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3.xml" ContentType="application/vnd.openxmlformats-officedocument.spreadsheetml.comment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xml"/>
  <Override PartName="/xl/ctrlProps/ctrlProp5.xml" ContentType="application/vnd.ms-excel.controlproperties+xml"/>
  <Override PartName="/xl/ctrlProps/ctrlProp6.xml" ContentType="application/vnd.ms-excel.controlproperties+xml"/>
  <Override PartName="/xl/comments4.xml" ContentType="application/vnd.openxmlformats-officedocument.spreadsheetml.comment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7.xml" ContentType="application/vnd.openxmlformats-officedocument.drawing+xml"/>
  <Override PartName="/xl/ctrlProps/ctrlProp7.xml" ContentType="application/vnd.ms-excel.controlproperties+xml"/>
  <Override PartName="/xl/ctrlProps/ctrlProp8.xml" ContentType="application/vnd.ms-excel.controlproperties+xml"/>
  <Override PartName="/xl/comments5.xml" ContentType="application/vnd.openxmlformats-officedocument.spreadsheetml.comment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8.xml" ContentType="application/vnd.openxmlformats-officedocument.drawing+xml"/>
  <Override PartName="/xl/ctrlProps/ctrlProp9.xml" ContentType="application/vnd.ms-excel.controlproperties+xml"/>
  <Override PartName="/xl/ctrlProps/ctrlProp10.xml" ContentType="application/vnd.ms-excel.controlproperties+xml"/>
  <Override PartName="/xl/comments6.xml" ContentType="application/vnd.openxmlformats-officedocument.spreadsheetml.comment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9.xml" ContentType="application/vnd.openxmlformats-officedocument.drawing+xml"/>
  <Override PartName="/xl/ctrlProps/ctrlProp11.xml" ContentType="application/vnd.ms-excel.controlproperties+xml"/>
  <Override PartName="/xl/ctrlProps/ctrlProp12.xml" ContentType="application/vnd.ms-excel.controlproperties+xml"/>
  <Override PartName="/xl/comments7.xml" ContentType="application/vnd.openxmlformats-officedocument.spreadsheetml.comments+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10.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omments8.xml" ContentType="application/vnd.openxmlformats-officedocument.spreadsheetml.comments+xml"/>
  <Override PartName="/xl/threadedComments/threadedComment1.xml" ContentType="application/vnd.ms-excel.threadedcomment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tables/table6.xml" ContentType="application/vnd.openxmlformats-officedocument.spreadsheetml.table+xml"/>
  <Override PartName="/xl/drawings/drawing11.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omments9.xml" ContentType="application/vnd.openxmlformats-officedocument.spreadsheetml.comments+xml"/>
  <Override PartName="/xl/drawings/drawing12.xml" ContentType="application/vnd.openxmlformats-officedocument.drawing+xml"/>
  <Override PartName="/xl/ctrlProps/ctrlProp23.xml" ContentType="application/vnd.ms-excel.controlpropertie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drawings/drawing13.xml" ContentType="application/vnd.openxmlformats-officedocument.drawing+xml"/>
  <Override PartName="/xl/comments13.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updateLinks="never" codeName="ThisWorkbook"/>
  <mc:AlternateContent xmlns:mc="http://schemas.openxmlformats.org/markup-compatibility/2006">
    <mc:Choice Requires="x15">
      <x15ac:absPath xmlns:x15ac="http://schemas.microsoft.com/office/spreadsheetml/2010/11/ac" url="https://istructe-my.sharepoint.com/personal/will_arnold_istructe_org/Documents/CETG 2. Support Firms/The Structural Carbon Tool/v3/"/>
    </mc:Choice>
  </mc:AlternateContent>
  <xr:revisionPtr revIDLastSave="4" documentId="13_ncr:1_{6C646C57-183E-442D-AFA5-9CDCAB74C1E6}" xr6:coauthVersionLast="47" xr6:coauthVersionMax="47" xr10:uidLastSave="{84D8E7F6-8FD5-49C5-902E-435D9E6F4366}"/>
  <workbookProtection workbookAlgorithmName="SHA-512" workbookHashValue="nqaSMtXOI7SBKppT55YgHhxeHZYjwrfNFyARR8qhrb1xuUKHgeO/ZcG5TuU7j9NiOanshVRk6+HH3bsNMoN3JQ==" workbookSaltValue="qyX3AAXNQPWCPKR6BIfwFg==" workbookSpinCount="100000" lockStructure="1"/>
  <bookViews>
    <workbookView minimized="1" xWindow="3075" yWindow="3075" windowWidth="21600" windowHeight="11235" tabRatio="914" activeTab="12" xr2:uid="{00000000-000D-0000-FFFF-FFFF00000000}"/>
  </bookViews>
  <sheets>
    <sheet name="Welcome" sheetId="143" r:id="rId1"/>
    <sheet name="User Guide" sheetId="129" r:id="rId2"/>
    <sheet name="Project Info" sheetId="90" r:id="rId3"/>
    <sheet name="Scheme 1" sheetId="168" r:id="rId4"/>
    <sheet name="Scheme 2" sheetId="184" r:id="rId5"/>
    <sheet name="Scheme 3" sheetId="185" r:id="rId6"/>
    <sheet name="Scheme 4" sheetId="186" r:id="rId7"/>
    <sheet name="Scheme 5" sheetId="187" r:id="rId8"/>
    <sheet name="Scheme 6" sheetId="188" r:id="rId9"/>
    <sheet name="Comparisons" sheetId="104" r:id="rId10"/>
    <sheet name="Targets" sheetId="93" state="hidden" r:id="rId11"/>
    <sheet name="Custom Data" sheetId="98" r:id="rId12"/>
    <sheet name="LIFECYCLE MATERIAL DATA" sheetId="96" r:id="rId13"/>
    <sheet name="LIFECYCLE MATERIAL DATA Master" sheetId="56" state="hidden" r:id="rId14"/>
    <sheet name="MATERIAL DATA" sheetId="3" state="hidden" r:id="rId15"/>
    <sheet name="REBAR ESTIMATES" sheetId="5" state="hidden" r:id="rId16"/>
    <sheet name="Default Values" sheetId="175" state="hidden" r:id="rId17"/>
    <sheet name="IStructE Revision tracker" sheetId="88" state="hidden" r:id="rId18"/>
  </sheets>
  <functionGroups builtInGroupCount="19"/>
  <definedNames>
    <definedName name="_xlnm._FilterDatabase" localSheetId="9" hidden="1">Comparisons!$E$103:$AZ$109</definedName>
    <definedName name="_xlnm._FilterDatabase" localSheetId="3" hidden="1">'Scheme 1'!$AN$89:$AO$96</definedName>
    <definedName name="_xlnm._FilterDatabase" localSheetId="4" hidden="1">'Scheme 2'!$AN$89:$AO$96</definedName>
    <definedName name="_xlnm._FilterDatabase" localSheetId="5" hidden="1">'Scheme 3'!$AN$89:$AO$96</definedName>
    <definedName name="_xlnm._FilterDatabase" localSheetId="6" hidden="1">'Scheme 4'!$AN$89:$AO$96</definedName>
    <definedName name="_xlnm._FilterDatabase" localSheetId="7" hidden="1">'Scheme 5'!$AN$89:$AO$96</definedName>
    <definedName name="_xlnm._FilterDatabase" localSheetId="8" hidden="1">'Scheme 6'!$AN$89:$AO$96</definedName>
    <definedName name="_xleta.NOT" hidden="1" xlm="1">#NAME?</definedName>
    <definedName name="Aluminium">'MATERIAL DATA'!$AC$5:$AC$8</definedName>
    <definedName name="Asphalt">'MATERIAL DATA'!$AY$5</definedName>
    <definedName name="Bamboo">'MATERIAL DATA'!$AX$5:$AX$6</definedName>
    <definedName name="Bitumen">'MATERIAL DATA'!$AZ$5</definedName>
    <definedName name="Blockwork">'MATERIAL DATA'!$Z$5:$Z$6</definedName>
    <definedName name="Brickwork">'MATERIAL DATA'!$AA$5:$AA$9</definedName>
    <definedName name="BRIDGE_DESIGN_LIFE">120</definedName>
    <definedName name="Bridge_Reinforcement">'Custom Data'!$R$38:$R$45</definedName>
    <definedName name="BRIDGE_STR_ELEMENT">'MATERIAL DATA'!$Q$36:$Q$74</definedName>
    <definedName name="Bridge_Structural_Comparison_Chart" localSheetId="4">Structural_Comparison_Chart[[Column1]:[Column7]]</definedName>
    <definedName name="Bridge_Structural_Comparison_Chart" localSheetId="5">Structural_Comparison_Chart[[Column1]:[Column7]]</definedName>
    <definedName name="Bridge_Structural_Comparison_Chart" localSheetId="6">Structural_Comparison_Chart[[Column1]:[Column7]]</definedName>
    <definedName name="Bridge_Structural_Comparison_Chart" localSheetId="7">Structural_Comparison_Chart[[Column1]:[Column7]]</definedName>
    <definedName name="Bridge_Structural_Comparison_Chart" localSheetId="8">Structural_Comparison_Chart[[Column1]:[Column7]]</definedName>
    <definedName name="Bridge_Structural_Comparison_Chart">Structural_Comparison_Chart[[Column1]:[Column7]]</definedName>
    <definedName name="C_">'MATERIAL DATA'!$K$5:$K$6</definedName>
    <definedName name="Cement_Replacement">'MATERIAL DATA'!$I$5:$I$11</definedName>
    <definedName name="COMFLOR_100">'MATERIAL DATA'!$E$102:$E$111</definedName>
    <definedName name="COMFLOR_210">'MATERIAL DATA'!$F$102:$F$111</definedName>
    <definedName name="COMFLOR_225">'MATERIAL DATA'!$G$102:$G$111</definedName>
    <definedName name="COMFLOR_46">'MATERIAL DATA'!$A$102:$A$111</definedName>
    <definedName name="COMFLOR_51">'MATERIAL DATA'!$B$102:$B$111</definedName>
    <definedName name="COMFLOR_60">'MATERIAL DATA'!$C$102:$C$109</definedName>
    <definedName name="COMFLOR_80">'MATERIAL DATA'!$D$102:$D$110</definedName>
    <definedName name="Comparison_Data">Comparisons!$E$102:$AX$109</definedName>
    <definedName name="Comparison_Include">'MATERIAL DATA'!$AQ$5:$AQ$6</definedName>
    <definedName name="Compressed_stabilised_earth_block">'MATERIAL DATA'!$AU$5</definedName>
    <definedName name="Concrete">'MATERIAL DATA'!$R$5:$R$7</definedName>
    <definedName name="Concrete_EPD">'MATERIAL DATA'!$AL$5:$AL$31</definedName>
    <definedName name="Concrete_type">'MATERIAL DATA'!$P$5:$P$6</definedName>
    <definedName name="Custom_EPD">'MATERIAL DATA'!$AK$5:$AK$8</definedName>
    <definedName name="Custom_EPD_Spec">'MATERIAL DATA'!$AL$7:$AL$22</definedName>
    <definedName name="DESIGN_LIFE">'Project Info'!$C$18</definedName>
    <definedName name="Fibre_coating">'MATERIAL DATA'!$BB$5:$BB$7</definedName>
    <definedName name="Functional_Area">'Default Values'!$AO$7</definedName>
    <definedName name="Galvanised_profiled_sheet">'MATERIAL DATA'!$T$5:$T$6</definedName>
    <definedName name="Generic">'MATERIAL DATA'!$T$5</definedName>
    <definedName name="GIA_RN" localSheetId="4">'Scheme 2'!$D$9:$E$9</definedName>
    <definedName name="GIA_RN" localSheetId="5">'Scheme 3'!$D$9:$E$9</definedName>
    <definedName name="GIA_RN" localSheetId="6">'Scheme 4'!$D$9:$E$9</definedName>
    <definedName name="GIA_RN" localSheetId="7">'Scheme 5'!$D$9:$E$9</definedName>
    <definedName name="GIA_RN" localSheetId="8">'Scheme 6'!$D$9:$E$9</definedName>
    <definedName name="GIA_RN" comment="Retained and New GIA (m2)">'Scheme 1'!$D$9:$E$9</definedName>
    <definedName name="Glass">'MATERIAL DATA'!$AD$5:$AD$6</definedName>
    <definedName name="Granular_Fill">'MATERIAL DATA'!$AR$5:$AR$6</definedName>
    <definedName name="Hempcrete">'MATERIAL DATA'!$AT$5</definedName>
    <definedName name="Insitu">'MATERIAL DATA'!$S$5:$S$11</definedName>
    <definedName name="Kgspan_MD50">'MATERIAL DATA'!$H$102:$H$112</definedName>
    <definedName name="Kgspan_MD60">'MATERIAL DATA'!$I$102:$I$109</definedName>
    <definedName name="Kgspan_MD80">'MATERIAL DATA'!$J$102:$J$108</definedName>
    <definedName name="Landfill_distance">'Project Info'!$C$14</definedName>
    <definedName name="LST_MATQUANT">'MATERIAL DATA'!$O$5:$O$6</definedName>
    <definedName name="LST_STR_ELEMENT">'MATERIAL DATA'!$Q$5:$Q$25</definedName>
    <definedName name="Manufactured_structural_timber">'MATERIAL DATA'!$AG$5:$AG$10</definedName>
    <definedName name="Material_list">'MATERIAL DATA'!$C$5:$C$9</definedName>
    <definedName name="METAL_DECK_SLAB">'MATERIAL DATA'!$J$5:$J$33</definedName>
    <definedName name="metre_squared">'Default Values'!$AO$6</definedName>
    <definedName name="Mortar_Screed">'MATERIAL DATA'!$U$5:$U$5</definedName>
    <definedName name="NA">'MATERIAL DATA'!$A$13:$A$14</definedName>
    <definedName name="New_Ext">'Default Values'!$AG$6:$AG$7</definedName>
    <definedName name="No_Reinforcement">'REBAR ESTIMATES'!$E$31</definedName>
    <definedName name="O_">'MATERIAL DATA'!$N$5</definedName>
    <definedName name="Other">'MATERIAL DATA'!$H$5:$H$20</definedName>
    <definedName name="Other_EPD">'MATERIAL DATA'!$AO$5:$AO$31</definedName>
    <definedName name="Pie_Chart_Data" localSheetId="4">'Scheme 2'!$AN$89:$AO$96</definedName>
    <definedName name="Pie_Chart_Data" localSheetId="5">'Scheme 3'!$AN$89:$AO$96</definedName>
    <definedName name="Pie_Chart_Data" localSheetId="6">'Scheme 4'!$AN$89:$AO$96</definedName>
    <definedName name="Pie_Chart_Data" localSheetId="7">'Scheme 5'!$AN$89:$AO$96</definedName>
    <definedName name="Pie_Chart_Data" localSheetId="8">'Scheme 6'!$AN$89:$AO$96</definedName>
    <definedName name="Pie_Chart_Data">'Scheme 1'!$AN$89:$AO$96</definedName>
    <definedName name="Plasterboard">'MATERIAL DATA'!$AE$5</definedName>
    <definedName name="Plastic">'MATERIAL DATA'!$BA$5</definedName>
    <definedName name="Plate">'MATERIAL DATA'!$Y$8</definedName>
    <definedName name="Precast_Concrete">'MATERIAL DATA'!$V$5:$V$6</definedName>
    <definedName name="_xlnm.Print_Area" localSheetId="9">Comparisons!$B$1:$U$99</definedName>
    <definedName name="_xlnm.Print_Area" localSheetId="12">'LIFECYCLE MATERIAL DATA'!$A$2:$H$4</definedName>
    <definedName name="_xlnm.Print_Area" localSheetId="13">'LIFECYCLE MATERIAL DATA Master'!$A$1:$K$94</definedName>
    <definedName name="_xlnm.Print_Area" localSheetId="3">'Scheme 1'!$B$1:$X$83</definedName>
    <definedName name="_xlnm.Print_Area" localSheetId="4">'Scheme 2'!$B$1:$X$83</definedName>
    <definedName name="_xlnm.Print_Area" localSheetId="5">'Scheme 3'!$B$1:$X$83</definedName>
    <definedName name="_xlnm.Print_Area" localSheetId="6">'Scheme 4'!$B$1:$X$83</definedName>
    <definedName name="_xlnm.Print_Area" localSheetId="7">'Scheme 5'!$B$1:$X$83</definedName>
    <definedName name="_xlnm.Print_Area" localSheetId="8">'Scheme 6'!$B$1:$X$83</definedName>
    <definedName name="Project_cost">'Project Info'!$C$9</definedName>
    <definedName name="PT_strands">'MATERIAL DATA'!$X$5</definedName>
    <definedName name="Rammed_earth">'MATERIAL DATA'!$AV$5:$AV$7</definedName>
    <definedName name="RATING">Targets!$D$28:$D$37</definedName>
    <definedName name="Rebar">'MATERIAL DATA'!$W$5:$W$6</definedName>
    <definedName name="Reinforcement">'Custom Data'!$R$16:$R$36</definedName>
    <definedName name="Retained">'Default Values'!$AG$8</definedName>
    <definedName name="Reused_steel_sections">'MATERIAL DATA'!$AS$5</definedName>
    <definedName name="S_">'MATERIAL DATA'!$L$5</definedName>
    <definedName name="SCORS">Targets!$C$28:$D$37</definedName>
    <definedName name="SCORS_for_bridges">Targets!$B$28:$B$37</definedName>
    <definedName name="SCORS_NUM" comment="Numerical SCORS Values">Targets!$C$28:$C$37</definedName>
    <definedName name="Sheet_materials">'MATERIAL DATA'!$AI$5:$AI$13</definedName>
    <definedName name="Stainless_Steel">'MATERIAL DATA'!$AW$5:$AW$6</definedName>
    <definedName name="Steel">'MATERIAL DATA'!$F$5:$F$11</definedName>
    <definedName name="Steel_EPD">'MATERIAL DATA'!$AM$5:$AM$31</definedName>
    <definedName name="Steel_fire_protection">'MATERIAL DATA'!$AF$5:$AF$7</definedName>
    <definedName name="Stone">'MATERIAL DATA'!$AB$5:$AB$7</definedName>
    <definedName name="Structural_Comparison_Chart_Data" localSheetId="4">Structural_Comparison_Chart[]</definedName>
    <definedName name="Structural_Comparison_Chart_Data" localSheetId="5">Structural_Comparison_Chart[]</definedName>
    <definedName name="Structural_Comparison_Chart_Data" localSheetId="6">Structural_Comparison_Chart[]</definedName>
    <definedName name="Structural_Comparison_Chart_Data" localSheetId="7">Structural_Comparison_Chart[]</definedName>
    <definedName name="Structural_Comparison_Chart_Data" localSheetId="8">Structural_Comparison_Chart[]</definedName>
    <definedName name="Structural_Comparison_Chart_Data">Structural_Comparison_Chart[]</definedName>
    <definedName name="Structural_Sections">'MATERIAL DATA'!$Y$5:$Y$7</definedName>
    <definedName name="Studwork_framing_flooring">'MATERIAL DATA'!$AH$5:$AH$7</definedName>
    <definedName name="T_">'MATERIAL DATA'!$M$5</definedName>
    <definedName name="Timber">'MATERIAL DATA'!$G$5:$G$7</definedName>
    <definedName name="Timber_EPD">'MATERIAL DATA'!$AN$5:$AN$31</definedName>
    <definedName name="Transport_scenario">'MATERIAL DATA'!$AJ$5:$AJ$8</definedName>
    <definedName name="TYPOLOGY">'Project Info'!$C$7</definedName>
    <definedName name="VERSION">'Project Info'!$B$3</definedName>
    <definedName name="Z_5EC4EFD0_D741_440E_9E14_9EB27794A5D3_.wvu.Cols" localSheetId="3" hidden="1">'Scheme 1'!$BJ:$BJ,'Scheme 1'!$E:$BL,'Scheme 1'!$M:$M,'Scheme 1'!$BO:$BO,'Scheme 1'!#REF!</definedName>
    <definedName name="Z_5EC4EFD0_D741_440E_9E14_9EB27794A5D3_.wvu.Cols" localSheetId="4" hidden="1">'Scheme 2'!$BJ:$BJ,'Scheme 2'!$E:$BL,'Scheme 2'!$M:$M,'Scheme 2'!$BO:$BO,'Scheme 2'!#REF!</definedName>
    <definedName name="Z_5EC4EFD0_D741_440E_9E14_9EB27794A5D3_.wvu.Cols" localSheetId="5" hidden="1">'Scheme 3'!$BJ:$BJ,'Scheme 3'!$E:$BL,'Scheme 3'!$M:$M,'Scheme 3'!$BO:$BO,'Scheme 3'!#REF!</definedName>
    <definedName name="Z_5EC4EFD0_D741_440E_9E14_9EB27794A5D3_.wvu.Cols" localSheetId="6" hidden="1">'Scheme 4'!$BJ:$BJ,'Scheme 4'!$E:$BL,'Scheme 4'!$M:$M,'Scheme 4'!$BO:$BO,'Scheme 4'!#REF!</definedName>
    <definedName name="Z_5EC4EFD0_D741_440E_9E14_9EB27794A5D3_.wvu.Cols" localSheetId="7" hidden="1">'Scheme 5'!$BJ:$BJ,'Scheme 5'!$E:$BL,'Scheme 5'!$M:$M,'Scheme 5'!$BO:$BO,'Scheme 5'!#REF!</definedName>
    <definedName name="Z_5EC4EFD0_D741_440E_9E14_9EB27794A5D3_.wvu.Cols" localSheetId="8" hidden="1">'Scheme 6'!$BJ:$BJ,'Scheme 6'!$E:$BL,'Scheme 6'!$M:$M,'Scheme 6'!$BO:$BO,'Scheme 6'!#REF!</definedName>
    <definedName name="Z_5EC4EFD0_D741_440E_9E14_9EB27794A5D3_.wvu.PrintArea" localSheetId="3" hidden="1">'Scheme 1'!$B$3:$W$57</definedName>
    <definedName name="Z_5EC4EFD0_D741_440E_9E14_9EB27794A5D3_.wvu.PrintArea" localSheetId="4" hidden="1">'Scheme 2'!$B$3:$W$57</definedName>
    <definedName name="Z_5EC4EFD0_D741_440E_9E14_9EB27794A5D3_.wvu.PrintArea" localSheetId="5" hidden="1">'Scheme 3'!$B$3:$W$57</definedName>
    <definedName name="Z_5EC4EFD0_D741_440E_9E14_9EB27794A5D3_.wvu.PrintArea" localSheetId="6" hidden="1">'Scheme 4'!$B$3:$W$57</definedName>
    <definedName name="Z_5EC4EFD0_D741_440E_9E14_9EB27794A5D3_.wvu.PrintArea" localSheetId="7" hidden="1">'Scheme 5'!$B$3:$W$57</definedName>
    <definedName name="Z_5EC4EFD0_D741_440E_9E14_9EB27794A5D3_.wvu.PrintArea" localSheetId="8" hidden="1">'Scheme 6'!$B$3:$W$57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3" i="90" l="1"/>
  <c r="K9" i="184" l="1"/>
  <c r="K8" i="184"/>
  <c r="G9" i="184"/>
  <c r="G8" i="184"/>
  <c r="F9" i="184"/>
  <c r="F8" i="184"/>
  <c r="K9" i="168"/>
  <c r="K8" i="168"/>
  <c r="G9" i="168"/>
  <c r="G8" i="168"/>
  <c r="F9" i="168"/>
  <c r="F8" i="168"/>
  <c r="Q101" i="96" l="1"/>
  <c r="N101" i="96"/>
  <c r="L101" i="96"/>
  <c r="K101" i="96"/>
  <c r="J101" i="96"/>
  <c r="I101" i="96"/>
  <c r="M101" i="96" s="1"/>
  <c r="H101" i="96"/>
  <c r="G101" i="96"/>
  <c r="F101" i="96"/>
  <c r="O101" i="96" s="1"/>
  <c r="E101" i="96"/>
  <c r="D101" i="96"/>
  <c r="A101" i="96"/>
  <c r="Q100" i="96"/>
  <c r="N100" i="96"/>
  <c r="L100" i="96"/>
  <c r="K100" i="96"/>
  <c r="J100" i="96"/>
  <c r="I100" i="96"/>
  <c r="M100" i="96" s="1"/>
  <c r="H100" i="96"/>
  <c r="G100" i="96"/>
  <c r="F100" i="96"/>
  <c r="O100" i="96" s="1"/>
  <c r="P100" i="96" s="1"/>
  <c r="E100" i="96"/>
  <c r="D100" i="96"/>
  <c r="A100" i="96"/>
  <c r="Q99" i="96"/>
  <c r="N99" i="96"/>
  <c r="L99" i="96"/>
  <c r="K99" i="96"/>
  <c r="J99" i="96"/>
  <c r="I99" i="96"/>
  <c r="M99" i="96" s="1"/>
  <c r="H99" i="96"/>
  <c r="G99" i="96"/>
  <c r="O99" i="96" s="1"/>
  <c r="P99" i="96" s="1"/>
  <c r="F99" i="96"/>
  <c r="E99" i="96"/>
  <c r="D99" i="96"/>
  <c r="A99" i="96"/>
  <c r="Q98" i="96"/>
  <c r="N98" i="96"/>
  <c r="L98" i="96"/>
  <c r="M98" i="96" s="1"/>
  <c r="K98" i="96"/>
  <c r="J98" i="96"/>
  <c r="I98" i="96"/>
  <c r="H98" i="96"/>
  <c r="G98" i="96"/>
  <c r="O98" i="96" s="1"/>
  <c r="F98" i="96"/>
  <c r="E98" i="96"/>
  <c r="D98" i="96"/>
  <c r="A98" i="96"/>
  <c r="Q97" i="96"/>
  <c r="N97" i="96"/>
  <c r="M97" i="96"/>
  <c r="L97" i="96"/>
  <c r="K97" i="96"/>
  <c r="J97" i="96"/>
  <c r="I97" i="96"/>
  <c r="H97" i="96"/>
  <c r="G97" i="96"/>
  <c r="F97" i="96"/>
  <c r="O97" i="96" s="1"/>
  <c r="P97" i="96" s="1"/>
  <c r="E97" i="96"/>
  <c r="D97" i="96"/>
  <c r="A97" i="96"/>
  <c r="Q96" i="96"/>
  <c r="N96" i="96"/>
  <c r="M96" i="96"/>
  <c r="L96" i="96"/>
  <c r="K96" i="96"/>
  <c r="J96" i="96"/>
  <c r="I96" i="96"/>
  <c r="H96" i="96"/>
  <c r="G96" i="96"/>
  <c r="F96" i="96"/>
  <c r="O96" i="96" s="1"/>
  <c r="P96" i="96" s="1"/>
  <c r="E96" i="96"/>
  <c r="D96" i="96"/>
  <c r="A96" i="96"/>
  <c r="Q95" i="96"/>
  <c r="N95" i="96"/>
  <c r="L95" i="96"/>
  <c r="M95" i="96" s="1"/>
  <c r="K95" i="96"/>
  <c r="J95" i="96"/>
  <c r="I95" i="96"/>
  <c r="H95" i="96"/>
  <c r="G95" i="96"/>
  <c r="O95" i="96" s="1"/>
  <c r="F95" i="96"/>
  <c r="E95" i="96"/>
  <c r="D95" i="96"/>
  <c r="A95" i="96"/>
  <c r="Q94" i="96"/>
  <c r="N94" i="96"/>
  <c r="L94" i="96"/>
  <c r="K94" i="96"/>
  <c r="J94" i="96"/>
  <c r="I94" i="96"/>
  <c r="M94" i="96" s="1"/>
  <c r="H94" i="96"/>
  <c r="G94" i="96"/>
  <c r="O94" i="96" s="1"/>
  <c r="P94" i="96" s="1"/>
  <c r="F94" i="96"/>
  <c r="E94" i="96"/>
  <c r="D94" i="96"/>
  <c r="B94" i="96"/>
  <c r="A94" i="96"/>
  <c r="Q93" i="96"/>
  <c r="N93" i="96"/>
  <c r="L93" i="96"/>
  <c r="K93" i="96"/>
  <c r="J93" i="96"/>
  <c r="I93" i="96"/>
  <c r="M93" i="96" s="1"/>
  <c r="H93" i="96"/>
  <c r="G93" i="96"/>
  <c r="O93" i="96" s="1"/>
  <c r="P93" i="96" s="1"/>
  <c r="F93" i="96"/>
  <c r="E93" i="96"/>
  <c r="D93" i="96"/>
  <c r="B93" i="96"/>
  <c r="A93" i="96"/>
  <c r="Q92" i="96"/>
  <c r="N92" i="96"/>
  <c r="L92" i="96"/>
  <c r="K92" i="96"/>
  <c r="J92" i="96"/>
  <c r="I92" i="96"/>
  <c r="M92" i="96" s="1"/>
  <c r="H92" i="96"/>
  <c r="G92" i="96"/>
  <c r="O92" i="96" s="1"/>
  <c r="P92" i="96" s="1"/>
  <c r="F92" i="96"/>
  <c r="E92" i="96"/>
  <c r="D92" i="96"/>
  <c r="B92" i="96"/>
  <c r="A92" i="96"/>
  <c r="Q91" i="96"/>
  <c r="N91" i="96"/>
  <c r="L91" i="96"/>
  <c r="M91" i="96" s="1"/>
  <c r="K91" i="96"/>
  <c r="J91" i="96"/>
  <c r="I91" i="96"/>
  <c r="H91" i="96"/>
  <c r="G91" i="96"/>
  <c r="O91" i="96" s="1"/>
  <c r="F91" i="96"/>
  <c r="E91" i="96"/>
  <c r="D91" i="96"/>
  <c r="B91" i="96"/>
  <c r="A91" i="96"/>
  <c r="Q90" i="96"/>
  <c r="N90" i="96"/>
  <c r="L90" i="96"/>
  <c r="M90" i="96" s="1"/>
  <c r="K90" i="96"/>
  <c r="J90" i="96"/>
  <c r="I90" i="96"/>
  <c r="H90" i="96"/>
  <c r="G90" i="96"/>
  <c r="O90" i="96" s="1"/>
  <c r="F90" i="96"/>
  <c r="E90" i="96"/>
  <c r="D90" i="96"/>
  <c r="B90" i="96"/>
  <c r="A90" i="96"/>
  <c r="Q89" i="96"/>
  <c r="N89" i="96"/>
  <c r="L89" i="96"/>
  <c r="M89" i="96" s="1"/>
  <c r="K89" i="96"/>
  <c r="J89" i="96"/>
  <c r="I89" i="96"/>
  <c r="H89" i="96"/>
  <c r="G89" i="96"/>
  <c r="O89" i="96" s="1"/>
  <c r="P89" i="96" s="1"/>
  <c r="F89" i="96"/>
  <c r="E89" i="96"/>
  <c r="D89" i="96"/>
  <c r="B89" i="96"/>
  <c r="A89" i="96"/>
  <c r="Q88" i="96"/>
  <c r="N88" i="96"/>
  <c r="L88" i="96"/>
  <c r="M88" i="96" s="1"/>
  <c r="K88" i="96"/>
  <c r="J88" i="96"/>
  <c r="I88" i="96"/>
  <c r="H88" i="96"/>
  <c r="G88" i="96"/>
  <c r="O88" i="96" s="1"/>
  <c r="F88" i="96"/>
  <c r="E88" i="96"/>
  <c r="D88" i="96"/>
  <c r="B88" i="96"/>
  <c r="A88" i="96"/>
  <c r="Q87" i="96"/>
  <c r="N87" i="96"/>
  <c r="L87" i="96"/>
  <c r="M87" i="96" s="1"/>
  <c r="K87" i="96"/>
  <c r="J87" i="96"/>
  <c r="I87" i="96"/>
  <c r="H87" i="96"/>
  <c r="G87" i="96"/>
  <c r="O87" i="96" s="1"/>
  <c r="F87" i="96"/>
  <c r="E87" i="96"/>
  <c r="D87" i="96"/>
  <c r="B87" i="96"/>
  <c r="A87" i="96"/>
  <c r="Q86" i="96"/>
  <c r="N86" i="96"/>
  <c r="L86" i="96"/>
  <c r="M86" i="96" s="1"/>
  <c r="K86" i="96"/>
  <c r="J86" i="96"/>
  <c r="I86" i="96"/>
  <c r="H86" i="96"/>
  <c r="G86" i="96"/>
  <c r="O86" i="96" s="1"/>
  <c r="P86" i="96" s="1"/>
  <c r="F86" i="96"/>
  <c r="E86" i="96"/>
  <c r="D86" i="96"/>
  <c r="B86" i="96"/>
  <c r="A86" i="96"/>
  <c r="Q85" i="96"/>
  <c r="N85" i="96"/>
  <c r="L85" i="96"/>
  <c r="M85" i="96" s="1"/>
  <c r="K85" i="96"/>
  <c r="J85" i="96"/>
  <c r="I85" i="96"/>
  <c r="H85" i="96"/>
  <c r="G85" i="96"/>
  <c r="O85" i="96" s="1"/>
  <c r="F85" i="96"/>
  <c r="E85" i="96"/>
  <c r="D85" i="96"/>
  <c r="B85" i="96"/>
  <c r="A85" i="96"/>
  <c r="Q84" i="96"/>
  <c r="N84" i="96"/>
  <c r="L84" i="96"/>
  <c r="M84" i="96" s="1"/>
  <c r="K84" i="96"/>
  <c r="J84" i="96"/>
  <c r="I84" i="96"/>
  <c r="H84" i="96"/>
  <c r="G84" i="96"/>
  <c r="O84" i="96" s="1"/>
  <c r="P84" i="96" s="1"/>
  <c r="F84" i="96"/>
  <c r="E84" i="96"/>
  <c r="D84" i="96"/>
  <c r="B84" i="96"/>
  <c r="A84" i="96"/>
  <c r="Q83" i="96"/>
  <c r="N83" i="96"/>
  <c r="L83" i="96"/>
  <c r="M83" i="96" s="1"/>
  <c r="K83" i="96"/>
  <c r="J83" i="96"/>
  <c r="I83" i="96"/>
  <c r="H83" i="96"/>
  <c r="G83" i="96"/>
  <c r="O83" i="96" s="1"/>
  <c r="F83" i="96"/>
  <c r="E83" i="96"/>
  <c r="D83" i="96"/>
  <c r="B83" i="96"/>
  <c r="A83" i="96"/>
  <c r="Q82" i="96"/>
  <c r="N82" i="96"/>
  <c r="L82" i="96"/>
  <c r="M82" i="96" s="1"/>
  <c r="K82" i="96"/>
  <c r="J82" i="96"/>
  <c r="I82" i="96"/>
  <c r="H82" i="96"/>
  <c r="G82" i="96"/>
  <c r="O82" i="96" s="1"/>
  <c r="F82" i="96"/>
  <c r="E82" i="96"/>
  <c r="D82" i="96"/>
  <c r="B82" i="96"/>
  <c r="A82" i="96"/>
  <c r="Q81" i="96"/>
  <c r="N81" i="96"/>
  <c r="L81" i="96"/>
  <c r="M81" i="96" s="1"/>
  <c r="K81" i="96"/>
  <c r="J81" i="96"/>
  <c r="I81" i="96"/>
  <c r="H81" i="96"/>
  <c r="G81" i="96"/>
  <c r="O81" i="96" s="1"/>
  <c r="P81" i="96" s="1"/>
  <c r="F81" i="96"/>
  <c r="E81" i="96"/>
  <c r="D81" i="96"/>
  <c r="B81" i="96"/>
  <c r="A81" i="96"/>
  <c r="Q80" i="96"/>
  <c r="N80" i="96"/>
  <c r="L80" i="96"/>
  <c r="M80" i="96" s="1"/>
  <c r="K80" i="96"/>
  <c r="J80" i="96"/>
  <c r="I80" i="96"/>
  <c r="G80" i="96"/>
  <c r="F80" i="96"/>
  <c r="E80" i="96"/>
  <c r="D80" i="96"/>
  <c r="B80" i="96"/>
  <c r="O79" i="96"/>
  <c r="P79" i="96" s="1"/>
  <c r="M79" i="96"/>
  <c r="L79" i="96"/>
  <c r="O78" i="96"/>
  <c r="P78" i="96" s="1"/>
  <c r="M78" i="96"/>
  <c r="L78" i="96"/>
  <c r="O77" i="96"/>
  <c r="P77" i="96" s="1"/>
  <c r="M77" i="96"/>
  <c r="L77" i="96"/>
  <c r="O76" i="96"/>
  <c r="P76" i="96" s="1"/>
  <c r="M76" i="96"/>
  <c r="L76" i="96"/>
  <c r="O75" i="96"/>
  <c r="P75" i="96" s="1"/>
  <c r="M75" i="96"/>
  <c r="L75" i="96"/>
  <c r="O74" i="96"/>
  <c r="P74" i="96" s="1"/>
  <c r="M74" i="96"/>
  <c r="L74" i="96"/>
  <c r="Q73" i="96"/>
  <c r="O73" i="96"/>
  <c r="P73" i="96" s="1"/>
  <c r="L73" i="96"/>
  <c r="M73" i="96" s="1"/>
  <c r="Q72" i="96"/>
  <c r="P72" i="96"/>
  <c r="O72" i="96"/>
  <c r="M72" i="96"/>
  <c r="L72" i="96"/>
  <c r="O71" i="96"/>
  <c r="L71" i="96"/>
  <c r="M71" i="96" s="1"/>
  <c r="P71" i="96" s="1"/>
  <c r="P70" i="96"/>
  <c r="O70" i="96"/>
  <c r="M70" i="96"/>
  <c r="L70" i="96"/>
  <c r="O69" i="96"/>
  <c r="L69" i="96"/>
  <c r="M69" i="96" s="1"/>
  <c r="P69" i="96" s="1"/>
  <c r="P68" i="96"/>
  <c r="O68" i="96"/>
  <c r="M68" i="96"/>
  <c r="L68" i="96"/>
  <c r="O67" i="96"/>
  <c r="L67" i="96"/>
  <c r="M67" i="96" s="1"/>
  <c r="P67" i="96" s="1"/>
  <c r="P66" i="96"/>
  <c r="O66" i="96"/>
  <c r="M66" i="96"/>
  <c r="L66" i="96"/>
  <c r="O65" i="96"/>
  <c r="L65" i="96"/>
  <c r="M65" i="96" s="1"/>
  <c r="P65" i="96" s="1"/>
  <c r="P64" i="96"/>
  <c r="O64" i="96"/>
  <c r="M64" i="96"/>
  <c r="L64" i="96"/>
  <c r="O63" i="96"/>
  <c r="L63" i="96"/>
  <c r="M63" i="96" s="1"/>
  <c r="P63" i="96" s="1"/>
  <c r="P62" i="96"/>
  <c r="O62" i="96"/>
  <c r="M62" i="96"/>
  <c r="L62" i="96"/>
  <c r="O61" i="96"/>
  <c r="L61" i="96"/>
  <c r="M61" i="96" s="1"/>
  <c r="P61" i="96" s="1"/>
  <c r="P60" i="96"/>
  <c r="O60" i="96"/>
  <c r="M60" i="96"/>
  <c r="L60" i="96"/>
  <c r="O59" i="96"/>
  <c r="L59" i="96"/>
  <c r="M59" i="96" s="1"/>
  <c r="P59" i="96" s="1"/>
  <c r="P58" i="96"/>
  <c r="O58" i="96"/>
  <c r="M58" i="96"/>
  <c r="L58" i="96"/>
  <c r="O57" i="96"/>
  <c r="L57" i="96"/>
  <c r="M57" i="96" s="1"/>
  <c r="P57" i="96" s="1"/>
  <c r="P56" i="96"/>
  <c r="O56" i="96"/>
  <c r="M56" i="96"/>
  <c r="L56" i="96"/>
  <c r="O55" i="96"/>
  <c r="L55" i="96"/>
  <c r="M55" i="96" s="1"/>
  <c r="P55" i="96" s="1"/>
  <c r="P54" i="96"/>
  <c r="O54" i="96"/>
  <c r="M54" i="96"/>
  <c r="L54" i="96"/>
  <c r="O53" i="96"/>
  <c r="L53" i="96"/>
  <c r="M53" i="96" s="1"/>
  <c r="P53" i="96" s="1"/>
  <c r="P52" i="96"/>
  <c r="O52" i="96"/>
  <c r="M52" i="96"/>
  <c r="L52" i="96"/>
  <c r="O51" i="96"/>
  <c r="L51" i="96"/>
  <c r="M51" i="96" s="1"/>
  <c r="P51" i="96" s="1"/>
  <c r="P50" i="96"/>
  <c r="O50" i="96"/>
  <c r="M50" i="96"/>
  <c r="L50" i="96"/>
  <c r="O49" i="96"/>
  <c r="L49" i="96"/>
  <c r="M49" i="96" s="1"/>
  <c r="P49" i="96" s="1"/>
  <c r="P48" i="96"/>
  <c r="O48" i="96"/>
  <c r="M48" i="96"/>
  <c r="L48" i="96"/>
  <c r="O47" i="96"/>
  <c r="L47" i="96"/>
  <c r="M47" i="96" s="1"/>
  <c r="P47" i="96" s="1"/>
  <c r="P46" i="96"/>
  <c r="O46" i="96"/>
  <c r="M46" i="96"/>
  <c r="L46" i="96"/>
  <c r="O45" i="96"/>
  <c r="L45" i="96"/>
  <c r="M45" i="96" s="1"/>
  <c r="P45" i="96" s="1"/>
  <c r="P44" i="96"/>
  <c r="O44" i="96"/>
  <c r="M44" i="96"/>
  <c r="L44" i="96"/>
  <c r="O43" i="96"/>
  <c r="L43" i="96"/>
  <c r="M43" i="96" s="1"/>
  <c r="P43" i="96" s="1"/>
  <c r="P42" i="96"/>
  <c r="O42" i="96"/>
  <c r="M42" i="96"/>
  <c r="L42" i="96"/>
  <c r="O41" i="96"/>
  <c r="L41" i="96"/>
  <c r="M41" i="96" s="1"/>
  <c r="P41" i="96" s="1"/>
  <c r="P40" i="96"/>
  <c r="O40" i="96"/>
  <c r="M40" i="96"/>
  <c r="L40" i="96"/>
  <c r="O39" i="96"/>
  <c r="L39" i="96"/>
  <c r="M39" i="96" s="1"/>
  <c r="P39" i="96" s="1"/>
  <c r="P38" i="96"/>
  <c r="O38" i="96"/>
  <c r="M38" i="96"/>
  <c r="L38" i="96"/>
  <c r="O37" i="96"/>
  <c r="L37" i="96"/>
  <c r="M37" i="96" s="1"/>
  <c r="P37" i="96" s="1"/>
  <c r="P36" i="96"/>
  <c r="O36" i="96"/>
  <c r="M36" i="96"/>
  <c r="L36" i="96"/>
  <c r="O35" i="96"/>
  <c r="L35" i="96"/>
  <c r="M35" i="96" s="1"/>
  <c r="P35" i="96" s="1"/>
  <c r="P34" i="96"/>
  <c r="O34" i="96"/>
  <c r="M34" i="96"/>
  <c r="L34" i="96"/>
  <c r="O33" i="96"/>
  <c r="L33" i="96"/>
  <c r="M33" i="96" s="1"/>
  <c r="P33" i="96" s="1"/>
  <c r="P32" i="96"/>
  <c r="O32" i="96"/>
  <c r="M32" i="96"/>
  <c r="L32" i="96"/>
  <c r="O31" i="96"/>
  <c r="L31" i="96"/>
  <c r="M31" i="96" s="1"/>
  <c r="P31" i="96" s="1"/>
  <c r="P30" i="96"/>
  <c r="O30" i="96"/>
  <c r="M30" i="96"/>
  <c r="L30" i="96"/>
  <c r="O29" i="96"/>
  <c r="L29" i="96"/>
  <c r="M29" i="96" s="1"/>
  <c r="P28" i="96"/>
  <c r="O28" i="96"/>
  <c r="M28" i="96"/>
  <c r="L28" i="96"/>
  <c r="O27" i="96"/>
  <c r="L27" i="96"/>
  <c r="M27" i="96" s="1"/>
  <c r="P27" i="96" s="1"/>
  <c r="P26" i="96"/>
  <c r="O26" i="96"/>
  <c r="M26" i="96"/>
  <c r="L26" i="96"/>
  <c r="O25" i="96"/>
  <c r="L25" i="96"/>
  <c r="M25" i="96" s="1"/>
  <c r="P25" i="96" s="1"/>
  <c r="P24" i="96"/>
  <c r="O24" i="96"/>
  <c r="M24" i="96"/>
  <c r="L24" i="96"/>
  <c r="O23" i="96"/>
  <c r="L23" i="96"/>
  <c r="M23" i="96" s="1"/>
  <c r="P23" i="96" s="1"/>
  <c r="P22" i="96"/>
  <c r="O22" i="96"/>
  <c r="M22" i="96"/>
  <c r="L22" i="96"/>
  <c r="O21" i="96"/>
  <c r="L21" i="96"/>
  <c r="M21" i="96" s="1"/>
  <c r="P21" i="96" s="1"/>
  <c r="P20" i="96"/>
  <c r="O20" i="96"/>
  <c r="M20" i="96"/>
  <c r="L20" i="96"/>
  <c r="O19" i="96"/>
  <c r="L19" i="96"/>
  <c r="M19" i="96" s="1"/>
  <c r="P19" i="96" s="1"/>
  <c r="P18" i="96"/>
  <c r="O18" i="96"/>
  <c r="M18" i="96"/>
  <c r="L18" i="96"/>
  <c r="O17" i="96"/>
  <c r="L17" i="96"/>
  <c r="M17" i="96" s="1"/>
  <c r="P17" i="96" s="1"/>
  <c r="P16" i="96"/>
  <c r="O16" i="96"/>
  <c r="M16" i="96"/>
  <c r="L16" i="96"/>
  <c r="O15" i="96"/>
  <c r="L15" i="96"/>
  <c r="M15" i="96" s="1"/>
  <c r="P15" i="96" s="1"/>
  <c r="P14" i="96"/>
  <c r="O14" i="96"/>
  <c r="M14" i="96"/>
  <c r="L14" i="96"/>
  <c r="O13" i="96"/>
  <c r="L13" i="96"/>
  <c r="M13" i="96" s="1"/>
  <c r="P13" i="96" s="1"/>
  <c r="P12" i="96"/>
  <c r="O12" i="96"/>
  <c r="M12" i="96"/>
  <c r="L12" i="96"/>
  <c r="O11" i="96"/>
  <c r="L11" i="96"/>
  <c r="M11" i="96" s="1"/>
  <c r="P11" i="96" s="1"/>
  <c r="P10" i="96"/>
  <c r="O10" i="96"/>
  <c r="M10" i="96"/>
  <c r="L10" i="96"/>
  <c r="O9" i="96"/>
  <c r="L9" i="96"/>
  <c r="M9" i="96" s="1"/>
  <c r="P8" i="96"/>
  <c r="O8" i="96"/>
  <c r="M8" i="96"/>
  <c r="L8" i="96"/>
  <c r="O7" i="96"/>
  <c r="L7" i="96"/>
  <c r="M7" i="96" s="1"/>
  <c r="P6" i="96"/>
  <c r="O6" i="96"/>
  <c r="M6" i="96"/>
  <c r="L6" i="96"/>
  <c r="O5" i="96"/>
  <c r="L5" i="96"/>
  <c r="M5" i="96" s="1"/>
  <c r="A1" i="96"/>
  <c r="P29" i="96" l="1"/>
  <c r="O80" i="96"/>
  <c r="P80" i="96" s="1"/>
  <c r="P9" i="96"/>
  <c r="P83" i="96"/>
  <c r="P91" i="96"/>
  <c r="P7" i="96"/>
  <c r="P88" i="96"/>
  <c r="P98" i="96"/>
  <c r="P85" i="96"/>
  <c r="P5" i="96"/>
  <c r="P82" i="96"/>
  <c r="P90" i="96"/>
  <c r="P95" i="96"/>
  <c r="P87" i="96"/>
  <c r="P101" i="96"/>
  <c r="O51" i="98"/>
  <c r="N51" i="98"/>
  <c r="M51" i="98"/>
  <c r="L51" i="98"/>
  <c r="F51" i="98"/>
  <c r="E51" i="98"/>
  <c r="D51" i="98"/>
  <c r="C51" i="98"/>
  <c r="K9" i="188"/>
  <c r="K8" i="188"/>
  <c r="G9" i="188"/>
  <c r="G8" i="188"/>
  <c r="F9" i="188"/>
  <c r="F8" i="188"/>
  <c r="K9" i="187"/>
  <c r="K8" i="187"/>
  <c r="G9" i="187"/>
  <c r="G8" i="187"/>
  <c r="F9" i="187"/>
  <c r="F8" i="187"/>
  <c r="K9" i="186"/>
  <c r="K8" i="186"/>
  <c r="G9" i="186"/>
  <c r="G8" i="186"/>
  <c r="F9" i="186"/>
  <c r="F8" i="186"/>
  <c r="K9" i="185"/>
  <c r="K8" i="185"/>
  <c r="G9" i="185"/>
  <c r="G8" i="185"/>
  <c r="F9" i="185"/>
  <c r="F8" i="185"/>
  <c r="CC14" i="168"/>
  <c r="CC15" i="168"/>
  <c r="CC16" i="168"/>
  <c r="CC17" i="168"/>
  <c r="CC18" i="168"/>
  <c r="CC19" i="168"/>
  <c r="CC20" i="168"/>
  <c r="CC21" i="168"/>
  <c r="CC22" i="168"/>
  <c r="CC23" i="168"/>
  <c r="CC24" i="168"/>
  <c r="CC25" i="168"/>
  <c r="CC26" i="168"/>
  <c r="CC27" i="168"/>
  <c r="CC28" i="168"/>
  <c r="CC29" i="168"/>
  <c r="CC30" i="168"/>
  <c r="CC31" i="168"/>
  <c r="CC32" i="168"/>
  <c r="CC33" i="168"/>
  <c r="CC34" i="168"/>
  <c r="CC35" i="168"/>
  <c r="CC36" i="168"/>
  <c r="CC37" i="168"/>
  <c r="CC38" i="168"/>
  <c r="CC39" i="168"/>
  <c r="CC40" i="168"/>
  <c r="CC41" i="168"/>
  <c r="CC42" i="168"/>
  <c r="CC43" i="168"/>
  <c r="CC13" i="184"/>
  <c r="CC15" i="184"/>
  <c r="CC16" i="184"/>
  <c r="CC17" i="184"/>
  <c r="CC18" i="184"/>
  <c r="CC19" i="184"/>
  <c r="CC20" i="184"/>
  <c r="CC21" i="184"/>
  <c r="CC22" i="184"/>
  <c r="CC23" i="184"/>
  <c r="CC24" i="184"/>
  <c r="CC25" i="184"/>
  <c r="CC26" i="184"/>
  <c r="CC27" i="184"/>
  <c r="CC28" i="184"/>
  <c r="CC29" i="184"/>
  <c r="CC30" i="184"/>
  <c r="CC31" i="184"/>
  <c r="CC32" i="184"/>
  <c r="CC33" i="184"/>
  <c r="CC34" i="184"/>
  <c r="CC35" i="184"/>
  <c r="CC36" i="184"/>
  <c r="CC37" i="184"/>
  <c r="CC38" i="184"/>
  <c r="CC39" i="184"/>
  <c r="CC40" i="184"/>
  <c r="CC41" i="184"/>
  <c r="CC42" i="184"/>
  <c r="CC12" i="184"/>
  <c r="CC13" i="185"/>
  <c r="CC14" i="185"/>
  <c r="CC15" i="185"/>
  <c r="CC17" i="185"/>
  <c r="CC18" i="185"/>
  <c r="CC19" i="185"/>
  <c r="CC20" i="185"/>
  <c r="CC21" i="185"/>
  <c r="CC22" i="185"/>
  <c r="CC23" i="185"/>
  <c r="CC24" i="185"/>
  <c r="CC25" i="185"/>
  <c r="CC26" i="185"/>
  <c r="CC27" i="185"/>
  <c r="CC28" i="185"/>
  <c r="CC29" i="185"/>
  <c r="CC30" i="185"/>
  <c r="CC31" i="185"/>
  <c r="CC32" i="185"/>
  <c r="CC33" i="185"/>
  <c r="CC34" i="185"/>
  <c r="CC35" i="185"/>
  <c r="CC36" i="185"/>
  <c r="CC37" i="185"/>
  <c r="CC38" i="185"/>
  <c r="CC39" i="185"/>
  <c r="CC40" i="185"/>
  <c r="CC41" i="185"/>
  <c r="CC42" i="185"/>
  <c r="CC43" i="185"/>
  <c r="CC12" i="185"/>
  <c r="CC14" i="186"/>
  <c r="CC15" i="186"/>
  <c r="CC16" i="186"/>
  <c r="CC17" i="186"/>
  <c r="CC18" i="186"/>
  <c r="CC19" i="186"/>
  <c r="CC20" i="186"/>
  <c r="CC21" i="186"/>
  <c r="CC22" i="186"/>
  <c r="CC23" i="186"/>
  <c r="CC24" i="186"/>
  <c r="CC25" i="186"/>
  <c r="CC26" i="186"/>
  <c r="CC27" i="186"/>
  <c r="CC28" i="186"/>
  <c r="CC29" i="186"/>
  <c r="CC30" i="186"/>
  <c r="CC31" i="186"/>
  <c r="CC32" i="186"/>
  <c r="CC33" i="186"/>
  <c r="CC34" i="186"/>
  <c r="CC35" i="186"/>
  <c r="CC36" i="186"/>
  <c r="CC37" i="186"/>
  <c r="CC39" i="186"/>
  <c r="CC40" i="186"/>
  <c r="CC41" i="186"/>
  <c r="CC42" i="186"/>
  <c r="CC43" i="186"/>
  <c r="CC12" i="186"/>
  <c r="CC13" i="187"/>
  <c r="CC14" i="187"/>
  <c r="CC15" i="187"/>
  <c r="CC16" i="187"/>
  <c r="CC17" i="187"/>
  <c r="CC19" i="187"/>
  <c r="CC20" i="187"/>
  <c r="CC21" i="187"/>
  <c r="CC22" i="187"/>
  <c r="CC23" i="187"/>
  <c r="CC24" i="187"/>
  <c r="CC25" i="187"/>
  <c r="CC26" i="187"/>
  <c r="CC27" i="187"/>
  <c r="CC28" i="187"/>
  <c r="CC29" i="187"/>
  <c r="CC30" i="187"/>
  <c r="CC31" i="187"/>
  <c r="CC32" i="187"/>
  <c r="CC33" i="187"/>
  <c r="CC34" i="187"/>
  <c r="CC35" i="187"/>
  <c r="CC36" i="187"/>
  <c r="CC37" i="187"/>
  <c r="CC38" i="187"/>
  <c r="CC39" i="187"/>
  <c r="CC40" i="187"/>
  <c r="CC41" i="187"/>
  <c r="CC42" i="187"/>
  <c r="CC43" i="187"/>
  <c r="CC12" i="187"/>
  <c r="CC13" i="188"/>
  <c r="CC14" i="188"/>
  <c r="CC15" i="188"/>
  <c r="CC16" i="188"/>
  <c r="CC17" i="188"/>
  <c r="CC18" i="188"/>
  <c r="CC19" i="188"/>
  <c r="CC20" i="188"/>
  <c r="CC21" i="188"/>
  <c r="CC22" i="188"/>
  <c r="CC23" i="188"/>
  <c r="CC24" i="188"/>
  <c r="CC25" i="188"/>
  <c r="CC26" i="188"/>
  <c r="CC27" i="188"/>
  <c r="CC28" i="188"/>
  <c r="CC29" i="188"/>
  <c r="CC30" i="188"/>
  <c r="CC31" i="188"/>
  <c r="CC32" i="188"/>
  <c r="CC33" i="188"/>
  <c r="CC34" i="188"/>
  <c r="CC35" i="188"/>
  <c r="CC36" i="188"/>
  <c r="CC37" i="188"/>
  <c r="CC38" i="188"/>
  <c r="CC39" i="188"/>
  <c r="CC40" i="188"/>
  <c r="CC41" i="188"/>
  <c r="CC42" i="188"/>
  <c r="CC43" i="188"/>
  <c r="Q45" i="188"/>
  <c r="Q45" i="187"/>
  <c r="Q45" i="186"/>
  <c r="Q45" i="185"/>
  <c r="Q45" i="184"/>
  <c r="Q45" i="168"/>
  <c r="L44" i="56" l="1"/>
  <c r="M44" i="56" s="1"/>
  <c r="O44" i="56"/>
  <c r="L42" i="56"/>
  <c r="M42" i="56" s="1"/>
  <c r="O42" i="56"/>
  <c r="L37" i="56"/>
  <c r="M37" i="56" s="1"/>
  <c r="O37" i="56"/>
  <c r="V48" i="188"/>
  <c r="AZ31" i="188" s="1"/>
  <c r="V48" i="187"/>
  <c r="V48" i="186"/>
  <c r="V48" i="185"/>
  <c r="V48" i="184"/>
  <c r="V48" i="168"/>
  <c r="P44" i="56" l="1"/>
  <c r="P42" i="56"/>
  <c r="P37" i="56"/>
  <c r="CG12" i="168"/>
  <c r="E21" i="3" l="1"/>
  <c r="E22" i="3"/>
  <c r="E23" i="3"/>
  <c r="E24" i="3"/>
  <c r="E25" i="3"/>
  <c r="E26" i="3"/>
  <c r="E27" i="3"/>
  <c r="E28" i="3"/>
  <c r="E29" i="3"/>
  <c r="E30" i="3"/>
  <c r="E31" i="3"/>
  <c r="E32" i="3"/>
  <c r="E33" i="3"/>
  <c r="E34" i="3"/>
  <c r="E35" i="3"/>
  <c r="E36" i="3"/>
  <c r="E37" i="3"/>
  <c r="E38" i="3"/>
  <c r="E39" i="3"/>
  <c r="E40" i="3"/>
  <c r="E41" i="3"/>
  <c r="E42" i="3"/>
  <c r="E43" i="3"/>
  <c r="E44" i="3"/>
  <c r="E45" i="3"/>
  <c r="E46" i="3"/>
  <c r="E47" i="3"/>
  <c r="E48" i="3"/>
  <c r="E49"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R16" i="98" l="1"/>
  <c r="G50" i="98"/>
  <c r="BA16" i="175"/>
  <c r="BA8" i="175"/>
  <c r="Z37" i="188"/>
  <c r="AA37" i="188" s="1"/>
  <c r="Z37" i="187"/>
  <c r="AA37" i="187" s="1"/>
  <c r="Z37" i="186"/>
  <c r="Z37" i="185"/>
  <c r="AA37" i="185" s="1"/>
  <c r="Z37" i="184"/>
  <c r="R68" i="3"/>
  <c r="Z37" i="168"/>
  <c r="P50" i="98" l="1"/>
  <c r="B60" i="98" l="1"/>
  <c r="E130" i="104" l="1"/>
  <c r="E129" i="104"/>
  <c r="E128" i="104"/>
  <c r="E127" i="104"/>
  <c r="E126" i="104"/>
  <c r="H120" i="104"/>
  <c r="G120" i="104"/>
  <c r="F120" i="104"/>
  <c r="E120" i="104"/>
  <c r="H119" i="104"/>
  <c r="G119" i="104"/>
  <c r="F119" i="104"/>
  <c r="E119" i="104"/>
  <c r="H118" i="104"/>
  <c r="G118" i="104"/>
  <c r="F118" i="104"/>
  <c r="E118" i="104"/>
  <c r="H117" i="104"/>
  <c r="G117" i="104"/>
  <c r="F117" i="104"/>
  <c r="E117" i="104"/>
  <c r="H116" i="104"/>
  <c r="G116" i="104"/>
  <c r="F116" i="104"/>
  <c r="E116" i="104"/>
  <c r="V63" i="104"/>
  <c r="V62" i="104"/>
  <c r="V61" i="104"/>
  <c r="V60" i="104"/>
  <c r="V59" i="104"/>
  <c r="V17" i="104"/>
  <c r="V16" i="104"/>
  <c r="V15" i="104"/>
  <c r="V14" i="104"/>
  <c r="V13" i="104"/>
  <c r="F165" i="104"/>
  <c r="F164" i="104"/>
  <c r="F163" i="104"/>
  <c r="F162" i="104"/>
  <c r="F161" i="104"/>
  <c r="F154" i="104"/>
  <c r="F153" i="104"/>
  <c r="F152" i="104"/>
  <c r="F151" i="104"/>
  <c r="F150" i="104"/>
  <c r="F144" i="104"/>
  <c r="F143" i="104"/>
  <c r="F142" i="104"/>
  <c r="F141" i="104"/>
  <c r="F140" i="104"/>
  <c r="E140" i="104"/>
  <c r="E141" i="104"/>
  <c r="E142" i="104"/>
  <c r="E143" i="104"/>
  <c r="E144" i="104"/>
  <c r="F109" i="104" l="1"/>
  <c r="AX109" i="104"/>
  <c r="AW109" i="104"/>
  <c r="AV109" i="104"/>
  <c r="AU109" i="104"/>
  <c r="AT109" i="104"/>
  <c r="AS109" i="104"/>
  <c r="AQ109" i="104"/>
  <c r="AP109" i="104"/>
  <c r="AO109" i="104"/>
  <c r="AN109" i="104"/>
  <c r="AM109" i="104"/>
  <c r="AL109" i="104"/>
  <c r="AK109" i="104"/>
  <c r="AI109" i="104"/>
  <c r="AH109" i="104"/>
  <c r="AG109" i="104"/>
  <c r="AF109" i="104"/>
  <c r="F108" i="104"/>
  <c r="AX108" i="104"/>
  <c r="AW108" i="104"/>
  <c r="AV108" i="104"/>
  <c r="AU108" i="104"/>
  <c r="AT108" i="104"/>
  <c r="AS108" i="104"/>
  <c r="AQ108" i="104"/>
  <c r="AP108" i="104"/>
  <c r="AO108" i="104"/>
  <c r="AN108" i="104"/>
  <c r="AM108" i="104"/>
  <c r="AL108" i="104"/>
  <c r="AK108" i="104"/>
  <c r="AI108" i="104"/>
  <c r="AH108" i="104"/>
  <c r="AG108" i="104"/>
  <c r="AF108" i="104"/>
  <c r="Z108" i="104"/>
  <c r="F107" i="104"/>
  <c r="AX107" i="104"/>
  <c r="AW107" i="104"/>
  <c r="AV107" i="104"/>
  <c r="AU107" i="104"/>
  <c r="AT107" i="104"/>
  <c r="AS107" i="104"/>
  <c r="AQ107" i="104"/>
  <c r="AP107" i="104"/>
  <c r="AO107" i="104"/>
  <c r="AN107" i="104"/>
  <c r="AM107" i="104"/>
  <c r="AL107" i="104"/>
  <c r="AK107" i="104"/>
  <c r="AI107" i="104"/>
  <c r="AH107" i="104"/>
  <c r="AG107" i="104"/>
  <c r="AF107" i="104"/>
  <c r="Z107" i="104"/>
  <c r="F106" i="104"/>
  <c r="AX106" i="104"/>
  <c r="AW106" i="104"/>
  <c r="AV106" i="104"/>
  <c r="AU106" i="104"/>
  <c r="AT106" i="104"/>
  <c r="AS106" i="104"/>
  <c r="AQ106" i="104"/>
  <c r="AP106" i="104"/>
  <c r="AO106" i="104"/>
  <c r="AN106" i="104"/>
  <c r="AM106" i="104"/>
  <c r="AL106" i="104"/>
  <c r="AK106" i="104"/>
  <c r="AI106" i="104"/>
  <c r="AH106" i="104"/>
  <c r="AG106" i="104"/>
  <c r="AF106" i="104"/>
  <c r="Z106" i="104"/>
  <c r="AX105" i="104"/>
  <c r="AW105" i="104"/>
  <c r="AV105" i="104"/>
  <c r="AU105" i="104"/>
  <c r="AT105" i="104"/>
  <c r="AS105" i="104"/>
  <c r="AQ105" i="104"/>
  <c r="AP105" i="104"/>
  <c r="AO105" i="104"/>
  <c r="AN105" i="104"/>
  <c r="AM105" i="104"/>
  <c r="AL105" i="104"/>
  <c r="AK105" i="104"/>
  <c r="AI105" i="104"/>
  <c r="AH105" i="104"/>
  <c r="AG105" i="104"/>
  <c r="AF105" i="104"/>
  <c r="Z105" i="104"/>
  <c r="F105" i="104"/>
  <c r="E105" i="104"/>
  <c r="E106" i="104"/>
  <c r="E107" i="104"/>
  <c r="E108" i="104"/>
  <c r="E109" i="104"/>
  <c r="AN96" i="188" l="1"/>
  <c r="AN95" i="188"/>
  <c r="AN94" i="188"/>
  <c r="AN93" i="188"/>
  <c r="AN92" i="188"/>
  <c r="AN91" i="188"/>
  <c r="CA90" i="188"/>
  <c r="AN90" i="188"/>
  <c r="AN89" i="188"/>
  <c r="O78" i="188"/>
  <c r="O76" i="188"/>
  <c r="O74" i="188"/>
  <c r="O72" i="188"/>
  <c r="O70" i="188"/>
  <c r="O68" i="188"/>
  <c r="O66" i="188"/>
  <c r="O64" i="188"/>
  <c r="O62" i="188"/>
  <c r="U58" i="188"/>
  <c r="Z50" i="188"/>
  <c r="AA50" i="188" s="1"/>
  <c r="Z49" i="188"/>
  <c r="AA49" i="188" s="1"/>
  <c r="U48" i="188"/>
  <c r="BD53" i="188" s="1"/>
  <c r="T48" i="188"/>
  <c r="Q48" i="188"/>
  <c r="Z48" i="188"/>
  <c r="AA48" i="188" s="1"/>
  <c r="Z47" i="188"/>
  <c r="AA47" i="188" s="1"/>
  <c r="BW45" i="188"/>
  <c r="BQ45" i="188"/>
  <c r="N45" i="188" s="1"/>
  <c r="BN45" i="188"/>
  <c r="Z46" i="188"/>
  <c r="AA46" i="188" s="1"/>
  <c r="B45" i="188"/>
  <c r="CN44" i="188"/>
  <c r="CN46" i="188" s="1"/>
  <c r="F130" i="104" s="1"/>
  <c r="BW44" i="188"/>
  <c r="BN44" i="188"/>
  <c r="Z45" i="188"/>
  <c r="AA45" i="188" s="1"/>
  <c r="B44" i="188"/>
  <c r="BK44" i="188" s="1"/>
  <c r="X43" i="188"/>
  <c r="BW43" i="188"/>
  <c r="BO43" i="188"/>
  <c r="BM43" i="188" a="1"/>
  <c r="BM43" i="188" s="1"/>
  <c r="BL43" i="188"/>
  <c r="BK43" i="188"/>
  <c r="AL43" i="188"/>
  <c r="Z44" i="188"/>
  <c r="AA44" i="188" s="1"/>
  <c r="A43" i="188"/>
  <c r="X42" i="188"/>
  <c r="BW42" i="188"/>
  <c r="BO42" i="188"/>
  <c r="BM42" i="188" a="1"/>
  <c r="BM42" i="188" s="1"/>
  <c r="BL42" i="188"/>
  <c r="BK42" i="188"/>
  <c r="Z43" i="188"/>
  <c r="AA43" i="188" s="1"/>
  <c r="A42" i="188"/>
  <c r="BW41" i="188"/>
  <c r="BO41" i="188"/>
  <c r="BM41" i="188" a="1"/>
  <c r="BM41" i="188" s="1"/>
  <c r="BL41" i="188"/>
  <c r="BK41" i="188"/>
  <c r="Z42" i="188"/>
  <c r="AA42" i="188" s="1"/>
  <c r="X41" i="188"/>
  <c r="A41" i="188"/>
  <c r="X40" i="188"/>
  <c r="BW40" i="188"/>
  <c r="BO40" i="188"/>
  <c r="BM40" i="188" a="1"/>
  <c r="BM40" i="188" s="1"/>
  <c r="BL40" i="188"/>
  <c r="BK40" i="188"/>
  <c r="Z41" i="188"/>
  <c r="AA41" i="188" s="1"/>
  <c r="A40" i="188"/>
  <c r="X39" i="188"/>
  <c r="BW39" i="188"/>
  <c r="BO39" i="188"/>
  <c r="BM39" i="188" a="1"/>
  <c r="BM39" i="188" s="1"/>
  <c r="BL39" i="188"/>
  <c r="BK39" i="188"/>
  <c r="AA40" i="188"/>
  <c r="Z40" i="188"/>
  <c r="A39" i="188"/>
  <c r="X38" i="188"/>
  <c r="BW38" i="188"/>
  <c r="BO38" i="188"/>
  <c r="BM38" i="188" a="1"/>
  <c r="BM38" i="188" s="1"/>
  <c r="BL38" i="188"/>
  <c r="BK38" i="188"/>
  <c r="Z39" i="188"/>
  <c r="AA39" i="188" s="1"/>
  <c r="A38" i="188"/>
  <c r="X37" i="188"/>
  <c r="BW37" i="188"/>
  <c r="BO37" i="188"/>
  <c r="BM37" i="188" a="1"/>
  <c r="BM37" i="188" s="1"/>
  <c r="BL37" i="188"/>
  <c r="BK37" i="188"/>
  <c r="Z38" i="188"/>
  <c r="AA38" i="188" s="1"/>
  <c r="A37" i="188"/>
  <c r="X36" i="188"/>
  <c r="BW36" i="188"/>
  <c r="BO36" i="188"/>
  <c r="BM36" i="188" a="1"/>
  <c r="BM36" i="188" s="1"/>
  <c r="BL36" i="188"/>
  <c r="BK36" i="188"/>
  <c r="Z36" i="188"/>
  <c r="AA36" i="188" s="1"/>
  <c r="A36" i="188"/>
  <c r="X35" i="188"/>
  <c r="BW35" i="188"/>
  <c r="BO35" i="188"/>
  <c r="BM35" i="188" a="1"/>
  <c r="BM35" i="188" s="1"/>
  <c r="BL35" i="188"/>
  <c r="BK35" i="188"/>
  <c r="Z35" i="188"/>
  <c r="AA35" i="188" s="1"/>
  <c r="A35" i="188"/>
  <c r="X34" i="188"/>
  <c r="BW34" i="188"/>
  <c r="BO34" i="188"/>
  <c r="BM34" i="188" a="1"/>
  <c r="BM34" i="188" s="1"/>
  <c r="BL34" i="188"/>
  <c r="BK34" i="188"/>
  <c r="Z34" i="188"/>
  <c r="AA34" i="188" s="1"/>
  <c r="A34" i="188"/>
  <c r="X33" i="188"/>
  <c r="BW33" i="188"/>
  <c r="BO33" i="188"/>
  <c r="BM33" i="188" a="1"/>
  <c r="BM33" i="188" s="1"/>
  <c r="BL33" i="188"/>
  <c r="BK33" i="188"/>
  <c r="Z33" i="188"/>
  <c r="AA33" i="188" s="1"/>
  <c r="A33" i="188"/>
  <c r="X32" i="188"/>
  <c r="BW32" i="188"/>
  <c r="BO32" i="188"/>
  <c r="BM32" i="188" a="1"/>
  <c r="BM32" i="188" s="1"/>
  <c r="BL32" i="188"/>
  <c r="BK32" i="188"/>
  <c r="Z32" i="188"/>
  <c r="AA32" i="188" s="1"/>
  <c r="A32" i="188"/>
  <c r="X31" i="188"/>
  <c r="BW31" i="188"/>
  <c r="BO31" i="188"/>
  <c r="BM31" i="188" a="1"/>
  <c r="BM31" i="188" s="1"/>
  <c r="BL31" i="188"/>
  <c r="BK31" i="188"/>
  <c r="Z31" i="188"/>
  <c r="AA31" i="188" s="1"/>
  <c r="A31" i="188"/>
  <c r="X30" i="188"/>
  <c r="BW30" i="188"/>
  <c r="BO30" i="188"/>
  <c r="BM30" i="188" a="1"/>
  <c r="BM30" i="188" s="1"/>
  <c r="BL30" i="188"/>
  <c r="BK30" i="188"/>
  <c r="Z30" i="188"/>
  <c r="A30" i="188"/>
  <c r="X29" i="188"/>
  <c r="BW29" i="188"/>
  <c r="BO29" i="188"/>
  <c r="BM29" i="188" a="1"/>
  <c r="BM29" i="188" s="1"/>
  <c r="BL29" i="188"/>
  <c r="BK29" i="188"/>
  <c r="AC29" i="188"/>
  <c r="Z29" i="188"/>
  <c r="A29" i="188"/>
  <c r="X28" i="188"/>
  <c r="BW28" i="188"/>
  <c r="BO28" i="188"/>
  <c r="BM28" i="188" a="1"/>
  <c r="BM28" i="188" s="1"/>
  <c r="BL28" i="188"/>
  <c r="BK28" i="188"/>
  <c r="AC28" i="188"/>
  <c r="Z28" i="188"/>
  <c r="A28" i="188"/>
  <c r="X27" i="188"/>
  <c r="BW27" i="188"/>
  <c r="BO27" i="188"/>
  <c r="BM27" i="188" a="1"/>
  <c r="BM27" i="188" s="1"/>
  <c r="BL27" i="188"/>
  <c r="BK27" i="188"/>
  <c r="AC27" i="188"/>
  <c r="AD27" i="188" s="1"/>
  <c r="Z27" i="188"/>
  <c r="A27" i="188"/>
  <c r="X26" i="188"/>
  <c r="BW26" i="188"/>
  <c r="BO26" i="188"/>
  <c r="BM26" i="188" a="1"/>
  <c r="BM26" i="188" s="1"/>
  <c r="BL26" i="188"/>
  <c r="BK26" i="188"/>
  <c r="AC26" i="188"/>
  <c r="Z26" i="188"/>
  <c r="AA26" i="188" s="1"/>
  <c r="A26" i="188"/>
  <c r="X25" i="188"/>
  <c r="BW25" i="188"/>
  <c r="BO25" i="188"/>
  <c r="BM25" i="188" a="1"/>
  <c r="BM25" i="188" s="1"/>
  <c r="BL25" i="188"/>
  <c r="BK25" i="188"/>
  <c r="AC25" i="188"/>
  <c r="AD25" i="188" s="1"/>
  <c r="Z25" i="188"/>
  <c r="AA25" i="188" s="1"/>
  <c r="A25" i="188"/>
  <c r="X24" i="188"/>
  <c r="BW24" i="188"/>
  <c r="BO24" i="188"/>
  <c r="BM24" i="188" a="1"/>
  <c r="BM24" i="188" s="1"/>
  <c r="BL24" i="188"/>
  <c r="BK24" i="188"/>
  <c r="AC24" i="188"/>
  <c r="AD24" i="188" s="1"/>
  <c r="AI19" i="188" s="1"/>
  <c r="Z24" i="188"/>
  <c r="AA24" i="188" s="1"/>
  <c r="A24" i="188"/>
  <c r="X23" i="188"/>
  <c r="BW23" i="188"/>
  <c r="BO23" i="188"/>
  <c r="BM23" i="188" a="1"/>
  <c r="BM23" i="188" s="1"/>
  <c r="BL23" i="188"/>
  <c r="BK23" i="188"/>
  <c r="AC23" i="188"/>
  <c r="Z23" i="188"/>
  <c r="AA23" i="188" s="1"/>
  <c r="A23" i="188"/>
  <c r="X22" i="188"/>
  <c r="BW22" i="188"/>
  <c r="BO22" i="188"/>
  <c r="BM22" i="188" a="1"/>
  <c r="BM22" i="188" s="1"/>
  <c r="BL22" i="188"/>
  <c r="BK22" i="188"/>
  <c r="AC22" i="188"/>
  <c r="Z22" i="188"/>
  <c r="AA22" i="188" s="1"/>
  <c r="A22" i="188"/>
  <c r="X21" i="188"/>
  <c r="BW21" i="188"/>
  <c r="BO21" i="188"/>
  <c r="BM21" i="188" a="1"/>
  <c r="BM21" i="188" s="1"/>
  <c r="BL21" i="188"/>
  <c r="BK21" i="188"/>
  <c r="AC21" i="188"/>
  <c r="AD21" i="188" s="1"/>
  <c r="Z21" i="188"/>
  <c r="AA21" i="188" s="1"/>
  <c r="A21" i="188"/>
  <c r="X20" i="188"/>
  <c r="BW20" i="188"/>
  <c r="BO20" i="188"/>
  <c r="BM20" i="188" a="1"/>
  <c r="BM20" i="188" s="1"/>
  <c r="BL20" i="188"/>
  <c r="BK20" i="188"/>
  <c r="AC20" i="188"/>
  <c r="AD20" i="188" s="1"/>
  <c r="Z20" i="188"/>
  <c r="AA20" i="188" s="1"/>
  <c r="A20" i="188"/>
  <c r="BW19" i="188"/>
  <c r="BO19" i="188"/>
  <c r="BM19" i="188" a="1"/>
  <c r="BM19" i="188" s="1"/>
  <c r="BL19" i="188"/>
  <c r="BK19" i="188"/>
  <c r="AC19" i="188"/>
  <c r="AD19" i="188" s="1"/>
  <c r="Z19" i="188"/>
  <c r="AA19" i="188" s="1"/>
  <c r="A19" i="188"/>
  <c r="CG18" i="188"/>
  <c r="CF18" i="188"/>
  <c r="CE18" i="188"/>
  <c r="BO18" i="188"/>
  <c r="BM18" i="188" a="1"/>
  <c r="BM18" i="188" s="1"/>
  <c r="BL18" i="188"/>
  <c r="BK18" i="188"/>
  <c r="AI18" i="188"/>
  <c r="Z109" i="104" s="1"/>
  <c r="AC18" i="188"/>
  <c r="Z18" i="188"/>
  <c r="AA18" i="188" s="1"/>
  <c r="A18" i="188"/>
  <c r="CG17" i="188"/>
  <c r="CF17" i="188"/>
  <c r="CE17" i="188"/>
  <c r="X17" i="188"/>
  <c r="BW17" i="188"/>
  <c r="BO17" i="188"/>
  <c r="BM17" i="188" a="1"/>
  <c r="BM17" i="188" s="1"/>
  <c r="BL17" i="188"/>
  <c r="BK17" i="188"/>
  <c r="AC17" i="188"/>
  <c r="Z17" i="188"/>
  <c r="AA17" i="188" s="1"/>
  <c r="A17" i="188"/>
  <c r="CG16" i="188"/>
  <c r="CF16" i="188"/>
  <c r="CE16" i="188"/>
  <c r="X16" i="188"/>
  <c r="BW16" i="188"/>
  <c r="BO16" i="188"/>
  <c r="BM16" i="188" a="1"/>
  <c r="BM16" i="188" s="1"/>
  <c r="BL16" i="188"/>
  <c r="BK16" i="188"/>
  <c r="AC16" i="188"/>
  <c r="Z16" i="188"/>
  <c r="AA16" i="188" s="1"/>
  <c r="A16" i="188"/>
  <c r="CG15" i="188"/>
  <c r="CF15" i="188"/>
  <c r="CE15" i="188"/>
  <c r="X15" i="188"/>
  <c r="BW15" i="188"/>
  <c r="BO15" i="188"/>
  <c r="BM15" i="188" a="1"/>
  <c r="BM15" i="188" s="1"/>
  <c r="BL15" i="188"/>
  <c r="BK15" i="188"/>
  <c r="AC15" i="188"/>
  <c r="AD15" i="188" s="1"/>
  <c r="Z15" i="188"/>
  <c r="AA15" i="188" s="1"/>
  <c r="A15" i="188"/>
  <c r="CG14" i="188"/>
  <c r="CF14" i="188"/>
  <c r="CE14" i="188"/>
  <c r="BO14" i="188"/>
  <c r="BM14" i="188" a="1"/>
  <c r="BM14" i="188" s="1"/>
  <c r="BL14" i="188"/>
  <c r="BK14" i="188"/>
  <c r="AC14" i="188"/>
  <c r="Z14" i="188"/>
  <c r="A14" i="188"/>
  <c r="CG13" i="188"/>
  <c r="CF13" i="188"/>
  <c r="CE13" i="188"/>
  <c r="BO13" i="188"/>
  <c r="BM13" i="188" a="1"/>
  <c r="BM13" i="188" s="1"/>
  <c r="BL13" i="188"/>
  <c r="BK13" i="188"/>
  <c r="AC13" i="188"/>
  <c r="Z13" i="188"/>
  <c r="AA13" i="188" s="1"/>
  <c r="A13" i="188"/>
  <c r="CG12" i="188"/>
  <c r="CA91" i="188" s="1"/>
  <c r="CF12" i="188"/>
  <c r="CE12" i="188"/>
  <c r="BO12" i="188"/>
  <c r="BM12" i="188" a="1"/>
  <c r="BM12" i="188" s="1"/>
  <c r="BL12" i="188"/>
  <c r="BK12" i="188"/>
  <c r="AC12" i="188"/>
  <c r="Z12" i="188"/>
  <c r="AA12" i="188" s="1"/>
  <c r="A12" i="188"/>
  <c r="CR11" i="188"/>
  <c r="CQ11" i="188"/>
  <c r="AC11" i="188"/>
  <c r="AD11" i="188" s="1"/>
  <c r="E11" i="188"/>
  <c r="AC10" i="188"/>
  <c r="AD10" i="188" s="1"/>
  <c r="AC9" i="188"/>
  <c r="AD9" i="188" s="1"/>
  <c r="AC8" i="188"/>
  <c r="AD8" i="188" s="1"/>
  <c r="N8" i="188"/>
  <c r="T55" i="188" s="1"/>
  <c r="R48" i="188"/>
  <c r="AC7" i="188"/>
  <c r="AN96" i="187"/>
  <c r="AN95" i="187"/>
  <c r="AN94" i="187"/>
  <c r="AN93" i="187"/>
  <c r="AN92" i="187"/>
  <c r="AN91" i="187"/>
  <c r="CA90" i="187"/>
  <c r="AN90" i="187"/>
  <c r="AN89" i="187"/>
  <c r="O78" i="187"/>
  <c r="O76" i="187"/>
  <c r="O74" i="187"/>
  <c r="O72" i="187"/>
  <c r="O70" i="187"/>
  <c r="O68" i="187"/>
  <c r="O66" i="187"/>
  <c r="O64" i="187"/>
  <c r="O62" i="187"/>
  <c r="U58" i="187"/>
  <c r="Z50" i="187"/>
  <c r="AA50" i="187" s="1"/>
  <c r="Z49" i="187"/>
  <c r="AA49" i="187" s="1"/>
  <c r="U48" i="187"/>
  <c r="BD53" i="187" s="1"/>
  <c r="T48" i="187"/>
  <c r="Q48" i="187"/>
  <c r="Z48" i="187"/>
  <c r="Z47" i="187"/>
  <c r="AA47" i="187" s="1"/>
  <c r="BW45" i="187"/>
  <c r="BQ45" i="187"/>
  <c r="BN45" i="187"/>
  <c r="Z46" i="187"/>
  <c r="N45" i="187"/>
  <c r="AA52" i="187" s="1"/>
  <c r="B45" i="187"/>
  <c r="BK45" i="187" s="1"/>
  <c r="CN44" i="187"/>
  <c r="CN46" i="187" s="1"/>
  <c r="F129" i="104" s="1"/>
  <c r="BW44" i="187"/>
  <c r="BN44" i="187"/>
  <c r="Z45" i="187"/>
  <c r="AA45" i="187" s="1"/>
  <c r="B44" i="187"/>
  <c r="BK44" i="187" s="1"/>
  <c r="BO43" i="187"/>
  <c r="BM43" i="187" a="1"/>
  <c r="BM43" i="187" s="1"/>
  <c r="BL43" i="187"/>
  <c r="BK43" i="187"/>
  <c r="AL43" i="187"/>
  <c r="Z44" i="187"/>
  <c r="AA44" i="187" s="1"/>
  <c r="A43" i="187"/>
  <c r="X42" i="187"/>
  <c r="BW42" i="187"/>
  <c r="BO42" i="187"/>
  <c r="BM42" i="187" a="1"/>
  <c r="BM42" i="187" s="1"/>
  <c r="BL42" i="187"/>
  <c r="BK42" i="187"/>
  <c r="Z43" i="187"/>
  <c r="AA43" i="187" s="1"/>
  <c r="A42" i="187"/>
  <c r="X41" i="187"/>
  <c r="BW41" i="187"/>
  <c r="BO41" i="187"/>
  <c r="BM41" i="187" a="1"/>
  <c r="BM41" i="187" s="1"/>
  <c r="BL41" i="187"/>
  <c r="BK41" i="187"/>
  <c r="Z42" i="187"/>
  <c r="AA42" i="187" s="1"/>
  <c r="A41" i="187"/>
  <c r="BW40" i="187"/>
  <c r="BO40" i="187"/>
  <c r="BM40" i="187" a="1"/>
  <c r="BM40" i="187" s="1"/>
  <c r="BL40" i="187"/>
  <c r="BK40" i="187"/>
  <c r="Z41" i="187"/>
  <c r="AA41" i="187" s="1"/>
  <c r="X40" i="187"/>
  <c r="A40" i="187"/>
  <c r="X39" i="187"/>
  <c r="BW39" i="187"/>
  <c r="BO39" i="187"/>
  <c r="BM39" i="187" a="1"/>
  <c r="BM39" i="187" s="1"/>
  <c r="BL39" i="187"/>
  <c r="BK39" i="187"/>
  <c r="Z40" i="187"/>
  <c r="AA40" i="187" s="1"/>
  <c r="A39" i="187"/>
  <c r="X38" i="187"/>
  <c r="BW38" i="187"/>
  <c r="BO38" i="187"/>
  <c r="BM38" i="187" a="1"/>
  <c r="BM38" i="187" s="1"/>
  <c r="BL38" i="187"/>
  <c r="BK38" i="187"/>
  <c r="Z39" i="187"/>
  <c r="AA39" i="187" s="1"/>
  <c r="A38" i="187"/>
  <c r="X37" i="187"/>
  <c r="BW37" i="187"/>
  <c r="BO37" i="187"/>
  <c r="BM37" i="187" a="1"/>
  <c r="BM37" i="187" s="1"/>
  <c r="BL37" i="187"/>
  <c r="BK37" i="187"/>
  <c r="Z38" i="187"/>
  <c r="AA38" i="187" s="1"/>
  <c r="A37" i="187"/>
  <c r="X36" i="187"/>
  <c r="BW36" i="187"/>
  <c r="BO36" i="187"/>
  <c r="BM36" i="187" a="1"/>
  <c r="BM36" i="187" s="1"/>
  <c r="BL36" i="187"/>
  <c r="BK36" i="187"/>
  <c r="Z36" i="187"/>
  <c r="AA36" i="187" s="1"/>
  <c r="A36" i="187"/>
  <c r="BW35" i="187"/>
  <c r="BO35" i="187"/>
  <c r="BM35" i="187" a="1"/>
  <c r="BM35" i="187" s="1"/>
  <c r="BL35" i="187"/>
  <c r="BK35" i="187"/>
  <c r="AA35" i="187"/>
  <c r="Z35" i="187"/>
  <c r="X35" i="187"/>
  <c r="A35" i="187"/>
  <c r="BW34" i="187"/>
  <c r="BO34" i="187"/>
  <c r="BM34" i="187" a="1"/>
  <c r="BM34" i="187" s="1"/>
  <c r="BL34" i="187"/>
  <c r="BK34" i="187"/>
  <c r="Z34" i="187"/>
  <c r="AA34" i="187" s="1"/>
  <c r="X34" i="187"/>
  <c r="A34" i="187"/>
  <c r="X33" i="187"/>
  <c r="BW33" i="187"/>
  <c r="BO33" i="187"/>
  <c r="BM33" i="187" a="1"/>
  <c r="BM33" i="187" s="1"/>
  <c r="BL33" i="187"/>
  <c r="BK33" i="187"/>
  <c r="Z33" i="187"/>
  <c r="AA33" i="187" s="1"/>
  <c r="A33" i="187"/>
  <c r="X32" i="187"/>
  <c r="BW32" i="187"/>
  <c r="BO32" i="187"/>
  <c r="BM32" i="187" a="1"/>
  <c r="BM32" i="187" s="1"/>
  <c r="BL32" i="187"/>
  <c r="BK32" i="187"/>
  <c r="Z32" i="187"/>
  <c r="AA32" i="187" s="1"/>
  <c r="A32" i="187"/>
  <c r="X31" i="187"/>
  <c r="BW31" i="187"/>
  <c r="BO31" i="187"/>
  <c r="BM31" i="187" a="1"/>
  <c r="BM31" i="187" s="1"/>
  <c r="BL31" i="187"/>
  <c r="BK31" i="187"/>
  <c r="Z31" i="187"/>
  <c r="AA31" i="187" s="1"/>
  <c r="A31" i="187"/>
  <c r="BW30" i="187"/>
  <c r="BO30" i="187"/>
  <c r="BM30" i="187" a="1"/>
  <c r="BM30" i="187" s="1"/>
  <c r="BL30" i="187"/>
  <c r="BK30" i="187"/>
  <c r="Z30" i="187"/>
  <c r="AA30" i="187" s="1"/>
  <c r="X30" i="187"/>
  <c r="A30" i="187"/>
  <c r="X29" i="187"/>
  <c r="BW29" i="187"/>
  <c r="BO29" i="187"/>
  <c r="BM29" i="187" a="1"/>
  <c r="BM29" i="187" s="1"/>
  <c r="BL29" i="187"/>
  <c r="BK29" i="187"/>
  <c r="AC29" i="187"/>
  <c r="Z29" i="187"/>
  <c r="AA29" i="187" s="1"/>
  <c r="A29" i="187"/>
  <c r="X28" i="187"/>
  <c r="BW28" i="187"/>
  <c r="BO28" i="187"/>
  <c r="BM28" i="187" a="1"/>
  <c r="BM28" i="187" s="1"/>
  <c r="BL28" i="187"/>
  <c r="BK28" i="187"/>
  <c r="AC28" i="187"/>
  <c r="Z28" i="187"/>
  <c r="AA28" i="187" s="1"/>
  <c r="A28" i="187"/>
  <c r="X27" i="187"/>
  <c r="BW27" i="187"/>
  <c r="BO27" i="187"/>
  <c r="BM27" i="187" a="1"/>
  <c r="BM27" i="187" s="1"/>
  <c r="BL27" i="187"/>
  <c r="BK27" i="187"/>
  <c r="AC27" i="187"/>
  <c r="AD27" i="187" s="1"/>
  <c r="Z27" i="187"/>
  <c r="A27" i="187"/>
  <c r="X26" i="187"/>
  <c r="BW26" i="187"/>
  <c r="BO26" i="187"/>
  <c r="BM26" i="187" a="1"/>
  <c r="BM26" i="187" s="1"/>
  <c r="BL26" i="187"/>
  <c r="BK26" i="187"/>
  <c r="AC26" i="187"/>
  <c r="AD26" i="187" s="1"/>
  <c r="Z26" i="187"/>
  <c r="AA26" i="187" s="1"/>
  <c r="A26" i="187"/>
  <c r="X25" i="187"/>
  <c r="BW25" i="187"/>
  <c r="BO25" i="187"/>
  <c r="BM25" i="187" a="1"/>
  <c r="BM25" i="187" s="1"/>
  <c r="BL25" i="187"/>
  <c r="BK25" i="187"/>
  <c r="AC25" i="187"/>
  <c r="AD25" i="187" s="1"/>
  <c r="Z25" i="187"/>
  <c r="AA25" i="187" s="1"/>
  <c r="A25" i="187"/>
  <c r="X24" i="187"/>
  <c r="BW24" i="187"/>
  <c r="BO24" i="187"/>
  <c r="BM24" i="187" a="1"/>
  <c r="BM24" i="187" s="1"/>
  <c r="BL24" i="187"/>
  <c r="BK24" i="187"/>
  <c r="AC24" i="187"/>
  <c r="AD24" i="187" s="1"/>
  <c r="AI19" i="187" s="1"/>
  <c r="Z24" i="187"/>
  <c r="AA24" i="187" s="1"/>
  <c r="A24" i="187"/>
  <c r="X23" i="187"/>
  <c r="BW23" i="187"/>
  <c r="BO23" i="187"/>
  <c r="BM23" i="187" a="1"/>
  <c r="BM23" i="187" s="1"/>
  <c r="BL23" i="187"/>
  <c r="BK23" i="187"/>
  <c r="AC23" i="187"/>
  <c r="AD23" i="187" s="1"/>
  <c r="Z23" i="187"/>
  <c r="AA23" i="187" s="1"/>
  <c r="A23" i="187"/>
  <c r="X22" i="187"/>
  <c r="BW22" i="187"/>
  <c r="BO22" i="187"/>
  <c r="BM22" i="187" a="1"/>
  <c r="BM22" i="187" s="1"/>
  <c r="BL22" i="187"/>
  <c r="BK22" i="187"/>
  <c r="AC22" i="187"/>
  <c r="Z22" i="187"/>
  <c r="AA22" i="187" s="1"/>
  <c r="A22" i="187"/>
  <c r="BW21" i="187"/>
  <c r="BO21" i="187"/>
  <c r="BM21" i="187" a="1"/>
  <c r="BM21" i="187" s="1"/>
  <c r="BL21" i="187"/>
  <c r="BK21" i="187"/>
  <c r="AC21" i="187"/>
  <c r="Z21" i="187"/>
  <c r="AA21" i="187" s="1"/>
  <c r="X21" i="187"/>
  <c r="A21" i="187"/>
  <c r="X20" i="187"/>
  <c r="BW20" i="187"/>
  <c r="BO20" i="187"/>
  <c r="BM20" i="187" a="1"/>
  <c r="BM20" i="187" s="1"/>
  <c r="BL20" i="187"/>
  <c r="BK20" i="187"/>
  <c r="AC20" i="187"/>
  <c r="Z20" i="187"/>
  <c r="AA20" i="187" s="1"/>
  <c r="A20" i="187"/>
  <c r="X19" i="187"/>
  <c r="BO19" i="187"/>
  <c r="BM19" i="187" a="1"/>
  <c r="BM19" i="187" s="1"/>
  <c r="BL19" i="187"/>
  <c r="BK19" i="187"/>
  <c r="AC19" i="187"/>
  <c r="Z19" i="187"/>
  <c r="AA19" i="187" s="1"/>
  <c r="A19" i="187"/>
  <c r="CG18" i="187"/>
  <c r="CF18" i="187"/>
  <c r="CE18" i="187"/>
  <c r="BO18" i="187"/>
  <c r="BM18" i="187" a="1"/>
  <c r="BM18" i="187" s="1"/>
  <c r="BL18" i="187"/>
  <c r="BK18" i="187"/>
  <c r="AI18" i="187"/>
  <c r="AC18" i="187"/>
  <c r="Z18" i="187"/>
  <c r="AA18" i="187" s="1"/>
  <c r="A18" i="187"/>
  <c r="CG17" i="187"/>
  <c r="CF17" i="187"/>
  <c r="CE17" i="187"/>
  <c r="X17" i="187"/>
  <c r="BW17" i="187"/>
  <c r="BO17" i="187"/>
  <c r="BM17" i="187" a="1"/>
  <c r="BM17" i="187" s="1"/>
  <c r="BL17" i="187"/>
  <c r="BK17" i="187"/>
  <c r="AC17" i="187"/>
  <c r="AD17" i="187" s="1"/>
  <c r="Z17" i="187"/>
  <c r="AA17" i="187" s="1"/>
  <c r="A17" i="187"/>
  <c r="CG16" i="187"/>
  <c r="CF16" i="187"/>
  <c r="CE16" i="187"/>
  <c r="X16" i="187"/>
  <c r="BO16" i="187"/>
  <c r="BM16" i="187" a="1"/>
  <c r="BM16" i="187" s="1"/>
  <c r="BL16" i="187"/>
  <c r="BK16" i="187"/>
  <c r="AC16" i="187"/>
  <c r="AD16" i="187" s="1"/>
  <c r="Z16" i="187"/>
  <c r="AA16" i="187" s="1"/>
  <c r="A16" i="187"/>
  <c r="CG15" i="187"/>
  <c r="CF15" i="187"/>
  <c r="CE15" i="187"/>
  <c r="X15" i="187"/>
  <c r="BW15" i="187"/>
  <c r="BO15" i="187"/>
  <c r="BM15" i="187" a="1"/>
  <c r="BM15" i="187" s="1"/>
  <c r="BL15" i="187"/>
  <c r="BK15" i="187"/>
  <c r="AC15" i="187"/>
  <c r="AD15" i="187" s="1"/>
  <c r="Z15" i="187"/>
  <c r="AA15" i="187" s="1"/>
  <c r="A15" i="187"/>
  <c r="CG14" i="187"/>
  <c r="CF14" i="187"/>
  <c r="CE14" i="187"/>
  <c r="BO14" i="187"/>
  <c r="BM14" i="187" a="1"/>
  <c r="BM14" i="187" s="1"/>
  <c r="BL14" i="187"/>
  <c r="BK14" i="187"/>
  <c r="AC14" i="187"/>
  <c r="AD14" i="187" s="1"/>
  <c r="Z14" i="187"/>
  <c r="AA14" i="187" s="1"/>
  <c r="A14" i="187"/>
  <c r="CG13" i="187"/>
  <c r="CF13" i="187"/>
  <c r="CE13" i="187"/>
  <c r="BO13" i="187"/>
  <c r="BM13" i="187" a="1"/>
  <c r="BM13" i="187" s="1"/>
  <c r="BL13" i="187"/>
  <c r="BK13" i="187"/>
  <c r="AC13" i="187"/>
  <c r="AD13" i="187" s="1"/>
  <c r="Z13" i="187"/>
  <c r="AA13" i="187" s="1"/>
  <c r="A13" i="187"/>
  <c r="CG12" i="187"/>
  <c r="CA91" i="187" s="1"/>
  <c r="CF12" i="187"/>
  <c r="CE12" i="187"/>
  <c r="BO12" i="187"/>
  <c r="BM12" i="187" a="1"/>
  <c r="BM12" i="187" s="1"/>
  <c r="BL12" i="187"/>
  <c r="BK12" i="187"/>
  <c r="AC12" i="187"/>
  <c r="Z12" i="187"/>
  <c r="AA12" i="187" s="1"/>
  <c r="A12" i="187"/>
  <c r="CS11" i="187"/>
  <c r="CR11" i="187"/>
  <c r="CQ11" i="187"/>
  <c r="AC11" i="187"/>
  <c r="AD11" i="187" s="1"/>
  <c r="E11" i="187"/>
  <c r="AC10" i="187"/>
  <c r="AC9" i="187"/>
  <c r="AC8" i="187"/>
  <c r="AD8" i="187" s="1"/>
  <c r="N8" i="187"/>
  <c r="T55" i="187" s="1"/>
  <c r="R48" i="187"/>
  <c r="AC7" i="187"/>
  <c r="AD7" i="187" s="1"/>
  <c r="AN96" i="186"/>
  <c r="AN95" i="186"/>
  <c r="AN94" i="186"/>
  <c r="AN93" i="186"/>
  <c r="AN92" i="186"/>
  <c r="AN91" i="186"/>
  <c r="CA90" i="186"/>
  <c r="AN90" i="186"/>
  <c r="AN89" i="186"/>
  <c r="O78" i="186"/>
  <c r="O76" i="186"/>
  <c r="O74" i="186"/>
  <c r="O72" i="186"/>
  <c r="O70" i="186"/>
  <c r="O68" i="186"/>
  <c r="O66" i="186"/>
  <c r="O64" i="186"/>
  <c r="O62" i="186"/>
  <c r="U58" i="186"/>
  <c r="BD53" i="186"/>
  <c r="Z50" i="186"/>
  <c r="AA50" i="186" s="1"/>
  <c r="Z49" i="186"/>
  <c r="AA49" i="186" s="1"/>
  <c r="U48" i="186"/>
  <c r="T48" i="186"/>
  <c r="Q48" i="186"/>
  <c r="Z48" i="186"/>
  <c r="AA48" i="186" s="1"/>
  <c r="Z47" i="186"/>
  <c r="AA47" i="186" s="1"/>
  <c r="BW45" i="186"/>
  <c r="BQ45" i="186"/>
  <c r="BN45" i="186"/>
  <c r="Z46" i="186"/>
  <c r="N45" i="186"/>
  <c r="AA52" i="186" s="1"/>
  <c r="B45" i="186"/>
  <c r="BK45" i="186" s="1"/>
  <c r="CN44" i="186"/>
  <c r="CN46" i="186" s="1"/>
  <c r="F128" i="104" s="1"/>
  <c r="BW44" i="186"/>
  <c r="BN44" i="186"/>
  <c r="Z45" i="186"/>
  <c r="AA45" i="186" s="1"/>
  <c r="B44" i="186"/>
  <c r="BK44" i="186" s="1"/>
  <c r="X43" i="186"/>
  <c r="BW43" i="186"/>
  <c r="BO43" i="186"/>
  <c r="BM43" i="186" a="1"/>
  <c r="BM43" i="186" s="1"/>
  <c r="BL43" i="186"/>
  <c r="BK43" i="186"/>
  <c r="AL43" i="186"/>
  <c r="Z44" i="186"/>
  <c r="AA44" i="186" s="1"/>
  <c r="A43" i="186"/>
  <c r="BW42" i="186"/>
  <c r="BO42" i="186"/>
  <c r="BM42" i="186" a="1"/>
  <c r="BM42" i="186" s="1"/>
  <c r="BL42" i="186"/>
  <c r="BK42" i="186"/>
  <c r="Z43" i="186"/>
  <c r="AA43" i="186" s="1"/>
  <c r="X42" i="186"/>
  <c r="A42" i="186"/>
  <c r="X41" i="186"/>
  <c r="BW41" i="186"/>
  <c r="BO41" i="186"/>
  <c r="BM41" i="186" a="1"/>
  <c r="BM41" i="186" s="1"/>
  <c r="BL41" i="186"/>
  <c r="BK41" i="186"/>
  <c r="Z42" i="186"/>
  <c r="AA42" i="186" s="1"/>
  <c r="A41" i="186"/>
  <c r="X40" i="186"/>
  <c r="BW40" i="186"/>
  <c r="BO40" i="186"/>
  <c r="BM40" i="186" a="1"/>
  <c r="BM40" i="186" s="1"/>
  <c r="BL40" i="186"/>
  <c r="BK40" i="186"/>
  <c r="Z41" i="186"/>
  <c r="AA41" i="186" s="1"/>
  <c r="A40" i="186"/>
  <c r="X39" i="186"/>
  <c r="BW39" i="186"/>
  <c r="BO39" i="186"/>
  <c r="BM39" i="186" a="1"/>
  <c r="BM39" i="186" s="1"/>
  <c r="BL39" i="186"/>
  <c r="BK39" i="186"/>
  <c r="Z40" i="186"/>
  <c r="AA40" i="186" s="1"/>
  <c r="A39" i="186"/>
  <c r="BW38" i="186"/>
  <c r="BO38" i="186"/>
  <c r="BM38" i="186" a="1"/>
  <c r="BM38" i="186" s="1"/>
  <c r="BL38" i="186"/>
  <c r="BK38" i="186"/>
  <c r="Z39" i="186"/>
  <c r="AA39" i="186" s="1"/>
  <c r="A38" i="186"/>
  <c r="X37" i="186"/>
  <c r="BW37" i="186"/>
  <c r="BO37" i="186"/>
  <c r="BM37" i="186" a="1"/>
  <c r="BM37" i="186" s="1"/>
  <c r="BL37" i="186"/>
  <c r="BK37" i="186"/>
  <c r="Z38" i="186"/>
  <c r="A37" i="186"/>
  <c r="X36" i="186"/>
  <c r="BW36" i="186"/>
  <c r="BO36" i="186"/>
  <c r="BM36" i="186" a="1"/>
  <c r="BM36" i="186" s="1"/>
  <c r="BL36" i="186"/>
  <c r="BK36" i="186"/>
  <c r="Z36" i="186"/>
  <c r="AA36" i="186" s="1"/>
  <c r="A36" i="186"/>
  <c r="X35" i="186"/>
  <c r="BW35" i="186"/>
  <c r="BO35" i="186"/>
  <c r="BM35" i="186" a="1"/>
  <c r="BM35" i="186" s="1"/>
  <c r="BL35" i="186"/>
  <c r="BK35" i="186"/>
  <c r="Z35" i="186"/>
  <c r="AA35" i="186" s="1"/>
  <c r="A35" i="186"/>
  <c r="X34" i="186"/>
  <c r="BW34" i="186"/>
  <c r="BO34" i="186"/>
  <c r="BM34" i="186" a="1"/>
  <c r="BM34" i="186" s="1"/>
  <c r="BL34" i="186"/>
  <c r="BK34" i="186"/>
  <c r="Z34" i="186"/>
  <c r="AA34" i="186" s="1"/>
  <c r="A34" i="186"/>
  <c r="X33" i="186"/>
  <c r="BW33" i="186"/>
  <c r="BO33" i="186"/>
  <c r="BM33" i="186" a="1"/>
  <c r="BM33" i="186" s="1"/>
  <c r="BL33" i="186"/>
  <c r="BK33" i="186"/>
  <c r="Z33" i="186"/>
  <c r="AA33" i="186" s="1"/>
  <c r="A33" i="186"/>
  <c r="X32" i="186"/>
  <c r="BW32" i="186"/>
  <c r="BO32" i="186"/>
  <c r="BM32" i="186" a="1"/>
  <c r="BM32" i="186" s="1"/>
  <c r="BL32" i="186"/>
  <c r="BK32" i="186"/>
  <c r="Z32" i="186"/>
  <c r="AA32" i="186" s="1"/>
  <c r="A32" i="186"/>
  <c r="X31" i="186"/>
  <c r="BW31" i="186"/>
  <c r="BO31" i="186"/>
  <c r="BM31" i="186" a="1"/>
  <c r="BM31" i="186" s="1"/>
  <c r="BL31" i="186"/>
  <c r="BK31" i="186"/>
  <c r="Z31" i="186"/>
  <c r="AA31" i="186" s="1"/>
  <c r="A31" i="186"/>
  <c r="X30" i="186"/>
  <c r="BW30" i="186"/>
  <c r="BO30" i="186"/>
  <c r="BM30" i="186" a="1"/>
  <c r="BM30" i="186" s="1"/>
  <c r="BL30" i="186"/>
  <c r="BK30" i="186"/>
  <c r="Z30" i="186"/>
  <c r="AA30" i="186" s="1"/>
  <c r="A30" i="186"/>
  <c r="X29" i="186"/>
  <c r="BW29" i="186"/>
  <c r="BO29" i="186"/>
  <c r="BM29" i="186" a="1"/>
  <c r="BM29" i="186" s="1"/>
  <c r="BL29" i="186"/>
  <c r="BK29" i="186"/>
  <c r="AC29" i="186"/>
  <c r="Z29" i="186"/>
  <c r="A29" i="186"/>
  <c r="X28" i="186"/>
  <c r="BW28" i="186"/>
  <c r="BO28" i="186"/>
  <c r="BM28" i="186" a="1"/>
  <c r="BM28" i="186" s="1"/>
  <c r="BL28" i="186"/>
  <c r="BK28" i="186"/>
  <c r="AC28" i="186"/>
  <c r="Z28" i="186"/>
  <c r="AA28" i="186" s="1"/>
  <c r="A28" i="186"/>
  <c r="X27" i="186"/>
  <c r="BW27" i="186"/>
  <c r="BO27" i="186"/>
  <c r="BM27" i="186" a="1"/>
  <c r="BM27" i="186" s="1"/>
  <c r="BL27" i="186"/>
  <c r="BK27" i="186"/>
  <c r="AC27" i="186"/>
  <c r="Z27" i="186"/>
  <c r="A27" i="186"/>
  <c r="X26" i="186"/>
  <c r="BW26" i="186"/>
  <c r="BO26" i="186"/>
  <c r="BM26" i="186" a="1"/>
  <c r="BM26" i="186" s="1"/>
  <c r="BL26" i="186"/>
  <c r="BK26" i="186"/>
  <c r="AC26" i="186"/>
  <c r="AD26" i="186" s="1"/>
  <c r="Z26" i="186"/>
  <c r="AA26" i="186" s="1"/>
  <c r="A26" i="186"/>
  <c r="X25" i="186"/>
  <c r="BW25" i="186"/>
  <c r="BO25" i="186"/>
  <c r="BM25" i="186" a="1"/>
  <c r="BM25" i="186" s="1"/>
  <c r="BL25" i="186"/>
  <c r="BK25" i="186"/>
  <c r="AC25" i="186"/>
  <c r="AD25" i="186" s="1"/>
  <c r="Z25" i="186"/>
  <c r="AA25" i="186" s="1"/>
  <c r="A25" i="186"/>
  <c r="X24" i="186"/>
  <c r="BW24" i="186"/>
  <c r="BO24" i="186"/>
  <c r="BM24" i="186" a="1"/>
  <c r="BM24" i="186" s="1"/>
  <c r="BL24" i="186"/>
  <c r="BK24" i="186"/>
  <c r="AC24" i="186"/>
  <c r="Z24" i="186"/>
  <c r="AA24" i="186" s="1"/>
  <c r="A24" i="186"/>
  <c r="X23" i="186"/>
  <c r="BW23" i="186"/>
  <c r="BO23" i="186"/>
  <c r="BM23" i="186" a="1"/>
  <c r="BM23" i="186" s="1"/>
  <c r="BL23" i="186"/>
  <c r="BK23" i="186"/>
  <c r="AC23" i="186"/>
  <c r="AD23" i="186" s="1"/>
  <c r="Z23" i="186"/>
  <c r="AA23" i="186" s="1"/>
  <c r="A23" i="186"/>
  <c r="X22" i="186"/>
  <c r="BW22" i="186"/>
  <c r="BO22" i="186"/>
  <c r="BM22" i="186" a="1"/>
  <c r="BM22" i="186" s="1"/>
  <c r="BL22" i="186"/>
  <c r="BK22" i="186"/>
  <c r="AC22" i="186"/>
  <c r="AD22" i="186" s="1"/>
  <c r="Z22" i="186"/>
  <c r="AA22" i="186" s="1"/>
  <c r="A22" i="186"/>
  <c r="X21" i="186"/>
  <c r="BW21" i="186"/>
  <c r="BO21" i="186"/>
  <c r="BM21" i="186" a="1"/>
  <c r="BM21" i="186" s="1"/>
  <c r="BL21" i="186"/>
  <c r="BK21" i="186"/>
  <c r="AC21" i="186"/>
  <c r="AD21" i="186" s="1"/>
  <c r="Z21" i="186"/>
  <c r="A21" i="186"/>
  <c r="BW20" i="186"/>
  <c r="BO20" i="186"/>
  <c r="BM20" i="186" a="1"/>
  <c r="BM20" i="186" s="1"/>
  <c r="BL20" i="186"/>
  <c r="BK20" i="186"/>
  <c r="AC20" i="186"/>
  <c r="AD20" i="186" s="1"/>
  <c r="Z20" i="186"/>
  <c r="AA20" i="186" s="1"/>
  <c r="X20" i="186"/>
  <c r="A20" i="186"/>
  <c r="X19" i="186"/>
  <c r="BW19" i="186"/>
  <c r="BO19" i="186"/>
  <c r="BM19" i="186" a="1"/>
  <c r="BM19" i="186" s="1"/>
  <c r="BL19" i="186"/>
  <c r="BK19" i="186"/>
  <c r="AC19" i="186"/>
  <c r="Z19" i="186"/>
  <c r="AA19" i="186" s="1"/>
  <c r="A19" i="186"/>
  <c r="CG18" i="186"/>
  <c r="CF18" i="186"/>
  <c r="CE18" i="186"/>
  <c r="X18" i="186"/>
  <c r="BW18" i="186"/>
  <c r="BO18" i="186"/>
  <c r="BM18" i="186" a="1"/>
  <c r="BM18" i="186" s="1"/>
  <c r="BL18" i="186"/>
  <c r="BK18" i="186"/>
  <c r="AI18" i="186"/>
  <c r="AC18" i="186"/>
  <c r="Z18" i="186"/>
  <c r="AA18" i="186" s="1"/>
  <c r="A18" i="186"/>
  <c r="CG17" i="186"/>
  <c r="CF17" i="186"/>
  <c r="CE17" i="186"/>
  <c r="X17" i="186"/>
  <c r="BW17" i="186"/>
  <c r="BO17" i="186"/>
  <c r="BM17" i="186" a="1"/>
  <c r="BM17" i="186" s="1"/>
  <c r="BL17" i="186"/>
  <c r="BK17" i="186"/>
  <c r="AC17" i="186"/>
  <c r="AD17" i="186" s="1"/>
  <c r="Z17" i="186"/>
  <c r="AA17" i="186" s="1"/>
  <c r="A17" i="186"/>
  <c r="CG16" i="186"/>
  <c r="CF16" i="186"/>
  <c r="CE16" i="186"/>
  <c r="X16" i="186"/>
  <c r="BW16" i="186"/>
  <c r="BO16" i="186"/>
  <c r="BM16" i="186" a="1"/>
  <c r="BM16" i="186" s="1"/>
  <c r="BL16" i="186"/>
  <c r="BK16" i="186"/>
  <c r="AD16" i="186"/>
  <c r="AC16" i="186"/>
  <c r="Z16" i="186"/>
  <c r="AA16" i="186" s="1"/>
  <c r="A16" i="186"/>
  <c r="CG15" i="186"/>
  <c r="CF15" i="186"/>
  <c r="CE15" i="186"/>
  <c r="BO15" i="186"/>
  <c r="BM15" i="186" a="1"/>
  <c r="BM15" i="186" s="1"/>
  <c r="BL15" i="186"/>
  <c r="BK15" i="186"/>
  <c r="AC15" i="186"/>
  <c r="Z15" i="186"/>
  <c r="AA15" i="186" s="1"/>
  <c r="A15" i="186"/>
  <c r="CG14" i="186"/>
  <c r="CF14" i="186"/>
  <c r="CE14" i="186"/>
  <c r="BO14" i="186"/>
  <c r="BM14" i="186" a="1"/>
  <c r="BM14" i="186" s="1"/>
  <c r="BL14" i="186"/>
  <c r="BK14" i="186"/>
  <c r="AC14" i="186"/>
  <c r="Z14" i="186"/>
  <c r="AA14" i="186" s="1"/>
  <c r="A14" i="186"/>
  <c r="CG13" i="186"/>
  <c r="CF13" i="186"/>
  <c r="CE13" i="186"/>
  <c r="BO13" i="186"/>
  <c r="BM13" i="186" a="1"/>
  <c r="BM13" i="186" s="1"/>
  <c r="BL13" i="186"/>
  <c r="BK13" i="186"/>
  <c r="AC13" i="186"/>
  <c r="Z13" i="186"/>
  <c r="AA13" i="186" s="1"/>
  <c r="A13" i="186"/>
  <c r="CG12" i="186"/>
  <c r="CA91" i="186" s="1"/>
  <c r="CF12" i="186"/>
  <c r="CE12" i="186"/>
  <c r="BO12" i="186"/>
  <c r="BM12" i="186" a="1"/>
  <c r="BM12" i="186" s="1"/>
  <c r="BL12" i="186"/>
  <c r="BK12" i="186"/>
  <c r="AC12" i="186"/>
  <c r="Z12" i="186"/>
  <c r="AA12" i="186" s="1"/>
  <c r="A12" i="186"/>
  <c r="CS11" i="186"/>
  <c r="CR11" i="186"/>
  <c r="CQ11" i="186"/>
  <c r="AC11" i="186"/>
  <c r="AD11" i="186" s="1"/>
  <c r="E11" i="186"/>
  <c r="AC10" i="186"/>
  <c r="AD10" i="186" s="1"/>
  <c r="AC9" i="186"/>
  <c r="AD9" i="186" s="1"/>
  <c r="AC8" i="186"/>
  <c r="N8" i="186"/>
  <c r="T55" i="186" s="1"/>
  <c r="R48" i="186"/>
  <c r="AC7" i="186"/>
  <c r="AN96" i="185"/>
  <c r="AN95" i="185"/>
  <c r="AN94" i="185"/>
  <c r="AN93" i="185"/>
  <c r="AN92" i="185"/>
  <c r="AN91" i="185"/>
  <c r="CA90" i="185"/>
  <c r="AN90" i="185"/>
  <c r="AN89" i="185"/>
  <c r="O78" i="185"/>
  <c r="O76" i="185"/>
  <c r="O74" i="185"/>
  <c r="O72" i="185"/>
  <c r="O70" i="185"/>
  <c r="O68" i="185"/>
  <c r="O66" i="185"/>
  <c r="O64" i="185"/>
  <c r="O62" i="185"/>
  <c r="U58" i="185"/>
  <c r="Z50" i="185"/>
  <c r="AA50" i="185" s="1"/>
  <c r="Z49" i="185"/>
  <c r="AA49" i="185" s="1"/>
  <c r="U48" i="185"/>
  <c r="BD53" i="185" s="1"/>
  <c r="T48" i="185"/>
  <c r="Q48" i="185"/>
  <c r="Z48" i="185"/>
  <c r="AA48" i="185" s="1"/>
  <c r="Z47" i="185"/>
  <c r="AA47" i="185" s="1"/>
  <c r="BW45" i="185"/>
  <c r="BQ45" i="185"/>
  <c r="BN45" i="185"/>
  <c r="Z46" i="185"/>
  <c r="AA46" i="185" s="1"/>
  <c r="B45" i="185"/>
  <c r="BK45" i="185" s="1"/>
  <c r="CN44" i="185"/>
  <c r="CN46" i="185" s="1"/>
  <c r="F127" i="104" s="1"/>
  <c r="BW44" i="185"/>
  <c r="BN44" i="185"/>
  <c r="Z45" i="185"/>
  <c r="AA45" i="185" s="1"/>
  <c r="B44" i="185"/>
  <c r="BK44" i="185" s="1"/>
  <c r="X43" i="185"/>
  <c r="BW43" i="185"/>
  <c r="BO43" i="185"/>
  <c r="BM43" i="185" a="1"/>
  <c r="BM43" i="185" s="1"/>
  <c r="BL43" i="185"/>
  <c r="BK43" i="185"/>
  <c r="AL43" i="185"/>
  <c r="Z44" i="185"/>
  <c r="AA44" i="185" s="1"/>
  <c r="A43" i="185"/>
  <c r="X42" i="185"/>
  <c r="BW42" i="185"/>
  <c r="BO42" i="185"/>
  <c r="BM42" i="185" a="1"/>
  <c r="BM42" i="185" s="1"/>
  <c r="BL42" i="185"/>
  <c r="BK42" i="185"/>
  <c r="Z43" i="185"/>
  <c r="AA43" i="185" s="1"/>
  <c r="A42" i="185"/>
  <c r="BW41" i="185"/>
  <c r="BO41" i="185"/>
  <c r="BM41" i="185" a="1"/>
  <c r="BM41" i="185" s="1"/>
  <c r="BL41" i="185"/>
  <c r="BK41" i="185"/>
  <c r="Z42" i="185"/>
  <c r="AA42" i="185" s="1"/>
  <c r="X41" i="185"/>
  <c r="A41" i="185"/>
  <c r="X40" i="185"/>
  <c r="BW40" i="185"/>
  <c r="BO40" i="185"/>
  <c r="BM40" i="185" a="1"/>
  <c r="BM40" i="185" s="1"/>
  <c r="BL40" i="185"/>
  <c r="BK40" i="185"/>
  <c r="Z41" i="185"/>
  <c r="AA41" i="185" s="1"/>
  <c r="A40" i="185"/>
  <c r="BW39" i="185"/>
  <c r="BO39" i="185"/>
  <c r="BM39" i="185" a="1"/>
  <c r="BM39" i="185" s="1"/>
  <c r="BL39" i="185"/>
  <c r="BK39" i="185"/>
  <c r="Z40" i="185"/>
  <c r="AA40" i="185" s="1"/>
  <c r="X39" i="185"/>
  <c r="A39" i="185"/>
  <c r="X38" i="185"/>
  <c r="BW38" i="185"/>
  <c r="BO38" i="185"/>
  <c r="BM38" i="185" a="1"/>
  <c r="BM38" i="185" s="1"/>
  <c r="BL38" i="185"/>
  <c r="BK38" i="185"/>
  <c r="Z39" i="185"/>
  <c r="AA39" i="185" s="1"/>
  <c r="A38" i="185"/>
  <c r="X37" i="185"/>
  <c r="BW37" i="185"/>
  <c r="BO37" i="185"/>
  <c r="BM37" i="185" a="1"/>
  <c r="BM37" i="185" s="1"/>
  <c r="BL37" i="185"/>
  <c r="BK37" i="185"/>
  <c r="Z38" i="185"/>
  <c r="AA38" i="185" s="1"/>
  <c r="A37" i="185"/>
  <c r="BW36" i="185"/>
  <c r="BO36" i="185"/>
  <c r="BM36" i="185" a="1"/>
  <c r="BM36" i="185" s="1"/>
  <c r="BL36" i="185"/>
  <c r="BK36" i="185"/>
  <c r="Z36" i="185"/>
  <c r="X36" i="185"/>
  <c r="A36" i="185"/>
  <c r="X35" i="185"/>
  <c r="BW35" i="185"/>
  <c r="BO35" i="185"/>
  <c r="BM35" i="185" a="1"/>
  <c r="BM35" i="185" s="1"/>
  <c r="BL35" i="185"/>
  <c r="BK35" i="185"/>
  <c r="Z35" i="185"/>
  <c r="AA35" i="185" s="1"/>
  <c r="A35" i="185"/>
  <c r="X34" i="185"/>
  <c r="BW34" i="185"/>
  <c r="BO34" i="185"/>
  <c r="BM34" i="185" a="1"/>
  <c r="BM34" i="185" s="1"/>
  <c r="BL34" i="185"/>
  <c r="BK34" i="185"/>
  <c r="Z34" i="185"/>
  <c r="A34" i="185"/>
  <c r="X33" i="185"/>
  <c r="BW33" i="185"/>
  <c r="BO33" i="185"/>
  <c r="BM33" i="185" a="1"/>
  <c r="BM33" i="185" s="1"/>
  <c r="BL33" i="185"/>
  <c r="BK33" i="185"/>
  <c r="Z33" i="185"/>
  <c r="AA33" i="185" s="1"/>
  <c r="A33" i="185"/>
  <c r="X32" i="185"/>
  <c r="BW32" i="185"/>
  <c r="BO32" i="185"/>
  <c r="BM32" i="185" a="1"/>
  <c r="BM32" i="185" s="1"/>
  <c r="BL32" i="185"/>
  <c r="BK32" i="185"/>
  <c r="Z32" i="185"/>
  <c r="AA32" i="185" s="1"/>
  <c r="A32" i="185"/>
  <c r="X31" i="185"/>
  <c r="BW31" i="185"/>
  <c r="BO31" i="185"/>
  <c r="BM31" i="185" a="1"/>
  <c r="BM31" i="185" s="1"/>
  <c r="BL31" i="185"/>
  <c r="BK31" i="185"/>
  <c r="AA31" i="185"/>
  <c r="Z31" i="185"/>
  <c r="A31" i="185"/>
  <c r="X30" i="185"/>
  <c r="BW30" i="185"/>
  <c r="BO30" i="185"/>
  <c r="BM30" i="185" a="1"/>
  <c r="BM30" i="185" s="1"/>
  <c r="BL30" i="185"/>
  <c r="BK30" i="185"/>
  <c r="Z30" i="185"/>
  <c r="AA30" i="185" s="1"/>
  <c r="A30" i="185"/>
  <c r="X29" i="185"/>
  <c r="BW29" i="185"/>
  <c r="BO29" i="185"/>
  <c r="BM29" i="185" a="1"/>
  <c r="BM29" i="185" s="1"/>
  <c r="BL29" i="185"/>
  <c r="BK29" i="185"/>
  <c r="AC29" i="185"/>
  <c r="Z29" i="185"/>
  <c r="A29" i="185"/>
  <c r="X28" i="185"/>
  <c r="BW28" i="185"/>
  <c r="BO28" i="185"/>
  <c r="BM28" i="185" a="1"/>
  <c r="BM28" i="185" s="1"/>
  <c r="BL28" i="185"/>
  <c r="BK28" i="185"/>
  <c r="AC28" i="185"/>
  <c r="Z28" i="185"/>
  <c r="A28" i="185"/>
  <c r="X27" i="185"/>
  <c r="BW27" i="185"/>
  <c r="BO27" i="185"/>
  <c r="BM27" i="185" a="1"/>
  <c r="BM27" i="185" s="1"/>
  <c r="BL27" i="185"/>
  <c r="BK27" i="185"/>
  <c r="AC27" i="185"/>
  <c r="AD27" i="185" s="1"/>
  <c r="Z27" i="185"/>
  <c r="A27" i="185"/>
  <c r="X26" i="185"/>
  <c r="BW26" i="185"/>
  <c r="BO26" i="185"/>
  <c r="BM26" i="185" a="1"/>
  <c r="BM26" i="185" s="1"/>
  <c r="BL26" i="185"/>
  <c r="BK26" i="185"/>
  <c r="AC26" i="185"/>
  <c r="Z26" i="185"/>
  <c r="AA26" i="185" s="1"/>
  <c r="A26" i="185"/>
  <c r="X25" i="185"/>
  <c r="BW25" i="185"/>
  <c r="BO25" i="185"/>
  <c r="BM25" i="185" a="1"/>
  <c r="BM25" i="185" s="1"/>
  <c r="BL25" i="185"/>
  <c r="BK25" i="185"/>
  <c r="AC25" i="185"/>
  <c r="AD25" i="185" s="1"/>
  <c r="Z25" i="185"/>
  <c r="AA25" i="185" s="1"/>
  <c r="A25" i="185"/>
  <c r="X24" i="185"/>
  <c r="BW24" i="185"/>
  <c r="BO24" i="185"/>
  <c r="BM24" i="185" a="1"/>
  <c r="BM24" i="185" s="1"/>
  <c r="BL24" i="185"/>
  <c r="BK24" i="185"/>
  <c r="AC24" i="185"/>
  <c r="AD24" i="185" s="1"/>
  <c r="AI19" i="185" s="1"/>
  <c r="Z24" i="185"/>
  <c r="AA24" i="185" s="1"/>
  <c r="A24" i="185"/>
  <c r="X23" i="185"/>
  <c r="BW23" i="185"/>
  <c r="BO23" i="185"/>
  <c r="BM23" i="185" a="1"/>
  <c r="BM23" i="185" s="1"/>
  <c r="BL23" i="185"/>
  <c r="BK23" i="185"/>
  <c r="AC23" i="185"/>
  <c r="AD23" i="185" s="1"/>
  <c r="Z23" i="185"/>
  <c r="AA23" i="185" s="1"/>
  <c r="A23" i="185"/>
  <c r="X22" i="185"/>
  <c r="BW22" i="185"/>
  <c r="BO22" i="185"/>
  <c r="BM22" i="185" a="1"/>
  <c r="BM22" i="185" s="1"/>
  <c r="BL22" i="185"/>
  <c r="BK22" i="185"/>
  <c r="AC22" i="185"/>
  <c r="AD22" i="185" s="1"/>
  <c r="Z22" i="185"/>
  <c r="AA22" i="185" s="1"/>
  <c r="A22" i="185"/>
  <c r="X21" i="185"/>
  <c r="BW21" i="185"/>
  <c r="BO21" i="185"/>
  <c r="BM21" i="185" a="1"/>
  <c r="BM21" i="185" s="1"/>
  <c r="BL21" i="185"/>
  <c r="BK21" i="185"/>
  <c r="AC21" i="185"/>
  <c r="AD21" i="185" s="1"/>
  <c r="Z21" i="185"/>
  <c r="AA21" i="185" s="1"/>
  <c r="A21" i="185"/>
  <c r="BO20" i="185"/>
  <c r="BM20" i="185" a="1"/>
  <c r="BM20" i="185" s="1"/>
  <c r="BL20" i="185"/>
  <c r="BK20" i="185"/>
  <c r="AC20" i="185"/>
  <c r="Z20" i="185"/>
  <c r="AA20" i="185" s="1"/>
  <c r="A20" i="185"/>
  <c r="X19" i="185"/>
  <c r="BW19" i="185"/>
  <c r="BO19" i="185"/>
  <c r="BM19" i="185" a="1"/>
  <c r="BM19" i="185" s="1"/>
  <c r="BL19" i="185"/>
  <c r="BK19" i="185"/>
  <c r="AC19" i="185"/>
  <c r="Z19" i="185"/>
  <c r="AA19" i="185" s="1"/>
  <c r="A19" i="185"/>
  <c r="CG18" i="185"/>
  <c r="CF18" i="185"/>
  <c r="CE18" i="185"/>
  <c r="X18" i="185"/>
  <c r="BW18" i="185"/>
  <c r="BO18" i="185"/>
  <c r="BM18" i="185" a="1"/>
  <c r="BM18" i="185" s="1"/>
  <c r="BL18" i="185"/>
  <c r="BK18" i="185"/>
  <c r="AI18" i="185"/>
  <c r="AC18" i="185"/>
  <c r="AD18" i="185" s="1"/>
  <c r="Z18" i="185"/>
  <c r="AA18" i="185" s="1"/>
  <c r="A18" i="185"/>
  <c r="CG17" i="185"/>
  <c r="CF17" i="185"/>
  <c r="CE17" i="185"/>
  <c r="X17" i="185"/>
  <c r="BO17" i="185"/>
  <c r="BM17" i="185" a="1"/>
  <c r="BM17" i="185" s="1"/>
  <c r="BL17" i="185"/>
  <c r="BK17" i="185"/>
  <c r="AC17" i="185"/>
  <c r="Z17" i="185"/>
  <c r="AA17" i="185" s="1"/>
  <c r="A17" i="185"/>
  <c r="CG16" i="185"/>
  <c r="CF16" i="185"/>
  <c r="CE16" i="185"/>
  <c r="BO16" i="185"/>
  <c r="BM16" i="185" a="1"/>
  <c r="BM16" i="185" s="1"/>
  <c r="BL16" i="185"/>
  <c r="BK16" i="185"/>
  <c r="AC16" i="185"/>
  <c r="Z16" i="185"/>
  <c r="A16" i="185"/>
  <c r="CG15" i="185"/>
  <c r="CF15" i="185"/>
  <c r="CE15" i="185"/>
  <c r="X15" i="185"/>
  <c r="BW15" i="185"/>
  <c r="BO15" i="185"/>
  <c r="BM15" i="185" a="1"/>
  <c r="BM15" i="185" s="1"/>
  <c r="BL15" i="185"/>
  <c r="BK15" i="185"/>
  <c r="AC15" i="185"/>
  <c r="AD15" i="185" s="1"/>
  <c r="Z15" i="185"/>
  <c r="AA15" i="185" s="1"/>
  <c r="A15" i="185"/>
  <c r="CG14" i="185"/>
  <c r="CF14" i="185"/>
  <c r="CE14" i="185"/>
  <c r="BO14" i="185"/>
  <c r="BM14" i="185" a="1"/>
  <c r="BM14" i="185" s="1"/>
  <c r="BL14" i="185"/>
  <c r="BK14" i="185"/>
  <c r="AC14" i="185"/>
  <c r="Z14" i="185"/>
  <c r="AA14" i="185" s="1"/>
  <c r="A14" i="185"/>
  <c r="CG13" i="185"/>
  <c r="CF13" i="185"/>
  <c r="CE13" i="185"/>
  <c r="BO13" i="185"/>
  <c r="BM13" i="185" a="1"/>
  <c r="BM13" i="185" s="1"/>
  <c r="BL13" i="185"/>
  <c r="BK13" i="185"/>
  <c r="AC13" i="185"/>
  <c r="Z13" i="185"/>
  <c r="AA13" i="185" s="1"/>
  <c r="A13" i="185"/>
  <c r="CG12" i="185"/>
  <c r="CA91" i="185" s="1"/>
  <c r="CF12" i="185"/>
  <c r="CE12" i="185"/>
  <c r="BO12" i="185"/>
  <c r="BM12" i="185" a="1"/>
  <c r="BM12" i="185" s="1"/>
  <c r="BL12" i="185"/>
  <c r="BK12" i="185"/>
  <c r="AC12" i="185"/>
  <c r="Z12" i="185"/>
  <c r="AA12" i="185" s="1"/>
  <c r="A12" i="185"/>
  <c r="CR11" i="185"/>
  <c r="CQ11" i="185"/>
  <c r="AC11" i="185"/>
  <c r="AD11" i="185" s="1"/>
  <c r="E11" i="185"/>
  <c r="AC10" i="185"/>
  <c r="AC9" i="185"/>
  <c r="AD9" i="185" s="1"/>
  <c r="AC8" i="185"/>
  <c r="AD8" i="185" s="1"/>
  <c r="N8" i="185"/>
  <c r="T55" i="185" s="1"/>
  <c r="R48" i="185"/>
  <c r="AC7" i="185"/>
  <c r="AN96" i="184"/>
  <c r="AN95" i="184"/>
  <c r="AN94" i="184"/>
  <c r="AN93" i="184"/>
  <c r="AN92" i="184"/>
  <c r="AN91" i="184"/>
  <c r="CA90" i="184"/>
  <c r="AN90" i="184"/>
  <c r="AN89" i="184"/>
  <c r="O78" i="184"/>
  <c r="O76" i="184"/>
  <c r="O74" i="184"/>
  <c r="O72" i="184"/>
  <c r="O70" i="184"/>
  <c r="O68" i="184"/>
  <c r="O66" i="184"/>
  <c r="O64" i="184"/>
  <c r="O62" i="184"/>
  <c r="U58" i="184"/>
  <c r="Z50" i="184"/>
  <c r="AA50" i="184" s="1"/>
  <c r="Z49" i="184"/>
  <c r="AA49" i="184" s="1"/>
  <c r="U48" i="184"/>
  <c r="BD53" i="184" s="1"/>
  <c r="T48" i="184"/>
  <c r="Q48" i="184"/>
  <c r="Z48" i="184"/>
  <c r="AA48" i="184" s="1"/>
  <c r="Z47" i="184"/>
  <c r="AA47" i="184" s="1"/>
  <c r="BW45" i="184"/>
  <c r="BQ45" i="184"/>
  <c r="BN45" i="184"/>
  <c r="Z46" i="184"/>
  <c r="AA46" i="184" s="1"/>
  <c r="N45" i="184"/>
  <c r="AA52" i="184" s="1"/>
  <c r="B45" i="184"/>
  <c r="BK45" i="184" s="1"/>
  <c r="CN44" i="184"/>
  <c r="CN46" i="184" s="1"/>
  <c r="F126" i="104" s="1"/>
  <c r="BW44" i="184"/>
  <c r="BN44" i="184"/>
  <c r="Z45" i="184"/>
  <c r="AA45" i="184" s="1"/>
  <c r="B44" i="184"/>
  <c r="BO43" i="184"/>
  <c r="BM43" i="184" a="1"/>
  <c r="BM43" i="184" s="1"/>
  <c r="BL43" i="184"/>
  <c r="BK43" i="184"/>
  <c r="AL43" i="184"/>
  <c r="Z44" i="184"/>
  <c r="AA44" i="184" s="1"/>
  <c r="A43" i="184"/>
  <c r="BW42" i="184"/>
  <c r="BO42" i="184"/>
  <c r="BM42" i="184" a="1"/>
  <c r="BM42" i="184" s="1"/>
  <c r="BL42" i="184"/>
  <c r="BK42" i="184"/>
  <c r="Z43" i="184"/>
  <c r="AA43" i="184" s="1"/>
  <c r="A42" i="184"/>
  <c r="X41" i="184"/>
  <c r="BW41" i="184"/>
  <c r="BO41" i="184"/>
  <c r="BM41" i="184" a="1"/>
  <c r="BM41" i="184" s="1"/>
  <c r="BL41" i="184"/>
  <c r="BK41" i="184"/>
  <c r="Z42" i="184"/>
  <c r="AA42" i="184" s="1"/>
  <c r="A41" i="184"/>
  <c r="X40" i="184"/>
  <c r="BW40" i="184"/>
  <c r="BO40" i="184"/>
  <c r="BM40" i="184" a="1"/>
  <c r="BM40" i="184" s="1"/>
  <c r="BL40" i="184"/>
  <c r="BK40" i="184"/>
  <c r="Z41" i="184"/>
  <c r="AA41" i="184" s="1"/>
  <c r="A40" i="184"/>
  <c r="X39" i="184"/>
  <c r="BW39" i="184"/>
  <c r="BO39" i="184"/>
  <c r="BM39" i="184" a="1"/>
  <c r="BM39" i="184" s="1"/>
  <c r="BL39" i="184"/>
  <c r="BK39" i="184"/>
  <c r="Z40" i="184"/>
  <c r="AA40" i="184" s="1"/>
  <c r="A39" i="184"/>
  <c r="X38" i="184"/>
  <c r="BW38" i="184"/>
  <c r="BO38" i="184"/>
  <c r="BM38" i="184" a="1"/>
  <c r="BM38" i="184" s="1"/>
  <c r="BL38" i="184"/>
  <c r="BK38" i="184"/>
  <c r="Z39" i="184"/>
  <c r="AA39" i="184" s="1"/>
  <c r="A38" i="184"/>
  <c r="X37" i="184"/>
  <c r="BW37" i="184"/>
  <c r="BO37" i="184"/>
  <c r="BM37" i="184" a="1"/>
  <c r="BM37" i="184" s="1"/>
  <c r="BL37" i="184"/>
  <c r="BK37" i="184"/>
  <c r="Z38" i="184"/>
  <c r="AA38" i="184" s="1"/>
  <c r="A37" i="184"/>
  <c r="X36" i="184"/>
  <c r="BW36" i="184"/>
  <c r="BO36" i="184"/>
  <c r="BM36" i="184" a="1"/>
  <c r="BM36" i="184" s="1"/>
  <c r="BL36" i="184"/>
  <c r="BK36" i="184"/>
  <c r="Z36" i="184"/>
  <c r="AA36" i="184" s="1"/>
  <c r="A36" i="184"/>
  <c r="X35" i="184"/>
  <c r="BW35" i="184"/>
  <c r="BO35" i="184"/>
  <c r="BM35" i="184" a="1"/>
  <c r="BM35" i="184" s="1"/>
  <c r="BL35" i="184"/>
  <c r="BK35" i="184"/>
  <c r="Z35" i="184"/>
  <c r="AA35" i="184" s="1"/>
  <c r="A35" i="184"/>
  <c r="BW34" i="184"/>
  <c r="BO34" i="184"/>
  <c r="BM34" i="184" a="1"/>
  <c r="BM34" i="184" s="1"/>
  <c r="BL34" i="184"/>
  <c r="BK34" i="184"/>
  <c r="Z34" i="184"/>
  <c r="AA34" i="184" s="1"/>
  <c r="X34" i="184"/>
  <c r="A34" i="184"/>
  <c r="X33" i="184"/>
  <c r="BW33" i="184"/>
  <c r="BO33" i="184"/>
  <c r="BM33" i="184" a="1"/>
  <c r="BM33" i="184" s="1"/>
  <c r="BL33" i="184"/>
  <c r="BK33" i="184"/>
  <c r="Z33" i="184"/>
  <c r="AA33" i="184" s="1"/>
  <c r="A33" i="184"/>
  <c r="X32" i="184"/>
  <c r="BW32" i="184"/>
  <c r="BO32" i="184"/>
  <c r="BM32" i="184" a="1"/>
  <c r="BM32" i="184" s="1"/>
  <c r="BL32" i="184"/>
  <c r="BK32" i="184"/>
  <c r="Z32" i="184"/>
  <c r="AA32" i="184" s="1"/>
  <c r="A32" i="184"/>
  <c r="X31" i="184"/>
  <c r="BW31" i="184"/>
  <c r="BO31" i="184"/>
  <c r="BM31" i="184" a="1"/>
  <c r="BM31" i="184" s="1"/>
  <c r="BL31" i="184"/>
  <c r="BK31" i="184"/>
  <c r="Z31" i="184"/>
  <c r="AA31" i="184" s="1"/>
  <c r="A31" i="184"/>
  <c r="BW30" i="184"/>
  <c r="BO30" i="184"/>
  <c r="BM30" i="184" a="1"/>
  <c r="BM30" i="184" s="1"/>
  <c r="BL30" i="184"/>
  <c r="BK30" i="184"/>
  <c r="Z30" i="184"/>
  <c r="AA30" i="184" s="1"/>
  <c r="X30" i="184"/>
  <c r="A30" i="184"/>
  <c r="X29" i="184"/>
  <c r="BW29" i="184"/>
  <c r="BO29" i="184"/>
  <c r="BM29" i="184" a="1"/>
  <c r="BM29" i="184" s="1"/>
  <c r="BL29" i="184"/>
  <c r="BK29" i="184"/>
  <c r="AC29" i="184"/>
  <c r="Z29" i="184"/>
  <c r="AA29" i="184" s="1"/>
  <c r="A29" i="184"/>
  <c r="X28" i="184"/>
  <c r="BW28" i="184"/>
  <c r="BO28" i="184"/>
  <c r="BM28" i="184" a="1"/>
  <c r="BM28" i="184" s="1"/>
  <c r="BL28" i="184"/>
  <c r="BK28" i="184"/>
  <c r="AC28" i="184"/>
  <c r="Z28" i="184"/>
  <c r="AA28" i="184" s="1"/>
  <c r="A28" i="184"/>
  <c r="X27" i="184"/>
  <c r="BW27" i="184"/>
  <c r="BO27" i="184"/>
  <c r="BM27" i="184" a="1"/>
  <c r="BM27" i="184" s="1"/>
  <c r="BL27" i="184"/>
  <c r="BK27" i="184"/>
  <c r="AC27" i="184"/>
  <c r="AD27" i="184" s="1"/>
  <c r="Z27" i="184"/>
  <c r="A27" i="184"/>
  <c r="X26" i="184"/>
  <c r="BW26" i="184"/>
  <c r="BO26" i="184"/>
  <c r="BM26" i="184" a="1"/>
  <c r="BM26" i="184" s="1"/>
  <c r="BL26" i="184"/>
  <c r="BK26" i="184"/>
  <c r="AC26" i="184"/>
  <c r="AD26" i="184" s="1"/>
  <c r="Z26" i="184"/>
  <c r="AA26" i="184" s="1"/>
  <c r="A26" i="184"/>
  <c r="X25" i="184"/>
  <c r="BW25" i="184"/>
  <c r="BO25" i="184"/>
  <c r="BM25" i="184" a="1"/>
  <c r="BM25" i="184" s="1"/>
  <c r="BL25" i="184"/>
  <c r="BK25" i="184"/>
  <c r="AC25" i="184"/>
  <c r="AD25" i="184" s="1"/>
  <c r="Z25" i="184"/>
  <c r="AA25" i="184" s="1"/>
  <c r="A25" i="184"/>
  <c r="X24" i="184"/>
  <c r="BW24" i="184"/>
  <c r="BO24" i="184"/>
  <c r="BM24" i="184" a="1"/>
  <c r="BM24" i="184" s="1"/>
  <c r="BL24" i="184"/>
  <c r="BK24" i="184"/>
  <c r="AC24" i="184"/>
  <c r="Z24" i="184"/>
  <c r="AA24" i="184" s="1"/>
  <c r="A24" i="184"/>
  <c r="BW23" i="184"/>
  <c r="BO23" i="184"/>
  <c r="BM23" i="184" a="1"/>
  <c r="BM23" i="184" s="1"/>
  <c r="BL23" i="184"/>
  <c r="BK23" i="184"/>
  <c r="AC23" i="184"/>
  <c r="Z23" i="184"/>
  <c r="AA23" i="184" s="1"/>
  <c r="A23" i="184"/>
  <c r="X22" i="184"/>
  <c r="BW22" i="184"/>
  <c r="BO22" i="184"/>
  <c r="BM22" i="184" a="1"/>
  <c r="BM22" i="184" s="1"/>
  <c r="BL22" i="184"/>
  <c r="BK22" i="184"/>
  <c r="AC22" i="184"/>
  <c r="AD22" i="184" s="1"/>
  <c r="Z22" i="184"/>
  <c r="AA22" i="184" s="1"/>
  <c r="A22" i="184"/>
  <c r="X21" i="184"/>
  <c r="BW21" i="184"/>
  <c r="BO21" i="184"/>
  <c r="BM21" i="184" a="1"/>
  <c r="BM21" i="184" s="1"/>
  <c r="BL21" i="184"/>
  <c r="BK21" i="184"/>
  <c r="AC21" i="184"/>
  <c r="AD21" i="184" s="1"/>
  <c r="Z21" i="184"/>
  <c r="A21" i="184"/>
  <c r="X20" i="184"/>
  <c r="BW20" i="184"/>
  <c r="BO20" i="184"/>
  <c r="BM20" i="184" a="1"/>
  <c r="BM20" i="184" s="1"/>
  <c r="BL20" i="184"/>
  <c r="BK20" i="184"/>
  <c r="AC20" i="184"/>
  <c r="AD20" i="184" s="1"/>
  <c r="Z20" i="184"/>
  <c r="AA20" i="184" s="1"/>
  <c r="A20" i="184"/>
  <c r="BO19" i="184"/>
  <c r="BM19" i="184" a="1"/>
  <c r="BM19" i="184" s="1"/>
  <c r="BL19" i="184"/>
  <c r="BK19" i="184"/>
  <c r="AC19" i="184"/>
  <c r="AD19" i="184" s="1"/>
  <c r="Z19" i="184"/>
  <c r="AA19" i="184" s="1"/>
  <c r="A19" i="184"/>
  <c r="CG18" i="184"/>
  <c r="CF18" i="184"/>
  <c r="CE18" i="184"/>
  <c r="X18" i="184"/>
  <c r="BW18" i="184"/>
  <c r="BO18" i="184"/>
  <c r="BM18" i="184" a="1"/>
  <c r="BM18" i="184" s="1"/>
  <c r="BL18" i="184"/>
  <c r="BK18" i="184"/>
  <c r="AI18" i="184"/>
  <c r="AC18" i="184"/>
  <c r="AD18" i="184" s="1"/>
  <c r="Z18" i="184"/>
  <c r="AA18" i="184" s="1"/>
  <c r="A18" i="184"/>
  <c r="CG17" i="184"/>
  <c r="CF17" i="184"/>
  <c r="CE17" i="184"/>
  <c r="X17" i="184"/>
  <c r="BW17" i="184"/>
  <c r="BO17" i="184"/>
  <c r="BM17" i="184" a="1"/>
  <c r="BM17" i="184" s="1"/>
  <c r="BL17" i="184"/>
  <c r="BK17" i="184"/>
  <c r="AC17" i="184"/>
  <c r="AD17" i="184" s="1"/>
  <c r="Z17" i="184"/>
  <c r="AA17" i="184" s="1"/>
  <c r="A17" i="184"/>
  <c r="CG16" i="184"/>
  <c r="CF16" i="184"/>
  <c r="CE16" i="184"/>
  <c r="X16" i="184"/>
  <c r="BW16" i="184"/>
  <c r="BO16" i="184"/>
  <c r="BM16" i="184" a="1"/>
  <c r="BM16" i="184" s="1"/>
  <c r="BL16" i="184"/>
  <c r="BK16" i="184"/>
  <c r="AC16" i="184"/>
  <c r="Z16" i="184"/>
  <c r="AA16" i="184" s="1"/>
  <c r="A16" i="184"/>
  <c r="CG15" i="184"/>
  <c r="CF15" i="184"/>
  <c r="CE15" i="184"/>
  <c r="X15" i="184"/>
  <c r="BW15" i="184"/>
  <c r="BO15" i="184"/>
  <c r="BM15" i="184" a="1"/>
  <c r="BM15" i="184" s="1"/>
  <c r="BL15" i="184"/>
  <c r="BK15" i="184"/>
  <c r="AC15" i="184"/>
  <c r="Z15" i="184"/>
  <c r="AA15" i="184" s="1"/>
  <c r="A15" i="184"/>
  <c r="CG14" i="184"/>
  <c r="CF14" i="184"/>
  <c r="CE14" i="184"/>
  <c r="BO14" i="184"/>
  <c r="BM14" i="184" a="1"/>
  <c r="BM14" i="184" s="1"/>
  <c r="BL14" i="184"/>
  <c r="BK14" i="184"/>
  <c r="AC14" i="184"/>
  <c r="AD14" i="184" s="1"/>
  <c r="Z14" i="184"/>
  <c r="AA14" i="184" s="1"/>
  <c r="A14" i="184"/>
  <c r="CG13" i="184"/>
  <c r="CF13" i="184"/>
  <c r="CE13" i="184"/>
  <c r="BO13" i="184"/>
  <c r="BM13" i="184" a="1"/>
  <c r="BM13" i="184" s="1"/>
  <c r="BL13" i="184"/>
  <c r="BK13" i="184"/>
  <c r="AC13" i="184"/>
  <c r="Z13" i="184"/>
  <c r="AA13" i="184" s="1"/>
  <c r="A13" i="184"/>
  <c r="CG12" i="184"/>
  <c r="CA91" i="184" s="1"/>
  <c r="CF12" i="184"/>
  <c r="CE12" i="184"/>
  <c r="BO12" i="184"/>
  <c r="BM12" i="184" a="1"/>
  <c r="BM12" i="184" s="1"/>
  <c r="BL12" i="184"/>
  <c r="BK12" i="184"/>
  <c r="AC12" i="184"/>
  <c r="Z12" i="184"/>
  <c r="AA12" i="184" s="1"/>
  <c r="A12" i="184"/>
  <c r="CQ11" i="184"/>
  <c r="AC11" i="184"/>
  <c r="AD11" i="184" s="1"/>
  <c r="E11" i="184"/>
  <c r="AD10" i="184"/>
  <c r="AC10" i="184"/>
  <c r="AC9" i="184"/>
  <c r="AD9" i="184" s="1"/>
  <c r="AC8" i="184"/>
  <c r="AD8" i="184" s="1"/>
  <c r="N8" i="184"/>
  <c r="T55" i="184" s="1"/>
  <c r="R48" i="184"/>
  <c r="BD25" i="184" s="1"/>
  <c r="AC7" i="184"/>
  <c r="AD7" i="184" s="1"/>
  <c r="CA92" i="184" l="1"/>
  <c r="BV13" i="188"/>
  <c r="BV21" i="188"/>
  <c r="BV29" i="188"/>
  <c r="BV37" i="188"/>
  <c r="BV45" i="188"/>
  <c r="BV14" i="188"/>
  <c r="BV22" i="188"/>
  <c r="BV30" i="188"/>
  <c r="BV38" i="188"/>
  <c r="BV12" i="188"/>
  <c r="BV15" i="188"/>
  <c r="BV23" i="188"/>
  <c r="BV31" i="188"/>
  <c r="BV39" i="188"/>
  <c r="BV44" i="188"/>
  <c r="BV16" i="188"/>
  <c r="BV24" i="188"/>
  <c r="BV32" i="188"/>
  <c r="BV40" i="188"/>
  <c r="BV36" i="188"/>
  <c r="BV17" i="188"/>
  <c r="BV25" i="188"/>
  <c r="BV33" i="188"/>
  <c r="BV41" i="188"/>
  <c r="BV18" i="188"/>
  <c r="BV26" i="188"/>
  <c r="BV34" i="188"/>
  <c r="BV42" i="188"/>
  <c r="BV28" i="188"/>
  <c r="BV19" i="188"/>
  <c r="BV27" i="188"/>
  <c r="BV35" i="188"/>
  <c r="BV43" i="188"/>
  <c r="BV20" i="188"/>
  <c r="BV19" i="187"/>
  <c r="BV27" i="187"/>
  <c r="BV35" i="187"/>
  <c r="BV43" i="187"/>
  <c r="BV34" i="187"/>
  <c r="BV20" i="187"/>
  <c r="BV28" i="187"/>
  <c r="BV36" i="187"/>
  <c r="BV44" i="187"/>
  <c r="BV18" i="187"/>
  <c r="BV13" i="187"/>
  <c r="BV21" i="187"/>
  <c r="BV29" i="187"/>
  <c r="BV37" i="187"/>
  <c r="BV45" i="187"/>
  <c r="BV14" i="187"/>
  <c r="BV22" i="187"/>
  <c r="BV30" i="187"/>
  <c r="BV38" i="187"/>
  <c r="BV12" i="187"/>
  <c r="BV15" i="187"/>
  <c r="BV23" i="187"/>
  <c r="BV31" i="187"/>
  <c r="BV39" i="187"/>
  <c r="BV26" i="187"/>
  <c r="BV42" i="187"/>
  <c r="BV16" i="187"/>
  <c r="BV24" i="187"/>
  <c r="BV32" i="187"/>
  <c r="BV40" i="187"/>
  <c r="BV17" i="187"/>
  <c r="BV25" i="187"/>
  <c r="BV33" i="187"/>
  <c r="BV41" i="187"/>
  <c r="BV15" i="185"/>
  <c r="BV23" i="185"/>
  <c r="BV31" i="185"/>
  <c r="BV39" i="185"/>
  <c r="BV16" i="185"/>
  <c r="BV24" i="185"/>
  <c r="BV32" i="185"/>
  <c r="BV40" i="185"/>
  <c r="BV38" i="185"/>
  <c r="BV17" i="185"/>
  <c r="BV25" i="185"/>
  <c r="BV33" i="185"/>
  <c r="BV41" i="185"/>
  <c r="BV14" i="185"/>
  <c r="BV18" i="185"/>
  <c r="BV26" i="185"/>
  <c r="BV34" i="185"/>
  <c r="BV42" i="185"/>
  <c r="BV30" i="185"/>
  <c r="BV19" i="185"/>
  <c r="BV27" i="185"/>
  <c r="BV35" i="185"/>
  <c r="BV43" i="185"/>
  <c r="BV22" i="185"/>
  <c r="BV20" i="185"/>
  <c r="BV28" i="185"/>
  <c r="BV36" i="185"/>
  <c r="BV44" i="185"/>
  <c r="BV12" i="185"/>
  <c r="BV13" i="185"/>
  <c r="BV21" i="185"/>
  <c r="BV29" i="185"/>
  <c r="BV37" i="185"/>
  <c r="BV45" i="185"/>
  <c r="BV17" i="186"/>
  <c r="BV25" i="186"/>
  <c r="BV33" i="186"/>
  <c r="BV41" i="186"/>
  <c r="BV18" i="186"/>
  <c r="BV26" i="186"/>
  <c r="BV34" i="186"/>
  <c r="BV42" i="186"/>
  <c r="BV19" i="186"/>
  <c r="BV27" i="186"/>
  <c r="BV35" i="186"/>
  <c r="BV43" i="186"/>
  <c r="BV20" i="186"/>
  <c r="BV28" i="186"/>
  <c r="BV36" i="186"/>
  <c r="BV44" i="186"/>
  <c r="BV24" i="186"/>
  <c r="BV13" i="186"/>
  <c r="BV21" i="186"/>
  <c r="BV29" i="186"/>
  <c r="BV37" i="186"/>
  <c r="BV45" i="186"/>
  <c r="BV16" i="186"/>
  <c r="BV32" i="186"/>
  <c r="BV40" i="186"/>
  <c r="BV14" i="186"/>
  <c r="BV22" i="186"/>
  <c r="BV30" i="186"/>
  <c r="BV38" i="186"/>
  <c r="BV12" i="186"/>
  <c r="BV15" i="186"/>
  <c r="BV23" i="186"/>
  <c r="BV31" i="186"/>
  <c r="BV39" i="186"/>
  <c r="BV13" i="184"/>
  <c r="BV21" i="184"/>
  <c r="BV29" i="184"/>
  <c r="BV37" i="184"/>
  <c r="BV45" i="184"/>
  <c r="BV28" i="184"/>
  <c r="BV14" i="184"/>
  <c r="BV22" i="184"/>
  <c r="BV30" i="184"/>
  <c r="BV38" i="184"/>
  <c r="BV12" i="184"/>
  <c r="BV15" i="184"/>
  <c r="BV23" i="184"/>
  <c r="BV31" i="184"/>
  <c r="BV39" i="184"/>
  <c r="BV36" i="184"/>
  <c r="BV16" i="184"/>
  <c r="BV24" i="184"/>
  <c r="BV32" i="184"/>
  <c r="BV40" i="184"/>
  <c r="BV20" i="184"/>
  <c r="BV17" i="184"/>
  <c r="BV25" i="184"/>
  <c r="BV33" i="184"/>
  <c r="BV41" i="184"/>
  <c r="BV18" i="184"/>
  <c r="BV26" i="184"/>
  <c r="BV34" i="184"/>
  <c r="BV42" i="184"/>
  <c r="BV44" i="184"/>
  <c r="BV19" i="184"/>
  <c r="BV27" i="184"/>
  <c r="BV35" i="184"/>
  <c r="BV43" i="184"/>
  <c r="AD29" i="184"/>
  <c r="AA52" i="188"/>
  <c r="AD29" i="188"/>
  <c r="AD29" i="186"/>
  <c r="AD29" i="187"/>
  <c r="CA94" i="188"/>
  <c r="X20" i="185"/>
  <c r="CA92" i="188"/>
  <c r="CA92" i="185"/>
  <c r="CA94" i="187"/>
  <c r="BW19" i="187"/>
  <c r="AI8" i="188"/>
  <c r="AV44" i="188" s="1"/>
  <c r="AW44" i="188" s="1"/>
  <c r="AJ8" i="188" s="1"/>
  <c r="H154" i="104" s="1"/>
  <c r="AI8" i="187"/>
  <c r="AV44" i="187" s="1"/>
  <c r="AW44" i="187" s="1"/>
  <c r="AJ8" i="187" s="1"/>
  <c r="H153" i="104" s="1"/>
  <c r="CA94" i="184"/>
  <c r="CA94" i="186"/>
  <c r="CA94" i="185"/>
  <c r="AI17" i="188"/>
  <c r="BD60" i="188"/>
  <c r="BE60" i="188" s="1"/>
  <c r="I109" i="104" s="1"/>
  <c r="CS11" i="188"/>
  <c r="AZ47" i="188"/>
  <c r="BA47" i="188" s="1"/>
  <c r="AJ18" i="188" s="1"/>
  <c r="K144" i="104" s="1"/>
  <c r="AZ48" i="188"/>
  <c r="BA48" i="188" s="1"/>
  <c r="BK45" i="188"/>
  <c r="BE53" i="188"/>
  <c r="BF53" i="188" s="1"/>
  <c r="AI15" i="187"/>
  <c r="AI20" i="187"/>
  <c r="AZ49" i="187" s="1"/>
  <c r="BA49" i="187" s="1"/>
  <c r="AI7" i="187"/>
  <c r="AV43" i="187" s="1"/>
  <c r="AW43" i="187" s="1"/>
  <c r="AJ7" i="187" s="1"/>
  <c r="G153" i="104" s="1"/>
  <c r="CA92" i="187"/>
  <c r="BD60" i="187"/>
  <c r="BE60" i="187" s="1"/>
  <c r="I108" i="104" s="1"/>
  <c r="CT11" i="187"/>
  <c r="AI20" i="186"/>
  <c r="AZ49" i="186" s="1"/>
  <c r="BA49" i="186" s="1"/>
  <c r="AI8" i="185"/>
  <c r="AV44" i="185" s="1"/>
  <c r="AW44" i="185" s="1"/>
  <c r="AJ8" i="185" s="1"/>
  <c r="H151" i="104" s="1"/>
  <c r="AZ47" i="187"/>
  <c r="BA47" i="187" s="1"/>
  <c r="AJ18" i="187" s="1"/>
  <c r="K143" i="104" s="1"/>
  <c r="AZ48" i="187"/>
  <c r="BA48" i="187" s="1"/>
  <c r="BE53" i="187"/>
  <c r="BF53" i="187" s="1"/>
  <c r="AI7" i="186"/>
  <c r="AV43" i="186" s="1"/>
  <c r="AW43" i="186" s="1"/>
  <c r="AJ7" i="186" s="1"/>
  <c r="G152" i="104" s="1"/>
  <c r="CT11" i="186"/>
  <c r="CA92" i="186"/>
  <c r="BD60" i="186"/>
  <c r="BE60" i="186" s="1"/>
  <c r="I107" i="104" s="1"/>
  <c r="AZ47" i="186"/>
  <c r="BA47" i="186" s="1"/>
  <c r="AJ18" i="186" s="1"/>
  <c r="K142" i="104" s="1"/>
  <c r="BE53" i="186"/>
  <c r="BF53" i="186" s="1"/>
  <c r="CS11" i="185"/>
  <c r="AI7" i="184"/>
  <c r="AV43" i="184" s="1"/>
  <c r="AW43" i="184" s="1"/>
  <c r="AJ7" i="184" s="1"/>
  <c r="G150" i="104" s="1"/>
  <c r="BD60" i="185"/>
  <c r="BE60" i="185" s="1"/>
  <c r="I106" i="104" s="1"/>
  <c r="AZ48" i="185"/>
  <c r="BA48" i="185" s="1"/>
  <c r="AI16" i="184"/>
  <c r="AI20" i="184"/>
  <c r="AZ49" i="184" s="1"/>
  <c r="BA49" i="184" s="1"/>
  <c r="AZ47" i="185"/>
  <c r="BA47" i="185" s="1"/>
  <c r="AJ18" i="185" s="1"/>
  <c r="K141" i="104" s="1"/>
  <c r="BE53" i="185"/>
  <c r="BF53" i="185" s="1"/>
  <c r="N45" i="185"/>
  <c r="AI17" i="184"/>
  <c r="AZ47" i="184"/>
  <c r="BA47" i="184" s="1"/>
  <c r="AJ18" i="184" s="1"/>
  <c r="K140" i="104" s="1"/>
  <c r="CR11" i="184"/>
  <c r="BD60" i="184"/>
  <c r="BE60" i="184" s="1"/>
  <c r="I105" i="104" s="1"/>
  <c r="AD12" i="184"/>
  <c r="AI14" i="184" s="1"/>
  <c r="BK44" i="184"/>
  <c r="BE53" i="184"/>
  <c r="BF53" i="184" s="1"/>
  <c r="L44" i="186" l="1"/>
  <c r="BQ44" i="186" s="1"/>
  <c r="Q44" i="186" s="1"/>
  <c r="L44" i="187"/>
  <c r="BQ44" i="187" s="1"/>
  <c r="Q44" i="187" s="1"/>
  <c r="BW20" i="185"/>
  <c r="X15" i="186"/>
  <c r="BW43" i="187"/>
  <c r="X18" i="188"/>
  <c r="X19" i="184"/>
  <c r="BD26" i="184" s="1"/>
  <c r="L44" i="184"/>
  <c r="BQ44" i="184" s="1"/>
  <c r="Q44" i="184" s="1"/>
  <c r="BW17" i="185"/>
  <c r="BW16" i="187"/>
  <c r="L44" i="185"/>
  <c r="BQ44" i="185" s="1"/>
  <c r="Q44" i="185" s="1"/>
  <c r="AZ46" i="188"/>
  <c r="BA46" i="188" s="1"/>
  <c r="AJ17" i="188" s="1"/>
  <c r="J144" i="104" s="1"/>
  <c r="Y109" i="104"/>
  <c r="AZ44" i="187"/>
  <c r="BA44" i="187" s="1"/>
  <c r="AO90" i="187" s="1"/>
  <c r="W108" i="104"/>
  <c r="AZ45" i="184"/>
  <c r="BA45" i="184" s="1"/>
  <c r="X105" i="104"/>
  <c r="AZ43" i="184"/>
  <c r="BA43" i="184" s="1"/>
  <c r="AO89" i="184" s="1"/>
  <c r="T105" i="104"/>
  <c r="AZ46" i="184"/>
  <c r="BA46" i="184" s="1"/>
  <c r="Y105" i="104"/>
  <c r="AO94" i="188"/>
  <c r="AJ19" i="188"/>
  <c r="L144" i="104" s="1"/>
  <c r="L165" i="104" s="1"/>
  <c r="CT11" i="188"/>
  <c r="AO94" i="187"/>
  <c r="AJ19" i="187"/>
  <c r="L143" i="104" s="1"/>
  <c r="L164" i="104" s="1"/>
  <c r="AO95" i="187"/>
  <c r="AJ20" i="187"/>
  <c r="M143" i="104" s="1"/>
  <c r="M164" i="104" s="1"/>
  <c r="CU11" i="187"/>
  <c r="AO95" i="186"/>
  <c r="AJ20" i="186"/>
  <c r="M142" i="104" s="1"/>
  <c r="M163" i="104" s="1"/>
  <c r="CU11" i="186"/>
  <c r="AO94" i="185"/>
  <c r="AJ19" i="185"/>
  <c r="L141" i="104" s="1"/>
  <c r="L162" i="104" s="1"/>
  <c r="CT11" i="185"/>
  <c r="AA52" i="185"/>
  <c r="AD29" i="185"/>
  <c r="AO95" i="184"/>
  <c r="AJ20" i="184"/>
  <c r="M140" i="104" s="1"/>
  <c r="M161" i="104" s="1"/>
  <c r="CS11" i="184"/>
  <c r="BD15" i="184" l="1"/>
  <c r="BE15" i="184" s="1"/>
  <c r="H49" i="184" s="1"/>
  <c r="I49" i="184" s="1"/>
  <c r="AJ16" i="184"/>
  <c r="I140" i="104" s="1"/>
  <c r="AJ17" i="184"/>
  <c r="J140" i="104" s="1"/>
  <c r="AJ14" i="184"/>
  <c r="G140" i="104" s="1"/>
  <c r="G161" i="104" s="1"/>
  <c r="AJ15" i="187"/>
  <c r="H143" i="104" s="1"/>
  <c r="H164" i="104" s="1"/>
  <c r="CU11" i="188"/>
  <c r="N44" i="187"/>
  <c r="CV11" i="187"/>
  <c r="N44" i="186"/>
  <c r="CV11" i="186"/>
  <c r="CU11" i="185"/>
  <c r="CT11" i="184"/>
  <c r="N44" i="184" l="1"/>
  <c r="AA51" i="184" s="1"/>
  <c r="AI11" i="184" s="1"/>
  <c r="AV47" i="184" s="1"/>
  <c r="AW47" i="184" s="1"/>
  <c r="AD19" i="187"/>
  <c r="AD14" i="185"/>
  <c r="AD7" i="186"/>
  <c r="AD16" i="185"/>
  <c r="AD7" i="185"/>
  <c r="CV11" i="188"/>
  <c r="AA51" i="187"/>
  <c r="AI11" i="187" s="1"/>
  <c r="AV47" i="187" s="1"/>
  <c r="AW47" i="187" s="1"/>
  <c r="AD28" i="187"/>
  <c r="CW11" i="187"/>
  <c r="CW11" i="186"/>
  <c r="AA51" i="186"/>
  <c r="AI11" i="186" s="1"/>
  <c r="AV47" i="186" s="1"/>
  <c r="AW47" i="186" s="1"/>
  <c r="AD28" i="186"/>
  <c r="CV11" i="185"/>
  <c r="CU11" i="184"/>
  <c r="AD28" i="184" l="1"/>
  <c r="AO93" i="185"/>
  <c r="AJ11" i="184"/>
  <c r="K150" i="104" s="1"/>
  <c r="K161" i="104" s="1"/>
  <c r="AO93" i="184"/>
  <c r="AJ11" i="187"/>
  <c r="K153" i="104" s="1"/>
  <c r="K164" i="104" s="1"/>
  <c r="AO93" i="187"/>
  <c r="AJ11" i="186"/>
  <c r="K152" i="104" s="1"/>
  <c r="K163" i="104" s="1"/>
  <c r="AO93" i="186"/>
  <c r="AD16" i="188"/>
  <c r="AD27" i="186"/>
  <c r="CW11" i="188"/>
  <c r="CX11" i="187"/>
  <c r="CX11" i="186"/>
  <c r="CW11" i="185"/>
  <c r="CV11" i="184"/>
  <c r="AO93" i="188" l="1"/>
  <c r="CX11" i="188"/>
  <c r="CY11" i="187"/>
  <c r="CY11" i="186"/>
  <c r="CX11" i="185"/>
  <c r="CW11" i="184"/>
  <c r="CY11" i="188" l="1"/>
  <c r="CZ11" i="187"/>
  <c r="CZ11" i="186"/>
  <c r="CY11" i="185"/>
  <c r="CX11" i="184"/>
  <c r="CZ11" i="188" l="1"/>
  <c r="DA11" i="187"/>
  <c r="DA11" i="186"/>
  <c r="CZ11" i="185"/>
  <c r="CY11" i="184"/>
  <c r="DA11" i="188" l="1"/>
  <c r="DB11" i="187"/>
  <c r="DB11" i="186"/>
  <c r="DA11" i="185"/>
  <c r="CZ11" i="184"/>
  <c r="DB11" i="188" l="1"/>
  <c r="DC11" i="187"/>
  <c r="DC11" i="186"/>
  <c r="DB11" i="185"/>
  <c r="DA11" i="184"/>
  <c r="DC11" i="188" l="1"/>
  <c r="DD11" i="187"/>
  <c r="DD11" i="186"/>
  <c r="DC11" i="185"/>
  <c r="DB11" i="184"/>
  <c r="DD11" i="188" l="1"/>
  <c r="DE11" i="187"/>
  <c r="DE11" i="186"/>
  <c r="DD11" i="185"/>
  <c r="DC11" i="184"/>
  <c r="DE11" i="188" l="1"/>
  <c r="DF11" i="187"/>
  <c r="DF11" i="186"/>
  <c r="DE11" i="185"/>
  <c r="DD11" i="184"/>
  <c r="DF11" i="188" l="1"/>
  <c r="DG11" i="187"/>
  <c r="DG11" i="186"/>
  <c r="DF11" i="185"/>
  <c r="DE11" i="184"/>
  <c r="DG11" i="188" l="1"/>
  <c r="DH11" i="187"/>
  <c r="DH11" i="186"/>
  <c r="DG11" i="185"/>
  <c r="DF11" i="184"/>
  <c r="DH11" i="188" l="1"/>
  <c r="DI11" i="187"/>
  <c r="DI11" i="186"/>
  <c r="DH11" i="185"/>
  <c r="DG11" i="184"/>
  <c r="DI11" i="188" l="1"/>
  <c r="DJ11" i="187"/>
  <c r="DJ11" i="186"/>
  <c r="DI11" i="185"/>
  <c r="DH11" i="184"/>
  <c r="DJ11" i="188" l="1"/>
  <c r="DK11" i="187"/>
  <c r="DK11" i="186"/>
  <c r="DJ11" i="185"/>
  <c r="DI11" i="184"/>
  <c r="DK11" i="188" l="1"/>
  <c r="DL11" i="187"/>
  <c r="DL11" i="186"/>
  <c r="DK11" i="185"/>
  <c r="DJ11" i="184"/>
  <c r="DL11" i="188" l="1"/>
  <c r="DM11" i="187"/>
  <c r="DM11" i="186"/>
  <c r="DL11" i="185"/>
  <c r="DK11" i="184"/>
  <c r="DM11" i="188" l="1"/>
  <c r="DN11" i="187"/>
  <c r="DN11" i="186"/>
  <c r="DM11" i="185"/>
  <c r="DL11" i="184"/>
  <c r="DN11" i="188" l="1"/>
  <c r="DO11" i="187"/>
  <c r="DO11" i="186"/>
  <c r="DN11" i="185"/>
  <c r="DM11" i="184"/>
  <c r="DO11" i="188" l="1"/>
  <c r="DP11" i="187"/>
  <c r="DP11" i="186"/>
  <c r="DO11" i="185"/>
  <c r="DN11" i="184"/>
  <c r="DP11" i="188" l="1"/>
  <c r="DQ11" i="187"/>
  <c r="DQ11" i="186"/>
  <c r="DP11" i="185"/>
  <c r="DO11" i="184"/>
  <c r="DQ11" i="188" l="1"/>
  <c r="DR11" i="187"/>
  <c r="DR11" i="186"/>
  <c r="DQ11" i="185"/>
  <c r="DP11" i="184"/>
  <c r="DR11" i="188" l="1"/>
  <c r="DS11" i="187"/>
  <c r="DS11" i="186"/>
  <c r="DR11" i="185"/>
  <c r="DQ11" i="184"/>
  <c r="DS11" i="188" l="1"/>
  <c r="DT11" i="187"/>
  <c r="DT11" i="186"/>
  <c r="DS11" i="185"/>
  <c r="DR11" i="184"/>
  <c r="DT11" i="188" l="1"/>
  <c r="DU11" i="187"/>
  <c r="DU11" i="186"/>
  <c r="DT11" i="185"/>
  <c r="DS11" i="184"/>
  <c r="DU11" i="188" l="1"/>
  <c r="DV11" i="187"/>
  <c r="DV11" i="186"/>
  <c r="DU11" i="185"/>
  <c r="DT11" i="184"/>
  <c r="DV11" i="188" l="1"/>
  <c r="DW11" i="187"/>
  <c r="DW11" i="186"/>
  <c r="DV11" i="185"/>
  <c r="DU11" i="184"/>
  <c r="DW11" i="188" l="1"/>
  <c r="DX11" i="187"/>
  <c r="DX11" i="186"/>
  <c r="DW11" i="185"/>
  <c r="DV11" i="184"/>
  <c r="DX11" i="188" l="1"/>
  <c r="DY11" i="187"/>
  <c r="DY11" i="186"/>
  <c r="DX11" i="185"/>
  <c r="DW11" i="184"/>
  <c r="DY11" i="188" l="1"/>
  <c r="DZ11" i="187"/>
  <c r="DZ11" i="186"/>
  <c r="DY11" i="185"/>
  <c r="DX11" i="184"/>
  <c r="DZ11" i="188" l="1"/>
  <c r="EA11" i="187"/>
  <c r="EA11" i="186"/>
  <c r="DZ11" i="185"/>
  <c r="DY11" i="184"/>
  <c r="EA11" i="188" l="1"/>
  <c r="EB11" i="187"/>
  <c r="EB11" i="186"/>
  <c r="EA11" i="185"/>
  <c r="DZ11" i="184"/>
  <c r="EB11" i="188" l="1"/>
  <c r="EC11" i="187"/>
  <c r="EC11" i="186"/>
  <c r="EB11" i="185"/>
  <c r="EA11" i="184"/>
  <c r="EC11" i="188" l="1"/>
  <c r="ED11" i="187"/>
  <c r="ED11" i="186"/>
  <c r="EC11" i="185"/>
  <c r="EB11" i="184"/>
  <c r="ED11" i="188" l="1"/>
  <c r="EE11" i="187"/>
  <c r="EE11" i="186"/>
  <c r="ED11" i="185"/>
  <c r="EC11" i="184"/>
  <c r="EE11" i="188" l="1"/>
  <c r="EF11" i="187"/>
  <c r="EF11" i="186"/>
  <c r="EE11" i="185"/>
  <c r="ED11" i="184"/>
  <c r="EF11" i="188" l="1"/>
  <c r="EG11" i="187"/>
  <c r="EG11" i="186"/>
  <c r="EF11" i="185"/>
  <c r="EE11" i="184"/>
  <c r="EG11" i="188" l="1"/>
  <c r="EH11" i="187"/>
  <c r="EH11" i="186"/>
  <c r="EG11" i="185"/>
  <c r="EF11" i="184"/>
  <c r="EH11" i="188" l="1"/>
  <c r="EI11" i="187"/>
  <c r="EI11" i="186"/>
  <c r="EH11" i="185"/>
  <c r="EG11" i="184"/>
  <c r="EI11" i="188" l="1"/>
  <c r="EJ11" i="187"/>
  <c r="EJ11" i="186"/>
  <c r="EI11" i="185"/>
  <c r="EH11" i="184"/>
  <c r="EJ11" i="188" l="1"/>
  <c r="EK11" i="187"/>
  <c r="EK11" i="186"/>
  <c r="EJ11" i="185"/>
  <c r="EI11" i="184"/>
  <c r="EK11" i="188" l="1"/>
  <c r="EL11" i="187"/>
  <c r="EL11" i="186"/>
  <c r="EK11" i="185"/>
  <c r="EJ11" i="184"/>
  <c r="EL11" i="188" l="1"/>
  <c r="EM11" i="187"/>
  <c r="EM11" i="186"/>
  <c r="EL11" i="185"/>
  <c r="EK11" i="184"/>
  <c r="EM11" i="188" l="1"/>
  <c r="EN11" i="187"/>
  <c r="EN11" i="186"/>
  <c r="EM11" i="185"/>
  <c r="EL11" i="184"/>
  <c r="EN11" i="188" l="1"/>
  <c r="EO11" i="187"/>
  <c r="EO11" i="186"/>
  <c r="EN11" i="185"/>
  <c r="EM11" i="184"/>
  <c r="EO11" i="188" l="1"/>
  <c r="EP11" i="187"/>
  <c r="EP11" i="186"/>
  <c r="EO11" i="185"/>
  <c r="EN11" i="184"/>
  <c r="EP11" i="188" l="1"/>
  <c r="EQ11" i="187"/>
  <c r="EQ11" i="186"/>
  <c r="EP11" i="185"/>
  <c r="EO11" i="184"/>
  <c r="EQ11" i="188" l="1"/>
  <c r="ER11" i="187"/>
  <c r="ER11" i="186"/>
  <c r="EQ11" i="185"/>
  <c r="EP11" i="184"/>
  <c r="ER11" i="188" l="1"/>
  <c r="ES11" i="187"/>
  <c r="ES11" i="186"/>
  <c r="ER11" i="185"/>
  <c r="EQ11" i="184"/>
  <c r="ES11" i="188" l="1"/>
  <c r="ET11" i="187"/>
  <c r="ET11" i="186"/>
  <c r="ES11" i="185"/>
  <c r="ER11" i="184"/>
  <c r="ET11" i="188" l="1"/>
  <c r="EU11" i="187"/>
  <c r="EU11" i="186"/>
  <c r="ET11" i="185"/>
  <c r="ES11" i="184"/>
  <c r="EU11" i="188" l="1"/>
  <c r="EV11" i="187"/>
  <c r="EV11" i="186"/>
  <c r="EU11" i="185"/>
  <c r="ET11" i="184"/>
  <c r="EV11" i="188" l="1"/>
  <c r="EW11" i="187"/>
  <c r="EW11" i="186"/>
  <c r="EV11" i="185"/>
  <c r="EU11" i="184"/>
  <c r="EW11" i="188" l="1"/>
  <c r="EX11" i="187"/>
  <c r="EX11" i="186"/>
  <c r="EW11" i="185"/>
  <c r="EV11" i="184"/>
  <c r="EX11" i="188" l="1"/>
  <c r="EY11" i="187"/>
  <c r="EY11" i="186"/>
  <c r="EX11" i="185"/>
  <c r="EW11" i="184"/>
  <c r="EY11" i="188" l="1"/>
  <c r="EZ11" i="187"/>
  <c r="EZ11" i="186"/>
  <c r="EY11" i="185"/>
  <c r="EX11" i="184"/>
  <c r="EZ11" i="188" l="1"/>
  <c r="FA11" i="187"/>
  <c r="FA11" i="186"/>
  <c r="EZ11" i="185"/>
  <c r="EY11" i="184"/>
  <c r="FA11" i="188" l="1"/>
  <c r="FB11" i="187"/>
  <c r="FB11" i="186"/>
  <c r="FA11" i="185"/>
  <c r="EZ11" i="184"/>
  <c r="FB11" i="188" l="1"/>
  <c r="FC11" i="187"/>
  <c r="FC11" i="186"/>
  <c r="FB11" i="185"/>
  <c r="FA11" i="184"/>
  <c r="FC11" i="188" l="1"/>
  <c r="FD11" i="187"/>
  <c r="FD11" i="186"/>
  <c r="FC11" i="185"/>
  <c r="FB11" i="184"/>
  <c r="FD11" i="188" l="1"/>
  <c r="FE11" i="187"/>
  <c r="FE11" i="186"/>
  <c r="FD11" i="185"/>
  <c r="FC11" i="184"/>
  <c r="FE11" i="188" l="1"/>
  <c r="FF11" i="187"/>
  <c r="FF11" i="186"/>
  <c r="FE11" i="185"/>
  <c r="FD11" i="184"/>
  <c r="FF11" i="188" l="1"/>
  <c r="FG11" i="187"/>
  <c r="FG11" i="186"/>
  <c r="FF11" i="185"/>
  <c r="FE11" i="184"/>
  <c r="FG11" i="188" l="1"/>
  <c r="FH11" i="187"/>
  <c r="FH11" i="186"/>
  <c r="FG11" i="185"/>
  <c r="FF11" i="184"/>
  <c r="FH11" i="188" l="1"/>
  <c r="FI11" i="187"/>
  <c r="FI11" i="186"/>
  <c r="FH11" i="185"/>
  <c r="FG11" i="184"/>
  <c r="FI11" i="188" l="1"/>
  <c r="FJ11" i="187"/>
  <c r="FJ11" i="186"/>
  <c r="FI11" i="185"/>
  <c r="FH11" i="184"/>
  <c r="FJ11" i="188" l="1"/>
  <c r="FK11" i="187"/>
  <c r="FK11" i="186"/>
  <c r="FJ11" i="185"/>
  <c r="FI11" i="184"/>
  <c r="FK11" i="188" l="1"/>
  <c r="FL11" i="187"/>
  <c r="FL11" i="186"/>
  <c r="FK11" i="185"/>
  <c r="FJ11" i="184"/>
  <c r="FL11" i="188" l="1"/>
  <c r="FM11" i="187"/>
  <c r="FM11" i="186"/>
  <c r="FL11" i="185"/>
  <c r="FK11" i="184"/>
  <c r="FM11" i="188" l="1"/>
  <c r="FN11" i="187"/>
  <c r="FN11" i="186"/>
  <c r="FM11" i="185"/>
  <c r="FL11" i="184"/>
  <c r="FN11" i="188" l="1"/>
  <c r="FO11" i="187"/>
  <c r="FO11" i="186"/>
  <c r="FN11" i="185"/>
  <c r="FM11" i="184"/>
  <c r="FO11" i="188" l="1"/>
  <c r="FP11" i="187"/>
  <c r="FP11" i="186"/>
  <c r="FO11" i="185"/>
  <c r="FN11" i="184"/>
  <c r="FP11" i="188" l="1"/>
  <c r="FQ11" i="187"/>
  <c r="FQ11" i="186"/>
  <c r="FP11" i="185"/>
  <c r="FO11" i="184"/>
  <c r="FQ11" i="188" l="1"/>
  <c r="FR11" i="187"/>
  <c r="FR11" i="186"/>
  <c r="FQ11" i="185"/>
  <c r="FP11" i="184"/>
  <c r="FR11" i="188" l="1"/>
  <c r="FS11" i="187"/>
  <c r="FS11" i="186"/>
  <c r="FR11" i="185"/>
  <c r="FQ11" i="184"/>
  <c r="FS11" i="188" l="1"/>
  <c r="FT11" i="187"/>
  <c r="FT11" i="186"/>
  <c r="FS11" i="185"/>
  <c r="FR11" i="184"/>
  <c r="FT11" i="188" l="1"/>
  <c r="FU11" i="187"/>
  <c r="FU11" i="186"/>
  <c r="FT11" i="185"/>
  <c r="FS11" i="184"/>
  <c r="FU11" i="188" l="1"/>
  <c r="FV11" i="187"/>
  <c r="FV11" i="186"/>
  <c r="FU11" i="185"/>
  <c r="FT11" i="184"/>
  <c r="FV11" i="188" l="1"/>
  <c r="FW11" i="187"/>
  <c r="FW11" i="186"/>
  <c r="FV11" i="185"/>
  <c r="FU11" i="184"/>
  <c r="FW11" i="188" l="1"/>
  <c r="FX11" i="187"/>
  <c r="FX11" i="186"/>
  <c r="FW11" i="185"/>
  <c r="FV11" i="184"/>
  <c r="FX11" i="188" l="1"/>
  <c r="FY11" i="187"/>
  <c r="FY11" i="186"/>
  <c r="FX11" i="185"/>
  <c r="FW11" i="184"/>
  <c r="FY11" i="188" l="1"/>
  <c r="FZ11" i="187"/>
  <c r="FZ11" i="186"/>
  <c r="FY11" i="185"/>
  <c r="FX11" i="184"/>
  <c r="FZ11" i="188" l="1"/>
  <c r="GA11" i="187"/>
  <c r="GA11" i="186"/>
  <c r="FZ11" i="185"/>
  <c r="FY11" i="184"/>
  <c r="GA11" i="188" l="1"/>
  <c r="GB11" i="187"/>
  <c r="GB11" i="186"/>
  <c r="GA11" i="185"/>
  <c r="FZ11" i="184"/>
  <c r="GB11" i="188" l="1"/>
  <c r="GC11" i="187"/>
  <c r="GC11" i="186"/>
  <c r="GB11" i="185"/>
  <c r="GA11" i="184"/>
  <c r="GC11" i="188" l="1"/>
  <c r="GD11" i="187"/>
  <c r="GD11" i="186"/>
  <c r="GC11" i="185"/>
  <c r="GB11" i="184"/>
  <c r="GD11" i="188" l="1"/>
  <c r="GE11" i="187"/>
  <c r="GE11" i="186"/>
  <c r="GD11" i="185"/>
  <c r="GC11" i="184"/>
  <c r="GE11" i="188" l="1"/>
  <c r="GF11" i="187"/>
  <c r="GF11" i="186"/>
  <c r="GE11" i="185"/>
  <c r="GD11" i="184"/>
  <c r="GF11" i="188" l="1"/>
  <c r="GG11" i="187"/>
  <c r="GG11" i="186"/>
  <c r="GF11" i="185"/>
  <c r="GE11" i="184"/>
  <c r="GG11" i="188" l="1"/>
  <c r="GH11" i="187"/>
  <c r="GH11" i="186"/>
  <c r="GG11" i="185"/>
  <c r="GF11" i="184"/>
  <c r="GH11" i="188" l="1"/>
  <c r="GI11" i="187"/>
  <c r="GI11" i="186"/>
  <c r="GH11" i="185"/>
  <c r="GG11" i="184"/>
  <c r="GI11" i="188" l="1"/>
  <c r="GJ11" i="187"/>
  <c r="GJ11" i="186"/>
  <c r="GI11" i="185"/>
  <c r="GH11" i="184"/>
  <c r="GJ11" i="188" l="1"/>
  <c r="GK11" i="187"/>
  <c r="GK11" i="186"/>
  <c r="GJ11" i="185"/>
  <c r="GI11" i="184"/>
  <c r="GK11" i="188" l="1"/>
  <c r="GL11" i="187"/>
  <c r="GL11" i="186"/>
  <c r="GK11" i="185"/>
  <c r="GJ11" i="184"/>
  <c r="GL11" i="188" l="1"/>
  <c r="GM11" i="187"/>
  <c r="GM11" i="186"/>
  <c r="GL11" i="185"/>
  <c r="GK11" i="184"/>
  <c r="GM11" i="188" l="1"/>
  <c r="GN11" i="187"/>
  <c r="GN11" i="186"/>
  <c r="GM11" i="185"/>
  <c r="GL11" i="184"/>
  <c r="GN11" i="188" l="1"/>
  <c r="GO11" i="187"/>
  <c r="GO11" i="186"/>
  <c r="GN11" i="185"/>
  <c r="GM11" i="184"/>
  <c r="GO11" i="188" l="1"/>
  <c r="GP11" i="187"/>
  <c r="GP11" i="186"/>
  <c r="GO11" i="185"/>
  <c r="GN11" i="184"/>
  <c r="GP11" i="188" l="1"/>
  <c r="GQ11" i="187"/>
  <c r="GQ11" i="186"/>
  <c r="GP11" i="185"/>
  <c r="GO11" i="184"/>
  <c r="GQ11" i="188" l="1"/>
  <c r="GR11" i="187"/>
  <c r="GR11" i="186"/>
  <c r="GQ11" i="185"/>
  <c r="GP11" i="184"/>
  <c r="GR11" i="188" l="1"/>
  <c r="GS11" i="187"/>
  <c r="GS11" i="186"/>
  <c r="GR11" i="185"/>
  <c r="GQ11" i="184"/>
  <c r="GS11" i="188" l="1"/>
  <c r="GT11" i="187"/>
  <c r="GT11" i="186"/>
  <c r="GS11" i="185"/>
  <c r="GR11" i="184"/>
  <c r="GT11" i="188" l="1"/>
  <c r="GU11" i="187"/>
  <c r="GU11" i="186"/>
  <c r="GT11" i="185"/>
  <c r="GS11" i="184"/>
  <c r="GU11" i="188" l="1"/>
  <c r="GV11" i="187"/>
  <c r="GV11" i="186"/>
  <c r="GU11" i="185"/>
  <c r="GT11" i="184"/>
  <c r="GV11" i="188" l="1"/>
  <c r="GW11" i="187"/>
  <c r="GW11" i="186"/>
  <c r="GV11" i="185"/>
  <c r="GU11" i="184"/>
  <c r="GW11" i="188" l="1"/>
  <c r="GX11" i="187"/>
  <c r="GX11" i="186"/>
  <c r="GW11" i="185"/>
  <c r="GV11" i="184"/>
  <c r="GX11" i="188" l="1"/>
  <c r="GY11" i="187"/>
  <c r="GY11" i="186"/>
  <c r="GX11" i="185"/>
  <c r="GW11" i="184"/>
  <c r="GY11" i="188" l="1"/>
  <c r="GZ11" i="187"/>
  <c r="GZ11" i="186"/>
  <c r="GY11" i="185"/>
  <c r="GX11" i="184"/>
  <c r="GZ11" i="188" l="1"/>
  <c r="HA11" i="187"/>
  <c r="HA11" i="186"/>
  <c r="GZ11" i="185"/>
  <c r="GY11" i="184"/>
  <c r="HA11" i="188" l="1"/>
  <c r="HB11" i="187"/>
  <c r="HB11" i="186"/>
  <c r="HA11" i="185"/>
  <c r="GZ11" i="184"/>
  <c r="HB11" i="188" l="1"/>
  <c r="HC11" i="187"/>
  <c r="HC11" i="186"/>
  <c r="HB11" i="185"/>
  <c r="HA11" i="184"/>
  <c r="HC11" i="188" l="1"/>
  <c r="HD11" i="187"/>
  <c r="HD11" i="186"/>
  <c r="HC11" i="185"/>
  <c r="HB11" i="184"/>
  <c r="HD11" i="188" l="1"/>
  <c r="HE11" i="187"/>
  <c r="HE11" i="186"/>
  <c r="HD11" i="185"/>
  <c r="HC11" i="184"/>
  <c r="HE11" i="188" l="1"/>
  <c r="HF11" i="187"/>
  <c r="HF11" i="186"/>
  <c r="HE11" i="185"/>
  <c r="HD11" i="184"/>
  <c r="HF11" i="188" l="1"/>
  <c r="HG11" i="187"/>
  <c r="HG11" i="186"/>
  <c r="HF11" i="185"/>
  <c r="HE11" i="184"/>
  <c r="HG11" i="188" l="1"/>
  <c r="HG11" i="185"/>
  <c r="HF11" i="184"/>
  <c r="HG11" i="184" l="1"/>
  <c r="Q48" i="168" l="1"/>
  <c r="Q104" i="96" l="1"/>
  <c r="N104" i="96"/>
  <c r="L104" i="96"/>
  <c r="K104" i="96"/>
  <c r="J104" i="96"/>
  <c r="I104" i="96"/>
  <c r="G104" i="96"/>
  <c r="F104" i="96"/>
  <c r="E104" i="96"/>
  <c r="D104" i="96"/>
  <c r="Q103" i="96"/>
  <c r="N103" i="96"/>
  <c r="L103" i="96"/>
  <c r="K103" i="96"/>
  <c r="J103" i="96"/>
  <c r="I103" i="96"/>
  <c r="M103" i="96" s="1"/>
  <c r="G103" i="96"/>
  <c r="F103" i="96"/>
  <c r="E103" i="96"/>
  <c r="D103" i="96"/>
  <c r="Q102" i="96"/>
  <c r="N102" i="96"/>
  <c r="L102" i="96"/>
  <c r="M102" i="96" s="1"/>
  <c r="K102" i="96"/>
  <c r="J102" i="96"/>
  <c r="I102" i="96"/>
  <c r="G102" i="96"/>
  <c r="F102" i="96"/>
  <c r="E102" i="96"/>
  <c r="D102" i="96"/>
  <c r="O102" i="96" l="1"/>
  <c r="P102" i="96" s="1"/>
  <c r="M104" i="96"/>
  <c r="O103" i="96"/>
  <c r="P103" i="96" s="1"/>
  <c r="O104" i="96"/>
  <c r="B3" i="186"/>
  <c r="B3" i="185"/>
  <c r="B3" i="188"/>
  <c r="B3" i="187"/>
  <c r="B3" i="184"/>
  <c r="P104" i="96" l="1"/>
  <c r="CN44" i="168"/>
  <c r="Q73" i="56"/>
  <c r="Q72" i="56"/>
  <c r="N8" i="168"/>
  <c r="AI18" i="168"/>
  <c r="AN93" i="168"/>
  <c r="O24" i="56"/>
  <c r="O25" i="56"/>
  <c r="O26" i="56"/>
  <c r="O27" i="56"/>
  <c r="O28" i="56"/>
  <c r="O29" i="56"/>
  <c r="O30" i="56"/>
  <c r="O31" i="56"/>
  <c r="O32" i="56"/>
  <c r="O33" i="56"/>
  <c r="O34" i="56"/>
  <c r="O35" i="56"/>
  <c r="O36" i="56"/>
  <c r="O38" i="56"/>
  <c r="O39" i="56"/>
  <c r="O40" i="56"/>
  <c r="O41" i="56"/>
  <c r="O43" i="56"/>
  <c r="O45" i="56"/>
  <c r="O46" i="56"/>
  <c r="O47" i="56"/>
  <c r="O48" i="56"/>
  <c r="O49" i="56"/>
  <c r="O50" i="56"/>
  <c r="O51" i="56"/>
  <c r="O52" i="56"/>
  <c r="O53" i="56"/>
  <c r="O54" i="56"/>
  <c r="O55" i="56"/>
  <c r="O56" i="56"/>
  <c r="O57" i="56"/>
  <c r="O58" i="56"/>
  <c r="O59" i="56"/>
  <c r="O60" i="56"/>
  <c r="O61" i="56"/>
  <c r="O62" i="56"/>
  <c r="O63" i="56"/>
  <c r="O64" i="56"/>
  <c r="O65" i="56"/>
  <c r="O66" i="56"/>
  <c r="O67" i="56"/>
  <c r="O68" i="56"/>
  <c r="O69" i="56"/>
  <c r="O70" i="56"/>
  <c r="O71" i="56"/>
  <c r="O72" i="56"/>
  <c r="O73" i="56"/>
  <c r="O74" i="56"/>
  <c r="O75" i="56"/>
  <c r="O76" i="56"/>
  <c r="O77" i="56"/>
  <c r="O78" i="56"/>
  <c r="O79" i="56"/>
  <c r="O6" i="56"/>
  <c r="O7" i="56"/>
  <c r="O8" i="56"/>
  <c r="O9" i="56"/>
  <c r="O10" i="56"/>
  <c r="O11" i="56"/>
  <c r="O12" i="56"/>
  <c r="O13" i="56"/>
  <c r="O14" i="56"/>
  <c r="O15" i="56"/>
  <c r="O16" i="56"/>
  <c r="O17" i="56"/>
  <c r="O18" i="56"/>
  <c r="O19" i="56"/>
  <c r="O20" i="56"/>
  <c r="O21" i="56"/>
  <c r="O22" i="56"/>
  <c r="O23" i="56"/>
  <c r="O5" i="56"/>
  <c r="R74" i="3" l="1"/>
  <c r="R73" i="3"/>
  <c r="R58" i="3"/>
  <c r="R57" i="3"/>
  <c r="R37" i="3"/>
  <c r="R38" i="3"/>
  <c r="R39" i="3"/>
  <c r="R40" i="3"/>
  <c r="R41" i="3"/>
  <c r="R42" i="3"/>
  <c r="R43" i="3"/>
  <c r="R44" i="3"/>
  <c r="R45" i="3"/>
  <c r="R46" i="3"/>
  <c r="R47" i="3"/>
  <c r="R48" i="3"/>
  <c r="R49" i="3"/>
  <c r="R50" i="3"/>
  <c r="R51" i="3"/>
  <c r="R52" i="3"/>
  <c r="R53" i="3"/>
  <c r="R36" i="3"/>
  <c r="L6" i="56" l="1"/>
  <c r="M6" i="56" s="1"/>
  <c r="P6" i="56" s="1"/>
  <c r="L7" i="56"/>
  <c r="M7" i="56" s="1"/>
  <c r="P7" i="56" s="1"/>
  <c r="L8" i="56"/>
  <c r="M8" i="56" s="1"/>
  <c r="P8" i="56" s="1"/>
  <c r="L9" i="56"/>
  <c r="M9" i="56" s="1"/>
  <c r="P9" i="56" s="1"/>
  <c r="L10" i="56"/>
  <c r="M10" i="56" s="1"/>
  <c r="P10" i="56" s="1"/>
  <c r="L11" i="56"/>
  <c r="M11" i="56" s="1"/>
  <c r="P11" i="56" s="1"/>
  <c r="L12" i="56"/>
  <c r="M12" i="56" s="1"/>
  <c r="P12" i="56" s="1"/>
  <c r="L13" i="56"/>
  <c r="M13" i="56" s="1"/>
  <c r="P13" i="56" s="1"/>
  <c r="L14" i="56"/>
  <c r="M14" i="56" s="1"/>
  <c r="P14" i="56" s="1"/>
  <c r="L15" i="56"/>
  <c r="M15" i="56" s="1"/>
  <c r="P15" i="56" s="1"/>
  <c r="L16" i="56"/>
  <c r="M16" i="56" s="1"/>
  <c r="P16" i="56" s="1"/>
  <c r="L17" i="56"/>
  <c r="M17" i="56" s="1"/>
  <c r="P17" i="56" s="1"/>
  <c r="L18" i="56"/>
  <c r="M18" i="56" s="1"/>
  <c r="P18" i="56" s="1"/>
  <c r="L19" i="56"/>
  <c r="M19" i="56" s="1"/>
  <c r="P19" i="56" s="1"/>
  <c r="L20" i="56"/>
  <c r="M20" i="56" s="1"/>
  <c r="P20" i="56" s="1"/>
  <c r="L21" i="56"/>
  <c r="M21" i="56" s="1"/>
  <c r="P21" i="56" s="1"/>
  <c r="L22" i="56"/>
  <c r="M22" i="56" s="1"/>
  <c r="P22" i="56" s="1"/>
  <c r="L23" i="56"/>
  <c r="M23" i="56" s="1"/>
  <c r="P23" i="56" s="1"/>
  <c r="L24" i="56"/>
  <c r="M24" i="56" s="1"/>
  <c r="P24" i="56" s="1"/>
  <c r="L25" i="56"/>
  <c r="M25" i="56" s="1"/>
  <c r="P25" i="56" s="1"/>
  <c r="L26" i="56"/>
  <c r="M26" i="56" s="1"/>
  <c r="P26" i="56" s="1"/>
  <c r="L27" i="56"/>
  <c r="M27" i="56" s="1"/>
  <c r="P27" i="56" s="1"/>
  <c r="L28" i="56"/>
  <c r="M28" i="56" s="1"/>
  <c r="P28" i="56" s="1"/>
  <c r="L29" i="56"/>
  <c r="M29" i="56" s="1"/>
  <c r="P29" i="56" s="1"/>
  <c r="L30" i="56"/>
  <c r="M30" i="56" s="1"/>
  <c r="P30" i="56" s="1"/>
  <c r="L31" i="56"/>
  <c r="M31" i="56" s="1"/>
  <c r="P31" i="56" s="1"/>
  <c r="L32" i="56"/>
  <c r="M32" i="56" s="1"/>
  <c r="P32" i="56" s="1"/>
  <c r="L33" i="56"/>
  <c r="M33" i="56" s="1"/>
  <c r="P33" i="56" s="1"/>
  <c r="L34" i="56"/>
  <c r="M34" i="56" s="1"/>
  <c r="P34" i="56" s="1"/>
  <c r="L35" i="56"/>
  <c r="M35" i="56" s="1"/>
  <c r="P35" i="56" s="1"/>
  <c r="L36" i="56"/>
  <c r="M36" i="56" s="1"/>
  <c r="P36" i="56" s="1"/>
  <c r="L38" i="56"/>
  <c r="M38" i="56" s="1"/>
  <c r="P38" i="56" s="1"/>
  <c r="L39" i="56"/>
  <c r="M39" i="56" s="1"/>
  <c r="P39" i="56" s="1"/>
  <c r="L40" i="56"/>
  <c r="M40" i="56" s="1"/>
  <c r="P40" i="56" s="1"/>
  <c r="L41" i="56"/>
  <c r="M41" i="56" s="1"/>
  <c r="P41" i="56" s="1"/>
  <c r="L43" i="56"/>
  <c r="M43" i="56" s="1"/>
  <c r="P43" i="56" s="1"/>
  <c r="L45" i="56"/>
  <c r="M45" i="56" s="1"/>
  <c r="P45" i="56" s="1"/>
  <c r="L46" i="56"/>
  <c r="M46" i="56" s="1"/>
  <c r="P46" i="56" s="1"/>
  <c r="L47" i="56"/>
  <c r="M47" i="56" s="1"/>
  <c r="P47" i="56" s="1"/>
  <c r="L48" i="56"/>
  <c r="M48" i="56" s="1"/>
  <c r="P48" i="56" s="1"/>
  <c r="L49" i="56"/>
  <c r="M49" i="56" s="1"/>
  <c r="P49" i="56" s="1"/>
  <c r="L50" i="56"/>
  <c r="M50" i="56" s="1"/>
  <c r="P50" i="56" s="1"/>
  <c r="L51" i="56"/>
  <c r="M51" i="56" s="1"/>
  <c r="P51" i="56" s="1"/>
  <c r="L52" i="56"/>
  <c r="M52" i="56" s="1"/>
  <c r="P52" i="56" s="1"/>
  <c r="L53" i="56"/>
  <c r="M53" i="56" s="1"/>
  <c r="P53" i="56" s="1"/>
  <c r="L54" i="56"/>
  <c r="M54" i="56" s="1"/>
  <c r="P54" i="56" s="1"/>
  <c r="L55" i="56"/>
  <c r="M55" i="56" s="1"/>
  <c r="P55" i="56" s="1"/>
  <c r="L56" i="56"/>
  <c r="M56" i="56" s="1"/>
  <c r="P56" i="56" s="1"/>
  <c r="L57" i="56"/>
  <c r="M57" i="56" s="1"/>
  <c r="P57" i="56" s="1"/>
  <c r="L58" i="56"/>
  <c r="M58" i="56" s="1"/>
  <c r="P58" i="56" s="1"/>
  <c r="L59" i="56"/>
  <c r="M59" i="56" s="1"/>
  <c r="P59" i="56" s="1"/>
  <c r="L60" i="56"/>
  <c r="M60" i="56" s="1"/>
  <c r="P60" i="56" s="1"/>
  <c r="L61" i="56"/>
  <c r="M61" i="56" s="1"/>
  <c r="P61" i="56" s="1"/>
  <c r="L62" i="56"/>
  <c r="M62" i="56" s="1"/>
  <c r="P62" i="56" s="1"/>
  <c r="L63" i="56"/>
  <c r="M63" i="56" s="1"/>
  <c r="P63" i="56" s="1"/>
  <c r="L64" i="56"/>
  <c r="M64" i="56" s="1"/>
  <c r="P64" i="56" s="1"/>
  <c r="L65" i="56"/>
  <c r="M65" i="56" s="1"/>
  <c r="P65" i="56" s="1"/>
  <c r="L66" i="56"/>
  <c r="M66" i="56" s="1"/>
  <c r="P66" i="56" s="1"/>
  <c r="L67" i="56"/>
  <c r="M67" i="56" s="1"/>
  <c r="P67" i="56" s="1"/>
  <c r="L68" i="56"/>
  <c r="M68" i="56" s="1"/>
  <c r="P68" i="56" s="1"/>
  <c r="L69" i="56"/>
  <c r="M69" i="56" s="1"/>
  <c r="P69" i="56" s="1"/>
  <c r="L70" i="56"/>
  <c r="M70" i="56" s="1"/>
  <c r="P70" i="56" s="1"/>
  <c r="L71" i="56"/>
  <c r="M71" i="56" s="1"/>
  <c r="P71" i="56" s="1"/>
  <c r="L72" i="56"/>
  <c r="M72" i="56" s="1"/>
  <c r="P72" i="56" s="1"/>
  <c r="L73" i="56"/>
  <c r="M73" i="56" s="1"/>
  <c r="P73" i="56" s="1"/>
  <c r="L74" i="56"/>
  <c r="M74" i="56" s="1"/>
  <c r="P74" i="56" s="1"/>
  <c r="L75" i="56"/>
  <c r="M75" i="56" s="1"/>
  <c r="P75" i="56" s="1"/>
  <c r="L76" i="56"/>
  <c r="M76" i="56" s="1"/>
  <c r="P76" i="56" s="1"/>
  <c r="L77" i="56"/>
  <c r="M77" i="56" s="1"/>
  <c r="P77" i="56" s="1"/>
  <c r="L78" i="56"/>
  <c r="M78" i="56" s="1"/>
  <c r="P78" i="56" s="1"/>
  <c r="L79" i="56"/>
  <c r="M79" i="56" s="1"/>
  <c r="P79" i="56" s="1"/>
  <c r="L80" i="56"/>
  <c r="L81" i="56"/>
  <c r="L82" i="56"/>
  <c r="L83" i="56"/>
  <c r="L84" i="56"/>
  <c r="L85" i="56"/>
  <c r="L86" i="56"/>
  <c r="L87" i="56"/>
  <c r="L88" i="56"/>
  <c r="L89" i="56"/>
  <c r="L90" i="56"/>
  <c r="L91" i="56"/>
  <c r="L92" i="56"/>
  <c r="L93" i="56"/>
  <c r="L94" i="56"/>
  <c r="L95" i="56"/>
  <c r="L96" i="56"/>
  <c r="L97" i="56"/>
  <c r="L98" i="56"/>
  <c r="L99" i="56"/>
  <c r="L100" i="56"/>
  <c r="L101" i="56"/>
  <c r="L102" i="56"/>
  <c r="L103" i="56"/>
  <c r="L104" i="56"/>
  <c r="L5" i="56"/>
  <c r="M5" i="56" s="1"/>
  <c r="P5" i="56" s="1"/>
  <c r="Z13" i="168" l="1"/>
  <c r="AA13" i="168" s="1"/>
  <c r="Z14" i="168"/>
  <c r="Z15" i="168"/>
  <c r="Z16" i="168"/>
  <c r="AA16" i="168" s="1"/>
  <c r="Z17" i="168"/>
  <c r="Z18" i="168"/>
  <c r="AA18" i="168" s="1"/>
  <c r="Z19" i="168"/>
  <c r="AA19" i="168" s="1"/>
  <c r="Z20" i="168"/>
  <c r="Z21" i="168"/>
  <c r="Z22" i="168"/>
  <c r="AA22" i="168" s="1"/>
  <c r="Z23" i="168"/>
  <c r="Z24" i="168"/>
  <c r="AA24" i="168" s="1"/>
  <c r="Z25" i="168"/>
  <c r="AA25" i="168" s="1"/>
  <c r="Z26" i="168"/>
  <c r="AA26" i="168" s="1"/>
  <c r="Z27" i="168"/>
  <c r="Z28" i="168"/>
  <c r="Z29" i="168"/>
  <c r="Z30" i="168"/>
  <c r="AA30" i="168" s="1"/>
  <c r="Z31" i="168"/>
  <c r="Z32" i="168"/>
  <c r="AA32" i="168" s="1"/>
  <c r="Z33" i="168"/>
  <c r="Z34" i="168"/>
  <c r="AA34" i="168" s="1"/>
  <c r="Z35" i="168"/>
  <c r="AA35" i="168" s="1"/>
  <c r="Z36" i="168"/>
  <c r="Z38" i="168"/>
  <c r="AA38" i="168" s="1"/>
  <c r="Z39" i="168"/>
  <c r="AA39" i="168" s="1"/>
  <c r="Z40" i="168"/>
  <c r="Z41" i="168"/>
  <c r="AA41" i="168" s="1"/>
  <c r="Z42" i="168"/>
  <c r="AA42" i="168" s="1"/>
  <c r="Z43" i="168"/>
  <c r="Z44" i="168"/>
  <c r="AA44" i="168" s="1"/>
  <c r="Z45" i="168"/>
  <c r="Z46" i="168"/>
  <c r="AA46" i="168" s="1"/>
  <c r="Z47" i="168"/>
  <c r="AA47" i="168" s="1"/>
  <c r="Z48" i="168"/>
  <c r="Z49" i="168"/>
  <c r="AA49" i="168" s="1"/>
  <c r="Z50" i="168"/>
  <c r="AA50" i="168" s="1"/>
  <c r="Z12" i="168"/>
  <c r="AA23" i="168"/>
  <c r="AA31" i="168"/>
  <c r="AA40" i="168"/>
  <c r="AA48" i="168"/>
  <c r="AC29" i="168"/>
  <c r="AC28" i="168"/>
  <c r="AC27" i="168"/>
  <c r="U58" i="168"/>
  <c r="O78" i="168"/>
  <c r="O76" i="168"/>
  <c r="O74" i="168"/>
  <c r="O72" i="168"/>
  <c r="O70" i="168"/>
  <c r="O68" i="168"/>
  <c r="O66" i="168"/>
  <c r="O64" i="168"/>
  <c r="O62" i="168"/>
  <c r="AZ47" i="168" l="1"/>
  <c r="BD16" i="175" l="1"/>
  <c r="BC16" i="175"/>
  <c r="BB16" i="175"/>
  <c r="F160" i="104" l="1"/>
  <c r="V39" i="104" l="1"/>
  <c r="V31" i="104"/>
  <c r="D23" i="93" l="1"/>
  <c r="N159" i="104"/>
  <c r="M159" i="104"/>
  <c r="L159" i="104"/>
  <c r="I159" i="104"/>
  <c r="J159" i="104"/>
  <c r="K159" i="104"/>
  <c r="H159" i="104"/>
  <c r="G159" i="104"/>
  <c r="E165" i="104"/>
  <c r="E164" i="104"/>
  <c r="E163" i="104"/>
  <c r="E162" i="104"/>
  <c r="E161" i="104"/>
  <c r="E160" i="104"/>
  <c r="E154" i="104" l="1"/>
  <c r="E153" i="104"/>
  <c r="E152" i="104"/>
  <c r="E151" i="104"/>
  <c r="E150" i="104"/>
  <c r="E149" i="104"/>
  <c r="F149" i="104"/>
  <c r="E139" i="104"/>
  <c r="F139" i="104"/>
  <c r="T31" i="104" l="1"/>
  <c r="H28" i="93"/>
  <c r="BD8" i="175"/>
  <c r="BC8" i="175"/>
  <c r="BB8" i="175"/>
  <c r="AU7" i="175"/>
  <c r="AU8" i="175"/>
  <c r="AU9" i="175"/>
  <c r="AA13" i="175"/>
  <c r="BD60" i="168" l="1"/>
  <c r="BE60" i="168" s="1"/>
  <c r="I104" i="104" s="1"/>
  <c r="E61" i="98"/>
  <c r="D61" i="98"/>
  <c r="C60" i="98"/>
  <c r="X32" i="168" l="1"/>
  <c r="X33" i="168"/>
  <c r="X34" i="168"/>
  <c r="X35" i="168"/>
  <c r="X36" i="168"/>
  <c r="X37" i="168"/>
  <c r="X38" i="168"/>
  <c r="X39" i="168"/>
  <c r="X40" i="168"/>
  <c r="X41" i="168"/>
  <c r="BW32" i="168"/>
  <c r="BW33" i="168"/>
  <c r="BW34" i="168"/>
  <c r="BW35" i="168"/>
  <c r="BW36" i="168"/>
  <c r="BW37" i="168"/>
  <c r="BW38" i="168"/>
  <c r="BW39" i="168"/>
  <c r="BW40" i="168"/>
  <c r="BK32" i="168" l="1"/>
  <c r="BK33" i="168"/>
  <c r="BK34" i="168"/>
  <c r="BK35" i="168"/>
  <c r="BK36" i="168"/>
  <c r="BK37" i="168"/>
  <c r="BK38" i="168"/>
  <c r="BK39" i="168"/>
  <c r="BK40" i="168"/>
  <c r="BK41" i="168"/>
  <c r="BL32" i="168"/>
  <c r="BL33" i="168"/>
  <c r="BL34" i="168"/>
  <c r="BL35" i="168"/>
  <c r="BL36" i="168"/>
  <c r="BL37" i="168"/>
  <c r="BL38" i="168"/>
  <c r="BL39" i="168"/>
  <c r="BL40" i="168"/>
  <c r="BL41" i="168"/>
  <c r="AO22" i="3"/>
  <c r="AO23" i="3"/>
  <c r="AO24" i="3"/>
  <c r="AO25" i="3"/>
  <c r="AO26" i="3"/>
  <c r="AO27" i="3"/>
  <c r="AO28" i="3"/>
  <c r="AO29" i="3"/>
  <c r="AO30" i="3"/>
  <c r="AO31" i="3"/>
  <c r="AN22" i="3"/>
  <c r="AN23" i="3"/>
  <c r="AN24" i="3"/>
  <c r="AN25" i="3"/>
  <c r="AN26" i="3"/>
  <c r="AN27" i="3"/>
  <c r="AN28" i="3"/>
  <c r="AN29" i="3"/>
  <c r="AN30" i="3"/>
  <c r="AN31" i="3"/>
  <c r="AM22" i="3"/>
  <c r="AM23" i="3"/>
  <c r="AM24" i="3"/>
  <c r="AM25" i="3"/>
  <c r="AM26" i="3"/>
  <c r="AM27" i="3"/>
  <c r="AM28" i="3"/>
  <c r="AM29" i="3"/>
  <c r="AM30" i="3"/>
  <c r="AM31" i="3"/>
  <c r="AL22" i="3"/>
  <c r="AL23" i="3"/>
  <c r="AL24" i="3"/>
  <c r="AL25" i="3"/>
  <c r="AL26" i="3"/>
  <c r="AL27" i="3"/>
  <c r="AL28" i="3"/>
  <c r="AL29" i="3"/>
  <c r="AL30" i="3"/>
  <c r="AL31" i="3"/>
  <c r="Q81" i="56" l="1"/>
  <c r="Q82" i="56"/>
  <c r="Q83" i="56"/>
  <c r="Q84" i="56"/>
  <c r="Q85" i="56"/>
  <c r="Q86" i="56"/>
  <c r="Q87" i="56"/>
  <c r="Q88" i="56"/>
  <c r="Q89" i="56"/>
  <c r="Q90" i="56"/>
  <c r="Q91" i="56"/>
  <c r="Q92" i="56"/>
  <c r="Q93" i="56"/>
  <c r="Q94" i="56"/>
  <c r="Q95" i="56"/>
  <c r="Q96" i="56"/>
  <c r="Q97" i="56"/>
  <c r="Q98" i="56"/>
  <c r="Q99" i="56"/>
  <c r="Q100" i="56"/>
  <c r="Q101" i="56"/>
  <c r="Q102" i="56"/>
  <c r="Q103" i="56"/>
  <c r="Q104" i="56"/>
  <c r="Q80" i="56"/>
  <c r="N95" i="56"/>
  <c r="N96" i="56"/>
  <c r="N97" i="56"/>
  <c r="N98" i="56"/>
  <c r="N99" i="56"/>
  <c r="N100" i="56"/>
  <c r="N101" i="56"/>
  <c r="N102" i="56"/>
  <c r="N103" i="56"/>
  <c r="N104" i="56"/>
  <c r="K81" i="56"/>
  <c r="K82" i="56"/>
  <c r="K83" i="56"/>
  <c r="K84" i="56"/>
  <c r="K85" i="56"/>
  <c r="K86" i="56"/>
  <c r="K87" i="56"/>
  <c r="K88" i="56"/>
  <c r="K89" i="56"/>
  <c r="K90" i="56"/>
  <c r="K91" i="56"/>
  <c r="K92" i="56"/>
  <c r="K93" i="56"/>
  <c r="K94" i="56"/>
  <c r="K95" i="56"/>
  <c r="K96" i="56"/>
  <c r="K97" i="56"/>
  <c r="K98" i="56"/>
  <c r="K99" i="56"/>
  <c r="K100" i="56"/>
  <c r="K101" i="56"/>
  <c r="K102" i="56"/>
  <c r="K103" i="56"/>
  <c r="K104" i="56"/>
  <c r="K80" i="56"/>
  <c r="J81" i="56"/>
  <c r="J82" i="56"/>
  <c r="J83" i="56"/>
  <c r="J84" i="56"/>
  <c r="J85" i="56"/>
  <c r="J86" i="56"/>
  <c r="J87" i="56"/>
  <c r="J88" i="56"/>
  <c r="J89" i="56"/>
  <c r="J90" i="56"/>
  <c r="J91" i="56"/>
  <c r="J92" i="56"/>
  <c r="J93" i="56"/>
  <c r="J94" i="56"/>
  <c r="J95" i="56"/>
  <c r="J96" i="56"/>
  <c r="J97" i="56"/>
  <c r="J98" i="56"/>
  <c r="J99" i="56"/>
  <c r="J100" i="56"/>
  <c r="J101" i="56"/>
  <c r="J102" i="56"/>
  <c r="J103" i="56"/>
  <c r="J104" i="56"/>
  <c r="J80" i="56"/>
  <c r="I95" i="56"/>
  <c r="I96" i="56"/>
  <c r="I97" i="56"/>
  <c r="I98" i="56"/>
  <c r="I99" i="56"/>
  <c r="I100" i="56"/>
  <c r="I101" i="56"/>
  <c r="M101" i="56" s="1"/>
  <c r="I102" i="56"/>
  <c r="I103" i="56"/>
  <c r="I104" i="56"/>
  <c r="M100" i="56" l="1"/>
  <c r="M99" i="56"/>
  <c r="M104" i="56"/>
  <c r="M96" i="56"/>
  <c r="M97" i="56"/>
  <c r="M98" i="56"/>
  <c r="M102" i="56"/>
  <c r="M103" i="56"/>
  <c r="M95" i="56"/>
  <c r="BO43" i="168" l="1"/>
  <c r="BO42" i="168"/>
  <c r="BO41" i="168"/>
  <c r="BO40" i="168"/>
  <c r="BO39" i="168"/>
  <c r="BO38" i="168"/>
  <c r="BO37" i="168"/>
  <c r="BO36" i="168"/>
  <c r="BO35" i="168"/>
  <c r="BO34" i="168"/>
  <c r="BO33" i="168"/>
  <c r="BO32" i="168"/>
  <c r="BO31" i="168"/>
  <c r="BO30" i="168"/>
  <c r="BO29" i="168"/>
  <c r="BO28" i="168"/>
  <c r="BO27" i="168"/>
  <c r="BO26" i="168"/>
  <c r="BO25" i="168"/>
  <c r="BO24" i="168"/>
  <c r="BO23" i="168"/>
  <c r="BO22" i="168"/>
  <c r="BO21" i="168"/>
  <c r="BO20" i="168"/>
  <c r="BO19" i="168"/>
  <c r="BO18" i="168"/>
  <c r="BO17" i="168"/>
  <c r="BO16" i="168"/>
  <c r="BO15" i="168"/>
  <c r="BO14" i="168"/>
  <c r="BO13" i="168"/>
  <c r="BO12" i="168"/>
  <c r="R40" i="98"/>
  <c r="R41" i="98"/>
  <c r="R42" i="98"/>
  <c r="R43" i="98"/>
  <c r="R44" i="98"/>
  <c r="R45" i="98"/>
  <c r="BM13" i="168" l="1" a="1"/>
  <c r="BM13" i="168" s="1"/>
  <c r="BM14" i="168" a="1"/>
  <c r="BM14" i="168" s="1"/>
  <c r="BM15" i="168" a="1"/>
  <c r="BM15" i="168" s="1"/>
  <c r="BM16" i="168" a="1"/>
  <c r="BM16" i="168" s="1"/>
  <c r="BM17" i="168" a="1"/>
  <c r="BM17" i="168" s="1"/>
  <c r="BM18" i="168" a="1"/>
  <c r="BM18" i="168" s="1"/>
  <c r="BM19" i="168" a="1"/>
  <c r="BM19" i="168" s="1"/>
  <c r="BM20" i="168" a="1"/>
  <c r="BM20" i="168" s="1"/>
  <c r="BM21" i="168" a="1"/>
  <c r="BM21" i="168" s="1"/>
  <c r="BM22" i="168" a="1"/>
  <c r="BM22" i="168" s="1"/>
  <c r="BM23" i="168" a="1"/>
  <c r="BM23" i="168" s="1"/>
  <c r="BM24" i="168" a="1"/>
  <c r="BM24" i="168" s="1"/>
  <c r="BM25" i="168" a="1"/>
  <c r="BM25" i="168" s="1"/>
  <c r="BM26" i="168" a="1"/>
  <c r="BM26" i="168" s="1"/>
  <c r="BM27" i="168" a="1"/>
  <c r="BM27" i="168" s="1"/>
  <c r="BM28" i="168" a="1"/>
  <c r="BM28" i="168" s="1"/>
  <c r="BM29" i="168" a="1"/>
  <c r="BM29" i="168" s="1"/>
  <c r="BM30" i="168" a="1"/>
  <c r="BM30" i="168" s="1"/>
  <c r="BM31" i="168" a="1"/>
  <c r="BM31" i="168" s="1"/>
  <c r="BM32" i="168" a="1"/>
  <c r="BM32" i="168" s="1"/>
  <c r="BM33" i="168" a="1"/>
  <c r="BM33" i="168" s="1"/>
  <c r="BM34" i="168" a="1"/>
  <c r="BM34" i="168" s="1"/>
  <c r="BM35" i="168" a="1"/>
  <c r="BM35" i="168" s="1"/>
  <c r="BM36" i="168" a="1"/>
  <c r="BM36" i="168" s="1"/>
  <c r="BM37" i="168" a="1"/>
  <c r="BM37" i="168" s="1"/>
  <c r="BM38" i="168" a="1"/>
  <c r="BM38" i="168" s="1"/>
  <c r="BM39" i="168" a="1"/>
  <c r="BM39" i="168" s="1"/>
  <c r="BM40" i="168" a="1"/>
  <c r="BM40" i="168" s="1"/>
  <c r="BM41" i="168" a="1"/>
  <c r="BM41" i="168" s="1"/>
  <c r="BM42" i="168" a="1"/>
  <c r="BM42" i="168" s="1"/>
  <c r="BM43" i="168" a="1"/>
  <c r="BM43" i="168" s="1"/>
  <c r="BM12" i="168" a="1"/>
  <c r="BM12" i="168" s="1"/>
  <c r="R39" i="98"/>
  <c r="R38" i="98"/>
  <c r="G95" i="56"/>
  <c r="G96" i="56"/>
  <c r="G97" i="56"/>
  <c r="G98" i="56"/>
  <c r="G99" i="56"/>
  <c r="G100" i="56"/>
  <c r="G101" i="56"/>
  <c r="G102" i="56"/>
  <c r="G103" i="56"/>
  <c r="G104" i="56"/>
  <c r="F95" i="56"/>
  <c r="F96" i="56"/>
  <c r="F97" i="56"/>
  <c r="F98" i="56"/>
  <c r="F99" i="56"/>
  <c r="F100" i="56"/>
  <c r="F101" i="56"/>
  <c r="F102" i="56"/>
  <c r="F103" i="56"/>
  <c r="F104" i="56"/>
  <c r="E95" i="56"/>
  <c r="E96" i="56"/>
  <c r="E97" i="56"/>
  <c r="E98" i="56"/>
  <c r="E99" i="56"/>
  <c r="E100" i="56"/>
  <c r="E101" i="56"/>
  <c r="E102" i="56"/>
  <c r="E103" i="56"/>
  <c r="E104" i="56"/>
  <c r="D95" i="56"/>
  <c r="D96" i="56"/>
  <c r="D97" i="56"/>
  <c r="D98" i="56"/>
  <c r="D99" i="56"/>
  <c r="D100" i="56"/>
  <c r="D101" i="56"/>
  <c r="D102" i="56"/>
  <c r="D103" i="56"/>
  <c r="D104" i="56"/>
  <c r="O100" i="56" l="1"/>
  <c r="P100" i="56" s="1"/>
  <c r="O103" i="56"/>
  <c r="P103" i="56" s="1"/>
  <c r="O95" i="56"/>
  <c r="P95" i="56" s="1"/>
  <c r="O96" i="56"/>
  <c r="P96" i="56" s="1"/>
  <c r="O97" i="56"/>
  <c r="P97" i="56" s="1"/>
  <c r="O102" i="56"/>
  <c r="P102" i="56" s="1"/>
  <c r="O101" i="56"/>
  <c r="P101" i="56" s="1"/>
  <c r="O99" i="56"/>
  <c r="P99" i="56" s="1"/>
  <c r="O98" i="56"/>
  <c r="P98" i="56" s="1"/>
  <c r="O104" i="56"/>
  <c r="P104" i="56" s="1"/>
  <c r="AC32" i="98"/>
  <c r="AC33" i="98"/>
  <c r="AC34" i="98"/>
  <c r="AC35" i="98"/>
  <c r="AC36" i="98"/>
  <c r="AC37" i="98"/>
  <c r="AC38" i="98"/>
  <c r="H102" i="96" s="1"/>
  <c r="AC39" i="98"/>
  <c r="H103" i="96" s="1"/>
  <c r="AC40" i="98"/>
  <c r="H104" i="96" s="1"/>
  <c r="AB32" i="98"/>
  <c r="AB33" i="98"/>
  <c r="AB34" i="98"/>
  <c r="AB35" i="98"/>
  <c r="AB36" i="98"/>
  <c r="AB37" i="98"/>
  <c r="AB38" i="98"/>
  <c r="A102" i="96" s="1"/>
  <c r="AB39" i="98"/>
  <c r="A103" i="96" s="1"/>
  <c r="AB40" i="98"/>
  <c r="A104" i="96" s="1"/>
  <c r="A97" i="56"/>
  <c r="AC8" i="168"/>
  <c r="AC9" i="168"/>
  <c r="AC10" i="168"/>
  <c r="AC11" i="168"/>
  <c r="AC12" i="168"/>
  <c r="AC13" i="168"/>
  <c r="AC14" i="168"/>
  <c r="AC15" i="168"/>
  <c r="AC16" i="168"/>
  <c r="AC17" i="168"/>
  <c r="AC18" i="168"/>
  <c r="AC19" i="168"/>
  <c r="AC20" i="168"/>
  <c r="AC21" i="168"/>
  <c r="AC22" i="168"/>
  <c r="AD22" i="168" s="1"/>
  <c r="AC23" i="168"/>
  <c r="AC24" i="168"/>
  <c r="AD24" i="168" s="1"/>
  <c r="AI19" i="168" s="1"/>
  <c r="AC25" i="168"/>
  <c r="AC26" i="168"/>
  <c r="AD26" i="168" s="1"/>
  <c r="AD27" i="168"/>
  <c r="AC7" i="168"/>
  <c r="CG15" i="168"/>
  <c r="CF15" i="168"/>
  <c r="CE15" i="168"/>
  <c r="C20" i="93"/>
  <c r="C19" i="93"/>
  <c r="C18" i="93"/>
  <c r="D18" i="93" s="1"/>
  <c r="D17" i="93"/>
  <c r="C17" i="93"/>
  <c r="BV17" i="168" l="1"/>
  <c r="BV25" i="168"/>
  <c r="BV33" i="168"/>
  <c r="BV41" i="168"/>
  <c r="BV18" i="168"/>
  <c r="BV26" i="168"/>
  <c r="BV34" i="168"/>
  <c r="BV42" i="168"/>
  <c r="BV16" i="168"/>
  <c r="BV44" i="168"/>
  <c r="BV19" i="168"/>
  <c r="BV27" i="168"/>
  <c r="BV35" i="168"/>
  <c r="BV43" i="168"/>
  <c r="BV45" i="168"/>
  <c r="BV20" i="168"/>
  <c r="BV28" i="168"/>
  <c r="BV36" i="168"/>
  <c r="BV12" i="168"/>
  <c r="BV32" i="168"/>
  <c r="BV13" i="168"/>
  <c r="BV21" i="168"/>
  <c r="BV29" i="168"/>
  <c r="BV37" i="168"/>
  <c r="BV14" i="168"/>
  <c r="BV22" i="168"/>
  <c r="BV30" i="168"/>
  <c r="BV38" i="168"/>
  <c r="BV24" i="168"/>
  <c r="BV40" i="168"/>
  <c r="BV15" i="168"/>
  <c r="BV23" i="168"/>
  <c r="BV31" i="168"/>
  <c r="BV39" i="168"/>
  <c r="A99" i="56"/>
  <c r="A101" i="56"/>
  <c r="A98" i="56"/>
  <c r="A96" i="56"/>
  <c r="H98" i="56"/>
  <c r="H96" i="56"/>
  <c r="H103" i="56"/>
  <c r="A100" i="56"/>
  <c r="H102" i="56"/>
  <c r="H101" i="56"/>
  <c r="H97" i="56"/>
  <c r="H100" i="56"/>
  <c r="H99" i="56"/>
  <c r="H104" i="56"/>
  <c r="A104" i="56"/>
  <c r="A102" i="56"/>
  <c r="A103" i="56"/>
  <c r="CA90" i="168" l="1"/>
  <c r="R17" i="98" l="1"/>
  <c r="AD7" i="168" l="1"/>
  <c r="AD10" i="168"/>
  <c r="AI104" i="104" l="1"/>
  <c r="AZ48" i="168" l="1"/>
  <c r="BA48" i="168" s="1"/>
  <c r="AL43" i="168"/>
  <c r="E11" i="168"/>
  <c r="AO94" i="168" l="1"/>
  <c r="AJ19" i="168"/>
  <c r="AN96" i="168"/>
  <c r="AN95" i="168"/>
  <c r="AN94" i="168"/>
  <c r="AN90" i="168"/>
  <c r="AN91" i="168"/>
  <c r="AN92" i="168"/>
  <c r="AN89" i="168"/>
  <c r="L139" i="104" l="1"/>
  <c r="L160" i="104" s="1"/>
  <c r="A43" i="168"/>
  <c r="A42" i="168"/>
  <c r="A41" i="168"/>
  <c r="A40" i="168"/>
  <c r="A39" i="168"/>
  <c r="A38" i="168"/>
  <c r="A37" i="168"/>
  <c r="A36" i="168"/>
  <c r="A35" i="168"/>
  <c r="A34" i="168"/>
  <c r="A33" i="168"/>
  <c r="A32" i="168"/>
  <c r="A31" i="168"/>
  <c r="A30" i="168"/>
  <c r="A29" i="168"/>
  <c r="A28" i="168"/>
  <c r="A27" i="168"/>
  <c r="A26" i="168"/>
  <c r="A25" i="168"/>
  <c r="A24" i="168"/>
  <c r="A23" i="168"/>
  <c r="A22" i="168"/>
  <c r="A21" i="168"/>
  <c r="A20" i="168"/>
  <c r="A19" i="168"/>
  <c r="A18" i="168"/>
  <c r="A17" i="168"/>
  <c r="A16" i="168"/>
  <c r="A15" i="168"/>
  <c r="A14" i="168"/>
  <c r="A13" i="168"/>
  <c r="A12" i="168"/>
  <c r="T55" i="168" l="1"/>
  <c r="AC31" i="98" l="1"/>
  <c r="AB31" i="98"/>
  <c r="H95" i="56" l="1"/>
  <c r="A95" i="56"/>
  <c r="G45" i="93"/>
  <c r="G46" i="93"/>
  <c r="G44" i="93"/>
  <c r="I5" i="93"/>
  <c r="I4" i="93"/>
  <c r="E60" i="98" l="1"/>
  <c r="E62" i="98" s="1"/>
  <c r="D60" i="98"/>
  <c r="B61" i="98"/>
  <c r="B62" i="98" s="1"/>
  <c r="C61" i="98"/>
  <c r="C62" i="98" s="1"/>
  <c r="BK14" i="168"/>
  <c r="BK13" i="168"/>
  <c r="BK12" i="168"/>
  <c r="BK29" i="168"/>
  <c r="BK30" i="168"/>
  <c r="BK31" i="168"/>
  <c r="BK42" i="168"/>
  <c r="BK43" i="168"/>
  <c r="F59" i="98" l="1"/>
  <c r="D62" i="98"/>
  <c r="G59" i="98"/>
  <c r="H59" i="98" l="1"/>
  <c r="U48" i="168"/>
  <c r="BD53" i="168" s="1"/>
  <c r="BE53" i="168" l="1"/>
  <c r="BF53" i="168" s="1"/>
  <c r="R48" i="168" l="1"/>
  <c r="T48" i="168" l="1"/>
  <c r="E125" i="104" l="1"/>
  <c r="H115" i="104"/>
  <c r="G115" i="104"/>
  <c r="F115" i="104"/>
  <c r="E115" i="104"/>
  <c r="AX104" i="104"/>
  <c r="AW104" i="104"/>
  <c r="AV104" i="104"/>
  <c r="AU104" i="104"/>
  <c r="AT104" i="104"/>
  <c r="AS104" i="104"/>
  <c r="AQ104" i="104"/>
  <c r="AP104" i="104"/>
  <c r="AO104" i="104"/>
  <c r="AN104" i="104"/>
  <c r="AM104" i="104"/>
  <c r="AL104" i="104"/>
  <c r="AK104" i="104"/>
  <c r="AH104" i="104"/>
  <c r="AG104" i="104"/>
  <c r="AF104" i="104"/>
  <c r="F104" i="104"/>
  <c r="V58" i="104"/>
  <c r="V12" i="104"/>
  <c r="BW45" i="168"/>
  <c r="BQ45" i="168"/>
  <c r="BN45" i="168"/>
  <c r="B45" i="168"/>
  <c r="BK45" i="168" s="1"/>
  <c r="CN46" i="168"/>
  <c r="F125" i="104" s="1"/>
  <c r="BN44" i="168"/>
  <c r="B44" i="168"/>
  <c r="BL43" i="168"/>
  <c r="BW42" i="168"/>
  <c r="BL42" i="168"/>
  <c r="BW31" i="168"/>
  <c r="BL31" i="168"/>
  <c r="BW30" i="168"/>
  <c r="BL30" i="168"/>
  <c r="BW29" i="168"/>
  <c r="BL29" i="168"/>
  <c r="BW28" i="168"/>
  <c r="BL28" i="168"/>
  <c r="BK28" i="168"/>
  <c r="BL27" i="168"/>
  <c r="BK27" i="168"/>
  <c r="BL26" i="168"/>
  <c r="BK26" i="168"/>
  <c r="BW25" i="168"/>
  <c r="BL25" i="168"/>
  <c r="BK25" i="168"/>
  <c r="BL24" i="168"/>
  <c r="BK24" i="168"/>
  <c r="BL23" i="168"/>
  <c r="BK23" i="168"/>
  <c r="BL22" i="168"/>
  <c r="BK22" i="168"/>
  <c r="BW21" i="168"/>
  <c r="BL21" i="168"/>
  <c r="BK21" i="168"/>
  <c r="BL20" i="168"/>
  <c r="BK20" i="168"/>
  <c r="BL19" i="168"/>
  <c r="BK19" i="168"/>
  <c r="BL18" i="168"/>
  <c r="BK18" i="168"/>
  <c r="CF18" i="168"/>
  <c r="CE18" i="168"/>
  <c r="BL17" i="168"/>
  <c r="BK17" i="168"/>
  <c r="CF17" i="168"/>
  <c r="CE17" i="168"/>
  <c r="BW16" i="168"/>
  <c r="BL16" i="168"/>
  <c r="BK16" i="168"/>
  <c r="CF16" i="168"/>
  <c r="CE16" i="168"/>
  <c r="BL15" i="168"/>
  <c r="BK15" i="168"/>
  <c r="CF14" i="168"/>
  <c r="CE14" i="168"/>
  <c r="BL14" i="168"/>
  <c r="CF13" i="168"/>
  <c r="CE13" i="168"/>
  <c r="BL13" i="168"/>
  <c r="CA91" i="168"/>
  <c r="CF12" i="168"/>
  <c r="CE12" i="168"/>
  <c r="BL12" i="168"/>
  <c r="CQ11" i="168"/>
  <c r="N45" i="168" l="1"/>
  <c r="BW27" i="168"/>
  <c r="BW15" i="168"/>
  <c r="X20" i="168"/>
  <c r="X21" i="168"/>
  <c r="X30" i="168"/>
  <c r="X18" i="168"/>
  <c r="X23" i="168"/>
  <c r="X29" i="168"/>
  <c r="CR11" i="168"/>
  <c r="BK44" i="168"/>
  <c r="AD29" i="168" l="1"/>
  <c r="AA52" i="168"/>
  <c r="CS11" i="168"/>
  <c r="CT11" i="168" l="1"/>
  <c r="CU11" i="168" l="1"/>
  <c r="CV11" i="168" l="1"/>
  <c r="CW11" i="168" l="1"/>
  <c r="CX11" i="168" l="1"/>
  <c r="CY11" i="168" l="1"/>
  <c r="CZ11" i="168" l="1"/>
  <c r="DA11" i="168" l="1"/>
  <c r="DB11" i="168" l="1"/>
  <c r="DC11" i="168" l="1"/>
  <c r="DD11" i="168" l="1"/>
  <c r="DE11" i="168" l="1"/>
  <c r="DF11" i="168" l="1"/>
  <c r="DG11" i="168" l="1"/>
  <c r="DH11" i="168" l="1"/>
  <c r="DI11" i="168" l="1"/>
  <c r="DJ11" i="168" l="1"/>
  <c r="DK11" i="168" l="1"/>
  <c r="DL11" i="168" l="1"/>
  <c r="DM11" i="168" l="1"/>
  <c r="DN11" i="168" l="1"/>
  <c r="DO11" i="168" l="1"/>
  <c r="DP11" i="168" l="1"/>
  <c r="DQ11" i="168" l="1"/>
  <c r="DR11" i="168" l="1"/>
  <c r="DS11" i="168" l="1"/>
  <c r="DT11" i="168" l="1"/>
  <c r="DU11" i="168" l="1"/>
  <c r="DV11" i="168" l="1"/>
  <c r="DW11" i="168" l="1"/>
  <c r="DX11" i="168" l="1"/>
  <c r="DY11" i="168" l="1"/>
  <c r="DZ11" i="168" l="1"/>
  <c r="EA11" i="168" l="1"/>
  <c r="EB11" i="168" l="1"/>
  <c r="EC11" i="168" l="1"/>
  <c r="ED11" i="168" l="1"/>
  <c r="EE11" i="168" l="1"/>
  <c r="EF11" i="168" l="1"/>
  <c r="EG11" i="168" l="1"/>
  <c r="EH11" i="168" l="1"/>
  <c r="EI11" i="168" l="1"/>
  <c r="EJ11" i="168" l="1"/>
  <c r="EK11" i="168" l="1"/>
  <c r="EL11" i="168" l="1"/>
  <c r="EM11" i="168" l="1"/>
  <c r="EN11" i="168" l="1"/>
  <c r="EO11" i="168" l="1"/>
  <c r="EP11" i="168" l="1"/>
  <c r="EQ11" i="168" l="1"/>
  <c r="ER11" i="168" l="1"/>
  <c r="ES11" i="168" l="1"/>
  <c r="ET11" i="168" l="1"/>
  <c r="EU11" i="168" l="1"/>
  <c r="EV11" i="168" l="1"/>
  <c r="EW11" i="168" l="1"/>
  <c r="EX11" i="168" l="1"/>
  <c r="EY11" i="168" l="1"/>
  <c r="EZ11" i="168" l="1"/>
  <c r="FA11" i="168" l="1"/>
  <c r="FB11" i="168" l="1"/>
  <c r="FC11" i="168" l="1"/>
  <c r="FD11" i="168" l="1"/>
  <c r="FE11" i="168" l="1"/>
  <c r="FF11" i="168" l="1"/>
  <c r="FG11" i="168" l="1"/>
  <c r="FH11" i="168" l="1"/>
  <c r="FI11" i="168" l="1"/>
  <c r="FJ11" i="168" l="1"/>
  <c r="FK11" i="168" l="1"/>
  <c r="FL11" i="168" l="1"/>
  <c r="FM11" i="168" l="1"/>
  <c r="FN11" i="168" l="1"/>
  <c r="FO11" i="168" l="1"/>
  <c r="FP11" i="168" l="1"/>
  <c r="FQ11" i="168" l="1"/>
  <c r="FR11" i="168" l="1"/>
  <c r="FS11" i="168" l="1"/>
  <c r="FT11" i="168" l="1"/>
  <c r="FU11" i="168" l="1"/>
  <c r="FV11" i="168" l="1"/>
  <c r="FW11" i="168" l="1"/>
  <c r="FX11" i="168" l="1"/>
  <c r="FY11" i="168" l="1"/>
  <c r="FZ11" i="168" l="1"/>
  <c r="GA11" i="168" l="1"/>
  <c r="GB11" i="168" l="1"/>
  <c r="GC11" i="168" l="1"/>
  <c r="GD11" i="168" l="1"/>
  <c r="GE11" i="168" l="1"/>
  <c r="GF11" i="168" l="1"/>
  <c r="GG11" i="168" l="1"/>
  <c r="GH11" i="168" l="1"/>
  <c r="GI11" i="168" l="1"/>
  <c r="GJ11" i="168" l="1"/>
  <c r="GK11" i="168" l="1"/>
  <c r="GL11" i="168" l="1"/>
  <c r="GM11" i="168" l="1"/>
  <c r="GN11" i="168" l="1"/>
  <c r="GO11" i="168" l="1"/>
  <c r="GP11" i="168" l="1"/>
  <c r="GQ11" i="168" l="1"/>
  <c r="GR11" i="168" l="1"/>
  <c r="GS11" i="168" l="1"/>
  <c r="GT11" i="168" l="1"/>
  <c r="GU11" i="168" l="1"/>
  <c r="GV11" i="168" l="1"/>
  <c r="GW11" i="168" l="1"/>
  <c r="GX11" i="168" l="1"/>
  <c r="GY11" i="168" l="1"/>
  <c r="GZ11" i="168" l="1"/>
  <c r="HA11" i="168" l="1"/>
  <c r="HB11" i="168" l="1"/>
  <c r="HC11" i="168" l="1"/>
  <c r="HD11" i="168" l="1"/>
  <c r="HE11" i="168" l="1"/>
  <c r="HF11" i="168" l="1"/>
  <c r="HG11" i="168" l="1"/>
  <c r="AX103" i="104" l="1"/>
  <c r="AW103" i="104"/>
  <c r="AV103" i="104"/>
  <c r="AU103" i="104"/>
  <c r="AT103" i="104"/>
  <c r="AS103" i="104"/>
  <c r="AR103" i="104"/>
  <c r="AQ103" i="104"/>
  <c r="AP103" i="104"/>
  <c r="AO103" i="104"/>
  <c r="AN103" i="104"/>
  <c r="AM103" i="104"/>
  <c r="AL103" i="104"/>
  <c r="AK103" i="104"/>
  <c r="AJ103" i="104"/>
  <c r="AI103" i="104"/>
  <c r="AH103" i="104"/>
  <c r="AG103" i="104"/>
  <c r="AF103" i="104"/>
  <c r="D130" i="104" l="1"/>
  <c r="D129" i="104"/>
  <c r="D128" i="104"/>
  <c r="D127" i="104"/>
  <c r="D126" i="104"/>
  <c r="D125" i="104"/>
  <c r="D115" i="104"/>
  <c r="D116" i="104"/>
  <c r="D117" i="104"/>
  <c r="D118" i="104"/>
  <c r="D119" i="104"/>
  <c r="D120" i="104"/>
  <c r="B3" i="168" l="1"/>
  <c r="AL8" i="3"/>
  <c r="AL9" i="3"/>
  <c r="AL10" i="3"/>
  <c r="AL11" i="3"/>
  <c r="AL12" i="3"/>
  <c r="AL13" i="3"/>
  <c r="AL14" i="3"/>
  <c r="AL15" i="3"/>
  <c r="AL16" i="3"/>
  <c r="AL17" i="3"/>
  <c r="AL18" i="3"/>
  <c r="AL19" i="3"/>
  <c r="AL20" i="3"/>
  <c r="AL21" i="3"/>
  <c r="AL7" i="3"/>
  <c r="AM8" i="3"/>
  <c r="AM9" i="3"/>
  <c r="AM10" i="3"/>
  <c r="AM11" i="3"/>
  <c r="AM12" i="3"/>
  <c r="AM13" i="3"/>
  <c r="AM14" i="3"/>
  <c r="AM15" i="3"/>
  <c r="AM16" i="3"/>
  <c r="AM17" i="3"/>
  <c r="AM18" i="3"/>
  <c r="AM19" i="3"/>
  <c r="AM20" i="3"/>
  <c r="AM21" i="3"/>
  <c r="AM7" i="3"/>
  <c r="C98" i="104" l="1"/>
  <c r="E104" i="104"/>
  <c r="O49" i="104" l="1"/>
  <c r="M49" i="104"/>
  <c r="K49" i="104"/>
  <c r="I49" i="104"/>
  <c r="O4" i="104"/>
  <c r="M4" i="104"/>
  <c r="K4" i="104"/>
  <c r="I4" i="104"/>
  <c r="AB24" i="104" l="1" a="1"/>
  <c r="AB24" i="104" s="1"/>
  <c r="R32" i="98"/>
  <c r="R33" i="98"/>
  <c r="R34" i="98"/>
  <c r="R35" i="98"/>
  <c r="R36" i="98"/>
  <c r="R31" i="98"/>
  <c r="R30" i="98"/>
  <c r="R29" i="98"/>
  <c r="R28" i="98"/>
  <c r="R27" i="98"/>
  <c r="R26" i="98"/>
  <c r="R25" i="98"/>
  <c r="R24" i="98"/>
  <c r="R23" i="98"/>
  <c r="R22" i="98"/>
  <c r="R21" i="98"/>
  <c r="R20" i="98"/>
  <c r="R19" i="98"/>
  <c r="R18" i="98"/>
  <c r="F80" i="56"/>
  <c r="F81" i="56"/>
  <c r="F82" i="56"/>
  <c r="F83" i="56"/>
  <c r="F84" i="56"/>
  <c r="F85" i="56"/>
  <c r="F86" i="56"/>
  <c r="F87" i="56"/>
  <c r="F88" i="56"/>
  <c r="F89" i="56"/>
  <c r="F90" i="56"/>
  <c r="F91" i="56"/>
  <c r="F92" i="56"/>
  <c r="F93" i="56"/>
  <c r="F94" i="56"/>
  <c r="AF24" i="104" l="1"/>
  <c r="AF26" i="104"/>
  <c r="AF28" i="104"/>
  <c r="AF25" i="104"/>
  <c r="AF27" i="104"/>
  <c r="AF29" i="104"/>
  <c r="AB16" i="98"/>
  <c r="A80" i="96" s="1"/>
  <c r="G23" i="184" s="1"/>
  <c r="AB17" i="98"/>
  <c r="AB18" i="98"/>
  <c r="AB19" i="98"/>
  <c r="D80" i="56"/>
  <c r="G14" i="184" l="1"/>
  <c r="G13" i="184"/>
  <c r="G12" i="184"/>
  <c r="G12" i="168"/>
  <c r="A80" i="56"/>
  <c r="AC32" i="104"/>
  <c r="AC17" i="98"/>
  <c r="AC18" i="98"/>
  <c r="AC19" i="98"/>
  <c r="AC20" i="98"/>
  <c r="AC21" i="98"/>
  <c r="AC22" i="98"/>
  <c r="AC23" i="98"/>
  <c r="AC24" i="98"/>
  <c r="AC25" i="98"/>
  <c r="AC26" i="98"/>
  <c r="AC27" i="98"/>
  <c r="AC28" i="98"/>
  <c r="AC29" i="98"/>
  <c r="AC30" i="98"/>
  <c r="AC16" i="98"/>
  <c r="H80" i="96" s="1"/>
  <c r="BW15" i="186" l="1"/>
  <c r="BW43" i="184"/>
  <c r="BW18" i="188"/>
  <c r="BW19" i="184"/>
  <c r="H92" i="56"/>
  <c r="H85" i="56"/>
  <c r="H90" i="56"/>
  <c r="H83" i="56"/>
  <c r="H81" i="56"/>
  <c r="H80" i="56"/>
  <c r="H89" i="56"/>
  <c r="H82" i="56"/>
  <c r="H87" i="56"/>
  <c r="H94" i="56"/>
  <c r="H91" i="56"/>
  <c r="H86" i="56"/>
  <c r="H84" i="56"/>
  <c r="H93" i="56"/>
  <c r="H88" i="56"/>
  <c r="AD9" i="187" l="1"/>
  <c r="N81" i="56"/>
  <c r="N82" i="56"/>
  <c r="N83" i="56"/>
  <c r="N84" i="56"/>
  <c r="N85" i="56"/>
  <c r="N86" i="56"/>
  <c r="N87" i="56"/>
  <c r="N88" i="56"/>
  <c r="N89" i="56"/>
  <c r="N90" i="56"/>
  <c r="N91" i="56"/>
  <c r="N92" i="56"/>
  <c r="N93" i="56"/>
  <c r="N94" i="56"/>
  <c r="N80" i="56"/>
  <c r="G81" i="56"/>
  <c r="O81" i="56" s="1"/>
  <c r="I81" i="56"/>
  <c r="G82" i="56"/>
  <c r="O82" i="56" s="1"/>
  <c r="I82" i="56"/>
  <c r="G83" i="56"/>
  <c r="O83" i="56" s="1"/>
  <c r="I83" i="56"/>
  <c r="G84" i="56"/>
  <c r="O84" i="56" s="1"/>
  <c r="I84" i="56"/>
  <c r="G85" i="56"/>
  <c r="O85" i="56" s="1"/>
  <c r="I85" i="56"/>
  <c r="G86" i="56"/>
  <c r="O86" i="56" s="1"/>
  <c r="I86" i="56"/>
  <c r="G87" i="56"/>
  <c r="O87" i="56" s="1"/>
  <c r="I87" i="56"/>
  <c r="G88" i="56"/>
  <c r="O88" i="56" s="1"/>
  <c r="I88" i="56"/>
  <c r="G89" i="56"/>
  <c r="O89" i="56" s="1"/>
  <c r="P89" i="56" s="1"/>
  <c r="I89" i="56"/>
  <c r="M89" i="56" s="1"/>
  <c r="G90" i="56"/>
  <c r="O90" i="56" s="1"/>
  <c r="I90" i="56"/>
  <c r="G91" i="56"/>
  <c r="O91" i="56" s="1"/>
  <c r="I91" i="56"/>
  <c r="G92" i="56"/>
  <c r="O92" i="56" s="1"/>
  <c r="I92" i="56"/>
  <c r="G93" i="56"/>
  <c r="O93" i="56" s="1"/>
  <c r="I93" i="56"/>
  <c r="G94" i="56"/>
  <c r="O94" i="56" s="1"/>
  <c r="I94" i="56"/>
  <c r="G80" i="56"/>
  <c r="O80" i="56" s="1"/>
  <c r="I80" i="56"/>
  <c r="E81" i="56"/>
  <c r="E82" i="56"/>
  <c r="E83" i="56"/>
  <c r="E84" i="56"/>
  <c r="E85" i="56"/>
  <c r="E86" i="56"/>
  <c r="E87" i="56"/>
  <c r="E88" i="56"/>
  <c r="E89" i="56"/>
  <c r="E90" i="56"/>
  <c r="E91" i="56"/>
  <c r="E92" i="56"/>
  <c r="E93" i="56"/>
  <c r="E94" i="56"/>
  <c r="E80" i="56"/>
  <c r="D81" i="56"/>
  <c r="D82" i="56"/>
  <c r="D83" i="56"/>
  <c r="D84" i="56"/>
  <c r="D85" i="56"/>
  <c r="D86" i="56"/>
  <c r="D87" i="56"/>
  <c r="D88" i="56"/>
  <c r="D89" i="56"/>
  <c r="D90" i="56"/>
  <c r="D91" i="56"/>
  <c r="D92" i="56"/>
  <c r="D93" i="56"/>
  <c r="D94" i="56"/>
  <c r="B81" i="56"/>
  <c r="B82" i="56"/>
  <c r="B83" i="56"/>
  <c r="B84" i="56"/>
  <c r="B85" i="56"/>
  <c r="B86" i="56"/>
  <c r="B87" i="56"/>
  <c r="B88" i="56"/>
  <c r="B89" i="56"/>
  <c r="B90" i="56"/>
  <c r="B91" i="56"/>
  <c r="B92" i="56"/>
  <c r="B93" i="56"/>
  <c r="B94" i="56"/>
  <c r="B80" i="56"/>
  <c r="M81" i="56" l="1"/>
  <c r="P81" i="56" s="1"/>
  <c r="M94" i="56"/>
  <c r="P94" i="56" s="1"/>
  <c r="M86" i="56"/>
  <c r="P86" i="56" s="1"/>
  <c r="M88" i="56"/>
  <c r="P88" i="56" s="1"/>
  <c r="M91" i="56"/>
  <c r="P91" i="56" s="1"/>
  <c r="M83" i="56"/>
  <c r="P83" i="56" s="1"/>
  <c r="M93" i="56"/>
  <c r="P93" i="56" s="1"/>
  <c r="M85" i="56"/>
  <c r="P85" i="56" s="1"/>
  <c r="M90" i="56"/>
  <c r="P90" i="56" s="1"/>
  <c r="M82" i="56"/>
  <c r="P82" i="56" s="1"/>
  <c r="M80" i="56"/>
  <c r="P80" i="56" s="1"/>
  <c r="M87" i="56"/>
  <c r="P87" i="56" s="1"/>
  <c r="M92" i="56"/>
  <c r="P92" i="56" s="1"/>
  <c r="M84" i="56"/>
  <c r="P84" i="56" s="1"/>
  <c r="AO8" i="3"/>
  <c r="AO9" i="3"/>
  <c r="AO10" i="3"/>
  <c r="AO11" i="3"/>
  <c r="AO12" i="3"/>
  <c r="AO13" i="3"/>
  <c r="AO14" i="3"/>
  <c r="AO15" i="3"/>
  <c r="AO16" i="3"/>
  <c r="AO17" i="3"/>
  <c r="AO18" i="3"/>
  <c r="AO19" i="3"/>
  <c r="AO20" i="3"/>
  <c r="AO21" i="3"/>
  <c r="AO7" i="3"/>
  <c r="AN8" i="3"/>
  <c r="AN9" i="3"/>
  <c r="AN10" i="3"/>
  <c r="AN11" i="3"/>
  <c r="AN12" i="3"/>
  <c r="AN13" i="3"/>
  <c r="AN14" i="3"/>
  <c r="AN15" i="3"/>
  <c r="AN16" i="3"/>
  <c r="AN17" i="3"/>
  <c r="AN18" i="3"/>
  <c r="AN19" i="3"/>
  <c r="AN20" i="3"/>
  <c r="AN21" i="3"/>
  <c r="AN7" i="3"/>
  <c r="AB30" i="98" l="1"/>
  <c r="AB29" i="98"/>
  <c r="AB28" i="98"/>
  <c r="AB27" i="98"/>
  <c r="AB26" i="98"/>
  <c r="AB25" i="98"/>
  <c r="AB24" i="98"/>
  <c r="AB23" i="98"/>
  <c r="AB22" i="98"/>
  <c r="AB21" i="98"/>
  <c r="AB20" i="98"/>
  <c r="G39" i="175" l="1"/>
  <c r="G22" i="175"/>
  <c r="G36" i="175"/>
  <c r="G27" i="175"/>
  <c r="G31" i="175"/>
  <c r="G13" i="175"/>
  <c r="G28" i="175"/>
  <c r="G19" i="175"/>
  <c r="G23" i="175"/>
  <c r="G32" i="175"/>
  <c r="G20" i="175"/>
  <c r="G42" i="175"/>
  <c r="G15" i="175"/>
  <c r="G37" i="175"/>
  <c r="G12" i="175"/>
  <c r="G34" i="175"/>
  <c r="G16" i="175"/>
  <c r="G14" i="175"/>
  <c r="G29" i="175"/>
  <c r="G25" i="175"/>
  <c r="G26" i="175"/>
  <c r="G30" i="175"/>
  <c r="G17" i="175"/>
  <c r="G21" i="175"/>
  <c r="G24" i="175"/>
  <c r="G40" i="175"/>
  <c r="G35" i="175"/>
  <c r="G38" i="175"/>
  <c r="G18" i="175"/>
  <c r="G43" i="175"/>
  <c r="G41" i="175"/>
  <c r="G33" i="175"/>
  <c r="G28" i="187"/>
  <c r="G42" i="168"/>
  <c r="CI42" i="168" s="1"/>
  <c r="G14" i="168"/>
  <c r="CI14" i="168" s="1"/>
  <c r="G33" i="185"/>
  <c r="G28" i="188"/>
  <c r="G43" i="186"/>
  <c r="G33" i="187"/>
  <c r="G38" i="188"/>
  <c r="G35" i="185"/>
  <c r="G40" i="187"/>
  <c r="G22" i="186"/>
  <c r="G37" i="185"/>
  <c r="G18" i="185"/>
  <c r="G22" i="185"/>
  <c r="G20" i="186"/>
  <c r="G41" i="184"/>
  <c r="G26" i="187"/>
  <c r="G28" i="184"/>
  <c r="G37" i="186"/>
  <c r="G15" i="187"/>
  <c r="G34" i="187"/>
  <c r="G43" i="188"/>
  <c r="G40" i="168"/>
  <c r="CI40" i="168" s="1"/>
  <c r="G30" i="168"/>
  <c r="CI30" i="168" s="1"/>
  <c r="G23" i="187"/>
  <c r="G38" i="168"/>
  <c r="CI38" i="168" s="1"/>
  <c r="G18" i="168"/>
  <c r="CI18" i="168" s="1"/>
  <c r="G16" i="185"/>
  <c r="G41" i="187"/>
  <c r="G23" i="168"/>
  <c r="CI23" i="168" s="1"/>
  <c r="G12" i="188"/>
  <c r="G12" i="185"/>
  <c r="G15" i="168"/>
  <c r="G21" i="187"/>
  <c r="G24" i="187"/>
  <c r="G27" i="187"/>
  <c r="G39" i="185"/>
  <c r="G34" i="184"/>
  <c r="G33" i="186"/>
  <c r="G31" i="188"/>
  <c r="G23" i="186"/>
  <c r="G18" i="188"/>
  <c r="G43" i="187"/>
  <c r="G36" i="186"/>
  <c r="G26" i="188"/>
  <c r="G25" i="185"/>
  <c r="G17" i="184"/>
  <c r="G27" i="186"/>
  <c r="G30" i="187"/>
  <c r="G27" i="185"/>
  <c r="G20" i="188"/>
  <c r="G41" i="168"/>
  <c r="CI41" i="168" s="1"/>
  <c r="G32" i="168"/>
  <c r="CI32" i="168" s="1"/>
  <c r="G24" i="168"/>
  <c r="G40" i="188"/>
  <c r="G29" i="186"/>
  <c r="G26" i="168"/>
  <c r="G30" i="188"/>
  <c r="G20" i="185"/>
  <c r="G31" i="187"/>
  <c r="G13" i="187"/>
  <c r="G17" i="168"/>
  <c r="CI17" i="168" s="1"/>
  <c r="G16" i="168"/>
  <c r="CI16" i="168" s="1"/>
  <c r="G23" i="185"/>
  <c r="G29" i="188"/>
  <c r="G17" i="185"/>
  <c r="G40" i="186"/>
  <c r="G22" i="188"/>
  <c r="G27" i="188"/>
  <c r="G20" i="187"/>
  <c r="G34" i="186"/>
  <c r="G32" i="188"/>
  <c r="G42" i="187"/>
  <c r="G16" i="186"/>
  <c r="G13" i="188"/>
  <c r="G30" i="185"/>
  <c r="G31" i="185"/>
  <c r="G19" i="188"/>
  <c r="G41" i="188"/>
  <c r="G43" i="184"/>
  <c r="G34" i="168"/>
  <c r="CI34" i="168" s="1"/>
  <c r="G39" i="168"/>
  <c r="CI39" i="168" s="1"/>
  <c r="G25" i="168"/>
  <c r="CI25" i="168" s="1"/>
  <c r="G30" i="184"/>
  <c r="G26" i="185"/>
  <c r="G36" i="188"/>
  <c r="G32" i="186"/>
  <c r="G37" i="184"/>
  <c r="G40" i="184"/>
  <c r="G23" i="188"/>
  <c r="G13" i="168"/>
  <c r="G31" i="186"/>
  <c r="G37" i="188"/>
  <c r="G16" i="188"/>
  <c r="G37" i="187"/>
  <c r="G32" i="184"/>
  <c r="G41" i="185"/>
  <c r="G18" i="184"/>
  <c r="G34" i="188"/>
  <c r="G19" i="187"/>
  <c r="G31" i="184"/>
  <c r="G15" i="188"/>
  <c r="G35" i="186"/>
  <c r="G33" i="188"/>
  <c r="G27" i="184"/>
  <c r="G28" i="186"/>
  <c r="G24" i="184"/>
  <c r="G13" i="185"/>
  <c r="G42" i="186"/>
  <c r="G35" i="168"/>
  <c r="CI35" i="168" s="1"/>
  <c r="G28" i="168"/>
  <c r="CI28" i="168" s="1"/>
  <c r="G22" i="168"/>
  <c r="G13" i="186"/>
  <c r="G24" i="185"/>
  <c r="G14" i="185"/>
  <c r="G38" i="187"/>
  <c r="G18" i="186"/>
  <c r="G20" i="184"/>
  <c r="G36" i="187"/>
  <c r="G19" i="184"/>
  <c r="G16" i="184"/>
  <c r="G29" i="184"/>
  <c r="G12" i="187"/>
  <c r="G21" i="168"/>
  <c r="G32" i="187"/>
  <c r="G34" i="185"/>
  <c r="G33" i="184"/>
  <c r="G17" i="186"/>
  <c r="G41" i="186"/>
  <c r="G39" i="188"/>
  <c r="G26" i="184"/>
  <c r="G42" i="185"/>
  <c r="G25" i="184"/>
  <c r="G28" i="185"/>
  <c r="G22" i="184"/>
  <c r="G36" i="185"/>
  <c r="G36" i="184"/>
  <c r="G19" i="186"/>
  <c r="G24" i="186"/>
  <c r="G32" i="185"/>
  <c r="G21" i="188"/>
  <c r="G33" i="168"/>
  <c r="CI33" i="168" s="1"/>
  <c r="G29" i="168"/>
  <c r="CI29" i="168" s="1"/>
  <c r="G20" i="168"/>
  <c r="G12" i="186"/>
  <c r="G26" i="186"/>
  <c r="G25" i="187"/>
  <c r="G29" i="187"/>
  <c r="G24" i="188"/>
  <c r="G16" i="187"/>
  <c r="G15" i="184"/>
  <c r="G17" i="188"/>
  <c r="G19" i="168"/>
  <c r="G14" i="188"/>
  <c r="G25" i="188"/>
  <c r="G17" i="187"/>
  <c r="G39" i="184"/>
  <c r="G37" i="168"/>
  <c r="CI37" i="168" s="1"/>
  <c r="G42" i="184"/>
  <c r="G15" i="185"/>
  <c r="G39" i="186"/>
  <c r="G21" i="184"/>
  <c r="G40" i="185"/>
  <c r="G35" i="187"/>
  <c r="G19" i="185"/>
  <c r="G38" i="185"/>
  <c r="G25" i="186"/>
  <c r="G21" i="185"/>
  <c r="G39" i="187"/>
  <c r="G38" i="184"/>
  <c r="G29" i="185"/>
  <c r="G18" i="187"/>
  <c r="G42" i="188"/>
  <c r="G43" i="185"/>
  <c r="G22" i="187"/>
  <c r="G35" i="188"/>
  <c r="G30" i="186"/>
  <c r="G14" i="187"/>
  <c r="G36" i="168"/>
  <c r="CI36" i="168" s="1"/>
  <c r="G43" i="168"/>
  <c r="CI43" i="168" s="1"/>
  <c r="G27" i="168"/>
  <c r="G38" i="186"/>
  <c r="G14" i="186"/>
  <c r="G15" i="186"/>
  <c r="G21" i="186"/>
  <c r="G35" i="184"/>
  <c r="G31" i="168"/>
  <c r="CI31" i="168" s="1"/>
  <c r="CH43" i="185"/>
  <c r="BN43" i="185"/>
  <c r="BQ43" i="185" s="1"/>
  <c r="BN19" i="184"/>
  <c r="BQ19" i="184" s="1"/>
  <c r="CH19" i="184"/>
  <c r="CH12" i="188"/>
  <c r="CH17" i="185"/>
  <c r="CH23" i="168"/>
  <c r="BN18" i="188"/>
  <c r="BQ18" i="188" s="1"/>
  <c r="CH43" i="187"/>
  <c r="CH15" i="185"/>
  <c r="BN43" i="186"/>
  <c r="BQ43" i="186" s="1"/>
  <c r="CH13" i="187"/>
  <c r="BN12" i="184"/>
  <c r="BN15" i="185"/>
  <c r="BQ15" i="185" s="1"/>
  <c r="CH14" i="168"/>
  <c r="CH18" i="168"/>
  <c r="BN16" i="168"/>
  <c r="BQ16" i="168" s="1"/>
  <c r="BN16" i="187"/>
  <c r="BQ16" i="187" s="1"/>
  <c r="CH43" i="188"/>
  <c r="BN43" i="188"/>
  <c r="BQ43" i="188" s="1"/>
  <c r="CH12" i="184"/>
  <c r="CH21" i="186"/>
  <c r="BN12" i="168"/>
  <c r="CH12" i="187"/>
  <c r="CH19" i="187"/>
  <c r="BN19" i="187"/>
  <c r="BQ19" i="187" s="1"/>
  <c r="BN12" i="188"/>
  <c r="BN43" i="187"/>
  <c r="BQ43" i="187" s="1"/>
  <c r="BN12" i="186"/>
  <c r="BN12" i="187"/>
  <c r="CH43" i="186"/>
  <c r="CH16" i="187"/>
  <c r="CH18" i="188"/>
  <c r="CH15" i="186"/>
  <c r="BN15" i="186"/>
  <c r="BQ15" i="186" s="1"/>
  <c r="BN13" i="187"/>
  <c r="CH20" i="185"/>
  <c r="BN17" i="185"/>
  <c r="BQ17" i="185" s="1"/>
  <c r="CH12" i="185"/>
  <c r="BN12" i="185"/>
  <c r="BN23" i="168"/>
  <c r="BW23" i="168" s="1"/>
  <c r="BN20" i="185"/>
  <c r="BQ20" i="185" s="1"/>
  <c r="CH43" i="184"/>
  <c r="BN43" i="184"/>
  <c r="BQ43" i="184" s="1"/>
  <c r="BN21" i="186"/>
  <c r="BQ21" i="186" s="1"/>
  <c r="CH12" i="186"/>
  <c r="BN14" i="168"/>
  <c r="BW14" i="168" s="1"/>
  <c r="BN18" i="168"/>
  <c r="CH12" i="168"/>
  <c r="CH16" i="168"/>
  <c r="CH20" i="188"/>
  <c r="CH40" i="187"/>
  <c r="CH15" i="187"/>
  <c r="CH30" i="188"/>
  <c r="CH30" i="187"/>
  <c r="BN35" i="188"/>
  <c r="BQ35" i="188" s="1"/>
  <c r="BP35" i="188" s="1"/>
  <c r="BX35" i="188" s="1"/>
  <c r="BN25" i="187"/>
  <c r="BQ25" i="187" s="1"/>
  <c r="BP25" i="187" s="1"/>
  <c r="BN20" i="188"/>
  <c r="BQ20" i="188" s="1"/>
  <c r="BP20" i="188" s="1"/>
  <c r="BN14" i="188"/>
  <c r="CH34" i="186"/>
  <c r="CB45" i="187"/>
  <c r="CH19" i="186"/>
  <c r="BN28" i="186"/>
  <c r="BQ28" i="186" s="1"/>
  <c r="BP28" i="186" s="1"/>
  <c r="CH28" i="186"/>
  <c r="CH28" i="188"/>
  <c r="CH32" i="187"/>
  <c r="BN17" i="188"/>
  <c r="BQ17" i="188" s="1"/>
  <c r="BP17" i="188" s="1"/>
  <c r="CH38" i="188"/>
  <c r="CH22" i="187"/>
  <c r="CH15" i="188"/>
  <c r="CH37" i="187"/>
  <c r="CH16" i="188"/>
  <c r="BR45" i="188"/>
  <c r="BN28" i="188"/>
  <c r="BQ28" i="188" s="1"/>
  <c r="BP28" i="188" s="1"/>
  <c r="BN22" i="188"/>
  <c r="BQ22" i="188" s="1"/>
  <c r="BP22" i="188" s="1"/>
  <c r="CH42" i="186"/>
  <c r="CH27" i="186"/>
  <c r="BN36" i="186"/>
  <c r="BQ36" i="186" s="1"/>
  <c r="BP36" i="186" s="1"/>
  <c r="CH36" i="186"/>
  <c r="CH36" i="188"/>
  <c r="CH24" i="187"/>
  <c r="BU45" i="188"/>
  <c r="BN25" i="188"/>
  <c r="BQ25" i="188" s="1"/>
  <c r="BP25" i="188" s="1"/>
  <c r="CH14" i="187"/>
  <c r="CH23" i="188"/>
  <c r="CH29" i="187"/>
  <c r="CH24" i="188"/>
  <c r="BN36" i="188"/>
  <c r="BQ36" i="188" s="1"/>
  <c r="BT44" i="187"/>
  <c r="BN30" i="188"/>
  <c r="BQ30" i="188" s="1"/>
  <c r="BP30" i="188" s="1"/>
  <c r="BN27" i="186"/>
  <c r="BQ27" i="186" s="1"/>
  <c r="BP27" i="186" s="1"/>
  <c r="CH35" i="186"/>
  <c r="BN13" i="186"/>
  <c r="BN37" i="186"/>
  <c r="BQ37" i="186" s="1"/>
  <c r="BP37" i="186" s="1"/>
  <c r="CH37" i="186"/>
  <c r="BN33" i="188"/>
  <c r="BQ33" i="188" s="1"/>
  <c r="BU44" i="187"/>
  <c r="CH31" i="188"/>
  <c r="CH21" i="187"/>
  <c r="CH32" i="188"/>
  <c r="CH36" i="187"/>
  <c r="BN38" i="188"/>
  <c r="BQ38" i="188" s="1"/>
  <c r="BP38" i="188" s="1"/>
  <c r="CH41" i="188"/>
  <c r="BN31" i="188"/>
  <c r="BQ31" i="188" s="1"/>
  <c r="BP31" i="188" s="1"/>
  <c r="BN26" i="187"/>
  <c r="BQ26" i="187" s="1"/>
  <c r="BP26" i="187" s="1"/>
  <c r="BU44" i="186"/>
  <c r="BN35" i="186"/>
  <c r="BQ35" i="186" s="1"/>
  <c r="BP35" i="186" s="1"/>
  <c r="BU45" i="186"/>
  <c r="CH25" i="185"/>
  <c r="BN28" i="187"/>
  <c r="BQ28" i="187" s="1"/>
  <c r="BP28" i="187" s="1"/>
  <c r="BN14" i="186"/>
  <c r="BN16" i="188"/>
  <c r="BQ16" i="188" s="1"/>
  <c r="BP16" i="188" s="1"/>
  <c r="CH13" i="188"/>
  <c r="BN41" i="188"/>
  <c r="BQ41" i="188" s="1"/>
  <c r="BP41" i="188" s="1"/>
  <c r="BN26" i="188"/>
  <c r="BQ26" i="188" s="1"/>
  <c r="BP26" i="188" s="1"/>
  <c r="CH39" i="188"/>
  <c r="CH40" i="188"/>
  <c r="CH28" i="187"/>
  <c r="CH26" i="188"/>
  <c r="CH42" i="187"/>
  <c r="CH33" i="187"/>
  <c r="BN34" i="187"/>
  <c r="BQ34" i="187" s="1"/>
  <c r="BP34" i="187" s="1"/>
  <c r="BN20" i="186"/>
  <c r="BQ20" i="186" s="1"/>
  <c r="BP20" i="186" s="1"/>
  <c r="CH33" i="185"/>
  <c r="BN13" i="188"/>
  <c r="BN36" i="187"/>
  <c r="BQ36" i="187" s="1"/>
  <c r="CH26" i="185"/>
  <c r="BN24" i="188"/>
  <c r="BQ24" i="188" s="1"/>
  <c r="BP24" i="188" s="1"/>
  <c r="CH21" i="188"/>
  <c r="CH39" i="187"/>
  <c r="BN34" i="188"/>
  <c r="BQ34" i="188" s="1"/>
  <c r="BP34" i="188" s="1"/>
  <c r="BU45" i="187"/>
  <c r="CH20" i="187"/>
  <c r="CH34" i="188"/>
  <c r="CH34" i="187"/>
  <c r="BN42" i="187"/>
  <c r="BQ42" i="187" s="1"/>
  <c r="BP42" i="187" s="1"/>
  <c r="CH24" i="185"/>
  <c r="BN37" i="188"/>
  <c r="BQ37" i="188" s="1"/>
  <c r="BP37" i="188" s="1"/>
  <c r="BN27" i="187"/>
  <c r="BQ27" i="187" s="1"/>
  <c r="CH41" i="185"/>
  <c r="BN39" i="188"/>
  <c r="BQ39" i="188" s="1"/>
  <c r="BP39" i="188" s="1"/>
  <c r="BN14" i="187"/>
  <c r="CH34" i="185"/>
  <c r="CH19" i="188"/>
  <c r="BN29" i="187"/>
  <c r="BQ29" i="187" s="1"/>
  <c r="BP29" i="187" s="1"/>
  <c r="BN32" i="188"/>
  <c r="BQ32" i="188" s="1"/>
  <c r="CH29" i="188"/>
  <c r="CH31" i="187"/>
  <c r="CH14" i="188"/>
  <c r="CB45" i="188"/>
  <c r="BN42" i="188"/>
  <c r="BQ42" i="188" s="1"/>
  <c r="BP42" i="188" s="1"/>
  <c r="BN19" i="188"/>
  <c r="BQ19" i="188" s="1"/>
  <c r="X19" i="188" s="1"/>
  <c r="CH42" i="188"/>
  <c r="CH26" i="187"/>
  <c r="CH18" i="186"/>
  <c r="CH32" i="185"/>
  <c r="CH17" i="188"/>
  <c r="CH27" i="187"/>
  <c r="BN35" i="187"/>
  <c r="BQ35" i="187" s="1"/>
  <c r="BP35" i="187" s="1"/>
  <c r="CH18" i="185"/>
  <c r="CH25" i="187"/>
  <c r="CB45" i="186"/>
  <c r="CH42" i="185"/>
  <c r="BN37" i="187"/>
  <c r="BQ37" i="187" s="1"/>
  <c r="BP37" i="187" s="1"/>
  <c r="BU37" i="187" s="1"/>
  <c r="BN40" i="188"/>
  <c r="BQ40" i="188" s="1"/>
  <c r="CH37" i="188"/>
  <c r="CH23" i="187"/>
  <c r="CH22" i="188"/>
  <c r="CH38" i="187"/>
  <c r="BN27" i="188"/>
  <c r="BQ27" i="188" s="1"/>
  <c r="BT27" i="188" s="1"/>
  <c r="CH18" i="187"/>
  <c r="CB44" i="187"/>
  <c r="CH26" i="186"/>
  <c r="CH40" i="185"/>
  <c r="CB44" i="186"/>
  <c r="CH20" i="186"/>
  <c r="BT44" i="186"/>
  <c r="CH19" i="185"/>
  <c r="BN15" i="188"/>
  <c r="BQ15" i="188" s="1"/>
  <c r="BP15" i="188" s="1"/>
  <c r="BN15" i="187"/>
  <c r="BQ15" i="187" s="1"/>
  <c r="BP15" i="187" s="1"/>
  <c r="BN29" i="186"/>
  <c r="BQ29" i="186" s="1"/>
  <c r="BP29" i="186" s="1"/>
  <c r="CH13" i="186"/>
  <c r="BN22" i="186"/>
  <c r="BQ22" i="186" s="1"/>
  <c r="BT22" i="186" s="1"/>
  <c r="CB45" i="185"/>
  <c r="CH41" i="187"/>
  <c r="BN18" i="187"/>
  <c r="BR44" i="187"/>
  <c r="CH29" i="185"/>
  <c r="CH34" i="184"/>
  <c r="BN29" i="188"/>
  <c r="BQ29" i="188" s="1"/>
  <c r="BP29" i="188" s="1"/>
  <c r="CH30" i="185"/>
  <c r="BN26" i="185"/>
  <c r="BQ26" i="185" s="1"/>
  <c r="BP26" i="185" s="1"/>
  <c r="BR44" i="185"/>
  <c r="CH28" i="184"/>
  <c r="CB45" i="184"/>
  <c r="CH25" i="186"/>
  <c r="CB44" i="184"/>
  <c r="CH40" i="184"/>
  <c r="BN27" i="184"/>
  <c r="BQ27" i="184" s="1"/>
  <c r="BP27" i="184" s="1"/>
  <c r="BN41" i="168"/>
  <c r="CH29" i="186"/>
  <c r="BN30" i="186"/>
  <c r="BQ30" i="186" s="1"/>
  <c r="BN21" i="187"/>
  <c r="BQ21" i="187" s="1"/>
  <c r="BP21" i="187" s="1"/>
  <c r="CH28" i="185"/>
  <c r="CH16" i="186"/>
  <c r="BN33" i="187"/>
  <c r="BQ33" i="187" s="1"/>
  <c r="BN25" i="185"/>
  <c r="BQ25" i="185" s="1"/>
  <c r="BP25" i="185" s="1"/>
  <c r="CH42" i="184"/>
  <c r="CH16" i="185"/>
  <c r="BN34" i="185"/>
  <c r="BQ34" i="185" s="1"/>
  <c r="BT34" i="185" s="1"/>
  <c r="V34" i="185" s="1"/>
  <c r="BN41" i="187"/>
  <c r="BQ41" i="187" s="1"/>
  <c r="BT41" i="187" s="1"/>
  <c r="CH36" i="184"/>
  <c r="BR45" i="185"/>
  <c r="CH13" i="184"/>
  <c r="CH14" i="184"/>
  <c r="BN25" i="186"/>
  <c r="BQ25" i="186" s="1"/>
  <c r="BP25" i="186" s="1"/>
  <c r="BN23" i="185"/>
  <c r="BQ23" i="185" s="1"/>
  <c r="BP23" i="185" s="1"/>
  <c r="BN35" i="184"/>
  <c r="BQ35" i="184" s="1"/>
  <c r="BP35" i="184" s="1"/>
  <c r="BN38" i="186"/>
  <c r="BQ38" i="186" s="1"/>
  <c r="CH25" i="188"/>
  <c r="BN30" i="187"/>
  <c r="BQ30" i="187" s="1"/>
  <c r="BP30" i="187" s="1"/>
  <c r="CH36" i="185"/>
  <c r="BR45" i="187"/>
  <c r="CH24" i="186"/>
  <c r="CH41" i="186"/>
  <c r="BN33" i="185"/>
  <c r="BQ33" i="185" s="1"/>
  <c r="BP33" i="185" s="1"/>
  <c r="BN42" i="185"/>
  <c r="BQ42" i="185" s="1"/>
  <c r="BP42" i="185" s="1"/>
  <c r="CH27" i="188"/>
  <c r="CH21" i="184"/>
  <c r="CH22" i="184"/>
  <c r="CH22" i="185"/>
  <c r="BN31" i="185"/>
  <c r="BQ31" i="185" s="1"/>
  <c r="BP31" i="185" s="1"/>
  <c r="CH39" i="186"/>
  <c r="BU44" i="185"/>
  <c r="BN13" i="184"/>
  <c r="CB44" i="185"/>
  <c r="BN38" i="187"/>
  <c r="BQ38" i="187" s="1"/>
  <c r="CH13" i="185"/>
  <c r="CH32" i="186"/>
  <c r="BN41" i="185"/>
  <c r="BQ41" i="185" s="1"/>
  <c r="BT41" i="185" s="1"/>
  <c r="V41" i="185" s="1"/>
  <c r="BR45" i="184"/>
  <c r="BN27" i="185"/>
  <c r="BQ27" i="185" s="1"/>
  <c r="BP27" i="185" s="1"/>
  <c r="CH35" i="188"/>
  <c r="CH23" i="186"/>
  <c r="CH29" i="184"/>
  <c r="CH30" i="184"/>
  <c r="BN39" i="185"/>
  <c r="BQ39" i="185" s="1"/>
  <c r="CH15" i="168"/>
  <c r="BR45" i="186"/>
  <c r="CH27" i="185"/>
  <c r="CH17" i="187"/>
  <c r="CH14" i="186"/>
  <c r="BN23" i="186"/>
  <c r="BQ23" i="186" s="1"/>
  <c r="BT23" i="186" s="1"/>
  <c r="V23" i="186" s="1"/>
  <c r="CH40" i="186"/>
  <c r="BN19" i="185"/>
  <c r="BQ19" i="185" s="1"/>
  <c r="BP19" i="185" s="1"/>
  <c r="BS19" i="185" s="1"/>
  <c r="U19" i="185" s="1"/>
  <c r="BN39" i="187"/>
  <c r="BQ39" i="187" s="1"/>
  <c r="BP39" i="187" s="1"/>
  <c r="CH27" i="184"/>
  <c r="BN35" i="185"/>
  <c r="BQ35" i="185" s="1"/>
  <c r="CH37" i="184"/>
  <c r="BN41" i="186"/>
  <c r="BQ41" i="186" s="1"/>
  <c r="CH38" i="184"/>
  <c r="BU44" i="184"/>
  <c r="CH31" i="168"/>
  <c r="CH35" i="185"/>
  <c r="CH22" i="186"/>
  <c r="BN31" i="186"/>
  <c r="BQ31" i="186" s="1"/>
  <c r="BP31" i="186" s="1"/>
  <c r="CH33" i="188"/>
  <c r="BN23" i="187"/>
  <c r="BQ23" i="187" s="1"/>
  <c r="BP23" i="187" s="1"/>
  <c r="BN21" i="188"/>
  <c r="BQ21" i="188" s="1"/>
  <c r="BP21" i="188" s="1"/>
  <c r="BU45" i="185"/>
  <c r="BT44" i="184"/>
  <c r="CH17" i="186"/>
  <c r="BT44" i="185"/>
  <c r="CH35" i="184"/>
  <c r="BN34" i="186"/>
  <c r="BQ34" i="186" s="1"/>
  <c r="BP34" i="186" s="1"/>
  <c r="BN13" i="185"/>
  <c r="BN28" i="185"/>
  <c r="BQ28" i="185" s="1"/>
  <c r="CH38" i="185"/>
  <c r="BN21" i="185"/>
  <c r="BQ21" i="185" s="1"/>
  <c r="BN24" i="187"/>
  <c r="BQ24" i="187" s="1"/>
  <c r="CH16" i="184"/>
  <c r="BN24" i="186"/>
  <c r="BQ24" i="186" s="1"/>
  <c r="BP24" i="186" s="1"/>
  <c r="BN16" i="185"/>
  <c r="CH39" i="168"/>
  <c r="CH30" i="186"/>
  <c r="BN39" i="186"/>
  <c r="BQ39" i="186" s="1"/>
  <c r="BP39" i="186" s="1"/>
  <c r="BN32" i="187"/>
  <c r="BQ32" i="187" s="1"/>
  <c r="BP32" i="187" s="1"/>
  <c r="BN32" i="186"/>
  <c r="BQ32" i="186" s="1"/>
  <c r="BP32" i="186" s="1"/>
  <c r="CH18" i="184"/>
  <c r="BN33" i="186"/>
  <c r="BQ33" i="186" s="1"/>
  <c r="BP33" i="186" s="1"/>
  <c r="BN19" i="186"/>
  <c r="BQ19" i="186" s="1"/>
  <c r="BP19" i="186" s="1"/>
  <c r="BR44" i="184"/>
  <c r="BN40" i="186"/>
  <c r="BQ40" i="186" s="1"/>
  <c r="BP40" i="186" s="1"/>
  <c r="BN36" i="185"/>
  <c r="BQ36" i="185" s="1"/>
  <c r="BP36" i="185" s="1"/>
  <c r="BN29" i="185"/>
  <c r="BQ29" i="185" s="1"/>
  <c r="BT29" i="185" s="1"/>
  <c r="CH33" i="186"/>
  <c r="CH24" i="184"/>
  <c r="CH23" i="185"/>
  <c r="CH17" i="184"/>
  <c r="BN20" i="187"/>
  <c r="BQ20" i="187" s="1"/>
  <c r="CH38" i="186"/>
  <c r="BN16" i="186"/>
  <c r="BQ16" i="186" s="1"/>
  <c r="BN23" i="188"/>
  <c r="BQ23" i="188" s="1"/>
  <c r="BN40" i="187"/>
  <c r="BQ40" i="187" s="1"/>
  <c r="BP40" i="187" s="1"/>
  <c r="BN17" i="186"/>
  <c r="BQ17" i="186" s="1"/>
  <c r="CH26" i="184"/>
  <c r="BN18" i="186"/>
  <c r="BQ18" i="186" s="1"/>
  <c r="CH31" i="185"/>
  <c r="CH20" i="184"/>
  <c r="CH37" i="185"/>
  <c r="BN14" i="185"/>
  <c r="BN37" i="185"/>
  <c r="BQ37" i="185" s="1"/>
  <c r="CH32" i="184"/>
  <c r="BN33" i="168"/>
  <c r="BQ33" i="168" s="1"/>
  <c r="BN20" i="184"/>
  <c r="BQ20" i="184" s="1"/>
  <c r="BN42" i="186"/>
  <c r="BQ42" i="186" s="1"/>
  <c r="BN29" i="184"/>
  <c r="BQ29" i="184" s="1"/>
  <c r="BT29" i="184" s="1"/>
  <c r="BN30" i="185"/>
  <c r="BQ30" i="185" s="1"/>
  <c r="CH26" i="168"/>
  <c r="CH35" i="187"/>
  <c r="CH35" i="168"/>
  <c r="BN24" i="184"/>
  <c r="BQ24" i="184" s="1"/>
  <c r="BT24" i="184" s="1"/>
  <c r="BU45" i="168"/>
  <c r="BN40" i="185"/>
  <c r="BQ40" i="185" s="1"/>
  <c r="BP40" i="185" s="1"/>
  <c r="CH37" i="168"/>
  <c r="BN24" i="168"/>
  <c r="BN29" i="168"/>
  <c r="BQ29" i="168" s="1"/>
  <c r="BN34" i="184"/>
  <c r="BQ34" i="184" s="1"/>
  <c r="BN42" i="184"/>
  <c r="BQ42" i="184" s="1"/>
  <c r="X42" i="184" s="1"/>
  <c r="BN28" i="184"/>
  <c r="BQ28" i="184" s="1"/>
  <c r="BN24" i="185"/>
  <c r="BQ24" i="185" s="1"/>
  <c r="BP24" i="185" s="1"/>
  <c r="BN37" i="184"/>
  <c r="BQ37" i="184" s="1"/>
  <c r="CH25" i="184"/>
  <c r="CH34" i="168"/>
  <c r="BN20" i="168"/>
  <c r="CH43" i="168"/>
  <c r="BN32" i="184"/>
  <c r="BQ32" i="184" s="1"/>
  <c r="BT32" i="184" s="1"/>
  <c r="V32" i="184" s="1"/>
  <c r="BT45" i="184"/>
  <c r="BN15" i="168"/>
  <c r="BQ15" i="168" s="1"/>
  <c r="X15" i="168" s="1"/>
  <c r="CH22" i="168"/>
  <c r="BN26" i="184"/>
  <c r="BQ26" i="184" s="1"/>
  <c r="CH30" i="168"/>
  <c r="CH38" i="168"/>
  <c r="BR44" i="186"/>
  <c r="BN36" i="184"/>
  <c r="BQ36" i="184" s="1"/>
  <c r="BN18" i="185"/>
  <c r="BQ18" i="185" s="1"/>
  <c r="BN15" i="184"/>
  <c r="BQ15" i="184" s="1"/>
  <c r="CH42" i="168"/>
  <c r="BN28" i="168"/>
  <c r="BQ28" i="168" s="1"/>
  <c r="BN23" i="184"/>
  <c r="BQ23" i="184" s="1"/>
  <c r="BN38" i="185"/>
  <c r="BQ38" i="185" s="1"/>
  <c r="BN40" i="184"/>
  <c r="BQ40" i="184" s="1"/>
  <c r="BT40" i="184" s="1"/>
  <c r="V40" i="184" s="1"/>
  <c r="CH39" i="184"/>
  <c r="BN31" i="168"/>
  <c r="BQ31" i="168" s="1"/>
  <c r="BN14" i="184"/>
  <c r="CH23" i="184"/>
  <c r="CH17" i="168"/>
  <c r="BN36" i="168"/>
  <c r="BQ36" i="168" s="1"/>
  <c r="BN31" i="184"/>
  <c r="BQ31" i="184" s="1"/>
  <c r="BT31" i="184" s="1"/>
  <c r="V31" i="184" s="1"/>
  <c r="BU45" i="184"/>
  <c r="BN18" i="184"/>
  <c r="BQ18" i="184" s="1"/>
  <c r="BT18" i="184" s="1"/>
  <c r="V18" i="184" s="1"/>
  <c r="BN25" i="184"/>
  <c r="BQ25" i="184" s="1"/>
  <c r="BN39" i="168"/>
  <c r="BQ39" i="168" s="1"/>
  <c r="CH24" i="168"/>
  <c r="BN26" i="168"/>
  <c r="CH25" i="168"/>
  <c r="BN19" i="168"/>
  <c r="BN22" i="184"/>
  <c r="BQ22" i="184" s="1"/>
  <c r="BT22" i="184" s="1"/>
  <c r="V22" i="184" s="1"/>
  <c r="BN39" i="184"/>
  <c r="BQ39" i="184" s="1"/>
  <c r="CH33" i="184"/>
  <c r="CH20" i="168"/>
  <c r="BN33" i="184"/>
  <c r="BQ33" i="184" s="1"/>
  <c r="BP33" i="184" s="1"/>
  <c r="BR45" i="168"/>
  <c r="BN13" i="168"/>
  <c r="BN26" i="186"/>
  <c r="BQ26" i="186" s="1"/>
  <c r="CH32" i="168"/>
  <c r="BN34" i="168"/>
  <c r="BQ34" i="168" s="1"/>
  <c r="BN17" i="187"/>
  <c r="BQ17" i="187" s="1"/>
  <c r="BT17" i="187" s="1"/>
  <c r="V17" i="187" s="1"/>
  <c r="CH33" i="168"/>
  <c r="BN27" i="168"/>
  <c r="BQ27" i="168" s="1"/>
  <c r="BT27" i="168" s="1"/>
  <c r="BN30" i="184"/>
  <c r="BQ30" i="184" s="1"/>
  <c r="BN17" i="184"/>
  <c r="BQ17" i="184" s="1"/>
  <c r="BT17" i="184" s="1"/>
  <c r="V17" i="184" s="1"/>
  <c r="CH28" i="168"/>
  <c r="BN22" i="168"/>
  <c r="BN41" i="184"/>
  <c r="BQ41" i="184" s="1"/>
  <c r="BN32" i="168"/>
  <c r="BQ32" i="168" s="1"/>
  <c r="BN31" i="187"/>
  <c r="BQ31" i="187" s="1"/>
  <c r="BN40" i="168"/>
  <c r="BQ40" i="168" s="1"/>
  <c r="BN17" i="168"/>
  <c r="CH39" i="185"/>
  <c r="BN22" i="185"/>
  <c r="BQ22" i="185" s="1"/>
  <c r="CH40" i="168"/>
  <c r="BN42" i="168"/>
  <c r="BQ42" i="168" s="1"/>
  <c r="CH41" i="168"/>
  <c r="BN35" i="168"/>
  <c r="BQ35" i="168" s="1"/>
  <c r="CH14" i="185"/>
  <c r="BN38" i="184"/>
  <c r="BQ38" i="184" s="1"/>
  <c r="BN32" i="185"/>
  <c r="BQ32" i="185" s="1"/>
  <c r="BT32" i="185" s="1"/>
  <c r="V32" i="185" s="1"/>
  <c r="CH19" i="168"/>
  <c r="CH36" i="168"/>
  <c r="BN30" i="168"/>
  <c r="BQ30" i="168" s="1"/>
  <c r="BN22" i="187"/>
  <c r="BQ22" i="187" s="1"/>
  <c r="CH21" i="168"/>
  <c r="CH31" i="186"/>
  <c r="CH21" i="185"/>
  <c r="BN37" i="168"/>
  <c r="BQ37" i="168" s="1"/>
  <c r="CH15" i="184"/>
  <c r="CH41" i="184"/>
  <c r="BN21" i="168"/>
  <c r="BQ21" i="168" s="1"/>
  <c r="BT21" i="168" s="1"/>
  <c r="BN25" i="168"/>
  <c r="BQ25" i="168" s="1"/>
  <c r="BN21" i="184"/>
  <c r="BQ21" i="184" s="1"/>
  <c r="BT21" i="184" s="1"/>
  <c r="BN43" i="168"/>
  <c r="BQ43" i="168" s="1"/>
  <c r="BN16" i="184"/>
  <c r="BQ16" i="184" s="1"/>
  <c r="CH31" i="184"/>
  <c r="CH27" i="168"/>
  <c r="CH13" i="168"/>
  <c r="BN38" i="168"/>
  <c r="BQ38" i="168" s="1"/>
  <c r="CH29" i="168"/>
  <c r="CB45" i="168"/>
  <c r="BW43" i="168"/>
  <c r="A84" i="56"/>
  <c r="A86" i="56"/>
  <c r="A87" i="56"/>
  <c r="A85" i="56"/>
  <c r="A88" i="56"/>
  <c r="A82" i="56"/>
  <c r="A89" i="56"/>
  <c r="A90" i="56"/>
  <c r="A83" i="56"/>
  <c r="A91" i="56"/>
  <c r="A94" i="56"/>
  <c r="A92" i="56"/>
  <c r="A81" i="56"/>
  <c r="A93" i="56"/>
  <c r="BQ18" i="187" l="1"/>
  <c r="BP18" i="187" s="1"/>
  <c r="CB18" i="187" s="1"/>
  <c r="BW18" i="187"/>
  <c r="AL17" i="184"/>
  <c r="S105" i="104" s="1"/>
  <c r="CC43" i="184"/>
  <c r="X43" i="184" s="1"/>
  <c r="BP38" i="186"/>
  <c r="BX38" i="186" s="1"/>
  <c r="CC38" i="186"/>
  <c r="X38" i="186" s="1"/>
  <c r="CC18" i="187"/>
  <c r="X18" i="187" s="1"/>
  <c r="BQ12" i="187"/>
  <c r="BP12" i="187" s="1"/>
  <c r="BU12" i="187" s="1"/>
  <c r="BW12" i="187"/>
  <c r="BQ13" i="187"/>
  <c r="X13" i="187" s="1"/>
  <c r="BW13" i="187"/>
  <c r="BQ14" i="186"/>
  <c r="X14" i="186" s="1"/>
  <c r="BW14" i="186"/>
  <c r="BQ12" i="186"/>
  <c r="BW12" i="186"/>
  <c r="BQ13" i="186"/>
  <c r="BW13" i="186"/>
  <c r="BQ16" i="185"/>
  <c r="BW16" i="185"/>
  <c r="BQ14" i="185"/>
  <c r="BP14" i="185" s="1"/>
  <c r="BW14" i="185"/>
  <c r="BQ13" i="185"/>
  <c r="BP13" i="185" s="1"/>
  <c r="BW13" i="185"/>
  <c r="BQ12" i="185"/>
  <c r="BP12" i="185" s="1"/>
  <c r="BY12" i="185" s="1"/>
  <c r="P12" i="185" s="1"/>
  <c r="BW12" i="185"/>
  <c r="BQ14" i="184"/>
  <c r="AL16" i="184" s="1"/>
  <c r="R105" i="104" s="1"/>
  <c r="BW14" i="184"/>
  <c r="BQ13" i="184"/>
  <c r="BP13" i="184" s="1"/>
  <c r="BW13" i="184"/>
  <c r="BQ12" i="184"/>
  <c r="BP12" i="184" s="1"/>
  <c r="BS12" i="184" s="1"/>
  <c r="U12" i="184" s="1"/>
  <c r="BW12" i="184"/>
  <c r="BQ17" i="168"/>
  <c r="X17" i="168" s="1"/>
  <c r="BW17" i="168"/>
  <c r="BQ14" i="188"/>
  <c r="BP14" i="188" s="1"/>
  <c r="BW14" i="188"/>
  <c r="BQ13" i="188"/>
  <c r="X13" i="188" s="1"/>
  <c r="BW13" i="188"/>
  <c r="BQ12" i="188"/>
  <c r="BW12" i="188"/>
  <c r="N44" i="185"/>
  <c r="AD28" i="185" s="1"/>
  <c r="X14" i="188"/>
  <c r="BD26" i="188" s="1"/>
  <c r="AL14" i="187"/>
  <c r="P108" i="104" s="1"/>
  <c r="X12" i="187"/>
  <c r="X14" i="185"/>
  <c r="X13" i="185"/>
  <c r="AL16" i="185"/>
  <c r="R106" i="104" s="1"/>
  <c r="X12" i="185"/>
  <c r="X13" i="184"/>
  <c r="BU27" i="186"/>
  <c r="BR27" i="186"/>
  <c r="T27" i="186" s="1"/>
  <c r="CB35" i="187"/>
  <c r="CD25" i="188"/>
  <c r="BT37" i="186"/>
  <c r="V37" i="186" s="1"/>
  <c r="AL14" i="188"/>
  <c r="P109" i="104" s="1"/>
  <c r="AL14" i="185"/>
  <c r="P106" i="104" s="1"/>
  <c r="X12" i="184"/>
  <c r="X12" i="186"/>
  <c r="BS17" i="188"/>
  <c r="U17" i="188" s="1"/>
  <c r="BX31" i="188"/>
  <c r="BT31" i="188"/>
  <c r="V31" i="188" s="1"/>
  <c r="CB31" i="188"/>
  <c r="CB25" i="188"/>
  <c r="O35" i="188"/>
  <c r="BU25" i="188"/>
  <c r="CD35" i="188"/>
  <c r="BY34" i="188"/>
  <c r="P34" i="188" s="1"/>
  <c r="BX34" i="188"/>
  <c r="BR35" i="188"/>
  <c r="T35" i="188" s="1"/>
  <c r="CD31" i="188"/>
  <c r="BS26" i="185"/>
  <c r="U26" i="185" s="1"/>
  <c r="BQ14" i="187"/>
  <c r="X14" i="187" s="1"/>
  <c r="BD26" i="187" s="1"/>
  <c r="BD15" i="187" s="1"/>
  <c r="BE15" i="187" s="1"/>
  <c r="H49" i="187" s="1"/>
  <c r="I49" i="187" s="1"/>
  <c r="BW14" i="187"/>
  <c r="BX37" i="186"/>
  <c r="BY37" i="186"/>
  <c r="P37" i="186" s="1"/>
  <c r="BU37" i="186"/>
  <c r="BY31" i="188"/>
  <c r="P31" i="188" s="1"/>
  <c r="BT17" i="188"/>
  <c r="V17" i="188" s="1"/>
  <c r="BU25" i="186"/>
  <c r="BR31" i="188"/>
  <c r="T31" i="188" s="1"/>
  <c r="CB28" i="187"/>
  <c r="BT25" i="188"/>
  <c r="V25" i="188" s="1"/>
  <c r="BR28" i="187"/>
  <c r="T28" i="187" s="1"/>
  <c r="BR37" i="187"/>
  <c r="T37" i="187" s="1"/>
  <c r="BS28" i="187"/>
  <c r="U28" i="187" s="1"/>
  <c r="BT37" i="187"/>
  <c r="V37" i="187" s="1"/>
  <c r="CD28" i="187"/>
  <c r="BY35" i="188"/>
  <c r="P35" i="188" s="1"/>
  <c r="CD25" i="186"/>
  <c r="BT35" i="188"/>
  <c r="V35" i="188" s="1"/>
  <c r="CB35" i="188"/>
  <c r="BT13" i="184"/>
  <c r="V13" i="184" s="1"/>
  <c r="BS35" i="188"/>
  <c r="U35" i="188" s="1"/>
  <c r="BU35" i="188"/>
  <c r="BU33" i="185"/>
  <c r="BT33" i="185"/>
  <c r="V33" i="185" s="1"/>
  <c r="BY28" i="187"/>
  <c r="P28" i="187" s="1"/>
  <c r="BX28" i="186"/>
  <c r="BR34" i="186"/>
  <c r="T34" i="186" s="1"/>
  <c r="CB34" i="186"/>
  <c r="CD34" i="186"/>
  <c r="BY26" i="185"/>
  <c r="P26" i="185" s="1"/>
  <c r="BT26" i="185"/>
  <c r="V26" i="185" s="1"/>
  <c r="BX26" i="185"/>
  <c r="BR26" i="185"/>
  <c r="BX41" i="188"/>
  <c r="BT38" i="188"/>
  <c r="V38" i="188" s="1"/>
  <c r="BS37" i="186"/>
  <c r="U37" i="186" s="1"/>
  <c r="CD41" i="188"/>
  <c r="CB41" i="188"/>
  <c r="CD37" i="186"/>
  <c r="BY28" i="186"/>
  <c r="P28" i="186" s="1"/>
  <c r="BR28" i="186"/>
  <c r="T28" i="186" s="1"/>
  <c r="CD28" i="186"/>
  <c r="CB28" i="186"/>
  <c r="BU28" i="186"/>
  <c r="BS28" i="186"/>
  <c r="U28" i="186" s="1"/>
  <c r="BY29" i="186"/>
  <c r="P29" i="186" s="1"/>
  <c r="BT21" i="187"/>
  <c r="V21" i="187" s="1"/>
  <c r="BT29" i="186"/>
  <c r="V29" i="186" s="1"/>
  <c r="BU38" i="188"/>
  <c r="CB23" i="185"/>
  <c r="BS38" i="188"/>
  <c r="U38" i="188" s="1"/>
  <c r="CD23" i="185"/>
  <c r="BR21" i="187"/>
  <c r="T21" i="187" s="1"/>
  <c r="CD38" i="188"/>
  <c r="CB34" i="187"/>
  <c r="BU41" i="188"/>
  <c r="BT22" i="188"/>
  <c r="V22" i="188" s="1"/>
  <c r="CD17" i="188"/>
  <c r="BR17" i="188"/>
  <c r="T17" i="188" s="1"/>
  <c r="CD22" i="188"/>
  <c r="CD16" i="188"/>
  <c r="BX25" i="187"/>
  <c r="BY34" i="187"/>
  <c r="P34" i="187" s="1"/>
  <c r="BP19" i="188"/>
  <c r="CB19" i="188" s="1"/>
  <c r="AL16" i="188"/>
  <c r="R109" i="104" s="1"/>
  <c r="AL16" i="187"/>
  <c r="R108" i="104" s="1"/>
  <c r="X43" i="187"/>
  <c r="BT17" i="186"/>
  <c r="V17" i="186" s="1"/>
  <c r="AL17" i="186"/>
  <c r="S107" i="104" s="1"/>
  <c r="X23" i="184"/>
  <c r="CB22" i="188"/>
  <c r="BU17" i="188"/>
  <c r="CB38" i="188"/>
  <c r="CB37" i="188"/>
  <c r="BT29" i="188"/>
  <c r="V29" i="188" s="1"/>
  <c r="BX38" i="188"/>
  <c r="BX25" i="188"/>
  <c r="BY38" i="188"/>
  <c r="P38" i="188" s="1"/>
  <c r="BX22" i="188"/>
  <c r="BS22" i="188"/>
  <c r="U22" i="188" s="1"/>
  <c r="BY22" i="188"/>
  <c r="P22" i="188" s="1"/>
  <c r="BT14" i="188"/>
  <c r="V14" i="188" s="1"/>
  <c r="BY25" i="185"/>
  <c r="P25" i="185" s="1"/>
  <c r="BU25" i="185"/>
  <c r="BT31" i="186"/>
  <c r="V31" i="186" s="1"/>
  <c r="CB26" i="187"/>
  <c r="BT37" i="188"/>
  <c r="V37" i="188" s="1"/>
  <c r="BR37" i="188"/>
  <c r="T37" i="188" s="1"/>
  <c r="BR27" i="184"/>
  <c r="BX24" i="188"/>
  <c r="BS37" i="188"/>
  <c r="U37" i="188" s="1"/>
  <c r="BR39" i="187"/>
  <c r="T39" i="187" s="1"/>
  <c r="BS40" i="187"/>
  <c r="U40" i="187" s="1"/>
  <c r="BS39" i="187"/>
  <c r="U39" i="187" s="1"/>
  <c r="CB38" i="186"/>
  <c r="BR33" i="185"/>
  <c r="BS42" i="185"/>
  <c r="U42" i="185" s="1"/>
  <c r="BT15" i="187"/>
  <c r="V15" i="187" s="1"/>
  <c r="BU35" i="186"/>
  <c r="BU42" i="185"/>
  <c r="BR42" i="185"/>
  <c r="BX42" i="185"/>
  <c r="BT42" i="185"/>
  <c r="V42" i="185" s="1"/>
  <c r="BS29" i="188"/>
  <c r="U29" i="188" s="1"/>
  <c r="BT38" i="186"/>
  <c r="V38" i="186" s="1"/>
  <c r="CD26" i="188"/>
  <c r="BR29" i="188"/>
  <c r="T29" i="188" s="1"/>
  <c r="CB26" i="188"/>
  <c r="BY30" i="188"/>
  <c r="P30" i="188" s="1"/>
  <c r="BQ23" i="168"/>
  <c r="BT23" i="168" s="1"/>
  <c r="V23" i="168" s="1"/>
  <c r="BY26" i="188"/>
  <c r="P26" i="188" s="1"/>
  <c r="CB35" i="186"/>
  <c r="BX35" i="186"/>
  <c r="CB29" i="188"/>
  <c r="BX42" i="188"/>
  <c r="BY42" i="188"/>
  <c r="P42" i="188" s="1"/>
  <c r="BY17" i="188"/>
  <c r="P17" i="188" s="1"/>
  <c r="BP43" i="184"/>
  <c r="BT43" i="184"/>
  <c r="V43" i="184" s="1"/>
  <c r="BP17" i="185"/>
  <c r="BS17" i="185" s="1"/>
  <c r="U17" i="185" s="1"/>
  <c r="BT17" i="185"/>
  <c r="V17" i="185" s="1"/>
  <c r="CK16" i="187"/>
  <c r="CI16" i="187"/>
  <c r="CI43" i="186"/>
  <c r="CK43" i="186"/>
  <c r="CO43" i="186" s="1"/>
  <c r="CP43" i="186" s="1"/>
  <c r="CQ43" i="186" s="1"/>
  <c r="CR43" i="186" s="1"/>
  <c r="CS43" i="186" s="1"/>
  <c r="CT43" i="186" s="1"/>
  <c r="CU43" i="186" s="1"/>
  <c r="CV43" i="186" s="1"/>
  <c r="CW43" i="186" s="1"/>
  <c r="CX43" i="186" s="1"/>
  <c r="CY43" i="186" s="1"/>
  <c r="CZ43" i="186" s="1"/>
  <c r="DA43" i="186" s="1"/>
  <c r="DB43" i="186" s="1"/>
  <c r="DC43" i="186" s="1"/>
  <c r="DD43" i="186" s="1"/>
  <c r="DE43" i="186" s="1"/>
  <c r="DF43" i="186" s="1"/>
  <c r="DG43" i="186" s="1"/>
  <c r="DH43" i="186" s="1"/>
  <c r="DI43" i="186" s="1"/>
  <c r="DJ43" i="186" s="1"/>
  <c r="DK43" i="186" s="1"/>
  <c r="DL43" i="186" s="1"/>
  <c r="DM43" i="186" s="1"/>
  <c r="DN43" i="186" s="1"/>
  <c r="DO43" i="186" s="1"/>
  <c r="DP43" i="186" s="1"/>
  <c r="DQ43" i="186" s="1"/>
  <c r="DR43" i="186" s="1"/>
  <c r="DS43" i="186" s="1"/>
  <c r="DT43" i="186" s="1"/>
  <c r="DU43" i="186" s="1"/>
  <c r="DV43" i="186" s="1"/>
  <c r="DW43" i="186" s="1"/>
  <c r="DX43" i="186" s="1"/>
  <c r="DY43" i="186" s="1"/>
  <c r="DZ43" i="186" s="1"/>
  <c r="EA43" i="186" s="1"/>
  <c r="EB43" i="186" s="1"/>
  <c r="EC43" i="186" s="1"/>
  <c r="ED43" i="186" s="1"/>
  <c r="EE43" i="186" s="1"/>
  <c r="EF43" i="186" s="1"/>
  <c r="EG43" i="186" s="1"/>
  <c r="EH43" i="186" s="1"/>
  <c r="EI43" i="186" s="1"/>
  <c r="EJ43" i="186" s="1"/>
  <c r="EK43" i="186" s="1"/>
  <c r="EL43" i="186" s="1"/>
  <c r="EM43" i="186" s="1"/>
  <c r="EN43" i="186" s="1"/>
  <c r="EO43" i="186" s="1"/>
  <c r="EP43" i="186" s="1"/>
  <c r="EQ43" i="186" s="1"/>
  <c r="ER43" i="186" s="1"/>
  <c r="ES43" i="186" s="1"/>
  <c r="ET43" i="186" s="1"/>
  <c r="EU43" i="186" s="1"/>
  <c r="EV43" i="186" s="1"/>
  <c r="EW43" i="186" s="1"/>
  <c r="EX43" i="186" s="1"/>
  <c r="EY43" i="186" s="1"/>
  <c r="EZ43" i="186" s="1"/>
  <c r="FA43" i="186" s="1"/>
  <c r="FB43" i="186" s="1"/>
  <c r="FC43" i="186" s="1"/>
  <c r="FD43" i="186" s="1"/>
  <c r="FE43" i="186" s="1"/>
  <c r="FF43" i="186" s="1"/>
  <c r="FG43" i="186" s="1"/>
  <c r="FH43" i="186" s="1"/>
  <c r="FI43" i="186" s="1"/>
  <c r="FJ43" i="186" s="1"/>
  <c r="FK43" i="186" s="1"/>
  <c r="FL43" i="186" s="1"/>
  <c r="FM43" i="186" s="1"/>
  <c r="FN43" i="186" s="1"/>
  <c r="FO43" i="186" s="1"/>
  <c r="FP43" i="186" s="1"/>
  <c r="FQ43" i="186" s="1"/>
  <c r="FR43" i="186" s="1"/>
  <c r="FS43" i="186" s="1"/>
  <c r="FT43" i="186" s="1"/>
  <c r="FU43" i="186" s="1"/>
  <c r="FV43" i="186" s="1"/>
  <c r="FW43" i="186" s="1"/>
  <c r="FX43" i="186" s="1"/>
  <c r="FY43" i="186" s="1"/>
  <c r="FZ43" i="186" s="1"/>
  <c r="GA43" i="186" s="1"/>
  <c r="GB43" i="186" s="1"/>
  <c r="GC43" i="186" s="1"/>
  <c r="GD43" i="186" s="1"/>
  <c r="GE43" i="186" s="1"/>
  <c r="GF43" i="186" s="1"/>
  <c r="GG43" i="186" s="1"/>
  <c r="GH43" i="186" s="1"/>
  <c r="GI43" i="186" s="1"/>
  <c r="GJ43" i="186" s="1"/>
  <c r="GK43" i="186" s="1"/>
  <c r="GL43" i="186" s="1"/>
  <c r="GM43" i="186" s="1"/>
  <c r="GN43" i="186" s="1"/>
  <c r="GO43" i="186" s="1"/>
  <c r="GP43" i="186" s="1"/>
  <c r="GQ43" i="186" s="1"/>
  <c r="GR43" i="186" s="1"/>
  <c r="GS43" i="186" s="1"/>
  <c r="GT43" i="186" s="1"/>
  <c r="GU43" i="186" s="1"/>
  <c r="GV43" i="186" s="1"/>
  <c r="GW43" i="186" s="1"/>
  <c r="GX43" i="186" s="1"/>
  <c r="GY43" i="186" s="1"/>
  <c r="GZ43" i="186" s="1"/>
  <c r="HA43" i="186" s="1"/>
  <c r="HB43" i="186" s="1"/>
  <c r="HC43" i="186" s="1"/>
  <c r="HD43" i="186" s="1"/>
  <c r="HE43" i="186" s="1"/>
  <c r="HF43" i="186" s="1"/>
  <c r="HG43" i="186" s="1"/>
  <c r="CK43" i="184"/>
  <c r="CO43" i="184" s="1"/>
  <c r="CP43" i="184" s="1"/>
  <c r="CQ43" i="184" s="1"/>
  <c r="CR43" i="184" s="1"/>
  <c r="CS43" i="184" s="1"/>
  <c r="CT43" i="184" s="1"/>
  <c r="CU43" i="184" s="1"/>
  <c r="CV43" i="184" s="1"/>
  <c r="CW43" i="184" s="1"/>
  <c r="CX43" i="184" s="1"/>
  <c r="CY43" i="184" s="1"/>
  <c r="CZ43" i="184" s="1"/>
  <c r="DA43" i="184" s="1"/>
  <c r="DB43" i="184" s="1"/>
  <c r="DC43" i="184" s="1"/>
  <c r="DD43" i="184" s="1"/>
  <c r="DE43" i="184" s="1"/>
  <c r="DF43" i="184" s="1"/>
  <c r="DG43" i="184" s="1"/>
  <c r="DH43" i="184" s="1"/>
  <c r="DI43" i="184" s="1"/>
  <c r="DJ43" i="184" s="1"/>
  <c r="DK43" i="184" s="1"/>
  <c r="DL43" i="184" s="1"/>
  <c r="DM43" i="184" s="1"/>
  <c r="DN43" i="184" s="1"/>
  <c r="DO43" i="184" s="1"/>
  <c r="DP43" i="184" s="1"/>
  <c r="DQ43" i="184" s="1"/>
  <c r="DR43" i="184" s="1"/>
  <c r="DS43" i="184" s="1"/>
  <c r="DT43" i="184" s="1"/>
  <c r="CI43" i="184"/>
  <c r="BT13" i="187"/>
  <c r="V13" i="187" s="1"/>
  <c r="CI43" i="185"/>
  <c r="CK43" i="185"/>
  <c r="CO43" i="185" s="1"/>
  <c r="CP43" i="185" s="1"/>
  <c r="CQ43" i="185" s="1"/>
  <c r="CR43" i="185" s="1"/>
  <c r="CS43" i="185" s="1"/>
  <c r="CT43" i="185" s="1"/>
  <c r="CU43" i="185" s="1"/>
  <c r="CV43" i="185" s="1"/>
  <c r="CW43" i="185" s="1"/>
  <c r="CX43" i="185" s="1"/>
  <c r="CY43" i="185" s="1"/>
  <c r="CZ43" i="185" s="1"/>
  <c r="DA43" i="185" s="1"/>
  <c r="DB43" i="185" s="1"/>
  <c r="DC43" i="185" s="1"/>
  <c r="DD43" i="185" s="1"/>
  <c r="DE43" i="185" s="1"/>
  <c r="DF43" i="185" s="1"/>
  <c r="DG43" i="185" s="1"/>
  <c r="DH43" i="185" s="1"/>
  <c r="DI43" i="185" s="1"/>
  <c r="DJ43" i="185" s="1"/>
  <c r="DK43" i="185" s="1"/>
  <c r="DL43" i="185" s="1"/>
  <c r="DM43" i="185" s="1"/>
  <c r="DN43" i="185" s="1"/>
  <c r="DO43" i="185" s="1"/>
  <c r="DP43" i="185" s="1"/>
  <c r="DQ43" i="185" s="1"/>
  <c r="DR43" i="185" s="1"/>
  <c r="DS43" i="185" s="1"/>
  <c r="DT43" i="185" s="1"/>
  <c r="DU43" i="185" s="1"/>
  <c r="DV43" i="185" s="1"/>
  <c r="DW43" i="185" s="1"/>
  <c r="DX43" i="185" s="1"/>
  <c r="DY43" i="185" s="1"/>
  <c r="DZ43" i="185" s="1"/>
  <c r="EA43" i="185" s="1"/>
  <c r="EB43" i="185" s="1"/>
  <c r="EC43" i="185" s="1"/>
  <c r="ED43" i="185" s="1"/>
  <c r="EE43" i="185" s="1"/>
  <c r="EF43" i="185" s="1"/>
  <c r="EG43" i="185" s="1"/>
  <c r="EH43" i="185" s="1"/>
  <c r="EI43" i="185" s="1"/>
  <c r="EJ43" i="185" s="1"/>
  <c r="EK43" i="185" s="1"/>
  <c r="EL43" i="185" s="1"/>
  <c r="EM43" i="185" s="1"/>
  <c r="EN43" i="185" s="1"/>
  <c r="EO43" i="185" s="1"/>
  <c r="EP43" i="185" s="1"/>
  <c r="EQ43" i="185" s="1"/>
  <c r="ER43" i="185" s="1"/>
  <c r="ES43" i="185" s="1"/>
  <c r="ET43" i="185" s="1"/>
  <c r="EU43" i="185" s="1"/>
  <c r="EV43" i="185" s="1"/>
  <c r="EW43" i="185" s="1"/>
  <c r="EX43" i="185" s="1"/>
  <c r="EY43" i="185" s="1"/>
  <c r="EZ43" i="185" s="1"/>
  <c r="FA43" i="185" s="1"/>
  <c r="FB43" i="185" s="1"/>
  <c r="FC43" i="185" s="1"/>
  <c r="FD43" i="185" s="1"/>
  <c r="FE43" i="185" s="1"/>
  <c r="FF43" i="185" s="1"/>
  <c r="FG43" i="185" s="1"/>
  <c r="FH43" i="185" s="1"/>
  <c r="FI43" i="185" s="1"/>
  <c r="FJ43" i="185" s="1"/>
  <c r="FK43" i="185" s="1"/>
  <c r="FL43" i="185" s="1"/>
  <c r="FM43" i="185" s="1"/>
  <c r="FN43" i="185" s="1"/>
  <c r="FO43" i="185" s="1"/>
  <c r="FP43" i="185" s="1"/>
  <c r="FQ43" i="185" s="1"/>
  <c r="FR43" i="185" s="1"/>
  <c r="FS43" i="185" s="1"/>
  <c r="FT43" i="185" s="1"/>
  <c r="FU43" i="185" s="1"/>
  <c r="FV43" i="185" s="1"/>
  <c r="FW43" i="185" s="1"/>
  <c r="FX43" i="185" s="1"/>
  <c r="FY43" i="185" s="1"/>
  <c r="FZ43" i="185" s="1"/>
  <c r="GA43" i="185" s="1"/>
  <c r="GB43" i="185" s="1"/>
  <c r="GC43" i="185" s="1"/>
  <c r="GD43" i="185" s="1"/>
  <c r="GE43" i="185" s="1"/>
  <c r="GF43" i="185" s="1"/>
  <c r="GG43" i="185" s="1"/>
  <c r="GH43" i="185" s="1"/>
  <c r="GI43" i="185" s="1"/>
  <c r="GJ43" i="185" s="1"/>
  <c r="GK43" i="185" s="1"/>
  <c r="GL43" i="185" s="1"/>
  <c r="GM43" i="185" s="1"/>
  <c r="GN43" i="185" s="1"/>
  <c r="GO43" i="185" s="1"/>
  <c r="GP43" i="185" s="1"/>
  <c r="GQ43" i="185" s="1"/>
  <c r="GR43" i="185" s="1"/>
  <c r="GS43" i="185" s="1"/>
  <c r="GT43" i="185" s="1"/>
  <c r="GU43" i="185" s="1"/>
  <c r="GV43" i="185" s="1"/>
  <c r="GW43" i="185" s="1"/>
  <c r="GX43" i="185" s="1"/>
  <c r="GY43" i="185" s="1"/>
  <c r="GZ43" i="185" s="1"/>
  <c r="HA43" i="185" s="1"/>
  <c r="HB43" i="185" s="1"/>
  <c r="HC43" i="185" s="1"/>
  <c r="HD43" i="185" s="1"/>
  <c r="HE43" i="185" s="1"/>
  <c r="HF43" i="185" s="1"/>
  <c r="HG43" i="185" s="1"/>
  <c r="CI15" i="185"/>
  <c r="CK15" i="185"/>
  <c r="CO15" i="185" s="1"/>
  <c r="CP15" i="185" s="1"/>
  <c r="CQ15" i="185" s="1"/>
  <c r="CR15" i="185" s="1"/>
  <c r="CS15" i="185" s="1"/>
  <c r="CT15" i="185" s="1"/>
  <c r="CU15" i="185" s="1"/>
  <c r="CV15" i="185" s="1"/>
  <c r="CW15" i="185" s="1"/>
  <c r="CX15" i="185" s="1"/>
  <c r="CY15" i="185" s="1"/>
  <c r="CZ15" i="185" s="1"/>
  <c r="DA15" i="185" s="1"/>
  <c r="DB15" i="185" s="1"/>
  <c r="DC15" i="185" s="1"/>
  <c r="DD15" i="185" s="1"/>
  <c r="DE15" i="185" s="1"/>
  <c r="DF15" i="185" s="1"/>
  <c r="DG15" i="185" s="1"/>
  <c r="DH15" i="185" s="1"/>
  <c r="DI15" i="185" s="1"/>
  <c r="DJ15" i="185" s="1"/>
  <c r="DK15" i="185" s="1"/>
  <c r="DL15" i="185" s="1"/>
  <c r="DM15" i="185" s="1"/>
  <c r="DN15" i="185" s="1"/>
  <c r="DO15" i="185" s="1"/>
  <c r="DP15" i="185" s="1"/>
  <c r="DQ15" i="185" s="1"/>
  <c r="DR15" i="185" s="1"/>
  <c r="DS15" i="185" s="1"/>
  <c r="DT15" i="185" s="1"/>
  <c r="BT36" i="185"/>
  <c r="V36" i="185" s="1"/>
  <c r="BP20" i="185"/>
  <c r="BT20" i="185"/>
  <c r="V20" i="185" s="1"/>
  <c r="CI21" i="186"/>
  <c r="CK21" i="186"/>
  <c r="CO21" i="186" s="1"/>
  <c r="CP21" i="186" s="1"/>
  <c r="CQ21" i="186" s="1"/>
  <c r="CR21" i="186" s="1"/>
  <c r="CS21" i="186" s="1"/>
  <c r="CT21" i="186" s="1"/>
  <c r="CU21" i="186" s="1"/>
  <c r="CV21" i="186" s="1"/>
  <c r="CW21" i="186" s="1"/>
  <c r="CX21" i="186" s="1"/>
  <c r="CY21" i="186" s="1"/>
  <c r="CZ21" i="186" s="1"/>
  <c r="DA21" i="186" s="1"/>
  <c r="DB21" i="186" s="1"/>
  <c r="DC21" i="186" s="1"/>
  <c r="DD21" i="186" s="1"/>
  <c r="DE21" i="186" s="1"/>
  <c r="DF21" i="186" s="1"/>
  <c r="DG21" i="186" s="1"/>
  <c r="DH21" i="186" s="1"/>
  <c r="DI21" i="186" s="1"/>
  <c r="DJ21" i="186" s="1"/>
  <c r="DK21" i="186" s="1"/>
  <c r="DL21" i="186" s="1"/>
  <c r="DM21" i="186" s="1"/>
  <c r="DN21" i="186" s="1"/>
  <c r="DO21" i="186" s="1"/>
  <c r="DP21" i="186" s="1"/>
  <c r="DQ21" i="186" s="1"/>
  <c r="DR21" i="186" s="1"/>
  <c r="DS21" i="186" s="1"/>
  <c r="DT21" i="186" s="1"/>
  <c r="DU21" i="186" s="1"/>
  <c r="DV21" i="186" s="1"/>
  <c r="DW21" i="186" s="1"/>
  <c r="DX21" i="186" s="1"/>
  <c r="DY21" i="186" s="1"/>
  <c r="DZ21" i="186" s="1"/>
  <c r="EA21" i="186" s="1"/>
  <c r="EB21" i="186" s="1"/>
  <c r="EC21" i="186" s="1"/>
  <c r="ED21" i="186" s="1"/>
  <c r="EE21" i="186" s="1"/>
  <c r="EF21" i="186" s="1"/>
  <c r="EG21" i="186" s="1"/>
  <c r="EH21" i="186" s="1"/>
  <c r="EI21" i="186" s="1"/>
  <c r="EJ21" i="186" s="1"/>
  <c r="EK21" i="186" s="1"/>
  <c r="EL21" i="186" s="1"/>
  <c r="EM21" i="186" s="1"/>
  <c r="EN21" i="186" s="1"/>
  <c r="EO21" i="186" s="1"/>
  <c r="EP21" i="186" s="1"/>
  <c r="EQ21" i="186" s="1"/>
  <c r="ER21" i="186" s="1"/>
  <c r="ES21" i="186" s="1"/>
  <c r="ET21" i="186" s="1"/>
  <c r="EU21" i="186" s="1"/>
  <c r="EV21" i="186" s="1"/>
  <c r="EW21" i="186" s="1"/>
  <c r="EX21" i="186" s="1"/>
  <c r="EY21" i="186" s="1"/>
  <c r="EZ21" i="186" s="1"/>
  <c r="FA21" i="186" s="1"/>
  <c r="FB21" i="186" s="1"/>
  <c r="FC21" i="186" s="1"/>
  <c r="FD21" i="186" s="1"/>
  <c r="FE21" i="186" s="1"/>
  <c r="FF21" i="186" s="1"/>
  <c r="FG21" i="186" s="1"/>
  <c r="FH21" i="186" s="1"/>
  <c r="FI21" i="186" s="1"/>
  <c r="FJ21" i="186" s="1"/>
  <c r="FK21" i="186" s="1"/>
  <c r="FL21" i="186" s="1"/>
  <c r="FM21" i="186" s="1"/>
  <c r="FN21" i="186" s="1"/>
  <c r="FO21" i="186" s="1"/>
  <c r="FP21" i="186" s="1"/>
  <c r="FQ21" i="186" s="1"/>
  <c r="FR21" i="186" s="1"/>
  <c r="FS21" i="186" s="1"/>
  <c r="FT21" i="186" s="1"/>
  <c r="FU21" i="186" s="1"/>
  <c r="FV21" i="186" s="1"/>
  <c r="FW21" i="186" s="1"/>
  <c r="FX21" i="186" s="1"/>
  <c r="FY21" i="186" s="1"/>
  <c r="FZ21" i="186" s="1"/>
  <c r="GA21" i="186" s="1"/>
  <c r="GB21" i="186" s="1"/>
  <c r="GC21" i="186" s="1"/>
  <c r="GD21" i="186" s="1"/>
  <c r="GE21" i="186" s="1"/>
  <c r="GF21" i="186" s="1"/>
  <c r="GG21" i="186" s="1"/>
  <c r="GH21" i="186" s="1"/>
  <c r="GI21" i="186" s="1"/>
  <c r="GJ21" i="186" s="1"/>
  <c r="GK21" i="186" s="1"/>
  <c r="GL21" i="186" s="1"/>
  <c r="GM21" i="186" s="1"/>
  <c r="GN21" i="186" s="1"/>
  <c r="GO21" i="186" s="1"/>
  <c r="GP21" i="186" s="1"/>
  <c r="GQ21" i="186" s="1"/>
  <c r="GR21" i="186" s="1"/>
  <c r="GS21" i="186" s="1"/>
  <c r="GT21" i="186" s="1"/>
  <c r="GU21" i="186" s="1"/>
  <c r="GV21" i="186" s="1"/>
  <c r="GW21" i="186" s="1"/>
  <c r="GX21" i="186" s="1"/>
  <c r="GY21" i="186" s="1"/>
  <c r="GZ21" i="186" s="1"/>
  <c r="HA21" i="186" s="1"/>
  <c r="HB21" i="186" s="1"/>
  <c r="HC21" i="186" s="1"/>
  <c r="HD21" i="186" s="1"/>
  <c r="HE21" i="186" s="1"/>
  <c r="HF21" i="186" s="1"/>
  <c r="HG21" i="186" s="1"/>
  <c r="CI12" i="187"/>
  <c r="CK12" i="187"/>
  <c r="CO12" i="187" s="1"/>
  <c r="CP12" i="187" s="1"/>
  <c r="CQ12" i="187" s="1"/>
  <c r="CR12" i="187" s="1"/>
  <c r="CS12" i="187" s="1"/>
  <c r="CT12" i="187" s="1"/>
  <c r="CU12" i="187" s="1"/>
  <c r="CV12" i="187" s="1"/>
  <c r="CW12" i="187" s="1"/>
  <c r="CX12" i="187" s="1"/>
  <c r="CY12" i="187" s="1"/>
  <c r="CZ12" i="187" s="1"/>
  <c r="DA12" i="187" s="1"/>
  <c r="DB12" i="187" s="1"/>
  <c r="DC12" i="187" s="1"/>
  <c r="DD12" i="187" s="1"/>
  <c r="DE12" i="187" s="1"/>
  <c r="DF12" i="187" s="1"/>
  <c r="DG12" i="187" s="1"/>
  <c r="DH12" i="187" s="1"/>
  <c r="DI12" i="187" s="1"/>
  <c r="DJ12" i="187" s="1"/>
  <c r="DK12" i="187" s="1"/>
  <c r="DL12" i="187" s="1"/>
  <c r="DM12" i="187" s="1"/>
  <c r="DN12" i="187" s="1"/>
  <c r="DO12" i="187" s="1"/>
  <c r="DP12" i="187" s="1"/>
  <c r="DQ12" i="187" s="1"/>
  <c r="DR12" i="187" s="1"/>
  <c r="DS12" i="187" s="1"/>
  <c r="DT12" i="187" s="1"/>
  <c r="BP43" i="187"/>
  <c r="BU43" i="187" s="1"/>
  <c r="BT43" i="187"/>
  <c r="V43" i="187" s="1"/>
  <c r="BP43" i="188"/>
  <c r="BS43" i="188" s="1"/>
  <c r="U43" i="188" s="1"/>
  <c r="BT43" i="188"/>
  <c r="V43" i="188" s="1"/>
  <c r="BP18" i="188"/>
  <c r="BT18" i="188"/>
  <c r="V18" i="188" s="1"/>
  <c r="CK12" i="188"/>
  <c r="CI12" i="188"/>
  <c r="CI20" i="185"/>
  <c r="CK20" i="185"/>
  <c r="CO20" i="185" s="1"/>
  <c r="CP20" i="185" s="1"/>
  <c r="CQ20" i="185" s="1"/>
  <c r="CR20" i="185" s="1"/>
  <c r="CS20" i="185" s="1"/>
  <c r="CT20" i="185" s="1"/>
  <c r="CU20" i="185" s="1"/>
  <c r="CV20" i="185" s="1"/>
  <c r="CW20" i="185" s="1"/>
  <c r="CX20" i="185" s="1"/>
  <c r="CY20" i="185" s="1"/>
  <c r="CZ20" i="185" s="1"/>
  <c r="DA20" i="185" s="1"/>
  <c r="DB20" i="185" s="1"/>
  <c r="DC20" i="185" s="1"/>
  <c r="DD20" i="185" s="1"/>
  <c r="DE20" i="185" s="1"/>
  <c r="DF20" i="185" s="1"/>
  <c r="DG20" i="185" s="1"/>
  <c r="DH20" i="185" s="1"/>
  <c r="DI20" i="185" s="1"/>
  <c r="DJ20" i="185" s="1"/>
  <c r="DK20" i="185" s="1"/>
  <c r="DL20" i="185" s="1"/>
  <c r="DM20" i="185" s="1"/>
  <c r="DN20" i="185" s="1"/>
  <c r="DO20" i="185" s="1"/>
  <c r="DP20" i="185" s="1"/>
  <c r="DQ20" i="185" s="1"/>
  <c r="DR20" i="185" s="1"/>
  <c r="DS20" i="185" s="1"/>
  <c r="DT20" i="185" s="1"/>
  <c r="DU20" i="185" s="1"/>
  <c r="DV20" i="185" s="1"/>
  <c r="DW20" i="185" s="1"/>
  <c r="DX20" i="185" s="1"/>
  <c r="DY20" i="185" s="1"/>
  <c r="DZ20" i="185" s="1"/>
  <c r="EA20" i="185" s="1"/>
  <c r="EB20" i="185" s="1"/>
  <c r="EC20" i="185" s="1"/>
  <c r="ED20" i="185" s="1"/>
  <c r="EE20" i="185" s="1"/>
  <c r="EF20" i="185" s="1"/>
  <c r="EG20" i="185" s="1"/>
  <c r="EH20" i="185" s="1"/>
  <c r="EI20" i="185" s="1"/>
  <c r="EJ20" i="185" s="1"/>
  <c r="EK20" i="185" s="1"/>
  <c r="EL20" i="185" s="1"/>
  <c r="EM20" i="185" s="1"/>
  <c r="EN20" i="185" s="1"/>
  <c r="EO20" i="185" s="1"/>
  <c r="EP20" i="185" s="1"/>
  <c r="EQ20" i="185" s="1"/>
  <c r="ER20" i="185" s="1"/>
  <c r="ES20" i="185" s="1"/>
  <c r="ET20" i="185" s="1"/>
  <c r="EU20" i="185" s="1"/>
  <c r="EV20" i="185" s="1"/>
  <c r="EW20" i="185" s="1"/>
  <c r="EX20" i="185" s="1"/>
  <c r="EY20" i="185" s="1"/>
  <c r="EZ20" i="185" s="1"/>
  <c r="FA20" i="185" s="1"/>
  <c r="FB20" i="185" s="1"/>
  <c r="FC20" i="185" s="1"/>
  <c r="FD20" i="185" s="1"/>
  <c r="FE20" i="185" s="1"/>
  <c r="FF20" i="185" s="1"/>
  <c r="FG20" i="185" s="1"/>
  <c r="FH20" i="185" s="1"/>
  <c r="FI20" i="185" s="1"/>
  <c r="FJ20" i="185" s="1"/>
  <c r="FK20" i="185" s="1"/>
  <c r="FL20" i="185" s="1"/>
  <c r="FM20" i="185" s="1"/>
  <c r="FN20" i="185" s="1"/>
  <c r="FO20" i="185" s="1"/>
  <c r="FP20" i="185" s="1"/>
  <c r="FQ20" i="185" s="1"/>
  <c r="FR20" i="185" s="1"/>
  <c r="FS20" i="185" s="1"/>
  <c r="FT20" i="185" s="1"/>
  <c r="FU20" i="185" s="1"/>
  <c r="FV20" i="185" s="1"/>
  <c r="FW20" i="185" s="1"/>
  <c r="FX20" i="185" s="1"/>
  <c r="FY20" i="185" s="1"/>
  <c r="FZ20" i="185" s="1"/>
  <c r="GA20" i="185" s="1"/>
  <c r="GB20" i="185" s="1"/>
  <c r="GC20" i="185" s="1"/>
  <c r="GD20" i="185" s="1"/>
  <c r="GE20" i="185" s="1"/>
  <c r="GF20" i="185" s="1"/>
  <c r="GG20" i="185" s="1"/>
  <c r="GH20" i="185" s="1"/>
  <c r="GI20" i="185" s="1"/>
  <c r="GJ20" i="185" s="1"/>
  <c r="GK20" i="185" s="1"/>
  <c r="GL20" i="185" s="1"/>
  <c r="GM20" i="185" s="1"/>
  <c r="GN20" i="185" s="1"/>
  <c r="GO20" i="185" s="1"/>
  <c r="GP20" i="185" s="1"/>
  <c r="GQ20" i="185" s="1"/>
  <c r="GR20" i="185" s="1"/>
  <c r="GS20" i="185" s="1"/>
  <c r="GT20" i="185" s="1"/>
  <c r="GU20" i="185" s="1"/>
  <c r="GV20" i="185" s="1"/>
  <c r="GW20" i="185" s="1"/>
  <c r="GX20" i="185" s="1"/>
  <c r="GY20" i="185" s="1"/>
  <c r="GZ20" i="185" s="1"/>
  <c r="HA20" i="185" s="1"/>
  <c r="HB20" i="185" s="1"/>
  <c r="HC20" i="185" s="1"/>
  <c r="HD20" i="185" s="1"/>
  <c r="HE20" i="185" s="1"/>
  <c r="HF20" i="185" s="1"/>
  <c r="HG20" i="185" s="1"/>
  <c r="CK13" i="187"/>
  <c r="CI13" i="187"/>
  <c r="BP15" i="186"/>
  <c r="BT15" i="186"/>
  <c r="V15" i="186" s="1"/>
  <c r="CK18" i="188"/>
  <c r="CO18" i="188" s="1"/>
  <c r="CP18" i="188" s="1"/>
  <c r="CQ18" i="188" s="1"/>
  <c r="CR18" i="188" s="1"/>
  <c r="CS18" i="188" s="1"/>
  <c r="CT18" i="188" s="1"/>
  <c r="CU18" i="188" s="1"/>
  <c r="CV18" i="188" s="1"/>
  <c r="CW18" i="188" s="1"/>
  <c r="CX18" i="188" s="1"/>
  <c r="CY18" i="188" s="1"/>
  <c r="CZ18" i="188" s="1"/>
  <c r="DA18" i="188" s="1"/>
  <c r="DB18" i="188" s="1"/>
  <c r="DC18" i="188" s="1"/>
  <c r="DD18" i="188" s="1"/>
  <c r="DE18" i="188" s="1"/>
  <c r="DF18" i="188" s="1"/>
  <c r="DG18" i="188" s="1"/>
  <c r="DH18" i="188" s="1"/>
  <c r="DI18" i="188" s="1"/>
  <c r="DJ18" i="188" s="1"/>
  <c r="DK18" i="188" s="1"/>
  <c r="DL18" i="188" s="1"/>
  <c r="DM18" i="188" s="1"/>
  <c r="DN18" i="188" s="1"/>
  <c r="DO18" i="188" s="1"/>
  <c r="DP18" i="188" s="1"/>
  <c r="DQ18" i="188" s="1"/>
  <c r="DR18" i="188" s="1"/>
  <c r="DS18" i="188" s="1"/>
  <c r="DT18" i="188" s="1"/>
  <c r="DU18" i="188" s="1"/>
  <c r="DV18" i="188" s="1"/>
  <c r="DW18" i="188" s="1"/>
  <c r="DX18" i="188" s="1"/>
  <c r="DY18" i="188" s="1"/>
  <c r="DZ18" i="188" s="1"/>
  <c r="EA18" i="188" s="1"/>
  <c r="EB18" i="188" s="1"/>
  <c r="EC18" i="188" s="1"/>
  <c r="ED18" i="188" s="1"/>
  <c r="EE18" i="188" s="1"/>
  <c r="EF18" i="188" s="1"/>
  <c r="EG18" i="188" s="1"/>
  <c r="EH18" i="188" s="1"/>
  <c r="EI18" i="188" s="1"/>
  <c r="EJ18" i="188" s="1"/>
  <c r="EK18" i="188" s="1"/>
  <c r="EL18" i="188" s="1"/>
  <c r="EM18" i="188" s="1"/>
  <c r="EN18" i="188" s="1"/>
  <c r="EO18" i="188" s="1"/>
  <c r="EP18" i="188" s="1"/>
  <c r="EQ18" i="188" s="1"/>
  <c r="ER18" i="188" s="1"/>
  <c r="ES18" i="188" s="1"/>
  <c r="ET18" i="188" s="1"/>
  <c r="EU18" i="188" s="1"/>
  <c r="EV18" i="188" s="1"/>
  <c r="EW18" i="188" s="1"/>
  <c r="EX18" i="188" s="1"/>
  <c r="EY18" i="188" s="1"/>
  <c r="EZ18" i="188" s="1"/>
  <c r="FA18" i="188" s="1"/>
  <c r="FB18" i="188" s="1"/>
  <c r="FC18" i="188" s="1"/>
  <c r="FD18" i="188" s="1"/>
  <c r="FE18" i="188" s="1"/>
  <c r="FF18" i="188" s="1"/>
  <c r="FG18" i="188" s="1"/>
  <c r="FH18" i="188" s="1"/>
  <c r="FI18" i="188" s="1"/>
  <c r="FJ18" i="188" s="1"/>
  <c r="FK18" i="188" s="1"/>
  <c r="FL18" i="188" s="1"/>
  <c r="FM18" i="188" s="1"/>
  <c r="FN18" i="188" s="1"/>
  <c r="FO18" i="188" s="1"/>
  <c r="FP18" i="188" s="1"/>
  <c r="FQ18" i="188" s="1"/>
  <c r="FR18" i="188" s="1"/>
  <c r="FS18" i="188" s="1"/>
  <c r="FT18" i="188" s="1"/>
  <c r="FU18" i="188" s="1"/>
  <c r="FV18" i="188" s="1"/>
  <c r="FW18" i="188" s="1"/>
  <c r="FX18" i="188" s="1"/>
  <c r="FY18" i="188" s="1"/>
  <c r="FZ18" i="188" s="1"/>
  <c r="GA18" i="188" s="1"/>
  <c r="GB18" i="188" s="1"/>
  <c r="GC18" i="188" s="1"/>
  <c r="GD18" i="188" s="1"/>
  <c r="GE18" i="188" s="1"/>
  <c r="GF18" i="188" s="1"/>
  <c r="GG18" i="188" s="1"/>
  <c r="GH18" i="188" s="1"/>
  <c r="GI18" i="188" s="1"/>
  <c r="GJ18" i="188" s="1"/>
  <c r="GK18" i="188" s="1"/>
  <c r="GL18" i="188" s="1"/>
  <c r="GM18" i="188" s="1"/>
  <c r="GN18" i="188" s="1"/>
  <c r="GO18" i="188" s="1"/>
  <c r="GP18" i="188" s="1"/>
  <c r="GQ18" i="188" s="1"/>
  <c r="GR18" i="188" s="1"/>
  <c r="GS18" i="188" s="1"/>
  <c r="GT18" i="188" s="1"/>
  <c r="GU18" i="188" s="1"/>
  <c r="GV18" i="188" s="1"/>
  <c r="GW18" i="188" s="1"/>
  <c r="GX18" i="188" s="1"/>
  <c r="GY18" i="188" s="1"/>
  <c r="GZ18" i="188" s="1"/>
  <c r="HA18" i="188" s="1"/>
  <c r="HB18" i="188" s="1"/>
  <c r="HC18" i="188" s="1"/>
  <c r="HD18" i="188" s="1"/>
  <c r="HE18" i="188" s="1"/>
  <c r="HF18" i="188" s="1"/>
  <c r="HG18" i="188" s="1"/>
  <c r="CI18" i="188"/>
  <c r="BP15" i="185"/>
  <c r="BR15" i="185" s="1"/>
  <c r="T15" i="185" s="1"/>
  <c r="BT15" i="185"/>
  <c r="V15" i="185" s="1"/>
  <c r="BU34" i="187"/>
  <c r="CK19" i="184"/>
  <c r="CO19" i="184" s="1"/>
  <c r="CP19" i="184" s="1"/>
  <c r="CQ19" i="184" s="1"/>
  <c r="CR19" i="184" s="1"/>
  <c r="CS19" i="184" s="1"/>
  <c r="CT19" i="184" s="1"/>
  <c r="CU19" i="184" s="1"/>
  <c r="CV19" i="184" s="1"/>
  <c r="CW19" i="184" s="1"/>
  <c r="CX19" i="184" s="1"/>
  <c r="CY19" i="184" s="1"/>
  <c r="CZ19" i="184" s="1"/>
  <c r="DA19" i="184" s="1"/>
  <c r="DB19" i="184" s="1"/>
  <c r="DC19" i="184" s="1"/>
  <c r="DD19" i="184" s="1"/>
  <c r="DE19" i="184" s="1"/>
  <c r="DF19" i="184" s="1"/>
  <c r="DG19" i="184" s="1"/>
  <c r="DH19" i="184" s="1"/>
  <c r="DI19" i="184" s="1"/>
  <c r="DJ19" i="184" s="1"/>
  <c r="DK19" i="184" s="1"/>
  <c r="DL19" i="184" s="1"/>
  <c r="DM19" i="184" s="1"/>
  <c r="DN19" i="184" s="1"/>
  <c r="DO19" i="184" s="1"/>
  <c r="DP19" i="184" s="1"/>
  <c r="DQ19" i="184" s="1"/>
  <c r="DR19" i="184" s="1"/>
  <c r="DS19" i="184" s="1"/>
  <c r="DT19" i="184" s="1"/>
  <c r="DU19" i="184" s="1"/>
  <c r="DV19" i="184" s="1"/>
  <c r="DW19" i="184" s="1"/>
  <c r="DX19" i="184" s="1"/>
  <c r="DY19" i="184" s="1"/>
  <c r="DZ19" i="184" s="1"/>
  <c r="EA19" i="184" s="1"/>
  <c r="EB19" i="184" s="1"/>
  <c r="EC19" i="184" s="1"/>
  <c r="ED19" i="184" s="1"/>
  <c r="EE19" i="184" s="1"/>
  <c r="EF19" i="184" s="1"/>
  <c r="EG19" i="184" s="1"/>
  <c r="EH19" i="184" s="1"/>
  <c r="EI19" i="184" s="1"/>
  <c r="EJ19" i="184" s="1"/>
  <c r="EK19" i="184" s="1"/>
  <c r="EL19" i="184" s="1"/>
  <c r="EM19" i="184" s="1"/>
  <c r="EN19" i="184" s="1"/>
  <c r="EO19" i="184" s="1"/>
  <c r="EP19" i="184" s="1"/>
  <c r="EQ19" i="184" s="1"/>
  <c r="ER19" i="184" s="1"/>
  <c r="ES19" i="184" s="1"/>
  <c r="ET19" i="184" s="1"/>
  <c r="EU19" i="184" s="1"/>
  <c r="EV19" i="184" s="1"/>
  <c r="EW19" i="184" s="1"/>
  <c r="EX19" i="184" s="1"/>
  <c r="EY19" i="184" s="1"/>
  <c r="EZ19" i="184" s="1"/>
  <c r="FA19" i="184" s="1"/>
  <c r="FB19" i="184" s="1"/>
  <c r="FC19" i="184" s="1"/>
  <c r="FD19" i="184" s="1"/>
  <c r="FE19" i="184" s="1"/>
  <c r="FF19" i="184" s="1"/>
  <c r="FG19" i="184" s="1"/>
  <c r="FH19" i="184" s="1"/>
  <c r="FI19" i="184" s="1"/>
  <c r="FJ19" i="184" s="1"/>
  <c r="FK19" i="184" s="1"/>
  <c r="FL19" i="184" s="1"/>
  <c r="FM19" i="184" s="1"/>
  <c r="FN19" i="184" s="1"/>
  <c r="FO19" i="184" s="1"/>
  <c r="FP19" i="184" s="1"/>
  <c r="FQ19" i="184" s="1"/>
  <c r="FR19" i="184" s="1"/>
  <c r="FS19" i="184" s="1"/>
  <c r="FT19" i="184" s="1"/>
  <c r="FU19" i="184" s="1"/>
  <c r="FV19" i="184" s="1"/>
  <c r="FW19" i="184" s="1"/>
  <c r="FX19" i="184" s="1"/>
  <c r="FY19" i="184" s="1"/>
  <c r="FZ19" i="184" s="1"/>
  <c r="GA19" i="184" s="1"/>
  <c r="GB19" i="184" s="1"/>
  <c r="GC19" i="184" s="1"/>
  <c r="GD19" i="184" s="1"/>
  <c r="GE19" i="184" s="1"/>
  <c r="GF19" i="184" s="1"/>
  <c r="GG19" i="184" s="1"/>
  <c r="GH19" i="184" s="1"/>
  <c r="GI19" i="184" s="1"/>
  <c r="GJ19" i="184" s="1"/>
  <c r="GK19" i="184" s="1"/>
  <c r="GL19" i="184" s="1"/>
  <c r="GM19" i="184" s="1"/>
  <c r="GN19" i="184" s="1"/>
  <c r="GO19" i="184" s="1"/>
  <c r="GP19" i="184" s="1"/>
  <c r="GQ19" i="184" s="1"/>
  <c r="GR19" i="184" s="1"/>
  <c r="GS19" i="184" s="1"/>
  <c r="GT19" i="184" s="1"/>
  <c r="GU19" i="184" s="1"/>
  <c r="GV19" i="184" s="1"/>
  <c r="GW19" i="184" s="1"/>
  <c r="GX19" i="184" s="1"/>
  <c r="GY19" i="184" s="1"/>
  <c r="GZ19" i="184" s="1"/>
  <c r="HA19" i="184" s="1"/>
  <c r="HB19" i="184" s="1"/>
  <c r="HC19" i="184" s="1"/>
  <c r="HD19" i="184" s="1"/>
  <c r="HE19" i="184" s="1"/>
  <c r="HF19" i="184" s="1"/>
  <c r="HG19" i="184" s="1"/>
  <c r="CI19" i="184"/>
  <c r="CI12" i="186"/>
  <c r="CK12" i="186"/>
  <c r="CO12" i="186" s="1"/>
  <c r="CP12" i="186" s="1"/>
  <c r="CQ12" i="186" s="1"/>
  <c r="CR12" i="186" s="1"/>
  <c r="CS12" i="186" s="1"/>
  <c r="CT12" i="186" s="1"/>
  <c r="CU12" i="186" s="1"/>
  <c r="CV12" i="186" s="1"/>
  <c r="CW12" i="186" s="1"/>
  <c r="CX12" i="186" s="1"/>
  <c r="CY12" i="186" s="1"/>
  <c r="CZ12" i="186" s="1"/>
  <c r="DA12" i="186" s="1"/>
  <c r="DB12" i="186" s="1"/>
  <c r="DC12" i="186" s="1"/>
  <c r="DD12" i="186" s="1"/>
  <c r="DE12" i="186" s="1"/>
  <c r="DF12" i="186" s="1"/>
  <c r="DG12" i="186" s="1"/>
  <c r="DH12" i="186" s="1"/>
  <c r="DI12" i="186" s="1"/>
  <c r="DJ12" i="186" s="1"/>
  <c r="DK12" i="186" s="1"/>
  <c r="DL12" i="186" s="1"/>
  <c r="DM12" i="186" s="1"/>
  <c r="DN12" i="186" s="1"/>
  <c r="DO12" i="186" s="1"/>
  <c r="DP12" i="186" s="1"/>
  <c r="DQ12" i="186" s="1"/>
  <c r="DR12" i="186" s="1"/>
  <c r="DS12" i="186" s="1"/>
  <c r="DT12" i="186" s="1"/>
  <c r="CI12" i="168"/>
  <c r="CK12" i="168"/>
  <c r="CO12" i="168" s="1"/>
  <c r="CP12" i="168" s="1"/>
  <c r="CQ12" i="168" s="1"/>
  <c r="CR12" i="168" s="1"/>
  <c r="CS12" i="168" s="1"/>
  <c r="CT12" i="168" s="1"/>
  <c r="CU12" i="168" s="1"/>
  <c r="CV12" i="168" s="1"/>
  <c r="CW12" i="168" s="1"/>
  <c r="CX12" i="168" s="1"/>
  <c r="CY12" i="168" s="1"/>
  <c r="CZ12" i="168" s="1"/>
  <c r="DA12" i="168" s="1"/>
  <c r="DB12" i="168" s="1"/>
  <c r="DC12" i="168" s="1"/>
  <c r="DD12" i="168" s="1"/>
  <c r="DE12" i="168" s="1"/>
  <c r="DF12" i="168" s="1"/>
  <c r="DG12" i="168" s="1"/>
  <c r="DH12" i="168" s="1"/>
  <c r="DI12" i="168" s="1"/>
  <c r="DJ12" i="168" s="1"/>
  <c r="DK12" i="168" s="1"/>
  <c r="DL12" i="168" s="1"/>
  <c r="DM12" i="168" s="1"/>
  <c r="DN12" i="168" s="1"/>
  <c r="DO12" i="168" s="1"/>
  <c r="DP12" i="168" s="1"/>
  <c r="DQ12" i="168" s="1"/>
  <c r="DR12" i="168" s="1"/>
  <c r="DS12" i="168" s="1"/>
  <c r="DT12" i="168" s="1"/>
  <c r="CI43" i="188"/>
  <c r="CK43" i="188"/>
  <c r="CI15" i="186"/>
  <c r="CK15" i="186"/>
  <c r="CO15" i="186" s="1"/>
  <c r="CP15" i="186" s="1"/>
  <c r="CQ15" i="186" s="1"/>
  <c r="CR15" i="186" s="1"/>
  <c r="CS15" i="186" s="1"/>
  <c r="CT15" i="186" s="1"/>
  <c r="CU15" i="186" s="1"/>
  <c r="CV15" i="186" s="1"/>
  <c r="CW15" i="186" s="1"/>
  <c r="CX15" i="186" s="1"/>
  <c r="CY15" i="186" s="1"/>
  <c r="CZ15" i="186" s="1"/>
  <c r="DA15" i="186" s="1"/>
  <c r="DB15" i="186" s="1"/>
  <c r="DC15" i="186" s="1"/>
  <c r="DD15" i="186" s="1"/>
  <c r="DE15" i="186" s="1"/>
  <c r="DF15" i="186" s="1"/>
  <c r="DG15" i="186" s="1"/>
  <c r="DH15" i="186" s="1"/>
  <c r="DI15" i="186" s="1"/>
  <c r="DJ15" i="186" s="1"/>
  <c r="DK15" i="186" s="1"/>
  <c r="DL15" i="186" s="1"/>
  <c r="DM15" i="186" s="1"/>
  <c r="DN15" i="186" s="1"/>
  <c r="DO15" i="186" s="1"/>
  <c r="DP15" i="186" s="1"/>
  <c r="DQ15" i="186" s="1"/>
  <c r="DR15" i="186" s="1"/>
  <c r="DS15" i="186" s="1"/>
  <c r="DT15" i="186" s="1"/>
  <c r="DU15" i="186" s="1"/>
  <c r="DV15" i="186" s="1"/>
  <c r="DW15" i="186" s="1"/>
  <c r="DX15" i="186" s="1"/>
  <c r="DY15" i="186" s="1"/>
  <c r="DZ15" i="186" s="1"/>
  <c r="EA15" i="186" s="1"/>
  <c r="EB15" i="186" s="1"/>
  <c r="EC15" i="186" s="1"/>
  <c r="ED15" i="186" s="1"/>
  <c r="EE15" i="186" s="1"/>
  <c r="EF15" i="186" s="1"/>
  <c r="EG15" i="186" s="1"/>
  <c r="EH15" i="186" s="1"/>
  <c r="EI15" i="186" s="1"/>
  <c r="EJ15" i="186" s="1"/>
  <c r="EK15" i="186" s="1"/>
  <c r="EL15" i="186" s="1"/>
  <c r="EM15" i="186" s="1"/>
  <c r="EN15" i="186" s="1"/>
  <c r="EO15" i="186" s="1"/>
  <c r="EP15" i="186" s="1"/>
  <c r="EQ15" i="186" s="1"/>
  <c r="ER15" i="186" s="1"/>
  <c r="ES15" i="186" s="1"/>
  <c r="ET15" i="186" s="1"/>
  <c r="EU15" i="186" s="1"/>
  <c r="EV15" i="186" s="1"/>
  <c r="EW15" i="186" s="1"/>
  <c r="EX15" i="186" s="1"/>
  <c r="EY15" i="186" s="1"/>
  <c r="EZ15" i="186" s="1"/>
  <c r="FA15" i="186" s="1"/>
  <c r="FB15" i="186" s="1"/>
  <c r="FC15" i="186" s="1"/>
  <c r="FD15" i="186" s="1"/>
  <c r="FE15" i="186" s="1"/>
  <c r="FF15" i="186" s="1"/>
  <c r="FG15" i="186" s="1"/>
  <c r="FH15" i="186" s="1"/>
  <c r="FI15" i="186" s="1"/>
  <c r="FJ15" i="186" s="1"/>
  <c r="FK15" i="186" s="1"/>
  <c r="FL15" i="186" s="1"/>
  <c r="FM15" i="186" s="1"/>
  <c r="FN15" i="186" s="1"/>
  <c r="FO15" i="186" s="1"/>
  <c r="FP15" i="186" s="1"/>
  <c r="FQ15" i="186" s="1"/>
  <c r="FR15" i="186" s="1"/>
  <c r="FS15" i="186" s="1"/>
  <c r="FT15" i="186" s="1"/>
  <c r="FU15" i="186" s="1"/>
  <c r="FV15" i="186" s="1"/>
  <c r="FW15" i="186" s="1"/>
  <c r="FX15" i="186" s="1"/>
  <c r="FY15" i="186" s="1"/>
  <c r="FZ15" i="186" s="1"/>
  <c r="GA15" i="186" s="1"/>
  <c r="GB15" i="186" s="1"/>
  <c r="GC15" i="186" s="1"/>
  <c r="GD15" i="186" s="1"/>
  <c r="GE15" i="186" s="1"/>
  <c r="GF15" i="186" s="1"/>
  <c r="GG15" i="186" s="1"/>
  <c r="GH15" i="186" s="1"/>
  <c r="GI15" i="186" s="1"/>
  <c r="GJ15" i="186" s="1"/>
  <c r="GK15" i="186" s="1"/>
  <c r="GL15" i="186" s="1"/>
  <c r="GM15" i="186" s="1"/>
  <c r="GN15" i="186" s="1"/>
  <c r="GO15" i="186" s="1"/>
  <c r="GP15" i="186" s="1"/>
  <c r="GQ15" i="186" s="1"/>
  <c r="GR15" i="186" s="1"/>
  <c r="GS15" i="186" s="1"/>
  <c r="GT15" i="186" s="1"/>
  <c r="GU15" i="186" s="1"/>
  <c r="GV15" i="186" s="1"/>
  <c r="GW15" i="186" s="1"/>
  <c r="GX15" i="186" s="1"/>
  <c r="GY15" i="186" s="1"/>
  <c r="GZ15" i="186" s="1"/>
  <c r="HA15" i="186" s="1"/>
  <c r="HB15" i="186" s="1"/>
  <c r="HC15" i="186" s="1"/>
  <c r="HD15" i="186" s="1"/>
  <c r="HE15" i="186" s="1"/>
  <c r="HF15" i="186" s="1"/>
  <c r="HG15" i="186" s="1"/>
  <c r="BP19" i="187"/>
  <c r="BY19" i="187" s="1"/>
  <c r="P19" i="187" s="1"/>
  <c r="BT19" i="187"/>
  <c r="V19" i="187" s="1"/>
  <c r="BP16" i="187"/>
  <c r="BT16" i="187"/>
  <c r="V16" i="187" s="1"/>
  <c r="BT19" i="184"/>
  <c r="V19" i="184" s="1"/>
  <c r="BP19" i="184"/>
  <c r="CI12" i="185"/>
  <c r="CK12" i="185"/>
  <c r="CO12" i="185" s="1"/>
  <c r="CP12" i="185" s="1"/>
  <c r="CQ12" i="185" s="1"/>
  <c r="CR12" i="185" s="1"/>
  <c r="CS12" i="185" s="1"/>
  <c r="CT12" i="185" s="1"/>
  <c r="CU12" i="185" s="1"/>
  <c r="CV12" i="185" s="1"/>
  <c r="CW12" i="185" s="1"/>
  <c r="CX12" i="185" s="1"/>
  <c r="CY12" i="185" s="1"/>
  <c r="CZ12" i="185" s="1"/>
  <c r="DA12" i="185" s="1"/>
  <c r="DB12" i="185" s="1"/>
  <c r="DC12" i="185" s="1"/>
  <c r="DD12" i="185" s="1"/>
  <c r="DE12" i="185" s="1"/>
  <c r="DF12" i="185" s="1"/>
  <c r="DG12" i="185" s="1"/>
  <c r="DH12" i="185" s="1"/>
  <c r="DI12" i="185" s="1"/>
  <c r="DJ12" i="185" s="1"/>
  <c r="DK12" i="185" s="1"/>
  <c r="DL12" i="185" s="1"/>
  <c r="DM12" i="185" s="1"/>
  <c r="DN12" i="185" s="1"/>
  <c r="DO12" i="185" s="1"/>
  <c r="CK17" i="185"/>
  <c r="CI17" i="185"/>
  <c r="CI19" i="187"/>
  <c r="CK19" i="187"/>
  <c r="CO19" i="187" s="1"/>
  <c r="CP19" i="187" s="1"/>
  <c r="CQ19" i="187" s="1"/>
  <c r="CR19" i="187" s="1"/>
  <c r="CS19" i="187" s="1"/>
  <c r="CT19" i="187" s="1"/>
  <c r="CU19" i="187" s="1"/>
  <c r="CV19" i="187" s="1"/>
  <c r="CW19" i="187" s="1"/>
  <c r="CX19" i="187" s="1"/>
  <c r="CY19" i="187" s="1"/>
  <c r="CZ19" i="187" s="1"/>
  <c r="DA19" i="187" s="1"/>
  <c r="DB19" i="187" s="1"/>
  <c r="DC19" i="187" s="1"/>
  <c r="DD19" i="187" s="1"/>
  <c r="DE19" i="187" s="1"/>
  <c r="DF19" i="187" s="1"/>
  <c r="DG19" i="187" s="1"/>
  <c r="DH19" i="187" s="1"/>
  <c r="DI19" i="187" s="1"/>
  <c r="DJ19" i="187" s="1"/>
  <c r="DK19" i="187" s="1"/>
  <c r="DL19" i="187" s="1"/>
  <c r="DM19" i="187" s="1"/>
  <c r="DN19" i="187" s="1"/>
  <c r="DO19" i="187" s="1"/>
  <c r="DP19" i="187" s="1"/>
  <c r="DQ19" i="187" s="1"/>
  <c r="DR19" i="187" s="1"/>
  <c r="DS19" i="187" s="1"/>
  <c r="DT19" i="187" s="1"/>
  <c r="DU19" i="187" s="1"/>
  <c r="DV19" i="187" s="1"/>
  <c r="DW19" i="187" s="1"/>
  <c r="DX19" i="187" s="1"/>
  <c r="DY19" i="187" s="1"/>
  <c r="DZ19" i="187" s="1"/>
  <c r="EA19" i="187" s="1"/>
  <c r="EB19" i="187" s="1"/>
  <c r="EC19" i="187" s="1"/>
  <c r="ED19" i="187" s="1"/>
  <c r="EE19" i="187" s="1"/>
  <c r="EF19" i="187" s="1"/>
  <c r="EG19" i="187" s="1"/>
  <c r="EH19" i="187" s="1"/>
  <c r="EI19" i="187" s="1"/>
  <c r="EJ19" i="187" s="1"/>
  <c r="EK19" i="187" s="1"/>
  <c r="EL19" i="187" s="1"/>
  <c r="EM19" i="187" s="1"/>
  <c r="EN19" i="187" s="1"/>
  <c r="EO19" i="187" s="1"/>
  <c r="EP19" i="187" s="1"/>
  <c r="EQ19" i="187" s="1"/>
  <c r="ER19" i="187" s="1"/>
  <c r="ES19" i="187" s="1"/>
  <c r="ET19" i="187" s="1"/>
  <c r="EU19" i="187" s="1"/>
  <c r="EV19" i="187" s="1"/>
  <c r="EW19" i="187" s="1"/>
  <c r="EX19" i="187" s="1"/>
  <c r="EY19" i="187" s="1"/>
  <c r="EZ19" i="187" s="1"/>
  <c r="FA19" i="187" s="1"/>
  <c r="FB19" i="187" s="1"/>
  <c r="FC19" i="187" s="1"/>
  <c r="FD19" i="187" s="1"/>
  <c r="FE19" i="187" s="1"/>
  <c r="FF19" i="187" s="1"/>
  <c r="FG19" i="187" s="1"/>
  <c r="FH19" i="187" s="1"/>
  <c r="FI19" i="187" s="1"/>
  <c r="FJ19" i="187" s="1"/>
  <c r="FK19" i="187" s="1"/>
  <c r="FL19" i="187" s="1"/>
  <c r="FM19" i="187" s="1"/>
  <c r="FN19" i="187" s="1"/>
  <c r="FO19" i="187" s="1"/>
  <c r="FP19" i="187" s="1"/>
  <c r="FQ19" i="187" s="1"/>
  <c r="FR19" i="187" s="1"/>
  <c r="FS19" i="187" s="1"/>
  <c r="FT19" i="187" s="1"/>
  <c r="FU19" i="187" s="1"/>
  <c r="FV19" i="187" s="1"/>
  <c r="FW19" i="187" s="1"/>
  <c r="FX19" i="187" s="1"/>
  <c r="FY19" i="187" s="1"/>
  <c r="FZ19" i="187" s="1"/>
  <c r="GA19" i="187" s="1"/>
  <c r="GB19" i="187" s="1"/>
  <c r="GC19" i="187" s="1"/>
  <c r="GD19" i="187" s="1"/>
  <c r="GE19" i="187" s="1"/>
  <c r="GF19" i="187" s="1"/>
  <c r="GG19" i="187" s="1"/>
  <c r="GH19" i="187" s="1"/>
  <c r="GI19" i="187" s="1"/>
  <c r="GJ19" i="187" s="1"/>
  <c r="GK19" i="187" s="1"/>
  <c r="GL19" i="187" s="1"/>
  <c r="GM19" i="187" s="1"/>
  <c r="GN19" i="187" s="1"/>
  <c r="GO19" i="187" s="1"/>
  <c r="GP19" i="187" s="1"/>
  <c r="GQ19" i="187" s="1"/>
  <c r="GR19" i="187" s="1"/>
  <c r="GS19" i="187" s="1"/>
  <c r="GT19" i="187" s="1"/>
  <c r="GU19" i="187" s="1"/>
  <c r="GV19" i="187" s="1"/>
  <c r="GW19" i="187" s="1"/>
  <c r="GX19" i="187" s="1"/>
  <c r="GY19" i="187" s="1"/>
  <c r="GZ19" i="187" s="1"/>
  <c r="HA19" i="187" s="1"/>
  <c r="HB19" i="187" s="1"/>
  <c r="HC19" i="187" s="1"/>
  <c r="HD19" i="187" s="1"/>
  <c r="HE19" i="187" s="1"/>
  <c r="HF19" i="187" s="1"/>
  <c r="HG19" i="187" s="1"/>
  <c r="CI12" i="184"/>
  <c r="CK12" i="184"/>
  <c r="CO12" i="184" s="1"/>
  <c r="CP12" i="184" s="1"/>
  <c r="CQ12" i="184" s="1"/>
  <c r="CR12" i="184" s="1"/>
  <c r="CS12" i="184" s="1"/>
  <c r="CT12" i="184" s="1"/>
  <c r="CU12" i="184" s="1"/>
  <c r="CV12" i="184" s="1"/>
  <c r="CW12" i="184" s="1"/>
  <c r="CX12" i="184" s="1"/>
  <c r="CY12" i="184" s="1"/>
  <c r="CZ12" i="184" s="1"/>
  <c r="DA12" i="184" s="1"/>
  <c r="DB12" i="184" s="1"/>
  <c r="DC12" i="184" s="1"/>
  <c r="DD12" i="184" s="1"/>
  <c r="DE12" i="184" s="1"/>
  <c r="DF12" i="184" s="1"/>
  <c r="DG12" i="184" s="1"/>
  <c r="DH12" i="184" s="1"/>
  <c r="DI12" i="184" s="1"/>
  <c r="DJ12" i="184" s="1"/>
  <c r="DK12" i="184" s="1"/>
  <c r="DL12" i="184" s="1"/>
  <c r="DM12" i="184" s="1"/>
  <c r="DN12" i="184" s="1"/>
  <c r="DO12" i="184" s="1"/>
  <c r="DP12" i="184" s="1"/>
  <c r="DQ12" i="184" s="1"/>
  <c r="DR12" i="184" s="1"/>
  <c r="DS12" i="184" s="1"/>
  <c r="DT12" i="184" s="1"/>
  <c r="BP43" i="186"/>
  <c r="BT43" i="186"/>
  <c r="V43" i="186" s="1"/>
  <c r="BP43" i="185"/>
  <c r="BT43" i="185"/>
  <c r="V43" i="185" s="1"/>
  <c r="BP21" i="186"/>
  <c r="BR21" i="186" s="1"/>
  <c r="T21" i="186" s="1"/>
  <c r="BT21" i="186"/>
  <c r="V21" i="186" s="1"/>
  <c r="CK43" i="187"/>
  <c r="CO43" i="187" s="1"/>
  <c r="CP43" i="187" s="1"/>
  <c r="CQ43" i="187" s="1"/>
  <c r="CR43" i="187" s="1"/>
  <c r="CS43" i="187" s="1"/>
  <c r="CT43" i="187" s="1"/>
  <c r="CU43" i="187" s="1"/>
  <c r="CV43" i="187" s="1"/>
  <c r="CW43" i="187" s="1"/>
  <c r="CX43" i="187" s="1"/>
  <c r="CY43" i="187" s="1"/>
  <c r="CZ43" i="187" s="1"/>
  <c r="DA43" i="187" s="1"/>
  <c r="DB43" i="187" s="1"/>
  <c r="DC43" i="187" s="1"/>
  <c r="DD43" i="187" s="1"/>
  <c r="DE43" i="187" s="1"/>
  <c r="DF43" i="187" s="1"/>
  <c r="DG43" i="187" s="1"/>
  <c r="DH43" i="187" s="1"/>
  <c r="DI43" i="187" s="1"/>
  <c r="DJ43" i="187" s="1"/>
  <c r="DK43" i="187" s="1"/>
  <c r="DL43" i="187" s="1"/>
  <c r="DM43" i="187" s="1"/>
  <c r="DN43" i="187" s="1"/>
  <c r="DO43" i="187" s="1"/>
  <c r="DP43" i="187" s="1"/>
  <c r="DQ43" i="187" s="1"/>
  <c r="DR43" i="187" s="1"/>
  <c r="DS43" i="187" s="1"/>
  <c r="DT43" i="187" s="1"/>
  <c r="CI43" i="187"/>
  <c r="BT20" i="188"/>
  <c r="V20" i="188" s="1"/>
  <c r="BS27" i="184"/>
  <c r="U27" i="184" s="1"/>
  <c r="BS27" i="186"/>
  <c r="U27" i="186" s="1"/>
  <c r="BY20" i="188"/>
  <c r="P20" i="188" s="1"/>
  <c r="BR20" i="188"/>
  <c r="T20" i="188" s="1"/>
  <c r="BS34" i="187"/>
  <c r="U34" i="187" s="1"/>
  <c r="CB20" i="188"/>
  <c r="BX27" i="184"/>
  <c r="BX27" i="186"/>
  <c r="BX20" i="188"/>
  <c r="BY27" i="186"/>
  <c r="P27" i="186" s="1"/>
  <c r="CB27" i="184"/>
  <c r="CD20" i="188"/>
  <c r="BT27" i="184"/>
  <c r="V27" i="184" s="1"/>
  <c r="CB31" i="185"/>
  <c r="BR28" i="188"/>
  <c r="T28" i="188" s="1"/>
  <c r="CD28" i="188"/>
  <c r="BX29" i="186"/>
  <c r="BY28" i="188"/>
  <c r="P28" i="188" s="1"/>
  <c r="BT28" i="188"/>
  <c r="V28" i="188" s="1"/>
  <c r="BX28" i="188"/>
  <c r="CB28" i="188"/>
  <c r="BT39" i="188"/>
  <c r="V39" i="188" s="1"/>
  <c r="BR42" i="188"/>
  <c r="T42" i="188" s="1"/>
  <c r="BX39" i="188"/>
  <c r="BT30" i="188"/>
  <c r="V30" i="188" s="1"/>
  <c r="BX30" i="188"/>
  <c r="BU30" i="188"/>
  <c r="BS30" i="188"/>
  <c r="U30" i="188" s="1"/>
  <c r="CB30" i="188"/>
  <c r="BR39" i="188"/>
  <c r="T39" i="188" s="1"/>
  <c r="BR26" i="188"/>
  <c r="T26" i="188" s="1"/>
  <c r="CD30" i="188"/>
  <c r="CB39" i="188"/>
  <c r="CD24" i="188"/>
  <c r="BY25" i="188"/>
  <c r="P25" i="188" s="1"/>
  <c r="CB24" i="188"/>
  <c r="BS16" i="188"/>
  <c r="U16" i="188" s="1"/>
  <c r="BR34" i="188"/>
  <c r="T34" i="188" s="1"/>
  <c r="BR25" i="188"/>
  <c r="T25" i="188" s="1"/>
  <c r="BS42" i="187"/>
  <c r="U42" i="187" s="1"/>
  <c r="BS21" i="187"/>
  <c r="U21" i="187" s="1"/>
  <c r="BT25" i="187"/>
  <c r="V25" i="187" s="1"/>
  <c r="BS23" i="187"/>
  <c r="U23" i="187" s="1"/>
  <c r="BR25" i="187"/>
  <c r="T25" i="187" s="1"/>
  <c r="CD42" i="187"/>
  <c r="BU20" i="186"/>
  <c r="BS20" i="186"/>
  <c r="U20" i="186" s="1"/>
  <c r="BY20" i="186"/>
  <c r="P20" i="186" s="1"/>
  <c r="BR20" i="186"/>
  <c r="T20" i="186" s="1"/>
  <c r="CB20" i="186"/>
  <c r="BR36" i="186"/>
  <c r="T36" i="186" s="1"/>
  <c r="BT36" i="186"/>
  <c r="V36" i="186" s="1"/>
  <c r="BY36" i="186"/>
  <c r="P36" i="186" s="1"/>
  <c r="CB39" i="186"/>
  <c r="BY35" i="186"/>
  <c r="P35" i="186" s="1"/>
  <c r="CB36" i="186"/>
  <c r="BS36" i="186"/>
  <c r="U36" i="186" s="1"/>
  <c r="BT25" i="186"/>
  <c r="V25" i="186" s="1"/>
  <c r="BU36" i="186"/>
  <c r="CD36" i="186"/>
  <c r="BX36" i="186"/>
  <c r="BS35" i="186"/>
  <c r="U35" i="186" s="1"/>
  <c r="CB37" i="186"/>
  <c r="CB27" i="186"/>
  <c r="BR35" i="186"/>
  <c r="T35" i="186" s="1"/>
  <c r="BX36" i="185"/>
  <c r="BU36" i="185"/>
  <c r="BT31" i="185"/>
  <c r="V31" i="185" s="1"/>
  <c r="BR31" i="185"/>
  <c r="BU23" i="185"/>
  <c r="BR19" i="185"/>
  <c r="BX31" i="185"/>
  <c r="BX19" i="185"/>
  <c r="BR25" i="185"/>
  <c r="BX23" i="185"/>
  <c r="BR23" i="185"/>
  <c r="BR40" i="185"/>
  <c r="BS31" i="185"/>
  <c r="U31" i="185" s="1"/>
  <c r="BU19" i="185"/>
  <c r="BT40" i="185"/>
  <c r="V40" i="185" s="1"/>
  <c r="BS24" i="185"/>
  <c r="U24" i="185" s="1"/>
  <c r="BU26" i="185"/>
  <c r="BX27" i="185"/>
  <c r="BT25" i="185"/>
  <c r="V25" i="185" s="1"/>
  <c r="BS33" i="185"/>
  <c r="U33" i="185" s="1"/>
  <c r="BT24" i="185"/>
  <c r="V24" i="185" s="1"/>
  <c r="BX25" i="185"/>
  <c r="BU27" i="185"/>
  <c r="BR33" i="184"/>
  <c r="BT35" i="184"/>
  <c r="V35" i="184" s="1"/>
  <c r="BR35" i="184"/>
  <c r="CB35" i="184"/>
  <c r="BS35" i="184"/>
  <c r="U35" i="184" s="1"/>
  <c r="BY35" i="184"/>
  <c r="P35" i="184" s="1"/>
  <c r="BX35" i="184"/>
  <c r="CD35" i="184"/>
  <c r="CB29" i="187"/>
  <c r="BS26" i="187"/>
  <c r="U26" i="187" s="1"/>
  <c r="BR40" i="186"/>
  <c r="T40" i="186" s="1"/>
  <c r="BS25" i="186"/>
  <c r="U25" i="186" s="1"/>
  <c r="BX35" i="187"/>
  <c r="BU42" i="187"/>
  <c r="CD34" i="187"/>
  <c r="BT28" i="187"/>
  <c r="V28" i="187" s="1"/>
  <c r="BU26" i="187"/>
  <c r="BS40" i="185"/>
  <c r="U40" i="185" s="1"/>
  <c r="BS25" i="185"/>
  <c r="U25" i="185" s="1"/>
  <c r="CD40" i="186"/>
  <c r="CD27" i="185"/>
  <c r="CB31" i="186"/>
  <c r="CB42" i="185"/>
  <c r="BU30" i="187"/>
  <c r="BS29" i="187"/>
  <c r="U29" i="187" s="1"/>
  <c r="BY29" i="187"/>
  <c r="P29" i="187" s="1"/>
  <c r="BY26" i="187"/>
  <c r="P26" i="187" s="1"/>
  <c r="CD25" i="187"/>
  <c r="BT28" i="186"/>
  <c r="V28" i="186" s="1"/>
  <c r="BS25" i="187"/>
  <c r="U25" i="187" s="1"/>
  <c r="BT29" i="187"/>
  <c r="V29" i="187" s="1"/>
  <c r="BU29" i="187"/>
  <c r="BS33" i="186"/>
  <c r="U33" i="186" s="1"/>
  <c r="CD26" i="187"/>
  <c r="CB25" i="187"/>
  <c r="BU35" i="187"/>
  <c r="BY25" i="187"/>
  <c r="P25" i="187" s="1"/>
  <c r="BU31" i="186"/>
  <c r="BX24" i="186"/>
  <c r="BS42" i="188"/>
  <c r="U42" i="188" s="1"/>
  <c r="CB25" i="185"/>
  <c r="BR29" i="187"/>
  <c r="T29" i="187" s="1"/>
  <c r="BY24" i="185"/>
  <c r="P24" i="185" s="1"/>
  <c r="BX40" i="185"/>
  <c r="BT40" i="186"/>
  <c r="V40" i="186" s="1"/>
  <c r="CB40" i="186"/>
  <c r="BU15" i="187"/>
  <c r="CD29" i="186"/>
  <c r="CB17" i="188"/>
  <c r="BS20" i="188"/>
  <c r="U20" i="188" s="1"/>
  <c r="BS33" i="184"/>
  <c r="U33" i="184" s="1"/>
  <c r="CB33" i="184"/>
  <c r="BT33" i="186"/>
  <c r="V33" i="186" s="1"/>
  <c r="BR29" i="186"/>
  <c r="T29" i="186" s="1"/>
  <c r="BX40" i="187"/>
  <c r="BY41" i="188"/>
  <c r="P41" i="188" s="1"/>
  <c r="CD23" i="187"/>
  <c r="BT21" i="188"/>
  <c r="V21" i="188" s="1"/>
  <c r="BS28" i="188"/>
  <c r="U28" i="188" s="1"/>
  <c r="BU28" i="188"/>
  <c r="BU24" i="185"/>
  <c r="BT24" i="186"/>
  <c r="V24" i="186" s="1"/>
  <c r="CD42" i="188"/>
  <c r="CB15" i="187"/>
  <c r="BR24" i="185"/>
  <c r="BR32" i="186"/>
  <c r="T32" i="186" s="1"/>
  <c r="CD15" i="187"/>
  <c r="BY24" i="186"/>
  <c r="P24" i="186" s="1"/>
  <c r="BR34" i="187"/>
  <c r="T34" i="187" s="1"/>
  <c r="BX16" i="188"/>
  <c r="BU40" i="186"/>
  <c r="BT23" i="185"/>
  <c r="V23" i="185" s="1"/>
  <c r="BT19" i="186"/>
  <c r="V19" i="186" s="1"/>
  <c r="CD29" i="188"/>
  <c r="CB42" i="187"/>
  <c r="BY42" i="187"/>
  <c r="P42" i="187" s="1"/>
  <c r="BT14" i="185"/>
  <c r="V14" i="185" s="1"/>
  <c r="BU31" i="185"/>
  <c r="BU27" i="184"/>
  <c r="CB27" i="185"/>
  <c r="BY32" i="186"/>
  <c r="P32" i="186" s="1"/>
  <c r="BT42" i="188"/>
  <c r="V42" i="188" s="1"/>
  <c r="BS40" i="186"/>
  <c r="U40" i="186" s="1"/>
  <c r="BS25" i="188"/>
  <c r="U25" i="188" s="1"/>
  <c r="BT36" i="168"/>
  <c r="V36" i="168" s="1"/>
  <c r="BT43" i="168"/>
  <c r="V43" i="168" s="1"/>
  <c r="BT25" i="168"/>
  <c r="V25" i="168" s="1"/>
  <c r="BT30" i="168"/>
  <c r="V30" i="168" s="1"/>
  <c r="BT38" i="168"/>
  <c r="V38" i="168" s="1"/>
  <c r="BT32" i="168"/>
  <c r="V32" i="168" s="1"/>
  <c r="BT37" i="168"/>
  <c r="V37" i="168" s="1"/>
  <c r="CI30" i="184"/>
  <c r="CK30" i="184"/>
  <c r="BP36" i="184"/>
  <c r="BU36" i="184" s="1"/>
  <c r="BP37" i="184"/>
  <c r="BU37" i="184" s="1"/>
  <c r="CK24" i="186"/>
  <c r="CI24" i="186"/>
  <c r="CK26" i="184"/>
  <c r="CI26" i="184"/>
  <c r="CK27" i="187"/>
  <c r="CI27" i="187"/>
  <c r="CK15" i="184"/>
  <c r="CI15" i="184"/>
  <c r="CI40" i="187"/>
  <c r="CK40" i="187"/>
  <c r="BP38" i="185"/>
  <c r="BX38" i="185" s="1"/>
  <c r="BT38" i="185"/>
  <c r="V38" i="185" s="1"/>
  <c r="CI14" i="188"/>
  <c r="CK14" i="188"/>
  <c r="BP26" i="184"/>
  <c r="CB26" i="184" s="1"/>
  <c r="CK32" i="186"/>
  <c r="CI32" i="186"/>
  <c r="CK37" i="184"/>
  <c r="CI37" i="184"/>
  <c r="BP30" i="185"/>
  <c r="CD30" i="185" s="1"/>
  <c r="BP20" i="184"/>
  <c r="BU20" i="184" s="1"/>
  <c r="BT20" i="184"/>
  <c r="V20" i="184" s="1"/>
  <c r="BP23" i="188"/>
  <c r="BR23" i="188" s="1"/>
  <c r="T23" i="188" s="1"/>
  <c r="BT23" i="188"/>
  <c r="V23" i="188" s="1"/>
  <c r="BP30" i="186"/>
  <c r="BT30" i="186"/>
  <c r="V30" i="186" s="1"/>
  <c r="BP33" i="188"/>
  <c r="BY33" i="188" s="1"/>
  <c r="P33" i="188" s="1"/>
  <c r="BT33" i="188"/>
  <c r="V33" i="188" s="1"/>
  <c r="CK21" i="184"/>
  <c r="CI21" i="184"/>
  <c r="CK20" i="187"/>
  <c r="CI20" i="187"/>
  <c r="CK25" i="187"/>
  <c r="CI25" i="187"/>
  <c r="BP15" i="184"/>
  <c r="CD15" i="184" s="1"/>
  <c r="BP36" i="187"/>
  <c r="BS36" i="187" s="1"/>
  <c r="U36" i="187" s="1"/>
  <c r="BT36" i="187"/>
  <c r="V36" i="187" s="1"/>
  <c r="CK14" i="187"/>
  <c r="CI14" i="187"/>
  <c r="BP32" i="185"/>
  <c r="BS32" i="185" s="1"/>
  <c r="U32" i="185" s="1"/>
  <c r="CI35" i="185"/>
  <c r="CK35" i="185"/>
  <c r="CK16" i="188"/>
  <c r="CI16" i="188"/>
  <c r="CK37" i="187"/>
  <c r="CI37" i="187"/>
  <c r="CI13" i="185"/>
  <c r="CK13" i="185"/>
  <c r="BP17" i="187"/>
  <c r="BX17" i="187" s="1"/>
  <c r="BP26" i="186"/>
  <c r="BU26" i="186" s="1"/>
  <c r="BT26" i="186"/>
  <c r="V26" i="186" s="1"/>
  <c r="CI23" i="186"/>
  <c r="CK23" i="186"/>
  <c r="CK19" i="186"/>
  <c r="CI19" i="186"/>
  <c r="CI30" i="187"/>
  <c r="CK30" i="187"/>
  <c r="CK19" i="188"/>
  <c r="CI19" i="188"/>
  <c r="CK35" i="187"/>
  <c r="CI35" i="187"/>
  <c r="BT31" i="168"/>
  <c r="V31" i="168" s="1"/>
  <c r="CK42" i="187"/>
  <c r="CI42" i="187"/>
  <c r="CK29" i="188"/>
  <c r="CI29" i="188"/>
  <c r="BP18" i="185"/>
  <c r="BS18" i="185" s="1"/>
  <c r="U18" i="185" s="1"/>
  <c r="BT18" i="185"/>
  <c r="V18" i="185" s="1"/>
  <c r="CK34" i="187"/>
  <c r="CI34" i="187"/>
  <c r="CI21" i="188"/>
  <c r="CK21" i="188"/>
  <c r="BP28" i="184"/>
  <c r="BS28" i="184" s="1"/>
  <c r="U28" i="184" s="1"/>
  <c r="BT28" i="184"/>
  <c r="V28" i="184" s="1"/>
  <c r="BP34" i="184"/>
  <c r="BR34" i="184" s="1"/>
  <c r="BT34" i="184"/>
  <c r="V34" i="184" s="1"/>
  <c r="CK34" i="186"/>
  <c r="CI34" i="186"/>
  <c r="BT28" i="168"/>
  <c r="V28" i="168" s="1"/>
  <c r="BT25" i="184"/>
  <c r="V25" i="184" s="1"/>
  <c r="BP39" i="185"/>
  <c r="BX39" i="185" s="1"/>
  <c r="BT39" i="185"/>
  <c r="V39" i="185" s="1"/>
  <c r="BP34" i="185"/>
  <c r="CD34" i="185" s="1"/>
  <c r="CK35" i="184"/>
  <c r="CI35" i="184"/>
  <c r="CI22" i="188"/>
  <c r="CK22" i="188"/>
  <c r="CK22" i="186"/>
  <c r="CI22" i="186"/>
  <c r="CK31" i="187"/>
  <c r="CI31" i="187"/>
  <c r="CI42" i="188"/>
  <c r="CK42" i="188"/>
  <c r="CK25" i="184"/>
  <c r="CI25" i="184"/>
  <c r="CK38" i="186"/>
  <c r="CI38" i="186"/>
  <c r="BT37" i="184"/>
  <c r="V37" i="184" s="1"/>
  <c r="BT15" i="184"/>
  <c r="V15" i="184" s="1"/>
  <c r="CK39" i="184"/>
  <c r="CI39" i="184"/>
  <c r="CI39" i="187"/>
  <c r="CK39" i="187"/>
  <c r="BT35" i="168"/>
  <c r="V35" i="168" s="1"/>
  <c r="BT40" i="168"/>
  <c r="V40" i="168" s="1"/>
  <c r="CI31" i="185"/>
  <c r="CK31" i="185"/>
  <c r="CI34" i="185"/>
  <c r="CK34" i="185"/>
  <c r="BP25" i="184"/>
  <c r="CB25" i="184" s="1"/>
  <c r="CI25" i="185"/>
  <c r="CK25" i="185"/>
  <c r="CI34" i="188"/>
  <c r="CK34" i="188"/>
  <c r="CK32" i="185"/>
  <c r="CI32" i="185"/>
  <c r="CI37" i="185"/>
  <c r="CK37" i="185"/>
  <c r="CK42" i="186"/>
  <c r="CI42" i="186"/>
  <c r="BT42" i="168"/>
  <c r="V42" i="168" s="1"/>
  <c r="CI24" i="185"/>
  <c r="CK24" i="185"/>
  <c r="CI29" i="185"/>
  <c r="CK29" i="185"/>
  <c r="BT34" i="168"/>
  <c r="V34" i="168" s="1"/>
  <c r="CK17" i="188"/>
  <c r="CI17" i="188"/>
  <c r="BP42" i="186"/>
  <c r="CD42" i="186" s="1"/>
  <c r="BT42" i="186"/>
  <c r="V42" i="186" s="1"/>
  <c r="BP16" i="186"/>
  <c r="CB16" i="186" s="1"/>
  <c r="BT16" i="186"/>
  <c r="V16" i="186" s="1"/>
  <c r="BT30" i="185"/>
  <c r="V30" i="185" s="1"/>
  <c r="BP14" i="186"/>
  <c r="BS14" i="186" s="1"/>
  <c r="U14" i="186" s="1"/>
  <c r="BT14" i="186"/>
  <c r="V14" i="186" s="1"/>
  <c r="CK39" i="188"/>
  <c r="CI39" i="188"/>
  <c r="CK40" i="186"/>
  <c r="CI40" i="186"/>
  <c r="BP41" i="185"/>
  <c r="BU41" i="185" s="1"/>
  <c r="CK39" i="186"/>
  <c r="CI39" i="186"/>
  <c r="CK41" i="187"/>
  <c r="CI41" i="187"/>
  <c r="CI38" i="188"/>
  <c r="CK38" i="188"/>
  <c r="CK29" i="184"/>
  <c r="CI29" i="184"/>
  <c r="CK21" i="185"/>
  <c r="CI21" i="185"/>
  <c r="CK34" i="184"/>
  <c r="CI34" i="184"/>
  <c r="CK28" i="186"/>
  <c r="CI28" i="186"/>
  <c r="W28" i="186" s="1"/>
  <c r="BP41" i="184"/>
  <c r="CB41" i="184" s="1"/>
  <c r="BP17" i="184"/>
  <c r="BS17" i="184" s="1"/>
  <c r="U17" i="184" s="1"/>
  <c r="BT39" i="168"/>
  <c r="V39" i="168" s="1"/>
  <c r="CI24" i="184"/>
  <c r="CK24" i="184"/>
  <c r="CK38" i="184"/>
  <c r="CI38" i="184"/>
  <c r="CI29" i="187"/>
  <c r="CK29" i="187"/>
  <c r="BP18" i="184"/>
  <c r="BX18" i="184" s="1"/>
  <c r="BP31" i="184"/>
  <c r="BX31" i="184" s="1"/>
  <c r="CI36" i="188"/>
  <c r="CK36" i="188"/>
  <c r="CI16" i="184"/>
  <c r="CK16" i="184"/>
  <c r="CK19" i="185"/>
  <c r="CI19" i="185"/>
  <c r="CI41" i="188"/>
  <c r="CK41" i="188"/>
  <c r="CI17" i="187"/>
  <c r="CK17" i="187"/>
  <c r="CI22" i="187"/>
  <c r="CK22" i="187"/>
  <c r="CK23" i="188"/>
  <c r="CI23" i="188"/>
  <c r="CK35" i="188"/>
  <c r="CI35" i="188"/>
  <c r="CK13" i="188"/>
  <c r="CI13" i="188"/>
  <c r="BT33" i="168"/>
  <c r="V33" i="168" s="1"/>
  <c r="BP18" i="186"/>
  <c r="CD18" i="186" s="1"/>
  <c r="BT18" i="186"/>
  <c r="V18" i="186" s="1"/>
  <c r="CI33" i="186"/>
  <c r="CK33" i="186"/>
  <c r="BP38" i="184"/>
  <c r="CB38" i="184" s="1"/>
  <c r="CK23" i="184"/>
  <c r="CI23" i="184"/>
  <c r="CK20" i="188"/>
  <c r="CI20" i="188"/>
  <c r="CK23" i="187"/>
  <c r="CI23" i="187"/>
  <c r="CI36" i="186"/>
  <c r="CK36" i="186"/>
  <c r="CI27" i="188"/>
  <c r="CK27" i="188"/>
  <c r="CI15" i="187"/>
  <c r="CK15" i="187"/>
  <c r="CK36" i="187"/>
  <c r="CI36" i="187"/>
  <c r="BP16" i="184"/>
  <c r="BY16" i="184" s="1"/>
  <c r="P16" i="184" s="1"/>
  <c r="BT16" i="184"/>
  <c r="V16" i="184" s="1"/>
  <c r="CK28" i="184"/>
  <c r="CI28" i="184"/>
  <c r="V21" i="184"/>
  <c r="BP21" i="184"/>
  <c r="CD21" i="184" s="1"/>
  <c r="CK27" i="184"/>
  <c r="CI27" i="184"/>
  <c r="CK14" i="185"/>
  <c r="CI14" i="185"/>
  <c r="CK13" i="186"/>
  <c r="CI13" i="186"/>
  <c r="CI25" i="186"/>
  <c r="CK25" i="186"/>
  <c r="BT26" i="184"/>
  <c r="V26" i="184" s="1"/>
  <c r="CI31" i="186"/>
  <c r="CK31" i="186"/>
  <c r="BP31" i="187"/>
  <c r="CB31" i="187" s="1"/>
  <c r="BT31" i="187"/>
  <c r="V31" i="187" s="1"/>
  <c r="CI20" i="184"/>
  <c r="CK20" i="184"/>
  <c r="BP39" i="184"/>
  <c r="CD39" i="184" s="1"/>
  <c r="CK33" i="185"/>
  <c r="CI33" i="185"/>
  <c r="CK20" i="186"/>
  <c r="CI20" i="186"/>
  <c r="CI18" i="186"/>
  <c r="CK18" i="186"/>
  <c r="BT38" i="184"/>
  <c r="V38" i="184" s="1"/>
  <c r="BP14" i="184"/>
  <c r="CI32" i="188"/>
  <c r="CK32" i="188"/>
  <c r="CI14" i="184"/>
  <c r="CK14" i="184"/>
  <c r="CK40" i="188"/>
  <c r="CI40" i="188"/>
  <c r="CI33" i="188"/>
  <c r="CK33" i="188"/>
  <c r="CK15" i="188"/>
  <c r="CI15" i="188"/>
  <c r="BP42" i="184"/>
  <c r="CD42" i="184" s="1"/>
  <c r="BT42" i="184"/>
  <c r="V42" i="184" s="1"/>
  <c r="CI22" i="185"/>
  <c r="CK22" i="185"/>
  <c r="CI42" i="184"/>
  <c r="CK42" i="184"/>
  <c r="BP22" i="187"/>
  <c r="BR22" i="187" s="1"/>
  <c r="T22" i="187" s="1"/>
  <c r="BT22" i="187"/>
  <c r="V22" i="187" s="1"/>
  <c r="CK37" i="186"/>
  <c r="CI37" i="186"/>
  <c r="CK33" i="187"/>
  <c r="CI33" i="187"/>
  <c r="CK13" i="184"/>
  <c r="CI13" i="184"/>
  <c r="CK17" i="186"/>
  <c r="CI17" i="186"/>
  <c r="CI31" i="184"/>
  <c r="CK31" i="184"/>
  <c r="CI20" i="168"/>
  <c r="CK20" i="168"/>
  <c r="CK16" i="185"/>
  <c r="CI16" i="185"/>
  <c r="CK26" i="186"/>
  <c r="CI26" i="186"/>
  <c r="CI28" i="188"/>
  <c r="CK28" i="188"/>
  <c r="CK41" i="184"/>
  <c r="CI41" i="184"/>
  <c r="CK14" i="186"/>
  <c r="CI14" i="186"/>
  <c r="CI31" i="188"/>
  <c r="CK31" i="188"/>
  <c r="CI24" i="188"/>
  <c r="CK24" i="188"/>
  <c r="BT29" i="168"/>
  <c r="V29" i="168" s="1"/>
  <c r="BP22" i="185"/>
  <c r="BR22" i="185" s="1"/>
  <c r="BT22" i="185"/>
  <c r="V22" i="185" s="1"/>
  <c r="CK16" i="186"/>
  <c r="CI16" i="186"/>
  <c r="BP30" i="184"/>
  <c r="BY30" i="184" s="1"/>
  <c r="P30" i="184" s="1"/>
  <c r="CK41" i="185"/>
  <c r="CI41" i="185"/>
  <c r="CK29" i="186"/>
  <c r="CI29" i="186"/>
  <c r="CI27" i="186"/>
  <c r="CK27" i="186"/>
  <c r="CK38" i="187"/>
  <c r="CI38" i="187"/>
  <c r="BT41" i="184"/>
  <c r="V41" i="184" s="1"/>
  <c r="BP22" i="184"/>
  <c r="BY22" i="184" s="1"/>
  <c r="P22" i="184" s="1"/>
  <c r="CK18" i="187"/>
  <c r="CI18" i="187"/>
  <c r="CK40" i="185"/>
  <c r="CI40" i="185"/>
  <c r="CK32" i="187"/>
  <c r="CI32" i="187"/>
  <c r="BP40" i="184"/>
  <c r="CD40" i="184" s="1"/>
  <c r="BP23" i="184"/>
  <c r="BU23" i="184" s="1"/>
  <c r="BT15" i="168"/>
  <c r="V15" i="168" s="1"/>
  <c r="BP32" i="184"/>
  <c r="BS32" i="184" s="1"/>
  <c r="U32" i="184" s="1"/>
  <c r="CI41" i="186"/>
  <c r="CK41" i="186"/>
  <c r="BP20" i="187"/>
  <c r="BY20" i="187" s="1"/>
  <c r="P20" i="187" s="1"/>
  <c r="BT20" i="187"/>
  <c r="V20" i="187" s="1"/>
  <c r="BP21" i="185"/>
  <c r="CD21" i="185" s="1"/>
  <c r="BT21" i="185"/>
  <c r="V21" i="185" s="1"/>
  <c r="BP35" i="185"/>
  <c r="CB35" i="185" s="1"/>
  <c r="BT35" i="185"/>
  <c r="V35" i="185" s="1"/>
  <c r="BT36" i="184"/>
  <c r="V36" i="184" s="1"/>
  <c r="BP23" i="186"/>
  <c r="CB23" i="186" s="1"/>
  <c r="CI28" i="185"/>
  <c r="CK28" i="185"/>
  <c r="CI19" i="168"/>
  <c r="CK19" i="168"/>
  <c r="CK17" i="184"/>
  <c r="CI17" i="184"/>
  <c r="CK21" i="187"/>
  <c r="CI21" i="187"/>
  <c r="BP32" i="188"/>
  <c r="BY32" i="188" s="1"/>
  <c r="P32" i="188" s="1"/>
  <c r="BT32" i="188"/>
  <c r="V32" i="188" s="1"/>
  <c r="BT16" i="168"/>
  <c r="V16" i="168" s="1"/>
  <c r="CK18" i="184"/>
  <c r="CI18" i="184"/>
  <c r="CK30" i="186"/>
  <c r="CI30" i="186"/>
  <c r="CI27" i="168"/>
  <c r="CK27" i="168"/>
  <c r="CK36" i="184"/>
  <c r="CI36" i="184"/>
  <c r="CK30" i="188"/>
  <c r="CI30" i="188"/>
  <c r="CK40" i="184"/>
  <c r="CI40" i="184"/>
  <c r="CK35" i="186"/>
  <c r="CI35" i="186"/>
  <c r="CI28" i="187"/>
  <c r="CK28" i="187"/>
  <c r="CK27" i="185"/>
  <c r="CI27" i="185"/>
  <c r="CK37" i="188"/>
  <c r="CI37" i="188"/>
  <c r="CI26" i="187"/>
  <c r="CK26" i="187"/>
  <c r="CI39" i="185"/>
  <c r="CK39" i="185"/>
  <c r="CI26" i="185"/>
  <c r="CK26" i="185"/>
  <c r="BT23" i="184"/>
  <c r="V23" i="184" s="1"/>
  <c r="BT14" i="184"/>
  <c r="V14" i="184" s="1"/>
  <c r="BT39" i="184"/>
  <c r="V39" i="184" s="1"/>
  <c r="CK33" i="184"/>
  <c r="CI33" i="184"/>
  <c r="CK30" i="185"/>
  <c r="CI30" i="185"/>
  <c r="CK36" i="185"/>
  <c r="CI36" i="185"/>
  <c r="V24" i="184"/>
  <c r="BP24" i="184"/>
  <c r="BS24" i="184" s="1"/>
  <c r="U24" i="184" s="1"/>
  <c r="BT30" i="184"/>
  <c r="V30" i="184" s="1"/>
  <c r="V29" i="184"/>
  <c r="BP29" i="184"/>
  <c r="BY29" i="184" s="1"/>
  <c r="P29" i="184" s="1"/>
  <c r="BP37" i="185"/>
  <c r="BR37" i="185" s="1"/>
  <c r="BT37" i="185"/>
  <c r="V37" i="185" s="1"/>
  <c r="BP36" i="188"/>
  <c r="BY36" i="188" s="1"/>
  <c r="P36" i="188" s="1"/>
  <c r="BT36" i="188"/>
  <c r="V36" i="188" s="1"/>
  <c r="CI24" i="168"/>
  <c r="CK24" i="168"/>
  <c r="CK32" i="184"/>
  <c r="CI32" i="184"/>
  <c r="CI15" i="168"/>
  <c r="CK15" i="168"/>
  <c r="CI42" i="185"/>
  <c r="CK42" i="185"/>
  <c r="CD32" i="186"/>
  <c r="CK23" i="185"/>
  <c r="CI23" i="185"/>
  <c r="CI13" i="168"/>
  <c r="CK13" i="168"/>
  <c r="BY39" i="186"/>
  <c r="P39" i="186" s="1"/>
  <c r="BT33" i="184"/>
  <c r="V33" i="184" s="1"/>
  <c r="CI21" i="168"/>
  <c r="CK21" i="168"/>
  <c r="CI38" i="185"/>
  <c r="CK38" i="185"/>
  <c r="CK22" i="184"/>
  <c r="CI22" i="184"/>
  <c r="CK18" i="185"/>
  <c r="CI18" i="185"/>
  <c r="CK26" i="188"/>
  <c r="CI26" i="188"/>
  <c r="CI24" i="187"/>
  <c r="CK24" i="187"/>
  <c r="CK25" i="188"/>
  <c r="CI25" i="188"/>
  <c r="W25" i="188" s="1"/>
  <c r="BY27" i="185"/>
  <c r="P27" i="185" s="1"/>
  <c r="CB19" i="185"/>
  <c r="CB19" i="186"/>
  <c r="BP17" i="186"/>
  <c r="BS17" i="186" s="1"/>
  <c r="U17" i="186" s="1"/>
  <c r="BT39" i="187"/>
  <c r="V39" i="187" s="1"/>
  <c r="BT28" i="185"/>
  <c r="V28" i="185" s="1"/>
  <c r="CD33" i="186"/>
  <c r="BS23" i="185"/>
  <c r="U23" i="185" s="1"/>
  <c r="BS30" i="187"/>
  <c r="U30" i="187" s="1"/>
  <c r="BP41" i="186"/>
  <c r="BY41" i="186" s="1"/>
  <c r="P41" i="186" s="1"/>
  <c r="BX33" i="185"/>
  <c r="BY27" i="184"/>
  <c r="P27" i="184" s="1"/>
  <c r="BS27" i="185"/>
  <c r="U27" i="185" s="1"/>
  <c r="CD27" i="184"/>
  <c r="BT32" i="186"/>
  <c r="V32" i="186" s="1"/>
  <c r="BY40" i="185"/>
  <c r="P40" i="185" s="1"/>
  <c r="CB25" i="186"/>
  <c r="BX34" i="186"/>
  <c r="BS24" i="186"/>
  <c r="U24" i="186" s="1"/>
  <c r="BT41" i="186"/>
  <c r="V41" i="186" s="1"/>
  <c r="BY33" i="185"/>
  <c r="P33" i="185" s="1"/>
  <c r="V22" i="186"/>
  <c r="BP22" i="186"/>
  <c r="BU22" i="186" s="1"/>
  <c r="CD35" i="187"/>
  <c r="BY37" i="187"/>
  <c r="P37" i="187" s="1"/>
  <c r="BT18" i="187"/>
  <c r="V18" i="187" s="1"/>
  <c r="BY29" i="188"/>
  <c r="P29" i="188" s="1"/>
  <c r="BX15" i="187"/>
  <c r="BS21" i="188"/>
  <c r="U21" i="188" s="1"/>
  <c r="BU23" i="187"/>
  <c r="BP27" i="187"/>
  <c r="BS27" i="187" s="1"/>
  <c r="U27" i="187" s="1"/>
  <c r="BR41" i="188"/>
  <c r="T41" i="188" s="1"/>
  <c r="BY35" i="187"/>
  <c r="P35" i="187" s="1"/>
  <c r="BU32" i="187"/>
  <c r="BX39" i="187"/>
  <c r="BR42" i="187"/>
  <c r="T42" i="187" s="1"/>
  <c r="CD20" i="186"/>
  <c r="CB24" i="185"/>
  <c r="BX37" i="188"/>
  <c r="BS39" i="188"/>
  <c r="U39" i="188" s="1"/>
  <c r="BR15" i="188"/>
  <c r="T15" i="188" s="1"/>
  <c r="BU39" i="188"/>
  <c r="BS26" i="188"/>
  <c r="U26" i="188" s="1"/>
  <c r="BT40" i="187"/>
  <c r="V40" i="187" s="1"/>
  <c r="BY24" i="188"/>
  <c r="P24" i="188" s="1"/>
  <c r="BT26" i="188"/>
  <c r="V26" i="188" s="1"/>
  <c r="CD26" i="185"/>
  <c r="BU22" i="188"/>
  <c r="CD34" i="188"/>
  <c r="BU20" i="188"/>
  <c r="BR24" i="188"/>
  <c r="T24" i="188" s="1"/>
  <c r="CB37" i="187"/>
  <c r="BP28" i="185"/>
  <c r="BS28" i="185" s="1"/>
  <c r="U28" i="185" s="1"/>
  <c r="BU24" i="186"/>
  <c r="CB24" i="186"/>
  <c r="BY39" i="187"/>
  <c r="P39" i="187" s="1"/>
  <c r="BP38" i="187"/>
  <c r="BY38" i="187" s="1"/>
  <c r="P38" i="187" s="1"/>
  <c r="AL17" i="187"/>
  <c r="S108" i="104" s="1"/>
  <c r="BR33" i="186"/>
  <c r="T33" i="186" s="1"/>
  <c r="BX33" i="186"/>
  <c r="CD36" i="185"/>
  <c r="BT30" i="187"/>
  <c r="V30" i="187" s="1"/>
  <c r="BT15" i="188"/>
  <c r="V15" i="188" s="1"/>
  <c r="CB15" i="188"/>
  <c r="CB26" i="185"/>
  <c r="BT19" i="188"/>
  <c r="V19" i="188" s="1"/>
  <c r="BS35" i="187"/>
  <c r="U35" i="187" s="1"/>
  <c r="BU26" i="188"/>
  <c r="BX26" i="188"/>
  <c r="CD27" i="186"/>
  <c r="BU29" i="188"/>
  <c r="BS41" i="188"/>
  <c r="U41" i="188" s="1"/>
  <c r="BX34" i="187"/>
  <c r="BU15" i="188"/>
  <c r="BX21" i="188"/>
  <c r="BR30" i="188"/>
  <c r="T30" i="188" s="1"/>
  <c r="BR39" i="186"/>
  <c r="T39" i="186" s="1"/>
  <c r="CD33" i="185"/>
  <c r="CB16" i="188"/>
  <c r="BY16" i="188"/>
  <c r="P16" i="188" s="1"/>
  <c r="BR16" i="188"/>
  <c r="T16" i="188" s="1"/>
  <c r="V29" i="185"/>
  <c r="BP29" i="185"/>
  <c r="BS29" i="185" s="1"/>
  <c r="U29" i="185" s="1"/>
  <c r="BS34" i="186"/>
  <c r="U34" i="186" s="1"/>
  <c r="BU39" i="186"/>
  <c r="BT39" i="186"/>
  <c r="V39" i="186" s="1"/>
  <c r="BY23" i="185"/>
  <c r="P23" i="185" s="1"/>
  <c r="BT27" i="185"/>
  <c r="V27" i="185" s="1"/>
  <c r="CD31" i="186"/>
  <c r="CD31" i="185"/>
  <c r="BX25" i="186"/>
  <c r="V27" i="188"/>
  <c r="BP27" i="188"/>
  <c r="BS27" i="188" s="1"/>
  <c r="U27" i="188" s="1"/>
  <c r="CB23" i="187"/>
  <c r="BY21" i="188"/>
  <c r="P21" i="188" s="1"/>
  <c r="CB21" i="188"/>
  <c r="BU21" i="187"/>
  <c r="CD39" i="187"/>
  <c r="CB33" i="185"/>
  <c r="BX32" i="187"/>
  <c r="BS24" i="188"/>
  <c r="U24" i="188" s="1"/>
  <c r="BS29" i="186"/>
  <c r="U29" i="186" s="1"/>
  <c r="BX37" i="187"/>
  <c r="CD42" i="185"/>
  <c r="BR40" i="187"/>
  <c r="T40" i="187" s="1"/>
  <c r="CD32" i="187"/>
  <c r="BX40" i="186"/>
  <c r="BT35" i="186"/>
  <c r="V35" i="186" s="1"/>
  <c r="CD29" i="187"/>
  <c r="BT35" i="187"/>
  <c r="V35" i="187" s="1"/>
  <c r="CB42" i="188"/>
  <c r="BT20" i="186"/>
  <c r="V20" i="186" s="1"/>
  <c r="CD24" i="185"/>
  <c r="BX17" i="188"/>
  <c r="BU28" i="187"/>
  <c r="CD39" i="188"/>
  <c r="BY39" i="188"/>
  <c r="P39" i="188" s="1"/>
  <c r="BT41" i="188"/>
  <c r="V41" i="188" s="1"/>
  <c r="BR22" i="188"/>
  <c r="T22" i="188" s="1"/>
  <c r="BY40" i="187"/>
  <c r="P40" i="187" s="1"/>
  <c r="BY33" i="184"/>
  <c r="P33" i="184" s="1"/>
  <c r="BP24" i="187"/>
  <c r="BX24" i="187" s="1"/>
  <c r="CD24" i="186"/>
  <c r="BT19" i="185"/>
  <c r="V19" i="185" s="1"/>
  <c r="BR36" i="185"/>
  <c r="CB32" i="186"/>
  <c r="CB36" i="185"/>
  <c r="BX24" i="185"/>
  <c r="BS36" i="185"/>
  <c r="U36" i="185" s="1"/>
  <c r="CB33" i="186"/>
  <c r="BS32" i="186"/>
  <c r="U32" i="186" s="1"/>
  <c r="V41" i="187"/>
  <c r="BP41" i="187"/>
  <c r="CD41" i="187" s="1"/>
  <c r="BT38" i="187"/>
  <c r="V38" i="187" s="1"/>
  <c r="BT23" i="187"/>
  <c r="V23" i="187" s="1"/>
  <c r="BY40" i="186"/>
  <c r="P40" i="186" s="1"/>
  <c r="BT33" i="187"/>
  <c r="V33" i="187" s="1"/>
  <c r="BS39" i="186"/>
  <c r="U39" i="186" s="1"/>
  <c r="CB40" i="185"/>
  <c r="BS31" i="186"/>
  <c r="U31" i="186" s="1"/>
  <c r="BR35" i="187"/>
  <c r="T35" i="187" s="1"/>
  <c r="CD37" i="188"/>
  <c r="BT16" i="188"/>
  <c r="V16" i="188" s="1"/>
  <c r="BY23" i="187"/>
  <c r="P23" i="187" s="1"/>
  <c r="BR26" i="187"/>
  <c r="T26" i="187" s="1"/>
  <c r="BT34" i="188"/>
  <c r="V34" i="188" s="1"/>
  <c r="BX39" i="186"/>
  <c r="BT34" i="186"/>
  <c r="V34" i="186" s="1"/>
  <c r="BX21" i="187"/>
  <c r="BT34" i="187"/>
  <c r="V34" i="187" s="1"/>
  <c r="BX32" i="186"/>
  <c r="BT27" i="186"/>
  <c r="V27" i="186" s="1"/>
  <c r="BR37" i="186"/>
  <c r="T37" i="186" s="1"/>
  <c r="CD21" i="187"/>
  <c r="BY30" i="187"/>
  <c r="P30" i="187" s="1"/>
  <c r="BT27" i="187"/>
  <c r="V27" i="187" s="1"/>
  <c r="BR32" i="187"/>
  <c r="T32" i="187" s="1"/>
  <c r="CB34" i="188"/>
  <c r="BT24" i="188"/>
  <c r="V24" i="188" s="1"/>
  <c r="BU32" i="186"/>
  <c r="BR24" i="186"/>
  <c r="T24" i="186" s="1"/>
  <c r="BY31" i="186"/>
  <c r="P31" i="186" s="1"/>
  <c r="BU34" i="186"/>
  <c r="BX23" i="187"/>
  <c r="BX15" i="188"/>
  <c r="BR21" i="188"/>
  <c r="T21" i="188" s="1"/>
  <c r="BU40" i="187"/>
  <c r="BY19" i="186"/>
  <c r="P19" i="186" s="1"/>
  <c r="CD15" i="188"/>
  <c r="BY15" i="188"/>
  <c r="P15" i="188" s="1"/>
  <c r="BU42" i="188"/>
  <c r="BS38" i="186"/>
  <c r="U38" i="186" s="1"/>
  <c r="BX30" i="187"/>
  <c r="BU34" i="188"/>
  <c r="BU16" i="188"/>
  <c r="BS34" i="188"/>
  <c r="U34" i="188" s="1"/>
  <c r="CD40" i="185"/>
  <c r="BX29" i="188"/>
  <c r="BS31" i="188"/>
  <c r="U31" i="188" s="1"/>
  <c r="BR38" i="188"/>
  <c r="T38" i="188" s="1"/>
  <c r="CB40" i="187"/>
  <c r="BX28" i="187"/>
  <c r="CD21" i="188"/>
  <c r="BX31" i="186"/>
  <c r="BT26" i="187"/>
  <c r="V26" i="187" s="1"/>
  <c r="BY37" i="188"/>
  <c r="P37" i="188" s="1"/>
  <c r="BS19" i="186"/>
  <c r="U19" i="186" s="1"/>
  <c r="BR19" i="186"/>
  <c r="T19" i="186" s="1"/>
  <c r="BU19" i="186"/>
  <c r="BU33" i="184"/>
  <c r="BY36" i="185"/>
  <c r="P36" i="185" s="1"/>
  <c r="BY31" i="185"/>
  <c r="P31" i="185" s="1"/>
  <c r="CD39" i="186"/>
  <c r="BY19" i="185"/>
  <c r="P19" i="185" s="1"/>
  <c r="BU40" i="185"/>
  <c r="BY32" i="187"/>
  <c r="P32" i="187" s="1"/>
  <c r="BR31" i="186"/>
  <c r="T31" i="186" s="1"/>
  <c r="CD25" i="185"/>
  <c r="BP40" i="188"/>
  <c r="CD40" i="188" s="1"/>
  <c r="CB30" i="187"/>
  <c r="CD38" i="186"/>
  <c r="BY34" i="186"/>
  <c r="P34" i="186" s="1"/>
  <c r="BU29" i="186"/>
  <c r="BU24" i="188"/>
  <c r="BR30" i="187"/>
  <c r="T30" i="187" s="1"/>
  <c r="CD35" i="186"/>
  <c r="BU37" i="188"/>
  <c r="BX42" i="187"/>
  <c r="BX20" i="186"/>
  <c r="CD37" i="187"/>
  <c r="BY15" i="187"/>
  <c r="P15" i="187" s="1"/>
  <c r="BT40" i="188"/>
  <c r="V40" i="188" s="1"/>
  <c r="BS37" i="187"/>
  <c r="U37" i="187" s="1"/>
  <c r="BU31" i="188"/>
  <c r="CB39" i="187"/>
  <c r="BT32" i="187"/>
  <c r="V32" i="187" s="1"/>
  <c r="CB32" i="187"/>
  <c r="CD33" i="184"/>
  <c r="CD19" i="186"/>
  <c r="BX33" i="184"/>
  <c r="BR27" i="185"/>
  <c r="BU35" i="184"/>
  <c r="BP33" i="187"/>
  <c r="BS33" i="187" s="1"/>
  <c r="U33" i="187" s="1"/>
  <c r="BR25" i="186"/>
  <c r="T25" i="186" s="1"/>
  <c r="BY42" i="185"/>
  <c r="P42" i="185" s="1"/>
  <c r="BU33" i="186"/>
  <c r="BR38" i="186"/>
  <c r="T38" i="186" s="1"/>
  <c r="BS15" i="188"/>
  <c r="U15" i="188" s="1"/>
  <c r="BU39" i="187"/>
  <c r="CB21" i="187"/>
  <c r="CB29" i="186"/>
  <c r="BY33" i="186"/>
  <c r="P33" i="186" s="1"/>
  <c r="BY21" i="187"/>
  <c r="P21" i="187" s="1"/>
  <c r="BR23" i="187"/>
  <c r="T23" i="187" s="1"/>
  <c r="BY25" i="186"/>
  <c r="P25" i="186" s="1"/>
  <c r="BR15" i="187"/>
  <c r="T15" i="187" s="1"/>
  <c r="CD19" i="185"/>
  <c r="CD40" i="187"/>
  <c r="BX19" i="186"/>
  <c r="BX29" i="187"/>
  <c r="BT42" i="187"/>
  <c r="V42" i="187" s="1"/>
  <c r="BS32" i="187"/>
  <c r="U32" i="187" s="1"/>
  <c r="BU21" i="188"/>
  <c r="BX26" i="187"/>
  <c r="CD30" i="187"/>
  <c r="BS15" i="187"/>
  <c r="U15" i="187" s="1"/>
  <c r="BT13" i="188"/>
  <c r="V13" i="188" s="1"/>
  <c r="BU25" i="187"/>
  <c r="BT24" i="187"/>
  <c r="V24" i="187" s="1"/>
  <c r="V27" i="168"/>
  <c r="V21" i="168"/>
  <c r="BQ18" i="168"/>
  <c r="BW18" i="168"/>
  <c r="CI26" i="168"/>
  <c r="CK26" i="168"/>
  <c r="CI22" i="168"/>
  <c r="CK22" i="168"/>
  <c r="BP39" i="168"/>
  <c r="BU39" i="168" s="1"/>
  <c r="BP37" i="168"/>
  <c r="BX37" i="168" s="1"/>
  <c r="BP32" i="168"/>
  <c r="BR32" i="168" s="1"/>
  <c r="BQ41" i="168"/>
  <c r="BW41" i="168"/>
  <c r="BP36" i="168"/>
  <c r="BS36" i="168" s="1"/>
  <c r="BP33" i="168"/>
  <c r="BP38" i="168"/>
  <c r="BR38" i="168" s="1"/>
  <c r="BP35" i="168"/>
  <c r="CD35" i="168" s="1"/>
  <c r="BP40" i="168"/>
  <c r="BY40" i="168" s="1"/>
  <c r="P40" i="168" s="1"/>
  <c r="BP34" i="168"/>
  <c r="BS34" i="168" s="1"/>
  <c r="CK31" i="168"/>
  <c r="CK34" i="168"/>
  <c r="CK39" i="168"/>
  <c r="CK32" i="168"/>
  <c r="CK38" i="168"/>
  <c r="CK17" i="168"/>
  <c r="CK40" i="168"/>
  <c r="CK36" i="168"/>
  <c r="CK33" i="168"/>
  <c r="CK28" i="168"/>
  <c r="CK42" i="168"/>
  <c r="CK37" i="168"/>
  <c r="CK18" i="168"/>
  <c r="CK41" i="168"/>
  <c r="CK16" i="168"/>
  <c r="CK29" i="168"/>
  <c r="CK23" i="168"/>
  <c r="CK14" i="168"/>
  <c r="CK43" i="168"/>
  <c r="CK25" i="168"/>
  <c r="CK30" i="168"/>
  <c r="CK35" i="168"/>
  <c r="X43" i="168"/>
  <c r="X42" i="168"/>
  <c r="X27" i="168"/>
  <c r="BQ26" i="168"/>
  <c r="BW26" i="168"/>
  <c r="BQ20" i="168"/>
  <c r="BW20" i="168"/>
  <c r="BQ24" i="168"/>
  <c r="BW24" i="168"/>
  <c r="BQ14" i="168"/>
  <c r="BQ19" i="168"/>
  <c r="BW19" i="168"/>
  <c r="BQ22" i="168"/>
  <c r="BW22" i="168"/>
  <c r="BP27" i="168"/>
  <c r="BS27" i="168" s="1"/>
  <c r="BP43" i="168"/>
  <c r="BU43" i="168" s="1"/>
  <c r="BP29" i="168"/>
  <c r="CD29" i="168" s="1"/>
  <c r="BP21" i="168"/>
  <c r="BY21" i="168" s="1"/>
  <c r="P21" i="168" s="1"/>
  <c r="BP42" i="168"/>
  <c r="CD42" i="168" s="1"/>
  <c r="BP30" i="168"/>
  <c r="BS30" i="168" s="1"/>
  <c r="BQ13" i="168"/>
  <c r="CC13" i="168" s="1"/>
  <c r="BW13" i="168"/>
  <c r="BQ12" i="168"/>
  <c r="BW12" i="168"/>
  <c r="BP31" i="168"/>
  <c r="BR31" i="168" s="1"/>
  <c r="X31" i="168"/>
  <c r="BP28" i="168"/>
  <c r="CD28" i="168" s="1"/>
  <c r="X28" i="168"/>
  <c r="BP25" i="168"/>
  <c r="CD25" i="168" s="1"/>
  <c r="X25" i="168"/>
  <c r="X22" i="168"/>
  <c r="BP16" i="168"/>
  <c r="BS16" i="168" s="1"/>
  <c r="X16" i="168"/>
  <c r="BP15" i="168"/>
  <c r="BU15" i="168" s="1"/>
  <c r="CC12" i="168" l="1"/>
  <c r="X12" i="168" s="1"/>
  <c r="BU38" i="186"/>
  <c r="BY38" i="186"/>
  <c r="P38" i="186" s="1"/>
  <c r="BZ22" i="188"/>
  <c r="R22" i="188" s="1"/>
  <c r="BZ28" i="187"/>
  <c r="BP13" i="186"/>
  <c r="CB13" i="186" s="1"/>
  <c r="CC13" i="186"/>
  <c r="X13" i="186" s="1"/>
  <c r="AZ26" i="186" s="1" a="1"/>
  <c r="AZ26" i="186" s="1"/>
  <c r="AZ15" i="186" s="1"/>
  <c r="BA15" i="186" s="1"/>
  <c r="K49" i="186" s="1"/>
  <c r="L49" i="186" s="1"/>
  <c r="AL16" i="186"/>
  <c r="R107" i="104" s="1"/>
  <c r="AL14" i="186"/>
  <c r="P107" i="104" s="1"/>
  <c r="BZ29" i="188"/>
  <c r="BZ42" i="187"/>
  <c r="R42" i="187" s="1"/>
  <c r="BZ17" i="188"/>
  <c r="W31" i="188"/>
  <c r="BZ31" i="186"/>
  <c r="R31" i="186" s="1"/>
  <c r="BZ24" i="185"/>
  <c r="R24" i="185" s="1"/>
  <c r="BZ19" i="186"/>
  <c r="R19" i="186" s="1"/>
  <c r="BZ34" i="187"/>
  <c r="R34" i="187" s="1"/>
  <c r="BZ20" i="188"/>
  <c r="R20" i="188" s="1"/>
  <c r="BZ20" i="186"/>
  <c r="R20" i="186" s="1"/>
  <c r="BT17" i="168"/>
  <c r="V17" i="168" s="1"/>
  <c r="BZ29" i="187"/>
  <c r="BZ38" i="188"/>
  <c r="R38" i="188" s="1"/>
  <c r="BZ31" i="188"/>
  <c r="R31" i="188" s="1"/>
  <c r="BT12" i="185"/>
  <c r="V12" i="185" s="1"/>
  <c r="BT12" i="187"/>
  <c r="V12" i="187" s="1"/>
  <c r="BZ32" i="186"/>
  <c r="R32" i="186" s="1"/>
  <c r="BZ37" i="187"/>
  <c r="R37" i="187" s="1"/>
  <c r="BX12" i="185"/>
  <c r="O12" i="185" s="1"/>
  <c r="BZ26" i="187"/>
  <c r="BZ33" i="184"/>
  <c r="R33" i="184" s="1"/>
  <c r="BP17" i="168"/>
  <c r="BY17" i="168" s="1"/>
  <c r="P17" i="168" s="1"/>
  <c r="BT13" i="186"/>
  <c r="V13" i="186" s="1"/>
  <c r="BZ21" i="188"/>
  <c r="R21" i="188" s="1"/>
  <c r="BZ39" i="188"/>
  <c r="R39" i="188" s="1"/>
  <c r="BZ27" i="186"/>
  <c r="R27" i="186" s="1"/>
  <c r="BZ36" i="186"/>
  <c r="R36" i="186" s="1"/>
  <c r="BU18" i="187"/>
  <c r="BZ39" i="186"/>
  <c r="R39" i="186" s="1"/>
  <c r="BZ40" i="186"/>
  <c r="R40" i="186" s="1"/>
  <c r="BZ26" i="188"/>
  <c r="R26" i="188" s="1"/>
  <c r="BT13" i="185"/>
  <c r="V13" i="185" s="1"/>
  <c r="BZ37" i="188"/>
  <c r="R37" i="188" s="1"/>
  <c r="BZ35" i="187"/>
  <c r="R35" i="187" s="1"/>
  <c r="BY18" i="187"/>
  <c r="P18" i="187" s="1"/>
  <c r="BZ27" i="184"/>
  <c r="BZ42" i="188"/>
  <c r="R42" i="188" s="1"/>
  <c r="BZ34" i="188"/>
  <c r="R34" i="188" s="1"/>
  <c r="BZ32" i="187"/>
  <c r="R32" i="187" s="1"/>
  <c r="BZ40" i="185"/>
  <c r="R40" i="185" s="1"/>
  <c r="BX18" i="187"/>
  <c r="BZ24" i="188"/>
  <c r="R24" i="188" s="1"/>
  <c r="BZ41" i="188"/>
  <c r="R41" i="188" s="1"/>
  <c r="BR18" i="187"/>
  <c r="T18" i="187" s="1"/>
  <c r="BZ27" i="185"/>
  <c r="R27" i="185" s="1"/>
  <c r="BZ23" i="185"/>
  <c r="R23" i="185" s="1"/>
  <c r="BZ28" i="188"/>
  <c r="R28" i="188" s="1"/>
  <c r="BZ26" i="185"/>
  <c r="R26" i="185" s="1"/>
  <c r="BZ30" i="187"/>
  <c r="R30" i="187" s="1"/>
  <c r="CD18" i="187"/>
  <c r="W18" i="187" s="1"/>
  <c r="BS18" i="187"/>
  <c r="U18" i="187" s="1"/>
  <c r="BZ39" i="187"/>
  <c r="BZ33" i="185"/>
  <c r="R33" i="185" s="1"/>
  <c r="BZ19" i="185"/>
  <c r="R19" i="185" s="1"/>
  <c r="BZ40" i="187"/>
  <c r="R40" i="187" s="1"/>
  <c r="BZ31" i="185"/>
  <c r="R31" i="185" s="1"/>
  <c r="BZ30" i="188"/>
  <c r="R30" i="188" s="1"/>
  <c r="BZ42" i="185"/>
  <c r="R42" i="185" s="1"/>
  <c r="BZ25" i="187"/>
  <c r="R25" i="187" s="1"/>
  <c r="BZ35" i="184"/>
  <c r="R35" i="184" s="1"/>
  <c r="BZ25" i="185"/>
  <c r="R25" i="185" s="1"/>
  <c r="BZ25" i="188"/>
  <c r="R25" i="188" s="1"/>
  <c r="BZ35" i="188"/>
  <c r="R35" i="188" s="1"/>
  <c r="S35" i="188" s="1"/>
  <c r="CJ35" i="188" s="1"/>
  <c r="CL35" i="188" s="1"/>
  <c r="CM35" i="188" s="1"/>
  <c r="O36" i="185"/>
  <c r="BZ36" i="185"/>
  <c r="R36" i="185" s="1"/>
  <c r="CC14" i="184"/>
  <c r="X14" i="184" s="1"/>
  <c r="BZ25" i="186"/>
  <c r="R25" i="186" s="1"/>
  <c r="BZ35" i="186"/>
  <c r="R35" i="186" s="1"/>
  <c r="BZ38" i="186"/>
  <c r="R38" i="186" s="1"/>
  <c r="BZ33" i="186"/>
  <c r="R33" i="186" s="1"/>
  <c r="BZ28" i="186"/>
  <c r="R28" i="186" s="1"/>
  <c r="BZ37" i="186"/>
  <c r="R37" i="186" s="1"/>
  <c r="BZ34" i="186"/>
  <c r="R34" i="186" s="1"/>
  <c r="BZ24" i="186"/>
  <c r="R24" i="186" s="1"/>
  <c r="BZ29" i="186"/>
  <c r="R29" i="186" s="1"/>
  <c r="BZ23" i="187"/>
  <c r="BZ15" i="187"/>
  <c r="R15" i="187" s="1"/>
  <c r="AZ26" i="187" a="1"/>
  <c r="AZ26" i="187" s="1"/>
  <c r="AZ15" i="187" s="1"/>
  <c r="BA15" i="187" s="1"/>
  <c r="K49" i="187" s="1"/>
  <c r="L49" i="187" s="1"/>
  <c r="BZ21" i="187"/>
  <c r="R21" i="187" s="1"/>
  <c r="BZ16" i="188"/>
  <c r="R16" i="188" s="1"/>
  <c r="BZ15" i="188"/>
  <c r="R15" i="188" s="1"/>
  <c r="BP12" i="188"/>
  <c r="BR12" i="188" s="1"/>
  <c r="T12" i="188" s="1"/>
  <c r="CC12" i="188"/>
  <c r="X12" i="188" s="1"/>
  <c r="AZ26" i="188" s="1" a="1"/>
  <c r="AZ26" i="188" s="1"/>
  <c r="AZ15" i="188" s="1"/>
  <c r="BA15" i="188" s="1"/>
  <c r="K49" i="188" s="1"/>
  <c r="L49" i="188" s="1"/>
  <c r="BP16" i="185"/>
  <c r="BS16" i="185" s="1"/>
  <c r="U16" i="185" s="1"/>
  <c r="CC16" i="185"/>
  <c r="X16" i="185" s="1"/>
  <c r="U51" i="185" s="1"/>
  <c r="AV15" i="185" s="1"/>
  <c r="AW15" i="185" s="1"/>
  <c r="BT16" i="185"/>
  <c r="V16" i="185" s="1"/>
  <c r="AZ34" i="185" s="1" a="1"/>
  <c r="AZ34" i="185" s="1"/>
  <c r="AL17" i="185"/>
  <c r="S106" i="104" s="1"/>
  <c r="L44" i="188"/>
  <c r="BQ44" i="188" s="1"/>
  <c r="Q44" i="188" s="1"/>
  <c r="N44" i="188" s="1"/>
  <c r="AA51" i="188" s="1"/>
  <c r="AI11" i="188" s="1"/>
  <c r="AV47" i="188" s="1"/>
  <c r="AW47" i="188" s="1"/>
  <c r="AJ11" i="188" s="1"/>
  <c r="K154" i="104" s="1"/>
  <c r="K165" i="104" s="1"/>
  <c r="BT12" i="188"/>
  <c r="V12" i="188" s="1"/>
  <c r="BD68" i="188" s="1"/>
  <c r="BE68" i="188" s="1"/>
  <c r="AL17" i="188"/>
  <c r="S109" i="104" s="1"/>
  <c r="BT12" i="186"/>
  <c r="V12" i="186" s="1"/>
  <c r="BP12" i="186"/>
  <c r="CB12" i="186" s="1"/>
  <c r="AZ26" i="185" a="1"/>
  <c r="AZ26" i="185" s="1"/>
  <c r="AZ15" i="185" s="1"/>
  <c r="BA15" i="185" s="1"/>
  <c r="K49" i="185" s="1"/>
  <c r="L49" i="185" s="1"/>
  <c r="AL14" i="184"/>
  <c r="P105" i="104" s="1"/>
  <c r="T37" i="185"/>
  <c r="T34" i="184"/>
  <c r="T23" i="185"/>
  <c r="T42" i="185"/>
  <c r="T31" i="185"/>
  <c r="T26" i="185"/>
  <c r="T27" i="185"/>
  <c r="T35" i="184"/>
  <c r="T24" i="185"/>
  <c r="T25" i="185"/>
  <c r="T33" i="184"/>
  <c r="T40" i="185"/>
  <c r="T36" i="185"/>
  <c r="T22" i="185"/>
  <c r="T27" i="184"/>
  <c r="T19" i="185"/>
  <c r="T33" i="185"/>
  <c r="BS14" i="188"/>
  <c r="U14" i="188" s="1"/>
  <c r="BR14" i="188"/>
  <c r="T14" i="188" s="1"/>
  <c r="BY14" i="188"/>
  <c r="P14" i="188" s="1"/>
  <c r="CD14" i="188"/>
  <c r="W14" i="188" s="1"/>
  <c r="BP13" i="188"/>
  <c r="CD13" i="188" s="1"/>
  <c r="W13" i="188" s="1"/>
  <c r="O31" i="188"/>
  <c r="BP13" i="187"/>
  <c r="BS13" i="187" s="1"/>
  <c r="U13" i="187" s="1"/>
  <c r="BX14" i="185"/>
  <c r="O14" i="185" s="1"/>
  <c r="BU14" i="185"/>
  <c r="BR14" i="185"/>
  <c r="T14" i="185" s="1"/>
  <c r="CD14" i="185"/>
  <c r="W14" i="185" s="1"/>
  <c r="BY14" i="185"/>
  <c r="P14" i="185" s="1"/>
  <c r="BS14" i="185"/>
  <c r="U14" i="185" s="1"/>
  <c r="CB14" i="185"/>
  <c r="BY13" i="185"/>
  <c r="P13" i="185" s="1"/>
  <c r="BS13" i="185"/>
  <c r="U13" i="185" s="1"/>
  <c r="BU13" i="185"/>
  <c r="CD13" i="185"/>
  <c r="W13" i="185" s="1"/>
  <c r="CB13" i="185"/>
  <c r="BR13" i="185"/>
  <c r="T13" i="185" s="1"/>
  <c r="BX13" i="185"/>
  <c r="BT12" i="184"/>
  <c r="V12" i="184" s="1"/>
  <c r="BD68" i="184" s="1"/>
  <c r="BE68" i="184" s="1"/>
  <c r="BR13" i="184"/>
  <c r="T13" i="184" s="1"/>
  <c r="BU13" i="184"/>
  <c r="BY13" i="184"/>
  <c r="P13" i="184" s="1"/>
  <c r="CD13" i="184"/>
  <c r="W13" i="184" s="1"/>
  <c r="BX13" i="184"/>
  <c r="BS13" i="184"/>
  <c r="U13" i="184" s="1"/>
  <c r="CB13" i="184"/>
  <c r="CB14" i="188"/>
  <c r="BX14" i="188"/>
  <c r="BU14" i="188"/>
  <c r="AA51" i="185"/>
  <c r="AI11" i="185" s="1"/>
  <c r="AV47" i="185" s="1"/>
  <c r="AW47" i="185" s="1"/>
  <c r="AJ11" i="185" s="1"/>
  <c r="K151" i="104" s="1"/>
  <c r="K162" i="104" s="1"/>
  <c r="BD47" i="185"/>
  <c r="BE47" i="185" s="1"/>
  <c r="BF47" i="185" s="1"/>
  <c r="AO18" i="185" s="1"/>
  <c r="CQ47" i="185" s="1"/>
  <c r="BT14" i="187"/>
  <c r="V14" i="187" s="1"/>
  <c r="BP14" i="187"/>
  <c r="BU14" i="187" s="1"/>
  <c r="BD26" i="186"/>
  <c r="BD15" i="186" s="1"/>
  <c r="BE15" i="186" s="1"/>
  <c r="H49" i="186" s="1"/>
  <c r="I49" i="186" s="1"/>
  <c r="BD47" i="186"/>
  <c r="BE47" i="186" s="1"/>
  <c r="BF47" i="186" s="1"/>
  <c r="AO18" i="186" s="1"/>
  <c r="CQ47" i="186" s="1"/>
  <c r="W34" i="187"/>
  <c r="W34" i="186"/>
  <c r="W23" i="185"/>
  <c r="W35" i="188"/>
  <c r="O22" i="188"/>
  <c r="O16" i="188"/>
  <c r="O20" i="188"/>
  <c r="O25" i="188"/>
  <c r="O34" i="188"/>
  <c r="O39" i="188"/>
  <c r="BD34" i="188"/>
  <c r="O38" i="188"/>
  <c r="O42" i="188"/>
  <c r="O24" i="188"/>
  <c r="O41" i="188"/>
  <c r="BD33" i="188"/>
  <c r="O28" i="188"/>
  <c r="BD32" i="188"/>
  <c r="O35" i="187"/>
  <c r="O40" i="187"/>
  <c r="O26" i="187"/>
  <c r="O42" i="187"/>
  <c r="O25" i="187"/>
  <c r="BD34" i="186"/>
  <c r="O24" i="186"/>
  <c r="O36" i="186"/>
  <c r="O29" i="186"/>
  <c r="O27" i="186"/>
  <c r="O35" i="186"/>
  <c r="O28" i="186"/>
  <c r="O37" i="186"/>
  <c r="O25" i="185"/>
  <c r="O26" i="185"/>
  <c r="O42" i="185"/>
  <c r="O27" i="185"/>
  <c r="O23" i="185"/>
  <c r="O40" i="185"/>
  <c r="O19" i="185"/>
  <c r="O31" i="185"/>
  <c r="O35" i="184"/>
  <c r="BD34" i="184"/>
  <c r="O33" i="184"/>
  <c r="O27" i="184"/>
  <c r="W25" i="186"/>
  <c r="W27" i="185"/>
  <c r="CD19" i="188"/>
  <c r="W19" i="188" s="1"/>
  <c r="BU19" i="188"/>
  <c r="BY19" i="188"/>
  <c r="P19" i="188" s="1"/>
  <c r="BS19" i="188"/>
  <c r="U19" i="188" s="1"/>
  <c r="BR19" i="188"/>
  <c r="T19" i="188" s="1"/>
  <c r="W28" i="188"/>
  <c r="W36" i="186"/>
  <c r="W41" i="188"/>
  <c r="BX19" i="188"/>
  <c r="W30" i="188"/>
  <c r="W17" i="188"/>
  <c r="W28" i="187"/>
  <c r="W38" i="188"/>
  <c r="BY28" i="184"/>
  <c r="P28" i="184" s="1"/>
  <c r="BX38" i="187"/>
  <c r="BR26" i="184"/>
  <c r="W37" i="186"/>
  <c r="BR29" i="185"/>
  <c r="BU29" i="185"/>
  <c r="W16" i="188"/>
  <c r="W22" i="188"/>
  <c r="BX17" i="186"/>
  <c r="BY17" i="186"/>
  <c r="P17" i="186" s="1"/>
  <c r="W39" i="186"/>
  <c r="BP23" i="168"/>
  <c r="BX23" i="168" s="1"/>
  <c r="BD15" i="188"/>
  <c r="BE15" i="188" s="1"/>
  <c r="H49" i="188" s="1"/>
  <c r="I49" i="188" s="1"/>
  <c r="BD47" i="188"/>
  <c r="BE47" i="188" s="1"/>
  <c r="BF47" i="188" s="1"/>
  <c r="AO18" i="188" s="1"/>
  <c r="CQ47" i="188" s="1"/>
  <c r="U51" i="187"/>
  <c r="AV15" i="187" s="1"/>
  <c r="AW15" i="187" s="1"/>
  <c r="BD47" i="187"/>
  <c r="BE47" i="187" s="1"/>
  <c r="BF47" i="187" s="1"/>
  <c r="AO18" i="187" s="1"/>
  <c r="CQ47" i="187" s="1"/>
  <c r="W39" i="187"/>
  <c r="W29" i="187"/>
  <c r="W21" i="185"/>
  <c r="W23" i="187"/>
  <c r="BX12" i="187"/>
  <c r="W26" i="188"/>
  <c r="BR12" i="187"/>
  <c r="T12" i="187" s="1"/>
  <c r="BS15" i="185"/>
  <c r="U15" i="185" s="1"/>
  <c r="W40" i="187"/>
  <c r="W25" i="185"/>
  <c r="BS18" i="184"/>
  <c r="U18" i="184" s="1"/>
  <c r="CB19" i="187"/>
  <c r="BR36" i="184"/>
  <c r="W24" i="188"/>
  <c r="CD36" i="184"/>
  <c r="W36" i="184" s="1"/>
  <c r="CB36" i="184"/>
  <c r="BU36" i="187"/>
  <c r="W20" i="188"/>
  <c r="CB36" i="187"/>
  <c r="BX36" i="187"/>
  <c r="W34" i="188"/>
  <c r="BU42" i="184"/>
  <c r="BS41" i="184"/>
  <c r="U41" i="184" s="1"/>
  <c r="W15" i="188"/>
  <c r="CD37" i="184"/>
  <c r="W37" i="184" s="1"/>
  <c r="W15" i="187"/>
  <c r="W19" i="186"/>
  <c r="BX41" i="184"/>
  <c r="W26" i="187"/>
  <c r="BR43" i="187"/>
  <c r="CB17" i="185"/>
  <c r="BU17" i="185"/>
  <c r="CB27" i="188"/>
  <c r="CB28" i="184"/>
  <c r="BX36" i="184"/>
  <c r="BY24" i="187"/>
  <c r="P24" i="187" s="1"/>
  <c r="BY17" i="185"/>
  <c r="P17" i="185" s="1"/>
  <c r="BY27" i="188"/>
  <c r="P27" i="188" s="1"/>
  <c r="BY37" i="184"/>
  <c r="P37" i="184" s="1"/>
  <c r="BX43" i="187"/>
  <c r="BU17" i="186"/>
  <c r="CB37" i="184"/>
  <c r="BR28" i="184"/>
  <c r="W42" i="188"/>
  <c r="CD23" i="186"/>
  <c r="W23" i="186" s="1"/>
  <c r="BU42" i="186"/>
  <c r="BY36" i="187"/>
  <c r="P36" i="187" s="1"/>
  <c r="BS22" i="185"/>
  <c r="U22" i="185" s="1"/>
  <c r="BR12" i="185"/>
  <c r="BR41" i="184"/>
  <c r="CO43" i="188"/>
  <c r="CP43" i="188" s="1"/>
  <c r="CQ43" i="188" s="1"/>
  <c r="CR43" i="188" s="1"/>
  <c r="CS43" i="188" s="1"/>
  <c r="CT43" i="188" s="1"/>
  <c r="CU43" i="188" s="1"/>
  <c r="CV43" i="188" s="1"/>
  <c r="CW43" i="188" s="1"/>
  <c r="CX43" i="188" s="1"/>
  <c r="CY43" i="188" s="1"/>
  <c r="CZ43" i="188" s="1"/>
  <c r="DA43" i="188" s="1"/>
  <c r="DB43" i="188" s="1"/>
  <c r="DC43" i="188" s="1"/>
  <c r="DD43" i="188" s="1"/>
  <c r="DE43" i="188" s="1"/>
  <c r="DF43" i="188" s="1"/>
  <c r="DG43" i="188" s="1"/>
  <c r="DH43" i="188" s="1"/>
  <c r="DI43" i="188" s="1"/>
  <c r="DJ43" i="188" s="1"/>
  <c r="DK43" i="188" s="1"/>
  <c r="DL43" i="188" s="1"/>
  <c r="DM43" i="188" s="1"/>
  <c r="DN43" i="188" s="1"/>
  <c r="DO43" i="188" s="1"/>
  <c r="DP43" i="188" s="1"/>
  <c r="DQ43" i="188" s="1"/>
  <c r="DR43" i="188" s="1"/>
  <c r="DS43" i="188" s="1"/>
  <c r="DT43" i="188" s="1"/>
  <c r="DU43" i="188" s="1"/>
  <c r="DV43" i="188" s="1"/>
  <c r="DW43" i="188" s="1"/>
  <c r="DX43" i="188" s="1"/>
  <c r="DY43" i="188" s="1"/>
  <c r="DZ43" i="188" s="1"/>
  <c r="EA43" i="188" s="1"/>
  <c r="EB43" i="188" s="1"/>
  <c r="EC43" i="188" s="1"/>
  <c r="ED43" i="188" s="1"/>
  <c r="EE43" i="188" s="1"/>
  <c r="EF43" i="188" s="1"/>
  <c r="EG43" i="188" s="1"/>
  <c r="EH43" i="188" s="1"/>
  <c r="EI43" i="188" s="1"/>
  <c r="EJ43" i="188" s="1"/>
  <c r="EK43" i="188" s="1"/>
  <c r="EL43" i="188" s="1"/>
  <c r="EM43" i="188" s="1"/>
  <c r="EN43" i="188" s="1"/>
  <c r="EO43" i="188" s="1"/>
  <c r="EP43" i="188" s="1"/>
  <c r="EQ43" i="188" s="1"/>
  <c r="ER43" i="188" s="1"/>
  <c r="ES43" i="188" s="1"/>
  <c r="ET43" i="188" s="1"/>
  <c r="EU43" i="188" s="1"/>
  <c r="EV43" i="188" s="1"/>
  <c r="EW43" i="188" s="1"/>
  <c r="EX43" i="188" s="1"/>
  <c r="EY43" i="188" s="1"/>
  <c r="EZ43" i="188" s="1"/>
  <c r="FA43" i="188" s="1"/>
  <c r="FB43" i="188" s="1"/>
  <c r="FC43" i="188" s="1"/>
  <c r="FD43" i="188" s="1"/>
  <c r="FE43" i="188" s="1"/>
  <c r="FF43" i="188" s="1"/>
  <c r="FG43" i="188" s="1"/>
  <c r="FH43" i="188" s="1"/>
  <c r="FI43" i="188" s="1"/>
  <c r="FJ43" i="188" s="1"/>
  <c r="FK43" i="188" s="1"/>
  <c r="FL43" i="188" s="1"/>
  <c r="FM43" i="188" s="1"/>
  <c r="FN43" i="188" s="1"/>
  <c r="FO43" i="188" s="1"/>
  <c r="FP43" i="188" s="1"/>
  <c r="FQ43" i="188" s="1"/>
  <c r="FR43" i="188" s="1"/>
  <c r="FS43" i="188" s="1"/>
  <c r="FT43" i="188" s="1"/>
  <c r="FU43" i="188" s="1"/>
  <c r="FV43" i="188" s="1"/>
  <c r="FW43" i="188" s="1"/>
  <c r="FX43" i="188" s="1"/>
  <c r="FY43" i="188" s="1"/>
  <c r="FZ43" i="188" s="1"/>
  <c r="GA43" i="188" s="1"/>
  <c r="GB43" i="188" s="1"/>
  <c r="GC43" i="188" s="1"/>
  <c r="GD43" i="188" s="1"/>
  <c r="GE43" i="188" s="1"/>
  <c r="GF43" i="188" s="1"/>
  <c r="GG43" i="188" s="1"/>
  <c r="GH43" i="188" s="1"/>
  <c r="GI43" i="188" s="1"/>
  <c r="GJ43" i="188" s="1"/>
  <c r="GK43" i="188" s="1"/>
  <c r="GL43" i="188" s="1"/>
  <c r="GM43" i="188" s="1"/>
  <c r="GN43" i="188" s="1"/>
  <c r="GO43" i="188" s="1"/>
  <c r="GP43" i="188" s="1"/>
  <c r="GQ43" i="188" s="1"/>
  <c r="GR43" i="188" s="1"/>
  <c r="GS43" i="188" s="1"/>
  <c r="GT43" i="188" s="1"/>
  <c r="GU43" i="188" s="1"/>
  <c r="GV43" i="188" s="1"/>
  <c r="GW43" i="188" s="1"/>
  <c r="GX43" i="188" s="1"/>
  <c r="GY43" i="188" s="1"/>
  <c r="GZ43" i="188" s="1"/>
  <c r="HA43" i="188" s="1"/>
  <c r="HB43" i="188" s="1"/>
  <c r="HC43" i="188" s="1"/>
  <c r="HD43" i="188" s="1"/>
  <c r="HE43" i="188" s="1"/>
  <c r="HF43" i="188" s="1"/>
  <c r="HG43" i="188" s="1"/>
  <c r="BU15" i="185"/>
  <c r="CB15" i="185"/>
  <c r="CD15" i="185"/>
  <c r="W15" i="185" s="1"/>
  <c r="BX15" i="185"/>
  <c r="BY15" i="185"/>
  <c r="P15" i="185" s="1"/>
  <c r="BS21" i="186"/>
  <c r="U21" i="186" s="1"/>
  <c r="CO12" i="188"/>
  <c r="CP12" i="188" s="1"/>
  <c r="CQ12" i="188" s="1"/>
  <c r="BR20" i="185"/>
  <c r="CD20" i="185"/>
  <c r="W20" i="185" s="1"/>
  <c r="BX20" i="185"/>
  <c r="BS20" i="185"/>
  <c r="U20" i="185" s="1"/>
  <c r="BY20" i="185"/>
  <c r="P20" i="185" s="1"/>
  <c r="CB20" i="185"/>
  <c r="BU20" i="185"/>
  <c r="CD21" i="186"/>
  <c r="W21" i="186" s="1"/>
  <c r="CD18" i="184"/>
  <c r="W18" i="184" s="1"/>
  <c r="BR37" i="184"/>
  <c r="BU23" i="188"/>
  <c r="BY21" i="186"/>
  <c r="P21" i="186" s="1"/>
  <c r="BY43" i="187"/>
  <c r="P43" i="187" s="1"/>
  <c r="BS43" i="187"/>
  <c r="U43" i="187" s="1"/>
  <c r="CB43" i="187"/>
  <c r="CD43" i="187"/>
  <c r="W43" i="187" s="1"/>
  <c r="BY43" i="184"/>
  <c r="P43" i="184" s="1"/>
  <c r="BX43" i="184"/>
  <c r="CD43" i="184"/>
  <c r="W43" i="184" s="1"/>
  <c r="BR43" i="184"/>
  <c r="BS43" i="184"/>
  <c r="U43" i="184" s="1"/>
  <c r="BU43" i="184"/>
  <c r="CB43" i="184"/>
  <c r="BU43" i="186"/>
  <c r="BS43" i="186"/>
  <c r="U43" i="186" s="1"/>
  <c r="CD43" i="186"/>
  <c r="W43" i="186" s="1"/>
  <c r="BR43" i="186"/>
  <c r="T43" i="186" s="1"/>
  <c r="CB43" i="186"/>
  <c r="BX43" i="186"/>
  <c r="CO17" i="185"/>
  <c r="CP17" i="185" s="1"/>
  <c r="CQ17" i="185" s="1"/>
  <c r="CR17" i="185" s="1"/>
  <c r="CS17" i="185" s="1"/>
  <c r="CT17" i="185" s="1"/>
  <c r="CU17" i="185" s="1"/>
  <c r="CV17" i="185" s="1"/>
  <c r="CW17" i="185" s="1"/>
  <c r="CX17" i="185" s="1"/>
  <c r="CY17" i="185" s="1"/>
  <c r="CZ17" i="185" s="1"/>
  <c r="DA17" i="185" s="1"/>
  <c r="DB17" i="185" s="1"/>
  <c r="DC17" i="185" s="1"/>
  <c r="DD17" i="185" s="1"/>
  <c r="DE17" i="185" s="1"/>
  <c r="DF17" i="185" s="1"/>
  <c r="DG17" i="185" s="1"/>
  <c r="DH17" i="185" s="1"/>
  <c r="DI17" i="185" s="1"/>
  <c r="DJ17" i="185" s="1"/>
  <c r="DK17" i="185" s="1"/>
  <c r="DL17" i="185" s="1"/>
  <c r="DM17" i="185" s="1"/>
  <c r="DN17" i="185" s="1"/>
  <c r="DO17" i="185" s="1"/>
  <c r="DP17" i="185" s="1"/>
  <c r="DQ17" i="185" s="1"/>
  <c r="DR17" i="185" s="1"/>
  <c r="DS17" i="185" s="1"/>
  <c r="DT17" i="185" s="1"/>
  <c r="DU17" i="185" s="1"/>
  <c r="DV17" i="185" s="1"/>
  <c r="DW17" i="185" s="1"/>
  <c r="DX17" i="185" s="1"/>
  <c r="DY17" i="185" s="1"/>
  <c r="DZ17" i="185" s="1"/>
  <c r="EA17" i="185" s="1"/>
  <c r="EB17" i="185" s="1"/>
  <c r="EC17" i="185" s="1"/>
  <c r="ED17" i="185" s="1"/>
  <c r="EE17" i="185" s="1"/>
  <c r="EF17" i="185" s="1"/>
  <c r="EG17" i="185" s="1"/>
  <c r="EH17" i="185" s="1"/>
  <c r="EI17" i="185" s="1"/>
  <c r="EJ17" i="185" s="1"/>
  <c r="EK17" i="185" s="1"/>
  <c r="EL17" i="185" s="1"/>
  <c r="EM17" i="185" s="1"/>
  <c r="EN17" i="185" s="1"/>
  <c r="EO17" i="185" s="1"/>
  <c r="EP17" i="185" s="1"/>
  <c r="EQ17" i="185" s="1"/>
  <c r="ER17" i="185" s="1"/>
  <c r="ES17" i="185" s="1"/>
  <c r="ET17" i="185" s="1"/>
  <c r="EU17" i="185" s="1"/>
  <c r="EV17" i="185" s="1"/>
  <c r="EW17" i="185" s="1"/>
  <c r="EX17" i="185" s="1"/>
  <c r="EY17" i="185" s="1"/>
  <c r="EZ17" i="185" s="1"/>
  <c r="FA17" i="185" s="1"/>
  <c r="FB17" i="185" s="1"/>
  <c r="FC17" i="185" s="1"/>
  <c r="FD17" i="185" s="1"/>
  <c r="FE17" i="185" s="1"/>
  <c r="FF17" i="185" s="1"/>
  <c r="FG17" i="185" s="1"/>
  <c r="FH17" i="185" s="1"/>
  <c r="FI17" i="185" s="1"/>
  <c r="FJ17" i="185" s="1"/>
  <c r="FK17" i="185" s="1"/>
  <c r="FL17" i="185" s="1"/>
  <c r="FM17" i="185" s="1"/>
  <c r="FN17" i="185" s="1"/>
  <c r="FO17" i="185" s="1"/>
  <c r="FP17" i="185" s="1"/>
  <c r="FQ17" i="185" s="1"/>
  <c r="FR17" i="185" s="1"/>
  <c r="FS17" i="185" s="1"/>
  <c r="FT17" i="185" s="1"/>
  <c r="FU17" i="185" s="1"/>
  <c r="FV17" i="185" s="1"/>
  <c r="FW17" i="185" s="1"/>
  <c r="FX17" i="185" s="1"/>
  <c r="FY17" i="185" s="1"/>
  <c r="FZ17" i="185" s="1"/>
  <c r="GA17" i="185" s="1"/>
  <c r="GB17" i="185" s="1"/>
  <c r="GC17" i="185" s="1"/>
  <c r="GD17" i="185" s="1"/>
  <c r="GE17" i="185" s="1"/>
  <c r="GF17" i="185" s="1"/>
  <c r="GG17" i="185" s="1"/>
  <c r="GH17" i="185" s="1"/>
  <c r="GI17" i="185" s="1"/>
  <c r="GJ17" i="185" s="1"/>
  <c r="GK17" i="185" s="1"/>
  <c r="GL17" i="185" s="1"/>
  <c r="GM17" i="185" s="1"/>
  <c r="GN17" i="185" s="1"/>
  <c r="GO17" i="185" s="1"/>
  <c r="GP17" i="185" s="1"/>
  <c r="GQ17" i="185" s="1"/>
  <c r="GR17" i="185" s="1"/>
  <c r="GS17" i="185" s="1"/>
  <c r="GT17" i="185" s="1"/>
  <c r="GU17" i="185" s="1"/>
  <c r="GV17" i="185" s="1"/>
  <c r="GW17" i="185" s="1"/>
  <c r="GX17" i="185" s="1"/>
  <c r="GY17" i="185" s="1"/>
  <c r="GZ17" i="185" s="1"/>
  <c r="HA17" i="185" s="1"/>
  <c r="HB17" i="185" s="1"/>
  <c r="HC17" i="185" s="1"/>
  <c r="HD17" i="185" s="1"/>
  <c r="HE17" i="185" s="1"/>
  <c r="HF17" i="185" s="1"/>
  <c r="HG17" i="185" s="1"/>
  <c r="BU15" i="186"/>
  <c r="BS15" i="186"/>
  <c r="U15" i="186" s="1"/>
  <c r="BR15" i="186"/>
  <c r="T15" i="186" s="1"/>
  <c r="CD15" i="186"/>
  <c r="W15" i="186" s="1"/>
  <c r="BX15" i="186"/>
  <c r="BY15" i="186"/>
  <c r="P15" i="186" s="1"/>
  <c r="CB15" i="186"/>
  <c r="BS12" i="187"/>
  <c r="U12" i="187" s="1"/>
  <c r="BY12" i="187"/>
  <c r="P12" i="187" s="1"/>
  <c r="CB12" i="187"/>
  <c r="CD12" i="187"/>
  <c r="W12" i="187" s="1"/>
  <c r="BS40" i="188"/>
  <c r="U40" i="188" s="1"/>
  <c r="BS26" i="184"/>
  <c r="U26" i="184" s="1"/>
  <c r="BY18" i="186"/>
  <c r="P18" i="186" s="1"/>
  <c r="BU41" i="184"/>
  <c r="BS20" i="184"/>
  <c r="U20" i="184" s="1"/>
  <c r="BR38" i="185"/>
  <c r="CD12" i="185"/>
  <c r="W12" i="185" s="1"/>
  <c r="BX18" i="188"/>
  <c r="BS18" i="188"/>
  <c r="U18" i="188" s="1"/>
  <c r="CB18" i="188"/>
  <c r="BR18" i="188"/>
  <c r="T18" i="188" s="1"/>
  <c r="BU18" i="188"/>
  <c r="BY18" i="188"/>
  <c r="P18" i="188" s="1"/>
  <c r="CD18" i="188"/>
  <c r="W18" i="188" s="1"/>
  <c r="BS16" i="187"/>
  <c r="U16" i="187" s="1"/>
  <c r="BR16" i="187"/>
  <c r="T16" i="187" s="1"/>
  <c r="CB16" i="187"/>
  <c r="BU16" i="187"/>
  <c r="BY16" i="187"/>
  <c r="P16" i="187" s="1"/>
  <c r="CD16" i="187"/>
  <c r="W16" i="187" s="1"/>
  <c r="BU12" i="185"/>
  <c r="BS12" i="185"/>
  <c r="U12" i="185" s="1"/>
  <c r="CO13" i="187"/>
  <c r="CP13" i="187" s="1"/>
  <c r="CQ13" i="187" s="1"/>
  <c r="CR13" i="187" s="1"/>
  <c r="CS13" i="187" s="1"/>
  <c r="CT13" i="187" s="1"/>
  <c r="CU13" i="187" s="1"/>
  <c r="CV13" i="187" s="1"/>
  <c r="CW13" i="187" s="1"/>
  <c r="CX13" i="187" s="1"/>
  <c r="CY13" i="187" s="1"/>
  <c r="CZ13" i="187" s="1"/>
  <c r="DA13" i="187" s="1"/>
  <c r="DB13" i="187" s="1"/>
  <c r="DC13" i="187" s="1"/>
  <c r="DD13" i="187" s="1"/>
  <c r="DE13" i="187" s="1"/>
  <c r="DF13" i="187" s="1"/>
  <c r="DG13" i="187" s="1"/>
  <c r="DH13" i="187" s="1"/>
  <c r="DI13" i="187" s="1"/>
  <c r="DJ13" i="187" s="1"/>
  <c r="DK13" i="187" s="1"/>
  <c r="DL13" i="187" s="1"/>
  <c r="DM13" i="187" s="1"/>
  <c r="DN13" i="187" s="1"/>
  <c r="DO13" i="187" s="1"/>
  <c r="DP13" i="187" s="1"/>
  <c r="DQ13" i="187" s="1"/>
  <c r="DR13" i="187" s="1"/>
  <c r="DS13" i="187" s="1"/>
  <c r="DT13" i="187" s="1"/>
  <c r="BX19" i="187"/>
  <c r="CB40" i="188"/>
  <c r="CB21" i="186"/>
  <c r="CO16" i="187"/>
  <c r="CP16" i="187" s="1"/>
  <c r="CQ16" i="187" s="1"/>
  <c r="CR16" i="187" s="1"/>
  <c r="CS16" i="187" s="1"/>
  <c r="CT16" i="187" s="1"/>
  <c r="CU16" i="187" s="1"/>
  <c r="CV16" i="187" s="1"/>
  <c r="CW16" i="187" s="1"/>
  <c r="CX16" i="187" s="1"/>
  <c r="CY16" i="187" s="1"/>
  <c r="CZ16" i="187" s="1"/>
  <c r="DA16" i="187" s="1"/>
  <c r="DB16" i="187" s="1"/>
  <c r="DC16" i="187" s="1"/>
  <c r="DD16" i="187" s="1"/>
  <c r="DE16" i="187" s="1"/>
  <c r="DF16" i="187" s="1"/>
  <c r="DG16" i="187" s="1"/>
  <c r="DH16" i="187" s="1"/>
  <c r="DI16" i="187" s="1"/>
  <c r="DJ16" i="187" s="1"/>
  <c r="DK16" i="187" s="1"/>
  <c r="DL16" i="187" s="1"/>
  <c r="DM16" i="187" s="1"/>
  <c r="DN16" i="187" s="1"/>
  <c r="DO16" i="187" s="1"/>
  <c r="DP16" i="187" s="1"/>
  <c r="DQ16" i="187" s="1"/>
  <c r="DR16" i="187" s="1"/>
  <c r="DS16" i="187" s="1"/>
  <c r="DT16" i="187" s="1"/>
  <c r="DU16" i="187" s="1"/>
  <c r="DV16" i="187" s="1"/>
  <c r="DW16" i="187" s="1"/>
  <c r="DX16" i="187" s="1"/>
  <c r="DY16" i="187" s="1"/>
  <c r="DZ16" i="187" s="1"/>
  <c r="EA16" i="187" s="1"/>
  <c r="EB16" i="187" s="1"/>
  <c r="EC16" i="187" s="1"/>
  <c r="ED16" i="187" s="1"/>
  <c r="EE16" i="187" s="1"/>
  <c r="EF16" i="187" s="1"/>
  <c r="EG16" i="187" s="1"/>
  <c r="EH16" i="187" s="1"/>
  <c r="EI16" i="187" s="1"/>
  <c r="EJ16" i="187" s="1"/>
  <c r="EK16" i="187" s="1"/>
  <c r="EL16" i="187" s="1"/>
  <c r="EM16" i="187" s="1"/>
  <c r="EN16" i="187" s="1"/>
  <c r="EO16" i="187" s="1"/>
  <c r="EP16" i="187" s="1"/>
  <c r="EQ16" i="187" s="1"/>
  <c r="ER16" i="187" s="1"/>
  <c r="ES16" i="187" s="1"/>
  <c r="ET16" i="187" s="1"/>
  <c r="EU16" i="187" s="1"/>
  <c r="EV16" i="187" s="1"/>
  <c r="EW16" i="187" s="1"/>
  <c r="EX16" i="187" s="1"/>
  <c r="EY16" i="187" s="1"/>
  <c r="EZ16" i="187" s="1"/>
  <c r="FA16" i="187" s="1"/>
  <c r="FB16" i="187" s="1"/>
  <c r="FC16" i="187" s="1"/>
  <c r="FD16" i="187" s="1"/>
  <c r="FE16" i="187" s="1"/>
  <c r="FF16" i="187" s="1"/>
  <c r="FG16" i="187" s="1"/>
  <c r="FH16" i="187" s="1"/>
  <c r="FI16" i="187" s="1"/>
  <c r="FJ16" i="187" s="1"/>
  <c r="FK16" i="187" s="1"/>
  <c r="FL16" i="187" s="1"/>
  <c r="FM16" i="187" s="1"/>
  <c r="FN16" i="187" s="1"/>
  <c r="FO16" i="187" s="1"/>
  <c r="FP16" i="187" s="1"/>
  <c r="FQ16" i="187" s="1"/>
  <c r="FR16" i="187" s="1"/>
  <c r="FS16" i="187" s="1"/>
  <c r="FT16" i="187" s="1"/>
  <c r="FU16" i="187" s="1"/>
  <c r="FV16" i="187" s="1"/>
  <c r="FW16" i="187" s="1"/>
  <c r="FX16" i="187" s="1"/>
  <c r="FY16" i="187" s="1"/>
  <c r="FZ16" i="187" s="1"/>
  <c r="GA16" i="187" s="1"/>
  <c r="GB16" i="187" s="1"/>
  <c r="GC16" i="187" s="1"/>
  <c r="GD16" i="187" s="1"/>
  <c r="GE16" i="187" s="1"/>
  <c r="GF16" i="187" s="1"/>
  <c r="GG16" i="187" s="1"/>
  <c r="GH16" i="187" s="1"/>
  <c r="GI16" i="187" s="1"/>
  <c r="GJ16" i="187" s="1"/>
  <c r="GK16" i="187" s="1"/>
  <c r="GL16" i="187" s="1"/>
  <c r="GM16" i="187" s="1"/>
  <c r="GN16" i="187" s="1"/>
  <c r="GO16" i="187" s="1"/>
  <c r="GP16" i="187" s="1"/>
  <c r="GQ16" i="187" s="1"/>
  <c r="GR16" i="187" s="1"/>
  <c r="GS16" i="187" s="1"/>
  <c r="GT16" i="187" s="1"/>
  <c r="GU16" i="187" s="1"/>
  <c r="GV16" i="187" s="1"/>
  <c r="GW16" i="187" s="1"/>
  <c r="GX16" i="187" s="1"/>
  <c r="GY16" i="187" s="1"/>
  <c r="GZ16" i="187" s="1"/>
  <c r="HA16" i="187" s="1"/>
  <c r="HB16" i="187" s="1"/>
  <c r="HC16" i="187" s="1"/>
  <c r="HD16" i="187" s="1"/>
  <c r="HE16" i="187" s="1"/>
  <c r="HF16" i="187" s="1"/>
  <c r="HG16" i="187" s="1"/>
  <c r="CB12" i="185"/>
  <c r="BS43" i="185"/>
  <c r="U43" i="185" s="1"/>
  <c r="CB43" i="185"/>
  <c r="BY43" i="185"/>
  <c r="P43" i="185" s="1"/>
  <c r="BU43" i="185"/>
  <c r="BX43" i="185"/>
  <c r="CD43" i="185"/>
  <c r="W43" i="185" s="1"/>
  <c r="BR43" i="185"/>
  <c r="BR19" i="184"/>
  <c r="BU19" i="184"/>
  <c r="BY19" i="184"/>
  <c r="P19" i="184" s="1"/>
  <c r="CB19" i="184"/>
  <c r="BX19" i="184"/>
  <c r="CD19" i="184"/>
  <c r="W19" i="184" s="1"/>
  <c r="BS19" i="184"/>
  <c r="U19" i="184" s="1"/>
  <c r="BY43" i="188"/>
  <c r="P43" i="188" s="1"/>
  <c r="BR43" i="188"/>
  <c r="T43" i="188" s="1"/>
  <c r="CB43" i="188"/>
  <c r="CD43" i="188"/>
  <c r="W43" i="188" s="1"/>
  <c r="BX43" i="188"/>
  <c r="BU43" i="188"/>
  <c r="BU21" i="186"/>
  <c r="BX16" i="187"/>
  <c r="BY23" i="188"/>
  <c r="P23" i="188" s="1"/>
  <c r="BS37" i="184"/>
  <c r="U37" i="184" s="1"/>
  <c r="BS36" i="184"/>
  <c r="U36" i="184" s="1"/>
  <c r="BY43" i="186"/>
  <c r="P43" i="186" s="1"/>
  <c r="BR19" i="187"/>
  <c r="T19" i="187" s="1"/>
  <c r="BS19" i="187"/>
  <c r="U19" i="187" s="1"/>
  <c r="BU19" i="187"/>
  <c r="CD19" i="187"/>
  <c r="W19" i="187" s="1"/>
  <c r="CD12" i="184"/>
  <c r="W12" i="184" s="1"/>
  <c r="BY12" i="184"/>
  <c r="P12" i="184" s="1"/>
  <c r="BU12" i="184"/>
  <c r="BX12" i="184"/>
  <c r="BR12" i="184"/>
  <c r="T12" i="184" s="1"/>
  <c r="CB12" i="184"/>
  <c r="BR17" i="185"/>
  <c r="BX17" i="185"/>
  <c r="CD17" i="185"/>
  <c r="W17" i="185" s="1"/>
  <c r="BX21" i="186"/>
  <c r="AZ34" i="186" a="1"/>
  <c r="AZ34" i="186" s="1"/>
  <c r="BX33" i="188"/>
  <c r="W41" i="187"/>
  <c r="W27" i="184"/>
  <c r="W15" i="184"/>
  <c r="BS24" i="187"/>
  <c r="U24" i="187" s="1"/>
  <c r="BS33" i="188"/>
  <c r="U33" i="188" s="1"/>
  <c r="W31" i="186"/>
  <c r="BR36" i="187"/>
  <c r="T36" i="187" s="1"/>
  <c r="BS22" i="186"/>
  <c r="U22" i="186" s="1"/>
  <c r="BU33" i="188"/>
  <c r="CD22" i="186"/>
  <c r="W22" i="186" s="1"/>
  <c r="CB33" i="188"/>
  <c r="CD23" i="188"/>
  <c r="W23" i="188" s="1"/>
  <c r="BY20" i="184"/>
  <c r="P20" i="184" s="1"/>
  <c r="BY26" i="184"/>
  <c r="P26" i="184" s="1"/>
  <c r="CB41" i="187"/>
  <c r="BU34" i="185"/>
  <c r="CD26" i="184"/>
  <c r="W26" i="184" s="1"/>
  <c r="BR41" i="187"/>
  <c r="T41" i="187" s="1"/>
  <c r="BX23" i="188"/>
  <c r="W40" i="185"/>
  <c r="W39" i="184"/>
  <c r="W42" i="187"/>
  <c r="W29" i="188"/>
  <c r="W40" i="186"/>
  <c r="BX27" i="188"/>
  <c r="O30" i="188"/>
  <c r="CB38" i="187"/>
  <c r="CB17" i="187"/>
  <c r="AZ34" i="187" a="1"/>
  <c r="AZ34" i="187" s="1"/>
  <c r="W29" i="186"/>
  <c r="BX16" i="186"/>
  <c r="W32" i="186"/>
  <c r="BS26" i="186"/>
  <c r="U26" i="186" s="1"/>
  <c r="CD38" i="185"/>
  <c r="W38" i="185" s="1"/>
  <c r="BY18" i="185"/>
  <c r="P18" i="185" s="1"/>
  <c r="BY41" i="185"/>
  <c r="P41" i="185" s="1"/>
  <c r="BU38" i="185"/>
  <c r="BX18" i="185"/>
  <c r="CD28" i="185"/>
  <c r="W28" i="185" s="1"/>
  <c r="BU30" i="185"/>
  <c r="BS21" i="185"/>
  <c r="U21" i="185" s="1"/>
  <c r="CB21" i="185"/>
  <c r="BU21" i="185"/>
  <c r="BR21" i="185"/>
  <c r="CD29" i="185"/>
  <c r="W29" i="185" s="1"/>
  <c r="BR35" i="185"/>
  <c r="CD22" i="185"/>
  <c r="W22" i="185" s="1"/>
  <c r="BS35" i="185"/>
  <c r="U35" i="185" s="1"/>
  <c r="BU22" i="185"/>
  <c r="BS38" i="185"/>
  <c r="U38" i="185" s="1"/>
  <c r="W31" i="185"/>
  <c r="BR34" i="185"/>
  <c r="CD39" i="185"/>
  <c r="W39" i="185" s="1"/>
  <c r="CB34" i="185"/>
  <c r="BU39" i="185"/>
  <c r="BY39" i="185"/>
  <c r="P39" i="185" s="1"/>
  <c r="BX34" i="185"/>
  <c r="CB39" i="185"/>
  <c r="BS21" i="184"/>
  <c r="U21" i="184" s="1"/>
  <c r="BR21" i="184"/>
  <c r="BY36" i="184"/>
  <c r="P36" i="184" s="1"/>
  <c r="BR31" i="184"/>
  <c r="CB34" i="184"/>
  <c r="R27" i="184"/>
  <c r="CD31" i="184"/>
  <c r="W31" i="184" s="1"/>
  <c r="W35" i="184"/>
  <c r="CD38" i="184"/>
  <c r="W38" i="184" s="1"/>
  <c r="CD29" i="184"/>
  <c r="W29" i="184" s="1"/>
  <c r="BX21" i="184"/>
  <c r="CB30" i="184"/>
  <c r="W21" i="184"/>
  <c r="CB18" i="184"/>
  <c r="BR30" i="184"/>
  <c r="BU22" i="184"/>
  <c r="BR15" i="184"/>
  <c r="T15" i="184" s="1"/>
  <c r="BU28" i="184"/>
  <c r="CD28" i="184"/>
  <c r="W28" i="184" s="1"/>
  <c r="BX28" i="184"/>
  <c r="BX15" i="184"/>
  <c r="CB15" i="184"/>
  <c r="CB31" i="184"/>
  <c r="W37" i="188"/>
  <c r="W33" i="184"/>
  <c r="W21" i="187"/>
  <c r="W19" i="185"/>
  <c r="W24" i="186"/>
  <c r="W32" i="187"/>
  <c r="W42" i="186"/>
  <c r="W26" i="185"/>
  <c r="W35" i="186"/>
  <c r="W40" i="188"/>
  <c r="W35" i="187"/>
  <c r="W39" i="188"/>
  <c r="W33" i="186"/>
  <c r="W24" i="185"/>
  <c r="W25" i="187"/>
  <c r="CD22" i="187"/>
  <c r="W22" i="187" s="1"/>
  <c r="BY15" i="184"/>
  <c r="P15" i="184" s="1"/>
  <c r="CD20" i="184"/>
  <c r="W20" i="184" s="1"/>
  <c r="CD24" i="184"/>
  <c r="W24" i="184" s="1"/>
  <c r="CB23" i="184"/>
  <c r="CB39" i="184"/>
  <c r="BY38" i="184"/>
  <c r="P38" i="184" s="1"/>
  <c r="BY18" i="184"/>
  <c r="P18" i="184" s="1"/>
  <c r="BY28" i="185"/>
  <c r="P28" i="185" s="1"/>
  <c r="BS22" i="184"/>
  <c r="U22" i="184" s="1"/>
  <c r="BX21" i="185"/>
  <c r="AZ34" i="184" a="1"/>
  <c r="AZ34" i="184" s="1"/>
  <c r="BU36" i="188"/>
  <c r="BY22" i="187"/>
  <c r="P22" i="187" s="1"/>
  <c r="BX23" i="186"/>
  <c r="BY21" i="185"/>
  <c r="P21" i="185" s="1"/>
  <c r="BU30" i="184"/>
  <c r="BR18" i="186"/>
  <c r="T18" i="186" s="1"/>
  <c r="BS41" i="185"/>
  <c r="U41" i="185" s="1"/>
  <c r="BX14" i="186"/>
  <c r="CD26" i="186"/>
  <c r="W26" i="186" s="1"/>
  <c r="BS15" i="184"/>
  <c r="U15" i="184" s="1"/>
  <c r="BX36" i="188"/>
  <c r="BR23" i="184"/>
  <c r="BS23" i="184"/>
  <c r="U23" i="184" s="1"/>
  <c r="BU23" i="186"/>
  <c r="BS16" i="184"/>
  <c r="U16" i="184" s="1"/>
  <c r="BY31" i="184"/>
  <c r="P31" i="184" s="1"/>
  <c r="BU14" i="186"/>
  <c r="BX26" i="186"/>
  <c r="BU15" i="184"/>
  <c r="BR16" i="168"/>
  <c r="T16" i="168" s="1"/>
  <c r="W40" i="184"/>
  <c r="BX42" i="168"/>
  <c r="CB15" i="168"/>
  <c r="BS30" i="185"/>
  <c r="U30" i="185" s="1"/>
  <c r="BX30" i="185"/>
  <c r="BS23" i="186"/>
  <c r="U23" i="186" s="1"/>
  <c r="BX16" i="184"/>
  <c r="CD41" i="185"/>
  <c r="W41" i="185" s="1"/>
  <c r="CD17" i="187"/>
  <c r="W17" i="187" s="1"/>
  <c r="BY30" i="185"/>
  <c r="P30" i="185" s="1"/>
  <c r="BY38" i="185"/>
  <c r="P38" i="185" s="1"/>
  <c r="BX37" i="184"/>
  <c r="BS22" i="187"/>
  <c r="U22" i="187" s="1"/>
  <c r="CB16" i="184"/>
  <c r="BR41" i="185"/>
  <c r="CB14" i="186"/>
  <c r="BR40" i="168"/>
  <c r="T40" i="168" s="1"/>
  <c r="BU17" i="187"/>
  <c r="CB30" i="168"/>
  <c r="BY29" i="168"/>
  <c r="P29" i="168" s="1"/>
  <c r="BU22" i="187"/>
  <c r="W42" i="184"/>
  <c r="CD16" i="184"/>
  <c r="W16" i="184" s="1"/>
  <c r="BR17" i="187"/>
  <c r="T17" i="187" s="1"/>
  <c r="CD23" i="184"/>
  <c r="W23" i="184" s="1"/>
  <c r="BX30" i="184"/>
  <c r="BX22" i="185"/>
  <c r="CB22" i="187"/>
  <c r="BR14" i="186"/>
  <c r="T14" i="186" s="1"/>
  <c r="BR42" i="186"/>
  <c r="T42" i="186" s="1"/>
  <c r="BY17" i="187"/>
  <c r="P17" i="187" s="1"/>
  <c r="CD36" i="187"/>
  <c r="W36" i="187" s="1"/>
  <c r="CB23" i="188"/>
  <c r="CB20" i="184"/>
  <c r="BX35" i="168"/>
  <c r="BU27" i="168"/>
  <c r="BY23" i="184"/>
  <c r="P23" i="184" s="1"/>
  <c r="BX22" i="187"/>
  <c r="BX31" i="187"/>
  <c r="BX38" i="184"/>
  <c r="BU18" i="186"/>
  <c r="BY14" i="186"/>
  <c r="P14" i="186" s="1"/>
  <c r="BS17" i="187"/>
  <c r="U17" i="187" s="1"/>
  <c r="BR20" i="184"/>
  <c r="T20" i="184" s="1"/>
  <c r="BY34" i="168"/>
  <c r="P34" i="168" s="1"/>
  <c r="BY39" i="168"/>
  <c r="P39" i="168" s="1"/>
  <c r="CB27" i="168"/>
  <c r="BX25" i="168"/>
  <c r="BS41" i="187"/>
  <c r="U41" i="187" s="1"/>
  <c r="BX27" i="168"/>
  <c r="BU29" i="168"/>
  <c r="BS28" i="168"/>
  <c r="U28" i="168" s="1"/>
  <c r="W18" i="186"/>
  <c r="CD41" i="184"/>
  <c r="W41" i="184" s="1"/>
  <c r="CD14" i="186"/>
  <c r="W14" i="186" s="1"/>
  <c r="BX40" i="168"/>
  <c r="CB26" i="186"/>
  <c r="BY37" i="168"/>
  <c r="P37" i="168" s="1"/>
  <c r="AZ34" i="188" a="1"/>
  <c r="AZ34" i="188" s="1"/>
  <c r="O17" i="187"/>
  <c r="O24" i="187"/>
  <c r="O32" i="187"/>
  <c r="BX32" i="168"/>
  <c r="W30" i="187"/>
  <c r="BY33" i="187"/>
  <c r="P33" i="187" s="1"/>
  <c r="O38" i="186"/>
  <c r="O30" i="187"/>
  <c r="BY29" i="185"/>
  <c r="P29" i="185" s="1"/>
  <c r="CB29" i="185"/>
  <c r="BX29" i="185"/>
  <c r="O39" i="187"/>
  <c r="R39" i="187"/>
  <c r="O34" i="186"/>
  <c r="O24" i="185"/>
  <c r="CO32" i="184"/>
  <c r="CP32" i="184" s="1"/>
  <c r="CQ32" i="184" s="1"/>
  <c r="CR32" i="184" s="1"/>
  <c r="CS32" i="184" s="1"/>
  <c r="CT32" i="184" s="1"/>
  <c r="CU32" i="184" s="1"/>
  <c r="CV32" i="184" s="1"/>
  <c r="CW32" i="184" s="1"/>
  <c r="CX32" i="184" s="1"/>
  <c r="CY32" i="184" s="1"/>
  <c r="CZ32" i="184" s="1"/>
  <c r="DA32" i="184" s="1"/>
  <c r="DB32" i="184" s="1"/>
  <c r="DC32" i="184" s="1"/>
  <c r="DD32" i="184" s="1"/>
  <c r="DE32" i="184" s="1"/>
  <c r="DF32" i="184" s="1"/>
  <c r="DG32" i="184" s="1"/>
  <c r="DH32" i="184" s="1"/>
  <c r="DI32" i="184" s="1"/>
  <c r="DJ32" i="184" s="1"/>
  <c r="DK32" i="184" s="1"/>
  <c r="DL32" i="184" s="1"/>
  <c r="DM32" i="184" s="1"/>
  <c r="DN32" i="184" s="1"/>
  <c r="DO32" i="184" s="1"/>
  <c r="DP32" i="184" s="1"/>
  <c r="DQ32" i="184" s="1"/>
  <c r="DR32" i="184" s="1"/>
  <c r="DS32" i="184" s="1"/>
  <c r="DT32" i="184" s="1"/>
  <c r="DU32" i="184" s="1"/>
  <c r="DV32" i="184" s="1"/>
  <c r="DW32" i="184" s="1"/>
  <c r="DX32" i="184" s="1"/>
  <c r="DY32" i="184" s="1"/>
  <c r="DZ32" i="184" s="1"/>
  <c r="EA32" i="184" s="1"/>
  <c r="EB32" i="184" s="1"/>
  <c r="EC32" i="184" s="1"/>
  <c r="ED32" i="184" s="1"/>
  <c r="EE32" i="184" s="1"/>
  <c r="EF32" i="184" s="1"/>
  <c r="EG32" i="184" s="1"/>
  <c r="EH32" i="184" s="1"/>
  <c r="EI32" i="184" s="1"/>
  <c r="EJ32" i="184" s="1"/>
  <c r="EK32" i="184" s="1"/>
  <c r="EL32" i="184" s="1"/>
  <c r="EM32" i="184" s="1"/>
  <c r="EN32" i="184" s="1"/>
  <c r="EO32" i="184" s="1"/>
  <c r="EP32" i="184" s="1"/>
  <c r="EQ32" i="184" s="1"/>
  <c r="ER32" i="184" s="1"/>
  <c r="ES32" i="184" s="1"/>
  <c r="ET32" i="184" s="1"/>
  <c r="EU32" i="184" s="1"/>
  <c r="EV32" i="184" s="1"/>
  <c r="EW32" i="184" s="1"/>
  <c r="EX32" i="184" s="1"/>
  <c r="EY32" i="184" s="1"/>
  <c r="EZ32" i="184" s="1"/>
  <c r="FA32" i="184" s="1"/>
  <c r="FB32" i="184" s="1"/>
  <c r="FC32" i="184" s="1"/>
  <c r="FD32" i="184" s="1"/>
  <c r="FE32" i="184" s="1"/>
  <c r="FF32" i="184" s="1"/>
  <c r="FG32" i="184" s="1"/>
  <c r="FH32" i="184" s="1"/>
  <c r="FI32" i="184" s="1"/>
  <c r="FJ32" i="184" s="1"/>
  <c r="FK32" i="184" s="1"/>
  <c r="FL32" i="184" s="1"/>
  <c r="FM32" i="184" s="1"/>
  <c r="FN32" i="184" s="1"/>
  <c r="FO32" i="184" s="1"/>
  <c r="FP32" i="184" s="1"/>
  <c r="FQ32" i="184" s="1"/>
  <c r="FR32" i="184" s="1"/>
  <c r="FS32" i="184" s="1"/>
  <c r="FT32" i="184" s="1"/>
  <c r="FU32" i="184" s="1"/>
  <c r="FV32" i="184" s="1"/>
  <c r="FW32" i="184" s="1"/>
  <c r="FX32" i="184" s="1"/>
  <c r="FY32" i="184" s="1"/>
  <c r="FZ32" i="184" s="1"/>
  <c r="GA32" i="184" s="1"/>
  <c r="GB32" i="184" s="1"/>
  <c r="GC32" i="184" s="1"/>
  <c r="GD32" i="184" s="1"/>
  <c r="GE32" i="184" s="1"/>
  <c r="GF32" i="184" s="1"/>
  <c r="GG32" i="184" s="1"/>
  <c r="GH32" i="184" s="1"/>
  <c r="GI32" i="184" s="1"/>
  <c r="GJ32" i="184" s="1"/>
  <c r="GK32" i="184" s="1"/>
  <c r="GL32" i="184" s="1"/>
  <c r="GM32" i="184" s="1"/>
  <c r="GN32" i="184" s="1"/>
  <c r="GO32" i="184" s="1"/>
  <c r="GP32" i="184" s="1"/>
  <c r="GQ32" i="184" s="1"/>
  <c r="GR32" i="184" s="1"/>
  <c r="GS32" i="184" s="1"/>
  <c r="GT32" i="184" s="1"/>
  <c r="GU32" i="184" s="1"/>
  <c r="GV32" i="184" s="1"/>
  <c r="GW32" i="184" s="1"/>
  <c r="GX32" i="184" s="1"/>
  <c r="GY32" i="184" s="1"/>
  <c r="GZ32" i="184" s="1"/>
  <c r="HA32" i="184" s="1"/>
  <c r="HB32" i="184" s="1"/>
  <c r="HC32" i="184" s="1"/>
  <c r="HD32" i="184" s="1"/>
  <c r="HE32" i="184" s="1"/>
  <c r="HF32" i="184" s="1"/>
  <c r="HG32" i="184" s="1"/>
  <c r="CD36" i="188"/>
  <c r="W36" i="188" s="1"/>
  <c r="BS29" i="184"/>
  <c r="U29" i="184" s="1"/>
  <c r="CO36" i="185"/>
  <c r="CP36" i="185" s="1"/>
  <c r="CQ36" i="185" s="1"/>
  <c r="CR36" i="185" s="1"/>
  <c r="CS36" i="185" s="1"/>
  <c r="CT36" i="185" s="1"/>
  <c r="CU36" i="185" s="1"/>
  <c r="CV36" i="185" s="1"/>
  <c r="CW36" i="185" s="1"/>
  <c r="CX36" i="185" s="1"/>
  <c r="CY36" i="185" s="1"/>
  <c r="CZ36" i="185" s="1"/>
  <c r="DA36" i="185" s="1"/>
  <c r="DB36" i="185" s="1"/>
  <c r="DC36" i="185" s="1"/>
  <c r="DD36" i="185" s="1"/>
  <c r="DE36" i="185" s="1"/>
  <c r="DF36" i="185" s="1"/>
  <c r="DG36" i="185" s="1"/>
  <c r="DH36" i="185" s="1"/>
  <c r="DI36" i="185" s="1"/>
  <c r="DJ36" i="185" s="1"/>
  <c r="DK36" i="185" s="1"/>
  <c r="DL36" i="185" s="1"/>
  <c r="DM36" i="185" s="1"/>
  <c r="DN36" i="185" s="1"/>
  <c r="DO36" i="185" s="1"/>
  <c r="DP36" i="185" s="1"/>
  <c r="DQ36" i="185" s="1"/>
  <c r="DR36" i="185" s="1"/>
  <c r="DS36" i="185" s="1"/>
  <c r="DT36" i="185" s="1"/>
  <c r="DU36" i="185" s="1"/>
  <c r="DV36" i="185" s="1"/>
  <c r="DW36" i="185" s="1"/>
  <c r="DX36" i="185" s="1"/>
  <c r="DY36" i="185" s="1"/>
  <c r="DZ36" i="185" s="1"/>
  <c r="EA36" i="185" s="1"/>
  <c r="EB36" i="185" s="1"/>
  <c r="EC36" i="185" s="1"/>
  <c r="ED36" i="185" s="1"/>
  <c r="EE36" i="185" s="1"/>
  <c r="EF36" i="185" s="1"/>
  <c r="EG36" i="185" s="1"/>
  <c r="EH36" i="185" s="1"/>
  <c r="EI36" i="185" s="1"/>
  <c r="EJ36" i="185" s="1"/>
  <c r="EK36" i="185" s="1"/>
  <c r="EL36" i="185" s="1"/>
  <c r="EM36" i="185" s="1"/>
  <c r="EN36" i="185" s="1"/>
  <c r="EO36" i="185" s="1"/>
  <c r="EP36" i="185" s="1"/>
  <c r="EQ36" i="185" s="1"/>
  <c r="ER36" i="185" s="1"/>
  <c r="ES36" i="185" s="1"/>
  <c r="ET36" i="185" s="1"/>
  <c r="EU36" i="185" s="1"/>
  <c r="EV36" i="185" s="1"/>
  <c r="EW36" i="185" s="1"/>
  <c r="EX36" i="185" s="1"/>
  <c r="EY36" i="185" s="1"/>
  <c r="EZ36" i="185" s="1"/>
  <c r="FA36" i="185" s="1"/>
  <c r="FB36" i="185" s="1"/>
  <c r="FC36" i="185" s="1"/>
  <c r="FD36" i="185" s="1"/>
  <c r="FE36" i="185" s="1"/>
  <c r="FF36" i="185" s="1"/>
  <c r="FG36" i="185" s="1"/>
  <c r="FH36" i="185" s="1"/>
  <c r="FI36" i="185" s="1"/>
  <c r="FJ36" i="185" s="1"/>
  <c r="FK36" i="185" s="1"/>
  <c r="FL36" i="185" s="1"/>
  <c r="FM36" i="185" s="1"/>
  <c r="FN36" i="185" s="1"/>
  <c r="FO36" i="185" s="1"/>
  <c r="FP36" i="185" s="1"/>
  <c r="FQ36" i="185" s="1"/>
  <c r="FR36" i="185" s="1"/>
  <c r="FS36" i="185" s="1"/>
  <c r="FT36" i="185" s="1"/>
  <c r="FU36" i="185" s="1"/>
  <c r="FV36" i="185" s="1"/>
  <c r="FW36" i="185" s="1"/>
  <c r="FX36" i="185" s="1"/>
  <c r="FY36" i="185" s="1"/>
  <c r="FZ36" i="185" s="1"/>
  <c r="GA36" i="185" s="1"/>
  <c r="GB36" i="185" s="1"/>
  <c r="GC36" i="185" s="1"/>
  <c r="GD36" i="185" s="1"/>
  <c r="GE36" i="185" s="1"/>
  <c r="GF36" i="185" s="1"/>
  <c r="GG36" i="185" s="1"/>
  <c r="GH36" i="185" s="1"/>
  <c r="GI36" i="185" s="1"/>
  <c r="GJ36" i="185" s="1"/>
  <c r="GK36" i="185" s="1"/>
  <c r="GL36" i="185" s="1"/>
  <c r="GM36" i="185" s="1"/>
  <c r="GN36" i="185" s="1"/>
  <c r="GO36" i="185" s="1"/>
  <c r="GP36" i="185" s="1"/>
  <c r="GQ36" i="185" s="1"/>
  <c r="GR36" i="185" s="1"/>
  <c r="GS36" i="185" s="1"/>
  <c r="GT36" i="185" s="1"/>
  <c r="GU36" i="185" s="1"/>
  <c r="GV36" i="185" s="1"/>
  <c r="GW36" i="185" s="1"/>
  <c r="GX36" i="185" s="1"/>
  <c r="GY36" i="185" s="1"/>
  <c r="GZ36" i="185" s="1"/>
  <c r="HA36" i="185" s="1"/>
  <c r="HB36" i="185" s="1"/>
  <c r="HC36" i="185" s="1"/>
  <c r="HD36" i="185" s="1"/>
  <c r="HE36" i="185" s="1"/>
  <c r="HF36" i="185" s="1"/>
  <c r="HG36" i="185" s="1"/>
  <c r="CO18" i="184"/>
  <c r="CP18" i="184" s="1"/>
  <c r="CQ18" i="184" s="1"/>
  <c r="CR18" i="184" s="1"/>
  <c r="CS18" i="184" s="1"/>
  <c r="CT18" i="184" s="1"/>
  <c r="CU18" i="184" s="1"/>
  <c r="CV18" i="184" s="1"/>
  <c r="CW18" i="184" s="1"/>
  <c r="CX18" i="184" s="1"/>
  <c r="CY18" i="184" s="1"/>
  <c r="CZ18" i="184" s="1"/>
  <c r="DA18" i="184" s="1"/>
  <c r="DB18" i="184" s="1"/>
  <c r="DC18" i="184" s="1"/>
  <c r="DD18" i="184" s="1"/>
  <c r="DE18" i="184" s="1"/>
  <c r="DF18" i="184" s="1"/>
  <c r="DG18" i="184" s="1"/>
  <c r="DH18" i="184" s="1"/>
  <c r="DI18" i="184" s="1"/>
  <c r="DJ18" i="184" s="1"/>
  <c r="DK18" i="184" s="1"/>
  <c r="DL18" i="184" s="1"/>
  <c r="DM18" i="184" s="1"/>
  <c r="DN18" i="184" s="1"/>
  <c r="DO18" i="184" s="1"/>
  <c r="DP18" i="184" s="1"/>
  <c r="DQ18" i="184" s="1"/>
  <c r="DR18" i="184" s="1"/>
  <c r="DS18" i="184" s="1"/>
  <c r="DT18" i="184" s="1"/>
  <c r="DU18" i="184" s="1"/>
  <c r="DV18" i="184" s="1"/>
  <c r="DW18" i="184" s="1"/>
  <c r="DX18" i="184" s="1"/>
  <c r="DY18" i="184" s="1"/>
  <c r="DZ18" i="184" s="1"/>
  <c r="EA18" i="184" s="1"/>
  <c r="EB18" i="184" s="1"/>
  <c r="EC18" i="184" s="1"/>
  <c r="ED18" i="184" s="1"/>
  <c r="EE18" i="184" s="1"/>
  <c r="EF18" i="184" s="1"/>
  <c r="EG18" i="184" s="1"/>
  <c r="EH18" i="184" s="1"/>
  <c r="EI18" i="184" s="1"/>
  <c r="EJ18" i="184" s="1"/>
  <c r="EK18" i="184" s="1"/>
  <c r="EL18" i="184" s="1"/>
  <c r="EM18" i="184" s="1"/>
  <c r="EN18" i="184" s="1"/>
  <c r="EO18" i="184" s="1"/>
  <c r="EP18" i="184" s="1"/>
  <c r="EQ18" i="184" s="1"/>
  <c r="ER18" i="184" s="1"/>
  <c r="ES18" i="184" s="1"/>
  <c r="ET18" i="184" s="1"/>
  <c r="EU18" i="184" s="1"/>
  <c r="EV18" i="184" s="1"/>
  <c r="EW18" i="184" s="1"/>
  <c r="EX18" i="184" s="1"/>
  <c r="EY18" i="184" s="1"/>
  <c r="EZ18" i="184" s="1"/>
  <c r="FA18" i="184" s="1"/>
  <c r="FB18" i="184" s="1"/>
  <c r="FC18" i="184" s="1"/>
  <c r="FD18" i="184" s="1"/>
  <c r="FE18" i="184" s="1"/>
  <c r="FF18" i="184" s="1"/>
  <c r="FG18" i="184" s="1"/>
  <c r="FH18" i="184" s="1"/>
  <c r="FI18" i="184" s="1"/>
  <c r="FJ18" i="184" s="1"/>
  <c r="FK18" i="184" s="1"/>
  <c r="FL18" i="184" s="1"/>
  <c r="FM18" i="184" s="1"/>
  <c r="FN18" i="184" s="1"/>
  <c r="FO18" i="184" s="1"/>
  <c r="FP18" i="184" s="1"/>
  <c r="FQ18" i="184" s="1"/>
  <c r="FR18" i="184" s="1"/>
  <c r="FS18" i="184" s="1"/>
  <c r="FT18" i="184" s="1"/>
  <c r="FU18" i="184" s="1"/>
  <c r="FV18" i="184" s="1"/>
  <c r="FW18" i="184" s="1"/>
  <c r="FX18" i="184" s="1"/>
  <c r="FY18" i="184" s="1"/>
  <c r="FZ18" i="184" s="1"/>
  <c r="GA18" i="184" s="1"/>
  <c r="GB18" i="184" s="1"/>
  <c r="GC18" i="184" s="1"/>
  <c r="GD18" i="184" s="1"/>
  <c r="GE18" i="184" s="1"/>
  <c r="GF18" i="184" s="1"/>
  <c r="GG18" i="184" s="1"/>
  <c r="GH18" i="184" s="1"/>
  <c r="GI18" i="184" s="1"/>
  <c r="GJ18" i="184" s="1"/>
  <c r="GK18" i="184" s="1"/>
  <c r="GL18" i="184" s="1"/>
  <c r="GM18" i="184" s="1"/>
  <c r="GN18" i="184" s="1"/>
  <c r="GO18" i="184" s="1"/>
  <c r="GP18" i="184" s="1"/>
  <c r="GQ18" i="184" s="1"/>
  <c r="GR18" i="184" s="1"/>
  <c r="GS18" i="184" s="1"/>
  <c r="GT18" i="184" s="1"/>
  <c r="GU18" i="184" s="1"/>
  <c r="GV18" i="184" s="1"/>
  <c r="GW18" i="184" s="1"/>
  <c r="GX18" i="184" s="1"/>
  <c r="GY18" i="184" s="1"/>
  <c r="GZ18" i="184" s="1"/>
  <c r="HA18" i="184" s="1"/>
  <c r="HB18" i="184" s="1"/>
  <c r="HC18" i="184" s="1"/>
  <c r="HD18" i="184" s="1"/>
  <c r="HE18" i="184" s="1"/>
  <c r="HF18" i="184" s="1"/>
  <c r="HG18" i="184" s="1"/>
  <c r="CB16" i="168"/>
  <c r="CO18" i="187"/>
  <c r="CP18" i="187" s="1"/>
  <c r="CQ18" i="187" s="1"/>
  <c r="CR18" i="187" s="1"/>
  <c r="CS18" i="187" s="1"/>
  <c r="CT18" i="187" s="1"/>
  <c r="CU18" i="187" s="1"/>
  <c r="CV18" i="187" s="1"/>
  <c r="CW18" i="187" s="1"/>
  <c r="CX18" i="187" s="1"/>
  <c r="CY18" i="187" s="1"/>
  <c r="CZ18" i="187" s="1"/>
  <c r="DA18" i="187" s="1"/>
  <c r="DB18" i="187" s="1"/>
  <c r="DC18" i="187" s="1"/>
  <c r="DD18" i="187" s="1"/>
  <c r="DE18" i="187" s="1"/>
  <c r="DF18" i="187" s="1"/>
  <c r="DG18" i="187" s="1"/>
  <c r="DH18" i="187" s="1"/>
  <c r="DI18" i="187" s="1"/>
  <c r="DJ18" i="187" s="1"/>
  <c r="DK18" i="187" s="1"/>
  <c r="DL18" i="187" s="1"/>
  <c r="DM18" i="187" s="1"/>
  <c r="DN18" i="187" s="1"/>
  <c r="DO18" i="187" s="1"/>
  <c r="DP18" i="187" s="1"/>
  <c r="DQ18" i="187" s="1"/>
  <c r="DR18" i="187" s="1"/>
  <c r="DS18" i="187" s="1"/>
  <c r="DT18" i="187" s="1"/>
  <c r="CO26" i="186"/>
  <c r="CP26" i="186" s="1"/>
  <c r="CQ26" i="186" s="1"/>
  <c r="CR26" i="186" s="1"/>
  <c r="CS26" i="186" s="1"/>
  <c r="CT26" i="186" s="1"/>
  <c r="CU26" i="186" s="1"/>
  <c r="CV26" i="186" s="1"/>
  <c r="CW26" i="186" s="1"/>
  <c r="CX26" i="186" s="1"/>
  <c r="CY26" i="186" s="1"/>
  <c r="CZ26" i="186" s="1"/>
  <c r="DA26" i="186" s="1"/>
  <c r="DB26" i="186" s="1"/>
  <c r="DC26" i="186" s="1"/>
  <c r="DD26" i="186" s="1"/>
  <c r="DE26" i="186" s="1"/>
  <c r="DF26" i="186" s="1"/>
  <c r="DG26" i="186" s="1"/>
  <c r="DH26" i="186" s="1"/>
  <c r="DI26" i="186" s="1"/>
  <c r="DJ26" i="186" s="1"/>
  <c r="DK26" i="186" s="1"/>
  <c r="DL26" i="186" s="1"/>
  <c r="DM26" i="186" s="1"/>
  <c r="DN26" i="186" s="1"/>
  <c r="DO26" i="186" s="1"/>
  <c r="DP26" i="186" s="1"/>
  <c r="DQ26" i="186" s="1"/>
  <c r="DR26" i="186" s="1"/>
  <c r="DS26" i="186" s="1"/>
  <c r="DT26" i="186" s="1"/>
  <c r="DU26" i="186" s="1"/>
  <c r="DV26" i="186" s="1"/>
  <c r="DW26" i="186" s="1"/>
  <c r="DX26" i="186" s="1"/>
  <c r="DY26" i="186" s="1"/>
  <c r="DZ26" i="186" s="1"/>
  <c r="EA26" i="186" s="1"/>
  <c r="EB26" i="186" s="1"/>
  <c r="EC26" i="186" s="1"/>
  <c r="ED26" i="186" s="1"/>
  <c r="EE26" i="186" s="1"/>
  <c r="EF26" i="186" s="1"/>
  <c r="EG26" i="186" s="1"/>
  <c r="EH26" i="186" s="1"/>
  <c r="EI26" i="186" s="1"/>
  <c r="EJ26" i="186" s="1"/>
  <c r="EK26" i="186" s="1"/>
  <c r="EL26" i="186" s="1"/>
  <c r="EM26" i="186" s="1"/>
  <c r="EN26" i="186" s="1"/>
  <c r="EO26" i="186" s="1"/>
  <c r="EP26" i="186" s="1"/>
  <c r="EQ26" i="186" s="1"/>
  <c r="ER26" i="186" s="1"/>
  <c r="ES26" i="186" s="1"/>
  <c r="ET26" i="186" s="1"/>
  <c r="EU26" i="186" s="1"/>
  <c r="EV26" i="186" s="1"/>
  <c r="EW26" i="186" s="1"/>
  <c r="EX26" i="186" s="1"/>
  <c r="EY26" i="186" s="1"/>
  <c r="EZ26" i="186" s="1"/>
  <c r="FA26" i="186" s="1"/>
  <c r="FB26" i="186" s="1"/>
  <c r="FC26" i="186" s="1"/>
  <c r="FD26" i="186" s="1"/>
  <c r="FE26" i="186" s="1"/>
  <c r="FF26" i="186" s="1"/>
  <c r="FG26" i="186" s="1"/>
  <c r="FH26" i="186" s="1"/>
  <c r="FI26" i="186" s="1"/>
  <c r="FJ26" i="186" s="1"/>
  <c r="FK26" i="186" s="1"/>
  <c r="FL26" i="186" s="1"/>
  <c r="FM26" i="186" s="1"/>
  <c r="FN26" i="186" s="1"/>
  <c r="FO26" i="186" s="1"/>
  <c r="FP26" i="186" s="1"/>
  <c r="FQ26" i="186" s="1"/>
  <c r="FR26" i="186" s="1"/>
  <c r="FS26" i="186" s="1"/>
  <c r="FT26" i="186" s="1"/>
  <c r="FU26" i="186" s="1"/>
  <c r="FV26" i="186" s="1"/>
  <c r="FW26" i="186" s="1"/>
  <c r="FX26" i="186" s="1"/>
  <c r="FY26" i="186" s="1"/>
  <c r="FZ26" i="186" s="1"/>
  <c r="GA26" i="186" s="1"/>
  <c r="GB26" i="186" s="1"/>
  <c r="GC26" i="186" s="1"/>
  <c r="GD26" i="186" s="1"/>
  <c r="GE26" i="186" s="1"/>
  <c r="GF26" i="186" s="1"/>
  <c r="GG26" i="186" s="1"/>
  <c r="GH26" i="186" s="1"/>
  <c r="GI26" i="186" s="1"/>
  <c r="GJ26" i="186" s="1"/>
  <c r="GK26" i="186" s="1"/>
  <c r="GL26" i="186" s="1"/>
  <c r="GM26" i="186" s="1"/>
  <c r="GN26" i="186" s="1"/>
  <c r="GO26" i="186" s="1"/>
  <c r="GP26" i="186" s="1"/>
  <c r="GQ26" i="186" s="1"/>
  <c r="GR26" i="186" s="1"/>
  <c r="GS26" i="186" s="1"/>
  <c r="GT26" i="186" s="1"/>
  <c r="GU26" i="186" s="1"/>
  <c r="GV26" i="186" s="1"/>
  <c r="GW26" i="186" s="1"/>
  <c r="GX26" i="186" s="1"/>
  <c r="GY26" i="186" s="1"/>
  <c r="GZ26" i="186" s="1"/>
  <c r="HA26" i="186" s="1"/>
  <c r="HB26" i="186" s="1"/>
  <c r="HC26" i="186" s="1"/>
  <c r="HD26" i="186" s="1"/>
  <c r="HE26" i="186" s="1"/>
  <c r="HF26" i="186" s="1"/>
  <c r="HG26" i="186" s="1"/>
  <c r="CO13" i="184"/>
  <c r="CO14" i="184"/>
  <c r="CP14" i="184" s="1"/>
  <c r="CQ14" i="184" s="1"/>
  <c r="CR14" i="184" s="1"/>
  <c r="CS14" i="184" s="1"/>
  <c r="CT14" i="184" s="1"/>
  <c r="CU14" i="184" s="1"/>
  <c r="CV14" i="184" s="1"/>
  <c r="CW14" i="184" s="1"/>
  <c r="CX14" i="184" s="1"/>
  <c r="CY14" i="184" s="1"/>
  <c r="CZ14" i="184" s="1"/>
  <c r="DA14" i="184" s="1"/>
  <c r="DB14" i="184" s="1"/>
  <c r="DC14" i="184" s="1"/>
  <c r="DD14" i="184" s="1"/>
  <c r="DE14" i="184" s="1"/>
  <c r="DF14" i="184" s="1"/>
  <c r="DG14" i="184" s="1"/>
  <c r="DH14" i="184" s="1"/>
  <c r="DI14" i="184" s="1"/>
  <c r="DJ14" i="184" s="1"/>
  <c r="DK14" i="184" s="1"/>
  <c r="DL14" i="184" s="1"/>
  <c r="DM14" i="184" s="1"/>
  <c r="DN14" i="184" s="1"/>
  <c r="DO14" i="184" s="1"/>
  <c r="DP14" i="184" s="1"/>
  <c r="DQ14" i="184" s="1"/>
  <c r="DR14" i="184" s="1"/>
  <c r="DS14" i="184" s="1"/>
  <c r="DT14" i="184" s="1"/>
  <c r="CO33" i="185"/>
  <c r="CP33" i="185" s="1"/>
  <c r="CQ33" i="185" s="1"/>
  <c r="CR33" i="185" s="1"/>
  <c r="CS33" i="185" s="1"/>
  <c r="CT33" i="185" s="1"/>
  <c r="CU33" i="185" s="1"/>
  <c r="CV33" i="185" s="1"/>
  <c r="CW33" i="185" s="1"/>
  <c r="CX33" i="185" s="1"/>
  <c r="CY33" i="185" s="1"/>
  <c r="CZ33" i="185" s="1"/>
  <c r="DA33" i="185" s="1"/>
  <c r="DB33" i="185" s="1"/>
  <c r="DC33" i="185" s="1"/>
  <c r="DD33" i="185" s="1"/>
  <c r="DE33" i="185" s="1"/>
  <c r="DF33" i="185" s="1"/>
  <c r="DG33" i="185" s="1"/>
  <c r="DH33" i="185" s="1"/>
  <c r="DI33" i="185" s="1"/>
  <c r="DJ33" i="185" s="1"/>
  <c r="DK33" i="185" s="1"/>
  <c r="DL33" i="185" s="1"/>
  <c r="DM33" i="185" s="1"/>
  <c r="DN33" i="185" s="1"/>
  <c r="DO33" i="185" s="1"/>
  <c r="DP33" i="185" s="1"/>
  <c r="DQ33" i="185" s="1"/>
  <c r="DR33" i="185" s="1"/>
  <c r="DS33" i="185" s="1"/>
  <c r="DT33" i="185" s="1"/>
  <c r="DU33" i="185" s="1"/>
  <c r="DV33" i="185" s="1"/>
  <c r="DW33" i="185" s="1"/>
  <c r="DX33" i="185" s="1"/>
  <c r="DY33" i="185" s="1"/>
  <c r="DZ33" i="185" s="1"/>
  <c r="EA33" i="185" s="1"/>
  <c r="EB33" i="185" s="1"/>
  <c r="EC33" i="185" s="1"/>
  <c r="ED33" i="185" s="1"/>
  <c r="EE33" i="185" s="1"/>
  <c r="EF33" i="185" s="1"/>
  <c r="EG33" i="185" s="1"/>
  <c r="EH33" i="185" s="1"/>
  <c r="EI33" i="185" s="1"/>
  <c r="EJ33" i="185" s="1"/>
  <c r="EK33" i="185" s="1"/>
  <c r="EL33" i="185" s="1"/>
  <c r="EM33" i="185" s="1"/>
  <c r="EN33" i="185" s="1"/>
  <c r="EO33" i="185" s="1"/>
  <c r="EP33" i="185" s="1"/>
  <c r="EQ33" i="185" s="1"/>
  <c r="ER33" i="185" s="1"/>
  <c r="ES33" i="185" s="1"/>
  <c r="ET33" i="185" s="1"/>
  <c r="EU33" i="185" s="1"/>
  <c r="EV33" i="185" s="1"/>
  <c r="EW33" i="185" s="1"/>
  <c r="EX33" i="185" s="1"/>
  <c r="EY33" i="185" s="1"/>
  <c r="EZ33" i="185" s="1"/>
  <c r="FA33" i="185" s="1"/>
  <c r="FB33" i="185" s="1"/>
  <c r="FC33" i="185" s="1"/>
  <c r="FD33" i="185" s="1"/>
  <c r="FE33" i="185" s="1"/>
  <c r="FF33" i="185" s="1"/>
  <c r="FG33" i="185" s="1"/>
  <c r="FH33" i="185" s="1"/>
  <c r="FI33" i="185" s="1"/>
  <c r="FJ33" i="185" s="1"/>
  <c r="FK33" i="185" s="1"/>
  <c r="FL33" i="185" s="1"/>
  <c r="FM33" i="185" s="1"/>
  <c r="FN33" i="185" s="1"/>
  <c r="FO33" i="185" s="1"/>
  <c r="FP33" i="185" s="1"/>
  <c r="FQ33" i="185" s="1"/>
  <c r="FR33" i="185" s="1"/>
  <c r="FS33" i="185" s="1"/>
  <c r="FT33" i="185" s="1"/>
  <c r="FU33" i="185" s="1"/>
  <c r="FV33" i="185" s="1"/>
  <c r="FW33" i="185" s="1"/>
  <c r="FX33" i="185" s="1"/>
  <c r="FY33" i="185" s="1"/>
  <c r="FZ33" i="185" s="1"/>
  <c r="GA33" i="185" s="1"/>
  <c r="GB33" i="185" s="1"/>
  <c r="GC33" i="185" s="1"/>
  <c r="GD33" i="185" s="1"/>
  <c r="GE33" i="185" s="1"/>
  <c r="GF33" i="185" s="1"/>
  <c r="GG33" i="185" s="1"/>
  <c r="GH33" i="185" s="1"/>
  <c r="GI33" i="185" s="1"/>
  <c r="GJ33" i="185" s="1"/>
  <c r="GK33" i="185" s="1"/>
  <c r="GL33" i="185" s="1"/>
  <c r="GM33" i="185" s="1"/>
  <c r="GN33" i="185" s="1"/>
  <c r="GO33" i="185" s="1"/>
  <c r="GP33" i="185" s="1"/>
  <c r="GQ33" i="185" s="1"/>
  <c r="GR33" i="185" s="1"/>
  <c r="GS33" i="185" s="1"/>
  <c r="GT33" i="185" s="1"/>
  <c r="GU33" i="185" s="1"/>
  <c r="GV33" i="185" s="1"/>
  <c r="GW33" i="185" s="1"/>
  <c r="GX33" i="185" s="1"/>
  <c r="GY33" i="185" s="1"/>
  <c r="GZ33" i="185" s="1"/>
  <c r="HA33" i="185" s="1"/>
  <c r="HB33" i="185" s="1"/>
  <c r="HC33" i="185" s="1"/>
  <c r="HD33" i="185" s="1"/>
  <c r="HE33" i="185" s="1"/>
  <c r="HF33" i="185" s="1"/>
  <c r="HG33" i="185" s="1"/>
  <c r="CB21" i="184"/>
  <c r="BR39" i="168"/>
  <c r="T39" i="168" s="1"/>
  <c r="CO36" i="186"/>
  <c r="CP36" i="186" s="1"/>
  <c r="CQ36" i="186" s="1"/>
  <c r="CR36" i="186" s="1"/>
  <c r="CS36" i="186" s="1"/>
  <c r="CT36" i="186" s="1"/>
  <c r="CU36" i="186" s="1"/>
  <c r="CV36" i="186" s="1"/>
  <c r="CW36" i="186" s="1"/>
  <c r="CX36" i="186" s="1"/>
  <c r="CY36" i="186" s="1"/>
  <c r="CZ36" i="186" s="1"/>
  <c r="DA36" i="186" s="1"/>
  <c r="DB36" i="186" s="1"/>
  <c r="DC36" i="186" s="1"/>
  <c r="DD36" i="186" s="1"/>
  <c r="DE36" i="186" s="1"/>
  <c r="DF36" i="186" s="1"/>
  <c r="DG36" i="186" s="1"/>
  <c r="DH36" i="186" s="1"/>
  <c r="DI36" i="186" s="1"/>
  <c r="DJ36" i="186" s="1"/>
  <c r="DK36" i="186" s="1"/>
  <c r="DL36" i="186" s="1"/>
  <c r="DM36" i="186" s="1"/>
  <c r="DN36" i="186" s="1"/>
  <c r="DO36" i="186" s="1"/>
  <c r="DP36" i="186" s="1"/>
  <c r="DQ36" i="186" s="1"/>
  <c r="DR36" i="186" s="1"/>
  <c r="DS36" i="186" s="1"/>
  <c r="DT36" i="186" s="1"/>
  <c r="DU36" i="186" s="1"/>
  <c r="DV36" i="186" s="1"/>
  <c r="DW36" i="186" s="1"/>
  <c r="DX36" i="186" s="1"/>
  <c r="DY36" i="186" s="1"/>
  <c r="DZ36" i="186" s="1"/>
  <c r="EA36" i="186" s="1"/>
  <c r="EB36" i="186" s="1"/>
  <c r="EC36" i="186" s="1"/>
  <c r="ED36" i="186" s="1"/>
  <c r="EE36" i="186" s="1"/>
  <c r="EF36" i="186" s="1"/>
  <c r="EG36" i="186" s="1"/>
  <c r="EH36" i="186" s="1"/>
  <c r="EI36" i="186" s="1"/>
  <c r="EJ36" i="186" s="1"/>
  <c r="EK36" i="186" s="1"/>
  <c r="EL36" i="186" s="1"/>
  <c r="EM36" i="186" s="1"/>
  <c r="EN36" i="186" s="1"/>
  <c r="EO36" i="186" s="1"/>
  <c r="EP36" i="186" s="1"/>
  <c r="EQ36" i="186" s="1"/>
  <c r="ER36" i="186" s="1"/>
  <c r="ES36" i="186" s="1"/>
  <c r="ET36" i="186" s="1"/>
  <c r="EU36" i="186" s="1"/>
  <c r="EV36" i="186" s="1"/>
  <c r="EW36" i="186" s="1"/>
  <c r="EX36" i="186" s="1"/>
  <c r="EY36" i="186" s="1"/>
  <c r="EZ36" i="186" s="1"/>
  <c r="FA36" i="186" s="1"/>
  <c r="FB36" i="186" s="1"/>
  <c r="FC36" i="186" s="1"/>
  <c r="FD36" i="186" s="1"/>
  <c r="FE36" i="186" s="1"/>
  <c r="FF36" i="186" s="1"/>
  <c r="FG36" i="186" s="1"/>
  <c r="FH36" i="186" s="1"/>
  <c r="FI36" i="186" s="1"/>
  <c r="FJ36" i="186" s="1"/>
  <c r="FK36" i="186" s="1"/>
  <c r="FL36" i="186" s="1"/>
  <c r="FM36" i="186" s="1"/>
  <c r="FN36" i="186" s="1"/>
  <c r="FO36" i="186" s="1"/>
  <c r="FP36" i="186" s="1"/>
  <c r="FQ36" i="186" s="1"/>
  <c r="FR36" i="186" s="1"/>
  <c r="FS36" i="186" s="1"/>
  <c r="FT36" i="186" s="1"/>
  <c r="FU36" i="186" s="1"/>
  <c r="FV36" i="186" s="1"/>
  <c r="FW36" i="186" s="1"/>
  <c r="FX36" i="186" s="1"/>
  <c r="FY36" i="186" s="1"/>
  <c r="FZ36" i="186" s="1"/>
  <c r="GA36" i="186" s="1"/>
  <c r="GB36" i="186" s="1"/>
  <c r="GC36" i="186" s="1"/>
  <c r="GD36" i="186" s="1"/>
  <c r="GE36" i="186" s="1"/>
  <c r="GF36" i="186" s="1"/>
  <c r="GG36" i="186" s="1"/>
  <c r="GH36" i="186" s="1"/>
  <c r="GI36" i="186" s="1"/>
  <c r="GJ36" i="186" s="1"/>
  <c r="GK36" i="186" s="1"/>
  <c r="GL36" i="186" s="1"/>
  <c r="GM36" i="186" s="1"/>
  <c r="GN36" i="186" s="1"/>
  <c r="GO36" i="186" s="1"/>
  <c r="GP36" i="186" s="1"/>
  <c r="GQ36" i="186" s="1"/>
  <c r="GR36" i="186" s="1"/>
  <c r="GS36" i="186" s="1"/>
  <c r="GT36" i="186" s="1"/>
  <c r="GU36" i="186" s="1"/>
  <c r="GV36" i="186" s="1"/>
  <c r="GW36" i="186" s="1"/>
  <c r="GX36" i="186" s="1"/>
  <c r="GY36" i="186" s="1"/>
  <c r="GZ36" i="186" s="1"/>
  <c r="HA36" i="186" s="1"/>
  <c r="HB36" i="186" s="1"/>
  <c r="HC36" i="186" s="1"/>
  <c r="HD36" i="186" s="1"/>
  <c r="HE36" i="186" s="1"/>
  <c r="HF36" i="186" s="1"/>
  <c r="HG36" i="186" s="1"/>
  <c r="CO23" i="184"/>
  <c r="CP23" i="184" s="1"/>
  <c r="CQ23" i="184" s="1"/>
  <c r="CR23" i="184" s="1"/>
  <c r="CS23" i="184" s="1"/>
  <c r="CT23" i="184" s="1"/>
  <c r="CU23" i="184" s="1"/>
  <c r="CV23" i="184" s="1"/>
  <c r="CW23" i="184" s="1"/>
  <c r="CX23" i="184" s="1"/>
  <c r="CY23" i="184" s="1"/>
  <c r="CZ23" i="184" s="1"/>
  <c r="DA23" i="184" s="1"/>
  <c r="DB23" i="184" s="1"/>
  <c r="DC23" i="184" s="1"/>
  <c r="DD23" i="184" s="1"/>
  <c r="DE23" i="184" s="1"/>
  <c r="DF23" i="184" s="1"/>
  <c r="DG23" i="184" s="1"/>
  <c r="DH23" i="184" s="1"/>
  <c r="DI23" i="184" s="1"/>
  <c r="DJ23" i="184" s="1"/>
  <c r="DK23" i="184" s="1"/>
  <c r="DL23" i="184" s="1"/>
  <c r="DM23" i="184" s="1"/>
  <c r="DN23" i="184" s="1"/>
  <c r="DO23" i="184" s="1"/>
  <c r="DP23" i="184" s="1"/>
  <c r="DQ23" i="184" s="1"/>
  <c r="DR23" i="184" s="1"/>
  <c r="DS23" i="184" s="1"/>
  <c r="DT23" i="184" s="1"/>
  <c r="O31" i="184"/>
  <c r="CO38" i="184"/>
  <c r="CP38" i="184" s="1"/>
  <c r="CQ38" i="184" s="1"/>
  <c r="CR38" i="184" s="1"/>
  <c r="CS38" i="184" s="1"/>
  <c r="CT38" i="184" s="1"/>
  <c r="CU38" i="184" s="1"/>
  <c r="CV38" i="184" s="1"/>
  <c r="CW38" i="184" s="1"/>
  <c r="CX38" i="184" s="1"/>
  <c r="CY38" i="184" s="1"/>
  <c r="CZ38" i="184" s="1"/>
  <c r="DA38" i="184" s="1"/>
  <c r="DB38" i="184" s="1"/>
  <c r="DC38" i="184" s="1"/>
  <c r="DD38" i="184" s="1"/>
  <c r="DE38" i="184" s="1"/>
  <c r="DF38" i="184" s="1"/>
  <c r="DG38" i="184" s="1"/>
  <c r="DH38" i="184" s="1"/>
  <c r="DI38" i="184" s="1"/>
  <c r="DJ38" i="184" s="1"/>
  <c r="DK38" i="184" s="1"/>
  <c r="DL38" i="184" s="1"/>
  <c r="DM38" i="184" s="1"/>
  <c r="DN38" i="184" s="1"/>
  <c r="DO38" i="184" s="1"/>
  <c r="DP38" i="184" s="1"/>
  <c r="DQ38" i="184" s="1"/>
  <c r="DR38" i="184" s="1"/>
  <c r="DS38" i="184" s="1"/>
  <c r="DT38" i="184" s="1"/>
  <c r="DU38" i="184" s="1"/>
  <c r="DV38" i="184" s="1"/>
  <c r="DW38" i="184" s="1"/>
  <c r="DX38" i="184" s="1"/>
  <c r="DY38" i="184" s="1"/>
  <c r="DZ38" i="184" s="1"/>
  <c r="EA38" i="184" s="1"/>
  <c r="EB38" i="184" s="1"/>
  <c r="EC38" i="184" s="1"/>
  <c r="ED38" i="184" s="1"/>
  <c r="EE38" i="184" s="1"/>
  <c r="EF38" i="184" s="1"/>
  <c r="EG38" i="184" s="1"/>
  <c r="EH38" i="184" s="1"/>
  <c r="EI38" i="184" s="1"/>
  <c r="EJ38" i="184" s="1"/>
  <c r="EK38" i="184" s="1"/>
  <c r="EL38" i="184" s="1"/>
  <c r="EM38" i="184" s="1"/>
  <c r="EN38" i="184" s="1"/>
  <c r="EO38" i="184" s="1"/>
  <c r="EP38" i="184" s="1"/>
  <c r="EQ38" i="184" s="1"/>
  <c r="ER38" i="184" s="1"/>
  <c r="ES38" i="184" s="1"/>
  <c r="ET38" i="184" s="1"/>
  <c r="EU38" i="184" s="1"/>
  <c r="EV38" i="184" s="1"/>
  <c r="EW38" i="184" s="1"/>
  <c r="EX38" i="184" s="1"/>
  <c r="EY38" i="184" s="1"/>
  <c r="EZ38" i="184" s="1"/>
  <c r="FA38" i="184" s="1"/>
  <c r="FB38" i="184" s="1"/>
  <c r="FC38" i="184" s="1"/>
  <c r="FD38" i="184" s="1"/>
  <c r="FE38" i="184" s="1"/>
  <c r="FF38" i="184" s="1"/>
  <c r="FG38" i="184" s="1"/>
  <c r="FH38" i="184" s="1"/>
  <c r="FI38" i="184" s="1"/>
  <c r="FJ38" i="184" s="1"/>
  <c r="FK38" i="184" s="1"/>
  <c r="FL38" i="184" s="1"/>
  <c r="FM38" i="184" s="1"/>
  <c r="FN38" i="184" s="1"/>
  <c r="FO38" i="184" s="1"/>
  <c r="FP38" i="184" s="1"/>
  <c r="FQ38" i="184" s="1"/>
  <c r="FR38" i="184" s="1"/>
  <c r="FS38" i="184" s="1"/>
  <c r="FT38" i="184" s="1"/>
  <c r="FU38" i="184" s="1"/>
  <c r="FV38" i="184" s="1"/>
  <c r="FW38" i="184" s="1"/>
  <c r="FX38" i="184" s="1"/>
  <c r="FY38" i="184" s="1"/>
  <c r="FZ38" i="184" s="1"/>
  <c r="GA38" i="184" s="1"/>
  <c r="GB38" i="184" s="1"/>
  <c r="GC38" i="184" s="1"/>
  <c r="GD38" i="184" s="1"/>
  <c r="GE38" i="184" s="1"/>
  <c r="GF38" i="184" s="1"/>
  <c r="GG38" i="184" s="1"/>
  <c r="GH38" i="184" s="1"/>
  <c r="GI38" i="184" s="1"/>
  <c r="GJ38" i="184" s="1"/>
  <c r="GK38" i="184" s="1"/>
  <c r="GL38" i="184" s="1"/>
  <c r="GM38" i="184" s="1"/>
  <c r="GN38" i="184" s="1"/>
  <c r="GO38" i="184" s="1"/>
  <c r="GP38" i="184" s="1"/>
  <c r="GQ38" i="184" s="1"/>
  <c r="GR38" i="184" s="1"/>
  <c r="GS38" i="184" s="1"/>
  <c r="GT38" i="184" s="1"/>
  <c r="GU38" i="184" s="1"/>
  <c r="GV38" i="184" s="1"/>
  <c r="GW38" i="184" s="1"/>
  <c r="GX38" i="184" s="1"/>
  <c r="GY38" i="184" s="1"/>
  <c r="GZ38" i="184" s="1"/>
  <c r="HA38" i="184" s="1"/>
  <c r="HB38" i="184" s="1"/>
  <c r="HC38" i="184" s="1"/>
  <c r="HD38" i="184" s="1"/>
  <c r="HE38" i="184" s="1"/>
  <c r="HF38" i="184" s="1"/>
  <c r="HG38" i="184" s="1"/>
  <c r="CO38" i="188"/>
  <c r="CP38" i="188" s="1"/>
  <c r="CQ38" i="188" s="1"/>
  <c r="CR38" i="188" s="1"/>
  <c r="CS38" i="188" s="1"/>
  <c r="CT38" i="188" s="1"/>
  <c r="CU38" i="188" s="1"/>
  <c r="CV38" i="188" s="1"/>
  <c r="CW38" i="188" s="1"/>
  <c r="CX38" i="188" s="1"/>
  <c r="CY38" i="188" s="1"/>
  <c r="CZ38" i="188" s="1"/>
  <c r="DA38" i="188" s="1"/>
  <c r="DB38" i="188" s="1"/>
  <c r="DC38" i="188" s="1"/>
  <c r="DD38" i="188" s="1"/>
  <c r="DE38" i="188" s="1"/>
  <c r="DF38" i="188" s="1"/>
  <c r="DG38" i="188" s="1"/>
  <c r="DH38" i="188" s="1"/>
  <c r="DI38" i="188" s="1"/>
  <c r="DJ38" i="188" s="1"/>
  <c r="DK38" i="188" s="1"/>
  <c r="DL38" i="188" s="1"/>
  <c r="DM38" i="188" s="1"/>
  <c r="DN38" i="188" s="1"/>
  <c r="DO38" i="188" s="1"/>
  <c r="DP38" i="188" s="1"/>
  <c r="DQ38" i="188" s="1"/>
  <c r="DR38" i="188" s="1"/>
  <c r="DS38" i="188" s="1"/>
  <c r="DT38" i="188" s="1"/>
  <c r="DU38" i="188" s="1"/>
  <c r="DV38" i="188" s="1"/>
  <c r="DW38" i="188" s="1"/>
  <c r="DX38" i="188" s="1"/>
  <c r="DY38" i="188" s="1"/>
  <c r="DZ38" i="188" s="1"/>
  <c r="EA38" i="188" s="1"/>
  <c r="EB38" i="188" s="1"/>
  <c r="EC38" i="188" s="1"/>
  <c r="ED38" i="188" s="1"/>
  <c r="EE38" i="188" s="1"/>
  <c r="EF38" i="188" s="1"/>
  <c r="EG38" i="188" s="1"/>
  <c r="EH38" i="188" s="1"/>
  <c r="EI38" i="188" s="1"/>
  <c r="EJ38" i="188" s="1"/>
  <c r="EK38" i="188" s="1"/>
  <c r="EL38" i="188" s="1"/>
  <c r="EM38" i="188" s="1"/>
  <c r="EN38" i="188" s="1"/>
  <c r="EO38" i="188" s="1"/>
  <c r="EP38" i="188" s="1"/>
  <c r="EQ38" i="188" s="1"/>
  <c r="ER38" i="188" s="1"/>
  <c r="ES38" i="188" s="1"/>
  <c r="ET38" i="188" s="1"/>
  <c r="EU38" i="188" s="1"/>
  <c r="EV38" i="188" s="1"/>
  <c r="EW38" i="188" s="1"/>
  <c r="EX38" i="188" s="1"/>
  <c r="EY38" i="188" s="1"/>
  <c r="EZ38" i="188" s="1"/>
  <c r="FA38" i="188" s="1"/>
  <c r="FB38" i="188" s="1"/>
  <c r="FC38" i="188" s="1"/>
  <c r="FD38" i="188" s="1"/>
  <c r="FE38" i="188" s="1"/>
  <c r="FF38" i="188" s="1"/>
  <c r="FG38" i="188" s="1"/>
  <c r="FH38" i="188" s="1"/>
  <c r="FI38" i="188" s="1"/>
  <c r="FJ38" i="188" s="1"/>
  <c r="FK38" i="188" s="1"/>
  <c r="FL38" i="188" s="1"/>
  <c r="FM38" i="188" s="1"/>
  <c r="FN38" i="188" s="1"/>
  <c r="FO38" i="188" s="1"/>
  <c r="FP38" i="188" s="1"/>
  <c r="FQ38" i="188" s="1"/>
  <c r="FR38" i="188" s="1"/>
  <c r="FS38" i="188" s="1"/>
  <c r="FT38" i="188" s="1"/>
  <c r="FU38" i="188" s="1"/>
  <c r="FV38" i="188" s="1"/>
  <c r="FW38" i="188" s="1"/>
  <c r="FX38" i="188" s="1"/>
  <c r="FY38" i="188" s="1"/>
  <c r="FZ38" i="188" s="1"/>
  <c r="GA38" i="188" s="1"/>
  <c r="GB38" i="188" s="1"/>
  <c r="GC38" i="188" s="1"/>
  <c r="GD38" i="188" s="1"/>
  <c r="GE38" i="188" s="1"/>
  <c r="GF38" i="188" s="1"/>
  <c r="GG38" i="188" s="1"/>
  <c r="GH38" i="188" s="1"/>
  <c r="GI38" i="188" s="1"/>
  <c r="GJ38" i="188" s="1"/>
  <c r="GK38" i="188" s="1"/>
  <c r="GL38" i="188" s="1"/>
  <c r="GM38" i="188" s="1"/>
  <c r="GN38" i="188" s="1"/>
  <c r="GO38" i="188" s="1"/>
  <c r="GP38" i="188" s="1"/>
  <c r="GQ38" i="188" s="1"/>
  <c r="GR38" i="188" s="1"/>
  <c r="GS38" i="188" s="1"/>
  <c r="GT38" i="188" s="1"/>
  <c r="GU38" i="188" s="1"/>
  <c r="GV38" i="188" s="1"/>
  <c r="GW38" i="188" s="1"/>
  <c r="GX38" i="188" s="1"/>
  <c r="GY38" i="188" s="1"/>
  <c r="GZ38" i="188" s="1"/>
  <c r="HA38" i="188" s="1"/>
  <c r="HB38" i="188" s="1"/>
  <c r="HC38" i="188" s="1"/>
  <c r="HD38" i="188" s="1"/>
  <c r="HE38" i="188" s="1"/>
  <c r="HF38" i="188" s="1"/>
  <c r="HG38" i="188" s="1"/>
  <c r="CO17" i="188"/>
  <c r="CP17" i="188" s="1"/>
  <c r="CQ17" i="188" s="1"/>
  <c r="CR17" i="188" s="1"/>
  <c r="CS17" i="188" s="1"/>
  <c r="CT17" i="188" s="1"/>
  <c r="CU17" i="188" s="1"/>
  <c r="CV17" i="188" s="1"/>
  <c r="CW17" i="188" s="1"/>
  <c r="CX17" i="188" s="1"/>
  <c r="CY17" i="188" s="1"/>
  <c r="CZ17" i="188" s="1"/>
  <c r="DA17" i="188" s="1"/>
  <c r="DB17" i="188" s="1"/>
  <c r="DC17" i="188" s="1"/>
  <c r="DD17" i="188" s="1"/>
  <c r="DE17" i="188" s="1"/>
  <c r="DF17" i="188" s="1"/>
  <c r="DG17" i="188" s="1"/>
  <c r="DH17" i="188" s="1"/>
  <c r="DI17" i="188" s="1"/>
  <c r="DJ17" i="188" s="1"/>
  <c r="DK17" i="188" s="1"/>
  <c r="DL17" i="188" s="1"/>
  <c r="DM17" i="188" s="1"/>
  <c r="DN17" i="188" s="1"/>
  <c r="DO17" i="188" s="1"/>
  <c r="DP17" i="188" s="1"/>
  <c r="DQ17" i="188" s="1"/>
  <c r="DR17" i="188" s="1"/>
  <c r="DS17" i="188" s="1"/>
  <c r="DT17" i="188" s="1"/>
  <c r="DU17" i="188" s="1"/>
  <c r="DV17" i="188" s="1"/>
  <c r="DW17" i="188" s="1"/>
  <c r="DX17" i="188" s="1"/>
  <c r="DY17" i="188" s="1"/>
  <c r="DZ17" i="188" s="1"/>
  <c r="EA17" i="188" s="1"/>
  <c r="EB17" i="188" s="1"/>
  <c r="EC17" i="188" s="1"/>
  <c r="ED17" i="188" s="1"/>
  <c r="EE17" i="188" s="1"/>
  <c r="EF17" i="188" s="1"/>
  <c r="EG17" i="188" s="1"/>
  <c r="EH17" i="188" s="1"/>
  <c r="EI17" i="188" s="1"/>
  <c r="EJ17" i="188" s="1"/>
  <c r="EK17" i="188" s="1"/>
  <c r="EL17" i="188" s="1"/>
  <c r="EM17" i="188" s="1"/>
  <c r="EN17" i="188" s="1"/>
  <c r="EO17" i="188" s="1"/>
  <c r="EP17" i="188" s="1"/>
  <c r="EQ17" i="188" s="1"/>
  <c r="ER17" i="188" s="1"/>
  <c r="ES17" i="188" s="1"/>
  <c r="ET17" i="188" s="1"/>
  <c r="EU17" i="188" s="1"/>
  <c r="EV17" i="188" s="1"/>
  <c r="EW17" i="188" s="1"/>
  <c r="EX17" i="188" s="1"/>
  <c r="EY17" i="188" s="1"/>
  <c r="EZ17" i="188" s="1"/>
  <c r="FA17" i="188" s="1"/>
  <c r="FB17" i="188" s="1"/>
  <c r="FC17" i="188" s="1"/>
  <c r="FD17" i="188" s="1"/>
  <c r="FE17" i="188" s="1"/>
  <c r="FF17" i="188" s="1"/>
  <c r="FG17" i="188" s="1"/>
  <c r="FH17" i="188" s="1"/>
  <c r="FI17" i="188" s="1"/>
  <c r="FJ17" i="188" s="1"/>
  <c r="FK17" i="188" s="1"/>
  <c r="FL17" i="188" s="1"/>
  <c r="FM17" i="188" s="1"/>
  <c r="FN17" i="188" s="1"/>
  <c r="FO17" i="188" s="1"/>
  <c r="FP17" i="188" s="1"/>
  <c r="FQ17" i="188" s="1"/>
  <c r="FR17" i="188" s="1"/>
  <c r="FS17" i="188" s="1"/>
  <c r="FT17" i="188" s="1"/>
  <c r="FU17" i="188" s="1"/>
  <c r="FV17" i="188" s="1"/>
  <c r="FW17" i="188" s="1"/>
  <c r="FX17" i="188" s="1"/>
  <c r="FY17" i="188" s="1"/>
  <c r="FZ17" i="188" s="1"/>
  <c r="GA17" i="188" s="1"/>
  <c r="GB17" i="188" s="1"/>
  <c r="GC17" i="188" s="1"/>
  <c r="GD17" i="188" s="1"/>
  <c r="GE17" i="188" s="1"/>
  <c r="GF17" i="188" s="1"/>
  <c r="GG17" i="188" s="1"/>
  <c r="GH17" i="188" s="1"/>
  <c r="GI17" i="188" s="1"/>
  <c r="GJ17" i="188" s="1"/>
  <c r="GK17" i="188" s="1"/>
  <c r="GL17" i="188" s="1"/>
  <c r="GM17" i="188" s="1"/>
  <c r="GN17" i="188" s="1"/>
  <c r="GO17" i="188" s="1"/>
  <c r="GP17" i="188" s="1"/>
  <c r="GQ17" i="188" s="1"/>
  <c r="GR17" i="188" s="1"/>
  <c r="GS17" i="188" s="1"/>
  <c r="GT17" i="188" s="1"/>
  <c r="GU17" i="188" s="1"/>
  <c r="GV17" i="188" s="1"/>
  <c r="GW17" i="188" s="1"/>
  <c r="GX17" i="188" s="1"/>
  <c r="GY17" i="188" s="1"/>
  <c r="GZ17" i="188" s="1"/>
  <c r="HA17" i="188" s="1"/>
  <c r="HB17" i="188" s="1"/>
  <c r="HC17" i="188" s="1"/>
  <c r="HD17" i="188" s="1"/>
  <c r="HE17" i="188" s="1"/>
  <c r="HF17" i="188" s="1"/>
  <c r="HG17" i="188" s="1"/>
  <c r="CO42" i="186"/>
  <c r="CP42" i="186" s="1"/>
  <c r="CQ42" i="186" s="1"/>
  <c r="CR42" i="186" s="1"/>
  <c r="CS42" i="186" s="1"/>
  <c r="CT42" i="186" s="1"/>
  <c r="CU42" i="186" s="1"/>
  <c r="CV42" i="186" s="1"/>
  <c r="CW42" i="186" s="1"/>
  <c r="CX42" i="186" s="1"/>
  <c r="CY42" i="186" s="1"/>
  <c r="CZ42" i="186" s="1"/>
  <c r="DA42" i="186" s="1"/>
  <c r="DB42" i="186" s="1"/>
  <c r="DC42" i="186" s="1"/>
  <c r="DD42" i="186" s="1"/>
  <c r="DE42" i="186" s="1"/>
  <c r="DF42" i="186" s="1"/>
  <c r="DG42" i="186" s="1"/>
  <c r="DH42" i="186" s="1"/>
  <c r="DI42" i="186" s="1"/>
  <c r="DJ42" i="186" s="1"/>
  <c r="DK42" i="186" s="1"/>
  <c r="DL42" i="186" s="1"/>
  <c r="DM42" i="186" s="1"/>
  <c r="DN42" i="186" s="1"/>
  <c r="DO42" i="186" s="1"/>
  <c r="DP42" i="186" s="1"/>
  <c r="DQ42" i="186" s="1"/>
  <c r="DR42" i="186" s="1"/>
  <c r="DS42" i="186" s="1"/>
  <c r="DT42" i="186" s="1"/>
  <c r="DU42" i="186" s="1"/>
  <c r="DV42" i="186" s="1"/>
  <c r="DW42" i="186" s="1"/>
  <c r="DX42" i="186" s="1"/>
  <c r="DY42" i="186" s="1"/>
  <c r="DZ42" i="186" s="1"/>
  <c r="EA42" i="186" s="1"/>
  <c r="EB42" i="186" s="1"/>
  <c r="EC42" i="186" s="1"/>
  <c r="ED42" i="186" s="1"/>
  <c r="EE42" i="186" s="1"/>
  <c r="EF42" i="186" s="1"/>
  <c r="EG42" i="186" s="1"/>
  <c r="EH42" i="186" s="1"/>
  <c r="EI42" i="186" s="1"/>
  <c r="EJ42" i="186" s="1"/>
  <c r="EK42" i="186" s="1"/>
  <c r="EL42" i="186" s="1"/>
  <c r="EM42" i="186" s="1"/>
  <c r="EN42" i="186" s="1"/>
  <c r="EO42" i="186" s="1"/>
  <c r="EP42" i="186" s="1"/>
  <c r="EQ42" i="186" s="1"/>
  <c r="ER42" i="186" s="1"/>
  <c r="ES42" i="186" s="1"/>
  <c r="ET42" i="186" s="1"/>
  <c r="EU42" i="186" s="1"/>
  <c r="EV42" i="186" s="1"/>
  <c r="EW42" i="186" s="1"/>
  <c r="EX42" i="186" s="1"/>
  <c r="EY42" i="186" s="1"/>
  <c r="EZ42" i="186" s="1"/>
  <c r="FA42" i="186" s="1"/>
  <c r="FB42" i="186" s="1"/>
  <c r="FC42" i="186" s="1"/>
  <c r="FD42" i="186" s="1"/>
  <c r="FE42" i="186" s="1"/>
  <c r="FF42" i="186" s="1"/>
  <c r="FG42" i="186" s="1"/>
  <c r="FH42" i="186" s="1"/>
  <c r="FI42" i="186" s="1"/>
  <c r="FJ42" i="186" s="1"/>
  <c r="FK42" i="186" s="1"/>
  <c r="FL42" i="186" s="1"/>
  <c r="FM42" i="186" s="1"/>
  <c r="FN42" i="186" s="1"/>
  <c r="FO42" i="186" s="1"/>
  <c r="FP42" i="186" s="1"/>
  <c r="FQ42" i="186" s="1"/>
  <c r="FR42" i="186" s="1"/>
  <c r="FS42" i="186" s="1"/>
  <c r="FT42" i="186" s="1"/>
  <c r="FU42" i="186" s="1"/>
  <c r="FV42" i="186" s="1"/>
  <c r="FW42" i="186" s="1"/>
  <c r="FX42" i="186" s="1"/>
  <c r="FY42" i="186" s="1"/>
  <c r="FZ42" i="186" s="1"/>
  <c r="GA42" i="186" s="1"/>
  <c r="GB42" i="186" s="1"/>
  <c r="GC42" i="186" s="1"/>
  <c r="GD42" i="186" s="1"/>
  <c r="GE42" i="186" s="1"/>
  <c r="GF42" i="186" s="1"/>
  <c r="GG42" i="186" s="1"/>
  <c r="GH42" i="186" s="1"/>
  <c r="GI42" i="186" s="1"/>
  <c r="GJ42" i="186" s="1"/>
  <c r="GK42" i="186" s="1"/>
  <c r="GL42" i="186" s="1"/>
  <c r="GM42" i="186" s="1"/>
  <c r="GN42" i="186" s="1"/>
  <c r="GO42" i="186" s="1"/>
  <c r="GP42" i="186" s="1"/>
  <c r="GQ42" i="186" s="1"/>
  <c r="GR42" i="186" s="1"/>
  <c r="GS42" i="186" s="1"/>
  <c r="GT42" i="186" s="1"/>
  <c r="GU42" i="186" s="1"/>
  <c r="GV42" i="186" s="1"/>
  <c r="GW42" i="186" s="1"/>
  <c r="GX42" i="186" s="1"/>
  <c r="GY42" i="186" s="1"/>
  <c r="GZ42" i="186" s="1"/>
  <c r="HA42" i="186" s="1"/>
  <c r="HB42" i="186" s="1"/>
  <c r="HC42" i="186" s="1"/>
  <c r="HD42" i="186" s="1"/>
  <c r="HE42" i="186" s="1"/>
  <c r="HF42" i="186" s="1"/>
  <c r="HG42" i="186" s="1"/>
  <c r="BR21" i="168"/>
  <c r="T21" i="168" s="1"/>
  <c r="BU40" i="168"/>
  <c r="W38" i="186"/>
  <c r="CO35" i="184"/>
  <c r="CP35" i="184" s="1"/>
  <c r="CQ35" i="184" s="1"/>
  <c r="CR35" i="184" s="1"/>
  <c r="CS35" i="184" s="1"/>
  <c r="CT35" i="184" s="1"/>
  <c r="CU35" i="184" s="1"/>
  <c r="CV35" i="184" s="1"/>
  <c r="CW35" i="184" s="1"/>
  <c r="CX35" i="184" s="1"/>
  <c r="CY35" i="184" s="1"/>
  <c r="CZ35" i="184" s="1"/>
  <c r="DA35" i="184" s="1"/>
  <c r="DB35" i="184" s="1"/>
  <c r="DC35" i="184" s="1"/>
  <c r="DD35" i="184" s="1"/>
  <c r="DE35" i="184" s="1"/>
  <c r="DF35" i="184" s="1"/>
  <c r="DG35" i="184" s="1"/>
  <c r="DH35" i="184" s="1"/>
  <c r="DI35" i="184" s="1"/>
  <c r="DJ35" i="184" s="1"/>
  <c r="DK35" i="184" s="1"/>
  <c r="DL35" i="184" s="1"/>
  <c r="DM35" i="184" s="1"/>
  <c r="DN35" i="184" s="1"/>
  <c r="DO35" i="184" s="1"/>
  <c r="DP35" i="184" s="1"/>
  <c r="DQ35" i="184" s="1"/>
  <c r="DR35" i="184" s="1"/>
  <c r="DS35" i="184" s="1"/>
  <c r="DT35" i="184" s="1"/>
  <c r="DU35" i="184" s="1"/>
  <c r="DV35" i="184" s="1"/>
  <c r="DW35" i="184" s="1"/>
  <c r="DX35" i="184" s="1"/>
  <c r="DY35" i="184" s="1"/>
  <c r="DZ35" i="184" s="1"/>
  <c r="EA35" i="184" s="1"/>
  <c r="EB35" i="184" s="1"/>
  <c r="EC35" i="184" s="1"/>
  <c r="ED35" i="184" s="1"/>
  <c r="EE35" i="184" s="1"/>
  <c r="EF35" i="184" s="1"/>
  <c r="EG35" i="184" s="1"/>
  <c r="EH35" i="184" s="1"/>
  <c r="EI35" i="184" s="1"/>
  <c r="EJ35" i="184" s="1"/>
  <c r="EK35" i="184" s="1"/>
  <c r="EL35" i="184" s="1"/>
  <c r="EM35" i="184" s="1"/>
  <c r="EN35" i="184" s="1"/>
  <c r="EO35" i="184" s="1"/>
  <c r="EP35" i="184" s="1"/>
  <c r="EQ35" i="184" s="1"/>
  <c r="ER35" i="184" s="1"/>
  <c r="ES35" i="184" s="1"/>
  <c r="ET35" i="184" s="1"/>
  <c r="EU35" i="184" s="1"/>
  <c r="EV35" i="184" s="1"/>
  <c r="EW35" i="184" s="1"/>
  <c r="EX35" i="184" s="1"/>
  <c r="EY35" i="184" s="1"/>
  <c r="EZ35" i="184" s="1"/>
  <c r="FA35" i="184" s="1"/>
  <c r="FB35" i="184" s="1"/>
  <c r="FC35" i="184" s="1"/>
  <c r="FD35" i="184" s="1"/>
  <c r="FE35" i="184" s="1"/>
  <c r="FF35" i="184" s="1"/>
  <c r="FG35" i="184" s="1"/>
  <c r="FH35" i="184" s="1"/>
  <c r="FI35" i="184" s="1"/>
  <c r="FJ35" i="184" s="1"/>
  <c r="FK35" i="184" s="1"/>
  <c r="FL35" i="184" s="1"/>
  <c r="FM35" i="184" s="1"/>
  <c r="FN35" i="184" s="1"/>
  <c r="FO35" i="184" s="1"/>
  <c r="FP35" i="184" s="1"/>
  <c r="FQ35" i="184" s="1"/>
  <c r="FR35" i="184" s="1"/>
  <c r="FS35" i="184" s="1"/>
  <c r="FT35" i="184" s="1"/>
  <c r="FU35" i="184" s="1"/>
  <c r="FV35" i="184" s="1"/>
  <c r="FW35" i="184" s="1"/>
  <c r="FX35" i="184" s="1"/>
  <c r="FY35" i="184" s="1"/>
  <c r="FZ35" i="184" s="1"/>
  <c r="GA35" i="184" s="1"/>
  <c r="GB35" i="184" s="1"/>
  <c r="GC35" i="184" s="1"/>
  <c r="GD35" i="184" s="1"/>
  <c r="GE35" i="184" s="1"/>
  <c r="GF35" i="184" s="1"/>
  <c r="GG35" i="184" s="1"/>
  <c r="GH35" i="184" s="1"/>
  <c r="GI35" i="184" s="1"/>
  <c r="GJ35" i="184" s="1"/>
  <c r="GK35" i="184" s="1"/>
  <c r="GL35" i="184" s="1"/>
  <c r="GM35" i="184" s="1"/>
  <c r="GN35" i="184" s="1"/>
  <c r="GO35" i="184" s="1"/>
  <c r="GP35" i="184" s="1"/>
  <c r="GQ35" i="184" s="1"/>
  <c r="GR35" i="184" s="1"/>
  <c r="GS35" i="184" s="1"/>
  <c r="GT35" i="184" s="1"/>
  <c r="GU35" i="184" s="1"/>
  <c r="GV35" i="184" s="1"/>
  <c r="GW35" i="184" s="1"/>
  <c r="GX35" i="184" s="1"/>
  <c r="GY35" i="184" s="1"/>
  <c r="GZ35" i="184" s="1"/>
  <c r="HA35" i="184" s="1"/>
  <c r="HB35" i="184" s="1"/>
  <c r="HC35" i="184" s="1"/>
  <c r="HD35" i="184" s="1"/>
  <c r="HE35" i="184" s="1"/>
  <c r="HF35" i="184" s="1"/>
  <c r="HG35" i="184" s="1"/>
  <c r="CO34" i="186"/>
  <c r="CP34" i="186" s="1"/>
  <c r="CQ34" i="186" s="1"/>
  <c r="CR34" i="186" s="1"/>
  <c r="CS34" i="186" s="1"/>
  <c r="CT34" i="186" s="1"/>
  <c r="CU34" i="186" s="1"/>
  <c r="CV34" i="186" s="1"/>
  <c r="CW34" i="186" s="1"/>
  <c r="CX34" i="186" s="1"/>
  <c r="CY34" i="186" s="1"/>
  <c r="CZ34" i="186" s="1"/>
  <c r="DA34" i="186" s="1"/>
  <c r="DB34" i="186" s="1"/>
  <c r="DC34" i="186" s="1"/>
  <c r="DD34" i="186" s="1"/>
  <c r="DE34" i="186" s="1"/>
  <c r="DF34" i="186" s="1"/>
  <c r="DG34" i="186" s="1"/>
  <c r="DH34" i="186" s="1"/>
  <c r="DI34" i="186" s="1"/>
  <c r="DJ34" i="186" s="1"/>
  <c r="DK34" i="186" s="1"/>
  <c r="DL34" i="186" s="1"/>
  <c r="DM34" i="186" s="1"/>
  <c r="DN34" i="186" s="1"/>
  <c r="DO34" i="186" s="1"/>
  <c r="DP34" i="186" s="1"/>
  <c r="DQ34" i="186" s="1"/>
  <c r="DR34" i="186" s="1"/>
  <c r="DS34" i="186" s="1"/>
  <c r="DT34" i="186" s="1"/>
  <c r="DU34" i="186" s="1"/>
  <c r="DV34" i="186" s="1"/>
  <c r="DW34" i="186" s="1"/>
  <c r="DX34" i="186" s="1"/>
  <c r="DY34" i="186" s="1"/>
  <c r="DZ34" i="186" s="1"/>
  <c r="EA34" i="186" s="1"/>
  <c r="EB34" i="186" s="1"/>
  <c r="EC34" i="186" s="1"/>
  <c r="ED34" i="186" s="1"/>
  <c r="EE34" i="186" s="1"/>
  <c r="EF34" i="186" s="1"/>
  <c r="EG34" i="186" s="1"/>
  <c r="EH34" i="186" s="1"/>
  <c r="EI34" i="186" s="1"/>
  <c r="EJ34" i="186" s="1"/>
  <c r="EK34" i="186" s="1"/>
  <c r="EL34" i="186" s="1"/>
  <c r="EM34" i="186" s="1"/>
  <c r="EN34" i="186" s="1"/>
  <c r="EO34" i="186" s="1"/>
  <c r="EP34" i="186" s="1"/>
  <c r="EQ34" i="186" s="1"/>
  <c r="ER34" i="186" s="1"/>
  <c r="ES34" i="186" s="1"/>
  <c r="ET34" i="186" s="1"/>
  <c r="EU34" i="186" s="1"/>
  <c r="EV34" i="186" s="1"/>
  <c r="EW34" i="186" s="1"/>
  <c r="EX34" i="186" s="1"/>
  <c r="EY34" i="186" s="1"/>
  <c r="EZ34" i="186" s="1"/>
  <c r="FA34" i="186" s="1"/>
  <c r="FB34" i="186" s="1"/>
  <c r="FC34" i="186" s="1"/>
  <c r="FD34" i="186" s="1"/>
  <c r="FE34" i="186" s="1"/>
  <c r="FF34" i="186" s="1"/>
  <c r="FG34" i="186" s="1"/>
  <c r="FH34" i="186" s="1"/>
  <c r="FI34" i="186" s="1"/>
  <c r="FJ34" i="186" s="1"/>
  <c r="FK34" i="186" s="1"/>
  <c r="FL34" i="186" s="1"/>
  <c r="FM34" i="186" s="1"/>
  <c r="FN34" i="186" s="1"/>
  <c r="FO34" i="186" s="1"/>
  <c r="FP34" i="186" s="1"/>
  <c r="FQ34" i="186" s="1"/>
  <c r="FR34" i="186" s="1"/>
  <c r="FS34" i="186" s="1"/>
  <c r="FT34" i="186" s="1"/>
  <c r="FU34" i="186" s="1"/>
  <c r="FV34" i="186" s="1"/>
  <c r="FW34" i="186" s="1"/>
  <c r="FX34" i="186" s="1"/>
  <c r="FY34" i="186" s="1"/>
  <c r="FZ34" i="186" s="1"/>
  <c r="GA34" i="186" s="1"/>
  <c r="GB34" i="186" s="1"/>
  <c r="GC34" i="186" s="1"/>
  <c r="GD34" i="186" s="1"/>
  <c r="GE34" i="186" s="1"/>
  <c r="GF34" i="186" s="1"/>
  <c r="GG34" i="186" s="1"/>
  <c r="GH34" i="186" s="1"/>
  <c r="GI34" i="186" s="1"/>
  <c r="GJ34" i="186" s="1"/>
  <c r="GK34" i="186" s="1"/>
  <c r="GL34" i="186" s="1"/>
  <c r="GM34" i="186" s="1"/>
  <c r="GN34" i="186" s="1"/>
  <c r="GO34" i="186" s="1"/>
  <c r="GP34" i="186" s="1"/>
  <c r="GQ34" i="186" s="1"/>
  <c r="GR34" i="186" s="1"/>
  <c r="GS34" i="186" s="1"/>
  <c r="GT34" i="186" s="1"/>
  <c r="GU34" i="186" s="1"/>
  <c r="GV34" i="186" s="1"/>
  <c r="GW34" i="186" s="1"/>
  <c r="GX34" i="186" s="1"/>
  <c r="GY34" i="186" s="1"/>
  <c r="GZ34" i="186" s="1"/>
  <c r="HA34" i="186" s="1"/>
  <c r="HB34" i="186" s="1"/>
  <c r="HC34" i="186" s="1"/>
  <c r="HD34" i="186" s="1"/>
  <c r="HE34" i="186" s="1"/>
  <c r="HF34" i="186" s="1"/>
  <c r="HG34" i="186" s="1"/>
  <c r="BU18" i="185"/>
  <c r="CB18" i="185"/>
  <c r="BY42" i="168"/>
  <c r="P42" i="168" s="1"/>
  <c r="CO37" i="187"/>
  <c r="CP37" i="187" s="1"/>
  <c r="CQ37" i="187" s="1"/>
  <c r="CR37" i="187" s="1"/>
  <c r="CS37" i="187" s="1"/>
  <c r="CT37" i="187" s="1"/>
  <c r="CU37" i="187" s="1"/>
  <c r="CV37" i="187" s="1"/>
  <c r="CW37" i="187" s="1"/>
  <c r="CX37" i="187" s="1"/>
  <c r="CY37" i="187" s="1"/>
  <c r="CZ37" i="187" s="1"/>
  <c r="DA37" i="187" s="1"/>
  <c r="DB37" i="187" s="1"/>
  <c r="DC37" i="187" s="1"/>
  <c r="DD37" i="187" s="1"/>
  <c r="DE37" i="187" s="1"/>
  <c r="DF37" i="187" s="1"/>
  <c r="DG37" i="187" s="1"/>
  <c r="DH37" i="187" s="1"/>
  <c r="DI37" i="187" s="1"/>
  <c r="DJ37" i="187" s="1"/>
  <c r="DK37" i="187" s="1"/>
  <c r="DL37" i="187" s="1"/>
  <c r="DM37" i="187" s="1"/>
  <c r="DN37" i="187" s="1"/>
  <c r="DO37" i="187" s="1"/>
  <c r="DP37" i="187" s="1"/>
  <c r="DQ37" i="187" s="1"/>
  <c r="DR37" i="187" s="1"/>
  <c r="DS37" i="187" s="1"/>
  <c r="DT37" i="187" s="1"/>
  <c r="DU37" i="187" s="1"/>
  <c r="DV37" i="187" s="1"/>
  <c r="DW37" i="187" s="1"/>
  <c r="DX37" i="187" s="1"/>
  <c r="DY37" i="187" s="1"/>
  <c r="DZ37" i="187" s="1"/>
  <c r="EA37" i="187" s="1"/>
  <c r="EB37" i="187" s="1"/>
  <c r="EC37" i="187" s="1"/>
  <c r="ED37" i="187" s="1"/>
  <c r="EE37" i="187" s="1"/>
  <c r="EF37" i="187" s="1"/>
  <c r="EG37" i="187" s="1"/>
  <c r="EH37" i="187" s="1"/>
  <c r="EI37" i="187" s="1"/>
  <c r="EJ37" i="187" s="1"/>
  <c r="EK37" i="187" s="1"/>
  <c r="EL37" i="187" s="1"/>
  <c r="EM37" i="187" s="1"/>
  <c r="EN37" i="187" s="1"/>
  <c r="EO37" i="187" s="1"/>
  <c r="EP37" i="187" s="1"/>
  <c r="EQ37" i="187" s="1"/>
  <c r="ER37" i="187" s="1"/>
  <c r="ES37" i="187" s="1"/>
  <c r="ET37" i="187" s="1"/>
  <c r="EU37" i="187" s="1"/>
  <c r="EV37" i="187" s="1"/>
  <c r="EW37" i="187" s="1"/>
  <c r="EX37" i="187" s="1"/>
  <c r="EY37" i="187" s="1"/>
  <c r="EZ37" i="187" s="1"/>
  <c r="FA37" i="187" s="1"/>
  <c r="FB37" i="187" s="1"/>
  <c r="FC37" i="187" s="1"/>
  <c r="FD37" i="187" s="1"/>
  <c r="FE37" i="187" s="1"/>
  <c r="FF37" i="187" s="1"/>
  <c r="FG37" i="187" s="1"/>
  <c r="FH37" i="187" s="1"/>
  <c r="FI37" i="187" s="1"/>
  <c r="FJ37" i="187" s="1"/>
  <c r="FK37" i="187" s="1"/>
  <c r="FL37" i="187" s="1"/>
  <c r="FM37" i="187" s="1"/>
  <c r="FN37" i="187" s="1"/>
  <c r="FO37" i="187" s="1"/>
  <c r="FP37" i="187" s="1"/>
  <c r="FQ37" i="187" s="1"/>
  <c r="FR37" i="187" s="1"/>
  <c r="FS37" i="187" s="1"/>
  <c r="FT37" i="187" s="1"/>
  <c r="FU37" i="187" s="1"/>
  <c r="FV37" i="187" s="1"/>
  <c r="FW37" i="187" s="1"/>
  <c r="FX37" i="187" s="1"/>
  <c r="FY37" i="187" s="1"/>
  <c r="FZ37" i="187" s="1"/>
  <c r="GA37" i="187" s="1"/>
  <c r="GB37" i="187" s="1"/>
  <c r="GC37" i="187" s="1"/>
  <c r="GD37" i="187" s="1"/>
  <c r="GE37" i="187" s="1"/>
  <c r="GF37" i="187" s="1"/>
  <c r="GG37" i="187" s="1"/>
  <c r="GH37" i="187" s="1"/>
  <c r="GI37" i="187" s="1"/>
  <c r="GJ37" i="187" s="1"/>
  <c r="GK37" i="187" s="1"/>
  <c r="GL37" i="187" s="1"/>
  <c r="GM37" i="187" s="1"/>
  <c r="GN37" i="187" s="1"/>
  <c r="GO37" i="187" s="1"/>
  <c r="GP37" i="187" s="1"/>
  <c r="GQ37" i="187" s="1"/>
  <c r="GR37" i="187" s="1"/>
  <c r="GS37" i="187" s="1"/>
  <c r="GT37" i="187" s="1"/>
  <c r="GU37" i="187" s="1"/>
  <c r="GV37" i="187" s="1"/>
  <c r="GW37" i="187" s="1"/>
  <c r="GX37" i="187" s="1"/>
  <c r="GY37" i="187" s="1"/>
  <c r="GZ37" i="187" s="1"/>
  <c r="HA37" i="187" s="1"/>
  <c r="HB37" i="187" s="1"/>
  <c r="HC37" i="187" s="1"/>
  <c r="HD37" i="187" s="1"/>
  <c r="HE37" i="187" s="1"/>
  <c r="HF37" i="187" s="1"/>
  <c r="HG37" i="187" s="1"/>
  <c r="CO35" i="185"/>
  <c r="CP35" i="185" s="1"/>
  <c r="CQ35" i="185" s="1"/>
  <c r="CR35" i="185" s="1"/>
  <c r="CS35" i="185" s="1"/>
  <c r="CT35" i="185" s="1"/>
  <c r="CU35" i="185" s="1"/>
  <c r="CV35" i="185" s="1"/>
  <c r="CW35" i="185" s="1"/>
  <c r="CX35" i="185" s="1"/>
  <c r="CY35" i="185" s="1"/>
  <c r="CZ35" i="185" s="1"/>
  <c r="DA35" i="185" s="1"/>
  <c r="DB35" i="185" s="1"/>
  <c r="DC35" i="185" s="1"/>
  <c r="DD35" i="185" s="1"/>
  <c r="DE35" i="185" s="1"/>
  <c r="DF35" i="185" s="1"/>
  <c r="DG35" i="185" s="1"/>
  <c r="DH35" i="185" s="1"/>
  <c r="DI35" i="185" s="1"/>
  <c r="DJ35" i="185" s="1"/>
  <c r="DK35" i="185" s="1"/>
  <c r="DL35" i="185" s="1"/>
  <c r="DM35" i="185" s="1"/>
  <c r="DN35" i="185" s="1"/>
  <c r="DO35" i="185" s="1"/>
  <c r="DP35" i="185" s="1"/>
  <c r="DQ35" i="185" s="1"/>
  <c r="DR35" i="185" s="1"/>
  <c r="DS35" i="185" s="1"/>
  <c r="DT35" i="185" s="1"/>
  <c r="DU35" i="185" s="1"/>
  <c r="DV35" i="185" s="1"/>
  <c r="DW35" i="185" s="1"/>
  <c r="DX35" i="185" s="1"/>
  <c r="DY35" i="185" s="1"/>
  <c r="DZ35" i="185" s="1"/>
  <c r="EA35" i="185" s="1"/>
  <c r="EB35" i="185" s="1"/>
  <c r="EC35" i="185" s="1"/>
  <c r="ED35" i="185" s="1"/>
  <c r="EE35" i="185" s="1"/>
  <c r="EF35" i="185" s="1"/>
  <c r="EG35" i="185" s="1"/>
  <c r="EH35" i="185" s="1"/>
  <c r="EI35" i="185" s="1"/>
  <c r="EJ35" i="185" s="1"/>
  <c r="EK35" i="185" s="1"/>
  <c r="EL35" i="185" s="1"/>
  <c r="EM35" i="185" s="1"/>
  <c r="EN35" i="185" s="1"/>
  <c r="EO35" i="185" s="1"/>
  <c r="EP35" i="185" s="1"/>
  <c r="EQ35" i="185" s="1"/>
  <c r="ER35" i="185" s="1"/>
  <c r="ES35" i="185" s="1"/>
  <c r="ET35" i="185" s="1"/>
  <c r="EU35" i="185" s="1"/>
  <c r="EV35" i="185" s="1"/>
  <c r="EW35" i="185" s="1"/>
  <c r="EX35" i="185" s="1"/>
  <c r="EY35" i="185" s="1"/>
  <c r="EZ35" i="185" s="1"/>
  <c r="FA35" i="185" s="1"/>
  <c r="FB35" i="185" s="1"/>
  <c r="FC35" i="185" s="1"/>
  <c r="FD35" i="185" s="1"/>
  <c r="FE35" i="185" s="1"/>
  <c r="FF35" i="185" s="1"/>
  <c r="FG35" i="185" s="1"/>
  <c r="FH35" i="185" s="1"/>
  <c r="FI35" i="185" s="1"/>
  <c r="FJ35" i="185" s="1"/>
  <c r="FK35" i="185" s="1"/>
  <c r="FL35" i="185" s="1"/>
  <c r="FM35" i="185" s="1"/>
  <c r="FN35" i="185" s="1"/>
  <c r="FO35" i="185" s="1"/>
  <c r="FP35" i="185" s="1"/>
  <c r="FQ35" i="185" s="1"/>
  <c r="FR35" i="185" s="1"/>
  <c r="FS35" i="185" s="1"/>
  <c r="FT35" i="185" s="1"/>
  <c r="FU35" i="185" s="1"/>
  <c r="FV35" i="185" s="1"/>
  <c r="FW35" i="185" s="1"/>
  <c r="FX35" i="185" s="1"/>
  <c r="FY35" i="185" s="1"/>
  <c r="FZ35" i="185" s="1"/>
  <c r="GA35" i="185" s="1"/>
  <c r="GB35" i="185" s="1"/>
  <c r="GC35" i="185" s="1"/>
  <c r="GD35" i="185" s="1"/>
  <c r="GE35" i="185" s="1"/>
  <c r="GF35" i="185" s="1"/>
  <c r="GG35" i="185" s="1"/>
  <c r="GH35" i="185" s="1"/>
  <c r="GI35" i="185" s="1"/>
  <c r="GJ35" i="185" s="1"/>
  <c r="GK35" i="185" s="1"/>
  <c r="GL35" i="185" s="1"/>
  <c r="GM35" i="185" s="1"/>
  <c r="GN35" i="185" s="1"/>
  <c r="GO35" i="185" s="1"/>
  <c r="GP35" i="185" s="1"/>
  <c r="GQ35" i="185" s="1"/>
  <c r="GR35" i="185" s="1"/>
  <c r="GS35" i="185" s="1"/>
  <c r="GT35" i="185" s="1"/>
  <c r="GU35" i="185" s="1"/>
  <c r="GV35" i="185" s="1"/>
  <c r="GW35" i="185" s="1"/>
  <c r="GX35" i="185" s="1"/>
  <c r="GY35" i="185" s="1"/>
  <c r="GZ35" i="185" s="1"/>
  <c r="HA35" i="185" s="1"/>
  <c r="HB35" i="185" s="1"/>
  <c r="HC35" i="185" s="1"/>
  <c r="HD35" i="185" s="1"/>
  <c r="HE35" i="185" s="1"/>
  <c r="HF35" i="185" s="1"/>
  <c r="HG35" i="185" s="1"/>
  <c r="CO25" i="187"/>
  <c r="CP25" i="187" s="1"/>
  <c r="CQ25" i="187" s="1"/>
  <c r="CR25" i="187" s="1"/>
  <c r="CS25" i="187" s="1"/>
  <c r="CT25" i="187" s="1"/>
  <c r="CU25" i="187" s="1"/>
  <c r="CV25" i="187" s="1"/>
  <c r="CW25" i="187" s="1"/>
  <c r="CX25" i="187" s="1"/>
  <c r="CY25" i="187" s="1"/>
  <c r="CZ25" i="187" s="1"/>
  <c r="DA25" i="187" s="1"/>
  <c r="DB25" i="187" s="1"/>
  <c r="DC25" i="187" s="1"/>
  <c r="DD25" i="187" s="1"/>
  <c r="DE25" i="187" s="1"/>
  <c r="DF25" i="187" s="1"/>
  <c r="DG25" i="187" s="1"/>
  <c r="DH25" i="187" s="1"/>
  <c r="DI25" i="187" s="1"/>
  <c r="DJ25" i="187" s="1"/>
  <c r="DK25" i="187" s="1"/>
  <c r="DL25" i="187" s="1"/>
  <c r="DM25" i="187" s="1"/>
  <c r="DN25" i="187" s="1"/>
  <c r="DO25" i="187" s="1"/>
  <c r="DP25" i="187" s="1"/>
  <c r="DQ25" i="187" s="1"/>
  <c r="DR25" i="187" s="1"/>
  <c r="DS25" i="187" s="1"/>
  <c r="DT25" i="187" s="1"/>
  <c r="DU25" i="187" s="1"/>
  <c r="DV25" i="187" s="1"/>
  <c r="DW25" i="187" s="1"/>
  <c r="DX25" i="187" s="1"/>
  <c r="DY25" i="187" s="1"/>
  <c r="DZ25" i="187" s="1"/>
  <c r="EA25" i="187" s="1"/>
  <c r="EB25" i="187" s="1"/>
  <c r="EC25" i="187" s="1"/>
  <c r="ED25" i="187" s="1"/>
  <c r="EE25" i="187" s="1"/>
  <c r="EF25" i="187" s="1"/>
  <c r="EG25" i="187" s="1"/>
  <c r="EH25" i="187" s="1"/>
  <c r="EI25" i="187" s="1"/>
  <c r="EJ25" i="187" s="1"/>
  <c r="EK25" i="187" s="1"/>
  <c r="EL25" i="187" s="1"/>
  <c r="EM25" i="187" s="1"/>
  <c r="EN25" i="187" s="1"/>
  <c r="EO25" i="187" s="1"/>
  <c r="EP25" i="187" s="1"/>
  <c r="EQ25" i="187" s="1"/>
  <c r="ER25" i="187" s="1"/>
  <c r="ES25" i="187" s="1"/>
  <c r="ET25" i="187" s="1"/>
  <c r="EU25" i="187" s="1"/>
  <c r="EV25" i="187" s="1"/>
  <c r="EW25" i="187" s="1"/>
  <c r="EX25" i="187" s="1"/>
  <c r="EY25" i="187" s="1"/>
  <c r="EZ25" i="187" s="1"/>
  <c r="FA25" i="187" s="1"/>
  <c r="FB25" i="187" s="1"/>
  <c r="FC25" i="187" s="1"/>
  <c r="FD25" i="187" s="1"/>
  <c r="FE25" i="187" s="1"/>
  <c r="FF25" i="187" s="1"/>
  <c r="FG25" i="187" s="1"/>
  <c r="FH25" i="187" s="1"/>
  <c r="FI25" i="187" s="1"/>
  <c r="FJ25" i="187" s="1"/>
  <c r="FK25" i="187" s="1"/>
  <c r="FL25" i="187" s="1"/>
  <c r="FM25" i="187" s="1"/>
  <c r="FN25" i="187" s="1"/>
  <c r="FO25" i="187" s="1"/>
  <c r="FP25" i="187" s="1"/>
  <c r="FQ25" i="187" s="1"/>
  <c r="FR25" i="187" s="1"/>
  <c r="FS25" i="187" s="1"/>
  <c r="FT25" i="187" s="1"/>
  <c r="FU25" i="187" s="1"/>
  <c r="FV25" i="187" s="1"/>
  <c r="FW25" i="187" s="1"/>
  <c r="FX25" i="187" s="1"/>
  <c r="FY25" i="187" s="1"/>
  <c r="FZ25" i="187" s="1"/>
  <c r="GA25" i="187" s="1"/>
  <c r="GB25" i="187" s="1"/>
  <c r="GC25" i="187" s="1"/>
  <c r="GD25" i="187" s="1"/>
  <c r="GE25" i="187" s="1"/>
  <c r="GF25" i="187" s="1"/>
  <c r="GG25" i="187" s="1"/>
  <c r="GH25" i="187" s="1"/>
  <c r="GI25" i="187" s="1"/>
  <c r="GJ25" i="187" s="1"/>
  <c r="GK25" i="187" s="1"/>
  <c r="GL25" i="187" s="1"/>
  <c r="GM25" i="187" s="1"/>
  <c r="GN25" i="187" s="1"/>
  <c r="GO25" i="187" s="1"/>
  <c r="GP25" i="187" s="1"/>
  <c r="GQ25" i="187" s="1"/>
  <c r="GR25" i="187" s="1"/>
  <c r="GS25" i="187" s="1"/>
  <c r="GT25" i="187" s="1"/>
  <c r="GU25" i="187" s="1"/>
  <c r="GV25" i="187" s="1"/>
  <c r="GW25" i="187" s="1"/>
  <c r="GX25" i="187" s="1"/>
  <c r="GY25" i="187" s="1"/>
  <c r="GZ25" i="187" s="1"/>
  <c r="HA25" i="187" s="1"/>
  <c r="HB25" i="187" s="1"/>
  <c r="HC25" i="187" s="1"/>
  <c r="HD25" i="187" s="1"/>
  <c r="HE25" i="187" s="1"/>
  <c r="HF25" i="187" s="1"/>
  <c r="HG25" i="187" s="1"/>
  <c r="BY30" i="186"/>
  <c r="P30" i="186" s="1"/>
  <c r="W30" i="185"/>
  <c r="CB41" i="185"/>
  <c r="CO26" i="184"/>
  <c r="CP26" i="184" s="1"/>
  <c r="CQ26" i="184" s="1"/>
  <c r="CR26" i="184" s="1"/>
  <c r="CS26" i="184" s="1"/>
  <c r="CT26" i="184" s="1"/>
  <c r="CU26" i="184" s="1"/>
  <c r="CV26" i="184" s="1"/>
  <c r="CW26" i="184" s="1"/>
  <c r="CX26" i="184" s="1"/>
  <c r="CY26" i="184" s="1"/>
  <c r="CZ26" i="184" s="1"/>
  <c r="DA26" i="184" s="1"/>
  <c r="DB26" i="184" s="1"/>
  <c r="DC26" i="184" s="1"/>
  <c r="DD26" i="184" s="1"/>
  <c r="DE26" i="184" s="1"/>
  <c r="DF26" i="184" s="1"/>
  <c r="DG26" i="184" s="1"/>
  <c r="DH26" i="184" s="1"/>
  <c r="DI26" i="184" s="1"/>
  <c r="DJ26" i="184" s="1"/>
  <c r="DK26" i="184" s="1"/>
  <c r="DL26" i="184" s="1"/>
  <c r="DM26" i="184" s="1"/>
  <c r="DN26" i="184" s="1"/>
  <c r="DO26" i="184" s="1"/>
  <c r="DP26" i="184" s="1"/>
  <c r="DQ26" i="184" s="1"/>
  <c r="DR26" i="184" s="1"/>
  <c r="DS26" i="184" s="1"/>
  <c r="DT26" i="184" s="1"/>
  <c r="DU26" i="184" s="1"/>
  <c r="DV26" i="184" s="1"/>
  <c r="DW26" i="184" s="1"/>
  <c r="DX26" i="184" s="1"/>
  <c r="DY26" i="184" s="1"/>
  <c r="DZ26" i="184" s="1"/>
  <c r="EA26" i="184" s="1"/>
  <c r="EB26" i="184" s="1"/>
  <c r="EC26" i="184" s="1"/>
  <c r="ED26" i="184" s="1"/>
  <c r="EE26" i="184" s="1"/>
  <c r="EF26" i="184" s="1"/>
  <c r="EG26" i="184" s="1"/>
  <c r="EH26" i="184" s="1"/>
  <c r="EI26" i="184" s="1"/>
  <c r="EJ26" i="184" s="1"/>
  <c r="EK26" i="184" s="1"/>
  <c r="EL26" i="184" s="1"/>
  <c r="EM26" i="184" s="1"/>
  <c r="EN26" i="184" s="1"/>
  <c r="EO26" i="184" s="1"/>
  <c r="EP26" i="184" s="1"/>
  <c r="EQ26" i="184" s="1"/>
  <c r="ER26" i="184" s="1"/>
  <c r="ES26" i="184" s="1"/>
  <c r="ET26" i="184" s="1"/>
  <c r="EU26" i="184" s="1"/>
  <c r="EV26" i="184" s="1"/>
  <c r="EW26" i="184" s="1"/>
  <c r="EX26" i="184" s="1"/>
  <c r="EY26" i="184" s="1"/>
  <c r="EZ26" i="184" s="1"/>
  <c r="FA26" i="184" s="1"/>
  <c r="FB26" i="184" s="1"/>
  <c r="FC26" i="184" s="1"/>
  <c r="FD26" i="184" s="1"/>
  <c r="FE26" i="184" s="1"/>
  <c r="FF26" i="184" s="1"/>
  <c r="FG26" i="184" s="1"/>
  <c r="FH26" i="184" s="1"/>
  <c r="FI26" i="184" s="1"/>
  <c r="FJ26" i="184" s="1"/>
  <c r="FK26" i="184" s="1"/>
  <c r="FL26" i="184" s="1"/>
  <c r="FM26" i="184" s="1"/>
  <c r="FN26" i="184" s="1"/>
  <c r="FO26" i="184" s="1"/>
  <c r="FP26" i="184" s="1"/>
  <c r="FQ26" i="184" s="1"/>
  <c r="FR26" i="184" s="1"/>
  <c r="FS26" i="184" s="1"/>
  <c r="FT26" i="184" s="1"/>
  <c r="FU26" i="184" s="1"/>
  <c r="FV26" i="184" s="1"/>
  <c r="FW26" i="184" s="1"/>
  <c r="FX26" i="184" s="1"/>
  <c r="FY26" i="184" s="1"/>
  <c r="FZ26" i="184" s="1"/>
  <c r="GA26" i="184" s="1"/>
  <c r="GB26" i="184" s="1"/>
  <c r="GC26" i="184" s="1"/>
  <c r="GD26" i="184" s="1"/>
  <c r="GE26" i="184" s="1"/>
  <c r="GF26" i="184" s="1"/>
  <c r="GG26" i="184" s="1"/>
  <c r="GH26" i="184" s="1"/>
  <c r="GI26" i="184" s="1"/>
  <c r="GJ26" i="184" s="1"/>
  <c r="GK26" i="184" s="1"/>
  <c r="GL26" i="184" s="1"/>
  <c r="GM26" i="184" s="1"/>
  <c r="GN26" i="184" s="1"/>
  <c r="GO26" i="184" s="1"/>
  <c r="GP26" i="184" s="1"/>
  <c r="GQ26" i="184" s="1"/>
  <c r="GR26" i="184" s="1"/>
  <c r="GS26" i="184" s="1"/>
  <c r="GT26" i="184" s="1"/>
  <c r="GU26" i="184" s="1"/>
  <c r="GV26" i="184" s="1"/>
  <c r="GW26" i="184" s="1"/>
  <c r="GX26" i="184" s="1"/>
  <c r="GY26" i="184" s="1"/>
  <c r="GZ26" i="184" s="1"/>
  <c r="HA26" i="184" s="1"/>
  <c r="HB26" i="184" s="1"/>
  <c r="HC26" i="184" s="1"/>
  <c r="HD26" i="184" s="1"/>
  <c r="HE26" i="184" s="1"/>
  <c r="HF26" i="184" s="1"/>
  <c r="HG26" i="184" s="1"/>
  <c r="CB35" i="168"/>
  <c r="BR32" i="188"/>
  <c r="T32" i="188" s="1"/>
  <c r="CD37" i="168"/>
  <c r="W37" i="168" s="1"/>
  <c r="CD32" i="168"/>
  <c r="W32" i="168" s="1"/>
  <c r="CB38" i="168"/>
  <c r="BX30" i="168"/>
  <c r="BS31" i="168"/>
  <c r="U31" i="168" s="1"/>
  <c r="CB25" i="168"/>
  <c r="BS15" i="168"/>
  <c r="U15" i="168" s="1"/>
  <c r="BS43" i="168"/>
  <c r="U43" i="168" s="1"/>
  <c r="CB36" i="168"/>
  <c r="CO39" i="185"/>
  <c r="CP39" i="185" s="1"/>
  <c r="CQ39" i="185" s="1"/>
  <c r="CR39" i="185" s="1"/>
  <c r="CS39" i="185" s="1"/>
  <c r="CT39" i="185" s="1"/>
  <c r="CU39" i="185" s="1"/>
  <c r="CV39" i="185" s="1"/>
  <c r="CW39" i="185" s="1"/>
  <c r="CX39" i="185" s="1"/>
  <c r="CY39" i="185" s="1"/>
  <c r="CZ39" i="185" s="1"/>
  <c r="DA39" i="185" s="1"/>
  <c r="DB39" i="185" s="1"/>
  <c r="DC39" i="185" s="1"/>
  <c r="DD39" i="185" s="1"/>
  <c r="DE39" i="185" s="1"/>
  <c r="DF39" i="185" s="1"/>
  <c r="DG39" i="185" s="1"/>
  <c r="DH39" i="185" s="1"/>
  <c r="DI39" i="185" s="1"/>
  <c r="DJ39" i="185" s="1"/>
  <c r="DK39" i="185" s="1"/>
  <c r="DL39" i="185" s="1"/>
  <c r="DM39" i="185" s="1"/>
  <c r="DN39" i="185" s="1"/>
  <c r="DO39" i="185" s="1"/>
  <c r="DP39" i="185" s="1"/>
  <c r="DQ39" i="185" s="1"/>
  <c r="DR39" i="185" s="1"/>
  <c r="DS39" i="185" s="1"/>
  <c r="DT39" i="185" s="1"/>
  <c r="DU39" i="185" s="1"/>
  <c r="DV39" i="185" s="1"/>
  <c r="DW39" i="185" s="1"/>
  <c r="DX39" i="185" s="1"/>
  <c r="DY39" i="185" s="1"/>
  <c r="DZ39" i="185" s="1"/>
  <c r="EA39" i="185" s="1"/>
  <c r="EB39" i="185" s="1"/>
  <c r="EC39" i="185" s="1"/>
  <c r="ED39" i="185" s="1"/>
  <c r="EE39" i="185" s="1"/>
  <c r="EF39" i="185" s="1"/>
  <c r="EG39" i="185" s="1"/>
  <c r="EH39" i="185" s="1"/>
  <c r="EI39" i="185" s="1"/>
  <c r="EJ39" i="185" s="1"/>
  <c r="EK39" i="185" s="1"/>
  <c r="EL39" i="185" s="1"/>
  <c r="EM39" i="185" s="1"/>
  <c r="EN39" i="185" s="1"/>
  <c r="EO39" i="185" s="1"/>
  <c r="EP39" i="185" s="1"/>
  <c r="EQ39" i="185" s="1"/>
  <c r="ER39" i="185" s="1"/>
  <c r="ES39" i="185" s="1"/>
  <c r="ET39" i="185" s="1"/>
  <c r="EU39" i="185" s="1"/>
  <c r="EV39" i="185" s="1"/>
  <c r="EW39" i="185" s="1"/>
  <c r="EX39" i="185" s="1"/>
  <c r="EY39" i="185" s="1"/>
  <c r="EZ39" i="185" s="1"/>
  <c r="FA39" i="185" s="1"/>
  <c r="FB39" i="185" s="1"/>
  <c r="FC39" i="185" s="1"/>
  <c r="FD39" i="185" s="1"/>
  <c r="FE39" i="185" s="1"/>
  <c r="FF39" i="185" s="1"/>
  <c r="FG39" i="185" s="1"/>
  <c r="FH39" i="185" s="1"/>
  <c r="FI39" i="185" s="1"/>
  <c r="FJ39" i="185" s="1"/>
  <c r="FK39" i="185" s="1"/>
  <c r="FL39" i="185" s="1"/>
  <c r="FM39" i="185" s="1"/>
  <c r="FN39" i="185" s="1"/>
  <c r="FO39" i="185" s="1"/>
  <c r="FP39" i="185" s="1"/>
  <c r="FQ39" i="185" s="1"/>
  <c r="FR39" i="185" s="1"/>
  <c r="FS39" i="185" s="1"/>
  <c r="FT39" i="185" s="1"/>
  <c r="FU39" i="185" s="1"/>
  <c r="FV39" i="185" s="1"/>
  <c r="FW39" i="185" s="1"/>
  <c r="FX39" i="185" s="1"/>
  <c r="FY39" i="185" s="1"/>
  <c r="FZ39" i="185" s="1"/>
  <c r="GA39" i="185" s="1"/>
  <c r="GB39" i="185" s="1"/>
  <c r="GC39" i="185" s="1"/>
  <c r="GD39" i="185" s="1"/>
  <c r="GE39" i="185" s="1"/>
  <c r="GF39" i="185" s="1"/>
  <c r="GG39" i="185" s="1"/>
  <c r="GH39" i="185" s="1"/>
  <c r="GI39" i="185" s="1"/>
  <c r="GJ39" i="185" s="1"/>
  <c r="GK39" i="185" s="1"/>
  <c r="GL39" i="185" s="1"/>
  <c r="GM39" i="185" s="1"/>
  <c r="GN39" i="185" s="1"/>
  <c r="GO39" i="185" s="1"/>
  <c r="GP39" i="185" s="1"/>
  <c r="GQ39" i="185" s="1"/>
  <c r="GR39" i="185" s="1"/>
  <c r="GS39" i="185" s="1"/>
  <c r="GT39" i="185" s="1"/>
  <c r="GU39" i="185" s="1"/>
  <c r="GV39" i="185" s="1"/>
  <c r="GW39" i="185" s="1"/>
  <c r="GX39" i="185" s="1"/>
  <c r="GY39" i="185" s="1"/>
  <c r="GZ39" i="185" s="1"/>
  <c r="HA39" i="185" s="1"/>
  <c r="HB39" i="185" s="1"/>
  <c r="HC39" i="185" s="1"/>
  <c r="HD39" i="185" s="1"/>
  <c r="HE39" i="185" s="1"/>
  <c r="HF39" i="185" s="1"/>
  <c r="HG39" i="185" s="1"/>
  <c r="CO41" i="186"/>
  <c r="CP41" i="186" s="1"/>
  <c r="CQ41" i="186" s="1"/>
  <c r="CR41" i="186" s="1"/>
  <c r="CS41" i="186" s="1"/>
  <c r="CT41" i="186" s="1"/>
  <c r="CU41" i="186" s="1"/>
  <c r="CV41" i="186" s="1"/>
  <c r="CW41" i="186" s="1"/>
  <c r="CX41" i="186" s="1"/>
  <c r="CY41" i="186" s="1"/>
  <c r="CZ41" i="186" s="1"/>
  <c r="DA41" i="186" s="1"/>
  <c r="DB41" i="186" s="1"/>
  <c r="DC41" i="186" s="1"/>
  <c r="DD41" i="186" s="1"/>
  <c r="DE41" i="186" s="1"/>
  <c r="DF41" i="186" s="1"/>
  <c r="DG41" i="186" s="1"/>
  <c r="DH41" i="186" s="1"/>
  <c r="DI41" i="186" s="1"/>
  <c r="DJ41" i="186" s="1"/>
  <c r="DK41" i="186" s="1"/>
  <c r="DL41" i="186" s="1"/>
  <c r="DM41" i="186" s="1"/>
  <c r="DN41" i="186" s="1"/>
  <c r="DO41" i="186" s="1"/>
  <c r="DP41" i="186" s="1"/>
  <c r="DQ41" i="186" s="1"/>
  <c r="DR41" i="186" s="1"/>
  <c r="DS41" i="186" s="1"/>
  <c r="DT41" i="186" s="1"/>
  <c r="DU41" i="186" s="1"/>
  <c r="DV41" i="186" s="1"/>
  <c r="DW41" i="186" s="1"/>
  <c r="DX41" i="186" s="1"/>
  <c r="DY41" i="186" s="1"/>
  <c r="DZ41" i="186" s="1"/>
  <c r="EA41" i="186" s="1"/>
  <c r="EB41" i="186" s="1"/>
  <c r="EC41" i="186" s="1"/>
  <c r="ED41" i="186" s="1"/>
  <c r="EE41" i="186" s="1"/>
  <c r="EF41" i="186" s="1"/>
  <c r="EG41" i="186" s="1"/>
  <c r="EH41" i="186" s="1"/>
  <c r="EI41" i="186" s="1"/>
  <c r="EJ41" i="186" s="1"/>
  <c r="EK41" i="186" s="1"/>
  <c r="EL41" i="186" s="1"/>
  <c r="EM41" i="186" s="1"/>
  <c r="EN41" i="186" s="1"/>
  <c r="EO41" i="186" s="1"/>
  <c r="EP41" i="186" s="1"/>
  <c r="EQ41" i="186" s="1"/>
  <c r="ER41" i="186" s="1"/>
  <c r="ES41" i="186" s="1"/>
  <c r="ET41" i="186" s="1"/>
  <c r="EU41" i="186" s="1"/>
  <c r="EV41" i="186" s="1"/>
  <c r="EW41" i="186" s="1"/>
  <c r="EX41" i="186" s="1"/>
  <c r="EY41" i="186" s="1"/>
  <c r="EZ41" i="186" s="1"/>
  <c r="FA41" i="186" s="1"/>
  <c r="FB41" i="186" s="1"/>
  <c r="FC41" i="186" s="1"/>
  <c r="FD41" i="186" s="1"/>
  <c r="FE41" i="186" s="1"/>
  <c r="FF41" i="186" s="1"/>
  <c r="FG41" i="186" s="1"/>
  <c r="FH41" i="186" s="1"/>
  <c r="FI41" i="186" s="1"/>
  <c r="FJ41" i="186" s="1"/>
  <c r="FK41" i="186" s="1"/>
  <c r="FL41" i="186" s="1"/>
  <c r="FM41" i="186" s="1"/>
  <c r="FN41" i="186" s="1"/>
  <c r="FO41" i="186" s="1"/>
  <c r="FP41" i="186" s="1"/>
  <c r="FQ41" i="186" s="1"/>
  <c r="FR41" i="186" s="1"/>
  <c r="FS41" i="186" s="1"/>
  <c r="FT41" i="186" s="1"/>
  <c r="FU41" i="186" s="1"/>
  <c r="FV41" i="186" s="1"/>
  <c r="FW41" i="186" s="1"/>
  <c r="FX41" i="186" s="1"/>
  <c r="FY41" i="186" s="1"/>
  <c r="FZ41" i="186" s="1"/>
  <c r="GA41" i="186" s="1"/>
  <c r="GB41" i="186" s="1"/>
  <c r="GC41" i="186" s="1"/>
  <c r="GD41" i="186" s="1"/>
  <c r="GE41" i="186" s="1"/>
  <c r="GF41" i="186" s="1"/>
  <c r="GG41" i="186" s="1"/>
  <c r="GH41" i="186" s="1"/>
  <c r="GI41" i="186" s="1"/>
  <c r="GJ41" i="186" s="1"/>
  <c r="GK41" i="186" s="1"/>
  <c r="GL41" i="186" s="1"/>
  <c r="GM41" i="186" s="1"/>
  <c r="GN41" i="186" s="1"/>
  <c r="GO41" i="186" s="1"/>
  <c r="GP41" i="186" s="1"/>
  <c r="GQ41" i="186" s="1"/>
  <c r="GR41" i="186" s="1"/>
  <c r="GS41" i="186" s="1"/>
  <c r="GT41" i="186" s="1"/>
  <c r="GU41" i="186" s="1"/>
  <c r="GV41" i="186" s="1"/>
  <c r="GW41" i="186" s="1"/>
  <c r="GX41" i="186" s="1"/>
  <c r="GY41" i="186" s="1"/>
  <c r="GZ41" i="186" s="1"/>
  <c r="HA41" i="186" s="1"/>
  <c r="HB41" i="186" s="1"/>
  <c r="HC41" i="186" s="1"/>
  <c r="HD41" i="186" s="1"/>
  <c r="HE41" i="186" s="1"/>
  <c r="HF41" i="186" s="1"/>
  <c r="HG41" i="186" s="1"/>
  <c r="CO41" i="185"/>
  <c r="CP41" i="185" s="1"/>
  <c r="CQ41" i="185" s="1"/>
  <c r="CR41" i="185" s="1"/>
  <c r="CS41" i="185" s="1"/>
  <c r="CT41" i="185" s="1"/>
  <c r="CU41" i="185" s="1"/>
  <c r="CV41" i="185" s="1"/>
  <c r="CW41" i="185" s="1"/>
  <c r="CX41" i="185" s="1"/>
  <c r="CY41" i="185" s="1"/>
  <c r="CZ41" i="185" s="1"/>
  <c r="DA41" i="185" s="1"/>
  <c r="DB41" i="185" s="1"/>
  <c r="DC41" i="185" s="1"/>
  <c r="DD41" i="185" s="1"/>
  <c r="DE41" i="185" s="1"/>
  <c r="DF41" i="185" s="1"/>
  <c r="DG41" i="185" s="1"/>
  <c r="DH41" i="185" s="1"/>
  <c r="DI41" i="185" s="1"/>
  <c r="DJ41" i="185" s="1"/>
  <c r="DK41" i="185" s="1"/>
  <c r="DL41" i="185" s="1"/>
  <c r="DM41" i="185" s="1"/>
  <c r="DN41" i="185" s="1"/>
  <c r="DO41" i="185" s="1"/>
  <c r="DP41" i="185" s="1"/>
  <c r="DQ41" i="185" s="1"/>
  <c r="DR41" i="185" s="1"/>
  <c r="DS41" i="185" s="1"/>
  <c r="DT41" i="185" s="1"/>
  <c r="DU41" i="185" s="1"/>
  <c r="DV41" i="185" s="1"/>
  <c r="DW41" i="185" s="1"/>
  <c r="DX41" i="185" s="1"/>
  <c r="DY41" i="185" s="1"/>
  <c r="DZ41" i="185" s="1"/>
  <c r="EA41" i="185" s="1"/>
  <c r="EB41" i="185" s="1"/>
  <c r="EC41" i="185" s="1"/>
  <c r="ED41" i="185" s="1"/>
  <c r="EE41" i="185" s="1"/>
  <c r="EF41" i="185" s="1"/>
  <c r="EG41" i="185" s="1"/>
  <c r="EH41" i="185" s="1"/>
  <c r="EI41" i="185" s="1"/>
  <c r="EJ41" i="185" s="1"/>
  <c r="EK41" i="185" s="1"/>
  <c r="EL41" i="185" s="1"/>
  <c r="EM41" i="185" s="1"/>
  <c r="EN41" i="185" s="1"/>
  <c r="EO41" i="185" s="1"/>
  <c r="EP41" i="185" s="1"/>
  <c r="EQ41" i="185" s="1"/>
  <c r="ER41" i="185" s="1"/>
  <c r="ES41" i="185" s="1"/>
  <c r="ET41" i="185" s="1"/>
  <c r="EU41" i="185" s="1"/>
  <c r="EV41" i="185" s="1"/>
  <c r="EW41" i="185" s="1"/>
  <c r="EX41" i="185" s="1"/>
  <c r="EY41" i="185" s="1"/>
  <c r="EZ41" i="185" s="1"/>
  <c r="FA41" i="185" s="1"/>
  <c r="FB41" i="185" s="1"/>
  <c r="FC41" i="185" s="1"/>
  <c r="FD41" i="185" s="1"/>
  <c r="FE41" i="185" s="1"/>
  <c r="FF41" i="185" s="1"/>
  <c r="FG41" i="185" s="1"/>
  <c r="FH41" i="185" s="1"/>
  <c r="FI41" i="185" s="1"/>
  <c r="FJ41" i="185" s="1"/>
  <c r="FK41" i="185" s="1"/>
  <c r="FL41" i="185" s="1"/>
  <c r="FM41" i="185" s="1"/>
  <c r="FN41" i="185" s="1"/>
  <c r="FO41" i="185" s="1"/>
  <c r="FP41" i="185" s="1"/>
  <c r="FQ41" i="185" s="1"/>
  <c r="FR41" i="185" s="1"/>
  <c r="FS41" i="185" s="1"/>
  <c r="FT41" i="185" s="1"/>
  <c r="FU41" i="185" s="1"/>
  <c r="FV41" i="185" s="1"/>
  <c r="FW41" i="185" s="1"/>
  <c r="FX41" i="185" s="1"/>
  <c r="FY41" i="185" s="1"/>
  <c r="FZ41" i="185" s="1"/>
  <c r="GA41" i="185" s="1"/>
  <c r="GB41" i="185" s="1"/>
  <c r="GC41" i="185" s="1"/>
  <c r="GD41" i="185" s="1"/>
  <c r="GE41" i="185" s="1"/>
  <c r="GF41" i="185" s="1"/>
  <c r="GG41" i="185" s="1"/>
  <c r="GH41" i="185" s="1"/>
  <c r="GI41" i="185" s="1"/>
  <c r="GJ41" i="185" s="1"/>
  <c r="GK41" i="185" s="1"/>
  <c r="GL41" i="185" s="1"/>
  <c r="GM41" i="185" s="1"/>
  <c r="GN41" i="185" s="1"/>
  <c r="GO41" i="185" s="1"/>
  <c r="GP41" i="185" s="1"/>
  <c r="GQ41" i="185" s="1"/>
  <c r="GR41" i="185" s="1"/>
  <c r="GS41" i="185" s="1"/>
  <c r="GT41" i="185" s="1"/>
  <c r="GU41" i="185" s="1"/>
  <c r="GV41" i="185" s="1"/>
  <c r="GW41" i="185" s="1"/>
  <c r="GX41" i="185" s="1"/>
  <c r="GY41" i="185" s="1"/>
  <c r="GZ41" i="185" s="1"/>
  <c r="HA41" i="185" s="1"/>
  <c r="HB41" i="185" s="1"/>
  <c r="HC41" i="185" s="1"/>
  <c r="HD41" i="185" s="1"/>
  <c r="HE41" i="185" s="1"/>
  <c r="HF41" i="185" s="1"/>
  <c r="HG41" i="185" s="1"/>
  <c r="BR14" i="184"/>
  <c r="T14" i="184" s="1"/>
  <c r="BS14" i="184"/>
  <c r="U14" i="184" s="1"/>
  <c r="BU14" i="184"/>
  <c r="BX28" i="168"/>
  <c r="BU36" i="168"/>
  <c r="BT13" i="168"/>
  <c r="V13" i="168" s="1"/>
  <c r="BT20" i="168"/>
  <c r="V20" i="168" s="1"/>
  <c r="BU33" i="168"/>
  <c r="BS33" i="168"/>
  <c r="U33" i="168" s="1"/>
  <c r="BT18" i="168"/>
  <c r="V18" i="168" s="1"/>
  <c r="O19" i="186"/>
  <c r="W37" i="187"/>
  <c r="O21" i="187"/>
  <c r="O21" i="188"/>
  <c r="O26" i="188"/>
  <c r="O37" i="188"/>
  <c r="BR22" i="186"/>
  <c r="T22" i="186" s="1"/>
  <c r="BY22" i="186"/>
  <c r="P22" i="186" s="1"/>
  <c r="BX22" i="186"/>
  <c r="CB22" i="186"/>
  <c r="CO21" i="168"/>
  <c r="CP21" i="168" s="1"/>
  <c r="CQ21" i="168" s="1"/>
  <c r="CR21" i="168" s="1"/>
  <c r="CS21" i="168" s="1"/>
  <c r="CT21" i="168" s="1"/>
  <c r="CU21" i="168" s="1"/>
  <c r="CV21" i="168" s="1"/>
  <c r="CW21" i="168" s="1"/>
  <c r="CX21" i="168" s="1"/>
  <c r="CY21" i="168" s="1"/>
  <c r="CZ21" i="168" s="1"/>
  <c r="DA21" i="168" s="1"/>
  <c r="DB21" i="168" s="1"/>
  <c r="DC21" i="168" s="1"/>
  <c r="DD21" i="168" s="1"/>
  <c r="DE21" i="168" s="1"/>
  <c r="DF21" i="168" s="1"/>
  <c r="DG21" i="168" s="1"/>
  <c r="DH21" i="168" s="1"/>
  <c r="DI21" i="168" s="1"/>
  <c r="DJ21" i="168" s="1"/>
  <c r="DK21" i="168" s="1"/>
  <c r="DL21" i="168" s="1"/>
  <c r="DM21" i="168" s="1"/>
  <c r="DN21" i="168" s="1"/>
  <c r="DO21" i="168" s="1"/>
  <c r="DP21" i="168" s="1"/>
  <c r="DQ21" i="168" s="1"/>
  <c r="DR21" i="168" s="1"/>
  <c r="DS21" i="168" s="1"/>
  <c r="DT21" i="168" s="1"/>
  <c r="DU21" i="168" s="1"/>
  <c r="DV21" i="168" s="1"/>
  <c r="DW21" i="168" s="1"/>
  <c r="DX21" i="168" s="1"/>
  <c r="DY21" i="168" s="1"/>
  <c r="DZ21" i="168" s="1"/>
  <c r="EA21" i="168" s="1"/>
  <c r="EB21" i="168" s="1"/>
  <c r="EC21" i="168" s="1"/>
  <c r="ED21" i="168" s="1"/>
  <c r="EE21" i="168" s="1"/>
  <c r="EF21" i="168" s="1"/>
  <c r="EG21" i="168" s="1"/>
  <c r="EH21" i="168" s="1"/>
  <c r="EI21" i="168" s="1"/>
  <c r="EJ21" i="168" s="1"/>
  <c r="EK21" i="168" s="1"/>
  <c r="EL21" i="168" s="1"/>
  <c r="EM21" i="168" s="1"/>
  <c r="EN21" i="168" s="1"/>
  <c r="EO21" i="168" s="1"/>
  <c r="EP21" i="168" s="1"/>
  <c r="EQ21" i="168" s="1"/>
  <c r="ER21" i="168" s="1"/>
  <c r="ES21" i="168" s="1"/>
  <c r="ET21" i="168" s="1"/>
  <c r="EU21" i="168" s="1"/>
  <c r="EV21" i="168" s="1"/>
  <c r="EW21" i="168" s="1"/>
  <c r="EX21" i="168" s="1"/>
  <c r="EY21" i="168" s="1"/>
  <c r="EZ21" i="168" s="1"/>
  <c r="FA21" i="168" s="1"/>
  <c r="FB21" i="168" s="1"/>
  <c r="FC21" i="168" s="1"/>
  <c r="FD21" i="168" s="1"/>
  <c r="FE21" i="168" s="1"/>
  <c r="FF21" i="168" s="1"/>
  <c r="FG21" i="168" s="1"/>
  <c r="FH21" i="168" s="1"/>
  <c r="FI21" i="168" s="1"/>
  <c r="FJ21" i="168" s="1"/>
  <c r="FK21" i="168" s="1"/>
  <c r="FL21" i="168" s="1"/>
  <c r="FM21" i="168" s="1"/>
  <c r="FN21" i="168" s="1"/>
  <c r="FO21" i="168" s="1"/>
  <c r="FP21" i="168" s="1"/>
  <c r="FQ21" i="168" s="1"/>
  <c r="FR21" i="168" s="1"/>
  <c r="FS21" i="168" s="1"/>
  <c r="FT21" i="168" s="1"/>
  <c r="FU21" i="168" s="1"/>
  <c r="FV21" i="168" s="1"/>
  <c r="FW21" i="168" s="1"/>
  <c r="FX21" i="168" s="1"/>
  <c r="FY21" i="168" s="1"/>
  <c r="FZ21" i="168" s="1"/>
  <c r="GA21" i="168" s="1"/>
  <c r="GB21" i="168" s="1"/>
  <c r="GC21" i="168" s="1"/>
  <c r="GD21" i="168" s="1"/>
  <c r="GE21" i="168" s="1"/>
  <c r="GF21" i="168" s="1"/>
  <c r="GG21" i="168" s="1"/>
  <c r="GH21" i="168" s="1"/>
  <c r="GI21" i="168" s="1"/>
  <c r="GJ21" i="168" s="1"/>
  <c r="GK21" i="168" s="1"/>
  <c r="GL21" i="168" s="1"/>
  <c r="GM21" i="168" s="1"/>
  <c r="GN21" i="168" s="1"/>
  <c r="GO21" i="168" s="1"/>
  <c r="GP21" i="168" s="1"/>
  <c r="GQ21" i="168" s="1"/>
  <c r="GR21" i="168" s="1"/>
  <c r="GS21" i="168" s="1"/>
  <c r="GT21" i="168" s="1"/>
  <c r="GU21" i="168" s="1"/>
  <c r="GV21" i="168" s="1"/>
  <c r="GW21" i="168" s="1"/>
  <c r="GX21" i="168" s="1"/>
  <c r="GY21" i="168" s="1"/>
  <c r="GZ21" i="168" s="1"/>
  <c r="HA21" i="168" s="1"/>
  <c r="HB21" i="168" s="1"/>
  <c r="HC21" i="168" s="1"/>
  <c r="HD21" i="168" s="1"/>
  <c r="HE21" i="168" s="1"/>
  <c r="HF21" i="168" s="1"/>
  <c r="HG21" i="168" s="1"/>
  <c r="CO23" i="185"/>
  <c r="CP23" i="185" s="1"/>
  <c r="CQ23" i="185" s="1"/>
  <c r="CR23" i="185" s="1"/>
  <c r="CS23" i="185" s="1"/>
  <c r="CT23" i="185" s="1"/>
  <c r="CU23" i="185" s="1"/>
  <c r="CV23" i="185" s="1"/>
  <c r="CW23" i="185" s="1"/>
  <c r="CX23" i="185" s="1"/>
  <c r="CY23" i="185" s="1"/>
  <c r="CZ23" i="185" s="1"/>
  <c r="DA23" i="185" s="1"/>
  <c r="DB23" i="185" s="1"/>
  <c r="DC23" i="185" s="1"/>
  <c r="DD23" i="185" s="1"/>
  <c r="DE23" i="185" s="1"/>
  <c r="DF23" i="185" s="1"/>
  <c r="DG23" i="185" s="1"/>
  <c r="DH23" i="185" s="1"/>
  <c r="DI23" i="185" s="1"/>
  <c r="DJ23" i="185" s="1"/>
  <c r="DK23" i="185" s="1"/>
  <c r="DL23" i="185" s="1"/>
  <c r="DM23" i="185" s="1"/>
  <c r="DN23" i="185" s="1"/>
  <c r="DO23" i="185" s="1"/>
  <c r="DP23" i="185" s="1"/>
  <c r="DQ23" i="185" s="1"/>
  <c r="DR23" i="185" s="1"/>
  <c r="DS23" i="185" s="1"/>
  <c r="DT23" i="185" s="1"/>
  <c r="DU23" i="185" s="1"/>
  <c r="DV23" i="185" s="1"/>
  <c r="DW23" i="185" s="1"/>
  <c r="DX23" i="185" s="1"/>
  <c r="DY23" i="185" s="1"/>
  <c r="DZ23" i="185" s="1"/>
  <c r="EA23" i="185" s="1"/>
  <c r="EB23" i="185" s="1"/>
  <c r="EC23" i="185" s="1"/>
  <c r="ED23" i="185" s="1"/>
  <c r="EE23" i="185" s="1"/>
  <c r="EF23" i="185" s="1"/>
  <c r="EG23" i="185" s="1"/>
  <c r="EH23" i="185" s="1"/>
  <c r="EI23" i="185" s="1"/>
  <c r="EJ23" i="185" s="1"/>
  <c r="EK23" i="185" s="1"/>
  <c r="EL23" i="185" s="1"/>
  <c r="EM23" i="185" s="1"/>
  <c r="EN23" i="185" s="1"/>
  <c r="EO23" i="185" s="1"/>
  <c r="EP23" i="185" s="1"/>
  <c r="EQ23" i="185" s="1"/>
  <c r="ER23" i="185" s="1"/>
  <c r="ES23" i="185" s="1"/>
  <c r="ET23" i="185" s="1"/>
  <c r="EU23" i="185" s="1"/>
  <c r="EV23" i="185" s="1"/>
  <c r="EW23" i="185" s="1"/>
  <c r="EX23" i="185" s="1"/>
  <c r="EY23" i="185" s="1"/>
  <c r="EZ23" i="185" s="1"/>
  <c r="FA23" i="185" s="1"/>
  <c r="FB23" i="185" s="1"/>
  <c r="FC23" i="185" s="1"/>
  <c r="FD23" i="185" s="1"/>
  <c r="FE23" i="185" s="1"/>
  <c r="FF23" i="185" s="1"/>
  <c r="FG23" i="185" s="1"/>
  <c r="FH23" i="185" s="1"/>
  <c r="FI23" i="185" s="1"/>
  <c r="FJ23" i="185" s="1"/>
  <c r="FK23" i="185" s="1"/>
  <c r="FL23" i="185" s="1"/>
  <c r="FM23" i="185" s="1"/>
  <c r="FN23" i="185" s="1"/>
  <c r="FO23" i="185" s="1"/>
  <c r="FP23" i="185" s="1"/>
  <c r="FQ23" i="185" s="1"/>
  <c r="FR23" i="185" s="1"/>
  <c r="FS23" i="185" s="1"/>
  <c r="FT23" i="185" s="1"/>
  <c r="FU23" i="185" s="1"/>
  <c r="FV23" i="185" s="1"/>
  <c r="FW23" i="185" s="1"/>
  <c r="FX23" i="185" s="1"/>
  <c r="FY23" i="185" s="1"/>
  <c r="FZ23" i="185" s="1"/>
  <c r="GA23" i="185" s="1"/>
  <c r="GB23" i="185" s="1"/>
  <c r="GC23" i="185" s="1"/>
  <c r="GD23" i="185" s="1"/>
  <c r="GE23" i="185" s="1"/>
  <c r="GF23" i="185" s="1"/>
  <c r="GG23" i="185" s="1"/>
  <c r="GH23" i="185" s="1"/>
  <c r="GI23" i="185" s="1"/>
  <c r="GJ23" i="185" s="1"/>
  <c r="GK23" i="185" s="1"/>
  <c r="GL23" i="185" s="1"/>
  <c r="GM23" i="185" s="1"/>
  <c r="GN23" i="185" s="1"/>
  <c r="GO23" i="185" s="1"/>
  <c r="GP23" i="185" s="1"/>
  <c r="GQ23" i="185" s="1"/>
  <c r="GR23" i="185" s="1"/>
  <c r="GS23" i="185" s="1"/>
  <c r="GT23" i="185" s="1"/>
  <c r="GU23" i="185" s="1"/>
  <c r="GV23" i="185" s="1"/>
  <c r="GW23" i="185" s="1"/>
  <c r="GX23" i="185" s="1"/>
  <c r="GY23" i="185" s="1"/>
  <c r="GZ23" i="185" s="1"/>
  <c r="HA23" i="185" s="1"/>
  <c r="HB23" i="185" s="1"/>
  <c r="HC23" i="185" s="1"/>
  <c r="HD23" i="185" s="1"/>
  <c r="HE23" i="185" s="1"/>
  <c r="HF23" i="185" s="1"/>
  <c r="HG23" i="185" s="1"/>
  <c r="CO24" i="168"/>
  <c r="CP24" i="168" s="1"/>
  <c r="CQ24" i="168" s="1"/>
  <c r="CR24" i="168" s="1"/>
  <c r="CS24" i="168" s="1"/>
  <c r="CT24" i="168" s="1"/>
  <c r="CU24" i="168" s="1"/>
  <c r="CV24" i="168" s="1"/>
  <c r="CW24" i="168" s="1"/>
  <c r="CX24" i="168" s="1"/>
  <c r="CY24" i="168" s="1"/>
  <c r="CZ24" i="168" s="1"/>
  <c r="DA24" i="168" s="1"/>
  <c r="DB24" i="168" s="1"/>
  <c r="DC24" i="168" s="1"/>
  <c r="DD24" i="168" s="1"/>
  <c r="DE24" i="168" s="1"/>
  <c r="DF24" i="168" s="1"/>
  <c r="DG24" i="168" s="1"/>
  <c r="DH24" i="168" s="1"/>
  <c r="DI24" i="168" s="1"/>
  <c r="DJ24" i="168" s="1"/>
  <c r="DK24" i="168" s="1"/>
  <c r="DL24" i="168" s="1"/>
  <c r="DM24" i="168" s="1"/>
  <c r="DN24" i="168" s="1"/>
  <c r="DO24" i="168" s="1"/>
  <c r="DP24" i="168" s="1"/>
  <c r="DQ24" i="168" s="1"/>
  <c r="DR24" i="168" s="1"/>
  <c r="DS24" i="168" s="1"/>
  <c r="DT24" i="168" s="1"/>
  <c r="DU24" i="168" s="1"/>
  <c r="DV24" i="168" s="1"/>
  <c r="DW24" i="168" s="1"/>
  <c r="DX24" i="168" s="1"/>
  <c r="DY24" i="168" s="1"/>
  <c r="DZ24" i="168" s="1"/>
  <c r="EA24" i="168" s="1"/>
  <c r="EB24" i="168" s="1"/>
  <c r="EC24" i="168" s="1"/>
  <c r="ED24" i="168" s="1"/>
  <c r="EE24" i="168" s="1"/>
  <c r="EF24" i="168" s="1"/>
  <c r="EG24" i="168" s="1"/>
  <c r="EH24" i="168" s="1"/>
  <c r="EI24" i="168" s="1"/>
  <c r="EJ24" i="168" s="1"/>
  <c r="EK24" i="168" s="1"/>
  <c r="EL24" i="168" s="1"/>
  <c r="EM24" i="168" s="1"/>
  <c r="EN24" i="168" s="1"/>
  <c r="EO24" i="168" s="1"/>
  <c r="EP24" i="168" s="1"/>
  <c r="EQ24" i="168" s="1"/>
  <c r="ER24" i="168" s="1"/>
  <c r="ES24" i="168" s="1"/>
  <c r="ET24" i="168" s="1"/>
  <c r="EU24" i="168" s="1"/>
  <c r="EV24" i="168" s="1"/>
  <c r="EW24" i="168" s="1"/>
  <c r="EX24" i="168" s="1"/>
  <c r="EY24" i="168" s="1"/>
  <c r="EZ24" i="168" s="1"/>
  <c r="FA24" i="168" s="1"/>
  <c r="FB24" i="168" s="1"/>
  <c r="FC24" i="168" s="1"/>
  <c r="FD24" i="168" s="1"/>
  <c r="FE24" i="168" s="1"/>
  <c r="FF24" i="168" s="1"/>
  <c r="FG24" i="168" s="1"/>
  <c r="FH24" i="168" s="1"/>
  <c r="FI24" i="168" s="1"/>
  <c r="FJ24" i="168" s="1"/>
  <c r="FK24" i="168" s="1"/>
  <c r="FL24" i="168" s="1"/>
  <c r="FM24" i="168" s="1"/>
  <c r="FN24" i="168" s="1"/>
  <c r="FO24" i="168" s="1"/>
  <c r="FP24" i="168" s="1"/>
  <c r="FQ24" i="168" s="1"/>
  <c r="FR24" i="168" s="1"/>
  <c r="FS24" i="168" s="1"/>
  <c r="FT24" i="168" s="1"/>
  <c r="FU24" i="168" s="1"/>
  <c r="FV24" i="168" s="1"/>
  <c r="FW24" i="168" s="1"/>
  <c r="FX24" i="168" s="1"/>
  <c r="FY24" i="168" s="1"/>
  <c r="FZ24" i="168" s="1"/>
  <c r="GA24" i="168" s="1"/>
  <c r="GB24" i="168" s="1"/>
  <c r="GC24" i="168" s="1"/>
  <c r="GD24" i="168" s="1"/>
  <c r="GE24" i="168" s="1"/>
  <c r="GF24" i="168" s="1"/>
  <c r="GG24" i="168" s="1"/>
  <c r="GH24" i="168" s="1"/>
  <c r="GI24" i="168" s="1"/>
  <c r="GJ24" i="168" s="1"/>
  <c r="GK24" i="168" s="1"/>
  <c r="GL24" i="168" s="1"/>
  <c r="GM24" i="168" s="1"/>
  <c r="GN24" i="168" s="1"/>
  <c r="GO24" i="168" s="1"/>
  <c r="GP24" i="168" s="1"/>
  <c r="GQ24" i="168" s="1"/>
  <c r="GR24" i="168" s="1"/>
  <c r="GS24" i="168" s="1"/>
  <c r="GT24" i="168" s="1"/>
  <c r="GU24" i="168" s="1"/>
  <c r="GV24" i="168" s="1"/>
  <c r="GW24" i="168" s="1"/>
  <c r="GX24" i="168" s="1"/>
  <c r="GY24" i="168" s="1"/>
  <c r="GZ24" i="168" s="1"/>
  <c r="HA24" i="168" s="1"/>
  <c r="HB24" i="168" s="1"/>
  <c r="HC24" i="168" s="1"/>
  <c r="HD24" i="168" s="1"/>
  <c r="HE24" i="168" s="1"/>
  <c r="HF24" i="168" s="1"/>
  <c r="HG24" i="168" s="1"/>
  <c r="BX29" i="184"/>
  <c r="CO26" i="187"/>
  <c r="CP26" i="187" s="1"/>
  <c r="CQ26" i="187" s="1"/>
  <c r="CR26" i="187" s="1"/>
  <c r="CS26" i="187" s="1"/>
  <c r="CT26" i="187" s="1"/>
  <c r="CU26" i="187" s="1"/>
  <c r="CV26" i="187" s="1"/>
  <c r="CW26" i="187" s="1"/>
  <c r="CX26" i="187" s="1"/>
  <c r="CY26" i="187" s="1"/>
  <c r="CZ26" i="187" s="1"/>
  <c r="DA26" i="187" s="1"/>
  <c r="DB26" i="187" s="1"/>
  <c r="DC26" i="187" s="1"/>
  <c r="DD26" i="187" s="1"/>
  <c r="DE26" i="187" s="1"/>
  <c r="DF26" i="187" s="1"/>
  <c r="DG26" i="187" s="1"/>
  <c r="DH26" i="187" s="1"/>
  <c r="DI26" i="187" s="1"/>
  <c r="DJ26" i="187" s="1"/>
  <c r="DK26" i="187" s="1"/>
  <c r="DL26" i="187" s="1"/>
  <c r="DM26" i="187" s="1"/>
  <c r="DN26" i="187" s="1"/>
  <c r="DO26" i="187" s="1"/>
  <c r="DP26" i="187" s="1"/>
  <c r="DQ26" i="187" s="1"/>
  <c r="DR26" i="187" s="1"/>
  <c r="DS26" i="187" s="1"/>
  <c r="DT26" i="187" s="1"/>
  <c r="DU26" i="187" s="1"/>
  <c r="DV26" i="187" s="1"/>
  <c r="DW26" i="187" s="1"/>
  <c r="DX26" i="187" s="1"/>
  <c r="DY26" i="187" s="1"/>
  <c r="DZ26" i="187" s="1"/>
  <c r="EA26" i="187" s="1"/>
  <c r="EB26" i="187" s="1"/>
  <c r="EC26" i="187" s="1"/>
  <c r="ED26" i="187" s="1"/>
  <c r="EE26" i="187" s="1"/>
  <c r="EF26" i="187" s="1"/>
  <c r="EG26" i="187" s="1"/>
  <c r="EH26" i="187" s="1"/>
  <c r="EI26" i="187" s="1"/>
  <c r="EJ26" i="187" s="1"/>
  <c r="EK26" i="187" s="1"/>
  <c r="EL26" i="187" s="1"/>
  <c r="EM26" i="187" s="1"/>
  <c r="EN26" i="187" s="1"/>
  <c r="EO26" i="187" s="1"/>
  <c r="EP26" i="187" s="1"/>
  <c r="EQ26" i="187" s="1"/>
  <c r="ER26" i="187" s="1"/>
  <c r="ES26" i="187" s="1"/>
  <c r="ET26" i="187" s="1"/>
  <c r="EU26" i="187" s="1"/>
  <c r="EV26" i="187" s="1"/>
  <c r="EW26" i="187" s="1"/>
  <c r="EX26" i="187" s="1"/>
  <c r="EY26" i="187" s="1"/>
  <c r="EZ26" i="187" s="1"/>
  <c r="FA26" i="187" s="1"/>
  <c r="FB26" i="187" s="1"/>
  <c r="FC26" i="187" s="1"/>
  <c r="FD26" i="187" s="1"/>
  <c r="FE26" i="187" s="1"/>
  <c r="FF26" i="187" s="1"/>
  <c r="FG26" i="187" s="1"/>
  <c r="FH26" i="187" s="1"/>
  <c r="FI26" i="187" s="1"/>
  <c r="FJ26" i="187" s="1"/>
  <c r="FK26" i="187" s="1"/>
  <c r="FL26" i="187" s="1"/>
  <c r="FM26" i="187" s="1"/>
  <c r="FN26" i="187" s="1"/>
  <c r="FO26" i="187" s="1"/>
  <c r="FP26" i="187" s="1"/>
  <c r="FQ26" i="187" s="1"/>
  <c r="FR26" i="187" s="1"/>
  <c r="FS26" i="187" s="1"/>
  <c r="FT26" i="187" s="1"/>
  <c r="FU26" i="187" s="1"/>
  <c r="FV26" i="187" s="1"/>
  <c r="FW26" i="187" s="1"/>
  <c r="FX26" i="187" s="1"/>
  <c r="FY26" i="187" s="1"/>
  <c r="FZ26" i="187" s="1"/>
  <c r="GA26" i="187" s="1"/>
  <c r="GB26" i="187" s="1"/>
  <c r="GC26" i="187" s="1"/>
  <c r="GD26" i="187" s="1"/>
  <c r="GE26" i="187" s="1"/>
  <c r="GF26" i="187" s="1"/>
  <c r="GG26" i="187" s="1"/>
  <c r="GH26" i="187" s="1"/>
  <c r="GI26" i="187" s="1"/>
  <c r="GJ26" i="187" s="1"/>
  <c r="GK26" i="187" s="1"/>
  <c r="GL26" i="187" s="1"/>
  <c r="GM26" i="187" s="1"/>
  <c r="GN26" i="187" s="1"/>
  <c r="GO26" i="187" s="1"/>
  <c r="GP26" i="187" s="1"/>
  <c r="GQ26" i="187" s="1"/>
  <c r="GR26" i="187" s="1"/>
  <c r="GS26" i="187" s="1"/>
  <c r="GT26" i="187" s="1"/>
  <c r="GU26" i="187" s="1"/>
  <c r="GV26" i="187" s="1"/>
  <c r="GW26" i="187" s="1"/>
  <c r="GX26" i="187" s="1"/>
  <c r="GY26" i="187" s="1"/>
  <c r="GZ26" i="187" s="1"/>
  <c r="HA26" i="187" s="1"/>
  <c r="HB26" i="187" s="1"/>
  <c r="HC26" i="187" s="1"/>
  <c r="HD26" i="187" s="1"/>
  <c r="HE26" i="187" s="1"/>
  <c r="HF26" i="187" s="1"/>
  <c r="HG26" i="187" s="1"/>
  <c r="CO35" i="186"/>
  <c r="CP35" i="186" s="1"/>
  <c r="CQ35" i="186" s="1"/>
  <c r="CR35" i="186" s="1"/>
  <c r="CS35" i="186" s="1"/>
  <c r="CT35" i="186" s="1"/>
  <c r="CU35" i="186" s="1"/>
  <c r="CV35" i="186" s="1"/>
  <c r="CW35" i="186" s="1"/>
  <c r="CX35" i="186" s="1"/>
  <c r="CY35" i="186" s="1"/>
  <c r="CZ35" i="186" s="1"/>
  <c r="DA35" i="186" s="1"/>
  <c r="DB35" i="186" s="1"/>
  <c r="DC35" i="186" s="1"/>
  <c r="DD35" i="186" s="1"/>
  <c r="DE35" i="186" s="1"/>
  <c r="DF35" i="186" s="1"/>
  <c r="DG35" i="186" s="1"/>
  <c r="DH35" i="186" s="1"/>
  <c r="DI35" i="186" s="1"/>
  <c r="DJ35" i="186" s="1"/>
  <c r="DK35" i="186" s="1"/>
  <c r="DL35" i="186" s="1"/>
  <c r="DM35" i="186" s="1"/>
  <c r="DN35" i="186" s="1"/>
  <c r="DO35" i="186" s="1"/>
  <c r="DP35" i="186" s="1"/>
  <c r="DQ35" i="186" s="1"/>
  <c r="DR35" i="186" s="1"/>
  <c r="DS35" i="186" s="1"/>
  <c r="DT35" i="186" s="1"/>
  <c r="DU35" i="186" s="1"/>
  <c r="DV35" i="186" s="1"/>
  <c r="DW35" i="186" s="1"/>
  <c r="DX35" i="186" s="1"/>
  <c r="DY35" i="186" s="1"/>
  <c r="DZ35" i="186" s="1"/>
  <c r="EA35" i="186" s="1"/>
  <c r="EB35" i="186" s="1"/>
  <c r="EC35" i="186" s="1"/>
  <c r="ED35" i="186" s="1"/>
  <c r="EE35" i="186" s="1"/>
  <c r="EF35" i="186" s="1"/>
  <c r="EG35" i="186" s="1"/>
  <c r="EH35" i="186" s="1"/>
  <c r="EI35" i="186" s="1"/>
  <c r="EJ35" i="186" s="1"/>
  <c r="EK35" i="186" s="1"/>
  <c r="EL35" i="186" s="1"/>
  <c r="EM35" i="186" s="1"/>
  <c r="EN35" i="186" s="1"/>
  <c r="EO35" i="186" s="1"/>
  <c r="EP35" i="186" s="1"/>
  <c r="EQ35" i="186" s="1"/>
  <c r="ER35" i="186" s="1"/>
  <c r="ES35" i="186" s="1"/>
  <c r="ET35" i="186" s="1"/>
  <c r="EU35" i="186" s="1"/>
  <c r="EV35" i="186" s="1"/>
  <c r="EW35" i="186" s="1"/>
  <c r="EX35" i="186" s="1"/>
  <c r="EY35" i="186" s="1"/>
  <c r="EZ35" i="186" s="1"/>
  <c r="FA35" i="186" s="1"/>
  <c r="FB35" i="186" s="1"/>
  <c r="FC35" i="186" s="1"/>
  <c r="FD35" i="186" s="1"/>
  <c r="FE35" i="186" s="1"/>
  <c r="FF35" i="186" s="1"/>
  <c r="FG35" i="186" s="1"/>
  <c r="FH35" i="186" s="1"/>
  <c r="FI35" i="186" s="1"/>
  <c r="FJ35" i="186" s="1"/>
  <c r="FK35" i="186" s="1"/>
  <c r="FL35" i="186" s="1"/>
  <c r="FM35" i="186" s="1"/>
  <c r="FN35" i="186" s="1"/>
  <c r="FO35" i="186" s="1"/>
  <c r="FP35" i="186" s="1"/>
  <c r="FQ35" i="186" s="1"/>
  <c r="FR35" i="186" s="1"/>
  <c r="FS35" i="186" s="1"/>
  <c r="FT35" i="186" s="1"/>
  <c r="FU35" i="186" s="1"/>
  <c r="FV35" i="186" s="1"/>
  <c r="FW35" i="186" s="1"/>
  <c r="FX35" i="186" s="1"/>
  <c r="FY35" i="186" s="1"/>
  <c r="FZ35" i="186" s="1"/>
  <c r="GA35" i="186" s="1"/>
  <c r="GB35" i="186" s="1"/>
  <c r="GC35" i="186" s="1"/>
  <c r="GD35" i="186" s="1"/>
  <c r="GE35" i="186" s="1"/>
  <c r="GF35" i="186" s="1"/>
  <c r="GG35" i="186" s="1"/>
  <c r="GH35" i="186" s="1"/>
  <c r="GI35" i="186" s="1"/>
  <c r="GJ35" i="186" s="1"/>
  <c r="GK35" i="186" s="1"/>
  <c r="GL35" i="186" s="1"/>
  <c r="GM35" i="186" s="1"/>
  <c r="GN35" i="186" s="1"/>
  <c r="GO35" i="186" s="1"/>
  <c r="GP35" i="186" s="1"/>
  <c r="GQ35" i="186" s="1"/>
  <c r="GR35" i="186" s="1"/>
  <c r="GS35" i="186" s="1"/>
  <c r="GT35" i="186" s="1"/>
  <c r="GU35" i="186" s="1"/>
  <c r="GV35" i="186" s="1"/>
  <c r="GW35" i="186" s="1"/>
  <c r="GX35" i="186" s="1"/>
  <c r="GY35" i="186" s="1"/>
  <c r="GZ35" i="186" s="1"/>
  <c r="HA35" i="186" s="1"/>
  <c r="HB35" i="186" s="1"/>
  <c r="HC35" i="186" s="1"/>
  <c r="HD35" i="186" s="1"/>
  <c r="HE35" i="186" s="1"/>
  <c r="HF35" i="186" s="1"/>
  <c r="HG35" i="186" s="1"/>
  <c r="CO36" i="184"/>
  <c r="CP36" i="184" s="1"/>
  <c r="CQ36" i="184" s="1"/>
  <c r="CR36" i="184" s="1"/>
  <c r="CS36" i="184" s="1"/>
  <c r="CT36" i="184" s="1"/>
  <c r="CU36" i="184" s="1"/>
  <c r="CV36" i="184" s="1"/>
  <c r="CW36" i="184" s="1"/>
  <c r="CX36" i="184" s="1"/>
  <c r="CY36" i="184" s="1"/>
  <c r="CZ36" i="184" s="1"/>
  <c r="DA36" i="184" s="1"/>
  <c r="DB36" i="184" s="1"/>
  <c r="DC36" i="184" s="1"/>
  <c r="DD36" i="184" s="1"/>
  <c r="DE36" i="184" s="1"/>
  <c r="DF36" i="184" s="1"/>
  <c r="DG36" i="184" s="1"/>
  <c r="DH36" i="184" s="1"/>
  <c r="DI36" i="184" s="1"/>
  <c r="DJ36" i="184" s="1"/>
  <c r="DK36" i="184" s="1"/>
  <c r="DL36" i="184" s="1"/>
  <c r="DM36" i="184" s="1"/>
  <c r="DN36" i="184" s="1"/>
  <c r="DO36" i="184" s="1"/>
  <c r="DP36" i="184" s="1"/>
  <c r="DQ36" i="184" s="1"/>
  <c r="DR36" i="184" s="1"/>
  <c r="DS36" i="184" s="1"/>
  <c r="DT36" i="184" s="1"/>
  <c r="DU36" i="184" s="1"/>
  <c r="DV36" i="184" s="1"/>
  <c r="DW36" i="184" s="1"/>
  <c r="DX36" i="184" s="1"/>
  <c r="DY36" i="184" s="1"/>
  <c r="DZ36" i="184" s="1"/>
  <c r="EA36" i="184" s="1"/>
  <c r="EB36" i="184" s="1"/>
  <c r="EC36" i="184" s="1"/>
  <c r="ED36" i="184" s="1"/>
  <c r="EE36" i="184" s="1"/>
  <c r="EF36" i="184" s="1"/>
  <c r="EG36" i="184" s="1"/>
  <c r="EH36" i="184" s="1"/>
  <c r="EI36" i="184" s="1"/>
  <c r="EJ36" i="184" s="1"/>
  <c r="EK36" i="184" s="1"/>
  <c r="EL36" i="184" s="1"/>
  <c r="EM36" i="184" s="1"/>
  <c r="EN36" i="184" s="1"/>
  <c r="EO36" i="184" s="1"/>
  <c r="EP36" i="184" s="1"/>
  <c r="EQ36" i="184" s="1"/>
  <c r="ER36" i="184" s="1"/>
  <c r="ES36" i="184" s="1"/>
  <c r="ET36" i="184" s="1"/>
  <c r="EU36" i="184" s="1"/>
  <c r="EV36" i="184" s="1"/>
  <c r="EW36" i="184" s="1"/>
  <c r="EX36" i="184" s="1"/>
  <c r="EY36" i="184" s="1"/>
  <c r="EZ36" i="184" s="1"/>
  <c r="FA36" i="184" s="1"/>
  <c r="FB36" i="184" s="1"/>
  <c r="FC36" i="184" s="1"/>
  <c r="FD36" i="184" s="1"/>
  <c r="FE36" i="184" s="1"/>
  <c r="FF36" i="184" s="1"/>
  <c r="FG36" i="184" s="1"/>
  <c r="FH36" i="184" s="1"/>
  <c r="FI36" i="184" s="1"/>
  <c r="FJ36" i="184" s="1"/>
  <c r="FK36" i="184" s="1"/>
  <c r="FL36" i="184" s="1"/>
  <c r="FM36" i="184" s="1"/>
  <c r="FN36" i="184" s="1"/>
  <c r="FO36" i="184" s="1"/>
  <c r="FP36" i="184" s="1"/>
  <c r="FQ36" i="184" s="1"/>
  <c r="FR36" i="184" s="1"/>
  <c r="FS36" i="184" s="1"/>
  <c r="FT36" i="184" s="1"/>
  <c r="FU36" i="184" s="1"/>
  <c r="FV36" i="184" s="1"/>
  <c r="FW36" i="184" s="1"/>
  <c r="FX36" i="184" s="1"/>
  <c r="FY36" i="184" s="1"/>
  <c r="FZ36" i="184" s="1"/>
  <c r="GA36" i="184" s="1"/>
  <c r="GB36" i="184" s="1"/>
  <c r="GC36" i="184" s="1"/>
  <c r="GD36" i="184" s="1"/>
  <c r="GE36" i="184" s="1"/>
  <c r="GF36" i="184" s="1"/>
  <c r="GG36" i="184" s="1"/>
  <c r="GH36" i="184" s="1"/>
  <c r="GI36" i="184" s="1"/>
  <c r="GJ36" i="184" s="1"/>
  <c r="GK36" i="184" s="1"/>
  <c r="GL36" i="184" s="1"/>
  <c r="GM36" i="184" s="1"/>
  <c r="GN36" i="184" s="1"/>
  <c r="GO36" i="184" s="1"/>
  <c r="GP36" i="184" s="1"/>
  <c r="GQ36" i="184" s="1"/>
  <c r="GR36" i="184" s="1"/>
  <c r="GS36" i="184" s="1"/>
  <c r="GT36" i="184" s="1"/>
  <c r="GU36" i="184" s="1"/>
  <c r="GV36" i="184" s="1"/>
  <c r="GW36" i="184" s="1"/>
  <c r="GX36" i="184" s="1"/>
  <c r="GY36" i="184" s="1"/>
  <c r="GZ36" i="184" s="1"/>
  <c r="HA36" i="184" s="1"/>
  <c r="HB36" i="184" s="1"/>
  <c r="HC36" i="184" s="1"/>
  <c r="HD36" i="184" s="1"/>
  <c r="HE36" i="184" s="1"/>
  <c r="HF36" i="184" s="1"/>
  <c r="HG36" i="184" s="1"/>
  <c r="BY16" i="168"/>
  <c r="P16" i="168" s="1"/>
  <c r="BR15" i="168"/>
  <c r="T15" i="168" s="1"/>
  <c r="BX35" i="185"/>
  <c r="CD35" i="185"/>
  <c r="W35" i="185" s="1"/>
  <c r="BY35" i="185"/>
  <c r="P35" i="185" s="1"/>
  <c r="BU35" i="185"/>
  <c r="BU32" i="184"/>
  <c r="BX23" i="184"/>
  <c r="CO32" i="187"/>
  <c r="CP32" i="187" s="1"/>
  <c r="CQ32" i="187" s="1"/>
  <c r="CR32" i="187" s="1"/>
  <c r="CS32" i="187" s="1"/>
  <c r="CT32" i="187" s="1"/>
  <c r="CU32" i="187" s="1"/>
  <c r="CV32" i="187" s="1"/>
  <c r="CW32" i="187" s="1"/>
  <c r="CX32" i="187" s="1"/>
  <c r="CY32" i="187" s="1"/>
  <c r="CZ32" i="187" s="1"/>
  <c r="DA32" i="187" s="1"/>
  <c r="DB32" i="187" s="1"/>
  <c r="DC32" i="187" s="1"/>
  <c r="DD32" i="187" s="1"/>
  <c r="DE32" i="187" s="1"/>
  <c r="DF32" i="187" s="1"/>
  <c r="DG32" i="187" s="1"/>
  <c r="DH32" i="187" s="1"/>
  <c r="DI32" i="187" s="1"/>
  <c r="DJ32" i="187" s="1"/>
  <c r="DK32" i="187" s="1"/>
  <c r="DL32" i="187" s="1"/>
  <c r="DM32" i="187" s="1"/>
  <c r="DN32" i="187" s="1"/>
  <c r="DO32" i="187" s="1"/>
  <c r="DP32" i="187" s="1"/>
  <c r="DQ32" i="187" s="1"/>
  <c r="DR32" i="187" s="1"/>
  <c r="DS32" i="187" s="1"/>
  <c r="DT32" i="187" s="1"/>
  <c r="DU32" i="187" s="1"/>
  <c r="DV32" i="187" s="1"/>
  <c r="DW32" i="187" s="1"/>
  <c r="DX32" i="187" s="1"/>
  <c r="DY32" i="187" s="1"/>
  <c r="DZ32" i="187" s="1"/>
  <c r="EA32" i="187" s="1"/>
  <c r="EB32" i="187" s="1"/>
  <c r="EC32" i="187" s="1"/>
  <c r="ED32" i="187" s="1"/>
  <c r="EE32" i="187" s="1"/>
  <c r="EF32" i="187" s="1"/>
  <c r="EG32" i="187" s="1"/>
  <c r="EH32" i="187" s="1"/>
  <c r="EI32" i="187" s="1"/>
  <c r="EJ32" i="187" s="1"/>
  <c r="EK32" i="187" s="1"/>
  <c r="EL32" i="187" s="1"/>
  <c r="EM32" i="187" s="1"/>
  <c r="EN32" i="187" s="1"/>
  <c r="EO32" i="187" s="1"/>
  <c r="EP32" i="187" s="1"/>
  <c r="EQ32" i="187" s="1"/>
  <c r="ER32" i="187" s="1"/>
  <c r="ES32" i="187" s="1"/>
  <c r="ET32" i="187" s="1"/>
  <c r="EU32" i="187" s="1"/>
  <c r="EV32" i="187" s="1"/>
  <c r="EW32" i="187" s="1"/>
  <c r="EX32" i="187" s="1"/>
  <c r="EY32" i="187" s="1"/>
  <c r="EZ32" i="187" s="1"/>
  <c r="FA32" i="187" s="1"/>
  <c r="FB32" i="187" s="1"/>
  <c r="FC32" i="187" s="1"/>
  <c r="FD32" i="187" s="1"/>
  <c r="FE32" i="187" s="1"/>
  <c r="FF32" i="187" s="1"/>
  <c r="FG32" i="187" s="1"/>
  <c r="FH32" i="187" s="1"/>
  <c r="FI32" i="187" s="1"/>
  <c r="FJ32" i="187" s="1"/>
  <c r="FK32" i="187" s="1"/>
  <c r="FL32" i="187" s="1"/>
  <c r="FM32" i="187" s="1"/>
  <c r="FN32" i="187" s="1"/>
  <c r="FO32" i="187" s="1"/>
  <c r="FP32" i="187" s="1"/>
  <c r="FQ32" i="187" s="1"/>
  <c r="FR32" i="187" s="1"/>
  <c r="FS32" i="187" s="1"/>
  <c r="FT32" i="187" s="1"/>
  <c r="FU32" i="187" s="1"/>
  <c r="FV32" i="187" s="1"/>
  <c r="FW32" i="187" s="1"/>
  <c r="FX32" i="187" s="1"/>
  <c r="FY32" i="187" s="1"/>
  <c r="FZ32" i="187" s="1"/>
  <c r="GA32" i="187" s="1"/>
  <c r="GB32" i="187" s="1"/>
  <c r="GC32" i="187" s="1"/>
  <c r="GD32" i="187" s="1"/>
  <c r="GE32" i="187" s="1"/>
  <c r="GF32" i="187" s="1"/>
  <c r="GG32" i="187" s="1"/>
  <c r="GH32" i="187" s="1"/>
  <c r="GI32" i="187" s="1"/>
  <c r="GJ32" i="187" s="1"/>
  <c r="GK32" i="187" s="1"/>
  <c r="GL32" i="187" s="1"/>
  <c r="GM32" i="187" s="1"/>
  <c r="GN32" i="187" s="1"/>
  <c r="GO32" i="187" s="1"/>
  <c r="GP32" i="187" s="1"/>
  <c r="GQ32" i="187" s="1"/>
  <c r="GR32" i="187" s="1"/>
  <c r="GS32" i="187" s="1"/>
  <c r="GT32" i="187" s="1"/>
  <c r="GU32" i="187" s="1"/>
  <c r="GV32" i="187" s="1"/>
  <c r="GW32" i="187" s="1"/>
  <c r="GX32" i="187" s="1"/>
  <c r="GY32" i="187" s="1"/>
  <c r="GZ32" i="187" s="1"/>
  <c r="HA32" i="187" s="1"/>
  <c r="HB32" i="187" s="1"/>
  <c r="HC32" i="187" s="1"/>
  <c r="HD32" i="187" s="1"/>
  <c r="HE32" i="187" s="1"/>
  <c r="HF32" i="187" s="1"/>
  <c r="HG32" i="187" s="1"/>
  <c r="CD22" i="184"/>
  <c r="W22" i="184" s="1"/>
  <c r="CO38" i="187"/>
  <c r="CP38" i="187" s="1"/>
  <c r="CQ38" i="187" s="1"/>
  <c r="CR38" i="187" s="1"/>
  <c r="CS38" i="187" s="1"/>
  <c r="CT38" i="187" s="1"/>
  <c r="CU38" i="187" s="1"/>
  <c r="CV38" i="187" s="1"/>
  <c r="CW38" i="187" s="1"/>
  <c r="CX38" i="187" s="1"/>
  <c r="CY38" i="187" s="1"/>
  <c r="CZ38" i="187" s="1"/>
  <c r="DA38" i="187" s="1"/>
  <c r="DB38" i="187" s="1"/>
  <c r="DC38" i="187" s="1"/>
  <c r="DD38" i="187" s="1"/>
  <c r="DE38" i="187" s="1"/>
  <c r="DF38" i="187" s="1"/>
  <c r="DG38" i="187" s="1"/>
  <c r="DH38" i="187" s="1"/>
  <c r="DI38" i="187" s="1"/>
  <c r="DJ38" i="187" s="1"/>
  <c r="DK38" i="187" s="1"/>
  <c r="DL38" i="187" s="1"/>
  <c r="DM38" i="187" s="1"/>
  <c r="DN38" i="187" s="1"/>
  <c r="DO38" i="187" s="1"/>
  <c r="DP38" i="187" s="1"/>
  <c r="DQ38" i="187" s="1"/>
  <c r="DR38" i="187" s="1"/>
  <c r="DS38" i="187" s="1"/>
  <c r="DT38" i="187" s="1"/>
  <c r="DU38" i="187" s="1"/>
  <c r="DV38" i="187" s="1"/>
  <c r="DW38" i="187" s="1"/>
  <c r="DX38" i="187" s="1"/>
  <c r="DY38" i="187" s="1"/>
  <c r="DZ38" i="187" s="1"/>
  <c r="EA38" i="187" s="1"/>
  <c r="EB38" i="187" s="1"/>
  <c r="EC38" i="187" s="1"/>
  <c r="ED38" i="187" s="1"/>
  <c r="EE38" i="187" s="1"/>
  <c r="EF38" i="187" s="1"/>
  <c r="EG38" i="187" s="1"/>
  <c r="EH38" i="187" s="1"/>
  <c r="EI38" i="187" s="1"/>
  <c r="EJ38" i="187" s="1"/>
  <c r="EK38" i="187" s="1"/>
  <c r="EL38" i="187" s="1"/>
  <c r="EM38" i="187" s="1"/>
  <c r="EN38" i="187" s="1"/>
  <c r="EO38" i="187" s="1"/>
  <c r="EP38" i="187" s="1"/>
  <c r="EQ38" i="187" s="1"/>
  <c r="ER38" i="187" s="1"/>
  <c r="ES38" i="187" s="1"/>
  <c r="ET38" i="187" s="1"/>
  <c r="EU38" i="187" s="1"/>
  <c r="EV38" i="187" s="1"/>
  <c r="EW38" i="187" s="1"/>
  <c r="EX38" i="187" s="1"/>
  <c r="EY38" i="187" s="1"/>
  <c r="EZ38" i="187" s="1"/>
  <c r="FA38" i="187" s="1"/>
  <c r="FB38" i="187" s="1"/>
  <c r="FC38" i="187" s="1"/>
  <c r="FD38" i="187" s="1"/>
  <c r="FE38" i="187" s="1"/>
  <c r="FF38" i="187" s="1"/>
  <c r="FG38" i="187" s="1"/>
  <c r="FH38" i="187" s="1"/>
  <c r="FI38" i="187" s="1"/>
  <c r="FJ38" i="187" s="1"/>
  <c r="FK38" i="187" s="1"/>
  <c r="FL38" i="187" s="1"/>
  <c r="FM38" i="187" s="1"/>
  <c r="FN38" i="187" s="1"/>
  <c r="FO38" i="187" s="1"/>
  <c r="FP38" i="187" s="1"/>
  <c r="FQ38" i="187" s="1"/>
  <c r="FR38" i="187" s="1"/>
  <c r="FS38" i="187" s="1"/>
  <c r="FT38" i="187" s="1"/>
  <c r="FU38" i="187" s="1"/>
  <c r="FV38" i="187" s="1"/>
  <c r="FW38" i="187" s="1"/>
  <c r="FX38" i="187" s="1"/>
  <c r="FY38" i="187" s="1"/>
  <c r="FZ38" i="187" s="1"/>
  <c r="GA38" i="187" s="1"/>
  <c r="GB38" i="187" s="1"/>
  <c r="GC38" i="187" s="1"/>
  <c r="GD38" i="187" s="1"/>
  <c r="GE38" i="187" s="1"/>
  <c r="GF38" i="187" s="1"/>
  <c r="GG38" i="187" s="1"/>
  <c r="GH38" i="187" s="1"/>
  <c r="GI38" i="187" s="1"/>
  <c r="GJ38" i="187" s="1"/>
  <c r="GK38" i="187" s="1"/>
  <c r="GL38" i="187" s="1"/>
  <c r="GM38" i="187" s="1"/>
  <c r="GN38" i="187" s="1"/>
  <c r="GO38" i="187" s="1"/>
  <c r="GP38" i="187" s="1"/>
  <c r="GQ38" i="187" s="1"/>
  <c r="GR38" i="187" s="1"/>
  <c r="GS38" i="187" s="1"/>
  <c r="GT38" i="187" s="1"/>
  <c r="GU38" i="187" s="1"/>
  <c r="GV38" i="187" s="1"/>
  <c r="GW38" i="187" s="1"/>
  <c r="GX38" i="187" s="1"/>
  <c r="GY38" i="187" s="1"/>
  <c r="GZ38" i="187" s="1"/>
  <c r="HA38" i="187" s="1"/>
  <c r="HB38" i="187" s="1"/>
  <c r="HC38" i="187" s="1"/>
  <c r="HD38" i="187" s="1"/>
  <c r="HE38" i="187" s="1"/>
  <c r="HF38" i="187" s="1"/>
  <c r="HG38" i="187" s="1"/>
  <c r="CO31" i="184"/>
  <c r="CP31" i="184" s="1"/>
  <c r="CQ31" i="184" s="1"/>
  <c r="CR31" i="184" s="1"/>
  <c r="CS31" i="184" s="1"/>
  <c r="CT31" i="184" s="1"/>
  <c r="CU31" i="184" s="1"/>
  <c r="CV31" i="184" s="1"/>
  <c r="CW31" i="184" s="1"/>
  <c r="CX31" i="184" s="1"/>
  <c r="CY31" i="184" s="1"/>
  <c r="CZ31" i="184" s="1"/>
  <c r="DA31" i="184" s="1"/>
  <c r="DB31" i="184" s="1"/>
  <c r="DC31" i="184" s="1"/>
  <c r="DD31" i="184" s="1"/>
  <c r="DE31" i="184" s="1"/>
  <c r="DF31" i="184" s="1"/>
  <c r="DG31" i="184" s="1"/>
  <c r="DH31" i="184" s="1"/>
  <c r="DI31" i="184" s="1"/>
  <c r="DJ31" i="184" s="1"/>
  <c r="DK31" i="184" s="1"/>
  <c r="DL31" i="184" s="1"/>
  <c r="DM31" i="184" s="1"/>
  <c r="DN31" i="184" s="1"/>
  <c r="DO31" i="184" s="1"/>
  <c r="DP31" i="184" s="1"/>
  <c r="DQ31" i="184" s="1"/>
  <c r="DR31" i="184" s="1"/>
  <c r="DS31" i="184" s="1"/>
  <c r="DT31" i="184" s="1"/>
  <c r="DU31" i="184" s="1"/>
  <c r="DV31" i="184" s="1"/>
  <c r="DW31" i="184" s="1"/>
  <c r="DX31" i="184" s="1"/>
  <c r="DY31" i="184" s="1"/>
  <c r="DZ31" i="184" s="1"/>
  <c r="EA31" i="184" s="1"/>
  <c r="EB31" i="184" s="1"/>
  <c r="EC31" i="184" s="1"/>
  <c r="ED31" i="184" s="1"/>
  <c r="EE31" i="184" s="1"/>
  <c r="EF31" i="184" s="1"/>
  <c r="EG31" i="184" s="1"/>
  <c r="EH31" i="184" s="1"/>
  <c r="EI31" i="184" s="1"/>
  <c r="EJ31" i="184" s="1"/>
  <c r="EK31" i="184" s="1"/>
  <c r="EL31" i="184" s="1"/>
  <c r="EM31" i="184" s="1"/>
  <c r="EN31" i="184" s="1"/>
  <c r="EO31" i="184" s="1"/>
  <c r="EP31" i="184" s="1"/>
  <c r="EQ31" i="184" s="1"/>
  <c r="ER31" i="184" s="1"/>
  <c r="ES31" i="184" s="1"/>
  <c r="ET31" i="184" s="1"/>
  <c r="EU31" i="184" s="1"/>
  <c r="EV31" i="184" s="1"/>
  <c r="EW31" i="184" s="1"/>
  <c r="EX31" i="184" s="1"/>
  <c r="EY31" i="184" s="1"/>
  <c r="EZ31" i="184" s="1"/>
  <c r="FA31" i="184" s="1"/>
  <c r="FB31" i="184" s="1"/>
  <c r="FC31" i="184" s="1"/>
  <c r="FD31" i="184" s="1"/>
  <c r="FE31" i="184" s="1"/>
  <c r="FF31" i="184" s="1"/>
  <c r="FG31" i="184" s="1"/>
  <c r="FH31" i="184" s="1"/>
  <c r="FI31" i="184" s="1"/>
  <c r="FJ31" i="184" s="1"/>
  <c r="FK31" i="184" s="1"/>
  <c r="FL31" i="184" s="1"/>
  <c r="FM31" i="184" s="1"/>
  <c r="FN31" i="184" s="1"/>
  <c r="FO31" i="184" s="1"/>
  <c r="FP31" i="184" s="1"/>
  <c r="FQ31" i="184" s="1"/>
  <c r="FR31" i="184" s="1"/>
  <c r="FS31" i="184" s="1"/>
  <c r="FT31" i="184" s="1"/>
  <c r="FU31" i="184" s="1"/>
  <c r="FV31" i="184" s="1"/>
  <c r="FW31" i="184" s="1"/>
  <c r="FX31" i="184" s="1"/>
  <c r="FY31" i="184" s="1"/>
  <c r="FZ31" i="184" s="1"/>
  <c r="GA31" i="184" s="1"/>
  <c r="GB31" i="184" s="1"/>
  <c r="GC31" i="184" s="1"/>
  <c r="GD31" i="184" s="1"/>
  <c r="GE31" i="184" s="1"/>
  <c r="GF31" i="184" s="1"/>
  <c r="GG31" i="184" s="1"/>
  <c r="GH31" i="184" s="1"/>
  <c r="GI31" i="184" s="1"/>
  <c r="GJ31" i="184" s="1"/>
  <c r="GK31" i="184" s="1"/>
  <c r="GL31" i="184" s="1"/>
  <c r="GM31" i="184" s="1"/>
  <c r="GN31" i="184" s="1"/>
  <c r="GO31" i="184" s="1"/>
  <c r="GP31" i="184" s="1"/>
  <c r="GQ31" i="184" s="1"/>
  <c r="GR31" i="184" s="1"/>
  <c r="GS31" i="184" s="1"/>
  <c r="GT31" i="184" s="1"/>
  <c r="GU31" i="184" s="1"/>
  <c r="GV31" i="184" s="1"/>
  <c r="GW31" i="184" s="1"/>
  <c r="GX31" i="184" s="1"/>
  <c r="GY31" i="184" s="1"/>
  <c r="GZ31" i="184" s="1"/>
  <c r="HA31" i="184" s="1"/>
  <c r="HB31" i="184" s="1"/>
  <c r="HC31" i="184" s="1"/>
  <c r="HD31" i="184" s="1"/>
  <c r="HE31" i="184" s="1"/>
  <c r="HF31" i="184" s="1"/>
  <c r="HG31" i="184" s="1"/>
  <c r="CB42" i="184"/>
  <c r="BS39" i="168"/>
  <c r="U39" i="168" s="1"/>
  <c r="BX21" i="168"/>
  <c r="CO20" i="184"/>
  <c r="CP20" i="184" s="1"/>
  <c r="CQ20" i="184" s="1"/>
  <c r="CR20" i="184" s="1"/>
  <c r="CS20" i="184" s="1"/>
  <c r="CT20" i="184" s="1"/>
  <c r="CU20" i="184" s="1"/>
  <c r="CV20" i="184" s="1"/>
  <c r="CW20" i="184" s="1"/>
  <c r="CX20" i="184" s="1"/>
  <c r="CY20" i="184" s="1"/>
  <c r="CZ20" i="184" s="1"/>
  <c r="DA20" i="184" s="1"/>
  <c r="DB20" i="184" s="1"/>
  <c r="DC20" i="184" s="1"/>
  <c r="DD20" i="184" s="1"/>
  <c r="DE20" i="184" s="1"/>
  <c r="DF20" i="184" s="1"/>
  <c r="DG20" i="184" s="1"/>
  <c r="DH20" i="184" s="1"/>
  <c r="DI20" i="184" s="1"/>
  <c r="DJ20" i="184" s="1"/>
  <c r="DK20" i="184" s="1"/>
  <c r="DL20" i="184" s="1"/>
  <c r="DM20" i="184" s="1"/>
  <c r="DN20" i="184" s="1"/>
  <c r="DO20" i="184" s="1"/>
  <c r="DP20" i="184" s="1"/>
  <c r="DQ20" i="184" s="1"/>
  <c r="DR20" i="184" s="1"/>
  <c r="DS20" i="184" s="1"/>
  <c r="DT20" i="184" s="1"/>
  <c r="DU20" i="184" s="1"/>
  <c r="DV20" i="184" s="1"/>
  <c r="DW20" i="184" s="1"/>
  <c r="DX20" i="184" s="1"/>
  <c r="DY20" i="184" s="1"/>
  <c r="DZ20" i="184" s="1"/>
  <c r="EA20" i="184" s="1"/>
  <c r="EB20" i="184" s="1"/>
  <c r="EC20" i="184" s="1"/>
  <c r="ED20" i="184" s="1"/>
  <c r="EE20" i="184" s="1"/>
  <c r="EF20" i="184" s="1"/>
  <c r="EG20" i="184" s="1"/>
  <c r="EH20" i="184" s="1"/>
  <c r="EI20" i="184" s="1"/>
  <c r="EJ20" i="184" s="1"/>
  <c r="EK20" i="184" s="1"/>
  <c r="EL20" i="184" s="1"/>
  <c r="EM20" i="184" s="1"/>
  <c r="EN20" i="184" s="1"/>
  <c r="EO20" i="184" s="1"/>
  <c r="EP20" i="184" s="1"/>
  <c r="EQ20" i="184" s="1"/>
  <c r="ER20" i="184" s="1"/>
  <c r="ES20" i="184" s="1"/>
  <c r="ET20" i="184" s="1"/>
  <c r="EU20" i="184" s="1"/>
  <c r="EV20" i="184" s="1"/>
  <c r="EW20" i="184" s="1"/>
  <c r="EX20" i="184" s="1"/>
  <c r="EY20" i="184" s="1"/>
  <c r="EZ20" i="184" s="1"/>
  <c r="FA20" i="184" s="1"/>
  <c r="FB20" i="184" s="1"/>
  <c r="FC20" i="184" s="1"/>
  <c r="FD20" i="184" s="1"/>
  <c r="FE20" i="184" s="1"/>
  <c r="FF20" i="184" s="1"/>
  <c r="FG20" i="184" s="1"/>
  <c r="FH20" i="184" s="1"/>
  <c r="FI20" i="184" s="1"/>
  <c r="FJ20" i="184" s="1"/>
  <c r="FK20" i="184" s="1"/>
  <c r="FL20" i="184" s="1"/>
  <c r="FM20" i="184" s="1"/>
  <c r="FN20" i="184" s="1"/>
  <c r="FO20" i="184" s="1"/>
  <c r="FP20" i="184" s="1"/>
  <c r="FQ20" i="184" s="1"/>
  <c r="FR20" i="184" s="1"/>
  <c r="FS20" i="184" s="1"/>
  <c r="FT20" i="184" s="1"/>
  <c r="FU20" i="184" s="1"/>
  <c r="FV20" i="184" s="1"/>
  <c r="FW20" i="184" s="1"/>
  <c r="FX20" i="184" s="1"/>
  <c r="FY20" i="184" s="1"/>
  <c r="FZ20" i="184" s="1"/>
  <c r="GA20" i="184" s="1"/>
  <c r="GB20" i="184" s="1"/>
  <c r="GC20" i="184" s="1"/>
  <c r="GD20" i="184" s="1"/>
  <c r="GE20" i="184" s="1"/>
  <c r="GF20" i="184" s="1"/>
  <c r="GG20" i="184" s="1"/>
  <c r="GH20" i="184" s="1"/>
  <c r="GI20" i="184" s="1"/>
  <c r="GJ20" i="184" s="1"/>
  <c r="GK20" i="184" s="1"/>
  <c r="GL20" i="184" s="1"/>
  <c r="GM20" i="184" s="1"/>
  <c r="GN20" i="184" s="1"/>
  <c r="GO20" i="184" s="1"/>
  <c r="GP20" i="184" s="1"/>
  <c r="GQ20" i="184" s="1"/>
  <c r="GR20" i="184" s="1"/>
  <c r="GS20" i="184" s="1"/>
  <c r="GT20" i="184" s="1"/>
  <c r="GU20" i="184" s="1"/>
  <c r="GV20" i="184" s="1"/>
  <c r="GW20" i="184" s="1"/>
  <c r="GX20" i="184" s="1"/>
  <c r="GY20" i="184" s="1"/>
  <c r="GZ20" i="184" s="1"/>
  <c r="HA20" i="184" s="1"/>
  <c r="HB20" i="184" s="1"/>
  <c r="HC20" i="184" s="1"/>
  <c r="HD20" i="184" s="1"/>
  <c r="HE20" i="184" s="1"/>
  <c r="HF20" i="184" s="1"/>
  <c r="HG20" i="184" s="1"/>
  <c r="BU21" i="184"/>
  <c r="CB31" i="168"/>
  <c r="BU16" i="184"/>
  <c r="CO17" i="187"/>
  <c r="CP17" i="187" s="1"/>
  <c r="CQ17" i="187" s="1"/>
  <c r="CR17" i="187" s="1"/>
  <c r="CS17" i="187" s="1"/>
  <c r="CT17" i="187" s="1"/>
  <c r="CU17" i="187" s="1"/>
  <c r="CV17" i="187" s="1"/>
  <c r="CW17" i="187" s="1"/>
  <c r="CX17" i="187" s="1"/>
  <c r="CY17" i="187" s="1"/>
  <c r="CZ17" i="187" s="1"/>
  <c r="DA17" i="187" s="1"/>
  <c r="DB17" i="187" s="1"/>
  <c r="DC17" i="187" s="1"/>
  <c r="DD17" i="187" s="1"/>
  <c r="DE17" i="187" s="1"/>
  <c r="DF17" i="187" s="1"/>
  <c r="DG17" i="187" s="1"/>
  <c r="DH17" i="187" s="1"/>
  <c r="DI17" i="187" s="1"/>
  <c r="DJ17" i="187" s="1"/>
  <c r="DK17" i="187" s="1"/>
  <c r="DL17" i="187" s="1"/>
  <c r="DM17" i="187" s="1"/>
  <c r="DN17" i="187" s="1"/>
  <c r="DO17" i="187" s="1"/>
  <c r="DP17" i="187" s="1"/>
  <c r="DQ17" i="187" s="1"/>
  <c r="DR17" i="187" s="1"/>
  <c r="DS17" i="187" s="1"/>
  <c r="DT17" i="187" s="1"/>
  <c r="DU17" i="187" s="1"/>
  <c r="DV17" i="187" s="1"/>
  <c r="DW17" i="187" s="1"/>
  <c r="DX17" i="187" s="1"/>
  <c r="DY17" i="187" s="1"/>
  <c r="DZ17" i="187" s="1"/>
  <c r="EA17" i="187" s="1"/>
  <c r="EB17" i="187" s="1"/>
  <c r="EC17" i="187" s="1"/>
  <c r="ED17" i="187" s="1"/>
  <c r="EE17" i="187" s="1"/>
  <c r="EF17" i="187" s="1"/>
  <c r="EG17" i="187" s="1"/>
  <c r="EH17" i="187" s="1"/>
  <c r="EI17" i="187" s="1"/>
  <c r="EJ17" i="187" s="1"/>
  <c r="EK17" i="187" s="1"/>
  <c r="EL17" i="187" s="1"/>
  <c r="EM17" i="187" s="1"/>
  <c r="EN17" i="187" s="1"/>
  <c r="EO17" i="187" s="1"/>
  <c r="EP17" i="187" s="1"/>
  <c r="EQ17" i="187" s="1"/>
  <c r="ER17" i="187" s="1"/>
  <c r="ES17" i="187" s="1"/>
  <c r="ET17" i="187" s="1"/>
  <c r="EU17" i="187" s="1"/>
  <c r="EV17" i="187" s="1"/>
  <c r="EW17" i="187" s="1"/>
  <c r="EX17" i="187" s="1"/>
  <c r="EY17" i="187" s="1"/>
  <c r="EZ17" i="187" s="1"/>
  <c r="FA17" i="187" s="1"/>
  <c r="FB17" i="187" s="1"/>
  <c r="FC17" i="187" s="1"/>
  <c r="FD17" i="187" s="1"/>
  <c r="FE17" i="187" s="1"/>
  <c r="FF17" i="187" s="1"/>
  <c r="FG17" i="187" s="1"/>
  <c r="FH17" i="187" s="1"/>
  <c r="FI17" i="187" s="1"/>
  <c r="FJ17" i="187" s="1"/>
  <c r="FK17" i="187" s="1"/>
  <c r="FL17" i="187" s="1"/>
  <c r="FM17" i="187" s="1"/>
  <c r="FN17" i="187" s="1"/>
  <c r="FO17" i="187" s="1"/>
  <c r="FP17" i="187" s="1"/>
  <c r="FQ17" i="187" s="1"/>
  <c r="FR17" i="187" s="1"/>
  <c r="FS17" i="187" s="1"/>
  <c r="FT17" i="187" s="1"/>
  <c r="FU17" i="187" s="1"/>
  <c r="FV17" i="187" s="1"/>
  <c r="FW17" i="187" s="1"/>
  <c r="FX17" i="187" s="1"/>
  <c r="FY17" i="187" s="1"/>
  <c r="FZ17" i="187" s="1"/>
  <c r="GA17" i="187" s="1"/>
  <c r="GB17" i="187" s="1"/>
  <c r="GC17" i="187" s="1"/>
  <c r="GD17" i="187" s="1"/>
  <c r="GE17" i="187" s="1"/>
  <c r="GF17" i="187" s="1"/>
  <c r="GG17" i="187" s="1"/>
  <c r="GH17" i="187" s="1"/>
  <c r="GI17" i="187" s="1"/>
  <c r="GJ17" i="187" s="1"/>
  <c r="GK17" i="187" s="1"/>
  <c r="GL17" i="187" s="1"/>
  <c r="GM17" i="187" s="1"/>
  <c r="GN17" i="187" s="1"/>
  <c r="GO17" i="187" s="1"/>
  <c r="GP17" i="187" s="1"/>
  <c r="GQ17" i="187" s="1"/>
  <c r="GR17" i="187" s="1"/>
  <c r="GS17" i="187" s="1"/>
  <c r="GT17" i="187" s="1"/>
  <c r="GU17" i="187" s="1"/>
  <c r="GV17" i="187" s="1"/>
  <c r="GW17" i="187" s="1"/>
  <c r="GX17" i="187" s="1"/>
  <c r="GY17" i="187" s="1"/>
  <c r="GZ17" i="187" s="1"/>
  <c r="HA17" i="187" s="1"/>
  <c r="HB17" i="187" s="1"/>
  <c r="HC17" i="187" s="1"/>
  <c r="HD17" i="187" s="1"/>
  <c r="HE17" i="187" s="1"/>
  <c r="HF17" i="187" s="1"/>
  <c r="HG17" i="187" s="1"/>
  <c r="CO19" i="185"/>
  <c r="CP19" i="185" s="1"/>
  <c r="CQ19" i="185" s="1"/>
  <c r="CR19" i="185" s="1"/>
  <c r="CS19" i="185" s="1"/>
  <c r="CT19" i="185" s="1"/>
  <c r="CU19" i="185" s="1"/>
  <c r="CV19" i="185" s="1"/>
  <c r="CW19" i="185" s="1"/>
  <c r="CX19" i="185" s="1"/>
  <c r="CY19" i="185" s="1"/>
  <c r="CZ19" i="185" s="1"/>
  <c r="DA19" i="185" s="1"/>
  <c r="DB19" i="185" s="1"/>
  <c r="DC19" i="185" s="1"/>
  <c r="DD19" i="185" s="1"/>
  <c r="DE19" i="185" s="1"/>
  <c r="DF19" i="185" s="1"/>
  <c r="DG19" i="185" s="1"/>
  <c r="DH19" i="185" s="1"/>
  <c r="DI19" i="185" s="1"/>
  <c r="DJ19" i="185" s="1"/>
  <c r="DK19" i="185" s="1"/>
  <c r="DL19" i="185" s="1"/>
  <c r="DM19" i="185" s="1"/>
  <c r="DN19" i="185" s="1"/>
  <c r="DO19" i="185" s="1"/>
  <c r="BS31" i="184"/>
  <c r="U31" i="184" s="1"/>
  <c r="BU31" i="184"/>
  <c r="CO24" i="184"/>
  <c r="CP24" i="184" s="1"/>
  <c r="CQ24" i="184" s="1"/>
  <c r="CR24" i="184" s="1"/>
  <c r="CS24" i="184" s="1"/>
  <c r="CT24" i="184" s="1"/>
  <c r="CU24" i="184" s="1"/>
  <c r="CV24" i="184" s="1"/>
  <c r="CW24" i="184" s="1"/>
  <c r="CX24" i="184" s="1"/>
  <c r="CY24" i="184" s="1"/>
  <c r="CZ24" i="184" s="1"/>
  <c r="DA24" i="184" s="1"/>
  <c r="DB24" i="184" s="1"/>
  <c r="DC24" i="184" s="1"/>
  <c r="DD24" i="184" s="1"/>
  <c r="DE24" i="184" s="1"/>
  <c r="DF24" i="184" s="1"/>
  <c r="DG24" i="184" s="1"/>
  <c r="DH24" i="184" s="1"/>
  <c r="DI24" i="184" s="1"/>
  <c r="DJ24" i="184" s="1"/>
  <c r="DK24" i="184" s="1"/>
  <c r="DL24" i="184" s="1"/>
  <c r="DM24" i="184" s="1"/>
  <c r="DN24" i="184" s="1"/>
  <c r="DO24" i="184" s="1"/>
  <c r="DP24" i="184" s="1"/>
  <c r="DQ24" i="184" s="1"/>
  <c r="DR24" i="184" s="1"/>
  <c r="DS24" i="184" s="1"/>
  <c r="DT24" i="184" s="1"/>
  <c r="DU24" i="184" s="1"/>
  <c r="DV24" i="184" s="1"/>
  <c r="DW24" i="184" s="1"/>
  <c r="DX24" i="184" s="1"/>
  <c r="DY24" i="184" s="1"/>
  <c r="DZ24" i="184" s="1"/>
  <c r="EA24" i="184" s="1"/>
  <c r="EB24" i="184" s="1"/>
  <c r="EC24" i="184" s="1"/>
  <c r="ED24" i="184" s="1"/>
  <c r="EE24" i="184" s="1"/>
  <c r="EF24" i="184" s="1"/>
  <c r="EG24" i="184" s="1"/>
  <c r="EH24" i="184" s="1"/>
  <c r="EI24" i="184" s="1"/>
  <c r="EJ24" i="184" s="1"/>
  <c r="EK24" i="184" s="1"/>
  <c r="EL24" i="184" s="1"/>
  <c r="EM24" i="184" s="1"/>
  <c r="EN24" i="184" s="1"/>
  <c r="EO24" i="184" s="1"/>
  <c r="EP24" i="184" s="1"/>
  <c r="EQ24" i="184" s="1"/>
  <c r="ER24" i="184" s="1"/>
  <c r="ES24" i="184" s="1"/>
  <c r="ET24" i="184" s="1"/>
  <c r="EU24" i="184" s="1"/>
  <c r="EV24" i="184" s="1"/>
  <c r="EW24" i="184" s="1"/>
  <c r="EX24" i="184" s="1"/>
  <c r="EY24" i="184" s="1"/>
  <c r="EZ24" i="184" s="1"/>
  <c r="FA24" i="184" s="1"/>
  <c r="FB24" i="184" s="1"/>
  <c r="FC24" i="184" s="1"/>
  <c r="FD24" i="184" s="1"/>
  <c r="FE24" i="184" s="1"/>
  <c r="FF24" i="184" s="1"/>
  <c r="FG24" i="184" s="1"/>
  <c r="FH24" i="184" s="1"/>
  <c r="FI24" i="184" s="1"/>
  <c r="FJ24" i="184" s="1"/>
  <c r="FK24" i="184" s="1"/>
  <c r="FL24" i="184" s="1"/>
  <c r="FM24" i="184" s="1"/>
  <c r="FN24" i="184" s="1"/>
  <c r="FO24" i="184" s="1"/>
  <c r="FP24" i="184" s="1"/>
  <c r="FQ24" i="184" s="1"/>
  <c r="FR24" i="184" s="1"/>
  <c r="FS24" i="184" s="1"/>
  <c r="FT24" i="184" s="1"/>
  <c r="FU24" i="184" s="1"/>
  <c r="FV24" i="184" s="1"/>
  <c r="FW24" i="184" s="1"/>
  <c r="FX24" i="184" s="1"/>
  <c r="FY24" i="184" s="1"/>
  <c r="FZ24" i="184" s="1"/>
  <c r="GA24" i="184" s="1"/>
  <c r="GB24" i="184" s="1"/>
  <c r="GC24" i="184" s="1"/>
  <c r="GD24" i="184" s="1"/>
  <c r="GE24" i="184" s="1"/>
  <c r="GF24" i="184" s="1"/>
  <c r="GG24" i="184" s="1"/>
  <c r="GH24" i="184" s="1"/>
  <c r="GI24" i="184" s="1"/>
  <c r="GJ24" i="184" s="1"/>
  <c r="GK24" i="184" s="1"/>
  <c r="GL24" i="184" s="1"/>
  <c r="GM24" i="184" s="1"/>
  <c r="GN24" i="184" s="1"/>
  <c r="GO24" i="184" s="1"/>
  <c r="GP24" i="184" s="1"/>
  <c r="GQ24" i="184" s="1"/>
  <c r="GR24" i="184" s="1"/>
  <c r="GS24" i="184" s="1"/>
  <c r="GT24" i="184" s="1"/>
  <c r="GU24" i="184" s="1"/>
  <c r="GV24" i="184" s="1"/>
  <c r="GW24" i="184" s="1"/>
  <c r="GX24" i="184" s="1"/>
  <c r="GY24" i="184" s="1"/>
  <c r="GZ24" i="184" s="1"/>
  <c r="HA24" i="184" s="1"/>
  <c r="HB24" i="184" s="1"/>
  <c r="HC24" i="184" s="1"/>
  <c r="HD24" i="184" s="1"/>
  <c r="HE24" i="184" s="1"/>
  <c r="HF24" i="184" s="1"/>
  <c r="HG24" i="184" s="1"/>
  <c r="BR27" i="168"/>
  <c r="T27" i="168" s="1"/>
  <c r="BX41" i="185"/>
  <c r="CD16" i="186"/>
  <c r="W16" i="186" s="1"/>
  <c r="BY42" i="186"/>
  <c r="P42" i="186" s="1"/>
  <c r="CO37" i="185"/>
  <c r="CP37" i="185" s="1"/>
  <c r="CQ37" i="185" s="1"/>
  <c r="CR37" i="185" s="1"/>
  <c r="CS37" i="185" s="1"/>
  <c r="CT37" i="185" s="1"/>
  <c r="CU37" i="185" s="1"/>
  <c r="CV37" i="185" s="1"/>
  <c r="CW37" i="185" s="1"/>
  <c r="CX37" i="185" s="1"/>
  <c r="CY37" i="185" s="1"/>
  <c r="CZ37" i="185" s="1"/>
  <c r="DA37" i="185" s="1"/>
  <c r="DB37" i="185" s="1"/>
  <c r="DC37" i="185" s="1"/>
  <c r="DD37" i="185" s="1"/>
  <c r="DE37" i="185" s="1"/>
  <c r="DF37" i="185" s="1"/>
  <c r="DG37" i="185" s="1"/>
  <c r="DH37" i="185" s="1"/>
  <c r="DI37" i="185" s="1"/>
  <c r="DJ37" i="185" s="1"/>
  <c r="DK37" i="185" s="1"/>
  <c r="DL37" i="185" s="1"/>
  <c r="DM37" i="185" s="1"/>
  <c r="DN37" i="185" s="1"/>
  <c r="DO37" i="185" s="1"/>
  <c r="DP37" i="185" s="1"/>
  <c r="DQ37" i="185" s="1"/>
  <c r="DR37" i="185" s="1"/>
  <c r="DS37" i="185" s="1"/>
  <c r="DT37" i="185" s="1"/>
  <c r="DU37" i="185" s="1"/>
  <c r="DV37" i="185" s="1"/>
  <c r="DW37" i="185" s="1"/>
  <c r="DX37" i="185" s="1"/>
  <c r="DY37" i="185" s="1"/>
  <c r="DZ37" i="185" s="1"/>
  <c r="EA37" i="185" s="1"/>
  <c r="EB37" i="185" s="1"/>
  <c r="EC37" i="185" s="1"/>
  <c r="ED37" i="185" s="1"/>
  <c r="EE37" i="185" s="1"/>
  <c r="EF37" i="185" s="1"/>
  <c r="EG37" i="185" s="1"/>
  <c r="EH37" i="185" s="1"/>
  <c r="EI37" i="185" s="1"/>
  <c r="EJ37" i="185" s="1"/>
  <c r="EK37" i="185" s="1"/>
  <c r="EL37" i="185" s="1"/>
  <c r="EM37" i="185" s="1"/>
  <c r="EN37" i="185" s="1"/>
  <c r="EO37" i="185" s="1"/>
  <c r="EP37" i="185" s="1"/>
  <c r="EQ37" i="185" s="1"/>
  <c r="ER37" i="185" s="1"/>
  <c r="ES37" i="185" s="1"/>
  <c r="ET37" i="185" s="1"/>
  <c r="EU37" i="185" s="1"/>
  <c r="EV37" i="185" s="1"/>
  <c r="EW37" i="185" s="1"/>
  <c r="EX37" i="185" s="1"/>
  <c r="EY37" i="185" s="1"/>
  <c r="EZ37" i="185" s="1"/>
  <c r="FA37" i="185" s="1"/>
  <c r="FB37" i="185" s="1"/>
  <c r="FC37" i="185" s="1"/>
  <c r="FD37" i="185" s="1"/>
  <c r="FE37" i="185" s="1"/>
  <c r="FF37" i="185" s="1"/>
  <c r="FG37" i="185" s="1"/>
  <c r="FH37" i="185" s="1"/>
  <c r="FI37" i="185" s="1"/>
  <c r="FJ37" i="185" s="1"/>
  <c r="FK37" i="185" s="1"/>
  <c r="FL37" i="185" s="1"/>
  <c r="FM37" i="185" s="1"/>
  <c r="FN37" i="185" s="1"/>
  <c r="FO37" i="185" s="1"/>
  <c r="FP37" i="185" s="1"/>
  <c r="FQ37" i="185" s="1"/>
  <c r="FR37" i="185" s="1"/>
  <c r="FS37" i="185" s="1"/>
  <c r="FT37" i="185" s="1"/>
  <c r="FU37" i="185" s="1"/>
  <c r="FV37" i="185" s="1"/>
  <c r="FW37" i="185" s="1"/>
  <c r="FX37" i="185" s="1"/>
  <c r="FY37" i="185" s="1"/>
  <c r="FZ37" i="185" s="1"/>
  <c r="GA37" i="185" s="1"/>
  <c r="GB37" i="185" s="1"/>
  <c r="GC37" i="185" s="1"/>
  <c r="GD37" i="185" s="1"/>
  <c r="GE37" i="185" s="1"/>
  <c r="GF37" i="185" s="1"/>
  <c r="GG37" i="185" s="1"/>
  <c r="GH37" i="185" s="1"/>
  <c r="GI37" i="185" s="1"/>
  <c r="GJ37" i="185" s="1"/>
  <c r="GK37" i="185" s="1"/>
  <c r="GL37" i="185" s="1"/>
  <c r="GM37" i="185" s="1"/>
  <c r="GN37" i="185" s="1"/>
  <c r="GO37" i="185" s="1"/>
  <c r="GP37" i="185" s="1"/>
  <c r="GQ37" i="185" s="1"/>
  <c r="GR37" i="185" s="1"/>
  <c r="GS37" i="185" s="1"/>
  <c r="GT37" i="185" s="1"/>
  <c r="GU37" i="185" s="1"/>
  <c r="GV37" i="185" s="1"/>
  <c r="GW37" i="185" s="1"/>
  <c r="GX37" i="185" s="1"/>
  <c r="GY37" i="185" s="1"/>
  <c r="GZ37" i="185" s="1"/>
  <c r="HA37" i="185" s="1"/>
  <c r="HB37" i="185" s="1"/>
  <c r="HC37" i="185" s="1"/>
  <c r="HD37" i="185" s="1"/>
  <c r="HE37" i="185" s="1"/>
  <c r="HF37" i="185" s="1"/>
  <c r="HG37" i="185" s="1"/>
  <c r="CO25" i="185"/>
  <c r="CP25" i="185" s="1"/>
  <c r="CQ25" i="185" s="1"/>
  <c r="CR25" i="185" s="1"/>
  <c r="CS25" i="185" s="1"/>
  <c r="CT25" i="185" s="1"/>
  <c r="CU25" i="185" s="1"/>
  <c r="CV25" i="185" s="1"/>
  <c r="CW25" i="185" s="1"/>
  <c r="CX25" i="185" s="1"/>
  <c r="CY25" i="185" s="1"/>
  <c r="CZ25" i="185" s="1"/>
  <c r="DA25" i="185" s="1"/>
  <c r="DB25" i="185" s="1"/>
  <c r="DC25" i="185" s="1"/>
  <c r="DD25" i="185" s="1"/>
  <c r="DE25" i="185" s="1"/>
  <c r="DF25" i="185" s="1"/>
  <c r="DG25" i="185" s="1"/>
  <c r="DH25" i="185" s="1"/>
  <c r="DI25" i="185" s="1"/>
  <c r="DJ25" i="185" s="1"/>
  <c r="DK25" i="185" s="1"/>
  <c r="DL25" i="185" s="1"/>
  <c r="DM25" i="185" s="1"/>
  <c r="DN25" i="185" s="1"/>
  <c r="DO25" i="185" s="1"/>
  <c r="DP25" i="185" s="1"/>
  <c r="DQ25" i="185" s="1"/>
  <c r="DR25" i="185" s="1"/>
  <c r="DS25" i="185" s="1"/>
  <c r="DT25" i="185" s="1"/>
  <c r="DU25" i="185" s="1"/>
  <c r="DV25" i="185" s="1"/>
  <c r="DW25" i="185" s="1"/>
  <c r="DX25" i="185" s="1"/>
  <c r="DY25" i="185" s="1"/>
  <c r="DZ25" i="185" s="1"/>
  <c r="EA25" i="185" s="1"/>
  <c r="EB25" i="185" s="1"/>
  <c r="EC25" i="185" s="1"/>
  <c r="ED25" i="185" s="1"/>
  <c r="EE25" i="185" s="1"/>
  <c r="EF25" i="185" s="1"/>
  <c r="EG25" i="185" s="1"/>
  <c r="EH25" i="185" s="1"/>
  <c r="EI25" i="185" s="1"/>
  <c r="EJ25" i="185" s="1"/>
  <c r="EK25" i="185" s="1"/>
  <c r="EL25" i="185" s="1"/>
  <c r="EM25" i="185" s="1"/>
  <c r="EN25" i="185" s="1"/>
  <c r="EO25" i="185" s="1"/>
  <c r="EP25" i="185" s="1"/>
  <c r="EQ25" i="185" s="1"/>
  <c r="ER25" i="185" s="1"/>
  <c r="ES25" i="185" s="1"/>
  <c r="ET25" i="185" s="1"/>
  <c r="EU25" i="185" s="1"/>
  <c r="EV25" i="185" s="1"/>
  <c r="EW25" i="185" s="1"/>
  <c r="EX25" i="185" s="1"/>
  <c r="EY25" i="185" s="1"/>
  <c r="EZ25" i="185" s="1"/>
  <c r="FA25" i="185" s="1"/>
  <c r="FB25" i="185" s="1"/>
  <c r="FC25" i="185" s="1"/>
  <c r="FD25" i="185" s="1"/>
  <c r="FE25" i="185" s="1"/>
  <c r="FF25" i="185" s="1"/>
  <c r="FG25" i="185" s="1"/>
  <c r="FH25" i="185" s="1"/>
  <c r="FI25" i="185" s="1"/>
  <c r="FJ25" i="185" s="1"/>
  <c r="FK25" i="185" s="1"/>
  <c r="FL25" i="185" s="1"/>
  <c r="FM25" i="185" s="1"/>
  <c r="FN25" i="185" s="1"/>
  <c r="FO25" i="185" s="1"/>
  <c r="FP25" i="185" s="1"/>
  <c r="FQ25" i="185" s="1"/>
  <c r="FR25" i="185" s="1"/>
  <c r="FS25" i="185" s="1"/>
  <c r="FT25" i="185" s="1"/>
  <c r="FU25" i="185" s="1"/>
  <c r="FV25" i="185" s="1"/>
  <c r="FW25" i="185" s="1"/>
  <c r="FX25" i="185" s="1"/>
  <c r="FY25" i="185" s="1"/>
  <c r="FZ25" i="185" s="1"/>
  <c r="GA25" i="185" s="1"/>
  <c r="GB25" i="185" s="1"/>
  <c r="GC25" i="185" s="1"/>
  <c r="GD25" i="185" s="1"/>
  <c r="GE25" i="185" s="1"/>
  <c r="GF25" i="185" s="1"/>
  <c r="GG25" i="185" s="1"/>
  <c r="GH25" i="185" s="1"/>
  <c r="GI25" i="185" s="1"/>
  <c r="GJ25" i="185" s="1"/>
  <c r="GK25" i="185" s="1"/>
  <c r="GL25" i="185" s="1"/>
  <c r="GM25" i="185" s="1"/>
  <c r="GN25" i="185" s="1"/>
  <c r="GO25" i="185" s="1"/>
  <c r="GP25" i="185" s="1"/>
  <c r="GQ25" i="185" s="1"/>
  <c r="GR25" i="185" s="1"/>
  <c r="GS25" i="185" s="1"/>
  <c r="GT25" i="185" s="1"/>
  <c r="GU25" i="185" s="1"/>
  <c r="GV25" i="185" s="1"/>
  <c r="GW25" i="185" s="1"/>
  <c r="GX25" i="185" s="1"/>
  <c r="GY25" i="185" s="1"/>
  <c r="GZ25" i="185" s="1"/>
  <c r="HA25" i="185" s="1"/>
  <c r="HB25" i="185" s="1"/>
  <c r="HC25" i="185" s="1"/>
  <c r="HD25" i="185" s="1"/>
  <c r="HE25" i="185" s="1"/>
  <c r="HF25" i="185" s="1"/>
  <c r="HG25" i="185" s="1"/>
  <c r="CO34" i="185"/>
  <c r="CP34" i="185" s="1"/>
  <c r="CQ34" i="185" s="1"/>
  <c r="CR34" i="185" s="1"/>
  <c r="CS34" i="185" s="1"/>
  <c r="CT34" i="185" s="1"/>
  <c r="CU34" i="185" s="1"/>
  <c r="CV34" i="185" s="1"/>
  <c r="CW34" i="185" s="1"/>
  <c r="CX34" i="185" s="1"/>
  <c r="CY34" i="185" s="1"/>
  <c r="CZ34" i="185" s="1"/>
  <c r="DA34" i="185" s="1"/>
  <c r="DB34" i="185" s="1"/>
  <c r="DC34" i="185" s="1"/>
  <c r="DD34" i="185" s="1"/>
  <c r="DE34" i="185" s="1"/>
  <c r="DF34" i="185" s="1"/>
  <c r="DG34" i="185" s="1"/>
  <c r="DH34" i="185" s="1"/>
  <c r="DI34" i="185" s="1"/>
  <c r="DJ34" i="185" s="1"/>
  <c r="DK34" i="185" s="1"/>
  <c r="DL34" i="185" s="1"/>
  <c r="DM34" i="185" s="1"/>
  <c r="DN34" i="185" s="1"/>
  <c r="DO34" i="185" s="1"/>
  <c r="DP34" i="185" s="1"/>
  <c r="DQ34" i="185" s="1"/>
  <c r="DR34" i="185" s="1"/>
  <c r="DS34" i="185" s="1"/>
  <c r="DT34" i="185" s="1"/>
  <c r="DU34" i="185" s="1"/>
  <c r="DV34" i="185" s="1"/>
  <c r="DW34" i="185" s="1"/>
  <c r="DX34" i="185" s="1"/>
  <c r="DY34" i="185" s="1"/>
  <c r="DZ34" i="185" s="1"/>
  <c r="EA34" i="185" s="1"/>
  <c r="EB34" i="185" s="1"/>
  <c r="EC34" i="185" s="1"/>
  <c r="ED34" i="185" s="1"/>
  <c r="EE34" i="185" s="1"/>
  <c r="EF34" i="185" s="1"/>
  <c r="EG34" i="185" s="1"/>
  <c r="EH34" i="185" s="1"/>
  <c r="EI34" i="185" s="1"/>
  <c r="EJ34" i="185" s="1"/>
  <c r="EK34" i="185" s="1"/>
  <c r="EL34" i="185" s="1"/>
  <c r="EM34" i="185" s="1"/>
  <c r="EN34" i="185" s="1"/>
  <c r="EO34" i="185" s="1"/>
  <c r="EP34" i="185" s="1"/>
  <c r="EQ34" i="185" s="1"/>
  <c r="ER34" i="185" s="1"/>
  <c r="ES34" i="185" s="1"/>
  <c r="ET34" i="185" s="1"/>
  <c r="EU34" i="185" s="1"/>
  <c r="EV34" i="185" s="1"/>
  <c r="EW34" i="185" s="1"/>
  <c r="EX34" i="185" s="1"/>
  <c r="EY34" i="185" s="1"/>
  <c r="EZ34" i="185" s="1"/>
  <c r="FA34" i="185" s="1"/>
  <c r="FB34" i="185" s="1"/>
  <c r="FC34" i="185" s="1"/>
  <c r="FD34" i="185" s="1"/>
  <c r="FE34" i="185" s="1"/>
  <c r="FF34" i="185" s="1"/>
  <c r="FG34" i="185" s="1"/>
  <c r="FH34" i="185" s="1"/>
  <c r="FI34" i="185" s="1"/>
  <c r="FJ34" i="185" s="1"/>
  <c r="FK34" i="185" s="1"/>
  <c r="FL34" i="185" s="1"/>
  <c r="FM34" i="185" s="1"/>
  <c r="FN34" i="185" s="1"/>
  <c r="FO34" i="185" s="1"/>
  <c r="FP34" i="185" s="1"/>
  <c r="FQ34" i="185" s="1"/>
  <c r="FR34" i="185" s="1"/>
  <c r="FS34" i="185" s="1"/>
  <c r="FT34" i="185" s="1"/>
  <c r="FU34" i="185" s="1"/>
  <c r="FV34" i="185" s="1"/>
  <c r="FW34" i="185" s="1"/>
  <c r="FX34" i="185" s="1"/>
  <c r="FY34" i="185" s="1"/>
  <c r="FZ34" i="185" s="1"/>
  <c r="GA34" i="185" s="1"/>
  <c r="GB34" i="185" s="1"/>
  <c r="GC34" i="185" s="1"/>
  <c r="GD34" i="185" s="1"/>
  <c r="GE34" i="185" s="1"/>
  <c r="GF34" i="185" s="1"/>
  <c r="GG34" i="185" s="1"/>
  <c r="GH34" i="185" s="1"/>
  <c r="GI34" i="185" s="1"/>
  <c r="GJ34" i="185" s="1"/>
  <c r="GK34" i="185" s="1"/>
  <c r="GL34" i="185" s="1"/>
  <c r="GM34" i="185" s="1"/>
  <c r="GN34" i="185" s="1"/>
  <c r="GO34" i="185" s="1"/>
  <c r="GP34" i="185" s="1"/>
  <c r="GQ34" i="185" s="1"/>
  <c r="GR34" i="185" s="1"/>
  <c r="GS34" i="185" s="1"/>
  <c r="GT34" i="185" s="1"/>
  <c r="GU34" i="185" s="1"/>
  <c r="GV34" i="185" s="1"/>
  <c r="GW34" i="185" s="1"/>
  <c r="GX34" i="185" s="1"/>
  <c r="GY34" i="185" s="1"/>
  <c r="GZ34" i="185" s="1"/>
  <c r="HA34" i="185" s="1"/>
  <c r="HB34" i="185" s="1"/>
  <c r="HC34" i="185" s="1"/>
  <c r="HD34" i="185" s="1"/>
  <c r="HE34" i="185" s="1"/>
  <c r="HF34" i="185" s="1"/>
  <c r="HG34" i="185" s="1"/>
  <c r="CO39" i="187"/>
  <c r="CP39" i="187" s="1"/>
  <c r="CQ39" i="187" s="1"/>
  <c r="CR39" i="187" s="1"/>
  <c r="CS39" i="187" s="1"/>
  <c r="CT39" i="187" s="1"/>
  <c r="CU39" i="187" s="1"/>
  <c r="CV39" i="187" s="1"/>
  <c r="CW39" i="187" s="1"/>
  <c r="CX39" i="187" s="1"/>
  <c r="CY39" i="187" s="1"/>
  <c r="CZ39" i="187" s="1"/>
  <c r="DA39" i="187" s="1"/>
  <c r="DB39" i="187" s="1"/>
  <c r="DC39" i="187" s="1"/>
  <c r="DD39" i="187" s="1"/>
  <c r="DE39" i="187" s="1"/>
  <c r="DF39" i="187" s="1"/>
  <c r="DG39" i="187" s="1"/>
  <c r="DH39" i="187" s="1"/>
  <c r="DI39" i="187" s="1"/>
  <c r="DJ39" i="187" s="1"/>
  <c r="DK39" i="187" s="1"/>
  <c r="DL39" i="187" s="1"/>
  <c r="DM39" i="187" s="1"/>
  <c r="DN39" i="187" s="1"/>
  <c r="DO39" i="187" s="1"/>
  <c r="DP39" i="187" s="1"/>
  <c r="DQ39" i="187" s="1"/>
  <c r="DR39" i="187" s="1"/>
  <c r="DS39" i="187" s="1"/>
  <c r="DT39" i="187" s="1"/>
  <c r="DU39" i="187" s="1"/>
  <c r="DV39" i="187" s="1"/>
  <c r="DW39" i="187" s="1"/>
  <c r="DX39" i="187" s="1"/>
  <c r="DY39" i="187" s="1"/>
  <c r="DZ39" i="187" s="1"/>
  <c r="EA39" i="187" s="1"/>
  <c r="EB39" i="187" s="1"/>
  <c r="EC39" i="187" s="1"/>
  <c r="ED39" i="187" s="1"/>
  <c r="EE39" i="187" s="1"/>
  <c r="EF39" i="187" s="1"/>
  <c r="EG39" i="187" s="1"/>
  <c r="EH39" i="187" s="1"/>
  <c r="EI39" i="187" s="1"/>
  <c r="EJ39" i="187" s="1"/>
  <c r="EK39" i="187" s="1"/>
  <c r="EL39" i="187" s="1"/>
  <c r="EM39" i="187" s="1"/>
  <c r="EN39" i="187" s="1"/>
  <c r="EO39" i="187" s="1"/>
  <c r="EP39" i="187" s="1"/>
  <c r="EQ39" i="187" s="1"/>
  <c r="ER39" i="187" s="1"/>
  <c r="ES39" i="187" s="1"/>
  <c r="ET39" i="187" s="1"/>
  <c r="EU39" i="187" s="1"/>
  <c r="EV39" i="187" s="1"/>
  <c r="EW39" i="187" s="1"/>
  <c r="EX39" i="187" s="1"/>
  <c r="EY39" i="187" s="1"/>
  <c r="EZ39" i="187" s="1"/>
  <c r="FA39" i="187" s="1"/>
  <c r="FB39" i="187" s="1"/>
  <c r="FC39" i="187" s="1"/>
  <c r="FD39" i="187" s="1"/>
  <c r="FE39" i="187" s="1"/>
  <c r="FF39" i="187" s="1"/>
  <c r="FG39" i="187" s="1"/>
  <c r="FH39" i="187" s="1"/>
  <c r="FI39" i="187" s="1"/>
  <c r="FJ39" i="187" s="1"/>
  <c r="FK39" i="187" s="1"/>
  <c r="FL39" i="187" s="1"/>
  <c r="FM39" i="187" s="1"/>
  <c r="FN39" i="187" s="1"/>
  <c r="FO39" i="187" s="1"/>
  <c r="FP39" i="187" s="1"/>
  <c r="FQ39" i="187" s="1"/>
  <c r="FR39" i="187" s="1"/>
  <c r="FS39" i="187" s="1"/>
  <c r="FT39" i="187" s="1"/>
  <c r="FU39" i="187" s="1"/>
  <c r="FV39" i="187" s="1"/>
  <c r="FW39" i="187" s="1"/>
  <c r="FX39" i="187" s="1"/>
  <c r="FY39" i="187" s="1"/>
  <c r="FZ39" i="187" s="1"/>
  <c r="GA39" i="187" s="1"/>
  <c r="GB39" i="187" s="1"/>
  <c r="GC39" i="187" s="1"/>
  <c r="GD39" i="187" s="1"/>
  <c r="GE39" i="187" s="1"/>
  <c r="GF39" i="187" s="1"/>
  <c r="GG39" i="187" s="1"/>
  <c r="GH39" i="187" s="1"/>
  <c r="GI39" i="187" s="1"/>
  <c r="GJ39" i="187" s="1"/>
  <c r="GK39" i="187" s="1"/>
  <c r="GL39" i="187" s="1"/>
  <c r="GM39" i="187" s="1"/>
  <c r="GN39" i="187" s="1"/>
  <c r="GO39" i="187" s="1"/>
  <c r="GP39" i="187" s="1"/>
  <c r="GQ39" i="187" s="1"/>
  <c r="GR39" i="187" s="1"/>
  <c r="GS39" i="187" s="1"/>
  <c r="GT39" i="187" s="1"/>
  <c r="GU39" i="187" s="1"/>
  <c r="GV39" i="187" s="1"/>
  <c r="GW39" i="187" s="1"/>
  <c r="GX39" i="187" s="1"/>
  <c r="GY39" i="187" s="1"/>
  <c r="GZ39" i="187" s="1"/>
  <c r="HA39" i="187" s="1"/>
  <c r="HB39" i="187" s="1"/>
  <c r="HC39" i="187" s="1"/>
  <c r="HD39" i="187" s="1"/>
  <c r="HE39" i="187" s="1"/>
  <c r="HF39" i="187" s="1"/>
  <c r="HG39" i="187" s="1"/>
  <c r="CO38" i="186"/>
  <c r="CP38" i="186" s="1"/>
  <c r="CQ38" i="186" s="1"/>
  <c r="CR38" i="186" s="1"/>
  <c r="CS38" i="186" s="1"/>
  <c r="CT38" i="186" s="1"/>
  <c r="CU38" i="186" s="1"/>
  <c r="CV38" i="186" s="1"/>
  <c r="CW38" i="186" s="1"/>
  <c r="CX38" i="186" s="1"/>
  <c r="CY38" i="186" s="1"/>
  <c r="CZ38" i="186" s="1"/>
  <c r="DA38" i="186" s="1"/>
  <c r="DB38" i="186" s="1"/>
  <c r="DC38" i="186" s="1"/>
  <c r="DD38" i="186" s="1"/>
  <c r="DE38" i="186" s="1"/>
  <c r="DF38" i="186" s="1"/>
  <c r="DG38" i="186" s="1"/>
  <c r="DH38" i="186" s="1"/>
  <c r="DI38" i="186" s="1"/>
  <c r="DJ38" i="186" s="1"/>
  <c r="BS34" i="185"/>
  <c r="U34" i="185" s="1"/>
  <c r="BY34" i="185"/>
  <c r="P34" i="185" s="1"/>
  <c r="BR39" i="185"/>
  <c r="BS39" i="185"/>
  <c r="U39" i="185" s="1"/>
  <c r="CO34" i="187"/>
  <c r="CP34" i="187" s="1"/>
  <c r="CQ34" i="187" s="1"/>
  <c r="CR34" i="187" s="1"/>
  <c r="CS34" i="187" s="1"/>
  <c r="CT34" i="187" s="1"/>
  <c r="CU34" i="187" s="1"/>
  <c r="CV34" i="187" s="1"/>
  <c r="CW34" i="187" s="1"/>
  <c r="CX34" i="187" s="1"/>
  <c r="CY34" i="187" s="1"/>
  <c r="CZ34" i="187" s="1"/>
  <c r="DA34" i="187" s="1"/>
  <c r="DB34" i="187" s="1"/>
  <c r="DC34" i="187" s="1"/>
  <c r="DD34" i="187" s="1"/>
  <c r="DE34" i="187" s="1"/>
  <c r="DF34" i="187" s="1"/>
  <c r="DG34" i="187" s="1"/>
  <c r="DH34" i="187" s="1"/>
  <c r="DI34" i="187" s="1"/>
  <c r="DJ34" i="187" s="1"/>
  <c r="DK34" i="187" s="1"/>
  <c r="DL34" i="187" s="1"/>
  <c r="DM34" i="187" s="1"/>
  <c r="DN34" i="187" s="1"/>
  <c r="DO34" i="187" s="1"/>
  <c r="DP34" i="187" s="1"/>
  <c r="DQ34" i="187" s="1"/>
  <c r="DR34" i="187" s="1"/>
  <c r="DS34" i="187" s="1"/>
  <c r="DT34" i="187" s="1"/>
  <c r="DU34" i="187" s="1"/>
  <c r="DV34" i="187" s="1"/>
  <c r="DW34" i="187" s="1"/>
  <c r="DX34" i="187" s="1"/>
  <c r="DY34" i="187" s="1"/>
  <c r="DZ34" i="187" s="1"/>
  <c r="EA34" i="187" s="1"/>
  <c r="EB34" i="187" s="1"/>
  <c r="EC34" i="187" s="1"/>
  <c r="ED34" i="187" s="1"/>
  <c r="EE34" i="187" s="1"/>
  <c r="EF34" i="187" s="1"/>
  <c r="EG34" i="187" s="1"/>
  <c r="EH34" i="187" s="1"/>
  <c r="EI34" i="187" s="1"/>
  <c r="EJ34" i="187" s="1"/>
  <c r="EK34" i="187" s="1"/>
  <c r="EL34" i="187" s="1"/>
  <c r="EM34" i="187" s="1"/>
  <c r="EN34" i="187" s="1"/>
  <c r="EO34" i="187" s="1"/>
  <c r="EP34" i="187" s="1"/>
  <c r="EQ34" i="187" s="1"/>
  <c r="ER34" i="187" s="1"/>
  <c r="ES34" i="187" s="1"/>
  <c r="ET34" i="187" s="1"/>
  <c r="EU34" i="187" s="1"/>
  <c r="EV34" i="187" s="1"/>
  <c r="EW34" i="187" s="1"/>
  <c r="EX34" i="187" s="1"/>
  <c r="EY34" i="187" s="1"/>
  <c r="EZ34" i="187" s="1"/>
  <c r="FA34" i="187" s="1"/>
  <c r="FB34" i="187" s="1"/>
  <c r="FC34" i="187" s="1"/>
  <c r="FD34" i="187" s="1"/>
  <c r="FE34" i="187" s="1"/>
  <c r="FF34" i="187" s="1"/>
  <c r="FG34" i="187" s="1"/>
  <c r="FH34" i="187" s="1"/>
  <c r="FI34" i="187" s="1"/>
  <c r="FJ34" i="187" s="1"/>
  <c r="FK34" i="187" s="1"/>
  <c r="FL34" i="187" s="1"/>
  <c r="FM34" i="187" s="1"/>
  <c r="FN34" i="187" s="1"/>
  <c r="FO34" i="187" s="1"/>
  <c r="FP34" i="187" s="1"/>
  <c r="FQ34" i="187" s="1"/>
  <c r="FR34" i="187" s="1"/>
  <c r="FS34" i="187" s="1"/>
  <c r="FT34" i="187" s="1"/>
  <c r="FU34" i="187" s="1"/>
  <c r="FV34" i="187" s="1"/>
  <c r="FW34" i="187" s="1"/>
  <c r="FX34" i="187" s="1"/>
  <c r="FY34" i="187" s="1"/>
  <c r="FZ34" i="187" s="1"/>
  <c r="GA34" i="187" s="1"/>
  <c r="GB34" i="187" s="1"/>
  <c r="GC34" i="187" s="1"/>
  <c r="GD34" i="187" s="1"/>
  <c r="GE34" i="187" s="1"/>
  <c r="GF34" i="187" s="1"/>
  <c r="GG34" i="187" s="1"/>
  <c r="GH34" i="187" s="1"/>
  <c r="GI34" i="187" s="1"/>
  <c r="GJ34" i="187" s="1"/>
  <c r="GK34" i="187" s="1"/>
  <c r="GL34" i="187" s="1"/>
  <c r="GM34" i="187" s="1"/>
  <c r="GN34" i="187" s="1"/>
  <c r="GO34" i="187" s="1"/>
  <c r="GP34" i="187" s="1"/>
  <c r="GQ34" i="187" s="1"/>
  <c r="GR34" i="187" s="1"/>
  <c r="GS34" i="187" s="1"/>
  <c r="GT34" i="187" s="1"/>
  <c r="GU34" i="187" s="1"/>
  <c r="GV34" i="187" s="1"/>
  <c r="GW34" i="187" s="1"/>
  <c r="GX34" i="187" s="1"/>
  <c r="GY34" i="187" s="1"/>
  <c r="GZ34" i="187" s="1"/>
  <c r="HA34" i="187" s="1"/>
  <c r="HB34" i="187" s="1"/>
  <c r="HC34" i="187" s="1"/>
  <c r="HD34" i="187" s="1"/>
  <c r="HE34" i="187" s="1"/>
  <c r="HF34" i="187" s="1"/>
  <c r="HG34" i="187" s="1"/>
  <c r="CO19" i="186"/>
  <c r="CP19" i="186" s="1"/>
  <c r="CQ19" i="186" s="1"/>
  <c r="CR19" i="186" s="1"/>
  <c r="CS19" i="186" s="1"/>
  <c r="CT19" i="186" s="1"/>
  <c r="CU19" i="186" s="1"/>
  <c r="CV19" i="186" s="1"/>
  <c r="CW19" i="186" s="1"/>
  <c r="CX19" i="186" s="1"/>
  <c r="CY19" i="186" s="1"/>
  <c r="CZ19" i="186" s="1"/>
  <c r="DA19" i="186" s="1"/>
  <c r="DB19" i="186" s="1"/>
  <c r="DC19" i="186" s="1"/>
  <c r="DD19" i="186" s="1"/>
  <c r="DE19" i="186" s="1"/>
  <c r="DF19" i="186" s="1"/>
  <c r="DG19" i="186" s="1"/>
  <c r="DH19" i="186" s="1"/>
  <c r="DI19" i="186" s="1"/>
  <c r="DJ19" i="186" s="1"/>
  <c r="DK19" i="186" s="1"/>
  <c r="DL19" i="186" s="1"/>
  <c r="DM19" i="186" s="1"/>
  <c r="DN19" i="186" s="1"/>
  <c r="DO19" i="186" s="1"/>
  <c r="DP19" i="186" s="1"/>
  <c r="DQ19" i="186" s="1"/>
  <c r="DR19" i="186" s="1"/>
  <c r="DS19" i="186" s="1"/>
  <c r="DT19" i="186" s="1"/>
  <c r="DU19" i="186" s="1"/>
  <c r="DV19" i="186" s="1"/>
  <c r="DW19" i="186" s="1"/>
  <c r="DX19" i="186" s="1"/>
  <c r="DY19" i="186" s="1"/>
  <c r="DZ19" i="186" s="1"/>
  <c r="EA19" i="186" s="1"/>
  <c r="EB19" i="186" s="1"/>
  <c r="EC19" i="186" s="1"/>
  <c r="ED19" i="186" s="1"/>
  <c r="EE19" i="186" s="1"/>
  <c r="EF19" i="186" s="1"/>
  <c r="EG19" i="186" s="1"/>
  <c r="EH19" i="186" s="1"/>
  <c r="EI19" i="186" s="1"/>
  <c r="EJ19" i="186" s="1"/>
  <c r="EK19" i="186" s="1"/>
  <c r="EL19" i="186" s="1"/>
  <c r="EM19" i="186" s="1"/>
  <c r="EN19" i="186" s="1"/>
  <c r="EO19" i="186" s="1"/>
  <c r="EP19" i="186" s="1"/>
  <c r="EQ19" i="186" s="1"/>
  <c r="ER19" i="186" s="1"/>
  <c r="ES19" i="186" s="1"/>
  <c r="ET19" i="186" s="1"/>
  <c r="EU19" i="186" s="1"/>
  <c r="EV19" i="186" s="1"/>
  <c r="EW19" i="186" s="1"/>
  <c r="EX19" i="186" s="1"/>
  <c r="EY19" i="186" s="1"/>
  <c r="EZ19" i="186" s="1"/>
  <c r="FA19" i="186" s="1"/>
  <c r="FB19" i="186" s="1"/>
  <c r="FC19" i="186" s="1"/>
  <c r="FD19" i="186" s="1"/>
  <c r="FE19" i="186" s="1"/>
  <c r="FF19" i="186" s="1"/>
  <c r="FG19" i="186" s="1"/>
  <c r="FH19" i="186" s="1"/>
  <c r="FI19" i="186" s="1"/>
  <c r="FJ19" i="186" s="1"/>
  <c r="FK19" i="186" s="1"/>
  <c r="FL19" i="186" s="1"/>
  <c r="FM19" i="186" s="1"/>
  <c r="FN19" i="186" s="1"/>
  <c r="FO19" i="186" s="1"/>
  <c r="FP19" i="186" s="1"/>
  <c r="FQ19" i="186" s="1"/>
  <c r="FR19" i="186" s="1"/>
  <c r="FS19" i="186" s="1"/>
  <c r="FT19" i="186" s="1"/>
  <c r="FU19" i="186" s="1"/>
  <c r="FV19" i="186" s="1"/>
  <c r="FW19" i="186" s="1"/>
  <c r="FX19" i="186" s="1"/>
  <c r="FY19" i="186" s="1"/>
  <c r="FZ19" i="186" s="1"/>
  <c r="GA19" i="186" s="1"/>
  <c r="GB19" i="186" s="1"/>
  <c r="GC19" i="186" s="1"/>
  <c r="GD19" i="186" s="1"/>
  <c r="GE19" i="186" s="1"/>
  <c r="GF19" i="186" s="1"/>
  <c r="GG19" i="186" s="1"/>
  <c r="GH19" i="186" s="1"/>
  <c r="GI19" i="186" s="1"/>
  <c r="GJ19" i="186" s="1"/>
  <c r="GK19" i="186" s="1"/>
  <c r="GL19" i="186" s="1"/>
  <c r="GM19" i="186" s="1"/>
  <c r="GN19" i="186" s="1"/>
  <c r="GO19" i="186" s="1"/>
  <c r="GP19" i="186" s="1"/>
  <c r="GQ19" i="186" s="1"/>
  <c r="GR19" i="186" s="1"/>
  <c r="GS19" i="186" s="1"/>
  <c r="GT19" i="186" s="1"/>
  <c r="GU19" i="186" s="1"/>
  <c r="GV19" i="186" s="1"/>
  <c r="GW19" i="186" s="1"/>
  <c r="GX19" i="186" s="1"/>
  <c r="GY19" i="186" s="1"/>
  <c r="GZ19" i="186" s="1"/>
  <c r="HA19" i="186" s="1"/>
  <c r="HB19" i="186" s="1"/>
  <c r="HC19" i="186" s="1"/>
  <c r="HD19" i="186" s="1"/>
  <c r="HE19" i="186" s="1"/>
  <c r="HF19" i="186" s="1"/>
  <c r="HG19" i="186" s="1"/>
  <c r="BY26" i="186"/>
  <c r="P26" i="186" s="1"/>
  <c r="CO14" i="187"/>
  <c r="BR30" i="186"/>
  <c r="T30" i="186" s="1"/>
  <c r="BX32" i="188"/>
  <c r="BR30" i="185"/>
  <c r="BU38" i="184"/>
  <c r="CO40" i="187"/>
  <c r="CP40" i="187" s="1"/>
  <c r="CQ40" i="187" s="1"/>
  <c r="CR40" i="187" s="1"/>
  <c r="CS40" i="187" s="1"/>
  <c r="CT40" i="187" s="1"/>
  <c r="CU40" i="187" s="1"/>
  <c r="CV40" i="187" s="1"/>
  <c r="CW40" i="187" s="1"/>
  <c r="CX40" i="187" s="1"/>
  <c r="CY40" i="187" s="1"/>
  <c r="CZ40" i="187" s="1"/>
  <c r="DA40" i="187" s="1"/>
  <c r="DB40" i="187" s="1"/>
  <c r="DC40" i="187" s="1"/>
  <c r="DD40" i="187" s="1"/>
  <c r="DE40" i="187" s="1"/>
  <c r="DF40" i="187" s="1"/>
  <c r="DG40" i="187" s="1"/>
  <c r="DH40" i="187" s="1"/>
  <c r="DI40" i="187" s="1"/>
  <c r="DJ40" i="187" s="1"/>
  <c r="DK40" i="187" s="1"/>
  <c r="DL40" i="187" s="1"/>
  <c r="DM40" i="187" s="1"/>
  <c r="DN40" i="187" s="1"/>
  <c r="DO40" i="187" s="1"/>
  <c r="DP40" i="187" s="1"/>
  <c r="DQ40" i="187" s="1"/>
  <c r="DR40" i="187" s="1"/>
  <c r="DS40" i="187" s="1"/>
  <c r="DT40" i="187" s="1"/>
  <c r="DU40" i="187" s="1"/>
  <c r="DV40" i="187" s="1"/>
  <c r="DW40" i="187" s="1"/>
  <c r="DX40" i="187" s="1"/>
  <c r="DY40" i="187" s="1"/>
  <c r="DZ40" i="187" s="1"/>
  <c r="EA40" i="187" s="1"/>
  <c r="EB40" i="187" s="1"/>
  <c r="EC40" i="187" s="1"/>
  <c r="ED40" i="187" s="1"/>
  <c r="EE40" i="187" s="1"/>
  <c r="EF40" i="187" s="1"/>
  <c r="EG40" i="187" s="1"/>
  <c r="EH40" i="187" s="1"/>
  <c r="EI40" i="187" s="1"/>
  <c r="EJ40" i="187" s="1"/>
  <c r="EK40" i="187" s="1"/>
  <c r="EL40" i="187" s="1"/>
  <c r="EM40" i="187" s="1"/>
  <c r="EN40" i="187" s="1"/>
  <c r="EO40" i="187" s="1"/>
  <c r="EP40" i="187" s="1"/>
  <c r="EQ40" i="187" s="1"/>
  <c r="ER40" i="187" s="1"/>
  <c r="ES40" i="187" s="1"/>
  <c r="ET40" i="187" s="1"/>
  <c r="EU40" i="187" s="1"/>
  <c r="EV40" i="187" s="1"/>
  <c r="EW40" i="187" s="1"/>
  <c r="EX40" i="187" s="1"/>
  <c r="EY40" i="187" s="1"/>
  <c r="EZ40" i="187" s="1"/>
  <c r="FA40" i="187" s="1"/>
  <c r="FB40" i="187" s="1"/>
  <c r="FC40" i="187" s="1"/>
  <c r="FD40" i="187" s="1"/>
  <c r="FE40" i="187" s="1"/>
  <c r="FF40" i="187" s="1"/>
  <c r="FG40" i="187" s="1"/>
  <c r="FH40" i="187" s="1"/>
  <c r="FI40" i="187" s="1"/>
  <c r="FJ40" i="187" s="1"/>
  <c r="FK40" i="187" s="1"/>
  <c r="FL40" i="187" s="1"/>
  <c r="FM40" i="187" s="1"/>
  <c r="FN40" i="187" s="1"/>
  <c r="FO40" i="187" s="1"/>
  <c r="FP40" i="187" s="1"/>
  <c r="FQ40" i="187" s="1"/>
  <c r="FR40" i="187" s="1"/>
  <c r="FS40" i="187" s="1"/>
  <c r="FT40" i="187" s="1"/>
  <c r="FU40" i="187" s="1"/>
  <c r="FV40" i="187" s="1"/>
  <c r="FW40" i="187" s="1"/>
  <c r="FX40" i="187" s="1"/>
  <c r="FY40" i="187" s="1"/>
  <c r="FZ40" i="187" s="1"/>
  <c r="GA40" i="187" s="1"/>
  <c r="GB40" i="187" s="1"/>
  <c r="GC40" i="187" s="1"/>
  <c r="GD40" i="187" s="1"/>
  <c r="GE40" i="187" s="1"/>
  <c r="GF40" i="187" s="1"/>
  <c r="GG40" i="187" s="1"/>
  <c r="GH40" i="187" s="1"/>
  <c r="GI40" i="187" s="1"/>
  <c r="GJ40" i="187" s="1"/>
  <c r="GK40" i="187" s="1"/>
  <c r="GL40" i="187" s="1"/>
  <c r="GM40" i="187" s="1"/>
  <c r="GN40" i="187" s="1"/>
  <c r="GO40" i="187" s="1"/>
  <c r="GP40" i="187" s="1"/>
  <c r="GQ40" i="187" s="1"/>
  <c r="GR40" i="187" s="1"/>
  <c r="GS40" i="187" s="1"/>
  <c r="GT40" i="187" s="1"/>
  <c r="GU40" i="187" s="1"/>
  <c r="GV40" i="187" s="1"/>
  <c r="GW40" i="187" s="1"/>
  <c r="GX40" i="187" s="1"/>
  <c r="GY40" i="187" s="1"/>
  <c r="GZ40" i="187" s="1"/>
  <c r="HA40" i="187" s="1"/>
  <c r="HB40" i="187" s="1"/>
  <c r="HC40" i="187" s="1"/>
  <c r="HD40" i="187" s="1"/>
  <c r="HE40" i="187" s="1"/>
  <c r="HF40" i="187" s="1"/>
  <c r="HG40" i="187" s="1"/>
  <c r="BY35" i="168"/>
  <c r="P35" i="168" s="1"/>
  <c r="BU37" i="168"/>
  <c r="BY32" i="168"/>
  <c r="P32" i="168" s="1"/>
  <c r="BS38" i="168"/>
  <c r="U38" i="168" s="1"/>
  <c r="BR30" i="168"/>
  <c r="T30" i="168" s="1"/>
  <c r="BY43" i="168"/>
  <c r="P43" i="168" s="1"/>
  <c r="BX36" i="168"/>
  <c r="CO25" i="186"/>
  <c r="CP25" i="186" s="1"/>
  <c r="CQ25" i="186" s="1"/>
  <c r="CR25" i="186" s="1"/>
  <c r="CS25" i="186" s="1"/>
  <c r="CT25" i="186" s="1"/>
  <c r="CU25" i="186" s="1"/>
  <c r="CV25" i="186" s="1"/>
  <c r="CW25" i="186" s="1"/>
  <c r="CX25" i="186" s="1"/>
  <c r="CY25" i="186" s="1"/>
  <c r="CZ25" i="186" s="1"/>
  <c r="DA25" i="186" s="1"/>
  <c r="DB25" i="186" s="1"/>
  <c r="DC25" i="186" s="1"/>
  <c r="DD25" i="186" s="1"/>
  <c r="DE25" i="186" s="1"/>
  <c r="DF25" i="186" s="1"/>
  <c r="DG25" i="186" s="1"/>
  <c r="DH25" i="186" s="1"/>
  <c r="DI25" i="186" s="1"/>
  <c r="DJ25" i="186" s="1"/>
  <c r="DK25" i="186" s="1"/>
  <c r="DL25" i="186" s="1"/>
  <c r="DM25" i="186" s="1"/>
  <c r="DN25" i="186" s="1"/>
  <c r="DO25" i="186" s="1"/>
  <c r="DP25" i="186" s="1"/>
  <c r="DQ25" i="186" s="1"/>
  <c r="DR25" i="186" s="1"/>
  <c r="DS25" i="186" s="1"/>
  <c r="DT25" i="186" s="1"/>
  <c r="DU25" i="186" s="1"/>
  <c r="DV25" i="186" s="1"/>
  <c r="DW25" i="186" s="1"/>
  <c r="DX25" i="186" s="1"/>
  <c r="DY25" i="186" s="1"/>
  <c r="DZ25" i="186" s="1"/>
  <c r="EA25" i="186" s="1"/>
  <c r="EB25" i="186" s="1"/>
  <c r="EC25" i="186" s="1"/>
  <c r="ED25" i="186" s="1"/>
  <c r="EE25" i="186" s="1"/>
  <c r="EF25" i="186" s="1"/>
  <c r="EG25" i="186" s="1"/>
  <c r="EH25" i="186" s="1"/>
  <c r="EI25" i="186" s="1"/>
  <c r="EJ25" i="186" s="1"/>
  <c r="EK25" i="186" s="1"/>
  <c r="EL25" i="186" s="1"/>
  <c r="EM25" i="186" s="1"/>
  <c r="EN25" i="186" s="1"/>
  <c r="EO25" i="186" s="1"/>
  <c r="EP25" i="186" s="1"/>
  <c r="EQ25" i="186" s="1"/>
  <c r="ER25" i="186" s="1"/>
  <c r="ES25" i="186" s="1"/>
  <c r="ET25" i="186" s="1"/>
  <c r="EU25" i="186" s="1"/>
  <c r="EV25" i="186" s="1"/>
  <c r="EW25" i="186" s="1"/>
  <c r="EX25" i="186" s="1"/>
  <c r="EY25" i="186" s="1"/>
  <c r="EZ25" i="186" s="1"/>
  <c r="FA25" i="186" s="1"/>
  <c r="FB25" i="186" s="1"/>
  <c r="FC25" i="186" s="1"/>
  <c r="FD25" i="186" s="1"/>
  <c r="FE25" i="186" s="1"/>
  <c r="FF25" i="186" s="1"/>
  <c r="FG25" i="186" s="1"/>
  <c r="FH25" i="186" s="1"/>
  <c r="FI25" i="186" s="1"/>
  <c r="FJ25" i="186" s="1"/>
  <c r="FK25" i="186" s="1"/>
  <c r="FL25" i="186" s="1"/>
  <c r="FM25" i="186" s="1"/>
  <c r="FN25" i="186" s="1"/>
  <c r="FO25" i="186" s="1"/>
  <c r="FP25" i="186" s="1"/>
  <c r="FQ25" i="186" s="1"/>
  <c r="FR25" i="186" s="1"/>
  <c r="FS25" i="186" s="1"/>
  <c r="FT25" i="186" s="1"/>
  <c r="FU25" i="186" s="1"/>
  <c r="FV25" i="186" s="1"/>
  <c r="FW25" i="186" s="1"/>
  <c r="FX25" i="186" s="1"/>
  <c r="FY25" i="186" s="1"/>
  <c r="FZ25" i="186" s="1"/>
  <c r="GA25" i="186" s="1"/>
  <c r="GB25" i="186" s="1"/>
  <c r="GC25" i="186" s="1"/>
  <c r="GD25" i="186" s="1"/>
  <c r="GE25" i="186" s="1"/>
  <c r="GF25" i="186" s="1"/>
  <c r="GG25" i="186" s="1"/>
  <c r="GH25" i="186" s="1"/>
  <c r="GI25" i="186" s="1"/>
  <c r="GJ25" i="186" s="1"/>
  <c r="GK25" i="186" s="1"/>
  <c r="GL25" i="186" s="1"/>
  <c r="GM25" i="186" s="1"/>
  <c r="GN25" i="186" s="1"/>
  <c r="GO25" i="186" s="1"/>
  <c r="GP25" i="186" s="1"/>
  <c r="GQ25" i="186" s="1"/>
  <c r="GR25" i="186" s="1"/>
  <c r="GS25" i="186" s="1"/>
  <c r="GT25" i="186" s="1"/>
  <c r="GU25" i="186" s="1"/>
  <c r="GV25" i="186" s="1"/>
  <c r="GW25" i="186" s="1"/>
  <c r="GX25" i="186" s="1"/>
  <c r="GY25" i="186" s="1"/>
  <c r="GZ25" i="186" s="1"/>
  <c r="HA25" i="186" s="1"/>
  <c r="HB25" i="186" s="1"/>
  <c r="HC25" i="186" s="1"/>
  <c r="HD25" i="186" s="1"/>
  <c r="HE25" i="186" s="1"/>
  <c r="HF25" i="186" s="1"/>
  <c r="HG25" i="186" s="1"/>
  <c r="CB33" i="187"/>
  <c r="BR24" i="187"/>
  <c r="T24" i="187" s="1"/>
  <c r="CD24" i="187"/>
  <c r="W24" i="187" s="1"/>
  <c r="O25" i="186"/>
  <c r="R26" i="187"/>
  <c r="CO26" i="188"/>
  <c r="CP26" i="188" s="1"/>
  <c r="CQ26" i="188" s="1"/>
  <c r="CR26" i="188" s="1"/>
  <c r="CS26" i="188" s="1"/>
  <c r="CT26" i="188" s="1"/>
  <c r="CU26" i="188" s="1"/>
  <c r="CV26" i="188" s="1"/>
  <c r="CW26" i="188" s="1"/>
  <c r="CX26" i="188" s="1"/>
  <c r="CY26" i="188" s="1"/>
  <c r="CZ26" i="188" s="1"/>
  <c r="DA26" i="188" s="1"/>
  <c r="DB26" i="188" s="1"/>
  <c r="DC26" i="188" s="1"/>
  <c r="DD26" i="188" s="1"/>
  <c r="DE26" i="188" s="1"/>
  <c r="DF26" i="188" s="1"/>
  <c r="DG26" i="188" s="1"/>
  <c r="DH26" i="188" s="1"/>
  <c r="DI26" i="188" s="1"/>
  <c r="DJ26" i="188" s="1"/>
  <c r="DK26" i="188" s="1"/>
  <c r="DL26" i="188" s="1"/>
  <c r="DM26" i="188" s="1"/>
  <c r="DN26" i="188" s="1"/>
  <c r="DO26" i="188" s="1"/>
  <c r="DP26" i="188" s="1"/>
  <c r="DQ26" i="188" s="1"/>
  <c r="DR26" i="188" s="1"/>
  <c r="DS26" i="188" s="1"/>
  <c r="DT26" i="188" s="1"/>
  <c r="DU26" i="188" s="1"/>
  <c r="DV26" i="188" s="1"/>
  <c r="DW26" i="188" s="1"/>
  <c r="DX26" i="188" s="1"/>
  <c r="DY26" i="188" s="1"/>
  <c r="DZ26" i="188" s="1"/>
  <c r="EA26" i="188" s="1"/>
  <c r="EB26" i="188" s="1"/>
  <c r="EC26" i="188" s="1"/>
  <c r="ED26" i="188" s="1"/>
  <c r="EE26" i="188" s="1"/>
  <c r="EF26" i="188" s="1"/>
  <c r="EG26" i="188" s="1"/>
  <c r="EH26" i="188" s="1"/>
  <c r="EI26" i="188" s="1"/>
  <c r="EJ26" i="188" s="1"/>
  <c r="EK26" i="188" s="1"/>
  <c r="EL26" i="188" s="1"/>
  <c r="EM26" i="188" s="1"/>
  <c r="EN26" i="188" s="1"/>
  <c r="EO26" i="188" s="1"/>
  <c r="EP26" i="188" s="1"/>
  <c r="EQ26" i="188" s="1"/>
  <c r="ER26" i="188" s="1"/>
  <c r="ES26" i="188" s="1"/>
  <c r="ET26" i="188" s="1"/>
  <c r="EU26" i="188" s="1"/>
  <c r="EV26" i="188" s="1"/>
  <c r="EW26" i="188" s="1"/>
  <c r="EX26" i="188" s="1"/>
  <c r="EY26" i="188" s="1"/>
  <c r="EZ26" i="188" s="1"/>
  <c r="FA26" i="188" s="1"/>
  <c r="FB26" i="188" s="1"/>
  <c r="FC26" i="188" s="1"/>
  <c r="FD26" i="188" s="1"/>
  <c r="FE26" i="188" s="1"/>
  <c r="FF26" i="188" s="1"/>
  <c r="FG26" i="188" s="1"/>
  <c r="FH26" i="188" s="1"/>
  <c r="FI26" i="188" s="1"/>
  <c r="FJ26" i="188" s="1"/>
  <c r="FK26" i="188" s="1"/>
  <c r="FL26" i="188" s="1"/>
  <c r="FM26" i="188" s="1"/>
  <c r="FN26" i="188" s="1"/>
  <c r="FO26" i="188" s="1"/>
  <c r="FP26" i="188" s="1"/>
  <c r="FQ26" i="188" s="1"/>
  <c r="FR26" i="188" s="1"/>
  <c r="FS26" i="188" s="1"/>
  <c r="FT26" i="188" s="1"/>
  <c r="FU26" i="188" s="1"/>
  <c r="FV26" i="188" s="1"/>
  <c r="FW26" i="188" s="1"/>
  <c r="FX26" i="188" s="1"/>
  <c r="FY26" i="188" s="1"/>
  <c r="FZ26" i="188" s="1"/>
  <c r="GA26" i="188" s="1"/>
  <c r="GB26" i="188" s="1"/>
  <c r="GC26" i="188" s="1"/>
  <c r="GD26" i="188" s="1"/>
  <c r="GE26" i="188" s="1"/>
  <c r="GF26" i="188" s="1"/>
  <c r="GG26" i="188" s="1"/>
  <c r="GH26" i="188" s="1"/>
  <c r="GI26" i="188" s="1"/>
  <c r="GJ26" i="188" s="1"/>
  <c r="GK26" i="188" s="1"/>
  <c r="GL26" i="188" s="1"/>
  <c r="GM26" i="188" s="1"/>
  <c r="GN26" i="188" s="1"/>
  <c r="GO26" i="188" s="1"/>
  <c r="GP26" i="188" s="1"/>
  <c r="GQ26" i="188" s="1"/>
  <c r="GR26" i="188" s="1"/>
  <c r="GS26" i="188" s="1"/>
  <c r="GT26" i="188" s="1"/>
  <c r="GU26" i="188" s="1"/>
  <c r="GV26" i="188" s="1"/>
  <c r="GW26" i="188" s="1"/>
  <c r="GX26" i="188" s="1"/>
  <c r="GY26" i="188" s="1"/>
  <c r="GZ26" i="188" s="1"/>
  <c r="HA26" i="188" s="1"/>
  <c r="HB26" i="188" s="1"/>
  <c r="HC26" i="188" s="1"/>
  <c r="HD26" i="188" s="1"/>
  <c r="HE26" i="188" s="1"/>
  <c r="HF26" i="188" s="1"/>
  <c r="HG26" i="188" s="1"/>
  <c r="BR40" i="188"/>
  <c r="T40" i="188" s="1"/>
  <c r="BX14" i="184"/>
  <c r="CO30" i="185"/>
  <c r="CP30" i="185" s="1"/>
  <c r="CQ30" i="185" s="1"/>
  <c r="CR30" i="185" s="1"/>
  <c r="CS30" i="185" s="1"/>
  <c r="CT30" i="185" s="1"/>
  <c r="CU30" i="185" s="1"/>
  <c r="CV30" i="185" s="1"/>
  <c r="CW30" i="185" s="1"/>
  <c r="CX30" i="185" s="1"/>
  <c r="CY30" i="185" s="1"/>
  <c r="CZ30" i="185" s="1"/>
  <c r="DA30" i="185" s="1"/>
  <c r="DB30" i="185" s="1"/>
  <c r="DC30" i="185" s="1"/>
  <c r="DD30" i="185" s="1"/>
  <c r="DE30" i="185" s="1"/>
  <c r="DF30" i="185" s="1"/>
  <c r="DG30" i="185" s="1"/>
  <c r="DH30" i="185" s="1"/>
  <c r="DI30" i="185" s="1"/>
  <c r="DJ30" i="185" s="1"/>
  <c r="DK30" i="185" s="1"/>
  <c r="DL30" i="185" s="1"/>
  <c r="DM30" i="185" s="1"/>
  <c r="DN30" i="185" s="1"/>
  <c r="DO30" i="185" s="1"/>
  <c r="DP30" i="185" s="1"/>
  <c r="DQ30" i="185" s="1"/>
  <c r="DR30" i="185" s="1"/>
  <c r="DS30" i="185" s="1"/>
  <c r="DT30" i="185" s="1"/>
  <c r="DU30" i="185" s="1"/>
  <c r="DV30" i="185" s="1"/>
  <c r="DW30" i="185" s="1"/>
  <c r="DX30" i="185" s="1"/>
  <c r="DY30" i="185" s="1"/>
  <c r="DZ30" i="185" s="1"/>
  <c r="EA30" i="185" s="1"/>
  <c r="EB30" i="185" s="1"/>
  <c r="EC30" i="185" s="1"/>
  <c r="ED30" i="185" s="1"/>
  <c r="EE30" i="185" s="1"/>
  <c r="EF30" i="185" s="1"/>
  <c r="EG30" i="185" s="1"/>
  <c r="EH30" i="185" s="1"/>
  <c r="EI30" i="185" s="1"/>
  <c r="EJ30" i="185" s="1"/>
  <c r="EK30" i="185" s="1"/>
  <c r="EL30" i="185" s="1"/>
  <c r="EM30" i="185" s="1"/>
  <c r="EN30" i="185" s="1"/>
  <c r="EO30" i="185" s="1"/>
  <c r="EP30" i="185" s="1"/>
  <c r="EQ30" i="185" s="1"/>
  <c r="ER30" i="185" s="1"/>
  <c r="ES30" i="185" s="1"/>
  <c r="ET30" i="185" s="1"/>
  <c r="EU30" i="185" s="1"/>
  <c r="EV30" i="185" s="1"/>
  <c r="EW30" i="185" s="1"/>
  <c r="EX30" i="185" s="1"/>
  <c r="EY30" i="185" s="1"/>
  <c r="EZ30" i="185" s="1"/>
  <c r="FA30" i="185" s="1"/>
  <c r="FB30" i="185" s="1"/>
  <c r="FC30" i="185" s="1"/>
  <c r="FD30" i="185" s="1"/>
  <c r="FE30" i="185" s="1"/>
  <c r="FF30" i="185" s="1"/>
  <c r="FG30" i="185" s="1"/>
  <c r="FH30" i="185" s="1"/>
  <c r="FI30" i="185" s="1"/>
  <c r="FJ30" i="185" s="1"/>
  <c r="FK30" i="185" s="1"/>
  <c r="FL30" i="185" s="1"/>
  <c r="FM30" i="185" s="1"/>
  <c r="FN30" i="185" s="1"/>
  <c r="FO30" i="185" s="1"/>
  <c r="FP30" i="185" s="1"/>
  <c r="FQ30" i="185" s="1"/>
  <c r="FR30" i="185" s="1"/>
  <c r="FS30" i="185" s="1"/>
  <c r="FT30" i="185" s="1"/>
  <c r="FU30" i="185" s="1"/>
  <c r="FV30" i="185" s="1"/>
  <c r="FW30" i="185" s="1"/>
  <c r="FX30" i="185" s="1"/>
  <c r="FY30" i="185" s="1"/>
  <c r="FZ30" i="185" s="1"/>
  <c r="GA30" i="185" s="1"/>
  <c r="GB30" i="185" s="1"/>
  <c r="GC30" i="185" s="1"/>
  <c r="GD30" i="185" s="1"/>
  <c r="GE30" i="185" s="1"/>
  <c r="GF30" i="185" s="1"/>
  <c r="GG30" i="185" s="1"/>
  <c r="GH30" i="185" s="1"/>
  <c r="GI30" i="185" s="1"/>
  <c r="GJ30" i="185" s="1"/>
  <c r="GK30" i="185" s="1"/>
  <c r="GL30" i="185" s="1"/>
  <c r="GM30" i="185" s="1"/>
  <c r="GN30" i="185" s="1"/>
  <c r="GO30" i="185" s="1"/>
  <c r="GP30" i="185" s="1"/>
  <c r="GQ30" i="185" s="1"/>
  <c r="GR30" i="185" s="1"/>
  <c r="GS30" i="185" s="1"/>
  <c r="GT30" i="185" s="1"/>
  <c r="GU30" i="185" s="1"/>
  <c r="GV30" i="185" s="1"/>
  <c r="GW30" i="185" s="1"/>
  <c r="GX30" i="185" s="1"/>
  <c r="GY30" i="185" s="1"/>
  <c r="GZ30" i="185" s="1"/>
  <c r="HA30" i="185" s="1"/>
  <c r="HB30" i="185" s="1"/>
  <c r="HC30" i="185" s="1"/>
  <c r="HD30" i="185" s="1"/>
  <c r="HE30" i="185" s="1"/>
  <c r="HF30" i="185" s="1"/>
  <c r="HG30" i="185" s="1"/>
  <c r="CO27" i="168"/>
  <c r="CP27" i="168" s="1"/>
  <c r="CQ27" i="168" s="1"/>
  <c r="CR27" i="168" s="1"/>
  <c r="CS27" i="168" s="1"/>
  <c r="CT27" i="168" s="1"/>
  <c r="CU27" i="168" s="1"/>
  <c r="CV27" i="168" s="1"/>
  <c r="CW27" i="168" s="1"/>
  <c r="CX27" i="168" s="1"/>
  <c r="CY27" i="168" s="1"/>
  <c r="CZ27" i="168" s="1"/>
  <c r="DA27" i="168" s="1"/>
  <c r="DB27" i="168" s="1"/>
  <c r="DC27" i="168" s="1"/>
  <c r="DD27" i="168" s="1"/>
  <c r="DE27" i="168" s="1"/>
  <c r="DF27" i="168" s="1"/>
  <c r="DG27" i="168" s="1"/>
  <c r="DH27" i="168" s="1"/>
  <c r="DI27" i="168" s="1"/>
  <c r="DJ27" i="168" s="1"/>
  <c r="DK27" i="168" s="1"/>
  <c r="DL27" i="168" s="1"/>
  <c r="DM27" i="168" s="1"/>
  <c r="DN27" i="168" s="1"/>
  <c r="DO27" i="168" s="1"/>
  <c r="DP27" i="168" s="1"/>
  <c r="DQ27" i="168" s="1"/>
  <c r="DR27" i="168" s="1"/>
  <c r="DS27" i="168" s="1"/>
  <c r="DT27" i="168" s="1"/>
  <c r="BX16" i="168"/>
  <c r="CB32" i="188"/>
  <c r="CO21" i="187"/>
  <c r="CP21" i="187" s="1"/>
  <c r="CQ21" i="187" s="1"/>
  <c r="CR21" i="187" s="1"/>
  <c r="CS21" i="187" s="1"/>
  <c r="CT21" i="187" s="1"/>
  <c r="CU21" i="187" s="1"/>
  <c r="CV21" i="187" s="1"/>
  <c r="CW21" i="187" s="1"/>
  <c r="CX21" i="187" s="1"/>
  <c r="CY21" i="187" s="1"/>
  <c r="CZ21" i="187" s="1"/>
  <c r="DA21" i="187" s="1"/>
  <c r="DB21" i="187" s="1"/>
  <c r="DC21" i="187" s="1"/>
  <c r="DD21" i="187" s="1"/>
  <c r="DE21" i="187" s="1"/>
  <c r="DF21" i="187" s="1"/>
  <c r="DG21" i="187" s="1"/>
  <c r="DH21" i="187" s="1"/>
  <c r="DI21" i="187" s="1"/>
  <c r="DJ21" i="187" s="1"/>
  <c r="DK21" i="187" s="1"/>
  <c r="DL21" i="187" s="1"/>
  <c r="DM21" i="187" s="1"/>
  <c r="DN21" i="187" s="1"/>
  <c r="DO21" i="187" s="1"/>
  <c r="DP21" i="187" s="1"/>
  <c r="DQ21" i="187" s="1"/>
  <c r="DR21" i="187" s="1"/>
  <c r="DS21" i="187" s="1"/>
  <c r="DT21" i="187" s="1"/>
  <c r="DU21" i="187" s="1"/>
  <c r="DV21" i="187" s="1"/>
  <c r="DW21" i="187" s="1"/>
  <c r="DX21" i="187" s="1"/>
  <c r="DY21" i="187" s="1"/>
  <c r="DZ21" i="187" s="1"/>
  <c r="EA21" i="187" s="1"/>
  <c r="EB21" i="187" s="1"/>
  <c r="EC21" i="187" s="1"/>
  <c r="ED21" i="187" s="1"/>
  <c r="EE21" i="187" s="1"/>
  <c r="EF21" i="187" s="1"/>
  <c r="EG21" i="187" s="1"/>
  <c r="EH21" i="187" s="1"/>
  <c r="EI21" i="187" s="1"/>
  <c r="EJ21" i="187" s="1"/>
  <c r="EK21" i="187" s="1"/>
  <c r="EL21" i="187" s="1"/>
  <c r="EM21" i="187" s="1"/>
  <c r="EN21" i="187" s="1"/>
  <c r="EO21" i="187" s="1"/>
  <c r="EP21" i="187" s="1"/>
  <c r="EQ21" i="187" s="1"/>
  <c r="ER21" i="187" s="1"/>
  <c r="ES21" i="187" s="1"/>
  <c r="ET21" i="187" s="1"/>
  <c r="EU21" i="187" s="1"/>
  <c r="EV21" i="187" s="1"/>
  <c r="EW21" i="187" s="1"/>
  <c r="EX21" i="187" s="1"/>
  <c r="EY21" i="187" s="1"/>
  <c r="EZ21" i="187" s="1"/>
  <c r="FA21" i="187" s="1"/>
  <c r="FB21" i="187" s="1"/>
  <c r="FC21" i="187" s="1"/>
  <c r="FD21" i="187" s="1"/>
  <c r="FE21" i="187" s="1"/>
  <c r="FF21" i="187" s="1"/>
  <c r="FG21" i="187" s="1"/>
  <c r="FH21" i="187" s="1"/>
  <c r="FI21" i="187" s="1"/>
  <c r="FJ21" i="187" s="1"/>
  <c r="FK21" i="187" s="1"/>
  <c r="FL21" i="187" s="1"/>
  <c r="FM21" i="187" s="1"/>
  <c r="FN21" i="187" s="1"/>
  <c r="FO21" i="187" s="1"/>
  <c r="FP21" i="187" s="1"/>
  <c r="FQ21" i="187" s="1"/>
  <c r="FR21" i="187" s="1"/>
  <c r="FS21" i="187" s="1"/>
  <c r="FT21" i="187" s="1"/>
  <c r="FU21" i="187" s="1"/>
  <c r="FV21" i="187" s="1"/>
  <c r="FW21" i="187" s="1"/>
  <c r="FX21" i="187" s="1"/>
  <c r="FY21" i="187" s="1"/>
  <c r="FZ21" i="187" s="1"/>
  <c r="GA21" i="187" s="1"/>
  <c r="GB21" i="187" s="1"/>
  <c r="GC21" i="187" s="1"/>
  <c r="GD21" i="187" s="1"/>
  <c r="GE21" i="187" s="1"/>
  <c r="GF21" i="187" s="1"/>
  <c r="GG21" i="187" s="1"/>
  <c r="GH21" i="187" s="1"/>
  <c r="GI21" i="187" s="1"/>
  <c r="GJ21" i="187" s="1"/>
  <c r="GK21" i="187" s="1"/>
  <c r="GL21" i="187" s="1"/>
  <c r="GM21" i="187" s="1"/>
  <c r="GN21" i="187" s="1"/>
  <c r="GO21" i="187" s="1"/>
  <c r="GP21" i="187" s="1"/>
  <c r="GQ21" i="187" s="1"/>
  <c r="GR21" i="187" s="1"/>
  <c r="GS21" i="187" s="1"/>
  <c r="GT21" i="187" s="1"/>
  <c r="GU21" i="187" s="1"/>
  <c r="GV21" i="187" s="1"/>
  <c r="GW21" i="187" s="1"/>
  <c r="GX21" i="187" s="1"/>
  <c r="GY21" i="187" s="1"/>
  <c r="GZ21" i="187" s="1"/>
  <c r="HA21" i="187" s="1"/>
  <c r="HB21" i="187" s="1"/>
  <c r="HC21" i="187" s="1"/>
  <c r="HD21" i="187" s="1"/>
  <c r="HE21" i="187" s="1"/>
  <c r="HF21" i="187" s="1"/>
  <c r="HG21" i="187" s="1"/>
  <c r="CO27" i="186"/>
  <c r="CP27" i="186" s="1"/>
  <c r="CQ27" i="186" s="1"/>
  <c r="CR27" i="186" s="1"/>
  <c r="CS27" i="186" s="1"/>
  <c r="CT27" i="186" s="1"/>
  <c r="CU27" i="186" s="1"/>
  <c r="CV27" i="186" s="1"/>
  <c r="CW27" i="186" s="1"/>
  <c r="CX27" i="186" s="1"/>
  <c r="CY27" i="186" s="1"/>
  <c r="CZ27" i="186" s="1"/>
  <c r="DA27" i="186" s="1"/>
  <c r="DB27" i="186" s="1"/>
  <c r="DC27" i="186" s="1"/>
  <c r="DD27" i="186" s="1"/>
  <c r="DE27" i="186" s="1"/>
  <c r="DF27" i="186" s="1"/>
  <c r="DG27" i="186" s="1"/>
  <c r="DH27" i="186" s="1"/>
  <c r="DI27" i="186" s="1"/>
  <c r="DJ27" i="186" s="1"/>
  <c r="DK27" i="186" s="1"/>
  <c r="DL27" i="186" s="1"/>
  <c r="DM27" i="186" s="1"/>
  <c r="DN27" i="186" s="1"/>
  <c r="DO27" i="186" s="1"/>
  <c r="DP27" i="186" s="1"/>
  <c r="DQ27" i="186" s="1"/>
  <c r="DR27" i="186" s="1"/>
  <c r="DS27" i="186" s="1"/>
  <c r="DT27" i="186" s="1"/>
  <c r="DU27" i="186" s="1"/>
  <c r="DV27" i="186" s="1"/>
  <c r="DW27" i="186" s="1"/>
  <c r="DX27" i="186" s="1"/>
  <c r="DY27" i="186" s="1"/>
  <c r="DZ27" i="186" s="1"/>
  <c r="EA27" i="186" s="1"/>
  <c r="EB27" i="186" s="1"/>
  <c r="EC27" i="186" s="1"/>
  <c r="ED27" i="186" s="1"/>
  <c r="EE27" i="186" s="1"/>
  <c r="EF27" i="186" s="1"/>
  <c r="EG27" i="186" s="1"/>
  <c r="EH27" i="186" s="1"/>
  <c r="EI27" i="186" s="1"/>
  <c r="EJ27" i="186" s="1"/>
  <c r="EK27" i="186" s="1"/>
  <c r="EL27" i="186" s="1"/>
  <c r="EM27" i="186" s="1"/>
  <c r="EN27" i="186" s="1"/>
  <c r="EO27" i="186" s="1"/>
  <c r="EP27" i="186" s="1"/>
  <c r="EQ27" i="186" s="1"/>
  <c r="ER27" i="186" s="1"/>
  <c r="ES27" i="186" s="1"/>
  <c r="ET27" i="186" s="1"/>
  <c r="EU27" i="186" s="1"/>
  <c r="EV27" i="186" s="1"/>
  <c r="EW27" i="186" s="1"/>
  <c r="EX27" i="186" s="1"/>
  <c r="EY27" i="186" s="1"/>
  <c r="EZ27" i="186" s="1"/>
  <c r="FA27" i="186" s="1"/>
  <c r="FB27" i="186" s="1"/>
  <c r="FC27" i="186" s="1"/>
  <c r="FD27" i="186" s="1"/>
  <c r="FE27" i="186" s="1"/>
  <c r="FF27" i="186" s="1"/>
  <c r="FG27" i="186" s="1"/>
  <c r="FH27" i="186" s="1"/>
  <c r="FI27" i="186" s="1"/>
  <c r="FJ27" i="186" s="1"/>
  <c r="FK27" i="186" s="1"/>
  <c r="FL27" i="186" s="1"/>
  <c r="FM27" i="186" s="1"/>
  <c r="FN27" i="186" s="1"/>
  <c r="FO27" i="186" s="1"/>
  <c r="FP27" i="186" s="1"/>
  <c r="FQ27" i="186" s="1"/>
  <c r="FR27" i="186" s="1"/>
  <c r="FS27" i="186" s="1"/>
  <c r="FT27" i="186" s="1"/>
  <c r="FU27" i="186" s="1"/>
  <c r="FV27" i="186" s="1"/>
  <c r="FW27" i="186" s="1"/>
  <c r="FX27" i="186" s="1"/>
  <c r="FY27" i="186" s="1"/>
  <c r="FZ27" i="186" s="1"/>
  <c r="GA27" i="186" s="1"/>
  <c r="GB27" i="186" s="1"/>
  <c r="GC27" i="186" s="1"/>
  <c r="GD27" i="186" s="1"/>
  <c r="GE27" i="186" s="1"/>
  <c r="GF27" i="186" s="1"/>
  <c r="GG27" i="186" s="1"/>
  <c r="GH27" i="186" s="1"/>
  <c r="GI27" i="186" s="1"/>
  <c r="GJ27" i="186" s="1"/>
  <c r="GK27" i="186" s="1"/>
  <c r="GL27" i="186" s="1"/>
  <c r="GM27" i="186" s="1"/>
  <c r="GN27" i="186" s="1"/>
  <c r="GO27" i="186" s="1"/>
  <c r="GP27" i="186" s="1"/>
  <c r="GQ27" i="186" s="1"/>
  <c r="GR27" i="186" s="1"/>
  <c r="GS27" i="186" s="1"/>
  <c r="GT27" i="186" s="1"/>
  <c r="GU27" i="186" s="1"/>
  <c r="GV27" i="186" s="1"/>
  <c r="GW27" i="186" s="1"/>
  <c r="GX27" i="186" s="1"/>
  <c r="GY27" i="186" s="1"/>
  <c r="GZ27" i="186" s="1"/>
  <c r="HA27" i="186" s="1"/>
  <c r="HB27" i="186" s="1"/>
  <c r="HC27" i="186" s="1"/>
  <c r="HD27" i="186" s="1"/>
  <c r="HE27" i="186" s="1"/>
  <c r="HF27" i="186" s="1"/>
  <c r="HG27" i="186" s="1"/>
  <c r="CO24" i="188"/>
  <c r="CP24" i="188" s="1"/>
  <c r="CQ24" i="188" s="1"/>
  <c r="CR24" i="188" s="1"/>
  <c r="CS24" i="188" s="1"/>
  <c r="CT24" i="188" s="1"/>
  <c r="CU24" i="188" s="1"/>
  <c r="CV24" i="188" s="1"/>
  <c r="CW24" i="188" s="1"/>
  <c r="CX24" i="188" s="1"/>
  <c r="CY24" i="188" s="1"/>
  <c r="CZ24" i="188" s="1"/>
  <c r="DA24" i="188" s="1"/>
  <c r="DB24" i="188" s="1"/>
  <c r="DC24" i="188" s="1"/>
  <c r="DD24" i="188" s="1"/>
  <c r="DE24" i="188" s="1"/>
  <c r="DF24" i="188" s="1"/>
  <c r="DG24" i="188" s="1"/>
  <c r="DH24" i="188" s="1"/>
  <c r="DI24" i="188" s="1"/>
  <c r="DJ24" i="188" s="1"/>
  <c r="DK24" i="188" s="1"/>
  <c r="DL24" i="188" s="1"/>
  <c r="DM24" i="188" s="1"/>
  <c r="DN24" i="188" s="1"/>
  <c r="DO24" i="188" s="1"/>
  <c r="DP24" i="188" s="1"/>
  <c r="DQ24" i="188" s="1"/>
  <c r="DR24" i="188" s="1"/>
  <c r="DS24" i="188" s="1"/>
  <c r="DT24" i="188" s="1"/>
  <c r="DU24" i="188" s="1"/>
  <c r="DV24" i="188" s="1"/>
  <c r="DW24" i="188" s="1"/>
  <c r="DX24" i="188" s="1"/>
  <c r="DY24" i="188" s="1"/>
  <c r="DZ24" i="188" s="1"/>
  <c r="EA24" i="188" s="1"/>
  <c r="EB24" i="188" s="1"/>
  <c r="EC24" i="188" s="1"/>
  <c r="ED24" i="188" s="1"/>
  <c r="EE24" i="188" s="1"/>
  <c r="EF24" i="188" s="1"/>
  <c r="EG24" i="188" s="1"/>
  <c r="EH24" i="188" s="1"/>
  <c r="EI24" i="188" s="1"/>
  <c r="EJ24" i="188" s="1"/>
  <c r="EK24" i="188" s="1"/>
  <c r="EL24" i="188" s="1"/>
  <c r="EM24" i="188" s="1"/>
  <c r="EN24" i="188" s="1"/>
  <c r="EO24" i="188" s="1"/>
  <c r="EP24" i="188" s="1"/>
  <c r="EQ24" i="188" s="1"/>
  <c r="ER24" i="188" s="1"/>
  <c r="ES24" i="188" s="1"/>
  <c r="ET24" i="188" s="1"/>
  <c r="EU24" i="188" s="1"/>
  <c r="EV24" i="188" s="1"/>
  <c r="EW24" i="188" s="1"/>
  <c r="EX24" i="188" s="1"/>
  <c r="EY24" i="188" s="1"/>
  <c r="EZ24" i="188" s="1"/>
  <c r="FA24" i="188" s="1"/>
  <c r="FB24" i="188" s="1"/>
  <c r="FC24" i="188" s="1"/>
  <c r="FD24" i="188" s="1"/>
  <c r="FE24" i="188" s="1"/>
  <c r="FF24" i="188" s="1"/>
  <c r="FG24" i="188" s="1"/>
  <c r="FH24" i="188" s="1"/>
  <c r="FI24" i="188" s="1"/>
  <c r="FJ24" i="188" s="1"/>
  <c r="FK24" i="188" s="1"/>
  <c r="FL24" i="188" s="1"/>
  <c r="FM24" i="188" s="1"/>
  <c r="FN24" i="188" s="1"/>
  <c r="FO24" i="188" s="1"/>
  <c r="FP24" i="188" s="1"/>
  <c r="FQ24" i="188" s="1"/>
  <c r="FR24" i="188" s="1"/>
  <c r="FS24" i="188" s="1"/>
  <c r="FT24" i="188" s="1"/>
  <c r="FU24" i="188" s="1"/>
  <c r="FV24" i="188" s="1"/>
  <c r="FW24" i="188" s="1"/>
  <c r="FX24" i="188" s="1"/>
  <c r="FY24" i="188" s="1"/>
  <c r="FZ24" i="188" s="1"/>
  <c r="GA24" i="188" s="1"/>
  <c r="GB24" i="188" s="1"/>
  <c r="GC24" i="188" s="1"/>
  <c r="GD24" i="188" s="1"/>
  <c r="GE24" i="188" s="1"/>
  <c r="GF24" i="188" s="1"/>
  <c r="GG24" i="188" s="1"/>
  <c r="GH24" i="188" s="1"/>
  <c r="GI24" i="188" s="1"/>
  <c r="GJ24" i="188" s="1"/>
  <c r="GK24" i="188" s="1"/>
  <c r="GL24" i="188" s="1"/>
  <c r="GM24" i="188" s="1"/>
  <c r="GN24" i="188" s="1"/>
  <c r="GO24" i="188" s="1"/>
  <c r="GP24" i="188" s="1"/>
  <c r="GQ24" i="188" s="1"/>
  <c r="GR24" i="188" s="1"/>
  <c r="GS24" i="188" s="1"/>
  <c r="GT24" i="188" s="1"/>
  <c r="GU24" i="188" s="1"/>
  <c r="GV24" i="188" s="1"/>
  <c r="GW24" i="188" s="1"/>
  <c r="GX24" i="188" s="1"/>
  <c r="GY24" i="188" s="1"/>
  <c r="GZ24" i="188" s="1"/>
  <c r="HA24" i="188" s="1"/>
  <c r="HB24" i="188" s="1"/>
  <c r="HC24" i="188" s="1"/>
  <c r="HD24" i="188" s="1"/>
  <c r="HE24" i="188" s="1"/>
  <c r="HF24" i="188" s="1"/>
  <c r="HG24" i="188" s="1"/>
  <c r="CO41" i="184"/>
  <c r="CP41" i="184" s="1"/>
  <c r="CQ41" i="184" s="1"/>
  <c r="CR41" i="184" s="1"/>
  <c r="CS41" i="184" s="1"/>
  <c r="CT41" i="184" s="1"/>
  <c r="CU41" i="184" s="1"/>
  <c r="CV41" i="184" s="1"/>
  <c r="CW41" i="184" s="1"/>
  <c r="CX41" i="184" s="1"/>
  <c r="CY41" i="184" s="1"/>
  <c r="CZ41" i="184" s="1"/>
  <c r="DA41" i="184" s="1"/>
  <c r="DB41" i="184" s="1"/>
  <c r="DC41" i="184" s="1"/>
  <c r="DD41" i="184" s="1"/>
  <c r="DE41" i="184" s="1"/>
  <c r="DF41" i="184" s="1"/>
  <c r="DG41" i="184" s="1"/>
  <c r="DH41" i="184" s="1"/>
  <c r="DI41" i="184" s="1"/>
  <c r="DJ41" i="184" s="1"/>
  <c r="DK41" i="184" s="1"/>
  <c r="DL41" i="184" s="1"/>
  <c r="DM41" i="184" s="1"/>
  <c r="DN41" i="184" s="1"/>
  <c r="DO41" i="184" s="1"/>
  <c r="DP41" i="184" s="1"/>
  <c r="DQ41" i="184" s="1"/>
  <c r="DR41" i="184" s="1"/>
  <c r="DS41" i="184" s="1"/>
  <c r="DT41" i="184" s="1"/>
  <c r="DU41" i="184" s="1"/>
  <c r="DV41" i="184" s="1"/>
  <c r="DW41" i="184" s="1"/>
  <c r="DX41" i="184" s="1"/>
  <c r="DY41" i="184" s="1"/>
  <c r="DZ41" i="184" s="1"/>
  <c r="EA41" i="184" s="1"/>
  <c r="EB41" i="184" s="1"/>
  <c r="EC41" i="184" s="1"/>
  <c r="ED41" i="184" s="1"/>
  <c r="EE41" i="184" s="1"/>
  <c r="EF41" i="184" s="1"/>
  <c r="EG41" i="184" s="1"/>
  <c r="EH41" i="184" s="1"/>
  <c r="EI41" i="184" s="1"/>
  <c r="EJ41" i="184" s="1"/>
  <c r="EK41" i="184" s="1"/>
  <c r="EL41" i="184" s="1"/>
  <c r="EM41" i="184" s="1"/>
  <c r="EN41" i="184" s="1"/>
  <c r="EO41" i="184" s="1"/>
  <c r="EP41" i="184" s="1"/>
  <c r="EQ41" i="184" s="1"/>
  <c r="ER41" i="184" s="1"/>
  <c r="ES41" i="184" s="1"/>
  <c r="ET41" i="184" s="1"/>
  <c r="EU41" i="184" s="1"/>
  <c r="EV41" i="184" s="1"/>
  <c r="EW41" i="184" s="1"/>
  <c r="EX41" i="184" s="1"/>
  <c r="EY41" i="184" s="1"/>
  <c r="EZ41" i="184" s="1"/>
  <c r="FA41" i="184" s="1"/>
  <c r="FB41" i="184" s="1"/>
  <c r="FC41" i="184" s="1"/>
  <c r="FD41" i="184" s="1"/>
  <c r="FE41" i="184" s="1"/>
  <c r="FF41" i="184" s="1"/>
  <c r="FG41" i="184" s="1"/>
  <c r="FH41" i="184" s="1"/>
  <c r="FI41" i="184" s="1"/>
  <c r="FJ41" i="184" s="1"/>
  <c r="FK41" i="184" s="1"/>
  <c r="FL41" i="184" s="1"/>
  <c r="FM41" i="184" s="1"/>
  <c r="FN41" i="184" s="1"/>
  <c r="FO41" i="184" s="1"/>
  <c r="FP41" i="184" s="1"/>
  <c r="FQ41" i="184" s="1"/>
  <c r="FR41" i="184" s="1"/>
  <c r="FS41" i="184" s="1"/>
  <c r="FT41" i="184" s="1"/>
  <c r="FU41" i="184" s="1"/>
  <c r="FV41" i="184" s="1"/>
  <c r="FW41" i="184" s="1"/>
  <c r="FX41" i="184" s="1"/>
  <c r="FY41" i="184" s="1"/>
  <c r="FZ41" i="184" s="1"/>
  <c r="GA41" i="184" s="1"/>
  <c r="GB41" i="184" s="1"/>
  <c r="GC41" i="184" s="1"/>
  <c r="GD41" i="184" s="1"/>
  <c r="GE41" i="184" s="1"/>
  <c r="GF41" i="184" s="1"/>
  <c r="GG41" i="184" s="1"/>
  <c r="GH41" i="184" s="1"/>
  <c r="GI41" i="184" s="1"/>
  <c r="GJ41" i="184" s="1"/>
  <c r="GK41" i="184" s="1"/>
  <c r="GL41" i="184" s="1"/>
  <c r="GM41" i="184" s="1"/>
  <c r="GN41" i="184" s="1"/>
  <c r="GO41" i="184" s="1"/>
  <c r="GP41" i="184" s="1"/>
  <c r="GQ41" i="184" s="1"/>
  <c r="GR41" i="184" s="1"/>
  <c r="GS41" i="184" s="1"/>
  <c r="GT41" i="184" s="1"/>
  <c r="GU41" i="184" s="1"/>
  <c r="GV41" i="184" s="1"/>
  <c r="GW41" i="184" s="1"/>
  <c r="GX41" i="184" s="1"/>
  <c r="GY41" i="184" s="1"/>
  <c r="GZ41" i="184" s="1"/>
  <c r="HA41" i="184" s="1"/>
  <c r="HB41" i="184" s="1"/>
  <c r="HC41" i="184" s="1"/>
  <c r="HD41" i="184" s="1"/>
  <c r="HE41" i="184" s="1"/>
  <c r="HF41" i="184" s="1"/>
  <c r="HG41" i="184" s="1"/>
  <c r="CO16" i="185"/>
  <c r="CP16" i="185" s="1"/>
  <c r="CQ16" i="185" s="1"/>
  <c r="CR16" i="185" s="1"/>
  <c r="CS16" i="185" s="1"/>
  <c r="CT16" i="185" s="1"/>
  <c r="CU16" i="185" s="1"/>
  <c r="CV16" i="185" s="1"/>
  <c r="CW16" i="185" s="1"/>
  <c r="CX16" i="185" s="1"/>
  <c r="CY16" i="185" s="1"/>
  <c r="CZ16" i="185" s="1"/>
  <c r="DA16" i="185" s="1"/>
  <c r="DB16" i="185" s="1"/>
  <c r="DC16" i="185" s="1"/>
  <c r="DD16" i="185" s="1"/>
  <c r="DE16" i="185" s="1"/>
  <c r="DF16" i="185" s="1"/>
  <c r="DG16" i="185" s="1"/>
  <c r="DH16" i="185" s="1"/>
  <c r="DI16" i="185" s="1"/>
  <c r="DJ16" i="185" s="1"/>
  <c r="DK16" i="185" s="1"/>
  <c r="DL16" i="185" s="1"/>
  <c r="DM16" i="185" s="1"/>
  <c r="DN16" i="185" s="1"/>
  <c r="DO16" i="185" s="1"/>
  <c r="DP16" i="185" s="1"/>
  <c r="DQ16" i="185" s="1"/>
  <c r="DR16" i="185" s="1"/>
  <c r="DS16" i="185" s="1"/>
  <c r="DT16" i="185" s="1"/>
  <c r="CO33" i="187"/>
  <c r="CP33" i="187" s="1"/>
  <c r="CQ33" i="187" s="1"/>
  <c r="CR33" i="187" s="1"/>
  <c r="CS33" i="187" s="1"/>
  <c r="CT33" i="187" s="1"/>
  <c r="CU33" i="187" s="1"/>
  <c r="CV33" i="187" s="1"/>
  <c r="CW33" i="187" s="1"/>
  <c r="CX33" i="187" s="1"/>
  <c r="CY33" i="187" s="1"/>
  <c r="CZ33" i="187" s="1"/>
  <c r="DA33" i="187" s="1"/>
  <c r="DB33" i="187" s="1"/>
  <c r="DC33" i="187" s="1"/>
  <c r="DD33" i="187" s="1"/>
  <c r="DE33" i="187" s="1"/>
  <c r="DF33" i="187" s="1"/>
  <c r="DG33" i="187" s="1"/>
  <c r="DH33" i="187" s="1"/>
  <c r="DI33" i="187" s="1"/>
  <c r="DJ33" i="187" s="1"/>
  <c r="DK33" i="187" s="1"/>
  <c r="DL33" i="187" s="1"/>
  <c r="DM33" i="187" s="1"/>
  <c r="DN33" i="187" s="1"/>
  <c r="DO33" i="187" s="1"/>
  <c r="DP33" i="187" s="1"/>
  <c r="DQ33" i="187" s="1"/>
  <c r="DR33" i="187" s="1"/>
  <c r="DS33" i="187" s="1"/>
  <c r="DT33" i="187" s="1"/>
  <c r="DU33" i="187" s="1"/>
  <c r="DV33" i="187" s="1"/>
  <c r="DW33" i="187" s="1"/>
  <c r="DX33" i="187" s="1"/>
  <c r="DY33" i="187" s="1"/>
  <c r="DZ33" i="187" s="1"/>
  <c r="EA33" i="187" s="1"/>
  <c r="EB33" i="187" s="1"/>
  <c r="EC33" i="187" s="1"/>
  <c r="ED33" i="187" s="1"/>
  <c r="EE33" i="187" s="1"/>
  <c r="EF33" i="187" s="1"/>
  <c r="EG33" i="187" s="1"/>
  <c r="EH33" i="187" s="1"/>
  <c r="EI33" i="187" s="1"/>
  <c r="EJ33" i="187" s="1"/>
  <c r="EK33" i="187" s="1"/>
  <c r="EL33" i="187" s="1"/>
  <c r="EM33" i="187" s="1"/>
  <c r="EN33" i="187" s="1"/>
  <c r="EO33" i="187" s="1"/>
  <c r="EP33" i="187" s="1"/>
  <c r="EQ33" i="187" s="1"/>
  <c r="ER33" i="187" s="1"/>
  <c r="ES33" i="187" s="1"/>
  <c r="ET33" i="187" s="1"/>
  <c r="EU33" i="187" s="1"/>
  <c r="EV33" i="187" s="1"/>
  <c r="EW33" i="187" s="1"/>
  <c r="EX33" i="187" s="1"/>
  <c r="EY33" i="187" s="1"/>
  <c r="EZ33" i="187" s="1"/>
  <c r="FA33" i="187" s="1"/>
  <c r="FB33" i="187" s="1"/>
  <c r="FC33" i="187" s="1"/>
  <c r="FD33" i="187" s="1"/>
  <c r="FE33" i="187" s="1"/>
  <c r="FF33" i="187" s="1"/>
  <c r="FG33" i="187" s="1"/>
  <c r="FH33" i="187" s="1"/>
  <c r="FI33" i="187" s="1"/>
  <c r="FJ33" i="187" s="1"/>
  <c r="FK33" i="187" s="1"/>
  <c r="FL33" i="187" s="1"/>
  <c r="FM33" i="187" s="1"/>
  <c r="FN33" i="187" s="1"/>
  <c r="FO33" i="187" s="1"/>
  <c r="FP33" i="187" s="1"/>
  <c r="FQ33" i="187" s="1"/>
  <c r="FR33" i="187" s="1"/>
  <c r="FS33" i="187" s="1"/>
  <c r="FT33" i="187" s="1"/>
  <c r="FU33" i="187" s="1"/>
  <c r="FV33" i="187" s="1"/>
  <c r="FW33" i="187" s="1"/>
  <c r="FX33" i="187" s="1"/>
  <c r="FY33" i="187" s="1"/>
  <c r="FZ33" i="187" s="1"/>
  <c r="GA33" i="187" s="1"/>
  <c r="GB33" i="187" s="1"/>
  <c r="GC33" i="187" s="1"/>
  <c r="GD33" i="187" s="1"/>
  <c r="GE33" i="187" s="1"/>
  <c r="GF33" i="187" s="1"/>
  <c r="GG33" i="187" s="1"/>
  <c r="GH33" i="187" s="1"/>
  <c r="GI33" i="187" s="1"/>
  <c r="GJ33" i="187" s="1"/>
  <c r="GK33" i="187" s="1"/>
  <c r="GL33" i="187" s="1"/>
  <c r="GM33" i="187" s="1"/>
  <c r="GN33" i="187" s="1"/>
  <c r="GO33" i="187" s="1"/>
  <c r="GP33" i="187" s="1"/>
  <c r="GQ33" i="187" s="1"/>
  <c r="GR33" i="187" s="1"/>
  <c r="GS33" i="187" s="1"/>
  <c r="GT33" i="187" s="1"/>
  <c r="GU33" i="187" s="1"/>
  <c r="GV33" i="187" s="1"/>
  <c r="GW33" i="187" s="1"/>
  <c r="GX33" i="187" s="1"/>
  <c r="GY33" i="187" s="1"/>
  <c r="GZ33" i="187" s="1"/>
  <c r="HA33" i="187" s="1"/>
  <c r="HB33" i="187" s="1"/>
  <c r="HC33" i="187" s="1"/>
  <c r="HD33" i="187" s="1"/>
  <c r="HE33" i="187" s="1"/>
  <c r="HF33" i="187" s="1"/>
  <c r="HG33" i="187" s="1"/>
  <c r="BX42" i="184"/>
  <c r="BR42" i="184"/>
  <c r="BY42" i="184"/>
  <c r="P42" i="184" s="1"/>
  <c r="BS42" i="184"/>
  <c r="U42" i="184" s="1"/>
  <c r="BR33" i="168"/>
  <c r="T33" i="168" s="1"/>
  <c r="CO32" i="188"/>
  <c r="CP32" i="188" s="1"/>
  <c r="CQ32" i="188" s="1"/>
  <c r="CR32" i="188" s="1"/>
  <c r="CS32" i="188" s="1"/>
  <c r="CT32" i="188" s="1"/>
  <c r="CU32" i="188" s="1"/>
  <c r="CV32" i="188" s="1"/>
  <c r="CW32" i="188" s="1"/>
  <c r="CX32" i="188" s="1"/>
  <c r="CY32" i="188" s="1"/>
  <c r="CZ32" i="188" s="1"/>
  <c r="DA32" i="188" s="1"/>
  <c r="DB32" i="188" s="1"/>
  <c r="DC32" i="188" s="1"/>
  <c r="DD32" i="188" s="1"/>
  <c r="DE32" i="188" s="1"/>
  <c r="DF32" i="188" s="1"/>
  <c r="DG32" i="188" s="1"/>
  <c r="DH32" i="188" s="1"/>
  <c r="DI32" i="188" s="1"/>
  <c r="DJ32" i="188" s="1"/>
  <c r="DK32" i="188" s="1"/>
  <c r="DL32" i="188" s="1"/>
  <c r="DM32" i="188" s="1"/>
  <c r="DN32" i="188" s="1"/>
  <c r="DO32" i="188" s="1"/>
  <c r="DP32" i="188" s="1"/>
  <c r="DQ32" i="188" s="1"/>
  <c r="DR32" i="188" s="1"/>
  <c r="DS32" i="188" s="1"/>
  <c r="DT32" i="188" s="1"/>
  <c r="DU32" i="188" s="1"/>
  <c r="DV32" i="188" s="1"/>
  <c r="DW32" i="188" s="1"/>
  <c r="DX32" i="188" s="1"/>
  <c r="DY32" i="188" s="1"/>
  <c r="DZ32" i="188" s="1"/>
  <c r="EA32" i="188" s="1"/>
  <c r="EB32" i="188" s="1"/>
  <c r="EC32" i="188" s="1"/>
  <c r="ED32" i="188" s="1"/>
  <c r="EE32" i="188" s="1"/>
  <c r="EF32" i="188" s="1"/>
  <c r="EG32" i="188" s="1"/>
  <c r="EH32" i="188" s="1"/>
  <c r="EI32" i="188" s="1"/>
  <c r="EJ32" i="188" s="1"/>
  <c r="EK32" i="188" s="1"/>
  <c r="EL32" i="188" s="1"/>
  <c r="EM32" i="188" s="1"/>
  <c r="EN32" i="188" s="1"/>
  <c r="EO32" i="188" s="1"/>
  <c r="EP32" i="188" s="1"/>
  <c r="EQ32" i="188" s="1"/>
  <c r="ER32" i="188" s="1"/>
  <c r="ES32" i="188" s="1"/>
  <c r="ET32" i="188" s="1"/>
  <c r="EU32" i="188" s="1"/>
  <c r="EV32" i="188" s="1"/>
  <c r="EW32" i="188" s="1"/>
  <c r="EX32" i="188" s="1"/>
  <c r="EY32" i="188" s="1"/>
  <c r="EZ32" i="188" s="1"/>
  <c r="FA32" i="188" s="1"/>
  <c r="FB32" i="188" s="1"/>
  <c r="FC32" i="188" s="1"/>
  <c r="FD32" i="188" s="1"/>
  <c r="FE32" i="188" s="1"/>
  <c r="FF32" i="188" s="1"/>
  <c r="FG32" i="188" s="1"/>
  <c r="FH32" i="188" s="1"/>
  <c r="FI32" i="188" s="1"/>
  <c r="FJ32" i="188" s="1"/>
  <c r="FK32" i="188" s="1"/>
  <c r="FL32" i="188" s="1"/>
  <c r="FM32" i="188" s="1"/>
  <c r="FN32" i="188" s="1"/>
  <c r="FO32" i="188" s="1"/>
  <c r="FP32" i="188" s="1"/>
  <c r="FQ32" i="188" s="1"/>
  <c r="FR32" i="188" s="1"/>
  <c r="FS32" i="188" s="1"/>
  <c r="FT32" i="188" s="1"/>
  <c r="FU32" i="188" s="1"/>
  <c r="FV32" i="188" s="1"/>
  <c r="FW32" i="188" s="1"/>
  <c r="FX32" i="188" s="1"/>
  <c r="FY32" i="188" s="1"/>
  <c r="FZ32" i="188" s="1"/>
  <c r="GA32" i="188" s="1"/>
  <c r="GB32" i="188" s="1"/>
  <c r="GC32" i="188" s="1"/>
  <c r="GD32" i="188" s="1"/>
  <c r="GE32" i="188" s="1"/>
  <c r="GF32" i="188" s="1"/>
  <c r="GG32" i="188" s="1"/>
  <c r="GH32" i="188" s="1"/>
  <c r="GI32" i="188" s="1"/>
  <c r="GJ32" i="188" s="1"/>
  <c r="GK32" i="188" s="1"/>
  <c r="GL32" i="188" s="1"/>
  <c r="GM32" i="188" s="1"/>
  <c r="GN32" i="188" s="1"/>
  <c r="GO32" i="188" s="1"/>
  <c r="GP32" i="188" s="1"/>
  <c r="GQ32" i="188" s="1"/>
  <c r="GR32" i="188" s="1"/>
  <c r="GS32" i="188" s="1"/>
  <c r="GT32" i="188" s="1"/>
  <c r="GU32" i="188" s="1"/>
  <c r="GV32" i="188" s="1"/>
  <c r="GW32" i="188" s="1"/>
  <c r="GX32" i="188" s="1"/>
  <c r="GY32" i="188" s="1"/>
  <c r="GZ32" i="188" s="1"/>
  <c r="HA32" i="188" s="1"/>
  <c r="HB32" i="188" s="1"/>
  <c r="HC32" i="188" s="1"/>
  <c r="HD32" i="188" s="1"/>
  <c r="HE32" i="188" s="1"/>
  <c r="HF32" i="188" s="1"/>
  <c r="HG32" i="188" s="1"/>
  <c r="CB42" i="168"/>
  <c r="BU31" i="187"/>
  <c r="CO13" i="186"/>
  <c r="BU31" i="168"/>
  <c r="CB37" i="185"/>
  <c r="BU34" i="168"/>
  <c r="BX31" i="168"/>
  <c r="CO16" i="184"/>
  <c r="CP16" i="184" s="1"/>
  <c r="CQ16" i="184" s="1"/>
  <c r="CR16" i="184" s="1"/>
  <c r="CS16" i="184" s="1"/>
  <c r="CT16" i="184" s="1"/>
  <c r="CU16" i="184" s="1"/>
  <c r="CV16" i="184" s="1"/>
  <c r="CW16" i="184" s="1"/>
  <c r="CX16" i="184" s="1"/>
  <c r="CY16" i="184" s="1"/>
  <c r="CZ16" i="184" s="1"/>
  <c r="DA16" i="184" s="1"/>
  <c r="DB16" i="184" s="1"/>
  <c r="DC16" i="184" s="1"/>
  <c r="DD16" i="184" s="1"/>
  <c r="DE16" i="184" s="1"/>
  <c r="DF16" i="184" s="1"/>
  <c r="DG16" i="184" s="1"/>
  <c r="DH16" i="184" s="1"/>
  <c r="DI16" i="184" s="1"/>
  <c r="DJ16" i="184" s="1"/>
  <c r="DK16" i="184" s="1"/>
  <c r="DL16" i="184" s="1"/>
  <c r="DM16" i="184" s="1"/>
  <c r="DN16" i="184" s="1"/>
  <c r="DO16" i="184" s="1"/>
  <c r="DP16" i="184" s="1"/>
  <c r="DQ16" i="184" s="1"/>
  <c r="DR16" i="184" s="1"/>
  <c r="DS16" i="184" s="1"/>
  <c r="DT16" i="184" s="1"/>
  <c r="O18" i="184"/>
  <c r="BY31" i="168"/>
  <c r="P31" i="168" s="1"/>
  <c r="BR42" i="168"/>
  <c r="T42" i="168" s="1"/>
  <c r="BS16" i="186"/>
  <c r="U16" i="186" s="1"/>
  <c r="CO29" i="185"/>
  <c r="CP29" i="185" s="1"/>
  <c r="CQ29" i="185" s="1"/>
  <c r="CR29" i="185" s="1"/>
  <c r="CS29" i="185" s="1"/>
  <c r="CT29" i="185" s="1"/>
  <c r="CU29" i="185" s="1"/>
  <c r="CV29" i="185" s="1"/>
  <c r="CW29" i="185" s="1"/>
  <c r="CX29" i="185" s="1"/>
  <c r="CY29" i="185" s="1"/>
  <c r="CZ29" i="185" s="1"/>
  <c r="DA29" i="185" s="1"/>
  <c r="DB29" i="185" s="1"/>
  <c r="DC29" i="185" s="1"/>
  <c r="DD29" i="185" s="1"/>
  <c r="DE29" i="185" s="1"/>
  <c r="DF29" i="185" s="1"/>
  <c r="DG29" i="185" s="1"/>
  <c r="DH29" i="185" s="1"/>
  <c r="DI29" i="185" s="1"/>
  <c r="DJ29" i="185" s="1"/>
  <c r="DK29" i="185" s="1"/>
  <c r="DL29" i="185" s="1"/>
  <c r="DM29" i="185" s="1"/>
  <c r="DN29" i="185" s="1"/>
  <c r="DO29" i="185" s="1"/>
  <c r="DP29" i="185" s="1"/>
  <c r="DQ29" i="185" s="1"/>
  <c r="DR29" i="185" s="1"/>
  <c r="DS29" i="185" s="1"/>
  <c r="DT29" i="185" s="1"/>
  <c r="DU29" i="185" s="1"/>
  <c r="DV29" i="185" s="1"/>
  <c r="DW29" i="185" s="1"/>
  <c r="DX29" i="185" s="1"/>
  <c r="DY29" i="185" s="1"/>
  <c r="DZ29" i="185" s="1"/>
  <c r="EA29" i="185" s="1"/>
  <c r="EB29" i="185" s="1"/>
  <c r="EC29" i="185" s="1"/>
  <c r="ED29" i="185" s="1"/>
  <c r="EE29" i="185" s="1"/>
  <c r="EF29" i="185" s="1"/>
  <c r="EG29" i="185" s="1"/>
  <c r="EH29" i="185" s="1"/>
  <c r="EI29" i="185" s="1"/>
  <c r="EJ29" i="185" s="1"/>
  <c r="EK29" i="185" s="1"/>
  <c r="EL29" i="185" s="1"/>
  <c r="EM29" i="185" s="1"/>
  <c r="EN29" i="185" s="1"/>
  <c r="EO29" i="185" s="1"/>
  <c r="EP29" i="185" s="1"/>
  <c r="EQ29" i="185" s="1"/>
  <c r="ER29" i="185" s="1"/>
  <c r="ES29" i="185" s="1"/>
  <c r="ET29" i="185" s="1"/>
  <c r="EU29" i="185" s="1"/>
  <c r="EV29" i="185" s="1"/>
  <c r="EW29" i="185" s="1"/>
  <c r="EX29" i="185" s="1"/>
  <c r="EY29" i="185" s="1"/>
  <c r="EZ29" i="185" s="1"/>
  <c r="FA29" i="185" s="1"/>
  <c r="FB29" i="185" s="1"/>
  <c r="FC29" i="185" s="1"/>
  <c r="FD29" i="185" s="1"/>
  <c r="FE29" i="185" s="1"/>
  <c r="FF29" i="185" s="1"/>
  <c r="FG29" i="185" s="1"/>
  <c r="FH29" i="185" s="1"/>
  <c r="FI29" i="185" s="1"/>
  <c r="FJ29" i="185" s="1"/>
  <c r="FK29" i="185" s="1"/>
  <c r="FL29" i="185" s="1"/>
  <c r="FM29" i="185" s="1"/>
  <c r="FN29" i="185" s="1"/>
  <c r="FO29" i="185" s="1"/>
  <c r="FP29" i="185" s="1"/>
  <c r="FQ29" i="185" s="1"/>
  <c r="FR29" i="185" s="1"/>
  <c r="FS29" i="185" s="1"/>
  <c r="FT29" i="185" s="1"/>
  <c r="FU29" i="185" s="1"/>
  <c r="FV29" i="185" s="1"/>
  <c r="FW29" i="185" s="1"/>
  <c r="FX29" i="185" s="1"/>
  <c r="FY29" i="185" s="1"/>
  <c r="FZ29" i="185" s="1"/>
  <c r="GA29" i="185" s="1"/>
  <c r="GB29" i="185" s="1"/>
  <c r="GC29" i="185" s="1"/>
  <c r="GD29" i="185" s="1"/>
  <c r="GE29" i="185" s="1"/>
  <c r="GF29" i="185" s="1"/>
  <c r="GG29" i="185" s="1"/>
  <c r="GH29" i="185" s="1"/>
  <c r="GI29" i="185" s="1"/>
  <c r="GJ29" i="185" s="1"/>
  <c r="GK29" i="185" s="1"/>
  <c r="GL29" i="185" s="1"/>
  <c r="GM29" i="185" s="1"/>
  <c r="GN29" i="185" s="1"/>
  <c r="GO29" i="185" s="1"/>
  <c r="GP29" i="185" s="1"/>
  <c r="GQ29" i="185" s="1"/>
  <c r="GR29" i="185" s="1"/>
  <c r="GS29" i="185" s="1"/>
  <c r="GT29" i="185" s="1"/>
  <c r="GU29" i="185" s="1"/>
  <c r="GV29" i="185" s="1"/>
  <c r="GW29" i="185" s="1"/>
  <c r="GX29" i="185" s="1"/>
  <c r="GY29" i="185" s="1"/>
  <c r="GZ29" i="185" s="1"/>
  <c r="HA29" i="185" s="1"/>
  <c r="HB29" i="185" s="1"/>
  <c r="HC29" i="185" s="1"/>
  <c r="HD29" i="185" s="1"/>
  <c r="HE29" i="185" s="1"/>
  <c r="HF29" i="185" s="1"/>
  <c r="HG29" i="185" s="1"/>
  <c r="BY27" i="168"/>
  <c r="P27" i="168" s="1"/>
  <c r="CO31" i="187"/>
  <c r="CP31" i="187" s="1"/>
  <c r="CQ31" i="187" s="1"/>
  <c r="CR31" i="187" s="1"/>
  <c r="CS31" i="187" s="1"/>
  <c r="CT31" i="187" s="1"/>
  <c r="CU31" i="187" s="1"/>
  <c r="CV31" i="187" s="1"/>
  <c r="CW31" i="187" s="1"/>
  <c r="CX31" i="187" s="1"/>
  <c r="CY31" i="187" s="1"/>
  <c r="CZ31" i="187" s="1"/>
  <c r="DA31" i="187" s="1"/>
  <c r="DB31" i="187" s="1"/>
  <c r="DC31" i="187" s="1"/>
  <c r="DD31" i="187" s="1"/>
  <c r="DE31" i="187" s="1"/>
  <c r="DF31" i="187" s="1"/>
  <c r="DG31" i="187" s="1"/>
  <c r="DH31" i="187" s="1"/>
  <c r="DI31" i="187" s="1"/>
  <c r="DJ31" i="187" s="1"/>
  <c r="DK31" i="187" s="1"/>
  <c r="DL31" i="187" s="1"/>
  <c r="DM31" i="187" s="1"/>
  <c r="DN31" i="187" s="1"/>
  <c r="DO31" i="187" s="1"/>
  <c r="DP31" i="187" s="1"/>
  <c r="DQ31" i="187" s="1"/>
  <c r="DR31" i="187" s="1"/>
  <c r="DS31" i="187" s="1"/>
  <c r="DT31" i="187" s="1"/>
  <c r="DU31" i="187" s="1"/>
  <c r="DV31" i="187" s="1"/>
  <c r="DW31" i="187" s="1"/>
  <c r="DX31" i="187" s="1"/>
  <c r="DY31" i="187" s="1"/>
  <c r="DZ31" i="187" s="1"/>
  <c r="EA31" i="187" s="1"/>
  <c r="EB31" i="187" s="1"/>
  <c r="EC31" i="187" s="1"/>
  <c r="ED31" i="187" s="1"/>
  <c r="EE31" i="187" s="1"/>
  <c r="EF31" i="187" s="1"/>
  <c r="EG31" i="187" s="1"/>
  <c r="EH31" i="187" s="1"/>
  <c r="EI31" i="187" s="1"/>
  <c r="EJ31" i="187" s="1"/>
  <c r="EK31" i="187" s="1"/>
  <c r="EL31" i="187" s="1"/>
  <c r="EM31" i="187" s="1"/>
  <c r="EN31" i="187" s="1"/>
  <c r="EO31" i="187" s="1"/>
  <c r="EP31" i="187" s="1"/>
  <c r="EQ31" i="187" s="1"/>
  <c r="ER31" i="187" s="1"/>
  <c r="ES31" i="187" s="1"/>
  <c r="ET31" i="187" s="1"/>
  <c r="EU31" i="187" s="1"/>
  <c r="EV31" i="187" s="1"/>
  <c r="EW31" i="187" s="1"/>
  <c r="EX31" i="187" s="1"/>
  <c r="EY31" i="187" s="1"/>
  <c r="EZ31" i="187" s="1"/>
  <c r="FA31" i="187" s="1"/>
  <c r="FB31" i="187" s="1"/>
  <c r="FC31" i="187" s="1"/>
  <c r="FD31" i="187" s="1"/>
  <c r="FE31" i="187" s="1"/>
  <c r="FF31" i="187" s="1"/>
  <c r="FG31" i="187" s="1"/>
  <c r="FH31" i="187" s="1"/>
  <c r="FI31" i="187" s="1"/>
  <c r="FJ31" i="187" s="1"/>
  <c r="FK31" i="187" s="1"/>
  <c r="FL31" i="187" s="1"/>
  <c r="FM31" i="187" s="1"/>
  <c r="FN31" i="187" s="1"/>
  <c r="FO31" i="187" s="1"/>
  <c r="FP31" i="187" s="1"/>
  <c r="FQ31" i="187" s="1"/>
  <c r="FR31" i="187" s="1"/>
  <c r="FS31" i="187" s="1"/>
  <c r="FT31" i="187" s="1"/>
  <c r="FU31" i="187" s="1"/>
  <c r="FV31" i="187" s="1"/>
  <c r="FW31" i="187" s="1"/>
  <c r="FX31" i="187" s="1"/>
  <c r="FY31" i="187" s="1"/>
  <c r="FZ31" i="187" s="1"/>
  <c r="GA31" i="187" s="1"/>
  <c r="GB31" i="187" s="1"/>
  <c r="GC31" i="187" s="1"/>
  <c r="GD31" i="187" s="1"/>
  <c r="GE31" i="187" s="1"/>
  <c r="GF31" i="187" s="1"/>
  <c r="GG31" i="187" s="1"/>
  <c r="GH31" i="187" s="1"/>
  <c r="GI31" i="187" s="1"/>
  <c r="GJ31" i="187" s="1"/>
  <c r="GK31" i="187" s="1"/>
  <c r="GL31" i="187" s="1"/>
  <c r="GM31" i="187" s="1"/>
  <c r="GN31" i="187" s="1"/>
  <c r="GO31" i="187" s="1"/>
  <c r="GP31" i="187" s="1"/>
  <c r="GQ31" i="187" s="1"/>
  <c r="GR31" i="187" s="1"/>
  <c r="GS31" i="187" s="1"/>
  <c r="GT31" i="187" s="1"/>
  <c r="GU31" i="187" s="1"/>
  <c r="GV31" i="187" s="1"/>
  <c r="GW31" i="187" s="1"/>
  <c r="GX31" i="187" s="1"/>
  <c r="GY31" i="187" s="1"/>
  <c r="GZ31" i="187" s="1"/>
  <c r="HA31" i="187" s="1"/>
  <c r="HB31" i="187" s="1"/>
  <c r="HC31" i="187" s="1"/>
  <c r="HD31" i="187" s="1"/>
  <c r="HE31" i="187" s="1"/>
  <c r="HF31" i="187" s="1"/>
  <c r="HG31" i="187" s="1"/>
  <c r="CO29" i="188"/>
  <c r="CP29" i="188" s="1"/>
  <c r="CQ29" i="188" s="1"/>
  <c r="CR29" i="188" s="1"/>
  <c r="CS29" i="188" s="1"/>
  <c r="CT29" i="188" s="1"/>
  <c r="CU29" i="188" s="1"/>
  <c r="CV29" i="188" s="1"/>
  <c r="CW29" i="188" s="1"/>
  <c r="CX29" i="188" s="1"/>
  <c r="CY29" i="188" s="1"/>
  <c r="CZ29" i="188" s="1"/>
  <c r="DA29" i="188" s="1"/>
  <c r="DB29" i="188" s="1"/>
  <c r="DC29" i="188" s="1"/>
  <c r="DD29" i="188" s="1"/>
  <c r="DE29" i="188" s="1"/>
  <c r="DF29" i="188" s="1"/>
  <c r="DG29" i="188" s="1"/>
  <c r="DH29" i="188" s="1"/>
  <c r="DI29" i="188" s="1"/>
  <c r="DJ29" i="188" s="1"/>
  <c r="DK29" i="188" s="1"/>
  <c r="DL29" i="188" s="1"/>
  <c r="DM29" i="188" s="1"/>
  <c r="DN29" i="188" s="1"/>
  <c r="DO29" i="188" s="1"/>
  <c r="DP29" i="188" s="1"/>
  <c r="DQ29" i="188" s="1"/>
  <c r="DR29" i="188" s="1"/>
  <c r="DS29" i="188" s="1"/>
  <c r="DT29" i="188" s="1"/>
  <c r="DU29" i="188" s="1"/>
  <c r="DV29" i="188" s="1"/>
  <c r="DW29" i="188" s="1"/>
  <c r="DX29" i="188" s="1"/>
  <c r="DY29" i="188" s="1"/>
  <c r="DZ29" i="188" s="1"/>
  <c r="EA29" i="188" s="1"/>
  <c r="EB29" i="188" s="1"/>
  <c r="EC29" i="188" s="1"/>
  <c r="ED29" i="188" s="1"/>
  <c r="EE29" i="188" s="1"/>
  <c r="EF29" i="188" s="1"/>
  <c r="EG29" i="188" s="1"/>
  <c r="EH29" i="188" s="1"/>
  <c r="EI29" i="188" s="1"/>
  <c r="EJ29" i="188" s="1"/>
  <c r="EK29" i="188" s="1"/>
  <c r="EL29" i="188" s="1"/>
  <c r="EM29" i="188" s="1"/>
  <c r="EN29" i="188" s="1"/>
  <c r="EO29" i="188" s="1"/>
  <c r="EP29" i="188" s="1"/>
  <c r="EQ29" i="188" s="1"/>
  <c r="ER29" i="188" s="1"/>
  <c r="ES29" i="188" s="1"/>
  <c r="ET29" i="188" s="1"/>
  <c r="EU29" i="188" s="1"/>
  <c r="EV29" i="188" s="1"/>
  <c r="EW29" i="188" s="1"/>
  <c r="EX29" i="188" s="1"/>
  <c r="EY29" i="188" s="1"/>
  <c r="EZ29" i="188" s="1"/>
  <c r="FA29" i="188" s="1"/>
  <c r="FB29" i="188" s="1"/>
  <c r="FC29" i="188" s="1"/>
  <c r="FD29" i="188" s="1"/>
  <c r="FE29" i="188" s="1"/>
  <c r="FF29" i="188" s="1"/>
  <c r="FG29" i="188" s="1"/>
  <c r="FH29" i="188" s="1"/>
  <c r="FI29" i="188" s="1"/>
  <c r="FJ29" i="188" s="1"/>
  <c r="FK29" i="188" s="1"/>
  <c r="FL29" i="188" s="1"/>
  <c r="FM29" i="188" s="1"/>
  <c r="FN29" i="188" s="1"/>
  <c r="FO29" i="188" s="1"/>
  <c r="FP29" i="188" s="1"/>
  <c r="FQ29" i="188" s="1"/>
  <c r="FR29" i="188" s="1"/>
  <c r="FS29" i="188" s="1"/>
  <c r="FT29" i="188" s="1"/>
  <c r="FU29" i="188" s="1"/>
  <c r="FV29" i="188" s="1"/>
  <c r="FW29" i="188" s="1"/>
  <c r="FX29" i="188" s="1"/>
  <c r="FY29" i="188" s="1"/>
  <c r="FZ29" i="188" s="1"/>
  <c r="GA29" i="188" s="1"/>
  <c r="GB29" i="188" s="1"/>
  <c r="GC29" i="188" s="1"/>
  <c r="GD29" i="188" s="1"/>
  <c r="GE29" i="188" s="1"/>
  <c r="GF29" i="188" s="1"/>
  <c r="GG29" i="188" s="1"/>
  <c r="GH29" i="188" s="1"/>
  <c r="GI29" i="188" s="1"/>
  <c r="GJ29" i="188" s="1"/>
  <c r="GK29" i="188" s="1"/>
  <c r="GL29" i="188" s="1"/>
  <c r="GM29" i="188" s="1"/>
  <c r="GN29" i="188" s="1"/>
  <c r="GO29" i="188" s="1"/>
  <c r="GP29" i="188" s="1"/>
  <c r="GQ29" i="188" s="1"/>
  <c r="GR29" i="188" s="1"/>
  <c r="GS29" i="188" s="1"/>
  <c r="GT29" i="188" s="1"/>
  <c r="GU29" i="188" s="1"/>
  <c r="GV29" i="188" s="1"/>
  <c r="GW29" i="188" s="1"/>
  <c r="GX29" i="188" s="1"/>
  <c r="GY29" i="188" s="1"/>
  <c r="GZ29" i="188" s="1"/>
  <c r="HA29" i="188" s="1"/>
  <c r="HB29" i="188" s="1"/>
  <c r="HC29" i="188" s="1"/>
  <c r="HD29" i="188" s="1"/>
  <c r="HE29" i="188" s="1"/>
  <c r="HF29" i="188" s="1"/>
  <c r="HG29" i="188" s="1"/>
  <c r="CO35" i="187"/>
  <c r="CP35" i="187" s="1"/>
  <c r="CQ35" i="187" s="1"/>
  <c r="CR35" i="187" s="1"/>
  <c r="CS35" i="187" s="1"/>
  <c r="CT35" i="187" s="1"/>
  <c r="CU35" i="187" s="1"/>
  <c r="CV35" i="187" s="1"/>
  <c r="CW35" i="187" s="1"/>
  <c r="CX35" i="187" s="1"/>
  <c r="CY35" i="187" s="1"/>
  <c r="CZ35" i="187" s="1"/>
  <c r="DA35" i="187" s="1"/>
  <c r="DB35" i="187" s="1"/>
  <c r="DC35" i="187" s="1"/>
  <c r="DD35" i="187" s="1"/>
  <c r="DE35" i="187" s="1"/>
  <c r="DF35" i="187" s="1"/>
  <c r="DG35" i="187" s="1"/>
  <c r="DH35" i="187" s="1"/>
  <c r="DI35" i="187" s="1"/>
  <c r="DJ35" i="187" s="1"/>
  <c r="DK35" i="187" s="1"/>
  <c r="DL35" i="187" s="1"/>
  <c r="DM35" i="187" s="1"/>
  <c r="DN35" i="187" s="1"/>
  <c r="DO35" i="187" s="1"/>
  <c r="DP35" i="187" s="1"/>
  <c r="DQ35" i="187" s="1"/>
  <c r="DR35" i="187" s="1"/>
  <c r="DS35" i="187" s="1"/>
  <c r="DT35" i="187" s="1"/>
  <c r="DU35" i="187" s="1"/>
  <c r="DV35" i="187" s="1"/>
  <c r="DW35" i="187" s="1"/>
  <c r="DX35" i="187" s="1"/>
  <c r="DY35" i="187" s="1"/>
  <c r="DZ35" i="187" s="1"/>
  <c r="EA35" i="187" s="1"/>
  <c r="EB35" i="187" s="1"/>
  <c r="EC35" i="187" s="1"/>
  <c r="ED35" i="187" s="1"/>
  <c r="EE35" i="187" s="1"/>
  <c r="EF35" i="187" s="1"/>
  <c r="EG35" i="187" s="1"/>
  <c r="EH35" i="187" s="1"/>
  <c r="EI35" i="187" s="1"/>
  <c r="EJ35" i="187" s="1"/>
  <c r="EK35" i="187" s="1"/>
  <c r="EL35" i="187" s="1"/>
  <c r="EM35" i="187" s="1"/>
  <c r="EN35" i="187" s="1"/>
  <c r="EO35" i="187" s="1"/>
  <c r="EP35" i="187" s="1"/>
  <c r="EQ35" i="187" s="1"/>
  <c r="ER35" i="187" s="1"/>
  <c r="ES35" i="187" s="1"/>
  <c r="ET35" i="187" s="1"/>
  <c r="EU35" i="187" s="1"/>
  <c r="EV35" i="187" s="1"/>
  <c r="EW35" i="187" s="1"/>
  <c r="EX35" i="187" s="1"/>
  <c r="EY35" i="187" s="1"/>
  <c r="EZ35" i="187" s="1"/>
  <c r="FA35" i="187" s="1"/>
  <c r="FB35" i="187" s="1"/>
  <c r="FC35" i="187" s="1"/>
  <c r="FD35" i="187" s="1"/>
  <c r="FE35" i="187" s="1"/>
  <c r="FF35" i="187" s="1"/>
  <c r="FG35" i="187" s="1"/>
  <c r="FH35" i="187" s="1"/>
  <c r="FI35" i="187" s="1"/>
  <c r="FJ35" i="187" s="1"/>
  <c r="FK35" i="187" s="1"/>
  <c r="FL35" i="187" s="1"/>
  <c r="FM35" i="187" s="1"/>
  <c r="FN35" i="187" s="1"/>
  <c r="FO35" i="187" s="1"/>
  <c r="FP35" i="187" s="1"/>
  <c r="FQ35" i="187" s="1"/>
  <c r="FR35" i="187" s="1"/>
  <c r="FS35" i="187" s="1"/>
  <c r="FT35" i="187" s="1"/>
  <c r="FU35" i="187" s="1"/>
  <c r="FV35" i="187" s="1"/>
  <c r="FW35" i="187" s="1"/>
  <c r="FX35" i="187" s="1"/>
  <c r="FY35" i="187" s="1"/>
  <c r="FZ35" i="187" s="1"/>
  <c r="GA35" i="187" s="1"/>
  <c r="GB35" i="187" s="1"/>
  <c r="GC35" i="187" s="1"/>
  <c r="GD35" i="187" s="1"/>
  <c r="GE35" i="187" s="1"/>
  <c r="GF35" i="187" s="1"/>
  <c r="GG35" i="187" s="1"/>
  <c r="GH35" i="187" s="1"/>
  <c r="GI35" i="187" s="1"/>
  <c r="GJ35" i="187" s="1"/>
  <c r="GK35" i="187" s="1"/>
  <c r="GL35" i="187" s="1"/>
  <c r="GM35" i="187" s="1"/>
  <c r="GN35" i="187" s="1"/>
  <c r="GO35" i="187" s="1"/>
  <c r="GP35" i="187" s="1"/>
  <c r="GQ35" i="187" s="1"/>
  <c r="GR35" i="187" s="1"/>
  <c r="GS35" i="187" s="1"/>
  <c r="GT35" i="187" s="1"/>
  <c r="GU35" i="187" s="1"/>
  <c r="GV35" i="187" s="1"/>
  <c r="GW35" i="187" s="1"/>
  <c r="GX35" i="187" s="1"/>
  <c r="GY35" i="187" s="1"/>
  <c r="GZ35" i="187" s="1"/>
  <c r="HA35" i="187" s="1"/>
  <c r="HB35" i="187" s="1"/>
  <c r="HC35" i="187" s="1"/>
  <c r="HD35" i="187" s="1"/>
  <c r="HE35" i="187" s="1"/>
  <c r="HF35" i="187" s="1"/>
  <c r="HG35" i="187" s="1"/>
  <c r="CO23" i="186"/>
  <c r="CP23" i="186" s="1"/>
  <c r="CQ23" i="186" s="1"/>
  <c r="CR23" i="186" s="1"/>
  <c r="CS23" i="186" s="1"/>
  <c r="CT23" i="186" s="1"/>
  <c r="CU23" i="186" s="1"/>
  <c r="CV23" i="186" s="1"/>
  <c r="CW23" i="186" s="1"/>
  <c r="CX23" i="186" s="1"/>
  <c r="CY23" i="186" s="1"/>
  <c r="CZ23" i="186" s="1"/>
  <c r="DA23" i="186" s="1"/>
  <c r="DB23" i="186" s="1"/>
  <c r="DC23" i="186" s="1"/>
  <c r="DD23" i="186" s="1"/>
  <c r="DE23" i="186" s="1"/>
  <c r="DF23" i="186" s="1"/>
  <c r="DG23" i="186" s="1"/>
  <c r="DH23" i="186" s="1"/>
  <c r="DI23" i="186" s="1"/>
  <c r="DJ23" i="186" s="1"/>
  <c r="DK23" i="186" s="1"/>
  <c r="DL23" i="186" s="1"/>
  <c r="DM23" i="186" s="1"/>
  <c r="DN23" i="186" s="1"/>
  <c r="DO23" i="186" s="1"/>
  <c r="DP23" i="186" s="1"/>
  <c r="DQ23" i="186" s="1"/>
  <c r="DR23" i="186" s="1"/>
  <c r="DS23" i="186" s="1"/>
  <c r="DT23" i="186" s="1"/>
  <c r="DU23" i="186" s="1"/>
  <c r="DV23" i="186" s="1"/>
  <c r="DW23" i="186" s="1"/>
  <c r="DX23" i="186" s="1"/>
  <c r="DY23" i="186" s="1"/>
  <c r="DZ23" i="186" s="1"/>
  <c r="EA23" i="186" s="1"/>
  <c r="EB23" i="186" s="1"/>
  <c r="EC23" i="186" s="1"/>
  <c r="ED23" i="186" s="1"/>
  <c r="EE23" i="186" s="1"/>
  <c r="EF23" i="186" s="1"/>
  <c r="EG23" i="186" s="1"/>
  <c r="EH23" i="186" s="1"/>
  <c r="EI23" i="186" s="1"/>
  <c r="BY15" i="168"/>
  <c r="P15" i="168" s="1"/>
  <c r="BY33" i="168"/>
  <c r="P33" i="168" s="1"/>
  <c r="BU32" i="185"/>
  <c r="CO20" i="187"/>
  <c r="CP20" i="187" s="1"/>
  <c r="CQ20" i="187" s="1"/>
  <c r="CR20" i="187" s="1"/>
  <c r="CS20" i="187" s="1"/>
  <c r="CT20" i="187" s="1"/>
  <c r="CU20" i="187" s="1"/>
  <c r="CV20" i="187" s="1"/>
  <c r="CW20" i="187" s="1"/>
  <c r="CX20" i="187" s="1"/>
  <c r="CY20" i="187" s="1"/>
  <c r="CZ20" i="187" s="1"/>
  <c r="DA20" i="187" s="1"/>
  <c r="DB20" i="187" s="1"/>
  <c r="DC20" i="187" s="1"/>
  <c r="DD20" i="187" s="1"/>
  <c r="DE20" i="187" s="1"/>
  <c r="DF20" i="187" s="1"/>
  <c r="DG20" i="187" s="1"/>
  <c r="DH20" i="187" s="1"/>
  <c r="DI20" i="187" s="1"/>
  <c r="DJ20" i="187" s="1"/>
  <c r="DK20" i="187" s="1"/>
  <c r="DL20" i="187" s="1"/>
  <c r="DM20" i="187" s="1"/>
  <c r="DN20" i="187" s="1"/>
  <c r="DO20" i="187" s="1"/>
  <c r="DP20" i="187" s="1"/>
  <c r="DQ20" i="187" s="1"/>
  <c r="DR20" i="187" s="1"/>
  <c r="DS20" i="187" s="1"/>
  <c r="DT20" i="187" s="1"/>
  <c r="DU20" i="187" s="1"/>
  <c r="DV20" i="187" s="1"/>
  <c r="DW20" i="187" s="1"/>
  <c r="DX20" i="187" s="1"/>
  <c r="DY20" i="187" s="1"/>
  <c r="DZ20" i="187" s="1"/>
  <c r="EA20" i="187" s="1"/>
  <c r="EB20" i="187" s="1"/>
  <c r="EC20" i="187" s="1"/>
  <c r="ED20" i="187" s="1"/>
  <c r="EE20" i="187" s="1"/>
  <c r="EF20" i="187" s="1"/>
  <c r="EG20" i="187" s="1"/>
  <c r="EH20" i="187" s="1"/>
  <c r="EI20" i="187" s="1"/>
  <c r="BS30" i="186"/>
  <c r="U30" i="186" s="1"/>
  <c r="CO24" i="186"/>
  <c r="CP24" i="186" s="1"/>
  <c r="CQ24" i="186" s="1"/>
  <c r="CR24" i="186" s="1"/>
  <c r="CS24" i="186" s="1"/>
  <c r="CT24" i="186" s="1"/>
  <c r="CU24" i="186" s="1"/>
  <c r="CV24" i="186" s="1"/>
  <c r="CW24" i="186" s="1"/>
  <c r="CX24" i="186" s="1"/>
  <c r="CY24" i="186" s="1"/>
  <c r="CZ24" i="186" s="1"/>
  <c r="DA24" i="186" s="1"/>
  <c r="DB24" i="186" s="1"/>
  <c r="DC24" i="186" s="1"/>
  <c r="DD24" i="186" s="1"/>
  <c r="DE24" i="186" s="1"/>
  <c r="DF24" i="186" s="1"/>
  <c r="DG24" i="186" s="1"/>
  <c r="DH24" i="186" s="1"/>
  <c r="DI24" i="186" s="1"/>
  <c r="DJ24" i="186" s="1"/>
  <c r="DK24" i="186" s="1"/>
  <c r="DL24" i="186" s="1"/>
  <c r="DM24" i="186" s="1"/>
  <c r="DN24" i="186" s="1"/>
  <c r="DO24" i="186" s="1"/>
  <c r="DP24" i="186" s="1"/>
  <c r="DQ24" i="186" s="1"/>
  <c r="DR24" i="186" s="1"/>
  <c r="DS24" i="186" s="1"/>
  <c r="DT24" i="186" s="1"/>
  <c r="DU24" i="186" s="1"/>
  <c r="DV24" i="186" s="1"/>
  <c r="DW24" i="186" s="1"/>
  <c r="DX24" i="186" s="1"/>
  <c r="DY24" i="186" s="1"/>
  <c r="DZ24" i="186" s="1"/>
  <c r="EA24" i="186" s="1"/>
  <c r="EB24" i="186" s="1"/>
  <c r="EC24" i="186" s="1"/>
  <c r="ED24" i="186" s="1"/>
  <c r="EE24" i="186" s="1"/>
  <c r="EF24" i="186" s="1"/>
  <c r="EG24" i="186" s="1"/>
  <c r="EH24" i="186" s="1"/>
  <c r="EI24" i="186" s="1"/>
  <c r="EJ24" i="186" s="1"/>
  <c r="EK24" i="186" s="1"/>
  <c r="EL24" i="186" s="1"/>
  <c r="EM24" i="186" s="1"/>
  <c r="EN24" i="186" s="1"/>
  <c r="EO24" i="186" s="1"/>
  <c r="EP24" i="186" s="1"/>
  <c r="EQ24" i="186" s="1"/>
  <c r="ER24" i="186" s="1"/>
  <c r="ES24" i="186" s="1"/>
  <c r="ET24" i="186" s="1"/>
  <c r="EU24" i="186" s="1"/>
  <c r="EV24" i="186" s="1"/>
  <c r="EW24" i="186" s="1"/>
  <c r="EX24" i="186" s="1"/>
  <c r="EY24" i="186" s="1"/>
  <c r="EZ24" i="186" s="1"/>
  <c r="FA24" i="186" s="1"/>
  <c r="FB24" i="186" s="1"/>
  <c r="FC24" i="186" s="1"/>
  <c r="FD24" i="186" s="1"/>
  <c r="FE24" i="186" s="1"/>
  <c r="FF24" i="186" s="1"/>
  <c r="FG24" i="186" s="1"/>
  <c r="FH24" i="186" s="1"/>
  <c r="FI24" i="186" s="1"/>
  <c r="FJ24" i="186" s="1"/>
  <c r="FK24" i="186" s="1"/>
  <c r="FL24" i="186" s="1"/>
  <c r="FM24" i="186" s="1"/>
  <c r="FN24" i="186" s="1"/>
  <c r="FO24" i="186" s="1"/>
  <c r="FP24" i="186" s="1"/>
  <c r="FQ24" i="186" s="1"/>
  <c r="FR24" i="186" s="1"/>
  <c r="FS24" i="186" s="1"/>
  <c r="FT24" i="186" s="1"/>
  <c r="FU24" i="186" s="1"/>
  <c r="FV24" i="186" s="1"/>
  <c r="FW24" i="186" s="1"/>
  <c r="FX24" i="186" s="1"/>
  <c r="FY24" i="186" s="1"/>
  <c r="FZ24" i="186" s="1"/>
  <c r="GA24" i="186" s="1"/>
  <c r="GB24" i="186" s="1"/>
  <c r="GC24" i="186" s="1"/>
  <c r="GD24" i="186" s="1"/>
  <c r="GE24" i="186" s="1"/>
  <c r="GF24" i="186" s="1"/>
  <c r="GG24" i="186" s="1"/>
  <c r="GH24" i="186" s="1"/>
  <c r="GI24" i="186" s="1"/>
  <c r="GJ24" i="186" s="1"/>
  <c r="GK24" i="186" s="1"/>
  <c r="GL24" i="186" s="1"/>
  <c r="GM24" i="186" s="1"/>
  <c r="GN24" i="186" s="1"/>
  <c r="GO24" i="186" s="1"/>
  <c r="GP24" i="186" s="1"/>
  <c r="GQ24" i="186" s="1"/>
  <c r="GR24" i="186" s="1"/>
  <c r="GS24" i="186" s="1"/>
  <c r="GT24" i="186" s="1"/>
  <c r="GU24" i="186" s="1"/>
  <c r="GV24" i="186" s="1"/>
  <c r="GW24" i="186" s="1"/>
  <c r="GX24" i="186" s="1"/>
  <c r="GY24" i="186" s="1"/>
  <c r="GZ24" i="186" s="1"/>
  <c r="HA24" i="186" s="1"/>
  <c r="HB24" i="186" s="1"/>
  <c r="HC24" i="186" s="1"/>
  <c r="HD24" i="186" s="1"/>
  <c r="HE24" i="186" s="1"/>
  <c r="HF24" i="186" s="1"/>
  <c r="HG24" i="186" s="1"/>
  <c r="BS42" i="168"/>
  <c r="U42" i="168" s="1"/>
  <c r="BS37" i="168"/>
  <c r="U37" i="168" s="1"/>
  <c r="CB32" i="168"/>
  <c r="BX38" i="168"/>
  <c r="CD30" i="168"/>
  <c r="W30" i="168" s="1"/>
  <c r="BX39" i="184"/>
  <c r="BS25" i="168"/>
  <c r="U25" i="168" s="1"/>
  <c r="BR43" i="168"/>
  <c r="T43" i="168" s="1"/>
  <c r="BY36" i="168"/>
  <c r="P36" i="168" s="1"/>
  <c r="BX27" i="187"/>
  <c r="CB27" i="187"/>
  <c r="CD27" i="187"/>
  <c r="W27" i="187" s="1"/>
  <c r="BU27" i="187"/>
  <c r="BR27" i="187"/>
  <c r="T27" i="187" s="1"/>
  <c r="CO38" i="185"/>
  <c r="CP38" i="185" s="1"/>
  <c r="CQ38" i="185" s="1"/>
  <c r="CR38" i="185" s="1"/>
  <c r="CS38" i="185" s="1"/>
  <c r="CT38" i="185" s="1"/>
  <c r="CU38" i="185" s="1"/>
  <c r="CV38" i="185" s="1"/>
  <c r="CW38" i="185" s="1"/>
  <c r="CX38" i="185" s="1"/>
  <c r="CY38" i="185" s="1"/>
  <c r="CZ38" i="185" s="1"/>
  <c r="DA38" i="185" s="1"/>
  <c r="DB38" i="185" s="1"/>
  <c r="DC38" i="185" s="1"/>
  <c r="DD38" i="185" s="1"/>
  <c r="DE38" i="185" s="1"/>
  <c r="DF38" i="185" s="1"/>
  <c r="DG38" i="185" s="1"/>
  <c r="DH38" i="185" s="1"/>
  <c r="DI38" i="185" s="1"/>
  <c r="DJ38" i="185" s="1"/>
  <c r="DK38" i="185" s="1"/>
  <c r="DL38" i="185" s="1"/>
  <c r="DM38" i="185" s="1"/>
  <c r="DN38" i="185" s="1"/>
  <c r="DO38" i="185" s="1"/>
  <c r="DP38" i="185" s="1"/>
  <c r="DQ38" i="185" s="1"/>
  <c r="DR38" i="185" s="1"/>
  <c r="DS38" i="185" s="1"/>
  <c r="DT38" i="185" s="1"/>
  <c r="DU38" i="185" s="1"/>
  <c r="DV38" i="185" s="1"/>
  <c r="DW38" i="185" s="1"/>
  <c r="DX38" i="185" s="1"/>
  <c r="DY38" i="185" s="1"/>
  <c r="DZ38" i="185" s="1"/>
  <c r="EA38" i="185" s="1"/>
  <c r="EB38" i="185" s="1"/>
  <c r="EC38" i="185" s="1"/>
  <c r="ED38" i="185" s="1"/>
  <c r="EE38" i="185" s="1"/>
  <c r="EF38" i="185" s="1"/>
  <c r="EG38" i="185" s="1"/>
  <c r="EH38" i="185" s="1"/>
  <c r="EI38" i="185" s="1"/>
  <c r="EJ38" i="185" s="1"/>
  <c r="EK38" i="185" s="1"/>
  <c r="EL38" i="185" s="1"/>
  <c r="EM38" i="185" s="1"/>
  <c r="EN38" i="185" s="1"/>
  <c r="EO38" i="185" s="1"/>
  <c r="EP38" i="185" s="1"/>
  <c r="EQ38" i="185" s="1"/>
  <c r="ER38" i="185" s="1"/>
  <c r="ES38" i="185" s="1"/>
  <c r="ET38" i="185" s="1"/>
  <c r="EU38" i="185" s="1"/>
  <c r="EV38" i="185" s="1"/>
  <c r="EW38" i="185" s="1"/>
  <c r="EX38" i="185" s="1"/>
  <c r="EY38" i="185" s="1"/>
  <c r="EZ38" i="185" s="1"/>
  <c r="FA38" i="185" s="1"/>
  <c r="FB38" i="185" s="1"/>
  <c r="FC38" i="185" s="1"/>
  <c r="FD38" i="185" s="1"/>
  <c r="FE38" i="185" s="1"/>
  <c r="FF38" i="185" s="1"/>
  <c r="FG38" i="185" s="1"/>
  <c r="FH38" i="185" s="1"/>
  <c r="FI38" i="185" s="1"/>
  <c r="FJ38" i="185" s="1"/>
  <c r="FK38" i="185" s="1"/>
  <c r="FL38" i="185" s="1"/>
  <c r="FM38" i="185" s="1"/>
  <c r="FN38" i="185" s="1"/>
  <c r="FO38" i="185" s="1"/>
  <c r="FP38" i="185" s="1"/>
  <c r="FQ38" i="185" s="1"/>
  <c r="FR38" i="185" s="1"/>
  <c r="FS38" i="185" s="1"/>
  <c r="FT38" i="185" s="1"/>
  <c r="FU38" i="185" s="1"/>
  <c r="FV38" i="185" s="1"/>
  <c r="FW38" i="185" s="1"/>
  <c r="FX38" i="185" s="1"/>
  <c r="FY38" i="185" s="1"/>
  <c r="FZ38" i="185" s="1"/>
  <c r="GA38" i="185" s="1"/>
  <c r="GB38" i="185" s="1"/>
  <c r="GC38" i="185" s="1"/>
  <c r="GD38" i="185" s="1"/>
  <c r="GE38" i="185" s="1"/>
  <c r="GF38" i="185" s="1"/>
  <c r="GG38" i="185" s="1"/>
  <c r="GH38" i="185" s="1"/>
  <c r="GI38" i="185" s="1"/>
  <c r="GJ38" i="185" s="1"/>
  <c r="GK38" i="185" s="1"/>
  <c r="GL38" i="185" s="1"/>
  <c r="GM38" i="185" s="1"/>
  <c r="GN38" i="185" s="1"/>
  <c r="GO38" i="185" s="1"/>
  <c r="GP38" i="185" s="1"/>
  <c r="GQ38" i="185" s="1"/>
  <c r="GR38" i="185" s="1"/>
  <c r="GS38" i="185" s="1"/>
  <c r="GT38" i="185" s="1"/>
  <c r="GU38" i="185" s="1"/>
  <c r="GV38" i="185" s="1"/>
  <c r="GW38" i="185" s="1"/>
  <c r="GX38" i="185" s="1"/>
  <c r="GY38" i="185" s="1"/>
  <c r="GZ38" i="185" s="1"/>
  <c r="HA38" i="185" s="1"/>
  <c r="HB38" i="185" s="1"/>
  <c r="HC38" i="185" s="1"/>
  <c r="HD38" i="185" s="1"/>
  <c r="HE38" i="185" s="1"/>
  <c r="HF38" i="185" s="1"/>
  <c r="HG38" i="185" s="1"/>
  <c r="BR20" i="187"/>
  <c r="T20" i="187" s="1"/>
  <c r="BS20" i="187"/>
  <c r="U20" i="187" s="1"/>
  <c r="CB20" i="187"/>
  <c r="CB40" i="184"/>
  <c r="BS40" i="184"/>
  <c r="U40" i="184" s="1"/>
  <c r="BU40" i="184"/>
  <c r="BX40" i="184"/>
  <c r="BX17" i="184"/>
  <c r="BY17" i="184"/>
  <c r="P17" i="184" s="1"/>
  <c r="CO34" i="184"/>
  <c r="CP34" i="184" s="1"/>
  <c r="CQ34" i="184" s="1"/>
  <c r="CR34" i="184" s="1"/>
  <c r="CS34" i="184" s="1"/>
  <c r="CT34" i="184" s="1"/>
  <c r="CU34" i="184" s="1"/>
  <c r="CV34" i="184" s="1"/>
  <c r="CW34" i="184" s="1"/>
  <c r="CX34" i="184" s="1"/>
  <c r="CY34" i="184" s="1"/>
  <c r="CZ34" i="184" s="1"/>
  <c r="DA34" i="184" s="1"/>
  <c r="DB34" i="184" s="1"/>
  <c r="DC34" i="184" s="1"/>
  <c r="DD34" i="184" s="1"/>
  <c r="DE34" i="184" s="1"/>
  <c r="DF34" i="184" s="1"/>
  <c r="DG34" i="184" s="1"/>
  <c r="DH34" i="184" s="1"/>
  <c r="DI34" i="184" s="1"/>
  <c r="DJ34" i="184" s="1"/>
  <c r="DK34" i="184" s="1"/>
  <c r="DL34" i="184" s="1"/>
  <c r="DM34" i="184" s="1"/>
  <c r="DN34" i="184" s="1"/>
  <c r="DO34" i="184" s="1"/>
  <c r="DP34" i="184" s="1"/>
  <c r="DQ34" i="184" s="1"/>
  <c r="DR34" i="184" s="1"/>
  <c r="DS34" i="184" s="1"/>
  <c r="DT34" i="184" s="1"/>
  <c r="DU34" i="184" s="1"/>
  <c r="DV34" i="184" s="1"/>
  <c r="DW34" i="184" s="1"/>
  <c r="DX34" i="184" s="1"/>
  <c r="DY34" i="184" s="1"/>
  <c r="DZ34" i="184" s="1"/>
  <c r="EA34" i="184" s="1"/>
  <c r="EB34" i="184" s="1"/>
  <c r="EC34" i="184" s="1"/>
  <c r="ED34" i="184" s="1"/>
  <c r="EE34" i="184" s="1"/>
  <c r="EF34" i="184" s="1"/>
  <c r="EG34" i="184" s="1"/>
  <c r="EH34" i="184" s="1"/>
  <c r="EI34" i="184" s="1"/>
  <c r="EJ34" i="184" s="1"/>
  <c r="EK34" i="184" s="1"/>
  <c r="EL34" i="184" s="1"/>
  <c r="EM34" i="184" s="1"/>
  <c r="EN34" i="184" s="1"/>
  <c r="EO34" i="184" s="1"/>
  <c r="EP34" i="184" s="1"/>
  <c r="EQ34" i="184" s="1"/>
  <c r="ER34" i="184" s="1"/>
  <c r="ES34" i="184" s="1"/>
  <c r="ET34" i="184" s="1"/>
  <c r="EU34" i="184" s="1"/>
  <c r="EV34" i="184" s="1"/>
  <c r="EW34" i="184" s="1"/>
  <c r="EX34" i="184" s="1"/>
  <c r="EY34" i="184" s="1"/>
  <c r="EZ34" i="184" s="1"/>
  <c r="FA34" i="184" s="1"/>
  <c r="FB34" i="184" s="1"/>
  <c r="FC34" i="184" s="1"/>
  <c r="FD34" i="184" s="1"/>
  <c r="FE34" i="184" s="1"/>
  <c r="FF34" i="184" s="1"/>
  <c r="FG34" i="184" s="1"/>
  <c r="FH34" i="184" s="1"/>
  <c r="FI34" i="184" s="1"/>
  <c r="FJ34" i="184" s="1"/>
  <c r="FK34" i="184" s="1"/>
  <c r="FL34" i="184" s="1"/>
  <c r="FM34" i="184" s="1"/>
  <c r="FN34" i="184" s="1"/>
  <c r="FO34" i="184" s="1"/>
  <c r="FP34" i="184" s="1"/>
  <c r="FQ34" i="184" s="1"/>
  <c r="FR34" i="184" s="1"/>
  <c r="FS34" i="184" s="1"/>
  <c r="FT34" i="184" s="1"/>
  <c r="FU34" i="184" s="1"/>
  <c r="FV34" i="184" s="1"/>
  <c r="FW34" i="184" s="1"/>
  <c r="FX34" i="184" s="1"/>
  <c r="FY34" i="184" s="1"/>
  <c r="FZ34" i="184" s="1"/>
  <c r="GA34" i="184" s="1"/>
  <c r="GB34" i="184" s="1"/>
  <c r="GC34" i="184" s="1"/>
  <c r="GD34" i="184" s="1"/>
  <c r="GE34" i="184" s="1"/>
  <c r="GF34" i="184" s="1"/>
  <c r="GG34" i="184" s="1"/>
  <c r="GH34" i="184" s="1"/>
  <c r="GI34" i="184" s="1"/>
  <c r="GJ34" i="184" s="1"/>
  <c r="GK34" i="184" s="1"/>
  <c r="GL34" i="184" s="1"/>
  <c r="GM34" i="184" s="1"/>
  <c r="GN34" i="184" s="1"/>
  <c r="GO34" i="184" s="1"/>
  <c r="GP34" i="184" s="1"/>
  <c r="GQ34" i="184" s="1"/>
  <c r="GR34" i="184" s="1"/>
  <c r="GS34" i="184" s="1"/>
  <c r="GT34" i="184" s="1"/>
  <c r="GU34" i="184" s="1"/>
  <c r="GV34" i="184" s="1"/>
  <c r="GW34" i="184" s="1"/>
  <c r="GX34" i="184" s="1"/>
  <c r="GY34" i="184" s="1"/>
  <c r="GZ34" i="184" s="1"/>
  <c r="HA34" i="184" s="1"/>
  <c r="HB34" i="184" s="1"/>
  <c r="HC34" i="184" s="1"/>
  <c r="HD34" i="184" s="1"/>
  <c r="HE34" i="184" s="1"/>
  <c r="HF34" i="184" s="1"/>
  <c r="HG34" i="184" s="1"/>
  <c r="CO29" i="184"/>
  <c r="CP29" i="184" s="1"/>
  <c r="CQ29" i="184" s="1"/>
  <c r="CR29" i="184" s="1"/>
  <c r="CS29" i="184" s="1"/>
  <c r="CT29" i="184" s="1"/>
  <c r="CU29" i="184" s="1"/>
  <c r="CV29" i="184" s="1"/>
  <c r="CW29" i="184" s="1"/>
  <c r="CX29" i="184" s="1"/>
  <c r="CY29" i="184" s="1"/>
  <c r="CZ29" i="184" s="1"/>
  <c r="DA29" i="184" s="1"/>
  <c r="DB29" i="184" s="1"/>
  <c r="DC29" i="184" s="1"/>
  <c r="DD29" i="184" s="1"/>
  <c r="DE29" i="184" s="1"/>
  <c r="DF29" i="184" s="1"/>
  <c r="DG29" i="184" s="1"/>
  <c r="DH29" i="184" s="1"/>
  <c r="DI29" i="184" s="1"/>
  <c r="DJ29" i="184" s="1"/>
  <c r="DK29" i="184" s="1"/>
  <c r="DL29" i="184" s="1"/>
  <c r="DM29" i="184" s="1"/>
  <c r="DN29" i="184" s="1"/>
  <c r="DO29" i="184" s="1"/>
  <c r="DP29" i="184" s="1"/>
  <c r="DQ29" i="184" s="1"/>
  <c r="DR29" i="184" s="1"/>
  <c r="DS29" i="184" s="1"/>
  <c r="DT29" i="184" s="1"/>
  <c r="DU29" i="184" s="1"/>
  <c r="DV29" i="184" s="1"/>
  <c r="DW29" i="184" s="1"/>
  <c r="DX29" i="184" s="1"/>
  <c r="DY29" i="184" s="1"/>
  <c r="DZ29" i="184" s="1"/>
  <c r="EA29" i="184" s="1"/>
  <c r="EB29" i="184" s="1"/>
  <c r="EC29" i="184" s="1"/>
  <c r="ED29" i="184" s="1"/>
  <c r="EE29" i="184" s="1"/>
  <c r="EF29" i="184" s="1"/>
  <c r="EG29" i="184" s="1"/>
  <c r="EH29" i="184" s="1"/>
  <c r="EI29" i="184" s="1"/>
  <c r="EJ29" i="184" s="1"/>
  <c r="EK29" i="184" s="1"/>
  <c r="EL29" i="184" s="1"/>
  <c r="EM29" i="184" s="1"/>
  <c r="EN29" i="184" s="1"/>
  <c r="EO29" i="184" s="1"/>
  <c r="EP29" i="184" s="1"/>
  <c r="EQ29" i="184" s="1"/>
  <c r="ER29" i="184" s="1"/>
  <c r="ES29" i="184" s="1"/>
  <c r="ET29" i="184" s="1"/>
  <c r="EU29" i="184" s="1"/>
  <c r="EV29" i="184" s="1"/>
  <c r="EW29" i="184" s="1"/>
  <c r="EX29" i="184" s="1"/>
  <c r="EY29" i="184" s="1"/>
  <c r="EZ29" i="184" s="1"/>
  <c r="FA29" i="184" s="1"/>
  <c r="FB29" i="184" s="1"/>
  <c r="FC29" i="184" s="1"/>
  <c r="FD29" i="184" s="1"/>
  <c r="FE29" i="184" s="1"/>
  <c r="FF29" i="184" s="1"/>
  <c r="FG29" i="184" s="1"/>
  <c r="FH29" i="184" s="1"/>
  <c r="FI29" i="184" s="1"/>
  <c r="FJ29" i="184" s="1"/>
  <c r="FK29" i="184" s="1"/>
  <c r="FL29" i="184" s="1"/>
  <c r="FM29" i="184" s="1"/>
  <c r="FN29" i="184" s="1"/>
  <c r="FO29" i="184" s="1"/>
  <c r="FP29" i="184" s="1"/>
  <c r="FQ29" i="184" s="1"/>
  <c r="FR29" i="184" s="1"/>
  <c r="FS29" i="184" s="1"/>
  <c r="FT29" i="184" s="1"/>
  <c r="FU29" i="184" s="1"/>
  <c r="FV29" i="184" s="1"/>
  <c r="FW29" i="184" s="1"/>
  <c r="FX29" i="184" s="1"/>
  <c r="FY29" i="184" s="1"/>
  <c r="FZ29" i="184" s="1"/>
  <c r="GA29" i="184" s="1"/>
  <c r="GB29" i="184" s="1"/>
  <c r="GC29" i="184" s="1"/>
  <c r="GD29" i="184" s="1"/>
  <c r="GE29" i="184" s="1"/>
  <c r="GF29" i="184" s="1"/>
  <c r="GG29" i="184" s="1"/>
  <c r="GH29" i="184" s="1"/>
  <c r="GI29" i="184" s="1"/>
  <c r="GJ29" i="184" s="1"/>
  <c r="GK29" i="184" s="1"/>
  <c r="GL29" i="184" s="1"/>
  <c r="GM29" i="184" s="1"/>
  <c r="GN29" i="184" s="1"/>
  <c r="GO29" i="184" s="1"/>
  <c r="GP29" i="184" s="1"/>
  <c r="GQ29" i="184" s="1"/>
  <c r="GR29" i="184" s="1"/>
  <c r="GS29" i="184" s="1"/>
  <c r="GT29" i="184" s="1"/>
  <c r="GU29" i="184" s="1"/>
  <c r="GV29" i="184" s="1"/>
  <c r="GW29" i="184" s="1"/>
  <c r="GX29" i="184" s="1"/>
  <c r="GY29" i="184" s="1"/>
  <c r="GZ29" i="184" s="1"/>
  <c r="HA29" i="184" s="1"/>
  <c r="HB29" i="184" s="1"/>
  <c r="HC29" i="184" s="1"/>
  <c r="HD29" i="184" s="1"/>
  <c r="HE29" i="184" s="1"/>
  <c r="HF29" i="184" s="1"/>
  <c r="HG29" i="184" s="1"/>
  <c r="BY28" i="168"/>
  <c r="P28" i="168" s="1"/>
  <c r="CB28" i="168"/>
  <c r="BT22" i="168"/>
  <c r="V22" i="168" s="1"/>
  <c r="BT26" i="168"/>
  <c r="V26" i="168" s="1"/>
  <c r="O20" i="186"/>
  <c r="O17" i="188"/>
  <c r="R17" i="188"/>
  <c r="BX28" i="185"/>
  <c r="BU28" i="185"/>
  <c r="CB28" i="185"/>
  <c r="BU24" i="187"/>
  <c r="BR33" i="187"/>
  <c r="T33" i="187" s="1"/>
  <c r="CO42" i="185"/>
  <c r="CP42" i="185" s="1"/>
  <c r="CQ42" i="185" s="1"/>
  <c r="CR42" i="185" s="1"/>
  <c r="CS42" i="185" s="1"/>
  <c r="CT42" i="185" s="1"/>
  <c r="CU42" i="185" s="1"/>
  <c r="CV42" i="185" s="1"/>
  <c r="CW42" i="185" s="1"/>
  <c r="CX42" i="185" s="1"/>
  <c r="CY42" i="185" s="1"/>
  <c r="CZ42" i="185" s="1"/>
  <c r="DA42" i="185" s="1"/>
  <c r="DB42" i="185" s="1"/>
  <c r="DC42" i="185" s="1"/>
  <c r="DD42" i="185" s="1"/>
  <c r="DE42" i="185" s="1"/>
  <c r="DF42" i="185" s="1"/>
  <c r="DG42" i="185" s="1"/>
  <c r="DH42" i="185" s="1"/>
  <c r="DI42" i="185" s="1"/>
  <c r="DJ42" i="185" s="1"/>
  <c r="DK42" i="185" s="1"/>
  <c r="DL42" i="185" s="1"/>
  <c r="DM42" i="185" s="1"/>
  <c r="DN42" i="185" s="1"/>
  <c r="DO42" i="185" s="1"/>
  <c r="DP42" i="185" s="1"/>
  <c r="DQ42" i="185" s="1"/>
  <c r="DR42" i="185" s="1"/>
  <c r="DS42" i="185" s="1"/>
  <c r="DT42" i="185" s="1"/>
  <c r="DU42" i="185" s="1"/>
  <c r="DV42" i="185" s="1"/>
  <c r="DW42" i="185" s="1"/>
  <c r="DX42" i="185" s="1"/>
  <c r="DY42" i="185" s="1"/>
  <c r="DZ42" i="185" s="1"/>
  <c r="EA42" i="185" s="1"/>
  <c r="EB42" i="185" s="1"/>
  <c r="EC42" i="185" s="1"/>
  <c r="ED42" i="185" s="1"/>
  <c r="EE42" i="185" s="1"/>
  <c r="EF42" i="185" s="1"/>
  <c r="EG42" i="185" s="1"/>
  <c r="EH42" i="185" s="1"/>
  <c r="EI42" i="185" s="1"/>
  <c r="EJ42" i="185" s="1"/>
  <c r="EK42" i="185" s="1"/>
  <c r="EL42" i="185" s="1"/>
  <c r="EM42" i="185" s="1"/>
  <c r="EN42" i="185" s="1"/>
  <c r="EO42" i="185" s="1"/>
  <c r="EP42" i="185" s="1"/>
  <c r="EQ42" i="185" s="1"/>
  <c r="ER42" i="185" s="1"/>
  <c r="ES42" i="185" s="1"/>
  <c r="ET42" i="185" s="1"/>
  <c r="EU42" i="185" s="1"/>
  <c r="EV42" i="185" s="1"/>
  <c r="EW42" i="185" s="1"/>
  <c r="EX42" i="185" s="1"/>
  <c r="EY42" i="185" s="1"/>
  <c r="EZ42" i="185" s="1"/>
  <c r="FA42" i="185" s="1"/>
  <c r="FB42" i="185" s="1"/>
  <c r="FC42" i="185" s="1"/>
  <c r="FD42" i="185" s="1"/>
  <c r="FE42" i="185" s="1"/>
  <c r="FF42" i="185" s="1"/>
  <c r="FG42" i="185" s="1"/>
  <c r="FH42" i="185" s="1"/>
  <c r="FI42" i="185" s="1"/>
  <c r="FJ42" i="185" s="1"/>
  <c r="FK42" i="185" s="1"/>
  <c r="FL42" i="185" s="1"/>
  <c r="FM42" i="185" s="1"/>
  <c r="FN42" i="185" s="1"/>
  <c r="FO42" i="185" s="1"/>
  <c r="FP42" i="185" s="1"/>
  <c r="FQ42" i="185" s="1"/>
  <c r="FR42" i="185" s="1"/>
  <c r="FS42" i="185" s="1"/>
  <c r="FT42" i="185" s="1"/>
  <c r="FU42" i="185" s="1"/>
  <c r="FV42" i="185" s="1"/>
  <c r="FW42" i="185" s="1"/>
  <c r="FX42" i="185" s="1"/>
  <c r="FY42" i="185" s="1"/>
  <c r="FZ42" i="185" s="1"/>
  <c r="GA42" i="185" s="1"/>
  <c r="GB42" i="185" s="1"/>
  <c r="GC42" i="185" s="1"/>
  <c r="GD42" i="185" s="1"/>
  <c r="GE42" i="185" s="1"/>
  <c r="GF42" i="185" s="1"/>
  <c r="GG42" i="185" s="1"/>
  <c r="GH42" i="185" s="1"/>
  <c r="GI42" i="185" s="1"/>
  <c r="GJ42" i="185" s="1"/>
  <c r="GK42" i="185" s="1"/>
  <c r="GL42" i="185" s="1"/>
  <c r="GM42" i="185" s="1"/>
  <c r="GN42" i="185" s="1"/>
  <c r="GO42" i="185" s="1"/>
  <c r="GP42" i="185" s="1"/>
  <c r="GQ42" i="185" s="1"/>
  <c r="GR42" i="185" s="1"/>
  <c r="GS42" i="185" s="1"/>
  <c r="GT42" i="185" s="1"/>
  <c r="GU42" i="185" s="1"/>
  <c r="GV42" i="185" s="1"/>
  <c r="GW42" i="185" s="1"/>
  <c r="GX42" i="185" s="1"/>
  <c r="GY42" i="185" s="1"/>
  <c r="GZ42" i="185" s="1"/>
  <c r="HA42" i="185" s="1"/>
  <c r="HB42" i="185" s="1"/>
  <c r="HC42" i="185" s="1"/>
  <c r="HD42" i="185" s="1"/>
  <c r="HE42" i="185" s="1"/>
  <c r="HF42" i="185" s="1"/>
  <c r="HG42" i="185" s="1"/>
  <c r="BU29" i="184"/>
  <c r="CO40" i="184"/>
  <c r="CP40" i="184" s="1"/>
  <c r="CQ40" i="184" s="1"/>
  <c r="CR40" i="184" s="1"/>
  <c r="CS40" i="184" s="1"/>
  <c r="CT40" i="184" s="1"/>
  <c r="CU40" i="184" s="1"/>
  <c r="CV40" i="184" s="1"/>
  <c r="CW40" i="184" s="1"/>
  <c r="CX40" i="184" s="1"/>
  <c r="CY40" i="184" s="1"/>
  <c r="CZ40" i="184" s="1"/>
  <c r="DA40" i="184" s="1"/>
  <c r="DB40" i="184" s="1"/>
  <c r="DC40" i="184" s="1"/>
  <c r="DD40" i="184" s="1"/>
  <c r="DE40" i="184" s="1"/>
  <c r="DF40" i="184" s="1"/>
  <c r="DG40" i="184" s="1"/>
  <c r="DH40" i="184" s="1"/>
  <c r="DI40" i="184" s="1"/>
  <c r="DJ40" i="184" s="1"/>
  <c r="DK40" i="184" s="1"/>
  <c r="DL40" i="184" s="1"/>
  <c r="DM40" i="184" s="1"/>
  <c r="DN40" i="184" s="1"/>
  <c r="DO40" i="184" s="1"/>
  <c r="DP40" i="184" s="1"/>
  <c r="DQ40" i="184" s="1"/>
  <c r="DR40" i="184" s="1"/>
  <c r="DS40" i="184" s="1"/>
  <c r="DT40" i="184" s="1"/>
  <c r="DU40" i="184" s="1"/>
  <c r="DV40" i="184" s="1"/>
  <c r="DW40" i="184" s="1"/>
  <c r="DX40" i="184" s="1"/>
  <c r="DY40" i="184" s="1"/>
  <c r="DZ40" i="184" s="1"/>
  <c r="EA40" i="184" s="1"/>
  <c r="EB40" i="184" s="1"/>
  <c r="EC40" i="184" s="1"/>
  <c r="ED40" i="184" s="1"/>
  <c r="EE40" i="184" s="1"/>
  <c r="EF40" i="184" s="1"/>
  <c r="EG40" i="184" s="1"/>
  <c r="EH40" i="184" s="1"/>
  <c r="EI40" i="184" s="1"/>
  <c r="EJ40" i="184" s="1"/>
  <c r="EK40" i="184" s="1"/>
  <c r="EL40" i="184" s="1"/>
  <c r="EM40" i="184" s="1"/>
  <c r="EN40" i="184" s="1"/>
  <c r="EO40" i="184" s="1"/>
  <c r="EP40" i="184" s="1"/>
  <c r="EQ40" i="184" s="1"/>
  <c r="ER40" i="184" s="1"/>
  <c r="ES40" i="184" s="1"/>
  <c r="ET40" i="184" s="1"/>
  <c r="EU40" i="184" s="1"/>
  <c r="EV40" i="184" s="1"/>
  <c r="EW40" i="184" s="1"/>
  <c r="EX40" i="184" s="1"/>
  <c r="EY40" i="184" s="1"/>
  <c r="EZ40" i="184" s="1"/>
  <c r="FA40" i="184" s="1"/>
  <c r="FB40" i="184" s="1"/>
  <c r="FC40" i="184" s="1"/>
  <c r="FD40" i="184" s="1"/>
  <c r="FE40" i="184" s="1"/>
  <c r="FF40" i="184" s="1"/>
  <c r="FG40" i="184" s="1"/>
  <c r="FH40" i="184" s="1"/>
  <c r="FI40" i="184" s="1"/>
  <c r="FJ40" i="184" s="1"/>
  <c r="FK40" i="184" s="1"/>
  <c r="FL40" i="184" s="1"/>
  <c r="FM40" i="184" s="1"/>
  <c r="FN40" i="184" s="1"/>
  <c r="FO40" i="184" s="1"/>
  <c r="FP40" i="184" s="1"/>
  <c r="FQ40" i="184" s="1"/>
  <c r="FR40" i="184" s="1"/>
  <c r="FS40" i="184" s="1"/>
  <c r="FT40" i="184" s="1"/>
  <c r="FU40" i="184" s="1"/>
  <c r="FV40" i="184" s="1"/>
  <c r="FW40" i="184" s="1"/>
  <c r="FX40" i="184" s="1"/>
  <c r="FY40" i="184" s="1"/>
  <c r="FZ40" i="184" s="1"/>
  <c r="GA40" i="184" s="1"/>
  <c r="GB40" i="184" s="1"/>
  <c r="GC40" i="184" s="1"/>
  <c r="GD40" i="184" s="1"/>
  <c r="GE40" i="184" s="1"/>
  <c r="GF40" i="184" s="1"/>
  <c r="GG40" i="184" s="1"/>
  <c r="GH40" i="184" s="1"/>
  <c r="GI40" i="184" s="1"/>
  <c r="GJ40" i="184" s="1"/>
  <c r="GK40" i="184" s="1"/>
  <c r="GL40" i="184" s="1"/>
  <c r="GM40" i="184" s="1"/>
  <c r="GN40" i="184" s="1"/>
  <c r="GO40" i="184" s="1"/>
  <c r="GP40" i="184" s="1"/>
  <c r="GQ40" i="184" s="1"/>
  <c r="GR40" i="184" s="1"/>
  <c r="GS40" i="184" s="1"/>
  <c r="GT40" i="184" s="1"/>
  <c r="GU40" i="184" s="1"/>
  <c r="GV40" i="184" s="1"/>
  <c r="GW40" i="184" s="1"/>
  <c r="GX40" i="184" s="1"/>
  <c r="GY40" i="184" s="1"/>
  <c r="GZ40" i="184" s="1"/>
  <c r="HA40" i="184" s="1"/>
  <c r="HB40" i="184" s="1"/>
  <c r="HC40" i="184" s="1"/>
  <c r="HD40" i="184" s="1"/>
  <c r="HE40" i="184" s="1"/>
  <c r="HF40" i="184" s="1"/>
  <c r="HG40" i="184" s="1"/>
  <c r="BU16" i="168"/>
  <c r="BS32" i="188"/>
  <c r="U32" i="188" s="1"/>
  <c r="BX25" i="184"/>
  <c r="BY23" i="186"/>
  <c r="P23" i="186" s="1"/>
  <c r="BR17" i="184"/>
  <c r="CO40" i="185"/>
  <c r="CP40" i="185" s="1"/>
  <c r="CQ40" i="185" s="1"/>
  <c r="CR40" i="185" s="1"/>
  <c r="CS40" i="185" s="1"/>
  <c r="CT40" i="185" s="1"/>
  <c r="CU40" i="185" s="1"/>
  <c r="CV40" i="185" s="1"/>
  <c r="CW40" i="185" s="1"/>
  <c r="CX40" i="185" s="1"/>
  <c r="CY40" i="185" s="1"/>
  <c r="CZ40" i="185" s="1"/>
  <c r="DA40" i="185" s="1"/>
  <c r="DB40" i="185" s="1"/>
  <c r="DC40" i="185" s="1"/>
  <c r="DD40" i="185" s="1"/>
  <c r="DE40" i="185" s="1"/>
  <c r="DF40" i="185" s="1"/>
  <c r="DG40" i="185" s="1"/>
  <c r="DH40" i="185" s="1"/>
  <c r="DI40" i="185" s="1"/>
  <c r="DJ40" i="185" s="1"/>
  <c r="DK40" i="185" s="1"/>
  <c r="DL40" i="185" s="1"/>
  <c r="DM40" i="185" s="1"/>
  <c r="DN40" i="185" s="1"/>
  <c r="DO40" i="185" s="1"/>
  <c r="DP40" i="185" s="1"/>
  <c r="DQ40" i="185" s="1"/>
  <c r="DR40" i="185" s="1"/>
  <c r="DS40" i="185" s="1"/>
  <c r="DT40" i="185" s="1"/>
  <c r="DU40" i="185" s="1"/>
  <c r="DV40" i="185" s="1"/>
  <c r="DW40" i="185" s="1"/>
  <c r="DX40" i="185" s="1"/>
  <c r="DY40" i="185" s="1"/>
  <c r="DZ40" i="185" s="1"/>
  <c r="EA40" i="185" s="1"/>
  <c r="EB40" i="185" s="1"/>
  <c r="EC40" i="185" s="1"/>
  <c r="ED40" i="185" s="1"/>
  <c r="EE40" i="185" s="1"/>
  <c r="EF40" i="185" s="1"/>
  <c r="EG40" i="185" s="1"/>
  <c r="EH40" i="185" s="1"/>
  <c r="EI40" i="185" s="1"/>
  <c r="EJ40" i="185" s="1"/>
  <c r="EK40" i="185" s="1"/>
  <c r="EL40" i="185" s="1"/>
  <c r="EM40" i="185" s="1"/>
  <c r="EN40" i="185" s="1"/>
  <c r="EO40" i="185" s="1"/>
  <c r="EP40" i="185" s="1"/>
  <c r="EQ40" i="185" s="1"/>
  <c r="ER40" i="185" s="1"/>
  <c r="ES40" i="185" s="1"/>
  <c r="ET40" i="185" s="1"/>
  <c r="EU40" i="185" s="1"/>
  <c r="EV40" i="185" s="1"/>
  <c r="EW40" i="185" s="1"/>
  <c r="EX40" i="185" s="1"/>
  <c r="EY40" i="185" s="1"/>
  <c r="EZ40" i="185" s="1"/>
  <c r="FA40" i="185" s="1"/>
  <c r="FB40" i="185" s="1"/>
  <c r="FC40" i="185" s="1"/>
  <c r="FD40" i="185" s="1"/>
  <c r="FE40" i="185" s="1"/>
  <c r="FF40" i="185" s="1"/>
  <c r="FG40" i="185" s="1"/>
  <c r="FH40" i="185" s="1"/>
  <c r="FI40" i="185" s="1"/>
  <c r="FJ40" i="185" s="1"/>
  <c r="FK40" i="185" s="1"/>
  <c r="FL40" i="185" s="1"/>
  <c r="FM40" i="185" s="1"/>
  <c r="FN40" i="185" s="1"/>
  <c r="FO40" i="185" s="1"/>
  <c r="FP40" i="185" s="1"/>
  <c r="FQ40" i="185" s="1"/>
  <c r="FR40" i="185" s="1"/>
  <c r="FS40" i="185" s="1"/>
  <c r="FT40" i="185" s="1"/>
  <c r="FU40" i="185" s="1"/>
  <c r="FV40" i="185" s="1"/>
  <c r="FW40" i="185" s="1"/>
  <c r="FX40" i="185" s="1"/>
  <c r="FY40" i="185" s="1"/>
  <c r="FZ40" i="185" s="1"/>
  <c r="GA40" i="185" s="1"/>
  <c r="GB40" i="185" s="1"/>
  <c r="GC40" i="185" s="1"/>
  <c r="GD40" i="185" s="1"/>
  <c r="GE40" i="185" s="1"/>
  <c r="GF40" i="185" s="1"/>
  <c r="GG40" i="185" s="1"/>
  <c r="GH40" i="185" s="1"/>
  <c r="GI40" i="185" s="1"/>
  <c r="GJ40" i="185" s="1"/>
  <c r="GK40" i="185" s="1"/>
  <c r="GL40" i="185" s="1"/>
  <c r="GM40" i="185" s="1"/>
  <c r="GN40" i="185" s="1"/>
  <c r="GO40" i="185" s="1"/>
  <c r="GP40" i="185" s="1"/>
  <c r="GQ40" i="185" s="1"/>
  <c r="GR40" i="185" s="1"/>
  <c r="GS40" i="185" s="1"/>
  <c r="GT40" i="185" s="1"/>
  <c r="GU40" i="185" s="1"/>
  <c r="GV40" i="185" s="1"/>
  <c r="GW40" i="185" s="1"/>
  <c r="GX40" i="185" s="1"/>
  <c r="GY40" i="185" s="1"/>
  <c r="GZ40" i="185" s="1"/>
  <c r="HA40" i="185" s="1"/>
  <c r="HB40" i="185" s="1"/>
  <c r="HC40" i="185" s="1"/>
  <c r="HD40" i="185" s="1"/>
  <c r="HE40" i="185" s="1"/>
  <c r="HF40" i="185" s="1"/>
  <c r="HG40" i="185" s="1"/>
  <c r="BX22" i="184"/>
  <c r="W27" i="186"/>
  <c r="BS30" i="184"/>
  <c r="U30" i="184" s="1"/>
  <c r="CD30" i="184"/>
  <c r="W30" i="184" s="1"/>
  <c r="BR28" i="168"/>
  <c r="T28" i="168" s="1"/>
  <c r="BS40" i="168"/>
  <c r="U40" i="168" s="1"/>
  <c r="CB24" i="187"/>
  <c r="BX39" i="168"/>
  <c r="CO18" i="186"/>
  <c r="CP18" i="186" s="1"/>
  <c r="CQ18" i="186" s="1"/>
  <c r="CR18" i="186" s="1"/>
  <c r="CS18" i="186" s="1"/>
  <c r="CT18" i="186" s="1"/>
  <c r="CU18" i="186" s="1"/>
  <c r="CV18" i="186" s="1"/>
  <c r="CW18" i="186" s="1"/>
  <c r="CX18" i="186" s="1"/>
  <c r="CY18" i="186" s="1"/>
  <c r="CZ18" i="186" s="1"/>
  <c r="DA18" i="186" s="1"/>
  <c r="DB18" i="186" s="1"/>
  <c r="DC18" i="186" s="1"/>
  <c r="DD18" i="186" s="1"/>
  <c r="DE18" i="186" s="1"/>
  <c r="DF18" i="186" s="1"/>
  <c r="DG18" i="186" s="1"/>
  <c r="DH18" i="186" s="1"/>
  <c r="DI18" i="186" s="1"/>
  <c r="DJ18" i="186" s="1"/>
  <c r="DK18" i="186" s="1"/>
  <c r="DL18" i="186" s="1"/>
  <c r="DM18" i="186" s="1"/>
  <c r="DN18" i="186" s="1"/>
  <c r="DO18" i="186" s="1"/>
  <c r="DP18" i="186" s="1"/>
  <c r="DQ18" i="186" s="1"/>
  <c r="DR18" i="186" s="1"/>
  <c r="DS18" i="186" s="1"/>
  <c r="DT18" i="186" s="1"/>
  <c r="DU18" i="186" s="1"/>
  <c r="DV18" i="186" s="1"/>
  <c r="DW18" i="186" s="1"/>
  <c r="DX18" i="186" s="1"/>
  <c r="DY18" i="186" s="1"/>
  <c r="DZ18" i="186" s="1"/>
  <c r="EA18" i="186" s="1"/>
  <c r="EB18" i="186" s="1"/>
  <c r="EC18" i="186" s="1"/>
  <c r="ED18" i="186" s="1"/>
  <c r="EE18" i="186" s="1"/>
  <c r="EF18" i="186" s="1"/>
  <c r="EG18" i="186" s="1"/>
  <c r="EH18" i="186" s="1"/>
  <c r="EI18" i="186" s="1"/>
  <c r="EJ18" i="186" s="1"/>
  <c r="EK18" i="186" s="1"/>
  <c r="EL18" i="186" s="1"/>
  <c r="EM18" i="186" s="1"/>
  <c r="EN18" i="186" s="1"/>
  <c r="EO18" i="186" s="1"/>
  <c r="EP18" i="186" s="1"/>
  <c r="EQ18" i="186" s="1"/>
  <c r="ER18" i="186" s="1"/>
  <c r="ES18" i="186" s="1"/>
  <c r="ET18" i="186" s="1"/>
  <c r="EU18" i="186" s="1"/>
  <c r="EV18" i="186" s="1"/>
  <c r="EW18" i="186" s="1"/>
  <c r="EX18" i="186" s="1"/>
  <c r="EY18" i="186" s="1"/>
  <c r="EZ18" i="186" s="1"/>
  <c r="FA18" i="186" s="1"/>
  <c r="FB18" i="186" s="1"/>
  <c r="FC18" i="186" s="1"/>
  <c r="FD18" i="186" s="1"/>
  <c r="FE18" i="186" s="1"/>
  <c r="FF18" i="186" s="1"/>
  <c r="FG18" i="186" s="1"/>
  <c r="FH18" i="186" s="1"/>
  <c r="FI18" i="186" s="1"/>
  <c r="FJ18" i="186" s="1"/>
  <c r="FK18" i="186" s="1"/>
  <c r="FL18" i="186" s="1"/>
  <c r="FM18" i="186" s="1"/>
  <c r="FN18" i="186" s="1"/>
  <c r="FO18" i="186" s="1"/>
  <c r="FP18" i="186" s="1"/>
  <c r="FQ18" i="186" s="1"/>
  <c r="FR18" i="186" s="1"/>
  <c r="FS18" i="186" s="1"/>
  <c r="FT18" i="186" s="1"/>
  <c r="FU18" i="186" s="1"/>
  <c r="FV18" i="186" s="1"/>
  <c r="FW18" i="186" s="1"/>
  <c r="FX18" i="186" s="1"/>
  <c r="FY18" i="186" s="1"/>
  <c r="FZ18" i="186" s="1"/>
  <c r="GA18" i="186" s="1"/>
  <c r="GB18" i="186" s="1"/>
  <c r="GC18" i="186" s="1"/>
  <c r="GD18" i="186" s="1"/>
  <c r="GE18" i="186" s="1"/>
  <c r="GF18" i="186" s="1"/>
  <c r="GG18" i="186" s="1"/>
  <c r="GH18" i="186" s="1"/>
  <c r="GI18" i="186" s="1"/>
  <c r="GJ18" i="186" s="1"/>
  <c r="GK18" i="186" s="1"/>
  <c r="GL18" i="186" s="1"/>
  <c r="GM18" i="186" s="1"/>
  <c r="GN18" i="186" s="1"/>
  <c r="GO18" i="186" s="1"/>
  <c r="GP18" i="186" s="1"/>
  <c r="GQ18" i="186" s="1"/>
  <c r="GR18" i="186" s="1"/>
  <c r="GS18" i="186" s="1"/>
  <c r="GT18" i="186" s="1"/>
  <c r="GU18" i="186" s="1"/>
  <c r="GV18" i="186" s="1"/>
  <c r="GW18" i="186" s="1"/>
  <c r="GX18" i="186" s="1"/>
  <c r="GY18" i="186" s="1"/>
  <c r="GZ18" i="186" s="1"/>
  <c r="HA18" i="186" s="1"/>
  <c r="HB18" i="186" s="1"/>
  <c r="HC18" i="186" s="1"/>
  <c r="HD18" i="186" s="1"/>
  <c r="HE18" i="186" s="1"/>
  <c r="HF18" i="186" s="1"/>
  <c r="HG18" i="186" s="1"/>
  <c r="BY39" i="184"/>
  <c r="P39" i="184" s="1"/>
  <c r="BR31" i="187"/>
  <c r="T31" i="187" s="1"/>
  <c r="BY21" i="184"/>
  <c r="P21" i="184" s="1"/>
  <c r="CO36" i="187"/>
  <c r="CP36" i="187" s="1"/>
  <c r="CQ36" i="187" s="1"/>
  <c r="CR36" i="187" s="1"/>
  <c r="CS36" i="187" s="1"/>
  <c r="CT36" i="187" s="1"/>
  <c r="CU36" i="187" s="1"/>
  <c r="CV36" i="187" s="1"/>
  <c r="CW36" i="187" s="1"/>
  <c r="CX36" i="187" s="1"/>
  <c r="CY36" i="187" s="1"/>
  <c r="CZ36" i="187" s="1"/>
  <c r="DA36" i="187" s="1"/>
  <c r="DB36" i="187" s="1"/>
  <c r="DC36" i="187" s="1"/>
  <c r="DD36" i="187" s="1"/>
  <c r="DE36" i="187" s="1"/>
  <c r="DF36" i="187" s="1"/>
  <c r="DG36" i="187" s="1"/>
  <c r="DH36" i="187" s="1"/>
  <c r="DI36" i="187" s="1"/>
  <c r="DJ36" i="187" s="1"/>
  <c r="DK36" i="187" s="1"/>
  <c r="DL36" i="187" s="1"/>
  <c r="DM36" i="187" s="1"/>
  <c r="DN36" i="187" s="1"/>
  <c r="DO36" i="187" s="1"/>
  <c r="DP36" i="187" s="1"/>
  <c r="DQ36" i="187" s="1"/>
  <c r="DR36" i="187" s="1"/>
  <c r="DS36" i="187" s="1"/>
  <c r="DT36" i="187" s="1"/>
  <c r="DU36" i="187" s="1"/>
  <c r="DV36" i="187" s="1"/>
  <c r="DW36" i="187" s="1"/>
  <c r="DX36" i="187" s="1"/>
  <c r="DY36" i="187" s="1"/>
  <c r="DZ36" i="187" s="1"/>
  <c r="EA36" i="187" s="1"/>
  <c r="EB36" i="187" s="1"/>
  <c r="EC36" i="187" s="1"/>
  <c r="ED36" i="187" s="1"/>
  <c r="EE36" i="187" s="1"/>
  <c r="EF36" i="187" s="1"/>
  <c r="EG36" i="187" s="1"/>
  <c r="EH36" i="187" s="1"/>
  <c r="EI36" i="187" s="1"/>
  <c r="EJ36" i="187" s="1"/>
  <c r="EK36" i="187" s="1"/>
  <c r="EL36" i="187" s="1"/>
  <c r="EM36" i="187" s="1"/>
  <c r="EN36" i="187" s="1"/>
  <c r="EO36" i="187" s="1"/>
  <c r="EP36" i="187" s="1"/>
  <c r="EQ36" i="187" s="1"/>
  <c r="ER36" i="187" s="1"/>
  <c r="ES36" i="187" s="1"/>
  <c r="ET36" i="187" s="1"/>
  <c r="EU36" i="187" s="1"/>
  <c r="EV36" i="187" s="1"/>
  <c r="EW36" i="187" s="1"/>
  <c r="EX36" i="187" s="1"/>
  <c r="EY36" i="187" s="1"/>
  <c r="EZ36" i="187" s="1"/>
  <c r="FA36" i="187" s="1"/>
  <c r="FB36" i="187" s="1"/>
  <c r="FC36" i="187" s="1"/>
  <c r="FD36" i="187" s="1"/>
  <c r="FE36" i="187" s="1"/>
  <c r="FF36" i="187" s="1"/>
  <c r="FG36" i="187" s="1"/>
  <c r="FH36" i="187" s="1"/>
  <c r="FI36" i="187" s="1"/>
  <c r="FJ36" i="187" s="1"/>
  <c r="FK36" i="187" s="1"/>
  <c r="FL36" i="187" s="1"/>
  <c r="FM36" i="187" s="1"/>
  <c r="FN36" i="187" s="1"/>
  <c r="FO36" i="187" s="1"/>
  <c r="FP36" i="187" s="1"/>
  <c r="FQ36" i="187" s="1"/>
  <c r="FR36" i="187" s="1"/>
  <c r="FS36" i="187" s="1"/>
  <c r="FT36" i="187" s="1"/>
  <c r="FU36" i="187" s="1"/>
  <c r="FV36" i="187" s="1"/>
  <c r="FW36" i="187" s="1"/>
  <c r="FX36" i="187" s="1"/>
  <c r="FY36" i="187" s="1"/>
  <c r="FZ36" i="187" s="1"/>
  <c r="GA36" i="187" s="1"/>
  <c r="GB36" i="187" s="1"/>
  <c r="GC36" i="187" s="1"/>
  <c r="GD36" i="187" s="1"/>
  <c r="GE36" i="187" s="1"/>
  <c r="GF36" i="187" s="1"/>
  <c r="GG36" i="187" s="1"/>
  <c r="GH36" i="187" s="1"/>
  <c r="GI36" i="187" s="1"/>
  <c r="GJ36" i="187" s="1"/>
  <c r="GK36" i="187" s="1"/>
  <c r="GL36" i="187" s="1"/>
  <c r="GM36" i="187" s="1"/>
  <c r="GN36" i="187" s="1"/>
  <c r="GO36" i="187" s="1"/>
  <c r="GP36" i="187" s="1"/>
  <c r="GQ36" i="187" s="1"/>
  <c r="GR36" i="187" s="1"/>
  <c r="GS36" i="187" s="1"/>
  <c r="GT36" i="187" s="1"/>
  <c r="GU36" i="187" s="1"/>
  <c r="GV36" i="187" s="1"/>
  <c r="GW36" i="187" s="1"/>
  <c r="GX36" i="187" s="1"/>
  <c r="GY36" i="187" s="1"/>
  <c r="GZ36" i="187" s="1"/>
  <c r="HA36" i="187" s="1"/>
  <c r="HB36" i="187" s="1"/>
  <c r="HC36" i="187" s="1"/>
  <c r="HD36" i="187" s="1"/>
  <c r="HE36" i="187" s="1"/>
  <c r="HF36" i="187" s="1"/>
  <c r="HG36" i="187" s="1"/>
  <c r="BR38" i="184"/>
  <c r="CB18" i="186"/>
  <c r="BU42" i="168"/>
  <c r="CO41" i="188"/>
  <c r="CP41" i="188" s="1"/>
  <c r="CQ41" i="188" s="1"/>
  <c r="CR41" i="188" s="1"/>
  <c r="CS41" i="188" s="1"/>
  <c r="CT41" i="188" s="1"/>
  <c r="CU41" i="188" s="1"/>
  <c r="CV41" i="188" s="1"/>
  <c r="CW41" i="188" s="1"/>
  <c r="CX41" i="188" s="1"/>
  <c r="CY41" i="188" s="1"/>
  <c r="CZ41" i="188" s="1"/>
  <c r="DA41" i="188" s="1"/>
  <c r="DB41" i="188" s="1"/>
  <c r="DC41" i="188" s="1"/>
  <c r="DD41" i="188" s="1"/>
  <c r="DE41" i="188" s="1"/>
  <c r="DF41" i="188" s="1"/>
  <c r="DG41" i="188" s="1"/>
  <c r="DH41" i="188" s="1"/>
  <c r="DI41" i="188" s="1"/>
  <c r="DJ41" i="188" s="1"/>
  <c r="DK41" i="188" s="1"/>
  <c r="DL41" i="188" s="1"/>
  <c r="DM41" i="188" s="1"/>
  <c r="DN41" i="188" s="1"/>
  <c r="DO41" i="188" s="1"/>
  <c r="DP41" i="188" s="1"/>
  <c r="DQ41" i="188" s="1"/>
  <c r="DR41" i="188" s="1"/>
  <c r="DS41" i="188" s="1"/>
  <c r="DT41" i="188" s="1"/>
  <c r="DU41" i="188" s="1"/>
  <c r="DV41" i="188" s="1"/>
  <c r="DW41" i="188" s="1"/>
  <c r="DX41" i="188" s="1"/>
  <c r="DY41" i="188" s="1"/>
  <c r="DZ41" i="188" s="1"/>
  <c r="EA41" i="188" s="1"/>
  <c r="EB41" i="188" s="1"/>
  <c r="EC41" i="188" s="1"/>
  <c r="ED41" i="188" s="1"/>
  <c r="EE41" i="188" s="1"/>
  <c r="EF41" i="188" s="1"/>
  <c r="EG41" i="188" s="1"/>
  <c r="EH41" i="188" s="1"/>
  <c r="EI41" i="188" s="1"/>
  <c r="EJ41" i="188" s="1"/>
  <c r="EK41" i="188" s="1"/>
  <c r="EL41" i="188" s="1"/>
  <c r="EM41" i="188" s="1"/>
  <c r="EN41" i="188" s="1"/>
  <c r="EO41" i="188" s="1"/>
  <c r="EP41" i="188" s="1"/>
  <c r="EQ41" i="188" s="1"/>
  <c r="ER41" i="188" s="1"/>
  <c r="ES41" i="188" s="1"/>
  <c r="ET41" i="188" s="1"/>
  <c r="EU41" i="188" s="1"/>
  <c r="EV41" i="188" s="1"/>
  <c r="EW41" i="188" s="1"/>
  <c r="EX41" i="188" s="1"/>
  <c r="EY41" i="188" s="1"/>
  <c r="EZ41" i="188" s="1"/>
  <c r="FA41" i="188" s="1"/>
  <c r="FB41" i="188" s="1"/>
  <c r="FC41" i="188" s="1"/>
  <c r="FD41" i="188" s="1"/>
  <c r="FE41" i="188" s="1"/>
  <c r="FF41" i="188" s="1"/>
  <c r="FG41" i="188" s="1"/>
  <c r="FH41" i="188" s="1"/>
  <c r="FI41" i="188" s="1"/>
  <c r="FJ41" i="188" s="1"/>
  <c r="FK41" i="188" s="1"/>
  <c r="FL41" i="188" s="1"/>
  <c r="FM41" i="188" s="1"/>
  <c r="FN41" i="188" s="1"/>
  <c r="FO41" i="188" s="1"/>
  <c r="FP41" i="188" s="1"/>
  <c r="FQ41" i="188" s="1"/>
  <c r="FR41" i="188" s="1"/>
  <c r="FS41" i="188" s="1"/>
  <c r="FT41" i="188" s="1"/>
  <c r="FU41" i="188" s="1"/>
  <c r="FV41" i="188" s="1"/>
  <c r="FW41" i="188" s="1"/>
  <c r="FX41" i="188" s="1"/>
  <c r="FY41" i="188" s="1"/>
  <c r="FZ41" i="188" s="1"/>
  <c r="GA41" i="188" s="1"/>
  <c r="GB41" i="188" s="1"/>
  <c r="GC41" i="188" s="1"/>
  <c r="GD41" i="188" s="1"/>
  <c r="GE41" i="188" s="1"/>
  <c r="GF41" i="188" s="1"/>
  <c r="GG41" i="188" s="1"/>
  <c r="GH41" i="188" s="1"/>
  <c r="GI41" i="188" s="1"/>
  <c r="GJ41" i="188" s="1"/>
  <c r="GK41" i="188" s="1"/>
  <c r="GL41" i="188" s="1"/>
  <c r="GM41" i="188" s="1"/>
  <c r="GN41" i="188" s="1"/>
  <c r="GO41" i="188" s="1"/>
  <c r="GP41" i="188" s="1"/>
  <c r="GQ41" i="188" s="1"/>
  <c r="GR41" i="188" s="1"/>
  <c r="GS41" i="188" s="1"/>
  <c r="GT41" i="188" s="1"/>
  <c r="GU41" i="188" s="1"/>
  <c r="GV41" i="188" s="1"/>
  <c r="GW41" i="188" s="1"/>
  <c r="GX41" i="188" s="1"/>
  <c r="GY41" i="188" s="1"/>
  <c r="GZ41" i="188" s="1"/>
  <c r="HA41" i="188" s="1"/>
  <c r="HB41" i="188" s="1"/>
  <c r="HC41" i="188" s="1"/>
  <c r="HD41" i="188" s="1"/>
  <c r="HE41" i="188" s="1"/>
  <c r="HF41" i="188" s="1"/>
  <c r="HG41" i="188" s="1"/>
  <c r="CD15" i="168"/>
  <c r="W15" i="168" s="1"/>
  <c r="BU16" i="186"/>
  <c r="BX42" i="186"/>
  <c r="CB34" i="168"/>
  <c r="CO31" i="185"/>
  <c r="CP31" i="185" s="1"/>
  <c r="CQ31" i="185" s="1"/>
  <c r="CR31" i="185" s="1"/>
  <c r="CS31" i="185" s="1"/>
  <c r="CT31" i="185" s="1"/>
  <c r="CU31" i="185" s="1"/>
  <c r="CV31" i="185" s="1"/>
  <c r="CW31" i="185" s="1"/>
  <c r="CX31" i="185" s="1"/>
  <c r="CY31" i="185" s="1"/>
  <c r="CZ31" i="185" s="1"/>
  <c r="DA31" i="185" s="1"/>
  <c r="DB31" i="185" s="1"/>
  <c r="DC31" i="185" s="1"/>
  <c r="DD31" i="185" s="1"/>
  <c r="DE31" i="185" s="1"/>
  <c r="DF31" i="185" s="1"/>
  <c r="DG31" i="185" s="1"/>
  <c r="DH31" i="185" s="1"/>
  <c r="DI31" i="185" s="1"/>
  <c r="DJ31" i="185" s="1"/>
  <c r="DK31" i="185" s="1"/>
  <c r="DL31" i="185" s="1"/>
  <c r="DM31" i="185" s="1"/>
  <c r="DN31" i="185" s="1"/>
  <c r="DO31" i="185" s="1"/>
  <c r="DP31" i="185" s="1"/>
  <c r="DQ31" i="185" s="1"/>
  <c r="DR31" i="185" s="1"/>
  <c r="DS31" i="185" s="1"/>
  <c r="DT31" i="185" s="1"/>
  <c r="DU31" i="185" s="1"/>
  <c r="DV31" i="185" s="1"/>
  <c r="DW31" i="185" s="1"/>
  <c r="DX31" i="185" s="1"/>
  <c r="DY31" i="185" s="1"/>
  <c r="DZ31" i="185" s="1"/>
  <c r="EA31" i="185" s="1"/>
  <c r="EB31" i="185" s="1"/>
  <c r="EC31" i="185" s="1"/>
  <c r="ED31" i="185" s="1"/>
  <c r="EE31" i="185" s="1"/>
  <c r="EF31" i="185" s="1"/>
  <c r="EG31" i="185" s="1"/>
  <c r="EH31" i="185" s="1"/>
  <c r="EI31" i="185" s="1"/>
  <c r="EJ31" i="185" s="1"/>
  <c r="EK31" i="185" s="1"/>
  <c r="EL31" i="185" s="1"/>
  <c r="EM31" i="185" s="1"/>
  <c r="EN31" i="185" s="1"/>
  <c r="EO31" i="185" s="1"/>
  <c r="EP31" i="185" s="1"/>
  <c r="EQ31" i="185" s="1"/>
  <c r="ER31" i="185" s="1"/>
  <c r="ES31" i="185" s="1"/>
  <c r="ET31" i="185" s="1"/>
  <c r="EU31" i="185" s="1"/>
  <c r="EV31" i="185" s="1"/>
  <c r="EW31" i="185" s="1"/>
  <c r="EX31" i="185" s="1"/>
  <c r="EY31" i="185" s="1"/>
  <c r="EZ31" i="185" s="1"/>
  <c r="FA31" i="185" s="1"/>
  <c r="FB31" i="185" s="1"/>
  <c r="FC31" i="185" s="1"/>
  <c r="FD31" i="185" s="1"/>
  <c r="FE31" i="185" s="1"/>
  <c r="FF31" i="185" s="1"/>
  <c r="FG31" i="185" s="1"/>
  <c r="FH31" i="185" s="1"/>
  <c r="FI31" i="185" s="1"/>
  <c r="FJ31" i="185" s="1"/>
  <c r="FK31" i="185" s="1"/>
  <c r="FL31" i="185" s="1"/>
  <c r="FM31" i="185" s="1"/>
  <c r="FN31" i="185" s="1"/>
  <c r="FO31" i="185" s="1"/>
  <c r="FP31" i="185" s="1"/>
  <c r="FQ31" i="185" s="1"/>
  <c r="FR31" i="185" s="1"/>
  <c r="FS31" i="185" s="1"/>
  <c r="FT31" i="185" s="1"/>
  <c r="FU31" i="185" s="1"/>
  <c r="FV31" i="185" s="1"/>
  <c r="FW31" i="185" s="1"/>
  <c r="FX31" i="185" s="1"/>
  <c r="FY31" i="185" s="1"/>
  <c r="FZ31" i="185" s="1"/>
  <c r="GA31" i="185" s="1"/>
  <c r="GB31" i="185" s="1"/>
  <c r="GC31" i="185" s="1"/>
  <c r="GD31" i="185" s="1"/>
  <c r="GE31" i="185" s="1"/>
  <c r="GF31" i="185" s="1"/>
  <c r="GG31" i="185" s="1"/>
  <c r="GH31" i="185" s="1"/>
  <c r="GI31" i="185" s="1"/>
  <c r="GJ31" i="185" s="1"/>
  <c r="GK31" i="185" s="1"/>
  <c r="GL31" i="185" s="1"/>
  <c r="GM31" i="185" s="1"/>
  <c r="GN31" i="185" s="1"/>
  <c r="GO31" i="185" s="1"/>
  <c r="GP31" i="185" s="1"/>
  <c r="GQ31" i="185" s="1"/>
  <c r="GR31" i="185" s="1"/>
  <c r="GS31" i="185" s="1"/>
  <c r="GT31" i="185" s="1"/>
  <c r="GU31" i="185" s="1"/>
  <c r="GV31" i="185" s="1"/>
  <c r="GW31" i="185" s="1"/>
  <c r="GX31" i="185" s="1"/>
  <c r="GY31" i="185" s="1"/>
  <c r="GZ31" i="185" s="1"/>
  <c r="HA31" i="185" s="1"/>
  <c r="HB31" i="185" s="1"/>
  <c r="HC31" i="185" s="1"/>
  <c r="HD31" i="185" s="1"/>
  <c r="HE31" i="185" s="1"/>
  <c r="HF31" i="185" s="1"/>
  <c r="HG31" i="185" s="1"/>
  <c r="CB22" i="185"/>
  <c r="BR18" i="185"/>
  <c r="T18" i="185" s="1"/>
  <c r="BX33" i="168"/>
  <c r="BY32" i="185"/>
  <c r="P32" i="185" s="1"/>
  <c r="BU37" i="185"/>
  <c r="BS32" i="168"/>
  <c r="U32" i="168" s="1"/>
  <c r="BY22" i="185"/>
  <c r="P22" i="185" s="1"/>
  <c r="BU38" i="168"/>
  <c r="BY30" i="168"/>
  <c r="P30" i="168" s="1"/>
  <c r="CB36" i="188"/>
  <c r="BR25" i="168"/>
  <c r="T25" i="168" s="1"/>
  <c r="CD43" i="168"/>
  <c r="W43" i="168" s="1"/>
  <c r="BY32" i="184"/>
  <c r="P32" i="184" s="1"/>
  <c r="CD36" i="168"/>
  <c r="W36" i="168" s="1"/>
  <c r="CO22" i="185"/>
  <c r="CP22" i="185" s="1"/>
  <c r="CQ22" i="185" s="1"/>
  <c r="CR22" i="185" s="1"/>
  <c r="CS22" i="185" s="1"/>
  <c r="CT22" i="185" s="1"/>
  <c r="CU22" i="185" s="1"/>
  <c r="CV22" i="185" s="1"/>
  <c r="CW22" i="185" s="1"/>
  <c r="CX22" i="185" s="1"/>
  <c r="CY22" i="185" s="1"/>
  <c r="CZ22" i="185" s="1"/>
  <c r="DA22" i="185" s="1"/>
  <c r="DB22" i="185" s="1"/>
  <c r="DC22" i="185" s="1"/>
  <c r="DD22" i="185" s="1"/>
  <c r="DE22" i="185" s="1"/>
  <c r="DF22" i="185" s="1"/>
  <c r="DG22" i="185" s="1"/>
  <c r="DH22" i="185" s="1"/>
  <c r="DI22" i="185" s="1"/>
  <c r="DJ22" i="185" s="1"/>
  <c r="DK22" i="185" s="1"/>
  <c r="DL22" i="185" s="1"/>
  <c r="DM22" i="185" s="1"/>
  <c r="DN22" i="185" s="1"/>
  <c r="DO22" i="185" s="1"/>
  <c r="DP22" i="185" s="1"/>
  <c r="DQ22" i="185" s="1"/>
  <c r="DR22" i="185" s="1"/>
  <c r="DS22" i="185" s="1"/>
  <c r="DT22" i="185" s="1"/>
  <c r="DU22" i="185" s="1"/>
  <c r="DV22" i="185" s="1"/>
  <c r="DW22" i="185" s="1"/>
  <c r="DX22" i="185" s="1"/>
  <c r="DY22" i="185" s="1"/>
  <c r="DZ22" i="185" s="1"/>
  <c r="EA22" i="185" s="1"/>
  <c r="EB22" i="185" s="1"/>
  <c r="EC22" i="185" s="1"/>
  <c r="ED22" i="185" s="1"/>
  <c r="EE22" i="185" s="1"/>
  <c r="EF22" i="185" s="1"/>
  <c r="EG22" i="185" s="1"/>
  <c r="EH22" i="185" s="1"/>
  <c r="EI22" i="185" s="1"/>
  <c r="EJ22" i="185" s="1"/>
  <c r="EK22" i="185" s="1"/>
  <c r="EL22" i="185" s="1"/>
  <c r="EM22" i="185" s="1"/>
  <c r="EN22" i="185" s="1"/>
  <c r="EO22" i="185" s="1"/>
  <c r="EP22" i="185" s="1"/>
  <c r="EQ22" i="185" s="1"/>
  <c r="ER22" i="185" s="1"/>
  <c r="ES22" i="185" s="1"/>
  <c r="ET22" i="185" s="1"/>
  <c r="EU22" i="185" s="1"/>
  <c r="EV22" i="185" s="1"/>
  <c r="EW22" i="185" s="1"/>
  <c r="EX22" i="185" s="1"/>
  <c r="EY22" i="185" s="1"/>
  <c r="EZ22" i="185" s="1"/>
  <c r="FA22" i="185" s="1"/>
  <c r="FB22" i="185" s="1"/>
  <c r="FC22" i="185" s="1"/>
  <c r="FD22" i="185" s="1"/>
  <c r="FE22" i="185" s="1"/>
  <c r="FF22" i="185" s="1"/>
  <c r="FG22" i="185" s="1"/>
  <c r="FH22" i="185" s="1"/>
  <c r="FI22" i="185" s="1"/>
  <c r="FJ22" i="185" s="1"/>
  <c r="FK22" i="185" s="1"/>
  <c r="FL22" i="185" s="1"/>
  <c r="FM22" i="185" s="1"/>
  <c r="FN22" i="185" s="1"/>
  <c r="FO22" i="185" s="1"/>
  <c r="FP22" i="185" s="1"/>
  <c r="FQ22" i="185" s="1"/>
  <c r="FR22" i="185" s="1"/>
  <c r="FS22" i="185" s="1"/>
  <c r="FT22" i="185" s="1"/>
  <c r="FU22" i="185" s="1"/>
  <c r="FV22" i="185" s="1"/>
  <c r="FW22" i="185" s="1"/>
  <c r="FX22" i="185" s="1"/>
  <c r="FY22" i="185" s="1"/>
  <c r="FZ22" i="185" s="1"/>
  <c r="GA22" i="185" s="1"/>
  <c r="GB22" i="185" s="1"/>
  <c r="GC22" i="185" s="1"/>
  <c r="GD22" i="185" s="1"/>
  <c r="GE22" i="185" s="1"/>
  <c r="GF22" i="185" s="1"/>
  <c r="GG22" i="185" s="1"/>
  <c r="GH22" i="185" s="1"/>
  <c r="GI22" i="185" s="1"/>
  <c r="GJ22" i="185" s="1"/>
  <c r="GK22" i="185" s="1"/>
  <c r="GL22" i="185" s="1"/>
  <c r="GM22" i="185" s="1"/>
  <c r="GN22" i="185" s="1"/>
  <c r="GO22" i="185" s="1"/>
  <c r="GP22" i="185" s="1"/>
  <c r="GQ22" i="185" s="1"/>
  <c r="GR22" i="185" s="1"/>
  <c r="GS22" i="185" s="1"/>
  <c r="GT22" i="185" s="1"/>
  <c r="GU22" i="185" s="1"/>
  <c r="GV22" i="185" s="1"/>
  <c r="GW22" i="185" s="1"/>
  <c r="GX22" i="185" s="1"/>
  <c r="GY22" i="185" s="1"/>
  <c r="GZ22" i="185" s="1"/>
  <c r="HA22" i="185" s="1"/>
  <c r="HB22" i="185" s="1"/>
  <c r="HC22" i="185" s="1"/>
  <c r="HD22" i="185" s="1"/>
  <c r="HE22" i="185" s="1"/>
  <c r="HF22" i="185" s="1"/>
  <c r="HG22" i="185" s="1"/>
  <c r="CO40" i="188"/>
  <c r="CP40" i="188" s="1"/>
  <c r="CQ40" i="188" s="1"/>
  <c r="CR40" i="188" s="1"/>
  <c r="CS40" i="188" s="1"/>
  <c r="CT40" i="188" s="1"/>
  <c r="CU40" i="188" s="1"/>
  <c r="CV40" i="188" s="1"/>
  <c r="CW40" i="188" s="1"/>
  <c r="CX40" i="188" s="1"/>
  <c r="CY40" i="188" s="1"/>
  <c r="CZ40" i="188" s="1"/>
  <c r="DA40" i="188" s="1"/>
  <c r="DB40" i="188" s="1"/>
  <c r="DC40" i="188" s="1"/>
  <c r="DD40" i="188" s="1"/>
  <c r="DE40" i="188" s="1"/>
  <c r="DF40" i="188" s="1"/>
  <c r="DG40" i="188" s="1"/>
  <c r="DH40" i="188" s="1"/>
  <c r="DI40" i="188" s="1"/>
  <c r="DJ40" i="188" s="1"/>
  <c r="DK40" i="188" s="1"/>
  <c r="DL40" i="188" s="1"/>
  <c r="DM40" i="188" s="1"/>
  <c r="DN40" i="188" s="1"/>
  <c r="DO40" i="188" s="1"/>
  <c r="DP40" i="188" s="1"/>
  <c r="DQ40" i="188" s="1"/>
  <c r="DR40" i="188" s="1"/>
  <c r="DS40" i="188" s="1"/>
  <c r="DT40" i="188" s="1"/>
  <c r="DU40" i="188" s="1"/>
  <c r="DV40" i="188" s="1"/>
  <c r="DW40" i="188" s="1"/>
  <c r="DX40" i="188" s="1"/>
  <c r="DY40" i="188" s="1"/>
  <c r="DZ40" i="188" s="1"/>
  <c r="EA40" i="188" s="1"/>
  <c r="EB40" i="188" s="1"/>
  <c r="EC40" i="188" s="1"/>
  <c r="ED40" i="188" s="1"/>
  <c r="EE40" i="188" s="1"/>
  <c r="EF40" i="188" s="1"/>
  <c r="EG40" i="188" s="1"/>
  <c r="EH40" i="188" s="1"/>
  <c r="EI40" i="188" s="1"/>
  <c r="EJ40" i="188" s="1"/>
  <c r="EK40" i="188" s="1"/>
  <c r="EL40" i="188" s="1"/>
  <c r="EM40" i="188" s="1"/>
  <c r="EN40" i="188" s="1"/>
  <c r="EO40" i="188" s="1"/>
  <c r="EP40" i="188" s="1"/>
  <c r="EQ40" i="188" s="1"/>
  <c r="ER40" i="188" s="1"/>
  <c r="ES40" i="188" s="1"/>
  <c r="ET40" i="188" s="1"/>
  <c r="EU40" i="188" s="1"/>
  <c r="EV40" i="188" s="1"/>
  <c r="EW40" i="188" s="1"/>
  <c r="EX40" i="188" s="1"/>
  <c r="EY40" i="188" s="1"/>
  <c r="EZ40" i="188" s="1"/>
  <c r="FA40" i="188" s="1"/>
  <c r="FB40" i="188" s="1"/>
  <c r="FC40" i="188" s="1"/>
  <c r="FD40" i="188" s="1"/>
  <c r="FE40" i="188" s="1"/>
  <c r="FF40" i="188" s="1"/>
  <c r="FG40" i="188" s="1"/>
  <c r="FH40" i="188" s="1"/>
  <c r="FI40" i="188" s="1"/>
  <c r="FJ40" i="188" s="1"/>
  <c r="FK40" i="188" s="1"/>
  <c r="FL40" i="188" s="1"/>
  <c r="FM40" i="188" s="1"/>
  <c r="FN40" i="188" s="1"/>
  <c r="FO40" i="188" s="1"/>
  <c r="FP40" i="188" s="1"/>
  <c r="FQ40" i="188" s="1"/>
  <c r="FR40" i="188" s="1"/>
  <c r="FS40" i="188" s="1"/>
  <c r="FT40" i="188" s="1"/>
  <c r="FU40" i="188" s="1"/>
  <c r="FV40" i="188" s="1"/>
  <c r="FW40" i="188" s="1"/>
  <c r="FX40" i="188" s="1"/>
  <c r="FY40" i="188" s="1"/>
  <c r="FZ40" i="188" s="1"/>
  <c r="GA40" i="188" s="1"/>
  <c r="GB40" i="188" s="1"/>
  <c r="GC40" i="188" s="1"/>
  <c r="GD40" i="188" s="1"/>
  <c r="GE40" i="188" s="1"/>
  <c r="GF40" i="188" s="1"/>
  <c r="GG40" i="188" s="1"/>
  <c r="GH40" i="188" s="1"/>
  <c r="GI40" i="188" s="1"/>
  <c r="GJ40" i="188" s="1"/>
  <c r="GK40" i="188" s="1"/>
  <c r="GL40" i="188" s="1"/>
  <c r="GM40" i="188" s="1"/>
  <c r="GN40" i="188" s="1"/>
  <c r="GO40" i="188" s="1"/>
  <c r="GP40" i="188" s="1"/>
  <c r="GQ40" i="188" s="1"/>
  <c r="GR40" i="188" s="1"/>
  <c r="GS40" i="188" s="1"/>
  <c r="GT40" i="188" s="1"/>
  <c r="GU40" i="188" s="1"/>
  <c r="GV40" i="188" s="1"/>
  <c r="GW40" i="188" s="1"/>
  <c r="GX40" i="188" s="1"/>
  <c r="GY40" i="188" s="1"/>
  <c r="GZ40" i="188" s="1"/>
  <c r="HA40" i="188" s="1"/>
  <c r="HB40" i="188" s="1"/>
  <c r="HC40" i="188" s="1"/>
  <c r="HD40" i="188" s="1"/>
  <c r="HE40" i="188" s="1"/>
  <c r="HF40" i="188" s="1"/>
  <c r="HG40" i="188" s="1"/>
  <c r="CO39" i="188"/>
  <c r="CP39" i="188" s="1"/>
  <c r="CQ39" i="188" s="1"/>
  <c r="CR39" i="188" s="1"/>
  <c r="CS39" i="188" s="1"/>
  <c r="CT39" i="188" s="1"/>
  <c r="CU39" i="188" s="1"/>
  <c r="CV39" i="188" s="1"/>
  <c r="CW39" i="188" s="1"/>
  <c r="CX39" i="188" s="1"/>
  <c r="CY39" i="188" s="1"/>
  <c r="CZ39" i="188" s="1"/>
  <c r="DA39" i="188" s="1"/>
  <c r="DB39" i="188" s="1"/>
  <c r="DC39" i="188" s="1"/>
  <c r="DD39" i="188" s="1"/>
  <c r="DE39" i="188" s="1"/>
  <c r="DF39" i="188" s="1"/>
  <c r="DG39" i="188" s="1"/>
  <c r="DH39" i="188" s="1"/>
  <c r="DI39" i="188" s="1"/>
  <c r="DJ39" i="188" s="1"/>
  <c r="DK39" i="188" s="1"/>
  <c r="DL39" i="188" s="1"/>
  <c r="DM39" i="188" s="1"/>
  <c r="DN39" i="188" s="1"/>
  <c r="DO39" i="188" s="1"/>
  <c r="DP39" i="188" s="1"/>
  <c r="DQ39" i="188" s="1"/>
  <c r="DR39" i="188" s="1"/>
  <c r="DS39" i="188" s="1"/>
  <c r="DT39" i="188" s="1"/>
  <c r="DU39" i="188" s="1"/>
  <c r="DV39" i="188" s="1"/>
  <c r="DW39" i="188" s="1"/>
  <c r="DX39" i="188" s="1"/>
  <c r="DY39" i="188" s="1"/>
  <c r="DZ39" i="188" s="1"/>
  <c r="EA39" i="188" s="1"/>
  <c r="EB39" i="188" s="1"/>
  <c r="EC39" i="188" s="1"/>
  <c r="ED39" i="188" s="1"/>
  <c r="EE39" i="188" s="1"/>
  <c r="EF39" i="188" s="1"/>
  <c r="EG39" i="188" s="1"/>
  <c r="EH39" i="188" s="1"/>
  <c r="EI39" i="188" s="1"/>
  <c r="EJ39" i="188" s="1"/>
  <c r="EK39" i="188" s="1"/>
  <c r="EL39" i="188" s="1"/>
  <c r="EM39" i="188" s="1"/>
  <c r="EN39" i="188" s="1"/>
  <c r="EO39" i="188" s="1"/>
  <c r="EP39" i="188" s="1"/>
  <c r="EQ39" i="188" s="1"/>
  <c r="ER39" i="188" s="1"/>
  <c r="ES39" i="188" s="1"/>
  <c r="ET39" i="188" s="1"/>
  <c r="EU39" i="188" s="1"/>
  <c r="EV39" i="188" s="1"/>
  <c r="EW39" i="188" s="1"/>
  <c r="EX39" i="188" s="1"/>
  <c r="EY39" i="188" s="1"/>
  <c r="EZ39" i="188" s="1"/>
  <c r="FA39" i="188" s="1"/>
  <c r="FB39" i="188" s="1"/>
  <c r="FC39" i="188" s="1"/>
  <c r="FD39" i="188" s="1"/>
  <c r="FE39" i="188" s="1"/>
  <c r="FF39" i="188" s="1"/>
  <c r="FG39" i="188" s="1"/>
  <c r="FH39" i="188" s="1"/>
  <c r="FI39" i="188" s="1"/>
  <c r="FJ39" i="188" s="1"/>
  <c r="FK39" i="188" s="1"/>
  <c r="FL39" i="188" s="1"/>
  <c r="FM39" i="188" s="1"/>
  <c r="FN39" i="188" s="1"/>
  <c r="FO39" i="188" s="1"/>
  <c r="FP39" i="188" s="1"/>
  <c r="FQ39" i="188" s="1"/>
  <c r="FR39" i="188" s="1"/>
  <c r="FS39" i="188" s="1"/>
  <c r="FT39" i="188" s="1"/>
  <c r="FU39" i="188" s="1"/>
  <c r="FV39" i="188" s="1"/>
  <c r="FW39" i="188" s="1"/>
  <c r="FX39" i="188" s="1"/>
  <c r="FY39" i="188" s="1"/>
  <c r="FZ39" i="188" s="1"/>
  <c r="GA39" i="188" s="1"/>
  <c r="GB39" i="188" s="1"/>
  <c r="GC39" i="188" s="1"/>
  <c r="GD39" i="188" s="1"/>
  <c r="GE39" i="188" s="1"/>
  <c r="GF39" i="188" s="1"/>
  <c r="GG39" i="188" s="1"/>
  <c r="GH39" i="188" s="1"/>
  <c r="GI39" i="188" s="1"/>
  <c r="GJ39" i="188" s="1"/>
  <c r="GK39" i="188" s="1"/>
  <c r="GL39" i="188" s="1"/>
  <c r="GM39" i="188" s="1"/>
  <c r="GN39" i="188" s="1"/>
  <c r="GO39" i="188" s="1"/>
  <c r="GP39" i="188" s="1"/>
  <c r="GQ39" i="188" s="1"/>
  <c r="GR39" i="188" s="1"/>
  <c r="GS39" i="188" s="1"/>
  <c r="GT39" i="188" s="1"/>
  <c r="GU39" i="188" s="1"/>
  <c r="GV39" i="188" s="1"/>
  <c r="GW39" i="188" s="1"/>
  <c r="GX39" i="188" s="1"/>
  <c r="GY39" i="188" s="1"/>
  <c r="GZ39" i="188" s="1"/>
  <c r="HA39" i="188" s="1"/>
  <c r="HB39" i="188" s="1"/>
  <c r="HC39" i="188" s="1"/>
  <c r="HD39" i="188" s="1"/>
  <c r="HE39" i="188" s="1"/>
  <c r="HF39" i="188" s="1"/>
  <c r="HG39" i="188" s="1"/>
  <c r="BU21" i="168"/>
  <c r="CD21" i="168"/>
  <c r="W21" i="168" s="1"/>
  <c r="BT19" i="168"/>
  <c r="V19" i="168" s="1"/>
  <c r="BT41" i="168"/>
  <c r="V41" i="168" s="1"/>
  <c r="O31" i="186"/>
  <c r="O29" i="188"/>
  <c r="R29" i="188"/>
  <c r="O39" i="186"/>
  <c r="BY41" i="187"/>
  <c r="P41" i="187" s="1"/>
  <c r="BX41" i="187"/>
  <c r="O40" i="186"/>
  <c r="O34" i="187"/>
  <c r="W36" i="185"/>
  <c r="BR38" i="187"/>
  <c r="T38" i="187" s="1"/>
  <c r="BS38" i="187"/>
  <c r="U38" i="187" s="1"/>
  <c r="BU38" i="187"/>
  <c r="BU41" i="187"/>
  <c r="BY27" i="187"/>
  <c r="P27" i="187" s="1"/>
  <c r="O15" i="187"/>
  <c r="O33" i="185"/>
  <c r="CO18" i="185"/>
  <c r="CP18" i="185" s="1"/>
  <c r="CQ18" i="185" s="1"/>
  <c r="CR18" i="185" s="1"/>
  <c r="CS18" i="185" s="1"/>
  <c r="CT18" i="185" s="1"/>
  <c r="CU18" i="185" s="1"/>
  <c r="CV18" i="185" s="1"/>
  <c r="CW18" i="185" s="1"/>
  <c r="CX18" i="185" s="1"/>
  <c r="CY18" i="185" s="1"/>
  <c r="CZ18" i="185" s="1"/>
  <c r="DA18" i="185" s="1"/>
  <c r="DB18" i="185" s="1"/>
  <c r="DC18" i="185" s="1"/>
  <c r="DD18" i="185" s="1"/>
  <c r="DE18" i="185" s="1"/>
  <c r="DF18" i="185" s="1"/>
  <c r="DG18" i="185" s="1"/>
  <c r="DH18" i="185" s="1"/>
  <c r="DI18" i="185" s="1"/>
  <c r="DJ18" i="185" s="1"/>
  <c r="DK18" i="185" s="1"/>
  <c r="DL18" i="185" s="1"/>
  <c r="DM18" i="185" s="1"/>
  <c r="DN18" i="185" s="1"/>
  <c r="DO18" i="185" s="1"/>
  <c r="DP18" i="185" s="1"/>
  <c r="DQ18" i="185" s="1"/>
  <c r="DR18" i="185" s="1"/>
  <c r="DS18" i="185" s="1"/>
  <c r="DT18" i="185" s="1"/>
  <c r="DU18" i="185" s="1"/>
  <c r="DV18" i="185" s="1"/>
  <c r="DW18" i="185" s="1"/>
  <c r="DX18" i="185" s="1"/>
  <c r="DY18" i="185" s="1"/>
  <c r="DZ18" i="185" s="1"/>
  <c r="EA18" i="185" s="1"/>
  <c r="EB18" i="185" s="1"/>
  <c r="EC18" i="185" s="1"/>
  <c r="ED18" i="185" s="1"/>
  <c r="EE18" i="185" s="1"/>
  <c r="EF18" i="185" s="1"/>
  <c r="EG18" i="185" s="1"/>
  <c r="EH18" i="185" s="1"/>
  <c r="EI18" i="185" s="1"/>
  <c r="EJ18" i="185" s="1"/>
  <c r="EK18" i="185" s="1"/>
  <c r="EL18" i="185" s="1"/>
  <c r="EM18" i="185" s="1"/>
  <c r="EN18" i="185" s="1"/>
  <c r="EO18" i="185" s="1"/>
  <c r="EP18" i="185" s="1"/>
  <c r="EQ18" i="185" s="1"/>
  <c r="ER18" i="185" s="1"/>
  <c r="ES18" i="185" s="1"/>
  <c r="ET18" i="185" s="1"/>
  <c r="EU18" i="185" s="1"/>
  <c r="EV18" i="185" s="1"/>
  <c r="EW18" i="185" s="1"/>
  <c r="EX18" i="185" s="1"/>
  <c r="EY18" i="185" s="1"/>
  <c r="EZ18" i="185" s="1"/>
  <c r="FA18" i="185" s="1"/>
  <c r="FB18" i="185" s="1"/>
  <c r="FC18" i="185" s="1"/>
  <c r="FD18" i="185" s="1"/>
  <c r="FE18" i="185" s="1"/>
  <c r="FF18" i="185" s="1"/>
  <c r="FG18" i="185" s="1"/>
  <c r="FH18" i="185" s="1"/>
  <c r="FI18" i="185" s="1"/>
  <c r="FJ18" i="185" s="1"/>
  <c r="FK18" i="185" s="1"/>
  <c r="FL18" i="185" s="1"/>
  <c r="FM18" i="185" s="1"/>
  <c r="FN18" i="185" s="1"/>
  <c r="FO18" i="185" s="1"/>
  <c r="FP18" i="185" s="1"/>
  <c r="FQ18" i="185" s="1"/>
  <c r="FR18" i="185" s="1"/>
  <c r="FS18" i="185" s="1"/>
  <c r="FT18" i="185" s="1"/>
  <c r="FU18" i="185" s="1"/>
  <c r="FV18" i="185" s="1"/>
  <c r="FW18" i="185" s="1"/>
  <c r="FX18" i="185" s="1"/>
  <c r="FY18" i="185" s="1"/>
  <c r="FZ18" i="185" s="1"/>
  <c r="GA18" i="185" s="1"/>
  <c r="GB18" i="185" s="1"/>
  <c r="GC18" i="185" s="1"/>
  <c r="GD18" i="185" s="1"/>
  <c r="GE18" i="185" s="1"/>
  <c r="GF18" i="185" s="1"/>
  <c r="GG18" i="185" s="1"/>
  <c r="GH18" i="185" s="1"/>
  <c r="GI18" i="185" s="1"/>
  <c r="GJ18" i="185" s="1"/>
  <c r="GK18" i="185" s="1"/>
  <c r="GL18" i="185" s="1"/>
  <c r="GM18" i="185" s="1"/>
  <c r="GN18" i="185" s="1"/>
  <c r="GO18" i="185" s="1"/>
  <c r="GP18" i="185" s="1"/>
  <c r="GQ18" i="185" s="1"/>
  <c r="GR18" i="185" s="1"/>
  <c r="GS18" i="185" s="1"/>
  <c r="GT18" i="185" s="1"/>
  <c r="GU18" i="185" s="1"/>
  <c r="GV18" i="185" s="1"/>
  <c r="GW18" i="185" s="1"/>
  <c r="GX18" i="185" s="1"/>
  <c r="GY18" i="185" s="1"/>
  <c r="GZ18" i="185" s="1"/>
  <c r="HA18" i="185" s="1"/>
  <c r="HB18" i="185" s="1"/>
  <c r="HC18" i="185" s="1"/>
  <c r="HD18" i="185" s="1"/>
  <c r="HE18" i="185" s="1"/>
  <c r="HF18" i="185" s="1"/>
  <c r="HG18" i="185" s="1"/>
  <c r="W42" i="185"/>
  <c r="BR36" i="188"/>
  <c r="T36" i="188" s="1"/>
  <c r="CB30" i="186"/>
  <c r="CB29" i="184"/>
  <c r="BR24" i="184"/>
  <c r="BX24" i="184"/>
  <c r="BU24" i="184"/>
  <c r="BY24" i="184"/>
  <c r="P24" i="184" s="1"/>
  <c r="CB24" i="184"/>
  <c r="CO33" i="184"/>
  <c r="CP33" i="184" s="1"/>
  <c r="CQ33" i="184" s="1"/>
  <c r="CR33" i="184" s="1"/>
  <c r="CS33" i="184" s="1"/>
  <c r="CT33" i="184" s="1"/>
  <c r="CU33" i="184" s="1"/>
  <c r="CV33" i="184" s="1"/>
  <c r="CW33" i="184" s="1"/>
  <c r="CX33" i="184" s="1"/>
  <c r="CY33" i="184" s="1"/>
  <c r="CZ33" i="184" s="1"/>
  <c r="DA33" i="184" s="1"/>
  <c r="DB33" i="184" s="1"/>
  <c r="DC33" i="184" s="1"/>
  <c r="DD33" i="184" s="1"/>
  <c r="DE33" i="184" s="1"/>
  <c r="DF33" i="184" s="1"/>
  <c r="DG33" i="184" s="1"/>
  <c r="DH33" i="184" s="1"/>
  <c r="DI33" i="184" s="1"/>
  <c r="DJ33" i="184" s="1"/>
  <c r="DK33" i="184" s="1"/>
  <c r="DL33" i="184" s="1"/>
  <c r="DM33" i="184" s="1"/>
  <c r="DN33" i="184" s="1"/>
  <c r="DO33" i="184" s="1"/>
  <c r="DP33" i="184" s="1"/>
  <c r="DQ33" i="184" s="1"/>
  <c r="DR33" i="184" s="1"/>
  <c r="DS33" i="184" s="1"/>
  <c r="DT33" i="184" s="1"/>
  <c r="DU33" i="184" s="1"/>
  <c r="DV33" i="184" s="1"/>
  <c r="DW33" i="184" s="1"/>
  <c r="DX33" i="184" s="1"/>
  <c r="DY33" i="184" s="1"/>
  <c r="DZ33" i="184" s="1"/>
  <c r="EA33" i="184" s="1"/>
  <c r="EB33" i="184" s="1"/>
  <c r="EC33" i="184" s="1"/>
  <c r="ED33" i="184" s="1"/>
  <c r="EE33" i="184" s="1"/>
  <c r="EF33" i="184" s="1"/>
  <c r="EG33" i="184" s="1"/>
  <c r="EH33" i="184" s="1"/>
  <c r="EI33" i="184" s="1"/>
  <c r="EJ33" i="184" s="1"/>
  <c r="EK33" i="184" s="1"/>
  <c r="EL33" i="184" s="1"/>
  <c r="EM33" i="184" s="1"/>
  <c r="EN33" i="184" s="1"/>
  <c r="EO33" i="184" s="1"/>
  <c r="EP33" i="184" s="1"/>
  <c r="EQ33" i="184" s="1"/>
  <c r="ER33" i="184" s="1"/>
  <c r="ES33" i="184" s="1"/>
  <c r="ET33" i="184" s="1"/>
  <c r="EU33" i="184" s="1"/>
  <c r="EV33" i="184" s="1"/>
  <c r="EW33" i="184" s="1"/>
  <c r="EX33" i="184" s="1"/>
  <c r="EY33" i="184" s="1"/>
  <c r="EZ33" i="184" s="1"/>
  <c r="FA33" i="184" s="1"/>
  <c r="FB33" i="184" s="1"/>
  <c r="FC33" i="184" s="1"/>
  <c r="FD33" i="184" s="1"/>
  <c r="FE33" i="184" s="1"/>
  <c r="FF33" i="184" s="1"/>
  <c r="FG33" i="184" s="1"/>
  <c r="FH33" i="184" s="1"/>
  <c r="FI33" i="184" s="1"/>
  <c r="FJ33" i="184" s="1"/>
  <c r="FK33" i="184" s="1"/>
  <c r="FL33" i="184" s="1"/>
  <c r="FM33" i="184" s="1"/>
  <c r="FN33" i="184" s="1"/>
  <c r="FO33" i="184" s="1"/>
  <c r="FP33" i="184" s="1"/>
  <c r="FQ33" i="184" s="1"/>
  <c r="FR33" i="184" s="1"/>
  <c r="FS33" i="184" s="1"/>
  <c r="FT33" i="184" s="1"/>
  <c r="FU33" i="184" s="1"/>
  <c r="FV33" i="184" s="1"/>
  <c r="FW33" i="184" s="1"/>
  <c r="FX33" i="184" s="1"/>
  <c r="FY33" i="184" s="1"/>
  <c r="FZ33" i="184" s="1"/>
  <c r="GA33" i="184" s="1"/>
  <c r="GB33" i="184" s="1"/>
  <c r="GC33" i="184" s="1"/>
  <c r="GD33" i="184" s="1"/>
  <c r="GE33" i="184" s="1"/>
  <c r="GF33" i="184" s="1"/>
  <c r="GG33" i="184" s="1"/>
  <c r="GH33" i="184" s="1"/>
  <c r="GI33" i="184" s="1"/>
  <c r="GJ33" i="184" s="1"/>
  <c r="GK33" i="184" s="1"/>
  <c r="GL33" i="184" s="1"/>
  <c r="GM33" i="184" s="1"/>
  <c r="GN33" i="184" s="1"/>
  <c r="GO33" i="184" s="1"/>
  <c r="GP33" i="184" s="1"/>
  <c r="GQ33" i="184" s="1"/>
  <c r="GR33" i="184" s="1"/>
  <c r="GS33" i="184" s="1"/>
  <c r="GT33" i="184" s="1"/>
  <c r="GU33" i="184" s="1"/>
  <c r="GV33" i="184" s="1"/>
  <c r="GW33" i="184" s="1"/>
  <c r="GX33" i="184" s="1"/>
  <c r="GY33" i="184" s="1"/>
  <c r="GZ33" i="184" s="1"/>
  <c r="HA33" i="184" s="1"/>
  <c r="HB33" i="184" s="1"/>
  <c r="HC33" i="184" s="1"/>
  <c r="HD33" i="184" s="1"/>
  <c r="HE33" i="184" s="1"/>
  <c r="HF33" i="184" s="1"/>
  <c r="HG33" i="184" s="1"/>
  <c r="CO37" i="188"/>
  <c r="CP37" i="188" s="1"/>
  <c r="CQ37" i="188" s="1"/>
  <c r="CR37" i="188" s="1"/>
  <c r="CS37" i="188" s="1"/>
  <c r="CT37" i="188" s="1"/>
  <c r="CU37" i="188" s="1"/>
  <c r="CV37" i="188" s="1"/>
  <c r="CW37" i="188" s="1"/>
  <c r="CX37" i="188" s="1"/>
  <c r="CY37" i="188" s="1"/>
  <c r="CZ37" i="188" s="1"/>
  <c r="DA37" i="188" s="1"/>
  <c r="DB37" i="188" s="1"/>
  <c r="DC37" i="188" s="1"/>
  <c r="DD37" i="188" s="1"/>
  <c r="DE37" i="188" s="1"/>
  <c r="DF37" i="188" s="1"/>
  <c r="DG37" i="188" s="1"/>
  <c r="DH37" i="188" s="1"/>
  <c r="DI37" i="188" s="1"/>
  <c r="DJ37" i="188" s="1"/>
  <c r="DK37" i="188" s="1"/>
  <c r="DL37" i="188" s="1"/>
  <c r="DM37" i="188" s="1"/>
  <c r="DN37" i="188" s="1"/>
  <c r="DO37" i="188" s="1"/>
  <c r="DP37" i="188" s="1"/>
  <c r="DQ37" i="188" s="1"/>
  <c r="DR37" i="188" s="1"/>
  <c r="DS37" i="188" s="1"/>
  <c r="DT37" i="188" s="1"/>
  <c r="DU37" i="188" s="1"/>
  <c r="DV37" i="188" s="1"/>
  <c r="DW37" i="188" s="1"/>
  <c r="DX37" i="188" s="1"/>
  <c r="DY37" i="188" s="1"/>
  <c r="DZ37" i="188" s="1"/>
  <c r="EA37" i="188" s="1"/>
  <c r="EB37" i="188" s="1"/>
  <c r="EC37" i="188" s="1"/>
  <c r="ED37" i="188" s="1"/>
  <c r="EE37" i="188" s="1"/>
  <c r="EF37" i="188" s="1"/>
  <c r="EG37" i="188" s="1"/>
  <c r="EH37" i="188" s="1"/>
  <c r="EI37" i="188" s="1"/>
  <c r="EJ37" i="188" s="1"/>
  <c r="EK37" i="188" s="1"/>
  <c r="EL37" i="188" s="1"/>
  <c r="EM37" i="188" s="1"/>
  <c r="EN37" i="188" s="1"/>
  <c r="EO37" i="188" s="1"/>
  <c r="EP37" i="188" s="1"/>
  <c r="EQ37" i="188" s="1"/>
  <c r="ER37" i="188" s="1"/>
  <c r="ES37" i="188" s="1"/>
  <c r="ET37" i="188" s="1"/>
  <c r="EU37" i="188" s="1"/>
  <c r="EV37" i="188" s="1"/>
  <c r="EW37" i="188" s="1"/>
  <c r="EX37" i="188" s="1"/>
  <c r="EY37" i="188" s="1"/>
  <c r="EZ37" i="188" s="1"/>
  <c r="FA37" i="188" s="1"/>
  <c r="FB37" i="188" s="1"/>
  <c r="FC37" i="188" s="1"/>
  <c r="FD37" i="188" s="1"/>
  <c r="FE37" i="188" s="1"/>
  <c r="FF37" i="188" s="1"/>
  <c r="FG37" i="188" s="1"/>
  <c r="FH37" i="188" s="1"/>
  <c r="FI37" i="188" s="1"/>
  <c r="FJ37" i="188" s="1"/>
  <c r="FK37" i="188" s="1"/>
  <c r="FL37" i="188" s="1"/>
  <c r="FM37" i="188" s="1"/>
  <c r="FN37" i="188" s="1"/>
  <c r="FO37" i="188" s="1"/>
  <c r="FP37" i="188" s="1"/>
  <c r="FQ37" i="188" s="1"/>
  <c r="FR37" i="188" s="1"/>
  <c r="FS37" i="188" s="1"/>
  <c r="FT37" i="188" s="1"/>
  <c r="FU37" i="188" s="1"/>
  <c r="FV37" i="188" s="1"/>
  <c r="FW37" i="188" s="1"/>
  <c r="FX37" i="188" s="1"/>
  <c r="FY37" i="188" s="1"/>
  <c r="FZ37" i="188" s="1"/>
  <c r="GA37" i="188" s="1"/>
  <c r="GB37" i="188" s="1"/>
  <c r="GC37" i="188" s="1"/>
  <c r="GD37" i="188" s="1"/>
  <c r="GE37" i="188" s="1"/>
  <c r="GF37" i="188" s="1"/>
  <c r="GG37" i="188" s="1"/>
  <c r="GH37" i="188" s="1"/>
  <c r="GI37" i="188" s="1"/>
  <c r="GJ37" i="188" s="1"/>
  <c r="GK37" i="188" s="1"/>
  <c r="GL37" i="188" s="1"/>
  <c r="GM37" i="188" s="1"/>
  <c r="GN37" i="188" s="1"/>
  <c r="GO37" i="188" s="1"/>
  <c r="GP37" i="188" s="1"/>
  <c r="GQ37" i="188" s="1"/>
  <c r="GR37" i="188" s="1"/>
  <c r="GS37" i="188" s="1"/>
  <c r="GT37" i="188" s="1"/>
  <c r="GU37" i="188" s="1"/>
  <c r="GV37" i="188" s="1"/>
  <c r="GW37" i="188" s="1"/>
  <c r="GX37" i="188" s="1"/>
  <c r="GY37" i="188" s="1"/>
  <c r="GZ37" i="188" s="1"/>
  <c r="HA37" i="188" s="1"/>
  <c r="HB37" i="188" s="1"/>
  <c r="HC37" i="188" s="1"/>
  <c r="HD37" i="188" s="1"/>
  <c r="HE37" i="188" s="1"/>
  <c r="HF37" i="188" s="1"/>
  <c r="HG37" i="188" s="1"/>
  <c r="CO28" i="187"/>
  <c r="CP28" i="187" s="1"/>
  <c r="CQ28" i="187" s="1"/>
  <c r="CR28" i="187" s="1"/>
  <c r="CS28" i="187" s="1"/>
  <c r="CT28" i="187" s="1"/>
  <c r="CU28" i="187" s="1"/>
  <c r="CV28" i="187" s="1"/>
  <c r="CW28" i="187" s="1"/>
  <c r="CX28" i="187" s="1"/>
  <c r="CY28" i="187" s="1"/>
  <c r="CZ28" i="187" s="1"/>
  <c r="DA28" i="187" s="1"/>
  <c r="DB28" i="187" s="1"/>
  <c r="DC28" i="187" s="1"/>
  <c r="DD28" i="187" s="1"/>
  <c r="DE28" i="187" s="1"/>
  <c r="DF28" i="187" s="1"/>
  <c r="DG28" i="187" s="1"/>
  <c r="DH28" i="187" s="1"/>
  <c r="DI28" i="187" s="1"/>
  <c r="DJ28" i="187" s="1"/>
  <c r="DK28" i="187" s="1"/>
  <c r="DL28" i="187" s="1"/>
  <c r="DM28" i="187" s="1"/>
  <c r="DN28" i="187" s="1"/>
  <c r="DO28" i="187" s="1"/>
  <c r="DP28" i="187" s="1"/>
  <c r="DQ28" i="187" s="1"/>
  <c r="DR28" i="187" s="1"/>
  <c r="DS28" i="187" s="1"/>
  <c r="DT28" i="187" s="1"/>
  <c r="DU28" i="187" s="1"/>
  <c r="DV28" i="187" s="1"/>
  <c r="DW28" i="187" s="1"/>
  <c r="DX28" i="187" s="1"/>
  <c r="CD16" i="168"/>
  <c r="W16" i="168" s="1"/>
  <c r="CO17" i="184"/>
  <c r="CP17" i="184" s="1"/>
  <c r="CQ17" i="184" s="1"/>
  <c r="CR17" i="184" s="1"/>
  <c r="CS17" i="184" s="1"/>
  <c r="CT17" i="184" s="1"/>
  <c r="CU17" i="184" s="1"/>
  <c r="CV17" i="184" s="1"/>
  <c r="CW17" i="184" s="1"/>
  <c r="CX17" i="184" s="1"/>
  <c r="CY17" i="184" s="1"/>
  <c r="CZ17" i="184" s="1"/>
  <c r="DA17" i="184" s="1"/>
  <c r="DB17" i="184" s="1"/>
  <c r="DC17" i="184" s="1"/>
  <c r="DD17" i="184" s="1"/>
  <c r="DE17" i="184" s="1"/>
  <c r="DF17" i="184" s="1"/>
  <c r="DG17" i="184" s="1"/>
  <c r="DH17" i="184" s="1"/>
  <c r="DI17" i="184" s="1"/>
  <c r="DJ17" i="184" s="1"/>
  <c r="DK17" i="184" s="1"/>
  <c r="DL17" i="184" s="1"/>
  <c r="DM17" i="184" s="1"/>
  <c r="DN17" i="184" s="1"/>
  <c r="DO17" i="184" s="1"/>
  <c r="DP17" i="184" s="1"/>
  <c r="DQ17" i="184" s="1"/>
  <c r="DR17" i="184" s="1"/>
  <c r="DS17" i="184" s="1"/>
  <c r="DT17" i="184" s="1"/>
  <c r="DU17" i="184" s="1"/>
  <c r="DV17" i="184" s="1"/>
  <c r="DW17" i="184" s="1"/>
  <c r="DX17" i="184" s="1"/>
  <c r="DY17" i="184" s="1"/>
  <c r="DZ17" i="184" s="1"/>
  <c r="EA17" i="184" s="1"/>
  <c r="EB17" i="184" s="1"/>
  <c r="EC17" i="184" s="1"/>
  <c r="ED17" i="184" s="1"/>
  <c r="EE17" i="184" s="1"/>
  <c r="EF17" i="184" s="1"/>
  <c r="EG17" i="184" s="1"/>
  <c r="EH17" i="184" s="1"/>
  <c r="EI17" i="184" s="1"/>
  <c r="EJ17" i="184" s="1"/>
  <c r="EK17" i="184" s="1"/>
  <c r="EL17" i="184" s="1"/>
  <c r="EM17" i="184" s="1"/>
  <c r="EN17" i="184" s="1"/>
  <c r="EO17" i="184" s="1"/>
  <c r="EP17" i="184" s="1"/>
  <c r="EQ17" i="184" s="1"/>
  <c r="ER17" i="184" s="1"/>
  <c r="ES17" i="184" s="1"/>
  <c r="ET17" i="184" s="1"/>
  <c r="EU17" i="184" s="1"/>
  <c r="EV17" i="184" s="1"/>
  <c r="EW17" i="184" s="1"/>
  <c r="EX17" i="184" s="1"/>
  <c r="EY17" i="184" s="1"/>
  <c r="EZ17" i="184" s="1"/>
  <c r="FA17" i="184" s="1"/>
  <c r="FB17" i="184" s="1"/>
  <c r="FC17" i="184" s="1"/>
  <c r="FD17" i="184" s="1"/>
  <c r="FE17" i="184" s="1"/>
  <c r="FF17" i="184" s="1"/>
  <c r="FG17" i="184" s="1"/>
  <c r="FH17" i="184" s="1"/>
  <c r="FI17" i="184" s="1"/>
  <c r="FJ17" i="184" s="1"/>
  <c r="FK17" i="184" s="1"/>
  <c r="FL17" i="184" s="1"/>
  <c r="FM17" i="184" s="1"/>
  <c r="FN17" i="184" s="1"/>
  <c r="FO17" i="184" s="1"/>
  <c r="FP17" i="184" s="1"/>
  <c r="FQ17" i="184" s="1"/>
  <c r="FR17" i="184" s="1"/>
  <c r="FS17" i="184" s="1"/>
  <c r="FT17" i="184" s="1"/>
  <c r="FU17" i="184" s="1"/>
  <c r="FV17" i="184" s="1"/>
  <c r="FW17" i="184" s="1"/>
  <c r="FX17" i="184" s="1"/>
  <c r="FY17" i="184" s="1"/>
  <c r="FZ17" i="184" s="1"/>
  <c r="GA17" i="184" s="1"/>
  <c r="GB17" i="184" s="1"/>
  <c r="GC17" i="184" s="1"/>
  <c r="GD17" i="184" s="1"/>
  <c r="GE17" i="184" s="1"/>
  <c r="GF17" i="184" s="1"/>
  <c r="GG17" i="184" s="1"/>
  <c r="GH17" i="184" s="1"/>
  <c r="GI17" i="184" s="1"/>
  <c r="GJ17" i="184" s="1"/>
  <c r="GK17" i="184" s="1"/>
  <c r="GL17" i="184" s="1"/>
  <c r="GM17" i="184" s="1"/>
  <c r="GN17" i="184" s="1"/>
  <c r="GO17" i="184" s="1"/>
  <c r="GP17" i="184" s="1"/>
  <c r="GQ17" i="184" s="1"/>
  <c r="GR17" i="184" s="1"/>
  <c r="GS17" i="184" s="1"/>
  <c r="GT17" i="184" s="1"/>
  <c r="GU17" i="184" s="1"/>
  <c r="GV17" i="184" s="1"/>
  <c r="GW17" i="184" s="1"/>
  <c r="GX17" i="184" s="1"/>
  <c r="GY17" i="184" s="1"/>
  <c r="GZ17" i="184" s="1"/>
  <c r="HA17" i="184" s="1"/>
  <c r="HB17" i="184" s="1"/>
  <c r="HC17" i="184" s="1"/>
  <c r="HD17" i="184" s="1"/>
  <c r="HE17" i="184" s="1"/>
  <c r="HF17" i="184" s="1"/>
  <c r="HG17" i="184" s="1"/>
  <c r="CD20" i="187"/>
  <c r="W20" i="187" s="1"/>
  <c r="BU17" i="184"/>
  <c r="CO31" i="188"/>
  <c r="CP31" i="188" s="1"/>
  <c r="CQ31" i="188" s="1"/>
  <c r="CR31" i="188" s="1"/>
  <c r="CS31" i="188" s="1"/>
  <c r="CT31" i="188" s="1"/>
  <c r="CU31" i="188" s="1"/>
  <c r="CV31" i="188" s="1"/>
  <c r="CW31" i="188" s="1"/>
  <c r="CX31" i="188" s="1"/>
  <c r="CY31" i="188" s="1"/>
  <c r="CZ31" i="188" s="1"/>
  <c r="DA31" i="188" s="1"/>
  <c r="DB31" i="188" s="1"/>
  <c r="DC31" i="188" s="1"/>
  <c r="DD31" i="188" s="1"/>
  <c r="DE31" i="188" s="1"/>
  <c r="DF31" i="188" s="1"/>
  <c r="DG31" i="188" s="1"/>
  <c r="DH31" i="188" s="1"/>
  <c r="DI31" i="188" s="1"/>
  <c r="DJ31" i="188" s="1"/>
  <c r="DK31" i="188" s="1"/>
  <c r="DL31" i="188" s="1"/>
  <c r="DM31" i="188" s="1"/>
  <c r="DN31" i="188" s="1"/>
  <c r="DO31" i="188" s="1"/>
  <c r="DP31" i="188" s="1"/>
  <c r="DQ31" i="188" s="1"/>
  <c r="DR31" i="188" s="1"/>
  <c r="DS31" i="188" s="1"/>
  <c r="DT31" i="188" s="1"/>
  <c r="DU31" i="188" s="1"/>
  <c r="DV31" i="188" s="1"/>
  <c r="DW31" i="188" s="1"/>
  <c r="DX31" i="188" s="1"/>
  <c r="DY31" i="188" s="1"/>
  <c r="DZ31" i="188" s="1"/>
  <c r="EA31" i="188" s="1"/>
  <c r="EB31" i="188" s="1"/>
  <c r="EC31" i="188" s="1"/>
  <c r="ED31" i="188" s="1"/>
  <c r="EE31" i="188" s="1"/>
  <c r="EF31" i="188" s="1"/>
  <c r="EG31" i="188" s="1"/>
  <c r="EH31" i="188" s="1"/>
  <c r="EI31" i="188" s="1"/>
  <c r="EJ31" i="188" s="1"/>
  <c r="EK31" i="188" s="1"/>
  <c r="EL31" i="188" s="1"/>
  <c r="EM31" i="188" s="1"/>
  <c r="EN31" i="188" s="1"/>
  <c r="EO31" i="188" s="1"/>
  <c r="EP31" i="188" s="1"/>
  <c r="EQ31" i="188" s="1"/>
  <c r="ER31" i="188" s="1"/>
  <c r="ES31" i="188" s="1"/>
  <c r="ET31" i="188" s="1"/>
  <c r="EU31" i="188" s="1"/>
  <c r="EV31" i="188" s="1"/>
  <c r="EW31" i="188" s="1"/>
  <c r="EX31" i="188" s="1"/>
  <c r="EY31" i="188" s="1"/>
  <c r="EZ31" i="188" s="1"/>
  <c r="FA31" i="188" s="1"/>
  <c r="FB31" i="188" s="1"/>
  <c r="FC31" i="188" s="1"/>
  <c r="FD31" i="188" s="1"/>
  <c r="FE31" i="188" s="1"/>
  <c r="FF31" i="188" s="1"/>
  <c r="FG31" i="188" s="1"/>
  <c r="FH31" i="188" s="1"/>
  <c r="FI31" i="188" s="1"/>
  <c r="FJ31" i="188" s="1"/>
  <c r="FK31" i="188" s="1"/>
  <c r="FL31" i="188" s="1"/>
  <c r="FM31" i="188" s="1"/>
  <c r="FN31" i="188" s="1"/>
  <c r="FO31" i="188" s="1"/>
  <c r="FP31" i="188" s="1"/>
  <c r="FQ31" i="188" s="1"/>
  <c r="FR31" i="188" s="1"/>
  <c r="FS31" i="188" s="1"/>
  <c r="FT31" i="188" s="1"/>
  <c r="FU31" i="188" s="1"/>
  <c r="FV31" i="188" s="1"/>
  <c r="FW31" i="188" s="1"/>
  <c r="FX31" i="188" s="1"/>
  <c r="FY31" i="188" s="1"/>
  <c r="FZ31" i="188" s="1"/>
  <c r="GA31" i="188" s="1"/>
  <c r="GB31" i="188" s="1"/>
  <c r="GC31" i="188" s="1"/>
  <c r="GD31" i="188" s="1"/>
  <c r="GE31" i="188" s="1"/>
  <c r="GF31" i="188" s="1"/>
  <c r="GG31" i="188" s="1"/>
  <c r="GH31" i="188" s="1"/>
  <c r="GI31" i="188" s="1"/>
  <c r="GJ31" i="188" s="1"/>
  <c r="GK31" i="188" s="1"/>
  <c r="GL31" i="188" s="1"/>
  <c r="GM31" i="188" s="1"/>
  <c r="GN31" i="188" s="1"/>
  <c r="GO31" i="188" s="1"/>
  <c r="GP31" i="188" s="1"/>
  <c r="GQ31" i="188" s="1"/>
  <c r="GR31" i="188" s="1"/>
  <c r="GS31" i="188" s="1"/>
  <c r="GT31" i="188" s="1"/>
  <c r="GU31" i="188" s="1"/>
  <c r="GV31" i="188" s="1"/>
  <c r="GW31" i="188" s="1"/>
  <c r="GX31" i="188" s="1"/>
  <c r="GY31" i="188" s="1"/>
  <c r="GZ31" i="188" s="1"/>
  <c r="HA31" i="188" s="1"/>
  <c r="HB31" i="188" s="1"/>
  <c r="HC31" i="188" s="1"/>
  <c r="HD31" i="188" s="1"/>
  <c r="HE31" i="188" s="1"/>
  <c r="HF31" i="188" s="1"/>
  <c r="HG31" i="188" s="1"/>
  <c r="CO28" i="188"/>
  <c r="CP28" i="188" s="1"/>
  <c r="CQ28" i="188" s="1"/>
  <c r="CR28" i="188" s="1"/>
  <c r="CS28" i="188" s="1"/>
  <c r="CT28" i="188" s="1"/>
  <c r="CU28" i="188" s="1"/>
  <c r="CV28" i="188" s="1"/>
  <c r="CW28" i="188" s="1"/>
  <c r="CX28" i="188" s="1"/>
  <c r="CY28" i="188" s="1"/>
  <c r="CZ28" i="188" s="1"/>
  <c r="DA28" i="188" s="1"/>
  <c r="DB28" i="188" s="1"/>
  <c r="DC28" i="188" s="1"/>
  <c r="DD28" i="188" s="1"/>
  <c r="DE28" i="188" s="1"/>
  <c r="DF28" i="188" s="1"/>
  <c r="DG28" i="188" s="1"/>
  <c r="DH28" i="188" s="1"/>
  <c r="DI28" i="188" s="1"/>
  <c r="DJ28" i="188" s="1"/>
  <c r="DK28" i="188" s="1"/>
  <c r="DL28" i="188" s="1"/>
  <c r="DM28" i="188" s="1"/>
  <c r="DN28" i="188" s="1"/>
  <c r="DO28" i="188" s="1"/>
  <c r="DP28" i="188" s="1"/>
  <c r="DQ28" i="188" s="1"/>
  <c r="DR28" i="188" s="1"/>
  <c r="DS28" i="188" s="1"/>
  <c r="DT28" i="188" s="1"/>
  <c r="DU28" i="188" s="1"/>
  <c r="DV28" i="188" s="1"/>
  <c r="DW28" i="188" s="1"/>
  <c r="DX28" i="188" s="1"/>
  <c r="DY28" i="188" s="1"/>
  <c r="DZ28" i="188" s="1"/>
  <c r="EA28" i="188" s="1"/>
  <c r="EB28" i="188" s="1"/>
  <c r="EC28" i="188" s="1"/>
  <c r="ED28" i="188" s="1"/>
  <c r="EE28" i="188" s="1"/>
  <c r="EF28" i="188" s="1"/>
  <c r="EG28" i="188" s="1"/>
  <c r="EH28" i="188" s="1"/>
  <c r="EI28" i="188" s="1"/>
  <c r="EJ28" i="188" s="1"/>
  <c r="EK28" i="188" s="1"/>
  <c r="EL28" i="188" s="1"/>
  <c r="EM28" i="188" s="1"/>
  <c r="EN28" i="188" s="1"/>
  <c r="EO28" i="188" s="1"/>
  <c r="EP28" i="188" s="1"/>
  <c r="EQ28" i="188" s="1"/>
  <c r="ER28" i="188" s="1"/>
  <c r="ES28" i="188" s="1"/>
  <c r="ET28" i="188" s="1"/>
  <c r="EU28" i="188" s="1"/>
  <c r="EV28" i="188" s="1"/>
  <c r="EW28" i="188" s="1"/>
  <c r="EX28" i="188" s="1"/>
  <c r="EY28" i="188" s="1"/>
  <c r="EZ28" i="188" s="1"/>
  <c r="FA28" i="188" s="1"/>
  <c r="FB28" i="188" s="1"/>
  <c r="FC28" i="188" s="1"/>
  <c r="FD28" i="188" s="1"/>
  <c r="FE28" i="188" s="1"/>
  <c r="FF28" i="188" s="1"/>
  <c r="FG28" i="188" s="1"/>
  <c r="FH28" i="188" s="1"/>
  <c r="FI28" i="188" s="1"/>
  <c r="FJ28" i="188" s="1"/>
  <c r="FK28" i="188" s="1"/>
  <c r="FL28" i="188" s="1"/>
  <c r="FM28" i="188" s="1"/>
  <c r="FN28" i="188" s="1"/>
  <c r="FO28" i="188" s="1"/>
  <c r="FP28" i="188" s="1"/>
  <c r="FQ28" i="188" s="1"/>
  <c r="FR28" i="188" s="1"/>
  <c r="FS28" i="188" s="1"/>
  <c r="FT28" i="188" s="1"/>
  <c r="FU28" i="188" s="1"/>
  <c r="FV28" i="188" s="1"/>
  <c r="FW28" i="188" s="1"/>
  <c r="FX28" i="188" s="1"/>
  <c r="FY28" i="188" s="1"/>
  <c r="FZ28" i="188" s="1"/>
  <c r="GA28" i="188" s="1"/>
  <c r="GB28" i="188" s="1"/>
  <c r="GC28" i="188" s="1"/>
  <c r="GD28" i="188" s="1"/>
  <c r="GE28" i="188" s="1"/>
  <c r="GF28" i="188" s="1"/>
  <c r="GG28" i="188" s="1"/>
  <c r="GH28" i="188" s="1"/>
  <c r="GI28" i="188" s="1"/>
  <c r="GJ28" i="188" s="1"/>
  <c r="GK28" i="188" s="1"/>
  <c r="GL28" i="188" s="1"/>
  <c r="GM28" i="188" s="1"/>
  <c r="GN28" i="188" s="1"/>
  <c r="GO28" i="188" s="1"/>
  <c r="GP28" i="188" s="1"/>
  <c r="GQ28" i="188" s="1"/>
  <c r="GR28" i="188" s="1"/>
  <c r="GS28" i="188" s="1"/>
  <c r="GT28" i="188" s="1"/>
  <c r="GU28" i="188" s="1"/>
  <c r="GV28" i="188" s="1"/>
  <c r="GW28" i="188" s="1"/>
  <c r="GX28" i="188" s="1"/>
  <c r="GY28" i="188" s="1"/>
  <c r="GZ28" i="188" s="1"/>
  <c r="HA28" i="188" s="1"/>
  <c r="HB28" i="188" s="1"/>
  <c r="HC28" i="188" s="1"/>
  <c r="HD28" i="188" s="1"/>
  <c r="HE28" i="188" s="1"/>
  <c r="HF28" i="188" s="1"/>
  <c r="HG28" i="188" s="1"/>
  <c r="CO20" i="168"/>
  <c r="CP20" i="168" s="1"/>
  <c r="CQ20" i="168" s="1"/>
  <c r="CR20" i="168" s="1"/>
  <c r="CS20" i="168" s="1"/>
  <c r="CT20" i="168" s="1"/>
  <c r="CU20" i="168" s="1"/>
  <c r="CV20" i="168" s="1"/>
  <c r="CW20" i="168" s="1"/>
  <c r="CX20" i="168" s="1"/>
  <c r="CY20" i="168" s="1"/>
  <c r="CZ20" i="168" s="1"/>
  <c r="DA20" i="168" s="1"/>
  <c r="DB20" i="168" s="1"/>
  <c r="DC20" i="168" s="1"/>
  <c r="DD20" i="168" s="1"/>
  <c r="DE20" i="168" s="1"/>
  <c r="DF20" i="168" s="1"/>
  <c r="DG20" i="168" s="1"/>
  <c r="DH20" i="168" s="1"/>
  <c r="DI20" i="168" s="1"/>
  <c r="DJ20" i="168" s="1"/>
  <c r="CO17" i="186"/>
  <c r="CP17" i="186" s="1"/>
  <c r="CQ17" i="186" s="1"/>
  <c r="CR17" i="186" s="1"/>
  <c r="CS17" i="186" s="1"/>
  <c r="CT17" i="186" s="1"/>
  <c r="CU17" i="186" s="1"/>
  <c r="CV17" i="186" s="1"/>
  <c r="CW17" i="186" s="1"/>
  <c r="CX17" i="186" s="1"/>
  <c r="CY17" i="186" s="1"/>
  <c r="CZ17" i="186" s="1"/>
  <c r="DA17" i="186" s="1"/>
  <c r="DB17" i="186" s="1"/>
  <c r="DC17" i="186" s="1"/>
  <c r="DD17" i="186" s="1"/>
  <c r="DE17" i="186" s="1"/>
  <c r="DF17" i="186" s="1"/>
  <c r="DG17" i="186" s="1"/>
  <c r="DH17" i="186" s="1"/>
  <c r="DI17" i="186" s="1"/>
  <c r="DJ17" i="186" s="1"/>
  <c r="DK17" i="186" s="1"/>
  <c r="DL17" i="186" s="1"/>
  <c r="DM17" i="186" s="1"/>
  <c r="DN17" i="186" s="1"/>
  <c r="DO17" i="186" s="1"/>
  <c r="DP17" i="186" s="1"/>
  <c r="DQ17" i="186" s="1"/>
  <c r="DR17" i="186" s="1"/>
  <c r="DS17" i="186" s="1"/>
  <c r="DT17" i="186" s="1"/>
  <c r="CO37" i="186"/>
  <c r="CP37" i="186" s="1"/>
  <c r="CQ37" i="186" s="1"/>
  <c r="CR37" i="186" s="1"/>
  <c r="CS37" i="186" s="1"/>
  <c r="CT37" i="186" s="1"/>
  <c r="CU37" i="186" s="1"/>
  <c r="CV37" i="186" s="1"/>
  <c r="CW37" i="186" s="1"/>
  <c r="CX37" i="186" s="1"/>
  <c r="CY37" i="186" s="1"/>
  <c r="CZ37" i="186" s="1"/>
  <c r="DA37" i="186" s="1"/>
  <c r="DB37" i="186" s="1"/>
  <c r="DC37" i="186" s="1"/>
  <c r="DD37" i="186" s="1"/>
  <c r="DE37" i="186" s="1"/>
  <c r="DF37" i="186" s="1"/>
  <c r="DG37" i="186" s="1"/>
  <c r="DH37" i="186" s="1"/>
  <c r="DI37" i="186" s="1"/>
  <c r="DJ37" i="186" s="1"/>
  <c r="DK37" i="186" s="1"/>
  <c r="DL37" i="186" s="1"/>
  <c r="DM37" i="186" s="1"/>
  <c r="DN37" i="186" s="1"/>
  <c r="DO37" i="186" s="1"/>
  <c r="DP37" i="186" s="1"/>
  <c r="DQ37" i="186" s="1"/>
  <c r="DR37" i="186" s="1"/>
  <c r="DS37" i="186" s="1"/>
  <c r="DT37" i="186" s="1"/>
  <c r="DU37" i="186" s="1"/>
  <c r="DV37" i="186" s="1"/>
  <c r="DW37" i="186" s="1"/>
  <c r="DX37" i="186" s="1"/>
  <c r="DY37" i="186" s="1"/>
  <c r="DZ37" i="186" s="1"/>
  <c r="EA37" i="186" s="1"/>
  <c r="EB37" i="186" s="1"/>
  <c r="EC37" i="186" s="1"/>
  <c r="ED37" i="186" s="1"/>
  <c r="EE37" i="186" s="1"/>
  <c r="EF37" i="186" s="1"/>
  <c r="EG37" i="186" s="1"/>
  <c r="EH37" i="186" s="1"/>
  <c r="EI37" i="186" s="1"/>
  <c r="EJ37" i="186" s="1"/>
  <c r="EK37" i="186" s="1"/>
  <c r="EL37" i="186" s="1"/>
  <c r="EM37" i="186" s="1"/>
  <c r="EN37" i="186" s="1"/>
  <c r="EO37" i="186" s="1"/>
  <c r="EP37" i="186" s="1"/>
  <c r="EQ37" i="186" s="1"/>
  <c r="ER37" i="186" s="1"/>
  <c r="ES37" i="186" s="1"/>
  <c r="ET37" i="186" s="1"/>
  <c r="EU37" i="186" s="1"/>
  <c r="EV37" i="186" s="1"/>
  <c r="EW37" i="186" s="1"/>
  <c r="EX37" i="186" s="1"/>
  <c r="EY37" i="186" s="1"/>
  <c r="EZ37" i="186" s="1"/>
  <c r="FA37" i="186" s="1"/>
  <c r="FB37" i="186" s="1"/>
  <c r="FC37" i="186" s="1"/>
  <c r="FD37" i="186" s="1"/>
  <c r="FE37" i="186" s="1"/>
  <c r="FF37" i="186" s="1"/>
  <c r="FG37" i="186" s="1"/>
  <c r="FH37" i="186" s="1"/>
  <c r="FI37" i="186" s="1"/>
  <c r="FJ37" i="186" s="1"/>
  <c r="FK37" i="186" s="1"/>
  <c r="FL37" i="186" s="1"/>
  <c r="FM37" i="186" s="1"/>
  <c r="FN37" i="186" s="1"/>
  <c r="FO37" i="186" s="1"/>
  <c r="FP37" i="186" s="1"/>
  <c r="FQ37" i="186" s="1"/>
  <c r="FR37" i="186" s="1"/>
  <c r="FS37" i="186" s="1"/>
  <c r="FT37" i="186" s="1"/>
  <c r="FU37" i="186" s="1"/>
  <c r="FV37" i="186" s="1"/>
  <c r="FW37" i="186" s="1"/>
  <c r="FX37" i="186" s="1"/>
  <c r="FY37" i="186" s="1"/>
  <c r="FZ37" i="186" s="1"/>
  <c r="GA37" i="186" s="1"/>
  <c r="GB37" i="186" s="1"/>
  <c r="GC37" i="186" s="1"/>
  <c r="GD37" i="186" s="1"/>
  <c r="GE37" i="186" s="1"/>
  <c r="GF37" i="186" s="1"/>
  <c r="GG37" i="186" s="1"/>
  <c r="GH37" i="186" s="1"/>
  <c r="GI37" i="186" s="1"/>
  <c r="GJ37" i="186" s="1"/>
  <c r="GK37" i="186" s="1"/>
  <c r="GL37" i="186" s="1"/>
  <c r="GM37" i="186" s="1"/>
  <c r="GN37" i="186" s="1"/>
  <c r="GO37" i="186" s="1"/>
  <c r="GP37" i="186" s="1"/>
  <c r="GQ37" i="186" s="1"/>
  <c r="GR37" i="186" s="1"/>
  <c r="GS37" i="186" s="1"/>
  <c r="GT37" i="186" s="1"/>
  <c r="GU37" i="186" s="1"/>
  <c r="GV37" i="186" s="1"/>
  <c r="GW37" i="186" s="1"/>
  <c r="GX37" i="186" s="1"/>
  <c r="GY37" i="186" s="1"/>
  <c r="GZ37" i="186" s="1"/>
  <c r="HA37" i="186" s="1"/>
  <c r="HB37" i="186" s="1"/>
  <c r="HC37" i="186" s="1"/>
  <c r="HD37" i="186" s="1"/>
  <c r="HE37" i="186" s="1"/>
  <c r="HF37" i="186" s="1"/>
  <c r="HG37" i="186" s="1"/>
  <c r="CB14" i="184"/>
  <c r="BS31" i="187"/>
  <c r="U31" i="187" s="1"/>
  <c r="CO31" i="186"/>
  <c r="CP31" i="186" s="1"/>
  <c r="CQ31" i="186" s="1"/>
  <c r="CR31" i="186" s="1"/>
  <c r="CS31" i="186" s="1"/>
  <c r="CT31" i="186" s="1"/>
  <c r="CU31" i="186" s="1"/>
  <c r="CV31" i="186" s="1"/>
  <c r="CW31" i="186" s="1"/>
  <c r="CX31" i="186" s="1"/>
  <c r="CY31" i="186" s="1"/>
  <c r="CZ31" i="186" s="1"/>
  <c r="DA31" i="186" s="1"/>
  <c r="DB31" i="186" s="1"/>
  <c r="DC31" i="186" s="1"/>
  <c r="DD31" i="186" s="1"/>
  <c r="DE31" i="186" s="1"/>
  <c r="DF31" i="186" s="1"/>
  <c r="DG31" i="186" s="1"/>
  <c r="DH31" i="186" s="1"/>
  <c r="DI31" i="186" s="1"/>
  <c r="DJ31" i="186" s="1"/>
  <c r="DK31" i="186" s="1"/>
  <c r="DL31" i="186" s="1"/>
  <c r="DM31" i="186" s="1"/>
  <c r="DN31" i="186" s="1"/>
  <c r="DO31" i="186" s="1"/>
  <c r="DP31" i="186" s="1"/>
  <c r="DQ31" i="186" s="1"/>
  <c r="DR31" i="186" s="1"/>
  <c r="DS31" i="186" s="1"/>
  <c r="DT31" i="186" s="1"/>
  <c r="DU31" i="186" s="1"/>
  <c r="DV31" i="186" s="1"/>
  <c r="DW31" i="186" s="1"/>
  <c r="DX31" i="186" s="1"/>
  <c r="DY31" i="186" s="1"/>
  <c r="DZ31" i="186" s="1"/>
  <c r="EA31" i="186" s="1"/>
  <c r="EB31" i="186" s="1"/>
  <c r="EC31" i="186" s="1"/>
  <c r="ED31" i="186" s="1"/>
  <c r="EE31" i="186" s="1"/>
  <c r="EF31" i="186" s="1"/>
  <c r="EG31" i="186" s="1"/>
  <c r="EH31" i="186" s="1"/>
  <c r="EI31" i="186" s="1"/>
  <c r="EJ31" i="186" s="1"/>
  <c r="EK31" i="186" s="1"/>
  <c r="EL31" i="186" s="1"/>
  <c r="EM31" i="186" s="1"/>
  <c r="EN31" i="186" s="1"/>
  <c r="EO31" i="186" s="1"/>
  <c r="EP31" i="186" s="1"/>
  <c r="EQ31" i="186" s="1"/>
  <c r="ER31" i="186" s="1"/>
  <c r="ES31" i="186" s="1"/>
  <c r="ET31" i="186" s="1"/>
  <c r="EU31" i="186" s="1"/>
  <c r="EV31" i="186" s="1"/>
  <c r="EW31" i="186" s="1"/>
  <c r="EX31" i="186" s="1"/>
  <c r="EY31" i="186" s="1"/>
  <c r="EZ31" i="186" s="1"/>
  <c r="FA31" i="186" s="1"/>
  <c r="FB31" i="186" s="1"/>
  <c r="FC31" i="186" s="1"/>
  <c r="FD31" i="186" s="1"/>
  <c r="FE31" i="186" s="1"/>
  <c r="FF31" i="186" s="1"/>
  <c r="FG31" i="186" s="1"/>
  <c r="FH31" i="186" s="1"/>
  <c r="FI31" i="186" s="1"/>
  <c r="FJ31" i="186" s="1"/>
  <c r="FK31" i="186" s="1"/>
  <c r="FL31" i="186" s="1"/>
  <c r="FM31" i="186" s="1"/>
  <c r="FN31" i="186" s="1"/>
  <c r="FO31" i="186" s="1"/>
  <c r="FP31" i="186" s="1"/>
  <c r="FQ31" i="186" s="1"/>
  <c r="FR31" i="186" s="1"/>
  <c r="FS31" i="186" s="1"/>
  <c r="FT31" i="186" s="1"/>
  <c r="FU31" i="186" s="1"/>
  <c r="FV31" i="186" s="1"/>
  <c r="FW31" i="186" s="1"/>
  <c r="FX31" i="186" s="1"/>
  <c r="FY31" i="186" s="1"/>
  <c r="FZ31" i="186" s="1"/>
  <c r="GA31" i="186" s="1"/>
  <c r="GB31" i="186" s="1"/>
  <c r="GC31" i="186" s="1"/>
  <c r="GD31" i="186" s="1"/>
  <c r="GE31" i="186" s="1"/>
  <c r="GF31" i="186" s="1"/>
  <c r="GG31" i="186" s="1"/>
  <c r="GH31" i="186" s="1"/>
  <c r="GI31" i="186" s="1"/>
  <c r="GJ31" i="186" s="1"/>
  <c r="GK31" i="186" s="1"/>
  <c r="GL31" i="186" s="1"/>
  <c r="GM31" i="186" s="1"/>
  <c r="GN31" i="186" s="1"/>
  <c r="GO31" i="186" s="1"/>
  <c r="GP31" i="186" s="1"/>
  <c r="GQ31" i="186" s="1"/>
  <c r="GR31" i="186" s="1"/>
  <c r="GS31" i="186" s="1"/>
  <c r="GT31" i="186" s="1"/>
  <c r="GU31" i="186" s="1"/>
  <c r="GV31" i="186" s="1"/>
  <c r="GW31" i="186" s="1"/>
  <c r="GX31" i="186" s="1"/>
  <c r="GY31" i="186" s="1"/>
  <c r="GZ31" i="186" s="1"/>
  <c r="HA31" i="186" s="1"/>
  <c r="HB31" i="186" s="1"/>
  <c r="HC31" i="186" s="1"/>
  <c r="HD31" i="186" s="1"/>
  <c r="HE31" i="186" s="1"/>
  <c r="HF31" i="186" s="1"/>
  <c r="HG31" i="186" s="1"/>
  <c r="CO14" i="185"/>
  <c r="CP14" i="185" s="1"/>
  <c r="CQ14" i="185" s="1"/>
  <c r="CR14" i="185" s="1"/>
  <c r="CS14" i="185" s="1"/>
  <c r="CT14" i="185" s="1"/>
  <c r="CU14" i="185" s="1"/>
  <c r="CV14" i="185" s="1"/>
  <c r="CW14" i="185" s="1"/>
  <c r="CX14" i="185" s="1"/>
  <c r="CY14" i="185" s="1"/>
  <c r="CZ14" i="185" s="1"/>
  <c r="DA14" i="185" s="1"/>
  <c r="DB14" i="185" s="1"/>
  <c r="DC14" i="185" s="1"/>
  <c r="DD14" i="185" s="1"/>
  <c r="DE14" i="185" s="1"/>
  <c r="DF14" i="185" s="1"/>
  <c r="DG14" i="185" s="1"/>
  <c r="DH14" i="185" s="1"/>
  <c r="DI14" i="185" s="1"/>
  <c r="DJ14" i="185" s="1"/>
  <c r="DK14" i="185" s="1"/>
  <c r="DL14" i="185" s="1"/>
  <c r="DM14" i="185" s="1"/>
  <c r="DN14" i="185" s="1"/>
  <c r="DO14" i="185" s="1"/>
  <c r="CO28" i="184"/>
  <c r="CP28" i="184" s="1"/>
  <c r="CQ28" i="184" s="1"/>
  <c r="CR28" i="184" s="1"/>
  <c r="CS28" i="184" s="1"/>
  <c r="CT28" i="184" s="1"/>
  <c r="CU28" i="184" s="1"/>
  <c r="CV28" i="184" s="1"/>
  <c r="CW28" i="184" s="1"/>
  <c r="CX28" i="184" s="1"/>
  <c r="CY28" i="184" s="1"/>
  <c r="CZ28" i="184" s="1"/>
  <c r="DA28" i="184" s="1"/>
  <c r="DB28" i="184" s="1"/>
  <c r="DC28" i="184" s="1"/>
  <c r="DD28" i="184" s="1"/>
  <c r="DE28" i="184" s="1"/>
  <c r="DF28" i="184" s="1"/>
  <c r="DG28" i="184" s="1"/>
  <c r="DH28" i="184" s="1"/>
  <c r="DI28" i="184" s="1"/>
  <c r="DJ28" i="184" s="1"/>
  <c r="DK28" i="184" s="1"/>
  <c r="DL28" i="184" s="1"/>
  <c r="DM28" i="184" s="1"/>
  <c r="DN28" i="184" s="1"/>
  <c r="DO28" i="184" s="1"/>
  <c r="DP28" i="184" s="1"/>
  <c r="DQ28" i="184" s="1"/>
  <c r="DR28" i="184" s="1"/>
  <c r="DS28" i="184" s="1"/>
  <c r="DT28" i="184" s="1"/>
  <c r="DU28" i="184" s="1"/>
  <c r="DV28" i="184" s="1"/>
  <c r="DW28" i="184" s="1"/>
  <c r="DX28" i="184" s="1"/>
  <c r="DY28" i="184" s="1"/>
  <c r="DZ28" i="184" s="1"/>
  <c r="EA28" i="184" s="1"/>
  <c r="EB28" i="184" s="1"/>
  <c r="EC28" i="184" s="1"/>
  <c r="ED28" i="184" s="1"/>
  <c r="EE28" i="184" s="1"/>
  <c r="EF28" i="184" s="1"/>
  <c r="EG28" i="184" s="1"/>
  <c r="EH28" i="184" s="1"/>
  <c r="EI28" i="184" s="1"/>
  <c r="EJ28" i="184" s="1"/>
  <c r="EK28" i="184" s="1"/>
  <c r="EL28" i="184" s="1"/>
  <c r="EM28" i="184" s="1"/>
  <c r="EN28" i="184" s="1"/>
  <c r="EO28" i="184" s="1"/>
  <c r="EP28" i="184" s="1"/>
  <c r="EQ28" i="184" s="1"/>
  <c r="ER28" i="184" s="1"/>
  <c r="ES28" i="184" s="1"/>
  <c r="ET28" i="184" s="1"/>
  <c r="EU28" i="184" s="1"/>
  <c r="EV28" i="184" s="1"/>
  <c r="EW28" i="184" s="1"/>
  <c r="EX28" i="184" s="1"/>
  <c r="EY28" i="184" s="1"/>
  <c r="EZ28" i="184" s="1"/>
  <c r="FA28" i="184" s="1"/>
  <c r="FB28" i="184" s="1"/>
  <c r="FC28" i="184" s="1"/>
  <c r="FD28" i="184" s="1"/>
  <c r="FE28" i="184" s="1"/>
  <c r="FF28" i="184" s="1"/>
  <c r="FG28" i="184" s="1"/>
  <c r="FH28" i="184" s="1"/>
  <c r="FI28" i="184" s="1"/>
  <c r="FJ28" i="184" s="1"/>
  <c r="FK28" i="184" s="1"/>
  <c r="FL28" i="184" s="1"/>
  <c r="FM28" i="184" s="1"/>
  <c r="FN28" i="184" s="1"/>
  <c r="FO28" i="184" s="1"/>
  <c r="FP28" i="184" s="1"/>
  <c r="FQ28" i="184" s="1"/>
  <c r="FR28" i="184" s="1"/>
  <c r="FS28" i="184" s="1"/>
  <c r="FT28" i="184" s="1"/>
  <c r="FU28" i="184" s="1"/>
  <c r="FV28" i="184" s="1"/>
  <c r="FW28" i="184" s="1"/>
  <c r="FX28" i="184" s="1"/>
  <c r="FY28" i="184" s="1"/>
  <c r="FZ28" i="184" s="1"/>
  <c r="GA28" i="184" s="1"/>
  <c r="GB28" i="184" s="1"/>
  <c r="GC28" i="184" s="1"/>
  <c r="GD28" i="184" s="1"/>
  <c r="GE28" i="184" s="1"/>
  <c r="GF28" i="184" s="1"/>
  <c r="GG28" i="184" s="1"/>
  <c r="GH28" i="184" s="1"/>
  <c r="GI28" i="184" s="1"/>
  <c r="GJ28" i="184" s="1"/>
  <c r="GK28" i="184" s="1"/>
  <c r="GL28" i="184" s="1"/>
  <c r="GM28" i="184" s="1"/>
  <c r="GN28" i="184" s="1"/>
  <c r="GO28" i="184" s="1"/>
  <c r="GP28" i="184" s="1"/>
  <c r="GQ28" i="184" s="1"/>
  <c r="GR28" i="184" s="1"/>
  <c r="GS28" i="184" s="1"/>
  <c r="GT28" i="184" s="1"/>
  <c r="GU28" i="184" s="1"/>
  <c r="GV28" i="184" s="1"/>
  <c r="GW28" i="184" s="1"/>
  <c r="GX28" i="184" s="1"/>
  <c r="GY28" i="184" s="1"/>
  <c r="GZ28" i="184" s="1"/>
  <c r="HA28" i="184" s="1"/>
  <c r="HB28" i="184" s="1"/>
  <c r="HC28" i="184" s="1"/>
  <c r="HD28" i="184" s="1"/>
  <c r="HE28" i="184" s="1"/>
  <c r="HF28" i="184" s="1"/>
  <c r="HG28" i="184" s="1"/>
  <c r="CO15" i="187"/>
  <c r="CP15" i="187" s="1"/>
  <c r="CQ15" i="187" s="1"/>
  <c r="CR15" i="187" s="1"/>
  <c r="CS15" i="187" s="1"/>
  <c r="CT15" i="187" s="1"/>
  <c r="CU15" i="187" s="1"/>
  <c r="CV15" i="187" s="1"/>
  <c r="CW15" i="187" s="1"/>
  <c r="CX15" i="187" s="1"/>
  <c r="CY15" i="187" s="1"/>
  <c r="CZ15" i="187" s="1"/>
  <c r="DA15" i="187" s="1"/>
  <c r="DB15" i="187" s="1"/>
  <c r="DC15" i="187" s="1"/>
  <c r="DD15" i="187" s="1"/>
  <c r="DE15" i="187" s="1"/>
  <c r="DF15" i="187" s="1"/>
  <c r="DG15" i="187" s="1"/>
  <c r="DH15" i="187" s="1"/>
  <c r="DI15" i="187" s="1"/>
  <c r="DJ15" i="187" s="1"/>
  <c r="DK15" i="187" s="1"/>
  <c r="DL15" i="187" s="1"/>
  <c r="DM15" i="187" s="1"/>
  <c r="DN15" i="187" s="1"/>
  <c r="DO15" i="187" s="1"/>
  <c r="DP15" i="187" s="1"/>
  <c r="DQ15" i="187" s="1"/>
  <c r="DR15" i="187" s="1"/>
  <c r="DS15" i="187" s="1"/>
  <c r="DT15" i="187" s="1"/>
  <c r="DU15" i="187" s="1"/>
  <c r="DV15" i="187" s="1"/>
  <c r="DW15" i="187" s="1"/>
  <c r="DX15" i="187" s="1"/>
  <c r="DY15" i="187" s="1"/>
  <c r="DZ15" i="187" s="1"/>
  <c r="EA15" i="187" s="1"/>
  <c r="EB15" i="187" s="1"/>
  <c r="EC15" i="187" s="1"/>
  <c r="ED15" i="187" s="1"/>
  <c r="EE15" i="187" s="1"/>
  <c r="EF15" i="187" s="1"/>
  <c r="EG15" i="187" s="1"/>
  <c r="EH15" i="187" s="1"/>
  <c r="EI15" i="187" s="1"/>
  <c r="EJ15" i="187" s="1"/>
  <c r="EK15" i="187" s="1"/>
  <c r="EL15" i="187" s="1"/>
  <c r="EM15" i="187" s="1"/>
  <c r="EN15" i="187" s="1"/>
  <c r="EO15" i="187" s="1"/>
  <c r="EP15" i="187" s="1"/>
  <c r="EQ15" i="187" s="1"/>
  <c r="ER15" i="187" s="1"/>
  <c r="ES15" i="187" s="1"/>
  <c r="ET15" i="187" s="1"/>
  <c r="EU15" i="187" s="1"/>
  <c r="EV15" i="187" s="1"/>
  <c r="EW15" i="187" s="1"/>
  <c r="EX15" i="187" s="1"/>
  <c r="EY15" i="187" s="1"/>
  <c r="EZ15" i="187" s="1"/>
  <c r="FA15" i="187" s="1"/>
  <c r="FB15" i="187" s="1"/>
  <c r="FC15" i="187" s="1"/>
  <c r="FD15" i="187" s="1"/>
  <c r="FE15" i="187" s="1"/>
  <c r="FF15" i="187" s="1"/>
  <c r="FG15" i="187" s="1"/>
  <c r="FH15" i="187" s="1"/>
  <c r="FI15" i="187" s="1"/>
  <c r="FJ15" i="187" s="1"/>
  <c r="FK15" i="187" s="1"/>
  <c r="FL15" i="187" s="1"/>
  <c r="FM15" i="187" s="1"/>
  <c r="FN15" i="187" s="1"/>
  <c r="FO15" i="187" s="1"/>
  <c r="FP15" i="187" s="1"/>
  <c r="FQ15" i="187" s="1"/>
  <c r="FR15" i="187" s="1"/>
  <c r="FS15" i="187" s="1"/>
  <c r="FT15" i="187" s="1"/>
  <c r="FU15" i="187" s="1"/>
  <c r="FV15" i="187" s="1"/>
  <c r="FW15" i="187" s="1"/>
  <c r="FX15" i="187" s="1"/>
  <c r="FY15" i="187" s="1"/>
  <c r="FZ15" i="187" s="1"/>
  <c r="GA15" i="187" s="1"/>
  <c r="GB15" i="187" s="1"/>
  <c r="GC15" i="187" s="1"/>
  <c r="GD15" i="187" s="1"/>
  <c r="GE15" i="187" s="1"/>
  <c r="GF15" i="187" s="1"/>
  <c r="GG15" i="187" s="1"/>
  <c r="GH15" i="187" s="1"/>
  <c r="GI15" i="187" s="1"/>
  <c r="GJ15" i="187" s="1"/>
  <c r="GK15" i="187" s="1"/>
  <c r="GL15" i="187" s="1"/>
  <c r="GM15" i="187" s="1"/>
  <c r="GN15" i="187" s="1"/>
  <c r="GO15" i="187" s="1"/>
  <c r="GP15" i="187" s="1"/>
  <c r="GQ15" i="187" s="1"/>
  <c r="GR15" i="187" s="1"/>
  <c r="GS15" i="187" s="1"/>
  <c r="GT15" i="187" s="1"/>
  <c r="GU15" i="187" s="1"/>
  <c r="GV15" i="187" s="1"/>
  <c r="GW15" i="187" s="1"/>
  <c r="GX15" i="187" s="1"/>
  <c r="GY15" i="187" s="1"/>
  <c r="GZ15" i="187" s="1"/>
  <c r="HA15" i="187" s="1"/>
  <c r="HB15" i="187" s="1"/>
  <c r="HC15" i="187" s="1"/>
  <c r="HD15" i="187" s="1"/>
  <c r="HE15" i="187" s="1"/>
  <c r="HF15" i="187" s="1"/>
  <c r="HG15" i="187" s="1"/>
  <c r="CO23" i="187"/>
  <c r="CP23" i="187" s="1"/>
  <c r="CQ23" i="187" s="1"/>
  <c r="CR23" i="187" s="1"/>
  <c r="CS23" i="187" s="1"/>
  <c r="CT23" i="187" s="1"/>
  <c r="CU23" i="187" s="1"/>
  <c r="CV23" i="187" s="1"/>
  <c r="CW23" i="187" s="1"/>
  <c r="CX23" i="187" s="1"/>
  <c r="CY23" i="187" s="1"/>
  <c r="CZ23" i="187" s="1"/>
  <c r="DA23" i="187" s="1"/>
  <c r="DB23" i="187" s="1"/>
  <c r="DC23" i="187" s="1"/>
  <c r="DD23" i="187" s="1"/>
  <c r="DE23" i="187" s="1"/>
  <c r="DF23" i="187" s="1"/>
  <c r="DG23" i="187" s="1"/>
  <c r="DH23" i="187" s="1"/>
  <c r="DI23" i="187" s="1"/>
  <c r="DJ23" i="187" s="1"/>
  <c r="DK23" i="187" s="1"/>
  <c r="DL23" i="187" s="1"/>
  <c r="DM23" i="187" s="1"/>
  <c r="DN23" i="187" s="1"/>
  <c r="DO23" i="187" s="1"/>
  <c r="DP23" i="187" s="1"/>
  <c r="DQ23" i="187" s="1"/>
  <c r="DR23" i="187" s="1"/>
  <c r="DS23" i="187" s="1"/>
  <c r="DT23" i="187" s="1"/>
  <c r="DU23" i="187" s="1"/>
  <c r="DV23" i="187" s="1"/>
  <c r="DW23" i="187" s="1"/>
  <c r="DX23" i="187" s="1"/>
  <c r="DY23" i="187" s="1"/>
  <c r="DZ23" i="187" s="1"/>
  <c r="EA23" i="187" s="1"/>
  <c r="EB23" i="187" s="1"/>
  <c r="EC23" i="187" s="1"/>
  <c r="ED23" i="187" s="1"/>
  <c r="EE23" i="187" s="1"/>
  <c r="EF23" i="187" s="1"/>
  <c r="EG23" i="187" s="1"/>
  <c r="EH23" i="187" s="1"/>
  <c r="EI23" i="187" s="1"/>
  <c r="EJ23" i="187" s="1"/>
  <c r="EK23" i="187" s="1"/>
  <c r="EL23" i="187" s="1"/>
  <c r="EM23" i="187" s="1"/>
  <c r="EN23" i="187" s="1"/>
  <c r="EO23" i="187" s="1"/>
  <c r="EP23" i="187" s="1"/>
  <c r="EQ23" i="187" s="1"/>
  <c r="ER23" i="187" s="1"/>
  <c r="ES23" i="187" s="1"/>
  <c r="ET23" i="187" s="1"/>
  <c r="EU23" i="187" s="1"/>
  <c r="EV23" i="187" s="1"/>
  <c r="EW23" i="187" s="1"/>
  <c r="EX23" i="187" s="1"/>
  <c r="EY23" i="187" s="1"/>
  <c r="EZ23" i="187" s="1"/>
  <c r="FA23" i="187" s="1"/>
  <c r="FB23" i="187" s="1"/>
  <c r="FC23" i="187" s="1"/>
  <c r="FD23" i="187" s="1"/>
  <c r="FE23" i="187" s="1"/>
  <c r="FF23" i="187" s="1"/>
  <c r="FG23" i="187" s="1"/>
  <c r="FH23" i="187" s="1"/>
  <c r="FI23" i="187" s="1"/>
  <c r="FJ23" i="187" s="1"/>
  <c r="FK23" i="187" s="1"/>
  <c r="FL23" i="187" s="1"/>
  <c r="FM23" i="187" s="1"/>
  <c r="FN23" i="187" s="1"/>
  <c r="FO23" i="187" s="1"/>
  <c r="FP23" i="187" s="1"/>
  <c r="FQ23" i="187" s="1"/>
  <c r="FR23" i="187" s="1"/>
  <c r="FS23" i="187" s="1"/>
  <c r="FT23" i="187" s="1"/>
  <c r="FU23" i="187" s="1"/>
  <c r="FV23" i="187" s="1"/>
  <c r="FW23" i="187" s="1"/>
  <c r="FX23" i="187" s="1"/>
  <c r="FY23" i="187" s="1"/>
  <c r="FZ23" i="187" s="1"/>
  <c r="GA23" i="187" s="1"/>
  <c r="GB23" i="187" s="1"/>
  <c r="GC23" i="187" s="1"/>
  <c r="GD23" i="187" s="1"/>
  <c r="GE23" i="187" s="1"/>
  <c r="GF23" i="187" s="1"/>
  <c r="GG23" i="187" s="1"/>
  <c r="GH23" i="187" s="1"/>
  <c r="GI23" i="187" s="1"/>
  <c r="GJ23" i="187" s="1"/>
  <c r="GK23" i="187" s="1"/>
  <c r="GL23" i="187" s="1"/>
  <c r="GM23" i="187" s="1"/>
  <c r="GN23" i="187" s="1"/>
  <c r="GO23" i="187" s="1"/>
  <c r="GP23" i="187" s="1"/>
  <c r="GQ23" i="187" s="1"/>
  <c r="GR23" i="187" s="1"/>
  <c r="GS23" i="187" s="1"/>
  <c r="GT23" i="187" s="1"/>
  <c r="GU23" i="187" s="1"/>
  <c r="GV23" i="187" s="1"/>
  <c r="GW23" i="187" s="1"/>
  <c r="GX23" i="187" s="1"/>
  <c r="GY23" i="187" s="1"/>
  <c r="GZ23" i="187" s="1"/>
  <c r="HA23" i="187" s="1"/>
  <c r="HB23" i="187" s="1"/>
  <c r="HC23" i="187" s="1"/>
  <c r="HD23" i="187" s="1"/>
  <c r="HE23" i="187" s="1"/>
  <c r="HF23" i="187" s="1"/>
  <c r="HG23" i="187" s="1"/>
  <c r="BS36" i="188"/>
  <c r="U36" i="188" s="1"/>
  <c r="CO13" i="188"/>
  <c r="BX34" i="168"/>
  <c r="CO36" i="188"/>
  <c r="CP36" i="188" s="1"/>
  <c r="CQ36" i="188" s="1"/>
  <c r="CR36" i="188" s="1"/>
  <c r="CS36" i="188" s="1"/>
  <c r="CT36" i="188" s="1"/>
  <c r="CU36" i="188" s="1"/>
  <c r="CV36" i="188" s="1"/>
  <c r="CW36" i="188" s="1"/>
  <c r="CX36" i="188" s="1"/>
  <c r="CY36" i="188" s="1"/>
  <c r="CZ36" i="188" s="1"/>
  <c r="DA36" i="188" s="1"/>
  <c r="DB36" i="188" s="1"/>
  <c r="DC36" i="188" s="1"/>
  <c r="DD36" i="188" s="1"/>
  <c r="DE36" i="188" s="1"/>
  <c r="DF36" i="188" s="1"/>
  <c r="DG36" i="188" s="1"/>
  <c r="DH36" i="188" s="1"/>
  <c r="DI36" i="188" s="1"/>
  <c r="DJ36" i="188" s="1"/>
  <c r="DK36" i="188" s="1"/>
  <c r="DL36" i="188" s="1"/>
  <c r="DM36" i="188" s="1"/>
  <c r="DN36" i="188" s="1"/>
  <c r="DO36" i="188" s="1"/>
  <c r="DP36" i="188" s="1"/>
  <c r="DQ36" i="188" s="1"/>
  <c r="DR36" i="188" s="1"/>
  <c r="DS36" i="188" s="1"/>
  <c r="DT36" i="188" s="1"/>
  <c r="DU36" i="188" s="1"/>
  <c r="DV36" i="188" s="1"/>
  <c r="DW36" i="188" s="1"/>
  <c r="DX36" i="188" s="1"/>
  <c r="DY36" i="188" s="1"/>
  <c r="DZ36" i="188" s="1"/>
  <c r="EA36" i="188" s="1"/>
  <c r="EB36" i="188" s="1"/>
  <c r="EC36" i="188" s="1"/>
  <c r="ED36" i="188" s="1"/>
  <c r="EE36" i="188" s="1"/>
  <c r="EF36" i="188" s="1"/>
  <c r="EG36" i="188" s="1"/>
  <c r="EH36" i="188" s="1"/>
  <c r="EI36" i="188" s="1"/>
  <c r="EJ36" i="188" s="1"/>
  <c r="EK36" i="188" s="1"/>
  <c r="EL36" i="188" s="1"/>
  <c r="EM36" i="188" s="1"/>
  <c r="EN36" i="188" s="1"/>
  <c r="EO36" i="188" s="1"/>
  <c r="EP36" i="188" s="1"/>
  <c r="EQ36" i="188" s="1"/>
  <c r="ER36" i="188" s="1"/>
  <c r="ES36" i="188" s="1"/>
  <c r="ET36" i="188" s="1"/>
  <c r="EU36" i="188" s="1"/>
  <c r="EV36" i="188" s="1"/>
  <c r="EW36" i="188" s="1"/>
  <c r="EX36" i="188" s="1"/>
  <c r="EY36" i="188" s="1"/>
  <c r="EZ36" i="188" s="1"/>
  <c r="FA36" i="188" s="1"/>
  <c r="FB36" i="188" s="1"/>
  <c r="FC36" i="188" s="1"/>
  <c r="FD36" i="188" s="1"/>
  <c r="FE36" i="188" s="1"/>
  <c r="FF36" i="188" s="1"/>
  <c r="FG36" i="188" s="1"/>
  <c r="FH36" i="188" s="1"/>
  <c r="FI36" i="188" s="1"/>
  <c r="FJ36" i="188" s="1"/>
  <c r="FK36" i="188" s="1"/>
  <c r="FL36" i="188" s="1"/>
  <c r="FM36" i="188" s="1"/>
  <c r="FN36" i="188" s="1"/>
  <c r="FO36" i="188" s="1"/>
  <c r="FP36" i="188" s="1"/>
  <c r="FQ36" i="188" s="1"/>
  <c r="FR36" i="188" s="1"/>
  <c r="FS36" i="188" s="1"/>
  <c r="FT36" i="188" s="1"/>
  <c r="FU36" i="188" s="1"/>
  <c r="FV36" i="188" s="1"/>
  <c r="FW36" i="188" s="1"/>
  <c r="FX36" i="188" s="1"/>
  <c r="FY36" i="188" s="1"/>
  <c r="FZ36" i="188" s="1"/>
  <c r="GA36" i="188" s="1"/>
  <c r="GB36" i="188" s="1"/>
  <c r="GC36" i="188" s="1"/>
  <c r="GD36" i="188" s="1"/>
  <c r="GE36" i="188" s="1"/>
  <c r="GF36" i="188" s="1"/>
  <c r="GG36" i="188" s="1"/>
  <c r="GH36" i="188" s="1"/>
  <c r="GI36" i="188" s="1"/>
  <c r="GJ36" i="188" s="1"/>
  <c r="GK36" i="188" s="1"/>
  <c r="GL36" i="188" s="1"/>
  <c r="GM36" i="188" s="1"/>
  <c r="GN36" i="188" s="1"/>
  <c r="GO36" i="188" s="1"/>
  <c r="GP36" i="188" s="1"/>
  <c r="GQ36" i="188" s="1"/>
  <c r="GR36" i="188" s="1"/>
  <c r="GS36" i="188" s="1"/>
  <c r="GT36" i="188" s="1"/>
  <c r="GU36" i="188" s="1"/>
  <c r="GV36" i="188" s="1"/>
  <c r="GW36" i="188" s="1"/>
  <c r="GX36" i="188" s="1"/>
  <c r="GY36" i="188" s="1"/>
  <c r="GZ36" i="188" s="1"/>
  <c r="HA36" i="188" s="1"/>
  <c r="HB36" i="188" s="1"/>
  <c r="HC36" i="188" s="1"/>
  <c r="HD36" i="188" s="1"/>
  <c r="HE36" i="188" s="1"/>
  <c r="HF36" i="188" s="1"/>
  <c r="HG36" i="188" s="1"/>
  <c r="BR18" i="184"/>
  <c r="BU18" i="184"/>
  <c r="CD33" i="168"/>
  <c r="W33" i="168" s="1"/>
  <c r="CO41" i="187"/>
  <c r="CP41" i="187" s="1"/>
  <c r="CQ41" i="187" s="1"/>
  <c r="CR41" i="187" s="1"/>
  <c r="CS41" i="187" s="1"/>
  <c r="CT41" i="187" s="1"/>
  <c r="CU41" i="187" s="1"/>
  <c r="CV41" i="187" s="1"/>
  <c r="CW41" i="187" s="1"/>
  <c r="CX41" i="187" s="1"/>
  <c r="CY41" i="187" s="1"/>
  <c r="CZ41" i="187" s="1"/>
  <c r="DA41" i="187" s="1"/>
  <c r="DB41" i="187" s="1"/>
  <c r="DC41" i="187" s="1"/>
  <c r="DD41" i="187" s="1"/>
  <c r="DE41" i="187" s="1"/>
  <c r="DF41" i="187" s="1"/>
  <c r="DG41" i="187" s="1"/>
  <c r="DH41" i="187" s="1"/>
  <c r="DI41" i="187" s="1"/>
  <c r="DJ41" i="187" s="1"/>
  <c r="DK41" i="187" s="1"/>
  <c r="DL41" i="187" s="1"/>
  <c r="DM41" i="187" s="1"/>
  <c r="DN41" i="187" s="1"/>
  <c r="DO41" i="187" s="1"/>
  <c r="DP41" i="187" s="1"/>
  <c r="DQ41" i="187" s="1"/>
  <c r="DR41" i="187" s="1"/>
  <c r="DS41" i="187" s="1"/>
  <c r="DT41" i="187" s="1"/>
  <c r="DU41" i="187" s="1"/>
  <c r="DV41" i="187" s="1"/>
  <c r="DW41" i="187" s="1"/>
  <c r="DX41" i="187" s="1"/>
  <c r="DY41" i="187" s="1"/>
  <c r="DZ41" i="187" s="1"/>
  <c r="EA41" i="187" s="1"/>
  <c r="EB41" i="187" s="1"/>
  <c r="EC41" i="187" s="1"/>
  <c r="ED41" i="187" s="1"/>
  <c r="EE41" i="187" s="1"/>
  <c r="EF41" i="187" s="1"/>
  <c r="EG41" i="187" s="1"/>
  <c r="EH41" i="187" s="1"/>
  <c r="EI41" i="187" s="1"/>
  <c r="EJ41" i="187" s="1"/>
  <c r="EK41" i="187" s="1"/>
  <c r="EL41" i="187" s="1"/>
  <c r="EM41" i="187" s="1"/>
  <c r="EN41" i="187" s="1"/>
  <c r="EO41" i="187" s="1"/>
  <c r="EP41" i="187" s="1"/>
  <c r="EQ41" i="187" s="1"/>
  <c r="ER41" i="187" s="1"/>
  <c r="ES41" i="187" s="1"/>
  <c r="ET41" i="187" s="1"/>
  <c r="EU41" i="187" s="1"/>
  <c r="EV41" i="187" s="1"/>
  <c r="EW41" i="187" s="1"/>
  <c r="EX41" i="187" s="1"/>
  <c r="EY41" i="187" s="1"/>
  <c r="EZ41" i="187" s="1"/>
  <c r="FA41" i="187" s="1"/>
  <c r="FB41" i="187" s="1"/>
  <c r="FC41" i="187" s="1"/>
  <c r="FD41" i="187" s="1"/>
  <c r="FE41" i="187" s="1"/>
  <c r="FF41" i="187" s="1"/>
  <c r="FG41" i="187" s="1"/>
  <c r="FH41" i="187" s="1"/>
  <c r="FI41" i="187" s="1"/>
  <c r="FJ41" i="187" s="1"/>
  <c r="FK41" i="187" s="1"/>
  <c r="FL41" i="187" s="1"/>
  <c r="FM41" i="187" s="1"/>
  <c r="FN41" i="187" s="1"/>
  <c r="FO41" i="187" s="1"/>
  <c r="FP41" i="187" s="1"/>
  <c r="FQ41" i="187" s="1"/>
  <c r="FR41" i="187" s="1"/>
  <c r="FS41" i="187" s="1"/>
  <c r="FT41" i="187" s="1"/>
  <c r="FU41" i="187" s="1"/>
  <c r="FV41" i="187" s="1"/>
  <c r="FW41" i="187" s="1"/>
  <c r="FX41" i="187" s="1"/>
  <c r="FY41" i="187" s="1"/>
  <c r="FZ41" i="187" s="1"/>
  <c r="GA41" i="187" s="1"/>
  <c r="GB41" i="187" s="1"/>
  <c r="GC41" i="187" s="1"/>
  <c r="GD41" i="187" s="1"/>
  <c r="GE41" i="187" s="1"/>
  <c r="GF41" i="187" s="1"/>
  <c r="GG41" i="187" s="1"/>
  <c r="GH41" i="187" s="1"/>
  <c r="GI41" i="187" s="1"/>
  <c r="GJ41" i="187" s="1"/>
  <c r="GK41" i="187" s="1"/>
  <c r="GL41" i="187" s="1"/>
  <c r="GM41" i="187" s="1"/>
  <c r="GN41" i="187" s="1"/>
  <c r="GO41" i="187" s="1"/>
  <c r="GP41" i="187" s="1"/>
  <c r="GQ41" i="187" s="1"/>
  <c r="GR41" i="187" s="1"/>
  <c r="GS41" i="187" s="1"/>
  <c r="GT41" i="187" s="1"/>
  <c r="GU41" i="187" s="1"/>
  <c r="GV41" i="187" s="1"/>
  <c r="GW41" i="187" s="1"/>
  <c r="GX41" i="187" s="1"/>
  <c r="GY41" i="187" s="1"/>
  <c r="GZ41" i="187" s="1"/>
  <c r="HA41" i="187" s="1"/>
  <c r="HB41" i="187" s="1"/>
  <c r="HC41" i="187" s="1"/>
  <c r="HD41" i="187" s="1"/>
  <c r="HE41" i="187" s="1"/>
  <c r="HF41" i="187" s="1"/>
  <c r="HG41" i="187" s="1"/>
  <c r="CO24" i="185"/>
  <c r="CP24" i="185" s="1"/>
  <c r="CQ24" i="185" s="1"/>
  <c r="CR24" i="185" s="1"/>
  <c r="CS24" i="185" s="1"/>
  <c r="CT24" i="185" s="1"/>
  <c r="CU24" i="185" s="1"/>
  <c r="CV24" i="185" s="1"/>
  <c r="CW24" i="185" s="1"/>
  <c r="CX24" i="185" s="1"/>
  <c r="CY24" i="185" s="1"/>
  <c r="CZ24" i="185" s="1"/>
  <c r="DA24" i="185" s="1"/>
  <c r="DB24" i="185" s="1"/>
  <c r="DC24" i="185" s="1"/>
  <c r="DD24" i="185" s="1"/>
  <c r="DE24" i="185" s="1"/>
  <c r="DF24" i="185" s="1"/>
  <c r="DG24" i="185" s="1"/>
  <c r="DH24" i="185" s="1"/>
  <c r="DI24" i="185" s="1"/>
  <c r="DJ24" i="185" s="1"/>
  <c r="DK24" i="185" s="1"/>
  <c r="DL24" i="185" s="1"/>
  <c r="DM24" i="185" s="1"/>
  <c r="DN24" i="185" s="1"/>
  <c r="DO24" i="185" s="1"/>
  <c r="DP24" i="185" s="1"/>
  <c r="DQ24" i="185" s="1"/>
  <c r="DR24" i="185" s="1"/>
  <c r="DS24" i="185" s="1"/>
  <c r="DT24" i="185" s="1"/>
  <c r="DU24" i="185" s="1"/>
  <c r="DV24" i="185" s="1"/>
  <c r="DW24" i="185" s="1"/>
  <c r="DX24" i="185" s="1"/>
  <c r="DY24" i="185" s="1"/>
  <c r="DZ24" i="185" s="1"/>
  <c r="EA24" i="185" s="1"/>
  <c r="EB24" i="185" s="1"/>
  <c r="EC24" i="185" s="1"/>
  <c r="ED24" i="185" s="1"/>
  <c r="EE24" i="185" s="1"/>
  <c r="EF24" i="185" s="1"/>
  <c r="EG24" i="185" s="1"/>
  <c r="EH24" i="185" s="1"/>
  <c r="EI24" i="185" s="1"/>
  <c r="EJ24" i="185" s="1"/>
  <c r="EK24" i="185" s="1"/>
  <c r="EL24" i="185" s="1"/>
  <c r="EM24" i="185" s="1"/>
  <c r="EN24" i="185" s="1"/>
  <c r="EO24" i="185" s="1"/>
  <c r="EP24" i="185" s="1"/>
  <c r="EQ24" i="185" s="1"/>
  <c r="ER24" i="185" s="1"/>
  <c r="ES24" i="185" s="1"/>
  <c r="ET24" i="185" s="1"/>
  <c r="EU24" i="185" s="1"/>
  <c r="EV24" i="185" s="1"/>
  <c r="EW24" i="185" s="1"/>
  <c r="EX24" i="185" s="1"/>
  <c r="EY24" i="185" s="1"/>
  <c r="EZ24" i="185" s="1"/>
  <c r="FA24" i="185" s="1"/>
  <c r="FB24" i="185" s="1"/>
  <c r="FC24" i="185" s="1"/>
  <c r="FD24" i="185" s="1"/>
  <c r="FE24" i="185" s="1"/>
  <c r="FF24" i="185" s="1"/>
  <c r="FG24" i="185" s="1"/>
  <c r="FH24" i="185" s="1"/>
  <c r="FI24" i="185" s="1"/>
  <c r="FJ24" i="185" s="1"/>
  <c r="FK24" i="185" s="1"/>
  <c r="FL24" i="185" s="1"/>
  <c r="FM24" i="185" s="1"/>
  <c r="FN24" i="185" s="1"/>
  <c r="FO24" i="185" s="1"/>
  <c r="FP24" i="185" s="1"/>
  <c r="FQ24" i="185" s="1"/>
  <c r="FR24" i="185" s="1"/>
  <c r="FS24" i="185" s="1"/>
  <c r="FT24" i="185" s="1"/>
  <c r="FU24" i="185" s="1"/>
  <c r="FV24" i="185" s="1"/>
  <c r="FW24" i="185" s="1"/>
  <c r="FX24" i="185" s="1"/>
  <c r="FY24" i="185" s="1"/>
  <c r="FZ24" i="185" s="1"/>
  <c r="GA24" i="185" s="1"/>
  <c r="GB24" i="185" s="1"/>
  <c r="GC24" i="185" s="1"/>
  <c r="GD24" i="185" s="1"/>
  <c r="GE24" i="185" s="1"/>
  <c r="GF24" i="185" s="1"/>
  <c r="GG24" i="185" s="1"/>
  <c r="GH24" i="185" s="1"/>
  <c r="GI24" i="185" s="1"/>
  <c r="GJ24" i="185" s="1"/>
  <c r="GK24" i="185" s="1"/>
  <c r="GL24" i="185" s="1"/>
  <c r="GM24" i="185" s="1"/>
  <c r="GN24" i="185" s="1"/>
  <c r="GO24" i="185" s="1"/>
  <c r="GP24" i="185" s="1"/>
  <c r="GQ24" i="185" s="1"/>
  <c r="GR24" i="185" s="1"/>
  <c r="GS24" i="185" s="1"/>
  <c r="GT24" i="185" s="1"/>
  <c r="GU24" i="185" s="1"/>
  <c r="GV24" i="185" s="1"/>
  <c r="GW24" i="185" s="1"/>
  <c r="GX24" i="185" s="1"/>
  <c r="GY24" i="185" s="1"/>
  <c r="GZ24" i="185" s="1"/>
  <c r="HA24" i="185" s="1"/>
  <c r="HB24" i="185" s="1"/>
  <c r="HC24" i="185" s="1"/>
  <c r="HD24" i="185" s="1"/>
  <c r="HE24" i="185" s="1"/>
  <c r="HF24" i="185" s="1"/>
  <c r="HG24" i="185" s="1"/>
  <c r="CO32" i="185"/>
  <c r="CP32" i="185" s="1"/>
  <c r="CQ32" i="185" s="1"/>
  <c r="CR32" i="185" s="1"/>
  <c r="CS32" i="185" s="1"/>
  <c r="CT32" i="185" s="1"/>
  <c r="CU32" i="185" s="1"/>
  <c r="CV32" i="185" s="1"/>
  <c r="CW32" i="185" s="1"/>
  <c r="CX32" i="185" s="1"/>
  <c r="CY32" i="185" s="1"/>
  <c r="CZ32" i="185" s="1"/>
  <c r="DA32" i="185" s="1"/>
  <c r="DB32" i="185" s="1"/>
  <c r="DC32" i="185" s="1"/>
  <c r="DD32" i="185" s="1"/>
  <c r="DE32" i="185" s="1"/>
  <c r="DF32" i="185" s="1"/>
  <c r="DG32" i="185" s="1"/>
  <c r="DH32" i="185" s="1"/>
  <c r="DI32" i="185" s="1"/>
  <c r="DJ32" i="185" s="1"/>
  <c r="DK32" i="185" s="1"/>
  <c r="DL32" i="185" s="1"/>
  <c r="DM32" i="185" s="1"/>
  <c r="DN32" i="185" s="1"/>
  <c r="DO32" i="185" s="1"/>
  <c r="DP32" i="185" s="1"/>
  <c r="DQ32" i="185" s="1"/>
  <c r="DR32" i="185" s="1"/>
  <c r="DS32" i="185" s="1"/>
  <c r="DT32" i="185" s="1"/>
  <c r="DU32" i="185" s="1"/>
  <c r="DV32" i="185" s="1"/>
  <c r="DW32" i="185" s="1"/>
  <c r="DX32" i="185" s="1"/>
  <c r="DY32" i="185" s="1"/>
  <c r="DZ32" i="185" s="1"/>
  <c r="EA32" i="185" s="1"/>
  <c r="EB32" i="185" s="1"/>
  <c r="EC32" i="185" s="1"/>
  <c r="ED32" i="185" s="1"/>
  <c r="EE32" i="185" s="1"/>
  <c r="EF32" i="185" s="1"/>
  <c r="EG32" i="185" s="1"/>
  <c r="EH32" i="185" s="1"/>
  <c r="EI32" i="185" s="1"/>
  <c r="EJ32" i="185" s="1"/>
  <c r="EK32" i="185" s="1"/>
  <c r="EL32" i="185" s="1"/>
  <c r="EM32" i="185" s="1"/>
  <c r="EN32" i="185" s="1"/>
  <c r="EO32" i="185" s="1"/>
  <c r="EP32" i="185" s="1"/>
  <c r="EQ32" i="185" s="1"/>
  <c r="ER32" i="185" s="1"/>
  <c r="ES32" i="185" s="1"/>
  <c r="ET32" i="185" s="1"/>
  <c r="EU32" i="185" s="1"/>
  <c r="EV32" i="185" s="1"/>
  <c r="EW32" i="185" s="1"/>
  <c r="EX32" i="185" s="1"/>
  <c r="EY32" i="185" s="1"/>
  <c r="EZ32" i="185" s="1"/>
  <c r="FA32" i="185" s="1"/>
  <c r="FB32" i="185" s="1"/>
  <c r="FC32" i="185" s="1"/>
  <c r="FD32" i="185" s="1"/>
  <c r="FE32" i="185" s="1"/>
  <c r="FF32" i="185" s="1"/>
  <c r="FG32" i="185" s="1"/>
  <c r="FH32" i="185" s="1"/>
  <c r="FI32" i="185" s="1"/>
  <c r="FJ32" i="185" s="1"/>
  <c r="FK32" i="185" s="1"/>
  <c r="FL32" i="185" s="1"/>
  <c r="FM32" i="185" s="1"/>
  <c r="FN32" i="185" s="1"/>
  <c r="FO32" i="185" s="1"/>
  <c r="FP32" i="185" s="1"/>
  <c r="FQ32" i="185" s="1"/>
  <c r="FR32" i="185" s="1"/>
  <c r="FS32" i="185" s="1"/>
  <c r="FT32" i="185" s="1"/>
  <c r="FU32" i="185" s="1"/>
  <c r="FV32" i="185" s="1"/>
  <c r="FW32" i="185" s="1"/>
  <c r="FX32" i="185" s="1"/>
  <c r="FY32" i="185" s="1"/>
  <c r="FZ32" i="185" s="1"/>
  <c r="GA32" i="185" s="1"/>
  <c r="GB32" i="185" s="1"/>
  <c r="GC32" i="185" s="1"/>
  <c r="GD32" i="185" s="1"/>
  <c r="GE32" i="185" s="1"/>
  <c r="GF32" i="185" s="1"/>
  <c r="GG32" i="185" s="1"/>
  <c r="GH32" i="185" s="1"/>
  <c r="GI32" i="185" s="1"/>
  <c r="GJ32" i="185" s="1"/>
  <c r="GK32" i="185" s="1"/>
  <c r="GL32" i="185" s="1"/>
  <c r="GM32" i="185" s="1"/>
  <c r="GN32" i="185" s="1"/>
  <c r="GO32" i="185" s="1"/>
  <c r="GP32" i="185" s="1"/>
  <c r="GQ32" i="185" s="1"/>
  <c r="GR32" i="185" s="1"/>
  <c r="GS32" i="185" s="1"/>
  <c r="GT32" i="185" s="1"/>
  <c r="GU32" i="185" s="1"/>
  <c r="GV32" i="185" s="1"/>
  <c r="GW32" i="185" s="1"/>
  <c r="GX32" i="185" s="1"/>
  <c r="GY32" i="185" s="1"/>
  <c r="GZ32" i="185" s="1"/>
  <c r="HA32" i="185" s="1"/>
  <c r="HB32" i="185" s="1"/>
  <c r="HC32" i="185" s="1"/>
  <c r="HD32" i="185" s="1"/>
  <c r="HE32" i="185" s="1"/>
  <c r="HF32" i="185" s="1"/>
  <c r="HG32" i="185" s="1"/>
  <c r="CB21" i="168"/>
  <c r="CO39" i="184"/>
  <c r="CP39" i="184" s="1"/>
  <c r="CQ39" i="184" s="1"/>
  <c r="CR39" i="184" s="1"/>
  <c r="CS39" i="184" s="1"/>
  <c r="CT39" i="184" s="1"/>
  <c r="CU39" i="184" s="1"/>
  <c r="CV39" i="184" s="1"/>
  <c r="CW39" i="184" s="1"/>
  <c r="CX39" i="184" s="1"/>
  <c r="CY39" i="184" s="1"/>
  <c r="CZ39" i="184" s="1"/>
  <c r="DA39" i="184" s="1"/>
  <c r="DB39" i="184" s="1"/>
  <c r="DC39" i="184" s="1"/>
  <c r="DD39" i="184" s="1"/>
  <c r="DE39" i="184" s="1"/>
  <c r="DF39" i="184" s="1"/>
  <c r="DG39" i="184" s="1"/>
  <c r="DH39" i="184" s="1"/>
  <c r="DI39" i="184" s="1"/>
  <c r="DJ39" i="184" s="1"/>
  <c r="DK39" i="184" s="1"/>
  <c r="DL39" i="184" s="1"/>
  <c r="DM39" i="184" s="1"/>
  <c r="DN39" i="184" s="1"/>
  <c r="DO39" i="184" s="1"/>
  <c r="DP39" i="184" s="1"/>
  <c r="DQ39" i="184" s="1"/>
  <c r="DR39" i="184" s="1"/>
  <c r="DS39" i="184" s="1"/>
  <c r="DT39" i="184" s="1"/>
  <c r="DU39" i="184" s="1"/>
  <c r="DV39" i="184" s="1"/>
  <c r="DW39" i="184" s="1"/>
  <c r="DX39" i="184" s="1"/>
  <c r="DY39" i="184" s="1"/>
  <c r="DZ39" i="184" s="1"/>
  <c r="EA39" i="184" s="1"/>
  <c r="EB39" i="184" s="1"/>
  <c r="EC39" i="184" s="1"/>
  <c r="ED39" i="184" s="1"/>
  <c r="EE39" i="184" s="1"/>
  <c r="EF39" i="184" s="1"/>
  <c r="EG39" i="184" s="1"/>
  <c r="EH39" i="184" s="1"/>
  <c r="EI39" i="184" s="1"/>
  <c r="EJ39" i="184" s="1"/>
  <c r="EK39" i="184" s="1"/>
  <c r="EL39" i="184" s="1"/>
  <c r="EM39" i="184" s="1"/>
  <c r="EN39" i="184" s="1"/>
  <c r="EO39" i="184" s="1"/>
  <c r="EP39" i="184" s="1"/>
  <c r="EQ39" i="184" s="1"/>
  <c r="ER39" i="184" s="1"/>
  <c r="ES39" i="184" s="1"/>
  <c r="ET39" i="184" s="1"/>
  <c r="EU39" i="184" s="1"/>
  <c r="EV39" i="184" s="1"/>
  <c r="EW39" i="184" s="1"/>
  <c r="EX39" i="184" s="1"/>
  <c r="EY39" i="184" s="1"/>
  <c r="EZ39" i="184" s="1"/>
  <c r="FA39" i="184" s="1"/>
  <c r="FB39" i="184" s="1"/>
  <c r="FC39" i="184" s="1"/>
  <c r="FD39" i="184" s="1"/>
  <c r="FE39" i="184" s="1"/>
  <c r="FF39" i="184" s="1"/>
  <c r="FG39" i="184" s="1"/>
  <c r="FH39" i="184" s="1"/>
  <c r="FI39" i="184" s="1"/>
  <c r="FJ39" i="184" s="1"/>
  <c r="FK39" i="184" s="1"/>
  <c r="FL39" i="184" s="1"/>
  <c r="FM39" i="184" s="1"/>
  <c r="FN39" i="184" s="1"/>
  <c r="FO39" i="184" s="1"/>
  <c r="FP39" i="184" s="1"/>
  <c r="FQ39" i="184" s="1"/>
  <c r="FR39" i="184" s="1"/>
  <c r="FS39" i="184" s="1"/>
  <c r="FT39" i="184" s="1"/>
  <c r="FU39" i="184" s="1"/>
  <c r="FV39" i="184" s="1"/>
  <c r="FW39" i="184" s="1"/>
  <c r="FX39" i="184" s="1"/>
  <c r="FY39" i="184" s="1"/>
  <c r="FZ39" i="184" s="1"/>
  <c r="GA39" i="184" s="1"/>
  <c r="GB39" i="184" s="1"/>
  <c r="GC39" i="184" s="1"/>
  <c r="GD39" i="184" s="1"/>
  <c r="GE39" i="184" s="1"/>
  <c r="GF39" i="184" s="1"/>
  <c r="GG39" i="184" s="1"/>
  <c r="GH39" i="184" s="1"/>
  <c r="GI39" i="184" s="1"/>
  <c r="GJ39" i="184" s="1"/>
  <c r="GK39" i="184" s="1"/>
  <c r="GL39" i="184" s="1"/>
  <c r="GM39" i="184" s="1"/>
  <c r="GN39" i="184" s="1"/>
  <c r="GO39" i="184" s="1"/>
  <c r="GP39" i="184" s="1"/>
  <c r="GQ39" i="184" s="1"/>
  <c r="GR39" i="184" s="1"/>
  <c r="GS39" i="184" s="1"/>
  <c r="GT39" i="184" s="1"/>
  <c r="GU39" i="184" s="1"/>
  <c r="GV39" i="184" s="1"/>
  <c r="GW39" i="184" s="1"/>
  <c r="GX39" i="184" s="1"/>
  <c r="GY39" i="184" s="1"/>
  <c r="GZ39" i="184" s="1"/>
  <c r="HA39" i="184" s="1"/>
  <c r="HB39" i="184" s="1"/>
  <c r="HC39" i="184" s="1"/>
  <c r="HD39" i="184" s="1"/>
  <c r="HE39" i="184" s="1"/>
  <c r="HF39" i="184" s="1"/>
  <c r="HG39" i="184" s="1"/>
  <c r="CO25" i="184"/>
  <c r="CP25" i="184" s="1"/>
  <c r="CQ25" i="184" s="1"/>
  <c r="CR25" i="184" s="1"/>
  <c r="CS25" i="184" s="1"/>
  <c r="CT25" i="184" s="1"/>
  <c r="CU25" i="184" s="1"/>
  <c r="CV25" i="184" s="1"/>
  <c r="CW25" i="184" s="1"/>
  <c r="CX25" i="184" s="1"/>
  <c r="CY25" i="184" s="1"/>
  <c r="CZ25" i="184" s="1"/>
  <c r="DA25" i="184" s="1"/>
  <c r="DB25" i="184" s="1"/>
  <c r="DC25" i="184" s="1"/>
  <c r="DD25" i="184" s="1"/>
  <c r="DE25" i="184" s="1"/>
  <c r="DF25" i="184" s="1"/>
  <c r="DG25" i="184" s="1"/>
  <c r="DH25" i="184" s="1"/>
  <c r="DI25" i="184" s="1"/>
  <c r="DJ25" i="184" s="1"/>
  <c r="DK25" i="184" s="1"/>
  <c r="DL25" i="184" s="1"/>
  <c r="DM25" i="184" s="1"/>
  <c r="DN25" i="184" s="1"/>
  <c r="DO25" i="184" s="1"/>
  <c r="DP25" i="184" s="1"/>
  <c r="DQ25" i="184" s="1"/>
  <c r="DR25" i="184" s="1"/>
  <c r="DS25" i="184" s="1"/>
  <c r="DT25" i="184" s="1"/>
  <c r="DU25" i="184" s="1"/>
  <c r="DV25" i="184" s="1"/>
  <c r="DW25" i="184" s="1"/>
  <c r="DX25" i="184" s="1"/>
  <c r="DY25" i="184" s="1"/>
  <c r="DZ25" i="184" s="1"/>
  <c r="EA25" i="184" s="1"/>
  <c r="EB25" i="184" s="1"/>
  <c r="EC25" i="184" s="1"/>
  <c r="ED25" i="184" s="1"/>
  <c r="EE25" i="184" s="1"/>
  <c r="EF25" i="184" s="1"/>
  <c r="EG25" i="184" s="1"/>
  <c r="EH25" i="184" s="1"/>
  <c r="EI25" i="184" s="1"/>
  <c r="EJ25" i="184" s="1"/>
  <c r="EK25" i="184" s="1"/>
  <c r="EL25" i="184" s="1"/>
  <c r="EM25" i="184" s="1"/>
  <c r="EN25" i="184" s="1"/>
  <c r="EO25" i="184" s="1"/>
  <c r="EP25" i="184" s="1"/>
  <c r="EQ25" i="184" s="1"/>
  <c r="ER25" i="184" s="1"/>
  <c r="ES25" i="184" s="1"/>
  <c r="ET25" i="184" s="1"/>
  <c r="EU25" i="184" s="1"/>
  <c r="EV25" i="184" s="1"/>
  <c r="EW25" i="184" s="1"/>
  <c r="EX25" i="184" s="1"/>
  <c r="EY25" i="184" s="1"/>
  <c r="EZ25" i="184" s="1"/>
  <c r="FA25" i="184" s="1"/>
  <c r="FB25" i="184" s="1"/>
  <c r="FC25" i="184" s="1"/>
  <c r="FD25" i="184" s="1"/>
  <c r="FE25" i="184" s="1"/>
  <c r="FF25" i="184" s="1"/>
  <c r="FG25" i="184" s="1"/>
  <c r="FH25" i="184" s="1"/>
  <c r="FI25" i="184" s="1"/>
  <c r="FJ25" i="184" s="1"/>
  <c r="FK25" i="184" s="1"/>
  <c r="FL25" i="184" s="1"/>
  <c r="FM25" i="184" s="1"/>
  <c r="FN25" i="184" s="1"/>
  <c r="FO25" i="184" s="1"/>
  <c r="FP25" i="184" s="1"/>
  <c r="FQ25" i="184" s="1"/>
  <c r="FR25" i="184" s="1"/>
  <c r="FS25" i="184" s="1"/>
  <c r="FT25" i="184" s="1"/>
  <c r="FU25" i="184" s="1"/>
  <c r="FV25" i="184" s="1"/>
  <c r="FW25" i="184" s="1"/>
  <c r="FX25" i="184" s="1"/>
  <c r="FY25" i="184" s="1"/>
  <c r="FZ25" i="184" s="1"/>
  <c r="GA25" i="184" s="1"/>
  <c r="GB25" i="184" s="1"/>
  <c r="GC25" i="184" s="1"/>
  <c r="GD25" i="184" s="1"/>
  <c r="GE25" i="184" s="1"/>
  <c r="GF25" i="184" s="1"/>
  <c r="GG25" i="184" s="1"/>
  <c r="GH25" i="184" s="1"/>
  <c r="GI25" i="184" s="1"/>
  <c r="GJ25" i="184" s="1"/>
  <c r="GK25" i="184" s="1"/>
  <c r="GL25" i="184" s="1"/>
  <c r="GM25" i="184" s="1"/>
  <c r="GN25" i="184" s="1"/>
  <c r="GO25" i="184" s="1"/>
  <c r="GP25" i="184" s="1"/>
  <c r="GQ25" i="184" s="1"/>
  <c r="GR25" i="184" s="1"/>
  <c r="GS25" i="184" s="1"/>
  <c r="GT25" i="184" s="1"/>
  <c r="GU25" i="184" s="1"/>
  <c r="GV25" i="184" s="1"/>
  <c r="GW25" i="184" s="1"/>
  <c r="GX25" i="184" s="1"/>
  <c r="GY25" i="184" s="1"/>
  <c r="GZ25" i="184" s="1"/>
  <c r="HA25" i="184" s="1"/>
  <c r="HB25" i="184" s="1"/>
  <c r="HC25" i="184" s="1"/>
  <c r="HD25" i="184" s="1"/>
  <c r="HE25" i="184" s="1"/>
  <c r="HF25" i="184" s="1"/>
  <c r="HG25" i="184" s="1"/>
  <c r="CO22" i="186"/>
  <c r="CP22" i="186" s="1"/>
  <c r="CQ22" i="186" s="1"/>
  <c r="CR22" i="186" s="1"/>
  <c r="CS22" i="186" s="1"/>
  <c r="CT22" i="186" s="1"/>
  <c r="CU22" i="186" s="1"/>
  <c r="CV22" i="186" s="1"/>
  <c r="CW22" i="186" s="1"/>
  <c r="CX22" i="186" s="1"/>
  <c r="CY22" i="186" s="1"/>
  <c r="CZ22" i="186" s="1"/>
  <c r="DA22" i="186" s="1"/>
  <c r="DB22" i="186" s="1"/>
  <c r="DC22" i="186" s="1"/>
  <c r="DD22" i="186" s="1"/>
  <c r="DE22" i="186" s="1"/>
  <c r="DF22" i="186" s="1"/>
  <c r="DG22" i="186" s="1"/>
  <c r="DH22" i="186" s="1"/>
  <c r="DI22" i="186" s="1"/>
  <c r="DJ22" i="186" s="1"/>
  <c r="DK22" i="186" s="1"/>
  <c r="DL22" i="186" s="1"/>
  <c r="DM22" i="186" s="1"/>
  <c r="DN22" i="186" s="1"/>
  <c r="DO22" i="186" s="1"/>
  <c r="DP22" i="186" s="1"/>
  <c r="DQ22" i="186" s="1"/>
  <c r="DR22" i="186" s="1"/>
  <c r="DS22" i="186" s="1"/>
  <c r="DT22" i="186" s="1"/>
  <c r="DU22" i="186" s="1"/>
  <c r="DV22" i="186" s="1"/>
  <c r="DW22" i="186" s="1"/>
  <c r="DX22" i="186" s="1"/>
  <c r="DY22" i="186" s="1"/>
  <c r="DZ22" i="186" s="1"/>
  <c r="EA22" i="186" s="1"/>
  <c r="EB22" i="186" s="1"/>
  <c r="EC22" i="186" s="1"/>
  <c r="ED22" i="186" s="1"/>
  <c r="EE22" i="186" s="1"/>
  <c r="EF22" i="186" s="1"/>
  <c r="EG22" i="186" s="1"/>
  <c r="EH22" i="186" s="1"/>
  <c r="EI22" i="186" s="1"/>
  <c r="EJ22" i="186" s="1"/>
  <c r="EK22" i="186" s="1"/>
  <c r="EL22" i="186" s="1"/>
  <c r="EM22" i="186" s="1"/>
  <c r="EN22" i="186" s="1"/>
  <c r="EO22" i="186" s="1"/>
  <c r="EP22" i="186" s="1"/>
  <c r="EQ22" i="186" s="1"/>
  <c r="ER22" i="186" s="1"/>
  <c r="ES22" i="186" s="1"/>
  <c r="ET22" i="186" s="1"/>
  <c r="EU22" i="186" s="1"/>
  <c r="EV22" i="186" s="1"/>
  <c r="EW22" i="186" s="1"/>
  <c r="EX22" i="186" s="1"/>
  <c r="EY22" i="186" s="1"/>
  <c r="EZ22" i="186" s="1"/>
  <c r="FA22" i="186" s="1"/>
  <c r="FB22" i="186" s="1"/>
  <c r="FC22" i="186" s="1"/>
  <c r="FD22" i="186" s="1"/>
  <c r="FE22" i="186" s="1"/>
  <c r="FF22" i="186" s="1"/>
  <c r="FG22" i="186" s="1"/>
  <c r="FH22" i="186" s="1"/>
  <c r="FI22" i="186" s="1"/>
  <c r="FJ22" i="186" s="1"/>
  <c r="FK22" i="186" s="1"/>
  <c r="FL22" i="186" s="1"/>
  <c r="FM22" i="186" s="1"/>
  <c r="FN22" i="186" s="1"/>
  <c r="FO22" i="186" s="1"/>
  <c r="FP22" i="186" s="1"/>
  <c r="FQ22" i="186" s="1"/>
  <c r="FR22" i="186" s="1"/>
  <c r="FS22" i="186" s="1"/>
  <c r="FT22" i="186" s="1"/>
  <c r="FU22" i="186" s="1"/>
  <c r="FV22" i="186" s="1"/>
  <c r="FW22" i="186" s="1"/>
  <c r="FX22" i="186" s="1"/>
  <c r="FY22" i="186" s="1"/>
  <c r="FZ22" i="186" s="1"/>
  <c r="GA22" i="186" s="1"/>
  <c r="GB22" i="186" s="1"/>
  <c r="GC22" i="186" s="1"/>
  <c r="GD22" i="186" s="1"/>
  <c r="GE22" i="186" s="1"/>
  <c r="GF22" i="186" s="1"/>
  <c r="GG22" i="186" s="1"/>
  <c r="GH22" i="186" s="1"/>
  <c r="GI22" i="186" s="1"/>
  <c r="GJ22" i="186" s="1"/>
  <c r="GK22" i="186" s="1"/>
  <c r="GL22" i="186" s="1"/>
  <c r="GM22" i="186" s="1"/>
  <c r="GN22" i="186" s="1"/>
  <c r="GO22" i="186" s="1"/>
  <c r="GP22" i="186" s="1"/>
  <c r="GQ22" i="186" s="1"/>
  <c r="GR22" i="186" s="1"/>
  <c r="GS22" i="186" s="1"/>
  <c r="GT22" i="186" s="1"/>
  <c r="GU22" i="186" s="1"/>
  <c r="GV22" i="186" s="1"/>
  <c r="GW22" i="186" s="1"/>
  <c r="GX22" i="186" s="1"/>
  <c r="GY22" i="186" s="1"/>
  <c r="GZ22" i="186" s="1"/>
  <c r="HA22" i="186" s="1"/>
  <c r="HB22" i="186" s="1"/>
  <c r="HC22" i="186" s="1"/>
  <c r="HD22" i="186" s="1"/>
  <c r="HE22" i="186" s="1"/>
  <c r="HF22" i="186" s="1"/>
  <c r="HG22" i="186" s="1"/>
  <c r="BU34" i="184"/>
  <c r="BY34" i="184"/>
  <c r="P34" i="184" s="1"/>
  <c r="BS34" i="184"/>
  <c r="U34" i="184" s="1"/>
  <c r="BX34" i="184"/>
  <c r="CD34" i="184"/>
  <c r="W34" i="184" s="1"/>
  <c r="CO42" i="187"/>
  <c r="CP42" i="187" s="1"/>
  <c r="CQ42" i="187" s="1"/>
  <c r="CR42" i="187" s="1"/>
  <c r="CS42" i="187" s="1"/>
  <c r="CT42" i="187" s="1"/>
  <c r="CU42" i="187" s="1"/>
  <c r="CV42" i="187" s="1"/>
  <c r="CW42" i="187" s="1"/>
  <c r="CX42" i="187" s="1"/>
  <c r="CY42" i="187" s="1"/>
  <c r="CZ42" i="187" s="1"/>
  <c r="DA42" i="187" s="1"/>
  <c r="DB42" i="187" s="1"/>
  <c r="DC42" i="187" s="1"/>
  <c r="DD42" i="187" s="1"/>
  <c r="DE42" i="187" s="1"/>
  <c r="DF42" i="187" s="1"/>
  <c r="DG42" i="187" s="1"/>
  <c r="DH42" i="187" s="1"/>
  <c r="DI42" i="187" s="1"/>
  <c r="DJ42" i="187" s="1"/>
  <c r="DK42" i="187" s="1"/>
  <c r="DL42" i="187" s="1"/>
  <c r="DM42" i="187" s="1"/>
  <c r="DN42" i="187" s="1"/>
  <c r="DO42" i="187" s="1"/>
  <c r="DP42" i="187" s="1"/>
  <c r="DQ42" i="187" s="1"/>
  <c r="DR42" i="187" s="1"/>
  <c r="DS42" i="187" s="1"/>
  <c r="DT42" i="187" s="1"/>
  <c r="DU42" i="187" s="1"/>
  <c r="DV42" i="187" s="1"/>
  <c r="DW42" i="187" s="1"/>
  <c r="DX42" i="187" s="1"/>
  <c r="DY42" i="187" s="1"/>
  <c r="DZ42" i="187" s="1"/>
  <c r="EA42" i="187" s="1"/>
  <c r="EB42" i="187" s="1"/>
  <c r="EC42" i="187" s="1"/>
  <c r="ED42" i="187" s="1"/>
  <c r="EE42" i="187" s="1"/>
  <c r="EF42" i="187" s="1"/>
  <c r="EG42" i="187" s="1"/>
  <c r="EH42" i="187" s="1"/>
  <c r="EI42" i="187" s="1"/>
  <c r="EJ42" i="187" s="1"/>
  <c r="EK42" i="187" s="1"/>
  <c r="EL42" i="187" s="1"/>
  <c r="EM42" i="187" s="1"/>
  <c r="EN42" i="187" s="1"/>
  <c r="EO42" i="187" s="1"/>
  <c r="EP42" i="187" s="1"/>
  <c r="EQ42" i="187" s="1"/>
  <c r="ER42" i="187" s="1"/>
  <c r="ES42" i="187" s="1"/>
  <c r="ET42" i="187" s="1"/>
  <c r="EU42" i="187" s="1"/>
  <c r="EV42" i="187" s="1"/>
  <c r="EW42" i="187" s="1"/>
  <c r="EX42" i="187" s="1"/>
  <c r="EY42" i="187" s="1"/>
  <c r="EZ42" i="187" s="1"/>
  <c r="FA42" i="187" s="1"/>
  <c r="FB42" i="187" s="1"/>
  <c r="FC42" i="187" s="1"/>
  <c r="FD42" i="187" s="1"/>
  <c r="FE42" i="187" s="1"/>
  <c r="FF42" i="187" s="1"/>
  <c r="FG42" i="187" s="1"/>
  <c r="FH42" i="187" s="1"/>
  <c r="FI42" i="187" s="1"/>
  <c r="FJ42" i="187" s="1"/>
  <c r="FK42" i="187" s="1"/>
  <c r="FL42" i="187" s="1"/>
  <c r="FM42" i="187" s="1"/>
  <c r="FN42" i="187" s="1"/>
  <c r="FO42" i="187" s="1"/>
  <c r="FP42" i="187" s="1"/>
  <c r="FQ42" i="187" s="1"/>
  <c r="FR42" i="187" s="1"/>
  <c r="FS42" i="187" s="1"/>
  <c r="FT42" i="187" s="1"/>
  <c r="FU42" i="187" s="1"/>
  <c r="FV42" i="187" s="1"/>
  <c r="FW42" i="187" s="1"/>
  <c r="FX42" i="187" s="1"/>
  <c r="FY42" i="187" s="1"/>
  <c r="FZ42" i="187" s="1"/>
  <c r="GA42" i="187" s="1"/>
  <c r="GB42" i="187" s="1"/>
  <c r="GC42" i="187" s="1"/>
  <c r="GD42" i="187" s="1"/>
  <c r="GE42" i="187" s="1"/>
  <c r="GF42" i="187" s="1"/>
  <c r="GG42" i="187" s="1"/>
  <c r="GH42" i="187" s="1"/>
  <c r="GI42" i="187" s="1"/>
  <c r="GJ42" i="187" s="1"/>
  <c r="GK42" i="187" s="1"/>
  <c r="GL42" i="187" s="1"/>
  <c r="GM42" i="187" s="1"/>
  <c r="GN42" i="187" s="1"/>
  <c r="GO42" i="187" s="1"/>
  <c r="GP42" i="187" s="1"/>
  <c r="GQ42" i="187" s="1"/>
  <c r="GR42" i="187" s="1"/>
  <c r="GS42" i="187" s="1"/>
  <c r="GT42" i="187" s="1"/>
  <c r="GU42" i="187" s="1"/>
  <c r="GV42" i="187" s="1"/>
  <c r="GW42" i="187" s="1"/>
  <c r="GX42" i="187" s="1"/>
  <c r="GY42" i="187" s="1"/>
  <c r="GZ42" i="187" s="1"/>
  <c r="HA42" i="187" s="1"/>
  <c r="HB42" i="187" s="1"/>
  <c r="HC42" i="187" s="1"/>
  <c r="HD42" i="187" s="1"/>
  <c r="HE42" i="187" s="1"/>
  <c r="HF42" i="187" s="1"/>
  <c r="HG42" i="187" s="1"/>
  <c r="CO19" i="188"/>
  <c r="CP19" i="188" s="1"/>
  <c r="CQ19" i="188" s="1"/>
  <c r="CR19" i="188" s="1"/>
  <c r="CS19" i="188" s="1"/>
  <c r="CT19" i="188" s="1"/>
  <c r="CU19" i="188" s="1"/>
  <c r="CV19" i="188" s="1"/>
  <c r="CW19" i="188" s="1"/>
  <c r="CX19" i="188" s="1"/>
  <c r="CY19" i="188" s="1"/>
  <c r="CZ19" i="188" s="1"/>
  <c r="DA19" i="188" s="1"/>
  <c r="DB19" i="188" s="1"/>
  <c r="DC19" i="188" s="1"/>
  <c r="DD19" i="188" s="1"/>
  <c r="DE19" i="188" s="1"/>
  <c r="DF19" i="188" s="1"/>
  <c r="DG19" i="188" s="1"/>
  <c r="DH19" i="188" s="1"/>
  <c r="DI19" i="188" s="1"/>
  <c r="DJ19" i="188" s="1"/>
  <c r="DK19" i="188" s="1"/>
  <c r="DL19" i="188" s="1"/>
  <c r="DM19" i="188" s="1"/>
  <c r="DN19" i="188" s="1"/>
  <c r="DO19" i="188" s="1"/>
  <c r="DP19" i="188" s="1"/>
  <c r="DQ19" i="188" s="1"/>
  <c r="DR19" i="188" s="1"/>
  <c r="DS19" i="188" s="1"/>
  <c r="DT19" i="188" s="1"/>
  <c r="BU35" i="168"/>
  <c r="CD32" i="185"/>
  <c r="W32" i="185" s="1"/>
  <c r="CO21" i="184"/>
  <c r="CP21" i="184" s="1"/>
  <c r="CQ21" i="184" s="1"/>
  <c r="CR21" i="184" s="1"/>
  <c r="CS21" i="184" s="1"/>
  <c r="CT21" i="184" s="1"/>
  <c r="CU21" i="184" s="1"/>
  <c r="CV21" i="184" s="1"/>
  <c r="CW21" i="184" s="1"/>
  <c r="CX21" i="184" s="1"/>
  <c r="CY21" i="184" s="1"/>
  <c r="CZ21" i="184" s="1"/>
  <c r="DA21" i="184" s="1"/>
  <c r="DB21" i="184" s="1"/>
  <c r="DC21" i="184" s="1"/>
  <c r="DD21" i="184" s="1"/>
  <c r="DE21" i="184" s="1"/>
  <c r="DF21" i="184" s="1"/>
  <c r="DG21" i="184" s="1"/>
  <c r="DH21" i="184" s="1"/>
  <c r="DI21" i="184" s="1"/>
  <c r="DJ21" i="184" s="1"/>
  <c r="DK21" i="184" s="1"/>
  <c r="DL21" i="184" s="1"/>
  <c r="DM21" i="184" s="1"/>
  <c r="DN21" i="184" s="1"/>
  <c r="DO21" i="184" s="1"/>
  <c r="DP21" i="184" s="1"/>
  <c r="DQ21" i="184" s="1"/>
  <c r="DR21" i="184" s="1"/>
  <c r="DS21" i="184" s="1"/>
  <c r="DT21" i="184" s="1"/>
  <c r="DU21" i="184" s="1"/>
  <c r="DV21" i="184" s="1"/>
  <c r="DW21" i="184" s="1"/>
  <c r="DX21" i="184" s="1"/>
  <c r="DY21" i="184" s="1"/>
  <c r="DZ21" i="184" s="1"/>
  <c r="EA21" i="184" s="1"/>
  <c r="EB21" i="184" s="1"/>
  <c r="EC21" i="184" s="1"/>
  <c r="ED21" i="184" s="1"/>
  <c r="EE21" i="184" s="1"/>
  <c r="EF21" i="184" s="1"/>
  <c r="EG21" i="184" s="1"/>
  <c r="EH21" i="184" s="1"/>
  <c r="EI21" i="184" s="1"/>
  <c r="EJ21" i="184" s="1"/>
  <c r="EK21" i="184" s="1"/>
  <c r="EL21" i="184" s="1"/>
  <c r="EM21" i="184" s="1"/>
  <c r="EN21" i="184" s="1"/>
  <c r="EO21" i="184" s="1"/>
  <c r="EP21" i="184" s="1"/>
  <c r="EQ21" i="184" s="1"/>
  <c r="ER21" i="184" s="1"/>
  <c r="ES21" i="184" s="1"/>
  <c r="ET21" i="184" s="1"/>
  <c r="EU21" i="184" s="1"/>
  <c r="EV21" i="184" s="1"/>
  <c r="EW21" i="184" s="1"/>
  <c r="EX21" i="184" s="1"/>
  <c r="EY21" i="184" s="1"/>
  <c r="EZ21" i="184" s="1"/>
  <c r="FA21" i="184" s="1"/>
  <c r="FB21" i="184" s="1"/>
  <c r="FC21" i="184" s="1"/>
  <c r="FD21" i="184" s="1"/>
  <c r="FE21" i="184" s="1"/>
  <c r="FF21" i="184" s="1"/>
  <c r="FG21" i="184" s="1"/>
  <c r="FH21" i="184" s="1"/>
  <c r="FI21" i="184" s="1"/>
  <c r="FJ21" i="184" s="1"/>
  <c r="FK21" i="184" s="1"/>
  <c r="FL21" i="184" s="1"/>
  <c r="FM21" i="184" s="1"/>
  <c r="FN21" i="184" s="1"/>
  <c r="FO21" i="184" s="1"/>
  <c r="FP21" i="184" s="1"/>
  <c r="FQ21" i="184" s="1"/>
  <c r="FR21" i="184" s="1"/>
  <c r="FS21" i="184" s="1"/>
  <c r="FT21" i="184" s="1"/>
  <c r="FU21" i="184" s="1"/>
  <c r="FV21" i="184" s="1"/>
  <c r="FW21" i="184" s="1"/>
  <c r="FX21" i="184" s="1"/>
  <c r="FY21" i="184" s="1"/>
  <c r="FZ21" i="184" s="1"/>
  <c r="GA21" i="184" s="1"/>
  <c r="GB21" i="184" s="1"/>
  <c r="GC21" i="184" s="1"/>
  <c r="GD21" i="184" s="1"/>
  <c r="GE21" i="184" s="1"/>
  <c r="GF21" i="184" s="1"/>
  <c r="GG21" i="184" s="1"/>
  <c r="GH21" i="184" s="1"/>
  <c r="GI21" i="184" s="1"/>
  <c r="GJ21" i="184" s="1"/>
  <c r="GK21" i="184" s="1"/>
  <c r="GL21" i="184" s="1"/>
  <c r="GM21" i="184" s="1"/>
  <c r="GN21" i="184" s="1"/>
  <c r="GO21" i="184" s="1"/>
  <c r="GP21" i="184" s="1"/>
  <c r="GQ21" i="184" s="1"/>
  <c r="GR21" i="184" s="1"/>
  <c r="GS21" i="184" s="1"/>
  <c r="GT21" i="184" s="1"/>
  <c r="GU21" i="184" s="1"/>
  <c r="GV21" i="184" s="1"/>
  <c r="GW21" i="184" s="1"/>
  <c r="GX21" i="184" s="1"/>
  <c r="GY21" i="184" s="1"/>
  <c r="GZ21" i="184" s="1"/>
  <c r="HA21" i="184" s="1"/>
  <c r="HB21" i="184" s="1"/>
  <c r="HC21" i="184" s="1"/>
  <c r="HD21" i="184" s="1"/>
  <c r="HE21" i="184" s="1"/>
  <c r="HF21" i="184" s="1"/>
  <c r="HG21" i="184" s="1"/>
  <c r="BU30" i="186"/>
  <c r="CO37" i="184"/>
  <c r="CP37" i="184" s="1"/>
  <c r="CQ37" i="184" s="1"/>
  <c r="CR37" i="184" s="1"/>
  <c r="CS37" i="184" s="1"/>
  <c r="CT37" i="184" s="1"/>
  <c r="CU37" i="184" s="1"/>
  <c r="CV37" i="184" s="1"/>
  <c r="CW37" i="184" s="1"/>
  <c r="CX37" i="184" s="1"/>
  <c r="CY37" i="184" s="1"/>
  <c r="CZ37" i="184" s="1"/>
  <c r="DA37" i="184" s="1"/>
  <c r="DB37" i="184" s="1"/>
  <c r="DC37" i="184" s="1"/>
  <c r="DD37" i="184" s="1"/>
  <c r="DE37" i="184" s="1"/>
  <c r="DF37" i="184" s="1"/>
  <c r="DG37" i="184" s="1"/>
  <c r="DH37" i="184" s="1"/>
  <c r="DI37" i="184" s="1"/>
  <c r="DJ37" i="184" s="1"/>
  <c r="DK37" i="184" s="1"/>
  <c r="DL37" i="184" s="1"/>
  <c r="DM37" i="184" s="1"/>
  <c r="DN37" i="184" s="1"/>
  <c r="DO37" i="184" s="1"/>
  <c r="DP37" i="184" s="1"/>
  <c r="DQ37" i="184" s="1"/>
  <c r="DR37" i="184" s="1"/>
  <c r="DS37" i="184" s="1"/>
  <c r="DT37" i="184" s="1"/>
  <c r="DU37" i="184" s="1"/>
  <c r="DV37" i="184" s="1"/>
  <c r="DW37" i="184" s="1"/>
  <c r="DX37" i="184" s="1"/>
  <c r="DY37" i="184" s="1"/>
  <c r="DZ37" i="184" s="1"/>
  <c r="EA37" i="184" s="1"/>
  <c r="EB37" i="184" s="1"/>
  <c r="EC37" i="184" s="1"/>
  <c r="ED37" i="184" s="1"/>
  <c r="EE37" i="184" s="1"/>
  <c r="EF37" i="184" s="1"/>
  <c r="EG37" i="184" s="1"/>
  <c r="EH37" i="184" s="1"/>
  <c r="EI37" i="184" s="1"/>
  <c r="EJ37" i="184" s="1"/>
  <c r="EK37" i="184" s="1"/>
  <c r="EL37" i="184" s="1"/>
  <c r="EM37" i="184" s="1"/>
  <c r="EN37" i="184" s="1"/>
  <c r="EO37" i="184" s="1"/>
  <c r="EP37" i="184" s="1"/>
  <c r="EQ37" i="184" s="1"/>
  <c r="ER37" i="184" s="1"/>
  <c r="ES37" i="184" s="1"/>
  <c r="ET37" i="184" s="1"/>
  <c r="EU37" i="184" s="1"/>
  <c r="EV37" i="184" s="1"/>
  <c r="EW37" i="184" s="1"/>
  <c r="EX37" i="184" s="1"/>
  <c r="EY37" i="184" s="1"/>
  <c r="EZ37" i="184" s="1"/>
  <c r="FA37" i="184" s="1"/>
  <c r="FB37" i="184" s="1"/>
  <c r="FC37" i="184" s="1"/>
  <c r="FD37" i="184" s="1"/>
  <c r="FE37" i="184" s="1"/>
  <c r="FF37" i="184" s="1"/>
  <c r="FG37" i="184" s="1"/>
  <c r="FH37" i="184" s="1"/>
  <c r="FI37" i="184" s="1"/>
  <c r="FJ37" i="184" s="1"/>
  <c r="FK37" i="184" s="1"/>
  <c r="FL37" i="184" s="1"/>
  <c r="FM37" i="184" s="1"/>
  <c r="FN37" i="184" s="1"/>
  <c r="FO37" i="184" s="1"/>
  <c r="FP37" i="184" s="1"/>
  <c r="FQ37" i="184" s="1"/>
  <c r="FR37" i="184" s="1"/>
  <c r="FS37" i="184" s="1"/>
  <c r="FT37" i="184" s="1"/>
  <c r="FU37" i="184" s="1"/>
  <c r="FV37" i="184" s="1"/>
  <c r="FW37" i="184" s="1"/>
  <c r="FX37" i="184" s="1"/>
  <c r="FY37" i="184" s="1"/>
  <c r="FZ37" i="184" s="1"/>
  <c r="GA37" i="184" s="1"/>
  <c r="GB37" i="184" s="1"/>
  <c r="GC37" i="184" s="1"/>
  <c r="GD37" i="184" s="1"/>
  <c r="GE37" i="184" s="1"/>
  <c r="GF37" i="184" s="1"/>
  <c r="GG37" i="184" s="1"/>
  <c r="GH37" i="184" s="1"/>
  <c r="GI37" i="184" s="1"/>
  <c r="GJ37" i="184" s="1"/>
  <c r="GK37" i="184" s="1"/>
  <c r="GL37" i="184" s="1"/>
  <c r="GM37" i="184" s="1"/>
  <c r="GN37" i="184" s="1"/>
  <c r="GO37" i="184" s="1"/>
  <c r="GP37" i="184" s="1"/>
  <c r="GQ37" i="184" s="1"/>
  <c r="GR37" i="184" s="1"/>
  <c r="GS37" i="184" s="1"/>
  <c r="GT37" i="184" s="1"/>
  <c r="GU37" i="184" s="1"/>
  <c r="GV37" i="184" s="1"/>
  <c r="GW37" i="184" s="1"/>
  <c r="GX37" i="184" s="1"/>
  <c r="GY37" i="184" s="1"/>
  <c r="GZ37" i="184" s="1"/>
  <c r="HA37" i="184" s="1"/>
  <c r="HB37" i="184" s="1"/>
  <c r="HC37" i="184" s="1"/>
  <c r="HD37" i="184" s="1"/>
  <c r="HE37" i="184" s="1"/>
  <c r="HF37" i="184" s="1"/>
  <c r="HG37" i="184" s="1"/>
  <c r="O38" i="185"/>
  <c r="CO15" i="184"/>
  <c r="CP15" i="184" s="1"/>
  <c r="CQ15" i="184" s="1"/>
  <c r="CR15" i="184" s="1"/>
  <c r="CS15" i="184" s="1"/>
  <c r="CT15" i="184" s="1"/>
  <c r="CU15" i="184" s="1"/>
  <c r="CV15" i="184" s="1"/>
  <c r="CW15" i="184" s="1"/>
  <c r="CX15" i="184" s="1"/>
  <c r="CY15" i="184" s="1"/>
  <c r="CZ15" i="184" s="1"/>
  <c r="DA15" i="184" s="1"/>
  <c r="DB15" i="184" s="1"/>
  <c r="DC15" i="184" s="1"/>
  <c r="DD15" i="184" s="1"/>
  <c r="DE15" i="184" s="1"/>
  <c r="DF15" i="184" s="1"/>
  <c r="DG15" i="184" s="1"/>
  <c r="DH15" i="184" s="1"/>
  <c r="DI15" i="184" s="1"/>
  <c r="DJ15" i="184" s="1"/>
  <c r="DK15" i="184" s="1"/>
  <c r="DL15" i="184" s="1"/>
  <c r="DM15" i="184" s="1"/>
  <c r="DN15" i="184" s="1"/>
  <c r="DO15" i="184" s="1"/>
  <c r="DP15" i="184" s="1"/>
  <c r="DQ15" i="184" s="1"/>
  <c r="DR15" i="184" s="1"/>
  <c r="DS15" i="184" s="1"/>
  <c r="DT15" i="184" s="1"/>
  <c r="DU15" i="184" s="1"/>
  <c r="DV15" i="184" s="1"/>
  <c r="DW15" i="184" s="1"/>
  <c r="DX15" i="184" s="1"/>
  <c r="DY15" i="184" s="1"/>
  <c r="DZ15" i="184" s="1"/>
  <c r="EA15" i="184" s="1"/>
  <c r="EB15" i="184" s="1"/>
  <c r="EC15" i="184" s="1"/>
  <c r="ED15" i="184" s="1"/>
  <c r="EE15" i="184" s="1"/>
  <c r="EF15" i="184" s="1"/>
  <c r="EG15" i="184" s="1"/>
  <c r="EH15" i="184" s="1"/>
  <c r="EI15" i="184" s="1"/>
  <c r="EJ15" i="184" s="1"/>
  <c r="EK15" i="184" s="1"/>
  <c r="EL15" i="184" s="1"/>
  <c r="EM15" i="184" s="1"/>
  <c r="EN15" i="184" s="1"/>
  <c r="EO15" i="184" s="1"/>
  <c r="EP15" i="184" s="1"/>
  <c r="EQ15" i="184" s="1"/>
  <c r="ER15" i="184" s="1"/>
  <c r="ES15" i="184" s="1"/>
  <c r="ET15" i="184" s="1"/>
  <c r="EU15" i="184" s="1"/>
  <c r="EV15" i="184" s="1"/>
  <c r="EW15" i="184" s="1"/>
  <c r="EX15" i="184" s="1"/>
  <c r="EY15" i="184" s="1"/>
  <c r="EZ15" i="184" s="1"/>
  <c r="FA15" i="184" s="1"/>
  <c r="FB15" i="184" s="1"/>
  <c r="FC15" i="184" s="1"/>
  <c r="FD15" i="184" s="1"/>
  <c r="FE15" i="184" s="1"/>
  <c r="FF15" i="184" s="1"/>
  <c r="FG15" i="184" s="1"/>
  <c r="FH15" i="184" s="1"/>
  <c r="FI15" i="184" s="1"/>
  <c r="FJ15" i="184" s="1"/>
  <c r="FK15" i="184" s="1"/>
  <c r="FL15" i="184" s="1"/>
  <c r="FM15" i="184" s="1"/>
  <c r="FN15" i="184" s="1"/>
  <c r="FO15" i="184" s="1"/>
  <c r="FP15" i="184" s="1"/>
  <c r="FQ15" i="184" s="1"/>
  <c r="FR15" i="184" s="1"/>
  <c r="FS15" i="184" s="1"/>
  <c r="FT15" i="184" s="1"/>
  <c r="FU15" i="184" s="1"/>
  <c r="FV15" i="184" s="1"/>
  <c r="FW15" i="184" s="1"/>
  <c r="FX15" i="184" s="1"/>
  <c r="FY15" i="184" s="1"/>
  <c r="FZ15" i="184" s="1"/>
  <c r="GA15" i="184" s="1"/>
  <c r="GB15" i="184" s="1"/>
  <c r="GC15" i="184" s="1"/>
  <c r="GD15" i="184" s="1"/>
  <c r="GE15" i="184" s="1"/>
  <c r="GF15" i="184" s="1"/>
  <c r="GG15" i="184" s="1"/>
  <c r="GH15" i="184" s="1"/>
  <c r="GI15" i="184" s="1"/>
  <c r="GJ15" i="184" s="1"/>
  <c r="GK15" i="184" s="1"/>
  <c r="GL15" i="184" s="1"/>
  <c r="GM15" i="184" s="1"/>
  <c r="GN15" i="184" s="1"/>
  <c r="GO15" i="184" s="1"/>
  <c r="GP15" i="184" s="1"/>
  <c r="GQ15" i="184" s="1"/>
  <c r="GR15" i="184" s="1"/>
  <c r="GS15" i="184" s="1"/>
  <c r="GT15" i="184" s="1"/>
  <c r="GU15" i="184" s="1"/>
  <c r="GV15" i="184" s="1"/>
  <c r="GW15" i="184" s="1"/>
  <c r="GX15" i="184" s="1"/>
  <c r="GY15" i="184" s="1"/>
  <c r="GZ15" i="184" s="1"/>
  <c r="HA15" i="184" s="1"/>
  <c r="HB15" i="184" s="1"/>
  <c r="HC15" i="184" s="1"/>
  <c r="HD15" i="184" s="1"/>
  <c r="HE15" i="184" s="1"/>
  <c r="HF15" i="184" s="1"/>
  <c r="HG15" i="184" s="1"/>
  <c r="BR37" i="168"/>
  <c r="T37" i="168" s="1"/>
  <c r="CD38" i="168"/>
  <c r="W38" i="168" s="1"/>
  <c r="BU30" i="168"/>
  <c r="BS38" i="184"/>
  <c r="U38" i="184" s="1"/>
  <c r="BY25" i="168"/>
  <c r="P25" i="168" s="1"/>
  <c r="CB43" i="168"/>
  <c r="BR36" i="168"/>
  <c r="T36" i="168" s="1"/>
  <c r="BY41" i="184"/>
  <c r="P41" i="184" s="1"/>
  <c r="BT24" i="168"/>
  <c r="V24" i="168" s="1"/>
  <c r="CO14" i="186"/>
  <c r="CP14" i="186" s="1"/>
  <c r="CQ14" i="186" s="1"/>
  <c r="CR14" i="186" s="1"/>
  <c r="CS14" i="186" s="1"/>
  <c r="CT14" i="186" s="1"/>
  <c r="CU14" i="186" s="1"/>
  <c r="CV14" i="186" s="1"/>
  <c r="CW14" i="186" s="1"/>
  <c r="CX14" i="186" s="1"/>
  <c r="CY14" i="186" s="1"/>
  <c r="CZ14" i="186" s="1"/>
  <c r="DA14" i="186" s="1"/>
  <c r="DB14" i="186" s="1"/>
  <c r="DC14" i="186" s="1"/>
  <c r="DD14" i="186" s="1"/>
  <c r="DE14" i="186" s="1"/>
  <c r="DF14" i="186" s="1"/>
  <c r="DG14" i="186" s="1"/>
  <c r="DH14" i="186" s="1"/>
  <c r="DI14" i="186" s="1"/>
  <c r="DJ14" i="186" s="1"/>
  <c r="DK14" i="186" s="1"/>
  <c r="DL14" i="186" s="1"/>
  <c r="DM14" i="186" s="1"/>
  <c r="DN14" i="186" s="1"/>
  <c r="DO14" i="186" s="1"/>
  <c r="DP14" i="186" s="1"/>
  <c r="DQ14" i="186" s="1"/>
  <c r="DR14" i="186" s="1"/>
  <c r="DS14" i="186" s="1"/>
  <c r="DT14" i="186" s="1"/>
  <c r="CO22" i="187"/>
  <c r="CP22" i="187" s="1"/>
  <c r="CQ22" i="187" s="1"/>
  <c r="CR22" i="187" s="1"/>
  <c r="CS22" i="187" s="1"/>
  <c r="CT22" i="187" s="1"/>
  <c r="CU22" i="187" s="1"/>
  <c r="CV22" i="187" s="1"/>
  <c r="CW22" i="187" s="1"/>
  <c r="CX22" i="187" s="1"/>
  <c r="CY22" i="187" s="1"/>
  <c r="CZ22" i="187" s="1"/>
  <c r="DA22" i="187" s="1"/>
  <c r="DB22" i="187" s="1"/>
  <c r="DC22" i="187" s="1"/>
  <c r="DD22" i="187" s="1"/>
  <c r="DE22" i="187" s="1"/>
  <c r="DF22" i="187" s="1"/>
  <c r="DG22" i="187" s="1"/>
  <c r="DH22" i="187" s="1"/>
  <c r="DI22" i="187" s="1"/>
  <c r="DJ22" i="187" s="1"/>
  <c r="DK22" i="187" s="1"/>
  <c r="DL22" i="187" s="1"/>
  <c r="DM22" i="187" s="1"/>
  <c r="DN22" i="187" s="1"/>
  <c r="DO22" i="187" s="1"/>
  <c r="DP22" i="187" s="1"/>
  <c r="DQ22" i="187" s="1"/>
  <c r="DR22" i="187" s="1"/>
  <c r="DS22" i="187" s="1"/>
  <c r="DT22" i="187" s="1"/>
  <c r="DU22" i="187" s="1"/>
  <c r="DV22" i="187" s="1"/>
  <c r="DW22" i="187" s="1"/>
  <c r="DX22" i="187" s="1"/>
  <c r="DY22" i="187" s="1"/>
  <c r="DZ22" i="187" s="1"/>
  <c r="EA22" i="187" s="1"/>
  <c r="EB22" i="187" s="1"/>
  <c r="EC22" i="187" s="1"/>
  <c r="ED22" i="187" s="1"/>
  <c r="EE22" i="187" s="1"/>
  <c r="EF22" i="187" s="1"/>
  <c r="EG22" i="187" s="1"/>
  <c r="EH22" i="187" s="1"/>
  <c r="EI22" i="187" s="1"/>
  <c r="EJ22" i="187" s="1"/>
  <c r="EK22" i="187" s="1"/>
  <c r="EL22" i="187" s="1"/>
  <c r="EM22" i="187" s="1"/>
  <c r="EN22" i="187" s="1"/>
  <c r="EO22" i="187" s="1"/>
  <c r="EP22" i="187" s="1"/>
  <c r="EQ22" i="187" s="1"/>
  <c r="ER22" i="187" s="1"/>
  <c r="ES22" i="187" s="1"/>
  <c r="ET22" i="187" s="1"/>
  <c r="EU22" i="187" s="1"/>
  <c r="EV22" i="187" s="1"/>
  <c r="EW22" i="187" s="1"/>
  <c r="EX22" i="187" s="1"/>
  <c r="EY22" i="187" s="1"/>
  <c r="EZ22" i="187" s="1"/>
  <c r="FA22" i="187" s="1"/>
  <c r="FB22" i="187" s="1"/>
  <c r="FC22" i="187" s="1"/>
  <c r="FD22" i="187" s="1"/>
  <c r="FE22" i="187" s="1"/>
  <c r="FF22" i="187" s="1"/>
  <c r="FG22" i="187" s="1"/>
  <c r="FH22" i="187" s="1"/>
  <c r="FI22" i="187" s="1"/>
  <c r="FJ22" i="187" s="1"/>
  <c r="FK22" i="187" s="1"/>
  <c r="FL22" i="187" s="1"/>
  <c r="FM22" i="187" s="1"/>
  <c r="FN22" i="187" s="1"/>
  <c r="FO22" i="187" s="1"/>
  <c r="FP22" i="187" s="1"/>
  <c r="FQ22" i="187" s="1"/>
  <c r="FR22" i="187" s="1"/>
  <c r="FS22" i="187" s="1"/>
  <c r="FT22" i="187" s="1"/>
  <c r="FU22" i="187" s="1"/>
  <c r="FV22" i="187" s="1"/>
  <c r="FW22" i="187" s="1"/>
  <c r="FX22" i="187" s="1"/>
  <c r="FY22" i="187" s="1"/>
  <c r="FZ22" i="187" s="1"/>
  <c r="GA22" i="187" s="1"/>
  <c r="GB22" i="187" s="1"/>
  <c r="GC22" i="187" s="1"/>
  <c r="GD22" i="187" s="1"/>
  <c r="GE22" i="187" s="1"/>
  <c r="GF22" i="187" s="1"/>
  <c r="GG22" i="187" s="1"/>
  <c r="GH22" i="187" s="1"/>
  <c r="GI22" i="187" s="1"/>
  <c r="GJ22" i="187" s="1"/>
  <c r="GK22" i="187" s="1"/>
  <c r="GL22" i="187" s="1"/>
  <c r="GM22" i="187" s="1"/>
  <c r="GN22" i="187" s="1"/>
  <c r="GO22" i="187" s="1"/>
  <c r="GP22" i="187" s="1"/>
  <c r="GQ22" i="187" s="1"/>
  <c r="GR22" i="187" s="1"/>
  <c r="GS22" i="187" s="1"/>
  <c r="GT22" i="187" s="1"/>
  <c r="GU22" i="187" s="1"/>
  <c r="GV22" i="187" s="1"/>
  <c r="GW22" i="187" s="1"/>
  <c r="GX22" i="187" s="1"/>
  <c r="GY22" i="187" s="1"/>
  <c r="GZ22" i="187" s="1"/>
  <c r="HA22" i="187" s="1"/>
  <c r="HB22" i="187" s="1"/>
  <c r="HC22" i="187" s="1"/>
  <c r="HD22" i="187" s="1"/>
  <c r="HE22" i="187" s="1"/>
  <c r="HF22" i="187" s="1"/>
  <c r="HG22" i="187" s="1"/>
  <c r="BU25" i="184"/>
  <c r="BS25" i="184"/>
  <c r="U25" i="184" s="1"/>
  <c r="BY38" i="168"/>
  <c r="P38" i="168" s="1"/>
  <c r="BR29" i="168"/>
  <c r="T29" i="168" s="1"/>
  <c r="BS29" i="168"/>
  <c r="U29" i="168" s="1"/>
  <c r="X14" i="168"/>
  <c r="BD26" i="168" s="1"/>
  <c r="BT14" i="168"/>
  <c r="V14" i="168" s="1"/>
  <c r="BU40" i="188"/>
  <c r="BY40" i="188"/>
  <c r="P40" i="188" s="1"/>
  <c r="BX40" i="188"/>
  <c r="W21" i="188"/>
  <c r="O15" i="188"/>
  <c r="O23" i="187"/>
  <c r="R23" i="187"/>
  <c r="O32" i="186"/>
  <c r="O37" i="187"/>
  <c r="CD27" i="188"/>
  <c r="W27" i="188" s="1"/>
  <c r="BR27" i="188"/>
  <c r="T27" i="188" s="1"/>
  <c r="BU27" i="188"/>
  <c r="O33" i="186"/>
  <c r="CD33" i="187"/>
  <c r="W33" i="187" s="1"/>
  <c r="CB41" i="186"/>
  <c r="BX41" i="186"/>
  <c r="BR41" i="186"/>
  <c r="T41" i="186" s="1"/>
  <c r="BU41" i="186"/>
  <c r="CD41" i="186"/>
  <c r="W41" i="186" s="1"/>
  <c r="BS41" i="186"/>
  <c r="U41" i="186" s="1"/>
  <c r="CO25" i="188"/>
  <c r="CP25" i="188" s="1"/>
  <c r="CQ25" i="188" s="1"/>
  <c r="CR25" i="188" s="1"/>
  <c r="CS25" i="188" s="1"/>
  <c r="CT25" i="188" s="1"/>
  <c r="CU25" i="188" s="1"/>
  <c r="CV25" i="188" s="1"/>
  <c r="CW25" i="188" s="1"/>
  <c r="CX25" i="188" s="1"/>
  <c r="CY25" i="188" s="1"/>
  <c r="CZ25" i="188" s="1"/>
  <c r="DA25" i="188" s="1"/>
  <c r="DB25" i="188" s="1"/>
  <c r="DC25" i="188" s="1"/>
  <c r="DD25" i="188" s="1"/>
  <c r="DE25" i="188" s="1"/>
  <c r="DF25" i="188" s="1"/>
  <c r="DG25" i="188" s="1"/>
  <c r="DH25" i="188" s="1"/>
  <c r="DI25" i="188" s="1"/>
  <c r="DJ25" i="188" s="1"/>
  <c r="DK25" i="188" s="1"/>
  <c r="DL25" i="188" s="1"/>
  <c r="DM25" i="188" s="1"/>
  <c r="DN25" i="188" s="1"/>
  <c r="DO25" i="188" s="1"/>
  <c r="DP25" i="188" s="1"/>
  <c r="DQ25" i="188" s="1"/>
  <c r="DR25" i="188" s="1"/>
  <c r="DS25" i="188" s="1"/>
  <c r="DT25" i="188" s="1"/>
  <c r="DU25" i="188" s="1"/>
  <c r="DV25" i="188" s="1"/>
  <c r="DW25" i="188" s="1"/>
  <c r="DX25" i="188" s="1"/>
  <c r="DY25" i="188" s="1"/>
  <c r="DZ25" i="188" s="1"/>
  <c r="EA25" i="188" s="1"/>
  <c r="EB25" i="188" s="1"/>
  <c r="EC25" i="188" s="1"/>
  <c r="ED25" i="188" s="1"/>
  <c r="EE25" i="188" s="1"/>
  <c r="EF25" i="188" s="1"/>
  <c r="EG25" i="188" s="1"/>
  <c r="EH25" i="188" s="1"/>
  <c r="EI25" i="188" s="1"/>
  <c r="EJ25" i="188" s="1"/>
  <c r="EK25" i="188" s="1"/>
  <c r="EL25" i="188" s="1"/>
  <c r="EM25" i="188" s="1"/>
  <c r="EN25" i="188" s="1"/>
  <c r="EO25" i="188" s="1"/>
  <c r="EP25" i="188" s="1"/>
  <c r="EQ25" i="188" s="1"/>
  <c r="ER25" i="188" s="1"/>
  <c r="ES25" i="188" s="1"/>
  <c r="ET25" i="188" s="1"/>
  <c r="EU25" i="188" s="1"/>
  <c r="EV25" i="188" s="1"/>
  <c r="EW25" i="188" s="1"/>
  <c r="EX25" i="188" s="1"/>
  <c r="EY25" i="188" s="1"/>
  <c r="EZ25" i="188" s="1"/>
  <c r="FA25" i="188" s="1"/>
  <c r="FB25" i="188" s="1"/>
  <c r="FC25" i="188" s="1"/>
  <c r="FD25" i="188" s="1"/>
  <c r="FE25" i="188" s="1"/>
  <c r="FF25" i="188" s="1"/>
  <c r="FG25" i="188" s="1"/>
  <c r="FH25" i="188" s="1"/>
  <c r="FI25" i="188" s="1"/>
  <c r="FJ25" i="188" s="1"/>
  <c r="FK25" i="188" s="1"/>
  <c r="FL25" i="188" s="1"/>
  <c r="FM25" i="188" s="1"/>
  <c r="FN25" i="188" s="1"/>
  <c r="FO25" i="188" s="1"/>
  <c r="FP25" i="188" s="1"/>
  <c r="FQ25" i="188" s="1"/>
  <c r="FR25" i="188" s="1"/>
  <c r="FS25" i="188" s="1"/>
  <c r="FT25" i="188" s="1"/>
  <c r="FU25" i="188" s="1"/>
  <c r="FV25" i="188" s="1"/>
  <c r="FW25" i="188" s="1"/>
  <c r="FX25" i="188" s="1"/>
  <c r="FY25" i="188" s="1"/>
  <c r="FZ25" i="188" s="1"/>
  <c r="GA25" i="188" s="1"/>
  <c r="GB25" i="188" s="1"/>
  <c r="GC25" i="188" s="1"/>
  <c r="GD25" i="188" s="1"/>
  <c r="GE25" i="188" s="1"/>
  <c r="GF25" i="188" s="1"/>
  <c r="GG25" i="188" s="1"/>
  <c r="GH25" i="188" s="1"/>
  <c r="GI25" i="188" s="1"/>
  <c r="GJ25" i="188" s="1"/>
  <c r="GK25" i="188" s="1"/>
  <c r="GL25" i="188" s="1"/>
  <c r="GM25" i="188" s="1"/>
  <c r="GN25" i="188" s="1"/>
  <c r="GO25" i="188" s="1"/>
  <c r="GP25" i="188" s="1"/>
  <c r="GQ25" i="188" s="1"/>
  <c r="GR25" i="188" s="1"/>
  <c r="GS25" i="188" s="1"/>
  <c r="GT25" i="188" s="1"/>
  <c r="GU25" i="188" s="1"/>
  <c r="GV25" i="188" s="1"/>
  <c r="GW25" i="188" s="1"/>
  <c r="GX25" i="188" s="1"/>
  <c r="GY25" i="188" s="1"/>
  <c r="GZ25" i="188" s="1"/>
  <c r="HA25" i="188" s="1"/>
  <c r="HB25" i="188" s="1"/>
  <c r="HC25" i="188" s="1"/>
  <c r="HD25" i="188" s="1"/>
  <c r="HE25" i="188" s="1"/>
  <c r="HF25" i="188" s="1"/>
  <c r="HG25" i="188" s="1"/>
  <c r="CO15" i="168"/>
  <c r="CP15" i="168" s="1"/>
  <c r="CQ15" i="168" s="1"/>
  <c r="CR15" i="168" s="1"/>
  <c r="CS15" i="168" s="1"/>
  <c r="CT15" i="168" s="1"/>
  <c r="CU15" i="168" s="1"/>
  <c r="CV15" i="168" s="1"/>
  <c r="CW15" i="168" s="1"/>
  <c r="CX15" i="168" s="1"/>
  <c r="CY15" i="168" s="1"/>
  <c r="CZ15" i="168" s="1"/>
  <c r="DA15" i="168" s="1"/>
  <c r="DB15" i="168" s="1"/>
  <c r="DC15" i="168" s="1"/>
  <c r="DD15" i="168" s="1"/>
  <c r="DE15" i="168" s="1"/>
  <c r="DF15" i="168" s="1"/>
  <c r="DG15" i="168" s="1"/>
  <c r="DH15" i="168" s="1"/>
  <c r="DI15" i="168" s="1"/>
  <c r="DJ15" i="168" s="1"/>
  <c r="DK15" i="168" s="1"/>
  <c r="DL15" i="168" s="1"/>
  <c r="DM15" i="168" s="1"/>
  <c r="DN15" i="168" s="1"/>
  <c r="DO15" i="168" s="1"/>
  <c r="BR16" i="186"/>
  <c r="T16" i="186" s="1"/>
  <c r="CD39" i="168"/>
  <c r="W39" i="168" s="1"/>
  <c r="CO26" i="185"/>
  <c r="CP26" i="185" s="1"/>
  <c r="CQ26" i="185" s="1"/>
  <c r="CR26" i="185" s="1"/>
  <c r="CS26" i="185" s="1"/>
  <c r="CT26" i="185" s="1"/>
  <c r="CU26" i="185" s="1"/>
  <c r="CV26" i="185" s="1"/>
  <c r="CW26" i="185" s="1"/>
  <c r="CX26" i="185" s="1"/>
  <c r="CY26" i="185" s="1"/>
  <c r="CZ26" i="185" s="1"/>
  <c r="DA26" i="185" s="1"/>
  <c r="DB26" i="185" s="1"/>
  <c r="DC26" i="185" s="1"/>
  <c r="DD26" i="185" s="1"/>
  <c r="DE26" i="185" s="1"/>
  <c r="DF26" i="185" s="1"/>
  <c r="DG26" i="185" s="1"/>
  <c r="DH26" i="185" s="1"/>
  <c r="DI26" i="185" s="1"/>
  <c r="DJ26" i="185" s="1"/>
  <c r="DK26" i="185" s="1"/>
  <c r="DL26" i="185" s="1"/>
  <c r="DM26" i="185" s="1"/>
  <c r="DN26" i="185" s="1"/>
  <c r="DO26" i="185" s="1"/>
  <c r="DP26" i="185" s="1"/>
  <c r="DQ26" i="185" s="1"/>
  <c r="DR26" i="185" s="1"/>
  <c r="DS26" i="185" s="1"/>
  <c r="DT26" i="185" s="1"/>
  <c r="DU26" i="185" s="1"/>
  <c r="DV26" i="185" s="1"/>
  <c r="DW26" i="185" s="1"/>
  <c r="DX26" i="185" s="1"/>
  <c r="DY26" i="185" s="1"/>
  <c r="DZ26" i="185" s="1"/>
  <c r="EA26" i="185" s="1"/>
  <c r="EB26" i="185" s="1"/>
  <c r="EC26" i="185" s="1"/>
  <c r="ED26" i="185" s="1"/>
  <c r="EE26" i="185" s="1"/>
  <c r="EF26" i="185" s="1"/>
  <c r="EG26" i="185" s="1"/>
  <c r="EH26" i="185" s="1"/>
  <c r="EI26" i="185" s="1"/>
  <c r="EJ26" i="185" s="1"/>
  <c r="EK26" i="185" s="1"/>
  <c r="EL26" i="185" s="1"/>
  <c r="EM26" i="185" s="1"/>
  <c r="EN26" i="185" s="1"/>
  <c r="EO26" i="185" s="1"/>
  <c r="EP26" i="185" s="1"/>
  <c r="EQ26" i="185" s="1"/>
  <c r="ER26" i="185" s="1"/>
  <c r="ES26" i="185" s="1"/>
  <c r="ET26" i="185" s="1"/>
  <c r="EU26" i="185" s="1"/>
  <c r="EV26" i="185" s="1"/>
  <c r="EW26" i="185" s="1"/>
  <c r="EX26" i="185" s="1"/>
  <c r="EY26" i="185" s="1"/>
  <c r="EZ26" i="185" s="1"/>
  <c r="FA26" i="185" s="1"/>
  <c r="FB26" i="185" s="1"/>
  <c r="FC26" i="185" s="1"/>
  <c r="FD26" i="185" s="1"/>
  <c r="FE26" i="185" s="1"/>
  <c r="FF26" i="185" s="1"/>
  <c r="FG26" i="185" s="1"/>
  <c r="FH26" i="185" s="1"/>
  <c r="FI26" i="185" s="1"/>
  <c r="FJ26" i="185" s="1"/>
  <c r="FK26" i="185" s="1"/>
  <c r="FL26" i="185" s="1"/>
  <c r="FM26" i="185" s="1"/>
  <c r="FN26" i="185" s="1"/>
  <c r="FO26" i="185" s="1"/>
  <c r="FP26" i="185" s="1"/>
  <c r="FQ26" i="185" s="1"/>
  <c r="FR26" i="185" s="1"/>
  <c r="FS26" i="185" s="1"/>
  <c r="FT26" i="185" s="1"/>
  <c r="FU26" i="185" s="1"/>
  <c r="FV26" i="185" s="1"/>
  <c r="FW26" i="185" s="1"/>
  <c r="FX26" i="185" s="1"/>
  <c r="FY26" i="185" s="1"/>
  <c r="FZ26" i="185" s="1"/>
  <c r="GA26" i="185" s="1"/>
  <c r="GB26" i="185" s="1"/>
  <c r="GC26" i="185" s="1"/>
  <c r="GD26" i="185" s="1"/>
  <c r="GE26" i="185" s="1"/>
  <c r="GF26" i="185" s="1"/>
  <c r="GG26" i="185" s="1"/>
  <c r="GH26" i="185" s="1"/>
  <c r="GI26" i="185" s="1"/>
  <c r="GJ26" i="185" s="1"/>
  <c r="GK26" i="185" s="1"/>
  <c r="GL26" i="185" s="1"/>
  <c r="GM26" i="185" s="1"/>
  <c r="GN26" i="185" s="1"/>
  <c r="GO26" i="185" s="1"/>
  <c r="GP26" i="185" s="1"/>
  <c r="GQ26" i="185" s="1"/>
  <c r="GR26" i="185" s="1"/>
  <c r="GS26" i="185" s="1"/>
  <c r="GT26" i="185" s="1"/>
  <c r="GU26" i="185" s="1"/>
  <c r="GV26" i="185" s="1"/>
  <c r="GW26" i="185" s="1"/>
  <c r="GX26" i="185" s="1"/>
  <c r="GY26" i="185" s="1"/>
  <c r="GZ26" i="185" s="1"/>
  <c r="HA26" i="185" s="1"/>
  <c r="HB26" i="185" s="1"/>
  <c r="HC26" i="185" s="1"/>
  <c r="HD26" i="185" s="1"/>
  <c r="HE26" i="185" s="1"/>
  <c r="HF26" i="185" s="1"/>
  <c r="HG26" i="185" s="1"/>
  <c r="BS21" i="168"/>
  <c r="U21" i="168" s="1"/>
  <c r="CO30" i="188"/>
  <c r="CP30" i="188" s="1"/>
  <c r="CQ30" i="188" s="1"/>
  <c r="CR30" i="188" s="1"/>
  <c r="CS30" i="188" s="1"/>
  <c r="CT30" i="188" s="1"/>
  <c r="CU30" i="188" s="1"/>
  <c r="CV30" i="188" s="1"/>
  <c r="CW30" i="188" s="1"/>
  <c r="CX30" i="188" s="1"/>
  <c r="CY30" i="188" s="1"/>
  <c r="CZ30" i="188" s="1"/>
  <c r="DA30" i="188" s="1"/>
  <c r="DB30" i="188" s="1"/>
  <c r="DC30" i="188" s="1"/>
  <c r="DD30" i="188" s="1"/>
  <c r="DE30" i="188" s="1"/>
  <c r="DF30" i="188" s="1"/>
  <c r="DG30" i="188" s="1"/>
  <c r="DH30" i="188" s="1"/>
  <c r="DI30" i="188" s="1"/>
  <c r="DJ30" i="188" s="1"/>
  <c r="DK30" i="188" s="1"/>
  <c r="DL30" i="188" s="1"/>
  <c r="DM30" i="188" s="1"/>
  <c r="DN30" i="188" s="1"/>
  <c r="DO30" i="188" s="1"/>
  <c r="DP30" i="188" s="1"/>
  <c r="DQ30" i="188" s="1"/>
  <c r="DR30" i="188" s="1"/>
  <c r="DS30" i="188" s="1"/>
  <c r="DT30" i="188" s="1"/>
  <c r="DU30" i="188" s="1"/>
  <c r="DV30" i="188" s="1"/>
  <c r="DW30" i="188" s="1"/>
  <c r="DX30" i="188" s="1"/>
  <c r="DY30" i="188" s="1"/>
  <c r="DZ30" i="188" s="1"/>
  <c r="EA30" i="188" s="1"/>
  <c r="EB30" i="188" s="1"/>
  <c r="EC30" i="188" s="1"/>
  <c r="ED30" i="188" s="1"/>
  <c r="EE30" i="188" s="1"/>
  <c r="EF30" i="188" s="1"/>
  <c r="EG30" i="188" s="1"/>
  <c r="EH30" i="188" s="1"/>
  <c r="EI30" i="188" s="1"/>
  <c r="EJ30" i="188" s="1"/>
  <c r="EK30" i="188" s="1"/>
  <c r="EL30" i="188" s="1"/>
  <c r="EM30" i="188" s="1"/>
  <c r="EN30" i="188" s="1"/>
  <c r="EO30" i="188" s="1"/>
  <c r="EP30" i="188" s="1"/>
  <c r="EQ30" i="188" s="1"/>
  <c r="ER30" i="188" s="1"/>
  <c r="ES30" i="188" s="1"/>
  <c r="ET30" i="188" s="1"/>
  <c r="EU30" i="188" s="1"/>
  <c r="EV30" i="188" s="1"/>
  <c r="EW30" i="188" s="1"/>
  <c r="EX30" i="188" s="1"/>
  <c r="EY30" i="188" s="1"/>
  <c r="EZ30" i="188" s="1"/>
  <c r="FA30" i="188" s="1"/>
  <c r="FB30" i="188" s="1"/>
  <c r="FC30" i="188" s="1"/>
  <c r="FD30" i="188" s="1"/>
  <c r="FE30" i="188" s="1"/>
  <c r="FF30" i="188" s="1"/>
  <c r="FG30" i="188" s="1"/>
  <c r="FH30" i="188" s="1"/>
  <c r="FI30" i="188" s="1"/>
  <c r="FJ30" i="188" s="1"/>
  <c r="FK30" i="188" s="1"/>
  <c r="FL30" i="188" s="1"/>
  <c r="FM30" i="188" s="1"/>
  <c r="FN30" i="188" s="1"/>
  <c r="FO30" i="188" s="1"/>
  <c r="FP30" i="188" s="1"/>
  <c r="FQ30" i="188" s="1"/>
  <c r="FR30" i="188" s="1"/>
  <c r="FS30" i="188" s="1"/>
  <c r="FT30" i="188" s="1"/>
  <c r="FU30" i="188" s="1"/>
  <c r="FV30" i="188" s="1"/>
  <c r="FW30" i="188" s="1"/>
  <c r="FX30" i="188" s="1"/>
  <c r="FY30" i="188" s="1"/>
  <c r="FZ30" i="188" s="1"/>
  <c r="GA30" i="188" s="1"/>
  <c r="GB30" i="188" s="1"/>
  <c r="GC30" i="188" s="1"/>
  <c r="GD30" i="188" s="1"/>
  <c r="GE30" i="188" s="1"/>
  <c r="GF30" i="188" s="1"/>
  <c r="GG30" i="188" s="1"/>
  <c r="GH30" i="188" s="1"/>
  <c r="GI30" i="188" s="1"/>
  <c r="GJ30" i="188" s="1"/>
  <c r="GK30" i="188" s="1"/>
  <c r="GL30" i="188" s="1"/>
  <c r="GM30" i="188" s="1"/>
  <c r="GN30" i="188" s="1"/>
  <c r="GO30" i="188" s="1"/>
  <c r="GP30" i="188" s="1"/>
  <c r="GQ30" i="188" s="1"/>
  <c r="GR30" i="188" s="1"/>
  <c r="GS30" i="188" s="1"/>
  <c r="GT30" i="188" s="1"/>
  <c r="GU30" i="188" s="1"/>
  <c r="GV30" i="188" s="1"/>
  <c r="GW30" i="188" s="1"/>
  <c r="GX30" i="188" s="1"/>
  <c r="GY30" i="188" s="1"/>
  <c r="GZ30" i="188" s="1"/>
  <c r="HA30" i="188" s="1"/>
  <c r="HB30" i="188" s="1"/>
  <c r="HC30" i="188" s="1"/>
  <c r="HD30" i="188" s="1"/>
  <c r="HE30" i="188" s="1"/>
  <c r="HF30" i="188" s="1"/>
  <c r="HG30" i="188" s="1"/>
  <c r="CO30" i="186"/>
  <c r="CP30" i="186" s="1"/>
  <c r="CQ30" i="186" s="1"/>
  <c r="CR30" i="186" s="1"/>
  <c r="CS30" i="186" s="1"/>
  <c r="CT30" i="186" s="1"/>
  <c r="CU30" i="186" s="1"/>
  <c r="CV30" i="186" s="1"/>
  <c r="CW30" i="186" s="1"/>
  <c r="CX30" i="186" s="1"/>
  <c r="CY30" i="186" s="1"/>
  <c r="CZ30" i="186" s="1"/>
  <c r="DA30" i="186" s="1"/>
  <c r="DB30" i="186" s="1"/>
  <c r="DC30" i="186" s="1"/>
  <c r="DD30" i="186" s="1"/>
  <c r="DE30" i="186" s="1"/>
  <c r="DF30" i="186" s="1"/>
  <c r="DG30" i="186" s="1"/>
  <c r="DH30" i="186" s="1"/>
  <c r="DI30" i="186" s="1"/>
  <c r="DJ30" i="186" s="1"/>
  <c r="DK30" i="186" s="1"/>
  <c r="DL30" i="186" s="1"/>
  <c r="DM30" i="186" s="1"/>
  <c r="DN30" i="186" s="1"/>
  <c r="DO30" i="186" s="1"/>
  <c r="DP30" i="186" s="1"/>
  <c r="DQ30" i="186" s="1"/>
  <c r="DR30" i="186" s="1"/>
  <c r="DS30" i="186" s="1"/>
  <c r="DT30" i="186" s="1"/>
  <c r="DU30" i="186" s="1"/>
  <c r="DV30" i="186" s="1"/>
  <c r="DW30" i="186" s="1"/>
  <c r="DX30" i="186" s="1"/>
  <c r="DY30" i="186" s="1"/>
  <c r="DZ30" i="186" s="1"/>
  <c r="EA30" i="186" s="1"/>
  <c r="EB30" i="186" s="1"/>
  <c r="EC30" i="186" s="1"/>
  <c r="ED30" i="186" s="1"/>
  <c r="EE30" i="186" s="1"/>
  <c r="EF30" i="186" s="1"/>
  <c r="EG30" i="186" s="1"/>
  <c r="EH30" i="186" s="1"/>
  <c r="EI30" i="186" s="1"/>
  <c r="EJ30" i="186" s="1"/>
  <c r="EK30" i="186" s="1"/>
  <c r="EL30" i="186" s="1"/>
  <c r="EM30" i="186" s="1"/>
  <c r="EN30" i="186" s="1"/>
  <c r="EO30" i="186" s="1"/>
  <c r="EP30" i="186" s="1"/>
  <c r="EQ30" i="186" s="1"/>
  <c r="ER30" i="186" s="1"/>
  <c r="ES30" i="186" s="1"/>
  <c r="ET30" i="186" s="1"/>
  <c r="EU30" i="186" s="1"/>
  <c r="EV30" i="186" s="1"/>
  <c r="EW30" i="186" s="1"/>
  <c r="EX30" i="186" s="1"/>
  <c r="EY30" i="186" s="1"/>
  <c r="EZ30" i="186" s="1"/>
  <c r="FA30" i="186" s="1"/>
  <c r="FB30" i="186" s="1"/>
  <c r="FC30" i="186" s="1"/>
  <c r="FD30" i="186" s="1"/>
  <c r="FE30" i="186" s="1"/>
  <c r="FF30" i="186" s="1"/>
  <c r="FG30" i="186" s="1"/>
  <c r="FH30" i="186" s="1"/>
  <c r="FI30" i="186" s="1"/>
  <c r="FJ30" i="186" s="1"/>
  <c r="FK30" i="186" s="1"/>
  <c r="FL30" i="186" s="1"/>
  <c r="FM30" i="186" s="1"/>
  <c r="FN30" i="186" s="1"/>
  <c r="FO30" i="186" s="1"/>
  <c r="FP30" i="186" s="1"/>
  <c r="FQ30" i="186" s="1"/>
  <c r="FR30" i="186" s="1"/>
  <c r="FS30" i="186" s="1"/>
  <c r="FT30" i="186" s="1"/>
  <c r="FU30" i="186" s="1"/>
  <c r="FV30" i="186" s="1"/>
  <c r="FW30" i="186" s="1"/>
  <c r="FX30" i="186" s="1"/>
  <c r="FY30" i="186" s="1"/>
  <c r="FZ30" i="186" s="1"/>
  <c r="GA30" i="186" s="1"/>
  <c r="GB30" i="186" s="1"/>
  <c r="GC30" i="186" s="1"/>
  <c r="GD30" i="186" s="1"/>
  <c r="GE30" i="186" s="1"/>
  <c r="GF30" i="186" s="1"/>
  <c r="GG30" i="186" s="1"/>
  <c r="GH30" i="186" s="1"/>
  <c r="GI30" i="186" s="1"/>
  <c r="GJ30" i="186" s="1"/>
  <c r="GK30" i="186" s="1"/>
  <c r="GL30" i="186" s="1"/>
  <c r="GM30" i="186" s="1"/>
  <c r="GN30" i="186" s="1"/>
  <c r="GO30" i="186" s="1"/>
  <c r="GP30" i="186" s="1"/>
  <c r="GQ30" i="186" s="1"/>
  <c r="GR30" i="186" s="1"/>
  <c r="GS30" i="186" s="1"/>
  <c r="GT30" i="186" s="1"/>
  <c r="GU30" i="186" s="1"/>
  <c r="GV30" i="186" s="1"/>
  <c r="GW30" i="186" s="1"/>
  <c r="GX30" i="186" s="1"/>
  <c r="GY30" i="186" s="1"/>
  <c r="GZ30" i="186" s="1"/>
  <c r="HA30" i="186" s="1"/>
  <c r="HB30" i="186" s="1"/>
  <c r="HC30" i="186" s="1"/>
  <c r="HD30" i="186" s="1"/>
  <c r="HE30" i="186" s="1"/>
  <c r="HF30" i="186" s="1"/>
  <c r="HG30" i="186" s="1"/>
  <c r="CO19" i="168"/>
  <c r="CP19" i="168" s="1"/>
  <c r="CQ19" i="168" s="1"/>
  <c r="CR19" i="168" s="1"/>
  <c r="CS19" i="168" s="1"/>
  <c r="CT19" i="168" s="1"/>
  <c r="CU19" i="168" s="1"/>
  <c r="CV19" i="168" s="1"/>
  <c r="CW19" i="168" s="1"/>
  <c r="CX19" i="168" s="1"/>
  <c r="CY19" i="168" s="1"/>
  <c r="CZ19" i="168" s="1"/>
  <c r="DA19" i="168" s="1"/>
  <c r="DB19" i="168" s="1"/>
  <c r="DC19" i="168" s="1"/>
  <c r="DD19" i="168" s="1"/>
  <c r="DE19" i="168" s="1"/>
  <c r="DF19" i="168" s="1"/>
  <c r="DG19" i="168" s="1"/>
  <c r="DH19" i="168" s="1"/>
  <c r="DI19" i="168" s="1"/>
  <c r="DJ19" i="168" s="1"/>
  <c r="DK19" i="168" s="1"/>
  <c r="DL19" i="168" s="1"/>
  <c r="DM19" i="168" s="1"/>
  <c r="DN19" i="168" s="1"/>
  <c r="DO19" i="168" s="1"/>
  <c r="DP19" i="168" s="1"/>
  <c r="DQ19" i="168" s="1"/>
  <c r="DR19" i="168" s="1"/>
  <c r="DS19" i="168" s="1"/>
  <c r="DT19" i="168" s="1"/>
  <c r="DU19" i="168" s="1"/>
  <c r="DV19" i="168" s="1"/>
  <c r="DW19" i="168" s="1"/>
  <c r="DX19" i="168" s="1"/>
  <c r="DY19" i="168" s="1"/>
  <c r="DZ19" i="168" s="1"/>
  <c r="EA19" i="168" s="1"/>
  <c r="EB19" i="168" s="1"/>
  <c r="EC19" i="168" s="1"/>
  <c r="ED19" i="168" s="1"/>
  <c r="EE19" i="168" s="1"/>
  <c r="EF19" i="168" s="1"/>
  <c r="EG19" i="168" s="1"/>
  <c r="EH19" i="168" s="1"/>
  <c r="EI19" i="168" s="1"/>
  <c r="EJ19" i="168" s="1"/>
  <c r="EK19" i="168" s="1"/>
  <c r="EL19" i="168" s="1"/>
  <c r="EM19" i="168" s="1"/>
  <c r="EN19" i="168" s="1"/>
  <c r="EO19" i="168" s="1"/>
  <c r="EP19" i="168" s="1"/>
  <c r="EQ19" i="168" s="1"/>
  <c r="ER19" i="168" s="1"/>
  <c r="ES19" i="168" s="1"/>
  <c r="ET19" i="168" s="1"/>
  <c r="EU19" i="168" s="1"/>
  <c r="EV19" i="168" s="1"/>
  <c r="EW19" i="168" s="1"/>
  <c r="EX19" i="168" s="1"/>
  <c r="EY19" i="168" s="1"/>
  <c r="EZ19" i="168" s="1"/>
  <c r="FA19" i="168" s="1"/>
  <c r="FB19" i="168" s="1"/>
  <c r="FC19" i="168" s="1"/>
  <c r="FD19" i="168" s="1"/>
  <c r="FE19" i="168" s="1"/>
  <c r="FF19" i="168" s="1"/>
  <c r="FG19" i="168" s="1"/>
  <c r="FH19" i="168" s="1"/>
  <c r="FI19" i="168" s="1"/>
  <c r="FJ19" i="168" s="1"/>
  <c r="FK19" i="168" s="1"/>
  <c r="FL19" i="168" s="1"/>
  <c r="FM19" i="168" s="1"/>
  <c r="FN19" i="168" s="1"/>
  <c r="FO19" i="168" s="1"/>
  <c r="FP19" i="168" s="1"/>
  <c r="FQ19" i="168" s="1"/>
  <c r="FR19" i="168" s="1"/>
  <c r="FS19" i="168" s="1"/>
  <c r="FT19" i="168" s="1"/>
  <c r="FU19" i="168" s="1"/>
  <c r="FV19" i="168" s="1"/>
  <c r="FW19" i="168" s="1"/>
  <c r="FX19" i="168" s="1"/>
  <c r="FY19" i="168" s="1"/>
  <c r="FZ19" i="168" s="1"/>
  <c r="GA19" i="168" s="1"/>
  <c r="GB19" i="168" s="1"/>
  <c r="GC19" i="168" s="1"/>
  <c r="GD19" i="168" s="1"/>
  <c r="GE19" i="168" s="1"/>
  <c r="GF19" i="168" s="1"/>
  <c r="GG19" i="168" s="1"/>
  <c r="GH19" i="168" s="1"/>
  <c r="GI19" i="168" s="1"/>
  <c r="GJ19" i="168" s="1"/>
  <c r="GK19" i="168" s="1"/>
  <c r="GL19" i="168" s="1"/>
  <c r="GM19" i="168" s="1"/>
  <c r="GN19" i="168" s="1"/>
  <c r="GO19" i="168" s="1"/>
  <c r="GP19" i="168" s="1"/>
  <c r="GQ19" i="168" s="1"/>
  <c r="GR19" i="168" s="1"/>
  <c r="GS19" i="168" s="1"/>
  <c r="GT19" i="168" s="1"/>
  <c r="GU19" i="168" s="1"/>
  <c r="GV19" i="168" s="1"/>
  <c r="GW19" i="168" s="1"/>
  <c r="GX19" i="168" s="1"/>
  <c r="GY19" i="168" s="1"/>
  <c r="GZ19" i="168" s="1"/>
  <c r="HA19" i="168" s="1"/>
  <c r="HB19" i="168" s="1"/>
  <c r="HC19" i="168" s="1"/>
  <c r="HD19" i="168" s="1"/>
  <c r="HE19" i="168" s="1"/>
  <c r="HF19" i="168" s="1"/>
  <c r="HG19" i="168" s="1"/>
  <c r="BX20" i="187"/>
  <c r="CD31" i="168"/>
  <c r="W31" i="168" s="1"/>
  <c r="CD32" i="184"/>
  <c r="W32" i="184" s="1"/>
  <c r="CB32" i="184"/>
  <c r="BX32" i="184"/>
  <c r="BR32" i="184"/>
  <c r="BY40" i="184"/>
  <c r="P40" i="184" s="1"/>
  <c r="CB22" i="184"/>
  <c r="CO29" i="186"/>
  <c r="CP29" i="186" s="1"/>
  <c r="CQ29" i="186" s="1"/>
  <c r="CR29" i="186" s="1"/>
  <c r="CS29" i="186" s="1"/>
  <c r="CT29" i="186" s="1"/>
  <c r="CU29" i="186" s="1"/>
  <c r="CV29" i="186" s="1"/>
  <c r="CW29" i="186" s="1"/>
  <c r="CX29" i="186" s="1"/>
  <c r="CY29" i="186" s="1"/>
  <c r="CZ29" i="186" s="1"/>
  <c r="DA29" i="186" s="1"/>
  <c r="DB29" i="186" s="1"/>
  <c r="DC29" i="186" s="1"/>
  <c r="DD29" i="186" s="1"/>
  <c r="DE29" i="186" s="1"/>
  <c r="DF29" i="186" s="1"/>
  <c r="DG29" i="186" s="1"/>
  <c r="DH29" i="186" s="1"/>
  <c r="DI29" i="186" s="1"/>
  <c r="DJ29" i="186" s="1"/>
  <c r="DK29" i="186" s="1"/>
  <c r="DL29" i="186" s="1"/>
  <c r="DM29" i="186" s="1"/>
  <c r="DN29" i="186" s="1"/>
  <c r="DO29" i="186" s="1"/>
  <c r="DP29" i="186" s="1"/>
  <c r="DQ29" i="186" s="1"/>
  <c r="DR29" i="186" s="1"/>
  <c r="DS29" i="186" s="1"/>
  <c r="DT29" i="186" s="1"/>
  <c r="DU29" i="186" s="1"/>
  <c r="DV29" i="186" s="1"/>
  <c r="DW29" i="186" s="1"/>
  <c r="DX29" i="186" s="1"/>
  <c r="DY29" i="186" s="1"/>
  <c r="DZ29" i="186" s="1"/>
  <c r="EA29" i="186" s="1"/>
  <c r="EB29" i="186" s="1"/>
  <c r="EC29" i="186" s="1"/>
  <c r="ED29" i="186" s="1"/>
  <c r="EE29" i="186" s="1"/>
  <c r="EF29" i="186" s="1"/>
  <c r="EG29" i="186" s="1"/>
  <c r="EH29" i="186" s="1"/>
  <c r="EI29" i="186" s="1"/>
  <c r="EJ29" i="186" s="1"/>
  <c r="EK29" i="186" s="1"/>
  <c r="EL29" i="186" s="1"/>
  <c r="EM29" i="186" s="1"/>
  <c r="EN29" i="186" s="1"/>
  <c r="EO29" i="186" s="1"/>
  <c r="EP29" i="186" s="1"/>
  <c r="EQ29" i="186" s="1"/>
  <c r="ER29" i="186" s="1"/>
  <c r="ES29" i="186" s="1"/>
  <c r="ET29" i="186" s="1"/>
  <c r="EU29" i="186" s="1"/>
  <c r="EV29" i="186" s="1"/>
  <c r="EW29" i="186" s="1"/>
  <c r="EX29" i="186" s="1"/>
  <c r="EY29" i="186" s="1"/>
  <c r="EZ29" i="186" s="1"/>
  <c r="FA29" i="186" s="1"/>
  <c r="FB29" i="186" s="1"/>
  <c r="FC29" i="186" s="1"/>
  <c r="FD29" i="186" s="1"/>
  <c r="FE29" i="186" s="1"/>
  <c r="FF29" i="186" s="1"/>
  <c r="FG29" i="186" s="1"/>
  <c r="FH29" i="186" s="1"/>
  <c r="FI29" i="186" s="1"/>
  <c r="FJ29" i="186" s="1"/>
  <c r="FK29" i="186" s="1"/>
  <c r="FL29" i="186" s="1"/>
  <c r="FM29" i="186" s="1"/>
  <c r="FN29" i="186" s="1"/>
  <c r="FO29" i="186" s="1"/>
  <c r="FP29" i="186" s="1"/>
  <c r="FQ29" i="186" s="1"/>
  <c r="FR29" i="186" s="1"/>
  <c r="FS29" i="186" s="1"/>
  <c r="FT29" i="186" s="1"/>
  <c r="FU29" i="186" s="1"/>
  <c r="FV29" i="186" s="1"/>
  <c r="FW29" i="186" s="1"/>
  <c r="FX29" i="186" s="1"/>
  <c r="FY29" i="186" s="1"/>
  <c r="FZ29" i="186" s="1"/>
  <c r="GA29" i="186" s="1"/>
  <c r="GB29" i="186" s="1"/>
  <c r="GC29" i="186" s="1"/>
  <c r="GD29" i="186" s="1"/>
  <c r="GE29" i="186" s="1"/>
  <c r="GF29" i="186" s="1"/>
  <c r="GG29" i="186" s="1"/>
  <c r="GH29" i="186" s="1"/>
  <c r="GI29" i="186" s="1"/>
  <c r="GJ29" i="186" s="1"/>
  <c r="GK29" i="186" s="1"/>
  <c r="GL29" i="186" s="1"/>
  <c r="GM29" i="186" s="1"/>
  <c r="GN29" i="186" s="1"/>
  <c r="GO29" i="186" s="1"/>
  <c r="GP29" i="186" s="1"/>
  <c r="GQ29" i="186" s="1"/>
  <c r="GR29" i="186" s="1"/>
  <c r="GS29" i="186" s="1"/>
  <c r="GT29" i="186" s="1"/>
  <c r="GU29" i="186" s="1"/>
  <c r="GV29" i="186" s="1"/>
  <c r="GW29" i="186" s="1"/>
  <c r="GX29" i="186" s="1"/>
  <c r="GY29" i="186" s="1"/>
  <c r="GZ29" i="186" s="1"/>
  <c r="HA29" i="186" s="1"/>
  <c r="HB29" i="186" s="1"/>
  <c r="HC29" i="186" s="1"/>
  <c r="HD29" i="186" s="1"/>
  <c r="HE29" i="186" s="1"/>
  <c r="HF29" i="186" s="1"/>
  <c r="HG29" i="186" s="1"/>
  <c r="CB39" i="168"/>
  <c r="CO42" i="184"/>
  <c r="CP42" i="184" s="1"/>
  <c r="CQ42" i="184" s="1"/>
  <c r="CR42" i="184" s="1"/>
  <c r="CS42" i="184" s="1"/>
  <c r="CT42" i="184" s="1"/>
  <c r="CU42" i="184" s="1"/>
  <c r="CV42" i="184" s="1"/>
  <c r="CW42" i="184" s="1"/>
  <c r="CX42" i="184" s="1"/>
  <c r="CY42" i="184" s="1"/>
  <c r="CZ42" i="184" s="1"/>
  <c r="DA42" i="184" s="1"/>
  <c r="DB42" i="184" s="1"/>
  <c r="DC42" i="184" s="1"/>
  <c r="DD42" i="184" s="1"/>
  <c r="DE42" i="184" s="1"/>
  <c r="DF42" i="184" s="1"/>
  <c r="DG42" i="184" s="1"/>
  <c r="DH42" i="184" s="1"/>
  <c r="DI42" i="184" s="1"/>
  <c r="DJ42" i="184" s="1"/>
  <c r="DK42" i="184" s="1"/>
  <c r="DL42" i="184" s="1"/>
  <c r="DM42" i="184" s="1"/>
  <c r="DN42" i="184" s="1"/>
  <c r="DO42" i="184" s="1"/>
  <c r="DP42" i="184" s="1"/>
  <c r="DQ42" i="184" s="1"/>
  <c r="DR42" i="184" s="1"/>
  <c r="DS42" i="184" s="1"/>
  <c r="DT42" i="184" s="1"/>
  <c r="CO15" i="188"/>
  <c r="CP15" i="188" s="1"/>
  <c r="CQ15" i="188" s="1"/>
  <c r="CR15" i="188" s="1"/>
  <c r="CS15" i="188" s="1"/>
  <c r="CT15" i="188" s="1"/>
  <c r="CU15" i="188" s="1"/>
  <c r="CD27" i="168"/>
  <c r="W27" i="168" s="1"/>
  <c r="BY14" i="184"/>
  <c r="P14" i="184" s="1"/>
  <c r="W20" i="186"/>
  <c r="BR39" i="184"/>
  <c r="BU39" i="184"/>
  <c r="BS39" i="184"/>
  <c r="U39" i="184" s="1"/>
  <c r="CD31" i="187"/>
  <c r="W31" i="187" s="1"/>
  <c r="BR34" i="168"/>
  <c r="T34" i="168" s="1"/>
  <c r="CO29" i="187"/>
  <c r="CP29" i="187" s="1"/>
  <c r="CQ29" i="187" s="1"/>
  <c r="CR29" i="187" s="1"/>
  <c r="CS29" i="187" s="1"/>
  <c r="CT29" i="187" s="1"/>
  <c r="CU29" i="187" s="1"/>
  <c r="CV29" i="187" s="1"/>
  <c r="CW29" i="187" s="1"/>
  <c r="CX29" i="187" s="1"/>
  <c r="CY29" i="187" s="1"/>
  <c r="CZ29" i="187" s="1"/>
  <c r="DA29" i="187" s="1"/>
  <c r="DB29" i="187" s="1"/>
  <c r="DC29" i="187" s="1"/>
  <c r="DD29" i="187" s="1"/>
  <c r="DE29" i="187" s="1"/>
  <c r="DF29" i="187" s="1"/>
  <c r="DG29" i="187" s="1"/>
  <c r="DH29" i="187" s="1"/>
  <c r="DI29" i="187" s="1"/>
  <c r="DJ29" i="187" s="1"/>
  <c r="DK29" i="187" s="1"/>
  <c r="DL29" i="187" s="1"/>
  <c r="DM29" i="187" s="1"/>
  <c r="DN29" i="187" s="1"/>
  <c r="DO29" i="187" s="1"/>
  <c r="DP29" i="187" s="1"/>
  <c r="DQ29" i="187" s="1"/>
  <c r="DR29" i="187" s="1"/>
  <c r="DS29" i="187" s="1"/>
  <c r="DT29" i="187" s="1"/>
  <c r="DU29" i="187" s="1"/>
  <c r="DV29" i="187" s="1"/>
  <c r="DW29" i="187" s="1"/>
  <c r="DX29" i="187" s="1"/>
  <c r="DY29" i="187" s="1"/>
  <c r="DZ29" i="187" s="1"/>
  <c r="EA29" i="187" s="1"/>
  <c r="EB29" i="187" s="1"/>
  <c r="EC29" i="187" s="1"/>
  <c r="ED29" i="187" s="1"/>
  <c r="EE29" i="187" s="1"/>
  <c r="EF29" i="187" s="1"/>
  <c r="EG29" i="187" s="1"/>
  <c r="EH29" i="187" s="1"/>
  <c r="EI29" i="187" s="1"/>
  <c r="EJ29" i="187" s="1"/>
  <c r="EK29" i="187" s="1"/>
  <c r="EL29" i="187" s="1"/>
  <c r="EM29" i="187" s="1"/>
  <c r="EN29" i="187" s="1"/>
  <c r="EO29" i="187" s="1"/>
  <c r="EP29" i="187" s="1"/>
  <c r="EQ29" i="187" s="1"/>
  <c r="ER29" i="187" s="1"/>
  <c r="ES29" i="187" s="1"/>
  <c r="ET29" i="187" s="1"/>
  <c r="EU29" i="187" s="1"/>
  <c r="EV29" i="187" s="1"/>
  <c r="EW29" i="187" s="1"/>
  <c r="EX29" i="187" s="1"/>
  <c r="EY29" i="187" s="1"/>
  <c r="EZ29" i="187" s="1"/>
  <c r="FA29" i="187" s="1"/>
  <c r="FB29" i="187" s="1"/>
  <c r="FC29" i="187" s="1"/>
  <c r="FD29" i="187" s="1"/>
  <c r="FE29" i="187" s="1"/>
  <c r="FF29" i="187" s="1"/>
  <c r="FG29" i="187" s="1"/>
  <c r="FH29" i="187" s="1"/>
  <c r="FI29" i="187" s="1"/>
  <c r="FJ29" i="187" s="1"/>
  <c r="FK29" i="187" s="1"/>
  <c r="FL29" i="187" s="1"/>
  <c r="FM29" i="187" s="1"/>
  <c r="FN29" i="187" s="1"/>
  <c r="FO29" i="187" s="1"/>
  <c r="FP29" i="187" s="1"/>
  <c r="FQ29" i="187" s="1"/>
  <c r="FR29" i="187" s="1"/>
  <c r="FS29" i="187" s="1"/>
  <c r="FT29" i="187" s="1"/>
  <c r="FU29" i="187" s="1"/>
  <c r="FV29" i="187" s="1"/>
  <c r="FW29" i="187" s="1"/>
  <c r="FX29" i="187" s="1"/>
  <c r="FY29" i="187" s="1"/>
  <c r="FZ29" i="187" s="1"/>
  <c r="GA29" i="187" s="1"/>
  <c r="GB29" i="187" s="1"/>
  <c r="GC29" i="187" s="1"/>
  <c r="GD29" i="187" s="1"/>
  <c r="GE29" i="187" s="1"/>
  <c r="GF29" i="187" s="1"/>
  <c r="GG29" i="187" s="1"/>
  <c r="GH29" i="187" s="1"/>
  <c r="GI29" i="187" s="1"/>
  <c r="GJ29" i="187" s="1"/>
  <c r="GK29" i="187" s="1"/>
  <c r="GL29" i="187" s="1"/>
  <c r="GM29" i="187" s="1"/>
  <c r="GN29" i="187" s="1"/>
  <c r="GO29" i="187" s="1"/>
  <c r="GP29" i="187" s="1"/>
  <c r="GQ29" i="187" s="1"/>
  <c r="GR29" i="187" s="1"/>
  <c r="GS29" i="187" s="1"/>
  <c r="GT29" i="187" s="1"/>
  <c r="GU29" i="187" s="1"/>
  <c r="GV29" i="187" s="1"/>
  <c r="GW29" i="187" s="1"/>
  <c r="GX29" i="187" s="1"/>
  <c r="GY29" i="187" s="1"/>
  <c r="GZ29" i="187" s="1"/>
  <c r="HA29" i="187" s="1"/>
  <c r="HB29" i="187" s="1"/>
  <c r="HC29" i="187" s="1"/>
  <c r="HD29" i="187" s="1"/>
  <c r="HE29" i="187" s="1"/>
  <c r="HF29" i="187" s="1"/>
  <c r="HG29" i="187" s="1"/>
  <c r="CD17" i="184"/>
  <c r="W17" i="184" s="1"/>
  <c r="CO28" i="186"/>
  <c r="CP28" i="186" s="1"/>
  <c r="CQ28" i="186" s="1"/>
  <c r="CR28" i="186" s="1"/>
  <c r="CS28" i="186" s="1"/>
  <c r="CT28" i="186" s="1"/>
  <c r="CU28" i="186" s="1"/>
  <c r="CV28" i="186" s="1"/>
  <c r="CW28" i="186" s="1"/>
  <c r="CX28" i="186" s="1"/>
  <c r="CY28" i="186" s="1"/>
  <c r="CZ28" i="186" s="1"/>
  <c r="DA28" i="186" s="1"/>
  <c r="DB28" i="186" s="1"/>
  <c r="DC28" i="186" s="1"/>
  <c r="DD28" i="186" s="1"/>
  <c r="DE28" i="186" s="1"/>
  <c r="DF28" i="186" s="1"/>
  <c r="DG28" i="186" s="1"/>
  <c r="DH28" i="186" s="1"/>
  <c r="DI28" i="186" s="1"/>
  <c r="DJ28" i="186" s="1"/>
  <c r="DK28" i="186" s="1"/>
  <c r="DL28" i="186" s="1"/>
  <c r="DM28" i="186" s="1"/>
  <c r="DN28" i="186" s="1"/>
  <c r="DO28" i="186" s="1"/>
  <c r="DP28" i="186" s="1"/>
  <c r="DQ28" i="186" s="1"/>
  <c r="DR28" i="186" s="1"/>
  <c r="DS28" i="186" s="1"/>
  <c r="DT28" i="186" s="1"/>
  <c r="DU28" i="186" s="1"/>
  <c r="DV28" i="186" s="1"/>
  <c r="DW28" i="186" s="1"/>
  <c r="DX28" i="186" s="1"/>
  <c r="DY28" i="186" s="1"/>
  <c r="DZ28" i="186" s="1"/>
  <c r="EA28" i="186" s="1"/>
  <c r="EB28" i="186" s="1"/>
  <c r="EC28" i="186" s="1"/>
  <c r="ED28" i="186" s="1"/>
  <c r="EE28" i="186" s="1"/>
  <c r="EF28" i="186" s="1"/>
  <c r="EG28" i="186" s="1"/>
  <c r="EH28" i="186" s="1"/>
  <c r="EI28" i="186" s="1"/>
  <c r="EJ28" i="186" s="1"/>
  <c r="EK28" i="186" s="1"/>
  <c r="EL28" i="186" s="1"/>
  <c r="EM28" i="186" s="1"/>
  <c r="EN28" i="186" s="1"/>
  <c r="EO28" i="186" s="1"/>
  <c r="EP28" i="186" s="1"/>
  <c r="EQ28" i="186" s="1"/>
  <c r="ER28" i="186" s="1"/>
  <c r="ES28" i="186" s="1"/>
  <c r="ET28" i="186" s="1"/>
  <c r="EU28" i="186" s="1"/>
  <c r="EV28" i="186" s="1"/>
  <c r="EW28" i="186" s="1"/>
  <c r="EX28" i="186" s="1"/>
  <c r="EY28" i="186" s="1"/>
  <c r="EZ28" i="186" s="1"/>
  <c r="FA28" i="186" s="1"/>
  <c r="FB28" i="186" s="1"/>
  <c r="FC28" i="186" s="1"/>
  <c r="FD28" i="186" s="1"/>
  <c r="FE28" i="186" s="1"/>
  <c r="FF28" i="186" s="1"/>
  <c r="FG28" i="186" s="1"/>
  <c r="FH28" i="186" s="1"/>
  <c r="FI28" i="186" s="1"/>
  <c r="FJ28" i="186" s="1"/>
  <c r="FK28" i="186" s="1"/>
  <c r="FL28" i="186" s="1"/>
  <c r="FM28" i="186" s="1"/>
  <c r="FN28" i="186" s="1"/>
  <c r="FO28" i="186" s="1"/>
  <c r="FP28" i="186" s="1"/>
  <c r="FQ28" i="186" s="1"/>
  <c r="FR28" i="186" s="1"/>
  <c r="FS28" i="186" s="1"/>
  <c r="FT28" i="186" s="1"/>
  <c r="FU28" i="186" s="1"/>
  <c r="FV28" i="186" s="1"/>
  <c r="FW28" i="186" s="1"/>
  <c r="FX28" i="186" s="1"/>
  <c r="FY28" i="186" s="1"/>
  <c r="FZ28" i="186" s="1"/>
  <c r="GA28" i="186" s="1"/>
  <c r="GB28" i="186" s="1"/>
  <c r="GC28" i="186" s="1"/>
  <c r="GD28" i="186" s="1"/>
  <c r="GE28" i="186" s="1"/>
  <c r="GF28" i="186" s="1"/>
  <c r="GG28" i="186" s="1"/>
  <c r="GH28" i="186" s="1"/>
  <c r="GI28" i="186" s="1"/>
  <c r="GJ28" i="186" s="1"/>
  <c r="GK28" i="186" s="1"/>
  <c r="GL28" i="186" s="1"/>
  <c r="GM28" i="186" s="1"/>
  <c r="GN28" i="186" s="1"/>
  <c r="GO28" i="186" s="1"/>
  <c r="GP28" i="186" s="1"/>
  <c r="GQ28" i="186" s="1"/>
  <c r="GR28" i="186" s="1"/>
  <c r="GS28" i="186" s="1"/>
  <c r="GT28" i="186" s="1"/>
  <c r="GU28" i="186" s="1"/>
  <c r="GV28" i="186" s="1"/>
  <c r="GW28" i="186" s="1"/>
  <c r="GX28" i="186" s="1"/>
  <c r="GY28" i="186" s="1"/>
  <c r="GZ28" i="186" s="1"/>
  <c r="HA28" i="186" s="1"/>
  <c r="HB28" i="186" s="1"/>
  <c r="HC28" i="186" s="1"/>
  <c r="HD28" i="186" s="1"/>
  <c r="HE28" i="186" s="1"/>
  <c r="HF28" i="186" s="1"/>
  <c r="HG28" i="186" s="1"/>
  <c r="CO21" i="185"/>
  <c r="CP21" i="185" s="1"/>
  <c r="CQ21" i="185" s="1"/>
  <c r="CR21" i="185" s="1"/>
  <c r="CS21" i="185" s="1"/>
  <c r="CT21" i="185" s="1"/>
  <c r="CU21" i="185" s="1"/>
  <c r="CV21" i="185" s="1"/>
  <c r="CW21" i="185" s="1"/>
  <c r="CX21" i="185" s="1"/>
  <c r="CY21" i="185" s="1"/>
  <c r="CZ21" i="185" s="1"/>
  <c r="DA21" i="185" s="1"/>
  <c r="DB21" i="185" s="1"/>
  <c r="DC21" i="185" s="1"/>
  <c r="DD21" i="185" s="1"/>
  <c r="DE21" i="185" s="1"/>
  <c r="DF21" i="185" s="1"/>
  <c r="DG21" i="185" s="1"/>
  <c r="DH21" i="185" s="1"/>
  <c r="DI21" i="185" s="1"/>
  <c r="DJ21" i="185" s="1"/>
  <c r="DK21" i="185" s="1"/>
  <c r="DL21" i="185" s="1"/>
  <c r="DM21" i="185" s="1"/>
  <c r="DN21" i="185" s="1"/>
  <c r="DO21" i="185" s="1"/>
  <c r="DP21" i="185" s="1"/>
  <c r="DQ21" i="185" s="1"/>
  <c r="DR21" i="185" s="1"/>
  <c r="DS21" i="185" s="1"/>
  <c r="DT21" i="185" s="1"/>
  <c r="DU21" i="185" s="1"/>
  <c r="DV21" i="185" s="1"/>
  <c r="DW21" i="185" s="1"/>
  <c r="DX21" i="185" s="1"/>
  <c r="DY21" i="185" s="1"/>
  <c r="DZ21" i="185" s="1"/>
  <c r="EA21" i="185" s="1"/>
  <c r="EB21" i="185" s="1"/>
  <c r="EC21" i="185" s="1"/>
  <c r="ED21" i="185" s="1"/>
  <c r="EE21" i="185" s="1"/>
  <c r="EF21" i="185" s="1"/>
  <c r="EG21" i="185" s="1"/>
  <c r="EH21" i="185" s="1"/>
  <c r="EI21" i="185" s="1"/>
  <c r="EJ21" i="185" s="1"/>
  <c r="EK21" i="185" s="1"/>
  <c r="EL21" i="185" s="1"/>
  <c r="EM21" i="185" s="1"/>
  <c r="EN21" i="185" s="1"/>
  <c r="EO21" i="185" s="1"/>
  <c r="EP21" i="185" s="1"/>
  <c r="EQ21" i="185" s="1"/>
  <c r="ER21" i="185" s="1"/>
  <c r="ES21" i="185" s="1"/>
  <c r="ET21" i="185" s="1"/>
  <c r="EU21" i="185" s="1"/>
  <c r="EV21" i="185" s="1"/>
  <c r="EW21" i="185" s="1"/>
  <c r="EX21" i="185" s="1"/>
  <c r="EY21" i="185" s="1"/>
  <c r="EZ21" i="185" s="1"/>
  <c r="FA21" i="185" s="1"/>
  <c r="FB21" i="185" s="1"/>
  <c r="FC21" i="185" s="1"/>
  <c r="FD21" i="185" s="1"/>
  <c r="FE21" i="185" s="1"/>
  <c r="FF21" i="185" s="1"/>
  <c r="FG21" i="185" s="1"/>
  <c r="FH21" i="185" s="1"/>
  <c r="FI21" i="185" s="1"/>
  <c r="FJ21" i="185" s="1"/>
  <c r="FK21" i="185" s="1"/>
  <c r="FL21" i="185" s="1"/>
  <c r="FM21" i="185" s="1"/>
  <c r="FN21" i="185" s="1"/>
  <c r="FO21" i="185" s="1"/>
  <c r="FP21" i="185" s="1"/>
  <c r="FQ21" i="185" s="1"/>
  <c r="FR21" i="185" s="1"/>
  <c r="FS21" i="185" s="1"/>
  <c r="FT21" i="185" s="1"/>
  <c r="FU21" i="185" s="1"/>
  <c r="FV21" i="185" s="1"/>
  <c r="FW21" i="185" s="1"/>
  <c r="FX21" i="185" s="1"/>
  <c r="FY21" i="185" s="1"/>
  <c r="FZ21" i="185" s="1"/>
  <c r="GA21" i="185" s="1"/>
  <c r="GB21" i="185" s="1"/>
  <c r="GC21" i="185" s="1"/>
  <c r="GD21" i="185" s="1"/>
  <c r="GE21" i="185" s="1"/>
  <c r="GF21" i="185" s="1"/>
  <c r="GG21" i="185" s="1"/>
  <c r="GH21" i="185" s="1"/>
  <c r="GI21" i="185" s="1"/>
  <c r="GJ21" i="185" s="1"/>
  <c r="GK21" i="185" s="1"/>
  <c r="GL21" i="185" s="1"/>
  <c r="GM21" i="185" s="1"/>
  <c r="GN21" i="185" s="1"/>
  <c r="GO21" i="185" s="1"/>
  <c r="GP21" i="185" s="1"/>
  <c r="GQ21" i="185" s="1"/>
  <c r="GR21" i="185" s="1"/>
  <c r="GS21" i="185" s="1"/>
  <c r="GT21" i="185" s="1"/>
  <c r="GU21" i="185" s="1"/>
  <c r="GV21" i="185" s="1"/>
  <c r="GW21" i="185" s="1"/>
  <c r="GX21" i="185" s="1"/>
  <c r="GY21" i="185" s="1"/>
  <c r="GZ21" i="185" s="1"/>
  <c r="HA21" i="185" s="1"/>
  <c r="HB21" i="185" s="1"/>
  <c r="HC21" i="185" s="1"/>
  <c r="HD21" i="185" s="1"/>
  <c r="HE21" i="185" s="1"/>
  <c r="HF21" i="185" s="1"/>
  <c r="HG21" i="185" s="1"/>
  <c r="CO40" i="186"/>
  <c r="CP40" i="186" s="1"/>
  <c r="CQ40" i="186" s="1"/>
  <c r="CR40" i="186" s="1"/>
  <c r="CS40" i="186" s="1"/>
  <c r="CT40" i="186" s="1"/>
  <c r="CU40" i="186" s="1"/>
  <c r="CV40" i="186" s="1"/>
  <c r="CW40" i="186" s="1"/>
  <c r="CX40" i="186" s="1"/>
  <c r="CY40" i="186" s="1"/>
  <c r="CZ40" i="186" s="1"/>
  <c r="DA40" i="186" s="1"/>
  <c r="DB40" i="186" s="1"/>
  <c r="DC40" i="186" s="1"/>
  <c r="DD40" i="186" s="1"/>
  <c r="DE40" i="186" s="1"/>
  <c r="DF40" i="186" s="1"/>
  <c r="DG40" i="186" s="1"/>
  <c r="DH40" i="186" s="1"/>
  <c r="DI40" i="186" s="1"/>
  <c r="DJ40" i="186" s="1"/>
  <c r="DK40" i="186" s="1"/>
  <c r="DL40" i="186" s="1"/>
  <c r="DM40" i="186" s="1"/>
  <c r="DN40" i="186" s="1"/>
  <c r="DO40" i="186" s="1"/>
  <c r="DP40" i="186" s="1"/>
  <c r="DQ40" i="186" s="1"/>
  <c r="DR40" i="186" s="1"/>
  <c r="DS40" i="186" s="1"/>
  <c r="DT40" i="186" s="1"/>
  <c r="DU40" i="186" s="1"/>
  <c r="DV40" i="186" s="1"/>
  <c r="DW40" i="186" s="1"/>
  <c r="DX40" i="186" s="1"/>
  <c r="DY40" i="186" s="1"/>
  <c r="DZ40" i="186" s="1"/>
  <c r="EA40" i="186" s="1"/>
  <c r="EB40" i="186" s="1"/>
  <c r="EC40" i="186" s="1"/>
  <c r="ED40" i="186" s="1"/>
  <c r="EE40" i="186" s="1"/>
  <c r="EF40" i="186" s="1"/>
  <c r="EG40" i="186" s="1"/>
  <c r="EH40" i="186" s="1"/>
  <c r="EI40" i="186" s="1"/>
  <c r="EJ40" i="186" s="1"/>
  <c r="EK40" i="186" s="1"/>
  <c r="EL40" i="186" s="1"/>
  <c r="EM40" i="186" s="1"/>
  <c r="EN40" i="186" s="1"/>
  <c r="EO40" i="186" s="1"/>
  <c r="EP40" i="186" s="1"/>
  <c r="EQ40" i="186" s="1"/>
  <c r="ER40" i="186" s="1"/>
  <c r="ES40" i="186" s="1"/>
  <c r="ET40" i="186" s="1"/>
  <c r="EU40" i="186" s="1"/>
  <c r="EV40" i="186" s="1"/>
  <c r="EW40" i="186" s="1"/>
  <c r="EX40" i="186" s="1"/>
  <c r="EY40" i="186" s="1"/>
  <c r="EZ40" i="186" s="1"/>
  <c r="FA40" i="186" s="1"/>
  <c r="FB40" i="186" s="1"/>
  <c r="FC40" i="186" s="1"/>
  <c r="FD40" i="186" s="1"/>
  <c r="FE40" i="186" s="1"/>
  <c r="FF40" i="186" s="1"/>
  <c r="FG40" i="186" s="1"/>
  <c r="FH40" i="186" s="1"/>
  <c r="FI40" i="186" s="1"/>
  <c r="FJ40" i="186" s="1"/>
  <c r="FK40" i="186" s="1"/>
  <c r="FL40" i="186" s="1"/>
  <c r="FM40" i="186" s="1"/>
  <c r="FN40" i="186" s="1"/>
  <c r="FO40" i="186" s="1"/>
  <c r="FP40" i="186" s="1"/>
  <c r="FQ40" i="186" s="1"/>
  <c r="FR40" i="186" s="1"/>
  <c r="FS40" i="186" s="1"/>
  <c r="FT40" i="186" s="1"/>
  <c r="FU40" i="186" s="1"/>
  <c r="FV40" i="186" s="1"/>
  <c r="FW40" i="186" s="1"/>
  <c r="FX40" i="186" s="1"/>
  <c r="FY40" i="186" s="1"/>
  <c r="FZ40" i="186" s="1"/>
  <c r="GA40" i="186" s="1"/>
  <c r="GB40" i="186" s="1"/>
  <c r="GC40" i="186" s="1"/>
  <c r="GD40" i="186" s="1"/>
  <c r="GE40" i="186" s="1"/>
  <c r="GF40" i="186" s="1"/>
  <c r="GG40" i="186" s="1"/>
  <c r="GH40" i="186" s="1"/>
  <c r="GI40" i="186" s="1"/>
  <c r="GJ40" i="186" s="1"/>
  <c r="GK40" i="186" s="1"/>
  <c r="GL40" i="186" s="1"/>
  <c r="GM40" i="186" s="1"/>
  <c r="GN40" i="186" s="1"/>
  <c r="GO40" i="186" s="1"/>
  <c r="GP40" i="186" s="1"/>
  <c r="GQ40" i="186" s="1"/>
  <c r="GR40" i="186" s="1"/>
  <c r="GS40" i="186" s="1"/>
  <c r="GT40" i="186" s="1"/>
  <c r="GU40" i="186" s="1"/>
  <c r="GV40" i="186" s="1"/>
  <c r="GW40" i="186" s="1"/>
  <c r="GX40" i="186" s="1"/>
  <c r="GY40" i="186" s="1"/>
  <c r="GZ40" i="186" s="1"/>
  <c r="HA40" i="186" s="1"/>
  <c r="HB40" i="186" s="1"/>
  <c r="HC40" i="186" s="1"/>
  <c r="HD40" i="186" s="1"/>
  <c r="HE40" i="186" s="1"/>
  <c r="HF40" i="186" s="1"/>
  <c r="HG40" i="186" s="1"/>
  <c r="BY16" i="186"/>
  <c r="P16" i="186" s="1"/>
  <c r="CO34" i="188"/>
  <c r="CP34" i="188" s="1"/>
  <c r="CQ34" i="188" s="1"/>
  <c r="CR34" i="188" s="1"/>
  <c r="CS34" i="188" s="1"/>
  <c r="CT34" i="188" s="1"/>
  <c r="CU34" i="188" s="1"/>
  <c r="CV34" i="188" s="1"/>
  <c r="CW34" i="188" s="1"/>
  <c r="CX34" i="188" s="1"/>
  <c r="CY34" i="188" s="1"/>
  <c r="CZ34" i="188" s="1"/>
  <c r="DA34" i="188" s="1"/>
  <c r="DB34" i="188" s="1"/>
  <c r="DC34" i="188" s="1"/>
  <c r="DD34" i="188" s="1"/>
  <c r="DE34" i="188" s="1"/>
  <c r="DF34" i="188" s="1"/>
  <c r="DG34" i="188" s="1"/>
  <c r="DH34" i="188" s="1"/>
  <c r="DI34" i="188" s="1"/>
  <c r="DJ34" i="188" s="1"/>
  <c r="DK34" i="188" s="1"/>
  <c r="DL34" i="188" s="1"/>
  <c r="DM34" i="188" s="1"/>
  <c r="DN34" i="188" s="1"/>
  <c r="DO34" i="188" s="1"/>
  <c r="DP34" i="188" s="1"/>
  <c r="DQ34" i="188" s="1"/>
  <c r="DR34" i="188" s="1"/>
  <c r="DS34" i="188" s="1"/>
  <c r="DT34" i="188" s="1"/>
  <c r="DU34" i="188" s="1"/>
  <c r="DV34" i="188" s="1"/>
  <c r="DW34" i="188" s="1"/>
  <c r="DX34" i="188" s="1"/>
  <c r="DY34" i="188" s="1"/>
  <c r="DZ34" i="188" s="1"/>
  <c r="EA34" i="188" s="1"/>
  <c r="EB34" i="188" s="1"/>
  <c r="EC34" i="188" s="1"/>
  <c r="ED34" i="188" s="1"/>
  <c r="EE34" i="188" s="1"/>
  <c r="EF34" i="188" s="1"/>
  <c r="EG34" i="188" s="1"/>
  <c r="EH34" i="188" s="1"/>
  <c r="EI34" i="188" s="1"/>
  <c r="EJ34" i="188" s="1"/>
  <c r="EK34" i="188" s="1"/>
  <c r="EL34" i="188" s="1"/>
  <c r="EM34" i="188" s="1"/>
  <c r="EN34" i="188" s="1"/>
  <c r="EO34" i="188" s="1"/>
  <c r="EP34" i="188" s="1"/>
  <c r="EQ34" i="188" s="1"/>
  <c r="ER34" i="188" s="1"/>
  <c r="ES34" i="188" s="1"/>
  <c r="ET34" i="188" s="1"/>
  <c r="EU34" i="188" s="1"/>
  <c r="EV34" i="188" s="1"/>
  <c r="EW34" i="188" s="1"/>
  <c r="EX34" i="188" s="1"/>
  <c r="EY34" i="188" s="1"/>
  <c r="EZ34" i="188" s="1"/>
  <c r="FA34" i="188" s="1"/>
  <c r="FB34" i="188" s="1"/>
  <c r="FC34" i="188" s="1"/>
  <c r="FD34" i="188" s="1"/>
  <c r="FE34" i="188" s="1"/>
  <c r="FF34" i="188" s="1"/>
  <c r="FG34" i="188" s="1"/>
  <c r="FH34" i="188" s="1"/>
  <c r="FI34" i="188" s="1"/>
  <c r="FJ34" i="188" s="1"/>
  <c r="FK34" i="188" s="1"/>
  <c r="FL34" i="188" s="1"/>
  <c r="FM34" i="188" s="1"/>
  <c r="FN34" i="188" s="1"/>
  <c r="FO34" i="188" s="1"/>
  <c r="FP34" i="188" s="1"/>
  <c r="FQ34" i="188" s="1"/>
  <c r="FR34" i="188" s="1"/>
  <c r="FS34" i="188" s="1"/>
  <c r="FT34" i="188" s="1"/>
  <c r="FU34" i="188" s="1"/>
  <c r="FV34" i="188" s="1"/>
  <c r="FW34" i="188" s="1"/>
  <c r="FX34" i="188" s="1"/>
  <c r="FY34" i="188" s="1"/>
  <c r="FZ34" i="188" s="1"/>
  <c r="GA34" i="188" s="1"/>
  <c r="GB34" i="188" s="1"/>
  <c r="GC34" i="188" s="1"/>
  <c r="GD34" i="188" s="1"/>
  <c r="GE34" i="188" s="1"/>
  <c r="GF34" i="188" s="1"/>
  <c r="GG34" i="188" s="1"/>
  <c r="GH34" i="188" s="1"/>
  <c r="GI34" i="188" s="1"/>
  <c r="GJ34" i="188" s="1"/>
  <c r="GK34" i="188" s="1"/>
  <c r="GL34" i="188" s="1"/>
  <c r="GM34" i="188" s="1"/>
  <c r="GN34" i="188" s="1"/>
  <c r="GO34" i="188" s="1"/>
  <c r="GP34" i="188" s="1"/>
  <c r="GQ34" i="188" s="1"/>
  <c r="GR34" i="188" s="1"/>
  <c r="GS34" i="188" s="1"/>
  <c r="GT34" i="188" s="1"/>
  <c r="GU34" i="188" s="1"/>
  <c r="GV34" i="188" s="1"/>
  <c r="GW34" i="188" s="1"/>
  <c r="GX34" i="188" s="1"/>
  <c r="GY34" i="188" s="1"/>
  <c r="GZ34" i="188" s="1"/>
  <c r="HA34" i="188" s="1"/>
  <c r="HB34" i="188" s="1"/>
  <c r="HC34" i="188" s="1"/>
  <c r="HD34" i="188" s="1"/>
  <c r="HE34" i="188" s="1"/>
  <c r="HF34" i="188" s="1"/>
  <c r="HG34" i="188" s="1"/>
  <c r="BY25" i="184"/>
  <c r="P25" i="184" s="1"/>
  <c r="CO42" i="188"/>
  <c r="CP42" i="188" s="1"/>
  <c r="CQ42" i="188" s="1"/>
  <c r="CR42" i="188" s="1"/>
  <c r="CS42" i="188" s="1"/>
  <c r="CT42" i="188" s="1"/>
  <c r="CU42" i="188" s="1"/>
  <c r="CV42" i="188" s="1"/>
  <c r="CW42" i="188" s="1"/>
  <c r="CX42" i="188" s="1"/>
  <c r="CY42" i="188" s="1"/>
  <c r="CZ42" i="188" s="1"/>
  <c r="DA42" i="188" s="1"/>
  <c r="DB42" i="188" s="1"/>
  <c r="DC42" i="188" s="1"/>
  <c r="DD42" i="188" s="1"/>
  <c r="DE42" i="188" s="1"/>
  <c r="DF42" i="188" s="1"/>
  <c r="DG42" i="188" s="1"/>
  <c r="DH42" i="188" s="1"/>
  <c r="DI42" i="188" s="1"/>
  <c r="DJ42" i="188" s="1"/>
  <c r="DK42" i="188" s="1"/>
  <c r="DL42" i="188" s="1"/>
  <c r="DM42" i="188" s="1"/>
  <c r="DN42" i="188" s="1"/>
  <c r="DO42" i="188" s="1"/>
  <c r="DP42" i="188" s="1"/>
  <c r="DQ42" i="188" s="1"/>
  <c r="DR42" i="188" s="1"/>
  <c r="DS42" i="188" s="1"/>
  <c r="DT42" i="188" s="1"/>
  <c r="DU42" i="188" s="1"/>
  <c r="DV42" i="188" s="1"/>
  <c r="DW42" i="188" s="1"/>
  <c r="DX42" i="188" s="1"/>
  <c r="DY42" i="188" s="1"/>
  <c r="DZ42" i="188" s="1"/>
  <c r="EA42" i="188" s="1"/>
  <c r="EB42" i="188" s="1"/>
  <c r="EC42" i="188" s="1"/>
  <c r="ED42" i="188" s="1"/>
  <c r="EE42" i="188" s="1"/>
  <c r="EF42" i="188" s="1"/>
  <c r="EG42" i="188" s="1"/>
  <c r="EH42" i="188" s="1"/>
  <c r="EI42" i="188" s="1"/>
  <c r="EJ42" i="188" s="1"/>
  <c r="EK42" i="188" s="1"/>
  <c r="EL42" i="188" s="1"/>
  <c r="EM42" i="188" s="1"/>
  <c r="EN42" i="188" s="1"/>
  <c r="EO42" i="188" s="1"/>
  <c r="EP42" i="188" s="1"/>
  <c r="EQ42" i="188" s="1"/>
  <c r="ER42" i="188" s="1"/>
  <c r="ES42" i="188" s="1"/>
  <c r="ET42" i="188" s="1"/>
  <c r="EU42" i="188" s="1"/>
  <c r="EV42" i="188" s="1"/>
  <c r="EW42" i="188" s="1"/>
  <c r="EX42" i="188" s="1"/>
  <c r="EY42" i="188" s="1"/>
  <c r="EZ42" i="188" s="1"/>
  <c r="FA42" i="188" s="1"/>
  <c r="FB42" i="188" s="1"/>
  <c r="FC42" i="188" s="1"/>
  <c r="FD42" i="188" s="1"/>
  <c r="FE42" i="188" s="1"/>
  <c r="FF42" i="188" s="1"/>
  <c r="FG42" i="188" s="1"/>
  <c r="FH42" i="188" s="1"/>
  <c r="FI42" i="188" s="1"/>
  <c r="FJ42" i="188" s="1"/>
  <c r="FK42" i="188" s="1"/>
  <c r="FL42" i="188" s="1"/>
  <c r="FM42" i="188" s="1"/>
  <c r="FN42" i="188" s="1"/>
  <c r="FO42" i="188" s="1"/>
  <c r="FP42" i="188" s="1"/>
  <c r="FQ42" i="188" s="1"/>
  <c r="FR42" i="188" s="1"/>
  <c r="FS42" i="188" s="1"/>
  <c r="FT42" i="188" s="1"/>
  <c r="FU42" i="188" s="1"/>
  <c r="FV42" i="188" s="1"/>
  <c r="FW42" i="188" s="1"/>
  <c r="FX42" i="188" s="1"/>
  <c r="FY42" i="188" s="1"/>
  <c r="FZ42" i="188" s="1"/>
  <c r="GA42" i="188" s="1"/>
  <c r="GB42" i="188" s="1"/>
  <c r="GC42" i="188" s="1"/>
  <c r="GD42" i="188" s="1"/>
  <c r="GE42" i="188" s="1"/>
  <c r="GF42" i="188" s="1"/>
  <c r="GG42" i="188" s="1"/>
  <c r="GH42" i="188" s="1"/>
  <c r="GI42" i="188" s="1"/>
  <c r="GJ42" i="188" s="1"/>
  <c r="GK42" i="188" s="1"/>
  <c r="GL42" i="188" s="1"/>
  <c r="GM42" i="188" s="1"/>
  <c r="GN42" i="188" s="1"/>
  <c r="GO42" i="188" s="1"/>
  <c r="GP42" i="188" s="1"/>
  <c r="GQ42" i="188" s="1"/>
  <c r="GR42" i="188" s="1"/>
  <c r="GS42" i="188" s="1"/>
  <c r="GT42" i="188" s="1"/>
  <c r="GU42" i="188" s="1"/>
  <c r="GV42" i="188" s="1"/>
  <c r="GW42" i="188" s="1"/>
  <c r="GX42" i="188" s="1"/>
  <c r="GY42" i="188" s="1"/>
  <c r="GZ42" i="188" s="1"/>
  <c r="HA42" i="188" s="1"/>
  <c r="HB42" i="188" s="1"/>
  <c r="HC42" i="188" s="1"/>
  <c r="HD42" i="188" s="1"/>
  <c r="HE42" i="188" s="1"/>
  <c r="HF42" i="188" s="1"/>
  <c r="HG42" i="188" s="1"/>
  <c r="CO22" i="188"/>
  <c r="CP22" i="188" s="1"/>
  <c r="CQ22" i="188" s="1"/>
  <c r="CR22" i="188" s="1"/>
  <c r="CS22" i="188" s="1"/>
  <c r="CT22" i="188" s="1"/>
  <c r="CU22" i="188" s="1"/>
  <c r="CV22" i="188" s="1"/>
  <c r="CW22" i="188" s="1"/>
  <c r="CX22" i="188" s="1"/>
  <c r="CY22" i="188" s="1"/>
  <c r="CZ22" i="188" s="1"/>
  <c r="DA22" i="188" s="1"/>
  <c r="DB22" i="188" s="1"/>
  <c r="DC22" i="188" s="1"/>
  <c r="DD22" i="188" s="1"/>
  <c r="DE22" i="188" s="1"/>
  <c r="DF22" i="188" s="1"/>
  <c r="DG22" i="188" s="1"/>
  <c r="DH22" i="188" s="1"/>
  <c r="DI22" i="188" s="1"/>
  <c r="DJ22" i="188" s="1"/>
  <c r="DK22" i="188" s="1"/>
  <c r="DL22" i="188" s="1"/>
  <c r="DM22" i="188" s="1"/>
  <c r="DN22" i="188" s="1"/>
  <c r="DO22" i="188" s="1"/>
  <c r="DP22" i="188" s="1"/>
  <c r="DQ22" i="188" s="1"/>
  <c r="DR22" i="188" s="1"/>
  <c r="DS22" i="188" s="1"/>
  <c r="DT22" i="188" s="1"/>
  <c r="DU22" i="188" s="1"/>
  <c r="DV22" i="188" s="1"/>
  <c r="DW22" i="188" s="1"/>
  <c r="DX22" i="188" s="1"/>
  <c r="DY22" i="188" s="1"/>
  <c r="DZ22" i="188" s="1"/>
  <c r="EA22" i="188" s="1"/>
  <c r="EB22" i="188" s="1"/>
  <c r="EC22" i="188" s="1"/>
  <c r="ED22" i="188" s="1"/>
  <c r="EE22" i="188" s="1"/>
  <c r="EF22" i="188" s="1"/>
  <c r="EG22" i="188" s="1"/>
  <c r="EH22" i="188" s="1"/>
  <c r="EI22" i="188" s="1"/>
  <c r="EJ22" i="188" s="1"/>
  <c r="EK22" i="188" s="1"/>
  <c r="EL22" i="188" s="1"/>
  <c r="EM22" i="188" s="1"/>
  <c r="EN22" i="188" s="1"/>
  <c r="EO22" i="188" s="1"/>
  <c r="EP22" i="188" s="1"/>
  <c r="EQ22" i="188" s="1"/>
  <c r="ER22" i="188" s="1"/>
  <c r="ES22" i="188" s="1"/>
  <c r="ET22" i="188" s="1"/>
  <c r="EU22" i="188" s="1"/>
  <c r="EV22" i="188" s="1"/>
  <c r="EW22" i="188" s="1"/>
  <c r="EX22" i="188" s="1"/>
  <c r="EY22" i="188" s="1"/>
  <c r="EZ22" i="188" s="1"/>
  <c r="FA22" i="188" s="1"/>
  <c r="FB22" i="188" s="1"/>
  <c r="FC22" i="188" s="1"/>
  <c r="FD22" i="188" s="1"/>
  <c r="FE22" i="188" s="1"/>
  <c r="FF22" i="188" s="1"/>
  <c r="FG22" i="188" s="1"/>
  <c r="FH22" i="188" s="1"/>
  <c r="FI22" i="188" s="1"/>
  <c r="FJ22" i="188" s="1"/>
  <c r="FK22" i="188" s="1"/>
  <c r="FL22" i="188" s="1"/>
  <c r="FM22" i="188" s="1"/>
  <c r="FN22" i="188" s="1"/>
  <c r="FO22" i="188" s="1"/>
  <c r="FP22" i="188" s="1"/>
  <c r="FQ22" i="188" s="1"/>
  <c r="FR22" i="188" s="1"/>
  <c r="FS22" i="188" s="1"/>
  <c r="FT22" i="188" s="1"/>
  <c r="FU22" i="188" s="1"/>
  <c r="FV22" i="188" s="1"/>
  <c r="FW22" i="188" s="1"/>
  <c r="FX22" i="188" s="1"/>
  <c r="FY22" i="188" s="1"/>
  <c r="FZ22" i="188" s="1"/>
  <c r="GA22" i="188" s="1"/>
  <c r="GB22" i="188" s="1"/>
  <c r="GC22" i="188" s="1"/>
  <c r="GD22" i="188" s="1"/>
  <c r="GE22" i="188" s="1"/>
  <c r="GF22" i="188" s="1"/>
  <c r="GG22" i="188" s="1"/>
  <c r="GH22" i="188" s="1"/>
  <c r="GI22" i="188" s="1"/>
  <c r="GJ22" i="188" s="1"/>
  <c r="GK22" i="188" s="1"/>
  <c r="GL22" i="188" s="1"/>
  <c r="GM22" i="188" s="1"/>
  <c r="GN22" i="188" s="1"/>
  <c r="GO22" i="188" s="1"/>
  <c r="GP22" i="188" s="1"/>
  <c r="GQ22" i="188" s="1"/>
  <c r="GR22" i="188" s="1"/>
  <c r="GS22" i="188" s="1"/>
  <c r="GT22" i="188" s="1"/>
  <c r="GU22" i="188" s="1"/>
  <c r="GV22" i="188" s="1"/>
  <c r="GW22" i="188" s="1"/>
  <c r="GX22" i="188" s="1"/>
  <c r="GY22" i="188" s="1"/>
  <c r="GZ22" i="188" s="1"/>
  <c r="HA22" i="188" s="1"/>
  <c r="HB22" i="188" s="1"/>
  <c r="HC22" i="188" s="1"/>
  <c r="HD22" i="188" s="1"/>
  <c r="HE22" i="188" s="1"/>
  <c r="HF22" i="188" s="1"/>
  <c r="HG22" i="188" s="1"/>
  <c r="W34" i="185"/>
  <c r="BS35" i="168"/>
  <c r="U35" i="168" s="1"/>
  <c r="CO13" i="185"/>
  <c r="CO16" i="188"/>
  <c r="CP16" i="188" s="1"/>
  <c r="CQ16" i="188" s="1"/>
  <c r="CR16" i="188" s="1"/>
  <c r="CS16" i="188" s="1"/>
  <c r="CT16" i="188" s="1"/>
  <c r="CU16" i="188" s="1"/>
  <c r="CV16" i="188" s="1"/>
  <c r="CW16" i="188" s="1"/>
  <c r="CX16" i="188" s="1"/>
  <c r="CY16" i="188" s="1"/>
  <c r="CZ16" i="188" s="1"/>
  <c r="DA16" i="188" s="1"/>
  <c r="DB16" i="188" s="1"/>
  <c r="DC16" i="188" s="1"/>
  <c r="DD16" i="188" s="1"/>
  <c r="DE16" i="188" s="1"/>
  <c r="DF16" i="188" s="1"/>
  <c r="DG16" i="188" s="1"/>
  <c r="DH16" i="188" s="1"/>
  <c r="DI16" i="188" s="1"/>
  <c r="DJ16" i="188" s="1"/>
  <c r="DK16" i="188" s="1"/>
  <c r="DL16" i="188" s="1"/>
  <c r="DM16" i="188" s="1"/>
  <c r="DN16" i="188" s="1"/>
  <c r="DO16" i="188" s="1"/>
  <c r="DP16" i="188" s="1"/>
  <c r="DQ16" i="188" s="1"/>
  <c r="DR16" i="188" s="1"/>
  <c r="DS16" i="188" s="1"/>
  <c r="DT16" i="188" s="1"/>
  <c r="DU16" i="188" s="1"/>
  <c r="DV16" i="188" s="1"/>
  <c r="DW16" i="188" s="1"/>
  <c r="DX16" i="188" s="1"/>
  <c r="DY16" i="188" s="1"/>
  <c r="DZ16" i="188" s="1"/>
  <c r="EA16" i="188" s="1"/>
  <c r="EB16" i="188" s="1"/>
  <c r="EC16" i="188" s="1"/>
  <c r="ED16" i="188" s="1"/>
  <c r="EE16" i="188" s="1"/>
  <c r="EF16" i="188" s="1"/>
  <c r="EG16" i="188" s="1"/>
  <c r="EH16" i="188" s="1"/>
  <c r="EI16" i="188" s="1"/>
  <c r="EJ16" i="188" s="1"/>
  <c r="EK16" i="188" s="1"/>
  <c r="EL16" i="188" s="1"/>
  <c r="EM16" i="188" s="1"/>
  <c r="EN16" i="188" s="1"/>
  <c r="EO16" i="188" s="1"/>
  <c r="EP16" i="188" s="1"/>
  <c r="EQ16" i="188" s="1"/>
  <c r="ER16" i="188" s="1"/>
  <c r="ES16" i="188" s="1"/>
  <c r="ET16" i="188" s="1"/>
  <c r="EU16" i="188" s="1"/>
  <c r="EV16" i="188" s="1"/>
  <c r="EW16" i="188" s="1"/>
  <c r="EX16" i="188" s="1"/>
  <c r="EY16" i="188" s="1"/>
  <c r="EZ16" i="188" s="1"/>
  <c r="FA16" i="188" s="1"/>
  <c r="FB16" i="188" s="1"/>
  <c r="FC16" i="188" s="1"/>
  <c r="FD16" i="188" s="1"/>
  <c r="FE16" i="188" s="1"/>
  <c r="FF16" i="188" s="1"/>
  <c r="FG16" i="188" s="1"/>
  <c r="FH16" i="188" s="1"/>
  <c r="FI16" i="188" s="1"/>
  <c r="FJ16" i="188" s="1"/>
  <c r="FK16" i="188" s="1"/>
  <c r="FL16" i="188" s="1"/>
  <c r="FM16" i="188" s="1"/>
  <c r="FN16" i="188" s="1"/>
  <c r="FO16" i="188" s="1"/>
  <c r="FP16" i="188" s="1"/>
  <c r="FQ16" i="188" s="1"/>
  <c r="FR16" i="188" s="1"/>
  <c r="FS16" i="188" s="1"/>
  <c r="FT16" i="188" s="1"/>
  <c r="FU16" i="188" s="1"/>
  <c r="FV16" i="188" s="1"/>
  <c r="FW16" i="188" s="1"/>
  <c r="FX16" i="188" s="1"/>
  <c r="FY16" i="188" s="1"/>
  <c r="FZ16" i="188" s="1"/>
  <c r="GA16" i="188" s="1"/>
  <c r="GB16" i="188" s="1"/>
  <c r="GC16" i="188" s="1"/>
  <c r="GD16" i="188" s="1"/>
  <c r="GE16" i="188" s="1"/>
  <c r="GF16" i="188" s="1"/>
  <c r="GG16" i="188" s="1"/>
  <c r="GH16" i="188" s="1"/>
  <c r="GI16" i="188" s="1"/>
  <c r="GJ16" i="188" s="1"/>
  <c r="GK16" i="188" s="1"/>
  <c r="GL16" i="188" s="1"/>
  <c r="GM16" i="188" s="1"/>
  <c r="GN16" i="188" s="1"/>
  <c r="GO16" i="188" s="1"/>
  <c r="GP16" i="188" s="1"/>
  <c r="GQ16" i="188" s="1"/>
  <c r="GR16" i="188" s="1"/>
  <c r="GS16" i="188" s="1"/>
  <c r="GT16" i="188" s="1"/>
  <c r="GU16" i="188" s="1"/>
  <c r="GV16" i="188" s="1"/>
  <c r="GW16" i="188" s="1"/>
  <c r="GX16" i="188" s="1"/>
  <c r="GY16" i="188" s="1"/>
  <c r="GZ16" i="188" s="1"/>
  <c r="HA16" i="188" s="1"/>
  <c r="HB16" i="188" s="1"/>
  <c r="HC16" i="188" s="1"/>
  <c r="HD16" i="188" s="1"/>
  <c r="HE16" i="188" s="1"/>
  <c r="HF16" i="188" s="1"/>
  <c r="HG16" i="188" s="1"/>
  <c r="CB32" i="185"/>
  <c r="CB40" i="168"/>
  <c r="CD33" i="188"/>
  <c r="W33" i="188" s="1"/>
  <c r="CD30" i="186"/>
  <c r="W30" i="186" s="1"/>
  <c r="BX26" i="184"/>
  <c r="BU26" i="184"/>
  <c r="CO30" i="184"/>
  <c r="CP30" i="184" s="1"/>
  <c r="CQ30" i="184" s="1"/>
  <c r="CR30" i="184" s="1"/>
  <c r="CS30" i="184" s="1"/>
  <c r="CT30" i="184" s="1"/>
  <c r="CU30" i="184" s="1"/>
  <c r="CV30" i="184" s="1"/>
  <c r="CW30" i="184" s="1"/>
  <c r="CX30" i="184" s="1"/>
  <c r="CY30" i="184" s="1"/>
  <c r="CZ30" i="184" s="1"/>
  <c r="DA30" i="184" s="1"/>
  <c r="DB30" i="184" s="1"/>
  <c r="DC30" i="184" s="1"/>
  <c r="DD30" i="184" s="1"/>
  <c r="DE30" i="184" s="1"/>
  <c r="DF30" i="184" s="1"/>
  <c r="DG30" i="184" s="1"/>
  <c r="DH30" i="184" s="1"/>
  <c r="DI30" i="184" s="1"/>
  <c r="DJ30" i="184" s="1"/>
  <c r="DK30" i="184" s="1"/>
  <c r="DL30" i="184" s="1"/>
  <c r="DM30" i="184" s="1"/>
  <c r="DN30" i="184" s="1"/>
  <c r="DO30" i="184" s="1"/>
  <c r="DP30" i="184" s="1"/>
  <c r="DQ30" i="184" s="1"/>
  <c r="DR30" i="184" s="1"/>
  <c r="DS30" i="184" s="1"/>
  <c r="DT30" i="184" s="1"/>
  <c r="DU30" i="184" s="1"/>
  <c r="DV30" i="184" s="1"/>
  <c r="DW30" i="184" s="1"/>
  <c r="DX30" i="184" s="1"/>
  <c r="DY30" i="184" s="1"/>
  <c r="DZ30" i="184" s="1"/>
  <c r="EA30" i="184" s="1"/>
  <c r="EB30" i="184" s="1"/>
  <c r="EC30" i="184" s="1"/>
  <c r="ED30" i="184" s="1"/>
  <c r="EE30" i="184" s="1"/>
  <c r="EF30" i="184" s="1"/>
  <c r="EG30" i="184" s="1"/>
  <c r="EH30" i="184" s="1"/>
  <c r="EI30" i="184" s="1"/>
  <c r="EJ30" i="184" s="1"/>
  <c r="EK30" i="184" s="1"/>
  <c r="EL30" i="184" s="1"/>
  <c r="EM30" i="184" s="1"/>
  <c r="EN30" i="184" s="1"/>
  <c r="EO30" i="184" s="1"/>
  <c r="EP30" i="184" s="1"/>
  <c r="EQ30" i="184" s="1"/>
  <c r="ER30" i="184" s="1"/>
  <c r="ES30" i="184" s="1"/>
  <c r="ET30" i="184" s="1"/>
  <c r="EU30" i="184" s="1"/>
  <c r="EV30" i="184" s="1"/>
  <c r="EW30" i="184" s="1"/>
  <c r="EX30" i="184" s="1"/>
  <c r="EY30" i="184" s="1"/>
  <c r="EZ30" i="184" s="1"/>
  <c r="FA30" i="184" s="1"/>
  <c r="FB30" i="184" s="1"/>
  <c r="FC30" i="184" s="1"/>
  <c r="FD30" i="184" s="1"/>
  <c r="FE30" i="184" s="1"/>
  <c r="FF30" i="184" s="1"/>
  <c r="FG30" i="184" s="1"/>
  <c r="FH30" i="184" s="1"/>
  <c r="FI30" i="184" s="1"/>
  <c r="FJ30" i="184" s="1"/>
  <c r="FK30" i="184" s="1"/>
  <c r="FL30" i="184" s="1"/>
  <c r="FM30" i="184" s="1"/>
  <c r="FN30" i="184" s="1"/>
  <c r="FO30" i="184" s="1"/>
  <c r="FP30" i="184" s="1"/>
  <c r="FQ30" i="184" s="1"/>
  <c r="FR30" i="184" s="1"/>
  <c r="FS30" i="184" s="1"/>
  <c r="FT30" i="184" s="1"/>
  <c r="FU30" i="184" s="1"/>
  <c r="FV30" i="184" s="1"/>
  <c r="FW30" i="184" s="1"/>
  <c r="FX30" i="184" s="1"/>
  <c r="FY30" i="184" s="1"/>
  <c r="FZ30" i="184" s="1"/>
  <c r="GA30" i="184" s="1"/>
  <c r="GB30" i="184" s="1"/>
  <c r="GC30" i="184" s="1"/>
  <c r="GD30" i="184" s="1"/>
  <c r="GE30" i="184" s="1"/>
  <c r="GF30" i="184" s="1"/>
  <c r="GG30" i="184" s="1"/>
  <c r="GH30" i="184" s="1"/>
  <c r="GI30" i="184" s="1"/>
  <c r="GJ30" i="184" s="1"/>
  <c r="GK30" i="184" s="1"/>
  <c r="GL30" i="184" s="1"/>
  <c r="GM30" i="184" s="1"/>
  <c r="GN30" i="184" s="1"/>
  <c r="GO30" i="184" s="1"/>
  <c r="GP30" i="184" s="1"/>
  <c r="GQ30" i="184" s="1"/>
  <c r="GR30" i="184" s="1"/>
  <c r="GS30" i="184" s="1"/>
  <c r="GT30" i="184" s="1"/>
  <c r="GU30" i="184" s="1"/>
  <c r="GV30" i="184" s="1"/>
  <c r="GW30" i="184" s="1"/>
  <c r="GX30" i="184" s="1"/>
  <c r="GY30" i="184" s="1"/>
  <c r="GZ30" i="184" s="1"/>
  <c r="HA30" i="184" s="1"/>
  <c r="HB30" i="184" s="1"/>
  <c r="HC30" i="184" s="1"/>
  <c r="HD30" i="184" s="1"/>
  <c r="HE30" i="184" s="1"/>
  <c r="HF30" i="184" s="1"/>
  <c r="HG30" i="184" s="1"/>
  <c r="BR22" i="184"/>
  <c r="CB37" i="168"/>
  <c r="BU32" i="168"/>
  <c r="BR23" i="186"/>
  <c r="T23" i="186" s="1"/>
  <c r="BU25" i="168"/>
  <c r="BR16" i="184"/>
  <c r="T16" i="184" s="1"/>
  <c r="BX43" i="168"/>
  <c r="CB33" i="168"/>
  <c r="O29" i="187"/>
  <c r="R29" i="187"/>
  <c r="CD37" i="185"/>
  <c r="W37" i="185" s="1"/>
  <c r="BY37" i="185"/>
  <c r="P37" i="185" s="1"/>
  <c r="BX37" i="185"/>
  <c r="CO27" i="185"/>
  <c r="CP27" i="185" s="1"/>
  <c r="CQ27" i="185" s="1"/>
  <c r="CR27" i="185" s="1"/>
  <c r="CS27" i="185" s="1"/>
  <c r="CT27" i="185" s="1"/>
  <c r="CU27" i="185" s="1"/>
  <c r="CV27" i="185" s="1"/>
  <c r="CW27" i="185" s="1"/>
  <c r="CX27" i="185" s="1"/>
  <c r="CY27" i="185" s="1"/>
  <c r="CZ27" i="185" s="1"/>
  <c r="DA27" i="185" s="1"/>
  <c r="DB27" i="185" s="1"/>
  <c r="DC27" i="185" s="1"/>
  <c r="DD27" i="185" s="1"/>
  <c r="DE27" i="185" s="1"/>
  <c r="DF27" i="185" s="1"/>
  <c r="DG27" i="185" s="1"/>
  <c r="DH27" i="185" s="1"/>
  <c r="DI27" i="185" s="1"/>
  <c r="DJ27" i="185" s="1"/>
  <c r="DK27" i="185" s="1"/>
  <c r="DL27" i="185" s="1"/>
  <c r="DM27" i="185" s="1"/>
  <c r="DN27" i="185" s="1"/>
  <c r="DO27" i="185" s="1"/>
  <c r="DP27" i="185" s="1"/>
  <c r="DQ27" i="185" s="1"/>
  <c r="DR27" i="185" s="1"/>
  <c r="DS27" i="185" s="1"/>
  <c r="DT27" i="185" s="1"/>
  <c r="DU27" i="185" s="1"/>
  <c r="DV27" i="185" s="1"/>
  <c r="DW27" i="185" s="1"/>
  <c r="DX27" i="185" s="1"/>
  <c r="DY27" i="185" s="1"/>
  <c r="DZ27" i="185" s="1"/>
  <c r="EA27" i="185" s="1"/>
  <c r="EB27" i="185" s="1"/>
  <c r="EC27" i="185" s="1"/>
  <c r="ED27" i="185" s="1"/>
  <c r="EE27" i="185" s="1"/>
  <c r="EF27" i="185" s="1"/>
  <c r="EG27" i="185" s="1"/>
  <c r="EH27" i="185" s="1"/>
  <c r="EI27" i="185" s="1"/>
  <c r="EJ27" i="185" s="1"/>
  <c r="EK27" i="185" s="1"/>
  <c r="EL27" i="185" s="1"/>
  <c r="EM27" i="185" s="1"/>
  <c r="EN27" i="185" s="1"/>
  <c r="EO27" i="185" s="1"/>
  <c r="EP27" i="185" s="1"/>
  <c r="EQ27" i="185" s="1"/>
  <c r="ER27" i="185" s="1"/>
  <c r="ES27" i="185" s="1"/>
  <c r="ET27" i="185" s="1"/>
  <c r="EU27" i="185" s="1"/>
  <c r="EV27" i="185" s="1"/>
  <c r="EW27" i="185" s="1"/>
  <c r="EX27" i="185" s="1"/>
  <c r="EY27" i="185" s="1"/>
  <c r="EZ27" i="185" s="1"/>
  <c r="FA27" i="185" s="1"/>
  <c r="FB27" i="185" s="1"/>
  <c r="FC27" i="185" s="1"/>
  <c r="FD27" i="185" s="1"/>
  <c r="FE27" i="185" s="1"/>
  <c r="FF27" i="185" s="1"/>
  <c r="FG27" i="185" s="1"/>
  <c r="FH27" i="185" s="1"/>
  <c r="FI27" i="185" s="1"/>
  <c r="FJ27" i="185" s="1"/>
  <c r="FK27" i="185" s="1"/>
  <c r="FL27" i="185" s="1"/>
  <c r="FM27" i="185" s="1"/>
  <c r="FN27" i="185" s="1"/>
  <c r="FO27" i="185" s="1"/>
  <c r="FP27" i="185" s="1"/>
  <c r="FQ27" i="185" s="1"/>
  <c r="FR27" i="185" s="1"/>
  <c r="FS27" i="185" s="1"/>
  <c r="FT27" i="185" s="1"/>
  <c r="FU27" i="185" s="1"/>
  <c r="FV27" i="185" s="1"/>
  <c r="FW27" i="185" s="1"/>
  <c r="FX27" i="185" s="1"/>
  <c r="FY27" i="185" s="1"/>
  <c r="FZ27" i="185" s="1"/>
  <c r="GA27" i="185" s="1"/>
  <c r="GB27" i="185" s="1"/>
  <c r="GC27" i="185" s="1"/>
  <c r="GD27" i="185" s="1"/>
  <c r="GE27" i="185" s="1"/>
  <c r="GF27" i="185" s="1"/>
  <c r="GG27" i="185" s="1"/>
  <c r="GH27" i="185" s="1"/>
  <c r="GI27" i="185" s="1"/>
  <c r="GJ27" i="185" s="1"/>
  <c r="GK27" i="185" s="1"/>
  <c r="GL27" i="185" s="1"/>
  <c r="GM27" i="185" s="1"/>
  <c r="GN27" i="185" s="1"/>
  <c r="GO27" i="185" s="1"/>
  <c r="GP27" i="185" s="1"/>
  <c r="GQ27" i="185" s="1"/>
  <c r="GR27" i="185" s="1"/>
  <c r="GS27" i="185" s="1"/>
  <c r="GT27" i="185" s="1"/>
  <c r="GU27" i="185" s="1"/>
  <c r="GV27" i="185" s="1"/>
  <c r="GW27" i="185" s="1"/>
  <c r="GX27" i="185" s="1"/>
  <c r="GY27" i="185" s="1"/>
  <c r="GZ27" i="185" s="1"/>
  <c r="HA27" i="185" s="1"/>
  <c r="HB27" i="185" s="1"/>
  <c r="HC27" i="185" s="1"/>
  <c r="HD27" i="185" s="1"/>
  <c r="HE27" i="185" s="1"/>
  <c r="HF27" i="185" s="1"/>
  <c r="HG27" i="185" s="1"/>
  <c r="BU32" i="188"/>
  <c r="CO28" i="185"/>
  <c r="CP28" i="185" s="1"/>
  <c r="CQ28" i="185" s="1"/>
  <c r="CR28" i="185" s="1"/>
  <c r="CS28" i="185" s="1"/>
  <c r="CT28" i="185" s="1"/>
  <c r="CU28" i="185" s="1"/>
  <c r="CV28" i="185" s="1"/>
  <c r="CW28" i="185" s="1"/>
  <c r="CX28" i="185" s="1"/>
  <c r="CY28" i="185" s="1"/>
  <c r="CZ28" i="185" s="1"/>
  <c r="DA28" i="185" s="1"/>
  <c r="DB28" i="185" s="1"/>
  <c r="DC28" i="185" s="1"/>
  <c r="DD28" i="185" s="1"/>
  <c r="DE28" i="185" s="1"/>
  <c r="DF28" i="185" s="1"/>
  <c r="DG28" i="185" s="1"/>
  <c r="DH28" i="185" s="1"/>
  <c r="DI28" i="185" s="1"/>
  <c r="DJ28" i="185" s="1"/>
  <c r="DK28" i="185" s="1"/>
  <c r="DL28" i="185" s="1"/>
  <c r="DM28" i="185" s="1"/>
  <c r="DN28" i="185" s="1"/>
  <c r="DO28" i="185" s="1"/>
  <c r="DP28" i="185" s="1"/>
  <c r="DQ28" i="185" s="1"/>
  <c r="DR28" i="185" s="1"/>
  <c r="DS28" i="185" s="1"/>
  <c r="DT28" i="185" s="1"/>
  <c r="DU28" i="185" s="1"/>
  <c r="DV28" i="185" s="1"/>
  <c r="DW28" i="185" s="1"/>
  <c r="DX28" i="185" s="1"/>
  <c r="DY28" i="185" s="1"/>
  <c r="DZ28" i="185" s="1"/>
  <c r="EA28" i="185" s="1"/>
  <c r="EB28" i="185" s="1"/>
  <c r="EC28" i="185" s="1"/>
  <c r="ED28" i="185" s="1"/>
  <c r="EE28" i="185" s="1"/>
  <c r="EF28" i="185" s="1"/>
  <c r="EG28" i="185" s="1"/>
  <c r="EH28" i="185" s="1"/>
  <c r="EI28" i="185" s="1"/>
  <c r="EJ28" i="185" s="1"/>
  <c r="EK28" i="185" s="1"/>
  <c r="EL28" i="185" s="1"/>
  <c r="EM28" i="185" s="1"/>
  <c r="EN28" i="185" s="1"/>
  <c r="EO28" i="185" s="1"/>
  <c r="EP28" i="185" s="1"/>
  <c r="EQ28" i="185" s="1"/>
  <c r="ER28" i="185" s="1"/>
  <c r="ES28" i="185" s="1"/>
  <c r="ET28" i="185" s="1"/>
  <c r="EU28" i="185" s="1"/>
  <c r="EV28" i="185" s="1"/>
  <c r="EW28" i="185" s="1"/>
  <c r="EX28" i="185" s="1"/>
  <c r="EY28" i="185" s="1"/>
  <c r="EZ28" i="185" s="1"/>
  <c r="FA28" i="185" s="1"/>
  <c r="FB28" i="185" s="1"/>
  <c r="FC28" i="185" s="1"/>
  <c r="FD28" i="185" s="1"/>
  <c r="FE28" i="185" s="1"/>
  <c r="FF28" i="185" s="1"/>
  <c r="FG28" i="185" s="1"/>
  <c r="FH28" i="185" s="1"/>
  <c r="FI28" i="185" s="1"/>
  <c r="FJ28" i="185" s="1"/>
  <c r="FK28" i="185" s="1"/>
  <c r="FL28" i="185" s="1"/>
  <c r="FM28" i="185" s="1"/>
  <c r="FN28" i="185" s="1"/>
  <c r="FO28" i="185" s="1"/>
  <c r="FP28" i="185" s="1"/>
  <c r="FQ28" i="185" s="1"/>
  <c r="FR28" i="185" s="1"/>
  <c r="FS28" i="185" s="1"/>
  <c r="FT28" i="185" s="1"/>
  <c r="FU28" i="185" s="1"/>
  <c r="FV28" i="185" s="1"/>
  <c r="FW28" i="185" s="1"/>
  <c r="FX28" i="185" s="1"/>
  <c r="FY28" i="185" s="1"/>
  <c r="FZ28" i="185" s="1"/>
  <c r="GA28" i="185" s="1"/>
  <c r="GB28" i="185" s="1"/>
  <c r="GC28" i="185" s="1"/>
  <c r="GD28" i="185" s="1"/>
  <c r="GE28" i="185" s="1"/>
  <c r="GF28" i="185" s="1"/>
  <c r="GG28" i="185" s="1"/>
  <c r="GH28" i="185" s="1"/>
  <c r="GI28" i="185" s="1"/>
  <c r="GJ28" i="185" s="1"/>
  <c r="GK28" i="185" s="1"/>
  <c r="GL28" i="185" s="1"/>
  <c r="GM28" i="185" s="1"/>
  <c r="GN28" i="185" s="1"/>
  <c r="GO28" i="185" s="1"/>
  <c r="GP28" i="185" s="1"/>
  <c r="GQ28" i="185" s="1"/>
  <c r="GR28" i="185" s="1"/>
  <c r="GS28" i="185" s="1"/>
  <c r="GT28" i="185" s="1"/>
  <c r="GU28" i="185" s="1"/>
  <c r="GV28" i="185" s="1"/>
  <c r="GW28" i="185" s="1"/>
  <c r="GX28" i="185" s="1"/>
  <c r="GY28" i="185" s="1"/>
  <c r="GZ28" i="185" s="1"/>
  <c r="HA28" i="185" s="1"/>
  <c r="HB28" i="185" s="1"/>
  <c r="HC28" i="185" s="1"/>
  <c r="HD28" i="185" s="1"/>
  <c r="HE28" i="185" s="1"/>
  <c r="HF28" i="185" s="1"/>
  <c r="HG28" i="185" s="1"/>
  <c r="CO33" i="186"/>
  <c r="CP33" i="186" s="1"/>
  <c r="CQ33" i="186" s="1"/>
  <c r="CR33" i="186" s="1"/>
  <c r="CS33" i="186" s="1"/>
  <c r="CT33" i="186" s="1"/>
  <c r="CU33" i="186" s="1"/>
  <c r="CV33" i="186" s="1"/>
  <c r="CW33" i="186" s="1"/>
  <c r="CX33" i="186" s="1"/>
  <c r="CY33" i="186" s="1"/>
  <c r="CZ33" i="186" s="1"/>
  <c r="DA33" i="186" s="1"/>
  <c r="DB33" i="186" s="1"/>
  <c r="DC33" i="186" s="1"/>
  <c r="DD33" i="186" s="1"/>
  <c r="DE33" i="186" s="1"/>
  <c r="DF33" i="186" s="1"/>
  <c r="DG33" i="186" s="1"/>
  <c r="DH33" i="186" s="1"/>
  <c r="DI33" i="186" s="1"/>
  <c r="DJ33" i="186" s="1"/>
  <c r="DK33" i="186" s="1"/>
  <c r="DL33" i="186" s="1"/>
  <c r="DM33" i="186" s="1"/>
  <c r="DN33" i="186" s="1"/>
  <c r="DO33" i="186" s="1"/>
  <c r="DP33" i="186" s="1"/>
  <c r="DQ33" i="186" s="1"/>
  <c r="DR33" i="186" s="1"/>
  <c r="DS33" i="186" s="1"/>
  <c r="DT33" i="186" s="1"/>
  <c r="DU33" i="186" s="1"/>
  <c r="DV33" i="186" s="1"/>
  <c r="DW33" i="186" s="1"/>
  <c r="DX33" i="186" s="1"/>
  <c r="DY33" i="186" s="1"/>
  <c r="DZ33" i="186" s="1"/>
  <c r="EA33" i="186" s="1"/>
  <c r="EB33" i="186" s="1"/>
  <c r="EC33" i="186" s="1"/>
  <c r="ED33" i="186" s="1"/>
  <c r="EE33" i="186" s="1"/>
  <c r="EF33" i="186" s="1"/>
  <c r="EG33" i="186" s="1"/>
  <c r="EH33" i="186" s="1"/>
  <c r="EI33" i="186" s="1"/>
  <c r="EJ33" i="186" s="1"/>
  <c r="EK33" i="186" s="1"/>
  <c r="EL33" i="186" s="1"/>
  <c r="EM33" i="186" s="1"/>
  <c r="EN33" i="186" s="1"/>
  <c r="EO33" i="186" s="1"/>
  <c r="EP33" i="186" s="1"/>
  <c r="EQ33" i="186" s="1"/>
  <c r="ER33" i="186" s="1"/>
  <c r="ES33" i="186" s="1"/>
  <c r="ET33" i="186" s="1"/>
  <c r="EU33" i="186" s="1"/>
  <c r="EV33" i="186" s="1"/>
  <c r="EW33" i="186" s="1"/>
  <c r="EX33" i="186" s="1"/>
  <c r="EY33" i="186" s="1"/>
  <c r="EZ33" i="186" s="1"/>
  <c r="FA33" i="186" s="1"/>
  <c r="FB33" i="186" s="1"/>
  <c r="FC33" i="186" s="1"/>
  <c r="FD33" i="186" s="1"/>
  <c r="FE33" i="186" s="1"/>
  <c r="FF33" i="186" s="1"/>
  <c r="FG33" i="186" s="1"/>
  <c r="FH33" i="186" s="1"/>
  <c r="FI33" i="186" s="1"/>
  <c r="FJ33" i="186" s="1"/>
  <c r="FK33" i="186" s="1"/>
  <c r="FL33" i="186" s="1"/>
  <c r="FM33" i="186" s="1"/>
  <c r="FN33" i="186" s="1"/>
  <c r="FO33" i="186" s="1"/>
  <c r="FP33" i="186" s="1"/>
  <c r="FQ33" i="186" s="1"/>
  <c r="FR33" i="186" s="1"/>
  <c r="FS33" i="186" s="1"/>
  <c r="FT33" i="186" s="1"/>
  <c r="FU33" i="186" s="1"/>
  <c r="FV33" i="186" s="1"/>
  <c r="FW33" i="186" s="1"/>
  <c r="FX33" i="186" s="1"/>
  <c r="FY33" i="186" s="1"/>
  <c r="FZ33" i="186" s="1"/>
  <c r="GA33" i="186" s="1"/>
  <c r="GB33" i="186" s="1"/>
  <c r="GC33" i="186" s="1"/>
  <c r="GD33" i="186" s="1"/>
  <c r="GE33" i="186" s="1"/>
  <c r="GF33" i="186" s="1"/>
  <c r="GG33" i="186" s="1"/>
  <c r="GH33" i="186" s="1"/>
  <c r="GI33" i="186" s="1"/>
  <c r="GJ33" i="186" s="1"/>
  <c r="GK33" i="186" s="1"/>
  <c r="GL33" i="186" s="1"/>
  <c r="GM33" i="186" s="1"/>
  <c r="GN33" i="186" s="1"/>
  <c r="GO33" i="186" s="1"/>
  <c r="GP33" i="186" s="1"/>
  <c r="GQ33" i="186" s="1"/>
  <c r="GR33" i="186" s="1"/>
  <c r="GS33" i="186" s="1"/>
  <c r="GT33" i="186" s="1"/>
  <c r="GU33" i="186" s="1"/>
  <c r="GV33" i="186" s="1"/>
  <c r="GW33" i="186" s="1"/>
  <c r="GX33" i="186" s="1"/>
  <c r="GY33" i="186" s="1"/>
  <c r="GZ33" i="186" s="1"/>
  <c r="HA33" i="186" s="1"/>
  <c r="HB33" i="186" s="1"/>
  <c r="HC33" i="186" s="1"/>
  <c r="HD33" i="186" s="1"/>
  <c r="HE33" i="186" s="1"/>
  <c r="HF33" i="186" s="1"/>
  <c r="HG33" i="186" s="1"/>
  <c r="AL15" i="184"/>
  <c r="Q105" i="104" s="1"/>
  <c r="O28" i="187"/>
  <c r="R28" i="187"/>
  <c r="AL15" i="185"/>
  <c r="Q106" i="104" s="1"/>
  <c r="W33" i="185"/>
  <c r="BX33" i="187"/>
  <c r="BR28" i="185"/>
  <c r="BR17" i="186"/>
  <c r="T17" i="186" s="1"/>
  <c r="CD17" i="186"/>
  <c r="W17" i="186" s="1"/>
  <c r="CB17" i="186"/>
  <c r="CO24" i="187"/>
  <c r="CP24" i="187" s="1"/>
  <c r="CQ24" i="187" s="1"/>
  <c r="CR24" i="187" s="1"/>
  <c r="CS24" i="187" s="1"/>
  <c r="CT24" i="187" s="1"/>
  <c r="CU24" i="187" s="1"/>
  <c r="CV24" i="187" s="1"/>
  <c r="CW24" i="187" s="1"/>
  <c r="CX24" i="187" s="1"/>
  <c r="CY24" i="187" s="1"/>
  <c r="CZ24" i="187" s="1"/>
  <c r="DA24" i="187" s="1"/>
  <c r="DB24" i="187" s="1"/>
  <c r="DC24" i="187" s="1"/>
  <c r="DD24" i="187" s="1"/>
  <c r="DE24" i="187" s="1"/>
  <c r="DF24" i="187" s="1"/>
  <c r="DG24" i="187" s="1"/>
  <c r="DH24" i="187" s="1"/>
  <c r="DI24" i="187" s="1"/>
  <c r="DJ24" i="187" s="1"/>
  <c r="DK24" i="187" s="1"/>
  <c r="DL24" i="187" s="1"/>
  <c r="DM24" i="187" s="1"/>
  <c r="DN24" i="187" s="1"/>
  <c r="DO24" i="187" s="1"/>
  <c r="DP24" i="187" s="1"/>
  <c r="DQ24" i="187" s="1"/>
  <c r="DR24" i="187" s="1"/>
  <c r="DS24" i="187" s="1"/>
  <c r="DT24" i="187" s="1"/>
  <c r="DU24" i="187" s="1"/>
  <c r="DV24" i="187" s="1"/>
  <c r="DW24" i="187" s="1"/>
  <c r="DX24" i="187" s="1"/>
  <c r="DY24" i="187" s="1"/>
  <c r="DZ24" i="187" s="1"/>
  <c r="EA24" i="187" s="1"/>
  <c r="EB24" i="187" s="1"/>
  <c r="EC24" i="187" s="1"/>
  <c r="ED24" i="187" s="1"/>
  <c r="EE24" i="187" s="1"/>
  <c r="EF24" i="187" s="1"/>
  <c r="EG24" i="187" s="1"/>
  <c r="EH24" i="187" s="1"/>
  <c r="EI24" i="187" s="1"/>
  <c r="EJ24" i="187" s="1"/>
  <c r="EK24" i="187" s="1"/>
  <c r="EL24" i="187" s="1"/>
  <c r="EM24" i="187" s="1"/>
  <c r="EN24" i="187" s="1"/>
  <c r="EO24" i="187" s="1"/>
  <c r="EP24" i="187" s="1"/>
  <c r="EQ24" i="187" s="1"/>
  <c r="ER24" i="187" s="1"/>
  <c r="ES24" i="187" s="1"/>
  <c r="ET24" i="187" s="1"/>
  <c r="EU24" i="187" s="1"/>
  <c r="EV24" i="187" s="1"/>
  <c r="EW24" i="187" s="1"/>
  <c r="EX24" i="187" s="1"/>
  <c r="EY24" i="187" s="1"/>
  <c r="EZ24" i="187" s="1"/>
  <c r="FA24" i="187" s="1"/>
  <c r="FB24" i="187" s="1"/>
  <c r="FC24" i="187" s="1"/>
  <c r="FD24" i="187" s="1"/>
  <c r="FE24" i="187" s="1"/>
  <c r="FF24" i="187" s="1"/>
  <c r="FG24" i="187" s="1"/>
  <c r="FH24" i="187" s="1"/>
  <c r="FI24" i="187" s="1"/>
  <c r="FJ24" i="187" s="1"/>
  <c r="FK24" i="187" s="1"/>
  <c r="FL24" i="187" s="1"/>
  <c r="FM24" i="187" s="1"/>
  <c r="FN24" i="187" s="1"/>
  <c r="FO24" i="187" s="1"/>
  <c r="FP24" i="187" s="1"/>
  <c r="FQ24" i="187" s="1"/>
  <c r="FR24" i="187" s="1"/>
  <c r="FS24" i="187" s="1"/>
  <c r="FT24" i="187" s="1"/>
  <c r="FU24" i="187" s="1"/>
  <c r="FV24" i="187" s="1"/>
  <c r="FW24" i="187" s="1"/>
  <c r="FX24" i="187" s="1"/>
  <c r="FY24" i="187" s="1"/>
  <c r="FZ24" i="187" s="1"/>
  <c r="GA24" i="187" s="1"/>
  <c r="GB24" i="187" s="1"/>
  <c r="GC24" i="187" s="1"/>
  <c r="GD24" i="187" s="1"/>
  <c r="GE24" i="187" s="1"/>
  <c r="GF24" i="187" s="1"/>
  <c r="GG24" i="187" s="1"/>
  <c r="GH24" i="187" s="1"/>
  <c r="GI24" i="187" s="1"/>
  <c r="GJ24" i="187" s="1"/>
  <c r="GK24" i="187" s="1"/>
  <c r="GL24" i="187" s="1"/>
  <c r="GM24" i="187" s="1"/>
  <c r="GN24" i="187" s="1"/>
  <c r="GO24" i="187" s="1"/>
  <c r="GP24" i="187" s="1"/>
  <c r="GQ24" i="187" s="1"/>
  <c r="GR24" i="187" s="1"/>
  <c r="GS24" i="187" s="1"/>
  <c r="GT24" i="187" s="1"/>
  <c r="GU24" i="187" s="1"/>
  <c r="GV24" i="187" s="1"/>
  <c r="GW24" i="187" s="1"/>
  <c r="GX24" i="187" s="1"/>
  <c r="GY24" i="187" s="1"/>
  <c r="GZ24" i="187" s="1"/>
  <c r="HA24" i="187" s="1"/>
  <c r="HB24" i="187" s="1"/>
  <c r="HC24" i="187" s="1"/>
  <c r="HD24" i="187" s="1"/>
  <c r="HE24" i="187" s="1"/>
  <c r="HF24" i="187" s="1"/>
  <c r="HG24" i="187" s="1"/>
  <c r="CO22" i="184"/>
  <c r="CP22" i="184" s="1"/>
  <c r="CQ22" i="184" s="1"/>
  <c r="CR22" i="184" s="1"/>
  <c r="CS22" i="184" s="1"/>
  <c r="CT22" i="184" s="1"/>
  <c r="CU22" i="184" s="1"/>
  <c r="CV22" i="184" s="1"/>
  <c r="CW22" i="184" s="1"/>
  <c r="CX22" i="184" s="1"/>
  <c r="CY22" i="184" s="1"/>
  <c r="CZ22" i="184" s="1"/>
  <c r="DA22" i="184" s="1"/>
  <c r="DB22" i="184" s="1"/>
  <c r="DC22" i="184" s="1"/>
  <c r="DD22" i="184" s="1"/>
  <c r="DE22" i="184" s="1"/>
  <c r="DF22" i="184" s="1"/>
  <c r="DG22" i="184" s="1"/>
  <c r="DH22" i="184" s="1"/>
  <c r="DI22" i="184" s="1"/>
  <c r="DJ22" i="184" s="1"/>
  <c r="DK22" i="184" s="1"/>
  <c r="DL22" i="184" s="1"/>
  <c r="DM22" i="184" s="1"/>
  <c r="DN22" i="184" s="1"/>
  <c r="DO22" i="184" s="1"/>
  <c r="DP22" i="184" s="1"/>
  <c r="DQ22" i="184" s="1"/>
  <c r="DR22" i="184" s="1"/>
  <c r="DS22" i="184" s="1"/>
  <c r="DT22" i="184" s="1"/>
  <c r="DU22" i="184" s="1"/>
  <c r="DV22" i="184" s="1"/>
  <c r="DW22" i="184" s="1"/>
  <c r="DX22" i="184" s="1"/>
  <c r="DY22" i="184" s="1"/>
  <c r="DZ22" i="184" s="1"/>
  <c r="EA22" i="184" s="1"/>
  <c r="EB22" i="184" s="1"/>
  <c r="EC22" i="184" s="1"/>
  <c r="ED22" i="184" s="1"/>
  <c r="EE22" i="184" s="1"/>
  <c r="EF22" i="184" s="1"/>
  <c r="EG22" i="184" s="1"/>
  <c r="EH22" i="184" s="1"/>
  <c r="EI22" i="184" s="1"/>
  <c r="EJ22" i="184" s="1"/>
  <c r="EK22" i="184" s="1"/>
  <c r="EL22" i="184" s="1"/>
  <c r="EM22" i="184" s="1"/>
  <c r="EN22" i="184" s="1"/>
  <c r="EO22" i="184" s="1"/>
  <c r="EP22" i="184" s="1"/>
  <c r="EQ22" i="184" s="1"/>
  <c r="ER22" i="184" s="1"/>
  <c r="ES22" i="184" s="1"/>
  <c r="ET22" i="184" s="1"/>
  <c r="EU22" i="184" s="1"/>
  <c r="EV22" i="184" s="1"/>
  <c r="EW22" i="184" s="1"/>
  <c r="EX22" i="184" s="1"/>
  <c r="EY22" i="184" s="1"/>
  <c r="EZ22" i="184" s="1"/>
  <c r="FA22" i="184" s="1"/>
  <c r="FB22" i="184" s="1"/>
  <c r="FC22" i="184" s="1"/>
  <c r="FD22" i="184" s="1"/>
  <c r="FE22" i="184" s="1"/>
  <c r="FF22" i="184" s="1"/>
  <c r="FG22" i="184" s="1"/>
  <c r="FH22" i="184" s="1"/>
  <c r="FI22" i="184" s="1"/>
  <c r="FJ22" i="184" s="1"/>
  <c r="FK22" i="184" s="1"/>
  <c r="FL22" i="184" s="1"/>
  <c r="FM22" i="184" s="1"/>
  <c r="FN22" i="184" s="1"/>
  <c r="FO22" i="184" s="1"/>
  <c r="FP22" i="184" s="1"/>
  <c r="FQ22" i="184" s="1"/>
  <c r="FR22" i="184" s="1"/>
  <c r="FS22" i="184" s="1"/>
  <c r="FT22" i="184" s="1"/>
  <c r="FU22" i="184" s="1"/>
  <c r="FV22" i="184" s="1"/>
  <c r="FW22" i="184" s="1"/>
  <c r="FX22" i="184" s="1"/>
  <c r="FY22" i="184" s="1"/>
  <c r="FZ22" i="184" s="1"/>
  <c r="GA22" i="184" s="1"/>
  <c r="GB22" i="184" s="1"/>
  <c r="GC22" i="184" s="1"/>
  <c r="GD22" i="184" s="1"/>
  <c r="GE22" i="184" s="1"/>
  <c r="GF22" i="184" s="1"/>
  <c r="GG22" i="184" s="1"/>
  <c r="GH22" i="184" s="1"/>
  <c r="GI22" i="184" s="1"/>
  <c r="GJ22" i="184" s="1"/>
  <c r="GK22" i="184" s="1"/>
  <c r="GL22" i="184" s="1"/>
  <c r="GM22" i="184" s="1"/>
  <c r="GN22" i="184" s="1"/>
  <c r="GO22" i="184" s="1"/>
  <c r="GP22" i="184" s="1"/>
  <c r="GQ22" i="184" s="1"/>
  <c r="GR22" i="184" s="1"/>
  <c r="GS22" i="184" s="1"/>
  <c r="GT22" i="184" s="1"/>
  <c r="GU22" i="184" s="1"/>
  <c r="GV22" i="184" s="1"/>
  <c r="GW22" i="184" s="1"/>
  <c r="GX22" i="184" s="1"/>
  <c r="GY22" i="184" s="1"/>
  <c r="GZ22" i="184" s="1"/>
  <c r="HA22" i="184" s="1"/>
  <c r="HB22" i="184" s="1"/>
  <c r="HC22" i="184" s="1"/>
  <c r="HD22" i="184" s="1"/>
  <c r="HE22" i="184" s="1"/>
  <c r="HF22" i="184" s="1"/>
  <c r="HG22" i="184" s="1"/>
  <c r="CO13" i="168"/>
  <c r="CP13" i="168" s="1"/>
  <c r="CQ13" i="168" s="1"/>
  <c r="CR13" i="168" s="1"/>
  <c r="CS13" i="168" s="1"/>
  <c r="CT13" i="168" s="1"/>
  <c r="CU13" i="168" s="1"/>
  <c r="CV13" i="168" s="1"/>
  <c r="CW13" i="168" s="1"/>
  <c r="CX13" i="168" s="1"/>
  <c r="CY13" i="168" s="1"/>
  <c r="CZ13" i="168" s="1"/>
  <c r="DA13" i="168" s="1"/>
  <c r="DB13" i="168" s="1"/>
  <c r="DC13" i="168" s="1"/>
  <c r="DD13" i="168" s="1"/>
  <c r="DE13" i="168" s="1"/>
  <c r="DF13" i="168" s="1"/>
  <c r="DG13" i="168" s="1"/>
  <c r="DH13" i="168" s="1"/>
  <c r="DI13" i="168" s="1"/>
  <c r="DJ13" i="168" s="1"/>
  <c r="DK13" i="168" s="1"/>
  <c r="DL13" i="168" s="1"/>
  <c r="DM13" i="168" s="1"/>
  <c r="DN13" i="168" s="1"/>
  <c r="DO13" i="168" s="1"/>
  <c r="BU33" i="187"/>
  <c r="BS37" i="185"/>
  <c r="U37" i="185" s="1"/>
  <c r="BR29" i="184"/>
  <c r="BR32" i="185"/>
  <c r="BR35" i="168"/>
  <c r="T35" i="168" s="1"/>
  <c r="CD34" i="168"/>
  <c r="W34" i="168" s="1"/>
  <c r="CD32" i="188"/>
  <c r="W32" i="188" s="1"/>
  <c r="BU20" i="187"/>
  <c r="BR40" i="184"/>
  <c r="BU28" i="168"/>
  <c r="BR25" i="184"/>
  <c r="CO16" i="186"/>
  <c r="CP16" i="186" s="1"/>
  <c r="CQ16" i="186" s="1"/>
  <c r="CR16" i="186" s="1"/>
  <c r="CS16" i="186" s="1"/>
  <c r="CT16" i="186" s="1"/>
  <c r="CU16" i="186" s="1"/>
  <c r="CV16" i="186" s="1"/>
  <c r="CW16" i="186" s="1"/>
  <c r="CX16" i="186" s="1"/>
  <c r="CY16" i="186" s="1"/>
  <c r="CZ16" i="186" s="1"/>
  <c r="DA16" i="186" s="1"/>
  <c r="DB16" i="186" s="1"/>
  <c r="DC16" i="186" s="1"/>
  <c r="DD16" i="186" s="1"/>
  <c r="DE16" i="186" s="1"/>
  <c r="DF16" i="186" s="1"/>
  <c r="DG16" i="186" s="1"/>
  <c r="DH16" i="186" s="1"/>
  <c r="DI16" i="186" s="1"/>
  <c r="DJ16" i="186" s="1"/>
  <c r="DK16" i="186" s="1"/>
  <c r="DL16" i="186" s="1"/>
  <c r="DM16" i="186" s="1"/>
  <c r="DN16" i="186" s="1"/>
  <c r="DO16" i="186" s="1"/>
  <c r="DP16" i="186" s="1"/>
  <c r="DQ16" i="186" s="1"/>
  <c r="DR16" i="186" s="1"/>
  <c r="DS16" i="186" s="1"/>
  <c r="DT16" i="186" s="1"/>
  <c r="DU16" i="186" s="1"/>
  <c r="DV16" i="186" s="1"/>
  <c r="DW16" i="186" s="1"/>
  <c r="DX16" i="186" s="1"/>
  <c r="DY16" i="186" s="1"/>
  <c r="DZ16" i="186" s="1"/>
  <c r="EA16" i="186" s="1"/>
  <c r="EB16" i="186" s="1"/>
  <c r="EC16" i="186" s="1"/>
  <c r="ED16" i="186" s="1"/>
  <c r="EE16" i="186" s="1"/>
  <c r="EF16" i="186" s="1"/>
  <c r="EG16" i="186" s="1"/>
  <c r="EH16" i="186" s="1"/>
  <c r="EI16" i="186" s="1"/>
  <c r="EJ16" i="186" s="1"/>
  <c r="EK16" i="186" s="1"/>
  <c r="EL16" i="186" s="1"/>
  <c r="EM16" i="186" s="1"/>
  <c r="EN16" i="186" s="1"/>
  <c r="EO16" i="186" s="1"/>
  <c r="EP16" i="186" s="1"/>
  <c r="EQ16" i="186" s="1"/>
  <c r="ER16" i="186" s="1"/>
  <c r="ES16" i="186" s="1"/>
  <c r="ET16" i="186" s="1"/>
  <c r="EU16" i="186" s="1"/>
  <c r="EV16" i="186" s="1"/>
  <c r="EW16" i="186" s="1"/>
  <c r="EX16" i="186" s="1"/>
  <c r="EY16" i="186" s="1"/>
  <c r="EZ16" i="186" s="1"/>
  <c r="FA16" i="186" s="1"/>
  <c r="FB16" i="186" s="1"/>
  <c r="FC16" i="186" s="1"/>
  <c r="FD16" i="186" s="1"/>
  <c r="FE16" i="186" s="1"/>
  <c r="FF16" i="186" s="1"/>
  <c r="FG16" i="186" s="1"/>
  <c r="FH16" i="186" s="1"/>
  <c r="FI16" i="186" s="1"/>
  <c r="FJ16" i="186" s="1"/>
  <c r="FK16" i="186" s="1"/>
  <c r="FL16" i="186" s="1"/>
  <c r="FM16" i="186" s="1"/>
  <c r="FN16" i="186" s="1"/>
  <c r="FO16" i="186" s="1"/>
  <c r="FP16" i="186" s="1"/>
  <c r="FQ16" i="186" s="1"/>
  <c r="FR16" i="186" s="1"/>
  <c r="FS16" i="186" s="1"/>
  <c r="FT16" i="186" s="1"/>
  <c r="FU16" i="186" s="1"/>
  <c r="FV16" i="186" s="1"/>
  <c r="FW16" i="186" s="1"/>
  <c r="FX16" i="186" s="1"/>
  <c r="FY16" i="186" s="1"/>
  <c r="FZ16" i="186" s="1"/>
  <c r="GA16" i="186" s="1"/>
  <c r="GB16" i="186" s="1"/>
  <c r="GC16" i="186" s="1"/>
  <c r="GD16" i="186" s="1"/>
  <c r="GE16" i="186" s="1"/>
  <c r="GF16" i="186" s="1"/>
  <c r="GG16" i="186" s="1"/>
  <c r="GH16" i="186" s="1"/>
  <c r="GI16" i="186" s="1"/>
  <c r="GJ16" i="186" s="1"/>
  <c r="GK16" i="186" s="1"/>
  <c r="GL16" i="186" s="1"/>
  <c r="GM16" i="186" s="1"/>
  <c r="GN16" i="186" s="1"/>
  <c r="GO16" i="186" s="1"/>
  <c r="GP16" i="186" s="1"/>
  <c r="GQ16" i="186" s="1"/>
  <c r="GR16" i="186" s="1"/>
  <c r="GS16" i="186" s="1"/>
  <c r="GT16" i="186" s="1"/>
  <c r="GU16" i="186" s="1"/>
  <c r="GV16" i="186" s="1"/>
  <c r="GW16" i="186" s="1"/>
  <c r="GX16" i="186" s="1"/>
  <c r="GY16" i="186" s="1"/>
  <c r="GZ16" i="186" s="1"/>
  <c r="HA16" i="186" s="1"/>
  <c r="HB16" i="186" s="1"/>
  <c r="HC16" i="186" s="1"/>
  <c r="HD16" i="186" s="1"/>
  <c r="HE16" i="186" s="1"/>
  <c r="HF16" i="186" s="1"/>
  <c r="HG16" i="186" s="1"/>
  <c r="CB29" i="168"/>
  <c r="CD38" i="187"/>
  <c r="W38" i="187" s="1"/>
  <c r="BX15" i="168"/>
  <c r="CO33" i="188"/>
  <c r="CP33" i="188" s="1"/>
  <c r="CQ33" i="188" s="1"/>
  <c r="CR33" i="188" s="1"/>
  <c r="CS33" i="188" s="1"/>
  <c r="CT33" i="188" s="1"/>
  <c r="CU33" i="188" s="1"/>
  <c r="CV33" i="188" s="1"/>
  <c r="CW33" i="188" s="1"/>
  <c r="CX33" i="188" s="1"/>
  <c r="CY33" i="188" s="1"/>
  <c r="CZ33" i="188" s="1"/>
  <c r="DA33" i="188" s="1"/>
  <c r="DB33" i="188" s="1"/>
  <c r="DC33" i="188" s="1"/>
  <c r="DD33" i="188" s="1"/>
  <c r="DE33" i="188" s="1"/>
  <c r="DF33" i="188" s="1"/>
  <c r="DG33" i="188" s="1"/>
  <c r="DH33" i="188" s="1"/>
  <c r="DI33" i="188" s="1"/>
  <c r="DJ33" i="188" s="1"/>
  <c r="DK33" i="188" s="1"/>
  <c r="DL33" i="188" s="1"/>
  <c r="DM33" i="188" s="1"/>
  <c r="DN33" i="188" s="1"/>
  <c r="DO33" i="188" s="1"/>
  <c r="DP33" i="188" s="1"/>
  <c r="DQ33" i="188" s="1"/>
  <c r="DR33" i="188" s="1"/>
  <c r="DS33" i="188" s="1"/>
  <c r="DT33" i="188" s="1"/>
  <c r="DU33" i="188" s="1"/>
  <c r="DV33" i="188" s="1"/>
  <c r="DW33" i="188" s="1"/>
  <c r="DX33" i="188" s="1"/>
  <c r="DY33" i="188" s="1"/>
  <c r="DZ33" i="188" s="1"/>
  <c r="EA33" i="188" s="1"/>
  <c r="EB33" i="188" s="1"/>
  <c r="EC33" i="188" s="1"/>
  <c r="ED33" i="188" s="1"/>
  <c r="EE33" i="188" s="1"/>
  <c r="EF33" i="188" s="1"/>
  <c r="EG33" i="188" s="1"/>
  <c r="EH33" i="188" s="1"/>
  <c r="EI33" i="188" s="1"/>
  <c r="EJ33" i="188" s="1"/>
  <c r="EK33" i="188" s="1"/>
  <c r="EL33" i="188" s="1"/>
  <c r="EM33" i="188" s="1"/>
  <c r="EN33" i="188" s="1"/>
  <c r="EO33" i="188" s="1"/>
  <c r="EP33" i="188" s="1"/>
  <c r="EQ33" i="188" s="1"/>
  <c r="ER33" i="188" s="1"/>
  <c r="ES33" i="188" s="1"/>
  <c r="ET33" i="188" s="1"/>
  <c r="EU33" i="188" s="1"/>
  <c r="EV33" i="188" s="1"/>
  <c r="EW33" i="188" s="1"/>
  <c r="EX33" i="188" s="1"/>
  <c r="EY33" i="188" s="1"/>
  <c r="EZ33" i="188" s="1"/>
  <c r="FA33" i="188" s="1"/>
  <c r="FB33" i="188" s="1"/>
  <c r="FC33" i="188" s="1"/>
  <c r="FD33" i="188" s="1"/>
  <c r="FE33" i="188" s="1"/>
  <c r="FF33" i="188" s="1"/>
  <c r="FG33" i="188" s="1"/>
  <c r="FH33" i="188" s="1"/>
  <c r="FI33" i="188" s="1"/>
  <c r="FJ33" i="188" s="1"/>
  <c r="FK33" i="188" s="1"/>
  <c r="FL33" i="188" s="1"/>
  <c r="FM33" i="188" s="1"/>
  <c r="FN33" i="188" s="1"/>
  <c r="FO33" i="188" s="1"/>
  <c r="FP33" i="188" s="1"/>
  <c r="FQ33" i="188" s="1"/>
  <c r="FR33" i="188" s="1"/>
  <c r="FS33" i="188" s="1"/>
  <c r="FT33" i="188" s="1"/>
  <c r="FU33" i="188" s="1"/>
  <c r="FV33" i="188" s="1"/>
  <c r="FW33" i="188" s="1"/>
  <c r="FX33" i="188" s="1"/>
  <c r="FY33" i="188" s="1"/>
  <c r="FZ33" i="188" s="1"/>
  <c r="GA33" i="188" s="1"/>
  <c r="GB33" i="188" s="1"/>
  <c r="GC33" i="188" s="1"/>
  <c r="GD33" i="188" s="1"/>
  <c r="GE33" i="188" s="1"/>
  <c r="GF33" i="188" s="1"/>
  <c r="GG33" i="188" s="1"/>
  <c r="GH33" i="188" s="1"/>
  <c r="GI33" i="188" s="1"/>
  <c r="GJ33" i="188" s="1"/>
  <c r="GK33" i="188" s="1"/>
  <c r="GL33" i="188" s="1"/>
  <c r="GM33" i="188" s="1"/>
  <c r="GN33" i="188" s="1"/>
  <c r="GO33" i="188" s="1"/>
  <c r="GP33" i="188" s="1"/>
  <c r="GQ33" i="188" s="1"/>
  <c r="GR33" i="188" s="1"/>
  <c r="GS33" i="188" s="1"/>
  <c r="GT33" i="188" s="1"/>
  <c r="GU33" i="188" s="1"/>
  <c r="GV33" i="188" s="1"/>
  <c r="GW33" i="188" s="1"/>
  <c r="GX33" i="188" s="1"/>
  <c r="GY33" i="188" s="1"/>
  <c r="GZ33" i="188" s="1"/>
  <c r="HA33" i="188" s="1"/>
  <c r="HB33" i="188" s="1"/>
  <c r="HC33" i="188" s="1"/>
  <c r="HD33" i="188" s="1"/>
  <c r="HE33" i="188" s="1"/>
  <c r="HF33" i="188" s="1"/>
  <c r="HG33" i="188" s="1"/>
  <c r="CD14" i="184"/>
  <c r="W14" i="184" s="1"/>
  <c r="CO20" i="186"/>
  <c r="CP20" i="186" s="1"/>
  <c r="CQ20" i="186" s="1"/>
  <c r="CR20" i="186" s="1"/>
  <c r="CS20" i="186" s="1"/>
  <c r="CT20" i="186" s="1"/>
  <c r="CU20" i="186" s="1"/>
  <c r="CV20" i="186" s="1"/>
  <c r="CW20" i="186" s="1"/>
  <c r="CX20" i="186" s="1"/>
  <c r="CY20" i="186" s="1"/>
  <c r="CZ20" i="186" s="1"/>
  <c r="DA20" i="186" s="1"/>
  <c r="DB20" i="186" s="1"/>
  <c r="DC20" i="186" s="1"/>
  <c r="DD20" i="186" s="1"/>
  <c r="DE20" i="186" s="1"/>
  <c r="DF20" i="186" s="1"/>
  <c r="DG20" i="186" s="1"/>
  <c r="DH20" i="186" s="1"/>
  <c r="DI20" i="186" s="1"/>
  <c r="DJ20" i="186" s="1"/>
  <c r="DK20" i="186" s="1"/>
  <c r="DL20" i="186" s="1"/>
  <c r="DM20" i="186" s="1"/>
  <c r="DN20" i="186" s="1"/>
  <c r="DO20" i="186" s="1"/>
  <c r="DP20" i="186" s="1"/>
  <c r="DQ20" i="186" s="1"/>
  <c r="DR20" i="186" s="1"/>
  <c r="DS20" i="186" s="1"/>
  <c r="DT20" i="186" s="1"/>
  <c r="DU20" i="186" s="1"/>
  <c r="DV20" i="186" s="1"/>
  <c r="DW20" i="186" s="1"/>
  <c r="DX20" i="186" s="1"/>
  <c r="DY20" i="186" s="1"/>
  <c r="DZ20" i="186" s="1"/>
  <c r="EA20" i="186" s="1"/>
  <c r="EB20" i="186" s="1"/>
  <c r="EC20" i="186" s="1"/>
  <c r="ED20" i="186" s="1"/>
  <c r="EE20" i="186" s="1"/>
  <c r="EF20" i="186" s="1"/>
  <c r="EG20" i="186" s="1"/>
  <c r="EH20" i="186" s="1"/>
  <c r="EI20" i="186" s="1"/>
  <c r="EJ20" i="186" s="1"/>
  <c r="EK20" i="186" s="1"/>
  <c r="EL20" i="186" s="1"/>
  <c r="EM20" i="186" s="1"/>
  <c r="EN20" i="186" s="1"/>
  <c r="EO20" i="186" s="1"/>
  <c r="EP20" i="186" s="1"/>
  <c r="EQ20" i="186" s="1"/>
  <c r="ER20" i="186" s="1"/>
  <c r="ES20" i="186" s="1"/>
  <c r="ET20" i="186" s="1"/>
  <c r="EU20" i="186" s="1"/>
  <c r="EV20" i="186" s="1"/>
  <c r="EW20" i="186" s="1"/>
  <c r="EX20" i="186" s="1"/>
  <c r="EY20" i="186" s="1"/>
  <c r="EZ20" i="186" s="1"/>
  <c r="FA20" i="186" s="1"/>
  <c r="FB20" i="186" s="1"/>
  <c r="FC20" i="186" s="1"/>
  <c r="FD20" i="186" s="1"/>
  <c r="FE20" i="186" s="1"/>
  <c r="FF20" i="186" s="1"/>
  <c r="FG20" i="186" s="1"/>
  <c r="FH20" i="186" s="1"/>
  <c r="FI20" i="186" s="1"/>
  <c r="FJ20" i="186" s="1"/>
  <c r="FK20" i="186" s="1"/>
  <c r="FL20" i="186" s="1"/>
  <c r="FM20" i="186" s="1"/>
  <c r="FN20" i="186" s="1"/>
  <c r="FO20" i="186" s="1"/>
  <c r="FP20" i="186" s="1"/>
  <c r="FQ20" i="186" s="1"/>
  <c r="FR20" i="186" s="1"/>
  <c r="FS20" i="186" s="1"/>
  <c r="FT20" i="186" s="1"/>
  <c r="FU20" i="186" s="1"/>
  <c r="FV20" i="186" s="1"/>
  <c r="FW20" i="186" s="1"/>
  <c r="FX20" i="186" s="1"/>
  <c r="FY20" i="186" s="1"/>
  <c r="FZ20" i="186" s="1"/>
  <c r="GA20" i="186" s="1"/>
  <c r="GB20" i="186" s="1"/>
  <c r="GC20" i="186" s="1"/>
  <c r="GD20" i="186" s="1"/>
  <c r="GE20" i="186" s="1"/>
  <c r="GF20" i="186" s="1"/>
  <c r="GG20" i="186" s="1"/>
  <c r="GH20" i="186" s="1"/>
  <c r="GI20" i="186" s="1"/>
  <c r="GJ20" i="186" s="1"/>
  <c r="GK20" i="186" s="1"/>
  <c r="GL20" i="186" s="1"/>
  <c r="GM20" i="186" s="1"/>
  <c r="GN20" i="186" s="1"/>
  <c r="GO20" i="186" s="1"/>
  <c r="GP20" i="186" s="1"/>
  <c r="GQ20" i="186" s="1"/>
  <c r="GR20" i="186" s="1"/>
  <c r="GS20" i="186" s="1"/>
  <c r="GT20" i="186" s="1"/>
  <c r="GU20" i="186" s="1"/>
  <c r="GV20" i="186" s="1"/>
  <c r="GW20" i="186" s="1"/>
  <c r="GX20" i="186" s="1"/>
  <c r="GY20" i="186" s="1"/>
  <c r="GZ20" i="186" s="1"/>
  <c r="HA20" i="186" s="1"/>
  <c r="HB20" i="186" s="1"/>
  <c r="HC20" i="186" s="1"/>
  <c r="HD20" i="186" s="1"/>
  <c r="HE20" i="186" s="1"/>
  <c r="HF20" i="186" s="1"/>
  <c r="HG20" i="186" s="1"/>
  <c r="CD40" i="168"/>
  <c r="W40" i="168" s="1"/>
  <c r="BY31" i="187"/>
  <c r="P31" i="187" s="1"/>
  <c r="CO27" i="184"/>
  <c r="CP27" i="184" s="1"/>
  <c r="CQ27" i="184" s="1"/>
  <c r="CR27" i="184" s="1"/>
  <c r="CS27" i="184" s="1"/>
  <c r="CT27" i="184" s="1"/>
  <c r="CU27" i="184" s="1"/>
  <c r="CV27" i="184" s="1"/>
  <c r="CW27" i="184" s="1"/>
  <c r="CX27" i="184" s="1"/>
  <c r="CY27" i="184" s="1"/>
  <c r="CZ27" i="184" s="1"/>
  <c r="DA27" i="184" s="1"/>
  <c r="DB27" i="184" s="1"/>
  <c r="DC27" i="184" s="1"/>
  <c r="DD27" i="184" s="1"/>
  <c r="DE27" i="184" s="1"/>
  <c r="DF27" i="184" s="1"/>
  <c r="DG27" i="184" s="1"/>
  <c r="DH27" i="184" s="1"/>
  <c r="DI27" i="184" s="1"/>
  <c r="DJ27" i="184" s="1"/>
  <c r="DK27" i="184" s="1"/>
  <c r="DL27" i="184" s="1"/>
  <c r="DM27" i="184" s="1"/>
  <c r="DN27" i="184" s="1"/>
  <c r="DO27" i="184" s="1"/>
  <c r="DP27" i="184" s="1"/>
  <c r="DQ27" i="184" s="1"/>
  <c r="DR27" i="184" s="1"/>
  <c r="DS27" i="184" s="1"/>
  <c r="DT27" i="184" s="1"/>
  <c r="DU27" i="184" s="1"/>
  <c r="DV27" i="184" s="1"/>
  <c r="DW27" i="184" s="1"/>
  <c r="DX27" i="184" s="1"/>
  <c r="DY27" i="184" s="1"/>
  <c r="DZ27" i="184" s="1"/>
  <c r="EA27" i="184" s="1"/>
  <c r="EB27" i="184" s="1"/>
  <c r="EC27" i="184" s="1"/>
  <c r="ED27" i="184" s="1"/>
  <c r="EE27" i="184" s="1"/>
  <c r="EF27" i="184" s="1"/>
  <c r="EG27" i="184" s="1"/>
  <c r="EH27" i="184" s="1"/>
  <c r="EI27" i="184" s="1"/>
  <c r="EJ27" i="184" s="1"/>
  <c r="EK27" i="184" s="1"/>
  <c r="EL27" i="184" s="1"/>
  <c r="EM27" i="184" s="1"/>
  <c r="EN27" i="184" s="1"/>
  <c r="EO27" i="184" s="1"/>
  <c r="EP27" i="184" s="1"/>
  <c r="EQ27" i="184" s="1"/>
  <c r="ER27" i="184" s="1"/>
  <c r="ES27" i="184" s="1"/>
  <c r="ET27" i="184" s="1"/>
  <c r="EU27" i="184" s="1"/>
  <c r="EV27" i="184" s="1"/>
  <c r="EW27" i="184" s="1"/>
  <c r="EX27" i="184" s="1"/>
  <c r="EY27" i="184" s="1"/>
  <c r="EZ27" i="184" s="1"/>
  <c r="FA27" i="184" s="1"/>
  <c r="FB27" i="184" s="1"/>
  <c r="FC27" i="184" s="1"/>
  <c r="FD27" i="184" s="1"/>
  <c r="FE27" i="184" s="1"/>
  <c r="FF27" i="184" s="1"/>
  <c r="FG27" i="184" s="1"/>
  <c r="FH27" i="184" s="1"/>
  <c r="FI27" i="184" s="1"/>
  <c r="FJ27" i="184" s="1"/>
  <c r="FK27" i="184" s="1"/>
  <c r="FL27" i="184" s="1"/>
  <c r="FM27" i="184" s="1"/>
  <c r="FN27" i="184" s="1"/>
  <c r="FO27" i="184" s="1"/>
  <c r="FP27" i="184" s="1"/>
  <c r="FQ27" i="184" s="1"/>
  <c r="FR27" i="184" s="1"/>
  <c r="FS27" i="184" s="1"/>
  <c r="FT27" i="184" s="1"/>
  <c r="FU27" i="184" s="1"/>
  <c r="FV27" i="184" s="1"/>
  <c r="FW27" i="184" s="1"/>
  <c r="FX27" i="184" s="1"/>
  <c r="FY27" i="184" s="1"/>
  <c r="FZ27" i="184" s="1"/>
  <c r="GA27" i="184" s="1"/>
  <c r="GB27" i="184" s="1"/>
  <c r="GC27" i="184" s="1"/>
  <c r="GD27" i="184" s="1"/>
  <c r="GE27" i="184" s="1"/>
  <c r="GF27" i="184" s="1"/>
  <c r="GG27" i="184" s="1"/>
  <c r="GH27" i="184" s="1"/>
  <c r="GI27" i="184" s="1"/>
  <c r="GJ27" i="184" s="1"/>
  <c r="GK27" i="184" s="1"/>
  <c r="GL27" i="184" s="1"/>
  <c r="GM27" i="184" s="1"/>
  <c r="GN27" i="184" s="1"/>
  <c r="GO27" i="184" s="1"/>
  <c r="GP27" i="184" s="1"/>
  <c r="GQ27" i="184" s="1"/>
  <c r="GR27" i="184" s="1"/>
  <c r="GS27" i="184" s="1"/>
  <c r="GT27" i="184" s="1"/>
  <c r="GU27" i="184" s="1"/>
  <c r="GV27" i="184" s="1"/>
  <c r="GW27" i="184" s="1"/>
  <c r="GX27" i="184" s="1"/>
  <c r="GY27" i="184" s="1"/>
  <c r="GZ27" i="184" s="1"/>
  <c r="HA27" i="184" s="1"/>
  <c r="HB27" i="184" s="1"/>
  <c r="HC27" i="184" s="1"/>
  <c r="HD27" i="184" s="1"/>
  <c r="HE27" i="184" s="1"/>
  <c r="HF27" i="184" s="1"/>
  <c r="HG27" i="184" s="1"/>
  <c r="CO27" i="188"/>
  <c r="CP27" i="188" s="1"/>
  <c r="CQ27" i="188" s="1"/>
  <c r="CR27" i="188" s="1"/>
  <c r="CS27" i="188" s="1"/>
  <c r="CT27" i="188" s="1"/>
  <c r="CU27" i="188" s="1"/>
  <c r="CV27" i="188" s="1"/>
  <c r="CW27" i="188" s="1"/>
  <c r="CX27" i="188" s="1"/>
  <c r="CY27" i="188" s="1"/>
  <c r="CZ27" i="188" s="1"/>
  <c r="DA27" i="188" s="1"/>
  <c r="DB27" i="188" s="1"/>
  <c r="DC27" i="188" s="1"/>
  <c r="DD27" i="188" s="1"/>
  <c r="DE27" i="188" s="1"/>
  <c r="DF27" i="188" s="1"/>
  <c r="DG27" i="188" s="1"/>
  <c r="DH27" i="188" s="1"/>
  <c r="DI27" i="188" s="1"/>
  <c r="DJ27" i="188" s="1"/>
  <c r="DK27" i="188" s="1"/>
  <c r="DL27" i="188" s="1"/>
  <c r="DM27" i="188" s="1"/>
  <c r="DN27" i="188" s="1"/>
  <c r="DO27" i="188" s="1"/>
  <c r="DP27" i="188" s="1"/>
  <c r="DQ27" i="188" s="1"/>
  <c r="DR27" i="188" s="1"/>
  <c r="DS27" i="188" s="1"/>
  <c r="DT27" i="188" s="1"/>
  <c r="DU27" i="188" s="1"/>
  <c r="DV27" i="188" s="1"/>
  <c r="DW27" i="188" s="1"/>
  <c r="DX27" i="188" s="1"/>
  <c r="DY27" i="188" s="1"/>
  <c r="DZ27" i="188" s="1"/>
  <c r="EA27" i="188" s="1"/>
  <c r="EB27" i="188" s="1"/>
  <c r="EC27" i="188" s="1"/>
  <c r="ED27" i="188" s="1"/>
  <c r="EE27" i="188" s="1"/>
  <c r="EF27" i="188" s="1"/>
  <c r="EG27" i="188" s="1"/>
  <c r="EH27" i="188" s="1"/>
  <c r="EI27" i="188" s="1"/>
  <c r="EJ27" i="188" s="1"/>
  <c r="EK27" i="188" s="1"/>
  <c r="EL27" i="188" s="1"/>
  <c r="EM27" i="188" s="1"/>
  <c r="EN27" i="188" s="1"/>
  <c r="EO27" i="188" s="1"/>
  <c r="EP27" i="188" s="1"/>
  <c r="EQ27" i="188" s="1"/>
  <c r="ER27" i="188" s="1"/>
  <c r="ES27" i="188" s="1"/>
  <c r="ET27" i="188" s="1"/>
  <c r="EU27" i="188" s="1"/>
  <c r="EV27" i="188" s="1"/>
  <c r="EW27" i="188" s="1"/>
  <c r="EX27" i="188" s="1"/>
  <c r="EY27" i="188" s="1"/>
  <c r="EZ27" i="188" s="1"/>
  <c r="FA27" i="188" s="1"/>
  <c r="FB27" i="188" s="1"/>
  <c r="FC27" i="188" s="1"/>
  <c r="FD27" i="188" s="1"/>
  <c r="FE27" i="188" s="1"/>
  <c r="FF27" i="188" s="1"/>
  <c r="FG27" i="188" s="1"/>
  <c r="FH27" i="188" s="1"/>
  <c r="FI27" i="188" s="1"/>
  <c r="FJ27" i="188" s="1"/>
  <c r="FK27" i="188" s="1"/>
  <c r="FL27" i="188" s="1"/>
  <c r="FM27" i="188" s="1"/>
  <c r="FN27" i="188" s="1"/>
  <c r="FO27" i="188" s="1"/>
  <c r="FP27" i="188" s="1"/>
  <c r="FQ27" i="188" s="1"/>
  <c r="FR27" i="188" s="1"/>
  <c r="FS27" i="188" s="1"/>
  <c r="FT27" i="188" s="1"/>
  <c r="FU27" i="188" s="1"/>
  <c r="FV27" i="188" s="1"/>
  <c r="FW27" i="188" s="1"/>
  <c r="FX27" i="188" s="1"/>
  <c r="FY27" i="188" s="1"/>
  <c r="FZ27" i="188" s="1"/>
  <c r="GA27" i="188" s="1"/>
  <c r="GB27" i="188" s="1"/>
  <c r="GC27" i="188" s="1"/>
  <c r="GD27" i="188" s="1"/>
  <c r="GE27" i="188" s="1"/>
  <c r="GF27" i="188" s="1"/>
  <c r="GG27" i="188" s="1"/>
  <c r="GH27" i="188" s="1"/>
  <c r="GI27" i="188" s="1"/>
  <c r="GJ27" i="188" s="1"/>
  <c r="GK27" i="188" s="1"/>
  <c r="GL27" i="188" s="1"/>
  <c r="GM27" i="188" s="1"/>
  <c r="GN27" i="188" s="1"/>
  <c r="GO27" i="188" s="1"/>
  <c r="GP27" i="188" s="1"/>
  <c r="GQ27" i="188" s="1"/>
  <c r="GR27" i="188" s="1"/>
  <c r="GS27" i="188" s="1"/>
  <c r="GT27" i="188" s="1"/>
  <c r="GU27" i="188" s="1"/>
  <c r="GV27" i="188" s="1"/>
  <c r="GW27" i="188" s="1"/>
  <c r="GX27" i="188" s="1"/>
  <c r="GY27" i="188" s="1"/>
  <c r="GZ27" i="188" s="1"/>
  <c r="HA27" i="188" s="1"/>
  <c r="HB27" i="188" s="1"/>
  <c r="HC27" i="188" s="1"/>
  <c r="HD27" i="188" s="1"/>
  <c r="HE27" i="188" s="1"/>
  <c r="HF27" i="188" s="1"/>
  <c r="HG27" i="188" s="1"/>
  <c r="CO20" i="188"/>
  <c r="CP20" i="188" s="1"/>
  <c r="CQ20" i="188" s="1"/>
  <c r="CR20" i="188" s="1"/>
  <c r="CS20" i="188" s="1"/>
  <c r="CT20" i="188" s="1"/>
  <c r="CU20" i="188" s="1"/>
  <c r="CV20" i="188" s="1"/>
  <c r="CW20" i="188" s="1"/>
  <c r="CX20" i="188" s="1"/>
  <c r="CY20" i="188" s="1"/>
  <c r="CZ20" i="188" s="1"/>
  <c r="DA20" i="188" s="1"/>
  <c r="DB20" i="188" s="1"/>
  <c r="DC20" i="188" s="1"/>
  <c r="DD20" i="188" s="1"/>
  <c r="DE20" i="188" s="1"/>
  <c r="DF20" i="188" s="1"/>
  <c r="DG20" i="188" s="1"/>
  <c r="DH20" i="188" s="1"/>
  <c r="DI20" i="188" s="1"/>
  <c r="DJ20" i="188" s="1"/>
  <c r="DK20" i="188" s="1"/>
  <c r="DL20" i="188" s="1"/>
  <c r="DM20" i="188" s="1"/>
  <c r="DN20" i="188" s="1"/>
  <c r="DO20" i="188" s="1"/>
  <c r="DP20" i="188" s="1"/>
  <c r="DQ20" i="188" s="1"/>
  <c r="DR20" i="188" s="1"/>
  <c r="DS20" i="188" s="1"/>
  <c r="DT20" i="188" s="1"/>
  <c r="DU20" i="188" s="1"/>
  <c r="DV20" i="188" s="1"/>
  <c r="DW20" i="188" s="1"/>
  <c r="DX20" i="188" s="1"/>
  <c r="DY20" i="188" s="1"/>
  <c r="DZ20" i="188" s="1"/>
  <c r="EA20" i="188" s="1"/>
  <c r="EB20" i="188" s="1"/>
  <c r="EC20" i="188" s="1"/>
  <c r="ED20" i="188" s="1"/>
  <c r="EE20" i="188" s="1"/>
  <c r="EF20" i="188" s="1"/>
  <c r="EG20" i="188" s="1"/>
  <c r="EH20" i="188" s="1"/>
  <c r="EI20" i="188" s="1"/>
  <c r="EJ20" i="188" s="1"/>
  <c r="EK20" i="188" s="1"/>
  <c r="EL20" i="188" s="1"/>
  <c r="EM20" i="188" s="1"/>
  <c r="EN20" i="188" s="1"/>
  <c r="EO20" i="188" s="1"/>
  <c r="EP20" i="188" s="1"/>
  <c r="EQ20" i="188" s="1"/>
  <c r="ER20" i="188" s="1"/>
  <c r="ES20" i="188" s="1"/>
  <c r="ET20" i="188" s="1"/>
  <c r="EU20" i="188" s="1"/>
  <c r="EV20" i="188" s="1"/>
  <c r="EW20" i="188" s="1"/>
  <c r="EX20" i="188" s="1"/>
  <c r="EY20" i="188" s="1"/>
  <c r="EZ20" i="188" s="1"/>
  <c r="FA20" i="188" s="1"/>
  <c r="FB20" i="188" s="1"/>
  <c r="FC20" i="188" s="1"/>
  <c r="FD20" i="188" s="1"/>
  <c r="FE20" i="188" s="1"/>
  <c r="FF20" i="188" s="1"/>
  <c r="FG20" i="188" s="1"/>
  <c r="FH20" i="188" s="1"/>
  <c r="FI20" i="188" s="1"/>
  <c r="FJ20" i="188" s="1"/>
  <c r="FK20" i="188" s="1"/>
  <c r="FL20" i="188" s="1"/>
  <c r="FM20" i="188" s="1"/>
  <c r="FN20" i="188" s="1"/>
  <c r="FO20" i="188" s="1"/>
  <c r="FP20" i="188" s="1"/>
  <c r="FQ20" i="188" s="1"/>
  <c r="FR20" i="188" s="1"/>
  <c r="FS20" i="188" s="1"/>
  <c r="FT20" i="188" s="1"/>
  <c r="FU20" i="188" s="1"/>
  <c r="FV20" i="188" s="1"/>
  <c r="FW20" i="188" s="1"/>
  <c r="FX20" i="188" s="1"/>
  <c r="FY20" i="188" s="1"/>
  <c r="FZ20" i="188" s="1"/>
  <c r="GA20" i="188" s="1"/>
  <c r="GB20" i="188" s="1"/>
  <c r="GC20" i="188" s="1"/>
  <c r="GD20" i="188" s="1"/>
  <c r="GE20" i="188" s="1"/>
  <c r="GF20" i="188" s="1"/>
  <c r="GG20" i="188" s="1"/>
  <c r="GH20" i="188" s="1"/>
  <c r="GI20" i="188" s="1"/>
  <c r="GJ20" i="188" s="1"/>
  <c r="GK20" i="188" s="1"/>
  <c r="GL20" i="188" s="1"/>
  <c r="GM20" i="188" s="1"/>
  <c r="GN20" i="188" s="1"/>
  <c r="GO20" i="188" s="1"/>
  <c r="GP20" i="188" s="1"/>
  <c r="GQ20" i="188" s="1"/>
  <c r="GR20" i="188" s="1"/>
  <c r="GS20" i="188" s="1"/>
  <c r="GT20" i="188" s="1"/>
  <c r="GU20" i="188" s="1"/>
  <c r="GV20" i="188" s="1"/>
  <c r="GW20" i="188" s="1"/>
  <c r="GX20" i="188" s="1"/>
  <c r="GY20" i="188" s="1"/>
  <c r="GZ20" i="188" s="1"/>
  <c r="HA20" i="188" s="1"/>
  <c r="HB20" i="188" s="1"/>
  <c r="HC20" i="188" s="1"/>
  <c r="HD20" i="188" s="1"/>
  <c r="HE20" i="188" s="1"/>
  <c r="HF20" i="188" s="1"/>
  <c r="HG20" i="188" s="1"/>
  <c r="BS18" i="186"/>
  <c r="U18" i="186" s="1"/>
  <c r="BX18" i="186"/>
  <c r="CO35" i="188"/>
  <c r="CP35" i="188" s="1"/>
  <c r="CQ35" i="188" s="1"/>
  <c r="CR35" i="188" s="1"/>
  <c r="CS35" i="188" s="1"/>
  <c r="CT35" i="188" s="1"/>
  <c r="CU35" i="188" s="1"/>
  <c r="CV35" i="188" s="1"/>
  <c r="CW35" i="188" s="1"/>
  <c r="CX35" i="188" s="1"/>
  <c r="CY35" i="188" s="1"/>
  <c r="CZ35" i="188" s="1"/>
  <c r="DA35" i="188" s="1"/>
  <c r="DB35" i="188" s="1"/>
  <c r="DC35" i="188" s="1"/>
  <c r="DD35" i="188" s="1"/>
  <c r="DE35" i="188" s="1"/>
  <c r="DF35" i="188" s="1"/>
  <c r="DG35" i="188" s="1"/>
  <c r="DH35" i="188" s="1"/>
  <c r="DI35" i="188" s="1"/>
  <c r="DJ35" i="188" s="1"/>
  <c r="DK35" i="188" s="1"/>
  <c r="DL35" i="188" s="1"/>
  <c r="DM35" i="188" s="1"/>
  <c r="DN35" i="188" s="1"/>
  <c r="DO35" i="188" s="1"/>
  <c r="DP35" i="188" s="1"/>
  <c r="DQ35" i="188" s="1"/>
  <c r="DR35" i="188" s="1"/>
  <c r="DS35" i="188" s="1"/>
  <c r="DT35" i="188" s="1"/>
  <c r="DU35" i="188" s="1"/>
  <c r="DV35" i="188" s="1"/>
  <c r="DW35" i="188" s="1"/>
  <c r="DX35" i="188" s="1"/>
  <c r="DY35" i="188" s="1"/>
  <c r="DZ35" i="188" s="1"/>
  <c r="EA35" i="188" s="1"/>
  <c r="EB35" i="188" s="1"/>
  <c r="EC35" i="188" s="1"/>
  <c r="ED35" i="188" s="1"/>
  <c r="EE35" i="188" s="1"/>
  <c r="EF35" i="188" s="1"/>
  <c r="EG35" i="188" s="1"/>
  <c r="EH35" i="188" s="1"/>
  <c r="EI35" i="188" s="1"/>
  <c r="EJ35" i="188" s="1"/>
  <c r="EK35" i="188" s="1"/>
  <c r="EL35" i="188" s="1"/>
  <c r="EM35" i="188" s="1"/>
  <c r="EN35" i="188" s="1"/>
  <c r="EO35" i="188" s="1"/>
  <c r="EP35" i="188" s="1"/>
  <c r="EQ35" i="188" s="1"/>
  <c r="ER35" i="188" s="1"/>
  <c r="ES35" i="188" s="1"/>
  <c r="ET35" i="188" s="1"/>
  <c r="EU35" i="188" s="1"/>
  <c r="EV35" i="188" s="1"/>
  <c r="EW35" i="188" s="1"/>
  <c r="EX35" i="188" s="1"/>
  <c r="EY35" i="188" s="1"/>
  <c r="EZ35" i="188" s="1"/>
  <c r="FA35" i="188" s="1"/>
  <c r="FB35" i="188" s="1"/>
  <c r="FC35" i="188" s="1"/>
  <c r="FD35" i="188" s="1"/>
  <c r="FE35" i="188" s="1"/>
  <c r="FF35" i="188" s="1"/>
  <c r="FG35" i="188" s="1"/>
  <c r="FH35" i="188" s="1"/>
  <c r="FI35" i="188" s="1"/>
  <c r="FJ35" i="188" s="1"/>
  <c r="FK35" i="188" s="1"/>
  <c r="FL35" i="188" s="1"/>
  <c r="FM35" i="188" s="1"/>
  <c r="FN35" i="188" s="1"/>
  <c r="FO35" i="188" s="1"/>
  <c r="FP35" i="188" s="1"/>
  <c r="FQ35" i="188" s="1"/>
  <c r="FR35" i="188" s="1"/>
  <c r="FS35" i="188" s="1"/>
  <c r="FT35" i="188" s="1"/>
  <c r="FU35" i="188" s="1"/>
  <c r="FV35" i="188" s="1"/>
  <c r="FW35" i="188" s="1"/>
  <c r="FX35" i="188" s="1"/>
  <c r="FY35" i="188" s="1"/>
  <c r="FZ35" i="188" s="1"/>
  <c r="GA35" i="188" s="1"/>
  <c r="GB35" i="188" s="1"/>
  <c r="GC35" i="188" s="1"/>
  <c r="GD35" i="188" s="1"/>
  <c r="GE35" i="188" s="1"/>
  <c r="GF35" i="188" s="1"/>
  <c r="GG35" i="188" s="1"/>
  <c r="GH35" i="188" s="1"/>
  <c r="GI35" i="188" s="1"/>
  <c r="GJ35" i="188" s="1"/>
  <c r="GK35" i="188" s="1"/>
  <c r="GL35" i="188" s="1"/>
  <c r="GM35" i="188" s="1"/>
  <c r="GN35" i="188" s="1"/>
  <c r="GO35" i="188" s="1"/>
  <c r="GP35" i="188" s="1"/>
  <c r="GQ35" i="188" s="1"/>
  <c r="GR35" i="188" s="1"/>
  <c r="GS35" i="188" s="1"/>
  <c r="GT35" i="188" s="1"/>
  <c r="GU35" i="188" s="1"/>
  <c r="GV35" i="188" s="1"/>
  <c r="GW35" i="188" s="1"/>
  <c r="GX35" i="188" s="1"/>
  <c r="GY35" i="188" s="1"/>
  <c r="GZ35" i="188" s="1"/>
  <c r="HA35" i="188" s="1"/>
  <c r="HB35" i="188" s="1"/>
  <c r="HC35" i="188" s="1"/>
  <c r="HD35" i="188" s="1"/>
  <c r="HE35" i="188" s="1"/>
  <c r="HF35" i="188" s="1"/>
  <c r="HG35" i="188" s="1"/>
  <c r="CO23" i="188"/>
  <c r="CP23" i="188" s="1"/>
  <c r="CQ23" i="188" s="1"/>
  <c r="CR23" i="188" s="1"/>
  <c r="CS23" i="188" s="1"/>
  <c r="CT23" i="188" s="1"/>
  <c r="CU23" i="188" s="1"/>
  <c r="CV23" i="188" s="1"/>
  <c r="CW23" i="188" s="1"/>
  <c r="CX23" i="188" s="1"/>
  <c r="CY23" i="188" s="1"/>
  <c r="CZ23" i="188" s="1"/>
  <c r="DA23" i="188" s="1"/>
  <c r="DB23" i="188" s="1"/>
  <c r="DC23" i="188" s="1"/>
  <c r="DD23" i="188" s="1"/>
  <c r="DE23" i="188" s="1"/>
  <c r="DF23" i="188" s="1"/>
  <c r="DG23" i="188" s="1"/>
  <c r="DH23" i="188" s="1"/>
  <c r="DI23" i="188" s="1"/>
  <c r="DJ23" i="188" s="1"/>
  <c r="DK23" i="188" s="1"/>
  <c r="DL23" i="188" s="1"/>
  <c r="DM23" i="188" s="1"/>
  <c r="DN23" i="188" s="1"/>
  <c r="DO23" i="188" s="1"/>
  <c r="DP23" i="188" s="1"/>
  <c r="DQ23" i="188" s="1"/>
  <c r="DR23" i="188" s="1"/>
  <c r="DS23" i="188" s="1"/>
  <c r="DT23" i="188" s="1"/>
  <c r="DU23" i="188" s="1"/>
  <c r="DV23" i="188" s="1"/>
  <c r="DW23" i="188" s="1"/>
  <c r="DX23" i="188" s="1"/>
  <c r="DY23" i="188" s="1"/>
  <c r="DZ23" i="188" s="1"/>
  <c r="EA23" i="188" s="1"/>
  <c r="EB23" i="188" s="1"/>
  <c r="EC23" i="188" s="1"/>
  <c r="ED23" i="188" s="1"/>
  <c r="EE23" i="188" s="1"/>
  <c r="EF23" i="188" s="1"/>
  <c r="EG23" i="188" s="1"/>
  <c r="CB17" i="184"/>
  <c r="CO39" i="186"/>
  <c r="CP39" i="186" s="1"/>
  <c r="CQ39" i="186" s="1"/>
  <c r="CR39" i="186" s="1"/>
  <c r="CS39" i="186" s="1"/>
  <c r="CT39" i="186" s="1"/>
  <c r="CU39" i="186" s="1"/>
  <c r="CV39" i="186" s="1"/>
  <c r="CW39" i="186" s="1"/>
  <c r="CX39" i="186" s="1"/>
  <c r="CY39" i="186" s="1"/>
  <c r="CZ39" i="186" s="1"/>
  <c r="DA39" i="186" s="1"/>
  <c r="DB39" i="186" s="1"/>
  <c r="DC39" i="186" s="1"/>
  <c r="DD39" i="186" s="1"/>
  <c r="DE39" i="186" s="1"/>
  <c r="DF39" i="186" s="1"/>
  <c r="DG39" i="186" s="1"/>
  <c r="DH39" i="186" s="1"/>
  <c r="DI39" i="186" s="1"/>
  <c r="DJ39" i="186" s="1"/>
  <c r="DK39" i="186" s="1"/>
  <c r="DL39" i="186" s="1"/>
  <c r="DM39" i="186" s="1"/>
  <c r="DN39" i="186" s="1"/>
  <c r="DO39" i="186" s="1"/>
  <c r="DP39" i="186" s="1"/>
  <c r="DQ39" i="186" s="1"/>
  <c r="DR39" i="186" s="1"/>
  <c r="DS39" i="186" s="1"/>
  <c r="DT39" i="186" s="1"/>
  <c r="DU39" i="186" s="1"/>
  <c r="DV39" i="186" s="1"/>
  <c r="DW39" i="186" s="1"/>
  <c r="DX39" i="186" s="1"/>
  <c r="DY39" i="186" s="1"/>
  <c r="DZ39" i="186" s="1"/>
  <c r="EA39" i="186" s="1"/>
  <c r="EB39" i="186" s="1"/>
  <c r="EC39" i="186" s="1"/>
  <c r="ED39" i="186" s="1"/>
  <c r="EE39" i="186" s="1"/>
  <c r="EF39" i="186" s="1"/>
  <c r="EG39" i="186" s="1"/>
  <c r="EH39" i="186" s="1"/>
  <c r="EI39" i="186" s="1"/>
  <c r="EJ39" i="186" s="1"/>
  <c r="EK39" i="186" s="1"/>
  <c r="EL39" i="186" s="1"/>
  <c r="EM39" i="186" s="1"/>
  <c r="EN39" i="186" s="1"/>
  <c r="EO39" i="186" s="1"/>
  <c r="EP39" i="186" s="1"/>
  <c r="EQ39" i="186" s="1"/>
  <c r="ER39" i="186" s="1"/>
  <c r="ES39" i="186" s="1"/>
  <c r="ET39" i="186" s="1"/>
  <c r="EU39" i="186" s="1"/>
  <c r="EV39" i="186" s="1"/>
  <c r="EW39" i="186" s="1"/>
  <c r="EX39" i="186" s="1"/>
  <c r="EY39" i="186" s="1"/>
  <c r="EZ39" i="186" s="1"/>
  <c r="FA39" i="186" s="1"/>
  <c r="FB39" i="186" s="1"/>
  <c r="FC39" i="186" s="1"/>
  <c r="FD39" i="186" s="1"/>
  <c r="FE39" i="186" s="1"/>
  <c r="FF39" i="186" s="1"/>
  <c r="FG39" i="186" s="1"/>
  <c r="FH39" i="186" s="1"/>
  <c r="FI39" i="186" s="1"/>
  <c r="FJ39" i="186" s="1"/>
  <c r="FK39" i="186" s="1"/>
  <c r="FL39" i="186" s="1"/>
  <c r="FM39" i="186" s="1"/>
  <c r="FN39" i="186" s="1"/>
  <c r="FO39" i="186" s="1"/>
  <c r="FP39" i="186" s="1"/>
  <c r="FQ39" i="186" s="1"/>
  <c r="FR39" i="186" s="1"/>
  <c r="FS39" i="186" s="1"/>
  <c r="FT39" i="186" s="1"/>
  <c r="FU39" i="186" s="1"/>
  <c r="FV39" i="186" s="1"/>
  <c r="FW39" i="186" s="1"/>
  <c r="FX39" i="186" s="1"/>
  <c r="FY39" i="186" s="1"/>
  <c r="FZ39" i="186" s="1"/>
  <c r="GA39" i="186" s="1"/>
  <c r="GB39" i="186" s="1"/>
  <c r="GC39" i="186" s="1"/>
  <c r="GD39" i="186" s="1"/>
  <c r="GE39" i="186" s="1"/>
  <c r="GF39" i="186" s="1"/>
  <c r="GG39" i="186" s="1"/>
  <c r="GH39" i="186" s="1"/>
  <c r="GI39" i="186" s="1"/>
  <c r="GJ39" i="186" s="1"/>
  <c r="GK39" i="186" s="1"/>
  <c r="GL39" i="186" s="1"/>
  <c r="GM39" i="186" s="1"/>
  <c r="GN39" i="186" s="1"/>
  <c r="GO39" i="186" s="1"/>
  <c r="GP39" i="186" s="1"/>
  <c r="GQ39" i="186" s="1"/>
  <c r="GR39" i="186" s="1"/>
  <c r="GS39" i="186" s="1"/>
  <c r="GT39" i="186" s="1"/>
  <c r="GU39" i="186" s="1"/>
  <c r="GV39" i="186" s="1"/>
  <c r="GW39" i="186" s="1"/>
  <c r="GX39" i="186" s="1"/>
  <c r="GY39" i="186" s="1"/>
  <c r="GZ39" i="186" s="1"/>
  <c r="HA39" i="186" s="1"/>
  <c r="HB39" i="186" s="1"/>
  <c r="HC39" i="186" s="1"/>
  <c r="HD39" i="186" s="1"/>
  <c r="HE39" i="186" s="1"/>
  <c r="HF39" i="186" s="1"/>
  <c r="HG39" i="186" s="1"/>
  <c r="CB42" i="186"/>
  <c r="CD25" i="184"/>
  <c r="W25" i="184" s="1"/>
  <c r="O39" i="185"/>
  <c r="CO21" i="188"/>
  <c r="CP21" i="188" s="1"/>
  <c r="CQ21" i="188" s="1"/>
  <c r="CR21" i="188" s="1"/>
  <c r="CS21" i="188" s="1"/>
  <c r="CT21" i="188" s="1"/>
  <c r="CU21" i="188" s="1"/>
  <c r="CV21" i="188" s="1"/>
  <c r="CW21" i="188" s="1"/>
  <c r="CX21" i="188" s="1"/>
  <c r="CY21" i="188" s="1"/>
  <c r="CZ21" i="188" s="1"/>
  <c r="DA21" i="188" s="1"/>
  <c r="DB21" i="188" s="1"/>
  <c r="DC21" i="188" s="1"/>
  <c r="DD21" i="188" s="1"/>
  <c r="DE21" i="188" s="1"/>
  <c r="DF21" i="188" s="1"/>
  <c r="DG21" i="188" s="1"/>
  <c r="DH21" i="188" s="1"/>
  <c r="DI21" i="188" s="1"/>
  <c r="DJ21" i="188" s="1"/>
  <c r="DK21" i="188" s="1"/>
  <c r="DL21" i="188" s="1"/>
  <c r="DM21" i="188" s="1"/>
  <c r="DN21" i="188" s="1"/>
  <c r="DO21" i="188" s="1"/>
  <c r="DP21" i="188" s="1"/>
  <c r="DQ21" i="188" s="1"/>
  <c r="DR21" i="188" s="1"/>
  <c r="DS21" i="188" s="1"/>
  <c r="DT21" i="188" s="1"/>
  <c r="DU21" i="188" s="1"/>
  <c r="DV21" i="188" s="1"/>
  <c r="DW21" i="188" s="1"/>
  <c r="DX21" i="188" s="1"/>
  <c r="DY21" i="188" s="1"/>
  <c r="DZ21" i="188" s="1"/>
  <c r="EA21" i="188" s="1"/>
  <c r="EB21" i="188" s="1"/>
  <c r="EC21" i="188" s="1"/>
  <c r="ED21" i="188" s="1"/>
  <c r="EE21" i="188" s="1"/>
  <c r="EF21" i="188" s="1"/>
  <c r="EG21" i="188" s="1"/>
  <c r="EH21" i="188" s="1"/>
  <c r="EI21" i="188" s="1"/>
  <c r="EJ21" i="188" s="1"/>
  <c r="EK21" i="188" s="1"/>
  <c r="EL21" i="188" s="1"/>
  <c r="EM21" i="188" s="1"/>
  <c r="EN21" i="188" s="1"/>
  <c r="EO21" i="188" s="1"/>
  <c r="EP21" i="188" s="1"/>
  <c r="EQ21" i="188" s="1"/>
  <c r="ER21" i="188" s="1"/>
  <c r="ES21" i="188" s="1"/>
  <c r="ET21" i="188" s="1"/>
  <c r="EU21" i="188" s="1"/>
  <c r="EV21" i="188" s="1"/>
  <c r="EW21" i="188" s="1"/>
  <c r="EX21" i="188" s="1"/>
  <c r="EY21" i="188" s="1"/>
  <c r="EZ21" i="188" s="1"/>
  <c r="FA21" i="188" s="1"/>
  <c r="FB21" i="188" s="1"/>
  <c r="FC21" i="188" s="1"/>
  <c r="FD21" i="188" s="1"/>
  <c r="FE21" i="188" s="1"/>
  <c r="FF21" i="188" s="1"/>
  <c r="FG21" i="188" s="1"/>
  <c r="FH21" i="188" s="1"/>
  <c r="FI21" i="188" s="1"/>
  <c r="FJ21" i="188" s="1"/>
  <c r="FK21" i="188" s="1"/>
  <c r="FL21" i="188" s="1"/>
  <c r="FM21" i="188" s="1"/>
  <c r="FN21" i="188" s="1"/>
  <c r="FO21" i="188" s="1"/>
  <c r="FP21" i="188" s="1"/>
  <c r="FQ21" i="188" s="1"/>
  <c r="FR21" i="188" s="1"/>
  <c r="FS21" i="188" s="1"/>
  <c r="FT21" i="188" s="1"/>
  <c r="FU21" i="188" s="1"/>
  <c r="FV21" i="188" s="1"/>
  <c r="FW21" i="188" s="1"/>
  <c r="FX21" i="188" s="1"/>
  <c r="FY21" i="188" s="1"/>
  <c r="FZ21" i="188" s="1"/>
  <c r="GA21" i="188" s="1"/>
  <c r="GB21" i="188" s="1"/>
  <c r="GC21" i="188" s="1"/>
  <c r="GD21" i="188" s="1"/>
  <c r="GE21" i="188" s="1"/>
  <c r="GF21" i="188" s="1"/>
  <c r="GG21" i="188" s="1"/>
  <c r="GH21" i="188" s="1"/>
  <c r="GI21" i="188" s="1"/>
  <c r="GJ21" i="188" s="1"/>
  <c r="GK21" i="188" s="1"/>
  <c r="GL21" i="188" s="1"/>
  <c r="GM21" i="188" s="1"/>
  <c r="GN21" i="188" s="1"/>
  <c r="GO21" i="188" s="1"/>
  <c r="GP21" i="188" s="1"/>
  <c r="GQ21" i="188" s="1"/>
  <c r="GR21" i="188" s="1"/>
  <c r="GS21" i="188" s="1"/>
  <c r="GT21" i="188" s="1"/>
  <c r="GU21" i="188" s="1"/>
  <c r="GV21" i="188" s="1"/>
  <c r="GW21" i="188" s="1"/>
  <c r="GX21" i="188" s="1"/>
  <c r="GY21" i="188" s="1"/>
  <c r="GZ21" i="188" s="1"/>
  <c r="HA21" i="188" s="1"/>
  <c r="HB21" i="188" s="1"/>
  <c r="HC21" i="188" s="1"/>
  <c r="HD21" i="188" s="1"/>
  <c r="HE21" i="188" s="1"/>
  <c r="HF21" i="188" s="1"/>
  <c r="HG21" i="188" s="1"/>
  <c r="CD18" i="185"/>
  <c r="W18" i="185" s="1"/>
  <c r="CO30" i="187"/>
  <c r="CP30" i="187" s="1"/>
  <c r="CQ30" i="187" s="1"/>
  <c r="CR30" i="187" s="1"/>
  <c r="CS30" i="187" s="1"/>
  <c r="CT30" i="187" s="1"/>
  <c r="CU30" i="187" s="1"/>
  <c r="CV30" i="187" s="1"/>
  <c r="CW30" i="187" s="1"/>
  <c r="CX30" i="187" s="1"/>
  <c r="CY30" i="187" s="1"/>
  <c r="CZ30" i="187" s="1"/>
  <c r="DA30" i="187" s="1"/>
  <c r="DB30" i="187" s="1"/>
  <c r="DC30" i="187" s="1"/>
  <c r="DD30" i="187" s="1"/>
  <c r="DE30" i="187" s="1"/>
  <c r="DF30" i="187" s="1"/>
  <c r="DG30" i="187" s="1"/>
  <c r="DH30" i="187" s="1"/>
  <c r="DI30" i="187" s="1"/>
  <c r="DJ30" i="187" s="1"/>
  <c r="DK30" i="187" s="1"/>
  <c r="DL30" i="187" s="1"/>
  <c r="DM30" i="187" s="1"/>
  <c r="DN30" i="187" s="1"/>
  <c r="DO30" i="187" s="1"/>
  <c r="DP30" i="187" s="1"/>
  <c r="DQ30" i="187" s="1"/>
  <c r="DR30" i="187" s="1"/>
  <c r="DS30" i="187" s="1"/>
  <c r="DT30" i="187" s="1"/>
  <c r="DU30" i="187" s="1"/>
  <c r="DV30" i="187" s="1"/>
  <c r="DW30" i="187" s="1"/>
  <c r="DX30" i="187" s="1"/>
  <c r="DY30" i="187" s="1"/>
  <c r="DZ30" i="187" s="1"/>
  <c r="EA30" i="187" s="1"/>
  <c r="EB30" i="187" s="1"/>
  <c r="EC30" i="187" s="1"/>
  <c r="ED30" i="187" s="1"/>
  <c r="EE30" i="187" s="1"/>
  <c r="EF30" i="187" s="1"/>
  <c r="EG30" i="187" s="1"/>
  <c r="EH30" i="187" s="1"/>
  <c r="EI30" i="187" s="1"/>
  <c r="EJ30" i="187" s="1"/>
  <c r="EK30" i="187" s="1"/>
  <c r="EL30" i="187" s="1"/>
  <c r="EM30" i="187" s="1"/>
  <c r="EN30" i="187" s="1"/>
  <c r="EO30" i="187" s="1"/>
  <c r="EP30" i="187" s="1"/>
  <c r="EQ30" i="187" s="1"/>
  <c r="ER30" i="187" s="1"/>
  <c r="ES30" i="187" s="1"/>
  <c r="ET30" i="187" s="1"/>
  <c r="EU30" i="187" s="1"/>
  <c r="EV30" i="187" s="1"/>
  <c r="EW30" i="187" s="1"/>
  <c r="EX30" i="187" s="1"/>
  <c r="EY30" i="187" s="1"/>
  <c r="EZ30" i="187" s="1"/>
  <c r="FA30" i="187" s="1"/>
  <c r="FB30" i="187" s="1"/>
  <c r="FC30" i="187" s="1"/>
  <c r="FD30" i="187" s="1"/>
  <c r="FE30" i="187" s="1"/>
  <c r="FF30" i="187" s="1"/>
  <c r="FG30" i="187" s="1"/>
  <c r="FH30" i="187" s="1"/>
  <c r="FI30" i="187" s="1"/>
  <c r="FJ30" i="187" s="1"/>
  <c r="FK30" i="187" s="1"/>
  <c r="FL30" i="187" s="1"/>
  <c r="FM30" i="187" s="1"/>
  <c r="FN30" i="187" s="1"/>
  <c r="FO30" i="187" s="1"/>
  <c r="FP30" i="187" s="1"/>
  <c r="FQ30" i="187" s="1"/>
  <c r="FR30" i="187" s="1"/>
  <c r="FS30" i="187" s="1"/>
  <c r="FT30" i="187" s="1"/>
  <c r="FU30" i="187" s="1"/>
  <c r="FV30" i="187" s="1"/>
  <c r="FW30" i="187" s="1"/>
  <c r="FX30" i="187" s="1"/>
  <c r="FY30" i="187" s="1"/>
  <c r="FZ30" i="187" s="1"/>
  <c r="GA30" i="187" s="1"/>
  <c r="GB30" i="187" s="1"/>
  <c r="GC30" i="187" s="1"/>
  <c r="GD30" i="187" s="1"/>
  <c r="GE30" i="187" s="1"/>
  <c r="GF30" i="187" s="1"/>
  <c r="GG30" i="187" s="1"/>
  <c r="GH30" i="187" s="1"/>
  <c r="GI30" i="187" s="1"/>
  <c r="GJ30" i="187" s="1"/>
  <c r="GK30" i="187" s="1"/>
  <c r="GL30" i="187" s="1"/>
  <c r="GM30" i="187" s="1"/>
  <c r="GN30" i="187" s="1"/>
  <c r="GO30" i="187" s="1"/>
  <c r="GP30" i="187" s="1"/>
  <c r="GQ30" i="187" s="1"/>
  <c r="GR30" i="187" s="1"/>
  <c r="GS30" i="187" s="1"/>
  <c r="GT30" i="187" s="1"/>
  <c r="GU30" i="187" s="1"/>
  <c r="GV30" i="187" s="1"/>
  <c r="GW30" i="187" s="1"/>
  <c r="GX30" i="187" s="1"/>
  <c r="GY30" i="187" s="1"/>
  <c r="GZ30" i="187" s="1"/>
  <c r="HA30" i="187" s="1"/>
  <c r="HB30" i="187" s="1"/>
  <c r="HC30" i="187" s="1"/>
  <c r="HD30" i="187" s="1"/>
  <c r="HE30" i="187" s="1"/>
  <c r="HF30" i="187" s="1"/>
  <c r="HG30" i="187" s="1"/>
  <c r="BR26" i="186"/>
  <c r="T26" i="186" s="1"/>
  <c r="BX32" i="185"/>
  <c r="BR33" i="188"/>
  <c r="T33" i="188" s="1"/>
  <c r="BX30" i="186"/>
  <c r="BS23" i="188"/>
  <c r="U23" i="188" s="1"/>
  <c r="BX20" i="184"/>
  <c r="CB30" i="185"/>
  <c r="CO32" i="186"/>
  <c r="CP32" i="186" s="1"/>
  <c r="CQ32" i="186" s="1"/>
  <c r="CR32" i="186" s="1"/>
  <c r="CS32" i="186" s="1"/>
  <c r="CT32" i="186" s="1"/>
  <c r="CU32" i="186" s="1"/>
  <c r="CV32" i="186" s="1"/>
  <c r="CW32" i="186" s="1"/>
  <c r="CX32" i="186" s="1"/>
  <c r="CY32" i="186" s="1"/>
  <c r="CZ32" i="186" s="1"/>
  <c r="DA32" i="186" s="1"/>
  <c r="DB32" i="186" s="1"/>
  <c r="DC32" i="186" s="1"/>
  <c r="DD32" i="186" s="1"/>
  <c r="DE32" i="186" s="1"/>
  <c r="DF32" i="186" s="1"/>
  <c r="DG32" i="186" s="1"/>
  <c r="DH32" i="186" s="1"/>
  <c r="DI32" i="186" s="1"/>
  <c r="DJ32" i="186" s="1"/>
  <c r="DK32" i="186" s="1"/>
  <c r="DL32" i="186" s="1"/>
  <c r="DM32" i="186" s="1"/>
  <c r="DN32" i="186" s="1"/>
  <c r="DO32" i="186" s="1"/>
  <c r="DP32" i="186" s="1"/>
  <c r="DQ32" i="186" s="1"/>
  <c r="DR32" i="186" s="1"/>
  <c r="DS32" i="186" s="1"/>
  <c r="DT32" i="186" s="1"/>
  <c r="DU32" i="186" s="1"/>
  <c r="DV32" i="186" s="1"/>
  <c r="DW32" i="186" s="1"/>
  <c r="DX32" i="186" s="1"/>
  <c r="DY32" i="186" s="1"/>
  <c r="DZ32" i="186" s="1"/>
  <c r="EA32" i="186" s="1"/>
  <c r="EB32" i="186" s="1"/>
  <c r="EC32" i="186" s="1"/>
  <c r="ED32" i="186" s="1"/>
  <c r="EE32" i="186" s="1"/>
  <c r="EF32" i="186" s="1"/>
  <c r="EG32" i="186" s="1"/>
  <c r="EH32" i="186" s="1"/>
  <c r="EI32" i="186" s="1"/>
  <c r="EJ32" i="186" s="1"/>
  <c r="EK32" i="186" s="1"/>
  <c r="EL32" i="186" s="1"/>
  <c r="EM32" i="186" s="1"/>
  <c r="EN32" i="186" s="1"/>
  <c r="EO32" i="186" s="1"/>
  <c r="EP32" i="186" s="1"/>
  <c r="EQ32" i="186" s="1"/>
  <c r="ER32" i="186" s="1"/>
  <c r="ES32" i="186" s="1"/>
  <c r="ET32" i="186" s="1"/>
  <c r="EU32" i="186" s="1"/>
  <c r="EV32" i="186" s="1"/>
  <c r="EW32" i="186" s="1"/>
  <c r="EX32" i="186" s="1"/>
  <c r="EY32" i="186" s="1"/>
  <c r="EZ32" i="186" s="1"/>
  <c r="FA32" i="186" s="1"/>
  <c r="FB32" i="186" s="1"/>
  <c r="FC32" i="186" s="1"/>
  <c r="FD32" i="186" s="1"/>
  <c r="FE32" i="186" s="1"/>
  <c r="FF32" i="186" s="1"/>
  <c r="FG32" i="186" s="1"/>
  <c r="FH32" i="186" s="1"/>
  <c r="FI32" i="186" s="1"/>
  <c r="FJ32" i="186" s="1"/>
  <c r="FK32" i="186" s="1"/>
  <c r="FL32" i="186" s="1"/>
  <c r="FM32" i="186" s="1"/>
  <c r="FN32" i="186" s="1"/>
  <c r="FO32" i="186" s="1"/>
  <c r="FP32" i="186" s="1"/>
  <c r="FQ32" i="186" s="1"/>
  <c r="FR32" i="186" s="1"/>
  <c r="FS32" i="186" s="1"/>
  <c r="FT32" i="186" s="1"/>
  <c r="FU32" i="186" s="1"/>
  <c r="FV32" i="186" s="1"/>
  <c r="FW32" i="186" s="1"/>
  <c r="FX32" i="186" s="1"/>
  <c r="FY32" i="186" s="1"/>
  <c r="FZ32" i="186" s="1"/>
  <c r="GA32" i="186" s="1"/>
  <c r="GB32" i="186" s="1"/>
  <c r="GC32" i="186" s="1"/>
  <c r="GD32" i="186" s="1"/>
  <c r="GE32" i="186" s="1"/>
  <c r="GF32" i="186" s="1"/>
  <c r="GG32" i="186" s="1"/>
  <c r="GH32" i="186" s="1"/>
  <c r="GI32" i="186" s="1"/>
  <c r="GJ32" i="186" s="1"/>
  <c r="GK32" i="186" s="1"/>
  <c r="GL32" i="186" s="1"/>
  <c r="GM32" i="186" s="1"/>
  <c r="GN32" i="186" s="1"/>
  <c r="GO32" i="186" s="1"/>
  <c r="GP32" i="186" s="1"/>
  <c r="GQ32" i="186" s="1"/>
  <c r="GR32" i="186" s="1"/>
  <c r="GS32" i="186" s="1"/>
  <c r="GT32" i="186" s="1"/>
  <c r="GU32" i="186" s="1"/>
  <c r="GV32" i="186" s="1"/>
  <c r="GW32" i="186" s="1"/>
  <c r="GX32" i="186" s="1"/>
  <c r="GY32" i="186" s="1"/>
  <c r="GZ32" i="186" s="1"/>
  <c r="HA32" i="186" s="1"/>
  <c r="HB32" i="186" s="1"/>
  <c r="HC32" i="186" s="1"/>
  <c r="HD32" i="186" s="1"/>
  <c r="HE32" i="186" s="1"/>
  <c r="HF32" i="186" s="1"/>
  <c r="HG32" i="186" s="1"/>
  <c r="CO14" i="188"/>
  <c r="CP14" i="188" s="1"/>
  <c r="CQ14" i="188" s="1"/>
  <c r="CR14" i="188" s="1"/>
  <c r="CS14" i="188" s="1"/>
  <c r="CT14" i="188" s="1"/>
  <c r="CU14" i="188" s="1"/>
  <c r="CV14" i="188" s="1"/>
  <c r="CW14" i="188" s="1"/>
  <c r="CX14" i="188" s="1"/>
  <c r="CY14" i="188" s="1"/>
  <c r="CZ14" i="188" s="1"/>
  <c r="DA14" i="188" s="1"/>
  <c r="DB14" i="188" s="1"/>
  <c r="DC14" i="188" s="1"/>
  <c r="DD14" i="188" s="1"/>
  <c r="DE14" i="188" s="1"/>
  <c r="DF14" i="188" s="1"/>
  <c r="DG14" i="188" s="1"/>
  <c r="DH14" i="188" s="1"/>
  <c r="DI14" i="188" s="1"/>
  <c r="DJ14" i="188" s="1"/>
  <c r="DK14" i="188" s="1"/>
  <c r="DL14" i="188" s="1"/>
  <c r="DM14" i="188" s="1"/>
  <c r="DN14" i="188" s="1"/>
  <c r="DO14" i="188" s="1"/>
  <c r="DP14" i="188" s="1"/>
  <c r="DQ14" i="188" s="1"/>
  <c r="DR14" i="188" s="1"/>
  <c r="DS14" i="188" s="1"/>
  <c r="DT14" i="188" s="1"/>
  <c r="CB38" i="185"/>
  <c r="CO27" i="187"/>
  <c r="CP27" i="187" s="1"/>
  <c r="CQ27" i="187" s="1"/>
  <c r="CR27" i="187" s="1"/>
  <c r="CS27" i="187" s="1"/>
  <c r="CT27" i="187" s="1"/>
  <c r="CU27" i="187" s="1"/>
  <c r="CV27" i="187" s="1"/>
  <c r="CW27" i="187" s="1"/>
  <c r="CX27" i="187" s="1"/>
  <c r="CY27" i="187" s="1"/>
  <c r="CZ27" i="187" s="1"/>
  <c r="DA27" i="187" s="1"/>
  <c r="DB27" i="187" s="1"/>
  <c r="DC27" i="187" s="1"/>
  <c r="DD27" i="187" s="1"/>
  <c r="DE27" i="187" s="1"/>
  <c r="DF27" i="187" s="1"/>
  <c r="DG27" i="187" s="1"/>
  <c r="DH27" i="187" s="1"/>
  <c r="DI27" i="187" s="1"/>
  <c r="DJ27" i="187" s="1"/>
  <c r="DK27" i="187" s="1"/>
  <c r="DL27" i="187" s="1"/>
  <c r="DM27" i="187" s="1"/>
  <c r="DN27" i="187" s="1"/>
  <c r="DO27" i="187" s="1"/>
  <c r="DP27" i="187" s="1"/>
  <c r="DQ27" i="187" s="1"/>
  <c r="DR27" i="187" s="1"/>
  <c r="DS27" i="187" s="1"/>
  <c r="DT27" i="187" s="1"/>
  <c r="DU27" i="187" s="1"/>
  <c r="DV27" i="187" s="1"/>
  <c r="DW27" i="187" s="1"/>
  <c r="DX27" i="187" s="1"/>
  <c r="DY27" i="187" s="1"/>
  <c r="DZ27" i="187" s="1"/>
  <c r="EA27" i="187" s="1"/>
  <c r="EB27" i="187" s="1"/>
  <c r="EC27" i="187" s="1"/>
  <c r="ED27" i="187" s="1"/>
  <c r="EE27" i="187" s="1"/>
  <c r="EF27" i="187" s="1"/>
  <c r="EG27" i="187" s="1"/>
  <c r="EH27" i="187" s="1"/>
  <c r="EI27" i="187" s="1"/>
  <c r="EJ27" i="187" s="1"/>
  <c r="EK27" i="187" s="1"/>
  <c r="EL27" i="187" s="1"/>
  <c r="EM27" i="187" s="1"/>
  <c r="EN27" i="187" s="1"/>
  <c r="EO27" i="187" s="1"/>
  <c r="EP27" i="187" s="1"/>
  <c r="EQ27" i="187" s="1"/>
  <c r="ER27" i="187" s="1"/>
  <c r="ES27" i="187" s="1"/>
  <c r="ET27" i="187" s="1"/>
  <c r="EU27" i="187" s="1"/>
  <c r="EV27" i="187" s="1"/>
  <c r="EW27" i="187" s="1"/>
  <c r="EX27" i="187" s="1"/>
  <c r="EY27" i="187" s="1"/>
  <c r="EZ27" i="187" s="1"/>
  <c r="FA27" i="187" s="1"/>
  <c r="FB27" i="187" s="1"/>
  <c r="FC27" i="187" s="1"/>
  <c r="FD27" i="187" s="1"/>
  <c r="FE27" i="187" s="1"/>
  <c r="FF27" i="187" s="1"/>
  <c r="FG27" i="187" s="1"/>
  <c r="FH27" i="187" s="1"/>
  <c r="FI27" i="187" s="1"/>
  <c r="FJ27" i="187" s="1"/>
  <c r="FK27" i="187" s="1"/>
  <c r="FL27" i="187" s="1"/>
  <c r="FM27" i="187" s="1"/>
  <c r="FN27" i="187" s="1"/>
  <c r="FO27" i="187" s="1"/>
  <c r="FP27" i="187" s="1"/>
  <c r="FQ27" i="187" s="1"/>
  <c r="FR27" i="187" s="1"/>
  <c r="FS27" i="187" s="1"/>
  <c r="FT27" i="187" s="1"/>
  <c r="FU27" i="187" s="1"/>
  <c r="FV27" i="187" s="1"/>
  <c r="FW27" i="187" s="1"/>
  <c r="FX27" i="187" s="1"/>
  <c r="FY27" i="187" s="1"/>
  <c r="FZ27" i="187" s="1"/>
  <c r="GA27" i="187" s="1"/>
  <c r="GB27" i="187" s="1"/>
  <c r="GC27" i="187" s="1"/>
  <c r="GD27" i="187" s="1"/>
  <c r="GE27" i="187" s="1"/>
  <c r="GF27" i="187" s="1"/>
  <c r="GG27" i="187" s="1"/>
  <c r="GH27" i="187" s="1"/>
  <c r="GI27" i="187" s="1"/>
  <c r="GJ27" i="187" s="1"/>
  <c r="GK27" i="187" s="1"/>
  <c r="GL27" i="187" s="1"/>
  <c r="GM27" i="187" s="1"/>
  <c r="GN27" i="187" s="1"/>
  <c r="GO27" i="187" s="1"/>
  <c r="GP27" i="187" s="1"/>
  <c r="GQ27" i="187" s="1"/>
  <c r="GR27" i="187" s="1"/>
  <c r="GS27" i="187" s="1"/>
  <c r="GT27" i="187" s="1"/>
  <c r="GU27" i="187" s="1"/>
  <c r="GV27" i="187" s="1"/>
  <c r="GW27" i="187" s="1"/>
  <c r="GX27" i="187" s="1"/>
  <c r="GY27" i="187" s="1"/>
  <c r="GZ27" i="187" s="1"/>
  <c r="HA27" i="187" s="1"/>
  <c r="HB27" i="187" s="1"/>
  <c r="HC27" i="187" s="1"/>
  <c r="HD27" i="187" s="1"/>
  <c r="HE27" i="187" s="1"/>
  <c r="HF27" i="187" s="1"/>
  <c r="HG27" i="187" s="1"/>
  <c r="BX29" i="168"/>
  <c r="BS42" i="186"/>
  <c r="U42" i="186" s="1"/>
  <c r="BT12" i="168"/>
  <c r="V12" i="168" s="1"/>
  <c r="W25" i="168"/>
  <c r="U27" i="168"/>
  <c r="T32" i="168"/>
  <c r="BP18" i="168"/>
  <c r="CO16" i="168"/>
  <c r="CP16" i="168" s="1"/>
  <c r="CQ16" i="168" s="1"/>
  <c r="CR16" i="168" s="1"/>
  <c r="CS16" i="168" s="1"/>
  <c r="CT16" i="168" s="1"/>
  <c r="CU16" i="168" s="1"/>
  <c r="CV16" i="168" s="1"/>
  <c r="CW16" i="168" s="1"/>
  <c r="CX16" i="168" s="1"/>
  <c r="CY16" i="168" s="1"/>
  <c r="CZ16" i="168" s="1"/>
  <c r="DA16" i="168" s="1"/>
  <c r="DB16" i="168" s="1"/>
  <c r="DC16" i="168" s="1"/>
  <c r="DD16" i="168" s="1"/>
  <c r="DE16" i="168" s="1"/>
  <c r="DF16" i="168" s="1"/>
  <c r="DG16" i="168" s="1"/>
  <c r="DH16" i="168" s="1"/>
  <c r="DI16" i="168" s="1"/>
  <c r="DJ16" i="168" s="1"/>
  <c r="DK16" i="168" s="1"/>
  <c r="DL16" i="168" s="1"/>
  <c r="DM16" i="168" s="1"/>
  <c r="DN16" i="168" s="1"/>
  <c r="DO16" i="168" s="1"/>
  <c r="DP16" i="168" s="1"/>
  <c r="DQ16" i="168" s="1"/>
  <c r="DR16" i="168" s="1"/>
  <c r="DS16" i="168" s="1"/>
  <c r="DT16" i="168" s="1"/>
  <c r="CO40" i="168"/>
  <c r="CP40" i="168" s="1"/>
  <c r="CQ40" i="168" s="1"/>
  <c r="CR40" i="168" s="1"/>
  <c r="CS40" i="168" s="1"/>
  <c r="CT40" i="168" s="1"/>
  <c r="CU40" i="168" s="1"/>
  <c r="CV40" i="168" s="1"/>
  <c r="CW40" i="168" s="1"/>
  <c r="CX40" i="168" s="1"/>
  <c r="CY40" i="168" s="1"/>
  <c r="CZ40" i="168" s="1"/>
  <c r="DA40" i="168" s="1"/>
  <c r="DB40" i="168" s="1"/>
  <c r="DC40" i="168" s="1"/>
  <c r="DD40" i="168" s="1"/>
  <c r="DE40" i="168" s="1"/>
  <c r="DF40" i="168" s="1"/>
  <c r="DG40" i="168" s="1"/>
  <c r="DH40" i="168" s="1"/>
  <c r="DI40" i="168" s="1"/>
  <c r="DJ40" i="168" s="1"/>
  <c r="DK40" i="168" s="1"/>
  <c r="DL40" i="168" s="1"/>
  <c r="DM40" i="168" s="1"/>
  <c r="DN40" i="168" s="1"/>
  <c r="DO40" i="168" s="1"/>
  <c r="DP40" i="168" s="1"/>
  <c r="DQ40" i="168" s="1"/>
  <c r="DR40" i="168" s="1"/>
  <c r="DS40" i="168" s="1"/>
  <c r="DT40" i="168" s="1"/>
  <c r="DU40" i="168" s="1"/>
  <c r="DV40" i="168" s="1"/>
  <c r="DW40" i="168" s="1"/>
  <c r="DX40" i="168" s="1"/>
  <c r="DY40" i="168" s="1"/>
  <c r="DZ40" i="168" s="1"/>
  <c r="EA40" i="168" s="1"/>
  <c r="EB40" i="168" s="1"/>
  <c r="EC40" i="168" s="1"/>
  <c r="ED40" i="168" s="1"/>
  <c r="EE40" i="168" s="1"/>
  <c r="EF40" i="168" s="1"/>
  <c r="EG40" i="168" s="1"/>
  <c r="EH40" i="168" s="1"/>
  <c r="EI40" i="168" s="1"/>
  <c r="EJ40" i="168" s="1"/>
  <c r="EK40" i="168" s="1"/>
  <c r="EL40" i="168" s="1"/>
  <c r="EM40" i="168" s="1"/>
  <c r="EN40" i="168" s="1"/>
  <c r="EO40" i="168" s="1"/>
  <c r="EP40" i="168" s="1"/>
  <c r="EQ40" i="168" s="1"/>
  <c r="ER40" i="168" s="1"/>
  <c r="ES40" i="168" s="1"/>
  <c r="ET40" i="168" s="1"/>
  <c r="EU40" i="168" s="1"/>
  <c r="EV40" i="168" s="1"/>
  <c r="EW40" i="168" s="1"/>
  <c r="EX40" i="168" s="1"/>
  <c r="EY40" i="168" s="1"/>
  <c r="EZ40" i="168" s="1"/>
  <c r="FA40" i="168" s="1"/>
  <c r="FB40" i="168" s="1"/>
  <c r="FC40" i="168" s="1"/>
  <c r="FD40" i="168" s="1"/>
  <c r="FE40" i="168" s="1"/>
  <c r="FF40" i="168" s="1"/>
  <c r="FG40" i="168" s="1"/>
  <c r="FH40" i="168" s="1"/>
  <c r="FI40" i="168" s="1"/>
  <c r="FJ40" i="168" s="1"/>
  <c r="FK40" i="168" s="1"/>
  <c r="FL40" i="168" s="1"/>
  <c r="FM40" i="168" s="1"/>
  <c r="FN40" i="168" s="1"/>
  <c r="FO40" i="168" s="1"/>
  <c r="FP40" i="168" s="1"/>
  <c r="FQ40" i="168" s="1"/>
  <c r="FR40" i="168" s="1"/>
  <c r="FS40" i="168" s="1"/>
  <c r="FT40" i="168" s="1"/>
  <c r="FU40" i="168" s="1"/>
  <c r="FV40" i="168" s="1"/>
  <c r="FW40" i="168" s="1"/>
  <c r="FX40" i="168" s="1"/>
  <c r="FY40" i="168" s="1"/>
  <c r="FZ40" i="168" s="1"/>
  <c r="GA40" i="168" s="1"/>
  <c r="GB40" i="168" s="1"/>
  <c r="GC40" i="168" s="1"/>
  <c r="GD40" i="168" s="1"/>
  <c r="GE40" i="168" s="1"/>
  <c r="GF40" i="168" s="1"/>
  <c r="GG40" i="168" s="1"/>
  <c r="GH40" i="168" s="1"/>
  <c r="GI40" i="168" s="1"/>
  <c r="GJ40" i="168" s="1"/>
  <c r="GK40" i="168" s="1"/>
  <c r="GL40" i="168" s="1"/>
  <c r="GM40" i="168" s="1"/>
  <c r="GN40" i="168" s="1"/>
  <c r="GO40" i="168" s="1"/>
  <c r="GP40" i="168" s="1"/>
  <c r="GQ40" i="168" s="1"/>
  <c r="GR40" i="168" s="1"/>
  <c r="GS40" i="168" s="1"/>
  <c r="GT40" i="168" s="1"/>
  <c r="GU40" i="168" s="1"/>
  <c r="GV40" i="168" s="1"/>
  <c r="GW40" i="168" s="1"/>
  <c r="GX40" i="168" s="1"/>
  <c r="GY40" i="168" s="1"/>
  <c r="GZ40" i="168" s="1"/>
  <c r="HA40" i="168" s="1"/>
  <c r="HB40" i="168" s="1"/>
  <c r="HC40" i="168" s="1"/>
  <c r="HD40" i="168" s="1"/>
  <c r="HE40" i="168" s="1"/>
  <c r="HF40" i="168" s="1"/>
  <c r="HG40" i="168" s="1"/>
  <c r="CO35" i="168"/>
  <c r="CP35" i="168" s="1"/>
  <c r="CQ35" i="168" s="1"/>
  <c r="CR35" i="168" s="1"/>
  <c r="CS35" i="168" s="1"/>
  <c r="CT35" i="168" s="1"/>
  <c r="CU35" i="168" s="1"/>
  <c r="CV35" i="168" s="1"/>
  <c r="CW35" i="168" s="1"/>
  <c r="CX35" i="168" s="1"/>
  <c r="CY35" i="168" s="1"/>
  <c r="CZ35" i="168" s="1"/>
  <c r="DA35" i="168" s="1"/>
  <c r="DB35" i="168" s="1"/>
  <c r="DC35" i="168" s="1"/>
  <c r="DD35" i="168" s="1"/>
  <c r="DE35" i="168" s="1"/>
  <c r="DF35" i="168" s="1"/>
  <c r="DG35" i="168" s="1"/>
  <c r="DH35" i="168" s="1"/>
  <c r="DI35" i="168" s="1"/>
  <c r="DJ35" i="168" s="1"/>
  <c r="DK35" i="168" s="1"/>
  <c r="DL35" i="168" s="1"/>
  <c r="DM35" i="168" s="1"/>
  <c r="DN35" i="168" s="1"/>
  <c r="DO35" i="168" s="1"/>
  <c r="DP35" i="168" s="1"/>
  <c r="DQ35" i="168" s="1"/>
  <c r="DR35" i="168" s="1"/>
  <c r="DS35" i="168" s="1"/>
  <c r="DT35" i="168" s="1"/>
  <c r="DU35" i="168" s="1"/>
  <c r="DV35" i="168" s="1"/>
  <c r="DW35" i="168" s="1"/>
  <c r="DX35" i="168" s="1"/>
  <c r="DY35" i="168" s="1"/>
  <c r="DZ35" i="168" s="1"/>
  <c r="EA35" i="168" s="1"/>
  <c r="EB35" i="168" s="1"/>
  <c r="EC35" i="168" s="1"/>
  <c r="ED35" i="168" s="1"/>
  <c r="EE35" i="168" s="1"/>
  <c r="EF35" i="168" s="1"/>
  <c r="EG35" i="168" s="1"/>
  <c r="EH35" i="168" s="1"/>
  <c r="EI35" i="168" s="1"/>
  <c r="EJ35" i="168" s="1"/>
  <c r="EK35" i="168" s="1"/>
  <c r="EL35" i="168" s="1"/>
  <c r="EM35" i="168" s="1"/>
  <c r="EN35" i="168" s="1"/>
  <c r="EO35" i="168" s="1"/>
  <c r="EP35" i="168" s="1"/>
  <c r="EQ35" i="168" s="1"/>
  <c r="ER35" i="168" s="1"/>
  <c r="ES35" i="168" s="1"/>
  <c r="ET35" i="168" s="1"/>
  <c r="EU35" i="168" s="1"/>
  <c r="EV35" i="168" s="1"/>
  <c r="EW35" i="168" s="1"/>
  <c r="EX35" i="168" s="1"/>
  <c r="EY35" i="168" s="1"/>
  <c r="EZ35" i="168" s="1"/>
  <c r="FA35" i="168" s="1"/>
  <c r="FB35" i="168" s="1"/>
  <c r="FC35" i="168" s="1"/>
  <c r="FD35" i="168" s="1"/>
  <c r="FE35" i="168" s="1"/>
  <c r="FF35" i="168" s="1"/>
  <c r="FG35" i="168" s="1"/>
  <c r="FH35" i="168" s="1"/>
  <c r="FI35" i="168" s="1"/>
  <c r="FJ35" i="168" s="1"/>
  <c r="FK35" i="168" s="1"/>
  <c r="FL35" i="168" s="1"/>
  <c r="FM35" i="168" s="1"/>
  <c r="FN35" i="168" s="1"/>
  <c r="FO35" i="168" s="1"/>
  <c r="FP35" i="168" s="1"/>
  <c r="FQ35" i="168" s="1"/>
  <c r="FR35" i="168" s="1"/>
  <c r="FS35" i="168" s="1"/>
  <c r="FT35" i="168" s="1"/>
  <c r="FU35" i="168" s="1"/>
  <c r="FV35" i="168" s="1"/>
  <c r="FW35" i="168" s="1"/>
  <c r="FX35" i="168" s="1"/>
  <c r="FY35" i="168" s="1"/>
  <c r="FZ35" i="168" s="1"/>
  <c r="GA35" i="168" s="1"/>
  <c r="GB35" i="168" s="1"/>
  <c r="GC35" i="168" s="1"/>
  <c r="GD35" i="168" s="1"/>
  <c r="GE35" i="168" s="1"/>
  <c r="GF35" i="168" s="1"/>
  <c r="GG35" i="168" s="1"/>
  <c r="GH35" i="168" s="1"/>
  <c r="GI35" i="168" s="1"/>
  <c r="GJ35" i="168" s="1"/>
  <c r="GK35" i="168" s="1"/>
  <c r="GL35" i="168" s="1"/>
  <c r="GM35" i="168" s="1"/>
  <c r="GN35" i="168" s="1"/>
  <c r="GO35" i="168" s="1"/>
  <c r="GP35" i="168" s="1"/>
  <c r="GQ35" i="168" s="1"/>
  <c r="GR35" i="168" s="1"/>
  <c r="GS35" i="168" s="1"/>
  <c r="GT35" i="168" s="1"/>
  <c r="GU35" i="168" s="1"/>
  <c r="GV35" i="168" s="1"/>
  <c r="GW35" i="168" s="1"/>
  <c r="GX35" i="168" s="1"/>
  <c r="GY35" i="168" s="1"/>
  <c r="GZ35" i="168" s="1"/>
  <c r="HA35" i="168" s="1"/>
  <c r="HB35" i="168" s="1"/>
  <c r="HC35" i="168" s="1"/>
  <c r="HD35" i="168" s="1"/>
  <c r="HE35" i="168" s="1"/>
  <c r="HF35" i="168" s="1"/>
  <c r="HG35" i="168" s="1"/>
  <c r="CO41" i="168"/>
  <c r="CP41" i="168" s="1"/>
  <c r="CQ41" i="168" s="1"/>
  <c r="CR41" i="168" s="1"/>
  <c r="CS41" i="168" s="1"/>
  <c r="CT41" i="168" s="1"/>
  <c r="CU41" i="168" s="1"/>
  <c r="CV41" i="168" s="1"/>
  <c r="CW41" i="168" s="1"/>
  <c r="CX41" i="168" s="1"/>
  <c r="CY41" i="168" s="1"/>
  <c r="CZ41" i="168" s="1"/>
  <c r="DA41" i="168" s="1"/>
  <c r="DB41" i="168" s="1"/>
  <c r="DC41" i="168" s="1"/>
  <c r="DD41" i="168" s="1"/>
  <c r="DE41" i="168" s="1"/>
  <c r="DF41" i="168" s="1"/>
  <c r="DG41" i="168" s="1"/>
  <c r="DH41" i="168" s="1"/>
  <c r="DI41" i="168" s="1"/>
  <c r="DJ41" i="168" s="1"/>
  <c r="CO17" i="168"/>
  <c r="CP17" i="168" s="1"/>
  <c r="CQ17" i="168" s="1"/>
  <c r="CR17" i="168" s="1"/>
  <c r="CS17" i="168" s="1"/>
  <c r="CT17" i="168" s="1"/>
  <c r="CU17" i="168" s="1"/>
  <c r="CV17" i="168" s="1"/>
  <c r="CW17" i="168" s="1"/>
  <c r="CX17" i="168" s="1"/>
  <c r="CY17" i="168" s="1"/>
  <c r="CZ17" i="168" s="1"/>
  <c r="DA17" i="168" s="1"/>
  <c r="DB17" i="168" s="1"/>
  <c r="DC17" i="168" s="1"/>
  <c r="DD17" i="168" s="1"/>
  <c r="DE17" i="168" s="1"/>
  <c r="DF17" i="168" s="1"/>
  <c r="DG17" i="168" s="1"/>
  <c r="DH17" i="168" s="1"/>
  <c r="DI17" i="168" s="1"/>
  <c r="DJ17" i="168" s="1"/>
  <c r="DK17" i="168" s="1"/>
  <c r="DL17" i="168" s="1"/>
  <c r="DM17" i="168" s="1"/>
  <c r="DN17" i="168" s="1"/>
  <c r="DO17" i="168" s="1"/>
  <c r="DP17" i="168" s="1"/>
  <c r="DQ17" i="168" s="1"/>
  <c r="DR17" i="168" s="1"/>
  <c r="DS17" i="168" s="1"/>
  <c r="DT17" i="168" s="1"/>
  <c r="CO33" i="168"/>
  <c r="CP33" i="168" s="1"/>
  <c r="CQ33" i="168" s="1"/>
  <c r="CR33" i="168" s="1"/>
  <c r="CS33" i="168" s="1"/>
  <c r="CT33" i="168" s="1"/>
  <c r="CU33" i="168" s="1"/>
  <c r="CV33" i="168" s="1"/>
  <c r="CW33" i="168" s="1"/>
  <c r="CX33" i="168" s="1"/>
  <c r="CY33" i="168" s="1"/>
  <c r="CZ33" i="168" s="1"/>
  <c r="DA33" i="168" s="1"/>
  <c r="DB33" i="168" s="1"/>
  <c r="DC33" i="168" s="1"/>
  <c r="DD33" i="168" s="1"/>
  <c r="DE33" i="168" s="1"/>
  <c r="DF33" i="168" s="1"/>
  <c r="DG33" i="168" s="1"/>
  <c r="DH33" i="168" s="1"/>
  <c r="DI33" i="168" s="1"/>
  <c r="DJ33" i="168" s="1"/>
  <c r="DK33" i="168" s="1"/>
  <c r="DL33" i="168" s="1"/>
  <c r="DM33" i="168" s="1"/>
  <c r="DN33" i="168" s="1"/>
  <c r="DO33" i="168" s="1"/>
  <c r="DP33" i="168" s="1"/>
  <c r="DQ33" i="168" s="1"/>
  <c r="DR33" i="168" s="1"/>
  <c r="DS33" i="168" s="1"/>
  <c r="DT33" i="168" s="1"/>
  <c r="DU33" i="168" s="1"/>
  <c r="DV33" i="168" s="1"/>
  <c r="DW33" i="168" s="1"/>
  <c r="DX33" i="168" s="1"/>
  <c r="DY33" i="168" s="1"/>
  <c r="DZ33" i="168" s="1"/>
  <c r="EA33" i="168" s="1"/>
  <c r="EB33" i="168" s="1"/>
  <c r="EC33" i="168" s="1"/>
  <c r="ED33" i="168" s="1"/>
  <c r="EE33" i="168" s="1"/>
  <c r="EF33" i="168" s="1"/>
  <c r="EG33" i="168" s="1"/>
  <c r="EH33" i="168" s="1"/>
  <c r="EI33" i="168" s="1"/>
  <c r="EJ33" i="168" s="1"/>
  <c r="EK33" i="168" s="1"/>
  <c r="EL33" i="168" s="1"/>
  <c r="EM33" i="168" s="1"/>
  <c r="EN33" i="168" s="1"/>
  <c r="EO33" i="168" s="1"/>
  <c r="EP33" i="168" s="1"/>
  <c r="EQ33" i="168" s="1"/>
  <c r="ER33" i="168" s="1"/>
  <c r="ES33" i="168" s="1"/>
  <c r="ET33" i="168" s="1"/>
  <c r="EU33" i="168" s="1"/>
  <c r="EV33" i="168" s="1"/>
  <c r="EW33" i="168" s="1"/>
  <c r="EX33" i="168" s="1"/>
  <c r="EY33" i="168" s="1"/>
  <c r="EZ33" i="168" s="1"/>
  <c r="FA33" i="168" s="1"/>
  <c r="FB33" i="168" s="1"/>
  <c r="FC33" i="168" s="1"/>
  <c r="FD33" i="168" s="1"/>
  <c r="FE33" i="168" s="1"/>
  <c r="FF33" i="168" s="1"/>
  <c r="FG33" i="168" s="1"/>
  <c r="FH33" i="168" s="1"/>
  <c r="FI33" i="168" s="1"/>
  <c r="FJ33" i="168" s="1"/>
  <c r="FK33" i="168" s="1"/>
  <c r="FL33" i="168" s="1"/>
  <c r="FM33" i="168" s="1"/>
  <c r="FN33" i="168" s="1"/>
  <c r="FO33" i="168" s="1"/>
  <c r="FP33" i="168" s="1"/>
  <c r="FQ33" i="168" s="1"/>
  <c r="FR33" i="168" s="1"/>
  <c r="FS33" i="168" s="1"/>
  <c r="FT33" i="168" s="1"/>
  <c r="FU33" i="168" s="1"/>
  <c r="FV33" i="168" s="1"/>
  <c r="FW33" i="168" s="1"/>
  <c r="FX33" i="168" s="1"/>
  <c r="FY33" i="168" s="1"/>
  <c r="FZ33" i="168" s="1"/>
  <c r="GA33" i="168" s="1"/>
  <c r="GB33" i="168" s="1"/>
  <c r="GC33" i="168" s="1"/>
  <c r="GD33" i="168" s="1"/>
  <c r="GE33" i="168" s="1"/>
  <c r="GF33" i="168" s="1"/>
  <c r="GG33" i="168" s="1"/>
  <c r="GH33" i="168" s="1"/>
  <c r="GI33" i="168" s="1"/>
  <c r="GJ33" i="168" s="1"/>
  <c r="GK33" i="168" s="1"/>
  <c r="GL33" i="168" s="1"/>
  <c r="GM33" i="168" s="1"/>
  <c r="GN33" i="168" s="1"/>
  <c r="GO33" i="168" s="1"/>
  <c r="GP33" i="168" s="1"/>
  <c r="GQ33" i="168" s="1"/>
  <c r="GR33" i="168" s="1"/>
  <c r="GS33" i="168" s="1"/>
  <c r="GT33" i="168" s="1"/>
  <c r="GU33" i="168" s="1"/>
  <c r="GV33" i="168" s="1"/>
  <c r="GW33" i="168" s="1"/>
  <c r="GX33" i="168" s="1"/>
  <c r="GY33" i="168" s="1"/>
  <c r="GZ33" i="168" s="1"/>
  <c r="HA33" i="168" s="1"/>
  <c r="HB33" i="168" s="1"/>
  <c r="HC33" i="168" s="1"/>
  <c r="HD33" i="168" s="1"/>
  <c r="HE33" i="168" s="1"/>
  <c r="HF33" i="168" s="1"/>
  <c r="HG33" i="168" s="1"/>
  <c r="CO18" i="168"/>
  <c r="CP18" i="168" s="1"/>
  <c r="CQ18" i="168" s="1"/>
  <c r="CR18" i="168" s="1"/>
  <c r="CS18" i="168" s="1"/>
  <c r="CT18" i="168" s="1"/>
  <c r="CU18" i="168" s="1"/>
  <c r="CV18" i="168" s="1"/>
  <c r="CW18" i="168" s="1"/>
  <c r="CX18" i="168" s="1"/>
  <c r="CY18" i="168" s="1"/>
  <c r="CZ18" i="168" s="1"/>
  <c r="DA18" i="168" s="1"/>
  <c r="DB18" i="168" s="1"/>
  <c r="DC18" i="168" s="1"/>
  <c r="DD18" i="168" s="1"/>
  <c r="DE18" i="168" s="1"/>
  <c r="DF18" i="168" s="1"/>
  <c r="DG18" i="168" s="1"/>
  <c r="DH18" i="168" s="1"/>
  <c r="DI18" i="168" s="1"/>
  <c r="DJ18" i="168" s="1"/>
  <c r="DK18" i="168" s="1"/>
  <c r="DL18" i="168" s="1"/>
  <c r="DM18" i="168" s="1"/>
  <c r="DN18" i="168" s="1"/>
  <c r="DO18" i="168" s="1"/>
  <c r="CO38" i="168"/>
  <c r="CP38" i="168" s="1"/>
  <c r="CQ38" i="168" s="1"/>
  <c r="CR38" i="168" s="1"/>
  <c r="CS38" i="168" s="1"/>
  <c r="CT38" i="168" s="1"/>
  <c r="CU38" i="168" s="1"/>
  <c r="CV38" i="168" s="1"/>
  <c r="CW38" i="168" s="1"/>
  <c r="CX38" i="168" s="1"/>
  <c r="CY38" i="168" s="1"/>
  <c r="CZ38" i="168" s="1"/>
  <c r="DA38" i="168" s="1"/>
  <c r="DB38" i="168" s="1"/>
  <c r="DC38" i="168" s="1"/>
  <c r="DD38" i="168" s="1"/>
  <c r="DE38" i="168" s="1"/>
  <c r="DF38" i="168" s="1"/>
  <c r="DG38" i="168" s="1"/>
  <c r="DH38" i="168" s="1"/>
  <c r="DI38" i="168" s="1"/>
  <c r="DJ38" i="168" s="1"/>
  <c r="DK38" i="168" s="1"/>
  <c r="DL38" i="168" s="1"/>
  <c r="DM38" i="168" s="1"/>
  <c r="DN38" i="168" s="1"/>
  <c r="DO38" i="168" s="1"/>
  <c r="DP38" i="168" s="1"/>
  <c r="DQ38" i="168" s="1"/>
  <c r="DR38" i="168" s="1"/>
  <c r="DS38" i="168" s="1"/>
  <c r="DT38" i="168" s="1"/>
  <c r="DU38" i="168" s="1"/>
  <c r="DV38" i="168" s="1"/>
  <c r="DW38" i="168" s="1"/>
  <c r="DX38" i="168" s="1"/>
  <c r="DY38" i="168" s="1"/>
  <c r="DZ38" i="168" s="1"/>
  <c r="EA38" i="168" s="1"/>
  <c r="EB38" i="168" s="1"/>
  <c r="EC38" i="168" s="1"/>
  <c r="ED38" i="168" s="1"/>
  <c r="EE38" i="168" s="1"/>
  <c r="EF38" i="168" s="1"/>
  <c r="EG38" i="168" s="1"/>
  <c r="EH38" i="168" s="1"/>
  <c r="EI38" i="168" s="1"/>
  <c r="EJ38" i="168" s="1"/>
  <c r="EK38" i="168" s="1"/>
  <c r="EL38" i="168" s="1"/>
  <c r="EM38" i="168" s="1"/>
  <c r="EN38" i="168" s="1"/>
  <c r="EO38" i="168" s="1"/>
  <c r="EP38" i="168" s="1"/>
  <c r="EQ38" i="168" s="1"/>
  <c r="ER38" i="168" s="1"/>
  <c r="ES38" i="168" s="1"/>
  <c r="ET38" i="168" s="1"/>
  <c r="EU38" i="168" s="1"/>
  <c r="EV38" i="168" s="1"/>
  <c r="EW38" i="168" s="1"/>
  <c r="EX38" i="168" s="1"/>
  <c r="EY38" i="168" s="1"/>
  <c r="EZ38" i="168" s="1"/>
  <c r="FA38" i="168" s="1"/>
  <c r="FB38" i="168" s="1"/>
  <c r="FC38" i="168" s="1"/>
  <c r="FD38" i="168" s="1"/>
  <c r="FE38" i="168" s="1"/>
  <c r="FF38" i="168" s="1"/>
  <c r="FG38" i="168" s="1"/>
  <c r="FH38" i="168" s="1"/>
  <c r="FI38" i="168" s="1"/>
  <c r="FJ38" i="168" s="1"/>
  <c r="FK38" i="168" s="1"/>
  <c r="FL38" i="168" s="1"/>
  <c r="FM38" i="168" s="1"/>
  <c r="FN38" i="168" s="1"/>
  <c r="FO38" i="168" s="1"/>
  <c r="FP38" i="168" s="1"/>
  <c r="FQ38" i="168" s="1"/>
  <c r="FR38" i="168" s="1"/>
  <c r="FS38" i="168" s="1"/>
  <c r="FT38" i="168" s="1"/>
  <c r="FU38" i="168" s="1"/>
  <c r="FV38" i="168" s="1"/>
  <c r="FW38" i="168" s="1"/>
  <c r="FX38" i="168" s="1"/>
  <c r="FY38" i="168" s="1"/>
  <c r="FZ38" i="168" s="1"/>
  <c r="GA38" i="168" s="1"/>
  <c r="GB38" i="168" s="1"/>
  <c r="GC38" i="168" s="1"/>
  <c r="GD38" i="168" s="1"/>
  <c r="GE38" i="168" s="1"/>
  <c r="GF38" i="168" s="1"/>
  <c r="GG38" i="168" s="1"/>
  <c r="GH38" i="168" s="1"/>
  <c r="GI38" i="168" s="1"/>
  <c r="GJ38" i="168" s="1"/>
  <c r="GK38" i="168" s="1"/>
  <c r="GL38" i="168" s="1"/>
  <c r="GM38" i="168" s="1"/>
  <c r="GN38" i="168" s="1"/>
  <c r="GO38" i="168" s="1"/>
  <c r="GP38" i="168" s="1"/>
  <c r="GQ38" i="168" s="1"/>
  <c r="GR38" i="168" s="1"/>
  <c r="GS38" i="168" s="1"/>
  <c r="GT38" i="168" s="1"/>
  <c r="GU38" i="168" s="1"/>
  <c r="GV38" i="168" s="1"/>
  <c r="GW38" i="168" s="1"/>
  <c r="GX38" i="168" s="1"/>
  <c r="GY38" i="168" s="1"/>
  <c r="GZ38" i="168" s="1"/>
  <c r="HA38" i="168" s="1"/>
  <c r="HB38" i="168" s="1"/>
  <c r="HC38" i="168" s="1"/>
  <c r="HD38" i="168" s="1"/>
  <c r="HE38" i="168" s="1"/>
  <c r="HF38" i="168" s="1"/>
  <c r="HG38" i="168" s="1"/>
  <c r="CO31" i="168"/>
  <c r="CP31" i="168" s="1"/>
  <c r="CQ31" i="168" s="1"/>
  <c r="CR31" i="168" s="1"/>
  <c r="CS31" i="168" s="1"/>
  <c r="CT31" i="168" s="1"/>
  <c r="CU31" i="168" s="1"/>
  <c r="CV31" i="168" s="1"/>
  <c r="CW31" i="168" s="1"/>
  <c r="CX31" i="168" s="1"/>
  <c r="CY31" i="168" s="1"/>
  <c r="CZ31" i="168" s="1"/>
  <c r="DA31" i="168" s="1"/>
  <c r="DB31" i="168" s="1"/>
  <c r="DC31" i="168" s="1"/>
  <c r="DD31" i="168" s="1"/>
  <c r="DE31" i="168" s="1"/>
  <c r="DF31" i="168" s="1"/>
  <c r="DG31" i="168" s="1"/>
  <c r="DH31" i="168" s="1"/>
  <c r="DI31" i="168" s="1"/>
  <c r="DJ31" i="168" s="1"/>
  <c r="DK31" i="168" s="1"/>
  <c r="DL31" i="168" s="1"/>
  <c r="DM31" i="168" s="1"/>
  <c r="DN31" i="168" s="1"/>
  <c r="DO31" i="168" s="1"/>
  <c r="DP31" i="168" s="1"/>
  <c r="DQ31" i="168" s="1"/>
  <c r="DR31" i="168" s="1"/>
  <c r="DS31" i="168" s="1"/>
  <c r="DT31" i="168" s="1"/>
  <c r="DU31" i="168" s="1"/>
  <c r="DV31" i="168" s="1"/>
  <c r="DW31" i="168" s="1"/>
  <c r="DX31" i="168" s="1"/>
  <c r="DY31" i="168" s="1"/>
  <c r="DZ31" i="168" s="1"/>
  <c r="EA31" i="168" s="1"/>
  <c r="EB31" i="168" s="1"/>
  <c r="EC31" i="168" s="1"/>
  <c r="ED31" i="168" s="1"/>
  <c r="EE31" i="168" s="1"/>
  <c r="EF31" i="168" s="1"/>
  <c r="EG31" i="168" s="1"/>
  <c r="EH31" i="168" s="1"/>
  <c r="EI31" i="168" s="1"/>
  <c r="EJ31" i="168" s="1"/>
  <c r="EK31" i="168" s="1"/>
  <c r="EL31" i="168" s="1"/>
  <c r="EM31" i="168" s="1"/>
  <c r="EN31" i="168" s="1"/>
  <c r="EO31" i="168" s="1"/>
  <c r="EP31" i="168" s="1"/>
  <c r="EQ31" i="168" s="1"/>
  <c r="ER31" i="168" s="1"/>
  <c r="ES31" i="168" s="1"/>
  <c r="ET31" i="168" s="1"/>
  <c r="EU31" i="168" s="1"/>
  <c r="EV31" i="168" s="1"/>
  <c r="EW31" i="168" s="1"/>
  <c r="EX31" i="168" s="1"/>
  <c r="EY31" i="168" s="1"/>
  <c r="EZ31" i="168" s="1"/>
  <c r="FA31" i="168" s="1"/>
  <c r="FB31" i="168" s="1"/>
  <c r="FC31" i="168" s="1"/>
  <c r="FD31" i="168" s="1"/>
  <c r="FE31" i="168" s="1"/>
  <c r="FF31" i="168" s="1"/>
  <c r="FG31" i="168" s="1"/>
  <c r="FH31" i="168" s="1"/>
  <c r="FI31" i="168" s="1"/>
  <c r="FJ31" i="168" s="1"/>
  <c r="FK31" i="168" s="1"/>
  <c r="FL31" i="168" s="1"/>
  <c r="FM31" i="168" s="1"/>
  <c r="FN31" i="168" s="1"/>
  <c r="FO31" i="168" s="1"/>
  <c r="FP31" i="168" s="1"/>
  <c r="FQ31" i="168" s="1"/>
  <c r="FR31" i="168" s="1"/>
  <c r="FS31" i="168" s="1"/>
  <c r="FT31" i="168" s="1"/>
  <c r="FU31" i="168" s="1"/>
  <c r="FV31" i="168" s="1"/>
  <c r="FW31" i="168" s="1"/>
  <c r="FX31" i="168" s="1"/>
  <c r="FY31" i="168" s="1"/>
  <c r="FZ31" i="168" s="1"/>
  <c r="GA31" i="168" s="1"/>
  <c r="GB31" i="168" s="1"/>
  <c r="GC31" i="168" s="1"/>
  <c r="GD31" i="168" s="1"/>
  <c r="GE31" i="168" s="1"/>
  <c r="GF31" i="168" s="1"/>
  <c r="GG31" i="168" s="1"/>
  <c r="GH31" i="168" s="1"/>
  <c r="GI31" i="168" s="1"/>
  <c r="GJ31" i="168" s="1"/>
  <c r="GK31" i="168" s="1"/>
  <c r="GL31" i="168" s="1"/>
  <c r="GM31" i="168" s="1"/>
  <c r="GN31" i="168" s="1"/>
  <c r="GO31" i="168" s="1"/>
  <c r="GP31" i="168" s="1"/>
  <c r="GQ31" i="168" s="1"/>
  <c r="GR31" i="168" s="1"/>
  <c r="GS31" i="168" s="1"/>
  <c r="GT31" i="168" s="1"/>
  <c r="GU31" i="168" s="1"/>
  <c r="GV31" i="168" s="1"/>
  <c r="GW31" i="168" s="1"/>
  <c r="GX31" i="168" s="1"/>
  <c r="GY31" i="168" s="1"/>
  <c r="GZ31" i="168" s="1"/>
  <c r="HA31" i="168" s="1"/>
  <c r="HB31" i="168" s="1"/>
  <c r="HC31" i="168" s="1"/>
  <c r="HD31" i="168" s="1"/>
  <c r="HE31" i="168" s="1"/>
  <c r="HF31" i="168" s="1"/>
  <c r="HG31" i="168" s="1"/>
  <c r="CO25" i="168"/>
  <c r="CP25" i="168" s="1"/>
  <c r="CQ25" i="168" s="1"/>
  <c r="CR25" i="168" s="1"/>
  <c r="CS25" i="168" s="1"/>
  <c r="CT25" i="168" s="1"/>
  <c r="CU25" i="168" s="1"/>
  <c r="CV25" i="168" s="1"/>
  <c r="CW25" i="168" s="1"/>
  <c r="CX25" i="168" s="1"/>
  <c r="CY25" i="168" s="1"/>
  <c r="CZ25" i="168" s="1"/>
  <c r="DA25" i="168" s="1"/>
  <c r="DB25" i="168" s="1"/>
  <c r="DC25" i="168" s="1"/>
  <c r="DD25" i="168" s="1"/>
  <c r="DE25" i="168" s="1"/>
  <c r="DF25" i="168" s="1"/>
  <c r="DG25" i="168" s="1"/>
  <c r="DH25" i="168" s="1"/>
  <c r="DI25" i="168" s="1"/>
  <c r="DJ25" i="168" s="1"/>
  <c r="DK25" i="168" s="1"/>
  <c r="DL25" i="168" s="1"/>
  <c r="DM25" i="168" s="1"/>
  <c r="DN25" i="168" s="1"/>
  <c r="DO25" i="168" s="1"/>
  <c r="DP25" i="168" s="1"/>
  <c r="DQ25" i="168" s="1"/>
  <c r="DR25" i="168" s="1"/>
  <c r="DS25" i="168" s="1"/>
  <c r="DT25" i="168" s="1"/>
  <c r="DU25" i="168" s="1"/>
  <c r="DV25" i="168" s="1"/>
  <c r="DW25" i="168" s="1"/>
  <c r="DX25" i="168" s="1"/>
  <c r="DY25" i="168" s="1"/>
  <c r="DZ25" i="168" s="1"/>
  <c r="EA25" i="168" s="1"/>
  <c r="EB25" i="168" s="1"/>
  <c r="EC25" i="168" s="1"/>
  <c r="ED25" i="168" s="1"/>
  <c r="EE25" i="168" s="1"/>
  <c r="EF25" i="168" s="1"/>
  <c r="EG25" i="168" s="1"/>
  <c r="EH25" i="168" s="1"/>
  <c r="EI25" i="168" s="1"/>
  <c r="EJ25" i="168" s="1"/>
  <c r="EK25" i="168" s="1"/>
  <c r="EL25" i="168" s="1"/>
  <c r="EM25" i="168" s="1"/>
  <c r="EN25" i="168" s="1"/>
  <c r="EO25" i="168" s="1"/>
  <c r="EP25" i="168" s="1"/>
  <c r="EQ25" i="168" s="1"/>
  <c r="ER25" i="168" s="1"/>
  <c r="ES25" i="168" s="1"/>
  <c r="ET25" i="168" s="1"/>
  <c r="EU25" i="168" s="1"/>
  <c r="EV25" i="168" s="1"/>
  <c r="EW25" i="168" s="1"/>
  <c r="EX25" i="168" s="1"/>
  <c r="EY25" i="168" s="1"/>
  <c r="EZ25" i="168" s="1"/>
  <c r="FA25" i="168" s="1"/>
  <c r="FB25" i="168" s="1"/>
  <c r="FC25" i="168" s="1"/>
  <c r="FD25" i="168" s="1"/>
  <c r="FE25" i="168" s="1"/>
  <c r="FF25" i="168" s="1"/>
  <c r="FG25" i="168" s="1"/>
  <c r="FH25" i="168" s="1"/>
  <c r="FI25" i="168" s="1"/>
  <c r="FJ25" i="168" s="1"/>
  <c r="FK25" i="168" s="1"/>
  <c r="FL25" i="168" s="1"/>
  <c r="FM25" i="168" s="1"/>
  <c r="FN25" i="168" s="1"/>
  <c r="FO25" i="168" s="1"/>
  <c r="FP25" i="168" s="1"/>
  <c r="FQ25" i="168" s="1"/>
  <c r="FR25" i="168" s="1"/>
  <c r="FS25" i="168" s="1"/>
  <c r="FT25" i="168" s="1"/>
  <c r="FU25" i="168" s="1"/>
  <c r="FV25" i="168" s="1"/>
  <c r="FW25" i="168" s="1"/>
  <c r="FX25" i="168" s="1"/>
  <c r="FY25" i="168" s="1"/>
  <c r="FZ25" i="168" s="1"/>
  <c r="GA25" i="168" s="1"/>
  <c r="GB25" i="168" s="1"/>
  <c r="GC25" i="168" s="1"/>
  <c r="GD25" i="168" s="1"/>
  <c r="GE25" i="168" s="1"/>
  <c r="GF25" i="168" s="1"/>
  <c r="GG25" i="168" s="1"/>
  <c r="GH25" i="168" s="1"/>
  <c r="GI25" i="168" s="1"/>
  <c r="GJ25" i="168" s="1"/>
  <c r="GK25" i="168" s="1"/>
  <c r="GL25" i="168" s="1"/>
  <c r="GM25" i="168" s="1"/>
  <c r="GN25" i="168" s="1"/>
  <c r="GO25" i="168" s="1"/>
  <c r="GP25" i="168" s="1"/>
  <c r="GQ25" i="168" s="1"/>
  <c r="GR25" i="168" s="1"/>
  <c r="GS25" i="168" s="1"/>
  <c r="GT25" i="168" s="1"/>
  <c r="GU25" i="168" s="1"/>
  <c r="GV25" i="168" s="1"/>
  <c r="GW25" i="168" s="1"/>
  <c r="GX25" i="168" s="1"/>
  <c r="GY25" i="168" s="1"/>
  <c r="GZ25" i="168" s="1"/>
  <c r="HA25" i="168" s="1"/>
  <c r="HB25" i="168" s="1"/>
  <c r="HC25" i="168" s="1"/>
  <c r="HD25" i="168" s="1"/>
  <c r="HE25" i="168" s="1"/>
  <c r="HF25" i="168" s="1"/>
  <c r="HG25" i="168" s="1"/>
  <c r="CO37" i="168"/>
  <c r="CP37" i="168" s="1"/>
  <c r="CQ37" i="168" s="1"/>
  <c r="CR37" i="168" s="1"/>
  <c r="CS37" i="168" s="1"/>
  <c r="CT37" i="168" s="1"/>
  <c r="CU37" i="168" s="1"/>
  <c r="CV37" i="168" s="1"/>
  <c r="CW37" i="168" s="1"/>
  <c r="CX37" i="168" s="1"/>
  <c r="CY37" i="168" s="1"/>
  <c r="CZ37" i="168" s="1"/>
  <c r="DA37" i="168" s="1"/>
  <c r="DB37" i="168" s="1"/>
  <c r="DC37" i="168" s="1"/>
  <c r="DD37" i="168" s="1"/>
  <c r="DE37" i="168" s="1"/>
  <c r="DF37" i="168" s="1"/>
  <c r="DG37" i="168" s="1"/>
  <c r="DH37" i="168" s="1"/>
  <c r="DI37" i="168" s="1"/>
  <c r="DJ37" i="168" s="1"/>
  <c r="DK37" i="168" s="1"/>
  <c r="DL37" i="168" s="1"/>
  <c r="DM37" i="168" s="1"/>
  <c r="DN37" i="168" s="1"/>
  <c r="DO37" i="168" s="1"/>
  <c r="DP37" i="168" s="1"/>
  <c r="DQ37" i="168" s="1"/>
  <c r="DR37" i="168" s="1"/>
  <c r="DS37" i="168" s="1"/>
  <c r="DT37" i="168" s="1"/>
  <c r="DU37" i="168" s="1"/>
  <c r="DV37" i="168" s="1"/>
  <c r="DW37" i="168" s="1"/>
  <c r="DX37" i="168" s="1"/>
  <c r="DY37" i="168" s="1"/>
  <c r="DZ37" i="168" s="1"/>
  <c r="EA37" i="168" s="1"/>
  <c r="EB37" i="168" s="1"/>
  <c r="EC37" i="168" s="1"/>
  <c r="ED37" i="168" s="1"/>
  <c r="EE37" i="168" s="1"/>
  <c r="EF37" i="168" s="1"/>
  <c r="EG37" i="168" s="1"/>
  <c r="EH37" i="168" s="1"/>
  <c r="EI37" i="168" s="1"/>
  <c r="EJ37" i="168" s="1"/>
  <c r="EK37" i="168" s="1"/>
  <c r="EL37" i="168" s="1"/>
  <c r="EM37" i="168" s="1"/>
  <c r="EN37" i="168" s="1"/>
  <c r="EO37" i="168" s="1"/>
  <c r="EP37" i="168" s="1"/>
  <c r="EQ37" i="168" s="1"/>
  <c r="ER37" i="168" s="1"/>
  <c r="ES37" i="168" s="1"/>
  <c r="ET37" i="168" s="1"/>
  <c r="EU37" i="168" s="1"/>
  <c r="EV37" i="168" s="1"/>
  <c r="EW37" i="168" s="1"/>
  <c r="EX37" i="168" s="1"/>
  <c r="EY37" i="168" s="1"/>
  <c r="EZ37" i="168" s="1"/>
  <c r="FA37" i="168" s="1"/>
  <c r="FB37" i="168" s="1"/>
  <c r="FC37" i="168" s="1"/>
  <c r="FD37" i="168" s="1"/>
  <c r="FE37" i="168" s="1"/>
  <c r="FF37" i="168" s="1"/>
  <c r="FG37" i="168" s="1"/>
  <c r="FH37" i="168" s="1"/>
  <c r="FI37" i="168" s="1"/>
  <c r="FJ37" i="168" s="1"/>
  <c r="FK37" i="168" s="1"/>
  <c r="FL37" i="168" s="1"/>
  <c r="FM37" i="168" s="1"/>
  <c r="FN37" i="168" s="1"/>
  <c r="FO37" i="168" s="1"/>
  <c r="FP37" i="168" s="1"/>
  <c r="FQ37" i="168" s="1"/>
  <c r="FR37" i="168" s="1"/>
  <c r="FS37" i="168" s="1"/>
  <c r="FT37" i="168" s="1"/>
  <c r="FU37" i="168" s="1"/>
  <c r="FV37" i="168" s="1"/>
  <c r="FW37" i="168" s="1"/>
  <c r="FX37" i="168" s="1"/>
  <c r="FY37" i="168" s="1"/>
  <c r="FZ37" i="168" s="1"/>
  <c r="GA37" i="168" s="1"/>
  <c r="GB37" i="168" s="1"/>
  <c r="GC37" i="168" s="1"/>
  <c r="GD37" i="168" s="1"/>
  <c r="GE37" i="168" s="1"/>
  <c r="GF37" i="168" s="1"/>
  <c r="GG37" i="168" s="1"/>
  <c r="GH37" i="168" s="1"/>
  <c r="GI37" i="168" s="1"/>
  <c r="GJ37" i="168" s="1"/>
  <c r="GK37" i="168" s="1"/>
  <c r="GL37" i="168" s="1"/>
  <c r="GM37" i="168" s="1"/>
  <c r="GN37" i="168" s="1"/>
  <c r="GO37" i="168" s="1"/>
  <c r="GP37" i="168" s="1"/>
  <c r="GQ37" i="168" s="1"/>
  <c r="GR37" i="168" s="1"/>
  <c r="GS37" i="168" s="1"/>
  <c r="GT37" i="168" s="1"/>
  <c r="GU37" i="168" s="1"/>
  <c r="GV37" i="168" s="1"/>
  <c r="GW37" i="168" s="1"/>
  <c r="GX37" i="168" s="1"/>
  <c r="GY37" i="168" s="1"/>
  <c r="GZ37" i="168" s="1"/>
  <c r="HA37" i="168" s="1"/>
  <c r="HB37" i="168" s="1"/>
  <c r="HC37" i="168" s="1"/>
  <c r="HD37" i="168" s="1"/>
  <c r="HE37" i="168" s="1"/>
  <c r="HF37" i="168" s="1"/>
  <c r="HG37" i="168" s="1"/>
  <c r="CO32" i="168"/>
  <c r="CP32" i="168" s="1"/>
  <c r="CQ32" i="168" s="1"/>
  <c r="CR32" i="168" s="1"/>
  <c r="CS32" i="168" s="1"/>
  <c r="CT32" i="168" s="1"/>
  <c r="CU32" i="168" s="1"/>
  <c r="CV32" i="168" s="1"/>
  <c r="CW32" i="168" s="1"/>
  <c r="CX32" i="168" s="1"/>
  <c r="CY32" i="168" s="1"/>
  <c r="CZ32" i="168" s="1"/>
  <c r="DA32" i="168" s="1"/>
  <c r="DB32" i="168" s="1"/>
  <c r="DC32" i="168" s="1"/>
  <c r="DD32" i="168" s="1"/>
  <c r="DE32" i="168" s="1"/>
  <c r="DF32" i="168" s="1"/>
  <c r="DG32" i="168" s="1"/>
  <c r="DH32" i="168" s="1"/>
  <c r="DI32" i="168" s="1"/>
  <c r="DJ32" i="168" s="1"/>
  <c r="DK32" i="168" s="1"/>
  <c r="DL32" i="168" s="1"/>
  <c r="DM32" i="168" s="1"/>
  <c r="DN32" i="168" s="1"/>
  <c r="DO32" i="168" s="1"/>
  <c r="DP32" i="168" s="1"/>
  <c r="DQ32" i="168" s="1"/>
  <c r="DR32" i="168" s="1"/>
  <c r="DS32" i="168" s="1"/>
  <c r="DT32" i="168" s="1"/>
  <c r="DU32" i="168" s="1"/>
  <c r="DV32" i="168" s="1"/>
  <c r="DW32" i="168" s="1"/>
  <c r="DX32" i="168" s="1"/>
  <c r="DY32" i="168" s="1"/>
  <c r="DZ32" i="168" s="1"/>
  <c r="EA32" i="168" s="1"/>
  <c r="EB32" i="168" s="1"/>
  <c r="EC32" i="168" s="1"/>
  <c r="ED32" i="168" s="1"/>
  <c r="EE32" i="168" s="1"/>
  <c r="EF32" i="168" s="1"/>
  <c r="EG32" i="168" s="1"/>
  <c r="EH32" i="168" s="1"/>
  <c r="EI32" i="168" s="1"/>
  <c r="EJ32" i="168" s="1"/>
  <c r="EK32" i="168" s="1"/>
  <c r="EL32" i="168" s="1"/>
  <c r="EM32" i="168" s="1"/>
  <c r="EN32" i="168" s="1"/>
  <c r="EO32" i="168" s="1"/>
  <c r="EP32" i="168" s="1"/>
  <c r="EQ32" i="168" s="1"/>
  <c r="ER32" i="168" s="1"/>
  <c r="ES32" i="168" s="1"/>
  <c r="ET32" i="168" s="1"/>
  <c r="EU32" i="168" s="1"/>
  <c r="EV32" i="168" s="1"/>
  <c r="EW32" i="168" s="1"/>
  <c r="EX32" i="168" s="1"/>
  <c r="EY32" i="168" s="1"/>
  <c r="EZ32" i="168" s="1"/>
  <c r="FA32" i="168" s="1"/>
  <c r="FB32" i="168" s="1"/>
  <c r="FC32" i="168" s="1"/>
  <c r="FD32" i="168" s="1"/>
  <c r="FE32" i="168" s="1"/>
  <c r="FF32" i="168" s="1"/>
  <c r="FG32" i="168" s="1"/>
  <c r="FH32" i="168" s="1"/>
  <c r="FI32" i="168" s="1"/>
  <c r="FJ32" i="168" s="1"/>
  <c r="FK32" i="168" s="1"/>
  <c r="FL32" i="168" s="1"/>
  <c r="FM32" i="168" s="1"/>
  <c r="FN32" i="168" s="1"/>
  <c r="FO32" i="168" s="1"/>
  <c r="FP32" i="168" s="1"/>
  <c r="FQ32" i="168" s="1"/>
  <c r="FR32" i="168" s="1"/>
  <c r="FS32" i="168" s="1"/>
  <c r="FT32" i="168" s="1"/>
  <c r="FU32" i="168" s="1"/>
  <c r="FV32" i="168" s="1"/>
  <c r="FW32" i="168" s="1"/>
  <c r="FX32" i="168" s="1"/>
  <c r="FY32" i="168" s="1"/>
  <c r="FZ32" i="168" s="1"/>
  <c r="GA32" i="168" s="1"/>
  <c r="GB32" i="168" s="1"/>
  <c r="GC32" i="168" s="1"/>
  <c r="GD32" i="168" s="1"/>
  <c r="GE32" i="168" s="1"/>
  <c r="GF32" i="168" s="1"/>
  <c r="GG32" i="168" s="1"/>
  <c r="GH32" i="168" s="1"/>
  <c r="GI32" i="168" s="1"/>
  <c r="GJ32" i="168" s="1"/>
  <c r="GK32" i="168" s="1"/>
  <c r="GL32" i="168" s="1"/>
  <c r="GM32" i="168" s="1"/>
  <c r="GN32" i="168" s="1"/>
  <c r="GO32" i="168" s="1"/>
  <c r="GP32" i="168" s="1"/>
  <c r="GQ32" i="168" s="1"/>
  <c r="GR32" i="168" s="1"/>
  <c r="GS32" i="168" s="1"/>
  <c r="GT32" i="168" s="1"/>
  <c r="GU32" i="168" s="1"/>
  <c r="GV32" i="168" s="1"/>
  <c r="GW32" i="168" s="1"/>
  <c r="GX32" i="168" s="1"/>
  <c r="GY32" i="168" s="1"/>
  <c r="GZ32" i="168" s="1"/>
  <c r="HA32" i="168" s="1"/>
  <c r="HB32" i="168" s="1"/>
  <c r="HC32" i="168" s="1"/>
  <c r="HD32" i="168" s="1"/>
  <c r="HE32" i="168" s="1"/>
  <c r="HF32" i="168" s="1"/>
  <c r="HG32" i="168" s="1"/>
  <c r="CO29" i="168"/>
  <c r="CP29" i="168" s="1"/>
  <c r="CQ29" i="168" s="1"/>
  <c r="CR29" i="168" s="1"/>
  <c r="CS29" i="168" s="1"/>
  <c r="CT29" i="168" s="1"/>
  <c r="CU29" i="168" s="1"/>
  <c r="CV29" i="168" s="1"/>
  <c r="CW29" i="168" s="1"/>
  <c r="CX29" i="168" s="1"/>
  <c r="CY29" i="168" s="1"/>
  <c r="CZ29" i="168" s="1"/>
  <c r="DA29" i="168" s="1"/>
  <c r="DB29" i="168" s="1"/>
  <c r="DC29" i="168" s="1"/>
  <c r="DD29" i="168" s="1"/>
  <c r="DE29" i="168" s="1"/>
  <c r="DF29" i="168" s="1"/>
  <c r="DG29" i="168" s="1"/>
  <c r="DH29" i="168" s="1"/>
  <c r="DI29" i="168" s="1"/>
  <c r="DJ29" i="168" s="1"/>
  <c r="DK29" i="168" s="1"/>
  <c r="DL29" i="168" s="1"/>
  <c r="DM29" i="168" s="1"/>
  <c r="DN29" i="168" s="1"/>
  <c r="DO29" i="168" s="1"/>
  <c r="DP29" i="168" s="1"/>
  <c r="DQ29" i="168" s="1"/>
  <c r="DR29" i="168" s="1"/>
  <c r="DS29" i="168" s="1"/>
  <c r="DT29" i="168" s="1"/>
  <c r="DU29" i="168" s="1"/>
  <c r="DV29" i="168" s="1"/>
  <c r="DW29" i="168" s="1"/>
  <c r="DX29" i="168" s="1"/>
  <c r="DY29" i="168" s="1"/>
  <c r="DZ29" i="168" s="1"/>
  <c r="EA29" i="168" s="1"/>
  <c r="EB29" i="168" s="1"/>
  <c r="EC29" i="168" s="1"/>
  <c r="ED29" i="168" s="1"/>
  <c r="EE29" i="168" s="1"/>
  <c r="EF29" i="168" s="1"/>
  <c r="EG29" i="168" s="1"/>
  <c r="EH29" i="168" s="1"/>
  <c r="EI29" i="168" s="1"/>
  <c r="EJ29" i="168" s="1"/>
  <c r="EK29" i="168" s="1"/>
  <c r="EL29" i="168" s="1"/>
  <c r="EM29" i="168" s="1"/>
  <c r="EN29" i="168" s="1"/>
  <c r="EO29" i="168" s="1"/>
  <c r="EP29" i="168" s="1"/>
  <c r="EQ29" i="168" s="1"/>
  <c r="ER29" i="168" s="1"/>
  <c r="ES29" i="168" s="1"/>
  <c r="ET29" i="168" s="1"/>
  <c r="EU29" i="168" s="1"/>
  <c r="EV29" i="168" s="1"/>
  <c r="EW29" i="168" s="1"/>
  <c r="EX29" i="168" s="1"/>
  <c r="EY29" i="168" s="1"/>
  <c r="EZ29" i="168" s="1"/>
  <c r="FA29" i="168" s="1"/>
  <c r="FB29" i="168" s="1"/>
  <c r="FC29" i="168" s="1"/>
  <c r="FD29" i="168" s="1"/>
  <c r="FE29" i="168" s="1"/>
  <c r="FF29" i="168" s="1"/>
  <c r="FG29" i="168" s="1"/>
  <c r="FH29" i="168" s="1"/>
  <c r="FI29" i="168" s="1"/>
  <c r="FJ29" i="168" s="1"/>
  <c r="FK29" i="168" s="1"/>
  <c r="FL29" i="168" s="1"/>
  <c r="FM29" i="168" s="1"/>
  <c r="FN29" i="168" s="1"/>
  <c r="FO29" i="168" s="1"/>
  <c r="FP29" i="168" s="1"/>
  <c r="FQ29" i="168" s="1"/>
  <c r="FR29" i="168" s="1"/>
  <c r="FS29" i="168" s="1"/>
  <c r="FT29" i="168" s="1"/>
  <c r="FU29" i="168" s="1"/>
  <c r="FV29" i="168" s="1"/>
  <c r="FW29" i="168" s="1"/>
  <c r="FX29" i="168" s="1"/>
  <c r="FY29" i="168" s="1"/>
  <c r="FZ29" i="168" s="1"/>
  <c r="GA29" i="168" s="1"/>
  <c r="GB29" i="168" s="1"/>
  <c r="GC29" i="168" s="1"/>
  <c r="GD29" i="168" s="1"/>
  <c r="GE29" i="168" s="1"/>
  <c r="GF29" i="168" s="1"/>
  <c r="GG29" i="168" s="1"/>
  <c r="GH29" i="168" s="1"/>
  <c r="GI29" i="168" s="1"/>
  <c r="GJ29" i="168" s="1"/>
  <c r="GK29" i="168" s="1"/>
  <c r="GL29" i="168" s="1"/>
  <c r="GM29" i="168" s="1"/>
  <c r="GN29" i="168" s="1"/>
  <c r="GO29" i="168" s="1"/>
  <c r="GP29" i="168" s="1"/>
  <c r="GQ29" i="168" s="1"/>
  <c r="GR29" i="168" s="1"/>
  <c r="GS29" i="168" s="1"/>
  <c r="GT29" i="168" s="1"/>
  <c r="GU29" i="168" s="1"/>
  <c r="GV29" i="168" s="1"/>
  <c r="GW29" i="168" s="1"/>
  <c r="GX29" i="168" s="1"/>
  <c r="GY29" i="168" s="1"/>
  <c r="GZ29" i="168" s="1"/>
  <c r="HA29" i="168" s="1"/>
  <c r="HB29" i="168" s="1"/>
  <c r="HC29" i="168" s="1"/>
  <c r="HD29" i="168" s="1"/>
  <c r="HE29" i="168" s="1"/>
  <c r="HF29" i="168" s="1"/>
  <c r="HG29" i="168" s="1"/>
  <c r="CO42" i="168"/>
  <c r="CP42" i="168" s="1"/>
  <c r="CQ42" i="168" s="1"/>
  <c r="CR42" i="168" s="1"/>
  <c r="CS42" i="168" s="1"/>
  <c r="CT42" i="168" s="1"/>
  <c r="CU42" i="168" s="1"/>
  <c r="CV42" i="168" s="1"/>
  <c r="CW42" i="168" s="1"/>
  <c r="CX42" i="168" s="1"/>
  <c r="CY42" i="168" s="1"/>
  <c r="CZ42" i="168" s="1"/>
  <c r="DA42" i="168" s="1"/>
  <c r="DB42" i="168" s="1"/>
  <c r="DC42" i="168" s="1"/>
  <c r="DD42" i="168" s="1"/>
  <c r="DE42" i="168" s="1"/>
  <c r="DF42" i="168" s="1"/>
  <c r="DG42" i="168" s="1"/>
  <c r="DH42" i="168" s="1"/>
  <c r="DI42" i="168" s="1"/>
  <c r="DJ42" i="168" s="1"/>
  <c r="DK42" i="168" s="1"/>
  <c r="DL42" i="168" s="1"/>
  <c r="DM42" i="168" s="1"/>
  <c r="DN42" i="168" s="1"/>
  <c r="DO42" i="168" s="1"/>
  <c r="DP42" i="168" s="1"/>
  <c r="DQ42" i="168" s="1"/>
  <c r="DR42" i="168" s="1"/>
  <c r="DS42" i="168" s="1"/>
  <c r="DT42" i="168" s="1"/>
  <c r="DU42" i="168" s="1"/>
  <c r="DV42" i="168" s="1"/>
  <c r="DW42" i="168" s="1"/>
  <c r="DX42" i="168" s="1"/>
  <c r="DY42" i="168" s="1"/>
  <c r="DZ42" i="168" s="1"/>
  <c r="EA42" i="168" s="1"/>
  <c r="EB42" i="168" s="1"/>
  <c r="EC42" i="168" s="1"/>
  <c r="ED42" i="168" s="1"/>
  <c r="EE42" i="168" s="1"/>
  <c r="EF42" i="168" s="1"/>
  <c r="EG42" i="168" s="1"/>
  <c r="EH42" i="168" s="1"/>
  <c r="EI42" i="168" s="1"/>
  <c r="CO23" i="168"/>
  <c r="CP23" i="168" s="1"/>
  <c r="CQ23" i="168" s="1"/>
  <c r="CR23" i="168" s="1"/>
  <c r="CS23" i="168" s="1"/>
  <c r="CT23" i="168" s="1"/>
  <c r="CU23" i="168" s="1"/>
  <c r="CV23" i="168" s="1"/>
  <c r="CW23" i="168" s="1"/>
  <c r="CX23" i="168" s="1"/>
  <c r="CY23" i="168" s="1"/>
  <c r="CZ23" i="168" s="1"/>
  <c r="DA23" i="168" s="1"/>
  <c r="DB23" i="168" s="1"/>
  <c r="DC23" i="168" s="1"/>
  <c r="DD23" i="168" s="1"/>
  <c r="DE23" i="168" s="1"/>
  <c r="DF23" i="168" s="1"/>
  <c r="DG23" i="168" s="1"/>
  <c r="DH23" i="168" s="1"/>
  <c r="DI23" i="168" s="1"/>
  <c r="DJ23" i="168" s="1"/>
  <c r="DK23" i="168" s="1"/>
  <c r="DL23" i="168" s="1"/>
  <c r="DM23" i="168" s="1"/>
  <c r="DN23" i="168" s="1"/>
  <c r="DO23" i="168" s="1"/>
  <c r="DP23" i="168" s="1"/>
  <c r="DQ23" i="168" s="1"/>
  <c r="DR23" i="168" s="1"/>
  <c r="DS23" i="168" s="1"/>
  <c r="DT23" i="168" s="1"/>
  <c r="DU23" i="168" s="1"/>
  <c r="DV23" i="168" s="1"/>
  <c r="DW23" i="168" s="1"/>
  <c r="DX23" i="168" s="1"/>
  <c r="DY23" i="168" s="1"/>
  <c r="DZ23" i="168" s="1"/>
  <c r="EA23" i="168" s="1"/>
  <c r="EB23" i="168" s="1"/>
  <c r="EC23" i="168" s="1"/>
  <c r="ED23" i="168" s="1"/>
  <c r="EE23" i="168" s="1"/>
  <c r="EF23" i="168" s="1"/>
  <c r="EG23" i="168" s="1"/>
  <c r="EH23" i="168" s="1"/>
  <c r="EI23" i="168" s="1"/>
  <c r="EJ23" i="168" s="1"/>
  <c r="EK23" i="168" s="1"/>
  <c r="EL23" i="168" s="1"/>
  <c r="EM23" i="168" s="1"/>
  <c r="EN23" i="168" s="1"/>
  <c r="EO23" i="168" s="1"/>
  <c r="EP23" i="168" s="1"/>
  <c r="EQ23" i="168" s="1"/>
  <c r="ER23" i="168" s="1"/>
  <c r="ES23" i="168" s="1"/>
  <c r="ET23" i="168" s="1"/>
  <c r="EU23" i="168" s="1"/>
  <c r="EV23" i="168" s="1"/>
  <c r="EW23" i="168" s="1"/>
  <c r="EX23" i="168" s="1"/>
  <c r="EY23" i="168" s="1"/>
  <c r="EZ23" i="168" s="1"/>
  <c r="FA23" i="168" s="1"/>
  <c r="FB23" i="168" s="1"/>
  <c r="FC23" i="168" s="1"/>
  <c r="FD23" i="168" s="1"/>
  <c r="FE23" i="168" s="1"/>
  <c r="FF23" i="168" s="1"/>
  <c r="FG23" i="168" s="1"/>
  <c r="FH23" i="168" s="1"/>
  <c r="FI23" i="168" s="1"/>
  <c r="FJ23" i="168" s="1"/>
  <c r="FK23" i="168" s="1"/>
  <c r="FL23" i="168" s="1"/>
  <c r="FM23" i="168" s="1"/>
  <c r="FN23" i="168" s="1"/>
  <c r="FO23" i="168" s="1"/>
  <c r="FP23" i="168" s="1"/>
  <c r="FQ23" i="168" s="1"/>
  <c r="FR23" i="168" s="1"/>
  <c r="FS23" i="168" s="1"/>
  <c r="FT23" i="168" s="1"/>
  <c r="FU23" i="168" s="1"/>
  <c r="FV23" i="168" s="1"/>
  <c r="FW23" i="168" s="1"/>
  <c r="FX23" i="168" s="1"/>
  <c r="FY23" i="168" s="1"/>
  <c r="FZ23" i="168" s="1"/>
  <c r="GA23" i="168" s="1"/>
  <c r="GB23" i="168" s="1"/>
  <c r="GC23" i="168" s="1"/>
  <c r="GD23" i="168" s="1"/>
  <c r="GE23" i="168" s="1"/>
  <c r="GF23" i="168" s="1"/>
  <c r="GG23" i="168" s="1"/>
  <c r="GH23" i="168" s="1"/>
  <c r="GI23" i="168" s="1"/>
  <c r="GJ23" i="168" s="1"/>
  <c r="GK23" i="168" s="1"/>
  <c r="GL23" i="168" s="1"/>
  <c r="GM23" i="168" s="1"/>
  <c r="GN23" i="168" s="1"/>
  <c r="GO23" i="168" s="1"/>
  <c r="GP23" i="168" s="1"/>
  <c r="GQ23" i="168" s="1"/>
  <c r="GR23" i="168" s="1"/>
  <c r="GS23" i="168" s="1"/>
  <c r="GT23" i="168" s="1"/>
  <c r="GU23" i="168" s="1"/>
  <c r="GV23" i="168" s="1"/>
  <c r="GW23" i="168" s="1"/>
  <c r="GX23" i="168" s="1"/>
  <c r="GY23" i="168" s="1"/>
  <c r="GZ23" i="168" s="1"/>
  <c r="HA23" i="168" s="1"/>
  <c r="HB23" i="168" s="1"/>
  <c r="HC23" i="168" s="1"/>
  <c r="HD23" i="168" s="1"/>
  <c r="HE23" i="168" s="1"/>
  <c r="HF23" i="168" s="1"/>
  <c r="HG23" i="168" s="1"/>
  <c r="CO43" i="168"/>
  <c r="CP43" i="168" s="1"/>
  <c r="CQ43" i="168" s="1"/>
  <c r="CR43" i="168" s="1"/>
  <c r="CS43" i="168" s="1"/>
  <c r="CT43" i="168" s="1"/>
  <c r="CU43" i="168" s="1"/>
  <c r="CV43" i="168" s="1"/>
  <c r="CW43" i="168" s="1"/>
  <c r="CX43" i="168" s="1"/>
  <c r="CY43" i="168" s="1"/>
  <c r="CZ43" i="168" s="1"/>
  <c r="DA43" i="168" s="1"/>
  <c r="DB43" i="168" s="1"/>
  <c r="DC43" i="168" s="1"/>
  <c r="DD43" i="168" s="1"/>
  <c r="DE43" i="168" s="1"/>
  <c r="DF43" i="168" s="1"/>
  <c r="DG43" i="168" s="1"/>
  <c r="DH43" i="168" s="1"/>
  <c r="DI43" i="168" s="1"/>
  <c r="DJ43" i="168" s="1"/>
  <c r="DK43" i="168" s="1"/>
  <c r="DL43" i="168" s="1"/>
  <c r="DM43" i="168" s="1"/>
  <c r="DN43" i="168" s="1"/>
  <c r="DO43" i="168" s="1"/>
  <c r="DP43" i="168" s="1"/>
  <c r="DQ43" i="168" s="1"/>
  <c r="DR43" i="168" s="1"/>
  <c r="DS43" i="168" s="1"/>
  <c r="DT43" i="168" s="1"/>
  <c r="DU43" i="168" s="1"/>
  <c r="DV43" i="168" s="1"/>
  <c r="DW43" i="168" s="1"/>
  <c r="DX43" i="168" s="1"/>
  <c r="DY43" i="168" s="1"/>
  <c r="DZ43" i="168" s="1"/>
  <c r="EA43" i="168" s="1"/>
  <c r="EB43" i="168" s="1"/>
  <c r="EC43" i="168" s="1"/>
  <c r="ED43" i="168" s="1"/>
  <c r="EE43" i="168" s="1"/>
  <c r="EF43" i="168" s="1"/>
  <c r="EG43" i="168" s="1"/>
  <c r="EH43" i="168" s="1"/>
  <c r="EI43" i="168" s="1"/>
  <c r="EJ43" i="168" s="1"/>
  <c r="EK43" i="168" s="1"/>
  <c r="EL43" i="168" s="1"/>
  <c r="EM43" i="168" s="1"/>
  <c r="EN43" i="168" s="1"/>
  <c r="EO43" i="168" s="1"/>
  <c r="EP43" i="168" s="1"/>
  <c r="EQ43" i="168" s="1"/>
  <c r="ER43" i="168" s="1"/>
  <c r="ES43" i="168" s="1"/>
  <c r="ET43" i="168" s="1"/>
  <c r="EU43" i="168" s="1"/>
  <c r="EV43" i="168" s="1"/>
  <c r="EW43" i="168" s="1"/>
  <c r="EX43" i="168" s="1"/>
  <c r="EY43" i="168" s="1"/>
  <c r="EZ43" i="168" s="1"/>
  <c r="FA43" i="168" s="1"/>
  <c r="FB43" i="168" s="1"/>
  <c r="FC43" i="168" s="1"/>
  <c r="FD43" i="168" s="1"/>
  <c r="FE43" i="168" s="1"/>
  <c r="FF43" i="168" s="1"/>
  <c r="FG43" i="168" s="1"/>
  <c r="FH43" i="168" s="1"/>
  <c r="FI43" i="168" s="1"/>
  <c r="FJ43" i="168" s="1"/>
  <c r="FK43" i="168" s="1"/>
  <c r="FL43" i="168" s="1"/>
  <c r="FM43" i="168" s="1"/>
  <c r="FN43" i="168" s="1"/>
  <c r="FO43" i="168" s="1"/>
  <c r="FP43" i="168" s="1"/>
  <c r="FQ43" i="168" s="1"/>
  <c r="FR43" i="168" s="1"/>
  <c r="FS43" i="168" s="1"/>
  <c r="FT43" i="168" s="1"/>
  <c r="FU43" i="168" s="1"/>
  <c r="FV43" i="168" s="1"/>
  <c r="FW43" i="168" s="1"/>
  <c r="FX43" i="168" s="1"/>
  <c r="FY43" i="168" s="1"/>
  <c r="FZ43" i="168" s="1"/>
  <c r="GA43" i="168" s="1"/>
  <c r="GB43" i="168" s="1"/>
  <c r="GC43" i="168" s="1"/>
  <c r="GD43" i="168" s="1"/>
  <c r="GE43" i="168" s="1"/>
  <c r="GF43" i="168" s="1"/>
  <c r="GG43" i="168" s="1"/>
  <c r="GH43" i="168" s="1"/>
  <c r="GI43" i="168" s="1"/>
  <c r="GJ43" i="168" s="1"/>
  <c r="GK43" i="168" s="1"/>
  <c r="GL43" i="168" s="1"/>
  <c r="GM43" i="168" s="1"/>
  <c r="GN43" i="168" s="1"/>
  <c r="GO43" i="168" s="1"/>
  <c r="GP43" i="168" s="1"/>
  <c r="GQ43" i="168" s="1"/>
  <c r="GR43" i="168" s="1"/>
  <c r="GS43" i="168" s="1"/>
  <c r="GT43" i="168" s="1"/>
  <c r="GU43" i="168" s="1"/>
  <c r="GV43" i="168" s="1"/>
  <c r="GW43" i="168" s="1"/>
  <c r="GX43" i="168" s="1"/>
  <c r="GY43" i="168" s="1"/>
  <c r="GZ43" i="168" s="1"/>
  <c r="HA43" i="168" s="1"/>
  <c r="HB43" i="168" s="1"/>
  <c r="HC43" i="168" s="1"/>
  <c r="HD43" i="168" s="1"/>
  <c r="HE43" i="168" s="1"/>
  <c r="HF43" i="168" s="1"/>
  <c r="HG43" i="168" s="1"/>
  <c r="CO39" i="168"/>
  <c r="CP39" i="168" s="1"/>
  <c r="CQ39" i="168" s="1"/>
  <c r="CR39" i="168" s="1"/>
  <c r="CS39" i="168" s="1"/>
  <c r="CT39" i="168" s="1"/>
  <c r="CU39" i="168" s="1"/>
  <c r="CV39" i="168" s="1"/>
  <c r="CW39" i="168" s="1"/>
  <c r="CX39" i="168" s="1"/>
  <c r="CY39" i="168" s="1"/>
  <c r="CZ39" i="168" s="1"/>
  <c r="DA39" i="168" s="1"/>
  <c r="DB39" i="168" s="1"/>
  <c r="DC39" i="168" s="1"/>
  <c r="DD39" i="168" s="1"/>
  <c r="DE39" i="168" s="1"/>
  <c r="DF39" i="168" s="1"/>
  <c r="DG39" i="168" s="1"/>
  <c r="DH39" i="168" s="1"/>
  <c r="DI39" i="168" s="1"/>
  <c r="DJ39" i="168" s="1"/>
  <c r="DK39" i="168" s="1"/>
  <c r="DL39" i="168" s="1"/>
  <c r="DM39" i="168" s="1"/>
  <c r="DN39" i="168" s="1"/>
  <c r="DO39" i="168" s="1"/>
  <c r="CO14" i="168"/>
  <c r="CP14" i="168" s="1"/>
  <c r="CQ14" i="168" s="1"/>
  <c r="CO28" i="168"/>
  <c r="CP28" i="168" s="1"/>
  <c r="CQ28" i="168" s="1"/>
  <c r="CR28" i="168" s="1"/>
  <c r="CS28" i="168" s="1"/>
  <c r="CT28" i="168" s="1"/>
  <c r="CU28" i="168" s="1"/>
  <c r="CV28" i="168" s="1"/>
  <c r="CW28" i="168" s="1"/>
  <c r="CX28" i="168" s="1"/>
  <c r="CY28" i="168" s="1"/>
  <c r="CZ28" i="168" s="1"/>
  <c r="DA28" i="168" s="1"/>
  <c r="DB28" i="168" s="1"/>
  <c r="DC28" i="168" s="1"/>
  <c r="DD28" i="168" s="1"/>
  <c r="DE28" i="168" s="1"/>
  <c r="DF28" i="168" s="1"/>
  <c r="DG28" i="168" s="1"/>
  <c r="DH28" i="168" s="1"/>
  <c r="DI28" i="168" s="1"/>
  <c r="DJ28" i="168" s="1"/>
  <c r="DK28" i="168" s="1"/>
  <c r="DL28" i="168" s="1"/>
  <c r="DM28" i="168" s="1"/>
  <c r="DN28" i="168" s="1"/>
  <c r="DO28" i="168" s="1"/>
  <c r="DP28" i="168" s="1"/>
  <c r="DQ28" i="168" s="1"/>
  <c r="DR28" i="168" s="1"/>
  <c r="DS28" i="168" s="1"/>
  <c r="DT28" i="168" s="1"/>
  <c r="DU28" i="168" s="1"/>
  <c r="DV28" i="168" s="1"/>
  <c r="DW28" i="168" s="1"/>
  <c r="DX28" i="168" s="1"/>
  <c r="DY28" i="168" s="1"/>
  <c r="DZ28" i="168" s="1"/>
  <c r="EA28" i="168" s="1"/>
  <c r="EB28" i="168" s="1"/>
  <c r="EC28" i="168" s="1"/>
  <c r="ED28" i="168" s="1"/>
  <c r="EE28" i="168" s="1"/>
  <c r="EF28" i="168" s="1"/>
  <c r="EG28" i="168" s="1"/>
  <c r="EH28" i="168" s="1"/>
  <c r="EI28" i="168" s="1"/>
  <c r="EJ28" i="168" s="1"/>
  <c r="EK28" i="168" s="1"/>
  <c r="EL28" i="168" s="1"/>
  <c r="EM28" i="168" s="1"/>
  <c r="EN28" i="168" s="1"/>
  <c r="EO28" i="168" s="1"/>
  <c r="EP28" i="168" s="1"/>
  <c r="EQ28" i="168" s="1"/>
  <c r="ER28" i="168" s="1"/>
  <c r="ES28" i="168" s="1"/>
  <c r="ET28" i="168" s="1"/>
  <c r="EU28" i="168" s="1"/>
  <c r="EV28" i="168" s="1"/>
  <c r="EW28" i="168" s="1"/>
  <c r="EX28" i="168" s="1"/>
  <c r="EY28" i="168" s="1"/>
  <c r="EZ28" i="168" s="1"/>
  <c r="FA28" i="168" s="1"/>
  <c r="FB28" i="168" s="1"/>
  <c r="FC28" i="168" s="1"/>
  <c r="FD28" i="168" s="1"/>
  <c r="FE28" i="168" s="1"/>
  <c r="FF28" i="168" s="1"/>
  <c r="FG28" i="168" s="1"/>
  <c r="FH28" i="168" s="1"/>
  <c r="FI28" i="168" s="1"/>
  <c r="FJ28" i="168" s="1"/>
  <c r="FK28" i="168" s="1"/>
  <c r="FL28" i="168" s="1"/>
  <c r="FM28" i="168" s="1"/>
  <c r="FN28" i="168" s="1"/>
  <c r="FO28" i="168" s="1"/>
  <c r="FP28" i="168" s="1"/>
  <c r="FQ28" i="168" s="1"/>
  <c r="FR28" i="168" s="1"/>
  <c r="FS28" i="168" s="1"/>
  <c r="FT28" i="168" s="1"/>
  <c r="FU28" i="168" s="1"/>
  <c r="FV28" i="168" s="1"/>
  <c r="FW28" i="168" s="1"/>
  <c r="FX28" i="168" s="1"/>
  <c r="FY28" i="168" s="1"/>
  <c r="FZ28" i="168" s="1"/>
  <c r="GA28" i="168" s="1"/>
  <c r="GB28" i="168" s="1"/>
  <c r="GC28" i="168" s="1"/>
  <c r="GD28" i="168" s="1"/>
  <c r="GE28" i="168" s="1"/>
  <c r="GF28" i="168" s="1"/>
  <c r="GG28" i="168" s="1"/>
  <c r="GH28" i="168" s="1"/>
  <c r="GI28" i="168" s="1"/>
  <c r="GJ28" i="168" s="1"/>
  <c r="GK28" i="168" s="1"/>
  <c r="GL28" i="168" s="1"/>
  <c r="GM28" i="168" s="1"/>
  <c r="GN28" i="168" s="1"/>
  <c r="GO28" i="168" s="1"/>
  <c r="GP28" i="168" s="1"/>
  <c r="GQ28" i="168" s="1"/>
  <c r="GR28" i="168" s="1"/>
  <c r="GS28" i="168" s="1"/>
  <c r="GT28" i="168" s="1"/>
  <c r="GU28" i="168" s="1"/>
  <c r="GV28" i="168" s="1"/>
  <c r="GW28" i="168" s="1"/>
  <c r="GX28" i="168" s="1"/>
  <c r="GY28" i="168" s="1"/>
  <c r="GZ28" i="168" s="1"/>
  <c r="HA28" i="168" s="1"/>
  <c r="HB28" i="168" s="1"/>
  <c r="HC28" i="168" s="1"/>
  <c r="HD28" i="168" s="1"/>
  <c r="HE28" i="168" s="1"/>
  <c r="HF28" i="168" s="1"/>
  <c r="HG28" i="168" s="1"/>
  <c r="CO34" i="168"/>
  <c r="CP34" i="168" s="1"/>
  <c r="CQ34" i="168" s="1"/>
  <c r="CR34" i="168" s="1"/>
  <c r="CS34" i="168" s="1"/>
  <c r="CT34" i="168" s="1"/>
  <c r="CU34" i="168" s="1"/>
  <c r="CV34" i="168" s="1"/>
  <c r="CW34" i="168" s="1"/>
  <c r="CX34" i="168" s="1"/>
  <c r="CY34" i="168" s="1"/>
  <c r="CZ34" i="168" s="1"/>
  <c r="DA34" i="168" s="1"/>
  <c r="DB34" i="168" s="1"/>
  <c r="DC34" i="168" s="1"/>
  <c r="DD34" i="168" s="1"/>
  <c r="DE34" i="168" s="1"/>
  <c r="DF34" i="168" s="1"/>
  <c r="DG34" i="168" s="1"/>
  <c r="DH34" i="168" s="1"/>
  <c r="DI34" i="168" s="1"/>
  <c r="DJ34" i="168" s="1"/>
  <c r="DK34" i="168" s="1"/>
  <c r="DL34" i="168" s="1"/>
  <c r="DM34" i="168" s="1"/>
  <c r="DN34" i="168" s="1"/>
  <c r="DO34" i="168" s="1"/>
  <c r="DP34" i="168" s="1"/>
  <c r="DQ34" i="168" s="1"/>
  <c r="DR34" i="168" s="1"/>
  <c r="DS34" i="168" s="1"/>
  <c r="DT34" i="168" s="1"/>
  <c r="DU34" i="168" s="1"/>
  <c r="DV34" i="168" s="1"/>
  <c r="DW34" i="168" s="1"/>
  <c r="DX34" i="168" s="1"/>
  <c r="DY34" i="168" s="1"/>
  <c r="DZ34" i="168" s="1"/>
  <c r="EA34" i="168" s="1"/>
  <c r="EB34" i="168" s="1"/>
  <c r="EC34" i="168" s="1"/>
  <c r="ED34" i="168" s="1"/>
  <c r="EE34" i="168" s="1"/>
  <c r="EF34" i="168" s="1"/>
  <c r="EG34" i="168" s="1"/>
  <c r="EH34" i="168" s="1"/>
  <c r="EI34" i="168" s="1"/>
  <c r="EJ34" i="168" s="1"/>
  <c r="EK34" i="168" s="1"/>
  <c r="EL34" i="168" s="1"/>
  <c r="EM34" i="168" s="1"/>
  <c r="EN34" i="168" s="1"/>
  <c r="EO34" i="168" s="1"/>
  <c r="EP34" i="168" s="1"/>
  <c r="EQ34" i="168" s="1"/>
  <c r="ER34" i="168" s="1"/>
  <c r="ES34" i="168" s="1"/>
  <c r="ET34" i="168" s="1"/>
  <c r="EU34" i="168" s="1"/>
  <c r="EV34" i="168" s="1"/>
  <c r="EW34" i="168" s="1"/>
  <c r="EX34" i="168" s="1"/>
  <c r="EY34" i="168" s="1"/>
  <c r="EZ34" i="168" s="1"/>
  <c r="FA34" i="168" s="1"/>
  <c r="FB34" i="168" s="1"/>
  <c r="FC34" i="168" s="1"/>
  <c r="FD34" i="168" s="1"/>
  <c r="FE34" i="168" s="1"/>
  <c r="FF34" i="168" s="1"/>
  <c r="FG34" i="168" s="1"/>
  <c r="FH34" i="168" s="1"/>
  <c r="FI34" i="168" s="1"/>
  <c r="FJ34" i="168" s="1"/>
  <c r="FK34" i="168" s="1"/>
  <c r="FL34" i="168" s="1"/>
  <c r="FM34" i="168" s="1"/>
  <c r="FN34" i="168" s="1"/>
  <c r="FO34" i="168" s="1"/>
  <c r="FP34" i="168" s="1"/>
  <c r="FQ34" i="168" s="1"/>
  <c r="FR34" i="168" s="1"/>
  <c r="FS34" i="168" s="1"/>
  <c r="FT34" i="168" s="1"/>
  <c r="FU34" i="168" s="1"/>
  <c r="FV34" i="168" s="1"/>
  <c r="FW34" i="168" s="1"/>
  <c r="FX34" i="168" s="1"/>
  <c r="FY34" i="168" s="1"/>
  <c r="FZ34" i="168" s="1"/>
  <c r="GA34" i="168" s="1"/>
  <c r="GB34" i="168" s="1"/>
  <c r="GC34" i="168" s="1"/>
  <c r="GD34" i="168" s="1"/>
  <c r="GE34" i="168" s="1"/>
  <c r="GF34" i="168" s="1"/>
  <c r="GG34" i="168" s="1"/>
  <c r="GH34" i="168" s="1"/>
  <c r="GI34" i="168" s="1"/>
  <c r="GJ34" i="168" s="1"/>
  <c r="GK34" i="168" s="1"/>
  <c r="GL34" i="168" s="1"/>
  <c r="GM34" i="168" s="1"/>
  <c r="GN34" i="168" s="1"/>
  <c r="GO34" i="168" s="1"/>
  <c r="GP34" i="168" s="1"/>
  <c r="GQ34" i="168" s="1"/>
  <c r="GR34" i="168" s="1"/>
  <c r="GS34" i="168" s="1"/>
  <c r="GT34" i="168" s="1"/>
  <c r="GU34" i="168" s="1"/>
  <c r="GV34" i="168" s="1"/>
  <c r="GW34" i="168" s="1"/>
  <c r="GX34" i="168" s="1"/>
  <c r="GY34" i="168" s="1"/>
  <c r="GZ34" i="168" s="1"/>
  <c r="HA34" i="168" s="1"/>
  <c r="HB34" i="168" s="1"/>
  <c r="HC34" i="168" s="1"/>
  <c r="HD34" i="168" s="1"/>
  <c r="HE34" i="168" s="1"/>
  <c r="HF34" i="168" s="1"/>
  <c r="HG34" i="168" s="1"/>
  <c r="CO26" i="168"/>
  <c r="CP26" i="168" s="1"/>
  <c r="CQ26" i="168" s="1"/>
  <c r="CR26" i="168" s="1"/>
  <c r="CS26" i="168" s="1"/>
  <c r="CT26" i="168" s="1"/>
  <c r="CU26" i="168" s="1"/>
  <c r="CV26" i="168" s="1"/>
  <c r="CW26" i="168" s="1"/>
  <c r="CX26" i="168" s="1"/>
  <c r="CY26" i="168" s="1"/>
  <c r="CZ26" i="168" s="1"/>
  <c r="DA26" i="168" s="1"/>
  <c r="DB26" i="168" s="1"/>
  <c r="DC26" i="168" s="1"/>
  <c r="DD26" i="168" s="1"/>
  <c r="DE26" i="168" s="1"/>
  <c r="DF26" i="168" s="1"/>
  <c r="DG26" i="168" s="1"/>
  <c r="DH26" i="168" s="1"/>
  <c r="DI26" i="168" s="1"/>
  <c r="DJ26" i="168" s="1"/>
  <c r="DK26" i="168" s="1"/>
  <c r="DL26" i="168" s="1"/>
  <c r="DM26" i="168" s="1"/>
  <c r="DN26" i="168" s="1"/>
  <c r="DO26" i="168" s="1"/>
  <c r="DP26" i="168" s="1"/>
  <c r="DQ26" i="168" s="1"/>
  <c r="DR26" i="168" s="1"/>
  <c r="DS26" i="168" s="1"/>
  <c r="DT26" i="168" s="1"/>
  <c r="DU26" i="168" s="1"/>
  <c r="DV26" i="168" s="1"/>
  <c r="DW26" i="168" s="1"/>
  <c r="DX26" i="168" s="1"/>
  <c r="DY26" i="168" s="1"/>
  <c r="DZ26" i="168" s="1"/>
  <c r="EA26" i="168" s="1"/>
  <c r="EB26" i="168" s="1"/>
  <c r="EC26" i="168" s="1"/>
  <c r="ED26" i="168" s="1"/>
  <c r="EE26" i="168" s="1"/>
  <c r="EF26" i="168" s="1"/>
  <c r="EG26" i="168" s="1"/>
  <c r="EH26" i="168" s="1"/>
  <c r="EI26" i="168" s="1"/>
  <c r="CO22" i="168"/>
  <c r="CP22" i="168" s="1"/>
  <c r="CQ22" i="168" s="1"/>
  <c r="CR22" i="168" s="1"/>
  <c r="CS22" i="168" s="1"/>
  <c r="CT22" i="168" s="1"/>
  <c r="CU22" i="168" s="1"/>
  <c r="CO36" i="168"/>
  <c r="CP36" i="168" s="1"/>
  <c r="CQ36" i="168" s="1"/>
  <c r="CR36" i="168" s="1"/>
  <c r="CS36" i="168" s="1"/>
  <c r="CT36" i="168" s="1"/>
  <c r="CU36" i="168" s="1"/>
  <c r="CV36" i="168" s="1"/>
  <c r="CW36" i="168" s="1"/>
  <c r="CX36" i="168" s="1"/>
  <c r="CY36" i="168" s="1"/>
  <c r="CZ36" i="168" s="1"/>
  <c r="DA36" i="168" s="1"/>
  <c r="DB36" i="168" s="1"/>
  <c r="DC36" i="168" s="1"/>
  <c r="DD36" i="168" s="1"/>
  <c r="DE36" i="168" s="1"/>
  <c r="DF36" i="168" s="1"/>
  <c r="DG36" i="168" s="1"/>
  <c r="DH36" i="168" s="1"/>
  <c r="DI36" i="168" s="1"/>
  <c r="DJ36" i="168" s="1"/>
  <c r="DK36" i="168" s="1"/>
  <c r="DL36" i="168" s="1"/>
  <c r="DM36" i="168" s="1"/>
  <c r="DN36" i="168" s="1"/>
  <c r="DO36" i="168" s="1"/>
  <c r="DP36" i="168" s="1"/>
  <c r="DQ36" i="168" s="1"/>
  <c r="DR36" i="168" s="1"/>
  <c r="DS36" i="168" s="1"/>
  <c r="DT36" i="168" s="1"/>
  <c r="DU36" i="168" s="1"/>
  <c r="DV36" i="168" s="1"/>
  <c r="DW36" i="168" s="1"/>
  <c r="DX36" i="168" s="1"/>
  <c r="DY36" i="168" s="1"/>
  <c r="DZ36" i="168" s="1"/>
  <c r="EA36" i="168" s="1"/>
  <c r="EB36" i="168" s="1"/>
  <c r="EC36" i="168" s="1"/>
  <c r="ED36" i="168" s="1"/>
  <c r="EE36" i="168" s="1"/>
  <c r="EF36" i="168" s="1"/>
  <c r="EG36" i="168" s="1"/>
  <c r="EH36" i="168" s="1"/>
  <c r="EI36" i="168" s="1"/>
  <c r="EJ36" i="168" s="1"/>
  <c r="EK36" i="168" s="1"/>
  <c r="EL36" i="168" s="1"/>
  <c r="EM36" i="168" s="1"/>
  <c r="EN36" i="168" s="1"/>
  <c r="EO36" i="168" s="1"/>
  <c r="EP36" i="168" s="1"/>
  <c r="EQ36" i="168" s="1"/>
  <c r="ER36" i="168" s="1"/>
  <c r="ES36" i="168" s="1"/>
  <c r="ET36" i="168" s="1"/>
  <c r="EU36" i="168" s="1"/>
  <c r="EV36" i="168" s="1"/>
  <c r="EW36" i="168" s="1"/>
  <c r="EX36" i="168" s="1"/>
  <c r="EY36" i="168" s="1"/>
  <c r="EZ36" i="168" s="1"/>
  <c r="FA36" i="168" s="1"/>
  <c r="FB36" i="168" s="1"/>
  <c r="FC36" i="168" s="1"/>
  <c r="FD36" i="168" s="1"/>
  <c r="FE36" i="168" s="1"/>
  <c r="FF36" i="168" s="1"/>
  <c r="FG36" i="168" s="1"/>
  <c r="FH36" i="168" s="1"/>
  <c r="FI36" i="168" s="1"/>
  <c r="FJ36" i="168" s="1"/>
  <c r="FK36" i="168" s="1"/>
  <c r="FL36" i="168" s="1"/>
  <c r="FM36" i="168" s="1"/>
  <c r="FN36" i="168" s="1"/>
  <c r="FO36" i="168" s="1"/>
  <c r="FP36" i="168" s="1"/>
  <c r="FQ36" i="168" s="1"/>
  <c r="FR36" i="168" s="1"/>
  <c r="FS36" i="168" s="1"/>
  <c r="FT36" i="168" s="1"/>
  <c r="FU36" i="168" s="1"/>
  <c r="FV36" i="168" s="1"/>
  <c r="FW36" i="168" s="1"/>
  <c r="FX36" i="168" s="1"/>
  <c r="FY36" i="168" s="1"/>
  <c r="FZ36" i="168" s="1"/>
  <c r="GA36" i="168" s="1"/>
  <c r="GB36" i="168" s="1"/>
  <c r="GC36" i="168" s="1"/>
  <c r="GD36" i="168" s="1"/>
  <c r="GE36" i="168" s="1"/>
  <c r="GF36" i="168" s="1"/>
  <c r="GG36" i="168" s="1"/>
  <c r="GH36" i="168" s="1"/>
  <c r="GI36" i="168" s="1"/>
  <c r="GJ36" i="168" s="1"/>
  <c r="GK36" i="168" s="1"/>
  <c r="GL36" i="168" s="1"/>
  <c r="GM36" i="168" s="1"/>
  <c r="GN36" i="168" s="1"/>
  <c r="GO36" i="168" s="1"/>
  <c r="GP36" i="168" s="1"/>
  <c r="GQ36" i="168" s="1"/>
  <c r="GR36" i="168" s="1"/>
  <c r="GS36" i="168" s="1"/>
  <c r="GT36" i="168" s="1"/>
  <c r="GU36" i="168" s="1"/>
  <c r="GV36" i="168" s="1"/>
  <c r="GW36" i="168" s="1"/>
  <c r="GX36" i="168" s="1"/>
  <c r="GY36" i="168" s="1"/>
  <c r="GZ36" i="168" s="1"/>
  <c r="HA36" i="168" s="1"/>
  <c r="HB36" i="168" s="1"/>
  <c r="HC36" i="168" s="1"/>
  <c r="HD36" i="168" s="1"/>
  <c r="HE36" i="168" s="1"/>
  <c r="HF36" i="168" s="1"/>
  <c r="HG36" i="168" s="1"/>
  <c r="CO30" i="168"/>
  <c r="CP30" i="168" s="1"/>
  <c r="CQ30" i="168" s="1"/>
  <c r="CR30" i="168" s="1"/>
  <c r="CS30" i="168" s="1"/>
  <c r="CT30" i="168" s="1"/>
  <c r="CU30" i="168" s="1"/>
  <c r="CV30" i="168" s="1"/>
  <c r="CW30" i="168" s="1"/>
  <c r="CX30" i="168" s="1"/>
  <c r="CY30" i="168" s="1"/>
  <c r="CZ30" i="168" s="1"/>
  <c r="DA30" i="168" s="1"/>
  <c r="DB30" i="168" s="1"/>
  <c r="DC30" i="168" s="1"/>
  <c r="DD30" i="168" s="1"/>
  <c r="DE30" i="168" s="1"/>
  <c r="DF30" i="168" s="1"/>
  <c r="DG30" i="168" s="1"/>
  <c r="DH30" i="168" s="1"/>
  <c r="DI30" i="168" s="1"/>
  <c r="DJ30" i="168" s="1"/>
  <c r="DK30" i="168" s="1"/>
  <c r="DL30" i="168" s="1"/>
  <c r="DM30" i="168" s="1"/>
  <c r="DN30" i="168" s="1"/>
  <c r="DO30" i="168" s="1"/>
  <c r="DP30" i="168" s="1"/>
  <c r="DQ30" i="168" s="1"/>
  <c r="DR30" i="168" s="1"/>
  <c r="DS30" i="168" s="1"/>
  <c r="DT30" i="168" s="1"/>
  <c r="AL17" i="168"/>
  <c r="S104" i="104" s="1"/>
  <c r="W28" i="168"/>
  <c r="W42" i="168"/>
  <c r="W29" i="168"/>
  <c r="W35" i="168"/>
  <c r="BP41" i="168"/>
  <c r="U34" i="168"/>
  <c r="U36" i="168"/>
  <c r="U30" i="168"/>
  <c r="X26" i="168"/>
  <c r="T38" i="168"/>
  <c r="BP14" i="168"/>
  <c r="U16" i="168"/>
  <c r="BP26" i="168"/>
  <c r="T31" i="168"/>
  <c r="BP22" i="168"/>
  <c r="X24" i="168"/>
  <c r="BP20" i="168"/>
  <c r="L44" i="168"/>
  <c r="BW44" i="168" s="1"/>
  <c r="AL14" i="168"/>
  <c r="X19" i="168"/>
  <c r="BP24" i="168"/>
  <c r="BP19" i="168"/>
  <c r="X13" i="168"/>
  <c r="AL16" i="168"/>
  <c r="BP13" i="168"/>
  <c r="BP12" i="168"/>
  <c r="CB12" i="168" s="1"/>
  <c r="BS13" i="186" l="1"/>
  <c r="U13" i="186" s="1"/>
  <c r="BR13" i="186"/>
  <c r="T13" i="186" s="1"/>
  <c r="BY13" i="186"/>
  <c r="P13" i="186" s="1"/>
  <c r="BX13" i="186"/>
  <c r="O13" i="186" s="1"/>
  <c r="CD13" i="186"/>
  <c r="W13" i="186" s="1"/>
  <c r="BU13" i="186"/>
  <c r="BX12" i="188"/>
  <c r="BY12" i="188"/>
  <c r="P12" i="188" s="1"/>
  <c r="U51" i="186"/>
  <c r="AV15" i="186" s="1"/>
  <c r="AW15" i="186" s="1"/>
  <c r="BD68" i="186"/>
  <c r="BE68" i="186" s="1"/>
  <c r="BD34" i="185"/>
  <c r="BD26" i="185"/>
  <c r="BD15" i="185" s="1"/>
  <c r="BE15" i="185" s="1"/>
  <c r="H49" i="185" s="1"/>
  <c r="I49" i="185" s="1"/>
  <c r="BD68" i="187"/>
  <c r="BE68" i="187" s="1"/>
  <c r="BZ19" i="187"/>
  <c r="R19" i="187" s="1"/>
  <c r="BZ19" i="188"/>
  <c r="BY16" i="185"/>
  <c r="P16" i="185" s="1"/>
  <c r="BD49" i="185" s="1"/>
  <c r="BE49" i="185" s="1"/>
  <c r="BF49" i="185" s="1"/>
  <c r="AO20" i="185" s="1"/>
  <c r="CB16" i="185"/>
  <c r="BX16" i="185"/>
  <c r="O16" i="185" s="1"/>
  <c r="BY13" i="188"/>
  <c r="P13" i="188" s="1"/>
  <c r="BZ28" i="184"/>
  <c r="R28" i="184" s="1"/>
  <c r="BX12" i="186"/>
  <c r="O12" i="186" s="1"/>
  <c r="BX13" i="187"/>
  <c r="O13" i="187" s="1"/>
  <c r="BU13" i="187"/>
  <c r="BY13" i="187"/>
  <c r="P13" i="187" s="1"/>
  <c r="BR13" i="187"/>
  <c r="T13" i="187" s="1"/>
  <c r="CD13" i="187"/>
  <c r="W13" i="187" s="1"/>
  <c r="CB13" i="187"/>
  <c r="BZ30" i="184"/>
  <c r="R30" i="184" s="1"/>
  <c r="BZ26" i="184"/>
  <c r="R26" i="184" s="1"/>
  <c r="CB12" i="188"/>
  <c r="CD12" i="188"/>
  <c r="W12" i="188" s="1"/>
  <c r="T51" i="188" s="1"/>
  <c r="BZ15" i="168"/>
  <c r="R15" i="168" s="1"/>
  <c r="BZ37" i="185"/>
  <c r="BZ32" i="184"/>
  <c r="R32" i="184" s="1"/>
  <c r="BS12" i="188"/>
  <c r="U12" i="188" s="1"/>
  <c r="BZ32" i="185"/>
  <c r="R32" i="185" s="1"/>
  <c r="BU12" i="188"/>
  <c r="BZ20" i="184"/>
  <c r="R20" i="184" s="1"/>
  <c r="BZ23" i="184"/>
  <c r="BZ18" i="187"/>
  <c r="R18" i="187" s="1"/>
  <c r="BZ30" i="186"/>
  <c r="R30" i="186" s="1"/>
  <c r="BZ16" i="168"/>
  <c r="R16" i="168" s="1"/>
  <c r="BZ27" i="188"/>
  <c r="BZ36" i="168"/>
  <c r="R36" i="168" s="1"/>
  <c r="BZ41" i="186"/>
  <c r="R41" i="186" s="1"/>
  <c r="BZ39" i="184"/>
  <c r="R39" i="184" s="1"/>
  <c r="BR17" i="168"/>
  <c r="T17" i="168" s="1"/>
  <c r="BZ18" i="186"/>
  <c r="R18" i="186" s="1"/>
  <c r="BU17" i="168"/>
  <c r="BZ42" i="184"/>
  <c r="R42" i="184" s="1"/>
  <c r="BZ37" i="184"/>
  <c r="R37" i="184" s="1"/>
  <c r="BU16" i="185"/>
  <c r="BZ43" i="168"/>
  <c r="R43" i="168" s="1"/>
  <c r="BX17" i="168"/>
  <c r="CD17" i="168"/>
  <c r="W17" i="168" s="1"/>
  <c r="BS17" i="168"/>
  <c r="U17" i="168" s="1"/>
  <c r="CB17" i="168"/>
  <c r="BZ38" i="184"/>
  <c r="R38" i="184" s="1"/>
  <c r="CD16" i="185"/>
  <c r="W16" i="185" s="1"/>
  <c r="T51" i="185" s="1"/>
  <c r="AV17" i="185" s="1"/>
  <c r="AW17" i="185" s="1"/>
  <c r="E54" i="185" s="1"/>
  <c r="F54" i="185" s="1"/>
  <c r="AL15" i="186"/>
  <c r="Q107" i="104" s="1"/>
  <c r="BZ17" i="185"/>
  <c r="R17" i="185" s="1"/>
  <c r="AD17" i="185" s="1"/>
  <c r="AI16" i="185" s="1"/>
  <c r="CD12" i="186"/>
  <c r="W12" i="186" s="1"/>
  <c r="T51" i="186" s="1"/>
  <c r="BR12" i="186"/>
  <c r="BZ41" i="185"/>
  <c r="R41" i="185" s="1"/>
  <c r="BY12" i="186"/>
  <c r="P12" i="186" s="1"/>
  <c r="BZ33" i="187"/>
  <c r="R33" i="187" s="1"/>
  <c r="BS12" i="186"/>
  <c r="U12" i="186" s="1"/>
  <c r="BD33" i="186" s="1"/>
  <c r="BU12" i="186"/>
  <c r="BZ28" i="185"/>
  <c r="R28" i="185" s="1"/>
  <c r="BZ13" i="184"/>
  <c r="Q13" i="184" s="1" a="1"/>
  <c r="Q13" i="184" s="1"/>
  <c r="BZ34" i="168"/>
  <c r="R34" i="168" s="1"/>
  <c r="BZ40" i="188"/>
  <c r="R40" i="188" s="1"/>
  <c r="BZ34" i="184"/>
  <c r="BZ29" i="168"/>
  <c r="R29" i="168" s="1"/>
  <c r="BZ33" i="188"/>
  <c r="R33" i="188" s="1"/>
  <c r="BZ43" i="188"/>
  <c r="R43" i="188" s="1"/>
  <c r="AD17" i="188" s="1"/>
  <c r="BZ22" i="186"/>
  <c r="R22" i="186" s="1"/>
  <c r="BZ20" i="185"/>
  <c r="R20" i="185" s="1"/>
  <c r="BR16" i="185"/>
  <c r="T16" i="185" s="1"/>
  <c r="BZ17" i="184"/>
  <c r="R17" i="184" s="1"/>
  <c r="BZ28" i="168"/>
  <c r="R28" i="168" s="1"/>
  <c r="BZ31" i="187"/>
  <c r="R31" i="187" s="1"/>
  <c r="BZ34" i="185"/>
  <c r="R34" i="185" s="1"/>
  <c r="BZ36" i="184"/>
  <c r="R36" i="184" s="1"/>
  <c r="BZ41" i="184"/>
  <c r="R41" i="184" s="1"/>
  <c r="BZ31" i="184"/>
  <c r="R31" i="184" s="1"/>
  <c r="BZ25" i="184"/>
  <c r="R25" i="184" s="1"/>
  <c r="BZ40" i="184"/>
  <c r="R40" i="184" s="1"/>
  <c r="BZ16" i="184"/>
  <c r="R16" i="184" s="1"/>
  <c r="BZ36" i="188"/>
  <c r="R36" i="188" s="1"/>
  <c r="BZ23" i="188"/>
  <c r="R23" i="188" s="1"/>
  <c r="BZ18" i="188"/>
  <c r="R18" i="188" s="1"/>
  <c r="BZ18" i="184"/>
  <c r="R18" i="184" s="1"/>
  <c r="BZ41" i="187"/>
  <c r="R41" i="187" s="1"/>
  <c r="BZ42" i="186"/>
  <c r="R42" i="186" s="1"/>
  <c r="BZ31" i="168"/>
  <c r="R31" i="168" s="1"/>
  <c r="BZ15" i="184"/>
  <c r="R15" i="184" s="1"/>
  <c r="BZ43" i="187"/>
  <c r="R43" i="187" s="1"/>
  <c r="BZ39" i="185"/>
  <c r="R39" i="185" s="1"/>
  <c r="BZ38" i="185"/>
  <c r="R38" i="185" s="1"/>
  <c r="BZ21" i="168"/>
  <c r="R21" i="168" s="1"/>
  <c r="BZ27" i="168"/>
  <c r="R27" i="168" s="1"/>
  <c r="BZ18" i="185"/>
  <c r="R18" i="185" s="1"/>
  <c r="BZ38" i="187"/>
  <c r="R38" i="187" s="1"/>
  <c r="BZ29" i="185"/>
  <c r="R29" i="185" s="1"/>
  <c r="BZ35" i="168"/>
  <c r="R35" i="168" s="1"/>
  <c r="BZ22" i="185"/>
  <c r="BZ21" i="184"/>
  <c r="R21" i="184" s="1"/>
  <c r="BZ36" i="187"/>
  <c r="R36" i="187" s="1"/>
  <c r="BZ24" i="184"/>
  <c r="R24" i="184" s="1"/>
  <c r="BZ33" i="168"/>
  <c r="R33" i="168" s="1"/>
  <c r="BZ22" i="184"/>
  <c r="R22" i="184" s="1"/>
  <c r="BZ27" i="187"/>
  <c r="R27" i="187" s="1"/>
  <c r="BZ38" i="168"/>
  <c r="R38" i="168" s="1"/>
  <c r="BZ30" i="168"/>
  <c r="R30" i="168" s="1"/>
  <c r="BZ32" i="168"/>
  <c r="R32" i="168" s="1"/>
  <c r="BZ40" i="168"/>
  <c r="Q40" i="168" s="1" a="1"/>
  <c r="Q40" i="168" s="1"/>
  <c r="BZ25" i="168"/>
  <c r="R25" i="168" s="1"/>
  <c r="BZ21" i="185"/>
  <c r="R21" i="185" s="1"/>
  <c r="BZ43" i="185"/>
  <c r="R43" i="185" s="1"/>
  <c r="BZ43" i="186"/>
  <c r="R43" i="186" s="1"/>
  <c r="O18" i="187"/>
  <c r="BZ39" i="168"/>
  <c r="R39" i="168" s="1"/>
  <c r="BZ32" i="188"/>
  <c r="R32" i="188" s="1"/>
  <c r="BZ29" i="184"/>
  <c r="R29" i="184" s="1"/>
  <c r="BZ42" i="168"/>
  <c r="R42" i="168" s="1"/>
  <c r="BZ19" i="184"/>
  <c r="R19" i="184" s="1"/>
  <c r="AD23" i="184" s="1"/>
  <c r="AI21" i="184" s="1"/>
  <c r="BZ35" i="185"/>
  <c r="R35" i="185" s="1"/>
  <c r="BZ15" i="186"/>
  <c r="R15" i="186" s="1"/>
  <c r="BZ37" i="168"/>
  <c r="Q37" i="168" s="1" a="1"/>
  <c r="Q37" i="168" s="1"/>
  <c r="S27" i="184"/>
  <c r="CJ27" i="184" s="1"/>
  <c r="CL27" i="184" s="1"/>
  <c r="CM27" i="184" s="1"/>
  <c r="O30" i="185"/>
  <c r="BZ30" i="185"/>
  <c r="R30" i="185" s="1"/>
  <c r="S20" i="188"/>
  <c r="CJ20" i="188" s="1"/>
  <c r="CL20" i="188" s="1"/>
  <c r="CM20" i="188" s="1"/>
  <c r="O13" i="184"/>
  <c r="BD47" i="184"/>
  <c r="BE47" i="184" s="1"/>
  <c r="BF47" i="184" s="1"/>
  <c r="AO18" i="184" s="1"/>
  <c r="CQ47" i="184" s="1"/>
  <c r="AZ26" i="184" a="1"/>
  <c r="AZ26" i="184" s="1"/>
  <c r="AZ15" i="184" s="1"/>
  <c r="BA15" i="184" s="1"/>
  <c r="K49" i="184" s="1"/>
  <c r="L49" i="184" s="1"/>
  <c r="U51" i="184"/>
  <c r="AV15" i="184" s="1"/>
  <c r="AW15" i="184" s="1"/>
  <c r="O105" i="104" s="1"/>
  <c r="BZ15" i="185"/>
  <c r="R15" i="185" s="1"/>
  <c r="BD68" i="185"/>
  <c r="BE68" i="185" s="1"/>
  <c r="O13" i="185"/>
  <c r="BZ13" i="185"/>
  <c r="R13" i="185" s="1"/>
  <c r="BZ23" i="186"/>
  <c r="R23" i="186" s="1"/>
  <c r="BZ21" i="186"/>
  <c r="R21" i="186" s="1"/>
  <c r="BZ26" i="186"/>
  <c r="R26" i="186" s="1"/>
  <c r="BZ17" i="186"/>
  <c r="R17" i="186" s="1"/>
  <c r="BZ16" i="186"/>
  <c r="R16" i="186" s="1"/>
  <c r="BZ16" i="187"/>
  <c r="Q16" i="187" s="1" a="1"/>
  <c r="Q16" i="187" s="1"/>
  <c r="BZ20" i="187"/>
  <c r="R20" i="187" s="1"/>
  <c r="BZ22" i="187"/>
  <c r="R22" i="187" s="1"/>
  <c r="BZ17" i="187"/>
  <c r="R17" i="187" s="1"/>
  <c r="S17" i="187" s="1"/>
  <c r="CJ17" i="187" s="1"/>
  <c r="CL17" i="187" s="1"/>
  <c r="CM17" i="187" s="1"/>
  <c r="BZ24" i="187"/>
  <c r="R24" i="187" s="1"/>
  <c r="S24" i="187" s="1"/>
  <c r="CJ24" i="187" s="1"/>
  <c r="CL24" i="187" s="1"/>
  <c r="CM24" i="187" s="1"/>
  <c r="BS13" i="188"/>
  <c r="U13" i="188" s="1"/>
  <c r="BX13" i="188"/>
  <c r="O13" i="188" s="1"/>
  <c r="BU13" i="188"/>
  <c r="AL15" i="188"/>
  <c r="Q109" i="104" s="1"/>
  <c r="CB13" i="188"/>
  <c r="BR13" i="188"/>
  <c r="T13" i="188" s="1"/>
  <c r="O14" i="188"/>
  <c r="BZ14" i="188"/>
  <c r="R14" i="188" s="1"/>
  <c r="BR44" i="188"/>
  <c r="CB44" i="188"/>
  <c r="BT44" i="188"/>
  <c r="U51" i="188"/>
  <c r="AV15" i="188" s="1"/>
  <c r="AW15" i="188" s="1"/>
  <c r="O109" i="104" s="1"/>
  <c r="BU44" i="188"/>
  <c r="BZ43" i="184"/>
  <c r="R43" i="184" s="1"/>
  <c r="BZ12" i="187"/>
  <c r="R12" i="187" s="1"/>
  <c r="BZ14" i="186"/>
  <c r="R14" i="186" s="1"/>
  <c r="BZ14" i="185"/>
  <c r="R14" i="185" s="1"/>
  <c r="BZ12" i="185"/>
  <c r="R12" i="185" s="1"/>
  <c r="BZ14" i="184"/>
  <c r="R14" i="184" s="1"/>
  <c r="BZ12" i="184"/>
  <c r="R12" i="184" s="1"/>
  <c r="Q40" i="185" a="1"/>
  <c r="Q40" i="185" s="1"/>
  <c r="Q42" i="185" a="1"/>
  <c r="Q42" i="185" s="1"/>
  <c r="Q35" i="184" a="1"/>
  <c r="Q35" i="184" s="1"/>
  <c r="T32" i="184"/>
  <c r="T40" i="184"/>
  <c r="T17" i="185"/>
  <c r="T19" i="184"/>
  <c r="T20" i="185"/>
  <c r="T26" i="184"/>
  <c r="T18" i="184"/>
  <c r="T17" i="184"/>
  <c r="T21" i="184"/>
  <c r="T34" i="185"/>
  <c r="T21" i="185"/>
  <c r="T43" i="185"/>
  <c r="T38" i="185"/>
  <c r="Q27" i="184" a="1"/>
  <c r="Q27" i="184" s="1"/>
  <c r="Q33" i="184" a="1"/>
  <c r="Q33" i="184" s="1"/>
  <c r="Q27" i="185" a="1"/>
  <c r="Q27" i="185" s="1"/>
  <c r="Q23" i="185" a="1"/>
  <c r="Q23" i="185" s="1"/>
  <c r="Q19" i="185" a="1"/>
  <c r="Q19" i="185" s="1"/>
  <c r="T22" i="184"/>
  <c r="T38" i="184"/>
  <c r="T41" i="184"/>
  <c r="T36" i="184"/>
  <c r="Q25" i="185" a="1"/>
  <c r="Q25" i="185" s="1"/>
  <c r="Q26" i="185" a="1"/>
  <c r="Q26" i="185" s="1"/>
  <c r="T28" i="185"/>
  <c r="T41" i="185"/>
  <c r="T30" i="184"/>
  <c r="T43" i="184"/>
  <c r="T35" i="185"/>
  <c r="T37" i="184"/>
  <c r="T32" i="185"/>
  <c r="T39" i="184"/>
  <c r="T24" i="184"/>
  <c r="T42" i="184"/>
  <c r="T28" i="184"/>
  <c r="T29" i="185"/>
  <c r="Q33" i="185" a="1"/>
  <c r="Q33" i="185" s="1"/>
  <c r="Q36" i="185" a="1"/>
  <c r="Q36" i="185" s="1"/>
  <c r="Q24" i="185" a="1"/>
  <c r="Q24" i="185" s="1"/>
  <c r="Q31" i="185" a="1"/>
  <c r="Q31" i="185" s="1"/>
  <c r="T31" i="184"/>
  <c r="T25" i="184"/>
  <c r="T29" i="184"/>
  <c r="T30" i="185"/>
  <c r="T39" i="185"/>
  <c r="Q38" i="186" a="1"/>
  <c r="Q38" i="186" s="1"/>
  <c r="S34" i="188"/>
  <c r="CJ34" i="188" s="1"/>
  <c r="CL34" i="188" s="1"/>
  <c r="CM34" i="188" s="1"/>
  <c r="S38" i="188"/>
  <c r="CJ38" i="188" s="1"/>
  <c r="CL38" i="188" s="1"/>
  <c r="CM38" i="188" s="1"/>
  <c r="Q42" i="188" a="1"/>
  <c r="Q42" i="188" s="1"/>
  <c r="Q34" i="188" a="1"/>
  <c r="Q34" i="188" s="1"/>
  <c r="Q20" i="188" a="1"/>
  <c r="Q20" i="188" s="1"/>
  <c r="Q22" i="188" a="1"/>
  <c r="Q22" i="188" s="1"/>
  <c r="O19" i="188"/>
  <c r="Q21" i="188" a="1"/>
  <c r="Q21" i="188" s="1"/>
  <c r="Q25" i="188" a="1"/>
  <c r="Q25" i="188" s="1"/>
  <c r="AD7" i="188" s="1"/>
  <c r="Q24" i="188" a="1"/>
  <c r="Q24" i="188" s="1"/>
  <c r="Q41" i="188" a="1"/>
  <c r="Q41" i="188" s="1"/>
  <c r="S31" i="188"/>
  <c r="CJ31" i="188" s="1"/>
  <c r="CL31" i="188" s="1"/>
  <c r="CM31" i="188" s="1"/>
  <c r="Q38" i="188" a="1"/>
  <c r="Q38" i="188" s="1"/>
  <c r="Q37" i="188" a="1"/>
  <c r="Q37" i="188" s="1"/>
  <c r="Q28" i="188" a="1"/>
  <c r="Q28" i="188" s="1"/>
  <c r="Q29" i="188" a="1"/>
  <c r="Q29" i="188" s="1"/>
  <c r="Q39" i="188" a="1"/>
  <c r="Q39" i="188" s="1"/>
  <c r="Q30" i="188" a="1"/>
  <c r="Q30" i="188" s="1"/>
  <c r="Q31" i="188" a="1"/>
  <c r="Q31" i="188" s="1"/>
  <c r="Q26" i="188" a="1"/>
  <c r="Q26" i="188" s="1"/>
  <c r="Q35" i="188" a="1"/>
  <c r="Q35" i="188" s="1"/>
  <c r="N35" i="188" s="1"/>
  <c r="S35" i="187"/>
  <c r="CJ35" i="187" s="1"/>
  <c r="CL35" i="187" s="1"/>
  <c r="CM35" i="187" s="1"/>
  <c r="O38" i="187"/>
  <c r="Q35" i="187" a="1"/>
  <c r="Q35" i="187" s="1"/>
  <c r="Q26" i="187" a="1"/>
  <c r="Q26" i="187" s="1"/>
  <c r="Q37" i="187" a="1"/>
  <c r="Q37" i="187" s="1"/>
  <c r="Q21" i="187" a="1"/>
  <c r="Q21" i="187" s="1"/>
  <c r="Q15" i="187" a="1"/>
  <c r="Q15" i="187" s="1"/>
  <c r="Q42" i="187" a="1"/>
  <c r="Q42" i="187" s="1"/>
  <c r="Q28" i="187" a="1"/>
  <c r="Q28" i="187" s="1"/>
  <c r="Q25" i="187" a="1"/>
  <c r="Q25" i="187" s="1"/>
  <c r="Q29" i="187" a="1"/>
  <c r="Q29" i="187" s="1"/>
  <c r="Q39" i="187" a="1"/>
  <c r="Q39" i="187" s="1"/>
  <c r="Q34" i="187" a="1"/>
  <c r="Q34" i="187" s="1"/>
  <c r="Q40" i="187" a="1"/>
  <c r="Q40" i="187" s="1"/>
  <c r="Q32" i="187" a="1"/>
  <c r="Q32" i="187" s="1"/>
  <c r="Q23" i="187" a="1"/>
  <c r="Q23" i="187" s="1"/>
  <c r="Q30" i="187" a="1"/>
  <c r="Q30" i="187" s="1"/>
  <c r="S24" i="186"/>
  <c r="CJ24" i="186" s="1"/>
  <c r="CL24" i="186" s="1"/>
  <c r="CM24" i="186" s="1"/>
  <c r="S27" i="186"/>
  <c r="CJ27" i="186" s="1"/>
  <c r="CL27" i="186" s="1"/>
  <c r="CM27" i="186" s="1"/>
  <c r="Q37" i="186" a="1"/>
  <c r="Q37" i="186" s="1"/>
  <c r="Q25" i="186" a="1"/>
  <c r="Q25" i="186" s="1"/>
  <c r="Q28" i="186" a="1"/>
  <c r="Q28" i="186" s="1"/>
  <c r="Q39" i="186" a="1"/>
  <c r="Q39" i="186" s="1"/>
  <c r="O17" i="186"/>
  <c r="Q20" i="186" a="1"/>
  <c r="Q20" i="186" s="1"/>
  <c r="Q40" i="186" a="1"/>
  <c r="Q40" i="186" s="1"/>
  <c r="Q19" i="186" a="1"/>
  <c r="Q19" i="186" s="1"/>
  <c r="Q35" i="186" a="1"/>
  <c r="Q35" i="186" s="1"/>
  <c r="Q27" i="186" a="1"/>
  <c r="Q27" i="186" s="1"/>
  <c r="Q29" i="186" a="1"/>
  <c r="Q29" i="186" s="1"/>
  <c r="Q24" i="186" a="1"/>
  <c r="Q24" i="186" s="1"/>
  <c r="Q36" i="186" a="1"/>
  <c r="Q36" i="186" s="1"/>
  <c r="Q32" i="186" a="1"/>
  <c r="Q32" i="186" s="1"/>
  <c r="Q33" i="186" a="1"/>
  <c r="Q33" i="186" s="1"/>
  <c r="Q34" i="186" a="1"/>
  <c r="Q34" i="186" s="1"/>
  <c r="Q31" i="186" a="1"/>
  <c r="Q31" i="186" s="1"/>
  <c r="AD28" i="188"/>
  <c r="O16" i="187"/>
  <c r="Q17" i="188" a="1"/>
  <c r="Q17" i="188" s="1"/>
  <c r="Q16" i="188" a="1"/>
  <c r="Q16" i="188" s="1"/>
  <c r="Q15" i="188" a="1"/>
  <c r="Q15" i="188" s="1"/>
  <c r="BD34" i="168"/>
  <c r="BD25" i="188"/>
  <c r="BD34" i="187"/>
  <c r="AZ33" i="187" a="1"/>
  <c r="AZ33" i="187" s="1"/>
  <c r="BX14" i="187"/>
  <c r="BS14" i="187"/>
  <c r="U14" i="187" s="1"/>
  <c r="BD67" i="187" s="1"/>
  <c r="BE67" i="187" s="1"/>
  <c r="AL15" i="187"/>
  <c r="Q108" i="104" s="1"/>
  <c r="BY14" i="187"/>
  <c r="P14" i="187" s="1"/>
  <c r="CD14" i="187"/>
  <c r="W14" i="187" s="1"/>
  <c r="BD30" i="187" s="1"/>
  <c r="BD17" i="187" s="1"/>
  <c r="BE17" i="187" s="1"/>
  <c r="H54" i="187" s="1"/>
  <c r="I54" i="187" s="1"/>
  <c r="BR14" i="187"/>
  <c r="T14" i="187" s="1"/>
  <c r="BD32" i="187" s="1"/>
  <c r="CB14" i="187"/>
  <c r="BD43" i="185"/>
  <c r="BE43" i="185" s="1"/>
  <c r="BF43" i="185" s="1"/>
  <c r="AO14" i="185" s="1"/>
  <c r="CR47" i="185"/>
  <c r="I117" i="104"/>
  <c r="O106" i="104"/>
  <c r="E49" i="185"/>
  <c r="F49" i="185" s="1"/>
  <c r="T12" i="185"/>
  <c r="BD54" i="185"/>
  <c r="BE54" i="185" s="1"/>
  <c r="BF54" i="185" s="1"/>
  <c r="AO25" i="185" s="1"/>
  <c r="BD55" i="185"/>
  <c r="BE55" i="185" s="1"/>
  <c r="BF55" i="185" s="1"/>
  <c r="AO26" i="185" s="1"/>
  <c r="BD15" i="168"/>
  <c r="BE15" i="168" s="1"/>
  <c r="H49" i="168" s="1"/>
  <c r="I49" i="168" s="1"/>
  <c r="S35" i="184"/>
  <c r="CJ35" i="184" s="1"/>
  <c r="CL35" i="184" s="1"/>
  <c r="CM35" i="184" s="1"/>
  <c r="S42" i="188"/>
  <c r="CJ42" i="188" s="1"/>
  <c r="CL42" i="188" s="1"/>
  <c r="CM42" i="188" s="1"/>
  <c r="S29" i="186"/>
  <c r="CJ29" i="186" s="1"/>
  <c r="CL29" i="186" s="1"/>
  <c r="CM29" i="186" s="1"/>
  <c r="S26" i="185"/>
  <c r="CJ26" i="185" s="1"/>
  <c r="CL26" i="185" s="1"/>
  <c r="CM26" i="185" s="1"/>
  <c r="S23" i="185"/>
  <c r="CJ23" i="185" s="1"/>
  <c r="CL23" i="185" s="1"/>
  <c r="CM23" i="185" s="1"/>
  <c r="S42" i="187"/>
  <c r="CJ42" i="187" s="1"/>
  <c r="CL42" i="187" s="1"/>
  <c r="CM42" i="187" s="1"/>
  <c r="S27" i="185"/>
  <c r="CJ27" i="185" s="1"/>
  <c r="CL27" i="185" s="1"/>
  <c r="CM27" i="185" s="1"/>
  <c r="S25" i="188"/>
  <c r="CJ25" i="188" s="1"/>
  <c r="CL25" i="188" s="1"/>
  <c r="CM25" i="188" s="1"/>
  <c r="S40" i="185"/>
  <c r="CJ40" i="185" s="1"/>
  <c r="CL40" i="185" s="1"/>
  <c r="CM40" i="185" s="1"/>
  <c r="S28" i="186"/>
  <c r="CJ28" i="186" s="1"/>
  <c r="CL28" i="186" s="1"/>
  <c r="CM28" i="186" s="1"/>
  <c r="AZ33" i="185" a="1"/>
  <c r="AZ33" i="185" s="1"/>
  <c r="BD55" i="186"/>
  <c r="BE55" i="186" s="1"/>
  <c r="BF55" i="186" s="1"/>
  <c r="AO26" i="186" s="1"/>
  <c r="T12" i="186"/>
  <c r="BD46" i="186" s="1"/>
  <c r="BE46" i="186" s="1"/>
  <c r="BF46" i="186" s="1"/>
  <c r="AO17" i="186" s="1"/>
  <c r="BD54" i="186"/>
  <c r="BE54" i="186" s="1"/>
  <c r="BF54" i="186" s="1"/>
  <c r="AO25" i="186" s="1"/>
  <c r="E49" i="186"/>
  <c r="F49" i="186" s="1"/>
  <c r="O107" i="104"/>
  <c r="CR47" i="186"/>
  <c r="I118" i="104"/>
  <c r="S36" i="186"/>
  <c r="CJ36" i="186" s="1"/>
  <c r="CL36" i="186" s="1"/>
  <c r="CM36" i="186" s="1"/>
  <c r="S37" i="186"/>
  <c r="CJ37" i="186" s="1"/>
  <c r="CL37" i="186" s="1"/>
  <c r="CM37" i="186" s="1"/>
  <c r="S16" i="188"/>
  <c r="CJ16" i="188" s="1"/>
  <c r="CL16" i="188" s="1"/>
  <c r="CM16" i="188" s="1"/>
  <c r="S40" i="187"/>
  <c r="CJ40" i="187" s="1"/>
  <c r="CL40" i="187" s="1"/>
  <c r="CM40" i="187" s="1"/>
  <c r="R19" i="188"/>
  <c r="S25" i="185"/>
  <c r="CJ25" i="185" s="1"/>
  <c r="CL25" i="185" s="1"/>
  <c r="CM25" i="185" s="1"/>
  <c r="S22" i="188"/>
  <c r="CJ22" i="188" s="1"/>
  <c r="CL22" i="188" s="1"/>
  <c r="CM22" i="188" s="1"/>
  <c r="S28" i="188"/>
  <c r="CJ28" i="188" s="1"/>
  <c r="CL28" i="188" s="1"/>
  <c r="CM28" i="188" s="1"/>
  <c r="AD23" i="188"/>
  <c r="O33" i="188"/>
  <c r="O36" i="188"/>
  <c r="O43" i="188"/>
  <c r="O23" i="188"/>
  <c r="O27" i="188"/>
  <c r="S25" i="187"/>
  <c r="CJ25" i="187" s="1"/>
  <c r="CL25" i="187" s="1"/>
  <c r="CM25" i="187" s="1"/>
  <c r="O31" i="187"/>
  <c r="O22" i="187"/>
  <c r="O36" i="187"/>
  <c r="O12" i="187"/>
  <c r="O43" i="187"/>
  <c r="O16" i="186"/>
  <c r="O26" i="186"/>
  <c r="O15" i="186"/>
  <c r="S35" i="186"/>
  <c r="CJ35" i="186" s="1"/>
  <c r="CL35" i="186" s="1"/>
  <c r="CM35" i="186" s="1"/>
  <c r="O14" i="186"/>
  <c r="O23" i="186"/>
  <c r="O18" i="186"/>
  <c r="AD13" i="186"/>
  <c r="BD32" i="185"/>
  <c r="O22" i="185"/>
  <c r="O34" i="185"/>
  <c r="O21" i="185"/>
  <c r="BD33" i="185"/>
  <c r="O18" i="185"/>
  <c r="BD33" i="184"/>
  <c r="O15" i="184"/>
  <c r="O42" i="184"/>
  <c r="O38" i="184"/>
  <c r="O28" i="184"/>
  <c r="O21" i="184"/>
  <c r="O16" i="184"/>
  <c r="BD32" i="184"/>
  <c r="O36" i="184"/>
  <c r="O41" i="184"/>
  <c r="O37" i="184"/>
  <c r="O30" i="184"/>
  <c r="O32" i="168"/>
  <c r="O36" i="168"/>
  <c r="O40" i="168"/>
  <c r="BD30" i="184"/>
  <c r="BD30" i="186"/>
  <c r="BD17" i="186" s="1"/>
  <c r="BE17" i="186" s="1"/>
  <c r="H54" i="186" s="1"/>
  <c r="I54" i="186" s="1"/>
  <c r="BD30" i="188"/>
  <c r="BD17" i="188" s="1"/>
  <c r="BE17" i="188" s="1"/>
  <c r="H54" i="188" s="1"/>
  <c r="I54" i="188" s="1"/>
  <c r="BR23" i="168"/>
  <c r="T23" i="168" s="1"/>
  <c r="BD54" i="188"/>
  <c r="BE54" i="188" s="1"/>
  <c r="BF54" i="188" s="1"/>
  <c r="AO25" i="188" s="1"/>
  <c r="BD68" i="168"/>
  <c r="BE68" i="168" s="1"/>
  <c r="BD67" i="184"/>
  <c r="BE67" i="184" s="1"/>
  <c r="BD67" i="185"/>
  <c r="BE67" i="185" s="1"/>
  <c r="BD44" i="186"/>
  <c r="BE44" i="186" s="1"/>
  <c r="BF44" i="186" s="1"/>
  <c r="AO15" i="186" s="1"/>
  <c r="BD44" i="185"/>
  <c r="BE44" i="185" s="1"/>
  <c r="BF44" i="185" s="1"/>
  <c r="AO15" i="185" s="1"/>
  <c r="BD44" i="187"/>
  <c r="BE44" i="187" s="1"/>
  <c r="BF44" i="187" s="1"/>
  <c r="AO15" i="187" s="1"/>
  <c r="AA29" i="185"/>
  <c r="AA34" i="185"/>
  <c r="AA28" i="185"/>
  <c r="AA27" i="185"/>
  <c r="R27" i="188"/>
  <c r="AA14" i="188"/>
  <c r="AI7" i="188" s="1"/>
  <c r="AV43" i="188" s="1"/>
  <c r="AW43" i="188" s="1"/>
  <c r="BY23" i="168"/>
  <c r="P23" i="168" s="1"/>
  <c r="CB23" i="168"/>
  <c r="BS23" i="168"/>
  <c r="U23" i="168" s="1"/>
  <c r="AZ33" i="186" a="1"/>
  <c r="AZ33" i="186" s="1"/>
  <c r="CD23" i="168"/>
  <c r="W23" i="168" s="1"/>
  <c r="BU23" i="168"/>
  <c r="BD55" i="184"/>
  <c r="BE55" i="184" s="1"/>
  <c r="BF55" i="184" s="1"/>
  <c r="AO26" i="184" s="1"/>
  <c r="BD55" i="188"/>
  <c r="BE55" i="188" s="1"/>
  <c r="BF55" i="188" s="1"/>
  <c r="AO26" i="188" s="1"/>
  <c r="CR47" i="188"/>
  <c r="I120" i="104"/>
  <c r="BD44" i="188"/>
  <c r="BE44" i="188" s="1"/>
  <c r="BF44" i="188" s="1"/>
  <c r="AO15" i="188" s="1"/>
  <c r="BD46" i="188"/>
  <c r="BE46" i="188" s="1"/>
  <c r="BF46" i="188" s="1"/>
  <c r="AO17" i="188" s="1"/>
  <c r="T43" i="187"/>
  <c r="I119" i="104"/>
  <c r="CR47" i="187"/>
  <c r="E49" i="187"/>
  <c r="F49" i="187" s="1"/>
  <c r="O108" i="104"/>
  <c r="AA36" i="185"/>
  <c r="AA16" i="185"/>
  <c r="AI7" i="185" s="1"/>
  <c r="AV43" i="185" s="1"/>
  <c r="AW43" i="185" s="1"/>
  <c r="T23" i="184"/>
  <c r="BD46" i="184" s="1"/>
  <c r="BE46" i="184" s="1"/>
  <c r="BF46" i="184" s="1"/>
  <c r="AO17" i="184" s="1"/>
  <c r="BD54" i="184"/>
  <c r="BE54" i="184" s="1"/>
  <c r="BF54" i="184" s="1"/>
  <c r="AO25" i="184" s="1"/>
  <c r="BD44" i="184"/>
  <c r="BE44" i="184" s="1"/>
  <c r="BF44" i="184" s="1"/>
  <c r="AO15" i="184" s="1"/>
  <c r="CR47" i="184"/>
  <c r="I116" i="104"/>
  <c r="AZ33" i="184" a="1"/>
  <c r="AZ33" i="184" s="1"/>
  <c r="O17" i="185"/>
  <c r="O43" i="185"/>
  <c r="O20" i="185"/>
  <c r="O12" i="184"/>
  <c r="O19" i="184"/>
  <c r="O18" i="188"/>
  <c r="O43" i="186"/>
  <c r="O12" i="188"/>
  <c r="O43" i="184"/>
  <c r="O21" i="186"/>
  <c r="O19" i="187"/>
  <c r="O15" i="185"/>
  <c r="AZ30" i="186" a="1"/>
  <c r="AZ30" i="186" s="1"/>
  <c r="AZ17" i="186" s="1"/>
  <c r="BA17" i="186" s="1"/>
  <c r="K54" i="186" s="1"/>
  <c r="L54" i="186" s="1"/>
  <c r="S30" i="188"/>
  <c r="CJ30" i="188" s="1"/>
  <c r="CL30" i="188" s="1"/>
  <c r="CM30" i="188" s="1"/>
  <c r="S17" i="188"/>
  <c r="CJ17" i="188" s="1"/>
  <c r="CL17" i="188" s="1"/>
  <c r="CM17" i="188" s="1"/>
  <c r="S39" i="186"/>
  <c r="CJ39" i="186" s="1"/>
  <c r="CL39" i="186" s="1"/>
  <c r="CM39" i="186" s="1"/>
  <c r="S42" i="185"/>
  <c r="CJ42" i="185" s="1"/>
  <c r="CL42" i="185" s="1"/>
  <c r="CM42" i="185" s="1"/>
  <c r="S24" i="185"/>
  <c r="CJ24" i="185" s="1"/>
  <c r="CL24" i="185" s="1"/>
  <c r="CM24" i="185" s="1"/>
  <c r="O35" i="168"/>
  <c r="AZ30" i="185" a="1"/>
  <c r="AZ30" i="185" s="1"/>
  <c r="AZ17" i="185" s="1"/>
  <c r="BA17" i="185" s="1"/>
  <c r="K54" i="185" s="1"/>
  <c r="L54" i="185" s="1"/>
  <c r="S41" i="188"/>
  <c r="CJ41" i="188" s="1"/>
  <c r="CL41" i="188" s="1"/>
  <c r="CM41" i="188" s="1"/>
  <c r="O26" i="184"/>
  <c r="S32" i="186"/>
  <c r="CJ32" i="186" s="1"/>
  <c r="CL32" i="186" s="1"/>
  <c r="CM32" i="186" s="1"/>
  <c r="S23" i="187"/>
  <c r="CJ23" i="187" s="1"/>
  <c r="CL23" i="187" s="1"/>
  <c r="CM23" i="187" s="1"/>
  <c r="S29" i="188"/>
  <c r="CJ29" i="188" s="1"/>
  <c r="CL29" i="188" s="1"/>
  <c r="CM29" i="188" s="1"/>
  <c r="BR14" i="168"/>
  <c r="BS14" i="168"/>
  <c r="U14" i="168" s="1"/>
  <c r="CD14" i="168"/>
  <c r="W14" i="168" s="1"/>
  <c r="BU14" i="168"/>
  <c r="BX14" i="168"/>
  <c r="BY14" i="168"/>
  <c r="P14" i="168" s="1"/>
  <c r="CB14" i="168"/>
  <c r="CB24" i="168"/>
  <c r="CD24" i="168"/>
  <c r="W24" i="168" s="1"/>
  <c r="BY24" i="168"/>
  <c r="P24" i="168" s="1"/>
  <c r="BX24" i="168"/>
  <c r="BS24" i="168"/>
  <c r="U24" i="168" s="1"/>
  <c r="BU24" i="168"/>
  <c r="BR24" i="168"/>
  <c r="T24" i="168" s="1"/>
  <c r="BY20" i="168"/>
  <c r="P20" i="168" s="1"/>
  <c r="CD20" i="168"/>
  <c r="W20" i="168" s="1"/>
  <c r="CB20" i="168"/>
  <c r="BU20" i="168"/>
  <c r="BR20" i="168"/>
  <c r="T20" i="168" s="1"/>
  <c r="BS20" i="168"/>
  <c r="U20" i="168" s="1"/>
  <c r="BX20" i="168"/>
  <c r="S36" i="185"/>
  <c r="CJ36" i="185" s="1"/>
  <c r="CL36" i="185" s="1"/>
  <c r="CM36" i="185" s="1"/>
  <c r="AZ32" i="186" a="1"/>
  <c r="AZ32" i="186" s="1"/>
  <c r="S29" i="187"/>
  <c r="CJ29" i="187" s="1"/>
  <c r="CL29" i="187" s="1"/>
  <c r="CM29" i="187" s="1"/>
  <c r="BX22" i="168"/>
  <c r="BY22" i="168"/>
  <c r="P22" i="168" s="1"/>
  <c r="CB22" i="168"/>
  <c r="BR22" i="168"/>
  <c r="T22" i="168" s="1"/>
  <c r="BS22" i="168"/>
  <c r="U22" i="168" s="1"/>
  <c r="CD22" i="168"/>
  <c r="W22" i="168" s="1"/>
  <c r="BU22" i="168"/>
  <c r="O30" i="186"/>
  <c r="S28" i="187"/>
  <c r="CJ28" i="187" s="1"/>
  <c r="CL28" i="187" s="1"/>
  <c r="CM28" i="187" s="1"/>
  <c r="DY28" i="187" s="1"/>
  <c r="DZ28" i="187" s="1"/>
  <c r="EA28" i="187" s="1"/>
  <c r="EB28" i="187" s="1"/>
  <c r="EC28" i="187" s="1"/>
  <c r="ED28" i="187" s="1"/>
  <c r="EE28" i="187" s="1"/>
  <c r="EF28" i="187" s="1"/>
  <c r="EG28" i="187" s="1"/>
  <c r="EH28" i="187" s="1"/>
  <c r="EI28" i="187" s="1"/>
  <c r="EJ28" i="187" s="1"/>
  <c r="EK28" i="187" s="1"/>
  <c r="EL28" i="187" s="1"/>
  <c r="EM28" i="187" s="1"/>
  <c r="EN28" i="187" s="1"/>
  <c r="EO28" i="187" s="1"/>
  <c r="EP28" i="187" s="1"/>
  <c r="EQ28" i="187" s="1"/>
  <c r="ER28" i="187" s="1"/>
  <c r="ES28" i="187" s="1"/>
  <c r="ET28" i="187" s="1"/>
  <c r="EU28" i="187" s="1"/>
  <c r="EV28" i="187" s="1"/>
  <c r="EW28" i="187" s="1"/>
  <c r="EX28" i="187" s="1"/>
  <c r="EY28" i="187" s="1"/>
  <c r="EZ28" i="187" s="1"/>
  <c r="FA28" i="187" s="1"/>
  <c r="FB28" i="187" s="1"/>
  <c r="FC28" i="187" s="1"/>
  <c r="FD28" i="187" s="1"/>
  <c r="FE28" i="187" s="1"/>
  <c r="FF28" i="187" s="1"/>
  <c r="FG28" i="187" s="1"/>
  <c r="FH28" i="187" s="1"/>
  <c r="FI28" i="187" s="1"/>
  <c r="FJ28" i="187" s="1"/>
  <c r="FK28" i="187" s="1"/>
  <c r="FL28" i="187" s="1"/>
  <c r="FM28" i="187" s="1"/>
  <c r="FN28" i="187" s="1"/>
  <c r="FO28" i="187" s="1"/>
  <c r="FP28" i="187" s="1"/>
  <c r="FQ28" i="187" s="1"/>
  <c r="FR28" i="187" s="1"/>
  <c r="FS28" i="187" s="1"/>
  <c r="FT28" i="187" s="1"/>
  <c r="FU28" i="187" s="1"/>
  <c r="FV28" i="187" s="1"/>
  <c r="FW28" i="187" s="1"/>
  <c r="FX28" i="187" s="1"/>
  <c r="FY28" i="187" s="1"/>
  <c r="FZ28" i="187" s="1"/>
  <c r="GA28" i="187" s="1"/>
  <c r="GB28" i="187" s="1"/>
  <c r="GC28" i="187" s="1"/>
  <c r="GD28" i="187" s="1"/>
  <c r="GE28" i="187" s="1"/>
  <c r="GF28" i="187" s="1"/>
  <c r="GG28" i="187" s="1"/>
  <c r="GH28" i="187" s="1"/>
  <c r="GI28" i="187" s="1"/>
  <c r="GJ28" i="187" s="1"/>
  <c r="GK28" i="187" s="1"/>
  <c r="GL28" i="187" s="1"/>
  <c r="GM28" i="187" s="1"/>
  <c r="GN28" i="187" s="1"/>
  <c r="GO28" i="187" s="1"/>
  <c r="GP28" i="187" s="1"/>
  <c r="GQ28" i="187" s="1"/>
  <c r="GR28" i="187" s="1"/>
  <c r="GS28" i="187" s="1"/>
  <c r="GT28" i="187" s="1"/>
  <c r="GU28" i="187" s="1"/>
  <c r="GV28" i="187" s="1"/>
  <c r="GW28" i="187" s="1"/>
  <c r="GX28" i="187" s="1"/>
  <c r="GY28" i="187" s="1"/>
  <c r="GZ28" i="187" s="1"/>
  <c r="HA28" i="187" s="1"/>
  <c r="HB28" i="187" s="1"/>
  <c r="HC28" i="187" s="1"/>
  <c r="HD28" i="187" s="1"/>
  <c r="HE28" i="187" s="1"/>
  <c r="HF28" i="187" s="1"/>
  <c r="HG28" i="187" s="1"/>
  <c r="CP13" i="185"/>
  <c r="CO44" i="185"/>
  <c r="BY19" i="168"/>
  <c r="P19" i="168" s="1"/>
  <c r="BS19" i="168"/>
  <c r="U19" i="168" s="1"/>
  <c r="CB19" i="168"/>
  <c r="CD19" i="168"/>
  <c r="W19" i="168" s="1"/>
  <c r="BR19" i="168"/>
  <c r="T19" i="168" s="1"/>
  <c r="BX19" i="168"/>
  <c r="BU19" i="168"/>
  <c r="BX26" i="168"/>
  <c r="BU26" i="168"/>
  <c r="BR26" i="168"/>
  <c r="T26" i="168" s="1"/>
  <c r="BS26" i="168"/>
  <c r="U26" i="168" s="1"/>
  <c r="BY26" i="168"/>
  <c r="P26" i="168" s="1"/>
  <c r="CB26" i="168"/>
  <c r="CD26" i="168"/>
  <c r="W26" i="168" s="1"/>
  <c r="O32" i="185"/>
  <c r="BY18" i="168"/>
  <c r="P18" i="168" s="1"/>
  <c r="CB18" i="168"/>
  <c r="BR18" i="168"/>
  <c r="T18" i="168" s="1"/>
  <c r="BS18" i="168"/>
  <c r="U18" i="168" s="1"/>
  <c r="CD18" i="168"/>
  <c r="W18" i="168" s="1"/>
  <c r="BD30" i="168" s="1"/>
  <c r="BU18" i="168"/>
  <c r="BX18" i="168"/>
  <c r="BS13" i="168"/>
  <c r="U13" i="168" s="1"/>
  <c r="BY13" i="168"/>
  <c r="P13" i="168" s="1"/>
  <c r="CD13" i="168"/>
  <c r="W13" i="168" s="1"/>
  <c r="BU13" i="168"/>
  <c r="CB13" i="168"/>
  <c r="BR13" i="168"/>
  <c r="T13" i="168" s="1"/>
  <c r="BX13" i="168"/>
  <c r="BR41" i="168"/>
  <c r="T41" i="168" s="1"/>
  <c r="CB41" i="168"/>
  <c r="BY41" i="168"/>
  <c r="P41" i="168" s="1"/>
  <c r="BS41" i="168"/>
  <c r="U41" i="168" s="1"/>
  <c r="CD41" i="168"/>
  <c r="W41" i="168" s="1"/>
  <c r="BU41" i="168"/>
  <c r="BX41" i="168"/>
  <c r="O20" i="184"/>
  <c r="O32" i="184"/>
  <c r="S31" i="185"/>
  <c r="CJ31" i="185" s="1"/>
  <c r="CL31" i="185" s="1"/>
  <c r="CM31" i="185" s="1"/>
  <c r="O37" i="185"/>
  <c r="S15" i="188"/>
  <c r="CJ15" i="188" s="1"/>
  <c r="CL15" i="188" s="1"/>
  <c r="CM15" i="188" s="1"/>
  <c r="CV15" i="188" s="1"/>
  <c r="CW15" i="188" s="1"/>
  <c r="CX15" i="188" s="1"/>
  <c r="CY15" i="188" s="1"/>
  <c r="CZ15" i="188" s="1"/>
  <c r="DA15" i="188" s="1"/>
  <c r="DB15" i="188" s="1"/>
  <c r="DC15" i="188" s="1"/>
  <c r="DD15" i="188" s="1"/>
  <c r="DE15" i="188" s="1"/>
  <c r="DF15" i="188" s="1"/>
  <c r="DG15" i="188" s="1"/>
  <c r="DH15" i="188" s="1"/>
  <c r="DI15" i="188" s="1"/>
  <c r="DJ15" i="188" s="1"/>
  <c r="DK15" i="188" s="1"/>
  <c r="DL15" i="188" s="1"/>
  <c r="DM15" i="188" s="1"/>
  <c r="DN15" i="188" s="1"/>
  <c r="DO15" i="188" s="1"/>
  <c r="DP15" i="188" s="1"/>
  <c r="DQ15" i="188" s="1"/>
  <c r="DR15" i="188" s="1"/>
  <c r="DS15" i="188" s="1"/>
  <c r="DT15" i="188" s="1"/>
  <c r="DU15" i="188" s="1"/>
  <c r="DV15" i="188" s="1"/>
  <c r="DW15" i="188" s="1"/>
  <c r="DX15" i="188" s="1"/>
  <c r="DY15" i="188" s="1"/>
  <c r="DZ15" i="188" s="1"/>
  <c r="EA15" i="188" s="1"/>
  <c r="EB15" i="188" s="1"/>
  <c r="EC15" i="188" s="1"/>
  <c r="ED15" i="188" s="1"/>
  <c r="EE15" i="188" s="1"/>
  <c r="EF15" i="188" s="1"/>
  <c r="EG15" i="188" s="1"/>
  <c r="EH15" i="188" s="1"/>
  <c r="EI15" i="188" s="1"/>
  <c r="EJ15" i="188" s="1"/>
  <c r="EK15" i="188" s="1"/>
  <c r="EL15" i="188" s="1"/>
  <c r="EM15" i="188" s="1"/>
  <c r="EN15" i="188" s="1"/>
  <c r="EO15" i="188" s="1"/>
  <c r="EP15" i="188" s="1"/>
  <c r="EQ15" i="188" s="1"/>
  <c r="ER15" i="188" s="1"/>
  <c r="ES15" i="188" s="1"/>
  <c r="ET15" i="188" s="1"/>
  <c r="EU15" i="188" s="1"/>
  <c r="EV15" i="188" s="1"/>
  <c r="EW15" i="188" s="1"/>
  <c r="EX15" i="188" s="1"/>
  <c r="EY15" i="188" s="1"/>
  <c r="EZ15" i="188" s="1"/>
  <c r="FA15" i="188" s="1"/>
  <c r="FB15" i="188" s="1"/>
  <c r="FC15" i="188" s="1"/>
  <c r="FD15" i="188" s="1"/>
  <c r="FE15" i="188" s="1"/>
  <c r="FF15" i="188" s="1"/>
  <c r="FG15" i="188" s="1"/>
  <c r="FH15" i="188" s="1"/>
  <c r="FI15" i="188" s="1"/>
  <c r="FJ15" i="188" s="1"/>
  <c r="FK15" i="188" s="1"/>
  <c r="FL15" i="188" s="1"/>
  <c r="FM15" i="188" s="1"/>
  <c r="FN15" i="188" s="1"/>
  <c r="FO15" i="188" s="1"/>
  <c r="FP15" i="188" s="1"/>
  <c r="FQ15" i="188" s="1"/>
  <c r="FR15" i="188" s="1"/>
  <c r="FS15" i="188" s="1"/>
  <c r="FT15" i="188" s="1"/>
  <c r="FU15" i="188" s="1"/>
  <c r="FV15" i="188" s="1"/>
  <c r="FW15" i="188" s="1"/>
  <c r="FX15" i="188" s="1"/>
  <c r="FY15" i="188" s="1"/>
  <c r="FZ15" i="188" s="1"/>
  <c r="GA15" i="188" s="1"/>
  <c r="GB15" i="188" s="1"/>
  <c r="GC15" i="188" s="1"/>
  <c r="GD15" i="188" s="1"/>
  <c r="GE15" i="188" s="1"/>
  <c r="GF15" i="188" s="1"/>
  <c r="GG15" i="188" s="1"/>
  <c r="GH15" i="188" s="1"/>
  <c r="GI15" i="188" s="1"/>
  <c r="GJ15" i="188" s="1"/>
  <c r="GK15" i="188" s="1"/>
  <c r="GL15" i="188" s="1"/>
  <c r="GM15" i="188" s="1"/>
  <c r="GN15" i="188" s="1"/>
  <c r="GO15" i="188" s="1"/>
  <c r="GP15" i="188" s="1"/>
  <c r="GQ15" i="188" s="1"/>
  <c r="GR15" i="188" s="1"/>
  <c r="GS15" i="188" s="1"/>
  <c r="GT15" i="188" s="1"/>
  <c r="GU15" i="188" s="1"/>
  <c r="GV15" i="188" s="1"/>
  <c r="GW15" i="188" s="1"/>
  <c r="GX15" i="188" s="1"/>
  <c r="GY15" i="188" s="1"/>
  <c r="GZ15" i="188" s="1"/>
  <c r="HA15" i="188" s="1"/>
  <c r="HB15" i="188" s="1"/>
  <c r="HC15" i="188" s="1"/>
  <c r="HD15" i="188" s="1"/>
  <c r="HE15" i="188" s="1"/>
  <c r="HF15" i="188" s="1"/>
  <c r="HG15" i="188" s="1"/>
  <c r="O20" i="187"/>
  <c r="S37" i="187"/>
  <c r="CJ37" i="187" s="1"/>
  <c r="CL37" i="187" s="1"/>
  <c r="CM37" i="187" s="1"/>
  <c r="O40" i="188"/>
  <c r="S33" i="185"/>
  <c r="CJ33" i="185" s="1"/>
  <c r="CL33" i="185" s="1"/>
  <c r="CM33" i="185" s="1"/>
  <c r="S33" i="186"/>
  <c r="CJ33" i="186" s="1"/>
  <c r="CL33" i="186" s="1"/>
  <c r="CM33" i="186" s="1"/>
  <c r="O33" i="187"/>
  <c r="O41" i="186"/>
  <c r="AZ33" i="188" a="1"/>
  <c r="AZ33" i="188" s="1"/>
  <c r="S31" i="186"/>
  <c r="CJ31" i="186" s="1"/>
  <c r="CL31" i="186" s="1"/>
  <c r="CM31" i="186" s="1"/>
  <c r="O42" i="186"/>
  <c r="O22" i="184"/>
  <c r="S20" i="186"/>
  <c r="CJ20" i="186" s="1"/>
  <c r="CL20" i="186" s="1"/>
  <c r="CM20" i="186" s="1"/>
  <c r="CP13" i="188"/>
  <c r="CO44" i="188"/>
  <c r="O34" i="184"/>
  <c r="S15" i="187"/>
  <c r="S34" i="187"/>
  <c r="CJ34" i="187" s="1"/>
  <c r="CL34" i="187" s="1"/>
  <c r="CM34" i="187" s="1"/>
  <c r="O24" i="184"/>
  <c r="S40" i="186"/>
  <c r="CJ40" i="186" s="1"/>
  <c r="CL40" i="186" s="1"/>
  <c r="CM40" i="186" s="1"/>
  <c r="O28" i="185"/>
  <c r="O41" i="187"/>
  <c r="O40" i="184"/>
  <c r="AZ30" i="188" a="1"/>
  <c r="AZ30" i="188" s="1"/>
  <c r="O25" i="184"/>
  <c r="O27" i="187"/>
  <c r="O39" i="184"/>
  <c r="T51" i="184"/>
  <c r="AZ30" i="184" a="1"/>
  <c r="AZ30" i="184" s="1"/>
  <c r="O17" i="184"/>
  <c r="AZ32" i="188" a="1"/>
  <c r="AZ32" i="188" s="1"/>
  <c r="S26" i="187"/>
  <c r="CJ26" i="187" s="1"/>
  <c r="CL26" i="187" s="1"/>
  <c r="CM26" i="187" s="1"/>
  <c r="CP14" i="187"/>
  <c r="CO44" i="187"/>
  <c r="CP13" i="186"/>
  <c r="CO44" i="186"/>
  <c r="S25" i="186"/>
  <c r="CJ25" i="186" s="1"/>
  <c r="CL25" i="186" s="1"/>
  <c r="CM25" i="186" s="1"/>
  <c r="O32" i="188"/>
  <c r="AZ30" i="187" a="1"/>
  <c r="AZ30" i="187" s="1"/>
  <c r="AZ32" i="187" a="1"/>
  <c r="AZ32" i="187" s="1"/>
  <c r="S19" i="185"/>
  <c r="O29" i="184"/>
  <c r="O35" i="185"/>
  <c r="O14" i="184"/>
  <c r="O41" i="185"/>
  <c r="S37" i="188"/>
  <c r="CJ37" i="188" s="1"/>
  <c r="CL37" i="188" s="1"/>
  <c r="CM37" i="188" s="1"/>
  <c r="O23" i="184"/>
  <c r="R23" i="184"/>
  <c r="S24" i="188"/>
  <c r="CJ24" i="188" s="1"/>
  <c r="CL24" i="188" s="1"/>
  <c r="CM24" i="188" s="1"/>
  <c r="S19" i="186"/>
  <c r="BD57" i="185"/>
  <c r="BE57" i="185" s="1"/>
  <c r="BF57" i="185" s="1"/>
  <c r="AO28" i="185" s="1"/>
  <c r="BD57" i="184"/>
  <c r="BE57" i="184" s="1"/>
  <c r="BF57" i="184" s="1"/>
  <c r="AO28" i="184" s="1"/>
  <c r="O22" i="186"/>
  <c r="S26" i="188"/>
  <c r="CJ26" i="188" s="1"/>
  <c r="CL26" i="188" s="1"/>
  <c r="CM26" i="188" s="1"/>
  <c r="S21" i="187"/>
  <c r="CJ21" i="187" s="1"/>
  <c r="CL21" i="187" s="1"/>
  <c r="CM21" i="187" s="1"/>
  <c r="S21" i="188"/>
  <c r="CJ21" i="188" s="1"/>
  <c r="CL21" i="188" s="1"/>
  <c r="CM21" i="188" s="1"/>
  <c r="S33" i="184"/>
  <c r="CJ33" i="184" s="1"/>
  <c r="CL33" i="184" s="1"/>
  <c r="CM33" i="184" s="1"/>
  <c r="CP13" i="184"/>
  <c r="CO44" i="184"/>
  <c r="S38" i="186"/>
  <c r="CJ38" i="186" s="1"/>
  <c r="CL38" i="186" s="1"/>
  <c r="CM38" i="186" s="1"/>
  <c r="S34" i="186"/>
  <c r="CJ34" i="186" s="1"/>
  <c r="CL34" i="186" s="1"/>
  <c r="CM34" i="186" s="1"/>
  <c r="S39" i="188"/>
  <c r="CJ39" i="188" s="1"/>
  <c r="CL39" i="188" s="1"/>
  <c r="CM39" i="188" s="1"/>
  <c r="S39" i="187"/>
  <c r="CJ39" i="187" s="1"/>
  <c r="CL39" i="187" s="1"/>
  <c r="CM39" i="187" s="1"/>
  <c r="S30" i="187"/>
  <c r="CJ30" i="187" s="1"/>
  <c r="CL30" i="187" s="1"/>
  <c r="CM30" i="187" s="1"/>
  <c r="S32" i="187"/>
  <c r="CJ32" i="187" s="1"/>
  <c r="CL32" i="187" s="1"/>
  <c r="CM32" i="187" s="1"/>
  <c r="O29" i="185"/>
  <c r="BU12" i="168"/>
  <c r="CD12" i="168"/>
  <c r="W12" i="168" s="1"/>
  <c r="BX12" i="168"/>
  <c r="BY12" i="168"/>
  <c r="P12" i="168" s="1"/>
  <c r="BR12" i="168"/>
  <c r="T12" i="168" s="1"/>
  <c r="BS12" i="168"/>
  <c r="U12" i="168" s="1"/>
  <c r="O27" i="168"/>
  <c r="O39" i="168"/>
  <c r="BD47" i="168"/>
  <c r="BE47" i="168" s="1"/>
  <c r="BF47" i="168" s="1"/>
  <c r="AO18" i="168" s="1"/>
  <c r="AZ34" i="168" a="1"/>
  <c r="AZ34" i="168" s="1"/>
  <c r="AZ26" i="168" a="1"/>
  <c r="AZ26" i="168" s="1"/>
  <c r="AZ15" i="168" s="1"/>
  <c r="BA15" i="168" s="1"/>
  <c r="K49" i="168" s="1"/>
  <c r="L49" i="168" s="1"/>
  <c r="CO44" i="168"/>
  <c r="O34" i="168"/>
  <c r="P104" i="104"/>
  <c r="R104" i="104"/>
  <c r="O37" i="168"/>
  <c r="O38" i="168"/>
  <c r="O33" i="168"/>
  <c r="CP44" i="168"/>
  <c r="BQ44" i="168"/>
  <c r="Q44" i="168" s="1"/>
  <c r="U51" i="168"/>
  <c r="O29" i="168"/>
  <c r="O43" i="168"/>
  <c r="O16" i="168"/>
  <c r="O31" i="168"/>
  <c r="O28" i="168"/>
  <c r="O21" i="168"/>
  <c r="O25" i="168"/>
  <c r="O30" i="168"/>
  <c r="O42" i="168"/>
  <c r="O23" i="168"/>
  <c r="AL15" i="168"/>
  <c r="O15" i="168"/>
  <c r="C22" i="93"/>
  <c r="C21" i="93"/>
  <c r="BZ13" i="186" l="1"/>
  <c r="R13" i="186" s="1"/>
  <c r="S13" i="186" s="1"/>
  <c r="CJ13" i="186" s="1"/>
  <c r="CL13" i="186" s="1"/>
  <c r="CM13" i="186" s="1"/>
  <c r="BD49" i="188"/>
  <c r="BE49" i="188" s="1"/>
  <c r="BF49" i="188" s="1"/>
  <c r="AO20" i="188" s="1"/>
  <c r="BD62" i="188"/>
  <c r="BE62" i="188" s="1"/>
  <c r="K109" i="104" s="1"/>
  <c r="BZ12" i="188"/>
  <c r="R12" i="188" s="1"/>
  <c r="BD62" i="185"/>
  <c r="BE62" i="185" s="1"/>
  <c r="K106" i="104" s="1"/>
  <c r="BD30" i="185"/>
  <c r="BD17" i="185" s="1"/>
  <c r="BE17" i="185" s="1"/>
  <c r="H54" i="185" s="1"/>
  <c r="I54" i="185" s="1"/>
  <c r="BZ16" i="185"/>
  <c r="R16" i="185" s="1"/>
  <c r="S16" i="185" s="1"/>
  <c r="CJ16" i="185" s="1"/>
  <c r="CL16" i="185" s="1"/>
  <c r="CM16" i="185" s="1"/>
  <c r="DU16" i="185" s="1"/>
  <c r="DV16" i="185" s="1"/>
  <c r="DW16" i="185" s="1"/>
  <c r="DX16" i="185" s="1"/>
  <c r="DY16" i="185" s="1"/>
  <c r="DZ16" i="185" s="1"/>
  <c r="EA16" i="185" s="1"/>
  <c r="EB16" i="185" s="1"/>
  <c r="EC16" i="185" s="1"/>
  <c r="ED16" i="185" s="1"/>
  <c r="EE16" i="185" s="1"/>
  <c r="EF16" i="185" s="1"/>
  <c r="EG16" i="185" s="1"/>
  <c r="EH16" i="185" s="1"/>
  <c r="EI16" i="185" s="1"/>
  <c r="EJ16" i="185" s="1"/>
  <c r="EK16" i="185" s="1"/>
  <c r="EL16" i="185" s="1"/>
  <c r="EM16" i="185" s="1"/>
  <c r="EN16" i="185" s="1"/>
  <c r="EO16" i="185" s="1"/>
  <c r="EP16" i="185" s="1"/>
  <c r="EQ16" i="185" s="1"/>
  <c r="ER16" i="185" s="1"/>
  <c r="ES16" i="185" s="1"/>
  <c r="ET16" i="185" s="1"/>
  <c r="EU16" i="185" s="1"/>
  <c r="EV16" i="185" s="1"/>
  <c r="EW16" i="185" s="1"/>
  <c r="EX16" i="185" s="1"/>
  <c r="EY16" i="185" s="1"/>
  <c r="EZ16" i="185" s="1"/>
  <c r="FA16" i="185" s="1"/>
  <c r="FB16" i="185" s="1"/>
  <c r="FC16" i="185" s="1"/>
  <c r="FD16" i="185" s="1"/>
  <c r="FE16" i="185" s="1"/>
  <c r="FF16" i="185" s="1"/>
  <c r="FG16" i="185" s="1"/>
  <c r="FH16" i="185" s="1"/>
  <c r="FI16" i="185" s="1"/>
  <c r="FJ16" i="185" s="1"/>
  <c r="FK16" i="185" s="1"/>
  <c r="FL16" i="185" s="1"/>
  <c r="FM16" i="185" s="1"/>
  <c r="FN16" i="185" s="1"/>
  <c r="FO16" i="185" s="1"/>
  <c r="FP16" i="185" s="1"/>
  <c r="FQ16" i="185" s="1"/>
  <c r="FR16" i="185" s="1"/>
  <c r="FS16" i="185" s="1"/>
  <c r="FT16" i="185" s="1"/>
  <c r="FU16" i="185" s="1"/>
  <c r="FV16" i="185" s="1"/>
  <c r="FW16" i="185" s="1"/>
  <c r="FX16" i="185" s="1"/>
  <c r="FY16" i="185" s="1"/>
  <c r="FZ16" i="185" s="1"/>
  <c r="GA16" i="185" s="1"/>
  <c r="GB16" i="185" s="1"/>
  <c r="GC16" i="185" s="1"/>
  <c r="GD16" i="185" s="1"/>
  <c r="GE16" i="185" s="1"/>
  <c r="GF16" i="185" s="1"/>
  <c r="GG16" i="185" s="1"/>
  <c r="GH16" i="185" s="1"/>
  <c r="GI16" i="185" s="1"/>
  <c r="GJ16" i="185" s="1"/>
  <c r="GK16" i="185" s="1"/>
  <c r="GL16" i="185" s="1"/>
  <c r="GM16" i="185" s="1"/>
  <c r="GN16" i="185" s="1"/>
  <c r="GO16" i="185" s="1"/>
  <c r="GP16" i="185" s="1"/>
  <c r="GQ16" i="185" s="1"/>
  <c r="GR16" i="185" s="1"/>
  <c r="GS16" i="185" s="1"/>
  <c r="GT16" i="185" s="1"/>
  <c r="GU16" i="185" s="1"/>
  <c r="GV16" i="185" s="1"/>
  <c r="GW16" i="185" s="1"/>
  <c r="GX16" i="185" s="1"/>
  <c r="GY16" i="185" s="1"/>
  <c r="GZ16" i="185" s="1"/>
  <c r="HA16" i="185" s="1"/>
  <c r="HB16" i="185" s="1"/>
  <c r="HC16" i="185" s="1"/>
  <c r="HD16" i="185" s="1"/>
  <c r="HE16" i="185" s="1"/>
  <c r="HF16" i="185" s="1"/>
  <c r="HG16" i="185" s="1"/>
  <c r="AZ32" i="184" a="1"/>
  <c r="AZ32" i="184" s="1"/>
  <c r="BZ12" i="186"/>
  <c r="R12" i="186" s="1"/>
  <c r="S12" i="186" s="1"/>
  <c r="AZ27" i="186" s="1" a="1"/>
  <c r="AZ27" i="186" s="1"/>
  <c r="S18" i="187"/>
  <c r="CJ18" i="187" s="1"/>
  <c r="CL18" i="187" s="1"/>
  <c r="CM18" i="187" s="1"/>
  <c r="DU18" i="187" s="1"/>
  <c r="DV18" i="187" s="1"/>
  <c r="DW18" i="187" s="1"/>
  <c r="DX18" i="187" s="1"/>
  <c r="DY18" i="187" s="1"/>
  <c r="DZ18" i="187" s="1"/>
  <c r="EA18" i="187" s="1"/>
  <c r="EB18" i="187" s="1"/>
  <c r="EC18" i="187" s="1"/>
  <c r="ED18" i="187" s="1"/>
  <c r="EE18" i="187" s="1"/>
  <c r="EF18" i="187" s="1"/>
  <c r="EG18" i="187" s="1"/>
  <c r="EH18" i="187" s="1"/>
  <c r="EI18" i="187" s="1"/>
  <c r="EJ18" i="187" s="1"/>
  <c r="EK18" i="187" s="1"/>
  <c r="EL18" i="187" s="1"/>
  <c r="EM18" i="187" s="1"/>
  <c r="EN18" i="187" s="1"/>
  <c r="EO18" i="187" s="1"/>
  <c r="EP18" i="187" s="1"/>
  <c r="EQ18" i="187" s="1"/>
  <c r="ER18" i="187" s="1"/>
  <c r="ES18" i="187" s="1"/>
  <c r="ET18" i="187" s="1"/>
  <c r="EU18" i="187" s="1"/>
  <c r="EV18" i="187" s="1"/>
  <c r="EW18" i="187" s="1"/>
  <c r="EX18" i="187" s="1"/>
  <c r="EY18" i="187" s="1"/>
  <c r="EZ18" i="187" s="1"/>
  <c r="FA18" i="187" s="1"/>
  <c r="FB18" i="187" s="1"/>
  <c r="FC18" i="187" s="1"/>
  <c r="FD18" i="187" s="1"/>
  <c r="FE18" i="187" s="1"/>
  <c r="FF18" i="187" s="1"/>
  <c r="FG18" i="187" s="1"/>
  <c r="FH18" i="187" s="1"/>
  <c r="FI18" i="187" s="1"/>
  <c r="FJ18" i="187" s="1"/>
  <c r="FK18" i="187" s="1"/>
  <c r="FL18" i="187" s="1"/>
  <c r="FM18" i="187" s="1"/>
  <c r="FN18" i="187" s="1"/>
  <c r="FO18" i="187" s="1"/>
  <c r="FP18" i="187" s="1"/>
  <c r="FQ18" i="187" s="1"/>
  <c r="FR18" i="187" s="1"/>
  <c r="FS18" i="187" s="1"/>
  <c r="FT18" i="187" s="1"/>
  <c r="FU18" i="187" s="1"/>
  <c r="FV18" i="187" s="1"/>
  <c r="FW18" i="187" s="1"/>
  <c r="FX18" i="187" s="1"/>
  <c r="FY18" i="187" s="1"/>
  <c r="FZ18" i="187" s="1"/>
  <c r="GA18" i="187" s="1"/>
  <c r="GB18" i="187" s="1"/>
  <c r="GC18" i="187" s="1"/>
  <c r="GD18" i="187" s="1"/>
  <c r="GE18" i="187" s="1"/>
  <c r="GF18" i="187" s="1"/>
  <c r="GG18" i="187" s="1"/>
  <c r="GH18" i="187" s="1"/>
  <c r="GI18" i="187" s="1"/>
  <c r="GJ18" i="187" s="1"/>
  <c r="GK18" i="187" s="1"/>
  <c r="GL18" i="187" s="1"/>
  <c r="GM18" i="187" s="1"/>
  <c r="GN18" i="187" s="1"/>
  <c r="GO18" i="187" s="1"/>
  <c r="GP18" i="187" s="1"/>
  <c r="GQ18" i="187" s="1"/>
  <c r="GR18" i="187" s="1"/>
  <c r="GS18" i="187" s="1"/>
  <c r="GT18" i="187" s="1"/>
  <c r="GU18" i="187" s="1"/>
  <c r="GV18" i="187" s="1"/>
  <c r="GW18" i="187" s="1"/>
  <c r="GX18" i="187" s="1"/>
  <c r="GY18" i="187" s="1"/>
  <c r="GZ18" i="187" s="1"/>
  <c r="HA18" i="187" s="1"/>
  <c r="HB18" i="187" s="1"/>
  <c r="HC18" i="187" s="1"/>
  <c r="HD18" i="187" s="1"/>
  <c r="HE18" i="187" s="1"/>
  <c r="HF18" i="187" s="1"/>
  <c r="HG18" i="187" s="1"/>
  <c r="Q18" i="187" a="1"/>
  <c r="Q18" i="187" s="1"/>
  <c r="BD57" i="187"/>
  <c r="BE57" i="187" s="1"/>
  <c r="BF57" i="187" s="1"/>
  <c r="AO28" i="187" s="1"/>
  <c r="BZ13" i="187"/>
  <c r="R13" i="187" s="1"/>
  <c r="AD18" i="187" s="1"/>
  <c r="AI16" i="187" s="1"/>
  <c r="X108" i="104" s="1"/>
  <c r="BD67" i="188"/>
  <c r="BE67" i="188" s="1"/>
  <c r="N27" i="184"/>
  <c r="BD57" i="186"/>
  <c r="BE57" i="186" s="1"/>
  <c r="BF57" i="186" s="1"/>
  <c r="AO28" i="186" s="1"/>
  <c r="BD67" i="186"/>
  <c r="BE67" i="186" s="1"/>
  <c r="BZ17" i="168"/>
  <c r="R17" i="168" s="1"/>
  <c r="BZ22" i="168"/>
  <c r="R22" i="168" s="1"/>
  <c r="R13" i="184"/>
  <c r="S13" i="184" s="1"/>
  <c r="CJ13" i="184" s="1"/>
  <c r="CL13" i="184" s="1"/>
  <c r="CM13" i="184" s="1"/>
  <c r="O17" i="168"/>
  <c r="S19" i="188"/>
  <c r="CJ19" i="188" s="1"/>
  <c r="CL19" i="188" s="1"/>
  <c r="CM19" i="188" s="1"/>
  <c r="DU19" i="188" s="1"/>
  <c r="DV19" i="188" s="1"/>
  <c r="DW19" i="188" s="1"/>
  <c r="DX19" i="188" s="1"/>
  <c r="DY19" i="188" s="1"/>
  <c r="DZ19" i="188" s="1"/>
  <c r="EA19" i="188" s="1"/>
  <c r="EB19" i="188" s="1"/>
  <c r="EC19" i="188" s="1"/>
  <c r="ED19" i="188" s="1"/>
  <c r="EE19" i="188" s="1"/>
  <c r="EF19" i="188" s="1"/>
  <c r="EG19" i="188" s="1"/>
  <c r="EH19" i="188" s="1"/>
  <c r="EI19" i="188" s="1"/>
  <c r="EJ19" i="188" s="1"/>
  <c r="EK19" i="188" s="1"/>
  <c r="EL19" i="188" s="1"/>
  <c r="EM19" i="188" s="1"/>
  <c r="EN19" i="188" s="1"/>
  <c r="EO19" i="188" s="1"/>
  <c r="EP19" i="188" s="1"/>
  <c r="EQ19" i="188" s="1"/>
  <c r="ER19" i="188" s="1"/>
  <c r="ES19" i="188" s="1"/>
  <c r="ET19" i="188" s="1"/>
  <c r="EU19" i="188" s="1"/>
  <c r="EV19" i="188" s="1"/>
  <c r="EW19" i="188" s="1"/>
  <c r="EX19" i="188" s="1"/>
  <c r="EY19" i="188" s="1"/>
  <c r="EZ19" i="188" s="1"/>
  <c r="FA19" i="188" s="1"/>
  <c r="FB19" i="188" s="1"/>
  <c r="FC19" i="188" s="1"/>
  <c r="FD19" i="188" s="1"/>
  <c r="FE19" i="188" s="1"/>
  <c r="FF19" i="188" s="1"/>
  <c r="FG19" i="188" s="1"/>
  <c r="FH19" i="188" s="1"/>
  <c r="FI19" i="188" s="1"/>
  <c r="FJ19" i="188" s="1"/>
  <c r="FK19" i="188" s="1"/>
  <c r="FL19" i="188" s="1"/>
  <c r="FM19" i="188" s="1"/>
  <c r="FN19" i="188" s="1"/>
  <c r="FO19" i="188" s="1"/>
  <c r="FP19" i="188" s="1"/>
  <c r="FQ19" i="188" s="1"/>
  <c r="FR19" i="188" s="1"/>
  <c r="FS19" i="188" s="1"/>
  <c r="FT19" i="188" s="1"/>
  <c r="FU19" i="188" s="1"/>
  <c r="FV19" i="188" s="1"/>
  <c r="FW19" i="188" s="1"/>
  <c r="FX19" i="188" s="1"/>
  <c r="FY19" i="188" s="1"/>
  <c r="FZ19" i="188" s="1"/>
  <c r="GA19" i="188" s="1"/>
  <c r="GB19" i="188" s="1"/>
  <c r="GC19" i="188" s="1"/>
  <c r="GD19" i="188" s="1"/>
  <c r="GE19" i="188" s="1"/>
  <c r="GF19" i="188" s="1"/>
  <c r="GG19" i="188" s="1"/>
  <c r="GH19" i="188" s="1"/>
  <c r="GI19" i="188" s="1"/>
  <c r="GJ19" i="188" s="1"/>
  <c r="GK19" i="188" s="1"/>
  <c r="GL19" i="188" s="1"/>
  <c r="GM19" i="188" s="1"/>
  <c r="GN19" i="188" s="1"/>
  <c r="GO19" i="188" s="1"/>
  <c r="GP19" i="188" s="1"/>
  <c r="GQ19" i="188" s="1"/>
  <c r="GR19" i="188" s="1"/>
  <c r="GS19" i="188" s="1"/>
  <c r="GT19" i="188" s="1"/>
  <c r="GU19" i="188" s="1"/>
  <c r="GV19" i="188" s="1"/>
  <c r="GW19" i="188" s="1"/>
  <c r="GX19" i="188" s="1"/>
  <c r="GY19" i="188" s="1"/>
  <c r="GZ19" i="188" s="1"/>
  <c r="HA19" i="188" s="1"/>
  <c r="HB19" i="188" s="1"/>
  <c r="HC19" i="188" s="1"/>
  <c r="HD19" i="188" s="1"/>
  <c r="HE19" i="188" s="1"/>
  <c r="HF19" i="188" s="1"/>
  <c r="HG19" i="188" s="1"/>
  <c r="BD51" i="188"/>
  <c r="BE51" i="188" s="1"/>
  <c r="BF51" i="188" s="1"/>
  <c r="AO22" i="188" s="1"/>
  <c r="BZ20" i="168"/>
  <c r="R20" i="168" s="1"/>
  <c r="E49" i="184"/>
  <c r="F49" i="184" s="1"/>
  <c r="BD57" i="188"/>
  <c r="BE57" i="188" s="1"/>
  <c r="BF57" i="188" s="1"/>
  <c r="AO28" i="188" s="1"/>
  <c r="BZ19" i="168"/>
  <c r="R19" i="168" s="1"/>
  <c r="BZ41" i="168"/>
  <c r="R41" i="168" s="1"/>
  <c r="S18" i="184"/>
  <c r="CJ18" i="184" s="1"/>
  <c r="CL18" i="184" s="1"/>
  <c r="CM18" i="184" s="1"/>
  <c r="S13" i="185"/>
  <c r="CJ13" i="185" s="1"/>
  <c r="CL13" i="185" s="1"/>
  <c r="CM13" i="185" s="1"/>
  <c r="BZ26" i="168"/>
  <c r="R26" i="168" s="1"/>
  <c r="BZ18" i="168"/>
  <c r="R18" i="168" s="1"/>
  <c r="BZ24" i="168"/>
  <c r="Q24" i="168" s="1" a="1"/>
  <c r="Q24" i="168" s="1"/>
  <c r="BZ23" i="168"/>
  <c r="R23" i="168" s="1"/>
  <c r="S23" i="168" s="1"/>
  <c r="BZ14" i="168"/>
  <c r="R14" i="168" s="1"/>
  <c r="S14" i="188"/>
  <c r="CJ14" i="188" s="1"/>
  <c r="CL14" i="188" s="1"/>
  <c r="CM14" i="188" s="1"/>
  <c r="DU14" i="188" s="1"/>
  <c r="DV14" i="188" s="1"/>
  <c r="DW14" i="188" s="1"/>
  <c r="DX14" i="188" s="1"/>
  <c r="DY14" i="188" s="1"/>
  <c r="DZ14" i="188" s="1"/>
  <c r="EA14" i="188" s="1"/>
  <c r="EB14" i="188" s="1"/>
  <c r="EC14" i="188" s="1"/>
  <c r="ED14" i="188" s="1"/>
  <c r="EE14" i="188" s="1"/>
  <c r="EF14" i="188" s="1"/>
  <c r="EG14" i="188" s="1"/>
  <c r="EH14" i="188" s="1"/>
  <c r="EI14" i="188" s="1"/>
  <c r="EJ14" i="188" s="1"/>
  <c r="EK14" i="188" s="1"/>
  <c r="EL14" i="188" s="1"/>
  <c r="EM14" i="188" s="1"/>
  <c r="EN14" i="188" s="1"/>
  <c r="EO14" i="188" s="1"/>
  <c r="EP14" i="188" s="1"/>
  <c r="EQ14" i="188" s="1"/>
  <c r="ER14" i="188" s="1"/>
  <c r="ES14" i="188" s="1"/>
  <c r="ET14" i="188" s="1"/>
  <c r="EU14" i="188" s="1"/>
  <c r="EV14" i="188" s="1"/>
  <c r="EW14" i="188" s="1"/>
  <c r="EX14" i="188" s="1"/>
  <c r="EY14" i="188" s="1"/>
  <c r="EZ14" i="188" s="1"/>
  <c r="FA14" i="188" s="1"/>
  <c r="FB14" i="188" s="1"/>
  <c r="FC14" i="188" s="1"/>
  <c r="FD14" i="188" s="1"/>
  <c r="FE14" i="188" s="1"/>
  <c r="FF14" i="188" s="1"/>
  <c r="FG14" i="188" s="1"/>
  <c r="FH14" i="188" s="1"/>
  <c r="FI14" i="188" s="1"/>
  <c r="FJ14" i="188" s="1"/>
  <c r="FK14" i="188" s="1"/>
  <c r="FL14" i="188" s="1"/>
  <c r="FM14" i="188" s="1"/>
  <c r="FN14" i="188" s="1"/>
  <c r="FO14" i="188" s="1"/>
  <c r="FP14" i="188" s="1"/>
  <c r="FQ14" i="188" s="1"/>
  <c r="FR14" i="188" s="1"/>
  <c r="FS14" i="188" s="1"/>
  <c r="FT14" i="188" s="1"/>
  <c r="FU14" i="188" s="1"/>
  <c r="FV14" i="188" s="1"/>
  <c r="FW14" i="188" s="1"/>
  <c r="FX14" i="188" s="1"/>
  <c r="FY14" i="188" s="1"/>
  <c r="FZ14" i="188" s="1"/>
  <c r="GA14" i="188" s="1"/>
  <c r="GB14" i="188" s="1"/>
  <c r="GC14" i="188" s="1"/>
  <c r="GD14" i="188" s="1"/>
  <c r="GE14" i="188" s="1"/>
  <c r="GF14" i="188" s="1"/>
  <c r="GG14" i="188" s="1"/>
  <c r="GH14" i="188" s="1"/>
  <c r="GI14" i="188" s="1"/>
  <c r="GJ14" i="188" s="1"/>
  <c r="GK14" i="188" s="1"/>
  <c r="GL14" i="188" s="1"/>
  <c r="GM14" i="188" s="1"/>
  <c r="GN14" i="188" s="1"/>
  <c r="GO14" i="188" s="1"/>
  <c r="GP14" i="188" s="1"/>
  <c r="GQ14" i="188" s="1"/>
  <c r="GR14" i="188" s="1"/>
  <c r="GS14" i="188" s="1"/>
  <c r="GT14" i="188" s="1"/>
  <c r="GU14" i="188" s="1"/>
  <c r="GV14" i="188" s="1"/>
  <c r="GW14" i="188" s="1"/>
  <c r="GX14" i="188" s="1"/>
  <c r="GY14" i="188" s="1"/>
  <c r="GZ14" i="188" s="1"/>
  <c r="HA14" i="188" s="1"/>
  <c r="HB14" i="188" s="1"/>
  <c r="HC14" i="188" s="1"/>
  <c r="HD14" i="188" s="1"/>
  <c r="HE14" i="188" s="1"/>
  <c r="HF14" i="188" s="1"/>
  <c r="HG14" i="188" s="1"/>
  <c r="S38" i="187"/>
  <c r="CJ38" i="187" s="1"/>
  <c r="CL38" i="187" s="1"/>
  <c r="CM38" i="187" s="1"/>
  <c r="Q14" i="188" a="1"/>
  <c r="Q14" i="188" s="1"/>
  <c r="BD24" i="188" s="1"/>
  <c r="S16" i="184"/>
  <c r="CJ16" i="184" s="1"/>
  <c r="CL16" i="184" s="1"/>
  <c r="CM16" i="184" s="1"/>
  <c r="BZ13" i="188"/>
  <c r="R13" i="188" s="1"/>
  <c r="S13" i="188" s="1"/>
  <c r="S37" i="184"/>
  <c r="CJ37" i="184" s="1"/>
  <c r="CL37" i="184" s="1"/>
  <c r="CM37" i="184" s="1"/>
  <c r="BZ12" i="168"/>
  <c r="R12" i="168" s="1"/>
  <c r="O14" i="187"/>
  <c r="BD61" i="187" s="1"/>
  <c r="BE61" i="187" s="1"/>
  <c r="J108" i="104" s="1"/>
  <c r="BZ14" i="187"/>
  <c r="R14" i="187" s="1"/>
  <c r="BD25" i="187" s="1"/>
  <c r="BD66" i="188"/>
  <c r="BE66" i="188" s="1"/>
  <c r="BD56" i="188"/>
  <c r="BE56" i="188" s="1"/>
  <c r="BF56" i="188" s="1"/>
  <c r="AO27" i="188" s="1"/>
  <c r="E49" i="188"/>
  <c r="F49" i="188" s="1"/>
  <c r="BZ13" i="168"/>
  <c r="R13" i="168" s="1"/>
  <c r="BD32" i="186"/>
  <c r="Q12" i="185" a="1"/>
  <c r="Q12" i="185" s="1"/>
  <c r="S12" i="185"/>
  <c r="CJ12" i="185" s="1"/>
  <c r="CL12" i="185" s="1"/>
  <c r="CM12" i="185" s="1"/>
  <c r="DP12" i="185" s="1"/>
  <c r="DQ12" i="185" s="1"/>
  <c r="DR12" i="185" s="1"/>
  <c r="DS12" i="185" s="1"/>
  <c r="DT12" i="185" s="1"/>
  <c r="DU12" i="185" s="1"/>
  <c r="DV12" i="185" s="1"/>
  <c r="DW12" i="185" s="1"/>
  <c r="DX12" i="185" s="1"/>
  <c r="DY12" i="185" s="1"/>
  <c r="DZ12" i="185" s="1"/>
  <c r="EA12" i="185" s="1"/>
  <c r="EB12" i="185" s="1"/>
  <c r="EC12" i="185" s="1"/>
  <c r="ED12" i="185" s="1"/>
  <c r="EE12" i="185" s="1"/>
  <c r="EF12" i="185" s="1"/>
  <c r="EG12" i="185" s="1"/>
  <c r="EH12" i="185" s="1"/>
  <c r="EI12" i="185" s="1"/>
  <c r="EJ12" i="185" s="1"/>
  <c r="EK12" i="185" s="1"/>
  <c r="EL12" i="185" s="1"/>
  <c r="EM12" i="185" s="1"/>
  <c r="EN12" i="185" s="1"/>
  <c r="EO12" i="185" s="1"/>
  <c r="EP12" i="185" s="1"/>
  <c r="EQ12" i="185" s="1"/>
  <c r="ER12" i="185" s="1"/>
  <c r="ES12" i="185" s="1"/>
  <c r="ET12" i="185" s="1"/>
  <c r="EU12" i="185" s="1"/>
  <c r="EV12" i="185" s="1"/>
  <c r="EW12" i="185" s="1"/>
  <c r="EX12" i="185" s="1"/>
  <c r="EY12" i="185" s="1"/>
  <c r="EZ12" i="185" s="1"/>
  <c r="FA12" i="185" s="1"/>
  <c r="FB12" i="185" s="1"/>
  <c r="FC12" i="185" s="1"/>
  <c r="FD12" i="185" s="1"/>
  <c r="FE12" i="185" s="1"/>
  <c r="FF12" i="185" s="1"/>
  <c r="FG12" i="185" s="1"/>
  <c r="FH12" i="185" s="1"/>
  <c r="FI12" i="185" s="1"/>
  <c r="FJ12" i="185" s="1"/>
  <c r="FK12" i="185" s="1"/>
  <c r="FL12" i="185" s="1"/>
  <c r="FM12" i="185" s="1"/>
  <c r="FN12" i="185" s="1"/>
  <c r="FO12" i="185" s="1"/>
  <c r="FP12" i="185" s="1"/>
  <c r="FQ12" i="185" s="1"/>
  <c r="FR12" i="185" s="1"/>
  <c r="FS12" i="185" s="1"/>
  <c r="FT12" i="185" s="1"/>
  <c r="FU12" i="185" s="1"/>
  <c r="FV12" i="185" s="1"/>
  <c r="FW12" i="185" s="1"/>
  <c r="FX12" i="185" s="1"/>
  <c r="FY12" i="185" s="1"/>
  <c r="FZ12" i="185" s="1"/>
  <c r="GA12" i="185" s="1"/>
  <c r="GB12" i="185" s="1"/>
  <c r="GC12" i="185" s="1"/>
  <c r="GD12" i="185" s="1"/>
  <c r="GE12" i="185" s="1"/>
  <c r="GF12" i="185" s="1"/>
  <c r="GG12" i="185" s="1"/>
  <c r="GH12" i="185" s="1"/>
  <c r="GI12" i="185" s="1"/>
  <c r="GJ12" i="185" s="1"/>
  <c r="GK12" i="185" s="1"/>
  <c r="GL12" i="185" s="1"/>
  <c r="GM12" i="185" s="1"/>
  <c r="GN12" i="185" s="1"/>
  <c r="GO12" i="185" s="1"/>
  <c r="GP12" i="185" s="1"/>
  <c r="GQ12" i="185" s="1"/>
  <c r="GR12" i="185" s="1"/>
  <c r="GS12" i="185" s="1"/>
  <c r="GT12" i="185" s="1"/>
  <c r="GU12" i="185" s="1"/>
  <c r="GV12" i="185" s="1"/>
  <c r="GW12" i="185" s="1"/>
  <c r="GX12" i="185" s="1"/>
  <c r="GY12" i="185" s="1"/>
  <c r="GZ12" i="185" s="1"/>
  <c r="HA12" i="185" s="1"/>
  <c r="HB12" i="185" s="1"/>
  <c r="HC12" i="185" s="1"/>
  <c r="HD12" i="185" s="1"/>
  <c r="HE12" i="185" s="1"/>
  <c r="HF12" i="185" s="1"/>
  <c r="HG12" i="185" s="1"/>
  <c r="N31" i="188"/>
  <c r="N38" i="188"/>
  <c r="S30" i="185"/>
  <c r="CJ30" i="185" s="1"/>
  <c r="CL30" i="185" s="1"/>
  <c r="CM30" i="185" s="1"/>
  <c r="S38" i="185"/>
  <c r="CJ38" i="185" s="1"/>
  <c r="CL38" i="185" s="1"/>
  <c r="CM38" i="185" s="1"/>
  <c r="Q19" i="184" a="1"/>
  <c r="Q19" i="184" s="1"/>
  <c r="N26" i="185"/>
  <c r="N25" i="188"/>
  <c r="Q32" i="185" a="1"/>
  <c r="Q32" i="185" s="1"/>
  <c r="N34" i="188"/>
  <c r="N24" i="186"/>
  <c r="Q36" i="184" a="1"/>
  <c r="Q36" i="184" s="1"/>
  <c r="Q17" i="184" a="1"/>
  <c r="Q17" i="184" s="1"/>
  <c r="N27" i="186"/>
  <c r="Q30" i="184" a="1"/>
  <c r="Q30" i="184" s="1"/>
  <c r="Q43" i="185" a="1"/>
  <c r="Q43" i="185" s="1"/>
  <c r="R34" i="184"/>
  <c r="S34" i="184" s="1"/>
  <c r="CJ34" i="184" s="1"/>
  <c r="CL34" i="184" s="1"/>
  <c r="CM34" i="184" s="1"/>
  <c r="Q34" i="184" a="1"/>
  <c r="Q34" i="184" s="1"/>
  <c r="S31" i="184"/>
  <c r="CJ31" i="184" s="1"/>
  <c r="CL31" i="184" s="1"/>
  <c r="CM31" i="184" s="1"/>
  <c r="Q30" i="185" a="1"/>
  <c r="Q30" i="185" s="1"/>
  <c r="N30" i="185" s="1"/>
  <c r="Q20" i="184" a="1"/>
  <c r="Q20" i="184" s="1"/>
  <c r="R37" i="185"/>
  <c r="S37" i="185" s="1"/>
  <c r="CJ37" i="185" s="1"/>
  <c r="CL37" i="185" s="1"/>
  <c r="CM37" i="185" s="1"/>
  <c r="Q37" i="185" a="1"/>
  <c r="Q37" i="185" s="1"/>
  <c r="N35" i="187"/>
  <c r="Q42" i="184" a="1"/>
  <c r="Q42" i="184" s="1"/>
  <c r="Q37" i="184" a="1"/>
  <c r="Q37" i="184" s="1"/>
  <c r="Q41" i="185" a="1"/>
  <c r="Q41" i="185" s="1"/>
  <c r="Q23" i="184" a="1"/>
  <c r="Q23" i="184" s="1"/>
  <c r="Q21" i="185" a="1"/>
  <c r="Q21" i="185" s="1"/>
  <c r="Q18" i="184" a="1"/>
  <c r="Q18" i="184" s="1"/>
  <c r="Q17" i="185" a="1"/>
  <c r="Q17" i="185" s="1"/>
  <c r="Q29" i="184" a="1"/>
  <c r="Q29" i="184" s="1"/>
  <c r="Q41" i="184" a="1"/>
  <c r="Q41" i="184" s="1"/>
  <c r="R22" i="185"/>
  <c r="S22" i="185" s="1"/>
  <c r="CJ22" i="185" s="1"/>
  <c r="CL22" i="185" s="1"/>
  <c r="CM22" i="185" s="1"/>
  <c r="Q22" i="185" a="1"/>
  <c r="Q22" i="185" s="1"/>
  <c r="Q24" i="184" a="1"/>
  <c r="Q24" i="184" s="1"/>
  <c r="Q35" i="185" a="1"/>
  <c r="Q35" i="185" s="1"/>
  <c r="Q28" i="185" a="1"/>
  <c r="Q28" i="185" s="1"/>
  <c r="Q34" i="185" a="1"/>
  <c r="Q34" i="185" s="1"/>
  <c r="Q26" i="184" a="1"/>
  <c r="Q26" i="184" s="1"/>
  <c r="Q40" i="184" a="1"/>
  <c r="Q40" i="184" s="1"/>
  <c r="Q25" i="184" a="1"/>
  <c r="Q25" i="184" s="1"/>
  <c r="Q29" i="185" a="1"/>
  <c r="Q29" i="185" s="1"/>
  <c r="Q38" i="184" a="1"/>
  <c r="Q38" i="184" s="1"/>
  <c r="Q39" i="184" a="1"/>
  <c r="Q39" i="184" s="1"/>
  <c r="Q43" i="184" a="1"/>
  <c r="Q43" i="184" s="1"/>
  <c r="Q38" i="185" a="1"/>
  <c r="Q38" i="185" s="1"/>
  <c r="Q21" i="184" a="1"/>
  <c r="Q21" i="184" s="1"/>
  <c r="Q20" i="185" a="1"/>
  <c r="Q20" i="185" s="1"/>
  <c r="Q32" i="184" a="1"/>
  <c r="Q32" i="184" s="1"/>
  <c r="S39" i="185"/>
  <c r="CJ39" i="185" s="1"/>
  <c r="CL39" i="185" s="1"/>
  <c r="CM39" i="185" s="1"/>
  <c r="N35" i="184"/>
  <c r="Q39" i="185" a="1"/>
  <c r="Q39" i="185" s="1"/>
  <c r="Q31" i="184" a="1"/>
  <c r="Q31" i="184" s="1"/>
  <c r="Q28" i="184" a="1"/>
  <c r="Q28" i="184" s="1"/>
  <c r="Q22" i="184" a="1"/>
  <c r="Q22" i="184" s="1"/>
  <c r="Q36" i="188" a="1"/>
  <c r="Q36" i="188" s="1"/>
  <c r="Q27" i="188" a="1"/>
  <c r="Q27" i="188" s="1"/>
  <c r="Q33" i="188" a="1"/>
  <c r="Q33" i="188" s="1"/>
  <c r="Q18" i="188" a="1"/>
  <c r="Q18" i="188" s="1"/>
  <c r="Q40" i="188" a="1"/>
  <c r="Q40" i="188" s="1"/>
  <c r="Q23" i="188" a="1"/>
  <c r="Q23" i="188" s="1"/>
  <c r="Q43" i="188" a="1"/>
  <c r="Q43" i="188" s="1"/>
  <c r="Q19" i="188" a="1"/>
  <c r="Q19" i="188" s="1"/>
  <c r="Q32" i="188" a="1"/>
  <c r="Q32" i="188" s="1"/>
  <c r="Q36" i="187" a="1"/>
  <c r="Q36" i="187" s="1"/>
  <c r="Q20" i="187" a="1"/>
  <c r="Q20" i="187" s="1"/>
  <c r="Q31" i="187" a="1"/>
  <c r="Q31" i="187" s="1"/>
  <c r="Q38" i="187" a="1"/>
  <c r="Q38" i="187" s="1"/>
  <c r="Q27" i="187" a="1"/>
  <c r="Q27" i="187" s="1"/>
  <c r="Q41" i="187" a="1"/>
  <c r="Q41" i="187" s="1"/>
  <c r="Q43" i="187" a="1"/>
  <c r="Q43" i="187" s="1"/>
  <c r="Q12" i="187" a="1"/>
  <c r="Q12" i="187" s="1"/>
  <c r="Q19" i="187" a="1"/>
  <c r="Q19" i="187" s="1"/>
  <c r="Q33" i="187" a="1"/>
  <c r="Q33" i="187" s="1"/>
  <c r="Q22" i="187" a="1"/>
  <c r="Q22" i="187" s="1"/>
  <c r="Q24" i="187" a="1"/>
  <c r="Q24" i="187" s="1"/>
  <c r="N24" i="187" s="1"/>
  <c r="Q17" i="187" a="1"/>
  <c r="Q17" i="187" s="1"/>
  <c r="N17" i="187" s="1"/>
  <c r="S18" i="186"/>
  <c r="CJ18" i="186" s="1"/>
  <c r="CL18" i="186" s="1"/>
  <c r="CM18" i="186" s="1"/>
  <c r="Q17" i="186" a="1"/>
  <c r="Q17" i="186" s="1"/>
  <c r="Q43" i="186" a="1"/>
  <c r="Q43" i="186" s="1"/>
  <c r="Q13" i="186" a="1"/>
  <c r="Q13" i="186" s="1"/>
  <c r="AD19" i="186" s="1"/>
  <c r="AI17" i="186" s="1"/>
  <c r="AZ46" i="186" s="1"/>
  <c r="BA46" i="186" s="1"/>
  <c r="AJ17" i="186" s="1"/>
  <c r="J142" i="104" s="1"/>
  <c r="Q26" i="186" a="1"/>
  <c r="Q26" i="186" s="1"/>
  <c r="Q42" i="186" a="1"/>
  <c r="Q42" i="186" s="1"/>
  <c r="Q23" i="186" a="1"/>
  <c r="Q23" i="186" s="1"/>
  <c r="Q22" i="186" a="1"/>
  <c r="Q22" i="186" s="1"/>
  <c r="Q15" i="186" a="1"/>
  <c r="Q15" i="186" s="1"/>
  <c r="Q41" i="186" a="1"/>
  <c r="Q41" i="186" s="1"/>
  <c r="Q18" i="186" a="1"/>
  <c r="Q18" i="186" s="1"/>
  <c r="Q21" i="186" a="1"/>
  <c r="Q21" i="186" s="1"/>
  <c r="Q30" i="186" a="1"/>
  <c r="Q30" i="186" s="1"/>
  <c r="Q14" i="186" a="1"/>
  <c r="Q14" i="186" s="1"/>
  <c r="N23" i="185"/>
  <c r="BD51" i="185"/>
  <c r="BE51" i="185" s="1"/>
  <c r="BF51" i="185" s="1"/>
  <c r="AO22" i="185" s="1"/>
  <c r="Q13" i="185" a="1"/>
  <c r="Q13" i="185" s="1"/>
  <c r="BD25" i="185"/>
  <c r="BD56" i="185"/>
  <c r="BE56" i="185" s="1"/>
  <c r="BF56" i="185" s="1"/>
  <c r="AO27" i="185" s="1"/>
  <c r="Q15" i="185" a="1"/>
  <c r="Q15" i="185" s="1"/>
  <c r="S14" i="185"/>
  <c r="CJ14" i="185" s="1"/>
  <c r="CL14" i="185" s="1"/>
  <c r="CM14" i="185" s="1"/>
  <c r="Q14" i="185" a="1"/>
  <c r="Q14" i="185" s="1"/>
  <c r="BD45" i="185" s="1"/>
  <c r="BE45" i="185" s="1"/>
  <c r="BF45" i="185" s="1"/>
  <c r="AO16" i="185" s="1"/>
  <c r="Q15" i="184" a="1"/>
  <c r="Q15" i="184" s="1"/>
  <c r="Q14" i="184" a="1"/>
  <c r="Q14" i="184" s="1"/>
  <c r="Q12" i="184" a="1"/>
  <c r="Q12" i="184" s="1"/>
  <c r="Q43" i="168" a="1"/>
  <c r="Q43" i="168" s="1"/>
  <c r="Q42" i="168" a="1"/>
  <c r="Q42" i="168" s="1"/>
  <c r="Q39" i="168" a="1"/>
  <c r="Q39" i="168" s="1"/>
  <c r="Q38" i="168" a="1"/>
  <c r="Q38" i="168" s="1"/>
  <c r="Q35" i="168" a="1"/>
  <c r="Q35" i="168" s="1"/>
  <c r="Q36" i="168" a="1"/>
  <c r="Q36" i="168" s="1"/>
  <c r="Q34" i="168" a="1"/>
  <c r="Q34" i="168" s="1"/>
  <c r="Q33" i="168" a="1"/>
  <c r="Q33" i="168" s="1"/>
  <c r="Q32" i="168" a="1"/>
  <c r="Q32" i="168" s="1"/>
  <c r="Q31" i="168" a="1"/>
  <c r="Q31" i="168" s="1"/>
  <c r="Q30" i="168" a="1"/>
  <c r="Q30" i="168" s="1"/>
  <c r="Q29" i="168" a="1"/>
  <c r="Q29" i="168" s="1"/>
  <c r="Q28" i="168" a="1"/>
  <c r="Q28" i="168" s="1"/>
  <c r="Q27" i="168" a="1"/>
  <c r="Q27" i="168" s="1"/>
  <c r="Q25" i="168" a="1"/>
  <c r="Q25" i="168" s="1"/>
  <c r="Q21" i="168" a="1"/>
  <c r="Q21" i="168" s="1"/>
  <c r="Q16" i="168" a="1"/>
  <c r="Q16" i="168" s="1"/>
  <c r="Q15" i="168" a="1"/>
  <c r="Q15" i="168" s="1"/>
  <c r="BD33" i="168"/>
  <c r="AD14" i="186"/>
  <c r="Q16" i="186" a="1"/>
  <c r="Q16" i="186" s="1"/>
  <c r="AD8" i="186" s="1"/>
  <c r="AI21" i="186" s="1"/>
  <c r="AD12" i="185"/>
  <c r="AI14" i="185" s="1"/>
  <c r="Q18" i="185" a="1"/>
  <c r="Q18" i="185" s="1"/>
  <c r="Q16" i="184" a="1"/>
  <c r="Q16" i="184" s="1"/>
  <c r="Q12" i="188" a="1"/>
  <c r="Q12" i="188" s="1"/>
  <c r="BD33" i="187"/>
  <c r="BD55" i="187"/>
  <c r="BE55" i="187" s="1"/>
  <c r="BF55" i="187" s="1"/>
  <c r="AO26" i="187" s="1"/>
  <c r="N29" i="186"/>
  <c r="T51" i="187"/>
  <c r="AV25" i="187" s="1"/>
  <c r="AV19" i="187" s="1"/>
  <c r="AW19" i="187" s="1"/>
  <c r="BD54" i="187"/>
  <c r="BE54" i="187" s="1"/>
  <c r="BF54" i="187" s="1"/>
  <c r="AO25" i="187" s="1"/>
  <c r="BD46" i="187"/>
  <c r="BE46" i="187" s="1"/>
  <c r="BF46" i="187" s="1"/>
  <c r="AO17" i="187" s="1"/>
  <c r="BD43" i="187"/>
  <c r="BE43" i="187" s="1"/>
  <c r="BF43" i="187" s="1"/>
  <c r="AO14" i="187" s="1"/>
  <c r="BD25" i="186"/>
  <c r="AD20" i="185"/>
  <c r="BD66" i="185"/>
  <c r="BE66" i="185" s="1"/>
  <c r="AD19" i="185"/>
  <c r="J117" i="104"/>
  <c r="CS47" i="185"/>
  <c r="AZ32" i="185" a="1"/>
  <c r="AZ32" i="185" s="1"/>
  <c r="BD46" i="185"/>
  <c r="BE46" i="185" s="1"/>
  <c r="BF46" i="185" s="1"/>
  <c r="AO17" i="185" s="1"/>
  <c r="N42" i="188"/>
  <c r="N27" i="185"/>
  <c r="S27" i="188"/>
  <c r="CJ27" i="188" s="1"/>
  <c r="CL27" i="188" s="1"/>
  <c r="CM27" i="188" s="1"/>
  <c r="N42" i="187"/>
  <c r="BD56" i="186"/>
  <c r="BE56" i="186" s="1"/>
  <c r="BF56" i="186" s="1"/>
  <c r="AO27" i="186" s="1"/>
  <c r="BD66" i="186"/>
  <c r="BE66" i="186" s="1"/>
  <c r="S23" i="186"/>
  <c r="CJ23" i="186" s="1"/>
  <c r="CL23" i="186" s="1"/>
  <c r="CM23" i="186" s="1"/>
  <c r="EJ23" i="186" s="1"/>
  <c r="EK23" i="186" s="1"/>
  <c r="EL23" i="186" s="1"/>
  <c r="EM23" i="186" s="1"/>
  <c r="EN23" i="186" s="1"/>
  <c r="EO23" i="186" s="1"/>
  <c r="EP23" i="186" s="1"/>
  <c r="EQ23" i="186" s="1"/>
  <c r="ER23" i="186" s="1"/>
  <c r="ES23" i="186" s="1"/>
  <c r="ET23" i="186" s="1"/>
  <c r="EU23" i="186" s="1"/>
  <c r="EV23" i="186" s="1"/>
  <c r="EW23" i="186" s="1"/>
  <c r="EX23" i="186" s="1"/>
  <c r="EY23" i="186" s="1"/>
  <c r="EZ23" i="186" s="1"/>
  <c r="FA23" i="186" s="1"/>
  <c r="FB23" i="186" s="1"/>
  <c r="FC23" i="186" s="1"/>
  <c r="FD23" i="186" s="1"/>
  <c r="FE23" i="186" s="1"/>
  <c r="FF23" i="186" s="1"/>
  <c r="FG23" i="186" s="1"/>
  <c r="FH23" i="186" s="1"/>
  <c r="FI23" i="186" s="1"/>
  <c r="FJ23" i="186" s="1"/>
  <c r="FK23" i="186" s="1"/>
  <c r="FL23" i="186" s="1"/>
  <c r="FM23" i="186" s="1"/>
  <c r="FN23" i="186" s="1"/>
  <c r="FO23" i="186" s="1"/>
  <c r="FP23" i="186" s="1"/>
  <c r="FQ23" i="186" s="1"/>
  <c r="FR23" i="186" s="1"/>
  <c r="FS23" i="186" s="1"/>
  <c r="FT23" i="186" s="1"/>
  <c r="FU23" i="186" s="1"/>
  <c r="FV23" i="186" s="1"/>
  <c r="FW23" i="186" s="1"/>
  <c r="FX23" i="186" s="1"/>
  <c r="FY23" i="186" s="1"/>
  <c r="FZ23" i="186" s="1"/>
  <c r="GA23" i="186" s="1"/>
  <c r="GB23" i="186" s="1"/>
  <c r="GC23" i="186" s="1"/>
  <c r="GD23" i="186" s="1"/>
  <c r="GE23" i="186" s="1"/>
  <c r="GF23" i="186" s="1"/>
  <c r="GG23" i="186" s="1"/>
  <c r="GH23" i="186" s="1"/>
  <c r="GI23" i="186" s="1"/>
  <c r="GJ23" i="186" s="1"/>
  <c r="GK23" i="186" s="1"/>
  <c r="GL23" i="186" s="1"/>
  <c r="GM23" i="186" s="1"/>
  <c r="GN23" i="186" s="1"/>
  <c r="GO23" i="186" s="1"/>
  <c r="GP23" i="186" s="1"/>
  <c r="GQ23" i="186" s="1"/>
  <c r="GR23" i="186" s="1"/>
  <c r="GS23" i="186" s="1"/>
  <c r="GT23" i="186" s="1"/>
  <c r="GU23" i="186" s="1"/>
  <c r="GV23" i="186" s="1"/>
  <c r="GW23" i="186" s="1"/>
  <c r="GX23" i="186" s="1"/>
  <c r="GY23" i="186" s="1"/>
  <c r="GZ23" i="186" s="1"/>
  <c r="HA23" i="186" s="1"/>
  <c r="HB23" i="186" s="1"/>
  <c r="HC23" i="186" s="1"/>
  <c r="HD23" i="186" s="1"/>
  <c r="HE23" i="186" s="1"/>
  <c r="HF23" i="186" s="1"/>
  <c r="HG23" i="186" s="1"/>
  <c r="S30" i="184"/>
  <c r="CJ30" i="184" s="1"/>
  <c r="CL30" i="184" s="1"/>
  <c r="CM30" i="184" s="1"/>
  <c r="R40" i="168"/>
  <c r="S40" i="168" s="1"/>
  <c r="CJ40" i="168" s="1"/>
  <c r="CL40" i="168" s="1"/>
  <c r="CM40" i="168" s="1"/>
  <c r="AD13" i="185"/>
  <c r="AI15" i="185" s="1"/>
  <c r="AZ44" i="185" s="1"/>
  <c r="BA44" i="185" s="1"/>
  <c r="BD51" i="184"/>
  <c r="BE51" i="184" s="1"/>
  <c r="BF51" i="184" s="1"/>
  <c r="AO22" i="184" s="1"/>
  <c r="BD56" i="184"/>
  <c r="BE56" i="184" s="1"/>
  <c r="BF56" i="184" s="1"/>
  <c r="AO27" i="184" s="1"/>
  <c r="BD51" i="187"/>
  <c r="BE51" i="187" s="1"/>
  <c r="BF51" i="187" s="1"/>
  <c r="AO22" i="187" s="1"/>
  <c r="BD56" i="187"/>
  <c r="BE56" i="187" s="1"/>
  <c r="BF56" i="187" s="1"/>
  <c r="AO27" i="187" s="1"/>
  <c r="N40" i="185"/>
  <c r="R37" i="168"/>
  <c r="S37" i="168" s="1"/>
  <c r="S21" i="185"/>
  <c r="CJ21" i="185" s="1"/>
  <c r="CL21" i="185" s="1"/>
  <c r="CM21" i="185" s="1"/>
  <c r="S22" i="187"/>
  <c r="CJ22" i="187" s="1"/>
  <c r="CL22" i="187" s="1"/>
  <c r="CM22" i="187" s="1"/>
  <c r="S28" i="184"/>
  <c r="CJ28" i="184" s="1"/>
  <c r="CL28" i="184" s="1"/>
  <c r="CM28" i="184" s="1"/>
  <c r="S23" i="188"/>
  <c r="CJ23" i="188" s="1"/>
  <c r="CL23" i="188" s="1"/>
  <c r="CM23" i="188" s="1"/>
  <c r="N28" i="186"/>
  <c r="N36" i="186"/>
  <c r="N28" i="188"/>
  <c r="N37" i="186"/>
  <c r="S32" i="168"/>
  <c r="CJ32" i="168" s="1"/>
  <c r="CL32" i="168" s="1"/>
  <c r="CM32" i="168" s="1"/>
  <c r="EH23" i="188"/>
  <c r="EI23" i="188" s="1"/>
  <c r="EJ23" i="188" s="1"/>
  <c r="EK23" i="188" s="1"/>
  <c r="EL23" i="188" s="1"/>
  <c r="EM23" i="188" s="1"/>
  <c r="EN23" i="188" s="1"/>
  <c r="EO23" i="188" s="1"/>
  <c r="EP23" i="188" s="1"/>
  <c r="EQ23" i="188" s="1"/>
  <c r="ER23" i="188" s="1"/>
  <c r="ES23" i="188" s="1"/>
  <c r="ET23" i="188" s="1"/>
  <c r="EU23" i="188" s="1"/>
  <c r="EV23" i="188" s="1"/>
  <c r="EW23" i="188" s="1"/>
  <c r="EX23" i="188" s="1"/>
  <c r="EY23" i="188" s="1"/>
  <c r="EZ23" i="188" s="1"/>
  <c r="FA23" i="188" s="1"/>
  <c r="FB23" i="188" s="1"/>
  <c r="FC23" i="188" s="1"/>
  <c r="FD23" i="188" s="1"/>
  <c r="FE23" i="188" s="1"/>
  <c r="FF23" i="188" s="1"/>
  <c r="FG23" i="188" s="1"/>
  <c r="FH23" i="188" s="1"/>
  <c r="FI23" i="188" s="1"/>
  <c r="FJ23" i="188" s="1"/>
  <c r="FK23" i="188" s="1"/>
  <c r="FL23" i="188" s="1"/>
  <c r="FM23" i="188" s="1"/>
  <c r="FN23" i="188" s="1"/>
  <c r="FO23" i="188" s="1"/>
  <c r="FP23" i="188" s="1"/>
  <c r="FQ23" i="188" s="1"/>
  <c r="FR23" i="188" s="1"/>
  <c r="FS23" i="188" s="1"/>
  <c r="FT23" i="188" s="1"/>
  <c r="FU23" i="188" s="1"/>
  <c r="FV23" i="188" s="1"/>
  <c r="FW23" i="188" s="1"/>
  <c r="FX23" i="188" s="1"/>
  <c r="FY23" i="188" s="1"/>
  <c r="FZ23" i="188" s="1"/>
  <c r="GA23" i="188" s="1"/>
  <c r="GB23" i="188" s="1"/>
  <c r="GC23" i="188" s="1"/>
  <c r="GD23" i="188" s="1"/>
  <c r="GE23" i="188" s="1"/>
  <c r="GF23" i="188" s="1"/>
  <c r="GG23" i="188" s="1"/>
  <c r="GH23" i="188" s="1"/>
  <c r="GI23" i="188" s="1"/>
  <c r="GJ23" i="188" s="1"/>
  <c r="GK23" i="188" s="1"/>
  <c r="GL23" i="188" s="1"/>
  <c r="GM23" i="188" s="1"/>
  <c r="GN23" i="188" s="1"/>
  <c r="GO23" i="188" s="1"/>
  <c r="GP23" i="188" s="1"/>
  <c r="GQ23" i="188" s="1"/>
  <c r="GR23" i="188" s="1"/>
  <c r="GS23" i="188" s="1"/>
  <c r="GT23" i="188" s="1"/>
  <c r="GU23" i="188" s="1"/>
  <c r="GV23" i="188" s="1"/>
  <c r="GW23" i="188" s="1"/>
  <c r="GX23" i="188" s="1"/>
  <c r="GY23" i="188" s="1"/>
  <c r="GZ23" i="188" s="1"/>
  <c r="HA23" i="188" s="1"/>
  <c r="HB23" i="188" s="1"/>
  <c r="HC23" i="188" s="1"/>
  <c r="HD23" i="188" s="1"/>
  <c r="HE23" i="188" s="1"/>
  <c r="HF23" i="188" s="1"/>
  <c r="HG23" i="188" s="1"/>
  <c r="DK38" i="186"/>
  <c r="DL38" i="186" s="1"/>
  <c r="DM38" i="186" s="1"/>
  <c r="DN38" i="186" s="1"/>
  <c r="DO38" i="186" s="1"/>
  <c r="DP38" i="186" s="1"/>
  <c r="DQ38" i="186" s="1"/>
  <c r="DR38" i="186" s="1"/>
  <c r="DS38" i="186" s="1"/>
  <c r="DT38" i="186" s="1"/>
  <c r="DU38" i="186" s="1"/>
  <c r="DV38" i="186" s="1"/>
  <c r="DW38" i="186" s="1"/>
  <c r="DX38" i="186" s="1"/>
  <c r="DY38" i="186" s="1"/>
  <c r="DZ38" i="186" s="1"/>
  <c r="EA38" i="186" s="1"/>
  <c r="EB38" i="186" s="1"/>
  <c r="EC38" i="186" s="1"/>
  <c r="ED38" i="186" s="1"/>
  <c r="EE38" i="186" s="1"/>
  <c r="EF38" i="186" s="1"/>
  <c r="EG38" i="186" s="1"/>
  <c r="EH38" i="186" s="1"/>
  <c r="EI38" i="186" s="1"/>
  <c r="EJ38" i="186" s="1"/>
  <c r="EK38" i="186" s="1"/>
  <c r="EL38" i="186" s="1"/>
  <c r="EM38" i="186" s="1"/>
  <c r="EN38" i="186" s="1"/>
  <c r="EO38" i="186" s="1"/>
  <c r="EP38" i="186" s="1"/>
  <c r="EQ38" i="186" s="1"/>
  <c r="ER38" i="186" s="1"/>
  <c r="ES38" i="186" s="1"/>
  <c r="ET38" i="186" s="1"/>
  <c r="EU38" i="186" s="1"/>
  <c r="EV38" i="186" s="1"/>
  <c r="EW38" i="186" s="1"/>
  <c r="EX38" i="186" s="1"/>
  <c r="EY38" i="186" s="1"/>
  <c r="EZ38" i="186" s="1"/>
  <c r="FA38" i="186" s="1"/>
  <c r="FB38" i="186" s="1"/>
  <c r="FC38" i="186" s="1"/>
  <c r="FD38" i="186" s="1"/>
  <c r="FE38" i="186" s="1"/>
  <c r="FF38" i="186" s="1"/>
  <c r="FG38" i="186" s="1"/>
  <c r="FH38" i="186" s="1"/>
  <c r="FI38" i="186" s="1"/>
  <c r="FJ38" i="186" s="1"/>
  <c r="FK38" i="186" s="1"/>
  <c r="FL38" i="186" s="1"/>
  <c r="FM38" i="186" s="1"/>
  <c r="FN38" i="186" s="1"/>
  <c r="FO38" i="186" s="1"/>
  <c r="FP38" i="186" s="1"/>
  <c r="FQ38" i="186" s="1"/>
  <c r="FR38" i="186" s="1"/>
  <c r="FS38" i="186" s="1"/>
  <c r="FT38" i="186" s="1"/>
  <c r="FU38" i="186" s="1"/>
  <c r="FV38" i="186" s="1"/>
  <c r="FW38" i="186" s="1"/>
  <c r="FX38" i="186" s="1"/>
  <c r="FY38" i="186" s="1"/>
  <c r="FZ38" i="186" s="1"/>
  <c r="GA38" i="186" s="1"/>
  <c r="GB38" i="186" s="1"/>
  <c r="GC38" i="186" s="1"/>
  <c r="GD38" i="186" s="1"/>
  <c r="GE38" i="186" s="1"/>
  <c r="GF38" i="186" s="1"/>
  <c r="GG38" i="186" s="1"/>
  <c r="GH38" i="186" s="1"/>
  <c r="GI38" i="186" s="1"/>
  <c r="GJ38" i="186" s="1"/>
  <c r="GK38" i="186" s="1"/>
  <c r="GL38" i="186" s="1"/>
  <c r="GM38" i="186" s="1"/>
  <c r="GN38" i="186" s="1"/>
  <c r="GO38" i="186" s="1"/>
  <c r="GP38" i="186" s="1"/>
  <c r="GQ38" i="186" s="1"/>
  <c r="GR38" i="186" s="1"/>
  <c r="GS38" i="186" s="1"/>
  <c r="GT38" i="186" s="1"/>
  <c r="GU38" i="186" s="1"/>
  <c r="GV38" i="186" s="1"/>
  <c r="GW38" i="186" s="1"/>
  <c r="GX38" i="186" s="1"/>
  <c r="GY38" i="186" s="1"/>
  <c r="GZ38" i="186" s="1"/>
  <c r="HA38" i="186" s="1"/>
  <c r="HB38" i="186" s="1"/>
  <c r="HC38" i="186" s="1"/>
  <c r="HD38" i="186" s="1"/>
  <c r="HE38" i="186" s="1"/>
  <c r="HF38" i="186" s="1"/>
  <c r="HG38" i="186" s="1"/>
  <c r="S12" i="187"/>
  <c r="CJ12" i="187" s="1"/>
  <c r="CL12" i="187" s="1"/>
  <c r="CM12" i="187" s="1"/>
  <c r="DU12" i="187" s="1"/>
  <c r="DV12" i="187" s="1"/>
  <c r="DW12" i="187" s="1"/>
  <c r="DX12" i="187" s="1"/>
  <c r="DY12" i="187" s="1"/>
  <c r="DZ12" i="187" s="1"/>
  <c r="EA12" i="187" s="1"/>
  <c r="EB12" i="187" s="1"/>
  <c r="EC12" i="187" s="1"/>
  <c r="ED12" i="187" s="1"/>
  <c r="EE12" i="187" s="1"/>
  <c r="EF12" i="187" s="1"/>
  <c r="EG12" i="187" s="1"/>
  <c r="EH12" i="187" s="1"/>
  <c r="EI12" i="187" s="1"/>
  <c r="EJ12" i="187" s="1"/>
  <c r="EK12" i="187" s="1"/>
  <c r="EL12" i="187" s="1"/>
  <c r="EM12" i="187" s="1"/>
  <c r="EN12" i="187" s="1"/>
  <c r="EO12" i="187" s="1"/>
  <c r="EP12" i="187" s="1"/>
  <c r="EQ12" i="187" s="1"/>
  <c r="ER12" i="187" s="1"/>
  <c r="ES12" i="187" s="1"/>
  <c r="ET12" i="187" s="1"/>
  <c r="EU12" i="187" s="1"/>
  <c r="EV12" i="187" s="1"/>
  <c r="EW12" i="187" s="1"/>
  <c r="EX12" i="187" s="1"/>
  <c r="EY12" i="187" s="1"/>
  <c r="EZ12" i="187" s="1"/>
  <c r="FA12" i="187" s="1"/>
  <c r="FB12" i="187" s="1"/>
  <c r="FC12" i="187" s="1"/>
  <c r="FD12" i="187" s="1"/>
  <c r="FE12" i="187" s="1"/>
  <c r="FF12" i="187" s="1"/>
  <c r="FG12" i="187" s="1"/>
  <c r="FH12" i="187" s="1"/>
  <c r="FI12" i="187" s="1"/>
  <c r="FJ12" i="187" s="1"/>
  <c r="FK12" i="187" s="1"/>
  <c r="FL12" i="187" s="1"/>
  <c r="FM12" i="187" s="1"/>
  <c r="FN12" i="187" s="1"/>
  <c r="FO12" i="187" s="1"/>
  <c r="FP12" i="187" s="1"/>
  <c r="FQ12" i="187" s="1"/>
  <c r="FR12" i="187" s="1"/>
  <c r="FS12" i="187" s="1"/>
  <c r="FT12" i="187" s="1"/>
  <c r="FU12" i="187" s="1"/>
  <c r="FV12" i="187" s="1"/>
  <c r="FW12" i="187" s="1"/>
  <c r="FX12" i="187" s="1"/>
  <c r="FY12" i="187" s="1"/>
  <c r="FZ12" i="187" s="1"/>
  <c r="GA12" i="187" s="1"/>
  <c r="GB12" i="187" s="1"/>
  <c r="GC12" i="187" s="1"/>
  <c r="GD12" i="187" s="1"/>
  <c r="GE12" i="187" s="1"/>
  <c r="GF12" i="187" s="1"/>
  <c r="GG12" i="187" s="1"/>
  <c r="GH12" i="187" s="1"/>
  <c r="GI12" i="187" s="1"/>
  <c r="GJ12" i="187" s="1"/>
  <c r="GK12" i="187" s="1"/>
  <c r="GL12" i="187" s="1"/>
  <c r="GM12" i="187" s="1"/>
  <c r="GN12" i="187" s="1"/>
  <c r="GO12" i="187" s="1"/>
  <c r="GP12" i="187" s="1"/>
  <c r="GQ12" i="187" s="1"/>
  <c r="GR12" i="187" s="1"/>
  <c r="GS12" i="187" s="1"/>
  <c r="GT12" i="187" s="1"/>
  <c r="GU12" i="187" s="1"/>
  <c r="GV12" i="187" s="1"/>
  <c r="GW12" i="187" s="1"/>
  <c r="GX12" i="187" s="1"/>
  <c r="GY12" i="187" s="1"/>
  <c r="GZ12" i="187" s="1"/>
  <c r="HA12" i="187" s="1"/>
  <c r="HB12" i="187" s="1"/>
  <c r="HC12" i="187" s="1"/>
  <c r="HD12" i="187" s="1"/>
  <c r="HE12" i="187" s="1"/>
  <c r="HF12" i="187" s="1"/>
  <c r="HG12" i="187" s="1"/>
  <c r="BD51" i="186"/>
  <c r="BE51" i="186" s="1"/>
  <c r="BF51" i="186" s="1"/>
  <c r="AO22" i="186" s="1"/>
  <c r="BD43" i="186"/>
  <c r="BE43" i="186" s="1"/>
  <c r="BF43" i="186" s="1"/>
  <c r="AO14" i="186" s="1"/>
  <c r="CS47" i="186"/>
  <c r="J118" i="104"/>
  <c r="AA21" i="186"/>
  <c r="AI8" i="186" s="1"/>
  <c r="AV44" i="186" s="1"/>
  <c r="AW44" i="186" s="1"/>
  <c r="AJ8" i="186" s="1"/>
  <c r="H152" i="104" s="1"/>
  <c r="N16" i="188"/>
  <c r="N35" i="186"/>
  <c r="N40" i="187"/>
  <c r="N19" i="186"/>
  <c r="N25" i="187"/>
  <c r="N20" i="188"/>
  <c r="S15" i="184"/>
  <c r="CJ15" i="184" s="1"/>
  <c r="CL15" i="184" s="1"/>
  <c r="CM15" i="184" s="1"/>
  <c r="S34" i="185"/>
  <c r="CJ34" i="185" s="1"/>
  <c r="CL34" i="185" s="1"/>
  <c r="CM34" i="185" s="1"/>
  <c r="S16" i="186"/>
  <c r="CJ16" i="186" s="1"/>
  <c r="CL16" i="186" s="1"/>
  <c r="CM16" i="186" s="1"/>
  <c r="S18" i="185"/>
  <c r="CJ18" i="185" s="1"/>
  <c r="CL18" i="185" s="1"/>
  <c r="CM18" i="185" s="1"/>
  <c r="S36" i="168"/>
  <c r="CJ36" i="168" s="1"/>
  <c r="CL36" i="168" s="1"/>
  <c r="CM36" i="168" s="1"/>
  <c r="S38" i="184"/>
  <c r="CJ38" i="184" s="1"/>
  <c r="CL38" i="184" s="1"/>
  <c r="CM38" i="184" s="1"/>
  <c r="N25" i="185"/>
  <c r="N19" i="185"/>
  <c r="S36" i="188"/>
  <c r="CJ36" i="188" s="1"/>
  <c r="CL36" i="188" s="1"/>
  <c r="CM36" i="188" s="1"/>
  <c r="S26" i="186"/>
  <c r="CJ26" i="186" s="1"/>
  <c r="CL26" i="186" s="1"/>
  <c r="CM26" i="186" s="1"/>
  <c r="S33" i="188"/>
  <c r="CJ33" i="188" s="1"/>
  <c r="CL33" i="188" s="1"/>
  <c r="CM33" i="188" s="1"/>
  <c r="N22" i="188"/>
  <c r="S36" i="184"/>
  <c r="CJ36" i="184" s="1"/>
  <c r="CL36" i="184" s="1"/>
  <c r="CM36" i="184" s="1"/>
  <c r="S42" i="184"/>
  <c r="CJ42" i="184" s="1"/>
  <c r="CL42" i="184" s="1"/>
  <c r="CM42" i="184" s="1"/>
  <c r="DU42" i="184" s="1"/>
  <c r="DV42" i="184" s="1"/>
  <c r="DW42" i="184" s="1"/>
  <c r="DX42" i="184" s="1"/>
  <c r="DY42" i="184" s="1"/>
  <c r="DZ42" i="184" s="1"/>
  <c r="EA42" i="184" s="1"/>
  <c r="EB42" i="184" s="1"/>
  <c r="EC42" i="184" s="1"/>
  <c r="ED42" i="184" s="1"/>
  <c r="EE42" i="184" s="1"/>
  <c r="EF42" i="184" s="1"/>
  <c r="EG42" i="184" s="1"/>
  <c r="EH42" i="184" s="1"/>
  <c r="EI42" i="184" s="1"/>
  <c r="EJ42" i="184" s="1"/>
  <c r="EK42" i="184" s="1"/>
  <c r="EL42" i="184" s="1"/>
  <c r="EM42" i="184" s="1"/>
  <c r="EN42" i="184" s="1"/>
  <c r="EO42" i="184" s="1"/>
  <c r="EP42" i="184" s="1"/>
  <c r="EQ42" i="184" s="1"/>
  <c r="ER42" i="184" s="1"/>
  <c r="ES42" i="184" s="1"/>
  <c r="ET42" i="184" s="1"/>
  <c r="EU42" i="184" s="1"/>
  <c r="EV42" i="184" s="1"/>
  <c r="EW42" i="184" s="1"/>
  <c r="EX42" i="184" s="1"/>
  <c r="EY42" i="184" s="1"/>
  <c r="EZ42" i="184" s="1"/>
  <c r="FA42" i="184" s="1"/>
  <c r="FB42" i="184" s="1"/>
  <c r="FC42" i="184" s="1"/>
  <c r="FD42" i="184" s="1"/>
  <c r="FE42" i="184" s="1"/>
  <c r="FF42" i="184" s="1"/>
  <c r="FG42" i="184" s="1"/>
  <c r="FH42" i="184" s="1"/>
  <c r="FI42" i="184" s="1"/>
  <c r="FJ42" i="184" s="1"/>
  <c r="FK42" i="184" s="1"/>
  <c r="FL42" i="184" s="1"/>
  <c r="FM42" i="184" s="1"/>
  <c r="FN42" i="184" s="1"/>
  <c r="FO42" i="184" s="1"/>
  <c r="FP42" i="184" s="1"/>
  <c r="FQ42" i="184" s="1"/>
  <c r="FR42" i="184" s="1"/>
  <c r="FS42" i="184" s="1"/>
  <c r="FT42" i="184" s="1"/>
  <c r="FU42" i="184" s="1"/>
  <c r="FV42" i="184" s="1"/>
  <c r="FW42" i="184" s="1"/>
  <c r="FX42" i="184" s="1"/>
  <c r="FY42" i="184" s="1"/>
  <c r="FZ42" i="184" s="1"/>
  <c r="GA42" i="184" s="1"/>
  <c r="GB42" i="184" s="1"/>
  <c r="GC42" i="184" s="1"/>
  <c r="GD42" i="184" s="1"/>
  <c r="GE42" i="184" s="1"/>
  <c r="GF42" i="184" s="1"/>
  <c r="GG42" i="184" s="1"/>
  <c r="GH42" i="184" s="1"/>
  <c r="GI42" i="184" s="1"/>
  <c r="GJ42" i="184" s="1"/>
  <c r="GK42" i="184" s="1"/>
  <c r="GL42" i="184" s="1"/>
  <c r="GM42" i="184" s="1"/>
  <c r="GN42" i="184" s="1"/>
  <c r="GO42" i="184" s="1"/>
  <c r="GP42" i="184" s="1"/>
  <c r="GQ42" i="184" s="1"/>
  <c r="GR42" i="184" s="1"/>
  <c r="GS42" i="184" s="1"/>
  <c r="GT42" i="184" s="1"/>
  <c r="GU42" i="184" s="1"/>
  <c r="GV42" i="184" s="1"/>
  <c r="GW42" i="184" s="1"/>
  <c r="GX42" i="184" s="1"/>
  <c r="GY42" i="184" s="1"/>
  <c r="GZ42" i="184" s="1"/>
  <c r="HA42" i="184" s="1"/>
  <c r="HB42" i="184" s="1"/>
  <c r="HC42" i="184" s="1"/>
  <c r="HD42" i="184" s="1"/>
  <c r="HE42" i="184" s="1"/>
  <c r="HF42" i="184" s="1"/>
  <c r="HG42" i="184" s="1"/>
  <c r="S36" i="187"/>
  <c r="CJ36" i="187" s="1"/>
  <c r="CL36" i="187" s="1"/>
  <c r="CM36" i="187" s="1"/>
  <c r="R16" i="187"/>
  <c r="S16" i="187" s="1"/>
  <c r="CJ16" i="187" s="1"/>
  <c r="CL16" i="187" s="1"/>
  <c r="CM16" i="187" s="1"/>
  <c r="AD21" i="187"/>
  <c r="AZ24" i="186" a="1"/>
  <c r="AZ24" i="186" s="1"/>
  <c r="S14" i="186"/>
  <c r="CJ14" i="186" s="1"/>
  <c r="CL14" i="186" s="1"/>
  <c r="CM14" i="186" s="1"/>
  <c r="AD24" i="186"/>
  <c r="AI19" i="186" s="1"/>
  <c r="AZ48" i="186" s="1"/>
  <c r="BA48" i="186" s="1"/>
  <c r="AD24" i="184"/>
  <c r="AI19" i="184" s="1"/>
  <c r="AZ48" i="184" s="1"/>
  <c r="BA48" i="184" s="1"/>
  <c r="O26" i="168"/>
  <c r="O41" i="168"/>
  <c r="O18" i="168"/>
  <c r="DU16" i="184"/>
  <c r="DV16" i="184" s="1"/>
  <c r="DW16" i="184" s="1"/>
  <c r="DX16" i="184" s="1"/>
  <c r="DY16" i="184" s="1"/>
  <c r="DZ16" i="184" s="1"/>
  <c r="EA16" i="184" s="1"/>
  <c r="EB16" i="184" s="1"/>
  <c r="EC16" i="184" s="1"/>
  <c r="ED16" i="184" s="1"/>
  <c r="EE16" i="184" s="1"/>
  <c r="EF16" i="184" s="1"/>
  <c r="EG16" i="184" s="1"/>
  <c r="EH16" i="184" s="1"/>
  <c r="EI16" i="184" s="1"/>
  <c r="EJ16" i="184" s="1"/>
  <c r="EK16" i="184" s="1"/>
  <c r="EL16" i="184" s="1"/>
  <c r="EM16" i="184" s="1"/>
  <c r="EN16" i="184" s="1"/>
  <c r="EO16" i="184" s="1"/>
  <c r="EP16" i="184" s="1"/>
  <c r="EQ16" i="184" s="1"/>
  <c r="ER16" i="184" s="1"/>
  <c r="ES16" i="184" s="1"/>
  <c r="ET16" i="184" s="1"/>
  <c r="EU16" i="184" s="1"/>
  <c r="EV16" i="184" s="1"/>
  <c r="EW16" i="184" s="1"/>
  <c r="EX16" i="184" s="1"/>
  <c r="EY16" i="184" s="1"/>
  <c r="EZ16" i="184" s="1"/>
  <c r="FA16" i="184" s="1"/>
  <c r="FB16" i="184" s="1"/>
  <c r="FC16" i="184" s="1"/>
  <c r="FD16" i="184" s="1"/>
  <c r="FE16" i="184" s="1"/>
  <c r="FF16" i="184" s="1"/>
  <c r="FG16" i="184" s="1"/>
  <c r="FH16" i="184" s="1"/>
  <c r="FI16" i="184" s="1"/>
  <c r="FJ16" i="184" s="1"/>
  <c r="FK16" i="184" s="1"/>
  <c r="FL16" i="184" s="1"/>
  <c r="FM16" i="184" s="1"/>
  <c r="FN16" i="184" s="1"/>
  <c r="FO16" i="184" s="1"/>
  <c r="FP16" i="184" s="1"/>
  <c r="FQ16" i="184" s="1"/>
  <c r="FR16" i="184" s="1"/>
  <c r="FS16" i="184" s="1"/>
  <c r="FT16" i="184" s="1"/>
  <c r="FU16" i="184" s="1"/>
  <c r="FV16" i="184" s="1"/>
  <c r="FW16" i="184" s="1"/>
  <c r="FX16" i="184" s="1"/>
  <c r="FY16" i="184" s="1"/>
  <c r="FZ16" i="184" s="1"/>
  <c r="GA16" i="184" s="1"/>
  <c r="GB16" i="184" s="1"/>
  <c r="GC16" i="184" s="1"/>
  <c r="GD16" i="184" s="1"/>
  <c r="GE16" i="184" s="1"/>
  <c r="GF16" i="184" s="1"/>
  <c r="GG16" i="184" s="1"/>
  <c r="GH16" i="184" s="1"/>
  <c r="GI16" i="184" s="1"/>
  <c r="GJ16" i="184" s="1"/>
  <c r="GK16" i="184" s="1"/>
  <c r="GL16" i="184" s="1"/>
  <c r="GM16" i="184" s="1"/>
  <c r="GN16" i="184" s="1"/>
  <c r="GO16" i="184" s="1"/>
  <c r="GP16" i="184" s="1"/>
  <c r="GQ16" i="184" s="1"/>
  <c r="GR16" i="184" s="1"/>
  <c r="GS16" i="184" s="1"/>
  <c r="GT16" i="184" s="1"/>
  <c r="GU16" i="184" s="1"/>
  <c r="GV16" i="184" s="1"/>
  <c r="GW16" i="184" s="1"/>
  <c r="GX16" i="184" s="1"/>
  <c r="GY16" i="184" s="1"/>
  <c r="GZ16" i="184" s="1"/>
  <c r="HA16" i="184" s="1"/>
  <c r="HB16" i="184" s="1"/>
  <c r="HC16" i="184" s="1"/>
  <c r="HD16" i="184" s="1"/>
  <c r="HE16" i="184" s="1"/>
  <c r="HF16" i="184" s="1"/>
  <c r="HG16" i="184" s="1"/>
  <c r="O22" i="168"/>
  <c r="BD27" i="188"/>
  <c r="BD61" i="185"/>
  <c r="BE61" i="185" s="1"/>
  <c r="J106" i="104" s="1"/>
  <c r="BD61" i="186"/>
  <c r="BE61" i="186" s="1"/>
  <c r="J107" i="104" s="1"/>
  <c r="BD49" i="186"/>
  <c r="BE49" i="186" s="1"/>
  <c r="BF49" i="186" s="1"/>
  <c r="AO20" i="186" s="1"/>
  <c r="S15" i="186"/>
  <c r="CJ15" i="186" s="1"/>
  <c r="CL15" i="186" s="1"/>
  <c r="CM15" i="186" s="1"/>
  <c r="BD61" i="184"/>
  <c r="BE61" i="184" s="1"/>
  <c r="J105" i="104" s="1"/>
  <c r="BD66" i="184"/>
  <c r="BE66" i="184" s="1"/>
  <c r="BD61" i="188"/>
  <c r="BE61" i="188" s="1"/>
  <c r="J109" i="104" s="1"/>
  <c r="BD66" i="187"/>
  <c r="BE66" i="187" s="1"/>
  <c r="BD67" i="168"/>
  <c r="BE67" i="168" s="1"/>
  <c r="AI10" i="185"/>
  <c r="AV46" i="185" s="1"/>
  <c r="AW46" i="185" s="1"/>
  <c r="AJ10" i="185" s="1"/>
  <c r="J151" i="104" s="1"/>
  <c r="BD62" i="186"/>
  <c r="BE62" i="186" s="1"/>
  <c r="K107" i="104" s="1"/>
  <c r="AA27" i="186"/>
  <c r="AA46" i="186"/>
  <c r="S17" i="186"/>
  <c r="CJ17" i="186" s="1"/>
  <c r="CL17" i="186" s="1"/>
  <c r="CM17" i="186" s="1"/>
  <c r="DU17" i="186" s="1"/>
  <c r="DV17" i="186" s="1"/>
  <c r="DW17" i="186" s="1"/>
  <c r="DX17" i="186" s="1"/>
  <c r="DY17" i="186" s="1"/>
  <c r="DZ17" i="186" s="1"/>
  <c r="EA17" i="186" s="1"/>
  <c r="EB17" i="186" s="1"/>
  <c r="EC17" i="186" s="1"/>
  <c r="ED17" i="186" s="1"/>
  <c r="EE17" i="186" s="1"/>
  <c r="EF17" i="186" s="1"/>
  <c r="EG17" i="186" s="1"/>
  <c r="EH17" i="186" s="1"/>
  <c r="EI17" i="186" s="1"/>
  <c r="EJ17" i="186" s="1"/>
  <c r="EK17" i="186" s="1"/>
  <c r="EL17" i="186" s="1"/>
  <c r="EM17" i="186" s="1"/>
  <c r="EN17" i="186" s="1"/>
  <c r="EO17" i="186" s="1"/>
  <c r="EP17" i="186" s="1"/>
  <c r="EQ17" i="186" s="1"/>
  <c r="ER17" i="186" s="1"/>
  <c r="ES17" i="186" s="1"/>
  <c r="ET17" i="186" s="1"/>
  <c r="EU17" i="186" s="1"/>
  <c r="EV17" i="186" s="1"/>
  <c r="EW17" i="186" s="1"/>
  <c r="EX17" i="186" s="1"/>
  <c r="EY17" i="186" s="1"/>
  <c r="EZ17" i="186" s="1"/>
  <c r="FA17" i="186" s="1"/>
  <c r="FB17" i="186" s="1"/>
  <c r="FC17" i="186" s="1"/>
  <c r="FD17" i="186" s="1"/>
  <c r="FE17" i="186" s="1"/>
  <c r="FF17" i="186" s="1"/>
  <c r="FG17" i="186" s="1"/>
  <c r="FH17" i="186" s="1"/>
  <c r="FI17" i="186" s="1"/>
  <c r="FJ17" i="186" s="1"/>
  <c r="FK17" i="186" s="1"/>
  <c r="FL17" i="186" s="1"/>
  <c r="FM17" i="186" s="1"/>
  <c r="FN17" i="186" s="1"/>
  <c r="FO17" i="186" s="1"/>
  <c r="FP17" i="186" s="1"/>
  <c r="FQ17" i="186" s="1"/>
  <c r="FR17" i="186" s="1"/>
  <c r="FS17" i="186" s="1"/>
  <c r="FT17" i="186" s="1"/>
  <c r="FU17" i="186" s="1"/>
  <c r="FV17" i="186" s="1"/>
  <c r="FW17" i="186" s="1"/>
  <c r="FX17" i="186" s="1"/>
  <c r="FY17" i="186" s="1"/>
  <c r="FZ17" i="186" s="1"/>
  <c r="GA17" i="186" s="1"/>
  <c r="GB17" i="186" s="1"/>
  <c r="GC17" i="186" s="1"/>
  <c r="GD17" i="186" s="1"/>
  <c r="GE17" i="186" s="1"/>
  <c r="GF17" i="186" s="1"/>
  <c r="GG17" i="186" s="1"/>
  <c r="GH17" i="186" s="1"/>
  <c r="GI17" i="186" s="1"/>
  <c r="GJ17" i="186" s="1"/>
  <c r="GK17" i="186" s="1"/>
  <c r="GL17" i="186" s="1"/>
  <c r="GM17" i="186" s="1"/>
  <c r="GN17" i="186" s="1"/>
  <c r="GO17" i="186" s="1"/>
  <c r="GP17" i="186" s="1"/>
  <c r="GQ17" i="186" s="1"/>
  <c r="GR17" i="186" s="1"/>
  <c r="GS17" i="186" s="1"/>
  <c r="GT17" i="186" s="1"/>
  <c r="GU17" i="186" s="1"/>
  <c r="GV17" i="186" s="1"/>
  <c r="GW17" i="186" s="1"/>
  <c r="GX17" i="186" s="1"/>
  <c r="GY17" i="186" s="1"/>
  <c r="GZ17" i="186" s="1"/>
  <c r="HA17" i="186" s="1"/>
  <c r="HB17" i="186" s="1"/>
  <c r="HC17" i="186" s="1"/>
  <c r="HD17" i="186" s="1"/>
  <c r="HE17" i="186" s="1"/>
  <c r="HF17" i="186" s="1"/>
  <c r="HG17" i="186" s="1"/>
  <c r="AA29" i="188"/>
  <c r="AA28" i="188"/>
  <c r="AA27" i="188"/>
  <c r="AA27" i="187"/>
  <c r="AI9" i="187" s="1"/>
  <c r="AV45" i="187" s="1"/>
  <c r="AW45" i="187" s="1"/>
  <c r="AJ9" i="187" s="1"/>
  <c r="I153" i="104" s="1"/>
  <c r="AI9" i="185"/>
  <c r="AV45" i="185" s="1"/>
  <c r="AW45" i="185" s="1"/>
  <c r="AJ9" i="185" s="1"/>
  <c r="I151" i="104" s="1"/>
  <c r="S26" i="184"/>
  <c r="CJ26" i="184" s="1"/>
  <c r="CL26" i="184" s="1"/>
  <c r="CM26" i="184" s="1"/>
  <c r="AA37" i="168"/>
  <c r="AJ7" i="188"/>
  <c r="G154" i="104" s="1"/>
  <c r="S43" i="187"/>
  <c r="CJ43" i="187" s="1"/>
  <c r="CL43" i="187" s="1"/>
  <c r="CM43" i="187" s="1"/>
  <c r="DU43" i="187" s="1"/>
  <c r="DV43" i="187" s="1"/>
  <c r="DW43" i="187" s="1"/>
  <c r="DX43" i="187" s="1"/>
  <c r="DY43" i="187" s="1"/>
  <c r="DZ43" i="187" s="1"/>
  <c r="EA43" i="187" s="1"/>
  <c r="EB43" i="187" s="1"/>
  <c r="EC43" i="187" s="1"/>
  <c r="ED43" i="187" s="1"/>
  <c r="EE43" i="187" s="1"/>
  <c r="EF43" i="187" s="1"/>
  <c r="EG43" i="187" s="1"/>
  <c r="EH43" i="187" s="1"/>
  <c r="EI43" i="187" s="1"/>
  <c r="EJ43" i="187" s="1"/>
  <c r="EK43" i="187" s="1"/>
  <c r="EL43" i="187" s="1"/>
  <c r="EM43" i="187" s="1"/>
  <c r="EN43" i="187" s="1"/>
  <c r="EO43" i="187" s="1"/>
  <c r="EP43" i="187" s="1"/>
  <c r="EQ43" i="187" s="1"/>
  <c r="ER43" i="187" s="1"/>
  <c r="ES43" i="187" s="1"/>
  <c r="ET43" i="187" s="1"/>
  <c r="EU43" i="187" s="1"/>
  <c r="EV43" i="187" s="1"/>
  <c r="EW43" i="187" s="1"/>
  <c r="EX43" i="187" s="1"/>
  <c r="EY43" i="187" s="1"/>
  <c r="EZ43" i="187" s="1"/>
  <c r="FA43" i="187" s="1"/>
  <c r="FB43" i="187" s="1"/>
  <c r="FC43" i="187" s="1"/>
  <c r="FD43" i="187" s="1"/>
  <c r="FE43" i="187" s="1"/>
  <c r="FF43" i="187" s="1"/>
  <c r="FG43" i="187" s="1"/>
  <c r="FH43" i="187" s="1"/>
  <c r="FI43" i="187" s="1"/>
  <c r="FJ43" i="187" s="1"/>
  <c r="FK43" i="187" s="1"/>
  <c r="FL43" i="187" s="1"/>
  <c r="FM43" i="187" s="1"/>
  <c r="FN43" i="187" s="1"/>
  <c r="FO43" i="187" s="1"/>
  <c r="FP43" i="187" s="1"/>
  <c r="FQ43" i="187" s="1"/>
  <c r="FR43" i="187" s="1"/>
  <c r="FS43" i="187" s="1"/>
  <c r="FT43" i="187" s="1"/>
  <c r="FU43" i="187" s="1"/>
  <c r="FV43" i="187" s="1"/>
  <c r="FW43" i="187" s="1"/>
  <c r="FX43" i="187" s="1"/>
  <c r="FY43" i="187" s="1"/>
  <c r="FZ43" i="187" s="1"/>
  <c r="GA43" i="187" s="1"/>
  <c r="GB43" i="187" s="1"/>
  <c r="GC43" i="187" s="1"/>
  <c r="GD43" i="187" s="1"/>
  <c r="GE43" i="187" s="1"/>
  <c r="GF43" i="187" s="1"/>
  <c r="GG43" i="187" s="1"/>
  <c r="GH43" i="187" s="1"/>
  <c r="GI43" i="187" s="1"/>
  <c r="GJ43" i="187" s="1"/>
  <c r="GK43" i="187" s="1"/>
  <c r="GL43" i="187" s="1"/>
  <c r="GM43" i="187" s="1"/>
  <c r="GN43" i="187" s="1"/>
  <c r="GO43" i="187" s="1"/>
  <c r="GP43" i="187" s="1"/>
  <c r="GQ43" i="187" s="1"/>
  <c r="GR43" i="187" s="1"/>
  <c r="GS43" i="187" s="1"/>
  <c r="GT43" i="187" s="1"/>
  <c r="GU43" i="187" s="1"/>
  <c r="GV43" i="187" s="1"/>
  <c r="GW43" i="187" s="1"/>
  <c r="GX43" i="187" s="1"/>
  <c r="GY43" i="187" s="1"/>
  <c r="GZ43" i="187" s="1"/>
  <c r="HA43" i="187" s="1"/>
  <c r="HB43" i="187" s="1"/>
  <c r="HC43" i="187" s="1"/>
  <c r="HD43" i="187" s="1"/>
  <c r="HE43" i="187" s="1"/>
  <c r="HF43" i="187" s="1"/>
  <c r="HG43" i="187" s="1"/>
  <c r="BD43" i="184"/>
  <c r="BE43" i="184" s="1"/>
  <c r="BF43" i="184" s="1"/>
  <c r="AO14" i="184" s="1"/>
  <c r="AA21" i="184"/>
  <c r="AI8" i="184" s="1"/>
  <c r="AV44" i="184" s="1"/>
  <c r="AW44" i="184" s="1"/>
  <c r="AJ8" i="184" s="1"/>
  <c r="H150" i="104" s="1"/>
  <c r="AA46" i="187"/>
  <c r="AA30" i="188"/>
  <c r="AI10" i="188" s="1"/>
  <c r="AV46" i="188" s="1"/>
  <c r="AW46" i="188" s="1"/>
  <c r="AJ10" i="188" s="1"/>
  <c r="J154" i="104" s="1"/>
  <c r="J165" i="104" s="1"/>
  <c r="BD43" i="188"/>
  <c r="BE43" i="188" s="1"/>
  <c r="BF43" i="188" s="1"/>
  <c r="AO14" i="188" s="1"/>
  <c r="AD18" i="188"/>
  <c r="AI16" i="188" s="1"/>
  <c r="AV29" i="186"/>
  <c r="AZ19" i="186" s="1"/>
  <c r="BA19" i="186" s="1"/>
  <c r="K53" i="186" s="1"/>
  <c r="L53" i="186" s="1"/>
  <c r="BD45" i="188"/>
  <c r="BE45" i="188" s="1"/>
  <c r="BF45" i="188" s="1"/>
  <c r="AO16" i="188" s="1"/>
  <c r="AV33" i="188"/>
  <c r="BD19" i="188" s="1"/>
  <c r="BE19" i="188" s="1"/>
  <c r="H53" i="188" s="1"/>
  <c r="I53" i="188" s="1"/>
  <c r="J120" i="104"/>
  <c r="CS47" i="188"/>
  <c r="CS47" i="187"/>
  <c r="J119" i="104"/>
  <c r="AA48" i="187"/>
  <c r="AJ7" i="185"/>
  <c r="G151" i="104" s="1"/>
  <c r="AD15" i="184"/>
  <c r="AA37" i="184"/>
  <c r="AI10" i="184" s="1"/>
  <c r="AV46" i="184" s="1"/>
  <c r="AW46" i="184" s="1"/>
  <c r="J116" i="104"/>
  <c r="CS47" i="184"/>
  <c r="AV33" i="187"/>
  <c r="BD19" i="187" s="1"/>
  <c r="BE19" i="187" s="1"/>
  <c r="H53" i="187" s="1"/>
  <c r="I53" i="187" s="1"/>
  <c r="BD14" i="188"/>
  <c r="BE14" i="188" s="1"/>
  <c r="H48" i="188" s="1"/>
  <c r="I48" i="188" s="1"/>
  <c r="S30" i="186"/>
  <c r="CJ30" i="186" s="1"/>
  <c r="CL30" i="186" s="1"/>
  <c r="CM30" i="186" s="1"/>
  <c r="AD15" i="186"/>
  <c r="AV33" i="186"/>
  <c r="BD19" i="186" s="1"/>
  <c r="BE19" i="186" s="1"/>
  <c r="H53" i="186" s="1"/>
  <c r="I53" i="186" s="1"/>
  <c r="N17" i="188"/>
  <c r="S31" i="187"/>
  <c r="CJ31" i="187" s="1"/>
  <c r="CL31" i="187" s="1"/>
  <c r="CM31" i="187" s="1"/>
  <c r="S43" i="188"/>
  <c r="CJ43" i="188" s="1"/>
  <c r="CL43" i="188" s="1"/>
  <c r="CM43" i="188" s="1"/>
  <c r="S20" i="185"/>
  <c r="CJ20" i="185" s="1"/>
  <c r="CL20" i="185" s="1"/>
  <c r="CM20" i="185" s="1"/>
  <c r="S19" i="187"/>
  <c r="CJ19" i="187" s="1"/>
  <c r="CL19" i="187" s="1"/>
  <c r="CM19" i="187" s="1"/>
  <c r="S43" i="184"/>
  <c r="CJ43" i="184" s="1"/>
  <c r="CL43" i="184" s="1"/>
  <c r="CM43" i="184" s="1"/>
  <c r="DU43" i="184" s="1"/>
  <c r="DV43" i="184" s="1"/>
  <c r="DW43" i="184" s="1"/>
  <c r="DX43" i="184" s="1"/>
  <c r="DY43" i="184" s="1"/>
  <c r="DZ43" i="184" s="1"/>
  <c r="EA43" i="184" s="1"/>
  <c r="EB43" i="184" s="1"/>
  <c r="EC43" i="184" s="1"/>
  <c r="ED43" i="184" s="1"/>
  <c r="EE43" i="184" s="1"/>
  <c r="EF43" i="184" s="1"/>
  <c r="EG43" i="184" s="1"/>
  <c r="EH43" i="184" s="1"/>
  <c r="EI43" i="184" s="1"/>
  <c r="EJ43" i="184" s="1"/>
  <c r="EK43" i="184" s="1"/>
  <c r="EL43" i="184" s="1"/>
  <c r="EM43" i="184" s="1"/>
  <c r="EN43" i="184" s="1"/>
  <c r="EO43" i="184" s="1"/>
  <c r="EP43" i="184" s="1"/>
  <c r="EQ43" i="184" s="1"/>
  <c r="ER43" i="184" s="1"/>
  <c r="ES43" i="184" s="1"/>
  <c r="ET43" i="184" s="1"/>
  <c r="EU43" i="184" s="1"/>
  <c r="EV43" i="184" s="1"/>
  <c r="EW43" i="184" s="1"/>
  <c r="EX43" i="184" s="1"/>
  <c r="EY43" i="184" s="1"/>
  <c r="EZ43" i="184" s="1"/>
  <c r="FA43" i="184" s="1"/>
  <c r="FB43" i="184" s="1"/>
  <c r="FC43" i="184" s="1"/>
  <c r="FD43" i="184" s="1"/>
  <c r="FE43" i="184" s="1"/>
  <c r="FF43" i="184" s="1"/>
  <c r="FG43" i="184" s="1"/>
  <c r="FH43" i="184" s="1"/>
  <c r="FI43" i="184" s="1"/>
  <c r="FJ43" i="184" s="1"/>
  <c r="FK43" i="184" s="1"/>
  <c r="FL43" i="184" s="1"/>
  <c r="FM43" i="184" s="1"/>
  <c r="FN43" i="184" s="1"/>
  <c r="FO43" i="184" s="1"/>
  <c r="FP43" i="184" s="1"/>
  <c r="FQ43" i="184" s="1"/>
  <c r="FR43" i="184" s="1"/>
  <c r="FS43" i="184" s="1"/>
  <c r="FT43" i="184" s="1"/>
  <c r="FU43" i="184" s="1"/>
  <c r="FV43" i="184" s="1"/>
  <c r="FW43" i="184" s="1"/>
  <c r="FX43" i="184" s="1"/>
  <c r="FY43" i="184" s="1"/>
  <c r="FZ43" i="184" s="1"/>
  <c r="GA43" i="184" s="1"/>
  <c r="GB43" i="184" s="1"/>
  <c r="GC43" i="184" s="1"/>
  <c r="GD43" i="184" s="1"/>
  <c r="GE43" i="184" s="1"/>
  <c r="GF43" i="184" s="1"/>
  <c r="GG43" i="184" s="1"/>
  <c r="GH43" i="184" s="1"/>
  <c r="GI43" i="184" s="1"/>
  <c r="GJ43" i="184" s="1"/>
  <c r="GK43" i="184" s="1"/>
  <c r="GL43" i="184" s="1"/>
  <c r="GM43" i="184" s="1"/>
  <c r="GN43" i="184" s="1"/>
  <c r="GO43" i="184" s="1"/>
  <c r="GP43" i="184" s="1"/>
  <c r="GQ43" i="184" s="1"/>
  <c r="GR43" i="184" s="1"/>
  <c r="GS43" i="184" s="1"/>
  <c r="GT43" i="184" s="1"/>
  <c r="GU43" i="184" s="1"/>
  <c r="GV43" i="184" s="1"/>
  <c r="GW43" i="184" s="1"/>
  <c r="GX43" i="184" s="1"/>
  <c r="GY43" i="184" s="1"/>
  <c r="GZ43" i="184" s="1"/>
  <c r="HA43" i="184" s="1"/>
  <c r="HB43" i="184" s="1"/>
  <c r="HC43" i="184" s="1"/>
  <c r="HD43" i="184" s="1"/>
  <c r="HE43" i="184" s="1"/>
  <c r="HF43" i="184" s="1"/>
  <c r="HG43" i="184" s="1"/>
  <c r="S21" i="186"/>
  <c r="CJ21" i="186" s="1"/>
  <c r="CL21" i="186" s="1"/>
  <c r="CM21" i="186" s="1"/>
  <c r="S18" i="188"/>
  <c r="CJ18" i="188" s="1"/>
  <c r="CL18" i="188" s="1"/>
  <c r="CM18" i="188" s="1"/>
  <c r="S13" i="187"/>
  <c r="CJ13" i="187" s="1"/>
  <c r="CL13" i="187" s="1"/>
  <c r="CM13" i="187" s="1"/>
  <c r="DU13" i="187" s="1"/>
  <c r="DV13" i="187" s="1"/>
  <c r="DW13" i="187" s="1"/>
  <c r="DX13" i="187" s="1"/>
  <c r="DY13" i="187" s="1"/>
  <c r="DZ13" i="187" s="1"/>
  <c r="EA13" i="187" s="1"/>
  <c r="EB13" i="187" s="1"/>
  <c r="EC13" i="187" s="1"/>
  <c r="ED13" i="187" s="1"/>
  <c r="EE13" i="187" s="1"/>
  <c r="EF13" i="187" s="1"/>
  <c r="EG13" i="187" s="1"/>
  <c r="S12" i="188"/>
  <c r="CJ12" i="188" s="1"/>
  <c r="CL12" i="188" s="1"/>
  <c r="CM12" i="188" s="1"/>
  <c r="AZ50" i="184"/>
  <c r="BA50" i="184" s="1"/>
  <c r="AA105" i="104"/>
  <c r="S43" i="186"/>
  <c r="CJ43" i="186" s="1"/>
  <c r="CL43" i="186" s="1"/>
  <c r="CM43" i="186" s="1"/>
  <c r="S19" i="184"/>
  <c r="CJ19" i="184" s="1"/>
  <c r="CL19" i="184" s="1"/>
  <c r="CM19" i="184" s="1"/>
  <c r="S43" i="185"/>
  <c r="CJ43" i="185" s="1"/>
  <c r="CL43" i="185" s="1"/>
  <c r="CM43" i="185" s="1"/>
  <c r="X106" i="104"/>
  <c r="AZ45" i="185"/>
  <c r="BA45" i="185" s="1"/>
  <c r="S15" i="185"/>
  <c r="CJ15" i="185" s="1"/>
  <c r="CL15" i="185" s="1"/>
  <c r="CM15" i="185" s="1"/>
  <c r="DU15" i="185" s="1"/>
  <c r="DV15" i="185" s="1"/>
  <c r="DW15" i="185" s="1"/>
  <c r="DX15" i="185" s="1"/>
  <c r="DY15" i="185" s="1"/>
  <c r="DZ15" i="185" s="1"/>
  <c r="EA15" i="185" s="1"/>
  <c r="EB15" i="185" s="1"/>
  <c r="EC15" i="185" s="1"/>
  <c r="ED15" i="185" s="1"/>
  <c r="EE15" i="185" s="1"/>
  <c r="EF15" i="185" s="1"/>
  <c r="EG15" i="185" s="1"/>
  <c r="EH15" i="185" s="1"/>
  <c r="EI15" i="185" s="1"/>
  <c r="EJ15" i="185" s="1"/>
  <c r="EK15" i="185" s="1"/>
  <c r="EL15" i="185" s="1"/>
  <c r="EM15" i="185" s="1"/>
  <c r="EN15" i="185" s="1"/>
  <c r="EO15" i="185" s="1"/>
  <c r="EP15" i="185" s="1"/>
  <c r="EQ15" i="185" s="1"/>
  <c r="ER15" i="185" s="1"/>
  <c r="ES15" i="185" s="1"/>
  <c r="ET15" i="185" s="1"/>
  <c r="EU15" i="185" s="1"/>
  <c r="EV15" i="185" s="1"/>
  <c r="EW15" i="185" s="1"/>
  <c r="EX15" i="185" s="1"/>
  <c r="EY15" i="185" s="1"/>
  <c r="EZ15" i="185" s="1"/>
  <c r="FA15" i="185" s="1"/>
  <c r="FB15" i="185" s="1"/>
  <c r="FC15" i="185" s="1"/>
  <c r="FD15" i="185" s="1"/>
  <c r="FE15" i="185" s="1"/>
  <c r="FF15" i="185" s="1"/>
  <c r="FG15" i="185" s="1"/>
  <c r="FH15" i="185" s="1"/>
  <c r="FI15" i="185" s="1"/>
  <c r="FJ15" i="185" s="1"/>
  <c r="FK15" i="185" s="1"/>
  <c r="FL15" i="185" s="1"/>
  <c r="FM15" i="185" s="1"/>
  <c r="FN15" i="185" s="1"/>
  <c r="FO15" i="185" s="1"/>
  <c r="FP15" i="185" s="1"/>
  <c r="FQ15" i="185" s="1"/>
  <c r="FR15" i="185" s="1"/>
  <c r="FS15" i="185" s="1"/>
  <c r="FT15" i="185" s="1"/>
  <c r="FU15" i="185" s="1"/>
  <c r="FV15" i="185" s="1"/>
  <c r="FW15" i="185" s="1"/>
  <c r="FX15" i="185" s="1"/>
  <c r="FY15" i="185" s="1"/>
  <c r="FZ15" i="185" s="1"/>
  <c r="GA15" i="185" s="1"/>
  <c r="GB15" i="185" s="1"/>
  <c r="GC15" i="185" s="1"/>
  <c r="GD15" i="185" s="1"/>
  <c r="GE15" i="185" s="1"/>
  <c r="GF15" i="185" s="1"/>
  <c r="GG15" i="185" s="1"/>
  <c r="GH15" i="185" s="1"/>
  <c r="GI15" i="185" s="1"/>
  <c r="GJ15" i="185" s="1"/>
  <c r="GK15" i="185" s="1"/>
  <c r="GL15" i="185" s="1"/>
  <c r="GM15" i="185" s="1"/>
  <c r="GN15" i="185" s="1"/>
  <c r="GO15" i="185" s="1"/>
  <c r="GP15" i="185" s="1"/>
  <c r="GQ15" i="185" s="1"/>
  <c r="GR15" i="185" s="1"/>
  <c r="GS15" i="185" s="1"/>
  <c r="GT15" i="185" s="1"/>
  <c r="GU15" i="185" s="1"/>
  <c r="GV15" i="185" s="1"/>
  <c r="GW15" i="185" s="1"/>
  <c r="GX15" i="185" s="1"/>
  <c r="GY15" i="185" s="1"/>
  <c r="GZ15" i="185" s="1"/>
  <c r="HA15" i="185" s="1"/>
  <c r="HB15" i="185" s="1"/>
  <c r="HC15" i="185" s="1"/>
  <c r="HD15" i="185" s="1"/>
  <c r="HE15" i="185" s="1"/>
  <c r="HF15" i="185" s="1"/>
  <c r="HG15" i="185" s="1"/>
  <c r="S12" i="184"/>
  <c r="S17" i="185"/>
  <c r="CJ17" i="185" s="1"/>
  <c r="CL17" i="185" s="1"/>
  <c r="CM17" i="185" s="1"/>
  <c r="BD49" i="184"/>
  <c r="BE49" i="184" s="1"/>
  <c r="BF49" i="184" s="1"/>
  <c r="AO20" i="184" s="1"/>
  <c r="S35" i="168"/>
  <c r="BD62" i="184"/>
  <c r="BE62" i="184" s="1"/>
  <c r="K105" i="104" s="1"/>
  <c r="N24" i="185"/>
  <c r="N30" i="188"/>
  <c r="N42" i="185"/>
  <c r="N39" i="186"/>
  <c r="AV29" i="185"/>
  <c r="AZ19" i="185" s="1"/>
  <c r="BA19" i="185" s="1"/>
  <c r="K53" i="185" s="1"/>
  <c r="L53" i="185" s="1"/>
  <c r="N29" i="188"/>
  <c r="N23" i="187"/>
  <c r="N41" i="188"/>
  <c r="AV25" i="185"/>
  <c r="AV19" i="185" s="1"/>
  <c r="AW19" i="185" s="1"/>
  <c r="E53" i="185" s="1"/>
  <c r="F53" i="185" s="1"/>
  <c r="N26" i="188"/>
  <c r="N32" i="186"/>
  <c r="N28" i="187"/>
  <c r="N21" i="188"/>
  <c r="S21" i="184"/>
  <c r="CJ21" i="184" s="1"/>
  <c r="CL21" i="184" s="1"/>
  <c r="CM21" i="184" s="1"/>
  <c r="N33" i="185"/>
  <c r="N37" i="187"/>
  <c r="N38" i="186"/>
  <c r="N33" i="186"/>
  <c r="S27" i="187"/>
  <c r="CJ27" i="187" s="1"/>
  <c r="CL27" i="187" s="1"/>
  <c r="CM27" i="187" s="1"/>
  <c r="N29" i="187"/>
  <c r="N30" i="187"/>
  <c r="N39" i="188"/>
  <c r="N26" i="187"/>
  <c r="N39" i="187"/>
  <c r="N34" i="186"/>
  <c r="N15" i="188"/>
  <c r="N31" i="185"/>
  <c r="N33" i="184"/>
  <c r="S27" i="168"/>
  <c r="CJ27" i="168" s="1"/>
  <c r="CL27" i="168" s="1"/>
  <c r="CM27" i="168" s="1"/>
  <c r="DU27" i="168" s="1"/>
  <c r="DV27" i="168" s="1"/>
  <c r="DW27" i="168" s="1"/>
  <c r="DX27" i="168" s="1"/>
  <c r="DY27" i="168" s="1"/>
  <c r="DZ27" i="168" s="1"/>
  <c r="EA27" i="168" s="1"/>
  <c r="EB27" i="168" s="1"/>
  <c r="EC27" i="168" s="1"/>
  <c r="ED27" i="168" s="1"/>
  <c r="EE27" i="168" s="1"/>
  <c r="EF27" i="168" s="1"/>
  <c r="EG27" i="168" s="1"/>
  <c r="EH27" i="168" s="1"/>
  <c r="EI27" i="168" s="1"/>
  <c r="EJ27" i="168" s="1"/>
  <c r="EK27" i="168" s="1"/>
  <c r="EL27" i="168" s="1"/>
  <c r="EM27" i="168" s="1"/>
  <c r="EN27" i="168" s="1"/>
  <c r="EO27" i="168" s="1"/>
  <c r="EP27" i="168" s="1"/>
  <c r="EQ27" i="168" s="1"/>
  <c r="ER27" i="168" s="1"/>
  <c r="ES27" i="168" s="1"/>
  <c r="ET27" i="168" s="1"/>
  <c r="EU27" i="168" s="1"/>
  <c r="EV27" i="168" s="1"/>
  <c r="EW27" i="168" s="1"/>
  <c r="EX27" i="168" s="1"/>
  <c r="EY27" i="168" s="1"/>
  <c r="EZ27" i="168" s="1"/>
  <c r="FA27" i="168" s="1"/>
  <c r="FB27" i="168" s="1"/>
  <c r="FC27" i="168" s="1"/>
  <c r="FD27" i="168" s="1"/>
  <c r="FE27" i="168" s="1"/>
  <c r="FF27" i="168" s="1"/>
  <c r="FG27" i="168" s="1"/>
  <c r="FH27" i="168" s="1"/>
  <c r="FI27" i="168" s="1"/>
  <c r="FJ27" i="168" s="1"/>
  <c r="FK27" i="168" s="1"/>
  <c r="FL27" i="168" s="1"/>
  <c r="FM27" i="168" s="1"/>
  <c r="FN27" i="168" s="1"/>
  <c r="FO27" i="168" s="1"/>
  <c r="FP27" i="168" s="1"/>
  <c r="FQ27" i="168" s="1"/>
  <c r="FR27" i="168" s="1"/>
  <c r="FS27" i="168" s="1"/>
  <c r="FT27" i="168" s="1"/>
  <c r="FU27" i="168" s="1"/>
  <c r="FV27" i="168" s="1"/>
  <c r="FW27" i="168" s="1"/>
  <c r="FX27" i="168" s="1"/>
  <c r="FY27" i="168" s="1"/>
  <c r="FZ27" i="168" s="1"/>
  <c r="GA27" i="168" s="1"/>
  <c r="GB27" i="168" s="1"/>
  <c r="GC27" i="168" s="1"/>
  <c r="GD27" i="168" s="1"/>
  <c r="GE27" i="168" s="1"/>
  <c r="GF27" i="168" s="1"/>
  <c r="GG27" i="168" s="1"/>
  <c r="GH27" i="168" s="1"/>
  <c r="GI27" i="168" s="1"/>
  <c r="GJ27" i="168" s="1"/>
  <c r="GK27" i="168" s="1"/>
  <c r="GL27" i="168" s="1"/>
  <c r="GM27" i="168" s="1"/>
  <c r="GN27" i="168" s="1"/>
  <c r="GO27" i="168" s="1"/>
  <c r="GP27" i="168" s="1"/>
  <c r="GQ27" i="168" s="1"/>
  <c r="GR27" i="168" s="1"/>
  <c r="GS27" i="168" s="1"/>
  <c r="GT27" i="168" s="1"/>
  <c r="GU27" i="168" s="1"/>
  <c r="GV27" i="168" s="1"/>
  <c r="GW27" i="168" s="1"/>
  <c r="GX27" i="168" s="1"/>
  <c r="GY27" i="168" s="1"/>
  <c r="GZ27" i="168" s="1"/>
  <c r="HA27" i="168" s="1"/>
  <c r="HB27" i="168" s="1"/>
  <c r="HC27" i="168" s="1"/>
  <c r="HD27" i="168" s="1"/>
  <c r="HE27" i="168" s="1"/>
  <c r="HF27" i="168" s="1"/>
  <c r="HG27" i="168" s="1"/>
  <c r="N21" i="187"/>
  <c r="S41" i="187"/>
  <c r="CJ41" i="187" s="1"/>
  <c r="CL41" i="187" s="1"/>
  <c r="CM41" i="187" s="1"/>
  <c r="N40" i="186"/>
  <c r="N24" i="188"/>
  <c r="S35" i="185"/>
  <c r="CJ35" i="185" s="1"/>
  <c r="CL35" i="185" s="1"/>
  <c r="CM35" i="185" s="1"/>
  <c r="S24" i="184"/>
  <c r="CJ24" i="184" s="1"/>
  <c r="CL24" i="184" s="1"/>
  <c r="CM24" i="184" s="1"/>
  <c r="N15" i="187"/>
  <c r="CJ15" i="187"/>
  <c r="CL15" i="187" s="1"/>
  <c r="CM15" i="187" s="1"/>
  <c r="S42" i="186"/>
  <c r="CJ42" i="186" s="1"/>
  <c r="CL42" i="186" s="1"/>
  <c r="CM42" i="186" s="1"/>
  <c r="S22" i="186"/>
  <c r="CJ22" i="186" s="1"/>
  <c r="CL22" i="186" s="1"/>
  <c r="CM22" i="186" s="1"/>
  <c r="S23" i="184"/>
  <c r="CJ23" i="184" s="1"/>
  <c r="CL23" i="184" s="1"/>
  <c r="CM23" i="184" s="1"/>
  <c r="DU23" i="184" s="1"/>
  <c r="DV23" i="184" s="1"/>
  <c r="DW23" i="184" s="1"/>
  <c r="DX23" i="184" s="1"/>
  <c r="DY23" i="184" s="1"/>
  <c r="DZ23" i="184" s="1"/>
  <c r="EA23" i="184" s="1"/>
  <c r="EB23" i="184" s="1"/>
  <c r="EC23" i="184" s="1"/>
  <c r="ED23" i="184" s="1"/>
  <c r="EE23" i="184" s="1"/>
  <c r="EF23" i="184" s="1"/>
  <c r="EG23" i="184" s="1"/>
  <c r="EH23" i="184" s="1"/>
  <c r="EI23" i="184" s="1"/>
  <c r="EJ23" i="184" s="1"/>
  <c r="EK23" i="184" s="1"/>
  <c r="EL23" i="184" s="1"/>
  <c r="EM23" i="184" s="1"/>
  <c r="EN23" i="184" s="1"/>
  <c r="EO23" i="184" s="1"/>
  <c r="EP23" i="184" s="1"/>
  <c r="EQ23" i="184" s="1"/>
  <c r="ER23" i="184" s="1"/>
  <c r="ES23" i="184" s="1"/>
  <c r="ET23" i="184" s="1"/>
  <c r="EU23" i="184" s="1"/>
  <c r="EV23" i="184" s="1"/>
  <c r="EW23" i="184" s="1"/>
  <c r="EX23" i="184" s="1"/>
  <c r="EY23" i="184" s="1"/>
  <c r="EZ23" i="184" s="1"/>
  <c r="FA23" i="184" s="1"/>
  <c r="FB23" i="184" s="1"/>
  <c r="FC23" i="184" s="1"/>
  <c r="FD23" i="184" s="1"/>
  <c r="FE23" i="184" s="1"/>
  <c r="FF23" i="184" s="1"/>
  <c r="FG23" i="184" s="1"/>
  <c r="FH23" i="184" s="1"/>
  <c r="FI23" i="184" s="1"/>
  <c r="FJ23" i="184" s="1"/>
  <c r="FK23" i="184" s="1"/>
  <c r="FL23" i="184" s="1"/>
  <c r="FM23" i="184" s="1"/>
  <c r="FN23" i="184" s="1"/>
  <c r="FO23" i="184" s="1"/>
  <c r="FP23" i="184" s="1"/>
  <c r="FQ23" i="184" s="1"/>
  <c r="FR23" i="184" s="1"/>
  <c r="FS23" i="184" s="1"/>
  <c r="FT23" i="184" s="1"/>
  <c r="FU23" i="184" s="1"/>
  <c r="FV23" i="184" s="1"/>
  <c r="FW23" i="184" s="1"/>
  <c r="FX23" i="184" s="1"/>
  <c r="FY23" i="184" s="1"/>
  <c r="FZ23" i="184" s="1"/>
  <c r="GA23" i="184" s="1"/>
  <c r="GB23" i="184" s="1"/>
  <c r="GC23" i="184" s="1"/>
  <c r="GD23" i="184" s="1"/>
  <c r="GE23" i="184" s="1"/>
  <c r="GF23" i="184" s="1"/>
  <c r="GG23" i="184" s="1"/>
  <c r="GH23" i="184" s="1"/>
  <c r="GI23" i="184" s="1"/>
  <c r="GJ23" i="184" s="1"/>
  <c r="GK23" i="184" s="1"/>
  <c r="GL23" i="184" s="1"/>
  <c r="GM23" i="184" s="1"/>
  <c r="GN23" i="184" s="1"/>
  <c r="GO23" i="184" s="1"/>
  <c r="GP23" i="184" s="1"/>
  <c r="GQ23" i="184" s="1"/>
  <c r="GR23" i="184" s="1"/>
  <c r="GS23" i="184" s="1"/>
  <c r="GT23" i="184" s="1"/>
  <c r="GU23" i="184" s="1"/>
  <c r="GV23" i="184" s="1"/>
  <c r="GW23" i="184" s="1"/>
  <c r="GX23" i="184" s="1"/>
  <c r="GY23" i="184" s="1"/>
  <c r="GZ23" i="184" s="1"/>
  <c r="HA23" i="184" s="1"/>
  <c r="HB23" i="184" s="1"/>
  <c r="HC23" i="184" s="1"/>
  <c r="HD23" i="184" s="1"/>
  <c r="HE23" i="184" s="1"/>
  <c r="HF23" i="184" s="1"/>
  <c r="HG23" i="184" s="1"/>
  <c r="S14" i="184"/>
  <c r="BD48" i="184"/>
  <c r="BE48" i="184" s="1"/>
  <c r="BF48" i="184" s="1"/>
  <c r="AO19" i="184" s="1"/>
  <c r="CJ19" i="185"/>
  <c r="CL19" i="185" s="1"/>
  <c r="CM19" i="185" s="1"/>
  <c r="CQ13" i="186"/>
  <c r="CP44" i="186"/>
  <c r="N20" i="186"/>
  <c r="N31" i="186"/>
  <c r="S33" i="187"/>
  <c r="CJ33" i="187" s="1"/>
  <c r="CL33" i="187" s="1"/>
  <c r="CM33" i="187" s="1"/>
  <c r="S29" i="184"/>
  <c r="CJ29" i="184" s="1"/>
  <c r="CL29" i="184" s="1"/>
  <c r="CM29" i="184" s="1"/>
  <c r="AV29" i="187"/>
  <c r="AZ19" i="187" s="1"/>
  <c r="BA19" i="187" s="1"/>
  <c r="K53" i="187" s="1"/>
  <c r="L53" i="187" s="1"/>
  <c r="AZ17" i="187"/>
  <c r="BA17" i="187" s="1"/>
  <c r="K54" i="187" s="1"/>
  <c r="L54" i="187" s="1"/>
  <c r="S39" i="184"/>
  <c r="CJ39" i="184" s="1"/>
  <c r="CL39" i="184" s="1"/>
  <c r="CM39" i="184" s="1"/>
  <c r="S40" i="184"/>
  <c r="CJ40" i="184" s="1"/>
  <c r="CL40" i="184" s="1"/>
  <c r="CM40" i="184" s="1"/>
  <c r="S32" i="184"/>
  <c r="CJ32" i="184" s="1"/>
  <c r="CL32" i="184" s="1"/>
  <c r="CM32" i="184" s="1"/>
  <c r="AV33" i="184"/>
  <c r="BD19" i="184" s="1"/>
  <c r="BE19" i="184" s="1"/>
  <c r="H53" i="184" s="1"/>
  <c r="I53" i="184" s="1"/>
  <c r="BD17" i="184"/>
  <c r="BE17" i="184" s="1"/>
  <c r="H54" i="184" s="1"/>
  <c r="I54" i="184" s="1"/>
  <c r="S28" i="185"/>
  <c r="CJ28" i="185" s="1"/>
  <c r="CL28" i="185" s="1"/>
  <c r="CM28" i="185" s="1"/>
  <c r="BD48" i="185"/>
  <c r="BE48" i="185" s="1"/>
  <c r="BF48" i="185" s="1"/>
  <c r="AO19" i="185" s="1"/>
  <c r="CO45" i="185" s="1"/>
  <c r="CP45" i="185" s="1"/>
  <c r="S40" i="188"/>
  <c r="CJ40" i="188" s="1"/>
  <c r="CL40" i="188" s="1"/>
  <c r="CM40" i="188" s="1"/>
  <c r="S20" i="187"/>
  <c r="S29" i="185"/>
  <c r="CJ29" i="185" s="1"/>
  <c r="CL29" i="185" s="1"/>
  <c r="CM29" i="185" s="1"/>
  <c r="CP44" i="184"/>
  <c r="CQ13" i="184"/>
  <c r="CJ19" i="186"/>
  <c r="CL19" i="186" s="1"/>
  <c r="CM19" i="186" s="1"/>
  <c r="N37" i="188"/>
  <c r="S32" i="188"/>
  <c r="CJ32" i="188" s="1"/>
  <c r="CL32" i="188" s="1"/>
  <c r="CM32" i="188" s="1"/>
  <c r="CQ14" i="187"/>
  <c r="CP44" i="187"/>
  <c r="AV25" i="186"/>
  <c r="AV19" i="186" s="1"/>
  <c r="AW19" i="186" s="1"/>
  <c r="AV17" i="186"/>
  <c r="AW17" i="186" s="1"/>
  <c r="E54" i="186" s="1"/>
  <c r="F54" i="186" s="1"/>
  <c r="S17" i="184"/>
  <c r="CJ17" i="184" s="1"/>
  <c r="CL17" i="184" s="1"/>
  <c r="CM17" i="184" s="1"/>
  <c r="S25" i="184"/>
  <c r="CJ25" i="184" s="1"/>
  <c r="CL25" i="184" s="1"/>
  <c r="CM25" i="184" s="1"/>
  <c r="N34" i="187"/>
  <c r="S22" i="184"/>
  <c r="CJ22" i="184" s="1"/>
  <c r="CL22" i="184" s="1"/>
  <c r="CM22" i="184" s="1"/>
  <c r="S41" i="186"/>
  <c r="CJ41" i="186" s="1"/>
  <c r="CL41" i="186" s="1"/>
  <c r="CM41" i="186" s="1"/>
  <c r="S41" i="184"/>
  <c r="CJ41" i="184" s="1"/>
  <c r="CL41" i="184" s="1"/>
  <c r="CM41" i="184" s="1"/>
  <c r="BD62" i="187"/>
  <c r="BE62" i="187" s="1"/>
  <c r="K108" i="104" s="1"/>
  <c r="BD49" i="187"/>
  <c r="BE49" i="187" s="1"/>
  <c r="BF49" i="187" s="1"/>
  <c r="AO20" i="187" s="1"/>
  <c r="AV29" i="184"/>
  <c r="AZ19" i="184" s="1"/>
  <c r="BA19" i="184" s="1"/>
  <c r="K53" i="184" s="1"/>
  <c r="L53" i="184" s="1"/>
  <c r="AZ17" i="184"/>
  <c r="BA17" i="184" s="1"/>
  <c r="K54" i="184" s="1"/>
  <c r="L54" i="184" s="1"/>
  <c r="AV29" i="188"/>
  <c r="AZ19" i="188" s="1"/>
  <c r="BA19" i="188" s="1"/>
  <c r="K53" i="188" s="1"/>
  <c r="L53" i="188" s="1"/>
  <c r="AZ17" i="188"/>
  <c r="BA17" i="188" s="1"/>
  <c r="K54" i="188" s="1"/>
  <c r="L54" i="188" s="1"/>
  <c r="BD48" i="186"/>
  <c r="BE48" i="186" s="1"/>
  <c r="BF48" i="186" s="1"/>
  <c r="AO19" i="186" s="1"/>
  <c r="BD48" i="188"/>
  <c r="BE48" i="188" s="1"/>
  <c r="BF48" i="188" s="1"/>
  <c r="AO19" i="188" s="1"/>
  <c r="S20" i="184"/>
  <c r="N32" i="187"/>
  <c r="S41" i="185"/>
  <c r="CJ41" i="185" s="1"/>
  <c r="CL41" i="185" s="1"/>
  <c r="CM41" i="185" s="1"/>
  <c r="N25" i="186"/>
  <c r="AV25" i="184"/>
  <c r="AV19" i="184" s="1"/>
  <c r="AW19" i="184" s="1"/>
  <c r="AV17" i="184"/>
  <c r="AW17" i="184" s="1"/>
  <c r="E54" i="184" s="1"/>
  <c r="F54" i="184" s="1"/>
  <c r="AV17" i="188"/>
  <c r="AW17" i="188" s="1"/>
  <c r="E54" i="188" s="1"/>
  <c r="F54" i="188" s="1"/>
  <c r="AV25" i="188"/>
  <c r="AV19" i="188" s="1"/>
  <c r="AW19" i="188" s="1"/>
  <c r="CP44" i="188"/>
  <c r="CQ13" i="188"/>
  <c r="S32" i="185"/>
  <c r="CJ32" i="185" s="1"/>
  <c r="CL32" i="185" s="1"/>
  <c r="CM32" i="185" s="1"/>
  <c r="CQ13" i="185"/>
  <c r="CP44" i="185"/>
  <c r="N36" i="185"/>
  <c r="BR44" i="168"/>
  <c r="BS44" i="168"/>
  <c r="BX44" i="168"/>
  <c r="CB44" i="168"/>
  <c r="BT44" i="168"/>
  <c r="S39" i="168"/>
  <c r="BU44" i="168"/>
  <c r="O24" i="168"/>
  <c r="BD44" i="168"/>
  <c r="BE44" i="168" s="1"/>
  <c r="BF44" i="168" s="1"/>
  <c r="AO15" i="168" s="1"/>
  <c r="BD55" i="168"/>
  <c r="BE55" i="168" s="1"/>
  <c r="BF55" i="168" s="1"/>
  <c r="AO26" i="168" s="1"/>
  <c r="T14" i="168"/>
  <c r="AZ32" i="168" s="1" a="1"/>
  <c r="AZ32" i="168" s="1"/>
  <c r="BD54" i="168"/>
  <c r="BE54" i="168" s="1"/>
  <c r="BF54" i="168" s="1"/>
  <c r="AO25" i="168" s="1"/>
  <c r="AZ33" i="168" a="1"/>
  <c r="AZ33" i="168" s="1"/>
  <c r="AZ30" i="168" a="1"/>
  <c r="AZ30" i="168" s="1"/>
  <c r="AV29" i="168" s="1"/>
  <c r="AZ19" i="168" s="1"/>
  <c r="BA19" i="168" s="1"/>
  <c r="K53" i="168" s="1"/>
  <c r="L53" i="168" s="1"/>
  <c r="O12" i="168"/>
  <c r="BD57" i="168"/>
  <c r="BE57" i="168" s="1"/>
  <c r="BF57" i="168" s="1"/>
  <c r="AO28" i="168" s="1"/>
  <c r="S34" i="168"/>
  <c r="O14" i="168"/>
  <c r="S15" i="168"/>
  <c r="S31" i="168"/>
  <c r="CJ31" i="168" s="1"/>
  <c r="S21" i="168"/>
  <c r="S42" i="168"/>
  <c r="CJ42" i="168" s="1"/>
  <c r="BD62" i="168"/>
  <c r="BE62" i="168" s="1"/>
  <c r="K104" i="104" s="1"/>
  <c r="Q104" i="104"/>
  <c r="S38" i="168"/>
  <c r="S33" i="168"/>
  <c r="S28" i="168"/>
  <c r="CJ28" i="168" s="1"/>
  <c r="S25" i="168"/>
  <c r="S29" i="168"/>
  <c r="S30" i="168"/>
  <c r="S16" i="168"/>
  <c r="S43" i="168"/>
  <c r="O19" i="168"/>
  <c r="O20" i="168"/>
  <c r="CQ44" i="168"/>
  <c r="BD49" i="168"/>
  <c r="CQ47" i="168"/>
  <c r="I115" i="104" s="1"/>
  <c r="AD23" i="168"/>
  <c r="D19" i="93"/>
  <c r="D22" i="93"/>
  <c r="CG18" i="168"/>
  <c r="CG13" i="168"/>
  <c r="CG14" i="168"/>
  <c r="CA92" i="168" s="1"/>
  <c r="CG17" i="168"/>
  <c r="AV33" i="168"/>
  <c r="BD19" i="168" s="1"/>
  <c r="BE19" i="168" s="1"/>
  <c r="H53" i="168" s="1"/>
  <c r="I53" i="168" s="1"/>
  <c r="AD11" i="168"/>
  <c r="AV15" i="168"/>
  <c r="AW15" i="168" s="1"/>
  <c r="O104" i="104" s="1"/>
  <c r="T51" i="168"/>
  <c r="O13" i="168"/>
  <c r="CG16" i="168"/>
  <c r="D21" i="93"/>
  <c r="D20" i="93"/>
  <c r="AV33" i="185" l="1"/>
  <c r="BD19" i="185" s="1"/>
  <c r="BE19" i="185" s="1"/>
  <c r="H53" i="185" s="1"/>
  <c r="I53" i="185" s="1"/>
  <c r="Q13" i="188" a="1"/>
  <c r="Q13" i="188" s="1"/>
  <c r="Q12" i="186" a="1"/>
  <c r="Q12" i="186" s="1"/>
  <c r="AA38" i="186"/>
  <c r="AA37" i="186"/>
  <c r="AA29" i="186"/>
  <c r="AI9" i="186" s="1"/>
  <c r="AV45" i="186" s="1"/>
  <c r="AW45" i="186" s="1"/>
  <c r="AJ9" i="186" s="1"/>
  <c r="I152" i="104" s="1"/>
  <c r="N18" i="187"/>
  <c r="Q16" i="185" a="1"/>
  <c r="Q16" i="185" s="1"/>
  <c r="BD50" i="185" s="1"/>
  <c r="BE50" i="185" s="1"/>
  <c r="BF50" i="185" s="1"/>
  <c r="AO21" i="185" s="1"/>
  <c r="CQ45" i="185" s="1"/>
  <c r="CR45" i="185" s="1"/>
  <c r="CS45" i="185" s="1"/>
  <c r="CT45" i="185" s="1"/>
  <c r="CU45" i="185" s="1"/>
  <c r="CV45" i="185" s="1"/>
  <c r="CW45" i="185" s="1"/>
  <c r="CX45" i="185" s="1"/>
  <c r="CY45" i="185" s="1"/>
  <c r="CZ45" i="185" s="1"/>
  <c r="DA45" i="185" s="1"/>
  <c r="DB45" i="185" s="1"/>
  <c r="DC45" i="185" s="1"/>
  <c r="DD45" i="185" s="1"/>
  <c r="DE45" i="185" s="1"/>
  <c r="DF45" i="185" s="1"/>
  <c r="DG45" i="185" s="1"/>
  <c r="DH45" i="185" s="1"/>
  <c r="DI45" i="185" s="1"/>
  <c r="DJ45" i="185" s="1"/>
  <c r="DK45" i="185" s="1"/>
  <c r="DL45" i="185" s="1"/>
  <c r="DM45" i="185" s="1"/>
  <c r="DN45" i="185" s="1"/>
  <c r="DO45" i="185" s="1"/>
  <c r="DP45" i="185" s="1"/>
  <c r="DQ45" i="185" s="1"/>
  <c r="DR45" i="185" s="1"/>
  <c r="DS45" i="185" s="1"/>
  <c r="DT45" i="185" s="1"/>
  <c r="DU45" i="185" s="1"/>
  <c r="DV45" i="185" s="1"/>
  <c r="DW45" i="185" s="1"/>
  <c r="DX45" i="185" s="1"/>
  <c r="DY45" i="185" s="1"/>
  <c r="DZ45" i="185" s="1"/>
  <c r="EA45" i="185" s="1"/>
  <c r="EB45" i="185" s="1"/>
  <c r="EC45" i="185" s="1"/>
  <c r="ED45" i="185" s="1"/>
  <c r="EE45" i="185" s="1"/>
  <c r="EF45" i="185" s="1"/>
  <c r="EG45" i="185" s="1"/>
  <c r="EH45" i="185" s="1"/>
  <c r="EI45" i="185" s="1"/>
  <c r="S17" i="168"/>
  <c r="CJ17" i="168" s="1"/>
  <c r="CL17" i="168" s="1"/>
  <c r="CM17" i="168" s="1"/>
  <c r="DU17" i="168" s="1"/>
  <c r="DV17" i="168" s="1"/>
  <c r="DW17" i="168" s="1"/>
  <c r="DX17" i="168" s="1"/>
  <c r="DY17" i="168" s="1"/>
  <c r="DZ17" i="168" s="1"/>
  <c r="EA17" i="168" s="1"/>
  <c r="EB17" i="168" s="1"/>
  <c r="EC17" i="168" s="1"/>
  <c r="ED17" i="168" s="1"/>
  <c r="EE17" i="168" s="1"/>
  <c r="EF17" i="168" s="1"/>
  <c r="EG17" i="168" s="1"/>
  <c r="EH17" i="168" s="1"/>
  <c r="EI17" i="168" s="1"/>
  <c r="EJ17" i="168" s="1"/>
  <c r="EK17" i="168" s="1"/>
  <c r="EL17" i="168" s="1"/>
  <c r="EM17" i="168" s="1"/>
  <c r="EN17" i="168" s="1"/>
  <c r="EO17" i="168" s="1"/>
  <c r="EP17" i="168" s="1"/>
  <c r="EQ17" i="168" s="1"/>
  <c r="ER17" i="168" s="1"/>
  <c r="ES17" i="168" s="1"/>
  <c r="ET17" i="168" s="1"/>
  <c r="EU17" i="168" s="1"/>
  <c r="EV17" i="168" s="1"/>
  <c r="EW17" i="168" s="1"/>
  <c r="EX17" i="168" s="1"/>
  <c r="EY17" i="168" s="1"/>
  <c r="EZ17" i="168" s="1"/>
  <c r="FA17" i="168" s="1"/>
  <c r="FB17" i="168" s="1"/>
  <c r="FC17" i="168" s="1"/>
  <c r="FD17" i="168" s="1"/>
  <c r="FE17" i="168" s="1"/>
  <c r="FF17" i="168" s="1"/>
  <c r="FG17" i="168" s="1"/>
  <c r="FH17" i="168" s="1"/>
  <c r="FI17" i="168" s="1"/>
  <c r="FJ17" i="168" s="1"/>
  <c r="FK17" i="168" s="1"/>
  <c r="FL17" i="168" s="1"/>
  <c r="FM17" i="168" s="1"/>
  <c r="FN17" i="168" s="1"/>
  <c r="FO17" i="168" s="1"/>
  <c r="FP17" i="168" s="1"/>
  <c r="FQ17" i="168" s="1"/>
  <c r="FR17" i="168" s="1"/>
  <c r="FS17" i="168" s="1"/>
  <c r="FT17" i="168" s="1"/>
  <c r="FU17" i="168" s="1"/>
  <c r="FV17" i="168" s="1"/>
  <c r="FW17" i="168" s="1"/>
  <c r="FX17" i="168" s="1"/>
  <c r="FY17" i="168" s="1"/>
  <c r="FZ17" i="168" s="1"/>
  <c r="GA17" i="168" s="1"/>
  <c r="GB17" i="168" s="1"/>
  <c r="GC17" i="168" s="1"/>
  <c r="GD17" i="168" s="1"/>
  <c r="GE17" i="168" s="1"/>
  <c r="GF17" i="168" s="1"/>
  <c r="GG17" i="168" s="1"/>
  <c r="GH17" i="168" s="1"/>
  <c r="GI17" i="168" s="1"/>
  <c r="GJ17" i="168" s="1"/>
  <c r="GK17" i="168" s="1"/>
  <c r="GL17" i="168" s="1"/>
  <c r="GM17" i="168" s="1"/>
  <c r="GN17" i="168" s="1"/>
  <c r="GO17" i="168" s="1"/>
  <c r="GP17" i="168" s="1"/>
  <c r="GQ17" i="168" s="1"/>
  <c r="GR17" i="168" s="1"/>
  <c r="GS17" i="168" s="1"/>
  <c r="GT17" i="168" s="1"/>
  <c r="GU17" i="168" s="1"/>
  <c r="GV17" i="168" s="1"/>
  <c r="GW17" i="168" s="1"/>
  <c r="GX17" i="168" s="1"/>
  <c r="GY17" i="168" s="1"/>
  <c r="GZ17" i="168" s="1"/>
  <c r="HA17" i="168" s="1"/>
  <c r="HB17" i="168" s="1"/>
  <c r="HC17" i="168" s="1"/>
  <c r="HD17" i="168" s="1"/>
  <c r="HE17" i="168" s="1"/>
  <c r="HF17" i="168" s="1"/>
  <c r="HG17" i="168" s="1"/>
  <c r="Q13" i="187" a="1"/>
  <c r="Q13" i="187" s="1"/>
  <c r="N13" i="187" s="1"/>
  <c r="AD26" i="185"/>
  <c r="AI20" i="185" s="1"/>
  <c r="AZ49" i="185" s="1"/>
  <c r="BA49" i="185" s="1"/>
  <c r="DP14" i="185"/>
  <c r="DQ14" i="185" s="1"/>
  <c r="DR14" i="185" s="1"/>
  <c r="DS14" i="185" s="1"/>
  <c r="DT14" i="185" s="1"/>
  <c r="DU14" i="185" s="1"/>
  <c r="DV14" i="185" s="1"/>
  <c r="DW14" i="185" s="1"/>
  <c r="DX14" i="185" s="1"/>
  <c r="DY14" i="185" s="1"/>
  <c r="DZ14" i="185" s="1"/>
  <c r="EA14" i="185" s="1"/>
  <c r="EB14" i="185" s="1"/>
  <c r="EC14" i="185" s="1"/>
  <c r="ED14" i="185" s="1"/>
  <c r="EE14" i="185" s="1"/>
  <c r="EF14" i="185" s="1"/>
  <c r="EG14" i="185" s="1"/>
  <c r="EH14" i="185" s="1"/>
  <c r="EI14" i="185" s="1"/>
  <c r="EJ14" i="185" s="1"/>
  <c r="EK14" i="185" s="1"/>
  <c r="EL14" i="185" s="1"/>
  <c r="EM14" i="185" s="1"/>
  <c r="EN14" i="185" s="1"/>
  <c r="EO14" i="185" s="1"/>
  <c r="EP14" i="185" s="1"/>
  <c r="EQ14" i="185" s="1"/>
  <c r="ER14" i="185" s="1"/>
  <c r="ES14" i="185" s="1"/>
  <c r="ET14" i="185" s="1"/>
  <c r="EU14" i="185" s="1"/>
  <c r="EV14" i="185" s="1"/>
  <c r="EW14" i="185" s="1"/>
  <c r="EX14" i="185" s="1"/>
  <c r="EY14" i="185" s="1"/>
  <c r="EZ14" i="185" s="1"/>
  <c r="FA14" i="185" s="1"/>
  <c r="FB14" i="185" s="1"/>
  <c r="FC14" i="185" s="1"/>
  <c r="FD14" i="185" s="1"/>
  <c r="FE14" i="185" s="1"/>
  <c r="FF14" i="185" s="1"/>
  <c r="FG14" i="185" s="1"/>
  <c r="FH14" i="185" s="1"/>
  <c r="FI14" i="185" s="1"/>
  <c r="FJ14" i="185" s="1"/>
  <c r="FK14" i="185" s="1"/>
  <c r="FL14" i="185" s="1"/>
  <c r="FM14" i="185" s="1"/>
  <c r="FN14" i="185" s="1"/>
  <c r="FO14" i="185" s="1"/>
  <c r="FP14" i="185" s="1"/>
  <c r="FQ14" i="185" s="1"/>
  <c r="FR14" i="185" s="1"/>
  <c r="FS14" i="185" s="1"/>
  <c r="FT14" i="185" s="1"/>
  <c r="FU14" i="185" s="1"/>
  <c r="FV14" i="185" s="1"/>
  <c r="FW14" i="185" s="1"/>
  <c r="FX14" i="185" s="1"/>
  <c r="FY14" i="185" s="1"/>
  <c r="FZ14" i="185" s="1"/>
  <c r="GA14" i="185" s="1"/>
  <c r="GB14" i="185" s="1"/>
  <c r="GC14" i="185" s="1"/>
  <c r="GD14" i="185" s="1"/>
  <c r="GE14" i="185" s="1"/>
  <c r="GF14" i="185" s="1"/>
  <c r="GG14" i="185" s="1"/>
  <c r="GH14" i="185" s="1"/>
  <c r="GI14" i="185" s="1"/>
  <c r="GJ14" i="185" s="1"/>
  <c r="GK14" i="185" s="1"/>
  <c r="GL14" i="185" s="1"/>
  <c r="GM14" i="185" s="1"/>
  <c r="GN14" i="185" s="1"/>
  <c r="GO14" i="185" s="1"/>
  <c r="GP14" i="185" s="1"/>
  <c r="GQ14" i="185" s="1"/>
  <c r="GR14" i="185" s="1"/>
  <c r="GS14" i="185" s="1"/>
  <c r="GT14" i="185" s="1"/>
  <c r="GU14" i="185" s="1"/>
  <c r="GV14" i="185" s="1"/>
  <c r="GW14" i="185" s="1"/>
  <c r="GX14" i="185" s="1"/>
  <c r="GY14" i="185" s="1"/>
  <c r="GZ14" i="185" s="1"/>
  <c r="HA14" i="185" s="1"/>
  <c r="HB14" i="185" s="1"/>
  <c r="HC14" i="185" s="1"/>
  <c r="HD14" i="185" s="1"/>
  <c r="HE14" i="185" s="1"/>
  <c r="HF14" i="185" s="1"/>
  <c r="HG14" i="185" s="1"/>
  <c r="AZ45" i="187"/>
  <c r="BA45" i="187" s="1"/>
  <c r="AJ16" i="187" s="1"/>
  <c r="I143" i="104" s="1"/>
  <c r="I164" i="104" s="1"/>
  <c r="N16" i="184"/>
  <c r="N13" i="184"/>
  <c r="Q17" i="168" a="1"/>
  <c r="Q17" i="168" s="1"/>
  <c r="N19" i="188"/>
  <c r="N13" i="185"/>
  <c r="N18" i="184"/>
  <c r="N14" i="188"/>
  <c r="BD48" i="187"/>
  <c r="BE48" i="187" s="1"/>
  <c r="BF48" i="187" s="1"/>
  <c r="AO19" i="187" s="1"/>
  <c r="CO45" i="187" s="1"/>
  <c r="N38" i="187"/>
  <c r="N37" i="184"/>
  <c r="N39" i="185"/>
  <c r="N12" i="185"/>
  <c r="N31" i="184"/>
  <c r="AD13" i="188"/>
  <c r="AV17" i="187"/>
  <c r="AW17" i="187" s="1"/>
  <c r="E54" i="187" s="1"/>
  <c r="F54" i="187" s="1"/>
  <c r="AZ24" i="185" a="1"/>
  <c r="AZ24" i="185" s="1"/>
  <c r="AZ25" i="185" s="1" a="1"/>
  <c r="AZ25" i="185" s="1"/>
  <c r="AZ14" i="185" s="1"/>
  <c r="BA14" i="185" s="1"/>
  <c r="K48" i="185" s="1"/>
  <c r="L48" i="185" s="1"/>
  <c r="AZ24" i="184" a="1"/>
  <c r="AZ24" i="184" s="1"/>
  <c r="AZ25" i="184" s="1" a="1"/>
  <c r="AZ25" i="184" s="1"/>
  <c r="AZ14" i="184" s="1"/>
  <c r="BA14" i="184" s="1"/>
  <c r="K48" i="184" s="1"/>
  <c r="L48" i="184" s="1"/>
  <c r="N38" i="185"/>
  <c r="N18" i="186"/>
  <c r="N36" i="184"/>
  <c r="N27" i="188"/>
  <c r="S14" i="187"/>
  <c r="CJ14" i="187" s="1"/>
  <c r="CL14" i="187" s="1"/>
  <c r="CM14" i="187" s="1"/>
  <c r="AD10" i="187"/>
  <c r="Q14" i="187" a="1"/>
  <c r="Q14" i="187" s="1"/>
  <c r="AD22" i="187" s="1"/>
  <c r="Y107" i="104"/>
  <c r="N13" i="186"/>
  <c r="AZ50" i="186"/>
  <c r="BA50" i="186" s="1"/>
  <c r="AA107" i="104"/>
  <c r="N14" i="185"/>
  <c r="AI15" i="186"/>
  <c r="W107" i="104" s="1"/>
  <c r="Q41" i="168" a="1"/>
  <c r="Q41" i="168" s="1"/>
  <c r="Q23" i="168" a="1"/>
  <c r="Q23" i="168" s="1"/>
  <c r="N23" i="168" s="1"/>
  <c r="Q22" i="168" a="1"/>
  <c r="Q22" i="168" s="1"/>
  <c r="Q20" i="168" a="1"/>
  <c r="Q20" i="168" s="1"/>
  <c r="Q19" i="168" a="1"/>
  <c r="Q19" i="168" s="1"/>
  <c r="Q18" i="168" a="1"/>
  <c r="Q18" i="168" s="1"/>
  <c r="BD25" i="168"/>
  <c r="Q14" i="168" a="1"/>
  <c r="Q14" i="168" s="1"/>
  <c r="Q12" i="168" a="1"/>
  <c r="Q12" i="168" s="1"/>
  <c r="T106" i="104"/>
  <c r="AZ43" i="185"/>
  <c r="BA43" i="185" s="1"/>
  <c r="Q26" i="168" a="1"/>
  <c r="Q26" i="168" s="1"/>
  <c r="Q13" i="168" a="1"/>
  <c r="Q13" i="168" s="1"/>
  <c r="AD22" i="188"/>
  <c r="AI21" i="188" s="1"/>
  <c r="AA109" i="104" s="1"/>
  <c r="AD14" i="188"/>
  <c r="AZ24" i="188" a="1"/>
  <c r="AZ24" i="188" s="1"/>
  <c r="AZ25" i="188" s="1" a="1"/>
  <c r="AZ25" i="188" s="1"/>
  <c r="AZ14" i="188" s="1"/>
  <c r="BA14" i="188" s="1"/>
  <c r="K48" i="188" s="1"/>
  <c r="L48" i="188" s="1"/>
  <c r="AD20" i="187"/>
  <c r="AI17" i="187" s="1"/>
  <c r="AZ24" i="187" a="1"/>
  <c r="AZ24" i="187" s="1"/>
  <c r="AZ25" i="187" s="1" a="1"/>
  <c r="AZ25" i="187" s="1"/>
  <c r="AZ14" i="187" s="1"/>
  <c r="BA14" i="187" s="1"/>
  <c r="K48" i="187" s="1"/>
  <c r="L48" i="187" s="1"/>
  <c r="BD45" i="187"/>
  <c r="BE45" i="187" s="1"/>
  <c r="BF45" i="187" s="1"/>
  <c r="AO16" i="187" s="1"/>
  <c r="AJ19" i="186"/>
  <c r="L142" i="104" s="1"/>
  <c r="L163" i="104" s="1"/>
  <c r="AO94" i="186"/>
  <c r="DU14" i="186"/>
  <c r="DV14" i="186" s="1"/>
  <c r="DW14" i="186" s="1"/>
  <c r="DX14" i="186" s="1"/>
  <c r="DY14" i="186" s="1"/>
  <c r="DZ14" i="186" s="1"/>
  <c r="EA14" i="186" s="1"/>
  <c r="EB14" i="186" s="1"/>
  <c r="EC14" i="186" s="1"/>
  <c r="ED14" i="186" s="1"/>
  <c r="EE14" i="186" s="1"/>
  <c r="EF14" i="186" s="1"/>
  <c r="EG14" i="186" s="1"/>
  <c r="EH14" i="186" s="1"/>
  <c r="EI14" i="186" s="1"/>
  <c r="EJ14" i="186" s="1"/>
  <c r="EK14" i="186" s="1"/>
  <c r="EL14" i="186" s="1"/>
  <c r="EM14" i="186" s="1"/>
  <c r="EN14" i="186" s="1"/>
  <c r="EO14" i="186" s="1"/>
  <c r="EP14" i="186" s="1"/>
  <c r="EQ14" i="186" s="1"/>
  <c r="ER14" i="186" s="1"/>
  <c r="ES14" i="186" s="1"/>
  <c r="ET14" i="186" s="1"/>
  <c r="EU14" i="186" s="1"/>
  <c r="EV14" i="186" s="1"/>
  <c r="EW14" i="186" s="1"/>
  <c r="EX14" i="186" s="1"/>
  <c r="EY14" i="186" s="1"/>
  <c r="EZ14" i="186" s="1"/>
  <c r="FA14" i="186" s="1"/>
  <c r="FB14" i="186" s="1"/>
  <c r="FC14" i="186" s="1"/>
  <c r="FD14" i="186" s="1"/>
  <c r="FE14" i="186" s="1"/>
  <c r="FF14" i="186" s="1"/>
  <c r="FG14" i="186" s="1"/>
  <c r="FH14" i="186" s="1"/>
  <c r="FI14" i="186" s="1"/>
  <c r="FJ14" i="186" s="1"/>
  <c r="FK14" i="186" s="1"/>
  <c r="FL14" i="186" s="1"/>
  <c r="FM14" i="186" s="1"/>
  <c r="FN14" i="186" s="1"/>
  <c r="FO14" i="186" s="1"/>
  <c r="FP14" i="186" s="1"/>
  <c r="FQ14" i="186" s="1"/>
  <c r="FR14" i="186" s="1"/>
  <c r="FS14" i="186" s="1"/>
  <c r="FT14" i="186" s="1"/>
  <c r="FU14" i="186" s="1"/>
  <c r="FV14" i="186" s="1"/>
  <c r="FW14" i="186" s="1"/>
  <c r="FX14" i="186" s="1"/>
  <c r="FY14" i="186" s="1"/>
  <c r="FZ14" i="186" s="1"/>
  <c r="GA14" i="186" s="1"/>
  <c r="GB14" i="186" s="1"/>
  <c r="GC14" i="186" s="1"/>
  <c r="GD14" i="186" s="1"/>
  <c r="GE14" i="186" s="1"/>
  <c r="GF14" i="186" s="1"/>
  <c r="GG14" i="186" s="1"/>
  <c r="GH14" i="186" s="1"/>
  <c r="GI14" i="186" s="1"/>
  <c r="GJ14" i="186" s="1"/>
  <c r="GK14" i="186" s="1"/>
  <c r="GL14" i="186" s="1"/>
  <c r="GM14" i="186" s="1"/>
  <c r="GN14" i="186" s="1"/>
  <c r="GO14" i="186" s="1"/>
  <c r="GP14" i="186" s="1"/>
  <c r="GQ14" i="186" s="1"/>
  <c r="GR14" i="186" s="1"/>
  <c r="GS14" i="186" s="1"/>
  <c r="GT14" i="186" s="1"/>
  <c r="GU14" i="186" s="1"/>
  <c r="GV14" i="186" s="1"/>
  <c r="GW14" i="186" s="1"/>
  <c r="GX14" i="186" s="1"/>
  <c r="GY14" i="186" s="1"/>
  <c r="GZ14" i="186" s="1"/>
  <c r="HA14" i="186" s="1"/>
  <c r="HB14" i="186" s="1"/>
  <c r="HC14" i="186" s="1"/>
  <c r="HD14" i="186" s="1"/>
  <c r="HE14" i="186" s="1"/>
  <c r="HF14" i="186" s="1"/>
  <c r="HG14" i="186" s="1"/>
  <c r="AI17" i="185"/>
  <c r="AZ46" i="185" s="1"/>
  <c r="BA46" i="185" s="1"/>
  <c r="K117" i="104"/>
  <c r="CT47" i="185"/>
  <c r="BD32" i="168"/>
  <c r="AD16" i="168"/>
  <c r="S41" i="168"/>
  <c r="CJ41" i="168" s="1"/>
  <c r="N23" i="186"/>
  <c r="N32" i="168"/>
  <c r="N21" i="185"/>
  <c r="N30" i="184"/>
  <c r="N28" i="184"/>
  <c r="N23" i="188"/>
  <c r="BD50" i="188"/>
  <c r="BE50" i="188" s="1"/>
  <c r="BF50" i="188" s="1"/>
  <c r="AO21" i="188" s="1"/>
  <c r="W106" i="104"/>
  <c r="BD45" i="186"/>
  <c r="BE45" i="186" s="1"/>
  <c r="BF45" i="186" s="1"/>
  <c r="AO16" i="186" s="1"/>
  <c r="S48" i="186"/>
  <c r="BD24" i="187"/>
  <c r="BD24" i="184"/>
  <c r="S48" i="184"/>
  <c r="N22" i="187"/>
  <c r="AD12" i="188"/>
  <c r="AI14" i="188" s="1"/>
  <c r="AZ43" i="188" s="1"/>
  <c r="BA43" i="188" s="1"/>
  <c r="S48" i="188"/>
  <c r="BD50" i="184"/>
  <c r="BE50" i="184" s="1"/>
  <c r="BF50" i="184" s="1"/>
  <c r="AO21" i="184" s="1"/>
  <c r="BD50" i="186"/>
  <c r="BE50" i="186" s="1"/>
  <c r="BF50" i="186" s="1"/>
  <c r="AO21" i="186" s="1"/>
  <c r="N35" i="168"/>
  <c r="N20" i="184"/>
  <c r="N13" i="188"/>
  <c r="S22" i="168"/>
  <c r="CJ22" i="168" s="1"/>
  <c r="CL22" i="168" s="1"/>
  <c r="CM22" i="168" s="1"/>
  <c r="CV22" i="168" s="1"/>
  <c r="CW22" i="168" s="1"/>
  <c r="CX22" i="168" s="1"/>
  <c r="CY22" i="168" s="1"/>
  <c r="CZ22" i="168" s="1"/>
  <c r="DA22" i="168" s="1"/>
  <c r="DB22" i="168" s="1"/>
  <c r="DC22" i="168" s="1"/>
  <c r="DD22" i="168" s="1"/>
  <c r="DE22" i="168" s="1"/>
  <c r="DF22" i="168" s="1"/>
  <c r="DG22" i="168" s="1"/>
  <c r="DH22" i="168" s="1"/>
  <c r="DI22" i="168" s="1"/>
  <c r="DJ22" i="168" s="1"/>
  <c r="DK22" i="168" s="1"/>
  <c r="DL22" i="168" s="1"/>
  <c r="DM22" i="168" s="1"/>
  <c r="DN22" i="168" s="1"/>
  <c r="DO22" i="168" s="1"/>
  <c r="DP22" i="168" s="1"/>
  <c r="DQ22" i="168" s="1"/>
  <c r="DR22" i="168" s="1"/>
  <c r="DS22" i="168" s="1"/>
  <c r="DT22" i="168" s="1"/>
  <c r="DU22" i="168" s="1"/>
  <c r="DV22" i="168" s="1"/>
  <c r="DW22" i="168" s="1"/>
  <c r="DX22" i="168" s="1"/>
  <c r="DY22" i="168" s="1"/>
  <c r="DZ22" i="168" s="1"/>
  <c r="EA22" i="168" s="1"/>
  <c r="EB22" i="168" s="1"/>
  <c r="EC22" i="168" s="1"/>
  <c r="ED22" i="168" s="1"/>
  <c r="EE22" i="168" s="1"/>
  <c r="EF22" i="168" s="1"/>
  <c r="EG22" i="168" s="1"/>
  <c r="EH22" i="168" s="1"/>
  <c r="EI22" i="168" s="1"/>
  <c r="EJ22" i="168" s="1"/>
  <c r="EK22" i="168" s="1"/>
  <c r="EL22" i="168" s="1"/>
  <c r="EM22" i="168" s="1"/>
  <c r="EN22" i="168" s="1"/>
  <c r="EO22" i="168" s="1"/>
  <c r="EP22" i="168" s="1"/>
  <c r="EQ22" i="168" s="1"/>
  <c r="ER22" i="168" s="1"/>
  <c r="ES22" i="168" s="1"/>
  <c r="ET22" i="168" s="1"/>
  <c r="EU22" i="168" s="1"/>
  <c r="EV22" i="168" s="1"/>
  <c r="EW22" i="168" s="1"/>
  <c r="EX22" i="168" s="1"/>
  <c r="EY22" i="168" s="1"/>
  <c r="EZ22" i="168" s="1"/>
  <c r="FA22" i="168" s="1"/>
  <c r="FB22" i="168" s="1"/>
  <c r="FC22" i="168" s="1"/>
  <c r="FD22" i="168" s="1"/>
  <c r="FE22" i="168" s="1"/>
  <c r="FF22" i="168" s="1"/>
  <c r="FG22" i="168" s="1"/>
  <c r="FH22" i="168" s="1"/>
  <c r="FI22" i="168" s="1"/>
  <c r="FJ22" i="168" s="1"/>
  <c r="FK22" i="168" s="1"/>
  <c r="FL22" i="168" s="1"/>
  <c r="FM22" i="168" s="1"/>
  <c r="FN22" i="168" s="1"/>
  <c r="FO22" i="168" s="1"/>
  <c r="FP22" i="168" s="1"/>
  <c r="FQ22" i="168" s="1"/>
  <c r="FR22" i="168" s="1"/>
  <c r="FS22" i="168" s="1"/>
  <c r="FT22" i="168" s="1"/>
  <c r="FU22" i="168" s="1"/>
  <c r="FV22" i="168" s="1"/>
  <c r="FW22" i="168" s="1"/>
  <c r="FX22" i="168" s="1"/>
  <c r="FY22" i="168" s="1"/>
  <c r="FZ22" i="168" s="1"/>
  <c r="GA22" i="168" s="1"/>
  <c r="GB22" i="168" s="1"/>
  <c r="GC22" i="168" s="1"/>
  <c r="GD22" i="168" s="1"/>
  <c r="GE22" i="168" s="1"/>
  <c r="GF22" i="168" s="1"/>
  <c r="GG22" i="168" s="1"/>
  <c r="GH22" i="168" s="1"/>
  <c r="GI22" i="168" s="1"/>
  <c r="GJ22" i="168" s="1"/>
  <c r="GK22" i="168" s="1"/>
  <c r="GL22" i="168" s="1"/>
  <c r="GM22" i="168" s="1"/>
  <c r="GN22" i="168" s="1"/>
  <c r="GO22" i="168" s="1"/>
  <c r="GP22" i="168" s="1"/>
  <c r="GQ22" i="168" s="1"/>
  <c r="GR22" i="168" s="1"/>
  <c r="GS22" i="168" s="1"/>
  <c r="GT22" i="168" s="1"/>
  <c r="GU22" i="168" s="1"/>
  <c r="GV22" i="168" s="1"/>
  <c r="GW22" i="168" s="1"/>
  <c r="GX22" i="168" s="1"/>
  <c r="GY22" i="168" s="1"/>
  <c r="GZ22" i="168" s="1"/>
  <c r="HA22" i="168" s="1"/>
  <c r="HB22" i="168" s="1"/>
  <c r="HC22" i="168" s="1"/>
  <c r="HD22" i="168" s="1"/>
  <c r="HE22" i="168" s="1"/>
  <c r="HF22" i="168" s="1"/>
  <c r="HG22" i="168" s="1"/>
  <c r="CA94" i="168"/>
  <c r="CR12" i="188"/>
  <c r="CS12" i="188" s="1"/>
  <c r="CT12" i="188" s="1"/>
  <c r="CU12" i="188" s="1"/>
  <c r="CV12" i="188" s="1"/>
  <c r="CW12" i="188" s="1"/>
  <c r="CX12" i="188" s="1"/>
  <c r="CY12" i="188" s="1"/>
  <c r="CZ12" i="188" s="1"/>
  <c r="DA12" i="188" s="1"/>
  <c r="DB12" i="188" s="1"/>
  <c r="DC12" i="188" s="1"/>
  <c r="DD12" i="188" s="1"/>
  <c r="DE12" i="188" s="1"/>
  <c r="DF12" i="188" s="1"/>
  <c r="DG12" i="188" s="1"/>
  <c r="DH12" i="188" s="1"/>
  <c r="DI12" i="188" s="1"/>
  <c r="DJ12" i="188" s="1"/>
  <c r="DK12" i="188" s="1"/>
  <c r="DL12" i="188" s="1"/>
  <c r="DM12" i="188" s="1"/>
  <c r="DN12" i="188" s="1"/>
  <c r="DO12" i="188" s="1"/>
  <c r="DP12" i="188" s="1"/>
  <c r="DQ12" i="188" s="1"/>
  <c r="DR12" i="188" s="1"/>
  <c r="DS12" i="188" s="1"/>
  <c r="DT12" i="188" s="1"/>
  <c r="DU12" i="188" s="1"/>
  <c r="DV12" i="188" s="1"/>
  <c r="DW12" i="188" s="1"/>
  <c r="DX12" i="188" s="1"/>
  <c r="DY12" i="188" s="1"/>
  <c r="DZ12" i="188" s="1"/>
  <c r="EA12" i="188" s="1"/>
  <c r="EB12" i="188" s="1"/>
  <c r="EC12" i="188" s="1"/>
  <c r="ED12" i="188" s="1"/>
  <c r="EE12" i="188" s="1"/>
  <c r="EF12" i="188" s="1"/>
  <c r="EG12" i="188" s="1"/>
  <c r="EH12" i="188" s="1"/>
  <c r="EI12" i="188" s="1"/>
  <c r="EJ12" i="188" s="1"/>
  <c r="EK12" i="188" s="1"/>
  <c r="EL12" i="188" s="1"/>
  <c r="EM12" i="188" s="1"/>
  <c r="EN12" i="188" s="1"/>
  <c r="EO12" i="188" s="1"/>
  <c r="EP12" i="188" s="1"/>
  <c r="EQ12" i="188" s="1"/>
  <c r="ER12" i="188" s="1"/>
  <c r="ES12" i="188" s="1"/>
  <c r="ET12" i="188" s="1"/>
  <c r="EU12" i="188" s="1"/>
  <c r="EV12" i="188" s="1"/>
  <c r="EW12" i="188" s="1"/>
  <c r="EX12" i="188" s="1"/>
  <c r="EY12" i="188" s="1"/>
  <c r="EZ12" i="188" s="1"/>
  <c r="FA12" i="188" s="1"/>
  <c r="FB12" i="188" s="1"/>
  <c r="FC12" i="188" s="1"/>
  <c r="FD12" i="188" s="1"/>
  <c r="FE12" i="188" s="1"/>
  <c r="FF12" i="188" s="1"/>
  <c r="FG12" i="188" s="1"/>
  <c r="FH12" i="188" s="1"/>
  <c r="FI12" i="188" s="1"/>
  <c r="FJ12" i="188" s="1"/>
  <c r="FK12" i="188" s="1"/>
  <c r="FL12" i="188" s="1"/>
  <c r="FM12" i="188" s="1"/>
  <c r="FN12" i="188" s="1"/>
  <c r="FO12" i="188" s="1"/>
  <c r="FP12" i="188" s="1"/>
  <c r="FQ12" i="188" s="1"/>
  <c r="FR12" i="188" s="1"/>
  <c r="FS12" i="188" s="1"/>
  <c r="FT12" i="188" s="1"/>
  <c r="FU12" i="188" s="1"/>
  <c r="FV12" i="188" s="1"/>
  <c r="FW12" i="188" s="1"/>
  <c r="FX12" i="188" s="1"/>
  <c r="FY12" i="188" s="1"/>
  <c r="FZ12" i="188" s="1"/>
  <c r="GA12" i="188" s="1"/>
  <c r="GB12" i="188" s="1"/>
  <c r="GC12" i="188" s="1"/>
  <c r="GD12" i="188" s="1"/>
  <c r="GE12" i="188" s="1"/>
  <c r="GF12" i="188" s="1"/>
  <c r="GG12" i="188" s="1"/>
  <c r="GH12" i="188" s="1"/>
  <c r="GI12" i="188" s="1"/>
  <c r="GJ12" i="188" s="1"/>
  <c r="GK12" i="188" s="1"/>
  <c r="GL12" i="188" s="1"/>
  <c r="GM12" i="188" s="1"/>
  <c r="GN12" i="188" s="1"/>
  <c r="GO12" i="188" s="1"/>
  <c r="GP12" i="188" s="1"/>
  <c r="GQ12" i="188" s="1"/>
  <c r="GR12" i="188" s="1"/>
  <c r="GS12" i="188" s="1"/>
  <c r="GT12" i="188" s="1"/>
  <c r="GU12" i="188" s="1"/>
  <c r="GV12" i="188" s="1"/>
  <c r="GW12" i="188" s="1"/>
  <c r="GX12" i="188" s="1"/>
  <c r="GY12" i="188" s="1"/>
  <c r="GZ12" i="188" s="1"/>
  <c r="HA12" i="188" s="1"/>
  <c r="HB12" i="188" s="1"/>
  <c r="HC12" i="188" s="1"/>
  <c r="HD12" i="188" s="1"/>
  <c r="HE12" i="188" s="1"/>
  <c r="HF12" i="188" s="1"/>
  <c r="HG12" i="188" s="1"/>
  <c r="AD26" i="188"/>
  <c r="AI20" i="188" s="1"/>
  <c r="AZ49" i="188" s="1"/>
  <c r="BA49" i="188" s="1"/>
  <c r="EH13" i="187"/>
  <c r="EI13" i="187" s="1"/>
  <c r="EJ13" i="187" s="1"/>
  <c r="EK13" i="187" s="1"/>
  <c r="EL13" i="187" s="1"/>
  <c r="EM13" i="187" s="1"/>
  <c r="EN13" i="187" s="1"/>
  <c r="EO13" i="187" s="1"/>
  <c r="EP13" i="187" s="1"/>
  <c r="EQ13" i="187" s="1"/>
  <c r="ER13" i="187" s="1"/>
  <c r="ES13" i="187" s="1"/>
  <c r="ET13" i="187" s="1"/>
  <c r="EU13" i="187" s="1"/>
  <c r="EV13" i="187" s="1"/>
  <c r="EW13" i="187" s="1"/>
  <c r="EX13" i="187" s="1"/>
  <c r="EY13" i="187" s="1"/>
  <c r="EZ13" i="187" s="1"/>
  <c r="FA13" i="187" s="1"/>
  <c r="FB13" i="187" s="1"/>
  <c r="FC13" i="187" s="1"/>
  <c r="FD13" i="187" s="1"/>
  <c r="FE13" i="187" s="1"/>
  <c r="FF13" i="187" s="1"/>
  <c r="FG13" i="187" s="1"/>
  <c r="FH13" i="187" s="1"/>
  <c r="FI13" i="187" s="1"/>
  <c r="FJ13" i="187" s="1"/>
  <c r="FK13" i="187" s="1"/>
  <c r="FL13" i="187" s="1"/>
  <c r="FM13" i="187" s="1"/>
  <c r="FN13" i="187" s="1"/>
  <c r="FO13" i="187" s="1"/>
  <c r="FP13" i="187" s="1"/>
  <c r="FQ13" i="187" s="1"/>
  <c r="FR13" i="187" s="1"/>
  <c r="FS13" i="187" s="1"/>
  <c r="FT13" i="187" s="1"/>
  <c r="FU13" i="187" s="1"/>
  <c r="FV13" i="187" s="1"/>
  <c r="FW13" i="187" s="1"/>
  <c r="FX13" i="187" s="1"/>
  <c r="FY13" i="187" s="1"/>
  <c r="FZ13" i="187" s="1"/>
  <c r="GA13" i="187" s="1"/>
  <c r="GB13" i="187" s="1"/>
  <c r="GC13" i="187" s="1"/>
  <c r="GD13" i="187" s="1"/>
  <c r="GE13" i="187" s="1"/>
  <c r="GF13" i="187" s="1"/>
  <c r="GG13" i="187" s="1"/>
  <c r="GH13" i="187" s="1"/>
  <c r="GI13" i="187" s="1"/>
  <c r="GJ13" i="187" s="1"/>
  <c r="GK13" i="187" s="1"/>
  <c r="GL13" i="187" s="1"/>
  <c r="GM13" i="187" s="1"/>
  <c r="GN13" i="187" s="1"/>
  <c r="GO13" i="187" s="1"/>
  <c r="GP13" i="187" s="1"/>
  <c r="GQ13" i="187" s="1"/>
  <c r="GR13" i="187" s="1"/>
  <c r="GS13" i="187" s="1"/>
  <c r="GT13" i="187" s="1"/>
  <c r="GU13" i="187" s="1"/>
  <c r="GV13" i="187" s="1"/>
  <c r="GW13" i="187" s="1"/>
  <c r="GX13" i="187" s="1"/>
  <c r="GY13" i="187" s="1"/>
  <c r="GZ13" i="187" s="1"/>
  <c r="HA13" i="187" s="1"/>
  <c r="HB13" i="187" s="1"/>
  <c r="HC13" i="187" s="1"/>
  <c r="HD13" i="187" s="1"/>
  <c r="HE13" i="187" s="1"/>
  <c r="HF13" i="187" s="1"/>
  <c r="HG13" i="187" s="1"/>
  <c r="AZ25" i="186" a="1"/>
  <c r="AZ25" i="186" s="1"/>
  <c r="AZ14" i="186" s="1"/>
  <c r="BA14" i="186" s="1"/>
  <c r="K48" i="186" s="1"/>
  <c r="L48" i="186" s="1"/>
  <c r="CO45" i="186"/>
  <c r="CP45" i="186" s="1"/>
  <c r="CP46" i="186" s="1"/>
  <c r="H128" i="104" s="1"/>
  <c r="AJ15" i="185"/>
  <c r="H141" i="104" s="1"/>
  <c r="H162" i="104" s="1"/>
  <c r="AO90" i="185"/>
  <c r="AJ19" i="184"/>
  <c r="L140" i="104" s="1"/>
  <c r="L161" i="104" s="1"/>
  <c r="AO94" i="184"/>
  <c r="N42" i="184"/>
  <c r="AD16" i="184"/>
  <c r="N26" i="186"/>
  <c r="AD12" i="187"/>
  <c r="AI14" i="187" s="1"/>
  <c r="AD12" i="186"/>
  <c r="AI14" i="186" s="1"/>
  <c r="AD13" i="184"/>
  <c r="BD45" i="184"/>
  <c r="BE45" i="184" s="1"/>
  <c r="BF45" i="184" s="1"/>
  <c r="AO16" i="184" s="1"/>
  <c r="AD18" i="186"/>
  <c r="AI16" i="186" s="1"/>
  <c r="K118" i="104"/>
  <c r="CT47" i="186"/>
  <c r="N36" i="168"/>
  <c r="N34" i="185"/>
  <c r="N36" i="188"/>
  <c r="N40" i="168"/>
  <c r="N36" i="187"/>
  <c r="N18" i="185"/>
  <c r="N16" i="186"/>
  <c r="N33" i="188"/>
  <c r="N39" i="168"/>
  <c r="N38" i="184"/>
  <c r="N15" i="184"/>
  <c r="S18" i="168"/>
  <c r="CJ18" i="168" s="1"/>
  <c r="CL18" i="168" s="1"/>
  <c r="CM18" i="168" s="1"/>
  <c r="DP18" i="168" s="1"/>
  <c r="DQ18" i="168" s="1"/>
  <c r="DR18" i="168" s="1"/>
  <c r="DS18" i="168" s="1"/>
  <c r="DT18" i="168" s="1"/>
  <c r="DU18" i="168" s="1"/>
  <c r="DV18" i="168" s="1"/>
  <c r="DW18" i="168" s="1"/>
  <c r="DX18" i="168" s="1"/>
  <c r="DY18" i="168" s="1"/>
  <c r="DZ18" i="168" s="1"/>
  <c r="EA18" i="168" s="1"/>
  <c r="EB18" i="168" s="1"/>
  <c r="EC18" i="168" s="1"/>
  <c r="ED18" i="168" s="1"/>
  <c r="EE18" i="168" s="1"/>
  <c r="EF18" i="168" s="1"/>
  <c r="EG18" i="168" s="1"/>
  <c r="EH18" i="168" s="1"/>
  <c r="EI18" i="168" s="1"/>
  <c r="EJ18" i="168" s="1"/>
  <c r="EK18" i="168" s="1"/>
  <c r="EL18" i="168" s="1"/>
  <c r="EM18" i="168" s="1"/>
  <c r="EN18" i="168" s="1"/>
  <c r="EO18" i="168" s="1"/>
  <c r="EP18" i="168" s="1"/>
  <c r="EQ18" i="168" s="1"/>
  <c r="ER18" i="168" s="1"/>
  <c r="ES18" i="168" s="1"/>
  <c r="ET18" i="168" s="1"/>
  <c r="EU18" i="168" s="1"/>
  <c r="EV18" i="168" s="1"/>
  <c r="EW18" i="168" s="1"/>
  <c r="EX18" i="168" s="1"/>
  <c r="EY18" i="168" s="1"/>
  <c r="EZ18" i="168" s="1"/>
  <c r="FA18" i="168" s="1"/>
  <c r="FB18" i="168" s="1"/>
  <c r="FC18" i="168" s="1"/>
  <c r="FD18" i="168" s="1"/>
  <c r="FE18" i="168" s="1"/>
  <c r="FF18" i="168" s="1"/>
  <c r="FG18" i="168" s="1"/>
  <c r="FH18" i="168" s="1"/>
  <c r="FI18" i="168" s="1"/>
  <c r="FJ18" i="168" s="1"/>
  <c r="FK18" i="168" s="1"/>
  <c r="FL18" i="168" s="1"/>
  <c r="FM18" i="168" s="1"/>
  <c r="FN18" i="168" s="1"/>
  <c r="FO18" i="168" s="1"/>
  <c r="FP18" i="168" s="1"/>
  <c r="FQ18" i="168" s="1"/>
  <c r="FR18" i="168" s="1"/>
  <c r="FS18" i="168" s="1"/>
  <c r="FT18" i="168" s="1"/>
  <c r="FU18" i="168" s="1"/>
  <c r="FV18" i="168" s="1"/>
  <c r="FW18" i="168" s="1"/>
  <c r="FX18" i="168" s="1"/>
  <c r="FY18" i="168" s="1"/>
  <c r="FZ18" i="168" s="1"/>
  <c r="GA18" i="168" s="1"/>
  <c r="GB18" i="168" s="1"/>
  <c r="GC18" i="168" s="1"/>
  <c r="GD18" i="168" s="1"/>
  <c r="GE18" i="168" s="1"/>
  <c r="GF18" i="168" s="1"/>
  <c r="GG18" i="168" s="1"/>
  <c r="GH18" i="168" s="1"/>
  <c r="GI18" i="168" s="1"/>
  <c r="GJ18" i="168" s="1"/>
  <c r="GK18" i="168" s="1"/>
  <c r="GL18" i="168" s="1"/>
  <c r="GM18" i="168" s="1"/>
  <c r="GN18" i="168" s="1"/>
  <c r="GO18" i="168" s="1"/>
  <c r="GP18" i="168" s="1"/>
  <c r="GQ18" i="168" s="1"/>
  <c r="GR18" i="168" s="1"/>
  <c r="GS18" i="168" s="1"/>
  <c r="GT18" i="168" s="1"/>
  <c r="GU18" i="168" s="1"/>
  <c r="GV18" i="168" s="1"/>
  <c r="GW18" i="168" s="1"/>
  <c r="GX18" i="168" s="1"/>
  <c r="GY18" i="168" s="1"/>
  <c r="GZ18" i="168" s="1"/>
  <c r="HA18" i="168" s="1"/>
  <c r="HB18" i="168" s="1"/>
  <c r="HC18" i="168" s="1"/>
  <c r="HD18" i="168" s="1"/>
  <c r="HE18" i="168" s="1"/>
  <c r="HF18" i="168" s="1"/>
  <c r="HG18" i="168" s="1"/>
  <c r="N16" i="187"/>
  <c r="N34" i="168"/>
  <c r="N12" i="187"/>
  <c r="N14" i="186"/>
  <c r="BD24" i="186"/>
  <c r="BD24" i="185"/>
  <c r="BD14" i="185" s="1"/>
  <c r="BE14" i="185" s="1"/>
  <c r="H48" i="185" s="1"/>
  <c r="I48" i="185" s="1"/>
  <c r="BD24" i="168"/>
  <c r="AD14" i="168"/>
  <c r="DP19" i="185"/>
  <c r="DQ19" i="185" s="1"/>
  <c r="DR19" i="185" s="1"/>
  <c r="DS19" i="185" s="1"/>
  <c r="DT19" i="185" s="1"/>
  <c r="DU19" i="185" s="1"/>
  <c r="DV19" i="185" s="1"/>
  <c r="DW19" i="185" s="1"/>
  <c r="DX19" i="185" s="1"/>
  <c r="DY19" i="185" s="1"/>
  <c r="DZ19" i="185" s="1"/>
  <c r="EA19" i="185" s="1"/>
  <c r="EB19" i="185" s="1"/>
  <c r="EC19" i="185" s="1"/>
  <c r="ED19" i="185" s="1"/>
  <c r="EE19" i="185" s="1"/>
  <c r="EF19" i="185" s="1"/>
  <c r="EG19" i="185" s="1"/>
  <c r="EH19" i="185" s="1"/>
  <c r="EI19" i="185" s="1"/>
  <c r="EJ19" i="185" s="1"/>
  <c r="EK19" i="185" s="1"/>
  <c r="EL19" i="185" s="1"/>
  <c r="EM19" i="185" s="1"/>
  <c r="EN19" i="185" s="1"/>
  <c r="EO19" i="185" s="1"/>
  <c r="EP19" i="185" s="1"/>
  <c r="EQ19" i="185" s="1"/>
  <c r="ER19" i="185" s="1"/>
  <c r="ES19" i="185" s="1"/>
  <c r="ET19" i="185" s="1"/>
  <c r="EU19" i="185" s="1"/>
  <c r="EV19" i="185" s="1"/>
  <c r="EW19" i="185" s="1"/>
  <c r="EX19" i="185" s="1"/>
  <c r="EY19" i="185" s="1"/>
  <c r="EZ19" i="185" s="1"/>
  <c r="FA19" i="185" s="1"/>
  <c r="FB19" i="185" s="1"/>
  <c r="FC19" i="185" s="1"/>
  <c r="FD19" i="185" s="1"/>
  <c r="FE19" i="185" s="1"/>
  <c r="FF19" i="185" s="1"/>
  <c r="FG19" i="185" s="1"/>
  <c r="FH19" i="185" s="1"/>
  <c r="FI19" i="185" s="1"/>
  <c r="FJ19" i="185" s="1"/>
  <c r="FK19" i="185" s="1"/>
  <c r="FL19" i="185" s="1"/>
  <c r="FM19" i="185" s="1"/>
  <c r="FN19" i="185" s="1"/>
  <c r="FO19" i="185" s="1"/>
  <c r="FP19" i="185" s="1"/>
  <c r="FQ19" i="185" s="1"/>
  <c r="FR19" i="185" s="1"/>
  <c r="FS19" i="185" s="1"/>
  <c r="FT19" i="185" s="1"/>
  <c r="FU19" i="185" s="1"/>
  <c r="FV19" i="185" s="1"/>
  <c r="FW19" i="185" s="1"/>
  <c r="FX19" i="185" s="1"/>
  <c r="FY19" i="185" s="1"/>
  <c r="FZ19" i="185" s="1"/>
  <c r="GA19" i="185" s="1"/>
  <c r="GB19" i="185" s="1"/>
  <c r="GC19" i="185" s="1"/>
  <c r="GD19" i="185" s="1"/>
  <c r="GE19" i="185" s="1"/>
  <c r="GF19" i="185" s="1"/>
  <c r="GG19" i="185" s="1"/>
  <c r="GH19" i="185" s="1"/>
  <c r="GI19" i="185" s="1"/>
  <c r="GJ19" i="185" s="1"/>
  <c r="GK19" i="185" s="1"/>
  <c r="GL19" i="185" s="1"/>
  <c r="GM19" i="185" s="1"/>
  <c r="GN19" i="185" s="1"/>
  <c r="GO19" i="185" s="1"/>
  <c r="GP19" i="185" s="1"/>
  <c r="GQ19" i="185" s="1"/>
  <c r="GR19" i="185" s="1"/>
  <c r="GS19" i="185" s="1"/>
  <c r="GT19" i="185" s="1"/>
  <c r="GU19" i="185" s="1"/>
  <c r="GV19" i="185" s="1"/>
  <c r="GW19" i="185" s="1"/>
  <c r="GX19" i="185" s="1"/>
  <c r="GY19" i="185" s="1"/>
  <c r="GZ19" i="185" s="1"/>
  <c r="HA19" i="185" s="1"/>
  <c r="HB19" i="185" s="1"/>
  <c r="HC19" i="185" s="1"/>
  <c r="HD19" i="185" s="1"/>
  <c r="HE19" i="185" s="1"/>
  <c r="HF19" i="185" s="1"/>
  <c r="HG19" i="185" s="1"/>
  <c r="N15" i="186"/>
  <c r="CJ12" i="184"/>
  <c r="CL12" i="184" s="1"/>
  <c r="CM12" i="184" s="1"/>
  <c r="DU12" i="184" s="1"/>
  <c r="DV12" i="184" s="1"/>
  <c r="BD27" i="184"/>
  <c r="CJ12" i="186"/>
  <c r="CL12" i="186" s="1"/>
  <c r="CM12" i="186" s="1"/>
  <c r="DU12" i="186" s="1"/>
  <c r="DV12" i="186" s="1"/>
  <c r="DW12" i="186" s="1"/>
  <c r="DX12" i="186" s="1"/>
  <c r="DY12" i="186" s="1"/>
  <c r="DZ12" i="186" s="1"/>
  <c r="EA12" i="186" s="1"/>
  <c r="EB12" i="186" s="1"/>
  <c r="EC12" i="186" s="1"/>
  <c r="ED12" i="186" s="1"/>
  <c r="EE12" i="186" s="1"/>
  <c r="EF12" i="186" s="1"/>
  <c r="EG12" i="186" s="1"/>
  <c r="EH12" i="186" s="1"/>
  <c r="EI12" i="186" s="1"/>
  <c r="EJ12" i="186" s="1"/>
  <c r="EK12" i="186" s="1"/>
  <c r="EL12" i="186" s="1"/>
  <c r="EM12" i="186" s="1"/>
  <c r="EN12" i="186" s="1"/>
  <c r="EO12" i="186" s="1"/>
  <c r="EP12" i="186" s="1"/>
  <c r="EQ12" i="186" s="1"/>
  <c r="ER12" i="186" s="1"/>
  <c r="ES12" i="186" s="1"/>
  <c r="ET12" i="186" s="1"/>
  <c r="EU12" i="186" s="1"/>
  <c r="EV12" i="186" s="1"/>
  <c r="EW12" i="186" s="1"/>
  <c r="EX12" i="186" s="1"/>
  <c r="EY12" i="186" s="1"/>
  <c r="EZ12" i="186" s="1"/>
  <c r="FA12" i="186" s="1"/>
  <c r="FB12" i="186" s="1"/>
  <c r="FC12" i="186" s="1"/>
  <c r="FD12" i="186" s="1"/>
  <c r="FE12" i="186" s="1"/>
  <c r="FF12" i="186" s="1"/>
  <c r="FG12" i="186" s="1"/>
  <c r="FH12" i="186" s="1"/>
  <c r="FI12" i="186" s="1"/>
  <c r="FJ12" i="186" s="1"/>
  <c r="FK12" i="186" s="1"/>
  <c r="FL12" i="186" s="1"/>
  <c r="FM12" i="186" s="1"/>
  <c r="FN12" i="186" s="1"/>
  <c r="FO12" i="186" s="1"/>
  <c r="FP12" i="186" s="1"/>
  <c r="FQ12" i="186" s="1"/>
  <c r="FR12" i="186" s="1"/>
  <c r="FS12" i="186" s="1"/>
  <c r="FT12" i="186" s="1"/>
  <c r="FU12" i="186" s="1"/>
  <c r="FV12" i="186" s="1"/>
  <c r="FW12" i="186" s="1"/>
  <c r="FX12" i="186" s="1"/>
  <c r="FY12" i="186" s="1"/>
  <c r="FZ12" i="186" s="1"/>
  <c r="GA12" i="186" s="1"/>
  <c r="GB12" i="186" s="1"/>
  <c r="GC12" i="186" s="1"/>
  <c r="GD12" i="186" s="1"/>
  <c r="GE12" i="186" s="1"/>
  <c r="GF12" i="186" s="1"/>
  <c r="GG12" i="186" s="1"/>
  <c r="GH12" i="186" s="1"/>
  <c r="GI12" i="186" s="1"/>
  <c r="GJ12" i="186" s="1"/>
  <c r="GK12" i="186" s="1"/>
  <c r="GL12" i="186" s="1"/>
  <c r="GM12" i="186" s="1"/>
  <c r="GN12" i="186" s="1"/>
  <c r="GO12" i="186" s="1"/>
  <c r="GP12" i="186" s="1"/>
  <c r="GQ12" i="186" s="1"/>
  <c r="GR12" i="186" s="1"/>
  <c r="GS12" i="186" s="1"/>
  <c r="GT12" i="186" s="1"/>
  <c r="GU12" i="186" s="1"/>
  <c r="GV12" i="186" s="1"/>
  <c r="GW12" i="186" s="1"/>
  <c r="GX12" i="186" s="1"/>
  <c r="GY12" i="186" s="1"/>
  <c r="GZ12" i="186" s="1"/>
  <c r="HA12" i="186" s="1"/>
  <c r="HB12" i="186" s="1"/>
  <c r="HC12" i="186" s="1"/>
  <c r="HD12" i="186" s="1"/>
  <c r="HE12" i="186" s="1"/>
  <c r="HF12" i="186" s="1"/>
  <c r="HG12" i="186" s="1"/>
  <c r="BD27" i="186"/>
  <c r="BD27" i="187"/>
  <c r="BD27" i="185"/>
  <c r="N44" i="168"/>
  <c r="AD28" i="168" s="1"/>
  <c r="CO45" i="188"/>
  <c r="CP45" i="188" s="1"/>
  <c r="AA27" i="184"/>
  <c r="AI9" i="184" s="1"/>
  <c r="AV45" i="184" s="1"/>
  <c r="AW45" i="184" s="1"/>
  <c r="AJ9" i="184" s="1"/>
  <c r="I150" i="104" s="1"/>
  <c r="I161" i="104" s="1"/>
  <c r="BD61" i="168"/>
  <c r="BE61" i="168" s="1"/>
  <c r="J104" i="104" s="1"/>
  <c r="BD66" i="168"/>
  <c r="BE66" i="168" s="1"/>
  <c r="N17" i="186"/>
  <c r="N26" i="184"/>
  <c r="AA17" i="168"/>
  <c r="AA36" i="168"/>
  <c r="BD14" i="184"/>
  <c r="BE14" i="184" s="1"/>
  <c r="H48" i="184" s="1"/>
  <c r="I48" i="184" s="1"/>
  <c r="AI9" i="188"/>
  <c r="AV45" i="188" s="1"/>
  <c r="AW45" i="188" s="1"/>
  <c r="AJ9" i="188" s="1"/>
  <c r="I154" i="104" s="1"/>
  <c r="AA29" i="168"/>
  <c r="AA21" i="168"/>
  <c r="AA27" i="168"/>
  <c r="AA28" i="168"/>
  <c r="CO45" i="184"/>
  <c r="CP45" i="184" s="1"/>
  <c r="CP46" i="184" s="1"/>
  <c r="H126" i="104" s="1"/>
  <c r="AO92" i="188"/>
  <c r="AD15" i="168"/>
  <c r="N43" i="187"/>
  <c r="AD25" i="168"/>
  <c r="AI20" i="168" s="1"/>
  <c r="AZ49" i="168" s="1"/>
  <c r="BA49" i="168" s="1"/>
  <c r="AO95" i="168" s="1"/>
  <c r="AD19" i="168"/>
  <c r="AI10" i="187"/>
  <c r="AV46" i="187" s="1"/>
  <c r="AW46" i="187" s="1"/>
  <c r="AJ10" i="187" s="1"/>
  <c r="J153" i="104" s="1"/>
  <c r="BD43" i="168"/>
  <c r="BE43" i="168" s="1"/>
  <c r="BF43" i="168" s="1"/>
  <c r="AO14" i="168" s="1"/>
  <c r="AZ45" i="188"/>
  <c r="BA45" i="188" s="1"/>
  <c r="AJ16" i="188" s="1"/>
  <c r="I144" i="104" s="1"/>
  <c r="X109" i="104"/>
  <c r="K120" i="104"/>
  <c r="CT47" i="188"/>
  <c r="K119" i="104"/>
  <c r="CT47" i="187"/>
  <c r="AJ10" i="184"/>
  <c r="J150" i="104" s="1"/>
  <c r="J161" i="104" s="1"/>
  <c r="AO92" i="184"/>
  <c r="K116" i="104"/>
  <c r="CT47" i="184"/>
  <c r="AA20" i="168"/>
  <c r="AA14" i="168"/>
  <c r="N30" i="186"/>
  <c r="N31" i="187"/>
  <c r="N12" i="184"/>
  <c r="N43" i="185"/>
  <c r="AZ27" i="185" a="1"/>
  <c r="AZ27" i="185" s="1"/>
  <c r="N17" i="185"/>
  <c r="N20" i="185"/>
  <c r="N12" i="186"/>
  <c r="N15" i="185"/>
  <c r="N43" i="188"/>
  <c r="N43" i="184"/>
  <c r="AO96" i="184"/>
  <c r="AJ21" i="184"/>
  <c r="N140" i="104" s="1"/>
  <c r="N161" i="104" s="1"/>
  <c r="N19" i="184"/>
  <c r="N12" i="188"/>
  <c r="N18" i="188"/>
  <c r="N106" i="104"/>
  <c r="N21" i="186"/>
  <c r="AO91" i="185"/>
  <c r="AJ16" i="185"/>
  <c r="I141" i="104" s="1"/>
  <c r="I162" i="104" s="1"/>
  <c r="N19" i="187"/>
  <c r="N43" i="186"/>
  <c r="CJ35" i="168"/>
  <c r="CL35" i="168" s="1"/>
  <c r="CM35" i="168" s="1"/>
  <c r="CO46" i="185"/>
  <c r="G127" i="104" s="1"/>
  <c r="N27" i="168"/>
  <c r="CP46" i="185"/>
  <c r="H127" i="104" s="1"/>
  <c r="BD56" i="168"/>
  <c r="BE56" i="168" s="1"/>
  <c r="BF56" i="168" s="1"/>
  <c r="AO27" i="168" s="1"/>
  <c r="BD51" i="168"/>
  <c r="BE51" i="168" s="1"/>
  <c r="BF51" i="168" s="1"/>
  <c r="AO22" i="168" s="1"/>
  <c r="N37" i="185"/>
  <c r="N41" i="187"/>
  <c r="N32" i="184"/>
  <c r="N40" i="184"/>
  <c r="N27" i="187"/>
  <c r="AZ27" i="184" a="1"/>
  <c r="AZ27" i="184" s="1"/>
  <c r="AJ105" i="104" s="1"/>
  <c r="CJ39" i="168"/>
  <c r="CL39" i="168" s="1"/>
  <c r="CM39" i="168" s="1"/>
  <c r="DP39" i="168" s="1"/>
  <c r="DQ39" i="168" s="1"/>
  <c r="DR39" i="168" s="1"/>
  <c r="DS39" i="168" s="1"/>
  <c r="DT39" i="168" s="1"/>
  <c r="DU39" i="168" s="1"/>
  <c r="DV39" i="168" s="1"/>
  <c r="DW39" i="168" s="1"/>
  <c r="DX39" i="168" s="1"/>
  <c r="DY39" i="168" s="1"/>
  <c r="DZ39" i="168" s="1"/>
  <c r="EA39" i="168" s="1"/>
  <c r="EB39" i="168" s="1"/>
  <c r="EC39" i="168" s="1"/>
  <c r="ED39" i="168" s="1"/>
  <c r="EE39" i="168" s="1"/>
  <c r="EF39" i="168" s="1"/>
  <c r="EG39" i="168" s="1"/>
  <c r="EH39" i="168" s="1"/>
  <c r="EI39" i="168" s="1"/>
  <c r="EJ39" i="168" s="1"/>
  <c r="EK39" i="168" s="1"/>
  <c r="EL39" i="168" s="1"/>
  <c r="EM39" i="168" s="1"/>
  <c r="EN39" i="168" s="1"/>
  <c r="EO39" i="168" s="1"/>
  <c r="EP39" i="168" s="1"/>
  <c r="EQ39" i="168" s="1"/>
  <c r="ER39" i="168" s="1"/>
  <c r="ES39" i="168" s="1"/>
  <c r="ET39" i="168" s="1"/>
  <c r="EU39" i="168" s="1"/>
  <c r="EV39" i="168" s="1"/>
  <c r="EW39" i="168" s="1"/>
  <c r="EX39" i="168" s="1"/>
  <c r="EY39" i="168" s="1"/>
  <c r="EZ39" i="168" s="1"/>
  <c r="FA39" i="168" s="1"/>
  <c r="FB39" i="168" s="1"/>
  <c r="FC39" i="168" s="1"/>
  <c r="FD39" i="168" s="1"/>
  <c r="FE39" i="168" s="1"/>
  <c r="FF39" i="168" s="1"/>
  <c r="FG39" i="168" s="1"/>
  <c r="FH39" i="168" s="1"/>
  <c r="FI39" i="168" s="1"/>
  <c r="FJ39" i="168" s="1"/>
  <c r="FK39" i="168" s="1"/>
  <c r="FL39" i="168" s="1"/>
  <c r="FM39" i="168" s="1"/>
  <c r="FN39" i="168" s="1"/>
  <c r="FO39" i="168" s="1"/>
  <c r="FP39" i="168" s="1"/>
  <c r="FQ39" i="168" s="1"/>
  <c r="FR39" i="168" s="1"/>
  <c r="FS39" i="168" s="1"/>
  <c r="FT39" i="168" s="1"/>
  <c r="FU39" i="168" s="1"/>
  <c r="FV39" i="168" s="1"/>
  <c r="FW39" i="168" s="1"/>
  <c r="FX39" i="168" s="1"/>
  <c r="FY39" i="168" s="1"/>
  <c r="FZ39" i="168" s="1"/>
  <c r="GA39" i="168" s="1"/>
  <c r="GB39" i="168" s="1"/>
  <c r="GC39" i="168" s="1"/>
  <c r="GD39" i="168" s="1"/>
  <c r="GE39" i="168" s="1"/>
  <c r="GF39" i="168" s="1"/>
  <c r="GG39" i="168" s="1"/>
  <c r="GH39" i="168" s="1"/>
  <c r="GI39" i="168" s="1"/>
  <c r="GJ39" i="168" s="1"/>
  <c r="GK39" i="168" s="1"/>
  <c r="GL39" i="168" s="1"/>
  <c r="GM39" i="168" s="1"/>
  <c r="GN39" i="168" s="1"/>
  <c r="GO39" i="168" s="1"/>
  <c r="GP39" i="168" s="1"/>
  <c r="GQ39" i="168" s="1"/>
  <c r="GR39" i="168" s="1"/>
  <c r="GS39" i="168" s="1"/>
  <c r="GT39" i="168" s="1"/>
  <c r="GU39" i="168" s="1"/>
  <c r="GV39" i="168" s="1"/>
  <c r="GW39" i="168" s="1"/>
  <c r="GX39" i="168" s="1"/>
  <c r="GY39" i="168" s="1"/>
  <c r="GZ39" i="168" s="1"/>
  <c r="HA39" i="168" s="1"/>
  <c r="HB39" i="168" s="1"/>
  <c r="HC39" i="168" s="1"/>
  <c r="HD39" i="168" s="1"/>
  <c r="HE39" i="168" s="1"/>
  <c r="HF39" i="168" s="1"/>
  <c r="HG39" i="168" s="1"/>
  <c r="N23" i="184"/>
  <c r="N41" i="184"/>
  <c r="N34" i="184"/>
  <c r="N32" i="188"/>
  <c r="N40" i="188"/>
  <c r="N35" i="185"/>
  <c r="N22" i="186"/>
  <c r="N21" i="184"/>
  <c r="N28" i="185"/>
  <c r="AZ27" i="187" a="1"/>
  <c r="AZ27" i="187" s="1"/>
  <c r="R51" i="184"/>
  <c r="AV24" i="184" s="1"/>
  <c r="BD64" i="184" s="1"/>
  <c r="BE64" i="184" s="1"/>
  <c r="U105" i="104" s="1"/>
  <c r="N22" i="184"/>
  <c r="N17" i="184"/>
  <c r="N29" i="184"/>
  <c r="N41" i="185"/>
  <c r="R51" i="186"/>
  <c r="AV24" i="186" s="1"/>
  <c r="BD64" i="186" s="1"/>
  <c r="BE64" i="186" s="1"/>
  <c r="U107" i="104" s="1"/>
  <c r="N39" i="184"/>
  <c r="N33" i="187"/>
  <c r="CQ44" i="184"/>
  <c r="CR13" i="184"/>
  <c r="CJ20" i="187"/>
  <c r="CL20" i="187" s="1"/>
  <c r="CM20" i="187" s="1"/>
  <c r="EJ20" i="187" s="1"/>
  <c r="EK20" i="187" s="1"/>
  <c r="EL20" i="187" s="1"/>
  <c r="EM20" i="187" s="1"/>
  <c r="EN20" i="187" s="1"/>
  <c r="EO20" i="187" s="1"/>
  <c r="EP20" i="187" s="1"/>
  <c r="EQ20" i="187" s="1"/>
  <c r="ER20" i="187" s="1"/>
  <c r="ES20" i="187" s="1"/>
  <c r="ET20" i="187" s="1"/>
  <c r="EU20" i="187" s="1"/>
  <c r="EV20" i="187" s="1"/>
  <c r="EW20" i="187" s="1"/>
  <c r="EX20" i="187" s="1"/>
  <c r="EY20" i="187" s="1"/>
  <c r="EZ20" i="187" s="1"/>
  <c r="FA20" i="187" s="1"/>
  <c r="FB20" i="187" s="1"/>
  <c r="FC20" i="187" s="1"/>
  <c r="FD20" i="187" s="1"/>
  <c r="FE20" i="187" s="1"/>
  <c r="FF20" i="187" s="1"/>
  <c r="FG20" i="187" s="1"/>
  <c r="FH20" i="187" s="1"/>
  <c r="FI20" i="187" s="1"/>
  <c r="FJ20" i="187" s="1"/>
  <c r="FK20" i="187" s="1"/>
  <c r="FL20" i="187" s="1"/>
  <c r="FM20" i="187" s="1"/>
  <c r="FN20" i="187" s="1"/>
  <c r="FO20" i="187" s="1"/>
  <c r="FP20" i="187" s="1"/>
  <c r="FQ20" i="187" s="1"/>
  <c r="FR20" i="187" s="1"/>
  <c r="FS20" i="187" s="1"/>
  <c r="FT20" i="187" s="1"/>
  <c r="FU20" i="187" s="1"/>
  <c r="FV20" i="187" s="1"/>
  <c r="FW20" i="187" s="1"/>
  <c r="FX20" i="187" s="1"/>
  <c r="FY20" i="187" s="1"/>
  <c r="FZ20" i="187" s="1"/>
  <c r="GA20" i="187" s="1"/>
  <c r="GB20" i="187" s="1"/>
  <c r="GC20" i="187" s="1"/>
  <c r="GD20" i="187" s="1"/>
  <c r="GE20" i="187" s="1"/>
  <c r="GF20" i="187" s="1"/>
  <c r="GG20" i="187" s="1"/>
  <c r="GH20" i="187" s="1"/>
  <c r="GI20" i="187" s="1"/>
  <c r="GJ20" i="187" s="1"/>
  <c r="GK20" i="187" s="1"/>
  <c r="GL20" i="187" s="1"/>
  <c r="GM20" i="187" s="1"/>
  <c r="GN20" i="187" s="1"/>
  <c r="GO20" i="187" s="1"/>
  <c r="GP20" i="187" s="1"/>
  <c r="GQ20" i="187" s="1"/>
  <c r="GR20" i="187" s="1"/>
  <c r="GS20" i="187" s="1"/>
  <c r="GT20" i="187" s="1"/>
  <c r="GU20" i="187" s="1"/>
  <c r="GV20" i="187" s="1"/>
  <c r="GW20" i="187" s="1"/>
  <c r="GX20" i="187" s="1"/>
  <c r="GY20" i="187" s="1"/>
  <c r="GZ20" i="187" s="1"/>
  <c r="HA20" i="187" s="1"/>
  <c r="HB20" i="187" s="1"/>
  <c r="HC20" i="187" s="1"/>
  <c r="HD20" i="187" s="1"/>
  <c r="HE20" i="187" s="1"/>
  <c r="HF20" i="187" s="1"/>
  <c r="HG20" i="187" s="1"/>
  <c r="CJ13" i="188"/>
  <c r="CL13" i="188" s="1"/>
  <c r="CM13" i="188" s="1"/>
  <c r="AZ27" i="188" a="1"/>
  <c r="AZ27" i="188" s="1"/>
  <c r="R51" i="188"/>
  <c r="AV24" i="188" s="1"/>
  <c r="BD64" i="188" s="1"/>
  <c r="BE64" i="188" s="1"/>
  <c r="U109" i="104" s="1"/>
  <c r="AJ107" i="104"/>
  <c r="AV28" i="186"/>
  <c r="N24" i="184"/>
  <c r="N29" i="185"/>
  <c r="N14" i="184"/>
  <c r="CJ14" i="184"/>
  <c r="CL14" i="184" s="1"/>
  <c r="CM14" i="184" s="1"/>
  <c r="DU14" i="184" s="1"/>
  <c r="DV14" i="184" s="1"/>
  <c r="DW14" i="184" s="1"/>
  <c r="DX14" i="184" s="1"/>
  <c r="DY14" i="184" s="1"/>
  <c r="DZ14" i="184" s="1"/>
  <c r="EA14" i="184" s="1"/>
  <c r="EB14" i="184" s="1"/>
  <c r="EC14" i="184" s="1"/>
  <c r="ED14" i="184" s="1"/>
  <c r="EE14" i="184" s="1"/>
  <c r="EF14" i="184" s="1"/>
  <c r="EG14" i="184" s="1"/>
  <c r="EH14" i="184" s="1"/>
  <c r="EI14" i="184" s="1"/>
  <c r="EJ14" i="184" s="1"/>
  <c r="EK14" i="184" s="1"/>
  <c r="EL14" i="184" s="1"/>
  <c r="EM14" i="184" s="1"/>
  <c r="EN14" i="184" s="1"/>
  <c r="EO14" i="184" s="1"/>
  <c r="EP14" i="184" s="1"/>
  <c r="EQ14" i="184" s="1"/>
  <c r="ER14" i="184" s="1"/>
  <c r="ES14" i="184" s="1"/>
  <c r="ET14" i="184" s="1"/>
  <c r="EU14" i="184" s="1"/>
  <c r="EV14" i="184" s="1"/>
  <c r="EW14" i="184" s="1"/>
  <c r="EX14" i="184" s="1"/>
  <c r="EY14" i="184" s="1"/>
  <c r="EZ14" i="184" s="1"/>
  <c r="FA14" i="184" s="1"/>
  <c r="FB14" i="184" s="1"/>
  <c r="FC14" i="184" s="1"/>
  <c r="FD14" i="184" s="1"/>
  <c r="FE14" i="184" s="1"/>
  <c r="FF14" i="184" s="1"/>
  <c r="FG14" i="184" s="1"/>
  <c r="FH14" i="184" s="1"/>
  <c r="FI14" i="184" s="1"/>
  <c r="FJ14" i="184" s="1"/>
  <c r="FK14" i="184" s="1"/>
  <c r="FL14" i="184" s="1"/>
  <c r="FM14" i="184" s="1"/>
  <c r="FN14" i="184" s="1"/>
  <c r="FO14" i="184" s="1"/>
  <c r="FP14" i="184" s="1"/>
  <c r="FQ14" i="184" s="1"/>
  <c r="FR14" i="184" s="1"/>
  <c r="FS14" i="184" s="1"/>
  <c r="FT14" i="184" s="1"/>
  <c r="FU14" i="184" s="1"/>
  <c r="FV14" i="184" s="1"/>
  <c r="FW14" i="184" s="1"/>
  <c r="FX14" i="184" s="1"/>
  <c r="FY14" i="184" s="1"/>
  <c r="FZ14" i="184" s="1"/>
  <c r="GA14" i="184" s="1"/>
  <c r="GB14" i="184" s="1"/>
  <c r="GC14" i="184" s="1"/>
  <c r="GD14" i="184" s="1"/>
  <c r="GE14" i="184" s="1"/>
  <c r="GF14" i="184" s="1"/>
  <c r="GG14" i="184" s="1"/>
  <c r="GH14" i="184" s="1"/>
  <c r="GI14" i="184" s="1"/>
  <c r="GJ14" i="184" s="1"/>
  <c r="GK14" i="184" s="1"/>
  <c r="GL14" i="184" s="1"/>
  <c r="GM14" i="184" s="1"/>
  <c r="GN14" i="184" s="1"/>
  <c r="GO14" i="184" s="1"/>
  <c r="GP14" i="184" s="1"/>
  <c r="GQ14" i="184" s="1"/>
  <c r="GR14" i="184" s="1"/>
  <c r="GS14" i="184" s="1"/>
  <c r="GT14" i="184" s="1"/>
  <c r="GU14" i="184" s="1"/>
  <c r="GV14" i="184" s="1"/>
  <c r="GW14" i="184" s="1"/>
  <c r="GX14" i="184" s="1"/>
  <c r="GY14" i="184" s="1"/>
  <c r="GZ14" i="184" s="1"/>
  <c r="HA14" i="184" s="1"/>
  <c r="HB14" i="184" s="1"/>
  <c r="HC14" i="184" s="1"/>
  <c r="HD14" i="184" s="1"/>
  <c r="HE14" i="184" s="1"/>
  <c r="HF14" i="184" s="1"/>
  <c r="HG14" i="184" s="1"/>
  <c r="N22" i="185"/>
  <c r="E53" i="188"/>
  <c r="F53" i="188" s="1"/>
  <c r="N109" i="104"/>
  <c r="AD18" i="168"/>
  <c r="CR13" i="185"/>
  <c r="CQ44" i="185"/>
  <c r="CJ20" i="184"/>
  <c r="CL20" i="184" s="1"/>
  <c r="CM20" i="184" s="1"/>
  <c r="E53" i="186"/>
  <c r="F53" i="186" s="1"/>
  <c r="N107" i="104"/>
  <c r="BD14" i="187"/>
  <c r="BE14" i="187" s="1"/>
  <c r="H48" i="187" s="1"/>
  <c r="I48" i="187" s="1"/>
  <c r="N32" i="185"/>
  <c r="E53" i="187"/>
  <c r="F53" i="187" s="1"/>
  <c r="N108" i="104"/>
  <c r="R51" i="185"/>
  <c r="CR13" i="186"/>
  <c r="CQ44" i="186"/>
  <c r="CQ44" i="188"/>
  <c r="CR13" i="188"/>
  <c r="E53" i="184"/>
  <c r="F53" i="184" s="1"/>
  <c r="N105" i="104"/>
  <c r="N41" i="186"/>
  <c r="N25" i="184"/>
  <c r="CR14" i="187"/>
  <c r="CQ44" i="187"/>
  <c r="N42" i="186"/>
  <c r="N20" i="187"/>
  <c r="BD46" i="168"/>
  <c r="BE46" i="168" s="1"/>
  <c r="BF46" i="168" s="1"/>
  <c r="AO17" i="168" s="1"/>
  <c r="R24" i="168"/>
  <c r="S24" i="168" s="1"/>
  <c r="CJ24" i="168" s="1"/>
  <c r="CL24" i="168" s="1"/>
  <c r="CM24" i="168" s="1"/>
  <c r="S20" i="168"/>
  <c r="AD20" i="168"/>
  <c r="AA33" i="168"/>
  <c r="CL31" i="168"/>
  <c r="CM31" i="168" s="1"/>
  <c r="CL28" i="168"/>
  <c r="CM28" i="168" s="1"/>
  <c r="CL42" i="168"/>
  <c r="CM42" i="168" s="1"/>
  <c r="EJ42" i="168" s="1"/>
  <c r="EK42" i="168" s="1"/>
  <c r="EL42" i="168" s="1"/>
  <c r="EM42" i="168" s="1"/>
  <c r="EN42" i="168" s="1"/>
  <c r="EO42" i="168" s="1"/>
  <c r="EP42" i="168" s="1"/>
  <c r="EQ42" i="168" s="1"/>
  <c r="ER42" i="168" s="1"/>
  <c r="ES42" i="168" s="1"/>
  <c r="ET42" i="168" s="1"/>
  <c r="EU42" i="168" s="1"/>
  <c r="EV42" i="168" s="1"/>
  <c r="EW42" i="168" s="1"/>
  <c r="EX42" i="168" s="1"/>
  <c r="EY42" i="168" s="1"/>
  <c r="EZ42" i="168" s="1"/>
  <c r="FA42" i="168" s="1"/>
  <c r="FB42" i="168" s="1"/>
  <c r="FC42" i="168" s="1"/>
  <c r="FD42" i="168" s="1"/>
  <c r="FE42" i="168" s="1"/>
  <c r="FF42" i="168" s="1"/>
  <c r="FG42" i="168" s="1"/>
  <c r="FH42" i="168" s="1"/>
  <c r="FI42" i="168" s="1"/>
  <c r="FJ42" i="168" s="1"/>
  <c r="FK42" i="168" s="1"/>
  <c r="FL42" i="168" s="1"/>
  <c r="FM42" i="168" s="1"/>
  <c r="FN42" i="168" s="1"/>
  <c r="FO42" i="168" s="1"/>
  <c r="FP42" i="168" s="1"/>
  <c r="FQ42" i="168" s="1"/>
  <c r="FR42" i="168" s="1"/>
  <c r="FS42" i="168" s="1"/>
  <c r="FT42" i="168" s="1"/>
  <c r="FU42" i="168" s="1"/>
  <c r="FV42" i="168" s="1"/>
  <c r="FW42" i="168" s="1"/>
  <c r="FX42" i="168" s="1"/>
  <c r="FY42" i="168" s="1"/>
  <c r="FZ42" i="168" s="1"/>
  <c r="GA42" i="168" s="1"/>
  <c r="GB42" i="168" s="1"/>
  <c r="GC42" i="168" s="1"/>
  <c r="GD42" i="168" s="1"/>
  <c r="GE42" i="168" s="1"/>
  <c r="GF42" i="168" s="1"/>
  <c r="GG42" i="168" s="1"/>
  <c r="GH42" i="168" s="1"/>
  <c r="GI42" i="168" s="1"/>
  <c r="GJ42" i="168" s="1"/>
  <c r="GK42" i="168" s="1"/>
  <c r="GL42" i="168" s="1"/>
  <c r="GM42" i="168" s="1"/>
  <c r="GN42" i="168" s="1"/>
  <c r="GO42" i="168" s="1"/>
  <c r="GP42" i="168" s="1"/>
  <c r="GQ42" i="168" s="1"/>
  <c r="GR42" i="168" s="1"/>
  <c r="GS42" i="168" s="1"/>
  <c r="GT42" i="168" s="1"/>
  <c r="GU42" i="168" s="1"/>
  <c r="GV42" i="168" s="1"/>
  <c r="GW42" i="168" s="1"/>
  <c r="GX42" i="168" s="1"/>
  <c r="GY42" i="168" s="1"/>
  <c r="GZ42" i="168" s="1"/>
  <c r="HA42" i="168" s="1"/>
  <c r="HB42" i="168" s="1"/>
  <c r="HC42" i="168" s="1"/>
  <c r="HD42" i="168" s="1"/>
  <c r="HE42" i="168" s="1"/>
  <c r="HF42" i="168" s="1"/>
  <c r="HG42" i="168" s="1"/>
  <c r="CJ34" i="168"/>
  <c r="CL34" i="168" s="1"/>
  <c r="CM34" i="168" s="1"/>
  <c r="S14" i="168"/>
  <c r="CJ14" i="168" s="1"/>
  <c r="CL14" i="168" s="1"/>
  <c r="CM14" i="168" s="1"/>
  <c r="S26" i="168"/>
  <c r="S12" i="168"/>
  <c r="N37" i="168"/>
  <c r="CJ37" i="168"/>
  <c r="CL37" i="168" s="1"/>
  <c r="CM37" i="168" s="1"/>
  <c r="N38" i="168"/>
  <c r="CJ38" i="168"/>
  <c r="CL38" i="168" s="1"/>
  <c r="CM38" i="168" s="1"/>
  <c r="CJ33" i="168"/>
  <c r="CL33" i="168" s="1"/>
  <c r="CM33" i="168" s="1"/>
  <c r="N33" i="168"/>
  <c r="CR47" i="168"/>
  <c r="J115" i="104" s="1"/>
  <c r="BD48" i="168"/>
  <c r="BE48" i="168" s="1"/>
  <c r="BF48" i="168" s="1"/>
  <c r="AO19" i="168" s="1"/>
  <c r="S13" i="168"/>
  <c r="S19" i="168"/>
  <c r="BE49" i="168"/>
  <c r="BF49" i="168" s="1"/>
  <c r="AO20" i="168" s="1"/>
  <c r="N16" i="168"/>
  <c r="CJ16" i="168"/>
  <c r="N25" i="168"/>
  <c r="CJ25" i="168"/>
  <c r="N29" i="168"/>
  <c r="CJ29" i="168"/>
  <c r="N30" i="168"/>
  <c r="CJ30" i="168"/>
  <c r="CJ23" i="168"/>
  <c r="N15" i="168"/>
  <c r="CJ15" i="168"/>
  <c r="N21" i="168"/>
  <c r="CJ21" i="168"/>
  <c r="N43" i="168"/>
  <c r="CJ43" i="168"/>
  <c r="BD17" i="168"/>
  <c r="BE17" i="168" s="1"/>
  <c r="H54" i="168" s="1"/>
  <c r="I54" i="168" s="1"/>
  <c r="AZ17" i="168"/>
  <c r="BA17" i="168" s="1"/>
  <c r="K54" i="168" s="1"/>
  <c r="L54" i="168" s="1"/>
  <c r="E49" i="168"/>
  <c r="F49" i="168" s="1"/>
  <c r="N42" i="168"/>
  <c r="AV25" i="168"/>
  <c r="AV19" i="168" s="1"/>
  <c r="AW19" i="168" s="1"/>
  <c r="AV17" i="168"/>
  <c r="AW17" i="168" s="1"/>
  <c r="N28" i="168"/>
  <c r="N31" i="168"/>
  <c r="AD17" i="168"/>
  <c r="BA47" i="168"/>
  <c r="J29" i="3"/>
  <c r="J30" i="3"/>
  <c r="J31" i="3"/>
  <c r="J32" i="3"/>
  <c r="J33" i="3"/>
  <c r="J28" i="3"/>
  <c r="J27" i="3"/>
  <c r="J26" i="3"/>
  <c r="S48" i="185" l="1"/>
  <c r="AI10" i="186"/>
  <c r="AV46" i="186" s="1"/>
  <c r="AW46" i="186" s="1"/>
  <c r="AJ10" i="186" s="1"/>
  <c r="J152" i="104" s="1"/>
  <c r="J163" i="104" s="1"/>
  <c r="N17" i="168"/>
  <c r="N16" i="185"/>
  <c r="AD10" i="185"/>
  <c r="AI21" i="185" s="1"/>
  <c r="AO95" i="185"/>
  <c r="AJ20" i="185"/>
  <c r="M141" i="104" s="1"/>
  <c r="M162" i="104" s="1"/>
  <c r="AO91" i="187"/>
  <c r="CP45" i="187"/>
  <c r="CP46" i="187" s="1"/>
  <c r="H129" i="104" s="1"/>
  <c r="CO46" i="187"/>
  <c r="G129" i="104" s="1"/>
  <c r="AI15" i="188"/>
  <c r="AZ44" i="188" s="1"/>
  <c r="BA44" i="188" s="1"/>
  <c r="AJ15" i="188" s="1"/>
  <c r="H144" i="104" s="1"/>
  <c r="H165" i="104" s="1"/>
  <c r="AZ24" i="168" a="1"/>
  <c r="AZ24" i="168" s="1"/>
  <c r="R51" i="187"/>
  <c r="AV24" i="187" s="1"/>
  <c r="BD64" i="187" s="1"/>
  <c r="BE64" i="187" s="1"/>
  <c r="U108" i="104" s="1"/>
  <c r="AI21" i="187"/>
  <c r="AZ50" i="187" s="1"/>
  <c r="BA50" i="187" s="1"/>
  <c r="AO96" i="187" s="1"/>
  <c r="N14" i="187"/>
  <c r="BD50" i="187"/>
  <c r="BE50" i="187" s="1"/>
  <c r="BF50" i="187" s="1"/>
  <c r="AO21" i="187" s="1"/>
  <c r="S48" i="187"/>
  <c r="BD63" i="187" s="1"/>
  <c r="BE63" i="187" s="1"/>
  <c r="L108" i="104" s="1"/>
  <c r="AJ21" i="186"/>
  <c r="N142" i="104" s="1"/>
  <c r="N163" i="104" s="1"/>
  <c r="AO96" i="186"/>
  <c r="AZ44" i="186"/>
  <c r="BA44" i="186" s="1"/>
  <c r="AJ15" i="186" s="1"/>
  <c r="H142" i="104" s="1"/>
  <c r="H163" i="104" s="1"/>
  <c r="AJ14" i="185"/>
  <c r="G141" i="104" s="1"/>
  <c r="G162" i="104" s="1"/>
  <c r="AO89" i="185"/>
  <c r="N41" i="168"/>
  <c r="AZ50" i="188"/>
  <c r="BA50" i="188" s="1"/>
  <c r="AO96" i="188" s="1"/>
  <c r="Y108" i="104"/>
  <c r="AZ46" i="187"/>
  <c r="BA46" i="187" s="1"/>
  <c r="AJ17" i="187" s="1"/>
  <c r="J143" i="104" s="1"/>
  <c r="J164" i="104" s="1"/>
  <c r="AJ17" i="185"/>
  <c r="J141" i="104" s="1"/>
  <c r="J162" i="104" s="1"/>
  <c r="AO92" i="185"/>
  <c r="Y106" i="104"/>
  <c r="CU47" i="185"/>
  <c r="L117" i="104"/>
  <c r="BD45" i="168"/>
  <c r="BE45" i="168" s="1"/>
  <c r="BF45" i="168" s="1"/>
  <c r="AO16" i="168" s="1"/>
  <c r="N22" i="168"/>
  <c r="CO46" i="184"/>
  <c r="G126" i="104" s="1"/>
  <c r="T109" i="104"/>
  <c r="AA15" i="168"/>
  <c r="S48" i="168"/>
  <c r="BD50" i="168"/>
  <c r="AO95" i="188"/>
  <c r="AJ20" i="188"/>
  <c r="M144" i="104" s="1"/>
  <c r="M165" i="104" s="1"/>
  <c r="CO46" i="186"/>
  <c r="G128" i="104" s="1"/>
  <c r="AI15" i="184"/>
  <c r="AZ44" i="184" s="1"/>
  <c r="BA44" i="184" s="1"/>
  <c r="DW12" i="184"/>
  <c r="DX12" i="184" s="1"/>
  <c r="DY12" i="184" s="1"/>
  <c r="DZ12" i="184" s="1"/>
  <c r="EA12" i="184" s="1"/>
  <c r="EB12" i="184" s="1"/>
  <c r="EC12" i="184" s="1"/>
  <c r="ED12" i="184" s="1"/>
  <c r="EE12" i="184" s="1"/>
  <c r="EF12" i="184" s="1"/>
  <c r="EG12" i="184" s="1"/>
  <c r="EH12" i="184" s="1"/>
  <c r="EI12" i="184" s="1"/>
  <c r="EJ12" i="184" s="1"/>
  <c r="EK12" i="184" s="1"/>
  <c r="EL12" i="184" s="1"/>
  <c r="EM12" i="184" s="1"/>
  <c r="EN12" i="184" s="1"/>
  <c r="EO12" i="184" s="1"/>
  <c r="EP12" i="184" s="1"/>
  <c r="EQ12" i="184" s="1"/>
  <c r="ER12" i="184" s="1"/>
  <c r="ES12" i="184" s="1"/>
  <c r="ET12" i="184" s="1"/>
  <c r="EU12" i="184" s="1"/>
  <c r="EV12" i="184" s="1"/>
  <c r="EW12" i="184" s="1"/>
  <c r="EX12" i="184" s="1"/>
  <c r="EY12" i="184" s="1"/>
  <c r="EZ12" i="184" s="1"/>
  <c r="FA12" i="184" s="1"/>
  <c r="FB12" i="184" s="1"/>
  <c r="FC12" i="184" s="1"/>
  <c r="FD12" i="184" s="1"/>
  <c r="FE12" i="184" s="1"/>
  <c r="FF12" i="184" s="1"/>
  <c r="FG12" i="184" s="1"/>
  <c r="FH12" i="184" s="1"/>
  <c r="FI12" i="184" s="1"/>
  <c r="FJ12" i="184" s="1"/>
  <c r="FK12" i="184" s="1"/>
  <c r="FL12" i="184" s="1"/>
  <c r="FM12" i="184" s="1"/>
  <c r="FN12" i="184" s="1"/>
  <c r="FO12" i="184" s="1"/>
  <c r="FP12" i="184" s="1"/>
  <c r="FQ12" i="184" s="1"/>
  <c r="FR12" i="184" s="1"/>
  <c r="FS12" i="184" s="1"/>
  <c r="FT12" i="184" s="1"/>
  <c r="FU12" i="184" s="1"/>
  <c r="FV12" i="184" s="1"/>
  <c r="FW12" i="184" s="1"/>
  <c r="FX12" i="184" s="1"/>
  <c r="FY12" i="184" s="1"/>
  <c r="FZ12" i="184" s="1"/>
  <c r="GA12" i="184" s="1"/>
  <c r="GB12" i="184" s="1"/>
  <c r="GC12" i="184" s="1"/>
  <c r="GD12" i="184" s="1"/>
  <c r="GE12" i="184" s="1"/>
  <c r="GF12" i="184" s="1"/>
  <c r="GG12" i="184" s="1"/>
  <c r="GH12" i="184" s="1"/>
  <c r="GI12" i="184" s="1"/>
  <c r="GJ12" i="184" s="1"/>
  <c r="GK12" i="184" s="1"/>
  <c r="GL12" i="184" s="1"/>
  <c r="GM12" i="184" s="1"/>
  <c r="GN12" i="184" s="1"/>
  <c r="GO12" i="184" s="1"/>
  <c r="GP12" i="184" s="1"/>
  <c r="GQ12" i="184" s="1"/>
  <c r="GR12" i="184" s="1"/>
  <c r="GS12" i="184" s="1"/>
  <c r="GT12" i="184" s="1"/>
  <c r="GU12" i="184" s="1"/>
  <c r="GV12" i="184" s="1"/>
  <c r="GW12" i="184" s="1"/>
  <c r="GX12" i="184" s="1"/>
  <c r="GY12" i="184" s="1"/>
  <c r="GZ12" i="184" s="1"/>
  <c r="HA12" i="184" s="1"/>
  <c r="HB12" i="184" s="1"/>
  <c r="HC12" i="184" s="1"/>
  <c r="HD12" i="184" s="1"/>
  <c r="HE12" i="184" s="1"/>
  <c r="HF12" i="184" s="1"/>
  <c r="HG12" i="184" s="1"/>
  <c r="CR14" i="168"/>
  <c r="AJ14" i="188"/>
  <c r="G144" i="104" s="1"/>
  <c r="G165" i="104" s="1"/>
  <c r="AO89" i="188"/>
  <c r="AZ43" i="187"/>
  <c r="BA43" i="187" s="1"/>
  <c r="T108" i="104"/>
  <c r="AZ43" i="186"/>
  <c r="BA43" i="186" s="1"/>
  <c r="T107" i="104"/>
  <c r="BD27" i="168"/>
  <c r="CQ45" i="186"/>
  <c r="CR45" i="186" s="1"/>
  <c r="CS45" i="186" s="1"/>
  <c r="CT45" i="186" s="1"/>
  <c r="CU45" i="186" s="1"/>
  <c r="CV45" i="186" s="1"/>
  <c r="CW45" i="186" s="1"/>
  <c r="CX45" i="186" s="1"/>
  <c r="CY45" i="186" s="1"/>
  <c r="CZ45" i="186" s="1"/>
  <c r="DA45" i="186" s="1"/>
  <c r="DB45" i="186" s="1"/>
  <c r="DC45" i="186" s="1"/>
  <c r="DD45" i="186" s="1"/>
  <c r="DE45" i="186" s="1"/>
  <c r="DF45" i="186" s="1"/>
  <c r="DG45" i="186" s="1"/>
  <c r="DH45" i="186" s="1"/>
  <c r="DI45" i="186" s="1"/>
  <c r="DJ45" i="186" s="1"/>
  <c r="DK45" i="186" s="1"/>
  <c r="DL45" i="186" s="1"/>
  <c r="DM45" i="186" s="1"/>
  <c r="DN45" i="186" s="1"/>
  <c r="DO45" i="186" s="1"/>
  <c r="DP45" i="186" s="1"/>
  <c r="DQ45" i="186" s="1"/>
  <c r="DR45" i="186" s="1"/>
  <c r="DS45" i="186" s="1"/>
  <c r="DT45" i="186" s="1"/>
  <c r="DU45" i="186" s="1"/>
  <c r="DV45" i="186" s="1"/>
  <c r="DW45" i="186" s="1"/>
  <c r="DX45" i="186" s="1"/>
  <c r="DY45" i="186" s="1"/>
  <c r="DZ45" i="186" s="1"/>
  <c r="EA45" i="186" s="1"/>
  <c r="EB45" i="186" s="1"/>
  <c r="EC45" i="186" s="1"/>
  <c r="ED45" i="186" s="1"/>
  <c r="EE45" i="186" s="1"/>
  <c r="EF45" i="186" s="1"/>
  <c r="EG45" i="186" s="1"/>
  <c r="EH45" i="186" s="1"/>
  <c r="EI45" i="186" s="1"/>
  <c r="AZ45" i="186"/>
  <c r="BA45" i="186" s="1"/>
  <c r="X107" i="104"/>
  <c r="L118" i="104"/>
  <c r="CU47" i="186"/>
  <c r="AD12" i="168"/>
  <c r="AI14" i="168" s="1"/>
  <c r="AD9" i="168"/>
  <c r="AZ25" i="168" a="1"/>
  <c r="AZ25" i="168" s="1"/>
  <c r="N13" i="168"/>
  <c r="N18" i="168"/>
  <c r="CQ45" i="188"/>
  <c r="CR45" i="188" s="1"/>
  <c r="CS45" i="188" s="1"/>
  <c r="CT45" i="188" s="1"/>
  <c r="CU45" i="188" s="1"/>
  <c r="CV45" i="188" s="1"/>
  <c r="CW45" i="188" s="1"/>
  <c r="CX45" i="188" s="1"/>
  <c r="CY45" i="188" s="1"/>
  <c r="CZ45" i="188" s="1"/>
  <c r="DA45" i="188" s="1"/>
  <c r="DB45" i="188" s="1"/>
  <c r="DC45" i="188" s="1"/>
  <c r="DD45" i="188" s="1"/>
  <c r="DE45" i="188" s="1"/>
  <c r="DF45" i="188" s="1"/>
  <c r="DG45" i="188" s="1"/>
  <c r="DH45" i="188" s="1"/>
  <c r="DI45" i="188" s="1"/>
  <c r="DJ45" i="188" s="1"/>
  <c r="DK45" i="188" s="1"/>
  <c r="DL45" i="188" s="1"/>
  <c r="DM45" i="188" s="1"/>
  <c r="DN45" i="188" s="1"/>
  <c r="DO45" i="188" s="1"/>
  <c r="DP45" i="188" s="1"/>
  <c r="DQ45" i="188" s="1"/>
  <c r="DR45" i="188" s="1"/>
  <c r="DS45" i="188" s="1"/>
  <c r="DT45" i="188" s="1"/>
  <c r="DU45" i="188" s="1"/>
  <c r="DV45" i="188" s="1"/>
  <c r="DW45" i="188" s="1"/>
  <c r="DX45" i="188" s="1"/>
  <c r="DY45" i="188" s="1"/>
  <c r="DZ45" i="188" s="1"/>
  <c r="EA45" i="188" s="1"/>
  <c r="EB45" i="188" s="1"/>
  <c r="EC45" i="188" s="1"/>
  <c r="ED45" i="188" s="1"/>
  <c r="EE45" i="188" s="1"/>
  <c r="EF45" i="188" s="1"/>
  <c r="EG45" i="188" s="1"/>
  <c r="EH45" i="188" s="1"/>
  <c r="EI45" i="188" s="1"/>
  <c r="CP46" i="188"/>
  <c r="H130" i="104" s="1"/>
  <c r="N26" i="168"/>
  <c r="CO46" i="188"/>
  <c r="G130" i="104" s="1"/>
  <c r="AA45" i="168"/>
  <c r="AA43" i="168"/>
  <c r="AA12" i="168"/>
  <c r="AA51" i="168"/>
  <c r="AI11" i="168" s="1"/>
  <c r="AV47" i="168" s="1"/>
  <c r="AW47" i="168" s="1"/>
  <c r="AJ11" i="168" s="1"/>
  <c r="K149" i="104" s="1"/>
  <c r="N12" i="168"/>
  <c r="BD31" i="188"/>
  <c r="Q51" i="188"/>
  <c r="AV14" i="188" s="1"/>
  <c r="AW14" i="188" s="1"/>
  <c r="E48" i="188" s="1"/>
  <c r="AU51" i="188" s="1"/>
  <c r="BD63" i="188"/>
  <c r="BE63" i="188" s="1"/>
  <c r="L109" i="104" s="1"/>
  <c r="N19" i="168"/>
  <c r="BD63" i="185"/>
  <c r="BE63" i="185" s="1"/>
  <c r="L106" i="104" s="1"/>
  <c r="Q51" i="185"/>
  <c r="AV14" i="185" s="1"/>
  <c r="AW14" i="185" s="1"/>
  <c r="BD31" i="187"/>
  <c r="AV34" i="187" s="1"/>
  <c r="BD16" i="187" s="1"/>
  <c r="BE16" i="187" s="1"/>
  <c r="H51" i="187" s="1"/>
  <c r="I51" i="187" s="1"/>
  <c r="BD28" i="187"/>
  <c r="BD29" i="187" s="1"/>
  <c r="BD18" i="187" s="1"/>
  <c r="BE18" i="187" s="1"/>
  <c r="H52" i="187" s="1"/>
  <c r="I52" i="187" s="1"/>
  <c r="AO91" i="184"/>
  <c r="AZ31" i="187"/>
  <c r="AV30" i="187" s="1"/>
  <c r="AZ16" i="187" s="1"/>
  <c r="BA16" i="187" s="1"/>
  <c r="K51" i="187" s="1"/>
  <c r="L51" i="187" s="1"/>
  <c r="AZ28" i="187" a="1"/>
  <c r="AZ28" i="187" s="1"/>
  <c r="AZ29" i="187" s="1"/>
  <c r="AZ18" i="187" s="1"/>
  <c r="BA18" i="187" s="1"/>
  <c r="K52" i="187" s="1"/>
  <c r="L52" i="187" s="1"/>
  <c r="BD52" i="187"/>
  <c r="BE52" i="187" s="1"/>
  <c r="BF52" i="187" s="1"/>
  <c r="AO23" i="187" s="1"/>
  <c r="S51" i="187"/>
  <c r="BD65" i="187"/>
  <c r="BE65" i="187" s="1"/>
  <c r="M108" i="104" s="1"/>
  <c r="AI8" i="168"/>
  <c r="AV44" i="168" s="1"/>
  <c r="AW44" i="168" s="1"/>
  <c r="AJ8" i="168" s="1"/>
  <c r="H149" i="104" s="1"/>
  <c r="BD28" i="186"/>
  <c r="Q51" i="186"/>
  <c r="AV14" i="186" s="1"/>
  <c r="AW14" i="186" s="1"/>
  <c r="E48" i="186" s="1"/>
  <c r="AU51" i="186" s="1"/>
  <c r="BD63" i="186"/>
  <c r="BE63" i="186" s="1"/>
  <c r="L107" i="104" s="1"/>
  <c r="BD28" i="184"/>
  <c r="BD63" i="184"/>
  <c r="BE63" i="184" s="1"/>
  <c r="L105" i="104" s="1"/>
  <c r="Q51" i="184"/>
  <c r="AV14" i="184" s="1"/>
  <c r="AW14" i="184" s="1"/>
  <c r="E48" i="184" s="1"/>
  <c r="AU51" i="184" s="1"/>
  <c r="I165" i="104"/>
  <c r="AI17" i="168"/>
  <c r="AZ46" i="168" s="1"/>
  <c r="BA46" i="168" s="1"/>
  <c r="AJ17" i="168" s="1"/>
  <c r="J139" i="104" s="1"/>
  <c r="AI9" i="168"/>
  <c r="AV45" i="168" s="1"/>
  <c r="AW45" i="168" s="1"/>
  <c r="AJ9" i="168" s="1"/>
  <c r="I149" i="104" s="1"/>
  <c r="AJ106" i="104"/>
  <c r="AV32" i="188"/>
  <c r="AJ20" i="168"/>
  <c r="M139" i="104" s="1"/>
  <c r="M160" i="104" s="1"/>
  <c r="AO91" i="188"/>
  <c r="CQ45" i="184"/>
  <c r="CR45" i="184" s="1"/>
  <c r="CS45" i="184" s="1"/>
  <c r="CT45" i="184" s="1"/>
  <c r="CU45" i="184" s="1"/>
  <c r="CV45" i="184" s="1"/>
  <c r="CW45" i="184" s="1"/>
  <c r="CX45" i="184" s="1"/>
  <c r="CY45" i="184" s="1"/>
  <c r="CZ45" i="184" s="1"/>
  <c r="DA45" i="184" s="1"/>
  <c r="DB45" i="184" s="1"/>
  <c r="DC45" i="184" s="1"/>
  <c r="DD45" i="184" s="1"/>
  <c r="DE45" i="184" s="1"/>
  <c r="DF45" i="184" s="1"/>
  <c r="DG45" i="184" s="1"/>
  <c r="DH45" i="184" s="1"/>
  <c r="DI45" i="184" s="1"/>
  <c r="DJ45" i="184" s="1"/>
  <c r="DK45" i="184" s="1"/>
  <c r="DL45" i="184" s="1"/>
  <c r="DM45" i="184" s="1"/>
  <c r="DN45" i="184" s="1"/>
  <c r="DO45" i="184" s="1"/>
  <c r="DP45" i="184" s="1"/>
  <c r="DQ45" i="184" s="1"/>
  <c r="DR45" i="184" s="1"/>
  <c r="DS45" i="184" s="1"/>
  <c r="DT45" i="184" s="1"/>
  <c r="DU45" i="184" s="1"/>
  <c r="DV45" i="184" s="1"/>
  <c r="DW45" i="184" s="1"/>
  <c r="DX45" i="184" s="1"/>
  <c r="DY45" i="184" s="1"/>
  <c r="DZ45" i="184" s="1"/>
  <c r="EA45" i="184" s="1"/>
  <c r="EB45" i="184" s="1"/>
  <c r="EC45" i="184" s="1"/>
  <c r="ED45" i="184" s="1"/>
  <c r="EE45" i="184" s="1"/>
  <c r="EF45" i="184" s="1"/>
  <c r="EG45" i="184" s="1"/>
  <c r="EH45" i="184" s="1"/>
  <c r="EI45" i="184" s="1"/>
  <c r="L120" i="104"/>
  <c r="CU47" i="188"/>
  <c r="L119" i="104"/>
  <c r="CU47" i="187"/>
  <c r="AR109" i="104"/>
  <c r="AV28" i="185"/>
  <c r="L116" i="104"/>
  <c r="CU47" i="184"/>
  <c r="AR107" i="104"/>
  <c r="AV32" i="186"/>
  <c r="AV28" i="184"/>
  <c r="AI16" i="168"/>
  <c r="AZ45" i="168" s="1"/>
  <c r="BA45" i="168" s="1"/>
  <c r="CQ46" i="185"/>
  <c r="I127" i="104" s="1"/>
  <c r="AV28" i="187"/>
  <c r="AJ108" i="104"/>
  <c r="CS14" i="187"/>
  <c r="CR44" i="187"/>
  <c r="AR105" i="104"/>
  <c r="AV32" i="184"/>
  <c r="CS13" i="186"/>
  <c r="CR44" i="186"/>
  <c r="AV32" i="187"/>
  <c r="AR108" i="104"/>
  <c r="CS13" i="185"/>
  <c r="CR44" i="185"/>
  <c r="CR46" i="185" s="1"/>
  <c r="J127" i="104" s="1"/>
  <c r="AV32" i="185"/>
  <c r="AR106" i="104"/>
  <c r="AV24" i="185"/>
  <c r="BD64" i="185" s="1"/>
  <c r="BE64" i="185" s="1"/>
  <c r="U106" i="104" s="1"/>
  <c r="CR44" i="184"/>
  <c r="CS13" i="184"/>
  <c r="AV28" i="188"/>
  <c r="AJ109" i="104"/>
  <c r="CR44" i="188"/>
  <c r="CS13" i="188"/>
  <c r="N104" i="104"/>
  <c r="AZ27" i="168" a="1"/>
  <c r="AZ27" i="168" s="1"/>
  <c r="AO93" i="168"/>
  <c r="CL23" i="168"/>
  <c r="CM23" i="168" s="1"/>
  <c r="CL16" i="168"/>
  <c r="CM16" i="168" s="1"/>
  <c r="DU16" i="168" s="1"/>
  <c r="DV16" i="168" s="1"/>
  <c r="DW16" i="168" s="1"/>
  <c r="DX16" i="168" s="1"/>
  <c r="DY16" i="168" s="1"/>
  <c r="DZ16" i="168" s="1"/>
  <c r="EA16" i="168" s="1"/>
  <c r="EB16" i="168" s="1"/>
  <c r="EC16" i="168" s="1"/>
  <c r="ED16" i="168" s="1"/>
  <c r="EE16" i="168" s="1"/>
  <c r="EF16" i="168" s="1"/>
  <c r="EG16" i="168" s="1"/>
  <c r="EH16" i="168" s="1"/>
  <c r="EI16" i="168" s="1"/>
  <c r="EJ16" i="168" s="1"/>
  <c r="EK16" i="168" s="1"/>
  <c r="EL16" i="168" s="1"/>
  <c r="EM16" i="168" s="1"/>
  <c r="EN16" i="168" s="1"/>
  <c r="EO16" i="168" s="1"/>
  <c r="EP16" i="168" s="1"/>
  <c r="EQ16" i="168" s="1"/>
  <c r="ER16" i="168" s="1"/>
  <c r="ES16" i="168" s="1"/>
  <c r="ET16" i="168" s="1"/>
  <c r="EU16" i="168" s="1"/>
  <c r="EV16" i="168" s="1"/>
  <c r="EW16" i="168" s="1"/>
  <c r="EX16" i="168" s="1"/>
  <c r="EY16" i="168" s="1"/>
  <c r="EZ16" i="168" s="1"/>
  <c r="FA16" i="168" s="1"/>
  <c r="FB16" i="168" s="1"/>
  <c r="FC16" i="168" s="1"/>
  <c r="FD16" i="168" s="1"/>
  <c r="FE16" i="168" s="1"/>
  <c r="FF16" i="168" s="1"/>
  <c r="FG16" i="168" s="1"/>
  <c r="FH16" i="168" s="1"/>
  <c r="FI16" i="168" s="1"/>
  <c r="FJ16" i="168" s="1"/>
  <c r="FK16" i="168" s="1"/>
  <c r="FL16" i="168" s="1"/>
  <c r="FM16" i="168" s="1"/>
  <c r="FN16" i="168" s="1"/>
  <c r="FO16" i="168" s="1"/>
  <c r="FP16" i="168" s="1"/>
  <c r="FQ16" i="168" s="1"/>
  <c r="FR16" i="168" s="1"/>
  <c r="FS16" i="168" s="1"/>
  <c r="FT16" i="168" s="1"/>
  <c r="FU16" i="168" s="1"/>
  <c r="FV16" i="168" s="1"/>
  <c r="FW16" i="168" s="1"/>
  <c r="FX16" i="168" s="1"/>
  <c r="FY16" i="168" s="1"/>
  <c r="FZ16" i="168" s="1"/>
  <c r="GA16" i="168" s="1"/>
  <c r="GB16" i="168" s="1"/>
  <c r="GC16" i="168" s="1"/>
  <c r="GD16" i="168" s="1"/>
  <c r="GE16" i="168" s="1"/>
  <c r="GF16" i="168" s="1"/>
  <c r="GG16" i="168" s="1"/>
  <c r="GH16" i="168" s="1"/>
  <c r="GI16" i="168" s="1"/>
  <c r="GJ16" i="168" s="1"/>
  <c r="GK16" i="168" s="1"/>
  <c r="GL16" i="168" s="1"/>
  <c r="GM16" i="168" s="1"/>
  <c r="GN16" i="168" s="1"/>
  <c r="GO16" i="168" s="1"/>
  <c r="GP16" i="168" s="1"/>
  <c r="GQ16" i="168" s="1"/>
  <c r="GR16" i="168" s="1"/>
  <c r="GS16" i="168" s="1"/>
  <c r="GT16" i="168" s="1"/>
  <c r="GU16" i="168" s="1"/>
  <c r="GV16" i="168" s="1"/>
  <c r="GW16" i="168" s="1"/>
  <c r="GX16" i="168" s="1"/>
  <c r="GY16" i="168" s="1"/>
  <c r="GZ16" i="168" s="1"/>
  <c r="HA16" i="168" s="1"/>
  <c r="HB16" i="168" s="1"/>
  <c r="HC16" i="168" s="1"/>
  <c r="HD16" i="168" s="1"/>
  <c r="HE16" i="168" s="1"/>
  <c r="HF16" i="168" s="1"/>
  <c r="HG16" i="168" s="1"/>
  <c r="CL43" i="168"/>
  <c r="CM43" i="168" s="1"/>
  <c r="CL30" i="168"/>
  <c r="CM30" i="168" s="1"/>
  <c r="DU30" i="168" s="1"/>
  <c r="DV30" i="168" s="1"/>
  <c r="DW30" i="168" s="1"/>
  <c r="DX30" i="168" s="1"/>
  <c r="DY30" i="168" s="1"/>
  <c r="DZ30" i="168" s="1"/>
  <c r="EA30" i="168" s="1"/>
  <c r="EB30" i="168" s="1"/>
  <c r="EC30" i="168" s="1"/>
  <c r="ED30" i="168" s="1"/>
  <c r="EE30" i="168" s="1"/>
  <c r="EF30" i="168" s="1"/>
  <c r="EG30" i="168" s="1"/>
  <c r="EH30" i="168" s="1"/>
  <c r="EI30" i="168" s="1"/>
  <c r="EJ30" i="168" s="1"/>
  <c r="EK30" i="168" s="1"/>
  <c r="EL30" i="168" s="1"/>
  <c r="EM30" i="168" s="1"/>
  <c r="EN30" i="168" s="1"/>
  <c r="EO30" i="168" s="1"/>
  <c r="EP30" i="168" s="1"/>
  <c r="EQ30" i="168" s="1"/>
  <c r="ER30" i="168" s="1"/>
  <c r="ES30" i="168" s="1"/>
  <c r="ET30" i="168" s="1"/>
  <c r="EU30" i="168" s="1"/>
  <c r="EV30" i="168" s="1"/>
  <c r="EW30" i="168" s="1"/>
  <c r="EX30" i="168" s="1"/>
  <c r="EY30" i="168" s="1"/>
  <c r="EZ30" i="168" s="1"/>
  <c r="FA30" i="168" s="1"/>
  <c r="FB30" i="168" s="1"/>
  <c r="FC30" i="168" s="1"/>
  <c r="FD30" i="168" s="1"/>
  <c r="FE30" i="168" s="1"/>
  <c r="FF30" i="168" s="1"/>
  <c r="FG30" i="168" s="1"/>
  <c r="FH30" i="168" s="1"/>
  <c r="FI30" i="168" s="1"/>
  <c r="FJ30" i="168" s="1"/>
  <c r="FK30" i="168" s="1"/>
  <c r="FL30" i="168" s="1"/>
  <c r="FM30" i="168" s="1"/>
  <c r="FN30" i="168" s="1"/>
  <c r="FO30" i="168" s="1"/>
  <c r="FP30" i="168" s="1"/>
  <c r="FQ30" i="168" s="1"/>
  <c r="FR30" i="168" s="1"/>
  <c r="FS30" i="168" s="1"/>
  <c r="FT30" i="168" s="1"/>
  <c r="FU30" i="168" s="1"/>
  <c r="FV30" i="168" s="1"/>
  <c r="FW30" i="168" s="1"/>
  <c r="FX30" i="168" s="1"/>
  <c r="FY30" i="168" s="1"/>
  <c r="FZ30" i="168" s="1"/>
  <c r="GA30" i="168" s="1"/>
  <c r="GB30" i="168" s="1"/>
  <c r="GC30" i="168" s="1"/>
  <c r="GD30" i="168" s="1"/>
  <c r="GE30" i="168" s="1"/>
  <c r="GF30" i="168" s="1"/>
  <c r="GG30" i="168" s="1"/>
  <c r="GH30" i="168" s="1"/>
  <c r="GI30" i="168" s="1"/>
  <c r="GJ30" i="168" s="1"/>
  <c r="GK30" i="168" s="1"/>
  <c r="GL30" i="168" s="1"/>
  <c r="GM30" i="168" s="1"/>
  <c r="GN30" i="168" s="1"/>
  <c r="GO30" i="168" s="1"/>
  <c r="GP30" i="168" s="1"/>
  <c r="GQ30" i="168" s="1"/>
  <c r="GR30" i="168" s="1"/>
  <c r="GS30" i="168" s="1"/>
  <c r="GT30" i="168" s="1"/>
  <c r="GU30" i="168" s="1"/>
  <c r="GV30" i="168" s="1"/>
  <c r="GW30" i="168" s="1"/>
  <c r="GX30" i="168" s="1"/>
  <c r="GY30" i="168" s="1"/>
  <c r="GZ30" i="168" s="1"/>
  <c r="HA30" i="168" s="1"/>
  <c r="HB30" i="168" s="1"/>
  <c r="HC30" i="168" s="1"/>
  <c r="HD30" i="168" s="1"/>
  <c r="HE30" i="168" s="1"/>
  <c r="HF30" i="168" s="1"/>
  <c r="HG30" i="168" s="1"/>
  <c r="CL21" i="168"/>
  <c r="CM21" i="168" s="1"/>
  <c r="CL29" i="168"/>
  <c r="CM29" i="168" s="1"/>
  <c r="CL41" i="168"/>
  <c r="CM41" i="168" s="1"/>
  <c r="DK41" i="168" s="1"/>
  <c r="DL41" i="168" s="1"/>
  <c r="DM41" i="168" s="1"/>
  <c r="DN41" i="168" s="1"/>
  <c r="DO41" i="168" s="1"/>
  <c r="DP41" i="168" s="1"/>
  <c r="DQ41" i="168" s="1"/>
  <c r="DR41" i="168" s="1"/>
  <c r="DS41" i="168" s="1"/>
  <c r="DT41" i="168" s="1"/>
  <c r="DU41" i="168" s="1"/>
  <c r="DV41" i="168" s="1"/>
  <c r="DW41" i="168" s="1"/>
  <c r="DX41" i="168" s="1"/>
  <c r="DY41" i="168" s="1"/>
  <c r="DZ41" i="168" s="1"/>
  <c r="EA41" i="168" s="1"/>
  <c r="EB41" i="168" s="1"/>
  <c r="EC41" i="168" s="1"/>
  <c r="ED41" i="168" s="1"/>
  <c r="EE41" i="168" s="1"/>
  <c r="EF41" i="168" s="1"/>
  <c r="EG41" i="168" s="1"/>
  <c r="EH41" i="168" s="1"/>
  <c r="EI41" i="168" s="1"/>
  <c r="EJ41" i="168" s="1"/>
  <c r="EK41" i="168" s="1"/>
  <c r="EL41" i="168" s="1"/>
  <c r="EM41" i="168" s="1"/>
  <c r="EN41" i="168" s="1"/>
  <c r="EO41" i="168" s="1"/>
  <c r="EP41" i="168" s="1"/>
  <c r="EQ41" i="168" s="1"/>
  <c r="ER41" i="168" s="1"/>
  <c r="ES41" i="168" s="1"/>
  <c r="ET41" i="168" s="1"/>
  <c r="EU41" i="168" s="1"/>
  <c r="EV41" i="168" s="1"/>
  <c r="EW41" i="168" s="1"/>
  <c r="EX41" i="168" s="1"/>
  <c r="EY41" i="168" s="1"/>
  <c r="EZ41" i="168" s="1"/>
  <c r="FA41" i="168" s="1"/>
  <c r="FB41" i="168" s="1"/>
  <c r="FC41" i="168" s="1"/>
  <c r="FD41" i="168" s="1"/>
  <c r="FE41" i="168" s="1"/>
  <c r="FF41" i="168" s="1"/>
  <c r="FG41" i="168" s="1"/>
  <c r="FH41" i="168" s="1"/>
  <c r="FI41" i="168" s="1"/>
  <c r="FJ41" i="168" s="1"/>
  <c r="FK41" i="168" s="1"/>
  <c r="FL41" i="168" s="1"/>
  <c r="FM41" i="168" s="1"/>
  <c r="FN41" i="168" s="1"/>
  <c r="FO41" i="168" s="1"/>
  <c r="FP41" i="168" s="1"/>
  <c r="FQ41" i="168" s="1"/>
  <c r="FR41" i="168" s="1"/>
  <c r="FS41" i="168" s="1"/>
  <c r="FT41" i="168" s="1"/>
  <c r="FU41" i="168" s="1"/>
  <c r="FV41" i="168" s="1"/>
  <c r="FW41" i="168" s="1"/>
  <c r="FX41" i="168" s="1"/>
  <c r="FY41" i="168" s="1"/>
  <c r="FZ41" i="168" s="1"/>
  <c r="GA41" i="168" s="1"/>
  <c r="GB41" i="168" s="1"/>
  <c r="GC41" i="168" s="1"/>
  <c r="GD41" i="168" s="1"/>
  <c r="GE41" i="168" s="1"/>
  <c r="GF41" i="168" s="1"/>
  <c r="GG41" i="168" s="1"/>
  <c r="GH41" i="168" s="1"/>
  <c r="GI41" i="168" s="1"/>
  <c r="GJ41" i="168" s="1"/>
  <c r="GK41" i="168" s="1"/>
  <c r="GL41" i="168" s="1"/>
  <c r="GM41" i="168" s="1"/>
  <c r="GN41" i="168" s="1"/>
  <c r="GO41" i="168" s="1"/>
  <c r="GP41" i="168" s="1"/>
  <c r="GQ41" i="168" s="1"/>
  <c r="GR41" i="168" s="1"/>
  <c r="GS41" i="168" s="1"/>
  <c r="GT41" i="168" s="1"/>
  <c r="GU41" i="168" s="1"/>
  <c r="GV41" i="168" s="1"/>
  <c r="GW41" i="168" s="1"/>
  <c r="GX41" i="168" s="1"/>
  <c r="GY41" i="168" s="1"/>
  <c r="GZ41" i="168" s="1"/>
  <c r="HA41" i="168" s="1"/>
  <c r="HB41" i="168" s="1"/>
  <c r="HC41" i="168" s="1"/>
  <c r="HD41" i="168" s="1"/>
  <c r="HE41" i="168" s="1"/>
  <c r="HF41" i="168" s="1"/>
  <c r="HG41" i="168" s="1"/>
  <c r="CL15" i="168"/>
  <c r="CM15" i="168" s="1"/>
  <c r="CL25" i="168"/>
  <c r="CM25" i="168" s="1"/>
  <c r="N14" i="168"/>
  <c r="CJ26" i="168"/>
  <c r="CS47" i="168"/>
  <c r="K115" i="104" s="1"/>
  <c r="E54" i="168"/>
  <c r="F54" i="168" s="1"/>
  <c r="CJ19" i="168"/>
  <c r="CL19" i="168" s="1"/>
  <c r="CM19" i="168" s="1"/>
  <c r="CJ20" i="168"/>
  <c r="N20" i="168"/>
  <c r="AJ18" i="168"/>
  <c r="K139" i="104" s="1"/>
  <c r="CJ13" i="168"/>
  <c r="CL13" i="168" s="1"/>
  <c r="CM13" i="168" s="1"/>
  <c r="CJ12" i="168"/>
  <c r="CL12" i="168" s="1"/>
  <c r="CM12" i="168" s="1"/>
  <c r="DU12" i="168" s="1"/>
  <c r="DV12" i="168" s="1"/>
  <c r="DW12" i="168" s="1"/>
  <c r="DX12" i="168" s="1"/>
  <c r="DY12" i="168" s="1"/>
  <c r="DZ12" i="168" s="1"/>
  <c r="EA12" i="168" s="1"/>
  <c r="EB12" i="168" s="1"/>
  <c r="EC12" i="168" s="1"/>
  <c r="ED12" i="168" s="1"/>
  <c r="EE12" i="168" s="1"/>
  <c r="EF12" i="168" s="1"/>
  <c r="EG12" i="168" s="1"/>
  <c r="EH12" i="168" s="1"/>
  <c r="EI12" i="168" s="1"/>
  <c r="EJ12" i="168" s="1"/>
  <c r="EK12" i="168" s="1"/>
  <c r="EL12" i="168" s="1"/>
  <c r="EM12" i="168" s="1"/>
  <c r="EN12" i="168" s="1"/>
  <c r="EO12" i="168" s="1"/>
  <c r="EP12" i="168" s="1"/>
  <c r="EQ12" i="168" s="1"/>
  <c r="ER12" i="168" s="1"/>
  <c r="ES12" i="168" s="1"/>
  <c r="ET12" i="168" s="1"/>
  <c r="EU12" i="168" s="1"/>
  <c r="EV12" i="168" s="1"/>
  <c r="EW12" i="168" s="1"/>
  <c r="EX12" i="168" s="1"/>
  <c r="EY12" i="168" s="1"/>
  <c r="EZ12" i="168" s="1"/>
  <c r="FA12" i="168" s="1"/>
  <c r="FB12" i="168" s="1"/>
  <c r="FC12" i="168" s="1"/>
  <c r="FD12" i="168" s="1"/>
  <c r="FE12" i="168" s="1"/>
  <c r="FF12" i="168" s="1"/>
  <c r="FG12" i="168" s="1"/>
  <c r="FH12" i="168" s="1"/>
  <c r="FI12" i="168" s="1"/>
  <c r="FJ12" i="168" s="1"/>
  <c r="FK12" i="168" s="1"/>
  <c r="FL12" i="168" s="1"/>
  <c r="FM12" i="168" s="1"/>
  <c r="FN12" i="168" s="1"/>
  <c r="FO12" i="168" s="1"/>
  <c r="FP12" i="168" s="1"/>
  <c r="FQ12" i="168" s="1"/>
  <c r="FR12" i="168" s="1"/>
  <c r="FS12" i="168" s="1"/>
  <c r="FT12" i="168" s="1"/>
  <c r="FU12" i="168" s="1"/>
  <c r="FV12" i="168" s="1"/>
  <c r="FW12" i="168" s="1"/>
  <c r="FX12" i="168" s="1"/>
  <c r="FY12" i="168" s="1"/>
  <c r="FZ12" i="168" s="1"/>
  <c r="GA12" i="168" s="1"/>
  <c r="GB12" i="168" s="1"/>
  <c r="GC12" i="168" s="1"/>
  <c r="GD12" i="168" s="1"/>
  <c r="GE12" i="168" s="1"/>
  <c r="GF12" i="168" s="1"/>
  <c r="GG12" i="168" s="1"/>
  <c r="GH12" i="168" s="1"/>
  <c r="GI12" i="168" s="1"/>
  <c r="GJ12" i="168" s="1"/>
  <c r="GK12" i="168" s="1"/>
  <c r="GL12" i="168" s="1"/>
  <c r="GM12" i="168" s="1"/>
  <c r="GN12" i="168" s="1"/>
  <c r="GO12" i="168" s="1"/>
  <c r="GP12" i="168" s="1"/>
  <c r="GQ12" i="168" s="1"/>
  <c r="GR12" i="168" s="1"/>
  <c r="GS12" i="168" s="1"/>
  <c r="GT12" i="168" s="1"/>
  <c r="GU12" i="168" s="1"/>
  <c r="GV12" i="168" s="1"/>
  <c r="GW12" i="168" s="1"/>
  <c r="GX12" i="168" s="1"/>
  <c r="GY12" i="168" s="1"/>
  <c r="GZ12" i="168" s="1"/>
  <c r="HA12" i="168" s="1"/>
  <c r="HB12" i="168" s="1"/>
  <c r="HC12" i="168" s="1"/>
  <c r="HD12" i="168" s="1"/>
  <c r="HE12" i="168" s="1"/>
  <c r="HF12" i="168" s="1"/>
  <c r="HG12" i="168" s="1"/>
  <c r="AD13" i="168"/>
  <c r="AI15" i="168" s="1"/>
  <c r="AD21" i="168"/>
  <c r="N24" i="168"/>
  <c r="AD8" i="168"/>
  <c r="Z104" i="104"/>
  <c r="BD28" i="168"/>
  <c r="E53" i="168"/>
  <c r="F53" i="168" s="1"/>
  <c r="R51" i="168"/>
  <c r="J22" i="3"/>
  <c r="J23" i="3"/>
  <c r="J24" i="3"/>
  <c r="J25" i="3"/>
  <c r="AO92" i="186" l="1"/>
  <c r="AZ50" i="185"/>
  <c r="BA50" i="185" s="1"/>
  <c r="AA106" i="104"/>
  <c r="CQ45" i="187"/>
  <c r="CR45" i="187" s="1"/>
  <c r="CS45" i="187" s="1"/>
  <c r="CT45" i="187" s="1"/>
  <c r="CU45" i="187" s="1"/>
  <c r="CV45" i="187" s="1"/>
  <c r="CW45" i="187" s="1"/>
  <c r="CX45" i="187" s="1"/>
  <c r="CY45" i="187" s="1"/>
  <c r="CZ45" i="187" s="1"/>
  <c r="DA45" i="187" s="1"/>
  <c r="DB45" i="187" s="1"/>
  <c r="DC45" i="187" s="1"/>
  <c r="DD45" i="187" s="1"/>
  <c r="DE45" i="187" s="1"/>
  <c r="DF45" i="187" s="1"/>
  <c r="DG45" i="187" s="1"/>
  <c r="DH45" i="187" s="1"/>
  <c r="DI45" i="187" s="1"/>
  <c r="DJ45" i="187" s="1"/>
  <c r="DK45" i="187" s="1"/>
  <c r="DL45" i="187" s="1"/>
  <c r="DM45" i="187" s="1"/>
  <c r="DN45" i="187" s="1"/>
  <c r="DO45" i="187" s="1"/>
  <c r="DP45" i="187" s="1"/>
  <c r="DQ45" i="187" s="1"/>
  <c r="DR45" i="187" s="1"/>
  <c r="DS45" i="187" s="1"/>
  <c r="DT45" i="187" s="1"/>
  <c r="DU45" i="187" s="1"/>
  <c r="DV45" i="187" s="1"/>
  <c r="DW45" i="187" s="1"/>
  <c r="DX45" i="187" s="1"/>
  <c r="DY45" i="187" s="1"/>
  <c r="DZ45" i="187" s="1"/>
  <c r="EA45" i="187" s="1"/>
  <c r="EB45" i="187" s="1"/>
  <c r="EC45" i="187" s="1"/>
  <c r="ED45" i="187" s="1"/>
  <c r="EE45" i="187" s="1"/>
  <c r="EF45" i="187" s="1"/>
  <c r="EG45" i="187" s="1"/>
  <c r="EH45" i="187" s="1"/>
  <c r="EI45" i="187" s="1"/>
  <c r="EJ45" i="187" s="1"/>
  <c r="EK45" i="187" s="1"/>
  <c r="EL45" i="187" s="1"/>
  <c r="EM45" i="187" s="1"/>
  <c r="EN45" i="187" s="1"/>
  <c r="EO45" i="187" s="1"/>
  <c r="EP45" i="187" s="1"/>
  <c r="EQ45" i="187" s="1"/>
  <c r="ER45" i="187" s="1"/>
  <c r="ES45" i="187" s="1"/>
  <c r="ET45" i="187" s="1"/>
  <c r="EU45" i="187" s="1"/>
  <c r="EV45" i="187" s="1"/>
  <c r="EW45" i="187" s="1"/>
  <c r="EX45" i="187" s="1"/>
  <c r="EY45" i="187" s="1"/>
  <c r="EZ45" i="187" s="1"/>
  <c r="FA45" i="187" s="1"/>
  <c r="FB45" i="187" s="1"/>
  <c r="FC45" i="187" s="1"/>
  <c r="FD45" i="187" s="1"/>
  <c r="FE45" i="187" s="1"/>
  <c r="FF45" i="187" s="1"/>
  <c r="FG45" i="187" s="1"/>
  <c r="FH45" i="187" s="1"/>
  <c r="FI45" i="187" s="1"/>
  <c r="FJ45" i="187" s="1"/>
  <c r="FK45" i="187" s="1"/>
  <c r="FL45" i="187" s="1"/>
  <c r="FM45" i="187" s="1"/>
  <c r="FN45" i="187" s="1"/>
  <c r="FO45" i="187" s="1"/>
  <c r="FP45" i="187" s="1"/>
  <c r="FQ45" i="187" s="1"/>
  <c r="FR45" i="187" s="1"/>
  <c r="FS45" i="187" s="1"/>
  <c r="FT45" i="187" s="1"/>
  <c r="FU45" i="187" s="1"/>
  <c r="FV45" i="187" s="1"/>
  <c r="FW45" i="187" s="1"/>
  <c r="FX45" i="187" s="1"/>
  <c r="FY45" i="187" s="1"/>
  <c r="FZ45" i="187" s="1"/>
  <c r="GA45" i="187" s="1"/>
  <c r="GB45" i="187" s="1"/>
  <c r="GC45" i="187" s="1"/>
  <c r="GD45" i="187" s="1"/>
  <c r="GE45" i="187" s="1"/>
  <c r="GF45" i="187" s="1"/>
  <c r="GG45" i="187" s="1"/>
  <c r="GH45" i="187" s="1"/>
  <c r="GI45" i="187" s="1"/>
  <c r="GJ45" i="187" s="1"/>
  <c r="GK45" i="187" s="1"/>
  <c r="GL45" i="187" s="1"/>
  <c r="GM45" i="187" s="1"/>
  <c r="GN45" i="187" s="1"/>
  <c r="GO45" i="187" s="1"/>
  <c r="GP45" i="187" s="1"/>
  <c r="GQ45" i="187" s="1"/>
  <c r="GR45" i="187" s="1"/>
  <c r="GS45" i="187" s="1"/>
  <c r="GT45" i="187" s="1"/>
  <c r="GU45" i="187" s="1"/>
  <c r="GV45" i="187" s="1"/>
  <c r="GW45" i="187" s="1"/>
  <c r="GX45" i="187" s="1"/>
  <c r="GY45" i="187" s="1"/>
  <c r="GZ45" i="187" s="1"/>
  <c r="HA45" i="187" s="1"/>
  <c r="HB45" i="187" s="1"/>
  <c r="HC45" i="187" s="1"/>
  <c r="HD45" i="187" s="1"/>
  <c r="HE45" i="187" s="1"/>
  <c r="HF45" i="187" s="1"/>
  <c r="HG45" i="187" s="1"/>
  <c r="AO90" i="188"/>
  <c r="W109" i="104"/>
  <c r="AA108" i="104"/>
  <c r="Q51" i="187"/>
  <c r="AV14" i="187" s="1"/>
  <c r="AW14" i="187" s="1"/>
  <c r="E48" i="187" s="1"/>
  <c r="AU51" i="187" s="1"/>
  <c r="AO90" i="186"/>
  <c r="AI7" i="168"/>
  <c r="AV43" i="168" s="1"/>
  <c r="AW43" i="168" s="1"/>
  <c r="AJ7" i="168" s="1"/>
  <c r="G149" i="104" s="1"/>
  <c r="AJ21" i="188"/>
  <c r="N144" i="104" s="1"/>
  <c r="N165" i="104" s="1"/>
  <c r="AO92" i="187"/>
  <c r="AJ21" i="187"/>
  <c r="N143" i="104" s="1"/>
  <c r="N164" i="104" s="1"/>
  <c r="M117" i="104"/>
  <c r="CV47" i="185"/>
  <c r="G109" i="104"/>
  <c r="W105" i="104"/>
  <c r="CS14" i="168"/>
  <c r="CR44" i="168"/>
  <c r="AO89" i="187"/>
  <c r="AJ14" i="187"/>
  <c r="G143" i="104" s="1"/>
  <c r="G164" i="104" s="1"/>
  <c r="CR46" i="186"/>
  <c r="J128" i="104" s="1"/>
  <c r="AO89" i="186"/>
  <c r="AJ14" i="186"/>
  <c r="G142" i="104" s="1"/>
  <c r="G163" i="104" s="1"/>
  <c r="AV26" i="185"/>
  <c r="AV16" i="185" s="1"/>
  <c r="AW16" i="185" s="1"/>
  <c r="H106" i="104" s="1"/>
  <c r="CQ46" i="186"/>
  <c r="I128" i="104" s="1"/>
  <c r="AO90" i="184"/>
  <c r="AJ15" i="184"/>
  <c r="H140" i="104" s="1"/>
  <c r="H161" i="104" s="1"/>
  <c r="AJ16" i="186"/>
  <c r="I142" i="104" s="1"/>
  <c r="I163" i="104" s="1"/>
  <c r="AO91" i="186"/>
  <c r="M118" i="104"/>
  <c r="CV47" i="186"/>
  <c r="CR46" i="188"/>
  <c r="J130" i="104" s="1"/>
  <c r="CQ46" i="188"/>
  <c r="I130" i="104" s="1"/>
  <c r="AI10" i="168"/>
  <c r="AV46" i="168" s="1"/>
  <c r="AW46" i="168" s="1"/>
  <c r="AJ10" i="168" s="1"/>
  <c r="J149" i="104" s="1"/>
  <c r="AV26" i="188"/>
  <c r="AV16" i="188" s="1"/>
  <c r="AW16" i="188" s="1"/>
  <c r="E51" i="188" s="1"/>
  <c r="BD28" i="188"/>
  <c r="BD29" i="188" s="1"/>
  <c r="BD18" i="188" s="1"/>
  <c r="BE18" i="188" s="1"/>
  <c r="H52" i="188" s="1"/>
  <c r="I52" i="188" s="1"/>
  <c r="AV30" i="188"/>
  <c r="AZ16" i="188" s="1"/>
  <c r="BA16" i="188" s="1"/>
  <c r="K51" i="188" s="1"/>
  <c r="L51" i="188" s="1"/>
  <c r="BD52" i="188"/>
  <c r="BE52" i="188" s="1"/>
  <c r="BF52" i="188" s="1"/>
  <c r="AO23" i="188" s="1"/>
  <c r="AV34" i="188"/>
  <c r="BD16" i="188" s="1"/>
  <c r="BE16" i="188" s="1"/>
  <c r="H51" i="188" s="1"/>
  <c r="I51" i="188" s="1"/>
  <c r="BD65" i="188"/>
  <c r="BE65" i="188" s="1"/>
  <c r="M109" i="104" s="1"/>
  <c r="S51" i="188"/>
  <c r="AV18" i="188" s="1"/>
  <c r="AW18" i="188" s="1"/>
  <c r="E52" i="188" s="1"/>
  <c r="F52" i="188" s="1"/>
  <c r="AZ28" i="188" a="1"/>
  <c r="AZ28" i="188" s="1"/>
  <c r="AZ29" i="188" s="1"/>
  <c r="AZ18" i="188" s="1"/>
  <c r="BA18" i="188" s="1"/>
  <c r="K52" i="188" s="1"/>
  <c r="L52" i="188" s="1"/>
  <c r="E48" i="185"/>
  <c r="G106" i="104"/>
  <c r="BD28" i="185"/>
  <c r="BD29" i="185" s="1"/>
  <c r="BD18" i="185" s="1"/>
  <c r="BE18" i="185" s="1"/>
  <c r="H52" i="185" s="1"/>
  <c r="I52" i="185" s="1"/>
  <c r="BD31" i="185"/>
  <c r="AV34" i="185" s="1"/>
  <c r="BD16" i="185" s="1"/>
  <c r="BE16" i="185" s="1"/>
  <c r="H51" i="185" s="1"/>
  <c r="I51" i="185" s="1"/>
  <c r="AZ31" i="185"/>
  <c r="AV30" i="185" s="1"/>
  <c r="AZ16" i="185" s="1"/>
  <c r="BA16" i="185" s="1"/>
  <c r="K51" i="185" s="1"/>
  <c r="L51" i="185" s="1"/>
  <c r="BD65" i="185"/>
  <c r="BE65" i="185" s="1"/>
  <c r="M106" i="104" s="1"/>
  <c r="BD52" i="185"/>
  <c r="BE52" i="185" s="1"/>
  <c r="BF52" i="185" s="1"/>
  <c r="AO23" i="185" s="1"/>
  <c r="EJ45" i="185" s="1"/>
  <c r="EK45" i="185" s="1"/>
  <c r="EL45" i="185" s="1"/>
  <c r="EM45" i="185" s="1"/>
  <c r="EN45" i="185" s="1"/>
  <c r="AZ28" i="185" a="1"/>
  <c r="AZ28" i="185" s="1"/>
  <c r="AZ29" i="185" s="1"/>
  <c r="AZ18" i="185" s="1"/>
  <c r="BA18" i="185" s="1"/>
  <c r="K52" i="185" s="1"/>
  <c r="L52" i="185" s="1"/>
  <c r="S51" i="185"/>
  <c r="AV18" i="185" s="1"/>
  <c r="AW18" i="185" s="1"/>
  <c r="E52" i="185" s="1"/>
  <c r="F52" i="185" s="1"/>
  <c r="DP15" i="168"/>
  <c r="DQ15" i="168" s="1"/>
  <c r="DR15" i="168" s="1"/>
  <c r="DS15" i="168" s="1"/>
  <c r="DT15" i="168" s="1"/>
  <c r="DU15" i="168" s="1"/>
  <c r="DV15" i="168" s="1"/>
  <c r="DW15" i="168" s="1"/>
  <c r="DX15" i="168" s="1"/>
  <c r="DY15" i="168" s="1"/>
  <c r="DZ15" i="168" s="1"/>
  <c r="EA15" i="168" s="1"/>
  <c r="EB15" i="168" s="1"/>
  <c r="EC15" i="168" s="1"/>
  <c r="ED15" i="168" s="1"/>
  <c r="EE15" i="168" s="1"/>
  <c r="EF15" i="168" s="1"/>
  <c r="EG15" i="168" s="1"/>
  <c r="EH15" i="168" s="1"/>
  <c r="EI15" i="168" s="1"/>
  <c r="EJ15" i="168" s="1"/>
  <c r="EK15" i="168" s="1"/>
  <c r="EL15" i="168" s="1"/>
  <c r="EM15" i="168" s="1"/>
  <c r="EN15" i="168" s="1"/>
  <c r="EO15" i="168" s="1"/>
  <c r="EP15" i="168" s="1"/>
  <c r="EQ15" i="168" s="1"/>
  <c r="ER15" i="168" s="1"/>
  <c r="ES15" i="168" s="1"/>
  <c r="ET15" i="168" s="1"/>
  <c r="EU15" i="168" s="1"/>
  <c r="EV15" i="168" s="1"/>
  <c r="EW15" i="168" s="1"/>
  <c r="EX15" i="168" s="1"/>
  <c r="EY15" i="168" s="1"/>
  <c r="EZ15" i="168" s="1"/>
  <c r="FA15" i="168" s="1"/>
  <c r="FB15" i="168" s="1"/>
  <c r="FC15" i="168" s="1"/>
  <c r="FD15" i="168" s="1"/>
  <c r="FE15" i="168" s="1"/>
  <c r="FF15" i="168" s="1"/>
  <c r="FG15" i="168" s="1"/>
  <c r="FH15" i="168" s="1"/>
  <c r="FI15" i="168" s="1"/>
  <c r="FJ15" i="168" s="1"/>
  <c r="FK15" i="168" s="1"/>
  <c r="FL15" i="168" s="1"/>
  <c r="FM15" i="168" s="1"/>
  <c r="FN15" i="168" s="1"/>
  <c r="FO15" i="168" s="1"/>
  <c r="FP15" i="168" s="1"/>
  <c r="FQ15" i="168" s="1"/>
  <c r="FR15" i="168" s="1"/>
  <c r="FS15" i="168" s="1"/>
  <c r="FT15" i="168" s="1"/>
  <c r="FU15" i="168" s="1"/>
  <c r="FV15" i="168" s="1"/>
  <c r="FW15" i="168" s="1"/>
  <c r="FX15" i="168" s="1"/>
  <c r="FY15" i="168" s="1"/>
  <c r="FZ15" i="168" s="1"/>
  <c r="GA15" i="168" s="1"/>
  <c r="GB15" i="168" s="1"/>
  <c r="GC15" i="168" s="1"/>
  <c r="GD15" i="168" s="1"/>
  <c r="GE15" i="168" s="1"/>
  <c r="GF15" i="168" s="1"/>
  <c r="GG15" i="168" s="1"/>
  <c r="GH15" i="168" s="1"/>
  <c r="GI15" i="168" s="1"/>
  <c r="GJ15" i="168" s="1"/>
  <c r="GK15" i="168" s="1"/>
  <c r="GL15" i="168" s="1"/>
  <c r="GM15" i="168" s="1"/>
  <c r="GN15" i="168" s="1"/>
  <c r="GO15" i="168" s="1"/>
  <c r="GP15" i="168" s="1"/>
  <c r="GQ15" i="168" s="1"/>
  <c r="GR15" i="168" s="1"/>
  <c r="GS15" i="168" s="1"/>
  <c r="GT15" i="168" s="1"/>
  <c r="GU15" i="168" s="1"/>
  <c r="GV15" i="168" s="1"/>
  <c r="GW15" i="168" s="1"/>
  <c r="GX15" i="168" s="1"/>
  <c r="GY15" i="168" s="1"/>
  <c r="GZ15" i="168" s="1"/>
  <c r="HA15" i="168" s="1"/>
  <c r="HB15" i="168" s="1"/>
  <c r="HC15" i="168" s="1"/>
  <c r="HD15" i="168" s="1"/>
  <c r="HE15" i="168" s="1"/>
  <c r="HF15" i="168" s="1"/>
  <c r="HG15" i="168" s="1"/>
  <c r="AV26" i="184"/>
  <c r="AV16" i="184" s="1"/>
  <c r="AW16" i="184" s="1"/>
  <c r="E51" i="184" s="1"/>
  <c r="F51" i="184" s="1"/>
  <c r="DP13" i="168"/>
  <c r="DQ13" i="168" s="1"/>
  <c r="DR13" i="168" s="1"/>
  <c r="DS13" i="168" s="1"/>
  <c r="DT13" i="168" s="1"/>
  <c r="DU13" i="168" s="1"/>
  <c r="DV13" i="168" s="1"/>
  <c r="DW13" i="168" s="1"/>
  <c r="DX13" i="168" s="1"/>
  <c r="DY13" i="168" s="1"/>
  <c r="DZ13" i="168" s="1"/>
  <c r="EA13" i="168" s="1"/>
  <c r="EB13" i="168" s="1"/>
  <c r="EC13" i="168" s="1"/>
  <c r="ED13" i="168" s="1"/>
  <c r="EE13" i="168" s="1"/>
  <c r="EF13" i="168" s="1"/>
  <c r="EG13" i="168" s="1"/>
  <c r="EH13" i="168" s="1"/>
  <c r="EI13" i="168" s="1"/>
  <c r="EJ13" i="168" s="1"/>
  <c r="EK13" i="168" s="1"/>
  <c r="EL13" i="168" s="1"/>
  <c r="EM13" i="168" s="1"/>
  <c r="EN13" i="168" s="1"/>
  <c r="EO13" i="168" s="1"/>
  <c r="EP13" i="168" s="1"/>
  <c r="EQ13" i="168" s="1"/>
  <c r="ER13" i="168" s="1"/>
  <c r="ES13" i="168" s="1"/>
  <c r="ET13" i="168" s="1"/>
  <c r="EU13" i="168" s="1"/>
  <c r="EV13" i="168" s="1"/>
  <c r="EW13" i="168" s="1"/>
  <c r="EX13" i="168" s="1"/>
  <c r="EY13" i="168" s="1"/>
  <c r="EZ13" i="168" s="1"/>
  <c r="FA13" i="168" s="1"/>
  <c r="FB13" i="168" s="1"/>
  <c r="FC13" i="168" s="1"/>
  <c r="FD13" i="168" s="1"/>
  <c r="FE13" i="168" s="1"/>
  <c r="FF13" i="168" s="1"/>
  <c r="FG13" i="168" s="1"/>
  <c r="FH13" i="168" s="1"/>
  <c r="FI13" i="168" s="1"/>
  <c r="FJ13" i="168" s="1"/>
  <c r="FK13" i="168" s="1"/>
  <c r="FL13" i="168" s="1"/>
  <c r="FM13" i="168" s="1"/>
  <c r="FN13" i="168" s="1"/>
  <c r="FO13" i="168" s="1"/>
  <c r="FP13" i="168" s="1"/>
  <c r="FQ13" i="168" s="1"/>
  <c r="FR13" i="168" s="1"/>
  <c r="FS13" i="168" s="1"/>
  <c r="FT13" i="168" s="1"/>
  <c r="FU13" i="168" s="1"/>
  <c r="FV13" i="168" s="1"/>
  <c r="FW13" i="168" s="1"/>
  <c r="FX13" i="168" s="1"/>
  <c r="FY13" i="168" s="1"/>
  <c r="FZ13" i="168" s="1"/>
  <c r="GA13" i="168" s="1"/>
  <c r="GB13" i="168" s="1"/>
  <c r="GC13" i="168" s="1"/>
  <c r="GD13" i="168" s="1"/>
  <c r="GE13" i="168" s="1"/>
  <c r="GF13" i="168" s="1"/>
  <c r="GG13" i="168" s="1"/>
  <c r="GH13" i="168" s="1"/>
  <c r="GI13" i="168" s="1"/>
  <c r="GJ13" i="168" s="1"/>
  <c r="GK13" i="168" s="1"/>
  <c r="GL13" i="168" s="1"/>
  <c r="GM13" i="168" s="1"/>
  <c r="GN13" i="168" s="1"/>
  <c r="GO13" i="168" s="1"/>
  <c r="GP13" i="168" s="1"/>
  <c r="GQ13" i="168" s="1"/>
  <c r="GR13" i="168" s="1"/>
  <c r="GS13" i="168" s="1"/>
  <c r="GT13" i="168" s="1"/>
  <c r="GU13" i="168" s="1"/>
  <c r="GV13" i="168" s="1"/>
  <c r="GW13" i="168" s="1"/>
  <c r="GX13" i="168" s="1"/>
  <c r="GY13" i="168" s="1"/>
  <c r="GZ13" i="168" s="1"/>
  <c r="HA13" i="168" s="1"/>
  <c r="HB13" i="168" s="1"/>
  <c r="HC13" i="168" s="1"/>
  <c r="HD13" i="168" s="1"/>
  <c r="HE13" i="168" s="1"/>
  <c r="HF13" i="168" s="1"/>
  <c r="HG13" i="168" s="1"/>
  <c r="BD14" i="186"/>
  <c r="BE14" i="186" s="1"/>
  <c r="H48" i="186" s="1"/>
  <c r="I48" i="186" s="1"/>
  <c r="G107" i="104"/>
  <c r="AV26" i="186"/>
  <c r="AV16" i="186" s="1"/>
  <c r="AW16" i="186" s="1"/>
  <c r="H107" i="104" s="1"/>
  <c r="BD65" i="186"/>
  <c r="BE65" i="186" s="1"/>
  <c r="M107" i="104" s="1"/>
  <c r="BD52" i="186"/>
  <c r="BE52" i="186" s="1"/>
  <c r="BF52" i="186" s="1"/>
  <c r="AO23" i="186" s="1"/>
  <c r="EJ45" i="186" s="1"/>
  <c r="EK45" i="186" s="1"/>
  <c r="EL45" i="186" s="1"/>
  <c r="EM45" i="186" s="1"/>
  <c r="EN45" i="186" s="1"/>
  <c r="AZ31" i="186"/>
  <c r="AV30" i="186" s="1"/>
  <c r="AZ16" i="186" s="1"/>
  <c r="BA16" i="186" s="1"/>
  <c r="K51" i="186" s="1"/>
  <c r="L51" i="186" s="1"/>
  <c r="BD31" i="186"/>
  <c r="AV34" i="186" s="1"/>
  <c r="BD16" i="186" s="1"/>
  <c r="BE16" i="186" s="1"/>
  <c r="H51" i="186" s="1"/>
  <c r="I51" i="186" s="1"/>
  <c r="BD29" i="186"/>
  <c r="BD18" i="186" s="1"/>
  <c r="BE18" i="186" s="1"/>
  <c r="H52" i="186" s="1"/>
  <c r="I52" i="186" s="1"/>
  <c r="S51" i="186"/>
  <c r="AV18" i="186" s="1"/>
  <c r="AW18" i="186" s="1"/>
  <c r="E52" i="186" s="1"/>
  <c r="F52" i="186" s="1"/>
  <c r="AZ28" i="186" a="1"/>
  <c r="AZ28" i="186" s="1"/>
  <c r="AZ29" i="186" s="1"/>
  <c r="AZ18" i="186" s="1"/>
  <c r="BA18" i="186" s="1"/>
  <c r="K52" i="186" s="1"/>
  <c r="L52" i="186" s="1"/>
  <c r="G105" i="104"/>
  <c r="AZ31" i="184"/>
  <c r="AV30" i="184" s="1"/>
  <c r="AZ16" i="184" s="1"/>
  <c r="BA16" i="184" s="1"/>
  <c r="K51" i="184" s="1"/>
  <c r="L51" i="184" s="1"/>
  <c r="BD65" i="184"/>
  <c r="BE65" i="184" s="1"/>
  <c r="M105" i="104" s="1"/>
  <c r="BD52" i="184"/>
  <c r="BE52" i="184" s="1"/>
  <c r="BF52" i="184" s="1"/>
  <c r="AO23" i="184" s="1"/>
  <c r="EJ45" i="184" s="1"/>
  <c r="EK45" i="184" s="1"/>
  <c r="EL45" i="184" s="1"/>
  <c r="EM45" i="184" s="1"/>
  <c r="EN45" i="184" s="1"/>
  <c r="BD31" i="184"/>
  <c r="AV34" i="184" s="1"/>
  <c r="BD16" i="184" s="1"/>
  <c r="BE16" i="184" s="1"/>
  <c r="H51" i="184" s="1"/>
  <c r="I51" i="184" s="1"/>
  <c r="BD29" i="184"/>
  <c r="BD18" i="184" s="1"/>
  <c r="BE18" i="184" s="1"/>
  <c r="H52" i="184" s="1"/>
  <c r="I52" i="184" s="1"/>
  <c r="S51" i="184"/>
  <c r="AV18" i="184" s="1"/>
  <c r="AW18" i="184" s="1"/>
  <c r="E52" i="184" s="1"/>
  <c r="F52" i="184" s="1"/>
  <c r="AZ28" i="184" a="1"/>
  <c r="AZ28" i="184" s="1"/>
  <c r="AZ29" i="184" s="1"/>
  <c r="AZ18" i="184" s="1"/>
  <c r="BA18" i="184" s="1"/>
  <c r="K52" i="184" s="1"/>
  <c r="L52" i="184" s="1"/>
  <c r="Y104" i="104"/>
  <c r="CR46" i="184"/>
  <c r="J126" i="104" s="1"/>
  <c r="CQ46" i="184"/>
  <c r="I126" i="104" s="1"/>
  <c r="CV47" i="188"/>
  <c r="M120" i="104"/>
  <c r="M119" i="104"/>
  <c r="CV47" i="187"/>
  <c r="M116" i="104"/>
  <c r="CV47" i="184"/>
  <c r="K160" i="104"/>
  <c r="F48" i="188"/>
  <c r="W80" i="188" s="1"/>
  <c r="AH46" i="188"/>
  <c r="R55" i="188"/>
  <c r="R55" i="184"/>
  <c r="F48" i="184"/>
  <c r="W80" i="184" s="1"/>
  <c r="AH46" i="184"/>
  <c r="CS44" i="184"/>
  <c r="CS46" i="184" s="1"/>
  <c r="K126" i="104" s="1"/>
  <c r="CT13" i="184"/>
  <c r="CT13" i="185"/>
  <c r="CS44" i="185"/>
  <c r="CS46" i="185" s="1"/>
  <c r="K127" i="104" s="1"/>
  <c r="AH46" i="186"/>
  <c r="R55" i="186"/>
  <c r="F48" i="186"/>
  <c r="W80" i="186" s="1"/>
  <c r="CS44" i="188"/>
  <c r="CS46" i="188" s="1"/>
  <c r="K130" i="104" s="1"/>
  <c r="CT13" i="188"/>
  <c r="CS44" i="186"/>
  <c r="CS46" i="186" s="1"/>
  <c r="K128" i="104" s="1"/>
  <c r="CT13" i="186"/>
  <c r="CT14" i="187"/>
  <c r="CS44" i="187"/>
  <c r="BD63" i="168"/>
  <c r="BE63" i="168" s="1"/>
  <c r="L104" i="104" s="1"/>
  <c r="Q51" i="168"/>
  <c r="CL20" i="168"/>
  <c r="CM20" i="168" s="1"/>
  <c r="DK20" i="168" s="1"/>
  <c r="DL20" i="168" s="1"/>
  <c r="DM20" i="168" s="1"/>
  <c r="DN20" i="168" s="1"/>
  <c r="DO20" i="168" s="1"/>
  <c r="DP20" i="168" s="1"/>
  <c r="DQ20" i="168" s="1"/>
  <c r="DR20" i="168" s="1"/>
  <c r="DS20" i="168" s="1"/>
  <c r="DT20" i="168" s="1"/>
  <c r="DU20" i="168" s="1"/>
  <c r="DV20" i="168" s="1"/>
  <c r="DW20" i="168" s="1"/>
  <c r="DX20" i="168" s="1"/>
  <c r="DY20" i="168" s="1"/>
  <c r="DZ20" i="168" s="1"/>
  <c r="EA20" i="168" s="1"/>
  <c r="EB20" i="168" s="1"/>
  <c r="EC20" i="168" s="1"/>
  <c r="ED20" i="168" s="1"/>
  <c r="EE20" i="168" s="1"/>
  <c r="EF20" i="168" s="1"/>
  <c r="EG20" i="168" s="1"/>
  <c r="EH20" i="168" s="1"/>
  <c r="EI20" i="168" s="1"/>
  <c r="EJ20" i="168" s="1"/>
  <c r="EK20" i="168" s="1"/>
  <c r="EL20" i="168" s="1"/>
  <c r="EM20" i="168" s="1"/>
  <c r="EN20" i="168" s="1"/>
  <c r="EO20" i="168" s="1"/>
  <c r="EP20" i="168" s="1"/>
  <c r="EQ20" i="168" s="1"/>
  <c r="ER20" i="168" s="1"/>
  <c r="ES20" i="168" s="1"/>
  <c r="ET20" i="168" s="1"/>
  <c r="EU20" i="168" s="1"/>
  <c r="EV20" i="168" s="1"/>
  <c r="EW20" i="168" s="1"/>
  <c r="EX20" i="168" s="1"/>
  <c r="EY20" i="168" s="1"/>
  <c r="EZ20" i="168" s="1"/>
  <c r="FA20" i="168" s="1"/>
  <c r="FB20" i="168" s="1"/>
  <c r="FC20" i="168" s="1"/>
  <c r="FD20" i="168" s="1"/>
  <c r="FE20" i="168" s="1"/>
  <c r="FF20" i="168" s="1"/>
  <c r="FG20" i="168" s="1"/>
  <c r="FH20" i="168" s="1"/>
  <c r="FI20" i="168" s="1"/>
  <c r="FJ20" i="168" s="1"/>
  <c r="FK20" i="168" s="1"/>
  <c r="FL20" i="168" s="1"/>
  <c r="FM20" i="168" s="1"/>
  <c r="FN20" i="168" s="1"/>
  <c r="FO20" i="168" s="1"/>
  <c r="FP20" i="168" s="1"/>
  <c r="FQ20" i="168" s="1"/>
  <c r="FR20" i="168" s="1"/>
  <c r="FS20" i="168" s="1"/>
  <c r="FT20" i="168" s="1"/>
  <c r="FU20" i="168" s="1"/>
  <c r="FV20" i="168" s="1"/>
  <c r="FW20" i="168" s="1"/>
  <c r="FX20" i="168" s="1"/>
  <c r="FY20" i="168" s="1"/>
  <c r="FZ20" i="168" s="1"/>
  <c r="GA20" i="168" s="1"/>
  <c r="GB20" i="168" s="1"/>
  <c r="GC20" i="168" s="1"/>
  <c r="GD20" i="168" s="1"/>
  <c r="GE20" i="168" s="1"/>
  <c r="GF20" i="168" s="1"/>
  <c r="GG20" i="168" s="1"/>
  <c r="GH20" i="168" s="1"/>
  <c r="GI20" i="168" s="1"/>
  <c r="GJ20" i="168" s="1"/>
  <c r="GK20" i="168" s="1"/>
  <c r="GL20" i="168" s="1"/>
  <c r="GM20" i="168" s="1"/>
  <c r="GN20" i="168" s="1"/>
  <c r="GO20" i="168" s="1"/>
  <c r="GP20" i="168" s="1"/>
  <c r="GQ20" i="168" s="1"/>
  <c r="GR20" i="168" s="1"/>
  <c r="GS20" i="168" s="1"/>
  <c r="GT20" i="168" s="1"/>
  <c r="GU20" i="168" s="1"/>
  <c r="GV20" i="168" s="1"/>
  <c r="GW20" i="168" s="1"/>
  <c r="GX20" i="168" s="1"/>
  <c r="GY20" i="168" s="1"/>
  <c r="GZ20" i="168" s="1"/>
  <c r="HA20" i="168" s="1"/>
  <c r="HB20" i="168" s="1"/>
  <c r="HC20" i="168" s="1"/>
  <c r="HD20" i="168" s="1"/>
  <c r="HE20" i="168" s="1"/>
  <c r="HF20" i="168" s="1"/>
  <c r="HG20" i="168" s="1"/>
  <c r="CL26" i="168"/>
  <c r="CM26" i="168" s="1"/>
  <c r="EJ26" i="168" s="1"/>
  <c r="EK26" i="168" s="1"/>
  <c r="EL26" i="168" s="1"/>
  <c r="EM26" i="168" s="1"/>
  <c r="EN26" i="168" s="1"/>
  <c r="EO26" i="168" s="1"/>
  <c r="EP26" i="168" s="1"/>
  <c r="EQ26" i="168" s="1"/>
  <c r="ER26" i="168" s="1"/>
  <c r="ES26" i="168" s="1"/>
  <c r="ET26" i="168" s="1"/>
  <c r="EU26" i="168" s="1"/>
  <c r="EV26" i="168" s="1"/>
  <c r="EW26" i="168" s="1"/>
  <c r="EX26" i="168" s="1"/>
  <c r="EY26" i="168" s="1"/>
  <c r="EZ26" i="168" s="1"/>
  <c r="FA26" i="168" s="1"/>
  <c r="FB26" i="168" s="1"/>
  <c r="FC26" i="168" s="1"/>
  <c r="FD26" i="168" s="1"/>
  <c r="FE26" i="168" s="1"/>
  <c r="FF26" i="168" s="1"/>
  <c r="FG26" i="168" s="1"/>
  <c r="FH26" i="168" s="1"/>
  <c r="FI26" i="168" s="1"/>
  <c r="FJ26" i="168" s="1"/>
  <c r="FK26" i="168" s="1"/>
  <c r="FL26" i="168" s="1"/>
  <c r="FM26" i="168" s="1"/>
  <c r="FN26" i="168" s="1"/>
  <c r="FO26" i="168" s="1"/>
  <c r="FP26" i="168" s="1"/>
  <c r="FQ26" i="168" s="1"/>
  <c r="FR26" i="168" s="1"/>
  <c r="FS26" i="168" s="1"/>
  <c r="FT26" i="168" s="1"/>
  <c r="FU26" i="168" s="1"/>
  <c r="FV26" i="168" s="1"/>
  <c r="FW26" i="168" s="1"/>
  <c r="FX26" i="168" s="1"/>
  <c r="FY26" i="168" s="1"/>
  <c r="FZ26" i="168" s="1"/>
  <c r="GA26" i="168" s="1"/>
  <c r="GB26" i="168" s="1"/>
  <c r="GC26" i="168" s="1"/>
  <c r="GD26" i="168" s="1"/>
  <c r="GE26" i="168" s="1"/>
  <c r="GF26" i="168" s="1"/>
  <c r="GG26" i="168" s="1"/>
  <c r="GH26" i="168" s="1"/>
  <c r="GI26" i="168" s="1"/>
  <c r="GJ26" i="168" s="1"/>
  <c r="GK26" i="168" s="1"/>
  <c r="GL26" i="168" s="1"/>
  <c r="GM26" i="168" s="1"/>
  <c r="GN26" i="168" s="1"/>
  <c r="GO26" i="168" s="1"/>
  <c r="GP26" i="168" s="1"/>
  <c r="GQ26" i="168" s="1"/>
  <c r="GR26" i="168" s="1"/>
  <c r="GS26" i="168" s="1"/>
  <c r="GT26" i="168" s="1"/>
  <c r="GU26" i="168" s="1"/>
  <c r="GV26" i="168" s="1"/>
  <c r="GW26" i="168" s="1"/>
  <c r="GX26" i="168" s="1"/>
  <c r="GY26" i="168" s="1"/>
  <c r="GZ26" i="168" s="1"/>
  <c r="HA26" i="168" s="1"/>
  <c r="HB26" i="168" s="1"/>
  <c r="HC26" i="168" s="1"/>
  <c r="HD26" i="168" s="1"/>
  <c r="HE26" i="168" s="1"/>
  <c r="HF26" i="168" s="1"/>
  <c r="HG26" i="168" s="1"/>
  <c r="AI21" i="168"/>
  <c r="CT47" i="168"/>
  <c r="L115" i="104" s="1"/>
  <c r="AV32" i="168"/>
  <c r="AV28" i="168"/>
  <c r="J160" i="104"/>
  <c r="AO92" i="168"/>
  <c r="BE50" i="168"/>
  <c r="BF50" i="168" s="1"/>
  <c r="AO21" i="168" s="1"/>
  <c r="AR104" i="104"/>
  <c r="AJ104" i="104"/>
  <c r="AO91" i="168"/>
  <c r="AJ16" i="168"/>
  <c r="X104" i="104"/>
  <c r="AZ14" i="168"/>
  <c r="BA14" i="168" s="1"/>
  <c r="K48" i="168" s="1"/>
  <c r="L48" i="168" s="1"/>
  <c r="AZ43" i="168"/>
  <c r="BA43" i="168" s="1"/>
  <c r="AV24" i="168"/>
  <c r="BD64" i="168" s="1"/>
  <c r="BE64" i="168" s="1"/>
  <c r="U104" i="104" s="1"/>
  <c r="J20" i="3"/>
  <c r="J19" i="3"/>
  <c r="J18" i="3"/>
  <c r="J17" i="3"/>
  <c r="J16" i="3"/>
  <c r="J15" i="3"/>
  <c r="J14" i="3"/>
  <c r="J13" i="3"/>
  <c r="J12" i="3"/>
  <c r="J11" i="3"/>
  <c r="J10" i="3"/>
  <c r="J9" i="3"/>
  <c r="J8" i="3"/>
  <c r="J7" i="3"/>
  <c r="J6" i="3"/>
  <c r="AO96" i="185" l="1"/>
  <c r="AJ21" i="185"/>
  <c r="N141" i="104" s="1"/>
  <c r="N162" i="104" s="1"/>
  <c r="CS46" i="187"/>
  <c r="K129" i="104" s="1"/>
  <c r="CQ46" i="187"/>
  <c r="I129" i="104" s="1"/>
  <c r="CR46" i="187"/>
  <c r="J129" i="104" s="1"/>
  <c r="G108" i="104"/>
  <c r="R55" i="187"/>
  <c r="F48" i="187"/>
  <c r="W80" i="187" s="1"/>
  <c r="AV26" i="187"/>
  <c r="AV16" i="187" s="1"/>
  <c r="AW16" i="187" s="1"/>
  <c r="H108" i="104" s="1"/>
  <c r="AV18" i="187"/>
  <c r="AW18" i="187" s="1"/>
  <c r="E52" i="187" s="1"/>
  <c r="F52" i="187" s="1"/>
  <c r="AH46" i="187"/>
  <c r="EJ45" i="188"/>
  <c r="EK45" i="188" s="1"/>
  <c r="EL45" i="188" s="1"/>
  <c r="EM45" i="188" s="1"/>
  <c r="EN45" i="188" s="1"/>
  <c r="EO45" i="188" s="1"/>
  <c r="EP45" i="188" s="1"/>
  <c r="EQ45" i="188" s="1"/>
  <c r="ER45" i="188" s="1"/>
  <c r="ES45" i="188" s="1"/>
  <c r="ET45" i="188" s="1"/>
  <c r="EU45" i="188" s="1"/>
  <c r="EV45" i="188" s="1"/>
  <c r="EW45" i="188" s="1"/>
  <c r="EX45" i="188" s="1"/>
  <c r="EY45" i="188" s="1"/>
  <c r="EZ45" i="188" s="1"/>
  <c r="FA45" i="188" s="1"/>
  <c r="FB45" i="188" s="1"/>
  <c r="FC45" i="188" s="1"/>
  <c r="FD45" i="188" s="1"/>
  <c r="FE45" i="188" s="1"/>
  <c r="FF45" i="188" s="1"/>
  <c r="FG45" i="188" s="1"/>
  <c r="FH45" i="188" s="1"/>
  <c r="FI45" i="188" s="1"/>
  <c r="FJ45" i="188" s="1"/>
  <c r="FK45" i="188" s="1"/>
  <c r="FL45" i="188" s="1"/>
  <c r="FM45" i="188" s="1"/>
  <c r="FN45" i="188" s="1"/>
  <c r="FO45" i="188" s="1"/>
  <c r="FP45" i="188" s="1"/>
  <c r="FQ45" i="188" s="1"/>
  <c r="FR45" i="188" s="1"/>
  <c r="FS45" i="188" s="1"/>
  <c r="FT45" i="188" s="1"/>
  <c r="FU45" i="188" s="1"/>
  <c r="FV45" i="188" s="1"/>
  <c r="FW45" i="188" s="1"/>
  <c r="FX45" i="188" s="1"/>
  <c r="FY45" i="188" s="1"/>
  <c r="FZ45" i="188" s="1"/>
  <c r="GA45" i="188" s="1"/>
  <c r="GB45" i="188" s="1"/>
  <c r="GC45" i="188" s="1"/>
  <c r="GD45" i="188" s="1"/>
  <c r="GE45" i="188" s="1"/>
  <c r="GF45" i="188" s="1"/>
  <c r="GG45" i="188" s="1"/>
  <c r="GH45" i="188" s="1"/>
  <c r="GI45" i="188" s="1"/>
  <c r="GJ45" i="188" s="1"/>
  <c r="GK45" i="188" s="1"/>
  <c r="GL45" i="188" s="1"/>
  <c r="GM45" i="188" s="1"/>
  <c r="GN45" i="188" s="1"/>
  <c r="GO45" i="188" s="1"/>
  <c r="GP45" i="188" s="1"/>
  <c r="GQ45" i="188" s="1"/>
  <c r="GR45" i="188" s="1"/>
  <c r="GS45" i="188" s="1"/>
  <c r="GT45" i="188" s="1"/>
  <c r="GU45" i="188" s="1"/>
  <c r="GV45" i="188" s="1"/>
  <c r="GW45" i="188" s="1"/>
  <c r="GX45" i="188" s="1"/>
  <c r="GY45" i="188" s="1"/>
  <c r="GZ45" i="188" s="1"/>
  <c r="HA45" i="188" s="1"/>
  <c r="HB45" i="188" s="1"/>
  <c r="HC45" i="188" s="1"/>
  <c r="HD45" i="188" s="1"/>
  <c r="HE45" i="188" s="1"/>
  <c r="HF45" i="188" s="1"/>
  <c r="HG45" i="188" s="1"/>
  <c r="E51" i="185"/>
  <c r="F51" i="185" s="1"/>
  <c r="N117" i="104"/>
  <c r="CW47" i="185"/>
  <c r="CT14" i="168"/>
  <c r="CS44" i="168"/>
  <c r="EO45" i="185"/>
  <c r="EP45" i="185" s="1"/>
  <c r="EQ45" i="185" s="1"/>
  <c r="ER45" i="185" s="1"/>
  <c r="ES45" i="185" s="1"/>
  <c r="ET45" i="185" s="1"/>
  <c r="EU45" i="185" s="1"/>
  <c r="EV45" i="185" s="1"/>
  <c r="EW45" i="185" s="1"/>
  <c r="EX45" i="185" s="1"/>
  <c r="EY45" i="185" s="1"/>
  <c r="EZ45" i="185" s="1"/>
  <c r="FA45" i="185" s="1"/>
  <c r="FB45" i="185" s="1"/>
  <c r="FC45" i="185" s="1"/>
  <c r="FD45" i="185" s="1"/>
  <c r="FE45" i="185" s="1"/>
  <c r="FF45" i="185" s="1"/>
  <c r="FG45" i="185" s="1"/>
  <c r="FH45" i="185" s="1"/>
  <c r="FI45" i="185" s="1"/>
  <c r="FJ45" i="185" s="1"/>
  <c r="FK45" i="185" s="1"/>
  <c r="FL45" i="185" s="1"/>
  <c r="FM45" i="185" s="1"/>
  <c r="FN45" i="185" s="1"/>
  <c r="FO45" i="185" s="1"/>
  <c r="FP45" i="185" s="1"/>
  <c r="FQ45" i="185" s="1"/>
  <c r="FR45" i="185" s="1"/>
  <c r="FS45" i="185" s="1"/>
  <c r="FT45" i="185" s="1"/>
  <c r="FU45" i="185" s="1"/>
  <c r="FV45" i="185" s="1"/>
  <c r="FW45" i="185" s="1"/>
  <c r="FX45" i="185" s="1"/>
  <c r="FY45" i="185" s="1"/>
  <c r="FZ45" i="185" s="1"/>
  <c r="GA45" i="185" s="1"/>
  <c r="GB45" i="185" s="1"/>
  <c r="GC45" i="185" s="1"/>
  <c r="GD45" i="185" s="1"/>
  <c r="GE45" i="185" s="1"/>
  <c r="GF45" i="185" s="1"/>
  <c r="GG45" i="185" s="1"/>
  <c r="GH45" i="185" s="1"/>
  <c r="GI45" i="185" s="1"/>
  <c r="GJ45" i="185" s="1"/>
  <c r="GK45" i="185" s="1"/>
  <c r="GL45" i="185" s="1"/>
  <c r="GM45" i="185" s="1"/>
  <c r="GN45" i="185" s="1"/>
  <c r="GO45" i="185" s="1"/>
  <c r="GP45" i="185" s="1"/>
  <c r="GQ45" i="185" s="1"/>
  <c r="GR45" i="185" s="1"/>
  <c r="GS45" i="185" s="1"/>
  <c r="GT45" i="185" s="1"/>
  <c r="GU45" i="185" s="1"/>
  <c r="GV45" i="185" s="1"/>
  <c r="GW45" i="185" s="1"/>
  <c r="GX45" i="185" s="1"/>
  <c r="GY45" i="185" s="1"/>
  <c r="GZ45" i="185" s="1"/>
  <c r="HA45" i="185" s="1"/>
  <c r="HB45" i="185" s="1"/>
  <c r="HC45" i="185" s="1"/>
  <c r="HD45" i="185" s="1"/>
  <c r="HE45" i="185" s="1"/>
  <c r="HF45" i="185" s="1"/>
  <c r="HG45" i="185" s="1"/>
  <c r="H109" i="104"/>
  <c r="EO45" i="184"/>
  <c r="EP45" i="184" s="1"/>
  <c r="EQ45" i="184" s="1"/>
  <c r="ER45" i="184" s="1"/>
  <c r="ES45" i="184" s="1"/>
  <c r="ET45" i="184" s="1"/>
  <c r="EU45" i="184" s="1"/>
  <c r="EV45" i="184" s="1"/>
  <c r="EW45" i="184" s="1"/>
  <c r="EX45" i="184" s="1"/>
  <c r="EY45" i="184" s="1"/>
  <c r="EZ45" i="184" s="1"/>
  <c r="FA45" i="184" s="1"/>
  <c r="FB45" i="184" s="1"/>
  <c r="FC45" i="184" s="1"/>
  <c r="FD45" i="184" s="1"/>
  <c r="FE45" i="184" s="1"/>
  <c r="FF45" i="184" s="1"/>
  <c r="FG45" i="184" s="1"/>
  <c r="FH45" i="184" s="1"/>
  <c r="FI45" i="184" s="1"/>
  <c r="FJ45" i="184" s="1"/>
  <c r="FK45" i="184" s="1"/>
  <c r="FL45" i="184" s="1"/>
  <c r="FM45" i="184" s="1"/>
  <c r="FN45" i="184" s="1"/>
  <c r="FO45" i="184" s="1"/>
  <c r="FP45" i="184" s="1"/>
  <c r="FQ45" i="184" s="1"/>
  <c r="FR45" i="184" s="1"/>
  <c r="FS45" i="184" s="1"/>
  <c r="FT45" i="184" s="1"/>
  <c r="FU45" i="184" s="1"/>
  <c r="FV45" i="184" s="1"/>
  <c r="FW45" i="184" s="1"/>
  <c r="FX45" i="184" s="1"/>
  <c r="FY45" i="184" s="1"/>
  <c r="FZ45" i="184" s="1"/>
  <c r="GA45" i="184" s="1"/>
  <c r="GB45" i="184" s="1"/>
  <c r="GC45" i="184" s="1"/>
  <c r="GD45" i="184" s="1"/>
  <c r="GE45" i="184" s="1"/>
  <c r="GF45" i="184" s="1"/>
  <c r="GG45" i="184" s="1"/>
  <c r="GH45" i="184" s="1"/>
  <c r="GI45" i="184" s="1"/>
  <c r="GJ45" i="184" s="1"/>
  <c r="GK45" i="184" s="1"/>
  <c r="GL45" i="184" s="1"/>
  <c r="GM45" i="184" s="1"/>
  <c r="GN45" i="184" s="1"/>
  <c r="GO45" i="184" s="1"/>
  <c r="GP45" i="184" s="1"/>
  <c r="GQ45" i="184" s="1"/>
  <c r="GR45" i="184" s="1"/>
  <c r="GS45" i="184" s="1"/>
  <c r="GT45" i="184" s="1"/>
  <c r="GU45" i="184" s="1"/>
  <c r="GV45" i="184" s="1"/>
  <c r="GW45" i="184" s="1"/>
  <c r="GX45" i="184" s="1"/>
  <c r="GY45" i="184" s="1"/>
  <c r="GZ45" i="184" s="1"/>
  <c r="HA45" i="184" s="1"/>
  <c r="HB45" i="184" s="1"/>
  <c r="HC45" i="184" s="1"/>
  <c r="HD45" i="184" s="1"/>
  <c r="HE45" i="184" s="1"/>
  <c r="HF45" i="184" s="1"/>
  <c r="HG45" i="184" s="1"/>
  <c r="EO45" i="186"/>
  <c r="EP45" i="186" s="1"/>
  <c r="EQ45" i="186" s="1"/>
  <c r="ER45" i="186" s="1"/>
  <c r="ES45" i="186" s="1"/>
  <c r="ET45" i="186" s="1"/>
  <c r="EU45" i="186" s="1"/>
  <c r="EV45" i="186" s="1"/>
  <c r="EW45" i="186" s="1"/>
  <c r="EX45" i="186" s="1"/>
  <c r="EY45" i="186" s="1"/>
  <c r="EZ45" i="186" s="1"/>
  <c r="FA45" i="186" s="1"/>
  <c r="FB45" i="186" s="1"/>
  <c r="FC45" i="186" s="1"/>
  <c r="FD45" i="186" s="1"/>
  <c r="FE45" i="186" s="1"/>
  <c r="FF45" i="186" s="1"/>
  <c r="FG45" i="186" s="1"/>
  <c r="FH45" i="186" s="1"/>
  <c r="FI45" i="186" s="1"/>
  <c r="FJ45" i="186" s="1"/>
  <c r="FK45" i="186" s="1"/>
  <c r="FL45" i="186" s="1"/>
  <c r="FM45" i="186" s="1"/>
  <c r="FN45" i="186" s="1"/>
  <c r="FO45" i="186" s="1"/>
  <c r="FP45" i="186" s="1"/>
  <c r="FQ45" i="186" s="1"/>
  <c r="FR45" i="186" s="1"/>
  <c r="FS45" i="186" s="1"/>
  <c r="FT45" i="186" s="1"/>
  <c r="FU45" i="186" s="1"/>
  <c r="FV45" i="186" s="1"/>
  <c r="FW45" i="186" s="1"/>
  <c r="FX45" i="186" s="1"/>
  <c r="FY45" i="186" s="1"/>
  <c r="FZ45" i="186" s="1"/>
  <c r="GA45" i="186" s="1"/>
  <c r="GB45" i="186" s="1"/>
  <c r="GC45" i="186" s="1"/>
  <c r="GD45" i="186" s="1"/>
  <c r="GE45" i="186" s="1"/>
  <c r="GF45" i="186" s="1"/>
  <c r="GG45" i="186" s="1"/>
  <c r="GH45" i="186" s="1"/>
  <c r="GI45" i="186" s="1"/>
  <c r="GJ45" i="186" s="1"/>
  <c r="GK45" i="186" s="1"/>
  <c r="GL45" i="186" s="1"/>
  <c r="GM45" i="186" s="1"/>
  <c r="GN45" i="186" s="1"/>
  <c r="GO45" i="186" s="1"/>
  <c r="GP45" i="186" s="1"/>
  <c r="GQ45" i="186" s="1"/>
  <c r="GR45" i="186" s="1"/>
  <c r="GS45" i="186" s="1"/>
  <c r="GT45" i="186" s="1"/>
  <c r="GU45" i="186" s="1"/>
  <c r="GV45" i="186" s="1"/>
  <c r="GW45" i="186" s="1"/>
  <c r="GX45" i="186" s="1"/>
  <c r="GY45" i="186" s="1"/>
  <c r="GZ45" i="186" s="1"/>
  <c r="HA45" i="186" s="1"/>
  <c r="HB45" i="186" s="1"/>
  <c r="HC45" i="186" s="1"/>
  <c r="HD45" i="186" s="1"/>
  <c r="HE45" i="186" s="1"/>
  <c r="HF45" i="186" s="1"/>
  <c r="HG45" i="186" s="1"/>
  <c r="N118" i="104"/>
  <c r="CW47" i="186"/>
  <c r="AU51" i="185"/>
  <c r="R55" i="185"/>
  <c r="AH46" i="185"/>
  <c r="F48" i="185"/>
  <c r="W80" i="185" s="1"/>
  <c r="AH47" i="184"/>
  <c r="H105" i="104"/>
  <c r="E51" i="186"/>
  <c r="F51" i="186" s="1"/>
  <c r="N120" i="104"/>
  <c r="CW47" i="188"/>
  <c r="N119" i="104"/>
  <c r="CW47" i="187"/>
  <c r="N116" i="104"/>
  <c r="CW47" i="184"/>
  <c r="AH43" i="186"/>
  <c r="AH44" i="186"/>
  <c r="AH45" i="186"/>
  <c r="AH45" i="187"/>
  <c r="AH44" i="187"/>
  <c r="AH43" i="187"/>
  <c r="AH43" i="184"/>
  <c r="AH44" i="184"/>
  <c r="AH45" i="184"/>
  <c r="AH43" i="188"/>
  <c r="AH44" i="188"/>
  <c r="AH45" i="188"/>
  <c r="CT44" i="188"/>
  <c r="CT46" i="188" s="1"/>
  <c r="L130" i="104" s="1"/>
  <c r="CU13" i="188"/>
  <c r="CU14" i="187"/>
  <c r="CT44" i="187"/>
  <c r="CT46" i="187" s="1"/>
  <c r="L129" i="104" s="1"/>
  <c r="F51" i="188"/>
  <c r="AH47" i="188"/>
  <c r="CT44" i="185"/>
  <c r="CT46" i="185" s="1"/>
  <c r="L127" i="104" s="1"/>
  <c r="CU13" i="185"/>
  <c r="CT44" i="186"/>
  <c r="CT46" i="186" s="1"/>
  <c r="L128" i="104" s="1"/>
  <c r="CU13" i="186"/>
  <c r="CT44" i="184"/>
  <c r="CT46" i="184" s="1"/>
  <c r="L126" i="104" s="1"/>
  <c r="CU13" i="184"/>
  <c r="CB90" i="188"/>
  <c r="AB109" i="104"/>
  <c r="AY109" i="104" s="1"/>
  <c r="CB94" i="188"/>
  <c r="CB91" i="188"/>
  <c r="AI53" i="188"/>
  <c r="AO53" i="188"/>
  <c r="CB92" i="188"/>
  <c r="AB108" i="104"/>
  <c r="AY108" i="104" s="1"/>
  <c r="AI53" i="187"/>
  <c r="CB92" i="187"/>
  <c r="AO53" i="187"/>
  <c r="CB94" i="187"/>
  <c r="CB91" i="187"/>
  <c r="CB90" i="187"/>
  <c r="AI53" i="186"/>
  <c r="AO53" i="186"/>
  <c r="CB94" i="186"/>
  <c r="AB107" i="104"/>
  <c r="AY107" i="104" s="1"/>
  <c r="CB92" i="186"/>
  <c r="CB91" i="186"/>
  <c r="CB90" i="186"/>
  <c r="CB92" i="184"/>
  <c r="CB94" i="184"/>
  <c r="CB91" i="184"/>
  <c r="AB105" i="104"/>
  <c r="AY105" i="104" s="1"/>
  <c r="AO53" i="184"/>
  <c r="CB90" i="184"/>
  <c r="AI53" i="184"/>
  <c r="BD65" i="168"/>
  <c r="BE65" i="168" s="1"/>
  <c r="M104" i="104" s="1"/>
  <c r="AZ28" i="168" a="1"/>
  <c r="AZ28" i="168" s="1"/>
  <c r="AZ29" i="168" s="1"/>
  <c r="AZ18" i="168" s="1"/>
  <c r="CU47" i="168"/>
  <c r="CV47" i="168" s="1"/>
  <c r="CW47" i="168" s="1"/>
  <c r="BD52" i="168"/>
  <c r="BE52" i="168" s="1"/>
  <c r="BF52" i="168" s="1"/>
  <c r="AO23" i="168" s="1"/>
  <c r="AZ50" i="168"/>
  <c r="BA50" i="168" s="1"/>
  <c r="AJ21" i="168" s="1"/>
  <c r="I139" i="104"/>
  <c r="I160" i="104" s="1"/>
  <c r="AO89" i="168"/>
  <c r="AJ14" i="168"/>
  <c r="AA104" i="104"/>
  <c r="T104" i="104"/>
  <c r="BD31" i="168"/>
  <c r="AV26" i="168"/>
  <c r="S51" i="168"/>
  <c r="AZ31" i="168"/>
  <c r="BD29" i="168"/>
  <c r="BD18" i="168" s="1"/>
  <c r="BE18" i="168" s="1"/>
  <c r="H52" i="168" s="1"/>
  <c r="I52" i="168" s="1"/>
  <c r="BD14" i="168"/>
  <c r="BE14" i="168" s="1"/>
  <c r="H48" i="168" s="1"/>
  <c r="I48" i="168" s="1"/>
  <c r="J21" i="3"/>
  <c r="J5" i="3"/>
  <c r="E51" i="187" l="1"/>
  <c r="F51" i="187" s="1"/>
  <c r="AH47" i="185"/>
  <c r="O117" i="104"/>
  <c r="CX47" i="185"/>
  <c r="CU14" i="168"/>
  <c r="CT44" i="168"/>
  <c r="O118" i="104"/>
  <c r="CX47" i="186"/>
  <c r="AH44" i="185"/>
  <c r="CB94" i="185"/>
  <c r="AH43" i="185"/>
  <c r="AO53" i="185"/>
  <c r="CB92" i="185"/>
  <c r="CB90" i="185"/>
  <c r="CB91" i="185"/>
  <c r="AI53" i="185"/>
  <c r="AL66" i="185" s="1"/>
  <c r="AB106" i="104"/>
  <c r="AY106" i="104" s="1"/>
  <c r="AH45" i="185"/>
  <c r="AH47" i="186"/>
  <c r="AL66" i="187"/>
  <c r="O120" i="104"/>
  <c r="CX47" i="188"/>
  <c r="O119" i="104"/>
  <c r="CX47" i="187"/>
  <c r="AL66" i="188"/>
  <c r="O116" i="104"/>
  <c r="CX47" i="184"/>
  <c r="AL66" i="186"/>
  <c r="AL66" i="184"/>
  <c r="AF48" i="187"/>
  <c r="AC108" i="104"/>
  <c r="CU44" i="184"/>
  <c r="CU46" i="184" s="1"/>
  <c r="M126" i="104" s="1"/>
  <c r="CV13" i="184"/>
  <c r="AF49" i="184"/>
  <c r="AD105" i="104"/>
  <c r="AH25" i="104" s="1"/>
  <c r="AF48" i="186"/>
  <c r="AC107" i="104"/>
  <c r="AF48" i="188"/>
  <c r="AC109" i="104"/>
  <c r="CU44" i="186"/>
  <c r="CU46" i="186" s="1"/>
  <c r="M128" i="104" s="1"/>
  <c r="CV13" i="186"/>
  <c r="CU44" i="185"/>
  <c r="CU46" i="185" s="1"/>
  <c r="M127" i="104" s="1"/>
  <c r="CV13" i="185"/>
  <c r="AF48" i="184"/>
  <c r="AC105" i="104"/>
  <c r="AG25" i="104" s="1"/>
  <c r="AF50" i="187"/>
  <c r="AE108" i="104"/>
  <c r="AF49" i="188"/>
  <c r="AD109" i="104"/>
  <c r="CU44" i="187"/>
  <c r="CU46" i="187" s="1"/>
  <c r="M129" i="104" s="1"/>
  <c r="CV14" i="187"/>
  <c r="AF50" i="184"/>
  <c r="AE105" i="104"/>
  <c r="AI25" i="104" s="1"/>
  <c r="AD107" i="104"/>
  <c r="AF49" i="186"/>
  <c r="AD108" i="104"/>
  <c r="AF49" i="187"/>
  <c r="AF50" i="188"/>
  <c r="AE109" i="104"/>
  <c r="CU44" i="188"/>
  <c r="CU46" i="188" s="1"/>
  <c r="M130" i="104" s="1"/>
  <c r="CV13" i="188"/>
  <c r="AF50" i="186"/>
  <c r="AE107" i="104"/>
  <c r="G139" i="104"/>
  <c r="G160" i="104" s="1"/>
  <c r="N115" i="104"/>
  <c r="M115" i="104"/>
  <c r="AO96" i="168"/>
  <c r="N139" i="104"/>
  <c r="N160" i="104" s="1"/>
  <c r="AV34" i="168"/>
  <c r="BD16" i="168" s="1"/>
  <c r="BE16" i="168" s="1"/>
  <c r="H51" i="168" s="1"/>
  <c r="I51" i="168" s="1"/>
  <c r="AV30" i="168"/>
  <c r="AZ16" i="168" s="1"/>
  <c r="BA16" i="168" s="1"/>
  <c r="K51" i="168" s="1"/>
  <c r="L51" i="168" s="1"/>
  <c r="BA18" i="168"/>
  <c r="K52" i="168" s="1"/>
  <c r="L52" i="168" s="1"/>
  <c r="O115" i="104"/>
  <c r="CX47" i="168"/>
  <c r="AB26" i="5"/>
  <c r="U26" i="5"/>
  <c r="N26" i="5"/>
  <c r="G26" i="5"/>
  <c r="AB22" i="5"/>
  <c r="G22" i="5"/>
  <c r="G21" i="5"/>
  <c r="AB20" i="5"/>
  <c r="G20" i="5"/>
  <c r="U19" i="5"/>
  <c r="N19" i="5"/>
  <c r="G19" i="5"/>
  <c r="AB18" i="5"/>
  <c r="U18" i="5"/>
  <c r="N18" i="5"/>
  <c r="AB17" i="5"/>
  <c r="U17" i="5"/>
  <c r="E5" i="5" s="1"/>
  <c r="F5" i="5" s="1"/>
  <c r="N17" i="5"/>
  <c r="G17" i="5"/>
  <c r="AB16" i="5"/>
  <c r="U16" i="5"/>
  <c r="N16" i="5"/>
  <c r="G16" i="5"/>
  <c r="G13" i="5"/>
  <c r="AB12" i="5"/>
  <c r="E6" i="5" s="1"/>
  <c r="F6" i="5" s="1"/>
  <c r="N12" i="5"/>
  <c r="G12" i="5"/>
  <c r="AB11" i="5"/>
  <c r="U11" i="5"/>
  <c r="N11" i="5"/>
  <c r="E4" i="5" s="1"/>
  <c r="F4" i="5" s="1"/>
  <c r="G11" i="5"/>
  <c r="E3" i="5" s="1"/>
  <c r="F3" i="5" s="1"/>
  <c r="AH47" i="187" l="1"/>
  <c r="P117" i="104"/>
  <c r="CY47" i="185"/>
  <c r="CV14" i="168"/>
  <c r="CU44" i="168"/>
  <c r="P118" i="104"/>
  <c r="CY47" i="186"/>
  <c r="AC106" i="104"/>
  <c r="AG26" i="104" s="1"/>
  <c r="AF48" i="185"/>
  <c r="AF50" i="185"/>
  <c r="AE106" i="104"/>
  <c r="AI26" i="104" s="1"/>
  <c r="AD106" i="104"/>
  <c r="AH26" i="104" s="1"/>
  <c r="AF49" i="185"/>
  <c r="P120" i="104"/>
  <c r="CY47" i="188"/>
  <c r="CY47" i="187"/>
  <c r="P119" i="104"/>
  <c r="P116" i="104"/>
  <c r="CY47" i="184"/>
  <c r="CV44" i="187"/>
  <c r="CV46" i="187" s="1"/>
  <c r="N129" i="104" s="1"/>
  <c r="CW14" i="187"/>
  <c r="CV44" i="185"/>
  <c r="CV46" i="185" s="1"/>
  <c r="N127" i="104" s="1"/>
  <c r="CW13" i="185"/>
  <c r="CV44" i="188"/>
  <c r="CV46" i="188" s="1"/>
  <c r="N130" i="104" s="1"/>
  <c r="CW13" i="188"/>
  <c r="CV44" i="186"/>
  <c r="CV46" i="186" s="1"/>
  <c r="N128" i="104" s="1"/>
  <c r="CW13" i="186"/>
  <c r="CV44" i="184"/>
  <c r="CV46" i="184" s="1"/>
  <c r="N126" i="104" s="1"/>
  <c r="CW13" i="184"/>
  <c r="CY47" i="168"/>
  <c r="P115" i="104"/>
  <c r="F7" i="5"/>
  <c r="Q117" i="104" l="1"/>
  <c r="CZ47" i="185"/>
  <c r="CW14" i="168"/>
  <c r="CV44" i="168"/>
  <c r="Q118" i="104"/>
  <c r="CZ47" i="186"/>
  <c r="Q120" i="104"/>
  <c r="CZ47" i="188"/>
  <c r="Q119" i="104"/>
  <c r="CZ47" i="187"/>
  <c r="Q116" i="104"/>
  <c r="CZ47" i="184"/>
  <c r="CW44" i="188"/>
  <c r="CW46" i="188" s="1"/>
  <c r="O130" i="104" s="1"/>
  <c r="CX13" i="188"/>
  <c r="CW44" i="186"/>
  <c r="CW46" i="186" s="1"/>
  <c r="O128" i="104" s="1"/>
  <c r="CX13" i="186"/>
  <c r="CW44" i="185"/>
  <c r="CW46" i="185" s="1"/>
  <c r="O127" i="104" s="1"/>
  <c r="CX13" i="185"/>
  <c r="CW44" i="184"/>
  <c r="CW46" i="184" s="1"/>
  <c r="O126" i="104" s="1"/>
  <c r="CX13" i="184"/>
  <c r="CW44" i="187"/>
  <c r="CW46" i="187" s="1"/>
  <c r="O129" i="104" s="1"/>
  <c r="CX14" i="187"/>
  <c r="CZ47" i="168"/>
  <c r="Q115" i="104"/>
  <c r="R117" i="104" l="1"/>
  <c r="DA47" i="185"/>
  <c r="CX14" i="168"/>
  <c r="CW44" i="168"/>
  <c r="R118" i="104"/>
  <c r="DA47" i="186"/>
  <c r="R120" i="104"/>
  <c r="DA47" i="188"/>
  <c r="R119" i="104"/>
  <c r="DA47" i="187"/>
  <c r="R116" i="104"/>
  <c r="DA47" i="184"/>
  <c r="CX44" i="184"/>
  <c r="CX46" i="184" s="1"/>
  <c r="P126" i="104" s="1"/>
  <c r="CY13" i="184"/>
  <c r="CX44" i="186"/>
  <c r="CX46" i="186" s="1"/>
  <c r="P128" i="104" s="1"/>
  <c r="CY13" i="186"/>
  <c r="CX44" i="185"/>
  <c r="CX46" i="185" s="1"/>
  <c r="P127" i="104" s="1"/>
  <c r="CY13" i="185"/>
  <c r="CX44" i="187"/>
  <c r="CX46" i="187" s="1"/>
  <c r="P129" i="104" s="1"/>
  <c r="CY14" i="187"/>
  <c r="CX44" i="188"/>
  <c r="CX46" i="188" s="1"/>
  <c r="P130" i="104" s="1"/>
  <c r="CY13" i="188"/>
  <c r="R115" i="104"/>
  <c r="DA47" i="168"/>
  <c r="DB47" i="185" l="1"/>
  <c r="S117" i="104"/>
  <c r="CY14" i="168"/>
  <c r="CX44" i="168"/>
  <c r="S118" i="104"/>
  <c r="DB47" i="186"/>
  <c r="S120" i="104"/>
  <c r="DB47" i="188"/>
  <c r="S119" i="104"/>
  <c r="DB47" i="187"/>
  <c r="S116" i="104"/>
  <c r="DB47" i="184"/>
  <c r="CY44" i="187"/>
  <c r="CY46" i="187" s="1"/>
  <c r="Q129" i="104" s="1"/>
  <c r="CZ14" i="187"/>
  <c r="CY44" i="186"/>
  <c r="CY46" i="186" s="1"/>
  <c r="Q128" i="104" s="1"/>
  <c r="CZ13" i="186"/>
  <c r="CY44" i="185"/>
  <c r="CY46" i="185" s="1"/>
  <c r="Q127" i="104" s="1"/>
  <c r="CZ13" i="185"/>
  <c r="CY44" i="188"/>
  <c r="CY46" i="188" s="1"/>
  <c r="Q130" i="104" s="1"/>
  <c r="CZ13" i="188"/>
  <c r="CY44" i="184"/>
  <c r="CY46" i="184" s="1"/>
  <c r="Q126" i="104" s="1"/>
  <c r="CZ13" i="184"/>
  <c r="DB47" i="168"/>
  <c r="S115" i="104"/>
  <c r="T117" i="104" l="1"/>
  <c r="DC47" i="185"/>
  <c r="CZ14" i="168"/>
  <c r="CY44" i="168"/>
  <c r="T118" i="104"/>
  <c r="DC47" i="186"/>
  <c r="T120" i="104"/>
  <c r="DC47" i="188"/>
  <c r="T119" i="104"/>
  <c r="DC47" i="187"/>
  <c r="T116" i="104"/>
  <c r="DC47" i="184"/>
  <c r="CZ44" i="188"/>
  <c r="CZ46" i="188" s="1"/>
  <c r="R130" i="104" s="1"/>
  <c r="DA13" i="188"/>
  <c r="CZ44" i="186"/>
  <c r="CZ46" i="186" s="1"/>
  <c r="R128" i="104" s="1"/>
  <c r="DA13" i="186"/>
  <c r="CZ44" i="185"/>
  <c r="CZ46" i="185" s="1"/>
  <c r="R127" i="104" s="1"/>
  <c r="DA13" i="185"/>
  <c r="CZ44" i="184"/>
  <c r="CZ46" i="184" s="1"/>
  <c r="R126" i="104" s="1"/>
  <c r="DA13" i="184"/>
  <c r="CZ44" i="187"/>
  <c r="CZ46" i="187" s="1"/>
  <c r="R129" i="104" s="1"/>
  <c r="DA14" i="187"/>
  <c r="T115" i="104"/>
  <c r="DC47" i="168"/>
  <c r="U117" i="104" l="1"/>
  <c r="DD47" i="185"/>
  <c r="DA14" i="168"/>
  <c r="CZ44" i="168"/>
  <c r="U118" i="104"/>
  <c r="DD47" i="186"/>
  <c r="U120" i="104"/>
  <c r="DD47" i="188"/>
  <c r="U119" i="104"/>
  <c r="DD47" i="187"/>
  <c r="U116" i="104"/>
  <c r="DD47" i="184"/>
  <c r="DA44" i="184"/>
  <c r="DA46" i="184" s="1"/>
  <c r="S126" i="104" s="1"/>
  <c r="DB13" i="184"/>
  <c r="DA44" i="186"/>
  <c r="DA46" i="186" s="1"/>
  <c r="S128" i="104" s="1"/>
  <c r="DB13" i="186"/>
  <c r="DA44" i="185"/>
  <c r="DA46" i="185" s="1"/>
  <c r="S127" i="104" s="1"/>
  <c r="DB13" i="185"/>
  <c r="DA44" i="187"/>
  <c r="DA46" i="187" s="1"/>
  <c r="S129" i="104" s="1"/>
  <c r="DB14" i="187"/>
  <c r="DA44" i="188"/>
  <c r="DA46" i="188" s="1"/>
  <c r="S130" i="104" s="1"/>
  <c r="DB13" i="188"/>
  <c r="U115" i="104"/>
  <c r="DD47" i="168"/>
  <c r="V117" i="104" l="1"/>
  <c r="DE47" i="185"/>
  <c r="DB14" i="168"/>
  <c r="DA44" i="168"/>
  <c r="V118" i="104"/>
  <c r="DE47" i="186"/>
  <c r="V120" i="104"/>
  <c r="DE47" i="188"/>
  <c r="V119" i="104"/>
  <c r="DE47" i="187"/>
  <c r="V116" i="104"/>
  <c r="DE47" i="184"/>
  <c r="DB44" i="187"/>
  <c r="DB46" i="187" s="1"/>
  <c r="T129" i="104" s="1"/>
  <c r="DC14" i="187"/>
  <c r="DB44" i="186"/>
  <c r="DB46" i="186" s="1"/>
  <c r="T128" i="104" s="1"/>
  <c r="DC13" i="186"/>
  <c r="DB44" i="185"/>
  <c r="DB46" i="185" s="1"/>
  <c r="T127" i="104" s="1"/>
  <c r="DC13" i="185"/>
  <c r="DB44" i="188"/>
  <c r="DB46" i="188" s="1"/>
  <c r="T130" i="104" s="1"/>
  <c r="DC13" i="188"/>
  <c r="DB44" i="184"/>
  <c r="DB46" i="184" s="1"/>
  <c r="T126" i="104" s="1"/>
  <c r="DC13" i="184"/>
  <c r="DE47" i="168"/>
  <c r="V115" i="104"/>
  <c r="W117" i="104" l="1"/>
  <c r="DF47" i="185"/>
  <c r="DC14" i="168"/>
  <c r="DB44" i="168"/>
  <c r="W118" i="104"/>
  <c r="DF47" i="186"/>
  <c r="W120" i="104"/>
  <c r="DF47" i="188"/>
  <c r="W119" i="104"/>
  <c r="DF47" i="187"/>
  <c r="W116" i="104"/>
  <c r="DF47" i="184"/>
  <c r="DC44" i="188"/>
  <c r="DC46" i="188" s="1"/>
  <c r="U130" i="104" s="1"/>
  <c r="DD13" i="188"/>
  <c r="DC44" i="186"/>
  <c r="DC46" i="186" s="1"/>
  <c r="U128" i="104" s="1"/>
  <c r="DD13" i="186"/>
  <c r="DC44" i="185"/>
  <c r="DC46" i="185" s="1"/>
  <c r="U127" i="104" s="1"/>
  <c r="DD13" i="185"/>
  <c r="DC44" i="184"/>
  <c r="DC46" i="184" s="1"/>
  <c r="U126" i="104" s="1"/>
  <c r="DD13" i="184"/>
  <c r="DC44" i="187"/>
  <c r="DC46" i="187" s="1"/>
  <c r="U129" i="104" s="1"/>
  <c r="DD14" i="187"/>
  <c r="W115" i="104"/>
  <c r="DF47" i="168"/>
  <c r="X117" i="104" l="1"/>
  <c r="DG47" i="185"/>
  <c r="DD14" i="168"/>
  <c r="DC44" i="168"/>
  <c r="X118" i="104"/>
  <c r="DG47" i="186"/>
  <c r="X120" i="104"/>
  <c r="DG47" i="188"/>
  <c r="X119" i="104"/>
  <c r="DG47" i="187"/>
  <c r="X116" i="104"/>
  <c r="DG47" i="184"/>
  <c r="DD44" i="184"/>
  <c r="DD46" i="184" s="1"/>
  <c r="V126" i="104" s="1"/>
  <c r="DE13" i="184"/>
  <c r="DD44" i="186"/>
  <c r="DD46" i="186" s="1"/>
  <c r="V128" i="104" s="1"/>
  <c r="DE13" i="186"/>
  <c r="DD44" i="185"/>
  <c r="DD46" i="185" s="1"/>
  <c r="V127" i="104" s="1"/>
  <c r="DE13" i="185"/>
  <c r="DD44" i="187"/>
  <c r="DD46" i="187" s="1"/>
  <c r="V129" i="104" s="1"/>
  <c r="DE14" i="187"/>
  <c r="DD44" i="188"/>
  <c r="DD46" i="188" s="1"/>
  <c r="V130" i="104" s="1"/>
  <c r="DE13" i="188"/>
  <c r="DG47" i="168"/>
  <c r="X115" i="104"/>
  <c r="Y117" i="104" l="1"/>
  <c r="DH47" i="185"/>
  <c r="DE14" i="168"/>
  <c r="DD44" i="168"/>
  <c r="Y118" i="104"/>
  <c r="DH47" i="186"/>
  <c r="Y120" i="104"/>
  <c r="DH47" i="188"/>
  <c r="Y119" i="104"/>
  <c r="DH47" i="187"/>
  <c r="Y116" i="104"/>
  <c r="DH47" i="184"/>
  <c r="DE44" i="187"/>
  <c r="DE46" i="187" s="1"/>
  <c r="W129" i="104" s="1"/>
  <c r="DF14" i="187"/>
  <c r="DE44" i="186"/>
  <c r="DE46" i="186" s="1"/>
  <c r="W128" i="104" s="1"/>
  <c r="DF13" i="186"/>
  <c r="DE44" i="185"/>
  <c r="DE46" i="185" s="1"/>
  <c r="W127" i="104" s="1"/>
  <c r="DF13" i="185"/>
  <c r="DE44" i="188"/>
  <c r="DE46" i="188" s="1"/>
  <c r="W130" i="104" s="1"/>
  <c r="DF13" i="188"/>
  <c r="DE44" i="184"/>
  <c r="DE46" i="184" s="1"/>
  <c r="W126" i="104" s="1"/>
  <c r="DF13" i="184"/>
  <c r="Y115" i="104"/>
  <c r="DH47" i="168"/>
  <c r="Z117" i="104" l="1"/>
  <c r="DI47" i="185"/>
  <c r="DF14" i="168"/>
  <c r="DE44" i="168"/>
  <c r="Z118" i="104"/>
  <c r="DI47" i="186"/>
  <c r="Z120" i="104"/>
  <c r="DI47" i="188"/>
  <c r="Z119" i="104"/>
  <c r="DI47" i="187"/>
  <c r="Z116" i="104"/>
  <c r="DI47" i="184"/>
  <c r="DF44" i="188"/>
  <c r="DF46" i="188" s="1"/>
  <c r="X130" i="104" s="1"/>
  <c r="DG13" i="188"/>
  <c r="DF44" i="185"/>
  <c r="DF46" i="185" s="1"/>
  <c r="X127" i="104" s="1"/>
  <c r="DG13" i="185"/>
  <c r="DF44" i="186"/>
  <c r="DF46" i="186" s="1"/>
  <c r="X128" i="104" s="1"/>
  <c r="DG13" i="186"/>
  <c r="DF44" i="184"/>
  <c r="DF46" i="184" s="1"/>
  <c r="X126" i="104" s="1"/>
  <c r="DG13" i="184"/>
  <c r="DF44" i="187"/>
  <c r="DF46" i="187" s="1"/>
  <c r="X129" i="104" s="1"/>
  <c r="DG14" i="187"/>
  <c r="Z115" i="104"/>
  <c r="DI47" i="168"/>
  <c r="AA117" i="104" l="1"/>
  <c r="DJ47" i="185"/>
  <c r="DG14" i="168"/>
  <c r="DF44" i="168"/>
  <c r="AA118" i="104"/>
  <c r="DJ47" i="186"/>
  <c r="AA120" i="104"/>
  <c r="DJ47" i="188"/>
  <c r="AA119" i="104"/>
  <c r="DJ47" i="187"/>
  <c r="AA116" i="104"/>
  <c r="DJ47" i="184"/>
  <c r="DG44" i="184"/>
  <c r="DG46" i="184" s="1"/>
  <c r="Y126" i="104" s="1"/>
  <c r="DH13" i="184"/>
  <c r="DG44" i="185"/>
  <c r="DG46" i="185" s="1"/>
  <c r="Y127" i="104" s="1"/>
  <c r="DH13" i="185"/>
  <c r="DG44" i="187"/>
  <c r="DG46" i="187" s="1"/>
  <c r="Y129" i="104" s="1"/>
  <c r="DH14" i="187"/>
  <c r="DG44" i="188"/>
  <c r="DG46" i="188" s="1"/>
  <c r="Y130" i="104" s="1"/>
  <c r="DH13" i="188"/>
  <c r="DG44" i="186"/>
  <c r="DG46" i="186" s="1"/>
  <c r="Y128" i="104" s="1"/>
  <c r="DH13" i="186"/>
  <c r="AA115" i="104"/>
  <c r="DJ47" i="168"/>
  <c r="D1" i="98"/>
  <c r="D3" i="104"/>
  <c r="A1" i="56"/>
  <c r="AB117" i="104" l="1"/>
  <c r="DK47" i="185"/>
  <c r="DH14" i="168"/>
  <c r="DG44" i="168"/>
  <c r="AB118" i="104"/>
  <c r="DK47" i="186"/>
  <c r="AB120" i="104"/>
  <c r="DK47" i="188"/>
  <c r="AB119" i="104"/>
  <c r="DK47" i="187"/>
  <c r="AB116" i="104"/>
  <c r="DK47" i="184"/>
  <c r="DH44" i="188"/>
  <c r="DH46" i="188" s="1"/>
  <c r="Z130" i="104" s="1"/>
  <c r="DI13" i="188"/>
  <c r="DH44" i="185"/>
  <c r="DH46" i="185" s="1"/>
  <c r="Z127" i="104" s="1"/>
  <c r="DI13" i="185"/>
  <c r="DH44" i="187"/>
  <c r="DH46" i="187" s="1"/>
  <c r="Z129" i="104" s="1"/>
  <c r="DI14" i="187"/>
  <c r="DH44" i="186"/>
  <c r="DH46" i="186" s="1"/>
  <c r="Z128" i="104" s="1"/>
  <c r="DI13" i="186"/>
  <c r="DH44" i="184"/>
  <c r="DH46" i="184" s="1"/>
  <c r="Z126" i="104" s="1"/>
  <c r="DI13" i="184"/>
  <c r="AB115" i="104"/>
  <c r="DK47" i="168"/>
  <c r="AC117" i="104" l="1"/>
  <c r="DL47" i="185"/>
  <c r="DI14" i="168"/>
  <c r="DH44" i="168"/>
  <c r="AC118" i="104"/>
  <c r="DL47" i="186"/>
  <c r="AC120" i="104"/>
  <c r="DL47" i="188"/>
  <c r="AC119" i="104"/>
  <c r="DL47" i="187"/>
  <c r="AC116" i="104"/>
  <c r="DL47" i="184"/>
  <c r="DI44" i="186"/>
  <c r="DI46" i="186" s="1"/>
  <c r="AA128" i="104" s="1"/>
  <c r="DJ13" i="186"/>
  <c r="DI44" i="187"/>
  <c r="DI46" i="187" s="1"/>
  <c r="AA129" i="104" s="1"/>
  <c r="DJ14" i="187"/>
  <c r="DI44" i="185"/>
  <c r="DI46" i="185" s="1"/>
  <c r="AA127" i="104" s="1"/>
  <c r="DJ13" i="185"/>
  <c r="DI44" i="184"/>
  <c r="DI46" i="184" s="1"/>
  <c r="AA126" i="104" s="1"/>
  <c r="DJ13" i="184"/>
  <c r="DI44" i="188"/>
  <c r="DI46" i="188" s="1"/>
  <c r="AA130" i="104" s="1"/>
  <c r="DJ13" i="188"/>
  <c r="AC115" i="104"/>
  <c r="DL47" i="168"/>
  <c r="AD117" i="104" l="1"/>
  <c r="DM47" i="185"/>
  <c r="DJ14" i="168"/>
  <c r="DI44" i="168"/>
  <c r="AD118" i="104"/>
  <c r="DM47" i="186"/>
  <c r="AD120" i="104"/>
  <c r="DM47" i="188"/>
  <c r="AD119" i="104"/>
  <c r="DM47" i="187"/>
  <c r="AD116" i="104"/>
  <c r="DM47" i="184"/>
  <c r="DJ44" i="184"/>
  <c r="DJ46" i="184" s="1"/>
  <c r="AB126" i="104" s="1"/>
  <c r="DK13" i="184"/>
  <c r="DJ44" i="187"/>
  <c r="DJ46" i="187" s="1"/>
  <c r="AB129" i="104" s="1"/>
  <c r="DK14" i="187"/>
  <c r="DJ44" i="185"/>
  <c r="DJ46" i="185" s="1"/>
  <c r="AB127" i="104" s="1"/>
  <c r="DK13" i="185"/>
  <c r="DJ44" i="188"/>
  <c r="DJ46" i="188" s="1"/>
  <c r="AB130" i="104" s="1"/>
  <c r="DK13" i="188"/>
  <c r="DJ44" i="186"/>
  <c r="DJ46" i="186" s="1"/>
  <c r="AB128" i="104" s="1"/>
  <c r="DK13" i="186"/>
  <c r="AD115" i="104"/>
  <c r="DM47" i="168"/>
  <c r="AE117" i="104" l="1"/>
  <c r="DN47" i="185"/>
  <c r="DK14" i="168"/>
  <c r="DJ44" i="168"/>
  <c r="AE118" i="104"/>
  <c r="DN47" i="186"/>
  <c r="AE120" i="104"/>
  <c r="DN47" i="188"/>
  <c r="AE119" i="104"/>
  <c r="DN47" i="187"/>
  <c r="AE116" i="104"/>
  <c r="DN47" i="184"/>
  <c r="DK44" i="188"/>
  <c r="DK46" i="188" s="1"/>
  <c r="AC130" i="104" s="1"/>
  <c r="DL13" i="188"/>
  <c r="DK44" i="187"/>
  <c r="DK46" i="187" s="1"/>
  <c r="AC129" i="104" s="1"/>
  <c r="DL14" i="187"/>
  <c r="DK44" i="185"/>
  <c r="DK46" i="185" s="1"/>
  <c r="AC127" i="104" s="1"/>
  <c r="DL13" i="185"/>
  <c r="DK44" i="186"/>
  <c r="DK46" i="186" s="1"/>
  <c r="AC128" i="104" s="1"/>
  <c r="DL13" i="186"/>
  <c r="DK44" i="184"/>
  <c r="DK46" i="184" s="1"/>
  <c r="AC126" i="104" s="1"/>
  <c r="DL13" i="184"/>
  <c r="AE115" i="104"/>
  <c r="DN47" i="168"/>
  <c r="AF117" i="104" l="1"/>
  <c r="DO47" i="185"/>
  <c r="DL14" i="168"/>
  <c r="DK44" i="168"/>
  <c r="AF118" i="104"/>
  <c r="DO47" i="186"/>
  <c r="AF120" i="104"/>
  <c r="DO47" i="188"/>
  <c r="AF119" i="104"/>
  <c r="DO47" i="187"/>
  <c r="AF116" i="104"/>
  <c r="DO47" i="184"/>
  <c r="DL44" i="185"/>
  <c r="DL46" i="185" s="1"/>
  <c r="AD127" i="104" s="1"/>
  <c r="DM13" i="185"/>
  <c r="DL44" i="187"/>
  <c r="DL46" i="187" s="1"/>
  <c r="AD129" i="104" s="1"/>
  <c r="DM14" i="187"/>
  <c r="DL44" i="184"/>
  <c r="DL46" i="184" s="1"/>
  <c r="AD126" i="104" s="1"/>
  <c r="DM13" i="184"/>
  <c r="DL44" i="188"/>
  <c r="DL46" i="188" s="1"/>
  <c r="AD130" i="104" s="1"/>
  <c r="DM13" i="188"/>
  <c r="DL44" i="186"/>
  <c r="DL46" i="186" s="1"/>
  <c r="AD128" i="104" s="1"/>
  <c r="DM13" i="186"/>
  <c r="AF115" i="104"/>
  <c r="DO47" i="168"/>
  <c r="AG117" i="104" l="1"/>
  <c r="DP47" i="185"/>
  <c r="DM14" i="168"/>
  <c r="DL44" i="168"/>
  <c r="AG118" i="104"/>
  <c r="DP47" i="186"/>
  <c r="AG120" i="104"/>
  <c r="DP47" i="188"/>
  <c r="AG119" i="104"/>
  <c r="DP47" i="187"/>
  <c r="AG116" i="104"/>
  <c r="DP47" i="184"/>
  <c r="DM44" i="184"/>
  <c r="DM46" i="184" s="1"/>
  <c r="AE126" i="104" s="1"/>
  <c r="DN13" i="184"/>
  <c r="DM44" i="188"/>
  <c r="DM46" i="188" s="1"/>
  <c r="AE130" i="104" s="1"/>
  <c r="DN13" i="188"/>
  <c r="DM44" i="187"/>
  <c r="DM46" i="187" s="1"/>
  <c r="AE129" i="104" s="1"/>
  <c r="DN14" i="187"/>
  <c r="DM44" i="186"/>
  <c r="DM46" i="186" s="1"/>
  <c r="AE128" i="104" s="1"/>
  <c r="DN13" i="186"/>
  <c r="DM44" i="185"/>
  <c r="DM46" i="185" s="1"/>
  <c r="AE127" i="104" s="1"/>
  <c r="DN13" i="185"/>
  <c r="AG115" i="104"/>
  <c r="DP47" i="168"/>
  <c r="AH117" i="104" l="1"/>
  <c r="DQ47" i="185"/>
  <c r="DN14" i="168"/>
  <c r="DM44" i="168"/>
  <c r="AH118" i="104"/>
  <c r="DQ47" i="186"/>
  <c r="AH120" i="104"/>
  <c r="DQ47" i="188"/>
  <c r="AH119" i="104"/>
  <c r="DQ47" i="187"/>
  <c r="AH116" i="104"/>
  <c r="DQ47" i="184"/>
  <c r="DN44" i="186"/>
  <c r="DN46" i="186" s="1"/>
  <c r="AF128" i="104" s="1"/>
  <c r="DO13" i="186"/>
  <c r="DN44" i="188"/>
  <c r="DN46" i="188" s="1"/>
  <c r="AF130" i="104" s="1"/>
  <c r="DO13" i="188"/>
  <c r="DN44" i="187"/>
  <c r="DN46" i="187" s="1"/>
  <c r="AF129" i="104" s="1"/>
  <c r="DO14" i="187"/>
  <c r="DN44" i="185"/>
  <c r="DN46" i="185" s="1"/>
  <c r="AF127" i="104" s="1"/>
  <c r="DO13" i="185"/>
  <c r="DN44" i="184"/>
  <c r="DN46" i="184" s="1"/>
  <c r="AF126" i="104" s="1"/>
  <c r="DO13" i="184"/>
  <c r="AH115" i="104"/>
  <c r="DQ47" i="168"/>
  <c r="AI117" i="104" l="1"/>
  <c r="DR47" i="185"/>
  <c r="DO14" i="168"/>
  <c r="DN44" i="168"/>
  <c r="AI118" i="104"/>
  <c r="DR47" i="186"/>
  <c r="AI120" i="104"/>
  <c r="DR47" i="188"/>
  <c r="AI119" i="104"/>
  <c r="DR47" i="187"/>
  <c r="AI116" i="104"/>
  <c r="DR47" i="184"/>
  <c r="DO44" i="187"/>
  <c r="DO46" i="187" s="1"/>
  <c r="AG129" i="104" s="1"/>
  <c r="DP14" i="187"/>
  <c r="DO44" i="185"/>
  <c r="DO46" i="185" s="1"/>
  <c r="AG127" i="104" s="1"/>
  <c r="DP13" i="185"/>
  <c r="DO44" i="188"/>
  <c r="DO46" i="188" s="1"/>
  <c r="AG130" i="104" s="1"/>
  <c r="DP13" i="188"/>
  <c r="DO44" i="184"/>
  <c r="DO46" i="184" s="1"/>
  <c r="AG126" i="104" s="1"/>
  <c r="DP13" i="184"/>
  <c r="DO44" i="186"/>
  <c r="DO46" i="186" s="1"/>
  <c r="AG128" i="104" s="1"/>
  <c r="DP13" i="186"/>
  <c r="AI115" i="104"/>
  <c r="DR47" i="168"/>
  <c r="AJ117" i="104" l="1"/>
  <c r="DS47" i="185"/>
  <c r="DP14" i="168"/>
  <c r="DO44" i="168"/>
  <c r="AJ118" i="104"/>
  <c r="DS47" i="186"/>
  <c r="AJ120" i="104"/>
  <c r="DS47" i="188"/>
  <c r="AJ119" i="104"/>
  <c r="DS47" i="187"/>
  <c r="AJ116" i="104"/>
  <c r="DS47" i="184"/>
  <c r="DP44" i="184"/>
  <c r="DP46" i="184" s="1"/>
  <c r="AH126" i="104" s="1"/>
  <c r="DQ13" i="184"/>
  <c r="DP44" i="188"/>
  <c r="DP46" i="188" s="1"/>
  <c r="AH130" i="104" s="1"/>
  <c r="DQ13" i="188"/>
  <c r="DP44" i="185"/>
  <c r="DP46" i="185" s="1"/>
  <c r="AH127" i="104" s="1"/>
  <c r="DQ13" i="185"/>
  <c r="DP44" i="186"/>
  <c r="DP46" i="186" s="1"/>
  <c r="AH128" i="104" s="1"/>
  <c r="DQ13" i="186"/>
  <c r="DP44" i="187"/>
  <c r="DP46" i="187" s="1"/>
  <c r="AH129" i="104" s="1"/>
  <c r="DQ14" i="187"/>
  <c r="AJ115" i="104"/>
  <c r="DS47" i="168"/>
  <c r="AK117" i="104" l="1"/>
  <c r="DT47" i="185"/>
  <c r="DQ14" i="168"/>
  <c r="DP44" i="168"/>
  <c r="AK118" i="104"/>
  <c r="DT47" i="186"/>
  <c r="AK120" i="104"/>
  <c r="DT47" i="188"/>
  <c r="AK119" i="104"/>
  <c r="DT47" i="187"/>
  <c r="AK116" i="104"/>
  <c r="DT47" i="184"/>
  <c r="DQ44" i="186"/>
  <c r="DQ46" i="186" s="1"/>
  <c r="AI128" i="104" s="1"/>
  <c r="DR13" i="186"/>
  <c r="DQ44" i="185"/>
  <c r="DQ46" i="185" s="1"/>
  <c r="AI127" i="104" s="1"/>
  <c r="DR13" i="185"/>
  <c r="DQ44" i="188"/>
  <c r="DQ46" i="188" s="1"/>
  <c r="AI130" i="104" s="1"/>
  <c r="DR13" i="188"/>
  <c r="DQ44" i="187"/>
  <c r="DQ46" i="187" s="1"/>
  <c r="AI129" i="104" s="1"/>
  <c r="DR14" i="187"/>
  <c r="DQ44" i="184"/>
  <c r="DQ46" i="184" s="1"/>
  <c r="AI126" i="104" s="1"/>
  <c r="DR13" i="184"/>
  <c r="AK115" i="104"/>
  <c r="DT47" i="168"/>
  <c r="AL117" i="104" l="1"/>
  <c r="DU47" i="185"/>
  <c r="DR14" i="168"/>
  <c r="DQ44" i="168"/>
  <c r="AL118" i="104"/>
  <c r="DU47" i="186"/>
  <c r="AL120" i="104"/>
  <c r="DU47" i="188"/>
  <c r="AL119" i="104"/>
  <c r="DU47" i="187"/>
  <c r="AL116" i="104"/>
  <c r="DU47" i="184"/>
  <c r="DR44" i="188"/>
  <c r="DR46" i="188" s="1"/>
  <c r="AJ130" i="104" s="1"/>
  <c r="DS13" i="188"/>
  <c r="DR44" i="185"/>
  <c r="DR46" i="185" s="1"/>
  <c r="AJ127" i="104" s="1"/>
  <c r="DS13" i="185"/>
  <c r="DR44" i="187"/>
  <c r="DR46" i="187" s="1"/>
  <c r="AJ129" i="104" s="1"/>
  <c r="DS14" i="187"/>
  <c r="DR44" i="184"/>
  <c r="DR46" i="184" s="1"/>
  <c r="AJ126" i="104" s="1"/>
  <c r="DS13" i="184"/>
  <c r="DR44" i="186"/>
  <c r="DR46" i="186" s="1"/>
  <c r="AJ128" i="104" s="1"/>
  <c r="DS13" i="186"/>
  <c r="AL115" i="104"/>
  <c r="DU47" i="168"/>
  <c r="AM117" i="104" l="1"/>
  <c r="DV47" i="185"/>
  <c r="DS14" i="168"/>
  <c r="DR44" i="168"/>
  <c r="AM118" i="104"/>
  <c r="DV47" i="186"/>
  <c r="AM120" i="104"/>
  <c r="DV47" i="188"/>
  <c r="AM119" i="104"/>
  <c r="DV47" i="187"/>
  <c r="AM116" i="104"/>
  <c r="DV47" i="184"/>
  <c r="DS44" i="184"/>
  <c r="DS46" i="184" s="1"/>
  <c r="AK126" i="104" s="1"/>
  <c r="DT13" i="184"/>
  <c r="DS44" i="187"/>
  <c r="DS46" i="187" s="1"/>
  <c r="AK129" i="104" s="1"/>
  <c r="DT14" i="187"/>
  <c r="DS44" i="185"/>
  <c r="DS46" i="185" s="1"/>
  <c r="AK127" i="104" s="1"/>
  <c r="DT13" i="185"/>
  <c r="DS44" i="186"/>
  <c r="DS46" i="186" s="1"/>
  <c r="AK128" i="104" s="1"/>
  <c r="DT13" i="186"/>
  <c r="DS44" i="188"/>
  <c r="DS46" i="188" s="1"/>
  <c r="AK130" i="104" s="1"/>
  <c r="DT13" i="188"/>
  <c r="AM115" i="104"/>
  <c r="DV47" i="168"/>
  <c r="AN117" i="104" l="1"/>
  <c r="DW47" i="185"/>
  <c r="DT14" i="168"/>
  <c r="DS44" i="168"/>
  <c r="AN118" i="104"/>
  <c r="DW47" i="186"/>
  <c r="AN120" i="104"/>
  <c r="DW47" i="188"/>
  <c r="AN119" i="104"/>
  <c r="DW47" i="187"/>
  <c r="AN116" i="104"/>
  <c r="DW47" i="184"/>
  <c r="DT44" i="185"/>
  <c r="DT46" i="185" s="1"/>
  <c r="AL127" i="104" s="1"/>
  <c r="DU13" i="185"/>
  <c r="DT44" i="187"/>
  <c r="DT46" i="187" s="1"/>
  <c r="AL129" i="104" s="1"/>
  <c r="DU14" i="187"/>
  <c r="DT44" i="186"/>
  <c r="DT46" i="186" s="1"/>
  <c r="AL128" i="104" s="1"/>
  <c r="DU13" i="186"/>
  <c r="DT44" i="188"/>
  <c r="DT46" i="188" s="1"/>
  <c r="AL130" i="104" s="1"/>
  <c r="DU13" i="188"/>
  <c r="DT44" i="184"/>
  <c r="DT46" i="184" s="1"/>
  <c r="AL126" i="104" s="1"/>
  <c r="DU13" i="184"/>
  <c r="AN115" i="104"/>
  <c r="DW47" i="168"/>
  <c r="AO117" i="104" l="1"/>
  <c r="DX47" i="185"/>
  <c r="DU14" i="168"/>
  <c r="DV14" i="168" s="1"/>
  <c r="DW14" i="168" s="1"/>
  <c r="DX14" i="168" s="1"/>
  <c r="DY14" i="168" s="1"/>
  <c r="DZ14" i="168" s="1"/>
  <c r="EA14" i="168" s="1"/>
  <c r="EB14" i="168" s="1"/>
  <c r="EC14" i="168" s="1"/>
  <c r="ED14" i="168" s="1"/>
  <c r="EE14" i="168" s="1"/>
  <c r="EF14" i="168" s="1"/>
  <c r="EG14" i="168" s="1"/>
  <c r="EH14" i="168" s="1"/>
  <c r="EI14" i="168" s="1"/>
  <c r="EJ14" i="168" s="1"/>
  <c r="EK14" i="168" s="1"/>
  <c r="EL14" i="168" s="1"/>
  <c r="EM14" i="168" s="1"/>
  <c r="EN14" i="168" s="1"/>
  <c r="EO14" i="168" s="1"/>
  <c r="EP14" i="168" s="1"/>
  <c r="EQ14" i="168" s="1"/>
  <c r="ER14" i="168" s="1"/>
  <c r="ES14" i="168" s="1"/>
  <c r="ET14" i="168" s="1"/>
  <c r="EU14" i="168" s="1"/>
  <c r="EV14" i="168" s="1"/>
  <c r="EW14" i="168" s="1"/>
  <c r="EX14" i="168" s="1"/>
  <c r="EY14" i="168" s="1"/>
  <c r="EZ14" i="168" s="1"/>
  <c r="FA14" i="168" s="1"/>
  <c r="FB14" i="168" s="1"/>
  <c r="FC14" i="168" s="1"/>
  <c r="FD14" i="168" s="1"/>
  <c r="FE14" i="168" s="1"/>
  <c r="FF14" i="168" s="1"/>
  <c r="FG14" i="168" s="1"/>
  <c r="FH14" i="168" s="1"/>
  <c r="FI14" i="168" s="1"/>
  <c r="FJ14" i="168" s="1"/>
  <c r="FK14" i="168" s="1"/>
  <c r="FL14" i="168" s="1"/>
  <c r="FM14" i="168" s="1"/>
  <c r="FN14" i="168" s="1"/>
  <c r="FO14" i="168" s="1"/>
  <c r="FP14" i="168" s="1"/>
  <c r="FQ14" i="168" s="1"/>
  <c r="FR14" i="168" s="1"/>
  <c r="FS14" i="168" s="1"/>
  <c r="FT14" i="168" s="1"/>
  <c r="FU14" i="168" s="1"/>
  <c r="FV14" i="168" s="1"/>
  <c r="FW14" i="168" s="1"/>
  <c r="FX14" i="168" s="1"/>
  <c r="FY14" i="168" s="1"/>
  <c r="FZ14" i="168" s="1"/>
  <c r="GA14" i="168" s="1"/>
  <c r="GB14" i="168" s="1"/>
  <c r="GC14" i="168" s="1"/>
  <c r="GD14" i="168" s="1"/>
  <c r="GE14" i="168" s="1"/>
  <c r="GF14" i="168" s="1"/>
  <c r="GG14" i="168" s="1"/>
  <c r="GH14" i="168" s="1"/>
  <c r="GI14" i="168" s="1"/>
  <c r="GJ14" i="168" s="1"/>
  <c r="GK14" i="168" s="1"/>
  <c r="GL14" i="168" s="1"/>
  <c r="GM14" i="168" s="1"/>
  <c r="GN14" i="168" s="1"/>
  <c r="GO14" i="168" s="1"/>
  <c r="GP14" i="168" s="1"/>
  <c r="GQ14" i="168" s="1"/>
  <c r="GR14" i="168" s="1"/>
  <c r="GS14" i="168" s="1"/>
  <c r="GT14" i="168" s="1"/>
  <c r="GU14" i="168" s="1"/>
  <c r="GV14" i="168" s="1"/>
  <c r="GW14" i="168" s="1"/>
  <c r="GX14" i="168" s="1"/>
  <c r="GY14" i="168" s="1"/>
  <c r="GZ14" i="168" s="1"/>
  <c r="HA14" i="168" s="1"/>
  <c r="HB14" i="168" s="1"/>
  <c r="HC14" i="168" s="1"/>
  <c r="HD14" i="168" s="1"/>
  <c r="HE14" i="168" s="1"/>
  <c r="HF14" i="168" s="1"/>
  <c r="HG14" i="168" s="1"/>
  <c r="DT44" i="168"/>
  <c r="AO118" i="104"/>
  <c r="DX47" i="186"/>
  <c r="AO120" i="104"/>
  <c r="DX47" i="188"/>
  <c r="AO119" i="104"/>
  <c r="DX47" i="187"/>
  <c r="AO116" i="104"/>
  <c r="DX47" i="184"/>
  <c r="DU44" i="186"/>
  <c r="DU46" i="186" s="1"/>
  <c r="AM128" i="104" s="1"/>
  <c r="DV13" i="186"/>
  <c r="DU44" i="188"/>
  <c r="DU46" i="188" s="1"/>
  <c r="AM130" i="104" s="1"/>
  <c r="DV13" i="188"/>
  <c r="DU44" i="187"/>
  <c r="DU46" i="187" s="1"/>
  <c r="AM129" i="104" s="1"/>
  <c r="DV14" i="187"/>
  <c r="DU44" i="184"/>
  <c r="DU46" i="184" s="1"/>
  <c r="AM126" i="104" s="1"/>
  <c r="DV13" i="184"/>
  <c r="DU44" i="185"/>
  <c r="DU46" i="185" s="1"/>
  <c r="AM127" i="104" s="1"/>
  <c r="DV13" i="185"/>
  <c r="AO115" i="104"/>
  <c r="DX47" i="168"/>
  <c r="AP117" i="104" l="1"/>
  <c r="DY47" i="185"/>
  <c r="AP118" i="104"/>
  <c r="DY47" i="186"/>
  <c r="AP120" i="104"/>
  <c r="DY47" i="188"/>
  <c r="AP119" i="104"/>
  <c r="DY47" i="187"/>
  <c r="AP116" i="104"/>
  <c r="DY47" i="184"/>
  <c r="DV44" i="187"/>
  <c r="DV46" i="187" s="1"/>
  <c r="AN129" i="104" s="1"/>
  <c r="DW14" i="187"/>
  <c r="DV44" i="188"/>
  <c r="DV46" i="188" s="1"/>
  <c r="AN130" i="104" s="1"/>
  <c r="DW13" i="188"/>
  <c r="DV44" i="184"/>
  <c r="DV46" i="184" s="1"/>
  <c r="AN126" i="104" s="1"/>
  <c r="DW13" i="184"/>
  <c r="DV44" i="185"/>
  <c r="DV46" i="185" s="1"/>
  <c r="AN127" i="104" s="1"/>
  <c r="DW13" i="185"/>
  <c r="DV44" i="186"/>
  <c r="DV46" i="186" s="1"/>
  <c r="AN128" i="104" s="1"/>
  <c r="DW13" i="186"/>
  <c r="AP115" i="104"/>
  <c r="DY47" i="168"/>
  <c r="AQ117" i="104" l="1"/>
  <c r="DZ47" i="185"/>
  <c r="AQ118" i="104"/>
  <c r="DZ47" i="186"/>
  <c r="AQ120" i="104"/>
  <c r="DZ47" i="188"/>
  <c r="AQ119" i="104"/>
  <c r="DZ47" i="187"/>
  <c r="AQ116" i="104"/>
  <c r="DZ47" i="184"/>
  <c r="DW44" i="184"/>
  <c r="DW46" i="184" s="1"/>
  <c r="AO126" i="104" s="1"/>
  <c r="DX13" i="184"/>
  <c r="DW44" i="188"/>
  <c r="DW46" i="188" s="1"/>
  <c r="AO130" i="104" s="1"/>
  <c r="DX13" i="188"/>
  <c r="DW44" i="185"/>
  <c r="DW46" i="185" s="1"/>
  <c r="AO127" i="104" s="1"/>
  <c r="DX13" i="185"/>
  <c r="DW44" i="186"/>
  <c r="DW46" i="186" s="1"/>
  <c r="AO128" i="104" s="1"/>
  <c r="DX13" i="186"/>
  <c r="DW44" i="187"/>
  <c r="DW46" i="187" s="1"/>
  <c r="AO129" i="104" s="1"/>
  <c r="DX14" i="187"/>
  <c r="AQ115" i="104"/>
  <c r="DZ47" i="168"/>
  <c r="AR117" i="104" l="1"/>
  <c r="EA47" i="185"/>
  <c r="AR118" i="104"/>
  <c r="EA47" i="186"/>
  <c r="AR120" i="104"/>
  <c r="EA47" i="188"/>
  <c r="AR119" i="104"/>
  <c r="EA47" i="187"/>
  <c r="AR116" i="104"/>
  <c r="EA47" i="184"/>
  <c r="DX44" i="185"/>
  <c r="DX46" i="185" s="1"/>
  <c r="AP127" i="104" s="1"/>
  <c r="DY13" i="185"/>
  <c r="DX44" i="188"/>
  <c r="DX46" i="188" s="1"/>
  <c r="AP130" i="104" s="1"/>
  <c r="DY13" i="188"/>
  <c r="DX44" i="186"/>
  <c r="DX46" i="186" s="1"/>
  <c r="AP128" i="104" s="1"/>
  <c r="DY13" i="186"/>
  <c r="DX44" i="187"/>
  <c r="DX46" i="187" s="1"/>
  <c r="AP129" i="104" s="1"/>
  <c r="DY14" i="187"/>
  <c r="DX44" i="184"/>
  <c r="DX46" i="184" s="1"/>
  <c r="AP126" i="104" s="1"/>
  <c r="DY13" i="184"/>
  <c r="AR115" i="104"/>
  <c r="EA47" i="168"/>
  <c r="AS117" i="104" l="1"/>
  <c r="EB47" i="185"/>
  <c r="AS118" i="104"/>
  <c r="EB47" i="186"/>
  <c r="AS120" i="104"/>
  <c r="EB47" i="188"/>
  <c r="AS119" i="104"/>
  <c r="EB47" i="187"/>
  <c r="AS116" i="104"/>
  <c r="EB47" i="184"/>
  <c r="DY44" i="186"/>
  <c r="DY46" i="186" s="1"/>
  <c r="AQ128" i="104" s="1"/>
  <c r="DZ13" i="186"/>
  <c r="DY44" i="188"/>
  <c r="DY46" i="188" s="1"/>
  <c r="AQ130" i="104" s="1"/>
  <c r="DZ13" i="188"/>
  <c r="DY44" i="187"/>
  <c r="DY46" i="187" s="1"/>
  <c r="AQ129" i="104" s="1"/>
  <c r="DZ14" i="187"/>
  <c r="DY44" i="184"/>
  <c r="DY46" i="184" s="1"/>
  <c r="AQ126" i="104" s="1"/>
  <c r="DZ13" i="184"/>
  <c r="DY44" i="185"/>
  <c r="DY46" i="185" s="1"/>
  <c r="AQ127" i="104" s="1"/>
  <c r="DZ13" i="185"/>
  <c r="AS115" i="104"/>
  <c r="EB47" i="168"/>
  <c r="AT117" i="104" l="1"/>
  <c r="EC47" i="185"/>
  <c r="AT118" i="104"/>
  <c r="EC47" i="186"/>
  <c r="AT120" i="104"/>
  <c r="EC47" i="188"/>
  <c r="AT119" i="104"/>
  <c r="EC47" i="187"/>
  <c r="AT116" i="104"/>
  <c r="EC47" i="184"/>
  <c r="DZ44" i="187"/>
  <c r="DZ46" i="187" s="1"/>
  <c r="AR129" i="104" s="1"/>
  <c r="EA14" i="187"/>
  <c r="DZ44" i="184"/>
  <c r="DZ46" i="184" s="1"/>
  <c r="AR126" i="104" s="1"/>
  <c r="EA13" i="184"/>
  <c r="DZ44" i="188"/>
  <c r="DZ46" i="188" s="1"/>
  <c r="AR130" i="104" s="1"/>
  <c r="EA13" i="188"/>
  <c r="DZ44" i="185"/>
  <c r="DZ46" i="185" s="1"/>
  <c r="AR127" i="104" s="1"/>
  <c r="EA13" i="185"/>
  <c r="DZ44" i="186"/>
  <c r="DZ46" i="186" s="1"/>
  <c r="AR128" i="104" s="1"/>
  <c r="EA13" i="186"/>
  <c r="AT115" i="104"/>
  <c r="EC47" i="168"/>
  <c r="AU117" i="104" l="1"/>
  <c r="ED47" i="185"/>
  <c r="AU118" i="104"/>
  <c r="ED47" i="186"/>
  <c r="AU120" i="104"/>
  <c r="ED47" i="188"/>
  <c r="AU119" i="104"/>
  <c r="ED47" i="187"/>
  <c r="AU116" i="104"/>
  <c r="ED47" i="184"/>
  <c r="EA44" i="188"/>
  <c r="EA46" i="188" s="1"/>
  <c r="AS130" i="104" s="1"/>
  <c r="EB13" i="188"/>
  <c r="EA44" i="185"/>
  <c r="EA46" i="185" s="1"/>
  <c r="AS127" i="104" s="1"/>
  <c r="EB13" i="185"/>
  <c r="EA44" i="184"/>
  <c r="EA46" i="184" s="1"/>
  <c r="AS126" i="104" s="1"/>
  <c r="EB13" i="184"/>
  <c r="EA44" i="186"/>
  <c r="EA46" i="186" s="1"/>
  <c r="AS128" i="104" s="1"/>
  <c r="EB13" i="186"/>
  <c r="EA44" i="187"/>
  <c r="EA46" i="187" s="1"/>
  <c r="AS129" i="104" s="1"/>
  <c r="EB14" i="187"/>
  <c r="AU115" i="104"/>
  <c r="ED47" i="168"/>
  <c r="AV117" i="104" l="1"/>
  <c r="EE47" i="185"/>
  <c r="AV118" i="104"/>
  <c r="EE47" i="186"/>
  <c r="AV120" i="104"/>
  <c r="EE47" i="188"/>
  <c r="AV119" i="104"/>
  <c r="EE47" i="187"/>
  <c r="AV116" i="104"/>
  <c r="EE47" i="184"/>
  <c r="EB44" i="184"/>
  <c r="EB46" i="184" s="1"/>
  <c r="AT126" i="104" s="1"/>
  <c r="EC13" i="184"/>
  <c r="EB44" i="186"/>
  <c r="EB46" i="186" s="1"/>
  <c r="AT128" i="104" s="1"/>
  <c r="EC13" i="186"/>
  <c r="EB44" i="185"/>
  <c r="EB46" i="185" s="1"/>
  <c r="AT127" i="104" s="1"/>
  <c r="EC13" i="185"/>
  <c r="EB44" i="188"/>
  <c r="EB46" i="188" s="1"/>
  <c r="AT130" i="104" s="1"/>
  <c r="EC13" i="188"/>
  <c r="EB44" i="187"/>
  <c r="EB46" i="187" s="1"/>
  <c r="AT129" i="104" s="1"/>
  <c r="EC14" i="187"/>
  <c r="AV115" i="104"/>
  <c r="EE47" i="168"/>
  <c r="AW117" i="104" l="1"/>
  <c r="EF47" i="185"/>
  <c r="AW118" i="104"/>
  <c r="EF47" i="186"/>
  <c r="AW120" i="104"/>
  <c r="EF47" i="188"/>
  <c r="AW119" i="104"/>
  <c r="EF47" i="187"/>
  <c r="AW116" i="104"/>
  <c r="EF47" i="184"/>
  <c r="EC44" i="188"/>
  <c r="EC46" i="188" s="1"/>
  <c r="AU130" i="104" s="1"/>
  <c r="ED13" i="188"/>
  <c r="EC44" i="185"/>
  <c r="EC46" i="185" s="1"/>
  <c r="AU127" i="104" s="1"/>
  <c r="ED13" i="185"/>
  <c r="EC44" i="186"/>
  <c r="EC46" i="186" s="1"/>
  <c r="AU128" i="104" s="1"/>
  <c r="ED13" i="186"/>
  <c r="EC44" i="187"/>
  <c r="EC46" i="187" s="1"/>
  <c r="AU129" i="104" s="1"/>
  <c r="ED14" i="187"/>
  <c r="EC44" i="184"/>
  <c r="EC46" i="184" s="1"/>
  <c r="AU126" i="104" s="1"/>
  <c r="ED13" i="184"/>
  <c r="AW115" i="104"/>
  <c r="EF47" i="168"/>
  <c r="AX117" i="104" l="1"/>
  <c r="EG47" i="185"/>
  <c r="AX118" i="104"/>
  <c r="EG47" i="186"/>
  <c r="AX120" i="104"/>
  <c r="EG47" i="188"/>
  <c r="AX119" i="104"/>
  <c r="EG47" i="187"/>
  <c r="AX116" i="104"/>
  <c r="EG47" i="184"/>
  <c r="ED44" i="186"/>
  <c r="ED46" i="186" s="1"/>
  <c r="AV128" i="104" s="1"/>
  <c r="EE13" i="186"/>
  <c r="ED44" i="185"/>
  <c r="ED46" i="185" s="1"/>
  <c r="AV127" i="104" s="1"/>
  <c r="EE13" i="185"/>
  <c r="ED44" i="184"/>
  <c r="ED46" i="184" s="1"/>
  <c r="AV126" i="104" s="1"/>
  <c r="EE13" i="184"/>
  <c r="ED44" i="188"/>
  <c r="ED46" i="188" s="1"/>
  <c r="AV130" i="104" s="1"/>
  <c r="EE13" i="188"/>
  <c r="ED44" i="187"/>
  <c r="ED46" i="187" s="1"/>
  <c r="AV129" i="104" s="1"/>
  <c r="EE14" i="187"/>
  <c r="AX115" i="104"/>
  <c r="EG47" i="168"/>
  <c r="AY117" i="104" l="1"/>
  <c r="EH47" i="185"/>
  <c r="AY118" i="104"/>
  <c r="EH47" i="186"/>
  <c r="AY120" i="104"/>
  <c r="EH47" i="188"/>
  <c r="AY119" i="104"/>
  <c r="EH47" i="187"/>
  <c r="AY116" i="104"/>
  <c r="EH47" i="184"/>
  <c r="EE44" i="188"/>
  <c r="EE46" i="188" s="1"/>
  <c r="AW130" i="104" s="1"/>
  <c r="EF13" i="188"/>
  <c r="EE44" i="184"/>
  <c r="EE46" i="184" s="1"/>
  <c r="AW126" i="104" s="1"/>
  <c r="EF13" i="184"/>
  <c r="EE44" i="185"/>
  <c r="EE46" i="185" s="1"/>
  <c r="AW127" i="104" s="1"/>
  <c r="EF13" i="185"/>
  <c r="EE44" i="187"/>
  <c r="EE46" i="187" s="1"/>
  <c r="AW129" i="104" s="1"/>
  <c r="EF14" i="187"/>
  <c r="EE44" i="186"/>
  <c r="EE46" i="186" s="1"/>
  <c r="AW128" i="104" s="1"/>
  <c r="EF13" i="186"/>
  <c r="AY115" i="104"/>
  <c r="EH47" i="168"/>
  <c r="AZ117" i="104" l="1"/>
  <c r="EI47" i="185"/>
  <c r="AZ118" i="104"/>
  <c r="EI47" i="186"/>
  <c r="AZ120" i="104"/>
  <c r="EI47" i="188"/>
  <c r="AZ119" i="104"/>
  <c r="EI47" i="187"/>
  <c r="AZ116" i="104"/>
  <c r="EI47" i="184"/>
  <c r="EF44" i="185"/>
  <c r="EF46" i="185" s="1"/>
  <c r="AX127" i="104" s="1"/>
  <c r="EG13" i="185"/>
  <c r="EF44" i="184"/>
  <c r="EF46" i="184" s="1"/>
  <c r="AX126" i="104" s="1"/>
  <c r="EG13" i="184"/>
  <c r="EF44" i="187"/>
  <c r="EF46" i="187" s="1"/>
  <c r="AX129" i="104" s="1"/>
  <c r="EG14" i="187"/>
  <c r="EF44" i="186"/>
  <c r="EF46" i="186" s="1"/>
  <c r="AX128" i="104" s="1"/>
  <c r="EG13" i="186"/>
  <c r="EF44" i="188"/>
  <c r="EF46" i="188" s="1"/>
  <c r="AX130" i="104" s="1"/>
  <c r="EG13" i="188"/>
  <c r="AZ115" i="104"/>
  <c r="EI47" i="168"/>
  <c r="BA117" i="104" l="1"/>
  <c r="EJ47" i="185"/>
  <c r="BA118" i="104"/>
  <c r="EJ47" i="186"/>
  <c r="BA120" i="104"/>
  <c r="EJ47" i="188"/>
  <c r="BA119" i="104"/>
  <c r="EJ47" i="187"/>
  <c r="BA116" i="104"/>
  <c r="EJ47" i="184"/>
  <c r="EG44" i="187"/>
  <c r="EG46" i="187" s="1"/>
  <c r="AY129" i="104" s="1"/>
  <c r="EH14" i="187"/>
  <c r="EG44" i="184"/>
  <c r="EG46" i="184" s="1"/>
  <c r="AY126" i="104" s="1"/>
  <c r="EH13" i="184"/>
  <c r="EG44" i="188"/>
  <c r="EG46" i="188" s="1"/>
  <c r="AY130" i="104" s="1"/>
  <c r="EH13" i="188"/>
  <c r="EG44" i="185"/>
  <c r="EG46" i="185" s="1"/>
  <c r="AY127" i="104" s="1"/>
  <c r="EH13" i="185"/>
  <c r="EG44" i="186"/>
  <c r="EG46" i="186" s="1"/>
  <c r="AY128" i="104" s="1"/>
  <c r="EH13" i="186"/>
  <c r="BA115" i="104"/>
  <c r="EJ47" i="168"/>
  <c r="BB117" i="104" l="1"/>
  <c r="EK47" i="185"/>
  <c r="BB118" i="104"/>
  <c r="EK47" i="186"/>
  <c r="BB120" i="104"/>
  <c r="EK47" i="188"/>
  <c r="BB119" i="104"/>
  <c r="EK47" i="187"/>
  <c r="BB116" i="104"/>
  <c r="EK47" i="184"/>
  <c r="EH44" i="188"/>
  <c r="EH46" i="188" s="1"/>
  <c r="AZ130" i="104" s="1"/>
  <c r="EI13" i="188"/>
  <c r="EH44" i="184"/>
  <c r="EH46" i="184" s="1"/>
  <c r="AZ126" i="104" s="1"/>
  <c r="EI13" i="184"/>
  <c r="EH44" i="185"/>
  <c r="EH46" i="185" s="1"/>
  <c r="AZ127" i="104" s="1"/>
  <c r="EI13" i="185"/>
  <c r="EH44" i="186"/>
  <c r="EH46" i="186" s="1"/>
  <c r="AZ128" i="104" s="1"/>
  <c r="EI13" i="186"/>
  <c r="EH44" i="187"/>
  <c r="EH46" i="187" s="1"/>
  <c r="AZ129" i="104" s="1"/>
  <c r="EI14" i="187"/>
  <c r="BB115" i="104"/>
  <c r="EK47" i="168"/>
  <c r="EL47" i="185" l="1"/>
  <c r="BC117" i="104"/>
  <c r="BC118" i="104"/>
  <c r="EL47" i="186"/>
  <c r="BC120" i="104"/>
  <c r="EL47" i="188"/>
  <c r="BC119" i="104"/>
  <c r="EL47" i="187"/>
  <c r="BC116" i="104"/>
  <c r="EL47" i="184"/>
  <c r="EI44" i="186"/>
  <c r="EI46" i="186" s="1"/>
  <c r="BA128" i="104" s="1"/>
  <c r="EJ13" i="186"/>
  <c r="EI44" i="185"/>
  <c r="EI46" i="185" s="1"/>
  <c r="BA127" i="104" s="1"/>
  <c r="EJ13" i="185"/>
  <c r="EI44" i="184"/>
  <c r="EI46" i="184" s="1"/>
  <c r="BA126" i="104" s="1"/>
  <c r="EJ13" i="184"/>
  <c r="EI44" i="187"/>
  <c r="EI46" i="187" s="1"/>
  <c r="BA129" i="104" s="1"/>
  <c r="EJ14" i="187"/>
  <c r="EI44" i="188"/>
  <c r="EI46" i="188" s="1"/>
  <c r="BA130" i="104" s="1"/>
  <c r="EJ13" i="188"/>
  <c r="BC115" i="104"/>
  <c r="EL47" i="168"/>
  <c r="BD117" i="104" l="1"/>
  <c r="EM47" i="185"/>
  <c r="BD118" i="104"/>
  <c r="EM47" i="186"/>
  <c r="BD120" i="104"/>
  <c r="EM47" i="188"/>
  <c r="BD119" i="104"/>
  <c r="EM47" i="187"/>
  <c r="BD116" i="104"/>
  <c r="EM47" i="184"/>
  <c r="EJ44" i="184"/>
  <c r="EJ46" i="184" s="1"/>
  <c r="BB126" i="104" s="1"/>
  <c r="EK13" i="184"/>
  <c r="EJ44" i="187"/>
  <c r="EJ46" i="187" s="1"/>
  <c r="BB129" i="104" s="1"/>
  <c r="EK14" i="187"/>
  <c r="EJ44" i="185"/>
  <c r="EJ46" i="185" s="1"/>
  <c r="BB127" i="104" s="1"/>
  <c r="EK13" i="185"/>
  <c r="EJ44" i="188"/>
  <c r="EJ46" i="188" s="1"/>
  <c r="BB130" i="104" s="1"/>
  <c r="EK13" i="188"/>
  <c r="EJ44" i="186"/>
  <c r="EJ46" i="186" s="1"/>
  <c r="BB128" i="104" s="1"/>
  <c r="EK13" i="186"/>
  <c r="BD115" i="104"/>
  <c r="EM47" i="168"/>
  <c r="EN47" i="185" l="1"/>
  <c r="BE117" i="104"/>
  <c r="BE118" i="104"/>
  <c r="EN47" i="186"/>
  <c r="BE120" i="104"/>
  <c r="EN47" i="188"/>
  <c r="BE119" i="104"/>
  <c r="EN47" i="187"/>
  <c r="BE116" i="104"/>
  <c r="EN47" i="184"/>
  <c r="EK44" i="185"/>
  <c r="EK46" i="185" s="1"/>
  <c r="BC127" i="104" s="1"/>
  <c r="EL13" i="185"/>
  <c r="EK44" i="188"/>
  <c r="EK46" i="188" s="1"/>
  <c r="BC130" i="104" s="1"/>
  <c r="EL13" i="188"/>
  <c r="EK44" i="187"/>
  <c r="EK46" i="187" s="1"/>
  <c r="BC129" i="104" s="1"/>
  <c r="EL14" i="187"/>
  <c r="EK44" i="186"/>
  <c r="EK46" i="186" s="1"/>
  <c r="BC128" i="104" s="1"/>
  <c r="EL13" i="186"/>
  <c r="EK44" i="184"/>
  <c r="EK46" i="184" s="1"/>
  <c r="BC126" i="104" s="1"/>
  <c r="EL13" i="184"/>
  <c r="BE115" i="104"/>
  <c r="EN47" i="168"/>
  <c r="BF117" i="104" l="1"/>
  <c r="EO47" i="185"/>
  <c r="BF118" i="104"/>
  <c r="EO47" i="186"/>
  <c r="BF120" i="104"/>
  <c r="EO47" i="188"/>
  <c r="BF119" i="104"/>
  <c r="EO47" i="187"/>
  <c r="BF116" i="104"/>
  <c r="EO47" i="184"/>
  <c r="EL44" i="187"/>
  <c r="EL46" i="187" s="1"/>
  <c r="BD129" i="104" s="1"/>
  <c r="EM14" i="187"/>
  <c r="EL44" i="186"/>
  <c r="EL46" i="186" s="1"/>
  <c r="BD128" i="104" s="1"/>
  <c r="EM13" i="186"/>
  <c r="EL44" i="188"/>
  <c r="EL46" i="188" s="1"/>
  <c r="BD130" i="104" s="1"/>
  <c r="EM13" i="188"/>
  <c r="EL44" i="184"/>
  <c r="EL46" i="184" s="1"/>
  <c r="BD126" i="104" s="1"/>
  <c r="EM13" i="184"/>
  <c r="EL44" i="185"/>
  <c r="EL46" i="185" s="1"/>
  <c r="BD127" i="104" s="1"/>
  <c r="EM13" i="185"/>
  <c r="BF115" i="104"/>
  <c r="EO47" i="168"/>
  <c r="EP47" i="185" l="1"/>
  <c r="BG117" i="104"/>
  <c r="BG118" i="104"/>
  <c r="EP47" i="186"/>
  <c r="BG120" i="104"/>
  <c r="EP47" i="188"/>
  <c r="BG119" i="104"/>
  <c r="EP47" i="187"/>
  <c r="BG116" i="104"/>
  <c r="EP47" i="184"/>
  <c r="EM44" i="188"/>
  <c r="EM46" i="188" s="1"/>
  <c r="BE130" i="104" s="1"/>
  <c r="EN13" i="188"/>
  <c r="EM44" i="186"/>
  <c r="EM46" i="186" s="1"/>
  <c r="BE128" i="104" s="1"/>
  <c r="EN13" i="186"/>
  <c r="EM44" i="184"/>
  <c r="EM46" i="184" s="1"/>
  <c r="BE126" i="104" s="1"/>
  <c r="EN13" i="184"/>
  <c r="EM44" i="185"/>
  <c r="EM46" i="185" s="1"/>
  <c r="BE127" i="104" s="1"/>
  <c r="EN13" i="185"/>
  <c r="EM44" i="187"/>
  <c r="EM46" i="187" s="1"/>
  <c r="BE129" i="104" s="1"/>
  <c r="EN14" i="187"/>
  <c r="BG115" i="104"/>
  <c r="EP47" i="168"/>
  <c r="BH117" i="104" l="1"/>
  <c r="EQ47" i="185"/>
  <c r="BH118" i="104"/>
  <c r="EQ47" i="186"/>
  <c r="BH120" i="104"/>
  <c r="EQ47" i="188"/>
  <c r="BH119" i="104"/>
  <c r="EQ47" i="187"/>
  <c r="BH116" i="104"/>
  <c r="EQ47" i="184"/>
  <c r="EN44" i="184"/>
  <c r="EN46" i="184" s="1"/>
  <c r="BF126" i="104" s="1"/>
  <c r="EO13" i="184"/>
  <c r="EN44" i="186"/>
  <c r="EN46" i="186" s="1"/>
  <c r="BF128" i="104" s="1"/>
  <c r="EO13" i="186"/>
  <c r="EN44" i="185"/>
  <c r="EN46" i="185" s="1"/>
  <c r="BF127" i="104" s="1"/>
  <c r="EO13" i="185"/>
  <c r="EN44" i="187"/>
  <c r="EN46" i="187" s="1"/>
  <c r="BF129" i="104" s="1"/>
  <c r="EO14" i="187"/>
  <c r="EN44" i="188"/>
  <c r="EN46" i="188" s="1"/>
  <c r="BF130" i="104" s="1"/>
  <c r="EO13" i="188"/>
  <c r="BH115" i="104"/>
  <c r="EQ47" i="168"/>
  <c r="BI117" i="104" l="1"/>
  <c r="ER47" i="185"/>
  <c r="BI118" i="104"/>
  <c r="ER47" i="186"/>
  <c r="BI120" i="104"/>
  <c r="ER47" i="188"/>
  <c r="BI119" i="104"/>
  <c r="ER47" i="187"/>
  <c r="BI116" i="104"/>
  <c r="ER47" i="184"/>
  <c r="EO44" i="185"/>
  <c r="EO46" i="185" s="1"/>
  <c r="BG127" i="104" s="1"/>
  <c r="EP13" i="185"/>
  <c r="EO44" i="186"/>
  <c r="EO46" i="186" s="1"/>
  <c r="BG128" i="104" s="1"/>
  <c r="EP13" i="186"/>
  <c r="EO44" i="187"/>
  <c r="EO46" i="187" s="1"/>
  <c r="BG129" i="104" s="1"/>
  <c r="EP14" i="187"/>
  <c r="EO44" i="188"/>
  <c r="EO46" i="188" s="1"/>
  <c r="BG130" i="104" s="1"/>
  <c r="EP13" i="188"/>
  <c r="EO44" i="184"/>
  <c r="EO46" i="184" s="1"/>
  <c r="BG126" i="104" s="1"/>
  <c r="EP13" i="184"/>
  <c r="BI115" i="104"/>
  <c r="ER47" i="168"/>
  <c r="BJ117" i="104" l="1"/>
  <c r="ES47" i="185"/>
  <c r="BJ118" i="104"/>
  <c r="ES47" i="186"/>
  <c r="BJ120" i="104"/>
  <c r="ES47" i="188"/>
  <c r="BJ119" i="104"/>
  <c r="ES47" i="187"/>
  <c r="BJ116" i="104"/>
  <c r="ES47" i="184"/>
  <c r="EP44" i="188"/>
  <c r="EP46" i="188" s="1"/>
  <c r="BH130" i="104" s="1"/>
  <c r="EQ13" i="188"/>
  <c r="EP44" i="187"/>
  <c r="EP46" i="187" s="1"/>
  <c r="BH129" i="104" s="1"/>
  <c r="EQ14" i="187"/>
  <c r="EP44" i="186"/>
  <c r="EP46" i="186" s="1"/>
  <c r="BH128" i="104" s="1"/>
  <c r="EQ13" i="186"/>
  <c r="EP44" i="184"/>
  <c r="EP46" i="184" s="1"/>
  <c r="BH126" i="104" s="1"/>
  <c r="EQ13" i="184"/>
  <c r="EP44" i="185"/>
  <c r="EP46" i="185" s="1"/>
  <c r="BH127" i="104" s="1"/>
  <c r="EQ13" i="185"/>
  <c r="BJ115" i="104"/>
  <c r="ES47" i="168"/>
  <c r="BK117" i="104" l="1"/>
  <c r="ET47" i="185"/>
  <c r="BK118" i="104"/>
  <c r="ET47" i="186"/>
  <c r="BK120" i="104"/>
  <c r="ET47" i="188"/>
  <c r="BK119" i="104"/>
  <c r="ET47" i="187"/>
  <c r="BK116" i="104"/>
  <c r="ET47" i="184"/>
  <c r="EQ44" i="186"/>
  <c r="EQ46" i="186" s="1"/>
  <c r="BI128" i="104" s="1"/>
  <c r="ER13" i="186"/>
  <c r="EQ44" i="187"/>
  <c r="EQ46" i="187" s="1"/>
  <c r="BI129" i="104" s="1"/>
  <c r="ER14" i="187"/>
  <c r="EQ44" i="185"/>
  <c r="EQ46" i="185" s="1"/>
  <c r="BI127" i="104" s="1"/>
  <c r="ER13" i="185"/>
  <c r="EQ44" i="188"/>
  <c r="EQ46" i="188" s="1"/>
  <c r="BI130" i="104" s="1"/>
  <c r="ER13" i="188"/>
  <c r="EQ44" i="184"/>
  <c r="EQ46" i="184" s="1"/>
  <c r="BI126" i="104" s="1"/>
  <c r="ER13" i="184"/>
  <c r="BK115" i="104"/>
  <c r="ET47" i="168"/>
  <c r="BL117" i="104" l="1"/>
  <c r="EU47" i="185"/>
  <c r="BL118" i="104"/>
  <c r="EU47" i="186"/>
  <c r="BL120" i="104"/>
  <c r="EU47" i="188"/>
  <c r="BL119" i="104"/>
  <c r="EU47" i="187"/>
  <c r="BL116" i="104"/>
  <c r="EU47" i="184"/>
  <c r="ER44" i="185"/>
  <c r="ER46" i="185" s="1"/>
  <c r="BJ127" i="104" s="1"/>
  <c r="ES13" i="185"/>
  <c r="ER44" i="188"/>
  <c r="ER46" i="188" s="1"/>
  <c r="BJ130" i="104" s="1"/>
  <c r="ES13" i="188"/>
  <c r="ER44" i="187"/>
  <c r="ER46" i="187" s="1"/>
  <c r="BJ129" i="104" s="1"/>
  <c r="ES14" i="187"/>
  <c r="ER44" i="184"/>
  <c r="ER46" i="184" s="1"/>
  <c r="BJ126" i="104" s="1"/>
  <c r="ES13" i="184"/>
  <c r="ER44" i="186"/>
  <c r="ER46" i="186" s="1"/>
  <c r="BJ128" i="104" s="1"/>
  <c r="ES13" i="186"/>
  <c r="BL115" i="104"/>
  <c r="EU47" i="168"/>
  <c r="BM117" i="104" l="1"/>
  <c r="EV47" i="185"/>
  <c r="BM118" i="104"/>
  <c r="EV47" i="186"/>
  <c r="BM120" i="104"/>
  <c r="EV47" i="188"/>
  <c r="BM119" i="104"/>
  <c r="EV47" i="187"/>
  <c r="BM116" i="104"/>
  <c r="EV47" i="184"/>
  <c r="ES44" i="187"/>
  <c r="ES46" i="187" s="1"/>
  <c r="BK129" i="104" s="1"/>
  <c r="ET14" i="187"/>
  <c r="ES44" i="184"/>
  <c r="ES46" i="184" s="1"/>
  <c r="BK126" i="104" s="1"/>
  <c r="ET13" i="184"/>
  <c r="ES44" i="188"/>
  <c r="ES46" i="188" s="1"/>
  <c r="BK130" i="104" s="1"/>
  <c r="ET13" i="188"/>
  <c r="ES44" i="186"/>
  <c r="ES46" i="186" s="1"/>
  <c r="BK128" i="104" s="1"/>
  <c r="ET13" i="186"/>
  <c r="ES44" i="185"/>
  <c r="ES46" i="185" s="1"/>
  <c r="BK127" i="104" s="1"/>
  <c r="ET13" i="185"/>
  <c r="BM115" i="104"/>
  <c r="EV47" i="168"/>
  <c r="BN117" i="104" l="1"/>
  <c r="EW47" i="185"/>
  <c r="BN118" i="104"/>
  <c r="EW47" i="186"/>
  <c r="BN120" i="104"/>
  <c r="EW47" i="188"/>
  <c r="BN119" i="104"/>
  <c r="EW47" i="187"/>
  <c r="BN116" i="104"/>
  <c r="EW47" i="184"/>
  <c r="ET44" i="188"/>
  <c r="ET46" i="188" s="1"/>
  <c r="BL130" i="104" s="1"/>
  <c r="EU13" i="188"/>
  <c r="ET44" i="186"/>
  <c r="ET46" i="186" s="1"/>
  <c r="BL128" i="104" s="1"/>
  <c r="EU13" i="186"/>
  <c r="ET44" i="184"/>
  <c r="ET46" i="184" s="1"/>
  <c r="BL126" i="104" s="1"/>
  <c r="EU13" i="184"/>
  <c r="ET44" i="185"/>
  <c r="ET46" i="185" s="1"/>
  <c r="BL127" i="104" s="1"/>
  <c r="EU13" i="185"/>
  <c r="ET44" i="187"/>
  <c r="ET46" i="187" s="1"/>
  <c r="BL129" i="104" s="1"/>
  <c r="EU14" i="187"/>
  <c r="BN115" i="104"/>
  <c r="EW47" i="168"/>
  <c r="BO117" i="104" l="1"/>
  <c r="EX47" i="185"/>
  <c r="BO118" i="104"/>
  <c r="EX47" i="186"/>
  <c r="BO120" i="104"/>
  <c r="EX47" i="188"/>
  <c r="BO119" i="104"/>
  <c r="EX47" i="187"/>
  <c r="BO116" i="104"/>
  <c r="EX47" i="184"/>
  <c r="EU44" i="184"/>
  <c r="EU46" i="184" s="1"/>
  <c r="BM126" i="104" s="1"/>
  <c r="EV13" i="184"/>
  <c r="EU44" i="186"/>
  <c r="EU46" i="186" s="1"/>
  <c r="BM128" i="104" s="1"/>
  <c r="EV13" i="186"/>
  <c r="EU44" i="185"/>
  <c r="EU46" i="185" s="1"/>
  <c r="BM127" i="104" s="1"/>
  <c r="EV13" i="185"/>
  <c r="EU44" i="187"/>
  <c r="EU46" i="187" s="1"/>
  <c r="BM129" i="104" s="1"/>
  <c r="EV14" i="187"/>
  <c r="EU44" i="188"/>
  <c r="EU46" i="188" s="1"/>
  <c r="BM130" i="104" s="1"/>
  <c r="EV13" i="188"/>
  <c r="BO115" i="104"/>
  <c r="EX47" i="168"/>
  <c r="BP117" i="104" l="1"/>
  <c r="EY47" i="185"/>
  <c r="BP118" i="104"/>
  <c r="EY47" i="186"/>
  <c r="BP120" i="104"/>
  <c r="EY47" i="188"/>
  <c r="BP119" i="104"/>
  <c r="EY47" i="187"/>
  <c r="BP116" i="104"/>
  <c r="EY47" i="184"/>
  <c r="EV44" i="185"/>
  <c r="EV46" i="185" s="1"/>
  <c r="BN127" i="104" s="1"/>
  <c r="EW13" i="185"/>
  <c r="EV44" i="186"/>
  <c r="EV46" i="186" s="1"/>
  <c r="BN128" i="104" s="1"/>
  <c r="EW13" i="186"/>
  <c r="EV44" i="187"/>
  <c r="EV46" i="187" s="1"/>
  <c r="BN129" i="104" s="1"/>
  <c r="EW14" i="187"/>
  <c r="EV44" i="188"/>
  <c r="EV46" i="188" s="1"/>
  <c r="BN130" i="104" s="1"/>
  <c r="EW13" i="188"/>
  <c r="EV44" i="184"/>
  <c r="EV46" i="184" s="1"/>
  <c r="BN126" i="104" s="1"/>
  <c r="EW13" i="184"/>
  <c r="BP115" i="104"/>
  <c r="EY47" i="168"/>
  <c r="BQ117" i="104" l="1"/>
  <c r="EZ47" i="185"/>
  <c r="BQ118" i="104"/>
  <c r="EZ47" i="186"/>
  <c r="BQ116" i="104"/>
  <c r="EZ47" i="184"/>
  <c r="BQ119" i="104"/>
  <c r="EZ47" i="187"/>
  <c r="BQ120" i="104"/>
  <c r="EZ47" i="188"/>
  <c r="EW44" i="187"/>
  <c r="EW46" i="187" s="1"/>
  <c r="BO129" i="104" s="1"/>
  <c r="EX14" i="187"/>
  <c r="EW44" i="186"/>
  <c r="EW46" i="186" s="1"/>
  <c r="BO128" i="104" s="1"/>
  <c r="EX13" i="186"/>
  <c r="EW44" i="188"/>
  <c r="EW46" i="188" s="1"/>
  <c r="BO130" i="104" s="1"/>
  <c r="EX13" i="188"/>
  <c r="EW44" i="184"/>
  <c r="EW46" i="184" s="1"/>
  <c r="BO126" i="104" s="1"/>
  <c r="EX13" i="184"/>
  <c r="EW44" i="185"/>
  <c r="EW46" i="185" s="1"/>
  <c r="BO127" i="104" s="1"/>
  <c r="EX13" i="185"/>
  <c r="BQ115" i="104"/>
  <c r="EZ47" i="168"/>
  <c r="BR117" i="104" l="1"/>
  <c r="FA47" i="185"/>
  <c r="BR118" i="104"/>
  <c r="FA47" i="186"/>
  <c r="BR120" i="104"/>
  <c r="FA47" i="188"/>
  <c r="BR119" i="104"/>
  <c r="FA47" i="187"/>
  <c r="BR116" i="104"/>
  <c r="FA47" i="184"/>
  <c r="EY13" i="188"/>
  <c r="EX44" i="188"/>
  <c r="EX46" i="188" s="1"/>
  <c r="BP130" i="104" s="1"/>
  <c r="EY13" i="186"/>
  <c r="EX44" i="186"/>
  <c r="EX46" i="186" s="1"/>
  <c r="BP128" i="104" s="1"/>
  <c r="EY13" i="184"/>
  <c r="EX44" i="184"/>
  <c r="EX46" i="184" s="1"/>
  <c r="BP126" i="104" s="1"/>
  <c r="EY13" i="185"/>
  <c r="EX44" i="185"/>
  <c r="EX46" i="185" s="1"/>
  <c r="BP127" i="104" s="1"/>
  <c r="EY14" i="187"/>
  <c r="EX44" i="187"/>
  <c r="EX46" i="187" s="1"/>
  <c r="BP129" i="104" s="1"/>
  <c r="BR115" i="104"/>
  <c r="FA47" i="168"/>
  <c r="BS117" i="104" l="1"/>
  <c r="FB47" i="185"/>
  <c r="FB47" i="186"/>
  <c r="BS118" i="104"/>
  <c r="BS116" i="104"/>
  <c r="FB47" i="184"/>
  <c r="FB47" i="187"/>
  <c r="BS119" i="104"/>
  <c r="BS120" i="104"/>
  <c r="FB47" i="188"/>
  <c r="EZ13" i="185"/>
  <c r="EY44" i="185"/>
  <c r="EY46" i="185" s="1"/>
  <c r="BQ127" i="104" s="1"/>
  <c r="EY44" i="184"/>
  <c r="EY46" i="184" s="1"/>
  <c r="BQ126" i="104" s="1"/>
  <c r="EZ13" i="184"/>
  <c r="EZ13" i="186"/>
  <c r="EY44" i="186"/>
  <c r="EY46" i="186" s="1"/>
  <c r="BQ128" i="104" s="1"/>
  <c r="EZ14" i="187"/>
  <c r="EY44" i="187"/>
  <c r="EY46" i="187" s="1"/>
  <c r="BQ129" i="104" s="1"/>
  <c r="EZ13" i="188"/>
  <c r="EY44" i="188"/>
  <c r="EY46" i="188" s="1"/>
  <c r="BQ130" i="104" s="1"/>
  <c r="BS115" i="104"/>
  <c r="FB47" i="168"/>
  <c r="BT117" i="104" l="1"/>
  <c r="FC47" i="185"/>
  <c r="BT118" i="104"/>
  <c r="FC47" i="186"/>
  <c r="BT120" i="104"/>
  <c r="FC47" i="188"/>
  <c r="BT119" i="104"/>
  <c r="FC47" i="187"/>
  <c r="BT116" i="104"/>
  <c r="FC47" i="184"/>
  <c r="FA14" i="187"/>
  <c r="EZ44" i="187"/>
  <c r="EZ46" i="187" s="1"/>
  <c r="BR129" i="104" s="1"/>
  <c r="FA13" i="186"/>
  <c r="EZ44" i="186"/>
  <c r="EZ46" i="186" s="1"/>
  <c r="BR128" i="104" s="1"/>
  <c r="EZ44" i="184"/>
  <c r="EZ46" i="184" s="1"/>
  <c r="BR126" i="104" s="1"/>
  <c r="FA13" i="184"/>
  <c r="FA13" i="188"/>
  <c r="EZ44" i="188"/>
  <c r="EZ46" i="188" s="1"/>
  <c r="BR130" i="104" s="1"/>
  <c r="FA13" i="185"/>
  <c r="EZ44" i="185"/>
  <c r="EZ46" i="185" s="1"/>
  <c r="BR127" i="104" s="1"/>
  <c r="FC47" i="168"/>
  <c r="BT115" i="104"/>
  <c r="BU117" i="104" l="1"/>
  <c r="FD47" i="185"/>
  <c r="BU118" i="104"/>
  <c r="FD47" i="186"/>
  <c r="BU116" i="104"/>
  <c r="FD47" i="184"/>
  <c r="FD47" i="187"/>
  <c r="BU119" i="104"/>
  <c r="BU120" i="104"/>
  <c r="FD47" i="188"/>
  <c r="FB13" i="188"/>
  <c r="FA44" i="188"/>
  <c r="FA46" i="188" s="1"/>
  <c r="BS130" i="104" s="1"/>
  <c r="FA44" i="184"/>
  <c r="FA46" i="184" s="1"/>
  <c r="BS126" i="104" s="1"/>
  <c r="FB13" i="184"/>
  <c r="FB13" i="186"/>
  <c r="FA44" i="186"/>
  <c r="FA46" i="186" s="1"/>
  <c r="BS128" i="104" s="1"/>
  <c r="FB13" i="185"/>
  <c r="FA44" i="185"/>
  <c r="FA46" i="185" s="1"/>
  <c r="BS127" i="104" s="1"/>
  <c r="FB14" i="187"/>
  <c r="FA44" i="187"/>
  <c r="FA46" i="187" s="1"/>
  <c r="BS129" i="104" s="1"/>
  <c r="BU115" i="104"/>
  <c r="FD47" i="168"/>
  <c r="BV117" i="104" l="1"/>
  <c r="FE47" i="185"/>
  <c r="BV118" i="104"/>
  <c r="FE47" i="186"/>
  <c r="BV120" i="104"/>
  <c r="FE47" i="188"/>
  <c r="BV119" i="104"/>
  <c r="FE47" i="187"/>
  <c r="BV116" i="104"/>
  <c r="FE47" i="184"/>
  <c r="FC13" i="185"/>
  <c r="FB44" i="185"/>
  <c r="FB46" i="185" s="1"/>
  <c r="BT127" i="104" s="1"/>
  <c r="FC13" i="186"/>
  <c r="FB44" i="186"/>
  <c r="FB46" i="186" s="1"/>
  <c r="BT128" i="104" s="1"/>
  <c r="FB44" i="184"/>
  <c r="FB46" i="184" s="1"/>
  <c r="BT126" i="104" s="1"/>
  <c r="FC13" i="184"/>
  <c r="FC14" i="187"/>
  <c r="FB44" i="187"/>
  <c r="FB46" i="187" s="1"/>
  <c r="BT129" i="104" s="1"/>
  <c r="FC13" i="188"/>
  <c r="FB44" i="188"/>
  <c r="FB46" i="188" s="1"/>
  <c r="BT130" i="104" s="1"/>
  <c r="BV115" i="104"/>
  <c r="FE47" i="168"/>
  <c r="BW117" i="104" l="1"/>
  <c r="FF47" i="185"/>
  <c r="BW118" i="104"/>
  <c r="FF47" i="186"/>
  <c r="BW116" i="104"/>
  <c r="FF47" i="184"/>
  <c r="BW119" i="104"/>
  <c r="FF47" i="187"/>
  <c r="BW120" i="104"/>
  <c r="FF47" i="188"/>
  <c r="FD14" i="187"/>
  <c r="FC44" i="187"/>
  <c r="FC46" i="187" s="1"/>
  <c r="BU129" i="104" s="1"/>
  <c r="FD13" i="184"/>
  <c r="FC44" i="184"/>
  <c r="FC46" i="184" s="1"/>
  <c r="BU126" i="104" s="1"/>
  <c r="FD13" i="186"/>
  <c r="FC44" i="186"/>
  <c r="FC46" i="186" s="1"/>
  <c r="BU128" i="104" s="1"/>
  <c r="FD13" i="188"/>
  <c r="FC44" i="188"/>
  <c r="FC46" i="188" s="1"/>
  <c r="BU130" i="104" s="1"/>
  <c r="FD13" i="185"/>
  <c r="FC44" i="185"/>
  <c r="FC46" i="185" s="1"/>
  <c r="BU127" i="104" s="1"/>
  <c r="FF47" i="168"/>
  <c r="BW115" i="104"/>
  <c r="BX117" i="104" l="1"/>
  <c r="FG47" i="185"/>
  <c r="BX118" i="104"/>
  <c r="FG47" i="186"/>
  <c r="BX120" i="104"/>
  <c r="FG47" i="188"/>
  <c r="BX119" i="104"/>
  <c r="FG47" i="187"/>
  <c r="BX116" i="104"/>
  <c r="FG47" i="184"/>
  <c r="FE13" i="188"/>
  <c r="FD44" i="188"/>
  <c r="FD46" i="188" s="1"/>
  <c r="BV130" i="104" s="1"/>
  <c r="FE13" i="186"/>
  <c r="FD44" i="186"/>
  <c r="FD46" i="186" s="1"/>
  <c r="BV128" i="104" s="1"/>
  <c r="FE13" i="184"/>
  <c r="FD44" i="184"/>
  <c r="FD46" i="184" s="1"/>
  <c r="BV126" i="104" s="1"/>
  <c r="FE13" i="185"/>
  <c r="FD44" i="185"/>
  <c r="FD46" i="185" s="1"/>
  <c r="BV127" i="104" s="1"/>
  <c r="FE14" i="187"/>
  <c r="FD44" i="187"/>
  <c r="FD46" i="187" s="1"/>
  <c r="BV129" i="104" s="1"/>
  <c r="FG47" i="168"/>
  <c r="BX115" i="104"/>
  <c r="BY117" i="104" l="1"/>
  <c r="FH47" i="185"/>
  <c r="BY118" i="104"/>
  <c r="FH47" i="186"/>
  <c r="BY116" i="104"/>
  <c r="FH47" i="184"/>
  <c r="FH47" i="187"/>
  <c r="BY119" i="104"/>
  <c r="FH47" i="188"/>
  <c r="BY120" i="104"/>
  <c r="FF13" i="185"/>
  <c r="FE44" i="185"/>
  <c r="FE46" i="185" s="1"/>
  <c r="BW127" i="104" s="1"/>
  <c r="FF13" i="184"/>
  <c r="FE44" i="184"/>
  <c r="FE46" i="184" s="1"/>
  <c r="BW126" i="104" s="1"/>
  <c r="FF13" i="186"/>
  <c r="FE44" i="186"/>
  <c r="FE46" i="186" s="1"/>
  <c r="BW128" i="104" s="1"/>
  <c r="FF14" i="187"/>
  <c r="FE44" i="187"/>
  <c r="FE46" i="187" s="1"/>
  <c r="BW129" i="104" s="1"/>
  <c r="FF13" i="188"/>
  <c r="FE44" i="188"/>
  <c r="FE46" i="188" s="1"/>
  <c r="BW130" i="104" s="1"/>
  <c r="BY115" i="104"/>
  <c r="FH47" i="168"/>
  <c r="BZ117" i="104" l="1"/>
  <c r="FI47" i="185"/>
  <c r="BZ118" i="104"/>
  <c r="FI47" i="186"/>
  <c r="FI47" i="188"/>
  <c r="BZ120" i="104"/>
  <c r="FI47" i="187"/>
  <c r="BZ119" i="104"/>
  <c r="BZ116" i="104"/>
  <c r="FI47" i="184"/>
  <c r="FG14" i="187"/>
  <c r="FF44" i="187"/>
  <c r="FF46" i="187" s="1"/>
  <c r="BX129" i="104" s="1"/>
  <c r="FG13" i="186"/>
  <c r="FF44" i="186"/>
  <c r="FF46" i="186" s="1"/>
  <c r="BX128" i="104" s="1"/>
  <c r="FG13" i="184"/>
  <c r="FF44" i="184"/>
  <c r="FF46" i="184" s="1"/>
  <c r="BX126" i="104" s="1"/>
  <c r="FG13" i="188"/>
  <c r="FF44" i="188"/>
  <c r="FF46" i="188" s="1"/>
  <c r="BX130" i="104" s="1"/>
  <c r="FG13" i="185"/>
  <c r="FF44" i="185"/>
  <c r="FF46" i="185" s="1"/>
  <c r="BX127" i="104" s="1"/>
  <c r="FI47" i="168"/>
  <c r="BZ115" i="104"/>
  <c r="CA117" i="104" l="1"/>
  <c r="FJ47" i="185"/>
  <c r="FJ47" i="186"/>
  <c r="CA118" i="104"/>
  <c r="CA116" i="104"/>
  <c r="FJ47" i="184"/>
  <c r="CA119" i="104"/>
  <c r="FJ47" i="187"/>
  <c r="FJ47" i="188"/>
  <c r="CA120" i="104"/>
  <c r="FH13" i="188"/>
  <c r="FG44" i="188"/>
  <c r="FG46" i="188" s="1"/>
  <c r="BY130" i="104" s="1"/>
  <c r="FG44" i="184"/>
  <c r="FG46" i="184" s="1"/>
  <c r="BY126" i="104" s="1"/>
  <c r="FH13" i="184"/>
  <c r="FH13" i="186"/>
  <c r="FG44" i="186"/>
  <c r="FG46" i="186" s="1"/>
  <c r="BY128" i="104" s="1"/>
  <c r="FH13" i="185"/>
  <c r="FG44" i="185"/>
  <c r="FG46" i="185" s="1"/>
  <c r="BY127" i="104" s="1"/>
  <c r="FH14" i="187"/>
  <c r="FG44" i="187"/>
  <c r="FG46" i="187" s="1"/>
  <c r="BY129" i="104" s="1"/>
  <c r="CA115" i="104"/>
  <c r="FJ47" i="168"/>
  <c r="CB117" i="104" l="1"/>
  <c r="FK47" i="185"/>
  <c r="CB118" i="104"/>
  <c r="FK47" i="186"/>
  <c r="CB120" i="104"/>
  <c r="FK47" i="188"/>
  <c r="CB119" i="104"/>
  <c r="FK47" i="187"/>
  <c r="CB116" i="104"/>
  <c r="FK47" i="184"/>
  <c r="FI13" i="185"/>
  <c r="FH44" i="185"/>
  <c r="FH46" i="185" s="1"/>
  <c r="BZ127" i="104" s="1"/>
  <c r="FI13" i="186"/>
  <c r="FH44" i="186"/>
  <c r="FH46" i="186" s="1"/>
  <c r="BZ128" i="104" s="1"/>
  <c r="FH44" i="184"/>
  <c r="FH46" i="184" s="1"/>
  <c r="BZ126" i="104" s="1"/>
  <c r="FI13" i="184"/>
  <c r="FI14" i="187"/>
  <c r="FH44" i="187"/>
  <c r="FH46" i="187" s="1"/>
  <c r="BZ129" i="104" s="1"/>
  <c r="FI13" i="188"/>
  <c r="FH44" i="188"/>
  <c r="FH46" i="188" s="1"/>
  <c r="BZ130" i="104" s="1"/>
  <c r="FK47" i="168"/>
  <c r="CB115" i="104"/>
  <c r="CC117" i="104" l="1"/>
  <c r="FL47" i="185"/>
  <c r="CC118" i="104"/>
  <c r="FL47" i="186"/>
  <c r="CC116" i="104"/>
  <c r="FL47" i="184"/>
  <c r="FL47" i="187"/>
  <c r="CC119" i="104"/>
  <c r="CC120" i="104"/>
  <c r="FL47" i="188"/>
  <c r="FJ14" i="187"/>
  <c r="FI44" i="187"/>
  <c r="FI46" i="187" s="1"/>
  <c r="CA129" i="104" s="1"/>
  <c r="FI44" i="184"/>
  <c r="FI46" i="184" s="1"/>
  <c r="CA126" i="104" s="1"/>
  <c r="FJ13" i="184"/>
  <c r="FJ13" i="186"/>
  <c r="FI44" i="186"/>
  <c r="FI46" i="186" s="1"/>
  <c r="CA128" i="104" s="1"/>
  <c r="FJ13" i="188"/>
  <c r="FI44" i="188"/>
  <c r="FI46" i="188" s="1"/>
  <c r="CA130" i="104" s="1"/>
  <c r="FJ13" i="185"/>
  <c r="FI44" i="185"/>
  <c r="FI46" i="185" s="1"/>
  <c r="CA127" i="104" s="1"/>
  <c r="CC115" i="104"/>
  <c r="FL47" i="168"/>
  <c r="CD117" i="104" l="1"/>
  <c r="FM47" i="185"/>
  <c r="CD118" i="104"/>
  <c r="FM47" i="186"/>
  <c r="CD120" i="104"/>
  <c r="FM47" i="188"/>
  <c r="CD119" i="104"/>
  <c r="FM47" i="187"/>
  <c r="CD116" i="104"/>
  <c r="FM47" i="184"/>
  <c r="FK13" i="188"/>
  <c r="FJ44" i="188"/>
  <c r="FJ46" i="188" s="1"/>
  <c r="CB130" i="104" s="1"/>
  <c r="FK13" i="186"/>
  <c r="FJ44" i="186"/>
  <c r="FJ46" i="186" s="1"/>
  <c r="CB128" i="104" s="1"/>
  <c r="FJ44" i="184"/>
  <c r="FJ46" i="184" s="1"/>
  <c r="CB126" i="104" s="1"/>
  <c r="FK13" i="184"/>
  <c r="FK13" i="185"/>
  <c r="FJ44" i="185"/>
  <c r="FJ46" i="185" s="1"/>
  <c r="CB127" i="104" s="1"/>
  <c r="FK14" i="187"/>
  <c r="FJ44" i="187"/>
  <c r="FJ46" i="187" s="1"/>
  <c r="CB129" i="104" s="1"/>
  <c r="CD115" i="104"/>
  <c r="FM47" i="168"/>
  <c r="CE117" i="104" l="1"/>
  <c r="FN47" i="185"/>
  <c r="CE118" i="104"/>
  <c r="FN47" i="186"/>
  <c r="CE116" i="104"/>
  <c r="FN47" i="184"/>
  <c r="CE119" i="104"/>
  <c r="FN47" i="187"/>
  <c r="CE120" i="104"/>
  <c r="FN47" i="188"/>
  <c r="FL13" i="185"/>
  <c r="FK44" i="185"/>
  <c r="FK46" i="185" s="1"/>
  <c r="CC127" i="104" s="1"/>
  <c r="FK44" i="184"/>
  <c r="FK46" i="184" s="1"/>
  <c r="CC126" i="104" s="1"/>
  <c r="FL13" i="184"/>
  <c r="FL13" i="186"/>
  <c r="FK44" i="186"/>
  <c r="FK46" i="186" s="1"/>
  <c r="CC128" i="104" s="1"/>
  <c r="FL14" i="187"/>
  <c r="FK44" i="187"/>
  <c r="FK46" i="187" s="1"/>
  <c r="CC129" i="104" s="1"/>
  <c r="FL13" i="188"/>
  <c r="FK44" i="188"/>
  <c r="FK46" i="188" s="1"/>
  <c r="CC130" i="104" s="1"/>
  <c r="CE115" i="104"/>
  <c r="FN47" i="168"/>
  <c r="CF117" i="104" l="1"/>
  <c r="FO47" i="185"/>
  <c r="CF118" i="104"/>
  <c r="FO47" i="186"/>
  <c r="CF120" i="104"/>
  <c r="FO47" i="188"/>
  <c r="CF119" i="104"/>
  <c r="FO47" i="187"/>
  <c r="CF116" i="104"/>
  <c r="FO47" i="184"/>
  <c r="FM14" i="187"/>
  <c r="FL44" i="187"/>
  <c r="FL46" i="187" s="1"/>
  <c r="CD129" i="104" s="1"/>
  <c r="FM13" i="186"/>
  <c r="FL44" i="186"/>
  <c r="FL46" i="186" s="1"/>
  <c r="CD128" i="104" s="1"/>
  <c r="FM13" i="184"/>
  <c r="FL44" i="184"/>
  <c r="FL46" i="184" s="1"/>
  <c r="CD126" i="104" s="1"/>
  <c r="FM13" i="188"/>
  <c r="FL44" i="188"/>
  <c r="FL46" i="188" s="1"/>
  <c r="CD130" i="104" s="1"/>
  <c r="FM13" i="185"/>
  <c r="FL44" i="185"/>
  <c r="FL46" i="185" s="1"/>
  <c r="CD127" i="104" s="1"/>
  <c r="CF115" i="104"/>
  <c r="FO47" i="168"/>
  <c r="CG117" i="104" l="1"/>
  <c r="FP47" i="185"/>
  <c r="CG118" i="104"/>
  <c r="FP47" i="186"/>
  <c r="CG116" i="104"/>
  <c r="FP47" i="184"/>
  <c r="FP47" i="187"/>
  <c r="CG119" i="104"/>
  <c r="CG120" i="104"/>
  <c r="FP47" i="188"/>
  <c r="FN13" i="188"/>
  <c r="FM44" i="188"/>
  <c r="FM46" i="188" s="1"/>
  <c r="CE130" i="104" s="1"/>
  <c r="FM44" i="184"/>
  <c r="FM46" i="184" s="1"/>
  <c r="CE126" i="104" s="1"/>
  <c r="FN13" i="184"/>
  <c r="FN13" i="186"/>
  <c r="FM44" i="186"/>
  <c r="FM46" i="186" s="1"/>
  <c r="CE128" i="104" s="1"/>
  <c r="FN13" i="185"/>
  <c r="FM44" i="185"/>
  <c r="FM46" i="185" s="1"/>
  <c r="CE127" i="104" s="1"/>
  <c r="FN14" i="187"/>
  <c r="FM44" i="187"/>
  <c r="FM46" i="187" s="1"/>
  <c r="CE129" i="104" s="1"/>
  <c r="CG115" i="104"/>
  <c r="FP47" i="168"/>
  <c r="CH117" i="104" l="1"/>
  <c r="FQ47" i="185"/>
  <c r="CH118" i="104"/>
  <c r="FQ47" i="186"/>
  <c r="CH120" i="104"/>
  <c r="FQ47" i="188"/>
  <c r="CH119" i="104"/>
  <c r="FQ47" i="187"/>
  <c r="CH116" i="104"/>
  <c r="FQ47" i="184"/>
  <c r="FO13" i="185"/>
  <c r="FN44" i="185"/>
  <c r="FN46" i="185" s="1"/>
  <c r="CF127" i="104" s="1"/>
  <c r="FO13" i="186"/>
  <c r="FN44" i="186"/>
  <c r="FN46" i="186" s="1"/>
  <c r="CF128" i="104" s="1"/>
  <c r="FN44" i="184"/>
  <c r="FN46" i="184" s="1"/>
  <c r="CF126" i="104" s="1"/>
  <c r="FO13" i="184"/>
  <c r="FO14" i="187"/>
  <c r="FN44" i="187"/>
  <c r="FN46" i="187" s="1"/>
  <c r="CF129" i="104" s="1"/>
  <c r="FO13" i="188"/>
  <c r="FN44" i="188"/>
  <c r="FN46" i="188" s="1"/>
  <c r="CF130" i="104" s="1"/>
  <c r="CH115" i="104"/>
  <c r="FQ47" i="168"/>
  <c r="CI117" i="104" l="1"/>
  <c r="FR47" i="185"/>
  <c r="CI118" i="104"/>
  <c r="FR47" i="186"/>
  <c r="CI116" i="104"/>
  <c r="FR47" i="184"/>
  <c r="CI119" i="104"/>
  <c r="FR47" i="187"/>
  <c r="CI120" i="104"/>
  <c r="FR47" i="188"/>
  <c r="FP14" i="187"/>
  <c r="FO44" i="187"/>
  <c r="FO46" i="187" s="1"/>
  <c r="CG129" i="104" s="1"/>
  <c r="FO44" i="184"/>
  <c r="FO46" i="184" s="1"/>
  <c r="CG126" i="104" s="1"/>
  <c r="FP13" i="184"/>
  <c r="FP13" i="186"/>
  <c r="FO44" i="186"/>
  <c r="FO46" i="186" s="1"/>
  <c r="CG128" i="104" s="1"/>
  <c r="FP13" i="188"/>
  <c r="FO44" i="188"/>
  <c r="FO46" i="188" s="1"/>
  <c r="CG130" i="104" s="1"/>
  <c r="FP13" i="185"/>
  <c r="FO44" i="185"/>
  <c r="FO46" i="185" s="1"/>
  <c r="CG127" i="104" s="1"/>
  <c r="FR47" i="168"/>
  <c r="CI115" i="104"/>
  <c r="CJ117" i="104" l="1"/>
  <c r="FS47" i="185"/>
  <c r="CJ118" i="104"/>
  <c r="FS47" i="186"/>
  <c r="FS47" i="188"/>
  <c r="CJ120" i="104"/>
  <c r="CJ119" i="104"/>
  <c r="FS47" i="187"/>
  <c r="CJ116" i="104"/>
  <c r="FS47" i="184"/>
  <c r="FQ13" i="186"/>
  <c r="FP44" i="186"/>
  <c r="FP46" i="186" s="1"/>
  <c r="CH128" i="104" s="1"/>
  <c r="FP44" i="184"/>
  <c r="FP46" i="184" s="1"/>
  <c r="CH126" i="104" s="1"/>
  <c r="FQ13" i="184"/>
  <c r="FQ13" i="188"/>
  <c r="FP44" i="188"/>
  <c r="FP46" i="188" s="1"/>
  <c r="CH130" i="104" s="1"/>
  <c r="FQ13" i="185"/>
  <c r="FP44" i="185"/>
  <c r="FP46" i="185" s="1"/>
  <c r="CH127" i="104" s="1"/>
  <c r="FQ14" i="187"/>
  <c r="FP44" i="187"/>
  <c r="FP46" i="187" s="1"/>
  <c r="CH129" i="104" s="1"/>
  <c r="CJ115" i="104"/>
  <c r="FS47" i="168"/>
  <c r="CK117" i="104" l="1"/>
  <c r="FT47" i="185"/>
  <c r="CK118" i="104"/>
  <c r="FT47" i="186"/>
  <c r="CK116" i="104"/>
  <c r="FT47" i="184"/>
  <c r="CK119" i="104"/>
  <c r="FT47" i="187"/>
  <c r="CK120" i="104"/>
  <c r="FT47" i="188"/>
  <c r="FR13" i="185"/>
  <c r="FQ44" i="185"/>
  <c r="FQ46" i="185" s="1"/>
  <c r="CI127" i="104" s="1"/>
  <c r="FR13" i="188"/>
  <c r="FQ44" i="188"/>
  <c r="FQ46" i="188" s="1"/>
  <c r="CI130" i="104" s="1"/>
  <c r="FR13" i="184"/>
  <c r="FQ44" i="184"/>
  <c r="FQ46" i="184" s="1"/>
  <c r="CI126" i="104" s="1"/>
  <c r="FR14" i="187"/>
  <c r="FQ44" i="187"/>
  <c r="FQ46" i="187" s="1"/>
  <c r="CI129" i="104" s="1"/>
  <c r="FR13" i="186"/>
  <c r="FQ44" i="186"/>
  <c r="FQ46" i="186" s="1"/>
  <c r="CI128" i="104" s="1"/>
  <c r="CK115" i="104"/>
  <c r="FT47" i="168"/>
  <c r="CL117" i="104" l="1"/>
  <c r="FU47" i="185"/>
  <c r="CL118" i="104"/>
  <c r="FU47" i="186"/>
  <c r="CL120" i="104"/>
  <c r="FU47" i="188"/>
  <c r="CL119" i="104"/>
  <c r="FU47" i="187"/>
  <c r="CL116" i="104"/>
  <c r="FU47" i="184"/>
  <c r="FS13" i="184"/>
  <c r="FR44" i="184"/>
  <c r="FR46" i="184" s="1"/>
  <c r="CJ126" i="104" s="1"/>
  <c r="FS14" i="187"/>
  <c r="FR44" i="187"/>
  <c r="FR46" i="187" s="1"/>
  <c r="CJ129" i="104" s="1"/>
  <c r="FS13" i="188"/>
  <c r="FR44" i="188"/>
  <c r="FR46" i="188" s="1"/>
  <c r="CJ130" i="104" s="1"/>
  <c r="FS13" i="186"/>
  <c r="FR44" i="186"/>
  <c r="FR46" i="186" s="1"/>
  <c r="CJ128" i="104" s="1"/>
  <c r="FS13" i="185"/>
  <c r="FR44" i="185"/>
  <c r="FR46" i="185" s="1"/>
  <c r="CJ127" i="104" s="1"/>
  <c r="CL115" i="104"/>
  <c r="FU47" i="168"/>
  <c r="CM117" i="104" l="1"/>
  <c r="FV47" i="185"/>
  <c r="CM118" i="104"/>
  <c r="FV47" i="186"/>
  <c r="CM116" i="104"/>
  <c r="FV47" i="184"/>
  <c r="CM119" i="104"/>
  <c r="FV47" i="187"/>
  <c r="CM120" i="104"/>
  <c r="FV47" i="188"/>
  <c r="FT13" i="188"/>
  <c r="FS44" i="188"/>
  <c r="FS46" i="188" s="1"/>
  <c r="CK130" i="104" s="1"/>
  <c r="FT13" i="186"/>
  <c r="FS44" i="186"/>
  <c r="FS46" i="186" s="1"/>
  <c r="CK128" i="104" s="1"/>
  <c r="FT14" i="187"/>
  <c r="FS44" i="187"/>
  <c r="FS46" i="187" s="1"/>
  <c r="CK129" i="104" s="1"/>
  <c r="FT13" i="185"/>
  <c r="FS44" i="185"/>
  <c r="FS46" i="185" s="1"/>
  <c r="CK127" i="104" s="1"/>
  <c r="FS44" i="184"/>
  <c r="FS46" i="184" s="1"/>
  <c r="CK126" i="104" s="1"/>
  <c r="FT13" i="184"/>
  <c r="FV47" i="168"/>
  <c r="CM115" i="104"/>
  <c r="CN117" i="104" l="1"/>
  <c r="FW47" i="185"/>
  <c r="CN118" i="104"/>
  <c r="FW47" i="186"/>
  <c r="CN120" i="104"/>
  <c r="FW47" i="188"/>
  <c r="CN119" i="104"/>
  <c r="FW47" i="187"/>
  <c r="CN116" i="104"/>
  <c r="FW47" i="184"/>
  <c r="FU14" i="187"/>
  <c r="FT44" i="187"/>
  <c r="FT46" i="187" s="1"/>
  <c r="CL129" i="104" s="1"/>
  <c r="FU13" i="185"/>
  <c r="FT44" i="185"/>
  <c r="FT46" i="185" s="1"/>
  <c r="CL127" i="104" s="1"/>
  <c r="FU13" i="186"/>
  <c r="FT44" i="186"/>
  <c r="FT46" i="186" s="1"/>
  <c r="CL128" i="104" s="1"/>
  <c r="FT44" i="184"/>
  <c r="FT46" i="184" s="1"/>
  <c r="CL126" i="104" s="1"/>
  <c r="FU13" i="184"/>
  <c r="FU13" i="188"/>
  <c r="FT44" i="188"/>
  <c r="FT46" i="188" s="1"/>
  <c r="CL130" i="104" s="1"/>
  <c r="FW47" i="168"/>
  <c r="CN115" i="104"/>
  <c r="CO117" i="104" l="1"/>
  <c r="FX47" i="185"/>
  <c r="FX47" i="186"/>
  <c r="CO118" i="104"/>
  <c r="CO116" i="104"/>
  <c r="FX47" i="184"/>
  <c r="CO119" i="104"/>
  <c r="FX47" i="187"/>
  <c r="CO120" i="104"/>
  <c r="FX47" i="188"/>
  <c r="FV13" i="186"/>
  <c r="FU44" i="186"/>
  <c r="FU46" i="186" s="1"/>
  <c r="CM128" i="104" s="1"/>
  <c r="FV13" i="185"/>
  <c r="FU44" i="185"/>
  <c r="FU46" i="185" s="1"/>
  <c r="CM127" i="104" s="1"/>
  <c r="FU44" i="184"/>
  <c r="FU46" i="184" s="1"/>
  <c r="CM126" i="104" s="1"/>
  <c r="FV13" i="184"/>
  <c r="FV13" i="188"/>
  <c r="FU44" i="188"/>
  <c r="FU46" i="188" s="1"/>
  <c r="CM130" i="104" s="1"/>
  <c r="FV14" i="187"/>
  <c r="FU44" i="187"/>
  <c r="FU46" i="187" s="1"/>
  <c r="CM129" i="104" s="1"/>
  <c r="CO115" i="104"/>
  <c r="FX47" i="168"/>
  <c r="CP117" i="104" l="1"/>
  <c r="FY47" i="185"/>
  <c r="CP118" i="104"/>
  <c r="FY47" i="186"/>
  <c r="FY47" i="188"/>
  <c r="CP120" i="104"/>
  <c r="FY47" i="187"/>
  <c r="CP119" i="104"/>
  <c r="CP116" i="104"/>
  <c r="FY47" i="184"/>
  <c r="FW13" i="184"/>
  <c r="FV44" i="184"/>
  <c r="FV46" i="184" s="1"/>
  <c r="CN126" i="104" s="1"/>
  <c r="FW13" i="185"/>
  <c r="FV44" i="185"/>
  <c r="FV46" i="185" s="1"/>
  <c r="CN127" i="104" s="1"/>
  <c r="FW13" i="188"/>
  <c r="FV44" i="188"/>
  <c r="FV46" i="188" s="1"/>
  <c r="CN130" i="104" s="1"/>
  <c r="FW14" i="187"/>
  <c r="FV44" i="187"/>
  <c r="FV46" i="187" s="1"/>
  <c r="CN129" i="104" s="1"/>
  <c r="FW13" i="186"/>
  <c r="FV44" i="186"/>
  <c r="FV46" i="186" s="1"/>
  <c r="CN128" i="104" s="1"/>
  <c r="FY47" i="168"/>
  <c r="CP115" i="104"/>
  <c r="CQ117" i="104" l="1"/>
  <c r="FZ47" i="185"/>
  <c r="CQ118" i="104"/>
  <c r="FZ47" i="186"/>
  <c r="CQ116" i="104"/>
  <c r="FZ47" i="184"/>
  <c r="CQ119" i="104"/>
  <c r="FZ47" i="187"/>
  <c r="CQ120" i="104"/>
  <c r="FZ47" i="188"/>
  <c r="FX14" i="187"/>
  <c r="FW44" i="187"/>
  <c r="FW46" i="187" s="1"/>
  <c r="CO129" i="104" s="1"/>
  <c r="FX13" i="188"/>
  <c r="FW44" i="188"/>
  <c r="FW46" i="188" s="1"/>
  <c r="CO130" i="104" s="1"/>
  <c r="FX13" i="185"/>
  <c r="FW44" i="185"/>
  <c r="FW46" i="185" s="1"/>
  <c r="CO127" i="104" s="1"/>
  <c r="FX13" i="186"/>
  <c r="FW44" i="186"/>
  <c r="FW46" i="186" s="1"/>
  <c r="CO128" i="104" s="1"/>
  <c r="FX13" i="184"/>
  <c r="FW44" i="184"/>
  <c r="FW46" i="184" s="1"/>
  <c r="CO126" i="104" s="1"/>
  <c r="CQ115" i="104"/>
  <c r="FZ47" i="168"/>
  <c r="CR117" i="104" l="1"/>
  <c r="GA47" i="185"/>
  <c r="CR118" i="104"/>
  <c r="GA47" i="186"/>
  <c r="CR120" i="104"/>
  <c r="GA47" i="188"/>
  <c r="GA47" i="187"/>
  <c r="CR119" i="104"/>
  <c r="CR116" i="104"/>
  <c r="GA47" i="184"/>
  <c r="FY13" i="186"/>
  <c r="FX44" i="186"/>
  <c r="FX46" i="186" s="1"/>
  <c r="CP128" i="104" s="1"/>
  <c r="FY13" i="185"/>
  <c r="FX44" i="185"/>
  <c r="FX46" i="185" s="1"/>
  <c r="CP127" i="104" s="1"/>
  <c r="FY13" i="188"/>
  <c r="FX44" i="188"/>
  <c r="FX46" i="188" s="1"/>
  <c r="CP130" i="104" s="1"/>
  <c r="FY13" i="184"/>
  <c r="FX44" i="184"/>
  <c r="FX46" i="184" s="1"/>
  <c r="CP126" i="104" s="1"/>
  <c r="FY14" i="187"/>
  <c r="FX44" i="187"/>
  <c r="FX46" i="187" s="1"/>
  <c r="CP129" i="104" s="1"/>
  <c r="CR115" i="104"/>
  <c r="GA47" i="168"/>
  <c r="CS117" i="104" l="1"/>
  <c r="GB47" i="185"/>
  <c r="CS118" i="104"/>
  <c r="GB47" i="186"/>
  <c r="CS116" i="104"/>
  <c r="GB47" i="184"/>
  <c r="CS119" i="104"/>
  <c r="GB47" i="187"/>
  <c r="CS120" i="104"/>
  <c r="GB47" i="188"/>
  <c r="FZ13" i="188"/>
  <c r="FY44" i="188"/>
  <c r="FY46" i="188" s="1"/>
  <c r="CQ130" i="104" s="1"/>
  <c r="FZ13" i="184"/>
  <c r="FY44" i="184"/>
  <c r="FY46" i="184" s="1"/>
  <c r="CQ126" i="104" s="1"/>
  <c r="FZ13" i="185"/>
  <c r="FY44" i="185"/>
  <c r="FY46" i="185" s="1"/>
  <c r="CQ127" i="104" s="1"/>
  <c r="FZ14" i="187"/>
  <c r="FY44" i="187"/>
  <c r="FY46" i="187" s="1"/>
  <c r="CQ129" i="104" s="1"/>
  <c r="FZ13" i="186"/>
  <c r="FY44" i="186"/>
  <c r="FY46" i="186" s="1"/>
  <c r="CQ128" i="104" s="1"/>
  <c r="GB47" i="168"/>
  <c r="CS115" i="104"/>
  <c r="CT117" i="104" l="1"/>
  <c r="GC47" i="185"/>
  <c r="CT118" i="104"/>
  <c r="GC47" i="186"/>
  <c r="CT120" i="104"/>
  <c r="GC47" i="188"/>
  <c r="CT119" i="104"/>
  <c r="GC47" i="187"/>
  <c r="CT116" i="104"/>
  <c r="GC47" i="184"/>
  <c r="GA13" i="185"/>
  <c r="FZ44" i="185"/>
  <c r="FZ46" i="185" s="1"/>
  <c r="CR127" i="104" s="1"/>
  <c r="GA13" i="184"/>
  <c r="FZ44" i="184"/>
  <c r="FZ46" i="184" s="1"/>
  <c r="CR126" i="104" s="1"/>
  <c r="GA14" i="187"/>
  <c r="FZ44" i="187"/>
  <c r="FZ46" i="187" s="1"/>
  <c r="CR129" i="104" s="1"/>
  <c r="GA13" i="186"/>
  <c r="FZ44" i="186"/>
  <c r="FZ46" i="186" s="1"/>
  <c r="CR128" i="104" s="1"/>
  <c r="GA13" i="188"/>
  <c r="FZ44" i="188"/>
  <c r="FZ46" i="188" s="1"/>
  <c r="CR130" i="104" s="1"/>
  <c r="CT115" i="104"/>
  <c r="GC47" i="168"/>
  <c r="CU117" i="104" l="1"/>
  <c r="GD47" i="185"/>
  <c r="CU118" i="104"/>
  <c r="GD47" i="186"/>
  <c r="CU116" i="104"/>
  <c r="GD47" i="184"/>
  <c r="GD47" i="187"/>
  <c r="CU119" i="104"/>
  <c r="CU120" i="104"/>
  <c r="GD47" i="188"/>
  <c r="GB14" i="187"/>
  <c r="GA44" i="187"/>
  <c r="GA46" i="187" s="1"/>
  <c r="CS129" i="104" s="1"/>
  <c r="GB13" i="186"/>
  <c r="GA44" i="186"/>
  <c r="GA46" i="186" s="1"/>
  <c r="CS128" i="104" s="1"/>
  <c r="GB13" i="184"/>
  <c r="GA44" i="184"/>
  <c r="GA46" i="184" s="1"/>
  <c r="CS126" i="104" s="1"/>
  <c r="GB13" i="188"/>
  <c r="GA44" i="188"/>
  <c r="GA46" i="188" s="1"/>
  <c r="CS130" i="104" s="1"/>
  <c r="GB13" i="185"/>
  <c r="GA44" i="185"/>
  <c r="GA46" i="185" s="1"/>
  <c r="CS127" i="104" s="1"/>
  <c r="CU115" i="104"/>
  <c r="GD47" i="168"/>
  <c r="CV117" i="104" l="1"/>
  <c r="GE47" i="185"/>
  <c r="CV118" i="104"/>
  <c r="GE47" i="186"/>
  <c r="CV120" i="104"/>
  <c r="GE47" i="188"/>
  <c r="CV119" i="104"/>
  <c r="GE47" i="187"/>
  <c r="CV116" i="104"/>
  <c r="GE47" i="184"/>
  <c r="GC13" i="188"/>
  <c r="GB44" i="188"/>
  <c r="GB46" i="188" s="1"/>
  <c r="CT130" i="104" s="1"/>
  <c r="GC13" i="184"/>
  <c r="GB44" i="184"/>
  <c r="GB46" i="184" s="1"/>
  <c r="CT126" i="104" s="1"/>
  <c r="GC13" i="186"/>
  <c r="GB44" i="186"/>
  <c r="GB46" i="186" s="1"/>
  <c r="CT128" i="104" s="1"/>
  <c r="GC13" i="185"/>
  <c r="GB44" i="185"/>
  <c r="GB46" i="185" s="1"/>
  <c r="CT127" i="104" s="1"/>
  <c r="GC14" i="187"/>
  <c r="GB44" i="187"/>
  <c r="GB46" i="187" s="1"/>
  <c r="CT129" i="104" s="1"/>
  <c r="CV115" i="104"/>
  <c r="GE47" i="168"/>
  <c r="CW117" i="104" l="1"/>
  <c r="GF47" i="185"/>
  <c r="CW118" i="104"/>
  <c r="GF47" i="186"/>
  <c r="CW116" i="104"/>
  <c r="GF47" i="184"/>
  <c r="CW119" i="104"/>
  <c r="GF47" i="187"/>
  <c r="GF47" i="188"/>
  <c r="CW120" i="104"/>
  <c r="GD13" i="186"/>
  <c r="GC44" i="186"/>
  <c r="GC46" i="186" s="1"/>
  <c r="CU128" i="104" s="1"/>
  <c r="GD13" i="185"/>
  <c r="GC44" i="185"/>
  <c r="GC46" i="185" s="1"/>
  <c r="CU127" i="104" s="1"/>
  <c r="GC44" i="184"/>
  <c r="GC46" i="184" s="1"/>
  <c r="CU126" i="104" s="1"/>
  <c r="GD13" i="184"/>
  <c r="GD14" i="187"/>
  <c r="GC44" i="187"/>
  <c r="GC46" i="187" s="1"/>
  <c r="CU129" i="104" s="1"/>
  <c r="GD13" i="188"/>
  <c r="GC44" i="188"/>
  <c r="GC46" i="188" s="1"/>
  <c r="CU130" i="104" s="1"/>
  <c r="GF47" i="168"/>
  <c r="CW115" i="104"/>
  <c r="CX117" i="104" l="1"/>
  <c r="GG47" i="185"/>
  <c r="CX118" i="104"/>
  <c r="GG47" i="186"/>
  <c r="CX120" i="104"/>
  <c r="GG47" i="188"/>
  <c r="CX119" i="104"/>
  <c r="GG47" i="187"/>
  <c r="CX116" i="104"/>
  <c r="GG47" i="184"/>
  <c r="GE14" i="187"/>
  <c r="GD44" i="187"/>
  <c r="GD46" i="187" s="1"/>
  <c r="CV129" i="104" s="1"/>
  <c r="GD44" i="184"/>
  <c r="GD46" i="184" s="1"/>
  <c r="CV126" i="104" s="1"/>
  <c r="GE13" i="184"/>
  <c r="GE13" i="185"/>
  <c r="GD44" i="185"/>
  <c r="GD46" i="185" s="1"/>
  <c r="CV127" i="104" s="1"/>
  <c r="GE13" i="188"/>
  <c r="GD44" i="188"/>
  <c r="GD46" i="188" s="1"/>
  <c r="CV130" i="104" s="1"/>
  <c r="GE13" i="186"/>
  <c r="GD44" i="186"/>
  <c r="GD46" i="186" s="1"/>
  <c r="CV128" i="104" s="1"/>
  <c r="CX115" i="104"/>
  <c r="GG47" i="168"/>
  <c r="CY117" i="104" l="1"/>
  <c r="GH47" i="185"/>
  <c r="CY118" i="104"/>
  <c r="GH47" i="186"/>
  <c r="CY116" i="104"/>
  <c r="GH47" i="184"/>
  <c r="CY119" i="104"/>
  <c r="GH47" i="187"/>
  <c r="GH47" i="188"/>
  <c r="CY120" i="104"/>
  <c r="GF13" i="188"/>
  <c r="GE44" i="188"/>
  <c r="GE46" i="188" s="1"/>
  <c r="CW130" i="104" s="1"/>
  <c r="GF13" i="185"/>
  <c r="GE44" i="185"/>
  <c r="GE46" i="185" s="1"/>
  <c r="CW127" i="104" s="1"/>
  <c r="GF13" i="184"/>
  <c r="GE44" i="184"/>
  <c r="GE46" i="184" s="1"/>
  <c r="CW126" i="104" s="1"/>
  <c r="GF13" i="186"/>
  <c r="GE44" i="186"/>
  <c r="GE46" i="186" s="1"/>
  <c r="CW128" i="104" s="1"/>
  <c r="GF14" i="187"/>
  <c r="GE44" i="187"/>
  <c r="GE46" i="187" s="1"/>
  <c r="CW129" i="104" s="1"/>
  <c r="GH47" i="168"/>
  <c r="CY115" i="104"/>
  <c r="CZ117" i="104" l="1"/>
  <c r="GI47" i="185"/>
  <c r="CZ118" i="104"/>
  <c r="GI47" i="186"/>
  <c r="CZ120" i="104"/>
  <c r="GI47" i="188"/>
  <c r="GI47" i="187"/>
  <c r="CZ119" i="104"/>
  <c r="CZ116" i="104"/>
  <c r="GI47" i="184"/>
  <c r="GG13" i="184"/>
  <c r="GF44" i="184"/>
  <c r="GF46" i="184" s="1"/>
  <c r="CX126" i="104" s="1"/>
  <c r="GG13" i="185"/>
  <c r="GF44" i="185"/>
  <c r="GF46" i="185" s="1"/>
  <c r="CX127" i="104" s="1"/>
  <c r="GG13" i="186"/>
  <c r="GF44" i="186"/>
  <c r="GF46" i="186" s="1"/>
  <c r="CX128" i="104" s="1"/>
  <c r="GG14" i="187"/>
  <c r="GF44" i="187"/>
  <c r="GF46" i="187" s="1"/>
  <c r="CX129" i="104" s="1"/>
  <c r="GG13" i="188"/>
  <c r="GF44" i="188"/>
  <c r="GF46" i="188" s="1"/>
  <c r="CX130" i="104" s="1"/>
  <c r="CZ115" i="104"/>
  <c r="GI47" i="168"/>
  <c r="DA117" i="104" l="1"/>
  <c r="GJ47" i="185"/>
  <c r="GJ47" i="186"/>
  <c r="DA118" i="104"/>
  <c r="DA116" i="104"/>
  <c r="GJ47" i="184"/>
  <c r="GJ47" i="187"/>
  <c r="DA119" i="104"/>
  <c r="DA120" i="104"/>
  <c r="GJ47" i="188"/>
  <c r="GH14" i="187"/>
  <c r="GG44" i="187"/>
  <c r="GG46" i="187" s="1"/>
  <c r="CY129" i="104" s="1"/>
  <c r="GH13" i="186"/>
  <c r="GG44" i="186"/>
  <c r="GG46" i="186" s="1"/>
  <c r="CY128" i="104" s="1"/>
  <c r="GH13" i="185"/>
  <c r="GG44" i="185"/>
  <c r="GG46" i="185" s="1"/>
  <c r="CY127" i="104" s="1"/>
  <c r="GH13" i="188"/>
  <c r="GG44" i="188"/>
  <c r="GG46" i="188" s="1"/>
  <c r="CY130" i="104" s="1"/>
  <c r="GG44" i="184"/>
  <c r="GG46" i="184" s="1"/>
  <c r="CY126" i="104" s="1"/>
  <c r="GH13" i="184"/>
  <c r="DA115" i="104"/>
  <c r="GJ47" i="168"/>
  <c r="DB117" i="104" l="1"/>
  <c r="GK47" i="185"/>
  <c r="DB118" i="104"/>
  <c r="GK47" i="186"/>
  <c r="DB120" i="104"/>
  <c r="GK47" i="188"/>
  <c r="GK47" i="187"/>
  <c r="DB119" i="104"/>
  <c r="DB116" i="104"/>
  <c r="GK47" i="184"/>
  <c r="GI13" i="188"/>
  <c r="GH44" i="188"/>
  <c r="GH46" i="188" s="1"/>
  <c r="CZ130" i="104" s="1"/>
  <c r="GI13" i="185"/>
  <c r="GH44" i="185"/>
  <c r="GH46" i="185" s="1"/>
  <c r="CZ127" i="104" s="1"/>
  <c r="GI13" i="186"/>
  <c r="GH44" i="186"/>
  <c r="GH46" i="186" s="1"/>
  <c r="CZ128" i="104" s="1"/>
  <c r="GI13" i="184"/>
  <c r="GH44" i="184"/>
  <c r="GH46" i="184" s="1"/>
  <c r="CZ126" i="104" s="1"/>
  <c r="GI14" i="187"/>
  <c r="GH44" i="187"/>
  <c r="GH46" i="187" s="1"/>
  <c r="CZ129" i="104" s="1"/>
  <c r="DB115" i="104"/>
  <c r="GK47" i="168"/>
  <c r="DC117" i="104" l="1"/>
  <c r="GL47" i="185"/>
  <c r="DC118" i="104"/>
  <c r="GL47" i="186"/>
  <c r="DC116" i="104"/>
  <c r="GL47" i="184"/>
  <c r="DC119" i="104"/>
  <c r="GL47" i="187"/>
  <c r="GL47" i="188"/>
  <c r="DC120" i="104"/>
  <c r="GI44" i="184"/>
  <c r="GI46" i="184" s="1"/>
  <c r="DA126" i="104" s="1"/>
  <c r="GJ13" i="184"/>
  <c r="GJ13" i="186"/>
  <c r="GI44" i="186"/>
  <c r="GI46" i="186" s="1"/>
  <c r="DA128" i="104" s="1"/>
  <c r="GJ13" i="185"/>
  <c r="GI44" i="185"/>
  <c r="GI46" i="185" s="1"/>
  <c r="DA127" i="104" s="1"/>
  <c r="GJ14" i="187"/>
  <c r="GI44" i="187"/>
  <c r="GI46" i="187" s="1"/>
  <c r="DA129" i="104" s="1"/>
  <c r="GJ13" i="188"/>
  <c r="GI44" i="188"/>
  <c r="GI46" i="188" s="1"/>
  <c r="DA130" i="104" s="1"/>
  <c r="DC115" i="104"/>
  <c r="GL47" i="168"/>
  <c r="DD117" i="104" l="1"/>
  <c r="GM47" i="185"/>
  <c r="DD118" i="104"/>
  <c r="GM47" i="186"/>
  <c r="DD120" i="104"/>
  <c r="GM47" i="188"/>
  <c r="DD119" i="104"/>
  <c r="GM47" i="187"/>
  <c r="DD116" i="104"/>
  <c r="GM47" i="184"/>
  <c r="GK13" i="185"/>
  <c r="GJ44" i="185"/>
  <c r="GJ46" i="185" s="1"/>
  <c r="DB127" i="104" s="1"/>
  <c r="GK13" i="188"/>
  <c r="GJ44" i="188"/>
  <c r="GJ46" i="188" s="1"/>
  <c r="DB130" i="104" s="1"/>
  <c r="GK14" i="187"/>
  <c r="GJ44" i="187"/>
  <c r="GJ46" i="187" s="1"/>
  <c r="DB129" i="104" s="1"/>
  <c r="GK13" i="186"/>
  <c r="GJ44" i="186"/>
  <c r="GJ46" i="186" s="1"/>
  <c r="DB128" i="104" s="1"/>
  <c r="GJ44" i="184"/>
  <c r="GJ46" i="184" s="1"/>
  <c r="DB126" i="104" s="1"/>
  <c r="GK13" i="184"/>
  <c r="GM47" i="168"/>
  <c r="DD115" i="104"/>
  <c r="DE117" i="104" l="1"/>
  <c r="GN47" i="185"/>
  <c r="DE118" i="104"/>
  <c r="GN47" i="186"/>
  <c r="DE116" i="104"/>
  <c r="GN47" i="184"/>
  <c r="DE119" i="104"/>
  <c r="GN47" i="187"/>
  <c r="DE120" i="104"/>
  <c r="GN47" i="188"/>
  <c r="GL14" i="187"/>
  <c r="GK44" i="187"/>
  <c r="GK46" i="187" s="1"/>
  <c r="DC129" i="104" s="1"/>
  <c r="GL13" i="188"/>
  <c r="GK44" i="188"/>
  <c r="GK46" i="188" s="1"/>
  <c r="DC130" i="104" s="1"/>
  <c r="GK44" i="184"/>
  <c r="GK46" i="184" s="1"/>
  <c r="DC126" i="104" s="1"/>
  <c r="GL13" i="184"/>
  <c r="GL13" i="186"/>
  <c r="GK44" i="186"/>
  <c r="GK46" i="186" s="1"/>
  <c r="DC128" i="104" s="1"/>
  <c r="GL13" i="185"/>
  <c r="GK44" i="185"/>
  <c r="GK46" i="185" s="1"/>
  <c r="DC127" i="104" s="1"/>
  <c r="DE115" i="104"/>
  <c r="GN47" i="168"/>
  <c r="DF117" i="104" l="1"/>
  <c r="GO47" i="185"/>
  <c r="DF118" i="104"/>
  <c r="GO47" i="186"/>
  <c r="DF120" i="104"/>
  <c r="GO47" i="188"/>
  <c r="DF119" i="104"/>
  <c r="GO47" i="187"/>
  <c r="DF116" i="104"/>
  <c r="GO47" i="184"/>
  <c r="GM13" i="186"/>
  <c r="GL44" i="186"/>
  <c r="GL46" i="186" s="1"/>
  <c r="DD128" i="104" s="1"/>
  <c r="GL44" i="184"/>
  <c r="GL46" i="184" s="1"/>
  <c r="DD126" i="104" s="1"/>
  <c r="GM13" i="184"/>
  <c r="GM13" i="188"/>
  <c r="GL44" i="188"/>
  <c r="GL46" i="188" s="1"/>
  <c r="DD130" i="104" s="1"/>
  <c r="GM13" i="185"/>
  <c r="GL44" i="185"/>
  <c r="GL46" i="185" s="1"/>
  <c r="DD127" i="104" s="1"/>
  <c r="GM14" i="187"/>
  <c r="GL44" i="187"/>
  <c r="GL46" i="187" s="1"/>
  <c r="DD129" i="104" s="1"/>
  <c r="DF115" i="104"/>
  <c r="GO47" i="168"/>
  <c r="DG117" i="104" l="1"/>
  <c r="GP47" i="185"/>
  <c r="DG118" i="104"/>
  <c r="GP47" i="186"/>
  <c r="DG116" i="104"/>
  <c r="GP47" i="184"/>
  <c r="DG119" i="104"/>
  <c r="GP47" i="187"/>
  <c r="GP47" i="188"/>
  <c r="DG120" i="104"/>
  <c r="GN13" i="185"/>
  <c r="GM44" i="185"/>
  <c r="GM46" i="185" s="1"/>
  <c r="DE127" i="104" s="1"/>
  <c r="GN13" i="188"/>
  <c r="GM44" i="188"/>
  <c r="GM46" i="188" s="1"/>
  <c r="DE130" i="104" s="1"/>
  <c r="GM44" i="184"/>
  <c r="GM46" i="184" s="1"/>
  <c r="DE126" i="104" s="1"/>
  <c r="GN13" i="184"/>
  <c r="GN14" i="187"/>
  <c r="GM44" i="187"/>
  <c r="GM46" i="187" s="1"/>
  <c r="DE129" i="104" s="1"/>
  <c r="GN13" i="186"/>
  <c r="GM44" i="186"/>
  <c r="GM46" i="186" s="1"/>
  <c r="DE128" i="104" s="1"/>
  <c r="DG115" i="104"/>
  <c r="GP47" i="168"/>
  <c r="DH117" i="104" l="1"/>
  <c r="GQ47" i="185"/>
  <c r="DH118" i="104"/>
  <c r="GQ47" i="186"/>
  <c r="GQ47" i="188"/>
  <c r="DH120" i="104"/>
  <c r="DH119" i="104"/>
  <c r="GQ47" i="187"/>
  <c r="DH116" i="104"/>
  <c r="GQ47" i="184"/>
  <c r="GO13" i="184"/>
  <c r="GN44" i="184"/>
  <c r="GN46" i="184" s="1"/>
  <c r="DF126" i="104" s="1"/>
  <c r="GO14" i="187"/>
  <c r="GN44" i="187"/>
  <c r="GN46" i="187" s="1"/>
  <c r="DF129" i="104" s="1"/>
  <c r="GO13" i="188"/>
  <c r="GN44" i="188"/>
  <c r="GN46" i="188" s="1"/>
  <c r="DF130" i="104" s="1"/>
  <c r="GO13" i="186"/>
  <c r="GN44" i="186"/>
  <c r="GN46" i="186" s="1"/>
  <c r="DF128" i="104" s="1"/>
  <c r="GO13" i="185"/>
  <c r="GN44" i="185"/>
  <c r="GN46" i="185" s="1"/>
  <c r="DF127" i="104" s="1"/>
  <c r="DH115" i="104"/>
  <c r="GQ47" i="168"/>
  <c r="DI117" i="104" l="1"/>
  <c r="GR47" i="185"/>
  <c r="DI118" i="104"/>
  <c r="GR47" i="186"/>
  <c r="DI116" i="104"/>
  <c r="GR47" i="184"/>
  <c r="GR47" i="187"/>
  <c r="DI119" i="104"/>
  <c r="GR47" i="188"/>
  <c r="DI120" i="104"/>
  <c r="GP13" i="186"/>
  <c r="GO44" i="186"/>
  <c r="GO46" i="186" s="1"/>
  <c r="DG128" i="104" s="1"/>
  <c r="GP13" i="188"/>
  <c r="GO44" i="188"/>
  <c r="GO46" i="188" s="1"/>
  <c r="DG130" i="104" s="1"/>
  <c r="GP14" i="187"/>
  <c r="GO44" i="187"/>
  <c r="GO46" i="187" s="1"/>
  <c r="DG129" i="104" s="1"/>
  <c r="GP13" i="185"/>
  <c r="GO44" i="185"/>
  <c r="GO46" i="185" s="1"/>
  <c r="DG127" i="104" s="1"/>
  <c r="GO44" i="184"/>
  <c r="GO46" i="184" s="1"/>
  <c r="DG126" i="104" s="1"/>
  <c r="GP13" i="184"/>
  <c r="DI115" i="104"/>
  <c r="GR47" i="168"/>
  <c r="DJ117" i="104" l="1"/>
  <c r="GS47" i="185"/>
  <c r="DJ118" i="104"/>
  <c r="GS47" i="186"/>
  <c r="GS47" i="188"/>
  <c r="DJ120" i="104"/>
  <c r="DJ119" i="104"/>
  <c r="GS47" i="187"/>
  <c r="DJ116" i="104"/>
  <c r="GS47" i="184"/>
  <c r="GQ13" i="185"/>
  <c r="GP44" i="185"/>
  <c r="GP46" i="185" s="1"/>
  <c r="DH127" i="104" s="1"/>
  <c r="GQ14" i="187"/>
  <c r="GP44" i="187"/>
  <c r="GP46" i="187" s="1"/>
  <c r="DH129" i="104" s="1"/>
  <c r="GQ13" i="188"/>
  <c r="GP44" i="188"/>
  <c r="GP46" i="188" s="1"/>
  <c r="DH130" i="104" s="1"/>
  <c r="GQ13" i="184"/>
  <c r="GP44" i="184"/>
  <c r="GP46" i="184" s="1"/>
  <c r="DH126" i="104" s="1"/>
  <c r="GQ13" i="186"/>
  <c r="GP44" i="186"/>
  <c r="GP46" i="186" s="1"/>
  <c r="DH128" i="104" s="1"/>
  <c r="DJ115" i="104"/>
  <c r="GS47" i="168"/>
  <c r="DK117" i="104" l="1"/>
  <c r="GT47" i="185"/>
  <c r="GT47" i="186"/>
  <c r="DK118" i="104"/>
  <c r="DK116" i="104"/>
  <c r="GT47" i="184"/>
  <c r="DK119" i="104"/>
  <c r="GT47" i="187"/>
  <c r="GT47" i="188"/>
  <c r="DK120" i="104"/>
  <c r="GR13" i="188"/>
  <c r="GQ44" i="188"/>
  <c r="GQ46" i="188" s="1"/>
  <c r="DI130" i="104" s="1"/>
  <c r="GR14" i="187"/>
  <c r="GQ44" i="187"/>
  <c r="GQ46" i="187" s="1"/>
  <c r="DI129" i="104" s="1"/>
  <c r="GQ44" i="184"/>
  <c r="GQ46" i="184" s="1"/>
  <c r="DI126" i="104" s="1"/>
  <c r="GR13" i="184"/>
  <c r="GR13" i="186"/>
  <c r="GQ44" i="186"/>
  <c r="GQ46" i="186" s="1"/>
  <c r="DI128" i="104" s="1"/>
  <c r="GR13" i="185"/>
  <c r="GQ44" i="185"/>
  <c r="GQ46" i="185" s="1"/>
  <c r="DI127" i="104" s="1"/>
  <c r="DK115" i="104"/>
  <c r="GT47" i="168"/>
  <c r="DL117" i="104" l="1"/>
  <c r="GU47" i="185"/>
  <c r="DL118" i="104"/>
  <c r="GU47" i="186"/>
  <c r="DL120" i="104"/>
  <c r="GU47" i="188"/>
  <c r="DL119" i="104"/>
  <c r="GU47" i="187"/>
  <c r="DL116" i="104"/>
  <c r="GU47" i="184"/>
  <c r="GS13" i="186"/>
  <c r="GR44" i="186"/>
  <c r="GR46" i="186" s="1"/>
  <c r="DJ128" i="104" s="1"/>
  <c r="GS13" i="184"/>
  <c r="GR44" i="184"/>
  <c r="GR46" i="184" s="1"/>
  <c r="DJ126" i="104" s="1"/>
  <c r="GS14" i="187"/>
  <c r="GR44" i="187"/>
  <c r="GR46" i="187" s="1"/>
  <c r="DJ129" i="104" s="1"/>
  <c r="GS13" i="185"/>
  <c r="GR44" i="185"/>
  <c r="GR46" i="185" s="1"/>
  <c r="DJ127" i="104" s="1"/>
  <c r="GS13" i="188"/>
  <c r="GR44" i="188"/>
  <c r="GR46" i="188" s="1"/>
  <c r="DJ130" i="104" s="1"/>
  <c r="DL115" i="104"/>
  <c r="GU47" i="168"/>
  <c r="DM117" i="104" l="1"/>
  <c r="GV47" i="185"/>
  <c r="DM118" i="104"/>
  <c r="GV47" i="186"/>
  <c r="DM116" i="104"/>
  <c r="GV47" i="184"/>
  <c r="GV47" i="187"/>
  <c r="DM119" i="104"/>
  <c r="GV47" i="188"/>
  <c r="DM120" i="104"/>
  <c r="GT14" i="187"/>
  <c r="GS44" i="187"/>
  <c r="GS46" i="187" s="1"/>
  <c r="DK129" i="104" s="1"/>
  <c r="GS44" i="184"/>
  <c r="GS46" i="184" s="1"/>
  <c r="DK126" i="104" s="1"/>
  <c r="GT13" i="184"/>
  <c r="GT13" i="185"/>
  <c r="GS44" i="185"/>
  <c r="GS46" i="185" s="1"/>
  <c r="DK127" i="104" s="1"/>
  <c r="GT13" i="188"/>
  <c r="GS44" i="188"/>
  <c r="GS46" i="188" s="1"/>
  <c r="DK130" i="104" s="1"/>
  <c r="GT13" i="186"/>
  <c r="GS44" i="186"/>
  <c r="GS46" i="186" s="1"/>
  <c r="DK128" i="104" s="1"/>
  <c r="DM115" i="104"/>
  <c r="GV47" i="168"/>
  <c r="DN117" i="104" l="1"/>
  <c r="GW47" i="185"/>
  <c r="DN118" i="104"/>
  <c r="GW47" i="186"/>
  <c r="GW47" i="188"/>
  <c r="DN120" i="104"/>
  <c r="DN119" i="104"/>
  <c r="GW47" i="187"/>
  <c r="DN116" i="104"/>
  <c r="GW47" i="184"/>
  <c r="GU13" i="188"/>
  <c r="GT44" i="188"/>
  <c r="GT46" i="188" s="1"/>
  <c r="DL130" i="104" s="1"/>
  <c r="GU13" i="185"/>
  <c r="GT44" i="185"/>
  <c r="GT46" i="185" s="1"/>
  <c r="DL127" i="104" s="1"/>
  <c r="GT44" i="184"/>
  <c r="GT46" i="184" s="1"/>
  <c r="DL126" i="104" s="1"/>
  <c r="GU13" i="184"/>
  <c r="GU13" i="186"/>
  <c r="GT44" i="186"/>
  <c r="GT46" i="186" s="1"/>
  <c r="DL128" i="104" s="1"/>
  <c r="GU14" i="187"/>
  <c r="GT44" i="187"/>
  <c r="GT46" i="187" s="1"/>
  <c r="DL129" i="104" s="1"/>
  <c r="GW47" i="168"/>
  <c r="DN115" i="104"/>
  <c r="DO117" i="104" l="1"/>
  <c r="GX47" i="185"/>
  <c r="DO118" i="104"/>
  <c r="GX47" i="186"/>
  <c r="DO116" i="104"/>
  <c r="GX47" i="184"/>
  <c r="GX47" i="187"/>
  <c r="DO119" i="104"/>
  <c r="DO120" i="104"/>
  <c r="GX47" i="188"/>
  <c r="GV13" i="186"/>
  <c r="GU44" i="186"/>
  <c r="GU46" i="186" s="1"/>
  <c r="DM128" i="104" s="1"/>
  <c r="GU44" i="184"/>
  <c r="GU46" i="184" s="1"/>
  <c r="DM126" i="104" s="1"/>
  <c r="GV13" i="184"/>
  <c r="GV13" i="185"/>
  <c r="GU44" i="185"/>
  <c r="GU46" i="185" s="1"/>
  <c r="DM127" i="104" s="1"/>
  <c r="GV14" i="187"/>
  <c r="GU44" i="187"/>
  <c r="GU46" i="187" s="1"/>
  <c r="DM129" i="104" s="1"/>
  <c r="GV13" i="188"/>
  <c r="GU44" i="188"/>
  <c r="GU46" i="188" s="1"/>
  <c r="DM130" i="104" s="1"/>
  <c r="DO115" i="104"/>
  <c r="GX47" i="168"/>
  <c r="DP117" i="104" l="1"/>
  <c r="GY47" i="185"/>
  <c r="DP118" i="104"/>
  <c r="GY47" i="186"/>
  <c r="DP120" i="104"/>
  <c r="GY47" i="188"/>
  <c r="DP119" i="104"/>
  <c r="GY47" i="187"/>
  <c r="DP116" i="104"/>
  <c r="GY47" i="184"/>
  <c r="GW13" i="185"/>
  <c r="GV44" i="185"/>
  <c r="GV46" i="185" s="1"/>
  <c r="DN127" i="104" s="1"/>
  <c r="GV44" i="184"/>
  <c r="GV46" i="184" s="1"/>
  <c r="DN126" i="104" s="1"/>
  <c r="GW13" i="184"/>
  <c r="GW14" i="187"/>
  <c r="GV44" i="187"/>
  <c r="GV46" i="187" s="1"/>
  <c r="DN129" i="104" s="1"/>
  <c r="GW13" i="188"/>
  <c r="GV44" i="188"/>
  <c r="GV46" i="188" s="1"/>
  <c r="DN130" i="104" s="1"/>
  <c r="GW13" i="186"/>
  <c r="GV44" i="186"/>
  <c r="GV46" i="186" s="1"/>
  <c r="DN128" i="104" s="1"/>
  <c r="DP115" i="104"/>
  <c r="GY47" i="168"/>
  <c r="DQ117" i="104" l="1"/>
  <c r="GZ47" i="185"/>
  <c r="DQ118" i="104"/>
  <c r="GZ47" i="186"/>
  <c r="DQ116" i="104"/>
  <c r="GZ47" i="184"/>
  <c r="DQ119" i="104"/>
  <c r="GZ47" i="187"/>
  <c r="GZ47" i="188"/>
  <c r="DQ120" i="104"/>
  <c r="GX14" i="187"/>
  <c r="GW44" i="187"/>
  <c r="GW46" i="187" s="1"/>
  <c r="DO129" i="104" s="1"/>
  <c r="GX13" i="188"/>
  <c r="GW44" i="188"/>
  <c r="GW46" i="188" s="1"/>
  <c r="DO130" i="104" s="1"/>
  <c r="GW44" i="184"/>
  <c r="GW46" i="184" s="1"/>
  <c r="DO126" i="104" s="1"/>
  <c r="GX13" i="184"/>
  <c r="GX13" i="186"/>
  <c r="GW44" i="186"/>
  <c r="GW46" i="186" s="1"/>
  <c r="DO128" i="104" s="1"/>
  <c r="GX13" i="185"/>
  <c r="GW44" i="185"/>
  <c r="GW46" i="185" s="1"/>
  <c r="DO127" i="104" s="1"/>
  <c r="DQ115" i="104"/>
  <c r="GZ47" i="168"/>
  <c r="DR117" i="104" l="1"/>
  <c r="HA47" i="185"/>
  <c r="DR118" i="104"/>
  <c r="HA47" i="186"/>
  <c r="DR120" i="104"/>
  <c r="HA47" i="188"/>
  <c r="HA47" i="187"/>
  <c r="DR119" i="104"/>
  <c r="DR116" i="104"/>
  <c r="HA47" i="184"/>
  <c r="GY13" i="186"/>
  <c r="GX44" i="186"/>
  <c r="GX46" i="186" s="1"/>
  <c r="DP128" i="104" s="1"/>
  <c r="GY13" i="188"/>
  <c r="GX44" i="188"/>
  <c r="GX46" i="188" s="1"/>
  <c r="DP130" i="104" s="1"/>
  <c r="GY13" i="184"/>
  <c r="GX44" i="184"/>
  <c r="GX46" i="184" s="1"/>
  <c r="DP126" i="104" s="1"/>
  <c r="GY13" i="185"/>
  <c r="GX44" i="185"/>
  <c r="GX46" i="185" s="1"/>
  <c r="DP127" i="104" s="1"/>
  <c r="GY14" i="187"/>
  <c r="GX44" i="187"/>
  <c r="GX46" i="187" s="1"/>
  <c r="DP129" i="104" s="1"/>
  <c r="DR115" i="104"/>
  <c r="HA47" i="168"/>
  <c r="DS117" i="104" l="1"/>
  <c r="HB47" i="185"/>
  <c r="HB47" i="186"/>
  <c r="DS118" i="104"/>
  <c r="DS116" i="104"/>
  <c r="HB47" i="184"/>
  <c r="DS119" i="104"/>
  <c r="HB47" i="187"/>
  <c r="HB47" i="188"/>
  <c r="DS120" i="104"/>
  <c r="GZ13" i="185"/>
  <c r="GY44" i="185"/>
  <c r="GY46" i="185" s="1"/>
  <c r="DQ127" i="104" s="1"/>
  <c r="GY44" i="184"/>
  <c r="GY46" i="184" s="1"/>
  <c r="DQ126" i="104" s="1"/>
  <c r="GZ13" i="184"/>
  <c r="GZ13" i="188"/>
  <c r="GY44" i="188"/>
  <c r="GY46" i="188" s="1"/>
  <c r="DQ130" i="104" s="1"/>
  <c r="GZ14" i="187"/>
  <c r="GY44" i="187"/>
  <c r="GY46" i="187" s="1"/>
  <c r="DQ129" i="104" s="1"/>
  <c r="GZ13" i="186"/>
  <c r="GY44" i="186"/>
  <c r="GY46" i="186" s="1"/>
  <c r="DQ128" i="104" s="1"/>
  <c r="DS115" i="104"/>
  <c r="HB47" i="168"/>
  <c r="DT117" i="104" l="1"/>
  <c r="HC47" i="185"/>
  <c r="DT118" i="104"/>
  <c r="HC47" i="186"/>
  <c r="DT120" i="104"/>
  <c r="HC47" i="188"/>
  <c r="DT119" i="104"/>
  <c r="HC47" i="187"/>
  <c r="DT116" i="104"/>
  <c r="HC47" i="184"/>
  <c r="HA14" i="187"/>
  <c r="GZ44" i="187"/>
  <c r="GZ46" i="187" s="1"/>
  <c r="DR129" i="104" s="1"/>
  <c r="GZ44" i="184"/>
  <c r="GZ46" i="184" s="1"/>
  <c r="DR126" i="104" s="1"/>
  <c r="HA13" i="184"/>
  <c r="HA13" i="188"/>
  <c r="GZ44" i="188"/>
  <c r="GZ46" i="188" s="1"/>
  <c r="DR130" i="104" s="1"/>
  <c r="HA13" i="186"/>
  <c r="GZ44" i="186"/>
  <c r="GZ46" i="186" s="1"/>
  <c r="DR128" i="104" s="1"/>
  <c r="HA13" i="185"/>
  <c r="GZ44" i="185"/>
  <c r="GZ46" i="185" s="1"/>
  <c r="DR127" i="104" s="1"/>
  <c r="DT115" i="104"/>
  <c r="HC47" i="168"/>
  <c r="DU117" i="104" l="1"/>
  <c r="HD47" i="185"/>
  <c r="DU118" i="104"/>
  <c r="HD47" i="186"/>
  <c r="DU116" i="104"/>
  <c r="HD47" i="184"/>
  <c r="HD47" i="187"/>
  <c r="DU119" i="104"/>
  <c r="DU120" i="104"/>
  <c r="HD47" i="188"/>
  <c r="HB13" i="186"/>
  <c r="HA44" i="186"/>
  <c r="HA46" i="186" s="1"/>
  <c r="DS128" i="104" s="1"/>
  <c r="HA44" i="184"/>
  <c r="HA46" i="184" s="1"/>
  <c r="DS126" i="104" s="1"/>
  <c r="HB13" i="184"/>
  <c r="HB13" i="188"/>
  <c r="HA44" i="188"/>
  <c r="HA46" i="188" s="1"/>
  <c r="DS130" i="104" s="1"/>
  <c r="HB13" i="185"/>
  <c r="HA44" i="185"/>
  <c r="HA46" i="185" s="1"/>
  <c r="DS127" i="104" s="1"/>
  <c r="HB14" i="187"/>
  <c r="HA44" i="187"/>
  <c r="HA46" i="187" s="1"/>
  <c r="DS129" i="104" s="1"/>
  <c r="DU115" i="104"/>
  <c r="HD47" i="168"/>
  <c r="DV117" i="104" l="1"/>
  <c r="HE47" i="185"/>
  <c r="DV118" i="104"/>
  <c r="HE47" i="186"/>
  <c r="HE47" i="188"/>
  <c r="DV120" i="104"/>
  <c r="DV119" i="104"/>
  <c r="HE47" i="187"/>
  <c r="DV116" i="104"/>
  <c r="HE47" i="184"/>
  <c r="HC13" i="185"/>
  <c r="HB44" i="185"/>
  <c r="HB46" i="185" s="1"/>
  <c r="DT127" i="104" s="1"/>
  <c r="HC13" i="188"/>
  <c r="HB44" i="188"/>
  <c r="HB46" i="188" s="1"/>
  <c r="DT130" i="104" s="1"/>
  <c r="HB44" i="184"/>
  <c r="HB46" i="184" s="1"/>
  <c r="DT126" i="104" s="1"/>
  <c r="HC13" i="184"/>
  <c r="HC14" i="187"/>
  <c r="HB44" i="187"/>
  <c r="HB46" i="187" s="1"/>
  <c r="DT129" i="104" s="1"/>
  <c r="HC13" i="186"/>
  <c r="HB44" i="186"/>
  <c r="HB46" i="186" s="1"/>
  <c r="DT128" i="104" s="1"/>
  <c r="DV115" i="104"/>
  <c r="HE47" i="168"/>
  <c r="DW117" i="104" l="1"/>
  <c r="HF47" i="185"/>
  <c r="DW118" i="104"/>
  <c r="HF47" i="186"/>
  <c r="DW116" i="104"/>
  <c r="HF47" i="184"/>
  <c r="DW119" i="104"/>
  <c r="HF47" i="187"/>
  <c r="DW120" i="104"/>
  <c r="HF47" i="188"/>
  <c r="HD14" i="187"/>
  <c r="HC44" i="187"/>
  <c r="HC46" i="187" s="1"/>
  <c r="DU129" i="104" s="1"/>
  <c r="HC44" i="184"/>
  <c r="HC46" i="184" s="1"/>
  <c r="DU126" i="104" s="1"/>
  <c r="HD13" i="184"/>
  <c r="HD13" i="188"/>
  <c r="HC44" i="188"/>
  <c r="HC46" i="188" s="1"/>
  <c r="DU130" i="104" s="1"/>
  <c r="HD13" i="186"/>
  <c r="HC44" i="186"/>
  <c r="HC46" i="186" s="1"/>
  <c r="DU128" i="104" s="1"/>
  <c r="HD13" i="185"/>
  <c r="HC44" i="185"/>
  <c r="HC46" i="185" s="1"/>
  <c r="DU127" i="104" s="1"/>
  <c r="DW115" i="104"/>
  <c r="HF47" i="168"/>
  <c r="DX117" i="104" l="1"/>
  <c r="HG47" i="185"/>
  <c r="DY117" i="104" s="1"/>
  <c r="DX118" i="104"/>
  <c r="HG47" i="186"/>
  <c r="DY118" i="104" s="1"/>
  <c r="DX120" i="104"/>
  <c r="HG47" i="188"/>
  <c r="DY120" i="104" s="1"/>
  <c r="DX119" i="104"/>
  <c r="HG47" i="187"/>
  <c r="DY119" i="104" s="1"/>
  <c r="DX116" i="104"/>
  <c r="HG47" i="184"/>
  <c r="DY116" i="104" s="1"/>
  <c r="HE13" i="186"/>
  <c r="HD44" i="186"/>
  <c r="HD46" i="186" s="1"/>
  <c r="DV128" i="104" s="1"/>
  <c r="HE13" i="184"/>
  <c r="HD44" i="184"/>
  <c r="HD46" i="184" s="1"/>
  <c r="DV126" i="104" s="1"/>
  <c r="HE13" i="188"/>
  <c r="HD44" i="188"/>
  <c r="HD46" i="188" s="1"/>
  <c r="DV130" i="104" s="1"/>
  <c r="HE13" i="185"/>
  <c r="HD44" i="185"/>
  <c r="HD46" i="185" s="1"/>
  <c r="DV127" i="104" s="1"/>
  <c r="HE14" i="187"/>
  <c r="HD44" i="187"/>
  <c r="HD46" i="187" s="1"/>
  <c r="DV129" i="104" s="1"/>
  <c r="DX115" i="104"/>
  <c r="HG47" i="168"/>
  <c r="DY115" i="104" s="1"/>
  <c r="HF13" i="188" l="1"/>
  <c r="HE44" i="188"/>
  <c r="HE46" i="188" s="1"/>
  <c r="DW130" i="104" s="1"/>
  <c r="HE44" i="184"/>
  <c r="HE46" i="184" s="1"/>
  <c r="DW126" i="104" s="1"/>
  <c r="HF13" i="184"/>
  <c r="HF13" i="185"/>
  <c r="HE44" i="185"/>
  <c r="HE46" i="185" s="1"/>
  <c r="DW127" i="104" s="1"/>
  <c r="HF14" i="187"/>
  <c r="HE44" i="187"/>
  <c r="HE46" i="187" s="1"/>
  <c r="DW129" i="104" s="1"/>
  <c r="HF13" i="186"/>
  <c r="HE44" i="186"/>
  <c r="HE46" i="186" s="1"/>
  <c r="DW128" i="104" s="1"/>
  <c r="AV16" i="168"/>
  <c r="AW16" i="168" s="1"/>
  <c r="H104" i="104" s="1"/>
  <c r="HG14" i="187" l="1"/>
  <c r="HG44" i="187" s="1"/>
  <c r="HG46" i="187" s="1"/>
  <c r="DY129" i="104" s="1"/>
  <c r="HF44" i="187"/>
  <c r="HF46" i="187" s="1"/>
  <c r="DX129" i="104" s="1"/>
  <c r="HG13" i="185"/>
  <c r="HG44" i="185" s="1"/>
  <c r="HG46" i="185" s="1"/>
  <c r="DY127" i="104" s="1"/>
  <c r="HF44" i="185"/>
  <c r="HF46" i="185" s="1"/>
  <c r="DX127" i="104" s="1"/>
  <c r="HF44" i="184"/>
  <c r="HF46" i="184" s="1"/>
  <c r="DX126" i="104" s="1"/>
  <c r="HG13" i="184"/>
  <c r="HG44" i="184" s="1"/>
  <c r="HG46" i="184" s="1"/>
  <c r="DY126" i="104" s="1"/>
  <c r="HG13" i="186"/>
  <c r="HG44" i="186" s="1"/>
  <c r="HG46" i="186" s="1"/>
  <c r="DY128" i="104" s="1"/>
  <c r="HF44" i="186"/>
  <c r="HF46" i="186" s="1"/>
  <c r="DX128" i="104" s="1"/>
  <c r="HG13" i="188"/>
  <c r="HG44" i="188" s="1"/>
  <c r="HG46" i="188" s="1"/>
  <c r="DY130" i="104" s="1"/>
  <c r="HF44" i="188"/>
  <c r="HF46" i="188" s="1"/>
  <c r="DX130" i="104" s="1"/>
  <c r="E51" i="168"/>
  <c r="F51" i="168" s="1"/>
  <c r="AV14" i="168"/>
  <c r="AW14" i="168" s="1"/>
  <c r="G104" i="104" s="1"/>
  <c r="AV18" i="168"/>
  <c r="AW18" i="168" s="1"/>
  <c r="E52" i="168" l="1"/>
  <c r="F52" i="168" s="1"/>
  <c r="E48" i="168"/>
  <c r="AZ44" i="168"/>
  <c r="BA44" i="168" s="1"/>
  <c r="R55" i="168" l="1"/>
  <c r="AU51" i="168"/>
  <c r="AO90" i="168"/>
  <c r="AJ15" i="168"/>
  <c r="F48" i="168"/>
  <c r="W104" i="104"/>
  <c r="AH45" i="168" l="1"/>
  <c r="AH43" i="168"/>
  <c r="AH44" i="168"/>
  <c r="H139" i="104"/>
  <c r="H160" i="104" s="1"/>
  <c r="CB94" i="168"/>
  <c r="CB92" i="168"/>
  <c r="AB104" i="104"/>
  <c r="CB90" i="168"/>
  <c r="CB91" i="168"/>
  <c r="AI53" i="168"/>
  <c r="AO53" i="168"/>
  <c r="DU44" i="168"/>
  <c r="AC29" i="104" l="1"/>
  <c r="AC28" i="104"/>
  <c r="AC27" i="104"/>
  <c r="AC26" i="104"/>
  <c r="AC25" i="104"/>
  <c r="AC24" i="104"/>
  <c r="AY104" i="104"/>
  <c r="DV44" i="168"/>
  <c r="DW44" i="168" l="1"/>
  <c r="AH47" i="168"/>
  <c r="AH46" i="168"/>
  <c r="DX44" i="168" l="1"/>
  <c r="AD26" i="104"/>
  <c r="AD25" i="104"/>
  <c r="AD29" i="104"/>
  <c r="W80" i="168"/>
  <c r="AD27" i="104"/>
  <c r="AD28" i="104"/>
  <c r="AD24" i="104"/>
  <c r="AL66" i="168" l="1"/>
  <c r="DY44" i="168"/>
  <c r="AE24" i="104"/>
  <c r="AF49" i="168"/>
  <c r="AD104" i="104"/>
  <c r="AE104" i="104"/>
  <c r="AF50" i="168"/>
  <c r="AF48" i="168"/>
  <c r="AC104" i="104"/>
  <c r="AE29" i="104"/>
  <c r="AE28" i="104"/>
  <c r="AE25" i="104"/>
  <c r="AE27" i="104"/>
  <c r="AE26" i="104"/>
  <c r="S32" i="104" l="1"/>
  <c r="T32" i="104" s="1"/>
  <c r="AI27" i="104"/>
  <c r="AI28" i="104"/>
  <c r="AI24" i="104"/>
  <c r="AI29" i="104"/>
  <c r="AH27" i="104"/>
  <c r="AH28" i="104"/>
  <c r="AH29" i="104"/>
  <c r="AH24" i="104"/>
  <c r="AG28" i="104"/>
  <c r="AG29" i="104"/>
  <c r="AG24" i="104"/>
  <c r="AG27" i="104"/>
  <c r="S37" i="104"/>
  <c r="T37" i="104" s="1"/>
  <c r="S36" i="104"/>
  <c r="T36" i="104" s="1"/>
  <c r="S35" i="104"/>
  <c r="T35" i="104" s="1"/>
  <c r="S34" i="104"/>
  <c r="T34" i="104" s="1"/>
  <c r="S33" i="104"/>
  <c r="T33" i="104" s="1"/>
  <c r="DZ44" i="168"/>
  <c r="S131" i="104" l="1"/>
  <c r="K30" i="104" s="1"/>
  <c r="S132" i="104"/>
  <c r="S133" i="104"/>
  <c r="S134" i="104"/>
  <c r="EA44" i="168"/>
  <c r="AA134" i="104" l="1"/>
  <c r="L40" i="104" s="1"/>
  <c r="AA133" i="104"/>
  <c r="L37" i="104" s="1"/>
  <c r="AA132" i="104"/>
  <c r="L34" i="104" s="1"/>
  <c r="EB44" i="168"/>
  <c r="EC44" i="168" l="1"/>
  <c r="ED44" i="168" l="1"/>
  <c r="EE44" i="168" l="1"/>
  <c r="EF44" i="168" l="1"/>
  <c r="EG44" i="168" l="1"/>
  <c r="EH44" i="168" l="1"/>
  <c r="EI44" i="168" l="1"/>
  <c r="EJ44" i="168" l="1"/>
  <c r="EK44" i="168" l="1"/>
  <c r="EL44" i="168" l="1"/>
  <c r="EM44" i="168" l="1"/>
  <c r="EN44" i="168" l="1"/>
  <c r="EO44" i="168" l="1"/>
  <c r="EP44" i="168" l="1"/>
  <c r="EQ44" i="168" l="1"/>
  <c r="ER44" i="168" l="1"/>
  <c r="ES44" i="168" l="1"/>
  <c r="ET44" i="168" l="1"/>
  <c r="EU44" i="168" l="1"/>
  <c r="EV44" i="168" l="1"/>
  <c r="EW44" i="168" l="1"/>
  <c r="EX44" i="168" l="1"/>
  <c r="EY44" i="168" l="1"/>
  <c r="EZ44" i="168" l="1"/>
  <c r="FA44" i="168" l="1"/>
  <c r="FB44" i="168" l="1"/>
  <c r="FC44" i="168" l="1"/>
  <c r="FD44" i="168" l="1"/>
  <c r="FE44" i="168" l="1"/>
  <c r="FF44" i="168" l="1"/>
  <c r="FG44" i="168" l="1"/>
  <c r="FH44" i="168" l="1"/>
  <c r="FI44" i="168" l="1"/>
  <c r="FJ44" i="168" l="1"/>
  <c r="FK44" i="168" l="1"/>
  <c r="FL44" i="168" l="1"/>
  <c r="FM44" i="168" l="1"/>
  <c r="FN44" i="168" l="1"/>
  <c r="FO44" i="168" l="1"/>
  <c r="FP44" i="168" l="1"/>
  <c r="FQ44" i="168" l="1"/>
  <c r="FR44" i="168" l="1"/>
  <c r="FS44" i="168" l="1"/>
  <c r="FT44" i="168" l="1"/>
  <c r="FU44" i="168" l="1"/>
  <c r="FV44" i="168" l="1"/>
  <c r="FW44" i="168" l="1"/>
  <c r="FX44" i="168" l="1"/>
  <c r="FY44" i="168" l="1"/>
  <c r="FZ44" i="168" l="1"/>
  <c r="GA44" i="168" l="1"/>
  <c r="GB44" i="168" l="1"/>
  <c r="GC44" i="168" l="1"/>
  <c r="GD44" i="168" l="1"/>
  <c r="GE44" i="168" l="1"/>
  <c r="GF44" i="168" l="1"/>
  <c r="GG44" i="168" l="1"/>
  <c r="GH44" i="168" l="1"/>
  <c r="GI44" i="168" l="1"/>
  <c r="GJ44" i="168" l="1"/>
  <c r="GK44" i="168" l="1"/>
  <c r="GL44" i="168" l="1"/>
  <c r="GM44" i="168" l="1"/>
  <c r="GN44" i="168" l="1"/>
  <c r="GO44" i="168" l="1"/>
  <c r="GP44" i="168" l="1"/>
  <c r="GQ44" i="168" l="1"/>
  <c r="GR44" i="168" l="1"/>
  <c r="GS44" i="168" l="1"/>
  <c r="GT44" i="168" l="1"/>
  <c r="GU44" i="168" l="1"/>
  <c r="GV44" i="168" l="1"/>
  <c r="GW44" i="168" l="1"/>
  <c r="GX44" i="168" l="1"/>
  <c r="GY44" i="168" l="1"/>
  <c r="GZ44" i="168" l="1"/>
  <c r="HA44" i="168" l="1"/>
  <c r="HB44" i="168" l="1"/>
  <c r="HC44" i="168" l="1"/>
  <c r="HD44" i="168" l="1"/>
  <c r="HE44" i="168" l="1"/>
  <c r="HF44" i="168" l="1"/>
  <c r="HG44" i="168" l="1"/>
  <c r="CO45" i="168"/>
  <c r="CP45" i="168" s="1"/>
  <c r="CQ45" i="168" s="1"/>
  <c r="CP46" i="168" l="1"/>
  <c r="H125" i="104" s="1"/>
  <c r="CO46" i="168"/>
  <c r="G125" i="104" s="1"/>
  <c r="CQ46" i="168" l="1"/>
  <c r="CR45" i="168"/>
  <c r="I125" i="104" l="1"/>
  <c r="CS45" i="168"/>
  <c r="CR46" i="168"/>
  <c r="J125" i="104" l="1"/>
  <c r="CT45" i="168"/>
  <c r="CS46" i="168"/>
  <c r="K125" i="104" l="1"/>
  <c r="CT46" i="168"/>
  <c r="CU45" i="168"/>
  <c r="L125" i="104" l="1"/>
  <c r="CV45" i="168"/>
  <c r="CU46" i="168"/>
  <c r="M125" i="104" l="1"/>
  <c r="CW45" i="168"/>
  <c r="CV46" i="168"/>
  <c r="N125" i="104" l="1"/>
  <c r="CX45" i="168"/>
  <c r="CW46" i="168"/>
  <c r="O125" i="104" l="1"/>
  <c r="CY45" i="168"/>
  <c r="CX46" i="168"/>
  <c r="P125" i="104" l="1"/>
  <c r="CY46" i="168"/>
  <c r="CZ45" i="168"/>
  <c r="Q125" i="104" l="1"/>
  <c r="CZ46" i="168"/>
  <c r="DA45" i="168"/>
  <c r="R125" i="104" l="1"/>
  <c r="DA46" i="168"/>
  <c r="DB45" i="168"/>
  <c r="S125" i="104" l="1"/>
  <c r="DB46" i="168"/>
  <c r="DC45" i="168"/>
  <c r="T125" i="104" l="1"/>
  <c r="DC46" i="168"/>
  <c r="DD45" i="168"/>
  <c r="U125" i="104" l="1"/>
  <c r="DD46" i="168"/>
  <c r="DE45" i="168"/>
  <c r="V125" i="104" l="1"/>
  <c r="DF45" i="168"/>
  <c r="DE46" i="168"/>
  <c r="W125" i="104" l="1"/>
  <c r="DG45" i="168"/>
  <c r="DF46" i="168"/>
  <c r="X125" i="104" l="1"/>
  <c r="DG46" i="168"/>
  <c r="DH45" i="168"/>
  <c r="Y125" i="104" l="1"/>
  <c r="DH46" i="168"/>
  <c r="DI45" i="168"/>
  <c r="Z125" i="104" l="1"/>
  <c r="DI46" i="168"/>
  <c r="DJ45" i="168"/>
  <c r="AA125" i="104" l="1"/>
  <c r="DJ46" i="168"/>
  <c r="DK45" i="168"/>
  <c r="AB125" i="104" l="1"/>
  <c r="DL45" i="168"/>
  <c r="DK46" i="168"/>
  <c r="AC125" i="104" l="1"/>
  <c r="DM45" i="168"/>
  <c r="DL46" i="168"/>
  <c r="AD125" i="104" l="1"/>
  <c r="DM46" i="168"/>
  <c r="DN45" i="168"/>
  <c r="AE125" i="104" l="1"/>
  <c r="DN46" i="168"/>
  <c r="DO45" i="168"/>
  <c r="AF125" i="104" l="1"/>
  <c r="DP45" i="168"/>
  <c r="DO46" i="168"/>
  <c r="AG125" i="104" l="1"/>
  <c r="DP46" i="168"/>
  <c r="DQ45" i="168"/>
  <c r="AH125" i="104" l="1"/>
  <c r="DQ46" i="168"/>
  <c r="DR45" i="168"/>
  <c r="AI125" i="104" l="1"/>
  <c r="DR46" i="168"/>
  <c r="DS45" i="168"/>
  <c r="AJ125" i="104" l="1"/>
  <c r="DT45" i="168"/>
  <c r="DS46" i="168"/>
  <c r="AK125" i="104" l="1"/>
  <c r="DU45" i="168"/>
  <c r="DT46" i="168"/>
  <c r="AL125" i="104" l="1"/>
  <c r="DU46" i="168"/>
  <c r="DV45" i="168"/>
  <c r="AM125" i="104" l="1"/>
  <c r="DV46" i="168"/>
  <c r="DW45" i="168"/>
  <c r="AN125" i="104" l="1"/>
  <c r="DW46" i="168"/>
  <c r="DX45" i="168"/>
  <c r="AO125" i="104" l="1"/>
  <c r="DY45" i="168"/>
  <c r="DX46" i="168"/>
  <c r="AP125" i="104" l="1"/>
  <c r="DZ45" i="168"/>
  <c r="DY46" i="168"/>
  <c r="AQ125" i="104" l="1"/>
  <c r="DZ46" i="168"/>
  <c r="EA45" i="168"/>
  <c r="AR125" i="104" l="1"/>
  <c r="EB45" i="168"/>
  <c r="EA46" i="168"/>
  <c r="AS125" i="104" l="1"/>
  <c r="EC45" i="168"/>
  <c r="EB46" i="168"/>
  <c r="AT125" i="104" l="1"/>
  <c r="ED45" i="168"/>
  <c r="EC46" i="168"/>
  <c r="AU125" i="104" l="1"/>
  <c r="EE45" i="168"/>
  <c r="ED46" i="168"/>
  <c r="AV125" i="104" l="1"/>
  <c r="EE46" i="168"/>
  <c r="EF45" i="168"/>
  <c r="AW125" i="104" l="1"/>
  <c r="EF46" i="168"/>
  <c r="EG45" i="168"/>
  <c r="AX125" i="104" l="1"/>
  <c r="EG46" i="168"/>
  <c r="EH45" i="168"/>
  <c r="AY125" i="104" l="1"/>
  <c r="EH46" i="168"/>
  <c r="EI45" i="168"/>
  <c r="AZ125" i="104" l="1"/>
  <c r="EJ45" i="168"/>
  <c r="EI46" i="168"/>
  <c r="BA125" i="104" l="1"/>
  <c r="EK45" i="168"/>
  <c r="EJ46" i="168"/>
  <c r="BB125" i="104" l="1"/>
  <c r="EL45" i="168"/>
  <c r="EK46" i="168"/>
  <c r="BC125" i="104" l="1"/>
  <c r="EM45" i="168"/>
  <c r="EL46" i="168"/>
  <c r="BD125" i="104" l="1"/>
  <c r="EN45" i="168"/>
  <c r="EM46" i="168"/>
  <c r="BE125" i="104" l="1"/>
  <c r="EN46" i="168"/>
  <c r="EO45" i="168"/>
  <c r="BF125" i="104" l="1"/>
  <c r="EO46" i="168"/>
  <c r="EP45" i="168"/>
  <c r="BG125" i="104" l="1"/>
  <c r="EP46" i="168"/>
  <c r="EQ45" i="168"/>
  <c r="BH125" i="104" l="1"/>
  <c r="ER45" i="168"/>
  <c r="EQ46" i="168"/>
  <c r="BI125" i="104" l="1"/>
  <c r="ES45" i="168"/>
  <c r="ER46" i="168"/>
  <c r="BJ125" i="104" l="1"/>
  <c r="ES46" i="168"/>
  <c r="ET45" i="168"/>
  <c r="BK125" i="104" l="1"/>
  <c r="ET46" i="168"/>
  <c r="EU45" i="168"/>
  <c r="BL125" i="104" l="1"/>
  <c r="EV45" i="168"/>
  <c r="EU46" i="168"/>
  <c r="BM125" i="104" l="1"/>
  <c r="EV46" i="168"/>
  <c r="EW45" i="168"/>
  <c r="BN125" i="104" l="1"/>
  <c r="EW46" i="168"/>
  <c r="EX45" i="168"/>
  <c r="BO125" i="104" l="1"/>
  <c r="EX46" i="168"/>
  <c r="EY45" i="168"/>
  <c r="BP125" i="104" l="1"/>
  <c r="EZ45" i="168"/>
  <c r="EY46" i="168"/>
  <c r="BQ125" i="104" l="1"/>
  <c r="EZ46" i="168"/>
  <c r="FA45" i="168"/>
  <c r="BR125" i="104" l="1"/>
  <c r="FA46" i="168"/>
  <c r="FB45" i="168"/>
  <c r="BS125" i="104" l="1"/>
  <c r="FB46" i="168"/>
  <c r="FC45" i="168"/>
  <c r="BT125" i="104" l="1"/>
  <c r="FC46" i="168"/>
  <c r="FD45" i="168"/>
  <c r="BU125" i="104" l="1"/>
  <c r="FE45" i="168"/>
  <c r="FD46" i="168"/>
  <c r="BV125" i="104" l="1"/>
  <c r="FF45" i="168"/>
  <c r="FE46" i="168"/>
  <c r="BW125" i="104" l="1"/>
  <c r="FF46" i="168"/>
  <c r="FG45" i="168"/>
  <c r="BX125" i="104" l="1"/>
  <c r="FH45" i="168"/>
  <c r="FG46" i="168"/>
  <c r="BY125" i="104" l="1"/>
  <c r="FH46" i="168"/>
  <c r="FI45" i="168"/>
  <c r="BZ125" i="104" l="1"/>
  <c r="FJ45" i="168"/>
  <c r="FI46" i="168"/>
  <c r="CA125" i="104" l="1"/>
  <c r="FK45" i="168"/>
  <c r="FJ46" i="168"/>
  <c r="CB125" i="104" l="1"/>
  <c r="FK46" i="168"/>
  <c r="FL45" i="168"/>
  <c r="CC125" i="104" l="1"/>
  <c r="FL46" i="168"/>
  <c r="FM45" i="168"/>
  <c r="CD125" i="104" l="1"/>
  <c r="FM46" i="168"/>
  <c r="FN45" i="168"/>
  <c r="CE125" i="104" l="1"/>
  <c r="FN46" i="168"/>
  <c r="FO45" i="168"/>
  <c r="CF125" i="104" l="1"/>
  <c r="FP45" i="168"/>
  <c r="FO46" i="168"/>
  <c r="CG125" i="104" l="1"/>
  <c r="FQ45" i="168"/>
  <c r="FP46" i="168"/>
  <c r="CH125" i="104" l="1"/>
  <c r="FR45" i="168"/>
  <c r="FQ46" i="168"/>
  <c r="CI125" i="104" l="1"/>
  <c r="FS45" i="168"/>
  <c r="FR46" i="168"/>
  <c r="CJ125" i="104" l="1"/>
  <c r="FT45" i="168"/>
  <c r="FS46" i="168"/>
  <c r="CK125" i="104" l="1"/>
  <c r="FT46" i="168"/>
  <c r="FU45" i="168"/>
  <c r="CL125" i="104" l="1"/>
  <c r="FU46" i="168"/>
  <c r="FV45" i="168"/>
  <c r="CM125" i="104" l="1"/>
  <c r="FV46" i="168"/>
  <c r="FW45" i="168"/>
  <c r="CN125" i="104" l="1"/>
  <c r="FX45" i="168"/>
  <c r="FW46" i="168"/>
  <c r="CO125" i="104" l="1"/>
  <c r="FY45" i="168"/>
  <c r="FX46" i="168"/>
  <c r="CP125" i="104" l="1"/>
  <c r="FY46" i="168"/>
  <c r="FZ45" i="168"/>
  <c r="CQ125" i="104" l="1"/>
  <c r="FZ46" i="168"/>
  <c r="GA45" i="168"/>
  <c r="CR125" i="104" l="1"/>
  <c r="GB45" i="168"/>
  <c r="GA46" i="168"/>
  <c r="CS125" i="104" l="1"/>
  <c r="GC45" i="168"/>
  <c r="GB46" i="168"/>
  <c r="CT125" i="104" l="1"/>
  <c r="GC46" i="168"/>
  <c r="GD45" i="168"/>
  <c r="CU125" i="104" l="1"/>
  <c r="GD46" i="168"/>
  <c r="GE45" i="168"/>
  <c r="CV125" i="104" l="1"/>
  <c r="GF45" i="168"/>
  <c r="GE46" i="168"/>
  <c r="CW125" i="104" l="1"/>
  <c r="GF46" i="168"/>
  <c r="GG45" i="168"/>
  <c r="CX125" i="104" l="1"/>
  <c r="GG46" i="168"/>
  <c r="GH45" i="168"/>
  <c r="CY125" i="104" l="1"/>
  <c r="GH46" i="168"/>
  <c r="GI45" i="168"/>
  <c r="CZ125" i="104" l="1"/>
  <c r="GI46" i="168"/>
  <c r="GJ45" i="168"/>
  <c r="DA125" i="104" l="1"/>
  <c r="GK45" i="168"/>
  <c r="GJ46" i="168"/>
  <c r="DB125" i="104" l="1"/>
  <c r="GL45" i="168"/>
  <c r="GK46" i="168"/>
  <c r="DC125" i="104" l="1"/>
  <c r="GL46" i="168"/>
  <c r="GM45" i="168"/>
  <c r="DD125" i="104" l="1"/>
  <c r="GN45" i="168"/>
  <c r="GM46" i="168"/>
  <c r="DE125" i="104" l="1"/>
  <c r="GO45" i="168"/>
  <c r="GN46" i="168"/>
  <c r="DF125" i="104" l="1"/>
  <c r="GP45" i="168"/>
  <c r="GO46" i="168"/>
  <c r="DG125" i="104" l="1"/>
  <c r="GQ45" i="168"/>
  <c r="GP46" i="168"/>
  <c r="DH125" i="104" l="1"/>
  <c r="GR45" i="168"/>
  <c r="GQ46" i="168"/>
  <c r="DI125" i="104" l="1"/>
  <c r="GR46" i="168"/>
  <c r="GS45" i="168"/>
  <c r="DJ125" i="104" l="1"/>
  <c r="GS46" i="168"/>
  <c r="GT45" i="168"/>
  <c r="DK125" i="104" l="1"/>
  <c r="GT46" i="168"/>
  <c r="GU45" i="168"/>
  <c r="DL125" i="104" l="1"/>
  <c r="GV45" i="168"/>
  <c r="GU46" i="168"/>
  <c r="DM125" i="104" l="1"/>
  <c r="GW45" i="168"/>
  <c r="GV46" i="168"/>
  <c r="DN125" i="104" l="1"/>
  <c r="GX45" i="168"/>
  <c r="GW46" i="168"/>
  <c r="DO125" i="104" l="1"/>
  <c r="GY45" i="168"/>
  <c r="GX46" i="168"/>
  <c r="DP125" i="104" l="1"/>
  <c r="GZ45" i="168"/>
  <c r="GY46" i="168"/>
  <c r="DQ125" i="104" l="1"/>
  <c r="HA45" i="168"/>
  <c r="GZ46" i="168"/>
  <c r="DR125" i="104" l="1"/>
  <c r="HA46" i="168"/>
  <c r="HB45" i="168"/>
  <c r="DS125" i="104" l="1"/>
  <c r="HB46" i="168"/>
  <c r="HC45" i="168"/>
  <c r="DT125" i="104" l="1"/>
  <c r="HD45" i="168"/>
  <c r="HC46" i="168"/>
  <c r="DU125" i="104" l="1"/>
  <c r="HD46" i="168"/>
  <c r="HE45" i="168"/>
  <c r="DV125" i="104" l="1"/>
  <c r="HE46" i="168"/>
  <c r="HF45" i="168"/>
  <c r="DW125" i="104" l="1"/>
  <c r="HF46" i="168"/>
  <c r="HG45" i="168"/>
  <c r="HG46" i="168" s="1"/>
  <c r="DY125" i="104" l="1"/>
  <c r="DX125" i="10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Penny Gowler</author>
    <author>Nicholas McDonald</author>
    <author>TURK</author>
    <author>Thomas Howarth</author>
  </authors>
  <commentList>
    <comment ref="C5" authorId="0" shapeId="0" xr:uid="{1DD2EF36-0078-4506-A56E-1F4651DF31BA}">
      <text>
        <r>
          <rPr>
            <b/>
            <sz val="9"/>
            <color indexed="81"/>
            <rFont val="Tahoma"/>
            <family val="2"/>
          </rPr>
          <t xml:space="preserve">Project Number (optional): 
</t>
        </r>
        <r>
          <rPr>
            <sz val="9"/>
            <color indexed="81"/>
            <rFont val="Tahoma"/>
            <family val="2"/>
          </rPr>
          <t xml:space="preserve">User reference, used in titles.
</t>
        </r>
      </text>
    </comment>
    <comment ref="C6" authorId="0" shapeId="0" xr:uid="{203516CE-092E-4183-AB4A-2FA7E02AB415}">
      <text>
        <r>
          <rPr>
            <b/>
            <sz val="9"/>
            <color indexed="81"/>
            <rFont val="Tahoma"/>
            <family val="2"/>
          </rPr>
          <t xml:space="preserve">Project name (optional)
</t>
        </r>
        <r>
          <rPr>
            <sz val="9"/>
            <color indexed="81"/>
            <rFont val="Tahoma"/>
            <family val="2"/>
          </rPr>
          <t xml:space="preserve">User reference, used in titles. 
</t>
        </r>
      </text>
    </comment>
    <comment ref="C7" authorId="0" shapeId="0" xr:uid="{36ECE423-78C0-4856-B9CA-65320FC42E51}">
      <text>
        <r>
          <rPr>
            <b/>
            <sz val="9"/>
            <color indexed="81"/>
            <rFont val="Tahoma"/>
            <family val="2"/>
          </rPr>
          <t xml:space="preserve">Typology
</t>
        </r>
        <r>
          <rPr>
            <sz val="9"/>
            <color indexed="81"/>
            <rFont val="Tahoma"/>
            <family val="2"/>
          </rPr>
          <t xml:space="preserve">Select the closest fit for your project. This defines the targets to which your data will be compared e.g. LETI, RIBA etc
If 'Bridge' is selected, the tool will automatically update with the appropriate information and assumptions.
</t>
        </r>
      </text>
    </comment>
    <comment ref="C8" authorId="0" shapeId="0" xr:uid="{464AB870-9FEE-483F-8E4A-9B0013CFBEE5}">
      <text>
        <r>
          <rPr>
            <b/>
            <sz val="9"/>
            <color indexed="81"/>
            <rFont val="Tahoma"/>
            <family val="2"/>
          </rPr>
          <t xml:space="preserve">Design stage (optional):
</t>
        </r>
        <r>
          <rPr>
            <sz val="9"/>
            <color indexed="81"/>
            <rFont val="Tahoma"/>
            <family val="2"/>
          </rPr>
          <t xml:space="preserve">User reference.
Select between </t>
        </r>
        <r>
          <rPr>
            <b/>
            <sz val="9"/>
            <color indexed="81"/>
            <rFont val="Tahoma"/>
            <family val="2"/>
          </rPr>
          <t>Concept</t>
        </r>
        <r>
          <rPr>
            <sz val="9"/>
            <color indexed="81"/>
            <rFont val="Tahoma"/>
            <family val="2"/>
          </rPr>
          <t xml:space="preserve">; </t>
        </r>
        <r>
          <rPr>
            <b/>
            <sz val="9"/>
            <color indexed="81"/>
            <rFont val="Tahoma"/>
            <family val="2"/>
          </rPr>
          <t>Detailed</t>
        </r>
        <r>
          <rPr>
            <sz val="9"/>
            <color indexed="81"/>
            <rFont val="Tahoma"/>
            <family val="2"/>
          </rPr>
          <t xml:space="preserve"> and </t>
        </r>
        <r>
          <rPr>
            <b/>
            <sz val="9"/>
            <color indexed="81"/>
            <rFont val="Tahoma"/>
            <family val="2"/>
          </rPr>
          <t>As Built</t>
        </r>
        <r>
          <rPr>
            <sz val="9"/>
            <color indexed="81"/>
            <rFont val="Tahoma"/>
            <family val="2"/>
          </rPr>
          <t xml:space="preserve">.
</t>
        </r>
      </text>
    </comment>
    <comment ref="C9" authorId="1" shapeId="0" xr:uid="{11332790-AD0E-4DB0-92A1-F2C8B4134A1A}">
      <text>
        <r>
          <rPr>
            <b/>
            <sz val="9"/>
            <color indexed="81"/>
            <rFont val="Tahoma"/>
            <family val="2"/>
          </rPr>
          <t>Project Value (optional)</t>
        </r>
        <r>
          <rPr>
            <sz val="9"/>
            <color indexed="81"/>
            <rFont val="Tahoma"/>
            <family val="2"/>
          </rPr>
          <t xml:space="preserve">:
</t>
        </r>
        <r>
          <rPr>
            <sz val="9"/>
            <color indexed="81"/>
            <rFont val="Tahoma"/>
            <family val="2"/>
          </rPr>
          <t>User reference.
No longer required for calculating A5.3.</t>
        </r>
      </text>
    </comment>
    <comment ref="C10" authorId="1" shapeId="0" xr:uid="{2F72FF89-5C3C-4FF7-9DA1-505A69A7B1FB}">
      <text>
        <r>
          <rPr>
            <b/>
            <sz val="9"/>
            <color indexed="81"/>
            <rFont val="Tahoma"/>
            <family val="2"/>
          </rPr>
          <t xml:space="preserve">Secondary Functional Unit (optional):
</t>
        </r>
        <r>
          <rPr>
            <sz val="9"/>
            <color indexed="81"/>
            <rFont val="Tahoma"/>
            <family val="2"/>
          </rPr>
          <t>Type any secondary functional unit applicable to your project which will provide an alternative to m</t>
        </r>
        <r>
          <rPr>
            <vertAlign val="superscript"/>
            <sz val="9"/>
            <color indexed="81"/>
            <rFont val="Tahoma"/>
            <family val="2"/>
          </rPr>
          <t xml:space="preserve">2 </t>
        </r>
        <r>
          <rPr>
            <sz val="9"/>
            <color indexed="81"/>
            <rFont val="Tahoma"/>
            <family val="2"/>
          </rPr>
          <t>(e.g. per hotel key, per office desk). 
The proposed secondary functional unit will appear on the Scheme Sheet. 
Note: The secondary functional unit can be updated on the Scheme Page (Cell N9).
Project GIA can be provided on scheme pages.</t>
        </r>
      </text>
    </comment>
    <comment ref="C11" authorId="1" shapeId="0" xr:uid="{14BAE65C-49BA-4369-9901-D4CB1F3BBDD0}">
      <text>
        <r>
          <rPr>
            <sz val="9"/>
            <color indexed="81"/>
            <rFont val="Tahoma"/>
            <family val="2"/>
          </rPr>
          <t xml:space="preserve">Select Yes or No. 
This will determine which total values will appear on the scheme sheet. 
If Yes, only Whole Project will show.
If No, Whole Project, Retained and New Build/Extension totals will show.
</t>
        </r>
      </text>
    </comment>
    <comment ref="C14" authorId="2" shapeId="0" xr:uid="{F658689F-10ED-4016-A9FF-929FF29DB97D}">
      <text>
        <r>
          <rPr>
            <sz val="9"/>
            <color indexed="81"/>
            <rFont val="Tahoma"/>
            <family val="2"/>
          </rPr>
          <t xml:space="preserve"> If unknown, assume 50 km.</t>
        </r>
      </text>
    </comment>
    <comment ref="C15" authorId="1" shapeId="0" xr:uid="{01126B6F-68BA-4775-B8E7-2138CAB0B424}">
      <text>
        <r>
          <rPr>
            <sz val="9"/>
            <color indexed="81"/>
            <rFont val="Tahoma"/>
            <family val="2"/>
          </rPr>
          <t xml:space="preserve">Please select a reinforcement, even if none of the materials selected require reinforcement, to enable the tool to work.
</t>
        </r>
      </text>
    </comment>
    <comment ref="C16" authorId="3" shapeId="0" xr:uid="{2E88AE4D-18E7-47EE-9B40-A1F941A120FE}">
      <text>
        <r>
          <rPr>
            <sz val="9"/>
            <color indexed="81"/>
            <rFont val="Tahoma"/>
            <family val="2"/>
          </rPr>
          <t>Default Value = 100%</t>
        </r>
      </text>
    </comment>
    <comment ref="C17" authorId="2" shapeId="0" xr:uid="{C03B59E8-6B08-43B4-81FB-B688243BEF04}">
      <text>
        <r>
          <rPr>
            <b/>
            <sz val="9"/>
            <color indexed="81"/>
            <rFont val="Tahoma"/>
            <family val="2"/>
          </rPr>
          <t>Required for excavation emission calculations.
Drained Granular Soils Bulk Density (kg/m3)</t>
        </r>
        <r>
          <rPr>
            <sz val="9"/>
            <color indexed="81"/>
            <rFont val="Tahoma"/>
            <family val="2"/>
          </rPr>
          <t xml:space="preserve">
Very Loose: &lt;1600
Loose: 1600-1800     
Medium Dense: 1800-1900
Dense: 1900-2100
Very Dense: 2100
</t>
        </r>
        <r>
          <rPr>
            <b/>
            <sz val="9"/>
            <color indexed="81"/>
            <rFont val="Tahoma"/>
            <family val="2"/>
          </rPr>
          <t xml:space="preserve">Undrained Cohesive Soils Bulk Density (kg/m3)
</t>
        </r>
        <r>
          <rPr>
            <sz val="9"/>
            <color indexed="81"/>
            <rFont val="Tahoma"/>
            <family val="2"/>
          </rPr>
          <t>Clay: 1600-2200
Silty Clay: 1600-2000
Sandy Clay: 1600-2000</t>
        </r>
      </text>
    </comment>
    <comment ref="C18" authorId="0" shapeId="0" xr:uid="{04BF6FB6-1F1F-49ED-AE9D-C367B4FE11D5}">
      <text>
        <r>
          <rPr>
            <b/>
            <sz val="9"/>
            <color indexed="81"/>
            <rFont val="Tahoma"/>
            <family val="2"/>
          </rPr>
          <t xml:space="preserve">Design life
</t>
        </r>
        <r>
          <rPr>
            <sz val="9"/>
            <color indexed="81"/>
            <rFont val="Tahoma"/>
            <family val="2"/>
          </rPr>
          <t>Min 2 years (temp structure)
Max 120 years
Default Value for Buildings = 60 years
Default Value for Bridges = 120 years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Nicholas McDonald</author>
    <author>Thomas Howarth</author>
    <author>Penny Gowler</author>
    <author>William Hudson</author>
    <author xml:space="preserve"> -Penny Gowler</author>
  </authors>
  <commentList>
    <comment ref="D3" authorId="0" shapeId="0" xr:uid="{E88EEC24-BA23-48C4-9020-20A49D671448}">
      <text>
        <r>
          <rPr>
            <b/>
            <sz val="9"/>
            <color indexed="81"/>
            <rFont val="Tahoma"/>
            <family val="2"/>
          </rPr>
          <t>Reset Default Values:</t>
        </r>
        <r>
          <rPr>
            <sz val="9"/>
            <color indexed="81"/>
            <rFont val="Tahoma"/>
            <family val="2"/>
          </rPr>
          <t xml:space="preserve">
This will reset the default values of A5.1, A5.2 and the Uncertainty Factor.
It will also reset any empty cells from Column G ("Component Lifespan") to their original state.
Note: this will not change any values already entered in Column G</t>
        </r>
      </text>
    </comment>
    <comment ref="F3" authorId="1" shapeId="0" xr:uid="{341F91D8-9747-44DA-8BEE-4E9491C7B47D}">
      <text>
        <r>
          <rPr>
            <sz val="9"/>
            <color rgb="FF000000"/>
            <rFont val="Tahoma"/>
            <family val="2"/>
          </rPr>
          <t>Do not use \ , / , * , ? , : , [ , ] in scheme name.</t>
        </r>
      </text>
    </comment>
    <comment ref="E8" authorId="0" shapeId="0" xr:uid="{607B9A12-E57A-45FA-A191-1F31254301D6}">
      <text>
        <r>
          <rPr>
            <b/>
            <sz val="9"/>
            <color indexed="81"/>
            <rFont val="Tahoma"/>
            <family val="2"/>
          </rPr>
          <t>New GIA or Functional Area [m2]:</t>
        </r>
        <r>
          <rPr>
            <sz val="9"/>
            <color indexed="81"/>
            <rFont val="Tahoma"/>
            <family val="2"/>
          </rPr>
          <t xml:space="preserve">
New refers to the GIA or Functional Area of both an extension to the structure and a new-build. 
Note that if you are building a mezzanine within an existing building, this should not be counted as 'New' but as part of 'Retained' instead.</t>
        </r>
      </text>
    </comment>
    <comment ref="F8" authorId="0" shapeId="0" xr:uid="{E733A2EC-DF86-497E-9721-A16F7F73E5F8}">
      <text>
        <r>
          <rPr>
            <b/>
            <sz val="9"/>
            <color indexed="81"/>
            <rFont val="Tahoma"/>
            <family val="2"/>
          </rPr>
          <t>Demolished GIA or Functional Area:</t>
        </r>
        <r>
          <rPr>
            <sz val="9"/>
            <color indexed="81"/>
            <rFont val="Tahoma"/>
            <family val="2"/>
          </rPr>
          <t xml:space="preserve">
A5.1 carbon factor value required.
</t>
        </r>
        <r>
          <rPr>
            <b/>
            <sz val="9"/>
            <color indexed="81"/>
            <rFont val="Tahoma"/>
            <family val="2"/>
          </rPr>
          <t>Default value is</t>
        </r>
        <r>
          <rPr>
            <sz val="9"/>
            <color indexed="81"/>
            <rFont val="Tahoma"/>
            <family val="2"/>
          </rPr>
          <t xml:space="preserve"> </t>
        </r>
        <r>
          <rPr>
            <b/>
            <sz val="9"/>
            <color indexed="81"/>
            <rFont val="Tahoma"/>
            <family val="2"/>
          </rPr>
          <t xml:space="preserve">17.5 kgCO2e/m2.
</t>
        </r>
        <r>
          <rPr>
            <sz val="9"/>
            <color indexed="81"/>
            <rFont val="Tahoma"/>
            <family val="2"/>
          </rPr>
          <t>This value can be updated if specific site data is known. 
Please ensure  this value is in kgCO2e/m2.</t>
        </r>
      </text>
    </comment>
    <comment ref="G8" authorId="0" shapeId="0" xr:uid="{77EACA36-8796-462D-9709-F1BC79547733}">
      <text>
        <r>
          <rPr>
            <b/>
            <sz val="9"/>
            <color indexed="81"/>
            <rFont val="Tahoma"/>
            <family val="2"/>
          </rPr>
          <t xml:space="preserve">Retained GIA or Functional Area:
</t>
        </r>
        <r>
          <rPr>
            <sz val="9"/>
            <color indexed="81"/>
            <rFont val="Tahoma"/>
            <family val="2"/>
          </rPr>
          <t xml:space="preserve">A5.2 Carbon Factor value required.
</t>
        </r>
        <r>
          <rPr>
            <b/>
            <sz val="9"/>
            <color indexed="81"/>
            <rFont val="Tahoma"/>
            <family val="2"/>
          </rPr>
          <t>Default value is 20 kgCo2e/m2.</t>
        </r>
        <r>
          <rPr>
            <sz val="9"/>
            <color indexed="81"/>
            <rFont val="Tahoma"/>
            <family val="2"/>
          </rPr>
          <t xml:space="preserve"> This value accounts for ordinary temporary works. Only include temporary works within the scheme if they are considered significant:
   - Steel frames used to stabilise existing structures during   construction 
   - Form travellers, erection gantries, launching noses, falsework, temporary foundations, temporary kingpost walls, temporary cables, trestles, and crane pads.
This value can be changed to include site energy related emissions if known. 
Please ensure  this value is in kgCO2e/m2.
</t>
        </r>
      </text>
    </comment>
    <comment ref="H8" authorId="0" shapeId="0" xr:uid="{FD708E11-615A-4782-A021-891530336124}">
      <text>
        <r>
          <rPr>
            <b/>
            <sz val="9"/>
            <color indexed="81"/>
            <rFont val="Tahoma"/>
            <family val="2"/>
          </rPr>
          <t>Pre-Construction:</t>
        </r>
        <r>
          <rPr>
            <sz val="9"/>
            <color indexed="81"/>
            <rFont val="Tahoma"/>
            <family val="2"/>
          </rPr>
          <t xml:space="preserve">
For most projects, can be assumed to have a neglible emissions contibution and can be set as 0.
However, may be significant:
  - For infrastructure and masterplan projects
  - where a project-specific design office is established.
   - where the design team requires signfifcant amounts of air travel during design phases
In these instances, A0 should be calculated.
</t>
        </r>
      </text>
    </comment>
    <comment ref="I8" authorId="0" shapeId="0" xr:uid="{C28ECDAE-A7D7-4BB4-8547-80B1ED8827E0}">
      <text>
        <r>
          <rPr>
            <b/>
            <sz val="9"/>
            <color indexed="81"/>
            <rFont val="Tahoma"/>
            <family val="2"/>
          </rPr>
          <t>Worker Transport</t>
        </r>
        <r>
          <rPr>
            <sz val="9"/>
            <color indexed="81"/>
            <rFont val="Tahoma"/>
            <family val="2"/>
          </rPr>
          <t>:
This is an optional value.
If known, use equation 2.6 in the '</t>
        </r>
        <r>
          <rPr>
            <i/>
            <sz val="9"/>
            <color indexed="81"/>
            <rFont val="Tahoma"/>
            <family val="2"/>
          </rPr>
          <t xml:space="preserve">How to calculate embodied carbon' </t>
        </r>
        <r>
          <rPr>
            <sz val="9"/>
            <color indexed="81"/>
            <rFont val="Tahoma"/>
            <family val="2"/>
          </rPr>
          <t>guide to calculate.</t>
        </r>
      </text>
    </comment>
    <comment ref="J8" authorId="0" shapeId="0" xr:uid="{A7D067A3-BD15-4804-AAAC-D76987181A8A}">
      <text>
        <r>
          <rPr>
            <b/>
            <sz val="9"/>
            <color indexed="81"/>
            <rFont val="Tahoma"/>
            <family val="2"/>
          </rPr>
          <t>Sub-Module B4.2:</t>
        </r>
        <r>
          <rPr>
            <sz val="9"/>
            <color indexed="81"/>
            <rFont val="Tahoma"/>
            <family val="2"/>
          </rPr>
          <t xml:space="preserve">
This module is only applicable to infrastructure projects. 
</t>
        </r>
        <r>
          <rPr>
            <b/>
            <sz val="9"/>
            <color indexed="81"/>
            <rFont val="Tahoma"/>
            <family val="2"/>
          </rPr>
          <t xml:space="preserve">Default value for buildings = 0
</t>
        </r>
        <r>
          <rPr>
            <sz val="9"/>
            <color indexed="81"/>
            <rFont val="Tahoma"/>
            <family val="2"/>
          </rPr>
          <t xml:space="preserve">
Refers to the replacement of systems or components that are essential to the functioning of infrastructure, but are not normally considered as construction products.</t>
        </r>
      </text>
    </comment>
    <comment ref="K8" authorId="0" shapeId="0" xr:uid="{3D285704-0B65-4C2A-9152-F35531359185}">
      <text>
        <r>
          <rPr>
            <b/>
            <sz val="9"/>
            <color indexed="81"/>
            <rFont val="Tahoma"/>
            <family val="2"/>
          </rPr>
          <t xml:space="preserve">Uncertainty Factor (Default value = 15%):
</t>
        </r>
        <r>
          <rPr>
            <sz val="9"/>
            <color indexed="81"/>
            <rFont val="Tahoma"/>
            <family val="2"/>
          </rPr>
          <t xml:space="preserve">If the project uncertainty factor is known, enter the value into the box.
The uncertainty factor calculation is outlined in Section 4.10 of the RICS Professional Standard, and is based on the product of an overall carbon contingency, an uncertainty factor for your carbon data, and another for your quantity data. 
Roughly speaking, for a typical project, you might expect an uncertainty factor of around 15% at early design stages, around 10% at detailed design, and as low as 1% for post-completion studies – all depending on the quality of the data used in your assessment. 
Where structural carbon assessments are undertaken for a few key materials such as steel and concrete, note that the range in carbon factors can be very large (as shown in upper and lower bounds of Table 2.3 of ‘How to calculate embodied carbon’). It is therefore very important to understand the impact of your choice of carbon factor, and to undertake as built carbon assessments when you know what has been delivered to site.
If you would like to calculate your own, project-specific, uncertainty factor, the following calculator could be of use: https://www.lifecyclesustainability.co.uk/WLCAUncertaintyFactorTool/ </t>
        </r>
        <r>
          <rPr>
            <b/>
            <sz val="9"/>
            <color indexed="81"/>
            <rFont val="Tahoma"/>
            <family val="2"/>
          </rPr>
          <t xml:space="preserve">
NOTE: This calculator is not endorsed by IStructE or Elliott Wood. Use at your own risk.</t>
        </r>
        <r>
          <rPr>
            <sz val="9"/>
            <color indexed="81"/>
            <rFont val="Tahoma"/>
            <family val="2"/>
          </rPr>
          <t xml:space="preserve">
</t>
        </r>
      </text>
    </comment>
    <comment ref="L8" authorId="0" shapeId="0" xr:uid="{CD922A98-FE22-4DD9-B33A-568E6913BA3D}">
      <text>
        <r>
          <rPr>
            <b/>
            <sz val="9"/>
            <color indexed="81"/>
            <rFont val="Tahoma"/>
            <family val="2"/>
          </rPr>
          <t>C1 - Demolition and Deconstruction.</t>
        </r>
        <r>
          <rPr>
            <sz val="9"/>
            <color indexed="81"/>
            <rFont val="Tahoma"/>
            <family val="2"/>
          </rPr>
          <t xml:space="preserve">
Select from </t>
        </r>
        <r>
          <rPr>
            <b/>
            <sz val="9"/>
            <color indexed="81"/>
            <rFont val="Tahoma"/>
            <family val="2"/>
          </rPr>
          <t>Business as usual</t>
        </r>
        <r>
          <rPr>
            <sz val="9"/>
            <color indexed="81"/>
            <rFont val="Tahoma"/>
            <family val="2"/>
          </rPr>
          <t xml:space="preserve">; </t>
        </r>
        <r>
          <rPr>
            <b/>
            <sz val="9"/>
            <color indexed="81"/>
            <rFont val="Tahoma"/>
            <family val="2"/>
          </rPr>
          <t>Good Practice</t>
        </r>
        <r>
          <rPr>
            <sz val="9"/>
            <color indexed="81"/>
            <rFont val="Tahoma"/>
            <family val="2"/>
          </rPr>
          <t xml:space="preserve"> and </t>
        </r>
        <r>
          <rPr>
            <b/>
            <sz val="9"/>
            <color indexed="81"/>
            <rFont val="Tahoma"/>
            <family val="2"/>
          </rPr>
          <t xml:space="preserve">Best Practice </t>
        </r>
        <r>
          <rPr>
            <sz val="9"/>
            <color indexed="81"/>
            <rFont val="Tahoma"/>
            <family val="2"/>
          </rPr>
          <t xml:space="preserve">deconstruction scenarios. 
This will determine the percentage used in the C1 calculation (C1 calculated as a percentage of A5.2.):
</t>
        </r>
        <r>
          <rPr>
            <b/>
            <sz val="9"/>
            <color indexed="81"/>
            <rFont val="Tahoma"/>
            <family val="2"/>
          </rPr>
          <t xml:space="preserve">Business as usual: </t>
        </r>
        <r>
          <rPr>
            <sz val="9"/>
            <color indexed="81"/>
            <rFont val="Tahoma"/>
            <family val="2"/>
          </rPr>
          <t>Standard practice for demolition, minimal attempt at deconstruction and recovery (</t>
        </r>
        <r>
          <rPr>
            <b/>
            <sz val="9"/>
            <color indexed="81"/>
            <rFont val="Tahoma"/>
            <family val="2"/>
          </rPr>
          <t>25% of A5.2</t>
        </r>
        <r>
          <rPr>
            <sz val="9"/>
            <color indexed="81"/>
            <rFont val="Tahoma"/>
            <family val="2"/>
          </rPr>
          <t xml:space="preserve">).
</t>
        </r>
        <r>
          <rPr>
            <b/>
            <sz val="9"/>
            <color indexed="81"/>
            <rFont val="Tahoma"/>
            <family val="2"/>
          </rPr>
          <t xml:space="preserve">Good practice: </t>
        </r>
        <r>
          <rPr>
            <sz val="9"/>
            <color indexed="81"/>
            <rFont val="Tahoma"/>
            <family val="2"/>
          </rPr>
          <t>Deconstruction carried out to recover key elements/materials for reuse (</t>
        </r>
        <r>
          <rPr>
            <b/>
            <sz val="9"/>
            <color indexed="81"/>
            <rFont val="Tahoma"/>
            <family val="2"/>
          </rPr>
          <t>30% of A5.2</t>
        </r>
        <r>
          <rPr>
            <sz val="9"/>
            <color indexed="81"/>
            <rFont val="Tahoma"/>
            <family val="2"/>
          </rPr>
          <t xml:space="preserve">).
</t>
        </r>
        <r>
          <rPr>
            <b/>
            <sz val="9"/>
            <color indexed="81"/>
            <rFont val="Tahoma"/>
            <family val="2"/>
          </rPr>
          <t>Best practice:</t>
        </r>
        <r>
          <rPr>
            <sz val="9"/>
            <color indexed="81"/>
            <rFont val="Tahoma"/>
            <family val="2"/>
          </rPr>
          <t xml:space="preserve"> Deconstruction carried out to recover a majority of elements and materials for reuse (</t>
        </r>
        <r>
          <rPr>
            <b/>
            <sz val="9"/>
            <color indexed="81"/>
            <rFont val="Tahoma"/>
            <family val="2"/>
          </rPr>
          <t>50% of A5.2</t>
        </r>
        <r>
          <rPr>
            <sz val="9"/>
            <color indexed="81"/>
            <rFont val="Tahoma"/>
            <family val="2"/>
          </rPr>
          <t xml:space="preserve">).
</t>
        </r>
      </text>
    </comment>
    <comment ref="N9" authorId="0" shapeId="0" xr:uid="{5B231FA7-AB6D-40CF-A4B4-3C68D1DD1DC7}">
      <text>
        <r>
          <rPr>
            <b/>
            <sz val="9"/>
            <color indexed="81"/>
            <rFont val="Tahoma"/>
            <family val="2"/>
          </rPr>
          <t xml:space="preserve">Secondary Functional Unit:
</t>
        </r>
        <r>
          <rPr>
            <sz val="9"/>
            <color indexed="81"/>
            <rFont val="Tahoma"/>
            <family val="2"/>
          </rPr>
          <t xml:space="preserve">This value refers to the number of functional units (e.g. x hotel room keys; x office desks)
</t>
        </r>
      </text>
    </comment>
    <comment ref="E11" authorId="2" shapeId="0" xr:uid="{9EBE894C-7BED-4759-A95B-537BCD00922C}">
      <text>
        <r>
          <rPr>
            <sz val="9"/>
            <color indexed="81"/>
            <rFont val="Tahoma"/>
            <family val="2"/>
          </rPr>
          <t xml:space="preserve">Numbering system references BCIS SFCA categories and rules, refer BCIS Elemental Standard Form Of Cost Analysis 4th Edition. Note that all floors are counted under category 2.2, except for the lowest floor.
Bridges: Numbering system helps clarify which element groups the bridge elements belong to (after Table 2.U </t>
        </r>
        <r>
          <rPr>
            <i/>
            <sz val="9"/>
            <color indexed="81"/>
            <rFont val="Tahoma"/>
            <family val="2"/>
          </rPr>
          <t>How to calculate embodied carbon, 3rd ed.</t>
        </r>
        <r>
          <rPr>
            <sz val="9"/>
            <color indexed="81"/>
            <rFont val="Tahoma"/>
            <family val="2"/>
          </rPr>
          <t>):
1. Superstructure
2. Substructure
3. Foundations
4. Ancillaries
5. Earthworks</t>
        </r>
      </text>
    </comment>
    <comment ref="F11" authorId="3" shapeId="0" xr:uid="{B15B9AD1-DECA-4A79-BBC5-4D2B805A8F81}">
      <text>
        <r>
          <rPr>
            <sz val="9"/>
            <color indexed="81"/>
            <rFont val="Tahoma"/>
            <family val="2"/>
          </rPr>
          <t>Description of material, i.e. use within building, location etc.</t>
        </r>
      </text>
    </comment>
    <comment ref="G11" authorId="2" shapeId="0" xr:uid="{D19D878A-0640-41E4-A8DB-A7820E67BD8C}">
      <text>
        <r>
          <rPr>
            <b/>
            <sz val="9"/>
            <color indexed="81"/>
            <rFont val="Tahoma"/>
            <family val="2"/>
          </rPr>
          <t>Component Lifespan</t>
        </r>
        <r>
          <rPr>
            <sz val="9"/>
            <color indexed="81"/>
            <rFont val="Tahoma"/>
            <family val="2"/>
          </rPr>
          <t xml:space="preserve">:
Lifespan of component / materials. The Tool automatically sets the default values. 
However, these values can be changed by the user in the cell. The value must be less than or equal to the Design Life of the structure as specified by the user on the 'Project Info' sheet.
To reset to the default values, press the 'Reset Default Values' button at the top of the Scheme Page. This will not change any custom values already entered in column G.
To reset a custom value back to the default value, please delete the custom value in the cell before pressing the button.
</t>
        </r>
        <r>
          <rPr>
            <b/>
            <sz val="9"/>
            <color indexed="81"/>
            <rFont val="Tahoma"/>
            <family val="2"/>
          </rPr>
          <t>Default values:</t>
        </r>
        <r>
          <rPr>
            <sz val="9"/>
            <color indexed="81"/>
            <rFont val="Tahoma"/>
            <family val="2"/>
          </rPr>
          <t xml:space="preserve">
</t>
        </r>
        <r>
          <rPr>
            <b/>
            <sz val="9"/>
            <color indexed="81"/>
            <rFont val="Tahoma"/>
            <family val="2"/>
          </rPr>
          <t>Buildings</t>
        </r>
        <r>
          <rPr>
            <sz val="9"/>
            <color indexed="81"/>
            <rFont val="Tahoma"/>
            <family val="2"/>
          </rPr>
          <t>:  the default component lifespan is determined by the material selected, and is based on the default values in Table 2.10 ('</t>
        </r>
        <r>
          <rPr>
            <i/>
            <sz val="9"/>
            <color indexed="81"/>
            <rFont val="Tahoma"/>
            <family val="2"/>
          </rPr>
          <t>How to Calculate Embodied Carbon, 3rd ed.'</t>
        </r>
        <r>
          <rPr>
            <sz val="9"/>
            <color indexed="81"/>
            <rFont val="Tahoma"/>
            <family val="2"/>
          </rPr>
          <t xml:space="preserve">) .
</t>
        </r>
        <r>
          <rPr>
            <b/>
            <sz val="9"/>
            <color indexed="81"/>
            <rFont val="Tahoma"/>
            <family val="2"/>
          </rPr>
          <t>Bridges</t>
        </r>
        <r>
          <rPr>
            <sz val="9"/>
            <color indexed="81"/>
            <rFont val="Tahoma"/>
            <family val="2"/>
          </rPr>
          <t>: the component lifespan is determined by the Bridge Element selected in column E. The default values are based on Table 2.11 ('</t>
        </r>
        <r>
          <rPr>
            <i/>
            <sz val="9"/>
            <color indexed="81"/>
            <rFont val="Tahoma"/>
            <family val="2"/>
          </rPr>
          <t>How to Calculate Embodied Carbon, 3rd ed</t>
        </r>
        <r>
          <rPr>
            <sz val="9"/>
            <color indexed="81"/>
            <rFont val="Tahoma"/>
            <family val="2"/>
          </rPr>
          <t xml:space="preserve">.') .
</t>
        </r>
      </text>
    </comment>
    <comment ref="H11" authorId="0" shapeId="0" xr:uid="{92D52006-2245-4E39-86FF-4E7EA4BB351A}">
      <text>
        <r>
          <rPr>
            <b/>
            <sz val="9"/>
            <color indexed="81"/>
            <rFont val="Tahoma"/>
            <family val="2"/>
          </rPr>
          <t xml:space="preserve">Aspect of Structure:
</t>
        </r>
        <r>
          <rPr>
            <sz val="9"/>
            <color indexed="81"/>
            <rFont val="Tahoma"/>
            <family val="2"/>
          </rPr>
          <t xml:space="preserve">Select whether the Structural Element of the Project is part of a </t>
        </r>
        <r>
          <rPr>
            <b/>
            <sz val="9"/>
            <color indexed="81"/>
            <rFont val="Tahoma"/>
            <family val="2"/>
          </rPr>
          <t>New Build</t>
        </r>
        <r>
          <rPr>
            <sz val="9"/>
            <color indexed="81"/>
            <rFont val="Tahoma"/>
            <family val="2"/>
          </rPr>
          <t>; an</t>
        </r>
        <r>
          <rPr>
            <b/>
            <sz val="9"/>
            <color indexed="81"/>
            <rFont val="Tahoma"/>
            <family val="2"/>
          </rPr>
          <t xml:space="preserve"> Extension</t>
        </r>
        <r>
          <rPr>
            <sz val="9"/>
            <color indexed="81"/>
            <rFont val="Tahoma"/>
            <family val="2"/>
          </rPr>
          <t xml:space="preserve"> to an existing structure; or the refurbishment of a </t>
        </r>
        <r>
          <rPr>
            <b/>
            <sz val="9"/>
            <color indexed="81"/>
            <rFont val="Tahoma"/>
            <family val="2"/>
          </rPr>
          <t>Retained</t>
        </r>
        <r>
          <rPr>
            <sz val="9"/>
            <color indexed="81"/>
            <rFont val="Tahoma"/>
            <family val="2"/>
          </rPr>
          <t xml:space="preserve"> structural element.
Note that:
- </t>
        </r>
        <r>
          <rPr>
            <b/>
            <sz val="9"/>
            <color indexed="81"/>
            <rFont val="Tahoma"/>
            <family val="2"/>
          </rPr>
          <t xml:space="preserve">New Build </t>
        </r>
        <r>
          <rPr>
            <sz val="9"/>
            <color indexed="81"/>
            <rFont val="Tahoma"/>
            <family val="2"/>
          </rPr>
          <t xml:space="preserve">and </t>
        </r>
        <r>
          <rPr>
            <b/>
            <sz val="9"/>
            <color indexed="81"/>
            <rFont val="Tahoma"/>
            <family val="2"/>
          </rPr>
          <t xml:space="preserve">Extension </t>
        </r>
        <r>
          <rPr>
            <sz val="9"/>
            <color indexed="81"/>
            <rFont val="Tahoma"/>
            <family val="2"/>
          </rPr>
          <t xml:space="preserve">are both considered part of the New GIA/Functional Area.
- if you are building a mezzanine within an existing building, this should not be counted as 'New' but as part of 'Retained' instead.
</t>
        </r>
        <r>
          <rPr>
            <b/>
            <sz val="9"/>
            <color indexed="81"/>
            <rFont val="Tahoma"/>
            <family val="2"/>
          </rPr>
          <t xml:space="preserve">
</t>
        </r>
        <r>
          <rPr>
            <sz val="9"/>
            <color indexed="81"/>
            <rFont val="Tahoma"/>
            <family val="2"/>
          </rPr>
          <t xml:space="preserve">
</t>
        </r>
      </text>
    </comment>
    <comment ref="I11" authorId="2" shapeId="0" xr:uid="{DD907568-1624-42A4-BC2A-76CBA3C9945C}">
      <text>
        <r>
          <rPr>
            <sz val="9"/>
            <color indexed="81"/>
            <rFont val="Tahoma"/>
            <family val="2"/>
          </rPr>
          <t xml:space="preserve">Specify whether the material / component is a significant temporary works element.
This  is when:  
-  the project will likely have a large carbon impact, or;
-  the temporary works differ significantly between the different schemes under consideration.
See </t>
        </r>
        <r>
          <rPr>
            <i/>
            <sz val="9"/>
            <color indexed="81"/>
            <rFont val="Tahoma"/>
            <family val="2"/>
          </rPr>
          <t xml:space="preserve">'How to calculate embodied carbon, pg. 31-32, </t>
        </r>
        <r>
          <rPr>
            <sz val="9"/>
            <color indexed="81"/>
            <rFont val="Tahoma"/>
            <family val="2"/>
          </rPr>
          <t>for examples.</t>
        </r>
      </text>
    </comment>
    <comment ref="J11" authorId="2" shapeId="0" xr:uid="{F5BFFE85-2ABA-4A63-97E6-95140DA1AF55}">
      <text>
        <r>
          <rPr>
            <sz val="9"/>
            <color indexed="81"/>
            <rFont val="Tahoma"/>
            <family val="2"/>
          </rPr>
          <t>Enter the number of times the Significant Temporary Works will be used before it reaches End of Life (EOL). 
NOTE: If the number of times the material will be used before EOL is unknown, the value should be set to 1.</t>
        </r>
      </text>
    </comment>
    <comment ref="K11" authorId="4" shapeId="0" xr:uid="{D86C4995-02DE-4FAD-A0EC-DD98543B6CE8}">
      <text>
        <r>
          <rPr>
            <sz val="9"/>
            <color indexed="81"/>
            <rFont val="Tahoma"/>
            <family val="2"/>
          </rPr>
          <t xml:space="preserve">Select whether you want to enter the material quantities as volume or mass. Volume is preferred, to use the built in density values.
</t>
        </r>
      </text>
    </comment>
    <comment ref="M11" authorId="3" shapeId="0" xr:uid="{4E486F76-4346-4B3B-84E4-92CC47BD41B6}">
      <text>
        <r>
          <rPr>
            <sz val="9"/>
            <color indexed="81"/>
            <rFont val="Tahoma"/>
            <family val="2"/>
          </rPr>
          <t>If relevant, select concrete reinforcement to include in calculation. Rebar may be added separately as 'steel' in the material column. The value in brackets is the reinforcement amount in kg/m</t>
        </r>
        <r>
          <rPr>
            <vertAlign val="superscript"/>
            <sz val="9"/>
            <color indexed="81"/>
            <rFont val="Tahoma"/>
            <family val="2"/>
          </rPr>
          <t>3</t>
        </r>
        <r>
          <rPr>
            <sz val="9"/>
            <color indexed="81"/>
            <rFont val="Tahoma"/>
            <family val="2"/>
          </rPr>
          <t>. Default reinforcement rates can be edited in the Custom Data tab.</t>
        </r>
      </text>
    </comment>
    <comment ref="Q11" authorId="0" shapeId="0" xr:uid="{5DF3A5DC-C196-4FAC-9152-99F65A33A94D}">
      <text>
        <r>
          <rPr>
            <b/>
            <sz val="9"/>
            <color indexed="81"/>
            <rFont val="Tahoma"/>
            <family val="2"/>
          </rPr>
          <t>A5.2 - Construction Activities:</t>
        </r>
        <r>
          <rPr>
            <sz val="9"/>
            <color indexed="81"/>
            <rFont val="Tahoma"/>
            <family val="2"/>
          </rPr>
          <t xml:space="preserve">
A5.2 (TW) only refers to the Significant Temporary Works element of A5.2 (column I)
</t>
        </r>
        <r>
          <rPr>
            <b/>
            <sz val="9"/>
            <color indexed="81"/>
            <rFont val="Tahoma"/>
            <family val="2"/>
          </rPr>
          <t xml:space="preserve">A5.2 - Excavation
</t>
        </r>
        <r>
          <rPr>
            <sz val="9"/>
            <color indexed="81"/>
            <rFont val="Tahoma"/>
            <family val="2"/>
          </rPr>
          <t>Cells Q44:45 only refer to the excavation element of A5.2.</t>
        </r>
      </text>
    </comment>
    <comment ref="W11" authorId="0" shapeId="0" xr:uid="{A60A0CA6-074E-4215-A36B-6CFED0241BD6}">
      <text>
        <r>
          <rPr>
            <b/>
            <sz val="9"/>
            <color indexed="81"/>
            <rFont val="Tahoma"/>
            <family val="2"/>
          </rPr>
          <t>D1 - Benefits and Loads:</t>
        </r>
        <r>
          <rPr>
            <sz val="9"/>
            <color indexed="81"/>
            <rFont val="Tahoma"/>
            <family val="2"/>
          </rPr>
          <t xml:space="preserve">
Note that D2 (benefits associated with modules B6-B8) is not included in the embodied carbon scope as B6-7 are operational carbon, and B8 is user carbon.</t>
        </r>
      </text>
    </comment>
    <comment ref="X11" authorId="0" shapeId="0" xr:uid="{3D346BD1-EF6A-436A-8379-4E3018388394}">
      <text>
        <r>
          <rPr>
            <sz val="9"/>
            <color indexed="81"/>
            <rFont val="Tahoma"/>
            <family val="2"/>
          </rPr>
          <t>Biogenic carbon is reported separately within A0-A5 for two main reasons:
1. Including biogenic carbon within A0-A5 would typically result in a negative value for A0-A5 embodied carbon (i.e. showing a net extraction of carbon emissions from the atmosphere). This could allow engineers to show that less efficient use of timber results in a lower value (i.e. a greater negative value) of embodied carbon. This must be avoided to prevent unnecessary use of resources.
2. Helps emphasise the fact that the sequestration of biogenic carbon is of climatic benefit. This should be reported and explained to clients and collaborators.</t>
        </r>
        <r>
          <rPr>
            <sz val="9"/>
            <color indexed="81"/>
            <rFont val="Tahoma"/>
            <family val="2"/>
          </rPr>
          <t xml:space="preserve">
</t>
        </r>
      </text>
    </comment>
    <comment ref="BQ11" authorId="3" shapeId="0" xr:uid="{08977009-2E18-4936-BCBD-555463852904}">
      <text>
        <r>
          <rPr>
            <b/>
            <sz val="9"/>
            <color indexed="81"/>
            <rFont val="Tahoma"/>
            <family val="2"/>
          </rPr>
          <t>--DO NOT CHANGE--</t>
        </r>
        <r>
          <rPr>
            <sz val="9"/>
            <color indexed="81"/>
            <rFont val="Tahoma"/>
            <family val="2"/>
          </rPr>
          <t xml:space="preserve">
WEIGHT CALCULATED AUTOMATICALLY</t>
        </r>
      </text>
    </comment>
    <comment ref="B44" authorId="1" shapeId="0" xr:uid="{94076A4D-5014-4B8F-B066-C2B864831B45}">
      <text>
        <r>
          <rPr>
            <sz val="9"/>
            <color indexed="81"/>
            <rFont val="Tahoma"/>
            <family val="2"/>
          </rPr>
          <t>Uses 'percentage excavation removed from site' specified on Project Info sheet to calculate emissions related to removal of excavated materials. Auto-calculates for all foundations and piles, but requires additional user-input for other excavation (e.g. basements, underslab drainage) in row 45.</t>
        </r>
      </text>
    </comment>
    <comment ref="B45" authorId="0" shapeId="0" xr:uid="{D571C003-2E75-43D9-B987-EA6F93B40698}">
      <text>
        <r>
          <rPr>
            <b/>
            <sz val="9"/>
            <color indexed="81"/>
            <rFont val="Tahoma"/>
            <family val="2"/>
          </rPr>
          <t>Excavation - other</t>
        </r>
        <r>
          <rPr>
            <sz val="9"/>
            <color indexed="81"/>
            <rFont val="Tahoma"/>
            <family val="2"/>
          </rPr>
          <t xml:space="preserve">:
Buildings: Please use this row to enter values for any other emissions associated with the removal of on site excavations (e.g. basements, underslab drainage) which are not included within row 44. 
Bridges: Requires additional user input. To calculate excavations for bridges, please refer to Spon's Civil Engineering and Highway Works Price Book 2023, or a similar cost/time/resource reference. Alternatively, use specific carbon estimates such as included in texts such as CESMM4. A full list of common factors is included within the NZBG's calculation guidance. </t>
        </r>
      </text>
    </comment>
    <comment ref="S47" authorId="0" shapeId="0" xr:uid="{0BA24728-8491-49C6-96B8-C482FCDAECC5}">
      <text>
        <r>
          <rPr>
            <b/>
            <sz val="9"/>
            <color indexed="81"/>
            <rFont val="Tahoma"/>
            <family val="2"/>
          </rPr>
          <t>A5.2</t>
        </r>
        <r>
          <rPr>
            <sz val="9"/>
            <color indexed="81"/>
            <rFont val="Tahoma"/>
            <family val="2"/>
          </rPr>
          <t xml:space="preserve"> is the sum of:
Significant temporary works (cells Q12:Q43) + the carbon impacts of excavation on site (Q44:45) + additional site activities (New/Extension GIA * A5.2 value). 
Note: the additional site activities are accounted for within the default A5.2 value: 20 kgCo2e/m2. 
</t>
        </r>
      </text>
    </comment>
    <comment ref="U47" authorId="0" shapeId="0" xr:uid="{0987B09F-C3E3-4205-9F8D-6BF8538351F8}">
      <text>
        <r>
          <rPr>
            <b/>
            <sz val="9"/>
            <color indexed="81"/>
            <rFont val="Tahoma"/>
            <family val="2"/>
          </rPr>
          <t xml:space="preserve">Sub-Module B4.2:
</t>
        </r>
        <r>
          <rPr>
            <sz val="9"/>
            <color indexed="81"/>
            <rFont val="Tahoma"/>
            <family val="2"/>
          </rPr>
          <t>This module is only applicable to infrastructure projects.</t>
        </r>
        <r>
          <rPr>
            <b/>
            <sz val="9"/>
            <color indexed="81"/>
            <rFont val="Tahoma"/>
            <family val="2"/>
          </rPr>
          <t xml:space="preserve">
</t>
        </r>
        <r>
          <rPr>
            <sz val="9"/>
            <color indexed="81"/>
            <rFont val="Tahoma"/>
            <family val="2"/>
          </rPr>
          <t xml:space="preserve">Replacement of systems or components that are essential to the functioning of infrastructure, but are not normally considered as construction products.
</t>
        </r>
        <r>
          <rPr>
            <sz val="9"/>
            <color indexed="81"/>
            <rFont val="Tahoma"/>
            <family val="2"/>
          </rPr>
          <t xml:space="preserve">
</t>
        </r>
      </text>
    </comment>
    <comment ref="V47" authorId="0" shapeId="0" xr:uid="{D3E4CCD8-B264-4590-BA7B-0A82A2C4F03E}">
      <text>
        <r>
          <rPr>
            <sz val="9"/>
            <color indexed="81"/>
            <rFont val="Tahoma"/>
            <family val="2"/>
          </rPr>
          <t xml:space="preserve">Calculated as a percentage of A5.2.
Percentage determined by  'End of Life Scenario' selection.
</t>
        </r>
      </text>
    </comment>
    <comment ref="O48" authorId="0" shapeId="0" xr:uid="{C11BAB23-CFEA-4C2D-BB27-CE2E7E2295CC}">
      <text>
        <r>
          <rPr>
            <b/>
            <sz val="9"/>
            <color indexed="81"/>
            <rFont val="Tahoma"/>
            <family val="2"/>
          </rPr>
          <t xml:space="preserve">Global Values:
</t>
        </r>
        <r>
          <rPr>
            <sz val="9"/>
            <color indexed="81"/>
            <rFont val="Tahoma"/>
            <family val="2"/>
          </rPr>
          <t>Note that these values are the raw data.
No uncertainty factor or decarbonisation factor has been applied.</t>
        </r>
        <r>
          <rPr>
            <sz val="9"/>
            <color indexed="81"/>
            <rFont val="Tahoma"/>
            <family val="2"/>
          </rPr>
          <t xml:space="preserve">
</t>
        </r>
      </text>
    </comment>
    <comment ref="T50" authorId="0" shapeId="0" xr:uid="{9D65EB0E-E4D7-46BC-BBBD-6C17537B14CF}">
      <text>
        <r>
          <rPr>
            <b/>
            <sz val="9"/>
            <color indexed="81"/>
            <rFont val="Tahoma"/>
            <family val="2"/>
          </rPr>
          <t xml:space="preserve">Module D - Benefits or Burdens beyond End of Life:
</t>
        </r>
        <r>
          <rPr>
            <sz val="9"/>
            <color indexed="81"/>
            <rFont val="Tahoma"/>
            <family val="2"/>
          </rPr>
          <t xml:space="preserve">Note that Module D only refers to D1.
</t>
        </r>
        <r>
          <rPr>
            <b/>
            <sz val="9"/>
            <color indexed="81"/>
            <rFont val="Tahoma"/>
            <family val="2"/>
          </rPr>
          <t xml:space="preserve">
</t>
        </r>
        <r>
          <rPr>
            <sz val="9"/>
            <color indexed="81"/>
            <rFont val="Tahoma"/>
            <family val="2"/>
          </rPr>
          <t>Sub-module D2 is not included in the total D value as it is outside the scope of embodied carbon (B6-B7 and B8 refer to operational and user carbon respectively).</t>
        </r>
        <r>
          <rPr>
            <sz val="9"/>
            <color indexed="81"/>
            <rFont val="Tahoma"/>
            <family val="2"/>
          </rPr>
          <t xml:space="preserve">
</t>
        </r>
      </text>
    </comment>
    <comment ref="O51" authorId="0" shapeId="0" xr:uid="{D88FAD7A-FBA5-4F78-8D30-EF89FAD181A4}">
      <text>
        <r>
          <rPr>
            <b/>
            <sz val="9"/>
            <color indexed="81"/>
            <rFont val="Tahoma"/>
            <family val="2"/>
          </rPr>
          <t xml:space="preserve">Total:
</t>
        </r>
        <r>
          <rPr>
            <sz val="9"/>
            <color indexed="81"/>
            <rFont val="Tahoma"/>
            <family val="2"/>
          </rPr>
          <t xml:space="preserve">Note that these values are the raw data.
No uncertainty factor or decarbonisation factor has been applied.
</t>
        </r>
      </text>
    </comment>
    <comment ref="R55" authorId="0" shapeId="0" xr:uid="{2F4D4CD1-0C2E-46F5-80F8-48FA30BD6D30}">
      <text>
        <r>
          <rPr>
            <b/>
            <sz val="9"/>
            <color indexed="81"/>
            <rFont val="Tahoma"/>
            <family val="2"/>
          </rPr>
          <t xml:space="preserve">Secondary Functional Unit:
</t>
        </r>
        <r>
          <rPr>
            <sz val="9"/>
            <color indexed="81"/>
            <rFont val="Tahoma"/>
            <family val="2"/>
          </rPr>
          <t xml:space="preserve">Note that this value refers to A0-A5 Whole Project (kgCO2e), which has had the uncertainty factor and decarbonisation factor applied.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Nicholas McDonald</author>
    <author>Thomas Howarth</author>
    <author>Penny Gowler</author>
    <author>William Hudson</author>
    <author xml:space="preserve"> -Penny Gowler</author>
  </authors>
  <commentList>
    <comment ref="D3" authorId="0" shapeId="0" xr:uid="{01C06471-5C4D-4842-AF8C-18FB7E713467}">
      <text>
        <r>
          <rPr>
            <b/>
            <sz val="9"/>
            <color indexed="81"/>
            <rFont val="Tahoma"/>
            <family val="2"/>
          </rPr>
          <t>Reset Default Values:</t>
        </r>
        <r>
          <rPr>
            <sz val="9"/>
            <color indexed="81"/>
            <rFont val="Tahoma"/>
            <family val="2"/>
          </rPr>
          <t xml:space="preserve">
This will reset the default values of A5.1, A5.2 and the Uncertainty Factor.
It will also reset any empty cells from Column G ("Component Lifespan") to their original state.
Note: this will not change any values already entered in Column G</t>
        </r>
      </text>
    </comment>
    <comment ref="F3" authorId="1" shapeId="0" xr:uid="{8C9E6E78-17F0-47F5-8C19-896117B3C2D4}">
      <text>
        <r>
          <rPr>
            <sz val="9"/>
            <color rgb="FF000000"/>
            <rFont val="Tahoma"/>
            <family val="2"/>
          </rPr>
          <t>Do not use \ , / , * , ? , : , [ , ] in scheme name.</t>
        </r>
      </text>
    </comment>
    <comment ref="E8" authorId="0" shapeId="0" xr:uid="{257F3595-08EC-48BA-9156-D7754ECC6B86}">
      <text>
        <r>
          <rPr>
            <b/>
            <sz val="9"/>
            <color indexed="81"/>
            <rFont val="Tahoma"/>
            <family val="2"/>
          </rPr>
          <t>New GIA or Functional Area [m2]:</t>
        </r>
        <r>
          <rPr>
            <sz val="9"/>
            <color indexed="81"/>
            <rFont val="Tahoma"/>
            <family val="2"/>
          </rPr>
          <t xml:space="preserve">
New refers to the GIA or Functional Area of both an extension to the structure and a new-build. 
Note that if you are building a mezzanine within an existing building, this should not be counted as 'New' but as part of 'Retained' instead.</t>
        </r>
      </text>
    </comment>
    <comment ref="F8" authorId="0" shapeId="0" xr:uid="{FC7CBF4A-2427-4F4F-9CFB-422102F02F1E}">
      <text>
        <r>
          <rPr>
            <b/>
            <sz val="9"/>
            <color indexed="81"/>
            <rFont val="Tahoma"/>
            <family val="2"/>
          </rPr>
          <t>Demolished GIA or Functional Area:</t>
        </r>
        <r>
          <rPr>
            <sz val="9"/>
            <color indexed="81"/>
            <rFont val="Tahoma"/>
            <family val="2"/>
          </rPr>
          <t xml:space="preserve">
A5.1 carbon factor value required.
</t>
        </r>
        <r>
          <rPr>
            <b/>
            <sz val="9"/>
            <color indexed="81"/>
            <rFont val="Tahoma"/>
            <family val="2"/>
          </rPr>
          <t>Default value is</t>
        </r>
        <r>
          <rPr>
            <sz val="9"/>
            <color indexed="81"/>
            <rFont val="Tahoma"/>
            <family val="2"/>
          </rPr>
          <t xml:space="preserve"> </t>
        </r>
        <r>
          <rPr>
            <b/>
            <sz val="9"/>
            <color indexed="81"/>
            <rFont val="Tahoma"/>
            <family val="2"/>
          </rPr>
          <t xml:space="preserve">17.5 kgCO2e/m2.
</t>
        </r>
        <r>
          <rPr>
            <sz val="9"/>
            <color indexed="81"/>
            <rFont val="Tahoma"/>
            <family val="2"/>
          </rPr>
          <t>This value can be updated if specific site data is known. 
Please ensure  this value is in kgCO2e/m2.</t>
        </r>
      </text>
    </comment>
    <comment ref="G8" authorId="0" shapeId="0" xr:uid="{190110D7-D72E-496C-926B-436B05E1F979}">
      <text>
        <r>
          <rPr>
            <b/>
            <sz val="9"/>
            <color indexed="81"/>
            <rFont val="Tahoma"/>
            <family val="2"/>
          </rPr>
          <t xml:space="preserve">Retained GIA or Functional Area:
</t>
        </r>
        <r>
          <rPr>
            <sz val="9"/>
            <color indexed="81"/>
            <rFont val="Tahoma"/>
            <family val="2"/>
          </rPr>
          <t xml:space="preserve">A5.2 Carbon Factor value required.
</t>
        </r>
        <r>
          <rPr>
            <b/>
            <sz val="9"/>
            <color indexed="81"/>
            <rFont val="Tahoma"/>
            <family val="2"/>
          </rPr>
          <t>Default value is 20 kgCo2e/m2.</t>
        </r>
        <r>
          <rPr>
            <sz val="9"/>
            <color indexed="81"/>
            <rFont val="Tahoma"/>
            <family val="2"/>
          </rPr>
          <t xml:space="preserve"> This value accounts for ordinary temporary works. Only include temporary works within the scheme if they are considered significant:
   - Steel frames used to stabilise existing structures during   construction 
   - Form travellers, erection gantries, launching noses, falsework, temporary foundations, temporary kingpost walls, temporary cables, trestles, and crane pads.
This value can be changed to include site energy related emissions if known. 
Please ensure  this value is in kgCO2e/m2.
</t>
        </r>
      </text>
    </comment>
    <comment ref="H8" authorId="0" shapeId="0" xr:uid="{8EC4A510-21CD-447F-BA28-0FC4CC9D2726}">
      <text>
        <r>
          <rPr>
            <b/>
            <sz val="9"/>
            <color indexed="81"/>
            <rFont val="Tahoma"/>
            <family val="2"/>
          </rPr>
          <t>Pre-Construction:</t>
        </r>
        <r>
          <rPr>
            <sz val="9"/>
            <color indexed="81"/>
            <rFont val="Tahoma"/>
            <family val="2"/>
          </rPr>
          <t xml:space="preserve">
For most projects, can be assumed to have a neglible emissions contibution and can be set as 0.
However, may be significant:
  - For infrastructure and masterplan projects
  - where a project-specific design office is established.
   - where the design team requires signfifcant amounts of air travel during design phases
In these instances, A0 should be calculated.
</t>
        </r>
      </text>
    </comment>
    <comment ref="I8" authorId="0" shapeId="0" xr:uid="{F9B5093E-1776-4D27-8E73-A1830E2EF4A1}">
      <text>
        <r>
          <rPr>
            <b/>
            <sz val="9"/>
            <color indexed="81"/>
            <rFont val="Tahoma"/>
            <family val="2"/>
          </rPr>
          <t>Worker Transport</t>
        </r>
        <r>
          <rPr>
            <sz val="9"/>
            <color indexed="81"/>
            <rFont val="Tahoma"/>
            <family val="2"/>
          </rPr>
          <t>:
This is an optional value.
 If known, use equation 2.6 in the '</t>
        </r>
        <r>
          <rPr>
            <i/>
            <sz val="9"/>
            <color indexed="81"/>
            <rFont val="Tahoma"/>
            <family val="2"/>
          </rPr>
          <t xml:space="preserve">How to calculate embodied carbon' </t>
        </r>
        <r>
          <rPr>
            <sz val="9"/>
            <color indexed="81"/>
            <rFont val="Tahoma"/>
            <family val="2"/>
          </rPr>
          <t>guide to calculate.</t>
        </r>
      </text>
    </comment>
    <comment ref="J8" authorId="0" shapeId="0" xr:uid="{2B20DDA9-2977-4F72-B908-768880DA0481}">
      <text>
        <r>
          <rPr>
            <b/>
            <sz val="9"/>
            <color indexed="81"/>
            <rFont val="Tahoma"/>
            <family val="2"/>
          </rPr>
          <t>Sub-Module B4.2:</t>
        </r>
        <r>
          <rPr>
            <sz val="9"/>
            <color indexed="81"/>
            <rFont val="Tahoma"/>
            <family val="2"/>
          </rPr>
          <t xml:space="preserve">
This module is only applicable to infrastructure projects. 
</t>
        </r>
        <r>
          <rPr>
            <b/>
            <sz val="9"/>
            <color indexed="81"/>
            <rFont val="Tahoma"/>
            <family val="2"/>
          </rPr>
          <t xml:space="preserve">Default value for buildings = 0
</t>
        </r>
        <r>
          <rPr>
            <sz val="9"/>
            <color indexed="81"/>
            <rFont val="Tahoma"/>
            <family val="2"/>
          </rPr>
          <t xml:space="preserve">
Refers to the replacement of systems or components that are essential to the functioning of infrastructure, but are not normally considered as construction products.</t>
        </r>
      </text>
    </comment>
    <comment ref="K8" authorId="0" shapeId="0" xr:uid="{91824C52-EACA-44A1-B6EA-A1839A6C7641}">
      <text>
        <r>
          <rPr>
            <b/>
            <sz val="9"/>
            <color indexed="81"/>
            <rFont val="Tahoma"/>
            <family val="2"/>
          </rPr>
          <t xml:space="preserve">Uncertainty Factor (Default value = 15%):
</t>
        </r>
        <r>
          <rPr>
            <sz val="9"/>
            <color indexed="81"/>
            <rFont val="Tahoma"/>
            <family val="2"/>
          </rPr>
          <t xml:space="preserve">If the project uncertainty factor is known, enter the value into the box.
The uncertainty factor calculation is outlined in Section 4.10 of the RICS Professional Standard, and is based on the product of an overall carbon contingency, an uncertainty factor for your carbon data, and another for your quantity data. 
Roughly speaking, for a typical project, you might expect an uncertainty factor of around 15% at early design stages, around 10% at detailed design, and as low as 1% for post-completion studies – all depending on the quality of the data used in your assessment. 
Where structural carbon assessments are undertaken for a few key materials such as steel and concrete, note that the range in carbon factors can be very large (as shown in upper and lower bounds of Table 2.3 of ‘How to calculate embodied carbon’). It is therefore very important to understand the impact of your choice of carbon factor, and to undertake as built carbon assessments when you know what has been delivered to site.
If you would like to calculate your own, project-specific, uncertainty factor, the following calculator could be of use: https://www.lifecyclesustainability.co.uk/WLCAUncertaintyFactorTool/ </t>
        </r>
        <r>
          <rPr>
            <b/>
            <sz val="9"/>
            <color indexed="81"/>
            <rFont val="Tahoma"/>
            <family val="2"/>
          </rPr>
          <t xml:space="preserve">
NOTE: This calculator is not endorsed by IStructE or Elliott Wood. Use at your own risk.</t>
        </r>
        <r>
          <rPr>
            <sz val="9"/>
            <color indexed="81"/>
            <rFont val="Tahoma"/>
            <family val="2"/>
          </rPr>
          <t xml:space="preserve">
</t>
        </r>
      </text>
    </comment>
    <comment ref="L8" authorId="0" shapeId="0" xr:uid="{A498750A-5C2B-4734-B188-A0D16FB351CF}">
      <text>
        <r>
          <rPr>
            <b/>
            <sz val="9"/>
            <color indexed="81"/>
            <rFont val="Tahoma"/>
            <family val="2"/>
          </rPr>
          <t xml:space="preserve">C1 - Demolition and Deconstruction.
</t>
        </r>
        <r>
          <rPr>
            <sz val="9"/>
            <color indexed="81"/>
            <rFont val="Tahoma"/>
            <family val="2"/>
          </rPr>
          <t xml:space="preserve">Select from </t>
        </r>
        <r>
          <rPr>
            <b/>
            <sz val="9"/>
            <color indexed="81"/>
            <rFont val="Tahoma"/>
            <family val="2"/>
          </rPr>
          <t>Business as usual</t>
        </r>
        <r>
          <rPr>
            <sz val="9"/>
            <color indexed="81"/>
            <rFont val="Tahoma"/>
            <family val="2"/>
          </rPr>
          <t xml:space="preserve">; </t>
        </r>
        <r>
          <rPr>
            <b/>
            <sz val="9"/>
            <color indexed="81"/>
            <rFont val="Tahoma"/>
            <family val="2"/>
          </rPr>
          <t>Good Practice</t>
        </r>
        <r>
          <rPr>
            <sz val="9"/>
            <color indexed="81"/>
            <rFont val="Tahoma"/>
            <family val="2"/>
          </rPr>
          <t xml:space="preserve"> and </t>
        </r>
        <r>
          <rPr>
            <b/>
            <sz val="9"/>
            <color indexed="81"/>
            <rFont val="Tahoma"/>
            <family val="2"/>
          </rPr>
          <t>Best Practice</t>
        </r>
        <r>
          <rPr>
            <sz val="9"/>
            <color indexed="81"/>
            <rFont val="Tahoma"/>
            <family val="2"/>
          </rPr>
          <t xml:space="preserve"> deconstruction scenarios. 
This will determine the percentage used in the C1 calculation (C1 calculated as a percentage of A5.2.):
</t>
        </r>
        <r>
          <rPr>
            <b/>
            <sz val="9"/>
            <color indexed="81"/>
            <rFont val="Tahoma"/>
            <family val="2"/>
          </rPr>
          <t>Business as usual</t>
        </r>
        <r>
          <rPr>
            <sz val="9"/>
            <color indexed="81"/>
            <rFont val="Tahoma"/>
            <family val="2"/>
          </rPr>
          <t>: Standard practice for demolition, minimal attempt at deconstruction and recovery (</t>
        </r>
        <r>
          <rPr>
            <b/>
            <sz val="9"/>
            <color indexed="81"/>
            <rFont val="Tahoma"/>
            <family val="2"/>
          </rPr>
          <t>25% of A5.2</t>
        </r>
        <r>
          <rPr>
            <sz val="9"/>
            <color indexed="81"/>
            <rFont val="Tahoma"/>
            <family val="2"/>
          </rPr>
          <t xml:space="preserve">).
</t>
        </r>
        <r>
          <rPr>
            <b/>
            <sz val="9"/>
            <color indexed="81"/>
            <rFont val="Tahoma"/>
            <family val="2"/>
          </rPr>
          <t>Good practice</t>
        </r>
        <r>
          <rPr>
            <sz val="9"/>
            <color indexed="81"/>
            <rFont val="Tahoma"/>
            <family val="2"/>
          </rPr>
          <t>: Deconstruction carried out to recover key elements/materials for reuse (</t>
        </r>
        <r>
          <rPr>
            <b/>
            <sz val="9"/>
            <color indexed="81"/>
            <rFont val="Tahoma"/>
            <family val="2"/>
          </rPr>
          <t>30% of A5.2</t>
        </r>
        <r>
          <rPr>
            <sz val="9"/>
            <color indexed="81"/>
            <rFont val="Tahoma"/>
            <family val="2"/>
          </rPr>
          <t xml:space="preserve">).
</t>
        </r>
        <r>
          <rPr>
            <b/>
            <sz val="9"/>
            <color indexed="81"/>
            <rFont val="Tahoma"/>
            <family val="2"/>
          </rPr>
          <t>Best practice</t>
        </r>
        <r>
          <rPr>
            <sz val="9"/>
            <color indexed="81"/>
            <rFont val="Tahoma"/>
            <family val="2"/>
          </rPr>
          <t>: Deconstruction carried out to recover a majority of elements and materials for reuse (</t>
        </r>
        <r>
          <rPr>
            <b/>
            <sz val="9"/>
            <color indexed="81"/>
            <rFont val="Tahoma"/>
            <family val="2"/>
          </rPr>
          <t>50% of A5.2</t>
        </r>
        <r>
          <rPr>
            <sz val="9"/>
            <color indexed="81"/>
            <rFont val="Tahoma"/>
            <family val="2"/>
          </rPr>
          <t>).</t>
        </r>
      </text>
    </comment>
    <comment ref="N9" authorId="0" shapeId="0" xr:uid="{0C603257-BDDE-4B72-A338-57B341C45D65}">
      <text>
        <r>
          <rPr>
            <b/>
            <sz val="9"/>
            <color indexed="81"/>
            <rFont val="Tahoma"/>
            <family val="2"/>
          </rPr>
          <t xml:space="preserve">Secondary Functional Unit:
</t>
        </r>
        <r>
          <rPr>
            <sz val="9"/>
            <color indexed="81"/>
            <rFont val="Tahoma"/>
            <family val="2"/>
          </rPr>
          <t xml:space="preserve">This value refers to the number of functional units (e.g. x hotel room keys; x office desks)
</t>
        </r>
      </text>
    </comment>
    <comment ref="E11" authorId="2" shapeId="0" xr:uid="{9FF4D725-41AA-44B5-A744-D36880E9CA18}">
      <text>
        <r>
          <rPr>
            <sz val="9"/>
            <color indexed="81"/>
            <rFont val="Tahoma"/>
            <family val="2"/>
          </rPr>
          <t>Numbering system references BCIS SFCA categories and rules, refer BCIS Elemental Standard Form Of Cost Analysis 4th Edition. Note that all floors are counted under category 2.2, except for the lowest floor.
Bridges: Numbering system helps clarify which element groups the bridge elements belong to (after Table 2.U How to calculate embodied carbon, 3rd ed.):
1. Superstructure
2. Substructure
3. Foundations
4. Ancillaries
5. Earthworks</t>
        </r>
      </text>
    </comment>
    <comment ref="F11" authorId="3" shapeId="0" xr:uid="{AF513648-9F76-444E-BA3C-8D6BAE936684}">
      <text>
        <r>
          <rPr>
            <sz val="9"/>
            <color indexed="81"/>
            <rFont val="Tahoma"/>
            <family val="2"/>
          </rPr>
          <t>Description of material, i.e. use within building, location etc.</t>
        </r>
      </text>
    </comment>
    <comment ref="G11" authorId="2" shapeId="0" xr:uid="{BF8411D3-8430-45D8-91FB-6FFD4DB234B4}">
      <text>
        <r>
          <rPr>
            <b/>
            <sz val="9"/>
            <color indexed="81"/>
            <rFont val="Tahoma"/>
            <family val="2"/>
          </rPr>
          <t>Component Lifespan</t>
        </r>
        <r>
          <rPr>
            <sz val="9"/>
            <color indexed="81"/>
            <rFont val="Tahoma"/>
            <family val="2"/>
          </rPr>
          <t xml:space="preserve">:
Lifespan of component / materials. The Tool automatically sets the default values. 
However, these values can be changed by the user in the cell. The value must be less than or equal to the Design Life of the structure as specified by the user on the 'Project Info' sheet.
To reset to the default values, press the 'Reset Default Values' button at the top of the Scheme Page. This will not change any custom values already entered in column G.
To reset a custom value back to the default value, please delete the custom value in the cell before pressing the button.
</t>
        </r>
        <r>
          <rPr>
            <b/>
            <sz val="9"/>
            <color indexed="81"/>
            <rFont val="Tahoma"/>
            <family val="2"/>
          </rPr>
          <t>Default values</t>
        </r>
        <r>
          <rPr>
            <sz val="9"/>
            <color indexed="81"/>
            <rFont val="Tahoma"/>
            <family val="2"/>
          </rPr>
          <t xml:space="preserve">:
</t>
        </r>
        <r>
          <rPr>
            <b/>
            <sz val="9"/>
            <color indexed="81"/>
            <rFont val="Tahoma"/>
            <family val="2"/>
          </rPr>
          <t>Buildings</t>
        </r>
        <r>
          <rPr>
            <sz val="9"/>
            <color indexed="81"/>
            <rFont val="Tahoma"/>
            <family val="2"/>
          </rPr>
          <t xml:space="preserve">:  the default component lifespan is determined by the material selected, and is based on the default values in Table 2.10 ('How to Calculate Embodied Carbon, 3rd ed.') .
</t>
        </r>
        <r>
          <rPr>
            <b/>
            <sz val="9"/>
            <color indexed="81"/>
            <rFont val="Tahoma"/>
            <family val="2"/>
          </rPr>
          <t>Bridges</t>
        </r>
        <r>
          <rPr>
            <sz val="9"/>
            <color indexed="81"/>
            <rFont val="Tahoma"/>
            <family val="2"/>
          </rPr>
          <t xml:space="preserve">: the component lifespan is determined by the Bridge Element selected in column E. The default values are based on Table 2.11 ('How to Calculate Embodied Carbon, 3rd ed.') .
</t>
        </r>
      </text>
    </comment>
    <comment ref="H11" authorId="0" shapeId="0" xr:uid="{BE7E38BB-FA1F-4EC0-AE69-9AA0B949DB13}">
      <text>
        <r>
          <rPr>
            <b/>
            <sz val="9"/>
            <color indexed="81"/>
            <rFont val="Tahoma"/>
            <family val="2"/>
          </rPr>
          <t xml:space="preserve">Aspect of Structure:
</t>
        </r>
        <r>
          <rPr>
            <sz val="9"/>
            <color indexed="81"/>
            <rFont val="Tahoma"/>
            <family val="2"/>
          </rPr>
          <t xml:space="preserve">Select whether the Structural Element of the Project is part of a </t>
        </r>
        <r>
          <rPr>
            <b/>
            <sz val="9"/>
            <color indexed="81"/>
            <rFont val="Tahoma"/>
            <family val="2"/>
          </rPr>
          <t>New Build</t>
        </r>
        <r>
          <rPr>
            <sz val="9"/>
            <color indexed="81"/>
            <rFont val="Tahoma"/>
            <family val="2"/>
          </rPr>
          <t>; an</t>
        </r>
        <r>
          <rPr>
            <b/>
            <sz val="9"/>
            <color indexed="81"/>
            <rFont val="Tahoma"/>
            <family val="2"/>
          </rPr>
          <t xml:space="preserve"> Extension</t>
        </r>
        <r>
          <rPr>
            <sz val="9"/>
            <color indexed="81"/>
            <rFont val="Tahoma"/>
            <family val="2"/>
          </rPr>
          <t xml:space="preserve"> to an existing structure; or the refurbishment of a </t>
        </r>
        <r>
          <rPr>
            <b/>
            <sz val="9"/>
            <color indexed="81"/>
            <rFont val="Tahoma"/>
            <family val="2"/>
          </rPr>
          <t>Retained</t>
        </r>
        <r>
          <rPr>
            <sz val="9"/>
            <color indexed="81"/>
            <rFont val="Tahoma"/>
            <family val="2"/>
          </rPr>
          <t xml:space="preserve"> structural element.
Note that:
- </t>
        </r>
        <r>
          <rPr>
            <b/>
            <sz val="9"/>
            <color indexed="81"/>
            <rFont val="Tahoma"/>
            <family val="2"/>
          </rPr>
          <t xml:space="preserve">New Build </t>
        </r>
        <r>
          <rPr>
            <sz val="9"/>
            <color indexed="81"/>
            <rFont val="Tahoma"/>
            <family val="2"/>
          </rPr>
          <t xml:space="preserve">and </t>
        </r>
        <r>
          <rPr>
            <b/>
            <sz val="9"/>
            <color indexed="81"/>
            <rFont val="Tahoma"/>
            <family val="2"/>
          </rPr>
          <t xml:space="preserve">Extension </t>
        </r>
        <r>
          <rPr>
            <sz val="9"/>
            <color indexed="81"/>
            <rFont val="Tahoma"/>
            <family val="2"/>
          </rPr>
          <t xml:space="preserve">are both considered part of the New GIA/Functional Area.
- if you are building a mezzanine within an existing building, this should not be counted as 'New' but as part of 'Retained' instead.
</t>
        </r>
        <r>
          <rPr>
            <b/>
            <sz val="9"/>
            <color indexed="81"/>
            <rFont val="Tahoma"/>
            <family val="2"/>
          </rPr>
          <t xml:space="preserve">
</t>
        </r>
        <r>
          <rPr>
            <sz val="9"/>
            <color indexed="81"/>
            <rFont val="Tahoma"/>
            <family val="2"/>
          </rPr>
          <t xml:space="preserve">
</t>
        </r>
      </text>
    </comment>
    <comment ref="I11" authorId="2" shapeId="0" xr:uid="{2996A0FD-C203-473E-AAD3-183683E765FD}">
      <text>
        <r>
          <rPr>
            <sz val="9"/>
            <color indexed="81"/>
            <rFont val="Tahoma"/>
            <family val="2"/>
          </rPr>
          <t xml:space="preserve">Specify whether the material / component is a significant temporary works element.
This  is when:  
-  the project will likely have a large carbon impact, or;
-  the temporary works differ significantly between the different schemes under consideration.
See </t>
        </r>
        <r>
          <rPr>
            <i/>
            <sz val="9"/>
            <color indexed="81"/>
            <rFont val="Tahoma"/>
            <family val="2"/>
          </rPr>
          <t xml:space="preserve">'How to calculate embodied carbon, pg. 31-32, </t>
        </r>
        <r>
          <rPr>
            <sz val="9"/>
            <color indexed="81"/>
            <rFont val="Tahoma"/>
            <family val="2"/>
          </rPr>
          <t>for examples.</t>
        </r>
      </text>
    </comment>
    <comment ref="J11" authorId="2" shapeId="0" xr:uid="{E6E6EF1E-1870-4E26-A70E-A83586DBA07F}">
      <text>
        <r>
          <rPr>
            <sz val="9"/>
            <color indexed="81"/>
            <rFont val="Tahoma"/>
            <family val="2"/>
          </rPr>
          <t>Enter the number of times the Significant Temporary Works will be used before it reaches End of Life (EOL). 
NOTE: If the number of times the material will be used before EOL is unknown, the value should be set to 1.</t>
        </r>
      </text>
    </comment>
    <comment ref="K11" authorId="4" shapeId="0" xr:uid="{D8BD9C25-E404-4431-901D-D760902BA93D}">
      <text>
        <r>
          <rPr>
            <sz val="9"/>
            <color indexed="81"/>
            <rFont val="Tahoma"/>
            <family val="2"/>
          </rPr>
          <t xml:space="preserve">Select whether you want to enter the material quantities as volume or mass. Volume is preferred, to use the built in density values.
</t>
        </r>
      </text>
    </comment>
    <comment ref="M11" authorId="3" shapeId="0" xr:uid="{916E22FE-25AC-4007-8C19-4E57DC07F3CC}">
      <text>
        <r>
          <rPr>
            <sz val="9"/>
            <color indexed="81"/>
            <rFont val="Tahoma"/>
            <family val="2"/>
          </rPr>
          <t>If relevant, select concrete reinforcement to include in calculation. Rebar may be added separately as 'steel' in the material column. The value in brackets is the reinforcement amount in kg/m</t>
        </r>
        <r>
          <rPr>
            <vertAlign val="superscript"/>
            <sz val="9"/>
            <color indexed="81"/>
            <rFont val="Tahoma"/>
            <family val="2"/>
          </rPr>
          <t>3</t>
        </r>
        <r>
          <rPr>
            <sz val="9"/>
            <color indexed="81"/>
            <rFont val="Tahoma"/>
            <family val="2"/>
          </rPr>
          <t>. Default reinforcement rates can be edited in the Custom Data tab.</t>
        </r>
      </text>
    </comment>
    <comment ref="Q11" authorId="0" shapeId="0" xr:uid="{C894F062-F1E4-4961-BD00-90DEB0418EE1}">
      <text>
        <r>
          <rPr>
            <b/>
            <sz val="9"/>
            <color indexed="81"/>
            <rFont val="Tahoma"/>
            <family val="2"/>
          </rPr>
          <t>A5.2 - Construction Activities:</t>
        </r>
        <r>
          <rPr>
            <sz val="9"/>
            <color indexed="81"/>
            <rFont val="Tahoma"/>
            <family val="2"/>
          </rPr>
          <t xml:space="preserve">
A5.2 (TW) only refers to the Significant Temporary Works element of A5.2.
</t>
        </r>
        <r>
          <rPr>
            <b/>
            <sz val="9"/>
            <color indexed="81"/>
            <rFont val="Tahoma"/>
            <family val="2"/>
          </rPr>
          <t xml:space="preserve">A5.2 - Excavation
</t>
        </r>
        <r>
          <rPr>
            <sz val="9"/>
            <color indexed="81"/>
            <rFont val="Tahoma"/>
            <family val="2"/>
          </rPr>
          <t>Cells Q44:45 only refer to the excavation element of A5.2.</t>
        </r>
      </text>
    </comment>
    <comment ref="W11" authorId="0" shapeId="0" xr:uid="{2FC91E42-A92C-443D-9CE4-6356C1892FDF}">
      <text>
        <r>
          <rPr>
            <b/>
            <sz val="9"/>
            <color indexed="81"/>
            <rFont val="Tahoma"/>
            <family val="2"/>
          </rPr>
          <t>D1 - Benefits and Loads:</t>
        </r>
        <r>
          <rPr>
            <sz val="9"/>
            <color indexed="81"/>
            <rFont val="Tahoma"/>
            <family val="2"/>
          </rPr>
          <t xml:space="preserve">
Note that D2 (benefits associated with modules B6-B8) is not included in the embodied carbon scope as B6-7 are operational carbon, and B8 is user carbon.</t>
        </r>
      </text>
    </comment>
    <comment ref="X11" authorId="0" shapeId="0" xr:uid="{38CC51F1-079C-4820-917D-31E389351AD5}">
      <text>
        <r>
          <rPr>
            <sz val="9"/>
            <color indexed="81"/>
            <rFont val="Tahoma"/>
            <family val="2"/>
          </rPr>
          <t xml:space="preserve">Biogenic carbon is reported separately within A0-A5 for two main reasons:
1. Including biogenic carbon within A0-A5 would typically result in a negative value for A0-A5 embodied carbon (i.e. showing a net extraction of carbon emissions from the atmosphere). This could allow engineers to show that less efficient use of timber results in a lower value (i.e. a greater negative value) of embodied carbon. This must be avoided to prevent unnecessary use of resources.
2. Helps emphasise the fact that the sequestration of biogenic carbon is of climatic benefit. This should be reported and explained to clients and collaborators.
</t>
        </r>
      </text>
    </comment>
    <comment ref="BQ11" authorId="3" shapeId="0" xr:uid="{E9A12A15-44E4-4B34-8D56-7A1CB254B635}">
      <text>
        <r>
          <rPr>
            <b/>
            <sz val="9"/>
            <color indexed="81"/>
            <rFont val="Tahoma"/>
            <family val="2"/>
          </rPr>
          <t>--DO NOT CHANGE--</t>
        </r>
        <r>
          <rPr>
            <sz val="9"/>
            <color indexed="81"/>
            <rFont val="Tahoma"/>
            <family val="2"/>
          </rPr>
          <t xml:space="preserve">
WEIGHT CALCULATED AUTOMATICALLY</t>
        </r>
      </text>
    </comment>
    <comment ref="B44" authorId="1" shapeId="0" xr:uid="{7EF2FD60-9696-49B3-A338-CDF517B79018}">
      <text>
        <r>
          <rPr>
            <sz val="9"/>
            <color indexed="81"/>
            <rFont val="Tahoma"/>
            <family val="2"/>
          </rPr>
          <t>Uses 'percentage excavation removed from site' specified on Project Info sheet to calculate emissions related to removal of excavated materials. Auto-calculates for all foundations and piles, but requires additional user-input for other excavation (e.g. basements, underslab drainage) in row 45.</t>
        </r>
      </text>
    </comment>
    <comment ref="B45" authorId="0" shapeId="0" xr:uid="{1BE3917E-2E5E-4D18-8975-0AC45B998217}">
      <text>
        <r>
          <rPr>
            <b/>
            <sz val="9"/>
            <color indexed="81"/>
            <rFont val="Tahoma"/>
            <family val="2"/>
          </rPr>
          <t>Excavation - other</t>
        </r>
        <r>
          <rPr>
            <sz val="9"/>
            <color indexed="81"/>
            <rFont val="Tahoma"/>
            <family val="2"/>
          </rPr>
          <t xml:space="preserve">:
Buildings: Please use this row to enter values for any other emissions associated with the removal of on site excavations (e.g. basements, underslab drainage) which are not included within row 44. 
Bridges: Requires additional user input. To calculate excavations for bridges, please refer to Spon's Civil Engineering and Highway Works Price Book 2023, or a similar cost/time/resource reference. Alternatively, use specific carbon estimates such as included in texts such as CESMM4. A full list of common factors is included within the NZBG's calculation guidance. </t>
        </r>
      </text>
    </comment>
    <comment ref="S47" authorId="0" shapeId="0" xr:uid="{3170756D-50FC-44F3-94A8-24DDF2B3E993}">
      <text>
        <r>
          <rPr>
            <b/>
            <sz val="9"/>
            <color indexed="81"/>
            <rFont val="Tahoma"/>
            <family val="2"/>
          </rPr>
          <t xml:space="preserve">A5.2 </t>
        </r>
        <r>
          <rPr>
            <sz val="9"/>
            <color indexed="81"/>
            <rFont val="Tahoma"/>
            <family val="2"/>
          </rPr>
          <t xml:space="preserve">is the sum of:
Significant temporary works (cells Q12:Q43) + the carbon impacts of excavation on site (Q44:45) + additional site activities (New/Extension GIA * A5.2 value). 
Note: the additional site activities are accounted for within the default A5.2 value: 20 kgCo2e/m2. 
</t>
        </r>
      </text>
    </comment>
    <comment ref="U47" authorId="0" shapeId="0" xr:uid="{CB2A0A01-4E2E-4FAD-994B-2F33D609027A}">
      <text>
        <r>
          <rPr>
            <b/>
            <sz val="9"/>
            <color indexed="81"/>
            <rFont val="Tahoma"/>
            <family val="2"/>
          </rPr>
          <t xml:space="preserve">Sub-Module B4.2:
</t>
        </r>
        <r>
          <rPr>
            <sz val="9"/>
            <color indexed="81"/>
            <rFont val="Tahoma"/>
            <family val="2"/>
          </rPr>
          <t>This module is only applicable to infrastructure projects.</t>
        </r>
        <r>
          <rPr>
            <b/>
            <sz val="9"/>
            <color indexed="81"/>
            <rFont val="Tahoma"/>
            <family val="2"/>
          </rPr>
          <t xml:space="preserve">
</t>
        </r>
        <r>
          <rPr>
            <sz val="9"/>
            <color indexed="81"/>
            <rFont val="Tahoma"/>
            <family val="2"/>
          </rPr>
          <t xml:space="preserve">Replacement of systems or components that are essential to the functioning of infrastructure, but are not normally considered as construction products.
</t>
        </r>
        <r>
          <rPr>
            <sz val="9"/>
            <color indexed="81"/>
            <rFont val="Tahoma"/>
            <family val="2"/>
          </rPr>
          <t xml:space="preserve">
</t>
        </r>
      </text>
    </comment>
    <comment ref="V47" authorId="0" shapeId="0" xr:uid="{7FF76A74-CF44-4602-9C3B-F4992202B3C6}">
      <text>
        <r>
          <rPr>
            <sz val="9"/>
            <color indexed="81"/>
            <rFont val="Tahoma"/>
            <family val="2"/>
          </rPr>
          <t xml:space="preserve">Calculated as a percentage of A5.2.
Percentage determined by  'End of Life Scenario' selection.
</t>
        </r>
      </text>
    </comment>
    <comment ref="O48" authorId="0" shapeId="0" xr:uid="{FFE487CE-B1FF-43DC-8CE9-9C6A1CF7FC1D}">
      <text>
        <r>
          <rPr>
            <b/>
            <sz val="9"/>
            <color indexed="81"/>
            <rFont val="Tahoma"/>
            <family val="2"/>
          </rPr>
          <t xml:space="preserve">Global Values:
</t>
        </r>
        <r>
          <rPr>
            <sz val="9"/>
            <color indexed="81"/>
            <rFont val="Tahoma"/>
            <family val="2"/>
          </rPr>
          <t>Note that these values are the raw data.
No uncertainty factor or decarbonisation factor has been applied.</t>
        </r>
        <r>
          <rPr>
            <sz val="9"/>
            <color indexed="81"/>
            <rFont val="Tahoma"/>
            <family val="2"/>
          </rPr>
          <t xml:space="preserve">
</t>
        </r>
      </text>
    </comment>
    <comment ref="T50" authorId="0" shapeId="0" xr:uid="{0E3D461C-4D1B-4383-A4EF-26E716ECAFC8}">
      <text>
        <r>
          <rPr>
            <b/>
            <sz val="9"/>
            <color indexed="81"/>
            <rFont val="Tahoma"/>
            <family val="2"/>
          </rPr>
          <t xml:space="preserve">Module D - Benefits or Burdens beyond End of Life:
</t>
        </r>
        <r>
          <rPr>
            <sz val="9"/>
            <color indexed="81"/>
            <rFont val="Tahoma"/>
            <family val="2"/>
          </rPr>
          <t xml:space="preserve">Note that Module D only refers to D1.
</t>
        </r>
        <r>
          <rPr>
            <b/>
            <sz val="9"/>
            <color indexed="81"/>
            <rFont val="Tahoma"/>
            <family val="2"/>
          </rPr>
          <t xml:space="preserve">
</t>
        </r>
        <r>
          <rPr>
            <sz val="9"/>
            <color indexed="81"/>
            <rFont val="Tahoma"/>
            <family val="2"/>
          </rPr>
          <t>Sub-module D2 is not included in the total D value as it is outside the scope of embodied carbon (B6-B7 and B8 refer to operational and user carbon respectively).</t>
        </r>
        <r>
          <rPr>
            <sz val="9"/>
            <color indexed="81"/>
            <rFont val="Tahoma"/>
            <family val="2"/>
          </rPr>
          <t xml:space="preserve">
</t>
        </r>
      </text>
    </comment>
    <comment ref="O51" authorId="0" shapeId="0" xr:uid="{50C9DFE8-0462-4DE2-A933-573B6B06B8C8}">
      <text>
        <r>
          <rPr>
            <b/>
            <sz val="9"/>
            <color indexed="81"/>
            <rFont val="Tahoma"/>
            <family val="2"/>
          </rPr>
          <t xml:space="preserve">Total:
</t>
        </r>
        <r>
          <rPr>
            <sz val="9"/>
            <color indexed="81"/>
            <rFont val="Tahoma"/>
            <family val="2"/>
          </rPr>
          <t>Note that these values are the raw data.
No uncertainty factor or decarbonisation factor has been applied.</t>
        </r>
      </text>
    </comment>
    <comment ref="R55" authorId="0" shapeId="0" xr:uid="{FF8142B2-6FF9-4C58-9722-0F9E647165B4}">
      <text>
        <r>
          <rPr>
            <b/>
            <sz val="9"/>
            <color indexed="81"/>
            <rFont val="Tahoma"/>
            <family val="2"/>
          </rPr>
          <t xml:space="preserve">Secondary Functional Unit:
</t>
        </r>
        <r>
          <rPr>
            <sz val="9"/>
            <color indexed="81"/>
            <rFont val="Tahoma"/>
            <family val="2"/>
          </rPr>
          <t xml:space="preserve">Note that this value refers to A0-A5 Whole Project (kgCO2e), which has had the uncertainty factor and decarbonisation factor applied.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Nicholas McDonald</author>
    <author>Thomas Howarth</author>
    <author>Penny Gowler</author>
    <author>William Hudson</author>
    <author xml:space="preserve"> -Penny Gowler</author>
  </authors>
  <commentList>
    <comment ref="D3" authorId="0" shapeId="0" xr:uid="{33E60955-D2AE-49D9-AF72-2CAAF1698656}">
      <text>
        <r>
          <rPr>
            <b/>
            <sz val="9"/>
            <color indexed="81"/>
            <rFont val="Tahoma"/>
            <family val="2"/>
          </rPr>
          <t>Reset Default Values:</t>
        </r>
        <r>
          <rPr>
            <sz val="9"/>
            <color indexed="81"/>
            <rFont val="Tahoma"/>
            <family val="2"/>
          </rPr>
          <t xml:space="preserve">
This will reset the default values of A5.1, A5.2 and the Uncertainty Factor.
It will also reset any empty cells from Column G ("Component Lifespan") to their original state.
Note: this will not change any values already entered in Column G</t>
        </r>
      </text>
    </comment>
    <comment ref="F3" authorId="1" shapeId="0" xr:uid="{3400241B-ABE9-4282-8BFC-B7DAFFCD20F7}">
      <text>
        <r>
          <rPr>
            <sz val="9"/>
            <color rgb="FF000000"/>
            <rFont val="Tahoma"/>
            <family val="2"/>
          </rPr>
          <t>Do not use \ , / , * , ? , : , [ , ] in scheme name.</t>
        </r>
      </text>
    </comment>
    <comment ref="E8" authorId="0" shapeId="0" xr:uid="{2AB5332B-DCEB-4E0F-8F9B-9D80ACB5489A}">
      <text>
        <r>
          <rPr>
            <b/>
            <sz val="9"/>
            <color indexed="81"/>
            <rFont val="Tahoma"/>
            <family val="2"/>
          </rPr>
          <t>New GIA or Functional Area [m2]:</t>
        </r>
        <r>
          <rPr>
            <sz val="9"/>
            <color indexed="81"/>
            <rFont val="Tahoma"/>
            <family val="2"/>
          </rPr>
          <t xml:space="preserve">
New refers to the GIA or Functional Area of both an extension to the structure and a new-build. 
Note that if you are building a mezzanine within an existing building, this should not be counted as 'New' but as part of 'Retained' instead.</t>
        </r>
      </text>
    </comment>
    <comment ref="F8" authorId="0" shapeId="0" xr:uid="{0AFB001B-2888-4906-9DBF-85CEE8417712}">
      <text>
        <r>
          <rPr>
            <b/>
            <sz val="9"/>
            <color indexed="81"/>
            <rFont val="Tahoma"/>
            <family val="2"/>
          </rPr>
          <t>Demolished GIA or Functional Area:</t>
        </r>
        <r>
          <rPr>
            <sz val="9"/>
            <color indexed="81"/>
            <rFont val="Tahoma"/>
            <family val="2"/>
          </rPr>
          <t xml:space="preserve">
A5.1 carbon factor value required.
</t>
        </r>
        <r>
          <rPr>
            <b/>
            <sz val="9"/>
            <color indexed="81"/>
            <rFont val="Tahoma"/>
            <family val="2"/>
          </rPr>
          <t xml:space="preserve">Default value is 17.5 kgCO2e/m2.
</t>
        </r>
        <r>
          <rPr>
            <sz val="9"/>
            <color indexed="81"/>
            <rFont val="Tahoma"/>
            <family val="2"/>
          </rPr>
          <t>This value can be updated if specific site data is known. 
Please ensure  this value is in kgCO2e/m2.</t>
        </r>
      </text>
    </comment>
    <comment ref="G8" authorId="0" shapeId="0" xr:uid="{6B3B17BD-CE6A-4EAF-AE78-40144805994E}">
      <text>
        <r>
          <rPr>
            <b/>
            <sz val="9"/>
            <color indexed="81"/>
            <rFont val="Tahoma"/>
            <family val="2"/>
          </rPr>
          <t xml:space="preserve">Retained GIA or Functional Area:
</t>
        </r>
        <r>
          <rPr>
            <sz val="9"/>
            <color indexed="81"/>
            <rFont val="Tahoma"/>
            <family val="2"/>
          </rPr>
          <t xml:space="preserve">A5.2 Carbon Factor value required.
</t>
        </r>
        <r>
          <rPr>
            <b/>
            <sz val="9"/>
            <color indexed="81"/>
            <rFont val="Tahoma"/>
            <family val="2"/>
          </rPr>
          <t xml:space="preserve">Default value is 20 kgCo2e/m2. </t>
        </r>
        <r>
          <rPr>
            <sz val="9"/>
            <color indexed="81"/>
            <rFont val="Tahoma"/>
            <family val="2"/>
          </rPr>
          <t xml:space="preserve">This value accounts for ordinary temporary works. Only include temporary works within the scheme if they are considered significant:
   - Steel frames used to stabilise existing structures during   construction 
   - Form travellers, erection gantries, launching noses, falsework, temporary foundations, temporary kingpost walls, temporary cables, trestles, and crane pads.
This value can be changed to include site energy related emissions if known. 
Please ensure  this value is in kgCO2e/m2.
</t>
        </r>
      </text>
    </comment>
    <comment ref="H8" authorId="0" shapeId="0" xr:uid="{F4A6956A-5DD9-4A72-8130-84E1D5044FB5}">
      <text>
        <r>
          <rPr>
            <b/>
            <sz val="9"/>
            <color indexed="81"/>
            <rFont val="Tahoma"/>
            <family val="2"/>
          </rPr>
          <t>Pre-Construction:</t>
        </r>
        <r>
          <rPr>
            <sz val="9"/>
            <color indexed="81"/>
            <rFont val="Tahoma"/>
            <family val="2"/>
          </rPr>
          <t xml:space="preserve">
For most projects, can be assumed to have a neglible emissions contibution and can be set as 0.
However, may be significant:
  - For infrastructure and masterplan projects
  - where a project-specific design office is established.
   - where the design team requires signfifcant amounts of air travel during design phases
In these instances, A0 should be calculated.
</t>
        </r>
      </text>
    </comment>
    <comment ref="I8" authorId="0" shapeId="0" xr:uid="{489FC474-4701-42F6-A3DF-7EA690BCDA26}">
      <text>
        <r>
          <rPr>
            <b/>
            <sz val="9"/>
            <color indexed="81"/>
            <rFont val="Tahoma"/>
            <family val="2"/>
          </rPr>
          <t>Worker Transport</t>
        </r>
        <r>
          <rPr>
            <sz val="9"/>
            <color indexed="81"/>
            <rFont val="Tahoma"/>
            <family val="2"/>
          </rPr>
          <t>:
This is an optional value.
If known, use equation 2.6 in the '</t>
        </r>
        <r>
          <rPr>
            <i/>
            <sz val="9"/>
            <color indexed="81"/>
            <rFont val="Tahoma"/>
            <family val="2"/>
          </rPr>
          <t xml:space="preserve">How to calculate embodied carbon' </t>
        </r>
        <r>
          <rPr>
            <sz val="9"/>
            <color indexed="81"/>
            <rFont val="Tahoma"/>
            <family val="2"/>
          </rPr>
          <t>guide to calculate.</t>
        </r>
      </text>
    </comment>
    <comment ref="J8" authorId="0" shapeId="0" xr:uid="{79D1B5F7-45BA-4C32-8205-11CA28C62DDB}">
      <text>
        <r>
          <rPr>
            <b/>
            <sz val="9"/>
            <color indexed="81"/>
            <rFont val="Tahoma"/>
            <family val="2"/>
          </rPr>
          <t>Sub-Module B4.2:</t>
        </r>
        <r>
          <rPr>
            <sz val="9"/>
            <color indexed="81"/>
            <rFont val="Tahoma"/>
            <family val="2"/>
          </rPr>
          <t xml:space="preserve">
This module is only applicable to infrastructure projects. 
</t>
        </r>
        <r>
          <rPr>
            <b/>
            <sz val="9"/>
            <color indexed="81"/>
            <rFont val="Tahoma"/>
            <family val="2"/>
          </rPr>
          <t xml:space="preserve">Default value for buildings = 0
</t>
        </r>
        <r>
          <rPr>
            <sz val="9"/>
            <color indexed="81"/>
            <rFont val="Tahoma"/>
            <family val="2"/>
          </rPr>
          <t xml:space="preserve">
Refers to the replacement of systems or components that are essential to the functioning of infrastructure, but are not normally considered as construction products.</t>
        </r>
      </text>
    </comment>
    <comment ref="K8" authorId="0" shapeId="0" xr:uid="{0B140CE0-7A0F-4B1F-B9EE-3B287C59D681}">
      <text>
        <r>
          <rPr>
            <b/>
            <sz val="9"/>
            <color indexed="81"/>
            <rFont val="Tahoma"/>
            <family val="2"/>
          </rPr>
          <t xml:space="preserve">Uncertainty Factor (Default value = 15%):
</t>
        </r>
        <r>
          <rPr>
            <sz val="9"/>
            <color indexed="81"/>
            <rFont val="Tahoma"/>
            <family val="2"/>
          </rPr>
          <t xml:space="preserve">If the project uncertainty factor is known, enter the value into the box.
The uncertainty factor calculation is outlined in Section 4.10 of the RICS Professional Standard, and is based on the product of an overall carbon contingency, an uncertainty factor for your carbon data, and another for your quantity data. 
Roughly speaking, for a typical project, you might expect an uncertainty factor of around 15% at early design stages, around 10% at detailed design, and as low as 1% for post-completion studies – all depending on the quality of the data used in your assessment. 
Where structural carbon assessments are undertaken for a few key materials such as steel and concrete, note that the range in carbon factors can be very large (as shown in upper and lower bounds of Table 2.3 of ‘How to calculate embodied carbon’). It is therefore very important to understand the impact of your choice of carbon factor, and to undertake as built carbon assessments when you know what has been delivered to site.
If you would like to calculate your own, project-specific, uncertainty factor, the following calculator could be of use: https://www.lifecyclesustainability.co.uk/WLCAUncertaintyFactorTool/ </t>
        </r>
        <r>
          <rPr>
            <b/>
            <sz val="9"/>
            <color indexed="81"/>
            <rFont val="Tahoma"/>
            <family val="2"/>
          </rPr>
          <t xml:space="preserve">
NOTE: This calculator is not endorsed by IStructE or Elliott Wood. Use at your own risk.</t>
        </r>
        <r>
          <rPr>
            <sz val="9"/>
            <color indexed="81"/>
            <rFont val="Tahoma"/>
            <family val="2"/>
          </rPr>
          <t xml:space="preserve">
</t>
        </r>
      </text>
    </comment>
    <comment ref="L8" authorId="0" shapeId="0" xr:uid="{D5E34E79-7EAB-448F-9760-CC658B835533}">
      <text>
        <r>
          <rPr>
            <b/>
            <sz val="9"/>
            <color indexed="81"/>
            <rFont val="Tahoma"/>
            <family val="2"/>
          </rPr>
          <t>C1 - Demolition and Deconstruction.</t>
        </r>
        <r>
          <rPr>
            <sz val="9"/>
            <color indexed="81"/>
            <rFont val="Tahoma"/>
            <family val="2"/>
          </rPr>
          <t xml:space="preserve">
Select from </t>
        </r>
        <r>
          <rPr>
            <b/>
            <sz val="9"/>
            <color indexed="81"/>
            <rFont val="Tahoma"/>
            <family val="2"/>
          </rPr>
          <t>Business as usual</t>
        </r>
        <r>
          <rPr>
            <sz val="9"/>
            <color indexed="81"/>
            <rFont val="Tahoma"/>
            <family val="2"/>
          </rPr>
          <t xml:space="preserve">; </t>
        </r>
        <r>
          <rPr>
            <b/>
            <sz val="9"/>
            <color indexed="81"/>
            <rFont val="Tahoma"/>
            <family val="2"/>
          </rPr>
          <t>Good Practice</t>
        </r>
        <r>
          <rPr>
            <sz val="9"/>
            <color indexed="81"/>
            <rFont val="Tahoma"/>
            <family val="2"/>
          </rPr>
          <t xml:space="preserve"> and </t>
        </r>
        <r>
          <rPr>
            <b/>
            <sz val="9"/>
            <color indexed="81"/>
            <rFont val="Tahoma"/>
            <family val="2"/>
          </rPr>
          <t>Best Practice</t>
        </r>
        <r>
          <rPr>
            <sz val="9"/>
            <color indexed="81"/>
            <rFont val="Tahoma"/>
            <family val="2"/>
          </rPr>
          <t xml:space="preserve"> deconstruction scenarios. 
This will determine the percentage used in the C1 calculation (C1 calculated as a percentage of A5.2.):
</t>
        </r>
        <r>
          <rPr>
            <b/>
            <sz val="9"/>
            <color indexed="81"/>
            <rFont val="Tahoma"/>
            <family val="2"/>
          </rPr>
          <t>Business as usual</t>
        </r>
        <r>
          <rPr>
            <sz val="9"/>
            <color indexed="81"/>
            <rFont val="Tahoma"/>
            <family val="2"/>
          </rPr>
          <t>: Standard practice for demolition, minimal attempt at deconstruction and recovery (</t>
        </r>
        <r>
          <rPr>
            <b/>
            <sz val="9"/>
            <color indexed="81"/>
            <rFont val="Tahoma"/>
            <family val="2"/>
          </rPr>
          <t>25% of A5.2</t>
        </r>
        <r>
          <rPr>
            <sz val="9"/>
            <color indexed="81"/>
            <rFont val="Tahoma"/>
            <family val="2"/>
          </rPr>
          <t xml:space="preserve">).
</t>
        </r>
        <r>
          <rPr>
            <b/>
            <sz val="9"/>
            <color indexed="81"/>
            <rFont val="Tahoma"/>
            <family val="2"/>
          </rPr>
          <t>Good practice</t>
        </r>
        <r>
          <rPr>
            <sz val="9"/>
            <color indexed="81"/>
            <rFont val="Tahoma"/>
            <family val="2"/>
          </rPr>
          <t>: Deconstruction carried out to recover key elements/materials for reuse (</t>
        </r>
        <r>
          <rPr>
            <b/>
            <sz val="9"/>
            <color indexed="81"/>
            <rFont val="Tahoma"/>
            <family val="2"/>
          </rPr>
          <t>30% of A5.2</t>
        </r>
        <r>
          <rPr>
            <sz val="9"/>
            <color indexed="81"/>
            <rFont val="Tahoma"/>
            <family val="2"/>
          </rPr>
          <t xml:space="preserve">).
</t>
        </r>
        <r>
          <rPr>
            <b/>
            <sz val="9"/>
            <color indexed="81"/>
            <rFont val="Tahoma"/>
            <family val="2"/>
          </rPr>
          <t>Best practice</t>
        </r>
        <r>
          <rPr>
            <sz val="9"/>
            <color indexed="81"/>
            <rFont val="Tahoma"/>
            <family val="2"/>
          </rPr>
          <t>: Deconstruction carried out to recover a majority of elements and materials for reuse (</t>
        </r>
        <r>
          <rPr>
            <b/>
            <sz val="9"/>
            <color indexed="81"/>
            <rFont val="Tahoma"/>
            <family val="2"/>
          </rPr>
          <t>50% of A5.2</t>
        </r>
        <r>
          <rPr>
            <sz val="9"/>
            <color indexed="81"/>
            <rFont val="Tahoma"/>
            <family val="2"/>
          </rPr>
          <t>).</t>
        </r>
      </text>
    </comment>
    <comment ref="N9" authorId="0" shapeId="0" xr:uid="{7BEE8AD9-C461-49B8-BFF0-3C83A59D6CFA}">
      <text>
        <r>
          <rPr>
            <b/>
            <sz val="9"/>
            <color indexed="81"/>
            <rFont val="Tahoma"/>
            <family val="2"/>
          </rPr>
          <t xml:space="preserve">Secondary Functional Unit:
</t>
        </r>
        <r>
          <rPr>
            <sz val="9"/>
            <color indexed="81"/>
            <rFont val="Tahoma"/>
            <family val="2"/>
          </rPr>
          <t xml:space="preserve">This value refers to the number of functional units (e.g. x hotel room keys; x office desks)
</t>
        </r>
      </text>
    </comment>
    <comment ref="E11" authorId="2" shapeId="0" xr:uid="{31C9F266-EB0B-4A05-B451-13F1EA2AA5A0}">
      <text>
        <r>
          <rPr>
            <sz val="9"/>
            <color indexed="81"/>
            <rFont val="Tahoma"/>
            <family val="2"/>
          </rPr>
          <t xml:space="preserve">Numbering system references BCIS SFCA categories and rules, refer BCIS Elemental Standard Form Of Cost Analysis 4th Edition. Note that all floors are counted under category 2.2, except for the lowest floor.
Bridges: Numbering system helps clarify which element groups the bridge elements belong to (after Table 2.U How to calculate embodied carbon, 3rd ed.):
1. Superstructure
2. Substructure
3. Foundations
4. Ancillaries
5. Earthworks
</t>
        </r>
      </text>
    </comment>
    <comment ref="F11" authorId="3" shapeId="0" xr:uid="{12391695-7BB3-45EE-B253-362E173C1D22}">
      <text>
        <r>
          <rPr>
            <sz val="9"/>
            <color indexed="81"/>
            <rFont val="Tahoma"/>
            <family val="2"/>
          </rPr>
          <t>Description of material, i.e. use within building, location etc.</t>
        </r>
      </text>
    </comment>
    <comment ref="G11" authorId="2" shapeId="0" xr:uid="{A61C5195-9BB9-4801-8C6E-FAA6504B7B8F}">
      <text>
        <r>
          <rPr>
            <b/>
            <sz val="9"/>
            <color indexed="81"/>
            <rFont val="Tahoma"/>
            <family val="2"/>
          </rPr>
          <t>Component Lifespan</t>
        </r>
        <r>
          <rPr>
            <sz val="9"/>
            <color indexed="81"/>
            <rFont val="Tahoma"/>
            <family val="2"/>
          </rPr>
          <t xml:space="preserve">:
Lifespan of component / materials. The Tool automatically sets the default values. 
However, these values can be changed by the user in the cell. The value must be less than or equal to the Design Life of the structure as specified by the user on the 'Project Info' sheet.
To reset to the default values, press the 'Reset Default Values' button at the top of the Scheme Page. This will not change any custom values already entered in column G.
To reset a custom value back to the default value, please delete the custom value in the cell before pressing the button.
</t>
        </r>
        <r>
          <rPr>
            <b/>
            <sz val="9"/>
            <color indexed="81"/>
            <rFont val="Tahoma"/>
            <family val="2"/>
          </rPr>
          <t>Default values</t>
        </r>
        <r>
          <rPr>
            <sz val="9"/>
            <color indexed="81"/>
            <rFont val="Tahoma"/>
            <family val="2"/>
          </rPr>
          <t xml:space="preserve">:
</t>
        </r>
        <r>
          <rPr>
            <b/>
            <sz val="9"/>
            <color indexed="81"/>
            <rFont val="Tahoma"/>
            <family val="2"/>
          </rPr>
          <t>Buildings</t>
        </r>
        <r>
          <rPr>
            <sz val="9"/>
            <color indexed="81"/>
            <rFont val="Tahoma"/>
            <family val="2"/>
          </rPr>
          <t xml:space="preserve">:  the default component lifespan is determined by the material selected, and is based on the default values in Table 2.10 ('How to Calculate Embodied Carbon, 3rd ed.') .
</t>
        </r>
        <r>
          <rPr>
            <b/>
            <sz val="9"/>
            <color indexed="81"/>
            <rFont val="Tahoma"/>
            <family val="2"/>
          </rPr>
          <t>Bridges</t>
        </r>
        <r>
          <rPr>
            <sz val="9"/>
            <color indexed="81"/>
            <rFont val="Tahoma"/>
            <family val="2"/>
          </rPr>
          <t xml:space="preserve">: the component lifespan is determined by the Bridge Element selected in column E. The default values are based on Table 2.11 ('How to Calculate Embodied Carbon, 3rd ed.') .
</t>
        </r>
      </text>
    </comment>
    <comment ref="H11" authorId="0" shapeId="0" xr:uid="{190E6367-3B19-48E5-9CBB-010C7A2C353A}">
      <text>
        <r>
          <rPr>
            <b/>
            <sz val="9"/>
            <color indexed="81"/>
            <rFont val="Tahoma"/>
            <family val="2"/>
          </rPr>
          <t xml:space="preserve">Aspect of Structure:
</t>
        </r>
        <r>
          <rPr>
            <sz val="9"/>
            <color indexed="81"/>
            <rFont val="Tahoma"/>
            <family val="2"/>
          </rPr>
          <t xml:space="preserve">Select whether the Structural Element of the Project is part of a </t>
        </r>
        <r>
          <rPr>
            <b/>
            <sz val="9"/>
            <color indexed="81"/>
            <rFont val="Tahoma"/>
            <family val="2"/>
          </rPr>
          <t>New Build</t>
        </r>
        <r>
          <rPr>
            <sz val="9"/>
            <color indexed="81"/>
            <rFont val="Tahoma"/>
            <family val="2"/>
          </rPr>
          <t>; an</t>
        </r>
        <r>
          <rPr>
            <b/>
            <sz val="9"/>
            <color indexed="81"/>
            <rFont val="Tahoma"/>
            <family val="2"/>
          </rPr>
          <t xml:space="preserve"> Extension</t>
        </r>
        <r>
          <rPr>
            <sz val="9"/>
            <color indexed="81"/>
            <rFont val="Tahoma"/>
            <family val="2"/>
          </rPr>
          <t xml:space="preserve"> to an existing structure; or the refurbishment of a </t>
        </r>
        <r>
          <rPr>
            <b/>
            <sz val="9"/>
            <color indexed="81"/>
            <rFont val="Tahoma"/>
            <family val="2"/>
          </rPr>
          <t>Retained</t>
        </r>
        <r>
          <rPr>
            <sz val="9"/>
            <color indexed="81"/>
            <rFont val="Tahoma"/>
            <family val="2"/>
          </rPr>
          <t xml:space="preserve"> structural element.
Note that:
- </t>
        </r>
        <r>
          <rPr>
            <b/>
            <sz val="9"/>
            <color indexed="81"/>
            <rFont val="Tahoma"/>
            <family val="2"/>
          </rPr>
          <t xml:space="preserve">New Build </t>
        </r>
        <r>
          <rPr>
            <sz val="9"/>
            <color indexed="81"/>
            <rFont val="Tahoma"/>
            <family val="2"/>
          </rPr>
          <t xml:space="preserve">and </t>
        </r>
        <r>
          <rPr>
            <b/>
            <sz val="9"/>
            <color indexed="81"/>
            <rFont val="Tahoma"/>
            <family val="2"/>
          </rPr>
          <t xml:space="preserve">Extension </t>
        </r>
        <r>
          <rPr>
            <sz val="9"/>
            <color indexed="81"/>
            <rFont val="Tahoma"/>
            <family val="2"/>
          </rPr>
          <t xml:space="preserve">are both considered part of the New GIA/Functional Area.
- if you are building a mezzanine within an existing building, this should not be counted as 'New' but as part of 'Retained' instead.
</t>
        </r>
        <r>
          <rPr>
            <sz val="9"/>
            <color indexed="81"/>
            <rFont val="Tahoma"/>
            <family val="2"/>
          </rPr>
          <t xml:space="preserve">
</t>
        </r>
      </text>
    </comment>
    <comment ref="I11" authorId="2" shapeId="0" xr:uid="{080B342A-0C8F-4016-982C-295A11FCA8B4}">
      <text>
        <r>
          <rPr>
            <sz val="9"/>
            <color indexed="81"/>
            <rFont val="Tahoma"/>
            <family val="2"/>
          </rPr>
          <t xml:space="preserve">Specify whether the material / component is a significant temporary works element.
This  is when:  
-  the project will likely have a large carbon impact, or;
-  the temporary works differ significantly between the different schemes under consideration.
See </t>
        </r>
        <r>
          <rPr>
            <i/>
            <sz val="9"/>
            <color indexed="81"/>
            <rFont val="Tahoma"/>
            <family val="2"/>
          </rPr>
          <t xml:space="preserve">'How to calculate embodied carbon, pg. 31-32, </t>
        </r>
        <r>
          <rPr>
            <sz val="9"/>
            <color indexed="81"/>
            <rFont val="Tahoma"/>
            <family val="2"/>
          </rPr>
          <t>for examples.</t>
        </r>
      </text>
    </comment>
    <comment ref="J11" authorId="2" shapeId="0" xr:uid="{8FC2D352-B778-4CE2-8609-AA0A9EC91C29}">
      <text>
        <r>
          <rPr>
            <sz val="9"/>
            <color indexed="81"/>
            <rFont val="Tahoma"/>
            <family val="2"/>
          </rPr>
          <t>Enter the number of times the Significant Temporary Works will be used before it reaches End of Life (EOL). 
NOTE: If the number of times the material will be used before EOL is unknown, the value should be set to 1.</t>
        </r>
      </text>
    </comment>
    <comment ref="K11" authorId="4" shapeId="0" xr:uid="{18B7DC41-AFB2-4ADD-8B12-304E1107F2B5}">
      <text>
        <r>
          <rPr>
            <sz val="9"/>
            <color indexed="81"/>
            <rFont val="Tahoma"/>
            <family val="2"/>
          </rPr>
          <t xml:space="preserve">Select whether you want to enter the material quantities as volume or mass. Volume is preferred, to use the built in density values.
</t>
        </r>
      </text>
    </comment>
    <comment ref="M11" authorId="3" shapeId="0" xr:uid="{3989DA66-4F00-4E89-9BEB-1FF5B21DEC19}">
      <text>
        <r>
          <rPr>
            <sz val="9"/>
            <color indexed="81"/>
            <rFont val="Tahoma"/>
            <family val="2"/>
          </rPr>
          <t>If relevant, select concrete reinforcement to include in calculation. Rebar may be added separately as 'steel' in the material column. The value in brackets is the reinforcement amount in kg/m</t>
        </r>
        <r>
          <rPr>
            <vertAlign val="superscript"/>
            <sz val="9"/>
            <color indexed="81"/>
            <rFont val="Tahoma"/>
            <family val="2"/>
          </rPr>
          <t>3</t>
        </r>
        <r>
          <rPr>
            <sz val="9"/>
            <color indexed="81"/>
            <rFont val="Tahoma"/>
            <family val="2"/>
          </rPr>
          <t>. Default reinforcement rates can be edited in the Custom Data tab.</t>
        </r>
      </text>
    </comment>
    <comment ref="Q11" authorId="0" shapeId="0" xr:uid="{B1ACD8C3-1A07-40EB-9D7F-A2B46B1E361D}">
      <text>
        <r>
          <rPr>
            <b/>
            <sz val="9"/>
            <color indexed="81"/>
            <rFont val="Tahoma"/>
            <family val="2"/>
          </rPr>
          <t>A5.2 - Construction Activities:</t>
        </r>
        <r>
          <rPr>
            <sz val="9"/>
            <color indexed="81"/>
            <rFont val="Tahoma"/>
            <family val="2"/>
          </rPr>
          <t xml:space="preserve">
A5.2 (TW) only refers to the Significant Temporary Works element of A5.2.
</t>
        </r>
        <r>
          <rPr>
            <b/>
            <sz val="9"/>
            <color indexed="81"/>
            <rFont val="Tahoma"/>
            <family val="2"/>
          </rPr>
          <t xml:space="preserve">A5.2 - Excavation
</t>
        </r>
        <r>
          <rPr>
            <sz val="9"/>
            <color indexed="81"/>
            <rFont val="Tahoma"/>
            <family val="2"/>
          </rPr>
          <t>Cells Q44:45 only refer to the excavation element of A5.2.</t>
        </r>
      </text>
    </comment>
    <comment ref="W11" authorId="0" shapeId="0" xr:uid="{5BDA6599-684C-4836-AD07-9E0905B84CF7}">
      <text>
        <r>
          <rPr>
            <b/>
            <sz val="9"/>
            <color indexed="81"/>
            <rFont val="Tahoma"/>
            <family val="2"/>
          </rPr>
          <t>D1 - Benefits and Loads:</t>
        </r>
        <r>
          <rPr>
            <sz val="9"/>
            <color indexed="81"/>
            <rFont val="Tahoma"/>
            <family val="2"/>
          </rPr>
          <t xml:space="preserve">
Note that D2 (benefits associated with modules B6-B8) is not included in the embodied carbon scope as B6-7 are operational carbon, and B8 is user carbon.</t>
        </r>
      </text>
    </comment>
    <comment ref="X11" authorId="0" shapeId="0" xr:uid="{2643B930-8C7C-4E54-AB8E-F96B89E84D0B}">
      <text>
        <r>
          <rPr>
            <sz val="9"/>
            <color indexed="81"/>
            <rFont val="Tahoma"/>
            <family val="2"/>
          </rPr>
          <t xml:space="preserve">Biogenic carbon is reported separately within A0-A5 for two main reasons:
1. Including biogenic carbon within A0-A5 would typically result in a negative value for A0-A5 embodied carbon (i.e. showing a net extraction of carbon emissions from the atmosphere). This could allow engineers to show that less efficient use of timber results in a lower value (i.e. a greater negative value) of embodied carbon. This must be avoided to prevent unnecessary use of resources.
2. Helps emphasise the fact that the sequestration of biogenic carbon is of climatic benefit. This should be reported and explained to clients and collaborators.
</t>
        </r>
      </text>
    </comment>
    <comment ref="BQ11" authorId="3" shapeId="0" xr:uid="{D4107F7B-33DC-44AA-B89B-4F7D42A42CE2}">
      <text>
        <r>
          <rPr>
            <b/>
            <sz val="9"/>
            <color indexed="81"/>
            <rFont val="Tahoma"/>
            <family val="2"/>
          </rPr>
          <t>--DO NOT CHANGE--</t>
        </r>
        <r>
          <rPr>
            <sz val="9"/>
            <color indexed="81"/>
            <rFont val="Tahoma"/>
            <family val="2"/>
          </rPr>
          <t xml:space="preserve">
WEIGHT CALCULATED AUTOMATICALLY</t>
        </r>
      </text>
    </comment>
    <comment ref="B44" authorId="1" shapeId="0" xr:uid="{FD675578-577C-420B-9995-F3739674FD51}">
      <text>
        <r>
          <rPr>
            <sz val="9"/>
            <color indexed="81"/>
            <rFont val="Tahoma"/>
            <family val="2"/>
          </rPr>
          <t>Uses 'percentage excavation removed from site' specified on Project Info sheet to calculate emissions related to removal of excavated materials. Auto-calculates for all foundations and piles, but requires additional user-input for other excavation (e.g. basements, underslab drainage) in row 45.</t>
        </r>
      </text>
    </comment>
    <comment ref="B45" authorId="0" shapeId="0" xr:uid="{3988EE2D-D77F-434B-89D8-422F9AB5D617}">
      <text>
        <r>
          <rPr>
            <b/>
            <sz val="9"/>
            <color indexed="81"/>
            <rFont val="Tahoma"/>
            <family val="2"/>
          </rPr>
          <t>Excavation - other</t>
        </r>
        <r>
          <rPr>
            <sz val="9"/>
            <color indexed="81"/>
            <rFont val="Tahoma"/>
            <family val="2"/>
          </rPr>
          <t xml:space="preserve">:
Buildings: Please use this row to enter values for any other emissions associated with the removal of on site excavations (e.g. basements, underslab drainage) which are not included within row 44. 
Bridges: Requires additional user input. To calculate excavations for bridges, please refer to Spon's Civil Engineering and Highway Works Price Book 2023, or a similar cost/time/resource reference. Alternatively, use specific carbon estimates such as included in texts such as CESMM4. A full list of common factors is included within the NZBG's calculation guidance. </t>
        </r>
      </text>
    </comment>
    <comment ref="S47" authorId="0" shapeId="0" xr:uid="{114C0198-7BE5-49E6-BB16-4B1DB557B24A}">
      <text>
        <r>
          <rPr>
            <b/>
            <sz val="9"/>
            <color indexed="81"/>
            <rFont val="Tahoma"/>
            <family val="2"/>
          </rPr>
          <t>A5.2</t>
        </r>
        <r>
          <rPr>
            <sz val="9"/>
            <color indexed="81"/>
            <rFont val="Tahoma"/>
            <family val="2"/>
          </rPr>
          <t xml:space="preserve"> is the sum of:
Significant temporary works (cells Q12:Q43) + the carbon impacts of excavation on site (Q44:45) + additional site activities (Sum New/Extension GIA * A5.2 value). 
Note: the additional site activities are accounted for within the default A5.2 value: 20 kgCo2e/m2. </t>
        </r>
      </text>
    </comment>
    <comment ref="U47" authorId="0" shapeId="0" xr:uid="{0921DACD-66A2-490C-9417-AD22E25DC188}">
      <text>
        <r>
          <rPr>
            <b/>
            <sz val="9"/>
            <color indexed="81"/>
            <rFont val="Tahoma"/>
            <family val="2"/>
          </rPr>
          <t xml:space="preserve">Sub-Module B4.2:
</t>
        </r>
        <r>
          <rPr>
            <sz val="9"/>
            <color indexed="81"/>
            <rFont val="Tahoma"/>
            <family val="2"/>
          </rPr>
          <t>This module is only applicable to infrastructure projects.</t>
        </r>
        <r>
          <rPr>
            <b/>
            <sz val="9"/>
            <color indexed="81"/>
            <rFont val="Tahoma"/>
            <family val="2"/>
          </rPr>
          <t xml:space="preserve">
</t>
        </r>
        <r>
          <rPr>
            <sz val="9"/>
            <color indexed="81"/>
            <rFont val="Tahoma"/>
            <family val="2"/>
          </rPr>
          <t xml:space="preserve">Replacement of systems or components that are essential to the functioning of infrastructure, but are not normally considered as construction products.
</t>
        </r>
        <r>
          <rPr>
            <sz val="9"/>
            <color indexed="81"/>
            <rFont val="Tahoma"/>
            <family val="2"/>
          </rPr>
          <t xml:space="preserve">
</t>
        </r>
      </text>
    </comment>
    <comment ref="V47" authorId="0" shapeId="0" xr:uid="{350CA956-45DB-4B98-A7F8-3926BB8265CD}">
      <text>
        <r>
          <rPr>
            <sz val="9"/>
            <color indexed="81"/>
            <rFont val="Tahoma"/>
            <family val="2"/>
          </rPr>
          <t xml:space="preserve">Calculated as a percentage of A5.2.
Percentage determined by  'End of Life Scenario' selection.
</t>
        </r>
      </text>
    </comment>
    <comment ref="O48" authorId="0" shapeId="0" xr:uid="{ACE9DAF4-C7B2-4C1B-9225-29EAECDB8473}">
      <text>
        <r>
          <rPr>
            <b/>
            <sz val="9"/>
            <color indexed="81"/>
            <rFont val="Tahoma"/>
            <family val="2"/>
          </rPr>
          <t xml:space="preserve">Global Values:
</t>
        </r>
        <r>
          <rPr>
            <sz val="9"/>
            <color indexed="81"/>
            <rFont val="Tahoma"/>
            <family val="2"/>
          </rPr>
          <t>Note that these values are the raw data.
No uncertainty factor or decarbonisation factor has been applied.</t>
        </r>
        <r>
          <rPr>
            <sz val="9"/>
            <color indexed="81"/>
            <rFont val="Tahoma"/>
            <family val="2"/>
          </rPr>
          <t xml:space="preserve">
</t>
        </r>
      </text>
    </comment>
    <comment ref="T50" authorId="0" shapeId="0" xr:uid="{1170DD36-12E5-4513-9416-989E4CDCB82D}">
      <text>
        <r>
          <rPr>
            <b/>
            <sz val="9"/>
            <color indexed="81"/>
            <rFont val="Tahoma"/>
            <family val="2"/>
          </rPr>
          <t xml:space="preserve">Module D - Benefits or Burdens beyond End of Life:
</t>
        </r>
        <r>
          <rPr>
            <sz val="9"/>
            <color indexed="81"/>
            <rFont val="Tahoma"/>
            <family val="2"/>
          </rPr>
          <t xml:space="preserve">Note that Module D only refers to D1.
</t>
        </r>
        <r>
          <rPr>
            <b/>
            <sz val="9"/>
            <color indexed="81"/>
            <rFont val="Tahoma"/>
            <family val="2"/>
          </rPr>
          <t xml:space="preserve">
</t>
        </r>
        <r>
          <rPr>
            <sz val="9"/>
            <color indexed="81"/>
            <rFont val="Tahoma"/>
            <family val="2"/>
          </rPr>
          <t>Sub-module D2 is not included in the total D value as it is outside the scope of embodied carbon (B6-B7 and B8 refer to operational and user carbon respectively).</t>
        </r>
        <r>
          <rPr>
            <sz val="9"/>
            <color indexed="81"/>
            <rFont val="Tahoma"/>
            <family val="2"/>
          </rPr>
          <t xml:space="preserve">
</t>
        </r>
      </text>
    </comment>
    <comment ref="O51" authorId="0" shapeId="0" xr:uid="{1FA9EC46-4892-42DE-8E38-33CDD8738A9E}">
      <text>
        <r>
          <rPr>
            <b/>
            <sz val="9"/>
            <color indexed="81"/>
            <rFont val="Tahoma"/>
            <family val="2"/>
          </rPr>
          <t xml:space="preserve">Total:
</t>
        </r>
        <r>
          <rPr>
            <sz val="9"/>
            <color indexed="81"/>
            <rFont val="Tahoma"/>
            <family val="2"/>
          </rPr>
          <t xml:space="preserve">Note that these values are the raw data.
No uncertainty factor or decarbonisation factor has been applied.
</t>
        </r>
      </text>
    </comment>
    <comment ref="R55" authorId="0" shapeId="0" xr:uid="{462D7101-8D9B-4EAE-910D-1656B15A208E}">
      <text>
        <r>
          <rPr>
            <b/>
            <sz val="9"/>
            <color indexed="81"/>
            <rFont val="Tahoma"/>
            <family val="2"/>
          </rPr>
          <t xml:space="preserve">Secondary Functional Unit:
</t>
        </r>
        <r>
          <rPr>
            <sz val="9"/>
            <color indexed="81"/>
            <rFont val="Tahoma"/>
            <family val="2"/>
          </rPr>
          <t xml:space="preserve">Note that this value refers to A0-A5 Whole Project (kgCO2e), which has had the uncertainty factor and decarbonisation factor applied.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Nicholas McDonald</author>
    <author>Thomas Howarth</author>
    <author>Penny Gowler</author>
    <author>William Hudson</author>
    <author xml:space="preserve"> -Penny Gowler</author>
  </authors>
  <commentList>
    <comment ref="D3" authorId="0" shapeId="0" xr:uid="{179E9C93-6D85-493D-BB81-741457B13DE0}">
      <text>
        <r>
          <rPr>
            <b/>
            <sz val="9"/>
            <color indexed="81"/>
            <rFont val="Tahoma"/>
            <family val="2"/>
          </rPr>
          <t>Reset Default Values:</t>
        </r>
        <r>
          <rPr>
            <sz val="9"/>
            <color indexed="81"/>
            <rFont val="Tahoma"/>
            <family val="2"/>
          </rPr>
          <t xml:space="preserve">
This will reset the default values of A5.1, A5.2 and the Uncertainty Factor.
It will also reset any empty cells from Column G ("Component Lifespan") to their original state.
Note: this will not change any values already entered in Column G.</t>
        </r>
      </text>
    </comment>
    <comment ref="F3" authorId="1" shapeId="0" xr:uid="{D9C641BC-8583-4EA1-8A3F-1F02B8A96733}">
      <text>
        <r>
          <rPr>
            <sz val="9"/>
            <color rgb="FF000000"/>
            <rFont val="Tahoma"/>
            <family val="2"/>
          </rPr>
          <t>Do not use \ , / , * , ? , : , [ , ] in scheme name.</t>
        </r>
      </text>
    </comment>
    <comment ref="E8" authorId="0" shapeId="0" xr:uid="{62BFAEB7-64B5-4A59-9A18-3129928B54D5}">
      <text>
        <r>
          <rPr>
            <b/>
            <sz val="9"/>
            <color indexed="81"/>
            <rFont val="Tahoma"/>
            <family val="2"/>
          </rPr>
          <t>New GIA or Functional Area [m2]:</t>
        </r>
        <r>
          <rPr>
            <sz val="9"/>
            <color indexed="81"/>
            <rFont val="Tahoma"/>
            <family val="2"/>
          </rPr>
          <t xml:space="preserve">
New refers to the GIA or Functional Area of both an extension to the structure and a new-build. 
Note that if you are building a mezzanine within an existing building, this should not be counted as 'New' but as part of 'Retained' instead.</t>
        </r>
      </text>
    </comment>
    <comment ref="F8" authorId="0" shapeId="0" xr:uid="{2D811F34-D56E-486D-AACD-E6AA92BA41D6}">
      <text>
        <r>
          <rPr>
            <b/>
            <sz val="9"/>
            <color indexed="81"/>
            <rFont val="Tahoma"/>
            <family val="2"/>
          </rPr>
          <t>Demolished GIA or Functional Area:</t>
        </r>
        <r>
          <rPr>
            <sz val="9"/>
            <color indexed="81"/>
            <rFont val="Tahoma"/>
            <family val="2"/>
          </rPr>
          <t xml:space="preserve">
A5.1 carbon factor value required.
</t>
        </r>
        <r>
          <rPr>
            <b/>
            <sz val="9"/>
            <color indexed="81"/>
            <rFont val="Tahoma"/>
            <family val="2"/>
          </rPr>
          <t xml:space="preserve">Default value is 17.5 kgCO2e/m2.
</t>
        </r>
        <r>
          <rPr>
            <sz val="9"/>
            <color indexed="81"/>
            <rFont val="Tahoma"/>
            <family val="2"/>
          </rPr>
          <t>This value can be updated if specific site data is known. 
Please ensure  this value is in kgCO2e/m2.</t>
        </r>
      </text>
    </comment>
    <comment ref="G8" authorId="0" shapeId="0" xr:uid="{91DFB16F-96F1-4D54-B6C3-BCF5E840FEB4}">
      <text>
        <r>
          <rPr>
            <b/>
            <sz val="9"/>
            <color indexed="81"/>
            <rFont val="Tahoma"/>
            <family val="2"/>
          </rPr>
          <t xml:space="preserve">Retained GIA or Functional Area:
</t>
        </r>
        <r>
          <rPr>
            <sz val="9"/>
            <color indexed="81"/>
            <rFont val="Tahoma"/>
            <family val="2"/>
          </rPr>
          <t xml:space="preserve">A5.2 Carbon Factor value required.
</t>
        </r>
        <r>
          <rPr>
            <b/>
            <sz val="9"/>
            <color indexed="81"/>
            <rFont val="Tahoma"/>
            <family val="2"/>
          </rPr>
          <t xml:space="preserve">Default value is 20 kgCo2e/m2. </t>
        </r>
        <r>
          <rPr>
            <sz val="9"/>
            <color indexed="81"/>
            <rFont val="Tahoma"/>
            <family val="2"/>
          </rPr>
          <t xml:space="preserve">This value accounts for ordinary temporary works. Only include temporary works within the scheme if they are considered significant:
   - Steel frames used to stabilise existing structures during   construction 
   - Form travellers, erection gantries, launching noses, falsework, temporary foundations, temporary kingpost walls, temporary cables, trestles, and crane pads.
This value can be changed to include site energy related emissions if known. 
Please ensure  this value is in kgCO2e/m2.
</t>
        </r>
      </text>
    </comment>
    <comment ref="H8" authorId="0" shapeId="0" xr:uid="{32C3BEB5-8073-4AA4-A4BD-2D67FD136BE3}">
      <text>
        <r>
          <rPr>
            <b/>
            <sz val="9"/>
            <color indexed="81"/>
            <rFont val="Tahoma"/>
            <family val="2"/>
          </rPr>
          <t>Pre-Construction:</t>
        </r>
        <r>
          <rPr>
            <sz val="9"/>
            <color indexed="81"/>
            <rFont val="Tahoma"/>
            <family val="2"/>
          </rPr>
          <t xml:space="preserve">
For most projects, can be assumed to have a neglible emissions contibution and can be set as 0.
However, may be significant:
  - For infrastructure and masterplan projects
  - where a project-specific design office is established.
   - where the design team requires signfifcant amounts of air travel during design phases
In these instances, A0 should be calculated.
</t>
        </r>
      </text>
    </comment>
    <comment ref="I8" authorId="0" shapeId="0" xr:uid="{7084DA0D-98F8-4DFE-A85B-541C97FA46E2}">
      <text>
        <r>
          <rPr>
            <b/>
            <sz val="9"/>
            <color indexed="81"/>
            <rFont val="Tahoma"/>
            <family val="2"/>
          </rPr>
          <t>Worker Transport</t>
        </r>
        <r>
          <rPr>
            <sz val="9"/>
            <color indexed="81"/>
            <rFont val="Tahoma"/>
            <family val="2"/>
          </rPr>
          <t>:
This is an optional value.
If known, use equation 2.6 in the '</t>
        </r>
        <r>
          <rPr>
            <i/>
            <sz val="9"/>
            <color indexed="81"/>
            <rFont val="Tahoma"/>
            <family val="2"/>
          </rPr>
          <t xml:space="preserve">How to calculate embodied carbon' </t>
        </r>
        <r>
          <rPr>
            <sz val="9"/>
            <color indexed="81"/>
            <rFont val="Tahoma"/>
            <family val="2"/>
          </rPr>
          <t>guide to calculate.</t>
        </r>
      </text>
    </comment>
    <comment ref="J8" authorId="0" shapeId="0" xr:uid="{91E69DCA-FAFE-4570-B6F6-7908D1C0A6CC}">
      <text>
        <r>
          <rPr>
            <b/>
            <sz val="9"/>
            <color indexed="81"/>
            <rFont val="Tahoma"/>
            <family val="2"/>
          </rPr>
          <t>Sub-Module B4.2:</t>
        </r>
        <r>
          <rPr>
            <sz val="9"/>
            <color indexed="81"/>
            <rFont val="Tahoma"/>
            <family val="2"/>
          </rPr>
          <t xml:space="preserve">
This module is only applicable to infrastructure projects. 
</t>
        </r>
        <r>
          <rPr>
            <b/>
            <sz val="9"/>
            <color indexed="81"/>
            <rFont val="Tahoma"/>
            <family val="2"/>
          </rPr>
          <t xml:space="preserve">Default value for buildings = 0
</t>
        </r>
        <r>
          <rPr>
            <sz val="9"/>
            <color indexed="81"/>
            <rFont val="Tahoma"/>
            <family val="2"/>
          </rPr>
          <t xml:space="preserve">
Refers to the replacement of systems or components that are essential to the functioning of infrastructure, but are not normally considered as construction products.</t>
        </r>
      </text>
    </comment>
    <comment ref="K8" authorId="0" shapeId="0" xr:uid="{C81180C6-F02A-4BCC-9876-F5C8B2492F9C}">
      <text>
        <r>
          <rPr>
            <b/>
            <sz val="9"/>
            <color indexed="81"/>
            <rFont val="Tahoma"/>
            <family val="2"/>
          </rPr>
          <t>Uncertainty Factor (Default value = 15%):</t>
        </r>
        <r>
          <rPr>
            <sz val="9"/>
            <color indexed="81"/>
            <rFont val="Tahoma"/>
            <family val="2"/>
          </rPr>
          <t xml:space="preserve">
If the project uncertainty factor is known, enter the value into the box.
The uncertainty factor calculation is outlined in Section 4.10 of the RICS Professional Standard, and is based on the product of an overall carbon contingency, an uncertainty factor for your carbon data, and another for your quantity data. 
Roughly speaking, for a typical project, you might expect an uncertainty factor of around 15% at early design stages, around 10% at detailed design, and as low as 1% for post-completion studies – all depending on the quality of the data used in your assessment. 
Where structural carbon assessments are undertaken for a few key materials such as steel and concrete, note that the range in carbon factors can be very large (as shown in upper and lower bounds of Table 2.3 of ‘How to calculate embodied carbon’). It is therefore very important to understand the impact of your choice of carbon factor, and to undertake as built carbon assessments when you know what has been delivered to site.
If you would like to calculate your own, project-specific, uncertainty factor, the following calculator could be of use: https://www.lifecyclesustainability.co.uk/WLCAUncertaintyFactorTool/ 
</t>
        </r>
        <r>
          <rPr>
            <b/>
            <sz val="9"/>
            <color indexed="81"/>
            <rFont val="Tahoma"/>
            <family val="2"/>
          </rPr>
          <t>NOTE: This calculator is not endorsed by IStructE or Elliott Wood. Use at your own risk.</t>
        </r>
        <r>
          <rPr>
            <sz val="9"/>
            <color indexed="81"/>
            <rFont val="Tahoma"/>
            <family val="2"/>
          </rPr>
          <t xml:space="preserve">
</t>
        </r>
      </text>
    </comment>
    <comment ref="L8" authorId="0" shapeId="0" xr:uid="{49D23FFC-FB34-4F71-9C33-209AEF1D5F05}">
      <text>
        <r>
          <rPr>
            <b/>
            <sz val="9"/>
            <color indexed="81"/>
            <rFont val="Tahoma"/>
            <family val="2"/>
          </rPr>
          <t>C1 - Demolition and Deconstruction.</t>
        </r>
        <r>
          <rPr>
            <sz val="9"/>
            <color indexed="81"/>
            <rFont val="Tahoma"/>
            <family val="2"/>
          </rPr>
          <t xml:space="preserve">
Select from </t>
        </r>
        <r>
          <rPr>
            <b/>
            <sz val="9"/>
            <color indexed="81"/>
            <rFont val="Tahoma"/>
            <family val="2"/>
          </rPr>
          <t>Business as usual</t>
        </r>
        <r>
          <rPr>
            <sz val="9"/>
            <color indexed="81"/>
            <rFont val="Tahoma"/>
            <family val="2"/>
          </rPr>
          <t xml:space="preserve">; </t>
        </r>
        <r>
          <rPr>
            <b/>
            <sz val="9"/>
            <color indexed="81"/>
            <rFont val="Tahoma"/>
            <family val="2"/>
          </rPr>
          <t xml:space="preserve">Good Practice </t>
        </r>
        <r>
          <rPr>
            <sz val="9"/>
            <color indexed="81"/>
            <rFont val="Tahoma"/>
            <family val="2"/>
          </rPr>
          <t xml:space="preserve">and </t>
        </r>
        <r>
          <rPr>
            <b/>
            <sz val="9"/>
            <color indexed="81"/>
            <rFont val="Tahoma"/>
            <family val="2"/>
          </rPr>
          <t>Best Practice</t>
        </r>
        <r>
          <rPr>
            <sz val="9"/>
            <color indexed="81"/>
            <rFont val="Tahoma"/>
            <family val="2"/>
          </rPr>
          <t xml:space="preserve"> deconstruction scenarios. 
This will determine the percentage used in the C1 calculation (C1 calculated as a percentage of A5.2.):
</t>
        </r>
        <r>
          <rPr>
            <b/>
            <sz val="9"/>
            <color indexed="81"/>
            <rFont val="Tahoma"/>
            <family val="2"/>
          </rPr>
          <t>Business as usual</t>
        </r>
        <r>
          <rPr>
            <sz val="9"/>
            <color indexed="81"/>
            <rFont val="Tahoma"/>
            <family val="2"/>
          </rPr>
          <t>: Standard practice for demolition, minimal attempt at deconstruction and recovery (</t>
        </r>
        <r>
          <rPr>
            <b/>
            <sz val="9"/>
            <color indexed="81"/>
            <rFont val="Tahoma"/>
            <family val="2"/>
          </rPr>
          <t>25% of A5.2</t>
        </r>
        <r>
          <rPr>
            <sz val="9"/>
            <color indexed="81"/>
            <rFont val="Tahoma"/>
            <family val="2"/>
          </rPr>
          <t xml:space="preserve">).
</t>
        </r>
        <r>
          <rPr>
            <b/>
            <sz val="9"/>
            <color indexed="81"/>
            <rFont val="Tahoma"/>
            <family val="2"/>
          </rPr>
          <t>Good practice</t>
        </r>
        <r>
          <rPr>
            <sz val="9"/>
            <color indexed="81"/>
            <rFont val="Tahoma"/>
            <family val="2"/>
          </rPr>
          <t>: Deconstruction carried out to recover key elements/materials for reuse (</t>
        </r>
        <r>
          <rPr>
            <b/>
            <sz val="9"/>
            <color indexed="81"/>
            <rFont val="Tahoma"/>
            <family val="2"/>
          </rPr>
          <t>30% of A5.2</t>
        </r>
        <r>
          <rPr>
            <sz val="9"/>
            <color indexed="81"/>
            <rFont val="Tahoma"/>
            <family val="2"/>
          </rPr>
          <t xml:space="preserve">).
</t>
        </r>
        <r>
          <rPr>
            <b/>
            <sz val="9"/>
            <color indexed="81"/>
            <rFont val="Tahoma"/>
            <family val="2"/>
          </rPr>
          <t>Best practice</t>
        </r>
        <r>
          <rPr>
            <sz val="9"/>
            <color indexed="81"/>
            <rFont val="Tahoma"/>
            <family val="2"/>
          </rPr>
          <t>: Deconstruction carried out to recover a majority of elements and materials for reuse (</t>
        </r>
        <r>
          <rPr>
            <b/>
            <sz val="9"/>
            <color indexed="81"/>
            <rFont val="Tahoma"/>
            <family val="2"/>
          </rPr>
          <t>50% of A5.2</t>
        </r>
        <r>
          <rPr>
            <sz val="9"/>
            <color indexed="81"/>
            <rFont val="Tahoma"/>
            <family val="2"/>
          </rPr>
          <t>).</t>
        </r>
      </text>
    </comment>
    <comment ref="N9" authorId="0" shapeId="0" xr:uid="{0AAA738C-4938-4D5E-9ACA-45CD7F2F3155}">
      <text>
        <r>
          <rPr>
            <b/>
            <sz val="9"/>
            <color indexed="81"/>
            <rFont val="Tahoma"/>
            <family val="2"/>
          </rPr>
          <t xml:space="preserve">Secondary Functional Unit:
</t>
        </r>
        <r>
          <rPr>
            <sz val="9"/>
            <color indexed="81"/>
            <rFont val="Tahoma"/>
            <family val="2"/>
          </rPr>
          <t xml:space="preserve">This value refers to the number of functional units (e.g. x hotel room keys; x office desks)
</t>
        </r>
      </text>
    </comment>
    <comment ref="E11" authorId="2" shapeId="0" xr:uid="{7C82D4B4-D52E-481F-9DCA-28E711D7BEB7}">
      <text>
        <r>
          <rPr>
            <sz val="9"/>
            <color indexed="81"/>
            <rFont val="Tahoma"/>
            <family val="2"/>
          </rPr>
          <t xml:space="preserve">Numbering system references BCIS SFCA categories and rules, refer BCIS Elemental Standard Form Of Cost Analysis 4th Edition. Note that all floors are counted under category 2.2, except for the lowest floor.
Bridges: Numbering system helps clarify which element groups the bridge elements belong to (after Table 2.U How to calculate embodied carbon, 3rd ed.):
1. Superstructure
2. Substructure
3. Foundations
4. Ancillaries
5. Earthworks.
</t>
        </r>
      </text>
    </comment>
    <comment ref="F11" authorId="3" shapeId="0" xr:uid="{A16B0CB2-DCC1-4AEA-A06F-9BD24BC5B8D8}">
      <text>
        <r>
          <rPr>
            <sz val="9"/>
            <color indexed="81"/>
            <rFont val="Tahoma"/>
            <family val="2"/>
          </rPr>
          <t>Description of material, i.e. use within building, location etc.</t>
        </r>
      </text>
    </comment>
    <comment ref="G11" authorId="2" shapeId="0" xr:uid="{D050D574-A8DA-4D33-AC68-14A371FD1BEF}">
      <text>
        <r>
          <rPr>
            <b/>
            <sz val="9"/>
            <color indexed="81"/>
            <rFont val="Tahoma"/>
            <family val="2"/>
          </rPr>
          <t>Component Lifespan</t>
        </r>
        <r>
          <rPr>
            <sz val="9"/>
            <color indexed="81"/>
            <rFont val="Tahoma"/>
            <family val="2"/>
          </rPr>
          <t xml:space="preserve">:
Lifespan of component / materials. The Tool automatically sets the default values. 
However, these values can be changed by the user in the cell. The value must be less than or equal to the Design Life of the structure as specified by the user on the 'Project Info' sheet.
To reset to the default values, press the 'Reset Default Values' button at the top of the Scheme Page. This will not change any custom values already entered in column G.
To reset a custom value back to the default value, please delete the custom value in the cell before pressing the button.
</t>
        </r>
        <r>
          <rPr>
            <b/>
            <sz val="9"/>
            <color indexed="81"/>
            <rFont val="Tahoma"/>
            <family val="2"/>
          </rPr>
          <t>Default values</t>
        </r>
        <r>
          <rPr>
            <sz val="9"/>
            <color indexed="81"/>
            <rFont val="Tahoma"/>
            <family val="2"/>
          </rPr>
          <t xml:space="preserve">:
</t>
        </r>
        <r>
          <rPr>
            <b/>
            <sz val="9"/>
            <color indexed="81"/>
            <rFont val="Tahoma"/>
            <family val="2"/>
          </rPr>
          <t>Buildings</t>
        </r>
        <r>
          <rPr>
            <sz val="9"/>
            <color indexed="81"/>
            <rFont val="Tahoma"/>
            <family val="2"/>
          </rPr>
          <t xml:space="preserve">:  the default component lifespan is determined by the material selected, and is based on the default values in Table 2.10 ('How to Calculate Embodied Carbon, 3rd ed.') .
</t>
        </r>
        <r>
          <rPr>
            <b/>
            <sz val="9"/>
            <color indexed="81"/>
            <rFont val="Tahoma"/>
            <family val="2"/>
          </rPr>
          <t>Bridges</t>
        </r>
        <r>
          <rPr>
            <sz val="9"/>
            <color indexed="81"/>
            <rFont val="Tahoma"/>
            <family val="2"/>
          </rPr>
          <t xml:space="preserve">: the component lifespan is determined by the Bridge Element selected in column E. The default values are based on Table 2.11 ('How to Calculate Embodied Carbon, 3rd ed.') .
</t>
        </r>
      </text>
    </comment>
    <comment ref="H11" authorId="0" shapeId="0" xr:uid="{AAF2956E-F659-4E0C-8CEB-CB4490B792F8}">
      <text>
        <r>
          <rPr>
            <b/>
            <sz val="9"/>
            <color indexed="81"/>
            <rFont val="Tahoma"/>
            <family val="2"/>
          </rPr>
          <t xml:space="preserve">Aspect of Structure:
</t>
        </r>
        <r>
          <rPr>
            <sz val="9"/>
            <color indexed="81"/>
            <rFont val="Tahoma"/>
            <family val="2"/>
          </rPr>
          <t xml:space="preserve">Select whether the Structural Element of the Project is part of a </t>
        </r>
        <r>
          <rPr>
            <b/>
            <sz val="9"/>
            <color indexed="81"/>
            <rFont val="Tahoma"/>
            <family val="2"/>
          </rPr>
          <t>New Build</t>
        </r>
        <r>
          <rPr>
            <sz val="9"/>
            <color indexed="81"/>
            <rFont val="Tahoma"/>
            <family val="2"/>
          </rPr>
          <t>; an</t>
        </r>
        <r>
          <rPr>
            <b/>
            <sz val="9"/>
            <color indexed="81"/>
            <rFont val="Tahoma"/>
            <family val="2"/>
          </rPr>
          <t xml:space="preserve"> Extension</t>
        </r>
        <r>
          <rPr>
            <sz val="9"/>
            <color indexed="81"/>
            <rFont val="Tahoma"/>
            <family val="2"/>
          </rPr>
          <t xml:space="preserve"> to an existing structure; or the refurbishment of a </t>
        </r>
        <r>
          <rPr>
            <b/>
            <sz val="9"/>
            <color indexed="81"/>
            <rFont val="Tahoma"/>
            <family val="2"/>
          </rPr>
          <t>Retained</t>
        </r>
        <r>
          <rPr>
            <sz val="9"/>
            <color indexed="81"/>
            <rFont val="Tahoma"/>
            <family val="2"/>
          </rPr>
          <t xml:space="preserve"> structural element.
Note that:
- </t>
        </r>
        <r>
          <rPr>
            <b/>
            <sz val="9"/>
            <color indexed="81"/>
            <rFont val="Tahoma"/>
            <family val="2"/>
          </rPr>
          <t xml:space="preserve">New Build </t>
        </r>
        <r>
          <rPr>
            <sz val="9"/>
            <color indexed="81"/>
            <rFont val="Tahoma"/>
            <family val="2"/>
          </rPr>
          <t xml:space="preserve">and </t>
        </r>
        <r>
          <rPr>
            <b/>
            <sz val="9"/>
            <color indexed="81"/>
            <rFont val="Tahoma"/>
            <family val="2"/>
          </rPr>
          <t xml:space="preserve">Extension </t>
        </r>
        <r>
          <rPr>
            <sz val="9"/>
            <color indexed="81"/>
            <rFont val="Tahoma"/>
            <family val="2"/>
          </rPr>
          <t xml:space="preserve">are both considered part of the New GIA/Functional Area.
- if you are building a mezzanine within an existing building, this should not be counted as 'New' but as part of 'Retained' instead.
</t>
        </r>
      </text>
    </comment>
    <comment ref="I11" authorId="2" shapeId="0" xr:uid="{582C61DC-B81F-4A95-B166-C2D2232CC7DD}">
      <text>
        <r>
          <rPr>
            <sz val="9"/>
            <color indexed="81"/>
            <rFont val="Tahoma"/>
            <family val="2"/>
          </rPr>
          <t xml:space="preserve">Specify whether the material / component is a significant temporary works element.
This  is when:  
-  the project will likely have a large carbon impact, or;
-  the temporary works differ significantly between the different schemes under consideration.
See </t>
        </r>
        <r>
          <rPr>
            <i/>
            <sz val="9"/>
            <color indexed="81"/>
            <rFont val="Tahoma"/>
            <family val="2"/>
          </rPr>
          <t xml:space="preserve">'How to calculate embodied carbon, pg. 31-32, </t>
        </r>
        <r>
          <rPr>
            <sz val="9"/>
            <color indexed="81"/>
            <rFont val="Tahoma"/>
            <family val="2"/>
          </rPr>
          <t>for examples.</t>
        </r>
      </text>
    </comment>
    <comment ref="J11" authorId="2" shapeId="0" xr:uid="{7D4D848D-62EE-479C-9205-783D6695ABF8}">
      <text>
        <r>
          <rPr>
            <sz val="9"/>
            <color indexed="81"/>
            <rFont val="Tahoma"/>
            <family val="2"/>
          </rPr>
          <t>Enter the number of times the Significant Temporary Works will be used before it reaches End of Life (EOL). 
NOTE: If the number of times the material will be used before EOL is unknown, the value should be set to 1.</t>
        </r>
      </text>
    </comment>
    <comment ref="K11" authorId="4" shapeId="0" xr:uid="{AF2E900B-1D73-41EC-BA07-C504DCF4B644}">
      <text>
        <r>
          <rPr>
            <sz val="9"/>
            <color indexed="81"/>
            <rFont val="Tahoma"/>
            <family val="2"/>
          </rPr>
          <t xml:space="preserve">Select whether you want to enter the material quantities as volume or mass. Volume is preferred, to use the built in density values.
</t>
        </r>
      </text>
    </comment>
    <comment ref="M11" authorId="3" shapeId="0" xr:uid="{19257CAB-1D85-4E79-ABFF-16D6FA2A9BC9}">
      <text>
        <r>
          <rPr>
            <sz val="9"/>
            <color indexed="81"/>
            <rFont val="Tahoma"/>
            <family val="2"/>
          </rPr>
          <t>If relevant, select concrete reinforcement to include in calculation. Rebar may be added separately as 'steel' in the material column. The value in brackets is the reinforcement amount in kg/m</t>
        </r>
        <r>
          <rPr>
            <vertAlign val="superscript"/>
            <sz val="9"/>
            <color indexed="81"/>
            <rFont val="Tahoma"/>
            <family val="2"/>
          </rPr>
          <t>3</t>
        </r>
        <r>
          <rPr>
            <sz val="9"/>
            <color indexed="81"/>
            <rFont val="Tahoma"/>
            <family val="2"/>
          </rPr>
          <t>. Default reinforcement rates can be edited in the Custom Data tab.</t>
        </r>
      </text>
    </comment>
    <comment ref="Q11" authorId="0" shapeId="0" xr:uid="{11B779F9-D5FA-4DEE-9838-93D9779102AC}">
      <text>
        <r>
          <rPr>
            <b/>
            <sz val="9"/>
            <color indexed="81"/>
            <rFont val="Tahoma"/>
            <family val="2"/>
          </rPr>
          <t>A5.2 - Construction Activities:</t>
        </r>
        <r>
          <rPr>
            <sz val="9"/>
            <color indexed="81"/>
            <rFont val="Tahoma"/>
            <family val="2"/>
          </rPr>
          <t xml:space="preserve">
A5.2 (TW) only refers to the Significant Temporary Works element of A5.2.
</t>
        </r>
        <r>
          <rPr>
            <b/>
            <sz val="9"/>
            <color indexed="81"/>
            <rFont val="Tahoma"/>
            <family val="2"/>
          </rPr>
          <t xml:space="preserve">A5.2 - Excavation
</t>
        </r>
        <r>
          <rPr>
            <sz val="9"/>
            <color indexed="81"/>
            <rFont val="Tahoma"/>
            <family val="2"/>
          </rPr>
          <t>Cells Q44:45 only refer to the excavation element of A5.2.</t>
        </r>
      </text>
    </comment>
    <comment ref="W11" authorId="0" shapeId="0" xr:uid="{621B52E8-465F-4D95-ACCB-665A1629A5DD}">
      <text>
        <r>
          <rPr>
            <b/>
            <sz val="9"/>
            <color indexed="81"/>
            <rFont val="Tahoma"/>
            <family val="2"/>
          </rPr>
          <t>D1 - Benefits and Loads:</t>
        </r>
        <r>
          <rPr>
            <sz val="9"/>
            <color indexed="81"/>
            <rFont val="Tahoma"/>
            <family val="2"/>
          </rPr>
          <t xml:space="preserve">
Note that D2 (benefits associated with modules B6-B8) is not included in the embodied carbon scope as B6-7 are operational carbon, and B8 is user carbon.</t>
        </r>
      </text>
    </comment>
    <comment ref="X11" authorId="0" shapeId="0" xr:uid="{7BB82922-2890-4018-8DB4-3112B44EF5EA}">
      <text>
        <r>
          <rPr>
            <sz val="9"/>
            <color indexed="81"/>
            <rFont val="Tahoma"/>
            <family val="2"/>
          </rPr>
          <t xml:space="preserve">Biogenic carbon is reported separately within A0-A5 for two main reasons:
1. Including biogenic carbon within A0-A5 would typically result in a negative value for A0-A5 embodied carbon (i.e. showing a net extraction of carbon emissions from the atmosphere). This could allow engineers to show that less efficient use of timber results in a lower value (i.e. a greater negative value) of embodied carbon. This must be avoided to prevent unnecessary use of resources.
2. Helps emphasise the fact that the sequestration of biogenic carbon is of climatic benefit. This should be reported and explained to clients and collaborators.
</t>
        </r>
      </text>
    </comment>
    <comment ref="BQ11" authorId="3" shapeId="0" xr:uid="{EB5E6258-A865-49E7-A77F-0830EA445073}">
      <text>
        <r>
          <rPr>
            <b/>
            <sz val="9"/>
            <color indexed="81"/>
            <rFont val="Tahoma"/>
            <family val="2"/>
          </rPr>
          <t>--DO NOT CHANGE--</t>
        </r>
        <r>
          <rPr>
            <sz val="9"/>
            <color indexed="81"/>
            <rFont val="Tahoma"/>
            <family val="2"/>
          </rPr>
          <t xml:space="preserve">
WEIGHT CALCULATED AUTOMATICALLY</t>
        </r>
      </text>
    </comment>
    <comment ref="B44" authorId="1" shapeId="0" xr:uid="{E5464843-776C-4139-B654-8DC65928A191}">
      <text>
        <r>
          <rPr>
            <sz val="9"/>
            <color indexed="81"/>
            <rFont val="Tahoma"/>
            <family val="2"/>
          </rPr>
          <t>Uses 'percentage excavation removed from site' specified on Project Info sheet to calculate emissions related to removal of excavated materials. Auto-calculates for all foundations and piles, but requires additional user-input for other excavation (e.g. basements, underslab drainage) in row 45.</t>
        </r>
      </text>
    </comment>
    <comment ref="B45" authorId="0" shapeId="0" xr:uid="{46272D71-22C5-446D-B096-601EEFDFE6CD}">
      <text>
        <r>
          <rPr>
            <b/>
            <sz val="9"/>
            <color indexed="81"/>
            <rFont val="Tahoma"/>
            <family val="2"/>
          </rPr>
          <t>Excavation - other</t>
        </r>
        <r>
          <rPr>
            <sz val="9"/>
            <color indexed="81"/>
            <rFont val="Tahoma"/>
            <family val="2"/>
          </rPr>
          <t xml:space="preserve">:
Buildings: Please use this row to enter values for any other emissions associated with the removal of on site excavations (e.g. basements, underslab drainage) which are not included within row 44. 
Bridges: Requires additional user input. To calculate excavations for bridges, please refer to Spon's Civil Engineering and Highway Works Price Book 2023, or a similar cost/time/resource reference. Alternatively, use specific carbon estimates such as included in texts such as CESMM4. A full list of common factors is included within the NZBG's calculation guidance. </t>
        </r>
      </text>
    </comment>
    <comment ref="S47" authorId="0" shapeId="0" xr:uid="{B9CB070E-6385-4BC0-9898-D32C83E4D0E9}">
      <text>
        <r>
          <rPr>
            <b/>
            <sz val="9"/>
            <color indexed="81"/>
            <rFont val="Tahoma"/>
            <family val="2"/>
          </rPr>
          <t>A5.2</t>
        </r>
        <r>
          <rPr>
            <sz val="9"/>
            <color indexed="81"/>
            <rFont val="Tahoma"/>
            <family val="2"/>
          </rPr>
          <t xml:space="preserve"> is the sum of:
Significant temporary works (cells Q12:Q43) + the carbon impacts of excavation on site (Q44:45) + additional site activities (New/Extension GIA * A5.2 value). 
Note: the additional site activities are accounted for within the default A5.2 value: 20 kgCo2e/m2. .
</t>
        </r>
      </text>
    </comment>
    <comment ref="U47" authorId="0" shapeId="0" xr:uid="{0437B68D-9828-4A9D-8C94-F831772E6170}">
      <text>
        <r>
          <rPr>
            <b/>
            <sz val="9"/>
            <color indexed="81"/>
            <rFont val="Tahoma"/>
            <family val="2"/>
          </rPr>
          <t xml:space="preserve">Sub-Module B4.2:
</t>
        </r>
        <r>
          <rPr>
            <sz val="9"/>
            <color indexed="81"/>
            <rFont val="Tahoma"/>
            <family val="2"/>
          </rPr>
          <t>This module is only applicable to infrastructure projects.</t>
        </r>
        <r>
          <rPr>
            <b/>
            <sz val="9"/>
            <color indexed="81"/>
            <rFont val="Tahoma"/>
            <family val="2"/>
          </rPr>
          <t xml:space="preserve">
</t>
        </r>
        <r>
          <rPr>
            <sz val="9"/>
            <color indexed="81"/>
            <rFont val="Tahoma"/>
            <family val="2"/>
          </rPr>
          <t xml:space="preserve">Replacement of systems or components that are essential to the functioning of infrastructure, but are not normally considered as construction products.
</t>
        </r>
        <r>
          <rPr>
            <sz val="9"/>
            <color indexed="81"/>
            <rFont val="Tahoma"/>
            <family val="2"/>
          </rPr>
          <t xml:space="preserve">
</t>
        </r>
      </text>
    </comment>
    <comment ref="V47" authorId="0" shapeId="0" xr:uid="{732107EE-4DD2-4509-B60D-338B3E386F46}">
      <text>
        <r>
          <rPr>
            <sz val="9"/>
            <color indexed="81"/>
            <rFont val="Tahoma"/>
            <family val="2"/>
          </rPr>
          <t xml:space="preserve">Calculated as a percentage of A5.2.
Percentage determined by  'End of Life Scenario' selection.
</t>
        </r>
      </text>
    </comment>
    <comment ref="O48" authorId="0" shapeId="0" xr:uid="{EDFBB7D2-B894-4397-A4C7-9D8A08FEAAA9}">
      <text>
        <r>
          <rPr>
            <b/>
            <sz val="9"/>
            <color indexed="81"/>
            <rFont val="Tahoma"/>
            <family val="2"/>
          </rPr>
          <t xml:space="preserve">Global Values:
</t>
        </r>
        <r>
          <rPr>
            <sz val="9"/>
            <color indexed="81"/>
            <rFont val="Tahoma"/>
            <family val="2"/>
          </rPr>
          <t>Note that these values are the raw data.
No uncertainty factor or decarbonisation factor has been applied.</t>
        </r>
        <r>
          <rPr>
            <sz val="9"/>
            <color indexed="81"/>
            <rFont val="Tahoma"/>
            <family val="2"/>
          </rPr>
          <t xml:space="preserve">
</t>
        </r>
      </text>
    </comment>
    <comment ref="T50" authorId="0" shapeId="0" xr:uid="{5C4B4D14-7EE7-4B8B-B9D5-87E4B15BB7CD}">
      <text>
        <r>
          <rPr>
            <b/>
            <sz val="9"/>
            <color indexed="81"/>
            <rFont val="Tahoma"/>
            <family val="2"/>
          </rPr>
          <t xml:space="preserve">Module D - Benefits or Burdens beyond End of Life:
</t>
        </r>
        <r>
          <rPr>
            <sz val="9"/>
            <color indexed="81"/>
            <rFont val="Tahoma"/>
            <family val="2"/>
          </rPr>
          <t xml:space="preserve">Note that Module D only refers to D1.
</t>
        </r>
        <r>
          <rPr>
            <b/>
            <sz val="9"/>
            <color indexed="81"/>
            <rFont val="Tahoma"/>
            <family val="2"/>
          </rPr>
          <t xml:space="preserve">
</t>
        </r>
        <r>
          <rPr>
            <sz val="9"/>
            <color indexed="81"/>
            <rFont val="Tahoma"/>
            <family val="2"/>
          </rPr>
          <t>Sub-module D2 is not included in the total D value as it is outside the scope of embodied carbon (B6-B7 and B8 refer to operational and user carbon respectively).</t>
        </r>
        <r>
          <rPr>
            <sz val="9"/>
            <color indexed="81"/>
            <rFont val="Tahoma"/>
            <family val="2"/>
          </rPr>
          <t xml:space="preserve">
</t>
        </r>
      </text>
    </comment>
    <comment ref="O51" authorId="0" shapeId="0" xr:uid="{E10F0474-2442-4861-970A-4701C5D507D6}">
      <text>
        <r>
          <rPr>
            <b/>
            <sz val="9"/>
            <color indexed="81"/>
            <rFont val="Tahoma"/>
            <family val="2"/>
          </rPr>
          <t xml:space="preserve">Total:
</t>
        </r>
        <r>
          <rPr>
            <sz val="9"/>
            <color indexed="81"/>
            <rFont val="Tahoma"/>
            <family val="2"/>
          </rPr>
          <t xml:space="preserve">Note that these values are the raw data.
No uncertainty factor or decarbonisation factor has been applied.
</t>
        </r>
      </text>
    </comment>
    <comment ref="R55" authorId="0" shapeId="0" xr:uid="{0B9FBDAF-E6C2-47BE-BA4C-83BC971A93C6}">
      <text>
        <r>
          <rPr>
            <b/>
            <sz val="9"/>
            <color indexed="81"/>
            <rFont val="Tahoma"/>
            <family val="2"/>
          </rPr>
          <t xml:space="preserve">Secondary Functional Unit:
</t>
        </r>
        <r>
          <rPr>
            <sz val="9"/>
            <color indexed="81"/>
            <rFont val="Tahoma"/>
            <family val="2"/>
          </rPr>
          <t xml:space="preserve">Note that this value refers to A0-A5 Whole Project (kgCO2e), which has had the uncertainty factor and decarbonisation factor applied.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Nicholas McDonald</author>
    <author>Thomas Howarth</author>
    <author>Penny Gowler</author>
    <author>William Hudson</author>
    <author xml:space="preserve"> -Penny Gowler</author>
  </authors>
  <commentList>
    <comment ref="D3" authorId="0" shapeId="0" xr:uid="{3EDA2241-5010-44D1-88AD-9248AC86CC26}">
      <text>
        <r>
          <rPr>
            <b/>
            <sz val="9"/>
            <color indexed="81"/>
            <rFont val="Tahoma"/>
            <family val="2"/>
          </rPr>
          <t>Reset Default Values:</t>
        </r>
        <r>
          <rPr>
            <sz val="9"/>
            <color indexed="81"/>
            <rFont val="Tahoma"/>
            <family val="2"/>
          </rPr>
          <t xml:space="preserve">
This will reset the default values of A5.1, A5.2 and the Uncertainty Factor.
It will also reset any empty cells from Column G ("Component Lifespan") to their original state.
Note: this will not change any values already entered in Column G.</t>
        </r>
      </text>
    </comment>
    <comment ref="F3" authorId="1" shapeId="0" xr:uid="{40D7A544-7B18-46C4-9C5E-65E4D3280FDB}">
      <text>
        <r>
          <rPr>
            <sz val="9"/>
            <color rgb="FF000000"/>
            <rFont val="Tahoma"/>
            <family val="2"/>
          </rPr>
          <t>Do not use \ , / , * , ? , : , [ , ] in scheme name.</t>
        </r>
      </text>
    </comment>
    <comment ref="K6" authorId="0" shapeId="0" xr:uid="{0E13FC52-2FE1-4DC8-B514-760C14BD1CB7}">
      <text>
        <r>
          <rPr>
            <b/>
            <sz val="9"/>
            <color indexed="81"/>
            <rFont val="Tahoma"/>
            <family val="2"/>
          </rPr>
          <t xml:space="preserve">Uncertainty Factor (Default value = 15%):
</t>
        </r>
        <r>
          <rPr>
            <sz val="9"/>
            <color indexed="81"/>
            <rFont val="Tahoma"/>
            <family val="2"/>
          </rPr>
          <t>If the project uncertainty factor is known, enter the value into the box.</t>
        </r>
        <r>
          <rPr>
            <b/>
            <sz val="9"/>
            <color indexed="81"/>
            <rFont val="Tahoma"/>
            <family val="2"/>
          </rPr>
          <t xml:space="preserve">
</t>
        </r>
        <r>
          <rPr>
            <sz val="9"/>
            <color indexed="81"/>
            <rFont val="Tahoma"/>
            <family val="2"/>
          </rPr>
          <t xml:space="preserve">The uncertainty factor calculation is outlined in Section 4.10 of the RICS Professional Standard, and is based on the product of an overall carbon contingency, an uncertainty factor for your carbon data, and another for your quantity data. 
Roughly speaking, for a typical project, you might expect an uncertainty factor of around 15% at early design stages, around 10% at detailed design, and as low as 1% for post-completion studies – all depending on the quality of the data used in your assessment. 
Where structural carbon assessments are undertaken for a few key materials such as steel and concrete, note that the range in carbon factors can be very large (as shown in upper and lower bounds of Table 2.3 of ‘How to calculate embodied carbon’). It is therefore very important to understand the impact of your choice of carbon factor, and to undertake as built carbon assessments when you know what has been delivered to site.
If you would like to calculate your own, project-specifc, uncertainty factor, the following calculator could be of use: https://www.lifecyclesustainability.co.uk/WLCAUncertaintyFactorTool/ 
</t>
        </r>
        <r>
          <rPr>
            <b/>
            <sz val="9"/>
            <color indexed="81"/>
            <rFont val="Tahoma"/>
            <family val="2"/>
          </rPr>
          <t>NOTE: This calculator is not endorsed by IStructE or Elliott Wood. Use at your own risk.</t>
        </r>
        <r>
          <rPr>
            <sz val="9"/>
            <color indexed="81"/>
            <rFont val="Tahoma"/>
            <family val="2"/>
          </rPr>
          <t xml:space="preserve">
</t>
        </r>
      </text>
    </comment>
    <comment ref="E8" authorId="0" shapeId="0" xr:uid="{EED88E3F-6C6F-4240-A003-9221BD5ACDD1}">
      <text>
        <r>
          <rPr>
            <b/>
            <sz val="9"/>
            <color indexed="81"/>
            <rFont val="Tahoma"/>
            <family val="2"/>
          </rPr>
          <t>New GIA or Functional Area [m2]:</t>
        </r>
        <r>
          <rPr>
            <sz val="9"/>
            <color indexed="81"/>
            <rFont val="Tahoma"/>
            <family val="2"/>
          </rPr>
          <t xml:space="preserve">
New refers to the GIA or Functional Area of both an extension to the structure and a new-build. 
Note that if you are building a mezzanine within an existing building, this should not be counted as 'New' but as part of 'Retained' instead.</t>
        </r>
      </text>
    </comment>
    <comment ref="F8" authorId="0" shapeId="0" xr:uid="{BA5AC3E5-FF31-4086-B890-64101C01EDCC}">
      <text>
        <r>
          <rPr>
            <b/>
            <sz val="9"/>
            <color indexed="81"/>
            <rFont val="Tahoma"/>
            <family val="2"/>
          </rPr>
          <t>Demolished GIA or Functional Area:</t>
        </r>
        <r>
          <rPr>
            <sz val="9"/>
            <color indexed="81"/>
            <rFont val="Tahoma"/>
            <family val="2"/>
          </rPr>
          <t xml:space="preserve">
A5.1 carbon factor value required.
</t>
        </r>
        <r>
          <rPr>
            <b/>
            <sz val="9"/>
            <color indexed="81"/>
            <rFont val="Tahoma"/>
            <family val="2"/>
          </rPr>
          <t xml:space="preserve">Default value is 17.5 kgCO2e/m2.
</t>
        </r>
        <r>
          <rPr>
            <sz val="9"/>
            <color indexed="81"/>
            <rFont val="Tahoma"/>
            <family val="2"/>
          </rPr>
          <t>This value can be updated if specific site data is known. 
Please ensure  this value is in kgCO2e/m2.</t>
        </r>
      </text>
    </comment>
    <comment ref="G8" authorId="0" shapeId="0" xr:uid="{B62AB046-E2F9-455C-851F-AB6883FE354E}">
      <text>
        <r>
          <rPr>
            <b/>
            <sz val="9"/>
            <color indexed="81"/>
            <rFont val="Tahoma"/>
            <family val="2"/>
          </rPr>
          <t xml:space="preserve">Retained GIA or Functional Area:
</t>
        </r>
        <r>
          <rPr>
            <sz val="9"/>
            <color indexed="81"/>
            <rFont val="Tahoma"/>
            <family val="2"/>
          </rPr>
          <t xml:space="preserve">A5.2 Carbon Factor value required.
</t>
        </r>
        <r>
          <rPr>
            <b/>
            <sz val="9"/>
            <color indexed="81"/>
            <rFont val="Tahoma"/>
            <family val="2"/>
          </rPr>
          <t>Default value is 20 kgCo2e/m2.</t>
        </r>
        <r>
          <rPr>
            <sz val="9"/>
            <color indexed="81"/>
            <rFont val="Tahoma"/>
            <family val="2"/>
          </rPr>
          <t xml:space="preserve"> This value accounts for ordinary temporary works. Only include temporary works within the scheme if they are considered significant:
   - Steel frames used to stabilise existing structures during   construction 
   - Form travellers, erection gantries, launching noses, falsework, temporary foundations, temporary kingpost walls, temporary cables, trestles, and crane pads.
This value can be changed to include site energy related emissions if known. 
Please ensure  this value is in kgCO2e/m2.
</t>
        </r>
      </text>
    </comment>
    <comment ref="H8" authorId="0" shapeId="0" xr:uid="{098403BC-A5BE-4F7C-B9BE-EF8162521061}">
      <text>
        <r>
          <rPr>
            <b/>
            <sz val="9"/>
            <color indexed="81"/>
            <rFont val="Tahoma"/>
            <family val="2"/>
          </rPr>
          <t>Pre-Construction:</t>
        </r>
        <r>
          <rPr>
            <sz val="9"/>
            <color indexed="81"/>
            <rFont val="Tahoma"/>
            <family val="2"/>
          </rPr>
          <t xml:space="preserve">
For most projects, can be assumed to have a neglible emissions contibution and can be set as 0.
However, may be significant:
  - For infrastructure and masterplan projects
  - where a project-specific design office is established.
   - where the design team requires signfifcant amounts of air travel during design phases
In these instances, A0 should be calculated.
</t>
        </r>
      </text>
    </comment>
    <comment ref="I8" authorId="0" shapeId="0" xr:uid="{565FBAD6-F69B-46B4-A9FF-56B71C45B520}">
      <text>
        <r>
          <rPr>
            <b/>
            <sz val="9"/>
            <color indexed="81"/>
            <rFont val="Tahoma"/>
            <family val="2"/>
          </rPr>
          <t>Worker Transport</t>
        </r>
        <r>
          <rPr>
            <sz val="9"/>
            <color indexed="81"/>
            <rFont val="Tahoma"/>
            <family val="2"/>
          </rPr>
          <t>:
This is an optional value.
If known, use equation 2.6 in the '</t>
        </r>
        <r>
          <rPr>
            <i/>
            <sz val="9"/>
            <color indexed="81"/>
            <rFont val="Tahoma"/>
            <family val="2"/>
          </rPr>
          <t xml:space="preserve">How to calculate embodied carbon' </t>
        </r>
        <r>
          <rPr>
            <sz val="9"/>
            <color indexed="81"/>
            <rFont val="Tahoma"/>
            <family val="2"/>
          </rPr>
          <t>guide to calculate.</t>
        </r>
      </text>
    </comment>
    <comment ref="J8" authorId="0" shapeId="0" xr:uid="{D67B412C-4318-497C-A16E-B97BBBAD410F}">
      <text>
        <r>
          <rPr>
            <b/>
            <sz val="9"/>
            <color indexed="81"/>
            <rFont val="Tahoma"/>
            <family val="2"/>
          </rPr>
          <t>Sub-Module B4.2:</t>
        </r>
        <r>
          <rPr>
            <sz val="9"/>
            <color indexed="81"/>
            <rFont val="Tahoma"/>
            <family val="2"/>
          </rPr>
          <t xml:space="preserve">
This module is only applicable to infrastructure projects. 
</t>
        </r>
        <r>
          <rPr>
            <b/>
            <sz val="9"/>
            <color indexed="81"/>
            <rFont val="Tahoma"/>
            <family val="2"/>
          </rPr>
          <t xml:space="preserve">Default value for buildings = 0
</t>
        </r>
        <r>
          <rPr>
            <sz val="9"/>
            <color indexed="81"/>
            <rFont val="Tahoma"/>
            <family val="2"/>
          </rPr>
          <t xml:space="preserve">
Refers to the replacement of systems or components that are essential to the functioning of infrastructure, but are not normally considered as construction products.</t>
        </r>
      </text>
    </comment>
    <comment ref="K8" authorId="0" shapeId="0" xr:uid="{6447737F-A63C-4E8A-9B6C-79415BD51BE3}">
      <text>
        <r>
          <rPr>
            <b/>
            <sz val="9"/>
            <color indexed="81"/>
            <rFont val="Tahoma"/>
            <family val="2"/>
          </rPr>
          <t xml:space="preserve">Uncertainty Factor (Default value = 15%):
</t>
        </r>
        <r>
          <rPr>
            <sz val="9"/>
            <color indexed="81"/>
            <rFont val="Tahoma"/>
            <family val="2"/>
          </rPr>
          <t xml:space="preserve">If the project uncertainty factor is known, enter the value into the box.
The uncertainty factor calculation is outlined in Section 4.10 of the RICS Professional Standard, and is based on the product of an overall carbon contingency, an uncertainty factor for your carbon data, and another for your quantity data. 
Roughly speaking, for a typical project, you might expect an uncertainty factor of around 15% at early design stages, around 10% at detailed design, and as low as 1% for post-completion studies – all depending on the quality of the data used in your assessment. 
Where structural carbon assessments are undertaken for a few key materials such as steel and concrete, note that the range in carbon factors can be very large (as shown in upper and lower bounds of Table 2.3 of ‘How to calculate embodied carbon’). It is therefore very important to understand the impact of your choice of carbon factor, and to undertake as built carbon assessments when you know what has been delivered to site.
If you would like to calculate your own, project-specific, uncertainty factor, the following calculator could be of use: https://www.lifecyclesustainability.co.uk/WLCAUncertaintyFactorTool/ </t>
        </r>
        <r>
          <rPr>
            <b/>
            <sz val="9"/>
            <color indexed="81"/>
            <rFont val="Tahoma"/>
            <family val="2"/>
          </rPr>
          <t xml:space="preserve">
NOTE: This calculator is not endorsed by IStructE or Elliott Wood. Use at your own risk.</t>
        </r>
        <r>
          <rPr>
            <sz val="9"/>
            <color indexed="81"/>
            <rFont val="Tahoma"/>
            <family val="2"/>
          </rPr>
          <t xml:space="preserve">
</t>
        </r>
      </text>
    </comment>
    <comment ref="L8" authorId="0" shapeId="0" xr:uid="{46A323DC-7F95-4376-A0EA-CDFEEE057772}">
      <text>
        <r>
          <rPr>
            <b/>
            <sz val="9"/>
            <color indexed="81"/>
            <rFont val="Tahoma"/>
            <family val="2"/>
          </rPr>
          <t>C1 - Demolition and Deconstruction</t>
        </r>
        <r>
          <rPr>
            <sz val="9"/>
            <color indexed="81"/>
            <rFont val="Tahoma"/>
            <family val="2"/>
          </rPr>
          <t xml:space="preserve">.
Select from </t>
        </r>
        <r>
          <rPr>
            <b/>
            <sz val="9"/>
            <color indexed="81"/>
            <rFont val="Tahoma"/>
            <family val="2"/>
          </rPr>
          <t>Business as usual</t>
        </r>
        <r>
          <rPr>
            <sz val="9"/>
            <color indexed="81"/>
            <rFont val="Tahoma"/>
            <family val="2"/>
          </rPr>
          <t xml:space="preserve">; </t>
        </r>
        <r>
          <rPr>
            <b/>
            <sz val="9"/>
            <color indexed="81"/>
            <rFont val="Tahoma"/>
            <family val="2"/>
          </rPr>
          <t>Good Practice</t>
        </r>
        <r>
          <rPr>
            <sz val="9"/>
            <color indexed="81"/>
            <rFont val="Tahoma"/>
            <family val="2"/>
          </rPr>
          <t xml:space="preserve"> and</t>
        </r>
        <r>
          <rPr>
            <b/>
            <sz val="9"/>
            <color indexed="81"/>
            <rFont val="Tahoma"/>
            <family val="2"/>
          </rPr>
          <t xml:space="preserve"> Best Practice</t>
        </r>
        <r>
          <rPr>
            <sz val="9"/>
            <color indexed="81"/>
            <rFont val="Tahoma"/>
            <family val="2"/>
          </rPr>
          <t xml:space="preserve"> deconstruction scenarios. 
This will determine the percentage used in the C1 calculation (C1 calculated as a percentage of A5.2.):
</t>
        </r>
        <r>
          <rPr>
            <b/>
            <sz val="9"/>
            <color indexed="81"/>
            <rFont val="Tahoma"/>
            <family val="2"/>
          </rPr>
          <t>Business as usual</t>
        </r>
        <r>
          <rPr>
            <sz val="9"/>
            <color indexed="81"/>
            <rFont val="Tahoma"/>
            <family val="2"/>
          </rPr>
          <t>: Standard practice for demolition, minimal attempt at deconstruction and recovery (</t>
        </r>
        <r>
          <rPr>
            <b/>
            <sz val="9"/>
            <color indexed="81"/>
            <rFont val="Tahoma"/>
            <family val="2"/>
          </rPr>
          <t>25% of A5.2</t>
        </r>
        <r>
          <rPr>
            <sz val="9"/>
            <color indexed="81"/>
            <rFont val="Tahoma"/>
            <family val="2"/>
          </rPr>
          <t xml:space="preserve">).
</t>
        </r>
        <r>
          <rPr>
            <b/>
            <sz val="9"/>
            <color indexed="81"/>
            <rFont val="Tahoma"/>
            <family val="2"/>
          </rPr>
          <t>Good practice</t>
        </r>
        <r>
          <rPr>
            <sz val="9"/>
            <color indexed="81"/>
            <rFont val="Tahoma"/>
            <family val="2"/>
          </rPr>
          <t>: Deconstruction carried out to recover key elements/materials for reuse (</t>
        </r>
        <r>
          <rPr>
            <b/>
            <sz val="9"/>
            <color indexed="81"/>
            <rFont val="Tahoma"/>
            <family val="2"/>
          </rPr>
          <t>30% of A5.2</t>
        </r>
        <r>
          <rPr>
            <sz val="9"/>
            <color indexed="81"/>
            <rFont val="Tahoma"/>
            <family val="2"/>
          </rPr>
          <t xml:space="preserve">).
</t>
        </r>
        <r>
          <rPr>
            <b/>
            <sz val="9"/>
            <color indexed="81"/>
            <rFont val="Tahoma"/>
            <family val="2"/>
          </rPr>
          <t>Best practice</t>
        </r>
        <r>
          <rPr>
            <sz val="9"/>
            <color indexed="81"/>
            <rFont val="Tahoma"/>
            <family val="2"/>
          </rPr>
          <t>: Deconstruction carried out to recover a majority of elements and materials for reuse (</t>
        </r>
        <r>
          <rPr>
            <b/>
            <sz val="9"/>
            <color indexed="81"/>
            <rFont val="Tahoma"/>
            <family val="2"/>
          </rPr>
          <t>50% of A5.2</t>
        </r>
        <r>
          <rPr>
            <sz val="9"/>
            <color indexed="81"/>
            <rFont val="Tahoma"/>
            <family val="2"/>
          </rPr>
          <t>).</t>
        </r>
      </text>
    </comment>
    <comment ref="N9" authorId="0" shapeId="0" xr:uid="{C6006A2E-4906-4CF2-9D34-4FD7BC48E4E5}">
      <text>
        <r>
          <rPr>
            <b/>
            <sz val="9"/>
            <color indexed="81"/>
            <rFont val="Tahoma"/>
            <family val="2"/>
          </rPr>
          <t xml:space="preserve">Secondary Functional Unit:
</t>
        </r>
        <r>
          <rPr>
            <sz val="9"/>
            <color indexed="81"/>
            <rFont val="Tahoma"/>
            <family val="2"/>
          </rPr>
          <t xml:space="preserve">This value refers to the number of functional units (e.g. x hotel room keys; x office desks)
</t>
        </r>
      </text>
    </comment>
    <comment ref="E11" authorId="2" shapeId="0" xr:uid="{36207C5D-E304-47C8-87F3-91DD33BA9209}">
      <text>
        <r>
          <rPr>
            <sz val="9"/>
            <color indexed="81"/>
            <rFont val="Tahoma"/>
            <family val="2"/>
          </rPr>
          <t xml:space="preserve">Numbering system references BCIS SFCA categories and rules, refer BCIS Elemental Standard Form Of Cost Analysis 4th Edition. Note that all floors are counted under category 2.2, except for the lowest floor.
Bridges: Numbering system helps clarify which element groups the bridge elements belong to (after Table 2.U How to calculate embodied carbon, 3rd ed.):
1. Superstructure
2. Substructure
3. Foundations
4. Ancillaries
5. Earthworks
</t>
        </r>
      </text>
    </comment>
    <comment ref="F11" authorId="3" shapeId="0" xr:uid="{D206BB32-85E1-4A2D-B2EA-DE58A8ADD3C9}">
      <text>
        <r>
          <rPr>
            <sz val="9"/>
            <color indexed="81"/>
            <rFont val="Tahoma"/>
            <family val="2"/>
          </rPr>
          <t>Description of material, i.e. use within building, location etc.</t>
        </r>
      </text>
    </comment>
    <comment ref="G11" authorId="2" shapeId="0" xr:uid="{751D5CB8-E2F5-432D-8486-E1AC0A5CF481}">
      <text>
        <r>
          <rPr>
            <b/>
            <sz val="9"/>
            <color indexed="81"/>
            <rFont val="Tahoma"/>
            <family val="2"/>
          </rPr>
          <t>Component Lifespan</t>
        </r>
        <r>
          <rPr>
            <sz val="9"/>
            <color indexed="81"/>
            <rFont val="Tahoma"/>
            <family val="2"/>
          </rPr>
          <t xml:space="preserve">:
Lifespan of component / materials. The Tool automatically sets the default values. 
However, these values can be changed by the user in the cell. The value must be less than or equal to the Design Life of the structure as specified by the user on the 'Project Info' sheet.
To reset to the default values, press the 'Reset Default Values' button at the top of the Scheme Page. This will not change any custom values already entered in column G.
To reset a custom value back to the default value, please delete the custom value in the cell before pressing the button.
</t>
        </r>
        <r>
          <rPr>
            <b/>
            <sz val="9"/>
            <color indexed="81"/>
            <rFont val="Tahoma"/>
            <family val="2"/>
          </rPr>
          <t>Default values</t>
        </r>
        <r>
          <rPr>
            <sz val="9"/>
            <color indexed="81"/>
            <rFont val="Tahoma"/>
            <family val="2"/>
          </rPr>
          <t xml:space="preserve">:
</t>
        </r>
        <r>
          <rPr>
            <b/>
            <sz val="9"/>
            <color indexed="81"/>
            <rFont val="Tahoma"/>
            <family val="2"/>
          </rPr>
          <t>Buildings</t>
        </r>
        <r>
          <rPr>
            <sz val="9"/>
            <color indexed="81"/>
            <rFont val="Tahoma"/>
            <family val="2"/>
          </rPr>
          <t xml:space="preserve">:  the default component lifespan is determined by the material selected, and is based on the default values in Table 2.10 ('How to Calculate Embodied Carbon, 3rd ed.') .
</t>
        </r>
        <r>
          <rPr>
            <b/>
            <sz val="9"/>
            <color indexed="81"/>
            <rFont val="Tahoma"/>
            <family val="2"/>
          </rPr>
          <t>Bridges</t>
        </r>
        <r>
          <rPr>
            <sz val="9"/>
            <color indexed="81"/>
            <rFont val="Tahoma"/>
            <family val="2"/>
          </rPr>
          <t xml:space="preserve">: the component lifespan is determined by the Bridge Element selected in column E. The default values are based on Table 2.11 ('How to Calculate Embodied Carbon, 3rd ed.') .
</t>
        </r>
      </text>
    </comment>
    <comment ref="H11" authorId="0" shapeId="0" xr:uid="{127851F2-AC3B-47E7-8EB5-A0461BC3EC17}">
      <text>
        <r>
          <rPr>
            <b/>
            <sz val="9"/>
            <color indexed="81"/>
            <rFont val="Tahoma"/>
            <family val="2"/>
          </rPr>
          <t xml:space="preserve">Aspect of Structure:
</t>
        </r>
        <r>
          <rPr>
            <sz val="9"/>
            <color indexed="81"/>
            <rFont val="Tahoma"/>
            <family val="2"/>
          </rPr>
          <t xml:space="preserve">Select whether the Structural Element of the Project is part of a </t>
        </r>
        <r>
          <rPr>
            <b/>
            <sz val="9"/>
            <color indexed="81"/>
            <rFont val="Tahoma"/>
            <family val="2"/>
          </rPr>
          <t>New Build</t>
        </r>
        <r>
          <rPr>
            <sz val="9"/>
            <color indexed="81"/>
            <rFont val="Tahoma"/>
            <family val="2"/>
          </rPr>
          <t>; an</t>
        </r>
        <r>
          <rPr>
            <b/>
            <sz val="9"/>
            <color indexed="81"/>
            <rFont val="Tahoma"/>
            <family val="2"/>
          </rPr>
          <t xml:space="preserve"> Extension</t>
        </r>
        <r>
          <rPr>
            <sz val="9"/>
            <color indexed="81"/>
            <rFont val="Tahoma"/>
            <family val="2"/>
          </rPr>
          <t xml:space="preserve"> to an existing structure; or the refurbishment of a </t>
        </r>
        <r>
          <rPr>
            <b/>
            <sz val="9"/>
            <color indexed="81"/>
            <rFont val="Tahoma"/>
            <family val="2"/>
          </rPr>
          <t>Retained</t>
        </r>
        <r>
          <rPr>
            <sz val="9"/>
            <color indexed="81"/>
            <rFont val="Tahoma"/>
            <family val="2"/>
          </rPr>
          <t xml:space="preserve"> structural element.
Note that:
- </t>
        </r>
        <r>
          <rPr>
            <b/>
            <sz val="9"/>
            <color indexed="81"/>
            <rFont val="Tahoma"/>
            <family val="2"/>
          </rPr>
          <t xml:space="preserve">New Build </t>
        </r>
        <r>
          <rPr>
            <sz val="9"/>
            <color indexed="81"/>
            <rFont val="Tahoma"/>
            <family val="2"/>
          </rPr>
          <t xml:space="preserve">and </t>
        </r>
        <r>
          <rPr>
            <b/>
            <sz val="9"/>
            <color indexed="81"/>
            <rFont val="Tahoma"/>
            <family val="2"/>
          </rPr>
          <t xml:space="preserve">Extension </t>
        </r>
        <r>
          <rPr>
            <sz val="9"/>
            <color indexed="81"/>
            <rFont val="Tahoma"/>
            <family val="2"/>
          </rPr>
          <t xml:space="preserve">are both considered part of the New GIA/Functional Area.
- if you are building a mezzanine within an existing building, this should not be counted as 'New' but as part of 'Retained' instead.
</t>
        </r>
        <r>
          <rPr>
            <b/>
            <sz val="9"/>
            <color indexed="81"/>
            <rFont val="Tahoma"/>
            <family val="2"/>
          </rPr>
          <t xml:space="preserve">
</t>
        </r>
        <r>
          <rPr>
            <sz val="9"/>
            <color indexed="81"/>
            <rFont val="Tahoma"/>
            <family val="2"/>
          </rPr>
          <t xml:space="preserve">
</t>
        </r>
      </text>
    </comment>
    <comment ref="I11" authorId="2" shapeId="0" xr:uid="{B8214E06-B024-435A-9616-ADDF00878217}">
      <text>
        <r>
          <rPr>
            <sz val="9"/>
            <color indexed="81"/>
            <rFont val="Tahoma"/>
            <family val="2"/>
          </rPr>
          <t xml:space="preserve">Specify whether the material / component is a significant temporary works element.
This  is when:  
-  the project will likely have a large carbon impact, or;
-  the temporary works differ significantly between the different schemes under consideration.
See </t>
        </r>
        <r>
          <rPr>
            <i/>
            <sz val="9"/>
            <color indexed="81"/>
            <rFont val="Tahoma"/>
            <family val="2"/>
          </rPr>
          <t xml:space="preserve">'How to calculate embodied carbon, pg. 31-32, </t>
        </r>
        <r>
          <rPr>
            <sz val="9"/>
            <color indexed="81"/>
            <rFont val="Tahoma"/>
            <family val="2"/>
          </rPr>
          <t>for examples.</t>
        </r>
      </text>
    </comment>
    <comment ref="J11" authorId="2" shapeId="0" xr:uid="{6696DCE3-34BE-4AC7-92C5-DA89B10ECF90}">
      <text>
        <r>
          <rPr>
            <sz val="9"/>
            <color indexed="81"/>
            <rFont val="Tahoma"/>
            <family val="2"/>
          </rPr>
          <t>Enter the number of times the Significant Temporary Works will be used before it reaches End of Life (EOL). 
NOTE: If the number of times the material will be used before EOL is unknown, the value should be set to 1.</t>
        </r>
      </text>
    </comment>
    <comment ref="K11" authorId="4" shapeId="0" xr:uid="{FC602600-BA8A-40F1-9100-E4F1B63C1BC6}">
      <text>
        <r>
          <rPr>
            <sz val="9"/>
            <color indexed="81"/>
            <rFont val="Tahoma"/>
            <family val="2"/>
          </rPr>
          <t xml:space="preserve">Select whether you want to enter the material quantities as volume or mass. Volume is preferred, to use the built in density values.
</t>
        </r>
      </text>
    </comment>
    <comment ref="M11" authorId="3" shapeId="0" xr:uid="{8CFDE8DB-EEA8-4131-A1A8-B235BCDA848E}">
      <text>
        <r>
          <rPr>
            <sz val="9"/>
            <color indexed="81"/>
            <rFont val="Tahoma"/>
            <family val="2"/>
          </rPr>
          <t>If relevant, select concrete reinforcement to include in calculation. Rebar may be added separately as 'steel' in the material column. The value in brackets is the reinforcement amount in kg/m</t>
        </r>
        <r>
          <rPr>
            <vertAlign val="superscript"/>
            <sz val="9"/>
            <color indexed="81"/>
            <rFont val="Tahoma"/>
            <family val="2"/>
          </rPr>
          <t>3</t>
        </r>
        <r>
          <rPr>
            <sz val="9"/>
            <color indexed="81"/>
            <rFont val="Tahoma"/>
            <family val="2"/>
          </rPr>
          <t>. Default reinforcement rates can be edited in the Custom Data tab.</t>
        </r>
      </text>
    </comment>
    <comment ref="Q11" authorId="0" shapeId="0" xr:uid="{D76E8874-8D41-424F-BDB6-1737B647D882}">
      <text>
        <r>
          <rPr>
            <b/>
            <sz val="9"/>
            <color indexed="81"/>
            <rFont val="Tahoma"/>
            <family val="2"/>
          </rPr>
          <t>A5.2 - Construction Activities:</t>
        </r>
        <r>
          <rPr>
            <sz val="9"/>
            <color indexed="81"/>
            <rFont val="Tahoma"/>
            <family val="2"/>
          </rPr>
          <t xml:space="preserve">
A5.2 (TW) only refers to the Significant Temporary Works element of A5.2.
</t>
        </r>
        <r>
          <rPr>
            <b/>
            <sz val="9"/>
            <color indexed="81"/>
            <rFont val="Tahoma"/>
            <family val="2"/>
          </rPr>
          <t xml:space="preserve">A5.2 - Excavation
</t>
        </r>
        <r>
          <rPr>
            <sz val="9"/>
            <color indexed="81"/>
            <rFont val="Tahoma"/>
            <family val="2"/>
          </rPr>
          <t>Cells Q44:45 only refer to the excavation element of A5.2.</t>
        </r>
      </text>
    </comment>
    <comment ref="W11" authorId="0" shapeId="0" xr:uid="{39F952C5-8E5C-48E7-8129-61E6E72C8B2C}">
      <text>
        <r>
          <rPr>
            <b/>
            <sz val="9"/>
            <color indexed="81"/>
            <rFont val="Tahoma"/>
            <family val="2"/>
          </rPr>
          <t>D1 - Benefits and Loads:</t>
        </r>
        <r>
          <rPr>
            <sz val="9"/>
            <color indexed="81"/>
            <rFont val="Tahoma"/>
            <family val="2"/>
          </rPr>
          <t xml:space="preserve">
Note that D2 (benefits associated with modules B6-B8) is not included in the embodied carbon scope as B6-7 are operational carbon, and B8 is user carbon.</t>
        </r>
      </text>
    </comment>
    <comment ref="X11" authorId="0" shapeId="0" xr:uid="{956AF5A1-CDF4-4B97-84E6-F79F11E35197}">
      <text>
        <r>
          <rPr>
            <sz val="9"/>
            <color indexed="81"/>
            <rFont val="Tahoma"/>
            <family val="2"/>
          </rPr>
          <t>Biogenic carbon is reported separately within A0-A5 for two main reasons:
1. Including biogenic carbon within A0-A5 would typically result in a negative value for A0-A5 embodied carbon (i.e. showing a net extraction of carbon emissions from the atmosphere). This could allow engineers to show that less efficient use of timber results in a lower value (i.e. a greater negative value) of embodied carbon. This must be avoided to prevent unnecessary use of resources.
2. Helps emphasise the fact that the sequestration of biogenic carbon is of climatic benefit. This should be reported and explained to clients and collaborators.</t>
        </r>
      </text>
    </comment>
    <comment ref="BQ11" authorId="3" shapeId="0" xr:uid="{B41A05FB-45A5-43BF-88D1-4AB9ACAC3761}">
      <text>
        <r>
          <rPr>
            <b/>
            <sz val="9"/>
            <color indexed="81"/>
            <rFont val="Tahoma"/>
            <family val="2"/>
          </rPr>
          <t>--DO NOT CHANGE--</t>
        </r>
        <r>
          <rPr>
            <sz val="9"/>
            <color indexed="81"/>
            <rFont val="Tahoma"/>
            <family val="2"/>
          </rPr>
          <t xml:space="preserve">
WEIGHT CALCULATED AUTOMATICALLY</t>
        </r>
      </text>
    </comment>
    <comment ref="B44" authorId="1" shapeId="0" xr:uid="{E9BDBEA0-C158-4BF1-AB5F-7C5AEAE09E11}">
      <text>
        <r>
          <rPr>
            <sz val="9"/>
            <color indexed="81"/>
            <rFont val="Tahoma"/>
            <family val="2"/>
          </rPr>
          <t>Uses 'percentage excavation removed from site' specified on Project Info sheet to calculate emissions related to removal of excavated materials. Auto-calculates for all foundations and piles, but requires additional user-input for other excavation (e.g. basements, underslab drainage) in row 45.</t>
        </r>
      </text>
    </comment>
    <comment ref="B45" authorId="0" shapeId="0" xr:uid="{87CE4709-249E-46C7-8CCA-3DEB189A014E}">
      <text>
        <r>
          <rPr>
            <b/>
            <sz val="9"/>
            <color indexed="81"/>
            <rFont val="Tahoma"/>
            <family val="2"/>
          </rPr>
          <t>Excavation - other</t>
        </r>
        <r>
          <rPr>
            <sz val="9"/>
            <color indexed="81"/>
            <rFont val="Tahoma"/>
            <family val="2"/>
          </rPr>
          <t xml:space="preserve">:
Buildings: Please use this row to enter values for any other emissions associated with the removal of on site excavations (e.g. basements, underslab drainage) which are not included within row 44. 
Bridges: Requires additional user input. To calculate excavations for bridges, please refer to Spon's Civil Engineering and Highway Works Price Book 2023, or a similar cost/time/resource reference. Alternatively, use specific carbon estimates such as included in texts such as CESMM4. A full list of common factors is included within the NZBG's calculation guidance. </t>
        </r>
      </text>
    </comment>
    <comment ref="S47" authorId="0" shapeId="0" xr:uid="{4FB1FDF3-AE82-4A33-B19E-52C208F71853}">
      <text>
        <r>
          <rPr>
            <b/>
            <sz val="9"/>
            <color indexed="81"/>
            <rFont val="Tahoma"/>
            <family val="2"/>
          </rPr>
          <t>A5.2</t>
        </r>
        <r>
          <rPr>
            <sz val="9"/>
            <color indexed="81"/>
            <rFont val="Tahoma"/>
            <family val="2"/>
          </rPr>
          <t xml:space="preserve"> is the sum of:
Significant temporary works (cells Q12:Q43) + the carbon impacts of excavation on site (Q44:45) + additional site activities (New/Extension GIA * A5.2 value). 
Note: the additional site activities are accounted for within the default A5.2 value: 20 kgCo2e/m2. </t>
        </r>
      </text>
    </comment>
    <comment ref="U47" authorId="0" shapeId="0" xr:uid="{6C334F22-A718-46B3-BD08-FB1EB6282EB9}">
      <text>
        <r>
          <rPr>
            <b/>
            <sz val="9"/>
            <color indexed="81"/>
            <rFont val="Tahoma"/>
            <family val="2"/>
          </rPr>
          <t xml:space="preserve">Sub-Module B4.2:
</t>
        </r>
        <r>
          <rPr>
            <sz val="9"/>
            <color indexed="81"/>
            <rFont val="Tahoma"/>
            <family val="2"/>
          </rPr>
          <t>This module is only applicable to infrastructure projects.</t>
        </r>
        <r>
          <rPr>
            <b/>
            <sz val="9"/>
            <color indexed="81"/>
            <rFont val="Tahoma"/>
            <family val="2"/>
          </rPr>
          <t xml:space="preserve">
</t>
        </r>
        <r>
          <rPr>
            <sz val="9"/>
            <color indexed="81"/>
            <rFont val="Tahoma"/>
            <family val="2"/>
          </rPr>
          <t xml:space="preserve">Replacement of systems or components that are essential to the functioning of infrastructure, but are not normally considered as construction products.
</t>
        </r>
        <r>
          <rPr>
            <sz val="9"/>
            <color indexed="81"/>
            <rFont val="Tahoma"/>
            <family val="2"/>
          </rPr>
          <t xml:space="preserve">
</t>
        </r>
      </text>
    </comment>
    <comment ref="V47" authorId="0" shapeId="0" xr:uid="{DEA4F8CE-121F-4B1E-B79A-A81C195B2330}">
      <text>
        <r>
          <rPr>
            <sz val="9"/>
            <color indexed="81"/>
            <rFont val="Tahoma"/>
            <family val="2"/>
          </rPr>
          <t xml:space="preserve">Calculated as a percentage of A5.2.
Percentage determined by  'End of Life Scenario' selection.
</t>
        </r>
      </text>
    </comment>
    <comment ref="O48" authorId="0" shapeId="0" xr:uid="{455ED9FB-ACA4-4D97-AD0F-0618B9E3F5E8}">
      <text>
        <r>
          <rPr>
            <b/>
            <sz val="9"/>
            <color indexed="81"/>
            <rFont val="Tahoma"/>
            <family val="2"/>
          </rPr>
          <t xml:space="preserve">Global Values:
</t>
        </r>
        <r>
          <rPr>
            <sz val="9"/>
            <color indexed="81"/>
            <rFont val="Tahoma"/>
            <family val="2"/>
          </rPr>
          <t>Note that these values are the raw data.
No uncertainty factor or decarbonisation factor has been applied.</t>
        </r>
        <r>
          <rPr>
            <sz val="9"/>
            <color indexed="81"/>
            <rFont val="Tahoma"/>
            <family val="2"/>
          </rPr>
          <t xml:space="preserve">
</t>
        </r>
      </text>
    </comment>
    <comment ref="T50" authorId="0" shapeId="0" xr:uid="{EB53F52A-9D97-4599-A349-3EDDA75C2E60}">
      <text>
        <r>
          <rPr>
            <b/>
            <sz val="9"/>
            <color indexed="81"/>
            <rFont val="Tahoma"/>
            <family val="2"/>
          </rPr>
          <t xml:space="preserve">Module D - Benefits or Burdens beyond End of Life:
</t>
        </r>
        <r>
          <rPr>
            <sz val="9"/>
            <color indexed="81"/>
            <rFont val="Tahoma"/>
            <family val="2"/>
          </rPr>
          <t xml:space="preserve">Note that Module D only refers to D1.
</t>
        </r>
        <r>
          <rPr>
            <b/>
            <sz val="9"/>
            <color indexed="81"/>
            <rFont val="Tahoma"/>
            <family val="2"/>
          </rPr>
          <t xml:space="preserve">
</t>
        </r>
        <r>
          <rPr>
            <sz val="9"/>
            <color indexed="81"/>
            <rFont val="Tahoma"/>
            <family val="2"/>
          </rPr>
          <t>Sub-module D2 is not included in the total D value as it is outside the scope of embodied carbon (B6-B7 and B8 refer to operational and user carbon respectively).</t>
        </r>
        <r>
          <rPr>
            <sz val="9"/>
            <color indexed="81"/>
            <rFont val="Tahoma"/>
            <family val="2"/>
          </rPr>
          <t xml:space="preserve">
</t>
        </r>
      </text>
    </comment>
    <comment ref="O51" authorId="0" shapeId="0" xr:uid="{A8077DFF-6F3F-4D1F-8797-A973945DCFFC}">
      <text>
        <r>
          <rPr>
            <b/>
            <sz val="9"/>
            <color indexed="81"/>
            <rFont val="Tahoma"/>
            <family val="2"/>
          </rPr>
          <t xml:space="preserve">Total:
</t>
        </r>
        <r>
          <rPr>
            <sz val="9"/>
            <color indexed="81"/>
            <rFont val="Tahoma"/>
            <family val="2"/>
          </rPr>
          <t xml:space="preserve">Note that these values are the raw data.
No uncertainty factor or decarbonisation factor has been applied.
</t>
        </r>
      </text>
    </comment>
    <comment ref="R55" authorId="0" shapeId="0" xr:uid="{DBDA7A71-AE6F-443B-A46F-6692D5BB1F85}">
      <text>
        <r>
          <rPr>
            <b/>
            <sz val="9"/>
            <color indexed="81"/>
            <rFont val="Tahoma"/>
            <family val="2"/>
          </rPr>
          <t xml:space="preserve">Secondary Functional Unit:
</t>
        </r>
        <r>
          <rPr>
            <sz val="9"/>
            <color indexed="81"/>
            <rFont val="Tahoma"/>
            <family val="2"/>
          </rPr>
          <t xml:space="preserve">Note that this value refers to A0-A5 Whole Project (kgCO2e), which has had the uncertainty factor and decarbonisation factor applied.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Nicholas McDonald</author>
    <author>Thomas Howarth</author>
    <author>Penny Gowler</author>
    <author>William Hudson</author>
    <author xml:space="preserve"> -Penny Gowler</author>
  </authors>
  <commentList>
    <comment ref="D3" authorId="0" shapeId="0" xr:uid="{87A1D19D-7DA4-40E3-AE7F-7ED55A5F524D}">
      <text>
        <r>
          <rPr>
            <b/>
            <sz val="9"/>
            <color indexed="81"/>
            <rFont val="Tahoma"/>
            <family val="2"/>
          </rPr>
          <t>Reset Default Values:</t>
        </r>
        <r>
          <rPr>
            <sz val="9"/>
            <color indexed="81"/>
            <rFont val="Tahoma"/>
            <family val="2"/>
          </rPr>
          <t xml:space="preserve">
This will reset the default values of A5.1, A5.2 and the Uncertainty Factor.
It will also reset any empty cells from Column G ("Component Lifespan") to their original state.
Note: this will not change any values already entered in Column G</t>
        </r>
      </text>
    </comment>
    <comment ref="F3" authorId="1" shapeId="0" xr:uid="{3CF96B1A-914C-49AE-904D-6B689E842076}">
      <text>
        <r>
          <rPr>
            <sz val="9"/>
            <color rgb="FF000000"/>
            <rFont val="Tahoma"/>
            <family val="2"/>
          </rPr>
          <t>Do not use \ , / , * , ? , : , [ , ] in scheme name.</t>
        </r>
      </text>
    </comment>
    <comment ref="K6" authorId="0" shapeId="0" xr:uid="{ED07E0E8-DE9E-4779-96B4-F8D7D5022583}">
      <text>
        <r>
          <rPr>
            <b/>
            <sz val="9"/>
            <color indexed="81"/>
            <rFont val="Tahoma"/>
            <family val="2"/>
          </rPr>
          <t xml:space="preserve">Uncertainty Factor (Default value = 15%):
</t>
        </r>
        <r>
          <rPr>
            <sz val="9"/>
            <color indexed="81"/>
            <rFont val="Tahoma"/>
            <family val="2"/>
          </rPr>
          <t>If the project uncertainty factor is known, enter the value into the box.</t>
        </r>
        <r>
          <rPr>
            <b/>
            <sz val="9"/>
            <color indexed="81"/>
            <rFont val="Tahoma"/>
            <family val="2"/>
          </rPr>
          <t xml:space="preserve">
</t>
        </r>
        <r>
          <rPr>
            <sz val="9"/>
            <color indexed="81"/>
            <rFont val="Tahoma"/>
            <family val="2"/>
          </rPr>
          <t xml:space="preserve">The uncertainty factor calculation is outlined in Section 4.10 of the RICS Professional Standard, and is based on the product of an overall carbon contingency, an uncertainty factor for your carbon data, and another for your quantity data. 
Roughly speaking, for a typical project, you might expect an uncertainty factor of around 15% at early design stages, around 10% at detailed design, and as low as 1% for post-completion studies – all depending on the quality of the data used in your assessment. 
Where structural carbon assessments are undertaken for a few key materials such as steel and concrete, note that the range in carbon factors can be very large (as shown in upper and lower bounds of Table 2.3 of ‘How to calculate embodied carbon’). It is therefore very important to understand the impact of your choice of carbon factor, and to undertake as built carbon assessments when you know what has been delivered to site.
If you would like to calculate your own, project-specifc, uncertainty factor, the following calculator could be of use: https://www.lifecyclesustainability.co.uk/WLCAUncertaintyFactorTool/ 
</t>
        </r>
        <r>
          <rPr>
            <b/>
            <sz val="9"/>
            <color indexed="81"/>
            <rFont val="Tahoma"/>
            <family val="2"/>
          </rPr>
          <t>NOTE: This calculator is not endorsed by IStructE or Elliott Wood. Use at your own risk.</t>
        </r>
        <r>
          <rPr>
            <sz val="9"/>
            <color indexed="81"/>
            <rFont val="Tahoma"/>
            <family val="2"/>
          </rPr>
          <t xml:space="preserve">
</t>
        </r>
      </text>
    </comment>
    <comment ref="E8" authorId="0" shapeId="0" xr:uid="{B2C917FC-B6F2-4730-91E3-477C8353FF99}">
      <text>
        <r>
          <rPr>
            <b/>
            <sz val="9"/>
            <color indexed="81"/>
            <rFont val="Tahoma"/>
            <family val="2"/>
          </rPr>
          <t>New GIA or Functional Area [m2]:</t>
        </r>
        <r>
          <rPr>
            <sz val="9"/>
            <color indexed="81"/>
            <rFont val="Tahoma"/>
            <family val="2"/>
          </rPr>
          <t xml:space="preserve">
New refers to the GIA or Functional Area of both an extension to the structure and a new-build. 
Note that if you are building a mezzanine within an existing building, this should not be counted as 'New' but as part of 'Retained' instead.</t>
        </r>
      </text>
    </comment>
    <comment ref="F8" authorId="0" shapeId="0" xr:uid="{9FDE6D8B-3322-4C6B-8768-CDBA438292FD}">
      <text>
        <r>
          <rPr>
            <b/>
            <sz val="9"/>
            <color indexed="81"/>
            <rFont val="Tahoma"/>
            <family val="2"/>
          </rPr>
          <t>Demolished GIA or Functional Area:</t>
        </r>
        <r>
          <rPr>
            <sz val="9"/>
            <color indexed="81"/>
            <rFont val="Tahoma"/>
            <family val="2"/>
          </rPr>
          <t xml:space="preserve">
A5.1 carbon factor value required.
</t>
        </r>
        <r>
          <rPr>
            <b/>
            <sz val="9"/>
            <color indexed="81"/>
            <rFont val="Tahoma"/>
            <family val="2"/>
          </rPr>
          <t>Default value is</t>
        </r>
        <r>
          <rPr>
            <sz val="9"/>
            <color indexed="81"/>
            <rFont val="Tahoma"/>
            <family val="2"/>
          </rPr>
          <t xml:space="preserve"> </t>
        </r>
        <r>
          <rPr>
            <b/>
            <sz val="9"/>
            <color indexed="81"/>
            <rFont val="Tahoma"/>
            <family val="2"/>
          </rPr>
          <t xml:space="preserve">17.5 kgCO2e/m2.
</t>
        </r>
        <r>
          <rPr>
            <sz val="9"/>
            <color indexed="81"/>
            <rFont val="Tahoma"/>
            <family val="2"/>
          </rPr>
          <t>This value can be updated if specific site data is known. 
Please ensure  this value is in kgCO2e/m2.</t>
        </r>
      </text>
    </comment>
    <comment ref="G8" authorId="0" shapeId="0" xr:uid="{2DAD083E-6FA5-4E06-91B5-8302DCAB8282}">
      <text>
        <r>
          <rPr>
            <b/>
            <sz val="9"/>
            <color indexed="81"/>
            <rFont val="Tahoma"/>
            <family val="2"/>
          </rPr>
          <t xml:space="preserve">Retained GIA or Functional Area:
</t>
        </r>
        <r>
          <rPr>
            <sz val="9"/>
            <color indexed="81"/>
            <rFont val="Tahoma"/>
            <family val="2"/>
          </rPr>
          <t xml:space="preserve">A5.2 Carbon Factor value required.
</t>
        </r>
        <r>
          <rPr>
            <b/>
            <sz val="9"/>
            <color indexed="81"/>
            <rFont val="Tahoma"/>
            <family val="2"/>
          </rPr>
          <t>Default value is 20 kgCo2e/m2.</t>
        </r>
        <r>
          <rPr>
            <sz val="9"/>
            <color indexed="81"/>
            <rFont val="Tahoma"/>
            <family val="2"/>
          </rPr>
          <t xml:space="preserve"> This value accounts for ordinary temporary works. Only include temporary works within the scheme if they are considered significant:
   - Steel frames used to stabilise existing structures during   construction 
   - Form travellers, erection gantries, launching noses, falsework, temporary foundations, temporary kingpost walls, temporary cables, trestles, and crane pads.
This value can be changed to include site energy related emissions if known. 
Please ensure  this value is in kgCO2e/m2.
</t>
        </r>
      </text>
    </comment>
    <comment ref="H8" authorId="0" shapeId="0" xr:uid="{C018809F-EC09-4279-90C5-091C98BAE616}">
      <text>
        <r>
          <rPr>
            <b/>
            <sz val="9"/>
            <color indexed="81"/>
            <rFont val="Tahoma"/>
            <family val="2"/>
          </rPr>
          <t>Pre-Construction:</t>
        </r>
        <r>
          <rPr>
            <sz val="9"/>
            <color indexed="81"/>
            <rFont val="Tahoma"/>
            <family val="2"/>
          </rPr>
          <t xml:space="preserve">
For most projects, can be assumed to have a neglible emissions contibution and can be set as 0.
However, may be significant:
  - For infrastructure and masterplan projects
  - where a project-specific design office is established.
   - where the design team requires signfifcant amounts of air travel during design phases
In these instances, A0 should be calculated.
</t>
        </r>
      </text>
    </comment>
    <comment ref="I8" authorId="0" shapeId="0" xr:uid="{21FFD4C4-B2C8-481D-8AA7-CE7EDAECD94C}">
      <text>
        <r>
          <rPr>
            <b/>
            <sz val="9"/>
            <color indexed="81"/>
            <rFont val="Tahoma"/>
            <family val="2"/>
          </rPr>
          <t>Worker Transport</t>
        </r>
        <r>
          <rPr>
            <sz val="9"/>
            <color indexed="81"/>
            <rFont val="Tahoma"/>
            <family val="2"/>
          </rPr>
          <t>:
This is an optional value.
If known, use equation 2.6 in the '</t>
        </r>
        <r>
          <rPr>
            <i/>
            <sz val="9"/>
            <color indexed="81"/>
            <rFont val="Tahoma"/>
            <family val="2"/>
          </rPr>
          <t xml:space="preserve">How to calculate embodied carbon' </t>
        </r>
        <r>
          <rPr>
            <sz val="9"/>
            <color indexed="81"/>
            <rFont val="Tahoma"/>
            <family val="2"/>
          </rPr>
          <t>guide to calculate.</t>
        </r>
      </text>
    </comment>
    <comment ref="J8" authorId="0" shapeId="0" xr:uid="{7848B672-F0A2-4116-8706-93DF4F74AFEE}">
      <text>
        <r>
          <rPr>
            <b/>
            <sz val="9"/>
            <color indexed="81"/>
            <rFont val="Tahoma"/>
            <family val="2"/>
          </rPr>
          <t>Sub-Module B4.2:</t>
        </r>
        <r>
          <rPr>
            <sz val="9"/>
            <color indexed="81"/>
            <rFont val="Tahoma"/>
            <family val="2"/>
          </rPr>
          <t xml:space="preserve">
This module is only applicable to infrastructure projects. 
</t>
        </r>
        <r>
          <rPr>
            <b/>
            <sz val="9"/>
            <color indexed="81"/>
            <rFont val="Tahoma"/>
            <family val="2"/>
          </rPr>
          <t xml:space="preserve">Default value for buildings = 0
</t>
        </r>
        <r>
          <rPr>
            <sz val="9"/>
            <color indexed="81"/>
            <rFont val="Tahoma"/>
            <family val="2"/>
          </rPr>
          <t xml:space="preserve">
Refers to the replacement of systems or components that are essential to the functioning of infrastructure, but are not normally considered as construction products.</t>
        </r>
      </text>
    </comment>
    <comment ref="K8" authorId="0" shapeId="0" xr:uid="{FFC485D9-C3A8-4EDA-AA92-DF7935231437}">
      <text>
        <r>
          <rPr>
            <b/>
            <sz val="9"/>
            <color indexed="81"/>
            <rFont val="Tahoma"/>
            <family val="2"/>
          </rPr>
          <t xml:space="preserve">Uncertainty Factor (Default value = 15%):
</t>
        </r>
        <r>
          <rPr>
            <sz val="9"/>
            <color indexed="81"/>
            <rFont val="Tahoma"/>
            <family val="2"/>
          </rPr>
          <t xml:space="preserve">If the project uncertainty factor is known, enter the value into the box.
The uncertainty factor calculation is outlined in Section 4.10 of the RICS Professional Standard, and is based on the product of an overall carbon contingency, an uncertainty factor for your carbon data, and another for your quantity data. 
Roughly speaking, for a typical project, you might expect an uncertainty factor of around 15% at early design stages, around 10% at detailed design, and as low as 1% for post-completion studies – all depending on the quality of the data used in your assessment. 
Where structural carbon assessments are undertaken for a few key materials such as steel and concrete, note that the range in carbon factors can be very large (as shown in upper and lower bounds of Table 2.3 of ‘How to calculate embodied carbon’). It is therefore very important to understand the impact of your choice of carbon factor, and to undertake as built carbon assessments when you know what has been delivered to site.
If you would like to calculate your own, project-specific, uncertainty factor, the following calculator could be of use: https://www.lifecyclesustainability.co.uk/WLCAUncertaintyFactorTool/ </t>
        </r>
        <r>
          <rPr>
            <b/>
            <sz val="9"/>
            <color indexed="81"/>
            <rFont val="Tahoma"/>
            <family val="2"/>
          </rPr>
          <t xml:space="preserve">
NOTE: This calculator is not endorsed by IStructE or Elliott Wood. Use at your own risk.</t>
        </r>
      </text>
    </comment>
    <comment ref="L8" authorId="0" shapeId="0" xr:uid="{73F16E00-2982-4327-AC65-13D3AA4B63B5}">
      <text>
        <r>
          <rPr>
            <b/>
            <sz val="9"/>
            <color indexed="81"/>
            <rFont val="Tahoma"/>
            <family val="2"/>
          </rPr>
          <t>C1 - Demolition and Deconstruction.</t>
        </r>
        <r>
          <rPr>
            <sz val="9"/>
            <color indexed="81"/>
            <rFont val="Tahoma"/>
            <family val="2"/>
          </rPr>
          <t xml:space="preserve">
Select from </t>
        </r>
        <r>
          <rPr>
            <b/>
            <sz val="9"/>
            <color indexed="81"/>
            <rFont val="Tahoma"/>
            <family val="2"/>
          </rPr>
          <t>Business as usual</t>
        </r>
        <r>
          <rPr>
            <sz val="9"/>
            <color indexed="81"/>
            <rFont val="Tahoma"/>
            <family val="2"/>
          </rPr>
          <t xml:space="preserve">; </t>
        </r>
        <r>
          <rPr>
            <b/>
            <sz val="9"/>
            <color indexed="81"/>
            <rFont val="Tahoma"/>
            <family val="2"/>
          </rPr>
          <t>Good Practice</t>
        </r>
        <r>
          <rPr>
            <sz val="9"/>
            <color indexed="81"/>
            <rFont val="Tahoma"/>
            <family val="2"/>
          </rPr>
          <t xml:space="preserve"> and </t>
        </r>
        <r>
          <rPr>
            <b/>
            <sz val="9"/>
            <color indexed="81"/>
            <rFont val="Tahoma"/>
            <family val="2"/>
          </rPr>
          <t>Best Practice</t>
        </r>
        <r>
          <rPr>
            <sz val="9"/>
            <color indexed="81"/>
            <rFont val="Tahoma"/>
            <family val="2"/>
          </rPr>
          <t xml:space="preserve"> deconstruction scenarios. 
This will determine the percentage used in the C1 calculation (C1 calculated as a percentage of A5.2.):
</t>
        </r>
        <r>
          <rPr>
            <b/>
            <sz val="9"/>
            <color indexed="81"/>
            <rFont val="Tahoma"/>
            <family val="2"/>
          </rPr>
          <t>Business as usual</t>
        </r>
        <r>
          <rPr>
            <sz val="9"/>
            <color indexed="81"/>
            <rFont val="Tahoma"/>
            <family val="2"/>
          </rPr>
          <t>: Standard practice for demolition, minimal attempt at deconstruction and recovery (</t>
        </r>
        <r>
          <rPr>
            <b/>
            <sz val="9"/>
            <color indexed="81"/>
            <rFont val="Tahoma"/>
            <family val="2"/>
          </rPr>
          <t>25% of A5.2</t>
        </r>
        <r>
          <rPr>
            <sz val="9"/>
            <color indexed="81"/>
            <rFont val="Tahoma"/>
            <family val="2"/>
          </rPr>
          <t xml:space="preserve">).
</t>
        </r>
        <r>
          <rPr>
            <b/>
            <sz val="9"/>
            <color indexed="81"/>
            <rFont val="Tahoma"/>
            <family val="2"/>
          </rPr>
          <t>Good practice</t>
        </r>
        <r>
          <rPr>
            <sz val="9"/>
            <color indexed="81"/>
            <rFont val="Tahoma"/>
            <family val="2"/>
          </rPr>
          <t>: Deconstruction carried out to recover key elements/materials for reuse (</t>
        </r>
        <r>
          <rPr>
            <b/>
            <sz val="9"/>
            <color indexed="81"/>
            <rFont val="Tahoma"/>
            <family val="2"/>
          </rPr>
          <t>30% of A5.2</t>
        </r>
        <r>
          <rPr>
            <sz val="9"/>
            <color indexed="81"/>
            <rFont val="Tahoma"/>
            <family val="2"/>
          </rPr>
          <t xml:space="preserve">).
</t>
        </r>
        <r>
          <rPr>
            <b/>
            <sz val="9"/>
            <color indexed="81"/>
            <rFont val="Tahoma"/>
            <family val="2"/>
          </rPr>
          <t>Best practice</t>
        </r>
        <r>
          <rPr>
            <sz val="9"/>
            <color indexed="81"/>
            <rFont val="Tahoma"/>
            <family val="2"/>
          </rPr>
          <t>: Deconstruction carried out to recover a majority of elements and materials for reuse (</t>
        </r>
        <r>
          <rPr>
            <b/>
            <sz val="9"/>
            <color indexed="81"/>
            <rFont val="Tahoma"/>
            <family val="2"/>
          </rPr>
          <t>50% of A5.2</t>
        </r>
        <r>
          <rPr>
            <sz val="9"/>
            <color indexed="81"/>
            <rFont val="Tahoma"/>
            <family val="2"/>
          </rPr>
          <t xml:space="preserve">).
</t>
        </r>
      </text>
    </comment>
    <comment ref="N9" authorId="0" shapeId="0" xr:uid="{434FF8AA-21CE-4A65-A488-136DF7E09F04}">
      <text>
        <r>
          <rPr>
            <b/>
            <sz val="9"/>
            <color indexed="81"/>
            <rFont val="Tahoma"/>
            <family val="2"/>
          </rPr>
          <t xml:space="preserve">Secondary Functional Unit:
</t>
        </r>
        <r>
          <rPr>
            <sz val="9"/>
            <color indexed="81"/>
            <rFont val="Tahoma"/>
            <family val="2"/>
          </rPr>
          <t xml:space="preserve">This value refers to the number of functional units (e.g. x hotel room keys; x office desks)
</t>
        </r>
      </text>
    </comment>
    <comment ref="E11" authorId="2" shapeId="0" xr:uid="{EC724DD4-1812-482E-9FB1-637FEA18321B}">
      <text>
        <r>
          <rPr>
            <sz val="9"/>
            <color indexed="81"/>
            <rFont val="Tahoma"/>
            <family val="2"/>
          </rPr>
          <t xml:space="preserve">Numbering system references BCIS SFCA categories and rules, refer BCIS Elemental Standard Form Of Cost Analysis 4th Edition. Note that all floors are counted under category 2.2, except for the lowest floor.
Bridges: Numbering system helps clarify which element groups the bridge elements belong to (after Table 2.U How to calculate embodied carbon, 3rd ed.):
1. Superstructure
2. Substructure
3. Foundations
4. Ancillaries
5. Earthworks
</t>
        </r>
      </text>
    </comment>
    <comment ref="F11" authorId="3" shapeId="0" xr:uid="{76A21E1E-6083-432C-914C-CF9F04B188B8}">
      <text>
        <r>
          <rPr>
            <sz val="9"/>
            <color indexed="81"/>
            <rFont val="Tahoma"/>
            <family val="2"/>
          </rPr>
          <t>Description of material, i.e. use within building, location etc.</t>
        </r>
      </text>
    </comment>
    <comment ref="G11" authorId="2" shapeId="0" xr:uid="{C22A4832-E3ED-4CB6-A835-AAF634423FA4}">
      <text>
        <r>
          <rPr>
            <b/>
            <sz val="9"/>
            <color indexed="81"/>
            <rFont val="Tahoma"/>
            <family val="2"/>
          </rPr>
          <t>Component Lifespan</t>
        </r>
        <r>
          <rPr>
            <sz val="9"/>
            <color indexed="81"/>
            <rFont val="Tahoma"/>
            <family val="2"/>
          </rPr>
          <t xml:space="preserve">:
Lifespan of component / materials. The Tool automatically sets the default values. 
However, these values can be changed by the user in the cell. The value must be less than or equal to the Design Life of the structure as specified by the user on the 'Project Info' sheet.
To reset to the default values, press the 'Reset Default Values' button at the top of the Scheme Page. This will not change any custom values already entered in column G.
To reset a custom value back to the default value, please delete the custom value in the cell before pressing the button.
</t>
        </r>
        <r>
          <rPr>
            <b/>
            <sz val="9"/>
            <color indexed="81"/>
            <rFont val="Tahoma"/>
            <family val="2"/>
          </rPr>
          <t>Default values</t>
        </r>
        <r>
          <rPr>
            <sz val="9"/>
            <color indexed="81"/>
            <rFont val="Tahoma"/>
            <family val="2"/>
          </rPr>
          <t xml:space="preserve">:
</t>
        </r>
        <r>
          <rPr>
            <b/>
            <sz val="9"/>
            <color indexed="81"/>
            <rFont val="Tahoma"/>
            <family val="2"/>
          </rPr>
          <t>Buildings</t>
        </r>
        <r>
          <rPr>
            <sz val="9"/>
            <color indexed="81"/>
            <rFont val="Tahoma"/>
            <family val="2"/>
          </rPr>
          <t xml:space="preserve">:  the default component lifespan is determined by the material selected, and is based on the default values in Table 2.10 ('How to Calculate Embodied Carbon, 3rd ed.') .
</t>
        </r>
        <r>
          <rPr>
            <b/>
            <sz val="9"/>
            <color indexed="81"/>
            <rFont val="Tahoma"/>
            <family val="2"/>
          </rPr>
          <t>Bridges:</t>
        </r>
        <r>
          <rPr>
            <sz val="9"/>
            <color indexed="81"/>
            <rFont val="Tahoma"/>
            <family val="2"/>
          </rPr>
          <t xml:space="preserve"> the component lifespan is determined by the Bridge Element selected in column E. The default values are based on Table 2.11 ('How to Calculate Embodied Carbon, 3rd ed.') .
</t>
        </r>
      </text>
    </comment>
    <comment ref="H11" authorId="0" shapeId="0" xr:uid="{5E306AEB-94F3-4092-AC0A-04C1F41D75DE}">
      <text>
        <r>
          <rPr>
            <b/>
            <sz val="9"/>
            <color indexed="81"/>
            <rFont val="Tahoma"/>
            <family val="2"/>
          </rPr>
          <t xml:space="preserve">Aspect of Structure:
</t>
        </r>
        <r>
          <rPr>
            <sz val="9"/>
            <color indexed="81"/>
            <rFont val="Tahoma"/>
            <family val="2"/>
          </rPr>
          <t xml:space="preserve">Select whether the Structural Element of the Project is part of a </t>
        </r>
        <r>
          <rPr>
            <b/>
            <sz val="9"/>
            <color indexed="81"/>
            <rFont val="Tahoma"/>
            <family val="2"/>
          </rPr>
          <t>New Build</t>
        </r>
        <r>
          <rPr>
            <sz val="9"/>
            <color indexed="81"/>
            <rFont val="Tahoma"/>
            <family val="2"/>
          </rPr>
          <t>; an</t>
        </r>
        <r>
          <rPr>
            <b/>
            <sz val="9"/>
            <color indexed="81"/>
            <rFont val="Tahoma"/>
            <family val="2"/>
          </rPr>
          <t xml:space="preserve"> Extension</t>
        </r>
        <r>
          <rPr>
            <sz val="9"/>
            <color indexed="81"/>
            <rFont val="Tahoma"/>
            <family val="2"/>
          </rPr>
          <t xml:space="preserve"> to an existing structure; or the refurbishment of a </t>
        </r>
        <r>
          <rPr>
            <b/>
            <sz val="9"/>
            <color indexed="81"/>
            <rFont val="Tahoma"/>
            <family val="2"/>
          </rPr>
          <t>Retained</t>
        </r>
        <r>
          <rPr>
            <sz val="9"/>
            <color indexed="81"/>
            <rFont val="Tahoma"/>
            <family val="2"/>
          </rPr>
          <t xml:space="preserve"> structural element.
Note that:
- </t>
        </r>
        <r>
          <rPr>
            <b/>
            <sz val="9"/>
            <color indexed="81"/>
            <rFont val="Tahoma"/>
            <family val="2"/>
          </rPr>
          <t xml:space="preserve">New Build </t>
        </r>
        <r>
          <rPr>
            <sz val="9"/>
            <color indexed="81"/>
            <rFont val="Tahoma"/>
            <family val="2"/>
          </rPr>
          <t xml:space="preserve">and </t>
        </r>
        <r>
          <rPr>
            <b/>
            <sz val="9"/>
            <color indexed="81"/>
            <rFont val="Tahoma"/>
            <family val="2"/>
          </rPr>
          <t xml:space="preserve">Extension </t>
        </r>
        <r>
          <rPr>
            <sz val="9"/>
            <color indexed="81"/>
            <rFont val="Tahoma"/>
            <family val="2"/>
          </rPr>
          <t xml:space="preserve">are both considered part of the New GIA/Functional Area.
- if you are building a mezzanine within an existing building, this should not be counted as 'New' but as part of 'Retained' instead.
</t>
        </r>
        <r>
          <rPr>
            <b/>
            <sz val="9"/>
            <color indexed="81"/>
            <rFont val="Tahoma"/>
            <family val="2"/>
          </rPr>
          <t xml:space="preserve">
</t>
        </r>
        <r>
          <rPr>
            <sz val="9"/>
            <color indexed="81"/>
            <rFont val="Tahoma"/>
            <family val="2"/>
          </rPr>
          <t xml:space="preserve">
</t>
        </r>
      </text>
    </comment>
    <comment ref="I11" authorId="2" shapeId="0" xr:uid="{C9D7C48D-7D55-4937-B9A2-55CDA4D3A317}">
      <text>
        <r>
          <rPr>
            <sz val="9"/>
            <color indexed="81"/>
            <rFont val="Tahoma"/>
            <family val="2"/>
          </rPr>
          <t xml:space="preserve">Specify whether the material / component is a significant temporary works element.
This  is when:  
-  the project will likely have a large carbon impact, or;
-  the temporary works differ significantly between the different schemes under consideration.
See </t>
        </r>
        <r>
          <rPr>
            <i/>
            <sz val="9"/>
            <color indexed="81"/>
            <rFont val="Tahoma"/>
            <family val="2"/>
          </rPr>
          <t xml:space="preserve">'How to calculate embodied carbon, pg. 31-32, </t>
        </r>
        <r>
          <rPr>
            <sz val="9"/>
            <color indexed="81"/>
            <rFont val="Tahoma"/>
            <family val="2"/>
          </rPr>
          <t>for examples.</t>
        </r>
      </text>
    </comment>
    <comment ref="J11" authorId="2" shapeId="0" xr:uid="{15DB027F-28C1-4E3A-8452-A468B4577A02}">
      <text>
        <r>
          <rPr>
            <sz val="9"/>
            <color indexed="81"/>
            <rFont val="Tahoma"/>
            <family val="2"/>
          </rPr>
          <t>Enter the number of times the Significant Temporary Works will be used before it reaches End of Life (EOL). 
NOTE: If the number of times the material will be used before EOL is unknown, the value should be set to 1.</t>
        </r>
      </text>
    </comment>
    <comment ref="K11" authorId="4" shapeId="0" xr:uid="{C16B8AB0-4E64-4F3F-BDD7-26ADA98497EF}">
      <text>
        <r>
          <rPr>
            <sz val="9"/>
            <color indexed="81"/>
            <rFont val="Tahoma"/>
            <family val="2"/>
          </rPr>
          <t xml:space="preserve">Select whether you want to enter the material quantities as volume or mass. Volume is preferred, to use the built in density values.
</t>
        </r>
      </text>
    </comment>
    <comment ref="M11" authorId="3" shapeId="0" xr:uid="{C50D8247-9FD6-4694-AAC3-92EEFB917408}">
      <text>
        <r>
          <rPr>
            <sz val="9"/>
            <color indexed="81"/>
            <rFont val="Tahoma"/>
            <family val="2"/>
          </rPr>
          <t>If relevant, select concrete reinforcement to include in calculation. Rebar may be added separately as 'steel' in the material column. The value in brackets is the reinforcement amount in kg/m</t>
        </r>
        <r>
          <rPr>
            <vertAlign val="superscript"/>
            <sz val="9"/>
            <color indexed="81"/>
            <rFont val="Tahoma"/>
            <family val="2"/>
          </rPr>
          <t>3</t>
        </r>
        <r>
          <rPr>
            <sz val="9"/>
            <color indexed="81"/>
            <rFont val="Tahoma"/>
            <family val="2"/>
          </rPr>
          <t>. Default reinforcement rates can be edited in the Custom Data tab.</t>
        </r>
      </text>
    </comment>
    <comment ref="Q11" authorId="0" shapeId="0" xr:uid="{2C6C9F44-678D-4068-915C-3CAE509F2442}">
      <text>
        <r>
          <rPr>
            <b/>
            <sz val="9"/>
            <color indexed="81"/>
            <rFont val="Tahoma"/>
            <family val="2"/>
          </rPr>
          <t>A5.2 - Construction Activities:</t>
        </r>
        <r>
          <rPr>
            <sz val="9"/>
            <color indexed="81"/>
            <rFont val="Tahoma"/>
            <family val="2"/>
          </rPr>
          <t xml:space="preserve">
A5.2 (TW) only refers to the Significant Temporary Works element of A5.2.
</t>
        </r>
        <r>
          <rPr>
            <b/>
            <sz val="9"/>
            <color indexed="81"/>
            <rFont val="Tahoma"/>
            <family val="2"/>
          </rPr>
          <t xml:space="preserve">A5.2 - Excavation
</t>
        </r>
        <r>
          <rPr>
            <sz val="9"/>
            <color indexed="81"/>
            <rFont val="Tahoma"/>
            <family val="2"/>
          </rPr>
          <t>Cells Q44:45 only refer to the excavation element of A5.2.</t>
        </r>
      </text>
    </comment>
    <comment ref="W11" authorId="0" shapeId="0" xr:uid="{5F129D3A-E857-4B6B-9F26-44B29D3103F9}">
      <text>
        <r>
          <rPr>
            <b/>
            <sz val="9"/>
            <color indexed="81"/>
            <rFont val="Tahoma"/>
            <family val="2"/>
          </rPr>
          <t>D1 - Benefits and Loads:</t>
        </r>
        <r>
          <rPr>
            <sz val="9"/>
            <color indexed="81"/>
            <rFont val="Tahoma"/>
            <family val="2"/>
          </rPr>
          <t xml:space="preserve">
Note that D2 (benefits associated with modules B6-B8) is not included in the embodied carbon scope as B6-7 are operational carbon, and B8 is user carbon.</t>
        </r>
      </text>
    </comment>
    <comment ref="X11" authorId="0" shapeId="0" xr:uid="{1EC68B8A-DD96-489F-B24F-AE2604C24E28}">
      <text>
        <r>
          <rPr>
            <sz val="9"/>
            <color indexed="81"/>
            <rFont val="Tahoma"/>
            <family val="2"/>
          </rPr>
          <t xml:space="preserve">Biogenic carbon is reported separately within A0-A5 for two main reasons:
1. Including biogenic carbon within A0-A5 would typically result in a negative value for A0-A5 embodied carbon (i.e. showing a net extraction of carbon emissions from the atmosphere). This could allow engineers to show that less efficient use of timber results in a lower value (i.e. a greater negative value) of embodied carbon. This must be avoided to prevent unnecessary use of resources.
2. Helps emphasise the fact that the sequestration of biogenic carbon is of climatic benefit. This should be reported and explained to clients and collaborators.
</t>
        </r>
      </text>
    </comment>
    <comment ref="BQ11" authorId="3" shapeId="0" xr:uid="{E984FDC4-FF4A-4EA6-8E17-5FFF07FD5656}">
      <text>
        <r>
          <rPr>
            <b/>
            <sz val="9"/>
            <color indexed="81"/>
            <rFont val="Tahoma"/>
            <family val="2"/>
          </rPr>
          <t>--DO NOT CHANGE--</t>
        </r>
        <r>
          <rPr>
            <sz val="9"/>
            <color indexed="81"/>
            <rFont val="Tahoma"/>
            <family val="2"/>
          </rPr>
          <t xml:space="preserve">
WEIGHT CALCULATED AUTOMATICALLY</t>
        </r>
      </text>
    </comment>
    <comment ref="B44" authorId="1" shapeId="0" xr:uid="{49AE4F08-ED02-4F35-9734-D70030B1D777}">
      <text>
        <r>
          <rPr>
            <sz val="9"/>
            <color indexed="81"/>
            <rFont val="Tahoma"/>
            <family val="2"/>
          </rPr>
          <t>Uses 'percentage excavation removed from site' specified on Project Info sheet to calculate emissions related to removal of excavated materials. Auto-calculates for all foundations and piles, but requires additional user-input for other excavation (e.g. basements, underslab drainage) in row 45.</t>
        </r>
      </text>
    </comment>
    <comment ref="B45" authorId="0" shapeId="0" xr:uid="{8777EE9F-0999-4A4E-B865-7EDFACA8B618}">
      <text>
        <r>
          <rPr>
            <b/>
            <sz val="9"/>
            <color indexed="81"/>
            <rFont val="Tahoma"/>
            <family val="2"/>
          </rPr>
          <t>Excavation - other</t>
        </r>
        <r>
          <rPr>
            <sz val="9"/>
            <color indexed="81"/>
            <rFont val="Tahoma"/>
            <family val="2"/>
          </rPr>
          <t xml:space="preserve">:
Buildings: Please use this row to enter values for any other emissions associated with the removal of on site excavations (e.g. basements, underslab drainage) which are not included within row 44. 
Bridges: Requires additional user input. To calculate excavations for bridges, please refer to Spon's Civil Engineering and Highway Works Price Book 2023, or a similar cost/time/resource reference. Alternatively, use specific carbon estimates such as included in texts such as CESMM4. A full list of common factors is included within the NZBG's calculation guidance. </t>
        </r>
      </text>
    </comment>
    <comment ref="S47" authorId="0" shapeId="0" xr:uid="{73F1052C-B666-4681-9585-D320438FAABF}">
      <text>
        <r>
          <rPr>
            <b/>
            <sz val="9"/>
            <color indexed="81"/>
            <rFont val="Tahoma"/>
            <family val="2"/>
          </rPr>
          <t>A5.2</t>
        </r>
        <r>
          <rPr>
            <sz val="9"/>
            <color indexed="81"/>
            <rFont val="Tahoma"/>
            <family val="2"/>
          </rPr>
          <t xml:space="preserve"> is the sum of:
Significant temporary works (cells Q12:Q43) + the carbon impacts of excavation on site (Q44:45) + additional site activities (New/Extension GIA * A5.2 value). 
Note: the additional site activities are accounted for within the default A5.2 value: 20 kgCo2e/m2. .
</t>
        </r>
      </text>
    </comment>
    <comment ref="U47" authorId="0" shapeId="0" xr:uid="{09640054-94A0-4A2C-BE14-AB062880AEED}">
      <text>
        <r>
          <rPr>
            <b/>
            <sz val="9"/>
            <color indexed="81"/>
            <rFont val="Tahoma"/>
            <family val="2"/>
          </rPr>
          <t xml:space="preserve">Sub-Module B4.2:
</t>
        </r>
        <r>
          <rPr>
            <sz val="9"/>
            <color indexed="81"/>
            <rFont val="Tahoma"/>
            <family val="2"/>
          </rPr>
          <t>This module is only applicable to infrastructure projects.</t>
        </r>
        <r>
          <rPr>
            <b/>
            <sz val="9"/>
            <color indexed="81"/>
            <rFont val="Tahoma"/>
            <family val="2"/>
          </rPr>
          <t xml:space="preserve">
</t>
        </r>
        <r>
          <rPr>
            <sz val="9"/>
            <color indexed="81"/>
            <rFont val="Tahoma"/>
            <family val="2"/>
          </rPr>
          <t xml:space="preserve">Replacement of systems or components that are essential to the functioning of infrastructure, but are not normally considered as construction products.
</t>
        </r>
        <r>
          <rPr>
            <sz val="9"/>
            <color indexed="81"/>
            <rFont val="Tahoma"/>
            <family val="2"/>
          </rPr>
          <t xml:space="preserve">
</t>
        </r>
      </text>
    </comment>
    <comment ref="V47" authorId="0" shapeId="0" xr:uid="{5EA4C07A-F055-4FF6-A423-E6BD8C0936C3}">
      <text>
        <r>
          <rPr>
            <sz val="9"/>
            <color indexed="81"/>
            <rFont val="Tahoma"/>
            <family val="2"/>
          </rPr>
          <t>Calculated as a percentage of A5.2.
Percentage determined by  'End of Life Scenario' selection.</t>
        </r>
      </text>
    </comment>
    <comment ref="O48" authorId="0" shapeId="0" xr:uid="{B5AC2672-4B0D-4712-864E-8672539F3083}">
      <text>
        <r>
          <rPr>
            <b/>
            <sz val="9"/>
            <color indexed="81"/>
            <rFont val="Tahoma"/>
            <family val="2"/>
          </rPr>
          <t xml:space="preserve">Global Values:
</t>
        </r>
        <r>
          <rPr>
            <sz val="9"/>
            <color indexed="81"/>
            <rFont val="Tahoma"/>
            <family val="2"/>
          </rPr>
          <t>Note that these values are the raw data.
No uncertainty factor or decarbonisation factor has been applied.</t>
        </r>
        <r>
          <rPr>
            <sz val="9"/>
            <color indexed="81"/>
            <rFont val="Tahoma"/>
            <family val="2"/>
          </rPr>
          <t xml:space="preserve">
</t>
        </r>
      </text>
    </comment>
    <comment ref="T50" authorId="0" shapeId="0" xr:uid="{C73E0006-F4A9-4FD8-9BF1-69BF7162CDEB}">
      <text>
        <r>
          <rPr>
            <b/>
            <sz val="9"/>
            <color indexed="81"/>
            <rFont val="Tahoma"/>
            <family val="2"/>
          </rPr>
          <t xml:space="preserve">Module D - Benefits or Burdens beyond End of Life:
</t>
        </r>
        <r>
          <rPr>
            <sz val="9"/>
            <color indexed="81"/>
            <rFont val="Tahoma"/>
            <family val="2"/>
          </rPr>
          <t xml:space="preserve">Note that Module D only refers to D1.
</t>
        </r>
        <r>
          <rPr>
            <b/>
            <sz val="9"/>
            <color indexed="81"/>
            <rFont val="Tahoma"/>
            <family val="2"/>
          </rPr>
          <t xml:space="preserve">
</t>
        </r>
        <r>
          <rPr>
            <sz val="9"/>
            <color indexed="81"/>
            <rFont val="Tahoma"/>
            <family val="2"/>
          </rPr>
          <t>Sub-module D2 is not included in the total D value as it is outside the scope of embodied carbon (B6-B7 and B8 refer to operational and user carbon respectively).</t>
        </r>
        <r>
          <rPr>
            <sz val="9"/>
            <color indexed="81"/>
            <rFont val="Tahoma"/>
            <family val="2"/>
          </rPr>
          <t xml:space="preserve">
</t>
        </r>
      </text>
    </comment>
    <comment ref="O51" authorId="0" shapeId="0" xr:uid="{D4A837E0-0079-4E67-9A24-1F460EE184CE}">
      <text>
        <r>
          <rPr>
            <b/>
            <sz val="9"/>
            <color indexed="81"/>
            <rFont val="Tahoma"/>
            <family val="2"/>
          </rPr>
          <t xml:space="preserve">Total:
</t>
        </r>
        <r>
          <rPr>
            <sz val="9"/>
            <color indexed="81"/>
            <rFont val="Tahoma"/>
            <family val="2"/>
          </rPr>
          <t xml:space="preserve">Note that these values are the raw data.
No uncertainty factor or decarbonisation factor has been applied.
</t>
        </r>
      </text>
    </comment>
    <comment ref="R55" authorId="0" shapeId="0" xr:uid="{A87EA96F-5985-4A5E-A174-7CE4354171CC}">
      <text>
        <r>
          <rPr>
            <b/>
            <sz val="9"/>
            <color indexed="81"/>
            <rFont val="Tahoma"/>
            <family val="2"/>
          </rPr>
          <t xml:space="preserve">Secondary Functional Unit:
</t>
        </r>
        <r>
          <rPr>
            <sz val="9"/>
            <color indexed="81"/>
            <rFont val="Tahoma"/>
            <family val="2"/>
          </rPr>
          <t xml:space="preserve">Note that this value refers to A0-A5 Whole Project (kgCO2e), which has had the uncertainty factor and decarbonisation factor applied.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tc={026C1AAC-CD5F-4F60-8AFE-BCC21C8A8073}</author>
  </authors>
  <commentList>
    <comment ref="AY103" authorId="0" shapeId="0" xr:uid="{026C1AAC-CD5F-4F60-8AFE-BCC21C8A8073}">
      <text>
        <t>[Threaded comment]
Your version of Excel allows you to read this threaded comment; however, any edits to it will get removed if the file is opened in a newer version of Excel. Learn more: https://go.microsoft.com/fwlink/?linkid=870924
Comment:
    Update for Bridges</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TURK</author>
    <author>William Hudson</author>
    <author>Thomas Howarth</author>
    <author>Nicholas McDonald</author>
  </authors>
  <commentList>
    <comment ref="O14" authorId="0" shapeId="0" xr:uid="{910DD9DB-8234-4A1D-9A8B-72448900AF66}">
      <text>
        <r>
          <rPr>
            <sz val="9"/>
            <color indexed="81"/>
            <rFont val="Tahoma"/>
            <family val="2"/>
          </rPr>
          <t>Table 2.9, How To Calculate Embodied Carbon, 3rd ed. (IStructE, 2024, P.33-34)</t>
        </r>
      </text>
    </comment>
    <comment ref="A15" authorId="1" shapeId="0" xr:uid="{EAD1BE22-180B-434E-A1D8-54D6D98F43D3}">
      <text>
        <r>
          <rPr>
            <sz val="9"/>
            <color indexed="81"/>
            <rFont val="Tahoma"/>
            <family val="2"/>
          </rPr>
          <t>Define material type</t>
        </r>
      </text>
    </comment>
    <comment ref="D15" authorId="2" shapeId="0" xr:uid="{40681667-8614-452B-AF3A-494BA56F92DA}">
      <text>
        <r>
          <rPr>
            <sz val="9"/>
            <color indexed="81"/>
            <rFont val="Tahoma"/>
            <family val="2"/>
          </rPr>
          <t>Amount of carbon sequestered (kgCO</t>
        </r>
        <r>
          <rPr>
            <vertAlign val="subscript"/>
            <sz val="9"/>
            <color indexed="81"/>
            <rFont val="Tahoma"/>
            <family val="2"/>
          </rPr>
          <t>2</t>
        </r>
        <r>
          <rPr>
            <sz val="9"/>
            <color indexed="81"/>
            <rFont val="Tahoma"/>
            <family val="2"/>
          </rPr>
          <t>e/kg) for timber materials. Note this number should be entered as a negative value. 
Default = -1.64 (kgCO</t>
        </r>
        <r>
          <rPr>
            <vertAlign val="subscript"/>
            <sz val="9"/>
            <color indexed="81"/>
            <rFont val="Tahoma"/>
            <family val="2"/>
          </rPr>
          <t>2</t>
        </r>
        <r>
          <rPr>
            <sz val="9"/>
            <color indexed="81"/>
            <rFont val="Tahoma"/>
            <family val="2"/>
          </rPr>
          <t>e/kg)</t>
        </r>
      </text>
    </comment>
    <comment ref="E15" authorId="2" shapeId="0" xr:uid="{73026337-AC36-4425-9AAD-92715BAB86A9}">
      <text>
        <r>
          <rPr>
            <sz val="9"/>
            <color indexed="81"/>
            <rFont val="Tahoma"/>
            <family val="2"/>
          </rPr>
          <t>When interpreting A1-A3 emissions from an EPD, be sure that the number stated is not accounting for potential recyclability of the product at end of life (as part of A1-A3). Any benefits associated with recyclability should be reported in Module D.
Excludes Biogenic Carbon.</t>
        </r>
      </text>
    </comment>
    <comment ref="G15" authorId="0" shapeId="0" xr:uid="{1E4B6A3C-0A05-49F7-85C9-801E433BC7B6}">
      <text>
        <r>
          <rPr>
            <sz val="9"/>
            <color indexed="81"/>
            <rFont val="Tahoma"/>
            <family val="2"/>
          </rPr>
          <t>Percentage of a material wasted on site.
See Waste Rate Data table for general values.</t>
        </r>
      </text>
    </comment>
    <comment ref="H15" authorId="0" shapeId="0" xr:uid="{1DA90A75-60D2-4629-BAB9-916466866DE8}">
      <text>
        <r>
          <rPr>
            <sz val="9"/>
            <color indexed="81"/>
            <rFont val="Tahoma"/>
            <family val="2"/>
          </rPr>
          <t>Default value = 0.009 kgCO2e/kg.
C2 calculator may be used if transport distance is known.
Set to 0 if reuse/recycling on site.</t>
        </r>
      </text>
    </comment>
    <comment ref="K15" authorId="0" shapeId="0" xr:uid="{FE1A5C9B-E8C8-4C39-8D44-0761EAB9A30F}">
      <text>
        <r>
          <rPr>
            <sz val="9"/>
            <color indexed="81"/>
            <rFont val="Tahoma"/>
            <family val="2"/>
          </rPr>
          <t>C3/C4 values generally provided by EPD. 
If C3/C4 values are not provided, please refer to Table 2.14 ('How to Calculate Embodied Carbon', 3rd ed., 2024) for some example factors for non-timber materials. 
Timber EOL C3/C4 calculator below may be used to determine values for timber.</t>
        </r>
      </text>
    </comment>
    <comment ref="M15" authorId="3" shapeId="0" xr:uid="{FC4C705E-D69D-4B93-864B-2901F3B898DE}">
      <text>
        <r>
          <rPr>
            <b/>
            <sz val="9"/>
            <color indexed="81"/>
            <rFont val="Tahoma"/>
            <family val="2"/>
          </rPr>
          <t>Component Lifespan:</t>
        </r>
        <r>
          <rPr>
            <sz val="9"/>
            <color indexed="81"/>
            <rFont val="Tahoma"/>
            <family val="2"/>
          </rPr>
          <t xml:space="preserve">
 For some examples of default values, see Table 2.10. from 'How to Calculate Embodied Carbon', 3rd ed. (2024)</t>
        </r>
      </text>
    </comment>
    <comment ref="K49" authorId="3" shapeId="0" xr:uid="{8B454C0F-0527-4873-B8F2-C6458D7B98E6}">
      <text>
        <r>
          <rPr>
            <b/>
            <sz val="9"/>
            <color indexed="81"/>
            <rFont val="Tahoma"/>
            <family val="2"/>
          </rPr>
          <t>On Site Reuse/Recycling</t>
        </r>
        <r>
          <rPr>
            <sz val="9"/>
            <color indexed="81"/>
            <rFont val="Tahoma"/>
            <family val="2"/>
          </rPr>
          <t xml:space="preserve">
If the reuse/recycling is occuring on site, the user input value should be set to 0.</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Thomas Howarth</author>
    <author>Nicholas McDonald</author>
  </authors>
  <commentList>
    <comment ref="A2" authorId="0" shapeId="0" xr:uid="{A52475F5-DCD6-40FF-9487-2A6166ACFB18}">
      <text>
        <r>
          <rPr>
            <sz val="9"/>
            <color indexed="81"/>
            <rFont val="Tahoma"/>
            <family val="2"/>
          </rPr>
          <t>Please email climateemergency@istructe.org to submit material data for consideration in the next update of The Structural Carbon Tool. 
To add other materials, use the "Custom Data" tab.
 Refer ICE database V3.0 for A1-3 emissions estimates for additional concrete mixes</t>
        </r>
      </text>
    </comment>
    <comment ref="F3" authorId="1" shapeId="0" xr:uid="{C1F75AF4-61BE-44B4-8688-F9A0BE91EDFF}">
      <text>
        <r>
          <rPr>
            <sz val="9"/>
            <color indexed="81"/>
            <rFont val="Tahoma"/>
            <family val="2"/>
          </rPr>
          <t xml:space="preserve">Default values based on Table 2.2. of 'How to calculate embodied carbon, 3rd ed.'
When interpreting A1-A3 emissions from an EPD, be sure that the number stated is not accounting for potential recyclability of the product at end of life (as part of A1-A3). Any benefits associated with recyclability should be reported in Module D.
</t>
        </r>
      </text>
    </comment>
    <comment ref="G3" authorId="1" shapeId="0" xr:uid="{4DD0D477-A6E3-48E9-8FA0-F7F5DE16D43D}">
      <text>
        <r>
          <rPr>
            <sz val="9"/>
            <color indexed="81"/>
            <rFont val="Tahoma"/>
            <family val="2"/>
          </rPr>
          <t>Default transport ECFs based on Table 2.7 of 'How to calculate embodied carbon, 3rd ed.'</t>
        </r>
      </text>
    </comment>
    <comment ref="H3" authorId="1" shapeId="0" xr:uid="{DEA3A40B-CE8A-4EDD-AE09-F3A6AABD8ACC}">
      <text>
        <r>
          <rPr>
            <sz val="9"/>
            <color indexed="81"/>
            <rFont val="Tahoma"/>
            <family val="2"/>
          </rPr>
          <t xml:space="preserve">Refer to table 2.6 of 'How to calculate embodied carbon, 3rd ed.' for waste rates and factors.
</t>
        </r>
      </text>
    </comment>
    <comment ref="O3" authorId="0" shapeId="0" xr:uid="{5B9E46A6-8FDF-46CF-81F0-7CA482533D60}">
      <text>
        <r>
          <rPr>
            <sz val="9"/>
            <color indexed="81"/>
            <rFont val="Tahoma"/>
            <family val="2"/>
          </rPr>
          <t>Excludes in-use emissions (Module B) as well as whole-design emissions (Modules A5a and C1)</t>
        </r>
      </text>
    </comment>
    <comment ref="P3" authorId="0" shapeId="0" xr:uid="{D5CE3366-CF40-4B4E-BBF7-4DE1156D4052}">
      <text>
        <r>
          <rPr>
            <sz val="9"/>
            <color indexed="81"/>
            <rFont val="Tahoma"/>
            <family val="2"/>
          </rPr>
          <t>Excludes in-use emissions (Module B) as well as whole-design emissions (Modules A5a and C1)</t>
        </r>
      </text>
    </comment>
    <comment ref="N75" authorId="1" shapeId="0" xr:uid="{F10A5601-29EC-498D-9DE1-8A49681692D1}">
      <text>
        <r>
          <rPr>
            <sz val="9"/>
            <color indexed="81"/>
            <rFont val="Tahoma"/>
            <family val="2"/>
          </rPr>
          <t xml:space="preserve">Module D data corresponding to ECF A13 data in Table 2.2 is not readily available. 
Please refer to 'How to Calculate Embodied Carbon, 3rd edition' for further information.
</t>
        </r>
      </text>
    </comment>
    <comment ref="N77" authorId="1" shapeId="0" xr:uid="{B431350D-F62B-4861-B79F-CE9032488C53}">
      <text>
        <r>
          <rPr>
            <sz val="9"/>
            <color indexed="81"/>
            <rFont val="Tahoma"/>
            <family val="2"/>
          </rPr>
          <t xml:space="preserve">Module D data corresponding to ECF A13 data in Table 2.2 is not readily available. 
Please refer to 'How to Calculate Embodied Carbon, 3rd edition' for further information.
</t>
        </r>
      </text>
    </comment>
    <comment ref="N78" authorId="1" shapeId="0" xr:uid="{7C3A4DB5-F84A-466E-A21E-1169995843D3}">
      <text>
        <r>
          <rPr>
            <sz val="9"/>
            <color indexed="81"/>
            <rFont val="Tahoma"/>
            <family val="2"/>
          </rPr>
          <t xml:space="preserve">Module D data corresponding to ECF A13 data in Table 2.2 is not readily available. 
Please refer to 'How to Calculate Embodied Carbon, 3rd edition' for further information.
</t>
        </r>
      </text>
    </comment>
    <comment ref="N79" authorId="1" shapeId="0" xr:uid="{FBCEF53A-E350-42B4-9708-2AEB947E3B40}">
      <text>
        <r>
          <rPr>
            <sz val="9"/>
            <color indexed="81"/>
            <rFont val="Tahoma"/>
            <family val="2"/>
          </rPr>
          <t xml:space="preserve">Module D data corresponding to ECF A13 data in Table 2.2 is not readily available. 
Please refer to 'How to Calculate Embodied Carbon, 3rd edition' for further information.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Thomas Howarth</author>
    <author>Nicholas McDonald</author>
  </authors>
  <commentList>
    <comment ref="A2" authorId="0" shapeId="0" xr:uid="{DDB1DEEC-13E0-418C-A57D-1E3DB0A27435}">
      <text>
        <r>
          <rPr>
            <sz val="9"/>
            <color indexed="81"/>
            <rFont val="Tahoma"/>
            <family val="2"/>
          </rPr>
          <t>Please email climateemergency@istructe.org to submit material data for consideration in the next update of The Structural Carbon Tool. 
To add other materials, use the "Custom Data" tab.
 Refer ICE database V3.0 for A1-3 emissions estimates for additional concrete mixes</t>
        </r>
      </text>
    </comment>
    <comment ref="F3" authorId="1" shapeId="0" xr:uid="{172ACD85-75ED-4C67-9F1E-679694C596BB}">
      <text>
        <r>
          <rPr>
            <sz val="9"/>
            <color indexed="81"/>
            <rFont val="Tahoma"/>
            <family val="2"/>
          </rPr>
          <t xml:space="preserve">Default values based on Table 2.2. of 'How to calculate embodied carbon, 3rd ed.'
When interpreting A1-A3 emissions from an EPD, be sure that the number stated is not accounting for potential recyclability of the product at end of life (as part of A1-A3). Any benefits associated with recyclability should be reported in Module D.
</t>
        </r>
      </text>
    </comment>
    <comment ref="G3" authorId="1" shapeId="0" xr:uid="{DF259138-BCF0-4C5C-9F46-07CE4588BE1E}">
      <text>
        <r>
          <rPr>
            <sz val="9"/>
            <color indexed="81"/>
            <rFont val="Tahoma"/>
            <family val="2"/>
          </rPr>
          <t>Default transport ECFs based on Table 2.7 of 'How to calculate embodied carbon, 3rd ed.'</t>
        </r>
      </text>
    </comment>
    <comment ref="H3" authorId="1" shapeId="0" xr:uid="{164F94C5-66A3-48D7-80DD-ABD862236B04}">
      <text>
        <r>
          <rPr>
            <sz val="9"/>
            <color indexed="81"/>
            <rFont val="Tahoma"/>
            <family val="2"/>
          </rPr>
          <t xml:space="preserve">Refer to table 2.6 of 'How to calculate embodied carbon, 3rd ed.' for waste rates and factors.
</t>
        </r>
      </text>
    </comment>
    <comment ref="O3" authorId="0" shapeId="0" xr:uid="{0343B441-8FCF-4AAE-BB18-2AE7677C015C}">
      <text>
        <r>
          <rPr>
            <sz val="9"/>
            <color indexed="81"/>
            <rFont val="Tahoma"/>
            <family val="2"/>
          </rPr>
          <t>Excludes in-use emissions (Module B) as well as whole-design emissions (Modules A5a and C1)</t>
        </r>
      </text>
    </comment>
    <comment ref="P3" authorId="0" shapeId="0" xr:uid="{C255F1D9-059E-4A74-A46D-A18663A2FE1D}">
      <text>
        <r>
          <rPr>
            <sz val="9"/>
            <color indexed="81"/>
            <rFont val="Tahoma"/>
            <family val="2"/>
          </rPr>
          <t>Excludes in-use emissions (Module B) as well as whole-design emissions (Modules A5a and C1)</t>
        </r>
      </text>
    </comment>
    <comment ref="N75" authorId="1" shapeId="0" xr:uid="{BD14C65A-47D1-468E-9C43-7DCCD20B2A0A}">
      <text>
        <r>
          <rPr>
            <sz val="9"/>
            <color indexed="81"/>
            <rFont val="Tahoma"/>
            <family val="2"/>
          </rPr>
          <t xml:space="preserve">Module D data corresponding to ECF A13 data in Table 2.2 is not readily available. 
Please refer to 'How to Calculate Embodied Carbon, 3rd edition' for further information.
</t>
        </r>
      </text>
    </comment>
    <comment ref="N77" authorId="1" shapeId="0" xr:uid="{5CC77DD8-0292-4916-B567-D45A6B54488A}">
      <text>
        <r>
          <rPr>
            <sz val="9"/>
            <color indexed="81"/>
            <rFont val="Tahoma"/>
            <family val="2"/>
          </rPr>
          <t xml:space="preserve">Module D data corresponding to ECF A13 data in Table 2.2 is not readily available. 
Please refer to 'How to Calculate Embodied Carbon, 3rd edition' for further information.
</t>
        </r>
      </text>
    </comment>
    <comment ref="N78" authorId="1" shapeId="0" xr:uid="{EC8BFF08-1055-41E9-9647-EDC3B1043FE3}">
      <text>
        <r>
          <rPr>
            <sz val="9"/>
            <color indexed="81"/>
            <rFont val="Tahoma"/>
            <family val="2"/>
          </rPr>
          <t xml:space="preserve">Module D data corresponding to ECF A13 data in Table 2.2 is not readily available. 
Please refer to 'How to Calculate Embodied Carbon, 3rd edition' for further information.
</t>
        </r>
      </text>
    </comment>
    <comment ref="N79" authorId="1" shapeId="0" xr:uid="{248A7D80-CC99-4D5E-AD95-B0C294638B27}">
      <text>
        <r>
          <rPr>
            <sz val="9"/>
            <color indexed="81"/>
            <rFont val="Tahoma"/>
            <family val="2"/>
          </rPr>
          <t xml:space="preserve">Module D data corresponding to ECF A13 data in Table 2.2 is not readily available. 
Please refer to 'How to Calculate Embodied Carbon, 3rd edition' for further information.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Will Arnold</author>
  </authors>
  <commentList>
    <comment ref="Q26" authorId="0" shapeId="0" xr:uid="{2FCBC3CC-2562-42D4-8B3A-AEB3F69AE561}">
      <text>
        <r>
          <rPr>
            <b/>
            <sz val="9"/>
            <color indexed="81"/>
            <rFont val="Tahoma"/>
            <family val="2"/>
          </rPr>
          <t>Will Arnold:</t>
        </r>
        <r>
          <rPr>
            <sz val="9"/>
            <color indexed="81"/>
            <rFont val="Tahoma"/>
            <family val="2"/>
          </rPr>
          <t xml:space="preserve">
These are currently just grey cells (E29 and E30), we should replace with white uneditable cells with these categories in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Nicholas McDonald</author>
  </authors>
  <commentList>
    <comment ref="AZ8" authorId="0" shapeId="0" xr:uid="{FED29A1A-45B2-458E-BD77-DE9D2302101C}">
      <text>
        <r>
          <rPr>
            <b/>
            <sz val="9"/>
            <color indexed="81"/>
            <rFont val="Tahoma"/>
            <family val="2"/>
          </rPr>
          <t xml:space="preserve">Road Transport Mode:
</t>
        </r>
        <r>
          <rPr>
            <sz val="9"/>
            <color indexed="81"/>
            <rFont val="Tahoma"/>
            <family val="2"/>
          </rPr>
          <t>If the load of the road transport is known, you can select between average laden or fully laden.
Average Laden is the default setting.</t>
        </r>
      </text>
    </comment>
    <comment ref="G11" authorId="0" shapeId="0" xr:uid="{A12FB4BF-A558-486D-A88B-4F987E546E73}">
      <text>
        <r>
          <rPr>
            <b/>
            <sz val="9"/>
            <color indexed="81"/>
            <rFont val="Tahoma"/>
            <family val="2"/>
          </rPr>
          <t>DO NOT MOVE CELLS! 
These cells must be the exact same cells as the Scheme Sheet cells for the 'Component Lifespan' formula.</t>
        </r>
      </text>
    </comment>
    <comment ref="AZ16" authorId="0" shapeId="0" xr:uid="{10F6D24D-BE2E-4960-9492-75126865292B}">
      <text>
        <r>
          <rPr>
            <b/>
            <sz val="9"/>
            <color indexed="81"/>
            <rFont val="Tahoma"/>
            <family val="2"/>
          </rPr>
          <t xml:space="preserve">Road Transport Mode:
</t>
        </r>
        <r>
          <rPr>
            <sz val="9"/>
            <color indexed="81"/>
            <rFont val="Tahoma"/>
            <family val="2"/>
          </rPr>
          <t>If the load of the road transport is known, you can select between average laden or fully laden.
Average Laden is the default setting.</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<sst xmlns="http://schemas.openxmlformats.org/spreadsheetml/2006/main" count="3915" uniqueCount="1085">
  <si>
    <t>TOTAL</t>
  </si>
  <si>
    <t>Material</t>
  </si>
  <si>
    <t>Concrete</t>
  </si>
  <si>
    <t>REINFORCEMENT 
[kg/m3]</t>
  </si>
  <si>
    <t>Zone</t>
  </si>
  <si>
    <t>Superstructure</t>
  </si>
  <si>
    <t>Typology</t>
  </si>
  <si>
    <t>Education</t>
  </si>
  <si>
    <t>DENSITY [tons/m3]</t>
  </si>
  <si>
    <t xml:space="preserve">Generic Classification </t>
  </si>
  <si>
    <t>S</t>
  </si>
  <si>
    <t>C</t>
  </si>
  <si>
    <t>T</t>
  </si>
  <si>
    <t>O</t>
  </si>
  <si>
    <t>Steel</t>
  </si>
  <si>
    <t>Timber</t>
  </si>
  <si>
    <t>Other</t>
  </si>
  <si>
    <t>Substructure</t>
  </si>
  <si>
    <t>Reinforcement Estimate</t>
  </si>
  <si>
    <r>
      <t xml:space="preserve">Volume </t>
    </r>
    <r>
      <rPr>
        <sz val="11"/>
        <color theme="1"/>
        <rFont val="Arial"/>
        <family val="2"/>
        <scheme val="minor"/>
      </rPr>
      <t>(m3)</t>
    </r>
  </si>
  <si>
    <t>Reinforcement Type</t>
  </si>
  <si>
    <r>
      <t xml:space="preserve">Average </t>
    </r>
    <r>
      <rPr>
        <sz val="11"/>
        <color theme="1"/>
        <rFont val="Arial"/>
        <family val="2"/>
        <scheme val="minor"/>
      </rPr>
      <t>(kg/m3)</t>
    </r>
  </si>
  <si>
    <r>
      <t xml:space="preserve">Total Weight </t>
    </r>
    <r>
      <rPr>
        <sz val="11"/>
        <color theme="1"/>
        <rFont val="Arial"/>
        <family val="2"/>
        <scheme val="minor"/>
      </rPr>
      <t>(kg)</t>
    </r>
  </si>
  <si>
    <t>SLABS</t>
  </si>
  <si>
    <t>Transfer Slabs</t>
  </si>
  <si>
    <t>BEAMS</t>
  </si>
  <si>
    <t>General Beams</t>
  </si>
  <si>
    <t>COLUMNS</t>
  </si>
  <si>
    <t>Medium Columns</t>
  </si>
  <si>
    <t>WALLS</t>
  </si>
  <si>
    <t>General Walls</t>
  </si>
  <si>
    <t>From Structural Engineer's Pocket Book:</t>
  </si>
  <si>
    <t>Min</t>
  </si>
  <si>
    <t>Max</t>
  </si>
  <si>
    <t>AVERAGE</t>
  </si>
  <si>
    <t>General Slabs</t>
  </si>
  <si>
    <r>
      <t>kg/m</t>
    </r>
    <r>
      <rPr>
        <vertAlign val="superscript"/>
        <sz val="8"/>
        <color theme="1"/>
        <rFont val="Swis721 BT"/>
        <family val="2"/>
      </rPr>
      <t>3</t>
    </r>
  </si>
  <si>
    <t>General Columns</t>
  </si>
  <si>
    <t>Ground Beams</t>
  </si>
  <si>
    <t>Retaining Walls</t>
  </si>
  <si>
    <t>Rafts</t>
  </si>
  <si>
    <t>From DN20 Rebar Estimates (AKT):</t>
  </si>
  <si>
    <t>Floating slabs - top only</t>
  </si>
  <si>
    <t>Light</t>
  </si>
  <si>
    <t xml:space="preserve">Light Columns </t>
  </si>
  <si>
    <t>Walls generally</t>
  </si>
  <si>
    <t>Floating slabs - top and bottom</t>
  </si>
  <si>
    <t>Medium</t>
  </si>
  <si>
    <t>Large retaining walls</t>
  </si>
  <si>
    <t>Heavy</t>
  </si>
  <si>
    <t>Heavy Columns</t>
  </si>
  <si>
    <t>Water retaining walls in ground</t>
  </si>
  <si>
    <t>One way spanning</t>
  </si>
  <si>
    <t>Heavy cantilever beams</t>
  </si>
  <si>
    <t>Slab Columns</t>
  </si>
  <si>
    <t>Two way spanning</t>
  </si>
  <si>
    <t>Underground water storage tank</t>
  </si>
  <si>
    <t>Flat plates</t>
  </si>
  <si>
    <t>Heavy cantilever balances</t>
  </si>
  <si>
    <t>Retaining walls tied at foot</t>
  </si>
  <si>
    <t>EW Recommended Range</t>
  </si>
  <si>
    <t xml:space="preserve">Low </t>
  </si>
  <si>
    <t xml:space="preserve">High </t>
  </si>
  <si>
    <t>Yes</t>
  </si>
  <si>
    <t>No</t>
  </si>
  <si>
    <t>Concrete Grade</t>
  </si>
  <si>
    <t>Grade 28/35</t>
  </si>
  <si>
    <t>Grade 32/40</t>
  </si>
  <si>
    <t>Cement Replacement</t>
  </si>
  <si>
    <t>(0% PFA / GGBS)</t>
  </si>
  <si>
    <t>(15% PFA)</t>
  </si>
  <si>
    <t>(30% PFA)</t>
  </si>
  <si>
    <t>(40% PFA)</t>
  </si>
  <si>
    <t>(25% GGBS)</t>
  </si>
  <si>
    <t>(50% GGBS)</t>
  </si>
  <si>
    <t>(70% GGBS)</t>
  </si>
  <si>
    <t>Plate</t>
  </si>
  <si>
    <t>Glass</t>
  </si>
  <si>
    <t>_</t>
  </si>
  <si>
    <t>GENERAL CLASSIFICATION</t>
  </si>
  <si>
    <t>N/A</t>
  </si>
  <si>
    <t>CONCRETE</t>
  </si>
  <si>
    <t xml:space="preserve">  </t>
  </si>
  <si>
    <t>Target</t>
  </si>
  <si>
    <t>Purpose</t>
  </si>
  <si>
    <t>Version</t>
  </si>
  <si>
    <t>Author</t>
  </si>
  <si>
    <t>Metal Deck Slab</t>
  </si>
  <si>
    <t>Nominal thickness</t>
  </si>
  <si>
    <t>Volume of steel (mm3/m2)</t>
  </si>
  <si>
    <t>Comflor_46</t>
  </si>
  <si>
    <t>Comflor_51</t>
  </si>
  <si>
    <t>Comflor_60</t>
  </si>
  <si>
    <t>Comflor_80</t>
  </si>
  <si>
    <t>Comflor_100</t>
  </si>
  <si>
    <t>Comflor_210</t>
  </si>
  <si>
    <t>Comflor_225</t>
  </si>
  <si>
    <t>METAL DECK SLAB</t>
  </si>
  <si>
    <t>MASS [KG]</t>
  </si>
  <si>
    <t>VOLUME / MASS</t>
  </si>
  <si>
    <t>Concrete Grade Classification</t>
  </si>
  <si>
    <t>Brickwork</t>
  </si>
  <si>
    <t>Blockwork</t>
  </si>
  <si>
    <t>A1-A3</t>
  </si>
  <si>
    <t>A4</t>
  </si>
  <si>
    <t>C1</t>
  </si>
  <si>
    <t>C2</t>
  </si>
  <si>
    <t>Transport emissions</t>
  </si>
  <si>
    <t>Transport</t>
  </si>
  <si>
    <t>Waste processing 
for reuse, 
recovery or 
recycling</t>
  </si>
  <si>
    <t>Product stage
(Cradle to gate)</t>
  </si>
  <si>
    <t>D</t>
  </si>
  <si>
    <t>Rebar</t>
  </si>
  <si>
    <t>MASS OF REINFORCEMENT [KG]</t>
  </si>
  <si>
    <t>Locally manufactured</t>
  </si>
  <si>
    <t>Nationally manufactured</t>
  </si>
  <si>
    <t>European manufactured</t>
  </si>
  <si>
    <t>Globally manufactured</t>
  </si>
  <si>
    <t>Aluminium</t>
  </si>
  <si>
    <t>Area of steel (mm2/m)</t>
  </si>
  <si>
    <t>Kgspan_MD60</t>
  </si>
  <si>
    <t>Kgspan_MD50</t>
  </si>
  <si>
    <t>Kgspan_MD80</t>
  </si>
  <si>
    <t>Concrete (all insitu)</t>
  </si>
  <si>
    <t>Concrete (all precast)</t>
  </si>
  <si>
    <t>Concrete Type</t>
  </si>
  <si>
    <t>Grade 16/20</t>
  </si>
  <si>
    <t>Grade 20/25</t>
  </si>
  <si>
    <t>Grade 25/30</t>
  </si>
  <si>
    <t>Grade 40/50</t>
  </si>
  <si>
    <t>GEN 0 (6/8 MPa)</t>
  </si>
  <si>
    <t>GEN 1 (8/10 MPa)</t>
  </si>
  <si>
    <t>GEN 2 (12/15 MPa)</t>
  </si>
  <si>
    <t>GEN 3 (16/20 MPa)</t>
  </si>
  <si>
    <t>Structural Element</t>
  </si>
  <si>
    <t>Piling</t>
  </si>
  <si>
    <t>Residential</t>
  </si>
  <si>
    <t>Commercial</t>
  </si>
  <si>
    <t>Comments</t>
  </si>
  <si>
    <t>Concrete in situ</t>
  </si>
  <si>
    <t>Mortar</t>
  </si>
  <si>
    <t>Screed</t>
  </si>
  <si>
    <t>Concrete precast (beams and frames)</t>
  </si>
  <si>
    <t>Steel frame (beams, columns, braces)</t>
  </si>
  <si>
    <t>Stone</t>
  </si>
  <si>
    <t>Timber formwork</t>
  </si>
  <si>
    <t>Aluminium frames</t>
  </si>
  <si>
    <t>Sprayed cementitious fire protection to steel</t>
  </si>
  <si>
    <t>Granite</t>
  </si>
  <si>
    <t>Limestone</t>
  </si>
  <si>
    <t>Sandstone</t>
  </si>
  <si>
    <t>Plasterboard</t>
  </si>
  <si>
    <t>Average distance to landfill (km)</t>
  </si>
  <si>
    <t>C2 to C4</t>
  </si>
  <si>
    <t>C3 / C4</t>
  </si>
  <si>
    <t>Project Name</t>
  </si>
  <si>
    <t>Project Number</t>
  </si>
  <si>
    <t>C2-C4</t>
  </si>
  <si>
    <t>B</t>
  </si>
  <si>
    <t>A</t>
  </si>
  <si>
    <t>RIBA</t>
  </si>
  <si>
    <t>Domestic</t>
  </si>
  <si>
    <t>Non-domestic</t>
  </si>
  <si>
    <t>A- C whole building (excl. B6-7)</t>
  </si>
  <si>
    <t>A1-A5 as % of A-C</t>
  </si>
  <si>
    <t>Assumed structural carbon as % of whole building carbon</t>
  </si>
  <si>
    <t>A1-A5 structures 2030 target (&amp; SCORS rating)</t>
  </si>
  <si>
    <t>LETI</t>
  </si>
  <si>
    <t>LETI targets, modules A1-A5, whole building</t>
  </si>
  <si>
    <t>Structural carbon as % of whole-building carbon (per LETI ECP)</t>
  </si>
  <si>
    <t>2020 target</t>
  </si>
  <si>
    <t>2030 target</t>
  </si>
  <si>
    <t>SCORS</t>
  </si>
  <si>
    <t>Biogenic Carbon
(Sequestration)</t>
  </si>
  <si>
    <t>Mortar/Screed</t>
  </si>
  <si>
    <t>1:4 cement:sand mix avg UK cement mix</t>
  </si>
  <si>
    <t>Insitu</t>
  </si>
  <si>
    <t>Mortar_screed</t>
  </si>
  <si>
    <t>Precast_concrete</t>
  </si>
  <si>
    <t>Reinforced - 150mm hollow core slab</t>
  </si>
  <si>
    <t>PT Strands</t>
  </si>
  <si>
    <t>PT_strands</t>
  </si>
  <si>
    <t>Structural_Sections</t>
  </si>
  <si>
    <t>Sheet - Worldwide- 31% recycled content</t>
  </si>
  <si>
    <t>Sheet - European - 31% recycled content</t>
  </si>
  <si>
    <t>Extruded profile - European - 31% recycled content</t>
  </si>
  <si>
    <t>Extruded profile - Worldwide - 31% recycled content</t>
  </si>
  <si>
    <t>General</t>
  </si>
  <si>
    <t>Toughened</t>
  </si>
  <si>
    <t>PCC Lightweight (AAC) blocks</t>
  </si>
  <si>
    <t>PCC Dense blocks</t>
  </si>
  <si>
    <t>Granular_fill</t>
  </si>
  <si>
    <t>Studwork_framing_flooring</t>
  </si>
  <si>
    <t>Sheet_materials</t>
  </si>
  <si>
    <t>Studwork_Framing_Flooring</t>
  </si>
  <si>
    <t>Sheet_Materials</t>
  </si>
  <si>
    <t>Concrete - Mortar_screed - 1:4 cement:sand mix avg UK cement mix</t>
  </si>
  <si>
    <t>Concrete - Precast_concrete - Reinforced - 150mm hollow core slab</t>
  </si>
  <si>
    <t>A-C:</t>
  </si>
  <si>
    <t>Scheme</t>
  </si>
  <si>
    <t>Reinforcement</t>
  </si>
  <si>
    <t>Waste Factor</t>
  </si>
  <si>
    <t>Concrete - Insitu</t>
  </si>
  <si>
    <t>Concrete - Mortar_screed</t>
  </si>
  <si>
    <t>Steel - Rebar</t>
  </si>
  <si>
    <t>Concrete - Precast</t>
  </si>
  <si>
    <t>WF</t>
  </si>
  <si>
    <t>Transport_Scenario</t>
  </si>
  <si>
    <t>Steel - Structural_sections</t>
  </si>
  <si>
    <t>Timber - frame</t>
  </si>
  <si>
    <t>Timber - floor</t>
  </si>
  <si>
    <t>Timber - formwork</t>
  </si>
  <si>
    <t>Other - Stone - Granite</t>
  </si>
  <si>
    <t>Other - Stone - Limestone</t>
  </si>
  <si>
    <t>Other - Stone - Sandstone</t>
  </si>
  <si>
    <t>Other - Blockwork - PCC Lightweight (AAC) blocks</t>
  </si>
  <si>
    <t>Other - Blockwork - PCC Dense blocks</t>
  </si>
  <si>
    <t>Other - Glass - General</t>
  </si>
  <si>
    <t>Other - Glass - Toughened</t>
  </si>
  <si>
    <t>Other - Aluminium - Sheet - European - 31% recycled content</t>
  </si>
  <si>
    <t>Other - Aluminium - Sheet - Worldwide- 31% recycled content</t>
  </si>
  <si>
    <t>Other - Aluminium - Extruded profile - European - 31% recycled content</t>
  </si>
  <si>
    <t>Other - Aluminium - Extruded profile - Worldwide - 31% recycled content</t>
  </si>
  <si>
    <t>Paint</t>
  </si>
  <si>
    <t>Fill</t>
  </si>
  <si>
    <t>Scheme name:</t>
  </si>
  <si>
    <t>Custom_EPD</t>
  </si>
  <si>
    <t>MATERIAL</t>
  </si>
  <si>
    <t>A++</t>
  </si>
  <si>
    <t>A+</t>
  </si>
  <si>
    <t>E</t>
  </si>
  <si>
    <t>F</t>
  </si>
  <si>
    <t>G</t>
  </si>
  <si>
    <t xml:space="preserve">Equivalent Return Flights to New York </t>
  </si>
  <si>
    <t>Cut meat, dairy and beer from your diet for 1 Year</t>
  </si>
  <si>
    <t>Stopping driving your car for 1 year</t>
  </si>
  <si>
    <t>Project stages A-C</t>
  </si>
  <si>
    <t>Product Stage</t>
  </si>
  <si>
    <t>LOOKUP</t>
  </si>
  <si>
    <t>Distance by Sea (km)</t>
  </si>
  <si>
    <t>Distance by Freight Air (km)</t>
  </si>
  <si>
    <t>Distance by Rail (km)</t>
  </si>
  <si>
    <t>Waste Rate Data</t>
  </si>
  <si>
    <t>Material/product</t>
  </si>
  <si>
    <t>WR (waste rate)</t>
  </si>
  <si>
    <t>Steel reinforcement</t>
  </si>
  <si>
    <t>Recycling</t>
  </si>
  <si>
    <t>Incineration for 
energy recovery</t>
  </si>
  <si>
    <t>Calculation of C2</t>
  </si>
  <si>
    <t>Percentage excavation removed from site</t>
  </si>
  <si>
    <t>Concrete_EPD</t>
  </si>
  <si>
    <t>Steel_EPD</t>
  </si>
  <si>
    <t>Timber_EPD</t>
  </si>
  <si>
    <t>Other_EPD</t>
  </si>
  <si>
    <t xml:space="preserve"> </t>
  </si>
  <si>
    <t>Reinforcement_Type</t>
  </si>
  <si>
    <t>A-C</t>
  </si>
  <si>
    <t>Carbon Comparison</t>
  </si>
  <si>
    <t>Design Stage</t>
  </si>
  <si>
    <t>Materials</t>
  </si>
  <si>
    <t>Element</t>
  </si>
  <si>
    <t>Targets kgCO2e/m2</t>
  </si>
  <si>
    <t>Target line</t>
  </si>
  <si>
    <t>Rank</t>
  </si>
  <si>
    <t>Scheme Rankings</t>
  </si>
  <si>
    <t>Flights</t>
  </si>
  <si>
    <t>1st</t>
  </si>
  <si>
    <t>2nd</t>
  </si>
  <si>
    <t>3rd</t>
  </si>
  <si>
    <t>4th</t>
  </si>
  <si>
    <t>5th</t>
  </si>
  <si>
    <t>6th</t>
  </si>
  <si>
    <t>Dairy</t>
  </si>
  <si>
    <t>Cars</t>
  </si>
  <si>
    <t xml:space="preserve"> average family cars running for 1 year</t>
  </si>
  <si>
    <r>
      <t>Soil Density (kg/m</t>
    </r>
    <r>
      <rPr>
        <b/>
        <vertAlign val="superscript"/>
        <sz val="11"/>
        <color theme="0"/>
        <rFont val="Arial"/>
        <family val="2"/>
        <scheme val="minor"/>
      </rPr>
      <t>3</t>
    </r>
    <r>
      <rPr>
        <b/>
        <sz val="11"/>
        <color theme="0"/>
        <rFont val="Arial"/>
        <family val="2"/>
        <scheme val="minor"/>
      </rPr>
      <t>)</t>
    </r>
  </si>
  <si>
    <t>Emissions [tCO2e]</t>
  </si>
  <si>
    <t>Module D:</t>
  </si>
  <si>
    <t>Waste Rate</t>
  </si>
  <si>
    <t>Assumptions</t>
  </si>
  <si>
    <t>Comparison Inc</t>
  </si>
  <si>
    <t>LETI Education Target (168)</t>
  </si>
  <si>
    <t>LETI Residential Target (201)</t>
  </si>
  <si>
    <t>LETI Commercial Target (228)</t>
  </si>
  <si>
    <r>
      <t>Biogenic Carbon
(Sequestration) [kgCO</t>
    </r>
    <r>
      <rPr>
        <b/>
        <vertAlign val="subscript"/>
        <sz val="11"/>
        <color theme="0"/>
        <rFont val="Arial"/>
        <family val="2"/>
      </rPr>
      <t>2</t>
    </r>
    <r>
      <rPr>
        <b/>
        <sz val="11"/>
        <color theme="0"/>
        <rFont val="Arial"/>
        <family val="2"/>
      </rPr>
      <t>e/kg]</t>
    </r>
  </si>
  <si>
    <t>Inc</t>
  </si>
  <si>
    <t>Custom EPD Emission Calculators</t>
  </si>
  <si>
    <t>Custom EPD Table</t>
  </si>
  <si>
    <t>Reference EOL Scenarios</t>
  </si>
  <si>
    <t>The Structural Carbon Tool</t>
  </si>
  <si>
    <t>Material Type</t>
  </si>
  <si>
    <t>Material Specification</t>
  </si>
  <si>
    <t>Description</t>
  </si>
  <si>
    <r>
      <t>Volume [m</t>
    </r>
    <r>
      <rPr>
        <b/>
        <vertAlign val="superscript"/>
        <sz val="10"/>
        <color theme="0"/>
        <rFont val="Arial"/>
        <family val="2"/>
        <scheme val="minor"/>
      </rPr>
      <t>3</t>
    </r>
    <r>
      <rPr>
        <b/>
        <sz val="10"/>
        <color theme="0"/>
        <rFont val="Arial"/>
        <family val="2"/>
        <scheme val="minor"/>
      </rPr>
      <t>] or Mass [kg]?</t>
    </r>
  </si>
  <si>
    <r>
      <t>Material Quantity
[m</t>
    </r>
    <r>
      <rPr>
        <b/>
        <vertAlign val="superscript"/>
        <sz val="10"/>
        <color theme="0"/>
        <rFont val="Arial"/>
        <family val="2"/>
        <scheme val="minor"/>
      </rPr>
      <t>3</t>
    </r>
    <r>
      <rPr>
        <b/>
        <sz val="10"/>
        <color theme="0"/>
        <rFont val="Arial"/>
        <family val="2"/>
        <scheme val="minor"/>
      </rPr>
      <t>, kg]</t>
    </r>
  </si>
  <si>
    <t>Scheme Comparison Page</t>
  </si>
  <si>
    <t>The following graphs compare the different schemes in terms of carbon emissions and material usage. These can be used to compare the options against one another, as well as understanding how the emissions for each option breaks down by element or lifecycle stage. It should be noted that the accuracy of these estimates may be low, depending on the current project stage and the certainty of the supply chain.</t>
  </si>
  <si>
    <t>SCORS Target (137)</t>
  </si>
  <si>
    <t>Volume [m3]</t>
  </si>
  <si>
    <t>Mass [kg]</t>
  </si>
  <si>
    <r>
      <t>Reinforcement [kg/m</t>
    </r>
    <r>
      <rPr>
        <b/>
        <vertAlign val="superscript"/>
        <sz val="10"/>
        <color theme="0"/>
        <rFont val="Arial"/>
        <family val="2"/>
        <scheme val="minor"/>
      </rPr>
      <t>3</t>
    </r>
    <r>
      <rPr>
        <b/>
        <sz val="10"/>
        <color theme="0"/>
        <rFont val="Arial"/>
        <family val="2"/>
        <scheme val="minor"/>
      </rPr>
      <t>]</t>
    </r>
  </si>
  <si>
    <t>Column1</t>
  </si>
  <si>
    <t>Column2</t>
  </si>
  <si>
    <t>Column3</t>
  </si>
  <si>
    <t>Column4</t>
  </si>
  <si>
    <t>Years</t>
  </si>
  <si>
    <t>Total (tCO2e)</t>
  </si>
  <si>
    <t>Timber A1-A3</t>
  </si>
  <si>
    <t>Timber A4</t>
  </si>
  <si>
    <t>Timber A5</t>
  </si>
  <si>
    <t>Timber C2-C4</t>
  </si>
  <si>
    <t>A5</t>
  </si>
  <si>
    <t>Other A4</t>
  </si>
  <si>
    <t>Other C2-C4</t>
  </si>
  <si>
    <t>Overall C1</t>
  </si>
  <si>
    <t>Design life (years)</t>
  </si>
  <si>
    <t>Timber C2</t>
  </si>
  <si>
    <t>Timber C3/4</t>
  </si>
  <si>
    <t>Other C2</t>
  </si>
  <si>
    <t>Other C3/C4</t>
  </si>
  <si>
    <t>C3/4</t>
  </si>
  <si>
    <t>User Guide</t>
  </si>
  <si>
    <t>Prerequisites</t>
  </si>
  <si>
    <t>In order to use this tool, information must be obtained from designs, models or otherwise, giving the type, specification and quantity of materials used for a specific scheme.</t>
  </si>
  <si>
    <t>Project Information</t>
  </si>
  <si>
    <t>Project Value (£)</t>
  </si>
  <si>
    <t>Lifecycle Material Data</t>
  </si>
  <si>
    <t>Beyond Lifecycle</t>
  </si>
  <si>
    <t>WR [%]</t>
  </si>
  <si>
    <t>ERROR: Total Ratio &lt;&gt; 100%</t>
  </si>
  <si>
    <t xml:space="preserve">This guide gives an overview of the key features on each sheet. </t>
  </si>
  <si>
    <t xml:space="preserve">-If the user wishes to adjust these values, they may do so. However, any new materials must be added in the 'Custom EPDs' sheet.
</t>
  </si>
  <si>
    <t xml:space="preserve">
References</t>
  </si>
  <si>
    <t>Project Info Sheet</t>
  </si>
  <si>
    <t>Scheme Sheets</t>
  </si>
  <si>
    <t>For each scheme:</t>
  </si>
  <si>
    <t>For each material present in a scheme:</t>
  </si>
  <si>
    <t>Notes:</t>
  </si>
  <si>
    <t xml:space="preserve">
</t>
  </si>
  <si>
    <t xml:space="preserve">
THE SOFTWARE IS PROVIDED “AS IS”, WITHOUT WARRANTY OF ANY KIND, EXPRESS OR IMPLIED, INCLUDING BUT NOT LIMITED TO ANY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</si>
  <si>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r>
      <rPr>
        <b/>
        <sz val="9"/>
        <color theme="1"/>
        <rFont val="Arial"/>
        <family val="2"/>
        <scheme val="minor"/>
      </rPr>
      <t>The Structural Carbon Tool</t>
    </r>
    <r>
      <rPr>
        <sz val="9"/>
        <color theme="1"/>
        <rFont val="Arial"/>
        <family val="2"/>
        <scheme val="minor"/>
      </rPr>
      <t xml:space="preserve">
</t>
    </r>
    <r>
      <rPr>
        <b/>
        <sz val="9"/>
        <color theme="1"/>
        <rFont val="Arial"/>
        <family val="2"/>
        <scheme val="minor"/>
      </rPr>
      <t xml:space="preserve">© Copyright Elliott Wood Partnership Limited 2020 </t>
    </r>
    <r>
      <rPr>
        <sz val="9"/>
        <color theme="1"/>
        <rFont val="Arial"/>
        <family val="2"/>
        <scheme val="minor"/>
      </rPr>
      <t xml:space="preserve">
Permission is hereby granted, free of charge, to any person obtaining a copy of this software and associated documentation files (the “Software”), to copy, use, sub-license, publish, and distribute the Software, and to permit persons to whom the Software is furnished to do so, subject to the following condition: The above copyright notice and this permission notice including the below disclaimer of liability shall be included in all copies or substantial portions of the Software.
</t>
    </r>
  </si>
  <si>
    <r>
      <rPr>
        <b/>
        <sz val="9"/>
        <color theme="1"/>
        <rFont val="Arial"/>
        <family val="2"/>
        <scheme val="minor"/>
      </rPr>
      <t>Elliott Wood Partnership Ltd (EWPL)</t>
    </r>
    <r>
      <rPr>
        <sz val="9"/>
        <color theme="1"/>
        <rFont val="Arial"/>
        <family val="2"/>
        <scheme val="minor"/>
      </rPr>
      <t xml:space="preserve"> have a strong purpose and commitment to ‘Engineer a Better Society’.  This is implemented through their ETHICS framework which sets out six broad pillars (Education, Technology, Health, Infrastructure, Culture and Sustainability) to allow them to question and test ideas on projects using these criteria.  The Building Society was also created to act as a place for this to happen. It is a co-working space for those within the Built Environment to assemble, collaborate and learn with a purpose of influencing the construction industry to do better things.  This is also </t>
    </r>
    <r>
      <rPr>
        <b/>
        <sz val="9"/>
        <color theme="1"/>
        <rFont val="Arial"/>
        <family val="2"/>
        <scheme val="minor"/>
      </rPr>
      <t>EWPL</t>
    </r>
    <r>
      <rPr>
        <sz val="9"/>
        <color theme="1"/>
        <rFont val="Arial"/>
        <family val="2"/>
        <scheme val="minor"/>
      </rPr>
      <t>’s Central London office.</t>
    </r>
  </si>
  <si>
    <r>
      <rPr>
        <b/>
        <sz val="9"/>
        <color theme="1"/>
        <rFont val="Arial"/>
        <family val="2"/>
        <scheme val="minor"/>
      </rPr>
      <t>Elliott Wood Partnership Ltd</t>
    </r>
    <r>
      <rPr>
        <sz val="9"/>
        <color theme="1"/>
        <rFont val="Arial"/>
        <family val="2"/>
        <scheme val="minor"/>
      </rPr>
      <t xml:space="preserve"> have invested a significant amount of time and money into developing a carbon tool to allow the calculation of embodied carbon of the structure in buildings.  Embodied Carbon currently accounts for around 50% of all carbon generated in buildings and around 50% of that relates to the structure alone.  Consequently, structural and civil engineers have the ability to significantly impact the amount of embodied carbon by making the right choices during the design process.  It is currently thought that most engineers in the UK are not considering this and therefore there is a great opportunity to help smaller companies, that perhaps are not aware of what is possible or simply don’t have the resources to do anything about it.</t>
    </r>
  </si>
  <si>
    <t>Notes</t>
  </si>
  <si>
    <r>
      <t>Total [tCO</t>
    </r>
    <r>
      <rPr>
        <b/>
        <vertAlign val="subscript"/>
        <sz val="10"/>
        <color theme="0"/>
        <rFont val="Arial"/>
        <family val="2"/>
        <scheme val="minor"/>
      </rPr>
      <t>2</t>
    </r>
    <r>
      <rPr>
        <b/>
        <sz val="10"/>
        <color theme="0"/>
        <rFont val="Arial"/>
        <family val="2"/>
        <scheme val="minor"/>
      </rPr>
      <t>e]</t>
    </r>
  </si>
  <si>
    <t>Rebar Estimates</t>
  </si>
  <si>
    <t>Mass Concrete</t>
  </si>
  <si>
    <t>Raft</t>
  </si>
  <si>
    <t>Pile</t>
  </si>
  <si>
    <t>General Beam</t>
  </si>
  <si>
    <t>Ground Beam</t>
  </si>
  <si>
    <t>Light Column</t>
  </si>
  <si>
    <t>Medium Column</t>
  </si>
  <si>
    <t>Heavy Column</t>
  </si>
  <si>
    <t>General Wall</t>
  </si>
  <si>
    <t>Retaining Wall</t>
  </si>
  <si>
    <t>Precast Wall</t>
  </si>
  <si>
    <t>Precast Column</t>
  </si>
  <si>
    <t>Custom 1</t>
  </si>
  <si>
    <t>Custom 2</t>
  </si>
  <si>
    <t>Custom 3</t>
  </si>
  <si>
    <t>Custom 4</t>
  </si>
  <si>
    <t>Custom 5</t>
  </si>
  <si>
    <r>
      <t>kg/m</t>
    </r>
    <r>
      <rPr>
        <vertAlign val="superscript"/>
        <sz val="11"/>
        <color theme="0"/>
        <rFont val="Arial"/>
        <family val="2"/>
        <scheme val="minor"/>
      </rPr>
      <t>3</t>
    </r>
  </si>
  <si>
    <r>
      <rPr>
        <b/>
        <sz val="11"/>
        <color theme="1"/>
        <rFont val="Arial"/>
        <family val="2"/>
        <scheme val="minor"/>
      </rPr>
      <t>IStructE</t>
    </r>
    <r>
      <rPr>
        <i/>
        <sz val="11"/>
        <color theme="1"/>
        <rFont val="Arial"/>
        <family val="2"/>
        <scheme val="minor"/>
      </rPr>
      <t xml:space="preserve"> 'Setting carbon targets: an introduction to the proposed SCORS rating scheme'</t>
    </r>
  </si>
  <si>
    <r>
      <rPr>
        <b/>
        <sz val="11"/>
        <color theme="1"/>
        <rFont val="Arial"/>
        <family val="2"/>
        <scheme val="minor"/>
      </rPr>
      <t>IStructE</t>
    </r>
    <r>
      <rPr>
        <i/>
        <sz val="11"/>
        <color theme="1"/>
        <rFont val="Arial"/>
        <family val="2"/>
        <scheme val="minor"/>
      </rPr>
      <t xml:space="preserve"> 'Timber and carbon sequestration'</t>
    </r>
  </si>
  <si>
    <r>
      <rPr>
        <b/>
        <sz val="11"/>
        <color theme="1"/>
        <rFont val="Arial"/>
        <family val="2"/>
        <scheme val="minor"/>
      </rPr>
      <t>RIBA</t>
    </r>
    <r>
      <rPr>
        <sz val="11"/>
        <color theme="1"/>
        <rFont val="Arial"/>
        <family val="2"/>
        <scheme val="minor"/>
      </rPr>
      <t xml:space="preserve"> </t>
    </r>
    <r>
      <rPr>
        <i/>
        <sz val="11"/>
        <color theme="1"/>
        <rFont val="Arial"/>
        <family val="2"/>
        <scheme val="minor"/>
      </rPr>
      <t>'RIBA 2030 Climate Challenge'</t>
    </r>
  </si>
  <si>
    <r>
      <rPr>
        <b/>
        <sz val="11"/>
        <color theme="1"/>
        <rFont val="Arial"/>
        <family val="2"/>
        <scheme val="minor"/>
      </rPr>
      <t xml:space="preserve">LETI </t>
    </r>
    <r>
      <rPr>
        <i/>
        <sz val="11"/>
        <color theme="1"/>
        <rFont val="Arial"/>
        <family val="2"/>
        <scheme val="minor"/>
      </rPr>
      <t>'LETI Embodied Carbon Primer'</t>
    </r>
  </si>
  <si>
    <t>Include in comparison?</t>
  </si>
  <si>
    <t>Other substructure</t>
  </si>
  <si>
    <t>Frame and roof frame</t>
  </si>
  <si>
    <t>Upper floors/slabs inc roof</t>
  </si>
  <si>
    <t>Structural walls</t>
  </si>
  <si>
    <t>Waste processing for guaranteed reuse, recovery or recycling</t>
  </si>
  <si>
    <t>Reinforcement Rate Table</t>
  </si>
  <si>
    <t xml:space="preserve">This sheet allows user to enter custom data provided by supplier EPDs or otherwise. </t>
  </si>
  <si>
    <t>Custom Data</t>
  </si>
  <si>
    <t>Total A-C</t>
  </si>
  <si>
    <t>Material - Type - Specification</t>
  </si>
  <si>
    <t>Reference</t>
  </si>
  <si>
    <t>Concrete - Precast_concrete - C40/50 avg UK cement mix</t>
  </si>
  <si>
    <t>C40/50 avg UK cement mix</t>
  </si>
  <si>
    <t>General Slab</t>
  </si>
  <si>
    <t>Transfer Slab</t>
  </si>
  <si>
    <t>Precast Plank</t>
  </si>
  <si>
    <t>Excavation?</t>
  </si>
  <si>
    <t>VOLUME (m3)</t>
  </si>
  <si>
    <t>Welcome</t>
  </si>
  <si>
    <t>Do not use this tool just to calculate carbon.</t>
  </si>
  <si>
    <t>Remember that every decision on every project matters.</t>
  </si>
  <si>
    <t>Calculating embodied carbon process overview</t>
  </si>
  <si>
    <t>RATING</t>
  </si>
  <si>
    <t>H</t>
  </si>
  <si>
    <t>Guaranteed 
Reuse</t>
  </si>
  <si>
    <t>Please email climateemergency@istructe.org to submit material data for consideration in the next update of The Structural Carbon Tool
To add other materials, use the "Custom Data" tab. Refer to ICE database V3.0 for A1-3 emissions estimates for additional concrete mixes</t>
  </si>
  <si>
    <t>1.1 Foundations (incl. pile caps)</t>
  </si>
  <si>
    <t>1.1 Excavation-Foundation</t>
  </si>
  <si>
    <t>1.1 Excavation-Other</t>
  </si>
  <si>
    <t>Piling (1.1)</t>
  </si>
  <si>
    <t>Upper floors/slabs inc roof (2.2, 2.3)</t>
  </si>
  <si>
    <t>Structural walls (2.5, 2.7)</t>
  </si>
  <si>
    <t>Residential, Commercial, Education, Other</t>
  </si>
  <si>
    <t>Total:</t>
  </si>
  <si>
    <t>RIBA:</t>
  </si>
  <si>
    <t>LETI:</t>
  </si>
  <si>
    <t>SCORS:</t>
  </si>
  <si>
    <t xml:space="preserve"> one-way flights from London to New York</t>
  </si>
  <si>
    <t xml:space="preserve"> people's consumption of meat, dairy and beer for 1 year</t>
  </si>
  <si>
    <t>kg CO2e</t>
  </si>
  <si>
    <t>No.</t>
  </si>
  <si>
    <t>Structural Carbon over Time Chart Data</t>
  </si>
  <si>
    <t>Lifecycle Stage</t>
  </si>
  <si>
    <t>Target (A1 to A5)</t>
  </si>
  <si>
    <t>kgCO2e/m2</t>
  </si>
  <si>
    <t>Pie Chart Title:</t>
  </si>
  <si>
    <t>CHECK MATERIAL TYPE &amp; SPEC</t>
  </si>
  <si>
    <t>Comparison to 2030 targets chart</t>
  </si>
  <si>
    <t>Structural Carbon over Time Chart data</t>
  </si>
  <si>
    <t>SCORS Rating</t>
  </si>
  <si>
    <t>Seq</t>
  </si>
  <si>
    <t>Custom Data (Advanced Users)</t>
  </si>
  <si>
    <t>The ICE Database (www.circularecology.com/embodied-carbon-footprint-database.html) is a good starting point for carbon factors if you don't have project-specific data, and includes materials such as Expanded Polystyrene (EPS foam), many other concrete grades, aggregates, sands, aluminium, bricks, glass and other forms of timber (beware sequestration values!)</t>
  </si>
  <si>
    <r>
      <t>The Reinforcement Rate Table gives the estimates of kg of rebar per m</t>
    </r>
    <r>
      <rPr>
        <vertAlign val="superscript"/>
        <sz val="11"/>
        <color theme="1"/>
        <rFont val="Arial"/>
        <family val="2"/>
        <scheme val="minor"/>
      </rPr>
      <t>3</t>
    </r>
    <r>
      <rPr>
        <sz val="11"/>
        <color theme="1"/>
        <rFont val="Arial"/>
        <family val="2"/>
        <scheme val="minor"/>
      </rPr>
      <t xml:space="preserve"> of concrete for standard scenarios. These may be edited by the user to suit element specifications. The user may enter extra scenarios using the custom rows. Please note, reinforcement values on the scheme sheets must be updated manually after updating the Reinforcement Rate Table.</t>
    </r>
  </si>
  <si>
    <t xml:space="preserve">The Structural Carbon Tool was produced by Elliott Wood Partnership Limited in partnership with The Institution of Structural Engineers. </t>
  </si>
  <si>
    <t>The Structural Carbon Tool was produced by Elliott Wood Partnership Limited in partnership with The Institution of Structural Engineers. 
THE SOFTWARE IS PROVIDED “AS IS”, WITHOUT WARRANTY OF ANY KIND, EXPRESS OR IMPLIED, INCLUDING BUT NOT LIMITED TO ANY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</si>
  <si>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The structural engineer’s first priority in the Climate Emergency is to minimise carbon emissions by minimising the use of new material as far as possible. This tool has been created to help you make quantitative decisions 
as to how best to go about doing this.</t>
  </si>
  <si>
    <r>
      <t xml:space="preserve">Use this tool to </t>
    </r>
    <r>
      <rPr>
        <b/>
        <sz val="11"/>
        <color rgb="FF269C6F"/>
        <rFont val="Arial"/>
        <family val="2"/>
        <scheme val="minor"/>
      </rPr>
      <t>reduce the embodied carbon footprint of your design.</t>
    </r>
  </si>
  <si>
    <r>
      <t xml:space="preserve">You can do this by:
     •   </t>
    </r>
    <r>
      <rPr>
        <b/>
        <sz val="11"/>
        <color rgb="FF269C6F"/>
        <rFont val="Arial"/>
        <family val="2"/>
        <scheme val="minor"/>
      </rPr>
      <t>estimating</t>
    </r>
    <r>
      <rPr>
        <sz val="11"/>
        <rFont val="Arial"/>
        <family val="2"/>
        <scheme val="minor"/>
      </rPr>
      <t xml:space="preserve"> the amount of carbon in different parts of the design
     •   identifying carbon </t>
    </r>
    <r>
      <rPr>
        <b/>
        <sz val="11"/>
        <color rgb="FF269C6F"/>
        <rFont val="Arial"/>
        <family val="2"/>
        <scheme val="minor"/>
      </rPr>
      <t>hotspots and opportunities</t>
    </r>
    <r>
      <rPr>
        <sz val="11"/>
        <rFont val="Arial"/>
        <family val="2"/>
        <scheme val="minor"/>
      </rPr>
      <t xml:space="preserve"> to target for material reduction
     •   understanding </t>
    </r>
    <r>
      <rPr>
        <b/>
        <sz val="11"/>
        <color rgb="FF269C6F"/>
        <rFont val="Arial"/>
        <family val="2"/>
        <scheme val="minor"/>
      </rPr>
      <t>rough differences</t>
    </r>
    <r>
      <rPr>
        <sz val="11"/>
        <rFont val="Arial"/>
        <family val="2"/>
        <scheme val="minor"/>
      </rPr>
      <t xml:space="preserve"> between different structural options
     •   </t>
    </r>
    <r>
      <rPr>
        <b/>
        <sz val="11"/>
        <color rgb="FF269C6F"/>
        <rFont val="Arial"/>
        <family val="2"/>
        <scheme val="minor"/>
      </rPr>
      <t>communicating</t>
    </r>
    <r>
      <rPr>
        <sz val="11"/>
        <rFont val="Arial"/>
        <family val="2"/>
        <scheme val="minor"/>
      </rPr>
      <t xml:space="preserve"> decision-making impacts with your design team</t>
    </r>
  </si>
  <si>
    <r>
      <t xml:space="preserve">Consider the </t>
    </r>
    <r>
      <rPr>
        <b/>
        <sz val="11"/>
        <color rgb="FF269C6F"/>
        <rFont val="Arial"/>
        <family val="2"/>
        <scheme val="minor"/>
      </rPr>
      <t>whole picture</t>
    </r>
    <r>
      <rPr>
        <sz val="11"/>
        <color theme="1"/>
        <rFont val="Arial"/>
        <family val="2"/>
        <scheme val="minor"/>
      </rPr>
      <t>:</t>
    </r>
  </si>
  <si>
    <r>
      <t xml:space="preserve">When looking at these, remember that we are in a climate emergency and we must reduce our carbon 
emissions to </t>
    </r>
    <r>
      <rPr>
        <b/>
        <sz val="11"/>
        <color rgb="FF269C6F"/>
        <rFont val="Arial"/>
        <family val="2"/>
        <scheme val="minor"/>
      </rPr>
      <t>zero</t>
    </r>
    <r>
      <rPr>
        <sz val="11"/>
        <rFont val="Arial"/>
        <family val="2"/>
        <scheme val="minor"/>
      </rPr>
      <t xml:space="preserve"> by the year 2050 at the absolute latest.</t>
    </r>
  </si>
  <si>
    <r>
      <t>A1-A3
[kgCO</t>
    </r>
    <r>
      <rPr>
        <b/>
        <vertAlign val="subscript"/>
        <sz val="11"/>
        <color theme="0"/>
        <rFont val="Arial"/>
        <family val="2"/>
      </rPr>
      <t>2</t>
    </r>
    <r>
      <rPr>
        <b/>
        <sz val="11"/>
        <color theme="0"/>
        <rFont val="Arial"/>
        <family val="2"/>
      </rPr>
      <t>e/kg]</t>
    </r>
  </si>
  <si>
    <r>
      <t>C2 
[kgCO</t>
    </r>
    <r>
      <rPr>
        <b/>
        <vertAlign val="subscript"/>
        <sz val="11"/>
        <color theme="0"/>
        <rFont val="Arial"/>
        <family val="2"/>
      </rPr>
      <t>2</t>
    </r>
    <r>
      <rPr>
        <b/>
        <sz val="11"/>
        <color theme="0"/>
        <rFont val="Arial"/>
        <family val="2"/>
      </rPr>
      <t>e/kg]</t>
    </r>
  </si>
  <si>
    <r>
      <t>C3/C4
[kgCO</t>
    </r>
    <r>
      <rPr>
        <b/>
        <vertAlign val="subscript"/>
        <sz val="11"/>
        <color theme="0"/>
        <rFont val="Arial"/>
        <family val="2"/>
      </rPr>
      <t>2</t>
    </r>
    <r>
      <rPr>
        <b/>
        <sz val="11"/>
        <color theme="0"/>
        <rFont val="Arial"/>
        <family val="2"/>
      </rPr>
      <t>e/kg]</t>
    </r>
  </si>
  <si>
    <r>
      <t>A4 Value (kgCO</t>
    </r>
    <r>
      <rPr>
        <b/>
        <vertAlign val="subscript"/>
        <sz val="11"/>
        <color theme="0"/>
        <rFont val="Arial"/>
        <family val="2"/>
      </rPr>
      <t>2</t>
    </r>
    <r>
      <rPr>
        <b/>
        <sz val="11"/>
        <color theme="0"/>
        <rFont val="Arial"/>
        <family val="2"/>
      </rPr>
      <t>e/kg)</t>
    </r>
  </si>
  <si>
    <r>
      <t>C2 Value (kgCO</t>
    </r>
    <r>
      <rPr>
        <b/>
        <vertAlign val="subscript"/>
        <sz val="11"/>
        <color theme="0"/>
        <rFont val="Arial"/>
        <family val="2"/>
      </rPr>
      <t>2</t>
    </r>
    <r>
      <rPr>
        <b/>
        <sz val="11"/>
        <color theme="0"/>
        <rFont val="Arial"/>
        <family val="2"/>
      </rPr>
      <t>e/kg)</t>
    </r>
  </si>
  <si>
    <t>After editing this table, check scheme pages in case rebar needs re-selecting</t>
  </si>
  <si>
    <r>
      <t>Density 
(kg/m</t>
    </r>
    <r>
      <rPr>
        <b/>
        <vertAlign val="superscript"/>
        <sz val="11"/>
        <color theme="0"/>
        <rFont val="Arial"/>
        <family val="2"/>
      </rPr>
      <t>3</t>
    </r>
    <r>
      <rPr>
        <b/>
        <sz val="11"/>
        <color theme="0"/>
        <rFont val="Arial"/>
        <family val="2"/>
      </rPr>
      <t>)</t>
    </r>
  </si>
  <si>
    <r>
      <t>Density 
[tonnes/m</t>
    </r>
    <r>
      <rPr>
        <b/>
        <vertAlign val="superscript"/>
        <sz val="11"/>
        <color theme="1"/>
        <rFont val="Arial"/>
        <family val="2"/>
        <scheme val="minor"/>
      </rPr>
      <t>3</t>
    </r>
    <r>
      <rPr>
        <b/>
        <sz val="11"/>
        <color theme="1"/>
        <rFont val="Arial"/>
        <family val="2"/>
        <scheme val="minor"/>
      </rPr>
      <t>]</t>
    </r>
  </si>
  <si>
    <r>
      <t>EC 
[kgCO</t>
    </r>
    <r>
      <rPr>
        <b/>
        <vertAlign val="subscript"/>
        <sz val="11"/>
        <color theme="1"/>
        <rFont val="Arial"/>
        <family val="2"/>
        <scheme val="minor"/>
      </rPr>
      <t>2</t>
    </r>
    <r>
      <rPr>
        <b/>
        <sz val="11"/>
        <color theme="1"/>
        <rFont val="Arial"/>
        <family val="2"/>
        <scheme val="minor"/>
      </rPr>
      <t>e/kg]</t>
    </r>
  </si>
  <si>
    <t>TH</t>
  </si>
  <si>
    <t>Launch Version</t>
  </si>
  <si>
    <t>Date</t>
  </si>
  <si>
    <t xml:space="preserve">The IStructE’s ‘How to calculate embodied carbon’ guide was created to help address this issue, and to bring consistency and greater clarity to the process of calculating embodied carbon amongst those who are already doing it. The provision of a free-to-use tool to accompany this guide is seen a crucial step in increasing awareness and helping designers reduce the amount of embodied carbon created by the construction of buildings and other structures. There is currently no industry-wide free-to-use tool available that does this. </t>
  </si>
  <si>
    <r>
      <rPr>
        <b/>
        <sz val="9"/>
        <color theme="1"/>
        <rFont val="Arial"/>
        <family val="2"/>
        <scheme val="minor"/>
      </rPr>
      <t>EWPL</t>
    </r>
    <r>
      <rPr>
        <sz val="9"/>
        <color theme="1"/>
        <rFont val="Arial"/>
        <family val="2"/>
        <scheme val="minor"/>
      </rPr>
      <t>, in partnership with the</t>
    </r>
    <r>
      <rPr>
        <b/>
        <sz val="9"/>
        <color theme="1"/>
        <rFont val="Arial"/>
        <family val="2"/>
        <scheme val="minor"/>
      </rPr>
      <t xml:space="preserve"> Institution of Structural Engineers, (IStructE) </t>
    </r>
    <r>
      <rPr>
        <sz val="9"/>
        <color theme="1"/>
        <rFont val="Arial"/>
        <family val="2"/>
        <scheme val="minor"/>
      </rPr>
      <t>wish to donate their tool to make it available to all other engineers.  It is aimed at smaller practices that perhaps do not have the capacity to create their own tool but is available to all registered structural engineers. Ideally the IStructE ‘How to calculate embodied carbon’ guide and The Structural Carbon Tool would be used by all structural engineers so that the method and outputs are consistent and comparable across all projects.</t>
    </r>
  </si>
  <si>
    <r>
      <rPr>
        <b/>
        <sz val="9"/>
        <color theme="1"/>
        <rFont val="Arial"/>
        <family val="2"/>
        <scheme val="minor"/>
      </rPr>
      <t xml:space="preserve">EWPL </t>
    </r>
    <r>
      <rPr>
        <sz val="9"/>
        <color theme="1"/>
        <rFont val="Arial"/>
        <family val="2"/>
        <scheme val="minor"/>
      </rPr>
      <t>have committed to updating the tool at their own cost from time to time to ensure it is up to date with the</t>
    </r>
    <r>
      <rPr>
        <b/>
        <sz val="9"/>
        <color theme="1"/>
        <rFont val="Arial"/>
        <family val="2"/>
        <scheme val="minor"/>
      </rPr>
      <t xml:space="preserve"> IStructE’s </t>
    </r>
    <r>
      <rPr>
        <sz val="9"/>
        <color theme="1"/>
        <rFont val="Arial"/>
        <family val="2"/>
        <scheme val="minor"/>
      </rPr>
      <t>‘How to calculate embodied carbon’ guide, current legislation and available datasets</t>
    </r>
    <r>
      <rPr>
        <b/>
        <sz val="9"/>
        <color theme="1"/>
        <rFont val="Arial"/>
        <family val="2"/>
        <scheme val="minor"/>
      </rPr>
      <t>.</t>
    </r>
    <r>
      <rPr>
        <sz val="9"/>
        <color theme="1"/>
        <rFont val="Arial"/>
        <family val="2"/>
        <scheme val="minor"/>
      </rPr>
      <t xml:space="preserve">  The tool will be available to all members of the </t>
    </r>
    <r>
      <rPr>
        <b/>
        <sz val="9"/>
        <color theme="1"/>
        <rFont val="Arial"/>
        <family val="2"/>
        <scheme val="minor"/>
      </rPr>
      <t>Institution of Structural Engineers</t>
    </r>
    <r>
      <rPr>
        <sz val="9"/>
        <color theme="1"/>
        <rFont val="Arial"/>
        <family val="2"/>
        <scheme val="minor"/>
      </rPr>
      <t>.  It will be free of charge and a downloadable version will be available via the</t>
    </r>
    <r>
      <rPr>
        <b/>
        <sz val="9"/>
        <color theme="1"/>
        <rFont val="Arial"/>
        <family val="2"/>
        <scheme val="minor"/>
      </rPr>
      <t xml:space="preserve"> IStructE</t>
    </r>
    <r>
      <rPr>
        <sz val="9"/>
        <color theme="1"/>
        <rFont val="Arial"/>
        <family val="2"/>
        <scheme val="minor"/>
      </rPr>
      <t xml:space="preserve"> website. The intellectual property associated with the translation of the </t>
    </r>
    <r>
      <rPr>
        <b/>
        <sz val="9"/>
        <color theme="1"/>
        <rFont val="Arial"/>
        <family val="2"/>
        <scheme val="minor"/>
      </rPr>
      <t>IStructE</t>
    </r>
    <r>
      <rPr>
        <sz val="9"/>
        <color theme="1"/>
        <rFont val="Arial"/>
        <family val="2"/>
        <scheme val="minor"/>
      </rPr>
      <t xml:space="preserve"> ‘How to calculate embodied carbon’ guide into a tool and the resulting software will remain with </t>
    </r>
    <r>
      <rPr>
        <b/>
        <sz val="9"/>
        <color theme="1"/>
        <rFont val="Arial"/>
        <family val="2"/>
        <scheme val="minor"/>
      </rPr>
      <t>EWPL</t>
    </r>
    <r>
      <rPr>
        <sz val="9"/>
        <color theme="1"/>
        <rFont val="Arial"/>
        <family val="2"/>
        <scheme val="minor"/>
      </rPr>
      <t xml:space="preserve">.  However, all marketing, media and publications will be co-hosted / co-branded as a joint venture between </t>
    </r>
    <r>
      <rPr>
        <b/>
        <sz val="9"/>
        <color theme="1"/>
        <rFont val="Arial"/>
        <family val="2"/>
        <scheme val="minor"/>
      </rPr>
      <t>EWPL</t>
    </r>
    <r>
      <rPr>
        <sz val="9"/>
        <color theme="1"/>
        <rFont val="Arial"/>
        <family val="2"/>
        <scheme val="minor"/>
      </rPr>
      <t xml:space="preserve"> and the </t>
    </r>
    <r>
      <rPr>
        <b/>
        <sz val="9"/>
        <color theme="1"/>
        <rFont val="Arial"/>
        <family val="2"/>
        <scheme val="minor"/>
      </rPr>
      <t>IStructE</t>
    </r>
    <r>
      <rPr>
        <sz val="9"/>
        <color theme="1"/>
        <rFont val="Arial"/>
        <family val="2"/>
        <scheme val="minor"/>
      </rPr>
      <t xml:space="preserve">. Whilst the tool will be available through the </t>
    </r>
    <r>
      <rPr>
        <b/>
        <sz val="9"/>
        <color theme="1"/>
        <rFont val="Arial"/>
        <family val="2"/>
        <scheme val="minor"/>
      </rPr>
      <t>IStructE</t>
    </r>
    <r>
      <rPr>
        <sz val="9"/>
        <color theme="1"/>
        <rFont val="Arial"/>
        <family val="2"/>
        <scheme val="minor"/>
      </rPr>
      <t xml:space="preserve">, who have collaborated with other organisations to create the </t>
    </r>
    <r>
      <rPr>
        <b/>
        <sz val="9"/>
        <color theme="1"/>
        <rFont val="Arial"/>
        <family val="2"/>
        <scheme val="minor"/>
      </rPr>
      <t>IStructE</t>
    </r>
    <r>
      <rPr>
        <sz val="9"/>
        <color theme="1"/>
        <rFont val="Arial"/>
        <family val="2"/>
        <scheme val="minor"/>
      </rPr>
      <t xml:space="preserve"> ‘How to calculate embodied carbon’ guide that this tool is based on, it is understood that credits for the production and sharing of the tool are given to </t>
    </r>
    <r>
      <rPr>
        <b/>
        <sz val="9"/>
        <color theme="1"/>
        <rFont val="Arial"/>
        <family val="2"/>
        <scheme val="minor"/>
      </rPr>
      <t>EWPL</t>
    </r>
    <r>
      <rPr>
        <sz val="9"/>
        <color theme="1"/>
        <rFont val="Arial"/>
        <family val="2"/>
        <scheme val="minor"/>
      </rPr>
      <t>.</t>
    </r>
  </si>
  <si>
    <t>TH / PG</t>
  </si>
  <si>
    <t>The Structural Carbon Tool is designed to work with Microsoft Excel 2016 or later. For earlier versions of Excel some formulae will not work correctly.</t>
  </si>
  <si>
    <t>Scheme 6</t>
  </si>
  <si>
    <t>User Guide: added note about incompatibility pre-2016 versions of Excel.
Project Info: updated legal text.
Scheme: conditional formatting for reinforcement to ensure the cell is changed to red if the reinforcement rates are changed on the Custom Data sheet (previously only working for rows 13 to 27).
Lifecycle Material Data: Changed A4 values for precast from 0.005 to 0.032. Updated densities for plasterboard, intumescent paint.
Comparisons: fixed error when calculating the no. flights, vegans etc when comparing schemes.</t>
  </si>
  <si>
    <t>B4</t>
  </si>
  <si>
    <t>WIP</t>
  </si>
  <si>
    <t>Component Lifespan [years]</t>
  </si>
  <si>
    <t>Seq Chart</t>
  </si>
  <si>
    <t>Non Seq</t>
  </si>
  <si>
    <t>Year</t>
  </si>
  <si>
    <t>B4 total</t>
  </si>
  <si>
    <t>Fossil Carbon</t>
  </si>
  <si>
    <t>Biogenic carbon</t>
  </si>
  <si>
    <t>No. replacements</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</si>
  <si>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</si>
  <si>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</si>
  <si>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</si>
  <si>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</si>
  <si>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</si>
  <si>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</si>
  <si>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</si>
  <si>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</si>
  <si>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</si>
  <si>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</si>
  <si>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</si>
  <si>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</si>
  <si>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</si>
  <si>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</si>
  <si>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</si>
  <si>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</si>
  <si>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</si>
  <si>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</si>
  <si>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</si>
  <si>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</si>
  <si>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</si>
  <si>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</si>
  <si>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</si>
  <si>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</si>
  <si>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</si>
  <si>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</si>
  <si>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</si>
  <si>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</si>
  <si>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</si>
  <si>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</si>
  <si>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</si>
  <si>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</si>
  <si>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</si>
  <si>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</si>
  <si>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</si>
  <si>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</si>
  <si>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</si>
  <si>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</si>
  <si>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</si>
  <si>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</si>
  <si>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</si>
  <si>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</si>
  <si>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</si>
  <si>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</si>
  <si>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</si>
  <si>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</si>
  <si>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</si>
  <si>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</si>
  <si>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</si>
  <si>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</si>
  <si>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</si>
  <si>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</si>
  <si>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</si>
  <si>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</si>
  <si>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</si>
  <si>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</si>
  <si>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</si>
  <si>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</si>
  <si>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</si>
  <si>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</si>
  <si>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</si>
  <si>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</si>
  <si>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</si>
  <si>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</si>
  <si>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</si>
  <si>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</si>
  <si>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</si>
  <si>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</si>
  <si>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</si>
  <si>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</si>
  <si>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</si>
  <si>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</si>
  <si>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</si>
  <si>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</si>
  <si>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</si>
  <si>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</si>
  <si>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</si>
  <si>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</si>
  <si>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</si>
  <si>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</si>
  <si>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</si>
  <si>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</si>
  <si>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</si>
  <si>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</si>
  <si>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</si>
  <si>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</si>
  <si>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</si>
  <si>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</si>
  <si>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</si>
  <si>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</si>
  <si>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</si>
  <si>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</si>
  <si>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</si>
  <si>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</si>
  <si>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</si>
  <si>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</si>
  <si>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</si>
  <si>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</si>
  <si>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</si>
  <si>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</si>
  <si>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</si>
  <si>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</si>
  <si>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</si>
  <si>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</si>
  <si>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</si>
  <si>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</si>
  <si>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</si>
  <si>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</si>
  <si>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</si>
  <si>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</si>
  <si>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</si>
  <si>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</si>
  <si>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</si>
  <si>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</si>
  <si>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</si>
  <si>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</si>
  <si>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</si>
  <si>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</si>
  <si>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</si>
  <si>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Biogenic Carbon</t>
  </si>
  <si>
    <t>Replacement Factor</t>
  </si>
  <si>
    <t>-2</t>
  </si>
  <si>
    <t>-1</t>
  </si>
  <si>
    <t>-0.5</t>
  </si>
  <si>
    <t>Biogenic Carbon:</t>
  </si>
  <si>
    <t xml:space="preserve">Graph shows estimated carbon emissions over a 120-year period due to the construction, life, and demolition of each structural option. When comparing emissions to make decisions between options, you should account for the fact that the IPCC (www.ipcc.ch/sr15/) requires a 45% reduction in emission levels by 2030 compared to 2010 levels, and 100% reduction by 2050. </t>
  </si>
  <si>
    <t>119</t>
  </si>
  <si>
    <t>120</t>
  </si>
  <si>
    <t>Timber Bio Carb</t>
  </si>
  <si>
    <t>Scheme 2</t>
  </si>
  <si>
    <t>Scheme 3</t>
  </si>
  <si>
    <t>Scheme 4</t>
  </si>
  <si>
    <t>Scheme 5</t>
  </si>
  <si>
    <t>Concrete - Insitu - UK C20/25 (25% GGBS)</t>
  </si>
  <si>
    <t>Concrete - Insitu - UK C25/30 (25% GGBS)</t>
  </si>
  <si>
    <t>Concrete - Insitu - UK C32/40 (25% GGBS)</t>
  </si>
  <si>
    <t>Concrete - Insitu - UK C40/50 (25% GGBS)</t>
  </si>
  <si>
    <t>Steel - Rebar - Global avg</t>
  </si>
  <si>
    <t>Steel - Structural_sections - UK open rolled sections</t>
  </si>
  <si>
    <t>Steel - Structural_sections - Global open rolled sections</t>
  </si>
  <si>
    <t>Steel - Galvanised_profiled_sheet - UK</t>
  </si>
  <si>
    <t>Steel - Galvanised_profiled_sheet - Global hot dip galvanised</t>
  </si>
  <si>
    <t>Timber - Manufactured_structural_timber - Global CLT 100% FSC/PEFC</t>
  </si>
  <si>
    <t>Timber - Manufactured_structural_timber - Global Glulam 100% FSC/PEFC</t>
  </si>
  <si>
    <t>Other - Granular_fill - UK</t>
  </si>
  <si>
    <t>Other - Granular_fill - Global</t>
  </si>
  <si>
    <t>UK C40/50 (25% GGBS)</t>
  </si>
  <si>
    <t>UK C32/40 (25% GGBS)</t>
  </si>
  <si>
    <t>UK C25/30 (25% GGBS)</t>
  </si>
  <si>
    <t>UK C20/25 (25% GGBS)</t>
  </si>
  <si>
    <t>Global avg</t>
  </si>
  <si>
    <t>UK open rolled sections</t>
  </si>
  <si>
    <t>Global open rolled sections</t>
  </si>
  <si>
    <t>Galvanised_profiled_sheet</t>
  </si>
  <si>
    <t>UK Avg</t>
  </si>
  <si>
    <t>Global hot dip galvanised</t>
  </si>
  <si>
    <t>Timber - Studwork_framing_flooring - Softwood, 100% FSC/PEFC</t>
  </si>
  <si>
    <t>Softwood, 100% FSC/PEFC</t>
  </si>
  <si>
    <t>Manufactured_structural_timber</t>
  </si>
  <si>
    <t>Global CLT 100% FSC/PEFC</t>
  </si>
  <si>
    <t>Global Glulam 100% FSC/PEFC</t>
  </si>
  <si>
    <t>UK: BDA generic brick</t>
  </si>
  <si>
    <t>Temp WF</t>
  </si>
  <si>
    <t>Other - Brickwork - UK: BDA generic brick</t>
  </si>
  <si>
    <t>Granular Fill</t>
  </si>
  <si>
    <t>UK</t>
  </si>
  <si>
    <t>Global</t>
  </si>
  <si>
    <t>Other - Brickwork - Single skin wall with mortar 1:4 CEM I cement:sand mix</t>
  </si>
  <si>
    <t>Other - Brickwork - Double skin wall with mortar 1:4 CEM I cement:sand mix</t>
  </si>
  <si>
    <t>Single skin wall with mortar 1:4 CEM I cement:sand mix</t>
  </si>
  <si>
    <t>Double skin wall with mortar 1:4 CEM I cement:sand mix</t>
  </si>
  <si>
    <t>TH/PG</t>
  </si>
  <si>
    <t>B4 added, component lifespan added, temporary works &amp; % temporary works wasted added. Sequestration chart on the comparisons sheet updated to reflect new approach in HTCEC Rev2. Lifecycle material data updated in line with HTCEC V2.0.</t>
  </si>
  <si>
    <t>Bio</t>
  </si>
  <si>
    <r>
      <t xml:space="preserve">Always use regional </t>
    </r>
    <r>
      <rPr>
        <b/>
        <sz val="11"/>
        <color rgb="FF269C6F"/>
        <rFont val="Arial"/>
        <family val="2"/>
        <scheme val="minor"/>
      </rPr>
      <t>average carbon factors</t>
    </r>
    <r>
      <rPr>
        <sz val="11"/>
        <rFont val="Arial"/>
        <family val="2"/>
        <scheme val="minor"/>
      </rPr>
      <t xml:space="preserve"> until you have a confirmed supply chain with project-specific carbon data:
     •   Don't be tempted to specify lower-carbon versions of materials where the constituent materials are in 
         high demand
     •   This behaviour skews your results, and global carbon emissions won't change due to one project (in 
         fact they may increase)
     •   For every tonne of lower-carbon material you receive, someone else gets a tonne of higher-carbon 
         material, and the industry average emissions remain constant.
</t>
    </r>
  </si>
  <si>
    <r>
      <rPr>
        <sz val="11"/>
        <color theme="10"/>
        <rFont val="Arial"/>
        <family val="2"/>
        <scheme val="minor"/>
      </rPr>
      <t xml:space="preserve">       </t>
    </r>
    <r>
      <rPr>
        <sz val="11"/>
        <rFont val="Arial"/>
        <family val="2"/>
        <scheme val="minor"/>
      </rPr>
      <t xml:space="preserve"> •   For more information, refer </t>
    </r>
    <r>
      <rPr>
        <u/>
        <sz val="11"/>
        <color theme="10"/>
        <rFont val="Arial"/>
        <family val="2"/>
        <scheme val="minor"/>
      </rPr>
      <t>https://www.istructe.org/journal/volumes/volume-99-(2021)/issue-10/seeing-the-bigger-picture-industry-emissions/</t>
    </r>
  </si>
  <si>
    <t>Incorporated comments from Will Arnold's email dated 14/01/2022.</t>
  </si>
  <si>
    <t>Steel_fire_protection</t>
  </si>
  <si>
    <t>Be aware that carbon calculations typically have a low accuracy until final materials have been confirmed for delivery to site. The calculations performed in this tool are based on best-practice industry information available at the time of publishing and is subject to update. Embodied carbon results are intended to provide a ‘guide’ for comparison purposes and should not be taken as a definitive value for the project.</t>
  </si>
  <si>
    <t>Embodied Carbon
[kgCO2e]</t>
  </si>
  <si>
    <t>Demolished</t>
  </si>
  <si>
    <t>A0</t>
  </si>
  <si>
    <t>Retained</t>
  </si>
  <si>
    <t>A5.4</t>
  </si>
  <si>
    <t>New</t>
  </si>
  <si>
    <t>B4.2</t>
  </si>
  <si>
    <t>Part of New Build?</t>
  </si>
  <si>
    <t>A5.3</t>
  </si>
  <si>
    <t>C34.1</t>
  </si>
  <si>
    <t>C34.2</t>
  </si>
  <si>
    <t>A5.1</t>
  </si>
  <si>
    <t>A5.2</t>
  </si>
  <si>
    <t>Whole Project</t>
  </si>
  <si>
    <t>New build / extension</t>
  </si>
  <si>
    <t>Default Values</t>
  </si>
  <si>
    <t>A5.1 - Pre-construction Demolition</t>
  </si>
  <si>
    <t>Module</t>
  </si>
  <si>
    <t>A5.2 - Construction activities</t>
  </si>
  <si>
    <r>
      <t>kgCO</t>
    </r>
    <r>
      <rPr>
        <b/>
        <vertAlign val="subscript"/>
        <sz val="11"/>
        <color theme="1"/>
        <rFont val="Arial"/>
        <family val="2"/>
        <scheme val="minor"/>
      </rPr>
      <t>2</t>
    </r>
    <r>
      <rPr>
        <b/>
        <sz val="11"/>
        <color theme="1"/>
        <rFont val="Arial"/>
        <family val="2"/>
        <scheme val="minor"/>
      </rPr>
      <t>e/m</t>
    </r>
    <r>
      <rPr>
        <b/>
        <vertAlign val="superscript"/>
        <sz val="11"/>
        <color theme="1"/>
        <rFont val="Arial"/>
        <family val="2"/>
        <scheme val="minor"/>
      </rPr>
      <t>2</t>
    </r>
  </si>
  <si>
    <t>A0 - A5:</t>
  </si>
  <si>
    <t>A0-A5</t>
  </si>
  <si>
    <t>Empty Running Factor</t>
  </si>
  <si>
    <t>Project stages A0-A5</t>
  </si>
  <si>
    <t>A1-3</t>
  </si>
  <si>
    <t>B4.1</t>
  </si>
  <si>
    <t>A5.2 (TW)</t>
  </si>
  <si>
    <t>Demolition and Deconstruction</t>
  </si>
  <si>
    <t>Business as usual</t>
  </si>
  <si>
    <t>Good practice</t>
  </si>
  <si>
    <t>Best practice</t>
  </si>
  <si>
    <r>
      <t>EC</t>
    </r>
    <r>
      <rPr>
        <b/>
        <vertAlign val="subscript"/>
        <sz val="11"/>
        <color theme="1"/>
        <rFont val="Arial"/>
        <family val="2"/>
        <scheme val="minor"/>
      </rPr>
      <t>c1</t>
    </r>
  </si>
  <si>
    <r>
      <t>Default  value (kgCO</t>
    </r>
    <r>
      <rPr>
        <b/>
        <vertAlign val="subscript"/>
        <sz val="11"/>
        <color theme="1"/>
        <rFont val="Arial"/>
        <family val="2"/>
        <scheme val="minor"/>
      </rPr>
      <t>2</t>
    </r>
    <r>
      <rPr>
        <b/>
        <sz val="11"/>
        <color theme="1"/>
        <rFont val="Arial"/>
        <family val="2"/>
        <scheme val="minor"/>
      </rPr>
      <t>e/m</t>
    </r>
    <r>
      <rPr>
        <b/>
        <vertAlign val="superscript"/>
        <sz val="11"/>
        <color theme="1"/>
        <rFont val="Arial"/>
        <family val="2"/>
        <scheme val="minor"/>
      </rPr>
      <t>2</t>
    </r>
    <r>
      <rPr>
        <b/>
        <sz val="11"/>
        <color theme="1"/>
        <rFont val="Arial"/>
        <family val="2"/>
        <scheme val="minor"/>
      </rPr>
      <t>)</t>
    </r>
  </si>
  <si>
    <t>Distance to Reuse/Recycling/Landfill/
Incineration (km)</t>
  </si>
  <si>
    <t>Laden Transport Emissions Factor (gCO2e/kg)</t>
  </si>
  <si>
    <t>Average Laden</t>
  </si>
  <si>
    <t>Road Transport Emission Factors</t>
  </si>
  <si>
    <t>Unladen</t>
  </si>
  <si>
    <t>Other Transport Emission Factors</t>
  </si>
  <si>
    <t>Sea</t>
  </si>
  <si>
    <t>Air</t>
  </si>
  <si>
    <t>Rail</t>
  </si>
  <si>
    <t>Calculation of Timber EOL C34.1 and C34.2</t>
  </si>
  <si>
    <t>Ratio (%)</t>
  </si>
  <si>
    <t>ECF C34.1 (emissions)</t>
  </si>
  <si>
    <t>ECF C34.2 (transfers)</t>
  </si>
  <si>
    <t>ECF C34.2 (transfers) (kgCO2e/kg)</t>
  </si>
  <si>
    <t>ECF C34.1 (emissions) (kgCO2e/kg)</t>
  </si>
  <si>
    <t>ECF C34 (combined) (kgCO2e/kg)</t>
  </si>
  <si>
    <t>C34 Total Value (kgCO2e/kg)</t>
  </si>
  <si>
    <t>Timber EOL Scenarios</t>
  </si>
  <si>
    <t>EOL Scenario</t>
  </si>
  <si>
    <t>Reuse</t>
  </si>
  <si>
    <t>Incineration for energy recovery</t>
  </si>
  <si>
    <t>Landfill (no gas recovery)</t>
  </si>
  <si>
    <t>C34.1  Total Values (kgCO2e/kg)</t>
  </si>
  <si>
    <t>C34.2 Total Values (kgCO2e/kg)</t>
  </si>
  <si>
    <t>D1</t>
  </si>
  <si>
    <t>Concept</t>
  </si>
  <si>
    <t>As Built</t>
  </si>
  <si>
    <t>Design Stages</t>
  </si>
  <si>
    <t>Detailed</t>
  </si>
  <si>
    <t>Uncertainty Factor</t>
  </si>
  <si>
    <t>Timber products EOL Scenario Ratios</t>
  </si>
  <si>
    <t>Solid Timber (untreated, uncoated)</t>
  </si>
  <si>
    <t>Treated, coated timber (non-hazardous)</t>
  </si>
  <si>
    <t>Engineered timber (CLT, glulam, etc.)</t>
  </si>
  <si>
    <t>Wood panel products</t>
  </si>
  <si>
    <t>New Build</t>
  </si>
  <si>
    <t>RIBA v2</t>
  </si>
  <si>
    <t>A5.1 - Pre Construction Demolition [kgCO2e/m2]</t>
  </si>
  <si>
    <t>A5.2 - Construction Activities [kgCo2e/m2]</t>
  </si>
  <si>
    <t>Aspects of Works</t>
  </si>
  <si>
    <t>Extension</t>
  </si>
  <si>
    <t>Reset C2 Custom Calculator Default Values</t>
  </si>
  <si>
    <t>Secondary Functional Unit</t>
  </si>
  <si>
    <t xml:space="preserve">Default </t>
  </si>
  <si>
    <t>A0-A5 (no decarbonisation)</t>
  </si>
  <si>
    <t>A-C (decarbonisation)</t>
  </si>
  <si>
    <t>A-C (no decarbonisation)</t>
  </si>
  <si>
    <t>Decarbonisation</t>
  </si>
  <si>
    <t>New Build/Extension</t>
  </si>
  <si>
    <t>New Build Calculations</t>
  </si>
  <si>
    <t>Bridge</t>
  </si>
  <si>
    <t>Module B</t>
  </si>
  <si>
    <t>Module B (New Build/Ext)</t>
  </si>
  <si>
    <t>Module D (New Build/Ext)</t>
  </si>
  <si>
    <t>A-C (New Build/Ext)</t>
  </si>
  <si>
    <t>Total with UF</t>
  </si>
  <si>
    <t>Uncertainty Factor (UF)</t>
  </si>
  <si>
    <t>D (decarbonisation)</t>
  </si>
  <si>
    <t>D (no decarbonisation)</t>
  </si>
  <si>
    <t xml:space="preserve">A0-A5 </t>
  </si>
  <si>
    <t xml:space="preserve">A-C </t>
  </si>
  <si>
    <t xml:space="preserve">D </t>
  </si>
  <si>
    <t>Module C</t>
  </si>
  <si>
    <t>Module B (Whole Project)</t>
  </si>
  <si>
    <t>Module D (Whole Project)</t>
  </si>
  <si>
    <t>A-C (Whole Project)</t>
  </si>
  <si>
    <t>Retained Calculations</t>
  </si>
  <si>
    <t>Module B (Retained)</t>
  </si>
  <si>
    <t>Module D (Retained)</t>
  </si>
  <si>
    <t>A-C (Retained)</t>
  </si>
  <si>
    <t>The Values below have been decarbonised and had the uncertainty factor applied</t>
  </si>
  <si>
    <t xml:space="preserve">Uncertainty Factor Calculations </t>
  </si>
  <si>
    <t>B4 (with decarbonisation)</t>
  </si>
  <si>
    <t>C1 (with decarbonisation)</t>
  </si>
  <si>
    <t>C2 (with decarbonisation)</t>
  </si>
  <si>
    <t>End of Life Scenario</t>
  </si>
  <si>
    <t>Overall Scheme Information</t>
  </si>
  <si>
    <t>SCORS (For Bridges)</t>
  </si>
  <si>
    <t>&gt;3500</t>
  </si>
  <si>
    <t>&gt;400</t>
  </si>
  <si>
    <r>
      <t>GIA / Functional Area [m</t>
    </r>
    <r>
      <rPr>
        <b/>
        <vertAlign val="superscript"/>
        <sz val="10"/>
        <color theme="0"/>
        <rFont val="Arial"/>
        <family val="2"/>
        <scheme val="minor"/>
      </rPr>
      <t>2</t>
    </r>
    <r>
      <rPr>
        <b/>
        <sz val="10"/>
        <color theme="0"/>
        <rFont val="Arial"/>
        <family val="2"/>
        <scheme val="minor"/>
      </rPr>
      <t>]</t>
    </r>
  </si>
  <si>
    <t>Bridge Structural Elements</t>
  </si>
  <si>
    <t>Element Group</t>
  </si>
  <si>
    <t>Girder</t>
  </si>
  <si>
    <t>Truss</t>
  </si>
  <si>
    <t>Cable System</t>
  </si>
  <si>
    <t>Abutment</t>
  </si>
  <si>
    <t>Foundations</t>
  </si>
  <si>
    <t>Pier</t>
  </si>
  <si>
    <t>Arch</t>
  </si>
  <si>
    <t>Pylon</t>
  </si>
  <si>
    <t>Shallow Foundations</t>
  </si>
  <si>
    <t>Deep Foundations</t>
  </si>
  <si>
    <t>Ancillaries</t>
  </si>
  <si>
    <t>Parapets</t>
  </si>
  <si>
    <t>Expansion joints</t>
  </si>
  <si>
    <t>Bearings</t>
  </si>
  <si>
    <t>Roadway/walkway</t>
  </si>
  <si>
    <t>Railway</t>
  </si>
  <si>
    <t>Drainage</t>
  </si>
  <si>
    <t>Pier Protection</t>
  </si>
  <si>
    <t>Bridge Furniture</t>
  </si>
  <si>
    <t>Earthworks</t>
  </si>
  <si>
    <t>Excavation</t>
  </si>
  <si>
    <t>Earth Retention System</t>
  </si>
  <si>
    <t>0.1.1.1. Toxic/contaminated material treatment</t>
  </si>
  <si>
    <t>0.1.1.2 Demolition works</t>
  </si>
  <si>
    <t>0.1.2.1 Temporary supports</t>
  </si>
  <si>
    <t>0.1.2.2 Façade retention</t>
  </si>
  <si>
    <t>0.1.2.3 Specialist groundworks</t>
  </si>
  <si>
    <t>1.2.1 Lowest slab</t>
  </si>
  <si>
    <t>1.2.2 Suspended slabs</t>
  </si>
  <si>
    <t>1.2.3 Basement retaining walls</t>
  </si>
  <si>
    <t>2.1.1 Frame (vertical) - columns/structural walls &amp; braces</t>
  </si>
  <si>
    <t>2.1.2 Frame (Horizontal) - beams, joists &amp; braces</t>
  </si>
  <si>
    <t>2.2.1 Upper floor and roof - structural slabs</t>
  </si>
  <si>
    <t>2.2.2 Upper floor and roof - non-structural slabs</t>
  </si>
  <si>
    <t>2.4.1 Stairs</t>
  </si>
  <si>
    <t>2.4.2 Ramps</t>
  </si>
  <si>
    <t>2.4.3. Safety and access ladders, chutes, slides and guarding</t>
  </si>
  <si>
    <t>6 Pre-fabricated buildings and building units</t>
  </si>
  <si>
    <t>7.1 Alterations</t>
  </si>
  <si>
    <t>7.2 Repairs to existing, Cleaning existing surfaces &amp; General Renovation works</t>
  </si>
  <si>
    <t>Note that all Whole Project; Retained and New build / extension totals have the Uncertainty Factor applied automatically.</t>
  </si>
  <si>
    <t>The values below have not been decarbonised or had UF applied.</t>
  </si>
  <si>
    <t>Pre-fabricated buildings and units (6)</t>
  </si>
  <si>
    <t>Works to existing buildings (7.1, 7.2)</t>
  </si>
  <si>
    <t>Building Structural Elements</t>
  </si>
  <si>
    <t>Building Element Groups</t>
  </si>
  <si>
    <t>Bridge Element Groups</t>
  </si>
  <si>
    <t>Pie Chart Data</t>
  </si>
  <si>
    <t>Bridge Element Group</t>
  </si>
  <si>
    <t>Building Element Group</t>
  </si>
  <si>
    <t>Excavation - Foundation</t>
  </si>
  <si>
    <t>Excavation - Other</t>
  </si>
  <si>
    <t>1.1. Piling</t>
  </si>
  <si>
    <t>No uncertainty factor or decarbonisation factor has been applied.</t>
  </si>
  <si>
    <t>A0-A5 Whole Project (kgCO₂e)</t>
  </si>
  <si>
    <t>SCORS - for Bridges</t>
  </si>
  <si>
    <t>Typology formula to change heading above graphic:</t>
  </si>
  <si>
    <t>Is this project on an empty site?</t>
  </si>
  <si>
    <t>SCORS FOR BRIDGES:</t>
  </si>
  <si>
    <t>Custom Calculators Transport Selection</t>
  </si>
  <si>
    <t>Road</t>
  </si>
  <si>
    <t>Freight Air</t>
  </si>
  <si>
    <t>Custom</t>
  </si>
  <si>
    <t>1.1.1 Primary Girder(s)</t>
  </si>
  <si>
    <t>1.1.2 Secondary members (cross-beams, bracing, etc.)</t>
  </si>
  <si>
    <t>1.1.3 Deck</t>
  </si>
  <si>
    <t>1.2.1 Truss</t>
  </si>
  <si>
    <t>1.2.2 Deck</t>
  </si>
  <si>
    <t>1.3.1 Cable System</t>
  </si>
  <si>
    <t>2.3.1 Arch</t>
  </si>
  <si>
    <t>2.4.1 Pylon</t>
  </si>
  <si>
    <t>3.1.1 Pad</t>
  </si>
  <si>
    <t>3.2.1 Pile Cap</t>
  </si>
  <si>
    <t>3.2.2 Piles</t>
  </si>
  <si>
    <t>4.1.1 Vehicle impact parapets</t>
  </si>
  <si>
    <t>4.1.2 Pedestrian/cyclist parapets</t>
  </si>
  <si>
    <t>4.1.3 anti-throw screens</t>
  </si>
  <si>
    <t>4.2.1 Impact protection</t>
  </si>
  <si>
    <t>4.2.2 Scour protection</t>
  </si>
  <si>
    <t>4.3.1 Expansion joints</t>
  </si>
  <si>
    <t>4.5.1 Surface</t>
  </si>
  <si>
    <t>4.5.2 Waterproofing</t>
  </si>
  <si>
    <t>4.6.1 Rails</t>
  </si>
  <si>
    <t>4.6.2 Sleepers</t>
  </si>
  <si>
    <t>4.6.3 Ballast</t>
  </si>
  <si>
    <t>4.7.1 Drainage</t>
  </si>
  <si>
    <t>4.8.1 Non-structural edge beam/fascia</t>
  </si>
  <si>
    <t>4.8.2 Fencing</t>
  </si>
  <si>
    <t>4.8.3 Benches</t>
  </si>
  <si>
    <t>4.8.4 Planters</t>
  </si>
  <si>
    <t>5.1.1 Fill</t>
  </si>
  <si>
    <t>5.2.1 Earth Retention System</t>
  </si>
  <si>
    <t>RIBA Domestic Target (301)</t>
  </si>
  <si>
    <t>RIBA Commercial Target (234)</t>
  </si>
  <si>
    <t>RIBA Education Target (168)</t>
  </si>
  <si>
    <t>Targets 2030 (w/ RIBA V2 Targets)</t>
  </si>
  <si>
    <t>Frame (2.1)</t>
  </si>
  <si>
    <t>Other substructure (1.1, 1.2)</t>
  </si>
  <si>
    <t>Substructure &amp; Foundations</t>
  </si>
  <si>
    <t>Normalised Result without functional unit (Whole Project A0-A5)</t>
  </si>
  <si>
    <t>Aspect of Structure</t>
  </si>
  <si>
    <t>With UF</t>
  </si>
  <si>
    <t>Uncertainty Factor has been applied to the values below:</t>
  </si>
  <si>
    <t>UF</t>
  </si>
  <si>
    <r>
      <t>D1
[kgCO</t>
    </r>
    <r>
      <rPr>
        <b/>
        <vertAlign val="subscript"/>
        <sz val="11"/>
        <color theme="0"/>
        <rFont val="Arial"/>
        <family val="2"/>
      </rPr>
      <t>2</t>
    </r>
    <r>
      <rPr>
        <b/>
        <sz val="11"/>
        <color theme="0"/>
        <rFont val="Arial"/>
        <family val="2"/>
      </rPr>
      <t>e/kg]</t>
    </r>
  </si>
  <si>
    <t>Total A1-A5</t>
  </si>
  <si>
    <t>EC
[kgCO2e/kg]</t>
  </si>
  <si>
    <t>Other A0-A3</t>
  </si>
  <si>
    <t>Other A5.1-A5.4</t>
  </si>
  <si>
    <t>(tCO2e)</t>
  </si>
  <si>
    <t>Total with UF and Decarbonistion</t>
  </si>
  <si>
    <t>Default Component Lifespan</t>
  </si>
  <si>
    <t xml:space="preserve">C34.1 </t>
  </si>
  <si>
    <t>Concrete (sprayed)</t>
  </si>
  <si>
    <t>Brickwork (clay)</t>
  </si>
  <si>
    <t>Timber frames (beams, columns, braces, joists)</t>
  </si>
  <si>
    <t>Timber floors (board)</t>
  </si>
  <si>
    <t xml:space="preserve">Plasterboard </t>
  </si>
  <si>
    <t>Concrete blocks (dense/medium density)</t>
  </si>
  <si>
    <t>Concrete blocks (lightweight AAC)</t>
  </si>
  <si>
    <t>Stone (cladding)</t>
  </si>
  <si>
    <t>Component Lifespan
[Years]</t>
  </si>
  <si>
    <t>Bridge Custom 1</t>
  </si>
  <si>
    <t>Bridge Custom 2</t>
  </si>
  <si>
    <t>Bridge Custom 3</t>
  </si>
  <si>
    <t>Bridge Custom 4</t>
  </si>
  <si>
    <t>Bridge Custom 5</t>
  </si>
  <si>
    <t>DO NOT CHANGE CELLS B60:E61</t>
  </si>
  <si>
    <t>Default Values Formulae for Macro</t>
  </si>
  <si>
    <t>Default Uncertainty Factor</t>
  </si>
  <si>
    <t>Reset A4 Custom Calcultor Default Values</t>
  </si>
  <si>
    <t>Waste Processing and Disposal (Emissions)</t>
  </si>
  <si>
    <t>Waste Processing and Disposal (Transfers)</t>
  </si>
  <si>
    <t>Benefits and Loads (A-C)</t>
  </si>
  <si>
    <t>SCORS for bridges</t>
  </si>
  <si>
    <t>Column5</t>
  </si>
  <si>
    <t>Column6</t>
  </si>
  <si>
    <t>Column7</t>
  </si>
  <si>
    <t>Column8</t>
  </si>
  <si>
    <t>Column9</t>
  </si>
  <si>
    <t>Column10</t>
  </si>
  <si>
    <t>SCORS for Bridges Target (1500)</t>
  </si>
  <si>
    <t>Scheme Rankings Table Title:</t>
  </si>
  <si>
    <t>Comparison to 2030 targets Title</t>
  </si>
  <si>
    <t>Comparison to Bridge 2030 targets (kgCO2e/FA)</t>
  </si>
  <si>
    <t>Building Structural Elements  Data</t>
  </si>
  <si>
    <t>Bridge Structural Elements  Data</t>
  </si>
  <si>
    <t>Combined Bridge/Building Structural Element Chart Data</t>
  </si>
  <si>
    <r>
      <rPr>
        <b/>
        <sz val="11"/>
        <rFont val="Arial"/>
        <family val="2"/>
        <scheme val="minor"/>
      </rPr>
      <t>RICS</t>
    </r>
    <r>
      <rPr>
        <i/>
        <sz val="11"/>
        <rFont val="Arial"/>
        <family val="2"/>
        <scheme val="minor"/>
      </rPr>
      <t xml:space="preserve"> 'Whole life carbon assessment for the built environment', 2nd ed. (2023)</t>
    </r>
  </si>
  <si>
    <r>
      <rPr>
        <b/>
        <sz val="11"/>
        <rFont val="Arial"/>
        <family val="2"/>
        <scheme val="minor"/>
      </rPr>
      <t>IStructE</t>
    </r>
    <r>
      <rPr>
        <sz val="11"/>
        <rFont val="Arial"/>
        <family val="2"/>
        <scheme val="minor"/>
      </rPr>
      <t xml:space="preserve"> </t>
    </r>
    <r>
      <rPr>
        <i/>
        <sz val="11"/>
        <rFont val="Arial"/>
        <family val="2"/>
        <scheme val="minor"/>
      </rPr>
      <t xml:space="preserve">'Carbon targets for bridges: a proposed SCORS-style rating scheme' </t>
    </r>
  </si>
  <si>
    <t xml:space="preserve">Calculation of A4 </t>
  </si>
  <si>
    <r>
      <t xml:space="preserve">Where included, dashed lines below the X-axis show the amount of biogenic carbon that is stored (or ‘sequestered’) within the structure during the lifetime of the building. Showing sequestered biogenic carbon separately to fossil carbon emissions is aligned with EN 15804. Locking biogenic carbon into a timber structure is of climatic benefit for as long as the carbon is kept within that structure, though the storage itself does not negate the immediate effects of fossil carbon emissions (e.g. those produced due to the production of a timber beam). For more information refer to </t>
    </r>
    <r>
      <rPr>
        <i/>
        <sz val="11"/>
        <color theme="3"/>
        <rFont val="Arial"/>
        <family val="2"/>
        <scheme val="minor"/>
      </rPr>
      <t>How to calculate embodied carbon, 3rd ed.</t>
    </r>
  </si>
  <si>
    <t>UF and Decarbonisation for Comparisons Tab Charts</t>
  </si>
  <si>
    <t>Global Avg C32/40 (Excludes China)</t>
  </si>
  <si>
    <t>UK C8/10 (25% GGBS)</t>
  </si>
  <si>
    <t>UK C16/20 (25% GGBS)</t>
  </si>
  <si>
    <t>Concrete - Insitu - UK C8/10 (25% GGBS)</t>
  </si>
  <si>
    <t>Concrete - Insitu - UK C16/20 (25% GGBS)</t>
  </si>
  <si>
    <t>Concrete - Insitu - Global Avg C32/40 (Excludes China)</t>
  </si>
  <si>
    <t>Europe avg</t>
  </si>
  <si>
    <t>Steel - PT_strands - Europe avg</t>
  </si>
  <si>
    <t>Structural_Sections/Plate</t>
  </si>
  <si>
    <t>Steel - Structural_sections - UK and Global closed sections</t>
  </si>
  <si>
    <t>UK and Global closed sections</t>
  </si>
  <si>
    <t>UK and Global plate</t>
  </si>
  <si>
    <t>Steel - Plate - UK and Global plate</t>
  </si>
  <si>
    <t xml:space="preserve">UK avg </t>
  </si>
  <si>
    <t>Reused_steel_sections</t>
  </si>
  <si>
    <t>Softwood UK/import weighted average</t>
  </si>
  <si>
    <t>I-joists UK/import weighted average</t>
  </si>
  <si>
    <t>Timber - Studwork_framing_flooring - Softwood UK/import weighted average</t>
  </si>
  <si>
    <t>Timber - Studwork_framing_flooring - I-joists UK/import weighted average</t>
  </si>
  <si>
    <t>CLT UK/import weighted average</t>
  </si>
  <si>
    <t>Glulam UK/import weighted average</t>
  </si>
  <si>
    <t>UK LVL UK/import weighted average</t>
  </si>
  <si>
    <t>Global LVL 100% FSC/PEFC</t>
  </si>
  <si>
    <t>Timber - Manufactured_structural_timber - CLT UK/import weighted average</t>
  </si>
  <si>
    <t>Timber - Manufactured_structural_timber - Glulam UK/import weighted average</t>
  </si>
  <si>
    <t>Timber - Manufactured_structural_timber - UK LVL UK/import weighted average</t>
  </si>
  <si>
    <t>Timber - Manufactured_structural_timber - Global LVL 100% FSC/PEFC</t>
  </si>
  <si>
    <t>Softwood plywood UK/import weighted average</t>
  </si>
  <si>
    <t>Hardwood plywood UK/import weighted average</t>
  </si>
  <si>
    <t>Global OSB 100% FSC/PEFC</t>
  </si>
  <si>
    <t>OSB UK/import weighted average</t>
  </si>
  <si>
    <t>MDF UK/import weighted average</t>
  </si>
  <si>
    <t>Chipboard UK/import weighted average</t>
  </si>
  <si>
    <t>Timber - Sheet_materials - Softwood plywood UK/import weighted average</t>
  </si>
  <si>
    <t>Timber - Sheet_materials - Hardwood plywood UK/import weighted average</t>
  </si>
  <si>
    <t>Timber - Sheet_materials - OSB UK/import weighted average</t>
  </si>
  <si>
    <t>Timber - Sheet_materials - Global OSB 100% FSC/PEFC</t>
  </si>
  <si>
    <t>Timber - Sheet_materials - MDF UK/import weighted average</t>
  </si>
  <si>
    <t>Timber - Sheet_materials - Chipboard UK/import weighted average</t>
  </si>
  <si>
    <t>Reused clay brick (Europe avg)</t>
  </si>
  <si>
    <t>Unfired clay brick (generic)</t>
  </si>
  <si>
    <t>Other - Brickwork - Reused clay brick (Europe avg)</t>
  </si>
  <si>
    <t>Other - Brickwork - Unfired clay brick (generic)</t>
  </si>
  <si>
    <t>Hempcrete</t>
  </si>
  <si>
    <t>Compressed_stabilised_earth_block</t>
  </si>
  <si>
    <t xml:space="preserve">Rammed_earth </t>
  </si>
  <si>
    <t>Rammed_earth</t>
  </si>
  <si>
    <t>Other - Compressed_stabilised_earth_block - Block - 5% cement</t>
  </si>
  <si>
    <t>Block - 5% cement</t>
  </si>
  <si>
    <t>Cement stabilised - 5% cement</t>
  </si>
  <si>
    <t>Unstabilised - Germany</t>
  </si>
  <si>
    <t>Stainless_Steel</t>
  </si>
  <si>
    <t>Other - Hempcrete - Blocks - Generic</t>
  </si>
  <si>
    <t>Blocks - Generic</t>
  </si>
  <si>
    <t>Structural sections and plate</t>
  </si>
  <si>
    <t>Steel - Stainless_Steel - Structural sections and plate</t>
  </si>
  <si>
    <t>Steel - Stainless_Steel - Rebar</t>
  </si>
  <si>
    <t>Bamboo</t>
  </si>
  <si>
    <t>Other - Bamboo - Culms - Generic</t>
  </si>
  <si>
    <t>Other - Bamboo - Engineered bamboo products - Generic</t>
  </si>
  <si>
    <t>Culms - Generic</t>
  </si>
  <si>
    <t>Engineered bamboo products - Generic</t>
  </si>
  <si>
    <t>Asphalt</t>
  </si>
  <si>
    <t>Highway and pavement - 5% binder</t>
  </si>
  <si>
    <t>Bitumen</t>
  </si>
  <si>
    <t>Road construction, roofing, waterproofing, other - Paving grade</t>
  </si>
  <si>
    <t>Other - Asphalt - Highway and pavement - 5% binder</t>
  </si>
  <si>
    <t>Other - Bitumen - Road construction, roofing, waterproofing, other - Paving grade</t>
  </si>
  <si>
    <t>Plastic</t>
  </si>
  <si>
    <t>PTFE fabric - coated glass fabric</t>
  </si>
  <si>
    <t>Fibre_coating</t>
  </si>
  <si>
    <t>Glass fibre - Generic</t>
  </si>
  <si>
    <t>Epoxy resin - Generic</t>
  </si>
  <si>
    <t>Carbon fibre - Generic</t>
  </si>
  <si>
    <t>Other - Plastic - PTFE fabric - coated glass fabric</t>
  </si>
  <si>
    <t>Other - Fibre_coating - Carbon fibre - Generic</t>
  </si>
  <si>
    <t>Other - Fibre_coating - Glass fibre - Generic</t>
  </si>
  <si>
    <t>Other - Fibre_coating - Epoxy resin - Generic</t>
  </si>
  <si>
    <t>Significant Temporary Works?</t>
  </si>
  <si>
    <t>Intumescent coatings for steel (external) - Epoxy</t>
  </si>
  <si>
    <t>Intumescent coatings for steel (internal) - Water-based</t>
  </si>
  <si>
    <t>Other - Steel_fire_protection - Intumescent coatings for steel (external) - Epoxy</t>
  </si>
  <si>
    <t>Other - Steel_fire_protection - Intumescent coatings for steel (internal) - Water-based</t>
  </si>
  <si>
    <t>2.3.2 Spandrel Wall</t>
  </si>
  <si>
    <t>2.1.1 Abutment (incl. wingwalls but excl. foundations)</t>
  </si>
  <si>
    <t>2.1.2 Transition Slab</t>
  </si>
  <si>
    <t>2.2.1 Columns</t>
  </si>
  <si>
    <t>2.2.2 Walls</t>
  </si>
  <si>
    <t>2.2.3 Beams</t>
  </si>
  <si>
    <t>4.8.5 Lighting columns</t>
  </si>
  <si>
    <t>2.3.3 Backing</t>
  </si>
  <si>
    <t>100% Laden</t>
  </si>
  <si>
    <t>50% Laden</t>
  </si>
  <si>
    <t>A4 (average laden)</t>
  </si>
  <si>
    <t>Landfill
(with gas capture)</t>
  </si>
  <si>
    <t>At the structure's end of life, biogenic carbon is either transferred out of the structure (e.g. sending the timber for reuse, or the recycling of a wood product), emitted into the atmosphere (e.g. incineration for energy) or both (e.g. sent to landfill). BS EN 16485 requires that transfers and emissions are both included in C3/4 emissions, and so both are shown here. Here, C3 and C4 emissions have been combined, and then split between C34.1 and C34.2, to make clear the differentiation between emissions (ECF34.1) and transfers (ECF34.2), and their associated embodied carbon factors. These carbon factors - specific to the end of life scenario - are provided in the table above.</t>
  </si>
  <si>
    <t>Timber A5.2-A5.3</t>
  </si>
  <si>
    <t>Other - Steel_fire_protection - Cementitious spray - Monokote Z-146 (high density)</t>
  </si>
  <si>
    <t>Cementitious spray - Monokote Z-146 (high density)</t>
  </si>
  <si>
    <t>Transport emissions 
(Average laden)</t>
  </si>
  <si>
    <r>
      <t>A4 (includes return leg)
[kgCO</t>
    </r>
    <r>
      <rPr>
        <b/>
        <vertAlign val="subscript"/>
        <sz val="11"/>
        <color theme="0"/>
        <rFont val="Arial"/>
        <family val="2"/>
      </rPr>
      <t>2</t>
    </r>
    <r>
      <rPr>
        <b/>
        <sz val="11"/>
        <color theme="0"/>
        <rFont val="Arial"/>
        <family val="2"/>
      </rPr>
      <t>e/kg]</t>
    </r>
  </si>
  <si>
    <t>UF + Decarb</t>
  </si>
  <si>
    <t>Module B4.2</t>
  </si>
  <si>
    <t>Lime stabilised - 2% stabilised</t>
  </si>
  <si>
    <t>Other - Rammed_earth - Lime stabilised - 2% stabilised</t>
  </si>
  <si>
    <t>Other - Rammed_earth - Cement stabilised - 5% cement</t>
  </si>
  <si>
    <t>Other - Rammed_earth - Unstabilsed - Germany</t>
  </si>
  <si>
    <t>Scheme 1</t>
  </si>
  <si>
    <t xml:space="preserve">Steel - Reused_steel_sections - UK avg </t>
  </si>
  <si>
    <t>Beta Version</t>
  </si>
  <si>
    <r>
      <rPr>
        <b/>
        <sz val="11"/>
        <color rgb="FF008231"/>
        <rFont val="Arial"/>
        <family val="2"/>
        <scheme val="minor"/>
      </rPr>
      <t xml:space="preserve">
Comparisons Sheet</t>
    </r>
    <r>
      <rPr>
        <b/>
        <sz val="11"/>
        <color theme="1"/>
        <rFont val="Arial"/>
        <family val="2"/>
        <scheme val="minor"/>
      </rPr>
      <t xml:space="preserve">
</t>
    </r>
    <r>
      <rPr>
        <sz val="11"/>
        <color theme="1"/>
        <rFont val="Arial"/>
        <family val="2"/>
        <scheme val="minor"/>
      </rPr>
      <t>-This sheet shows graphs and infographics comparing embodied carbon data between the selected schemes.
-To show a scheme on the comparison page, ensure 'Include in comparison' is set to yes.
-Press the update charts button if the user has changed which Schemes to compare, or whether the user would like to display biogenic carbon and/or Modules A-C on the 'Cumulative embodied carbon' Time Chart.</t>
    </r>
  </si>
  <si>
    <t>-Where materials or products have been newly manufactured for the project, these may be included using regular materials as A1-3 emissions. Where materials are being reused, or will be reused, a custom EPD may be used to reflect the transportation emissions bringing these to site (A4) along with any waste allowances (A5.3).</t>
  </si>
  <si>
    <t>-This sheet allows the user to enter material specifications that are not listed in the tool, i.e. specific product EPDs. A detailed guide of how to enter these specifications is provided on the 'Custom Data' sheet.
-Users can also use the A4, C2 and C3/4 Timber EOL custom calculators to calculate their own ECF values to enter in the 'Custom EPD' table.</t>
  </si>
  <si>
    <r>
      <t>Rating based on total A0-5 emissions for superstructure plus substructure, 
excluding biogenic carbon or offsetting, in accordance with the 
IStructE guide</t>
    </r>
    <r>
      <rPr>
        <i/>
        <sz val="11"/>
        <color theme="3"/>
        <rFont val="Arial"/>
        <family val="2"/>
        <scheme val="minor"/>
      </rPr>
      <t xml:space="preserve"> </t>
    </r>
    <r>
      <rPr>
        <b/>
        <sz val="11"/>
        <color theme="3"/>
        <rFont val="Arial"/>
        <family val="2"/>
        <scheme val="minor"/>
      </rPr>
      <t>How to calculate embodied carbon</t>
    </r>
  </si>
  <si>
    <r>
      <t xml:space="preserve">
</t>
    </r>
    <r>
      <rPr>
        <b/>
        <sz val="11"/>
        <color theme="1"/>
        <rFont val="Arial"/>
        <family val="2"/>
        <scheme val="minor"/>
      </rPr>
      <t xml:space="preserve">General
</t>
    </r>
    <r>
      <rPr>
        <sz val="11"/>
        <color theme="2" tint="-0.499984740745262"/>
        <rFont val="Arial"/>
        <family val="2"/>
        <scheme val="minor"/>
      </rPr>
      <t>Light Grey Cells</t>
    </r>
    <r>
      <rPr>
        <sz val="11"/>
        <color theme="1"/>
        <rFont val="Arial"/>
        <family val="2"/>
        <scheme val="minor"/>
      </rPr>
      <t xml:space="preserve"> - User input
</t>
    </r>
    <r>
      <rPr>
        <sz val="11"/>
        <color theme="3" tint="-0.249977111117893"/>
        <rFont val="Arial"/>
        <family val="2"/>
        <scheme val="minor"/>
      </rPr>
      <t>Dark Grey Cells</t>
    </r>
    <r>
      <rPr>
        <sz val="11"/>
        <color theme="1"/>
        <rFont val="Arial"/>
        <family val="2"/>
        <scheme val="minor"/>
      </rPr>
      <t xml:space="preserve"> - Data cells
</t>
    </r>
    <r>
      <rPr>
        <sz val="11"/>
        <color rgb="FF269C6F"/>
        <rFont val="Arial"/>
        <family val="2"/>
        <scheme val="minor"/>
      </rPr>
      <t>Green Cells</t>
    </r>
    <r>
      <rPr>
        <sz val="11"/>
        <color theme="1"/>
        <rFont val="Arial"/>
        <family val="2"/>
        <scheme val="minor"/>
      </rPr>
      <t xml:space="preserve"> - Calculation output (Scheme sheets - Column N to Column X)
</t>
    </r>
    <r>
      <rPr>
        <sz val="11"/>
        <color rgb="FFFF0000"/>
        <rFont val="Arial"/>
        <family val="2"/>
        <scheme val="minor"/>
      </rPr>
      <t>Red Cells</t>
    </r>
    <r>
      <rPr>
        <sz val="11"/>
        <color theme="1"/>
        <rFont val="Arial"/>
        <family val="2"/>
        <scheme val="minor"/>
      </rPr>
      <t xml:space="preserve"> - Cell error (check material information is correct)
</t>
    </r>
    <r>
      <rPr>
        <sz val="11"/>
        <color theme="5"/>
        <rFont val="Arial"/>
        <family val="2"/>
        <scheme val="minor"/>
      </rPr>
      <t xml:space="preserve">Blue Cells </t>
    </r>
    <r>
      <rPr>
        <sz val="11"/>
        <color theme="1"/>
        <rFont val="Arial"/>
        <family val="2"/>
        <scheme val="minor"/>
      </rPr>
      <t xml:space="preserve">- Cell value changed from default/original value
</t>
    </r>
    <r>
      <rPr>
        <sz val="11"/>
        <color rgb="FF7030A0"/>
        <rFont val="Arial"/>
        <family val="2"/>
        <scheme val="minor"/>
      </rPr>
      <t>Purple Cells</t>
    </r>
    <r>
      <rPr>
        <sz val="11"/>
        <color theme="1"/>
        <rFont val="Arial"/>
        <family val="2"/>
        <scheme val="minor"/>
      </rPr>
      <t xml:space="preserve"> - A5.2 excavation
</t>
    </r>
    <r>
      <rPr>
        <b/>
        <sz val="11"/>
        <color theme="1"/>
        <rFont val="Arial"/>
        <family val="2"/>
        <scheme val="minor"/>
      </rPr>
      <t xml:space="preserve">Password </t>
    </r>
    <r>
      <rPr>
        <sz val="11"/>
        <color theme="1"/>
        <rFont val="Arial"/>
        <family val="2"/>
        <scheme val="minor"/>
      </rPr>
      <t xml:space="preserve">to unprotect sheets: carbon
Cells can be copied and pasted but whole rows or columns cannot.
</t>
    </r>
  </si>
  <si>
    <r>
      <t xml:space="preserve">-Enter the relevant project information and assumptions into the 'Project Information' table.
-Unless stated as optional, all boxes must be filled in for the Tool to work.
</t>
    </r>
    <r>
      <rPr>
        <sz val="11"/>
        <rFont val="Arial"/>
        <family val="2"/>
        <scheme val="minor"/>
      </rPr>
      <t>-Selecting 'Bridge' will update the tool with infrastructure appropriate information and assumptions, including changes to charts.</t>
    </r>
    <r>
      <rPr>
        <sz val="11"/>
        <color theme="1"/>
        <rFont val="Arial"/>
        <family val="2"/>
        <scheme val="minor"/>
      </rPr>
      <t xml:space="preserve">
-2030 targets shown based on the 'Typology' chosen.
-Enter a secondary functional unit to provide an alternative to the default m</t>
    </r>
    <r>
      <rPr>
        <vertAlign val="superscript"/>
        <sz val="11"/>
        <color theme="1"/>
        <rFont val="Arial"/>
        <family val="2"/>
        <scheme val="minor"/>
      </rPr>
      <t xml:space="preserve">2 </t>
    </r>
    <r>
      <rPr>
        <sz val="11"/>
        <color theme="1"/>
        <rFont val="Arial"/>
        <family val="2"/>
        <scheme val="minor"/>
      </rPr>
      <t>for buildings, and FA for bridges (e.g. per hotel key, per office desk).
-Enter any site/project relevant assumptions into the 'Assumptions' table. The default values may be used if values are not known.</t>
    </r>
  </si>
  <si>
    <r>
      <t>Element Embodied 
Carbon A-C [tCO</t>
    </r>
    <r>
      <rPr>
        <b/>
        <vertAlign val="subscript"/>
        <sz val="10"/>
        <color theme="0"/>
        <rFont val="Arial"/>
        <family val="2"/>
        <scheme val="minor"/>
      </rPr>
      <t>2</t>
    </r>
    <r>
      <rPr>
        <b/>
        <sz val="10"/>
        <color theme="0"/>
        <rFont val="Arial"/>
        <family val="2"/>
        <scheme val="minor"/>
      </rPr>
      <t>e]</t>
    </r>
  </si>
  <si>
    <t>Carbon per replacement (decarbonised)</t>
  </si>
  <si>
    <t>Note: Excludes A5.1, A5.2 and A5.4</t>
  </si>
  <si>
    <t>4.4.2 Bearings (elastomeric)</t>
  </si>
  <si>
    <t>4.4.1 Bearings (mechanical)</t>
  </si>
  <si>
    <t>The options are also compared against the targets set by the RIBA, LETI, and the SCORS/SCORS for Bridges papers published in The Structural Engineer. All are described as 2030 targets in their individual publications, meaning that these should constitute 'normal design' by the year 2030 at the very latest. These targets are considered best practice today, and the design team should aim to get as close to beating these targets as possible.</t>
  </si>
  <si>
    <r>
      <t>Global [tCO</t>
    </r>
    <r>
      <rPr>
        <b/>
        <vertAlign val="subscript"/>
        <sz val="10"/>
        <color theme="0"/>
        <rFont val="Arial"/>
        <family val="2"/>
        <scheme val="minor"/>
      </rPr>
      <t>2</t>
    </r>
    <r>
      <rPr>
        <b/>
        <sz val="10"/>
        <color theme="0"/>
        <rFont val="Arial"/>
        <family val="2"/>
        <scheme val="minor"/>
      </rPr>
      <t>e]</t>
    </r>
  </si>
  <si>
    <t>Overall Scheme Information Box</t>
  </si>
  <si>
    <t xml:space="preserve">The Environdec EPD Library (https://www.environdec.com/library) is a good starting point to search for material EPDs. However, please ensure that the materials selected are suitable for buildings and infrastructure, as this database includes products from a wide range of categories for a variety of uses.
</t>
  </si>
  <si>
    <t>NOTE: This website is not endorsed by IStructE or Elliott Wood. Use at your own risk.</t>
  </si>
  <si>
    <t>A-C (Including decarbonisation):</t>
  </si>
  <si>
    <t>A-C (Excluding decarbonisation):</t>
  </si>
  <si>
    <t>Module D (Including decarbonisation):</t>
  </si>
  <si>
    <t>Module D (Excluding decarbonisation):</t>
  </si>
  <si>
    <t>A-C (Excluding decarbonisation ):</t>
  </si>
  <si>
    <t>Module D (Including decarbonisation ):</t>
  </si>
  <si>
    <t>Module D (Excluding decarbonisation ):</t>
  </si>
  <si>
    <t>Includes Lifecycle Modules A1-A4, A5.2 TW (if Significant Temporary Works are present), and A5.3</t>
  </si>
  <si>
    <t>Component Lifespan Formula</t>
  </si>
  <si>
    <t xml:space="preserve">     •   A0-A5 upfront emissions released during construction
     •   A-C whole life-cycle emissions from construction through to deconstruction
     •   Carbon sequestration (storage) during the building's life
     •   Module D possible future benefit / burdens following deconstruction
     •   Impacts other than carbon (not currently quantified here)
     •   Specify enough material, and no more</t>
  </si>
  <si>
    <t>Note: These charts cover the whole project - the results are not split between New Build/Extension and Retained. The data has been decarbonised and has had the uncertainty factor applied.</t>
  </si>
  <si>
    <t>Note: This graph covers the whole project - the results are not split between New Build/Extension and Retained. The data has been decarbonised and has had the uncertainty factor applied.</t>
  </si>
  <si>
    <t>-Any values changed from the original are highlighted in blue.
-To reset the table back to original values, use the 'Reset Table' button located at the top of the page.</t>
  </si>
  <si>
    <t>Major Updates from Version 2 - Version 3</t>
  </si>
  <si>
    <r>
      <rPr>
        <sz val="11"/>
        <color theme="0"/>
        <rFont val="Arial"/>
        <family val="2"/>
        <scheme val="minor"/>
      </rPr>
      <t>SCORS for Bridges Rating &amp; A0-A5 Emissions (kgCO</t>
    </r>
    <r>
      <rPr>
        <vertAlign val="subscript"/>
        <sz val="11"/>
        <color theme="0"/>
        <rFont val="Arial"/>
        <family val="2"/>
        <scheme val="minor"/>
      </rPr>
      <t>2</t>
    </r>
    <r>
      <rPr>
        <sz val="11"/>
        <color theme="0"/>
        <rFont val="Arial"/>
        <family val="2"/>
        <scheme val="minor"/>
      </rPr>
      <t>e/FA)</t>
    </r>
  </si>
  <si>
    <r>
      <t>SCORS Rating &amp; A0-A5 Emissions (kgCO</t>
    </r>
    <r>
      <rPr>
        <vertAlign val="subscript"/>
        <sz val="11"/>
        <color theme="0"/>
        <rFont val="Arial"/>
        <family val="2"/>
        <scheme val="minor"/>
      </rPr>
      <t>2</t>
    </r>
    <r>
      <rPr>
        <sz val="11"/>
        <color theme="0"/>
        <rFont val="Arial"/>
        <family val="2"/>
        <scheme val="minor"/>
      </rPr>
      <t>e/m</t>
    </r>
    <r>
      <rPr>
        <vertAlign val="superscript"/>
        <sz val="11"/>
        <color theme="0"/>
        <rFont val="Arial"/>
        <family val="2"/>
        <scheme val="minor"/>
      </rPr>
      <t>2</t>
    </r>
    <r>
      <rPr>
        <sz val="11"/>
        <color theme="0"/>
        <rFont val="Arial"/>
        <family val="2"/>
        <scheme val="minor"/>
      </rPr>
      <t>)</t>
    </r>
  </si>
  <si>
    <r>
      <t>Comparison to 2030 targets (kgCO</t>
    </r>
    <r>
      <rPr>
        <vertAlign val="subscript"/>
        <sz val="11"/>
        <color theme="0"/>
        <rFont val="Arial"/>
        <family val="2"/>
        <scheme val="minor"/>
      </rPr>
      <t>2</t>
    </r>
    <r>
      <rPr>
        <sz val="11"/>
        <color theme="0"/>
        <rFont val="Arial"/>
        <family val="2"/>
        <scheme val="minor"/>
      </rPr>
      <t>e/m</t>
    </r>
    <r>
      <rPr>
        <vertAlign val="superscript"/>
        <sz val="11"/>
        <color theme="0"/>
        <rFont val="Arial"/>
        <family val="2"/>
        <scheme val="minor"/>
      </rPr>
      <t>2</t>
    </r>
    <r>
      <rPr>
        <sz val="11"/>
        <color theme="0"/>
        <rFont val="Arial"/>
        <family val="2"/>
        <scheme val="minor"/>
      </rPr>
      <t>)</t>
    </r>
  </si>
  <si>
    <t>Gibbons O, Orr J, and Arnold W. How to calculate embodied carbon, 3rd ed., London: IStructE Ltd; 2024</t>
  </si>
  <si>
    <r>
      <rPr>
        <b/>
        <i/>
        <sz val="11"/>
        <color theme="1"/>
        <rFont val="Arial"/>
        <family val="2"/>
        <scheme val="minor"/>
      </rPr>
      <t>Overview of comparison charts:</t>
    </r>
    <r>
      <rPr>
        <sz val="11"/>
        <color theme="1"/>
        <rFont val="Arial"/>
        <family val="2"/>
        <scheme val="minor"/>
      </rPr>
      <t xml:space="preserve">
</t>
    </r>
    <r>
      <rPr>
        <i/>
        <sz val="11"/>
        <color theme="1"/>
        <rFont val="Arial"/>
        <family val="2"/>
        <scheme val="minor"/>
      </rPr>
      <t>-Estimated embodied carbon (tCO2e) Modules A0 - A5 and A - C:</t>
    </r>
    <r>
      <rPr>
        <sz val="11"/>
        <color theme="1"/>
        <rFont val="Arial"/>
        <family val="2"/>
        <scheme val="minor"/>
      </rPr>
      <t xml:space="preserve"> Compares the embodied carbon of the selected schemes to practical completion (A0 - A5) and over the life cycle (A - C).
</t>
    </r>
    <r>
      <rPr>
        <i/>
        <sz val="11"/>
        <color theme="1"/>
        <rFont val="Arial"/>
        <family val="2"/>
        <scheme val="minor"/>
      </rPr>
      <t>-Estimated embodied carbon (tCO2e) Modules A1 - A5 by element</t>
    </r>
    <r>
      <rPr>
        <sz val="11"/>
        <color theme="1"/>
        <rFont val="Arial"/>
        <family val="2"/>
        <scheme val="minor"/>
      </rPr>
      <t xml:space="preserve">: Compares the embodied carbon divided into element types of the selected schemes to practical completion (A1 - A5). Note: If the 'Bridge' typology is selected on the 'Project Info' tab, the embodied carbon will be divided into bridge appropriate element types.
</t>
    </r>
    <r>
      <rPr>
        <i/>
        <sz val="11"/>
        <color theme="1"/>
        <rFont val="Arial"/>
        <family val="2"/>
        <scheme val="minor"/>
      </rPr>
      <t xml:space="preserve">-Estimated embodied carbon (tCO2e) by lifecycle stages: </t>
    </r>
    <r>
      <rPr>
        <sz val="11"/>
        <color theme="1"/>
        <rFont val="Arial"/>
        <family val="2"/>
        <scheme val="minor"/>
      </rPr>
      <t>Gives a detailed overview of embodied carbon for specific lifecycle stages, including biogenic carbon and module D.</t>
    </r>
    <r>
      <rPr>
        <i/>
        <sz val="11"/>
        <color theme="1"/>
        <rFont val="Arial"/>
        <family val="2"/>
        <scheme val="minor"/>
      </rPr>
      <t xml:space="preserve">
-Comparisons to 2030 targets (kgCO2/m2):</t>
    </r>
    <r>
      <rPr>
        <sz val="11"/>
        <color theme="1"/>
        <rFont val="Arial"/>
        <family val="2"/>
        <scheme val="minor"/>
      </rPr>
      <t xml:space="preserve"> Shows the embodied carbon per m</t>
    </r>
    <r>
      <rPr>
        <vertAlign val="superscript"/>
        <sz val="11"/>
        <color theme="1"/>
        <rFont val="Arial"/>
        <family val="2"/>
        <scheme val="minor"/>
      </rPr>
      <t>2</t>
    </r>
    <r>
      <rPr>
        <sz val="11"/>
        <color theme="1"/>
        <rFont val="Arial"/>
        <family val="2"/>
        <scheme val="minor"/>
      </rPr>
      <t xml:space="preserve"> for each scheme in relation to the relevant 2030 targets set out by SCORS, RIBA and LETI. Note: If the 'Bridge' typology is selected on the 'Project Info' tab, the embodied carbon per FA in relation to the SCORS for Bridges Target will be shown.
</t>
    </r>
  </si>
  <si>
    <t xml:space="preserve">Note: Default values taken from Table 2.6, 'How to Calculate Embodied Carbon, 3rd ed.' </t>
  </si>
  <si>
    <r>
      <t xml:space="preserve">-Enter the scheme name in cell F3, (name of tab is changed automatically to scheme name).
-The 'Print Preview' button shows a print preview of the current page.
-The 'Reset Default Values' button will reset the default values for A5.1, A5.2, and the Uncertainty Factor. It will also reset any empty cells from Column G ("Component Lifespan") to their original state, but not change any values already entered in Column G.
-Fill out the 'Overall Scheme Information' box at the top of the Scheme Page if the relevant information is known and is applicable to the site.
Note: you could also use the scheme tabs to track embodied carbon through the design &amp; construction phase e.g. Scheme 1 = RIBA Stage 2, Scheme 3 = RIBA Stage 3 &amp; so on.
</t>
    </r>
    <r>
      <rPr>
        <b/>
        <sz val="11"/>
        <color theme="1"/>
        <rFont val="Arial"/>
        <family val="2"/>
        <scheme val="minor"/>
      </rPr>
      <t>Notes:
-</t>
    </r>
    <r>
      <rPr>
        <sz val="11"/>
        <color theme="1"/>
        <rFont val="Arial"/>
        <family val="2"/>
        <scheme val="minor"/>
      </rPr>
      <t xml:space="preserve">A5.4 (found within the 'Overall Scheme Information' box at the top of the Scheme Page) is optional.
-B4.2 is only applicable to bridges.
-The 'Uncertainty Factor' determines the percentage of uncertainty associated with the embodied carbon calculations of the project (defaults to 15%, but can be changed).
-The 'End of Life Scenario' selection will determine the percentage used in the C1 calculation (C1 calculated as a percentage of A5.2.): Business as usual (25% of A5.2); Good practice (30% of A5.2); Best practice (50% of A5.2).
</t>
    </r>
  </si>
  <si>
    <r>
      <t xml:space="preserve">-'Excavation-Foundations' is calculated automatically based on the volume of foundations and lowest slab. Basement walls and basement volume are not included. Extra excavation may be added in 'Excavation-Other'.
-The emissions calculated for excavation are based upon the 'Average distance to landfill' and 'Percentage excavation removed from site' on the 'Project Info' sheet.
-The green section shows total, staged and biogenic carbon emission data for each material.
-Biogenic carbon is only applicable to timber elements and is negative due to sequestration. 
-Charts and infographics below the main table are updated automatically.
-For Buildings, the 'Component Lifespan' depends on the 'Material/Material Type/Material Specification' selected by the user. Default values are based on (Table 2.10, </t>
    </r>
    <r>
      <rPr>
        <i/>
        <sz val="11"/>
        <color theme="1"/>
        <rFont val="Arial"/>
        <family val="2"/>
        <scheme val="minor"/>
      </rPr>
      <t>How to Calculate Embodied Carbon, 3rd ed.</t>
    </r>
    <r>
      <rPr>
        <sz val="11"/>
        <color theme="1"/>
        <rFont val="Arial"/>
        <family val="2"/>
        <scheme val="minor"/>
      </rPr>
      <t xml:space="preserve">). If the 'Bridge' typology is selected on the 'Project Info' tab, this value will update depending on the 'Bridge Element' selection in Column E. Default values are based on (Table 2.11, </t>
    </r>
    <r>
      <rPr>
        <i/>
        <sz val="11"/>
        <color theme="1"/>
        <rFont val="Arial"/>
        <family val="2"/>
        <scheme val="minor"/>
      </rPr>
      <t>How to Calculate Embodied Carbon, 3rd ed.</t>
    </r>
    <r>
      <rPr>
        <sz val="11"/>
        <color theme="1"/>
        <rFont val="Arial"/>
        <family val="2"/>
        <scheme val="minor"/>
      </rPr>
      <t>). The tool will turn the cell blue if this cell is left empty to prompt the user to enter a value.  To reset to the default values, press the 'Reset Default Values' button. This will not reset any values already entered in Column G.</t>
    </r>
  </si>
  <si>
    <r>
      <t xml:space="preserve">Overview of scheme infographics:
</t>
    </r>
    <r>
      <rPr>
        <i/>
        <sz val="11"/>
        <color theme="1"/>
        <rFont val="Arial"/>
        <family val="2"/>
        <scheme val="minor"/>
      </rPr>
      <t xml:space="preserve">-Scheme Results: </t>
    </r>
    <r>
      <rPr>
        <sz val="11"/>
        <color theme="1"/>
        <rFont val="Arial"/>
        <family val="2"/>
        <scheme val="minor"/>
      </rPr>
      <t xml:space="preserve">The results are broken down between 'Whole Project'; 'Retained' and 'New Build/Extension' to illustrate the carbon emissions associated with each part of the project. These results have had an Uncertainty Factor applied (defaults to 15%). Results for A-C and Module D are also reported with decarbonisation included and excluded. Decarbonisation accounts for the likely future decarbonisation of structural materials.  </t>
    </r>
    <r>
      <rPr>
        <b/>
        <i/>
        <sz val="11"/>
        <color theme="1"/>
        <rFont val="Arial"/>
        <family val="2"/>
        <scheme val="minor"/>
      </rPr>
      <t xml:space="preserve">
</t>
    </r>
    <r>
      <rPr>
        <i/>
        <sz val="11"/>
        <color theme="1"/>
        <rFont val="Arial"/>
        <family val="2"/>
        <scheme val="minor"/>
      </rPr>
      <t>-Element emission breakdown:</t>
    </r>
    <r>
      <rPr>
        <sz val="11"/>
        <color theme="1"/>
        <rFont val="Arial"/>
        <family val="2"/>
        <scheme val="minor"/>
      </rPr>
      <t xml:space="preserve"> Shows a pie chart displaying the percentages of carbon emissions from each structural element group e.g. frame.</t>
    </r>
    <r>
      <rPr>
        <b/>
        <i/>
        <sz val="11"/>
        <color theme="1"/>
        <rFont val="Arial"/>
        <family val="2"/>
        <scheme val="minor"/>
      </rPr>
      <t xml:space="preserve">
</t>
    </r>
    <r>
      <rPr>
        <i/>
        <sz val="11"/>
        <color theme="1"/>
        <rFont val="Arial"/>
        <family val="2"/>
        <scheme val="minor"/>
      </rPr>
      <t>-Carbon equivalents:</t>
    </r>
    <r>
      <rPr>
        <sz val="11"/>
        <color theme="1"/>
        <rFont val="Arial"/>
        <family val="2"/>
        <scheme val="minor"/>
      </rPr>
      <t xml:space="preserve"> Displays information comparing the scheme's A0-A5 emissions to equivalent examples.</t>
    </r>
    <r>
      <rPr>
        <b/>
        <i/>
        <sz val="11"/>
        <color theme="1"/>
        <rFont val="Arial"/>
        <family val="2"/>
        <scheme val="minor"/>
      </rPr>
      <t xml:space="preserve">
</t>
    </r>
    <r>
      <rPr>
        <i/>
        <sz val="11"/>
        <color theme="1"/>
        <rFont val="Arial"/>
        <family val="2"/>
        <scheme val="minor"/>
      </rPr>
      <t xml:space="preserve">-2030 Targets: </t>
    </r>
    <r>
      <rPr>
        <sz val="11"/>
        <color theme="1"/>
        <rFont val="Arial"/>
        <family val="2"/>
        <scheme val="minor"/>
      </rPr>
      <t xml:space="preserve">Shows whether the scheme meets the relevant 2030 targets set out by SCORS, RIBA, LETI and SCORS for Bridges if the 'Bridge' typology is selected.
</t>
    </r>
    <r>
      <rPr>
        <i/>
        <sz val="11"/>
        <color theme="1"/>
        <rFont val="Arial"/>
        <family val="2"/>
        <scheme val="minor"/>
      </rPr>
      <t>-SCORS Label:</t>
    </r>
    <r>
      <rPr>
        <sz val="11"/>
        <color theme="1"/>
        <rFont val="Arial"/>
        <family val="2"/>
        <scheme val="minor"/>
      </rPr>
      <t xml:space="preserve"> Provides a rating for the scheme based on A0-A5 emissions (ex. biogenic carbon) divided by GIA as defined on Project Info page. Follows rules outlined in "</t>
    </r>
    <r>
      <rPr>
        <i/>
        <sz val="11"/>
        <color theme="1"/>
        <rFont val="Arial"/>
        <family val="2"/>
        <scheme val="minor"/>
      </rPr>
      <t>Setting carbon targets: an introduction to the proposed SCORS rating scheme</t>
    </r>
    <r>
      <rPr>
        <sz val="11"/>
        <color theme="1"/>
        <rFont val="Arial"/>
        <family val="2"/>
        <scheme val="minor"/>
      </rPr>
      <t xml:space="preserve">", Arnold et al, The Structural Engineer (2020).
Note: </t>
    </r>
    <r>
      <rPr>
        <i/>
        <sz val="11"/>
        <color theme="1"/>
        <rFont val="Arial"/>
        <family val="2"/>
        <scheme val="minor"/>
      </rPr>
      <t xml:space="preserve">Element emission breakdown; 2030 Targets and SCORS Label </t>
    </r>
    <r>
      <rPr>
        <sz val="11"/>
        <color theme="1"/>
        <rFont val="Arial"/>
        <family val="2"/>
        <scheme val="minor"/>
      </rPr>
      <t xml:space="preserve">will automatically change to Bridge relevant infographics if the 'Bridge' typology is selected on the 'Project Info' tab.
</t>
    </r>
  </si>
  <si>
    <r>
      <t xml:space="preserve">-Scheme ranking table: </t>
    </r>
    <r>
      <rPr>
        <sz val="11"/>
        <color theme="1"/>
        <rFont val="Arial"/>
        <family val="2"/>
        <scheme val="minor"/>
      </rPr>
      <t>Shows the ranking of the selected schemes by upfront embodied carbon (A0-A5) from best to worst.</t>
    </r>
    <r>
      <rPr>
        <i/>
        <sz val="11"/>
        <color theme="1"/>
        <rFont val="Arial"/>
        <family val="2"/>
        <scheme val="minor"/>
      </rPr>
      <t xml:space="preserve">
-Carbon equivalents (highest vs lowest): </t>
    </r>
    <r>
      <rPr>
        <sz val="11"/>
        <color theme="1"/>
        <rFont val="Arial"/>
        <family val="2"/>
        <scheme val="minor"/>
      </rPr>
      <t>Compares the schemes with the highest and lowest embodied carbon in terms of equivalent examples.</t>
    </r>
  </si>
  <si>
    <r>
      <t xml:space="preserve">A number of updates have been made to the Tool between Version 2 and Version 3, primarily to align the Tool with RICS </t>
    </r>
    <r>
      <rPr>
        <i/>
        <sz val="11"/>
        <color theme="1"/>
        <rFont val="Arial"/>
        <family val="2"/>
        <scheme val="minor"/>
      </rPr>
      <t>'Whole life carbon assessment for the built environment', 2nd ed. (2023).</t>
    </r>
    <r>
      <rPr>
        <sz val="11"/>
        <color theme="1"/>
        <rFont val="Arial"/>
        <family val="2"/>
        <scheme val="minor"/>
      </rPr>
      <t xml:space="preserve">
The major changes are outlined below:
</t>
    </r>
    <r>
      <rPr>
        <i/>
        <sz val="11"/>
        <color theme="1"/>
        <rFont val="Arial"/>
        <family val="2"/>
        <scheme val="minor"/>
      </rPr>
      <t>General Changes:</t>
    </r>
    <r>
      <rPr>
        <sz val="11"/>
        <color theme="1"/>
        <rFont val="Arial"/>
        <family val="2"/>
        <scheme val="minor"/>
      </rPr>
      <t xml:space="preserve">
-New Lifecycle Modules have been added, such as A0 (Pre-Construction).
- There are also updates to existing Modules: 
○ A5a and A5w now split between A5.1, A5.2, A5.3 and A5.4
○ B4 now split into B4.1 and B4.2 (infrastructure only)
○ C3/4 - now split between C34.1 (Waste Emissions) and C34.2 (Waste Transfers). Note that C34.2 relates to the transfer of Biogenic Carbon only.
○Module D now split between D1 and D2, but only D1 is applicable to the Tool.
- The RIBA Challenge Targets have been updated to Version 2.
- There are new Building Element Categories in line with RICS 'Whole life carbon assessment for the built environment', 2nd ed. (2023).
</t>
    </r>
    <r>
      <rPr>
        <i/>
        <sz val="11"/>
        <color theme="1"/>
        <rFont val="Arial"/>
        <family val="2"/>
        <scheme val="minor"/>
      </rPr>
      <t xml:space="preserve">Decarbonisation and Uncertainty Factor:
</t>
    </r>
    <r>
      <rPr>
        <sz val="11"/>
        <color theme="1"/>
        <rFont val="Arial"/>
        <family val="2"/>
        <scheme val="minor"/>
      </rPr>
      <t xml:space="preserve">-An Uncertainty Factor - which can be changed on the Scheme Page - is now applied to the results to account for the uncertainty in calculating embodied carbon, which can depend on, for example, the design stage of the project, or the material assumptions.
- To incorporate the likely future decarbonisation of structural materials, results for A-C and Module D at the bottom of the Scheme Page are reported with decarbonisation included and excluded. 
</t>
    </r>
    <r>
      <rPr>
        <i/>
        <sz val="11"/>
        <color theme="1"/>
        <rFont val="Arial"/>
        <family val="2"/>
        <scheme val="minor"/>
      </rPr>
      <t xml:space="preserve">Bridges:
</t>
    </r>
    <r>
      <rPr>
        <sz val="11"/>
        <color theme="1"/>
        <rFont val="Arial"/>
        <family val="2"/>
        <scheme val="minor"/>
      </rPr>
      <t xml:space="preserve">-Bridges are now included as a 'Typology'. Selecting Bridges on the 'Project Info' tab will update the Tool with relevant information and assumptions to allow the user to calculate the embodied carbon associated with Bridge construction. 
</t>
    </r>
    <r>
      <rPr>
        <i/>
        <sz val="11"/>
        <color theme="1"/>
        <rFont val="Arial"/>
        <family val="2"/>
        <scheme val="minor"/>
      </rPr>
      <t xml:space="preserve">Project Info:
</t>
    </r>
    <r>
      <rPr>
        <sz val="11"/>
        <color theme="1"/>
        <rFont val="Arial"/>
        <family val="2"/>
        <scheme val="minor"/>
      </rPr>
      <t>-'Secondary Functional Unit': Users can now enter any Secondary Functional Unity pertinent to their project. This will appear on the Scheme Page.
-'Is this project on an empty site?' Users select Yes or No, which determines which results are shown on the Scheme Sheet.</t>
    </r>
  </si>
  <si>
    <r>
      <rPr>
        <i/>
        <sz val="11"/>
        <color theme="1"/>
        <rFont val="Arial"/>
        <family val="2"/>
        <scheme val="minor"/>
      </rPr>
      <t xml:space="preserve">Scheme Pages: </t>
    </r>
    <r>
      <rPr>
        <sz val="11"/>
        <color theme="1"/>
        <rFont val="Arial"/>
        <family val="2"/>
        <scheme val="minor"/>
      </rPr>
      <t xml:space="preserve">
-GIA now split between Demolished, Retained and New. 
-Results are now broken down between Whole Project; Retained and New Build/extension, allowing users greater insight into the carbon emissions associated with each part of the project.
-Finally, there is  a new box at the top of all scheme pages where the user can fill out specific information about the project, such as the GIA values (Demolished, Retained and New), certain Lifecycle Module carbon emissions, the Uncertainty Factor, End of Life Scenario and the Secondary Functional Unit.</t>
    </r>
  </si>
  <si>
    <t>The four different  End of Life (EOL) scenario combinations (UK) selectable above will change the ratio percentages in the Timber EOL table. This reflects the proportion of the timber product which will either be reused, recycled, incinerated or sent to landfill. 
Default scenarios derived from TDUK data, provided by RICS.</t>
  </si>
  <si>
    <t>Steel - Rebar - UK</t>
  </si>
  <si>
    <t>Timber - Sheet_materials - Softwood plywood Global</t>
  </si>
  <si>
    <t>Timber - Sheet_materials - MDF Global</t>
  </si>
  <si>
    <t>Timber - Sheet_materials - Chipboard Global</t>
  </si>
  <si>
    <t>Softwood plywood Global</t>
  </si>
  <si>
    <t>MDF Global</t>
  </si>
  <si>
    <t>Chipboard Global</t>
  </si>
  <si>
    <t>Number of Times Temp Works Used before EOL</t>
  </si>
  <si>
    <t>Distance to Reuse/Recycling/Landfill/
Incineration + Empty Return Leg (km)</t>
  </si>
  <si>
    <t>Material Transport Distance</t>
  </si>
  <si>
    <t>Distance by Road (Laden + Empty Return Leg) (km)</t>
  </si>
  <si>
    <t xml:space="preserve">Enter the material transport distance for each mode of transport (Road, Sea, Freight, Rail) and the associated Transport Emissions Factor. For road transport, the distance should include both the laden and empty return legs (e.g. 50km + 21.5km empty running). For Sea, Freight and Rail, only laden transport distance is required. Road Transport Emissions Factor set to 'Average Laden' as this automatically incorporates the empty return leg. To conduct a more in-depth calculation which allows for greater control over the laden/unladen return legs (e.g. 50% laden, 100% laden, 0% laden return leg) please refer to Section 2.2.3 of 'How to Calculate Embodied Carbon, 3rd ed.'       </t>
  </si>
  <si>
    <t xml:space="preserve">Enter the material transport distance for each mode of transport (Road, Sea, Freight, Rail) and the associated Transport Emissions Factor. For road transport, the distance should include both the laden and empty return legs (e.g. 50km + 21.5km empty running). For Sea, Freight and Rail, only laden transport distance is required. Road Transport Emissions Factor set to 'Average Laden' as this automatically incorporates the empty return leg. To conduct a more in-depth calculation which allows for greater control over the laden/unladen return legs (e.g. 50% laden, 100% laden, 0% laden return leg) please refer to Section 2.2.3 of 'How to Calculate Embodied Carbon, 3rd ed.'   </t>
  </si>
  <si>
    <t>Other - Plasterboard - Generic</t>
  </si>
  <si>
    <t>Generic</t>
  </si>
  <si>
    <t>ICE v4.0 Materials added</t>
  </si>
  <si>
    <r>
      <t>The purpose of this tool is to assist structural engineers in making embodied carbon estimates for structural schemes. The calculations made in this tool follow the carbon calculation principles provided by the IStructE publication "</t>
    </r>
    <r>
      <rPr>
        <i/>
        <sz val="11"/>
        <color theme="1"/>
        <rFont val="Arial"/>
        <family val="2"/>
        <scheme val="minor"/>
      </rPr>
      <t>How to Calculate Embodied Carbon", 3rd ed. (2025)</t>
    </r>
    <r>
      <rPr>
        <sz val="11"/>
        <color theme="1"/>
        <rFont val="Arial"/>
        <family val="2"/>
        <scheme val="minor"/>
      </rPr>
      <t>. The insights gained from this tool allows for the comparison of embodied carbon between structural schemes, as well as indicating how choices of material type, specification and quantity may affect the estimated embodied carbon for a scheme.</t>
    </r>
  </si>
  <si>
    <r>
      <t>-Enter the 'Material', 'Material Type' and 'Material Specification'.
-Enter the 'Structural Element' for which the material is used. Refer to Table 2.3 for Buildings; Table 2.4 for Bridges (</t>
    </r>
    <r>
      <rPr>
        <i/>
        <sz val="11"/>
        <color theme="1"/>
        <rFont val="Arial"/>
        <family val="2"/>
        <scheme val="minor"/>
      </rPr>
      <t>How to Calculate Embodied Carbon, 3rd ed.</t>
    </r>
    <r>
      <rPr>
        <sz val="11"/>
        <color theme="1"/>
        <rFont val="Arial"/>
        <family val="2"/>
        <scheme val="minor"/>
      </rPr>
      <t>)
-Enter a 'Description' (optional). Note this is for user reference and does not affect calculations.
-Amend the 'Component Lifespan' if this is different to the default value. This allows for components to be replaced during the life of the building. The associated embodied carbon is reported under lifeycle module B4.1. 
-Under 'Aspect of Structure' select either 'New Build; Extension; or Retained', depending on whether the Structural Element of the Project is part of a New Build; an Extension to an existing structure; or the refurbishment of a Retained structural element.
-Indicate whether the component is a 'Significant Temporary Work'. This column defaults to 'No'.
-If 'Significant Temporary Works' = 'Yes' then the user must state how many times the material will be used before End of Life in the adjacent column. If the exact number of times is unknown, this value should be set to 1.
-Enter the calculated 'Material Quantity', either as Volume [m3] or Mass [kg], chosen in the adjacent column.
-If relevant, enter the type of concrete reinforcement used. Custom rebar densities may be entered on the 'Custom Data, sheet. Ensure that the custom rebar values are entered before filling out the scheme sheets, or that the relevant reinforcement inputs are updated on each sheet after changing values in the Reinforcement Rate Table. Reinforcement cells that do not match a reinforcement value in the Reinforcement Rate Table are highlighted in red.</t>
    </r>
  </si>
  <si>
    <r>
      <t xml:space="preserve">-This sheet allows the user to view the material data used in the carbon emission calculations following the guidance set out in the IStructE document </t>
    </r>
    <r>
      <rPr>
        <i/>
        <sz val="11"/>
        <color theme="1"/>
        <rFont val="Arial"/>
        <family val="2"/>
        <scheme val="minor"/>
      </rPr>
      <t>'How to Calculate Embodied Carbon 3rd ed. (2025)'</t>
    </r>
    <r>
      <rPr>
        <sz val="11"/>
        <color theme="1"/>
        <rFont val="Arial"/>
        <family val="2"/>
        <scheme val="minor"/>
      </rPr>
      <t xml:space="preserve">. </t>
    </r>
  </si>
  <si>
    <r>
      <rPr>
        <b/>
        <sz val="11"/>
        <rFont val="Arial"/>
        <family val="2"/>
        <scheme val="minor"/>
      </rPr>
      <t>IStructE</t>
    </r>
    <r>
      <rPr>
        <sz val="11"/>
        <rFont val="Arial"/>
        <family val="2"/>
        <scheme val="minor"/>
      </rPr>
      <t xml:space="preserve"> </t>
    </r>
    <r>
      <rPr>
        <i/>
        <sz val="11"/>
        <rFont val="Arial"/>
        <family val="2"/>
        <scheme val="minor"/>
      </rPr>
      <t>'How to calculate embodied carbon', 3rd ed. (2025)</t>
    </r>
  </si>
  <si>
    <t>Gibbons O, Orr J, and Arnold W. How to calculate embodied carbon, 3rd ed., London: IStructE Ltd; 2025</t>
  </si>
  <si>
    <t>Reference: Figure 2.1 IStructE 'How to calculate embodied carbon' 3rd ed. (2025)</t>
  </si>
  <si>
    <r>
      <t xml:space="preserve">Cumulative embodied carbon over time graph:
</t>
    </r>
    <r>
      <rPr>
        <sz val="11"/>
        <color theme="1"/>
        <rFont val="Arial"/>
        <family val="2"/>
        <scheme val="minor"/>
      </rPr>
      <t xml:space="preserve">-This graph shows the cumulative embodied carbon in tonnes CO2e through the lifespan of the building and after deconstruction. The chart splits the embodied carbon into 'fossil carbon' and 'biogenic carbon' to reflect the revised approach explained in </t>
    </r>
    <r>
      <rPr>
        <i/>
        <sz val="11"/>
        <color theme="1"/>
        <rFont val="Arial"/>
        <family val="2"/>
        <scheme val="minor"/>
      </rPr>
      <t>How to Calculate Embodied Carbon 3rd ed. (2025)</t>
    </r>
    <r>
      <rPr>
        <sz val="11"/>
        <color theme="1"/>
        <rFont val="Arial"/>
        <family val="2"/>
        <scheme val="minor"/>
      </rPr>
      <t xml:space="preserve">.  Note that the user can select which data to show on this chart. For example you would only select 'yes' for biogenic carbon if the scheme includes timber elements. </t>
    </r>
    <r>
      <rPr>
        <b/>
        <i/>
        <sz val="11"/>
        <color theme="1"/>
        <rFont val="Arial"/>
        <family val="2"/>
        <scheme val="minor"/>
      </rPr>
      <t xml:space="preserve">
</t>
    </r>
    <r>
      <rPr>
        <sz val="11"/>
        <color theme="1"/>
        <rFont val="Arial"/>
        <family val="2"/>
        <scheme val="minor"/>
      </rPr>
      <t>-Press the update chart button next to the chart if the user has changed which elements of the time chart they would like to display (e.g. Scheme; A-C; or biogenic carbon).</t>
    </r>
  </si>
  <si>
    <r>
      <rPr>
        <sz val="11"/>
        <color theme="1"/>
        <rFont val="Arial"/>
        <family val="2"/>
        <scheme val="minor"/>
      </rPr>
      <t>-Choose the material type. Note, when selecting the material on the scheme sheet choose 'Custom EPD' as the material, 
-Enter a description of the material. Note, this will appear in the 'Material Type' column on the scheme sheet.
-Enter the density of the material in kg/m</t>
    </r>
    <r>
      <rPr>
        <vertAlign val="superscript"/>
        <sz val="11"/>
        <color theme="1"/>
        <rFont val="Arial"/>
        <family val="2"/>
        <scheme val="minor"/>
      </rPr>
      <t>3</t>
    </r>
    <r>
      <rPr>
        <sz val="11"/>
        <color theme="1"/>
        <rFont val="Arial"/>
        <family val="2"/>
        <scheme val="minor"/>
      </rPr>
      <t xml:space="preserve"> .
-Timber only: enter the</t>
    </r>
    <r>
      <rPr>
        <sz val="11"/>
        <rFont val="Arial"/>
        <family val="2"/>
        <scheme val="minor"/>
      </rPr>
      <t xml:space="preserve"> biogenic carbon amou</t>
    </r>
    <r>
      <rPr>
        <sz val="11"/>
        <color theme="1"/>
        <rFont val="Arial"/>
        <family val="2"/>
        <scheme val="minor"/>
      </rPr>
      <t>nt per kg. Default = -1.64 kgCO</t>
    </r>
    <r>
      <rPr>
        <vertAlign val="subscript"/>
        <sz val="11"/>
        <color theme="1"/>
        <rFont val="Arial"/>
        <family val="2"/>
        <scheme val="minor"/>
      </rPr>
      <t>2</t>
    </r>
    <r>
      <rPr>
        <sz val="11"/>
        <color theme="1"/>
        <rFont val="Arial"/>
        <family val="2"/>
        <scheme val="minor"/>
      </rPr>
      <t xml:space="preserve">e/kg.
-A1-A3: Emission data generally given by EPD.
-A4: Emission data calculated based on material transport distance. 
-Default waste rate values may be taken from 'Waste Rate' table.
-C2: Emission data calculated based on material transport distance to reuse/recycling/landfill + empty return leg. Can be calculated using custom calculator.
-C34.1: Emission data generally given by EPD. 
-C34.2: Emission data generally given by EPD. Only relates to Timber products.
-C3/4: Given by EPD. If C3/C4 values are not provided, please refer to Table 2.14 ('How to Calculate Embodied Carbon', 3rd ed., 2025) for some example factors for non-timber materials. For timber, may be calculated based on ratio of material reused, recycled, incinerated or sent to landfill. Default scenarios derived from TDUK data, provided by RICS.
-If known, enter value for D1. If not set to 0.
-Component Lifespan: Add the lifespan of the component.
</t>
    </r>
    <r>
      <rPr>
        <i/>
        <sz val="11"/>
        <color theme="1"/>
        <rFont val="Arial"/>
        <family val="2"/>
        <scheme val="minor"/>
      </rPr>
      <t>The calculators provided below can be used to determine A4, C2 and Timber C3/C4.</t>
    </r>
    <r>
      <rPr>
        <sz val="11"/>
        <color theme="1"/>
        <rFont val="Arial"/>
        <family val="2"/>
        <scheme val="minor"/>
      </rPr>
      <t xml:space="preserve">
</t>
    </r>
  </si>
  <si>
    <t>Lifecycle Material Data Table Updated - Timber I joists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</si>
</sst>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43" formatCode="_-* #,##0.00_-;\-* #,##0.00_-;_-* &quot;-&quot;??_-;_-@_-"/>
    <numFmt numFmtId="164" formatCode="_(&quot;£&quot;* #,##0.00_);_(&quot;£&quot;* \(#,##0.00\);_(&quot;£&quot;* &quot;-&quot;??_);_(@_)"/>
    <numFmt numFmtId="165" formatCode="_(* #,##0.00_);_(* \(#,##0.00\);_(* &quot;-&quot;??_);_(@_)"/>
    <numFmt numFmtId="166" formatCode="&quot;£&quot;#,##0_);\(&quot;£&quot;#,##0\)"/>
    <numFmt numFmtId="167" formatCode="_(* #,##0_);_(* \(#,##0\);_(* &quot;-&quot;_);_(@_)"/>
    <numFmt numFmtId="168" formatCode="0.000"/>
    <numFmt numFmtId="169" formatCode="0.0"/>
    <numFmt numFmtId="170" formatCode="#,##0_ ;\-#,##0\ "/>
    <numFmt numFmtId="171" formatCode="#,##0&quot; kgCO₂e/m²&quot;"/>
    <numFmt numFmtId="172" formatCode="#,##0&quot; tCO₂e&quot;"/>
    <numFmt numFmtId="173" formatCode="0.0%"/>
    <numFmt numFmtId="174" formatCode="#,##0&quot; kgCO₂e&quot;"/>
    <numFmt numFmtId="175" formatCode="0.00000"/>
    <numFmt numFmtId="176" formatCode="#,##0.0&quot; kgCO₂e/m²&quot;"/>
    <numFmt numFmtId="177" formatCode="_-* #,##0.0_-;\-* #,##0.0_-;_-* &quot;-&quot;??_-;_-@_-"/>
  </numFmts>
  <fonts count="153">
    <font>
      <sz val="11"/>
      <color theme="1"/>
      <name val="Arial"/>
      <family val="2"/>
      <scheme val="minor"/>
    </font>
    <font>
      <b/>
      <sz val="11"/>
      <color theme="1"/>
      <name val="Arial"/>
      <family val="2"/>
      <scheme val="minor"/>
    </font>
    <font>
      <sz val="10"/>
      <color theme="1"/>
      <name val="Arial"/>
      <family val="2"/>
      <scheme val="minor"/>
    </font>
    <font>
      <i/>
      <sz val="10"/>
      <color theme="1"/>
      <name val="Arial"/>
      <family val="2"/>
      <scheme val="minor"/>
    </font>
    <font>
      <sz val="11"/>
      <color theme="1"/>
      <name val="Arial"/>
      <family val="2"/>
      <scheme val="minor"/>
    </font>
    <font>
      <sz val="11"/>
      <color rgb="FFFF0000"/>
      <name val="Arial"/>
      <family val="2"/>
      <scheme val="minor"/>
    </font>
    <font>
      <b/>
      <sz val="9"/>
      <color indexed="81"/>
      <name val="Tahoma"/>
      <family val="2"/>
    </font>
    <font>
      <sz val="9"/>
      <color indexed="81"/>
      <name val="Tahoma"/>
      <family val="2"/>
    </font>
    <font>
      <sz val="8"/>
      <name val="Arial"/>
      <family val="2"/>
      <scheme val="minor"/>
    </font>
    <font>
      <b/>
      <sz val="11"/>
      <color theme="0"/>
      <name val="Arial"/>
      <family val="2"/>
      <scheme val="minor"/>
    </font>
    <font>
      <sz val="24"/>
      <color theme="1"/>
      <name val="Arial"/>
      <family val="2"/>
      <scheme val="minor"/>
    </font>
    <font>
      <i/>
      <sz val="9"/>
      <color theme="1"/>
      <name val="Swis721 BT"/>
      <family val="2"/>
    </font>
    <font>
      <b/>
      <i/>
      <sz val="9"/>
      <color theme="1"/>
      <name val="Swis721 BT"/>
      <family val="2"/>
    </font>
    <font>
      <sz val="10"/>
      <color theme="1"/>
      <name val="Swis721 BT"/>
      <family val="2"/>
    </font>
    <font>
      <sz val="11"/>
      <color theme="1"/>
      <name val="Swis721 BT"/>
      <family val="2"/>
    </font>
    <font>
      <sz val="8"/>
      <color theme="1"/>
      <name val="Swis721 BT"/>
      <family val="2"/>
    </font>
    <font>
      <vertAlign val="superscript"/>
      <sz val="8"/>
      <color theme="1"/>
      <name val="Swis721 BT"/>
      <family val="2"/>
    </font>
    <font>
      <b/>
      <sz val="11"/>
      <color theme="1"/>
      <name val="Swis721 BT"/>
      <family val="2"/>
    </font>
    <font>
      <vertAlign val="superscript"/>
      <sz val="11"/>
      <color theme="1"/>
      <name val="Arial"/>
      <family val="2"/>
      <scheme val="minor"/>
    </font>
    <font>
      <sz val="10"/>
      <color theme="1"/>
      <name val="Swis721 Lt BT"/>
      <family val="2"/>
    </font>
    <font>
      <sz val="11"/>
      <color theme="0" tint="-0.249977111117893"/>
      <name val="Arial"/>
      <family val="2"/>
      <scheme val="minor"/>
    </font>
    <font>
      <sz val="11"/>
      <name val="Arial"/>
      <family val="2"/>
      <scheme val="minor"/>
    </font>
    <font>
      <sz val="10"/>
      <color theme="1"/>
      <name val="Arial"/>
      <family val="2"/>
    </font>
    <font>
      <sz val="10"/>
      <name val="Arial"/>
      <family val="2"/>
    </font>
    <font>
      <u/>
      <sz val="11"/>
      <color theme="10"/>
      <name val="Calibri"/>
      <family val="2"/>
    </font>
    <font>
      <b/>
      <sz val="11"/>
      <color rgb="FFFF0000"/>
      <name val="Arial"/>
      <family val="2"/>
      <scheme val="minor"/>
    </font>
    <font>
      <b/>
      <i/>
      <sz val="11"/>
      <color theme="1"/>
      <name val="Arial"/>
      <family val="2"/>
      <scheme val="minor"/>
    </font>
    <font>
      <i/>
      <sz val="11"/>
      <color theme="1"/>
      <name val="Arial"/>
      <family val="2"/>
      <scheme val="minor"/>
    </font>
    <font>
      <u/>
      <sz val="11"/>
      <color indexed="12"/>
      <name val="Calibri"/>
      <family val="2"/>
    </font>
    <font>
      <b/>
      <i/>
      <sz val="10"/>
      <color theme="1"/>
      <name val="Arial"/>
      <family val="2"/>
      <scheme val="minor"/>
    </font>
    <font>
      <sz val="11"/>
      <color theme="1"/>
      <name val="Arial"/>
      <family val="2"/>
    </font>
    <font>
      <sz val="9"/>
      <color theme="1"/>
      <name val="Arial"/>
      <family val="2"/>
      <scheme val="minor"/>
    </font>
    <font>
      <b/>
      <sz val="9"/>
      <color theme="1"/>
      <name val="Arial"/>
      <family val="2"/>
      <scheme val="minor"/>
    </font>
    <font>
      <sz val="11"/>
      <color theme="0"/>
      <name val="Arial"/>
      <family val="2"/>
      <scheme val="minor"/>
    </font>
    <font>
      <sz val="11"/>
      <color rgb="FF201F1E"/>
      <name val="Arial"/>
      <family val="2"/>
      <scheme val="minor"/>
    </font>
    <font>
      <b/>
      <sz val="11"/>
      <color theme="1"/>
      <name val="Arial"/>
      <family val="2"/>
    </font>
    <font>
      <sz val="9"/>
      <color theme="1"/>
      <name val="Arial"/>
      <family val="2"/>
    </font>
    <font>
      <b/>
      <sz val="9"/>
      <color theme="1"/>
      <name val="Arial"/>
      <family val="2"/>
    </font>
    <font>
      <b/>
      <sz val="8"/>
      <color theme="1"/>
      <name val="Arial"/>
      <family val="2"/>
    </font>
    <font>
      <sz val="8"/>
      <color theme="1"/>
      <name val="Arial"/>
      <family val="2"/>
    </font>
    <font>
      <sz val="11"/>
      <color rgb="FF000000"/>
      <name val="Calibri"/>
      <family val="2"/>
    </font>
    <font>
      <sz val="11"/>
      <color rgb="FF269C6F"/>
      <name val="Arial"/>
      <family val="2"/>
      <scheme val="minor"/>
    </font>
    <font>
      <sz val="13"/>
      <color theme="1"/>
      <name val="Arial"/>
      <family val="2"/>
      <scheme val="minor"/>
    </font>
    <font>
      <sz val="13"/>
      <color theme="1"/>
      <name val="Arial"/>
      <family val="2"/>
    </font>
    <font>
      <sz val="12"/>
      <color theme="1"/>
      <name val="Arial"/>
      <family val="2"/>
    </font>
    <font>
      <b/>
      <sz val="11"/>
      <color theme="0"/>
      <name val="Arial"/>
      <family val="2"/>
    </font>
    <font>
      <b/>
      <vertAlign val="subscript"/>
      <sz val="11"/>
      <color theme="0"/>
      <name val="Arial"/>
      <family val="2"/>
    </font>
    <font>
      <sz val="7"/>
      <color theme="1"/>
      <name val="Arial"/>
      <family val="2"/>
      <scheme val="minor"/>
    </font>
    <font>
      <b/>
      <sz val="11"/>
      <color theme="3"/>
      <name val="Arial"/>
      <family val="2"/>
      <scheme val="minor"/>
    </font>
    <font>
      <b/>
      <sz val="10"/>
      <color theme="1"/>
      <name val="Arial"/>
      <family val="2"/>
      <scheme val="minor"/>
    </font>
    <font>
      <b/>
      <vertAlign val="superscript"/>
      <sz val="11"/>
      <color theme="0"/>
      <name val="Arial"/>
      <family val="2"/>
      <scheme val="minor"/>
    </font>
    <font>
      <b/>
      <sz val="16"/>
      <color rgb="FF269C6F"/>
      <name val="Arial"/>
      <family val="2"/>
      <scheme val="minor"/>
    </font>
    <font>
      <b/>
      <sz val="12"/>
      <color rgb="FF269C6F"/>
      <name val="Arial"/>
      <family val="2"/>
      <scheme val="minor"/>
    </font>
    <font>
      <b/>
      <sz val="20"/>
      <color rgb="FF269C6F"/>
      <name val="Arial"/>
      <family val="2"/>
      <scheme val="minor"/>
    </font>
    <font>
      <sz val="11"/>
      <name val="Arial"/>
      <family val="2"/>
    </font>
    <font>
      <b/>
      <sz val="24"/>
      <name val="Arial"/>
      <family val="2"/>
      <scheme val="minor"/>
    </font>
    <font>
      <vertAlign val="subscript"/>
      <sz val="11"/>
      <color theme="1"/>
      <name val="Arial"/>
      <family val="2"/>
      <scheme val="minor"/>
    </font>
    <font>
      <b/>
      <sz val="10"/>
      <color theme="0"/>
      <name val="Arial"/>
      <family val="2"/>
      <scheme val="minor"/>
    </font>
    <font>
      <b/>
      <vertAlign val="subscript"/>
      <sz val="10"/>
      <color theme="0"/>
      <name val="Arial"/>
      <family val="2"/>
      <scheme val="minor"/>
    </font>
    <font>
      <sz val="10"/>
      <color theme="0"/>
      <name val="Arial"/>
      <family val="2"/>
      <scheme val="minor"/>
    </font>
    <font>
      <sz val="14"/>
      <color theme="1"/>
      <name val="Arial"/>
      <family val="2"/>
      <scheme val="minor"/>
    </font>
    <font>
      <sz val="12"/>
      <color theme="1"/>
      <name val="Arial"/>
      <family val="2"/>
      <scheme val="minor"/>
    </font>
    <font>
      <b/>
      <sz val="14"/>
      <color rgb="FF269C6F"/>
      <name val="Arial"/>
      <family val="2"/>
      <scheme val="minor"/>
    </font>
    <font>
      <b/>
      <vertAlign val="superscript"/>
      <sz val="10"/>
      <color theme="0"/>
      <name val="Arial"/>
      <family val="2"/>
      <scheme val="minor"/>
    </font>
    <font>
      <b/>
      <sz val="14"/>
      <color rgb="FF4D4F53"/>
      <name val="Arial"/>
      <family val="2"/>
      <scheme val="minor"/>
    </font>
    <font>
      <sz val="11"/>
      <color theme="3"/>
      <name val="Arial"/>
      <family val="2"/>
      <scheme val="minor"/>
    </font>
    <font>
      <b/>
      <sz val="11"/>
      <name val="Arial"/>
      <family val="2"/>
      <scheme val="minor"/>
    </font>
    <font>
      <b/>
      <sz val="11"/>
      <color rgb="FF269C6F"/>
      <name val="Arial"/>
      <family val="2"/>
      <scheme val="minor"/>
    </font>
    <font>
      <sz val="11"/>
      <color theme="2" tint="-0.499984740745262"/>
      <name val="Arial"/>
      <family val="2"/>
      <scheme val="minor"/>
    </font>
    <font>
      <sz val="11"/>
      <color theme="3" tint="-0.249977111117893"/>
      <name val="Arial"/>
      <family val="2"/>
      <scheme val="minor"/>
    </font>
    <font>
      <b/>
      <sz val="11"/>
      <color rgb="FFFF7D01"/>
      <name val="Arial"/>
      <family val="2"/>
      <scheme val="minor"/>
    </font>
    <font>
      <b/>
      <sz val="11"/>
      <color rgb="FF008231"/>
      <name val="Arial"/>
      <family val="2"/>
      <scheme val="minor"/>
    </font>
    <font>
      <b/>
      <sz val="11"/>
      <color theme="5"/>
      <name val="Arial"/>
      <family val="2"/>
      <scheme val="minor"/>
    </font>
    <font>
      <b/>
      <u/>
      <sz val="11"/>
      <color rgb="FF269C6F"/>
      <name val="Arial"/>
      <family val="2"/>
      <scheme val="minor"/>
    </font>
    <font>
      <b/>
      <sz val="11"/>
      <color theme="3" tint="-0.499984740745262"/>
      <name val="Arial"/>
      <family val="2"/>
      <scheme val="minor"/>
    </font>
    <font>
      <b/>
      <vertAlign val="superscript"/>
      <sz val="11"/>
      <color theme="0"/>
      <name val="Arial"/>
      <family val="2"/>
    </font>
    <font>
      <b/>
      <i/>
      <sz val="11"/>
      <name val="Arial"/>
      <family val="2"/>
      <scheme val="minor"/>
    </font>
    <font>
      <vertAlign val="subscript"/>
      <sz val="9"/>
      <color indexed="81"/>
      <name val="Tahoma"/>
      <family val="2"/>
    </font>
    <font>
      <vertAlign val="superscript"/>
      <sz val="9"/>
      <color indexed="81"/>
      <name val="Tahoma"/>
      <family val="2"/>
    </font>
    <font>
      <vertAlign val="superscript"/>
      <sz val="11"/>
      <color theme="0"/>
      <name val="Arial"/>
      <family val="2"/>
      <scheme val="minor"/>
    </font>
    <font>
      <u/>
      <sz val="11"/>
      <color theme="10"/>
      <name val="Arial"/>
      <family val="2"/>
      <scheme val="minor"/>
    </font>
    <font>
      <b/>
      <sz val="18"/>
      <color theme="0"/>
      <name val="Arial"/>
      <family val="2"/>
      <scheme val="minor"/>
    </font>
    <font>
      <b/>
      <sz val="28"/>
      <color rgb="FF269C6F"/>
      <name val="Arial"/>
      <family val="2"/>
      <scheme val="minor"/>
    </font>
    <font>
      <b/>
      <sz val="22"/>
      <color rgb="FF269C6F"/>
      <name val="Arial"/>
      <family val="2"/>
      <scheme val="minor"/>
    </font>
    <font>
      <sz val="9"/>
      <color rgb="FF000000"/>
      <name val="Tahoma"/>
      <family val="2"/>
    </font>
    <font>
      <sz val="20"/>
      <color theme="0" tint="-0.499984740745262"/>
      <name val="Arial"/>
      <family val="2"/>
      <scheme val="minor"/>
    </font>
    <font>
      <sz val="20"/>
      <color theme="1"/>
      <name val="Arial"/>
      <family val="2"/>
      <scheme val="minor"/>
    </font>
    <font>
      <sz val="10"/>
      <name val="Arial"/>
      <family val="2"/>
      <scheme val="minor"/>
    </font>
    <font>
      <i/>
      <sz val="11"/>
      <color theme="3"/>
      <name val="Arial"/>
      <family val="2"/>
      <scheme val="minor"/>
    </font>
    <font>
      <b/>
      <sz val="16"/>
      <color theme="0"/>
      <name val="Arial"/>
      <family val="2"/>
      <scheme val="minor"/>
    </font>
    <font>
      <b/>
      <sz val="14"/>
      <color rgb="FFFF0000"/>
      <name val="Arial"/>
      <family val="2"/>
      <scheme val="minor"/>
    </font>
    <font>
      <b/>
      <sz val="13"/>
      <color theme="0"/>
      <name val="Arial"/>
      <family val="2"/>
      <scheme val="minor"/>
    </font>
    <font>
      <sz val="12"/>
      <color rgb="FF4D4F53"/>
      <name val="Arial"/>
      <family val="2"/>
      <scheme val="minor"/>
    </font>
    <font>
      <b/>
      <sz val="12"/>
      <color theme="3"/>
      <name val="Arial"/>
      <family val="2"/>
      <scheme val="minor"/>
    </font>
    <font>
      <sz val="10"/>
      <color rgb="FFFF0000"/>
      <name val="Arial"/>
      <family val="2"/>
      <scheme val="minor"/>
    </font>
    <font>
      <sz val="16"/>
      <color rgb="FFFF0000"/>
      <name val="Arial"/>
      <family val="2"/>
      <scheme val="minor"/>
    </font>
    <font>
      <b/>
      <vertAlign val="superscript"/>
      <sz val="11"/>
      <color theme="1"/>
      <name val="Arial"/>
      <family val="2"/>
      <scheme val="minor"/>
    </font>
    <font>
      <b/>
      <vertAlign val="subscript"/>
      <sz val="11"/>
      <color theme="1"/>
      <name val="Arial"/>
      <family val="2"/>
      <scheme val="minor"/>
    </font>
    <font>
      <b/>
      <sz val="20"/>
      <color rgb="FFFF0000"/>
      <name val="Arial"/>
      <family val="2"/>
      <scheme val="minor"/>
    </font>
    <font>
      <sz val="11"/>
      <color theme="10"/>
      <name val="Arial"/>
      <family val="2"/>
      <scheme val="minor"/>
    </font>
    <font>
      <sz val="24"/>
      <color rgb="FFFF0000"/>
      <name val="Arial"/>
      <family val="2"/>
      <scheme val="minor"/>
    </font>
    <font>
      <b/>
      <sz val="18"/>
      <color rgb="FFFF0000"/>
      <name val="Arial"/>
      <family val="2"/>
      <scheme val="minor"/>
    </font>
    <font>
      <sz val="11"/>
      <color rgb="FFFF0000"/>
      <name val="Arial"/>
      <family val="2"/>
    </font>
    <font>
      <b/>
      <sz val="9"/>
      <color rgb="FFFF0000"/>
      <name val="Arial"/>
      <family val="2"/>
      <scheme val="minor"/>
    </font>
    <font>
      <sz val="16"/>
      <color rgb="FFFF0000"/>
      <name val="HelveticaNeue"/>
    </font>
    <font>
      <sz val="7"/>
      <color rgb="FFFF0000"/>
      <name val="Arial"/>
      <family val="2"/>
      <scheme val="minor"/>
    </font>
    <font>
      <b/>
      <sz val="8"/>
      <color theme="1"/>
      <name val="Arial"/>
      <family val="2"/>
      <scheme val="minor"/>
    </font>
    <font>
      <sz val="9"/>
      <color rgb="FFFF0000"/>
      <name val="Arial"/>
      <family val="2"/>
    </font>
    <font>
      <b/>
      <sz val="11"/>
      <color rgb="FFFF0000"/>
      <name val="Arial"/>
      <family val="2"/>
    </font>
    <font>
      <b/>
      <sz val="9"/>
      <color rgb="FFFF0000"/>
      <name val="Arial"/>
      <family val="2"/>
    </font>
    <font>
      <b/>
      <sz val="8"/>
      <color rgb="FFFF0000"/>
      <name val="Arial"/>
      <family val="2"/>
    </font>
    <font>
      <sz val="8"/>
      <color rgb="FFFF0000"/>
      <name val="Arial"/>
      <family val="2"/>
    </font>
    <font>
      <sz val="11"/>
      <color rgb="FF000000"/>
      <name val="Arial"/>
      <family val="2"/>
    </font>
    <font>
      <sz val="10"/>
      <color rgb="FF000000"/>
      <name val="Arial"/>
      <family val="2"/>
    </font>
    <font>
      <sz val="12"/>
      <color theme="0" tint="-0.499984740745262"/>
      <name val="Arial"/>
      <family val="2"/>
      <scheme val="minor"/>
    </font>
    <font>
      <sz val="11"/>
      <color theme="0" tint="-0.499984740745262"/>
      <name val="Arial"/>
      <family val="2"/>
      <scheme val="minor"/>
    </font>
    <font>
      <b/>
      <sz val="10"/>
      <name val="Arial"/>
      <family val="2"/>
      <scheme val="minor"/>
    </font>
    <font>
      <strike/>
      <sz val="12"/>
      <color theme="0" tint="-0.499984740745262"/>
      <name val="Arial"/>
      <family val="2"/>
      <scheme val="minor"/>
    </font>
    <font>
      <strike/>
      <sz val="11"/>
      <color theme="0" tint="-0.499984740745262"/>
      <name val="Arial"/>
      <family val="2"/>
      <scheme val="minor"/>
    </font>
    <font>
      <sz val="10"/>
      <color theme="2" tint="-0.499984740745262"/>
      <name val="Arial"/>
      <family val="2"/>
      <scheme val="minor"/>
    </font>
    <font>
      <sz val="12"/>
      <color theme="2" tint="-0.499984740745262"/>
      <name val="Arial"/>
      <family val="2"/>
      <scheme val="minor"/>
    </font>
    <font>
      <b/>
      <sz val="22"/>
      <color theme="0"/>
      <name val="Arial"/>
      <family val="2"/>
    </font>
    <font>
      <sz val="14"/>
      <name val="Arial"/>
      <family val="2"/>
      <scheme val="minor"/>
    </font>
    <font>
      <sz val="11"/>
      <color theme="5"/>
      <name val="Arial"/>
      <family val="2"/>
      <scheme val="minor"/>
    </font>
    <font>
      <sz val="11"/>
      <color theme="0"/>
      <name val="Arial"/>
      <family val="2"/>
    </font>
    <font>
      <sz val="11"/>
      <color rgb="FF7030A0"/>
      <name val="Arial"/>
      <family val="2"/>
      <scheme val="minor"/>
    </font>
    <font>
      <b/>
      <sz val="9"/>
      <color theme="0"/>
      <name val="Arial"/>
      <family val="2"/>
      <scheme val="minor"/>
    </font>
    <font>
      <i/>
      <sz val="11"/>
      <name val="Arial"/>
      <family val="2"/>
      <scheme val="minor"/>
    </font>
    <font>
      <i/>
      <sz val="9"/>
      <color indexed="81"/>
      <name val="Tahoma"/>
      <family val="2"/>
    </font>
    <font>
      <sz val="7"/>
      <name val="Arial"/>
      <family val="2"/>
      <scheme val="minor"/>
    </font>
    <font>
      <sz val="10"/>
      <color theme="3"/>
      <name val="Arial"/>
      <family val="2"/>
      <scheme val="minor"/>
    </font>
    <font>
      <sz val="8"/>
      <color theme="3"/>
      <name val="Arial"/>
      <family val="2"/>
      <scheme val="minor"/>
    </font>
    <font>
      <b/>
      <u/>
      <sz val="10"/>
      <color theme="3"/>
      <name val="Arial"/>
      <family val="2"/>
      <scheme val="minor"/>
    </font>
    <font>
      <sz val="24"/>
      <color theme="0"/>
      <name val="Arial"/>
      <family val="2"/>
      <scheme val="minor"/>
    </font>
    <font>
      <b/>
      <sz val="24"/>
      <color theme="0"/>
      <name val="Arial"/>
      <family val="2"/>
      <scheme val="minor"/>
    </font>
    <font>
      <sz val="9"/>
      <color theme="0"/>
      <name val="Arial"/>
      <family val="2"/>
      <scheme val="minor"/>
    </font>
    <font>
      <sz val="12"/>
      <color theme="0"/>
      <name val="Arial"/>
      <family val="2"/>
      <scheme val="minor"/>
    </font>
    <font>
      <i/>
      <sz val="11"/>
      <color theme="0"/>
      <name val="Arial"/>
      <family val="2"/>
      <scheme val="minor"/>
    </font>
    <font>
      <strike/>
      <sz val="11"/>
      <color theme="0"/>
      <name val="Arial"/>
      <family val="2"/>
      <scheme val="minor"/>
    </font>
    <font>
      <sz val="14"/>
      <color theme="0"/>
      <name val="Arial"/>
      <family val="2"/>
      <scheme val="minor"/>
    </font>
    <font>
      <sz val="20"/>
      <color theme="0"/>
      <name val="Arial"/>
      <family val="2"/>
      <scheme val="minor"/>
    </font>
    <font>
      <b/>
      <sz val="28"/>
      <color theme="0"/>
      <name val="Arial"/>
      <family val="2"/>
      <scheme val="minor"/>
    </font>
    <font>
      <b/>
      <sz val="16"/>
      <color theme="0"/>
      <name val="Arial"/>
      <family val="2"/>
    </font>
    <font>
      <b/>
      <sz val="20"/>
      <color theme="0"/>
      <name val="Arial"/>
      <family val="2"/>
      <scheme val="minor"/>
    </font>
    <font>
      <sz val="18"/>
      <color theme="0"/>
      <name val="Arial"/>
      <family val="2"/>
      <scheme val="minor"/>
    </font>
    <font>
      <vertAlign val="subscript"/>
      <sz val="11"/>
      <color theme="0"/>
      <name val="Arial"/>
      <family val="2"/>
      <scheme val="minor"/>
    </font>
    <font>
      <b/>
      <sz val="12"/>
      <color theme="0"/>
      <name val="Arial"/>
      <family val="2"/>
      <scheme val="minor"/>
    </font>
    <font>
      <sz val="7"/>
      <color theme="0"/>
      <name val="Arial"/>
      <family val="2"/>
      <scheme val="minor"/>
    </font>
    <font>
      <b/>
      <sz val="14"/>
      <color theme="0"/>
      <name val="Arial"/>
      <family val="2"/>
      <scheme val="minor"/>
    </font>
    <font>
      <b/>
      <sz val="9"/>
      <color theme="0"/>
      <name val="Arial"/>
      <family val="2"/>
    </font>
    <font>
      <u/>
      <sz val="11"/>
      <name val="Arial"/>
      <family val="2"/>
      <scheme val="minor"/>
    </font>
    <font>
      <sz val="18"/>
      <color rgb="FF000000"/>
      <name val="Swis721 Lt BT"/>
    </font>
    <font>
      <sz val="14"/>
      <color rgb="FF000000"/>
      <name val="Swis721 Lt BT"/>
    </font>
  </fonts>
  <fills count="26">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theme="3"/>
        <bgColor indexed="64"/>
      </patternFill>
    </fill>
    <fill>
      <patternFill patternType="solid">
        <fgColor theme="2"/>
        <bgColor indexed="64"/>
      </patternFill>
    </fill>
    <fill>
      <patternFill patternType="solid">
        <fgColor theme="8"/>
        <bgColor indexed="64"/>
      </patternFill>
    </fill>
    <fill>
      <patternFill patternType="solid">
        <fgColor theme="2" tint="-0.499984740745262"/>
        <bgColor indexed="64"/>
      </patternFill>
    </fill>
    <fill>
      <patternFill patternType="solid">
        <fgColor theme="3" tint="0.39997558519241921"/>
        <bgColor indexed="64"/>
      </patternFill>
    </fill>
    <fill>
      <patternFill patternType="solid">
        <fgColor rgb="FF4D4F53"/>
        <bgColor indexed="64"/>
      </patternFill>
    </fill>
    <fill>
      <patternFill patternType="solid">
        <fgColor rgb="FFC9E6DB"/>
        <bgColor indexed="64"/>
      </patternFill>
    </fill>
    <fill>
      <patternFill patternType="solid">
        <fgColor rgb="FF269C6F"/>
        <bgColor indexed="64"/>
      </patternFill>
    </fill>
    <fill>
      <patternFill patternType="solid">
        <fgColor rgb="FFF3F3F2"/>
        <bgColor indexed="64"/>
      </patternFill>
    </fill>
    <fill>
      <patternFill patternType="solid">
        <fgColor theme="1"/>
        <bgColor indexed="64"/>
      </patternFill>
    </fill>
    <fill>
      <patternFill patternType="solid">
        <fgColor rgb="FFBEE2D5"/>
        <bgColor indexed="64"/>
      </patternFill>
    </fill>
    <fill>
      <patternFill patternType="solid">
        <fgColor rgb="FFF3F3F3"/>
        <bgColor indexed="64"/>
      </patternFill>
    </fill>
    <fill>
      <patternFill patternType="solid">
        <fgColor rgb="FFFFFF00"/>
        <bgColor indexed="64"/>
      </patternFill>
    </fill>
    <fill>
      <patternFill patternType="solid">
        <fgColor theme="5" tint="0.79998168889431442"/>
        <bgColor indexed="64"/>
      </patternFill>
    </fill>
    <fill>
      <patternFill patternType="solid">
        <fgColor theme="0" tint="-4.9989318521683403E-2"/>
        <bgColor indexed="64"/>
      </patternFill>
    </fill>
    <fill>
      <gradientFill>
        <stop position="0">
          <color theme="0"/>
        </stop>
        <stop position="1">
          <color theme="0" tint="-5.0965910824915313E-2"/>
        </stop>
      </gradientFill>
    </fill>
    <fill>
      <patternFill patternType="solid">
        <fgColor theme="2" tint="-9.9978637043366805E-2"/>
        <bgColor indexed="64"/>
      </patternFill>
    </fill>
  </fills>
  <borders count="123">
    <border>
      <left/>
      <right/>
      <top/>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diagonal/>
    </border>
    <border>
      <left/>
      <right style="thin">
        <color indexed="64"/>
      </right>
      <top/>
      <bottom/>
      <diagonal/>
    </border>
    <border>
      <left style="thin">
        <color indexed="64"/>
      </left>
      <right/>
      <top/>
      <bottom/>
      <diagonal/>
    </border>
    <border>
      <left style="thin">
        <color indexed="64"/>
      </left>
      <right/>
      <top style="thin">
        <color indexed="64"/>
      </top>
      <bottom style="thin">
        <color indexed="64"/>
      </bottom>
      <diagonal/>
    </border>
    <border>
      <left/>
      <right/>
      <top style="medium">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thin">
        <color indexed="64"/>
      </bottom>
      <diagonal/>
    </border>
    <border>
      <left style="thin">
        <color indexed="64"/>
      </left>
      <right style="thin">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auto="1"/>
      </left>
      <right style="medium">
        <color auto="1"/>
      </right>
      <top style="medium">
        <color auto="1"/>
      </top>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hair">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theme="1"/>
      </left>
      <right style="thin">
        <color theme="1"/>
      </right>
      <top style="thin">
        <color theme="1"/>
      </top>
      <bottom style="thin">
        <color theme="1"/>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rgb="FF269C6F"/>
      </left>
      <right/>
      <top style="medium">
        <color rgb="FF269C6F"/>
      </top>
      <bottom/>
      <diagonal/>
    </border>
    <border>
      <left/>
      <right/>
      <top style="medium">
        <color rgb="FF269C6F"/>
      </top>
      <bottom/>
      <diagonal/>
    </border>
    <border>
      <left/>
      <right style="medium">
        <color rgb="FF269C6F"/>
      </right>
      <top style="medium">
        <color rgb="FF269C6F"/>
      </top>
      <bottom/>
      <diagonal/>
    </border>
    <border>
      <left style="medium">
        <color rgb="FF269C6F"/>
      </left>
      <right/>
      <top/>
      <bottom/>
      <diagonal/>
    </border>
    <border>
      <left/>
      <right style="medium">
        <color rgb="FF269C6F"/>
      </right>
      <top/>
      <bottom/>
      <diagonal/>
    </border>
    <border>
      <left style="medium">
        <color rgb="FF269C6F"/>
      </left>
      <right/>
      <top/>
      <bottom style="medium">
        <color rgb="FF269C6F"/>
      </bottom>
      <diagonal/>
    </border>
    <border>
      <left/>
      <right/>
      <top/>
      <bottom style="medium">
        <color rgb="FF269C6F"/>
      </bottom>
      <diagonal/>
    </border>
    <border>
      <left/>
      <right style="medium">
        <color rgb="FF269C6F"/>
      </right>
      <top/>
      <bottom style="medium">
        <color rgb="FF269C6F"/>
      </bottom>
      <diagonal/>
    </border>
    <border>
      <left style="medium">
        <color theme="3"/>
      </left>
      <right/>
      <top style="medium">
        <color theme="3"/>
      </top>
      <bottom/>
      <diagonal/>
    </border>
    <border>
      <left/>
      <right/>
      <top style="medium">
        <color theme="3"/>
      </top>
      <bottom/>
      <diagonal/>
    </border>
    <border>
      <left/>
      <right style="medium">
        <color theme="3"/>
      </right>
      <top style="medium">
        <color theme="3"/>
      </top>
      <bottom/>
      <diagonal/>
    </border>
    <border>
      <left style="medium">
        <color theme="3"/>
      </left>
      <right/>
      <top/>
      <bottom/>
      <diagonal/>
    </border>
    <border>
      <left/>
      <right style="medium">
        <color theme="3"/>
      </right>
      <top/>
      <bottom/>
      <diagonal/>
    </border>
    <border>
      <left style="medium">
        <color theme="3"/>
      </left>
      <right/>
      <top/>
      <bottom style="medium">
        <color theme="3"/>
      </bottom>
      <diagonal/>
    </border>
    <border>
      <left/>
      <right/>
      <top/>
      <bottom style="medium">
        <color theme="3"/>
      </bottom>
      <diagonal/>
    </border>
    <border>
      <left/>
      <right style="medium">
        <color theme="3"/>
      </right>
      <top/>
      <bottom style="medium">
        <color theme="3"/>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bottom/>
      <diagonal/>
    </border>
    <border>
      <left/>
      <right/>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diagonal/>
    </border>
    <border>
      <left style="thin">
        <color indexed="64"/>
      </left>
      <right style="thin">
        <color indexed="64"/>
      </right>
      <top/>
      <bottom/>
      <diagonal/>
    </border>
    <border>
      <left style="thin">
        <color indexed="64"/>
      </left>
      <right style="thin">
        <color indexed="64"/>
      </right>
      <top style="thin">
        <color indexed="64"/>
      </top>
      <bottom style="thin">
        <color theme="0" tint="-0.499984740745262"/>
      </bottom>
      <diagonal/>
    </border>
    <border>
      <left style="thin">
        <color indexed="64"/>
      </left>
      <right style="thin">
        <color indexed="64"/>
      </right>
      <top style="thin">
        <color theme="0" tint="-0.499984740745262"/>
      </top>
      <bottom style="thin">
        <color indexed="64"/>
      </bottom>
      <diagonal/>
    </border>
    <border>
      <left style="thin">
        <color indexed="64"/>
      </left>
      <right style="thin">
        <color indexed="64"/>
      </right>
      <top style="thin">
        <color theme="1"/>
      </top>
      <bottom style="thin">
        <color indexed="64"/>
      </bottom>
      <diagonal/>
    </border>
    <border>
      <left style="medium">
        <color rgb="FF269C6F"/>
      </left>
      <right style="medium">
        <color rgb="FF269C6F"/>
      </right>
      <top style="medium">
        <color rgb="FF269C6F"/>
      </top>
      <bottom style="medium">
        <color rgb="FF269C6F"/>
      </bottom>
      <diagonal/>
    </border>
    <border>
      <left style="medium">
        <color rgb="FF269C6F"/>
      </left>
      <right style="medium">
        <color rgb="FF269C6F"/>
      </right>
      <top style="medium">
        <color rgb="FF269C6F"/>
      </top>
      <bottom/>
      <diagonal/>
    </border>
    <border>
      <left style="medium">
        <color auto="1"/>
      </left>
      <right style="medium">
        <color theme="1"/>
      </right>
      <top style="medium">
        <color indexed="64"/>
      </top>
      <bottom style="medium">
        <color indexed="64"/>
      </bottom>
      <diagonal/>
    </border>
    <border>
      <left style="medium">
        <color rgb="FF269C6F"/>
      </left>
      <right style="medium">
        <color rgb="FF269C6F"/>
      </right>
      <top/>
      <bottom style="medium">
        <color rgb="FF269C6F"/>
      </bottom>
      <diagonal/>
    </border>
    <border>
      <left/>
      <right/>
      <top/>
      <bottom style="thick">
        <color rgb="FF269C6F"/>
      </bottom>
      <diagonal/>
    </border>
    <border>
      <left style="thin">
        <color indexed="64"/>
      </left>
      <right style="medium">
        <color indexed="64"/>
      </right>
      <top/>
      <bottom/>
      <diagonal/>
    </border>
    <border>
      <left style="medium">
        <color indexed="64"/>
      </left>
      <right style="thin">
        <color indexed="64"/>
      </right>
      <top/>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diagonal/>
    </border>
    <border>
      <left style="medium">
        <color indexed="64"/>
      </left>
      <right style="thin">
        <color theme="1"/>
      </right>
      <top style="thin">
        <color theme="1"/>
      </top>
      <bottom style="thin">
        <color theme="1"/>
      </bottom>
      <diagonal/>
    </border>
    <border>
      <left style="medium">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auto="1"/>
      </left>
      <right style="medium">
        <color indexed="64"/>
      </right>
      <top/>
      <bottom style="medium">
        <color auto="1"/>
      </bottom>
      <diagonal/>
    </border>
    <border>
      <left/>
      <right/>
      <top style="thin">
        <color indexed="64"/>
      </top>
      <bottom style="thin">
        <color indexed="64"/>
      </bottom>
      <diagonal/>
    </border>
    <border>
      <left/>
      <right/>
      <top style="thin">
        <color indexed="64"/>
      </top>
      <bottom style="medium">
        <color indexed="64"/>
      </bottom>
      <diagonal/>
    </border>
    <border>
      <left style="medium">
        <color rgb="FF269C6F"/>
      </left>
      <right/>
      <top style="medium">
        <color rgb="FF269C6F"/>
      </top>
      <bottom style="medium">
        <color rgb="FF269C6F"/>
      </bottom>
      <diagonal/>
    </border>
    <border>
      <left/>
      <right style="medium">
        <color rgb="FF269C6F"/>
      </right>
      <top style="medium">
        <color rgb="FF269C6F"/>
      </top>
      <bottom style="medium">
        <color rgb="FF269C6F"/>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theme="0" tint="-4.9989318521683403E-2"/>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right style="thin">
        <color theme="0" tint="-0.14999847407452621"/>
      </right>
      <top/>
      <bottom style="thin">
        <color theme="0" tint="-0.14999847407452621"/>
      </bottom>
      <diagonal/>
    </border>
    <border>
      <left style="thin">
        <color theme="0" tint="-0.14999847407452621"/>
      </left>
      <right/>
      <top style="thin">
        <color theme="0" tint="-0.14999847407452621"/>
      </top>
      <bottom/>
      <diagonal/>
    </border>
    <border>
      <left/>
      <right style="thin">
        <color theme="0" tint="-0.14999847407452621"/>
      </right>
      <top style="thin">
        <color theme="0" tint="-0.14999847407452621"/>
      </top>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style="thin">
        <color theme="0" tint="-0.14999847407452621"/>
      </right>
      <top/>
      <bottom style="thin">
        <color theme="0" tint="-0.14999847407452621"/>
      </bottom>
      <diagonal/>
    </border>
    <border>
      <left/>
      <right style="thin">
        <color theme="0" tint="-0.14999847407452621"/>
      </right>
      <top/>
      <bottom/>
      <diagonal/>
    </border>
    <border>
      <left/>
      <right style="thin">
        <color indexed="64"/>
      </right>
      <top style="thin">
        <color indexed="64"/>
      </top>
      <bottom/>
      <diagonal/>
    </border>
    <border>
      <left style="medium">
        <color rgb="FF269C6F"/>
      </left>
      <right/>
      <top style="medium">
        <color rgb="FF269C6F"/>
      </top>
      <bottom style="thin">
        <color rgb="FF269C6F"/>
      </bottom>
      <diagonal/>
    </border>
    <border>
      <left/>
      <right/>
      <top style="medium">
        <color rgb="FF269C6F"/>
      </top>
      <bottom style="thin">
        <color rgb="FF269C6F"/>
      </bottom>
      <diagonal/>
    </border>
    <border>
      <left/>
      <right style="medium">
        <color rgb="FF269C6F"/>
      </right>
      <top style="medium">
        <color rgb="FF269C6F"/>
      </top>
      <bottom style="thin">
        <color rgb="FF269C6F"/>
      </bottom>
      <diagonal/>
    </border>
    <border>
      <left style="medium">
        <color rgb="FF269C6F"/>
      </left>
      <right/>
      <top style="thin">
        <color rgb="FF269C6F"/>
      </top>
      <bottom style="medium">
        <color rgb="FF269C6F"/>
      </bottom>
      <diagonal/>
    </border>
    <border>
      <left/>
      <right/>
      <top style="thin">
        <color rgb="FF269C6F"/>
      </top>
      <bottom style="medium">
        <color rgb="FF269C6F"/>
      </bottom>
      <diagonal/>
    </border>
    <border>
      <left/>
      <right style="medium">
        <color rgb="FF269C6F"/>
      </right>
      <top style="thin">
        <color rgb="FF269C6F"/>
      </top>
      <bottom style="medium">
        <color rgb="FF269C6F"/>
      </bottom>
      <diagonal/>
    </border>
    <border>
      <left style="medium">
        <color auto="1"/>
      </left>
      <right style="medium">
        <color indexed="64"/>
      </right>
      <top style="medium">
        <color indexed="64"/>
      </top>
      <bottom style="thin">
        <color auto="1"/>
      </bottom>
      <diagonal/>
    </border>
    <border>
      <left style="thin">
        <color indexed="64"/>
      </left>
      <right/>
      <top/>
      <bottom style="medium">
        <color indexed="64"/>
      </bottom>
      <diagonal/>
    </border>
    <border>
      <left style="thin">
        <color indexed="64"/>
      </left>
      <right/>
      <top style="thin">
        <color indexed="64"/>
      </top>
      <bottom/>
      <diagonal/>
    </border>
    <border>
      <left style="medium">
        <color indexed="64"/>
      </left>
      <right style="thin">
        <color theme="1"/>
      </right>
      <top style="medium">
        <color indexed="64"/>
      </top>
      <bottom style="thin">
        <color theme="1"/>
      </bottom>
      <diagonal/>
    </border>
    <border>
      <left style="thick">
        <color indexed="64"/>
      </left>
      <right style="thin">
        <color indexed="64"/>
      </right>
      <top style="thin">
        <color indexed="64"/>
      </top>
      <bottom style="thick">
        <color indexed="64"/>
      </bottom>
      <diagonal/>
    </border>
    <border>
      <left/>
      <right style="medium">
        <color indexed="64"/>
      </right>
      <top style="thin">
        <color indexed="64"/>
      </top>
      <bottom/>
      <diagonal/>
    </border>
    <border>
      <left style="thin">
        <color indexed="64"/>
      </left>
      <right/>
      <top style="medium">
        <color indexed="64"/>
      </top>
      <bottom style="thin">
        <color indexed="64"/>
      </bottom>
      <diagonal/>
    </border>
    <border>
      <left style="medium">
        <color indexed="64"/>
      </left>
      <right style="medium">
        <color indexed="64"/>
      </right>
      <top/>
      <bottom style="thin">
        <color indexed="64"/>
      </bottom>
      <diagonal/>
    </border>
    <border>
      <left style="thin">
        <color indexed="64"/>
      </left>
      <right/>
      <top style="thin">
        <color theme="1"/>
      </top>
      <bottom style="thin">
        <color indexed="64"/>
      </bottom>
      <diagonal/>
    </border>
    <border>
      <left/>
      <right style="thin">
        <color indexed="64"/>
      </right>
      <top style="thin">
        <color theme="0" tint="-0.499984740745262"/>
      </top>
      <bottom style="thin">
        <color indexed="64"/>
      </bottom>
      <diagonal/>
    </border>
    <border>
      <left style="thin">
        <color theme="0" tint="-0.14996795556505021"/>
      </left>
      <right/>
      <top style="thin">
        <color theme="0" tint="-0.14996795556505021"/>
      </top>
      <bottom style="thin">
        <color theme="0" tint="-0.1499679555650502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0" tint="-0.14993743705557422"/>
      </right>
      <top style="thin">
        <color theme="0" tint="-0.14996795556505021"/>
      </top>
      <bottom style="thin">
        <color theme="0" tint="-0.14996795556505021"/>
      </bottom>
      <diagonal/>
    </border>
    <border>
      <left style="thin">
        <color theme="0" tint="-0.14993743705557422"/>
      </left>
      <right/>
      <top/>
      <bottom/>
      <diagonal/>
    </border>
    <border>
      <left style="thin">
        <color theme="0" tint="-0.14993743705557422"/>
      </left>
      <right style="thin">
        <color theme="0" tint="-0.14993743705557422"/>
      </right>
      <top style="thin">
        <color theme="0" tint="-0.14996795556505021"/>
      </top>
      <bottom style="thin">
        <color theme="0" tint="-0.14996795556505021"/>
      </bottom>
      <diagonal/>
    </border>
    <border>
      <left style="thin">
        <color theme="0" tint="-0.14993743705557422"/>
      </left>
      <right style="thin">
        <color theme="0" tint="-0.14993743705557422"/>
      </right>
      <top/>
      <bottom/>
      <diagonal/>
    </border>
    <border>
      <left/>
      <right/>
      <top style="hair">
        <color indexed="64"/>
      </top>
      <bottom style="hair">
        <color indexed="64"/>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6795556505021"/>
      </left>
      <right style="thin">
        <color theme="0" tint="-0.14996795556505021"/>
      </right>
      <top style="thin">
        <color theme="0" tint="-0.14996795556505021"/>
      </top>
      <bottom/>
      <diagonal/>
    </border>
    <border>
      <left style="thin">
        <color theme="0" tint="-0.14996795556505021"/>
      </left>
      <right style="thin">
        <color theme="0" tint="-0.14996795556505021"/>
      </right>
      <top/>
      <bottom style="thin">
        <color theme="0" tint="-0.14996795556505021"/>
      </bottom>
      <diagonal/>
    </border>
    <border>
      <left style="thin">
        <color theme="0" tint="-0.14996795556505021"/>
      </left>
      <right style="thin">
        <color theme="0" tint="-0.14996795556505021"/>
      </right>
      <top style="thin">
        <color indexed="64"/>
      </top>
      <bottom style="thin">
        <color theme="0" tint="-0.14996795556505021"/>
      </bottom>
      <diagonal/>
    </border>
    <border>
      <left/>
      <right style="thin">
        <color theme="0" tint="-0.14993743705557422"/>
      </right>
      <top/>
      <bottom/>
      <diagonal/>
    </border>
    <border>
      <left/>
      <right/>
      <top style="thin">
        <color theme="0" tint="-0.14996795556505021"/>
      </top>
      <bottom style="thin">
        <color theme="0" tint="-0.14996795556505021"/>
      </bottom>
      <diagonal/>
    </border>
    <border>
      <left style="thin">
        <color indexed="64"/>
      </left>
      <right style="thin">
        <color indexed="64"/>
      </right>
      <top style="medium">
        <color indexed="64"/>
      </top>
      <bottom style="thin">
        <color indexed="64"/>
      </bottom>
      <diagonal/>
    </border>
  </borders>
  <cellStyleXfs count="97">
    <xf numFmtId="0" fontId="0" fillId="0" borderId="0"/>
    <xf numFmtId="165" fontId="4" fillId="0" borderId="0" applyFont="0" applyFill="0" applyBorder="0" applyAlignment="0" applyProtection="0"/>
    <xf numFmtId="164" fontId="4" fillId="0" borderId="0" applyFont="0" applyFill="0" applyBorder="0" applyAlignment="0" applyProtection="0"/>
    <xf numFmtId="0" fontId="22" fillId="0" borderId="0"/>
    <xf numFmtId="0" fontId="23" fillId="0" borderId="0"/>
    <xf numFmtId="0" fontId="24" fillId="0" borderId="0" applyNumberFormat="0" applyFill="0" applyBorder="0" applyAlignment="0" applyProtection="0">
      <alignment vertical="top"/>
      <protection locked="0"/>
    </xf>
    <xf numFmtId="165" fontId="4" fillId="0" borderId="0" applyFont="0" applyFill="0" applyBorder="0" applyAlignment="0" applyProtection="0"/>
    <xf numFmtId="164" fontId="4" fillId="0" borderId="0" applyFont="0" applyFill="0" applyBorder="0" applyAlignment="0" applyProtection="0"/>
    <xf numFmtId="165" fontId="4" fillId="0" borderId="0" applyFont="0" applyFill="0" applyBorder="0" applyAlignment="0" applyProtection="0"/>
    <xf numFmtId="164" fontId="4" fillId="0" borderId="0" applyFont="0" applyFill="0" applyBorder="0" applyAlignment="0" applyProtection="0"/>
    <xf numFmtId="165" fontId="4" fillId="0" borderId="0" applyFont="0" applyFill="0" applyBorder="0" applyAlignment="0" applyProtection="0"/>
    <xf numFmtId="164" fontId="4" fillId="0" borderId="0" applyFont="0" applyFill="0" applyBorder="0" applyAlignment="0" applyProtection="0"/>
    <xf numFmtId="0" fontId="28" fillId="0" borderId="0" applyNumberFormat="0" applyFill="0" applyBorder="0" applyAlignment="0" applyProtection="0">
      <alignment vertical="top"/>
      <protection locked="0"/>
    </xf>
    <xf numFmtId="165" fontId="22" fillId="0" borderId="0" applyFont="0" applyFill="0" applyBorder="0" applyAlignment="0" applyProtection="0"/>
    <xf numFmtId="165" fontId="4" fillId="0" borderId="0" applyFont="0" applyFill="0" applyBorder="0" applyAlignment="0" applyProtection="0"/>
    <xf numFmtId="164" fontId="4" fillId="0" borderId="0" applyFont="0" applyFill="0" applyBorder="0" applyAlignment="0" applyProtection="0"/>
    <xf numFmtId="165" fontId="4" fillId="0" borderId="0" applyFont="0" applyFill="0" applyBorder="0" applyAlignment="0" applyProtection="0"/>
    <xf numFmtId="164" fontId="4" fillId="0" borderId="0" applyFont="0" applyFill="0" applyBorder="0" applyAlignment="0" applyProtection="0"/>
    <xf numFmtId="165" fontId="4" fillId="0" borderId="0" applyFont="0" applyFill="0" applyBorder="0" applyAlignment="0" applyProtection="0"/>
    <xf numFmtId="164" fontId="4" fillId="0" borderId="0" applyFont="0" applyFill="0" applyBorder="0" applyAlignment="0" applyProtection="0"/>
    <xf numFmtId="165" fontId="4" fillId="0" borderId="0" applyFont="0" applyFill="0" applyBorder="0" applyAlignment="0" applyProtection="0"/>
    <xf numFmtId="164" fontId="4" fillId="0" borderId="0" applyFont="0" applyFill="0" applyBorder="0" applyAlignment="0" applyProtection="0"/>
    <xf numFmtId="165" fontId="22" fillId="0" borderId="0" applyFont="0" applyFill="0" applyBorder="0" applyAlignment="0" applyProtection="0"/>
    <xf numFmtId="9" fontId="4" fillId="0" borderId="0" applyFont="0" applyFill="0" applyBorder="0" applyAlignment="0" applyProtection="0"/>
    <xf numFmtId="165" fontId="4" fillId="0" borderId="0" applyFont="0" applyFill="0" applyBorder="0" applyAlignment="0" applyProtection="0"/>
    <xf numFmtId="164" fontId="4" fillId="0" borderId="0" applyFont="0" applyFill="0" applyBorder="0" applyAlignment="0" applyProtection="0"/>
    <xf numFmtId="165" fontId="4" fillId="0" borderId="0" applyFont="0" applyFill="0" applyBorder="0" applyAlignment="0" applyProtection="0"/>
    <xf numFmtId="164" fontId="4" fillId="0" borderId="0" applyFont="0" applyFill="0" applyBorder="0" applyAlignment="0" applyProtection="0"/>
    <xf numFmtId="165" fontId="4" fillId="0" borderId="0" applyFont="0" applyFill="0" applyBorder="0" applyAlignment="0" applyProtection="0"/>
    <xf numFmtId="164" fontId="4" fillId="0" borderId="0" applyFont="0" applyFill="0" applyBorder="0" applyAlignment="0" applyProtection="0"/>
    <xf numFmtId="165" fontId="4" fillId="0" borderId="0" applyFont="0" applyFill="0" applyBorder="0" applyAlignment="0" applyProtection="0"/>
    <xf numFmtId="164" fontId="4" fillId="0" borderId="0" applyFont="0" applyFill="0" applyBorder="0" applyAlignment="0" applyProtection="0"/>
    <xf numFmtId="165" fontId="22" fillId="0" borderId="0" applyFont="0" applyFill="0" applyBorder="0" applyAlignment="0" applyProtection="0"/>
    <xf numFmtId="165" fontId="4" fillId="0" borderId="0" applyFont="0" applyFill="0" applyBorder="0" applyAlignment="0" applyProtection="0"/>
    <xf numFmtId="164" fontId="4" fillId="0" borderId="0" applyFont="0" applyFill="0" applyBorder="0" applyAlignment="0" applyProtection="0"/>
    <xf numFmtId="165" fontId="4" fillId="0" borderId="0" applyFont="0" applyFill="0" applyBorder="0" applyAlignment="0" applyProtection="0"/>
    <xf numFmtId="164" fontId="4" fillId="0" borderId="0" applyFont="0" applyFill="0" applyBorder="0" applyAlignment="0" applyProtection="0"/>
    <xf numFmtId="165" fontId="4" fillId="0" borderId="0" applyFont="0" applyFill="0" applyBorder="0" applyAlignment="0" applyProtection="0"/>
    <xf numFmtId="164" fontId="4" fillId="0" borderId="0" applyFont="0" applyFill="0" applyBorder="0" applyAlignment="0" applyProtection="0"/>
    <xf numFmtId="165" fontId="4" fillId="0" borderId="0" applyFont="0" applyFill="0" applyBorder="0" applyAlignment="0" applyProtection="0"/>
    <xf numFmtId="164" fontId="4" fillId="0" borderId="0" applyFont="0" applyFill="0" applyBorder="0" applyAlignment="0" applyProtection="0"/>
    <xf numFmtId="165" fontId="22" fillId="0" borderId="0" applyFont="0" applyFill="0" applyBorder="0" applyAlignment="0" applyProtection="0"/>
    <xf numFmtId="165" fontId="4" fillId="0" borderId="0" applyFont="0" applyFill="0" applyBorder="0" applyAlignment="0" applyProtection="0"/>
    <xf numFmtId="164" fontId="4" fillId="0" borderId="0" applyFont="0" applyFill="0" applyBorder="0" applyAlignment="0" applyProtection="0"/>
    <xf numFmtId="165" fontId="4" fillId="0" borderId="0" applyFont="0" applyFill="0" applyBorder="0" applyAlignment="0" applyProtection="0"/>
    <xf numFmtId="164" fontId="4" fillId="0" borderId="0" applyFont="0" applyFill="0" applyBorder="0" applyAlignment="0" applyProtection="0"/>
    <xf numFmtId="165" fontId="4" fillId="0" borderId="0" applyFont="0" applyFill="0" applyBorder="0" applyAlignment="0" applyProtection="0"/>
    <xf numFmtId="164" fontId="4" fillId="0" borderId="0" applyFont="0" applyFill="0" applyBorder="0" applyAlignment="0" applyProtection="0"/>
    <xf numFmtId="165" fontId="4" fillId="0" borderId="0" applyFont="0" applyFill="0" applyBorder="0" applyAlignment="0" applyProtection="0"/>
    <xf numFmtId="164" fontId="4" fillId="0" borderId="0" applyFont="0" applyFill="0" applyBorder="0" applyAlignment="0" applyProtection="0"/>
    <xf numFmtId="165" fontId="22" fillId="0" borderId="0" applyFont="0" applyFill="0" applyBorder="0" applyAlignment="0" applyProtection="0"/>
    <xf numFmtId="165" fontId="4" fillId="0" borderId="0" applyFont="0" applyFill="0" applyBorder="0" applyAlignment="0" applyProtection="0"/>
    <xf numFmtId="164" fontId="4" fillId="0" borderId="0" applyFont="0" applyFill="0" applyBorder="0" applyAlignment="0" applyProtection="0"/>
    <xf numFmtId="165" fontId="4" fillId="0" borderId="0" applyFont="0" applyFill="0" applyBorder="0" applyAlignment="0" applyProtection="0"/>
    <xf numFmtId="164" fontId="4" fillId="0" borderId="0" applyFont="0" applyFill="0" applyBorder="0" applyAlignment="0" applyProtection="0"/>
    <xf numFmtId="165" fontId="4" fillId="0" borderId="0" applyFont="0" applyFill="0" applyBorder="0" applyAlignment="0" applyProtection="0"/>
    <xf numFmtId="164" fontId="4" fillId="0" borderId="0" applyFont="0" applyFill="0" applyBorder="0" applyAlignment="0" applyProtection="0"/>
    <xf numFmtId="165" fontId="4" fillId="0" borderId="0" applyFont="0" applyFill="0" applyBorder="0" applyAlignment="0" applyProtection="0"/>
    <xf numFmtId="164" fontId="4" fillId="0" borderId="0" applyFont="0" applyFill="0" applyBorder="0" applyAlignment="0" applyProtection="0"/>
    <xf numFmtId="165" fontId="22" fillId="0" borderId="0" applyFont="0" applyFill="0" applyBorder="0" applyAlignment="0" applyProtection="0"/>
    <xf numFmtId="165" fontId="4" fillId="0" borderId="0" applyFont="0" applyFill="0" applyBorder="0" applyAlignment="0" applyProtection="0"/>
    <xf numFmtId="164" fontId="4" fillId="0" borderId="0" applyFont="0" applyFill="0" applyBorder="0" applyAlignment="0" applyProtection="0"/>
    <xf numFmtId="165" fontId="4" fillId="0" borderId="0" applyFont="0" applyFill="0" applyBorder="0" applyAlignment="0" applyProtection="0"/>
    <xf numFmtId="164" fontId="4" fillId="0" borderId="0" applyFont="0" applyFill="0" applyBorder="0" applyAlignment="0" applyProtection="0"/>
    <xf numFmtId="165" fontId="4" fillId="0" borderId="0" applyFont="0" applyFill="0" applyBorder="0" applyAlignment="0" applyProtection="0"/>
    <xf numFmtId="164" fontId="4" fillId="0" borderId="0" applyFont="0" applyFill="0" applyBorder="0" applyAlignment="0" applyProtection="0"/>
    <xf numFmtId="165" fontId="4" fillId="0" borderId="0" applyFont="0" applyFill="0" applyBorder="0" applyAlignment="0" applyProtection="0"/>
    <xf numFmtId="164" fontId="4" fillId="0" borderId="0" applyFont="0" applyFill="0" applyBorder="0" applyAlignment="0" applyProtection="0"/>
    <xf numFmtId="165" fontId="22" fillId="0" borderId="0" applyFont="0" applyFill="0" applyBorder="0" applyAlignment="0" applyProtection="0"/>
    <xf numFmtId="165" fontId="4" fillId="0" borderId="0" applyFont="0" applyFill="0" applyBorder="0" applyAlignment="0" applyProtection="0"/>
    <xf numFmtId="164" fontId="4" fillId="0" borderId="0" applyFont="0" applyFill="0" applyBorder="0" applyAlignment="0" applyProtection="0"/>
    <xf numFmtId="165" fontId="4" fillId="0" borderId="0" applyFont="0" applyFill="0" applyBorder="0" applyAlignment="0" applyProtection="0"/>
    <xf numFmtId="164" fontId="4" fillId="0" borderId="0" applyFont="0" applyFill="0" applyBorder="0" applyAlignment="0" applyProtection="0"/>
    <xf numFmtId="165" fontId="4" fillId="0" borderId="0" applyFont="0" applyFill="0" applyBorder="0" applyAlignment="0" applyProtection="0"/>
    <xf numFmtId="164" fontId="4" fillId="0" borderId="0" applyFont="0" applyFill="0" applyBorder="0" applyAlignment="0" applyProtection="0"/>
    <xf numFmtId="165" fontId="4" fillId="0" borderId="0" applyFont="0" applyFill="0" applyBorder="0" applyAlignment="0" applyProtection="0"/>
    <xf numFmtId="164" fontId="4" fillId="0" borderId="0" applyFont="0" applyFill="0" applyBorder="0" applyAlignment="0" applyProtection="0"/>
    <xf numFmtId="165" fontId="22" fillId="0" borderId="0" applyFont="0" applyFill="0" applyBorder="0" applyAlignment="0" applyProtection="0"/>
    <xf numFmtId="165" fontId="4" fillId="0" borderId="0" applyFont="0" applyFill="0" applyBorder="0" applyAlignment="0" applyProtection="0"/>
    <xf numFmtId="164" fontId="4" fillId="0" borderId="0" applyFont="0" applyFill="0" applyBorder="0" applyAlignment="0" applyProtection="0"/>
    <xf numFmtId="165" fontId="4" fillId="0" borderId="0" applyFont="0" applyFill="0" applyBorder="0" applyAlignment="0" applyProtection="0"/>
    <xf numFmtId="164" fontId="4" fillId="0" borderId="0" applyFont="0" applyFill="0" applyBorder="0" applyAlignment="0" applyProtection="0"/>
    <xf numFmtId="165" fontId="4" fillId="0" borderId="0" applyFont="0" applyFill="0" applyBorder="0" applyAlignment="0" applyProtection="0"/>
    <xf numFmtId="164" fontId="4" fillId="0" borderId="0" applyFont="0" applyFill="0" applyBorder="0" applyAlignment="0" applyProtection="0"/>
    <xf numFmtId="165" fontId="4" fillId="0" borderId="0" applyFont="0" applyFill="0" applyBorder="0" applyAlignment="0" applyProtection="0"/>
    <xf numFmtId="164" fontId="4" fillId="0" borderId="0" applyFont="0" applyFill="0" applyBorder="0" applyAlignment="0" applyProtection="0"/>
    <xf numFmtId="165" fontId="22" fillId="0" borderId="0" applyFont="0" applyFill="0" applyBorder="0" applyAlignment="0" applyProtection="0"/>
    <xf numFmtId="165" fontId="4" fillId="0" borderId="0" applyFont="0" applyFill="0" applyBorder="0" applyAlignment="0" applyProtection="0"/>
    <xf numFmtId="164" fontId="4" fillId="0" borderId="0" applyFont="0" applyFill="0" applyBorder="0" applyAlignment="0" applyProtection="0"/>
    <xf numFmtId="165" fontId="4" fillId="0" borderId="0" applyFont="0" applyFill="0" applyBorder="0" applyAlignment="0" applyProtection="0"/>
    <xf numFmtId="164" fontId="4" fillId="0" borderId="0" applyFont="0" applyFill="0" applyBorder="0" applyAlignment="0" applyProtection="0"/>
    <xf numFmtId="165" fontId="4" fillId="0" borderId="0" applyFont="0" applyFill="0" applyBorder="0" applyAlignment="0" applyProtection="0"/>
    <xf numFmtId="164" fontId="4" fillId="0" borderId="0" applyFont="0" applyFill="0" applyBorder="0" applyAlignment="0" applyProtection="0"/>
    <xf numFmtId="165" fontId="4" fillId="0" borderId="0" applyFont="0" applyFill="0" applyBorder="0" applyAlignment="0" applyProtection="0"/>
    <xf numFmtId="164" fontId="4" fillId="0" borderId="0" applyFont="0" applyFill="0" applyBorder="0" applyAlignment="0" applyProtection="0"/>
    <xf numFmtId="165" fontId="22" fillId="0" borderId="0" applyFont="0" applyFill="0" applyBorder="0" applyAlignment="0" applyProtection="0"/>
    <xf numFmtId="0" fontId="80" fillId="0" borderId="0" applyNumberFormat="0" applyFill="0" applyBorder="0" applyAlignment="0" applyProtection="0"/>
  </cellStyleXfs>
  <cellXfs count="1046">
    <xf numFmtId="0" fontId="0" fillId="0" borderId="0" xfId="0"/>
    <xf numFmtId="0" fontId="0" fillId="0" borderId="0" xfId="0" applyAlignment="1">
      <alignment horizontal="center" vertical="center"/>
    </xf>
    <xf numFmtId="0" fontId="3" fillId="0" borderId="0" xfId="0" applyFont="1" applyAlignment="1">
      <alignment horizontal="center" vertical="center"/>
    </xf>
    <xf numFmtId="0" fontId="0" fillId="0" borderId="6" xfId="0" applyBorder="1"/>
    <xf numFmtId="0" fontId="0" fillId="0" borderId="6" xfId="0" applyBorder="1" applyAlignment="1">
      <alignment horizontal="center" vertical="center"/>
    </xf>
    <xf numFmtId="0" fontId="0" fillId="0" borderId="6" xfId="0" applyBorder="1" applyAlignment="1">
      <alignment horizontal="left" vertical="center"/>
    </xf>
    <xf numFmtId="0" fontId="1" fillId="2" borderId="6" xfId="0" applyFont="1" applyFill="1" applyBorder="1" applyAlignment="1">
      <alignment horizontal="center" vertical="center"/>
    </xf>
    <xf numFmtId="49" fontId="1" fillId="0" borderId="9" xfId="0" applyNumberFormat="1" applyFont="1" applyBorder="1"/>
    <xf numFmtId="0" fontId="0" fillId="0" borderId="9" xfId="0" applyBorder="1"/>
    <xf numFmtId="0" fontId="1" fillId="0" borderId="0" xfId="0" applyFont="1" applyAlignment="1">
      <alignment horizontal="center"/>
    </xf>
    <xf numFmtId="0" fontId="1" fillId="0" borderId="0" xfId="0" applyFont="1"/>
    <xf numFmtId="0" fontId="1" fillId="0" borderId="6" xfId="0" applyFont="1" applyBorder="1" applyAlignment="1">
      <alignment horizontal="right"/>
    </xf>
    <xf numFmtId="0" fontId="1" fillId="4" borderId="0" xfId="0" applyFont="1" applyFill="1"/>
    <xf numFmtId="0" fontId="0" fillId="4" borderId="0" xfId="0" applyFill="1"/>
    <xf numFmtId="0" fontId="0" fillId="4" borderId="10" xfId="0" applyFill="1" applyBorder="1"/>
    <xf numFmtId="0" fontId="1" fillId="5" borderId="0" xfId="0" applyFont="1" applyFill="1"/>
    <xf numFmtId="0" fontId="0" fillId="5" borderId="0" xfId="0" applyFill="1"/>
    <xf numFmtId="0" fontId="0" fillId="5" borderId="10" xfId="0" applyFill="1" applyBorder="1"/>
    <xf numFmtId="0" fontId="1" fillId="6" borderId="11" xfId="0" applyFont="1" applyFill="1" applyBorder="1"/>
    <xf numFmtId="0" fontId="0" fillId="6" borderId="0" xfId="0" applyFill="1"/>
    <xf numFmtId="0" fontId="0" fillId="6" borderId="10" xfId="0" applyFill="1" applyBorder="1"/>
    <xf numFmtId="0" fontId="1" fillId="7" borderId="0" xfId="0" applyFont="1" applyFill="1"/>
    <xf numFmtId="0" fontId="0" fillId="7" borderId="0" xfId="0" applyFill="1"/>
    <xf numFmtId="0" fontId="0" fillId="7" borderId="10" xfId="0" applyFill="1" applyBorder="1"/>
    <xf numFmtId="0" fontId="11" fillId="4" borderId="0" xfId="0" applyFont="1" applyFill="1" applyAlignment="1">
      <alignment vertical="center"/>
    </xf>
    <xf numFmtId="0" fontId="11" fillId="4" borderId="0" xfId="0" applyFont="1" applyFill="1" applyAlignment="1">
      <alignment horizontal="center" vertical="center"/>
    </xf>
    <xf numFmtId="0" fontId="12" fillId="4" borderId="10" xfId="0" applyFont="1" applyFill="1" applyBorder="1" applyAlignment="1">
      <alignment vertical="center"/>
    </xf>
    <xf numFmtId="0" fontId="11" fillId="5" borderId="0" xfId="0" applyFont="1" applyFill="1" applyAlignment="1">
      <alignment vertical="center"/>
    </xf>
    <xf numFmtId="0" fontId="11" fillId="5" borderId="0" xfId="0" applyFont="1" applyFill="1" applyAlignment="1">
      <alignment horizontal="center" vertical="center"/>
    </xf>
    <xf numFmtId="0" fontId="12" fillId="5" borderId="10" xfId="0" applyFont="1" applyFill="1" applyBorder="1" applyAlignment="1">
      <alignment vertical="center"/>
    </xf>
    <xf numFmtId="0" fontId="11" fillId="6" borderId="11" xfId="0" applyFont="1" applyFill="1" applyBorder="1" applyAlignment="1">
      <alignment vertical="center"/>
    </xf>
    <xf numFmtId="0" fontId="11" fillId="6" borderId="0" xfId="0" applyFont="1" applyFill="1" applyAlignment="1">
      <alignment vertical="center"/>
    </xf>
    <xf numFmtId="0" fontId="11" fillId="6" borderId="0" xfId="0" applyFont="1" applyFill="1" applyAlignment="1">
      <alignment horizontal="center" vertical="center"/>
    </xf>
    <xf numFmtId="0" fontId="12" fillId="6" borderId="10" xfId="0" applyFont="1" applyFill="1" applyBorder="1" applyAlignment="1">
      <alignment vertical="center"/>
    </xf>
    <xf numFmtId="0" fontId="11" fillId="7" borderId="0" xfId="0" applyFont="1" applyFill="1" applyAlignment="1">
      <alignment vertical="center"/>
    </xf>
    <xf numFmtId="0" fontId="11" fillId="7" borderId="0" xfId="0" applyFont="1" applyFill="1" applyAlignment="1">
      <alignment horizontal="center" vertical="center"/>
    </xf>
    <xf numFmtId="0" fontId="12" fillId="7" borderId="10" xfId="0" applyFont="1" applyFill="1" applyBorder="1" applyAlignment="1">
      <alignment vertical="center"/>
    </xf>
    <xf numFmtId="0" fontId="13" fillId="4" borderId="0" xfId="0" applyFont="1" applyFill="1" applyAlignment="1">
      <alignment vertical="center"/>
    </xf>
    <xf numFmtId="0" fontId="14" fillId="4" borderId="0" xfId="0" applyFont="1" applyFill="1" applyAlignment="1">
      <alignment vertical="center"/>
    </xf>
    <xf numFmtId="0" fontId="15" fillId="4" borderId="0" xfId="0" applyFont="1" applyFill="1" applyAlignment="1">
      <alignment horizontal="left" vertical="center"/>
    </xf>
    <xf numFmtId="0" fontId="17" fillId="4" borderId="10" xfId="0" applyFont="1" applyFill="1" applyBorder="1" applyAlignment="1">
      <alignment horizontal="left" vertical="center"/>
    </xf>
    <xf numFmtId="0" fontId="13" fillId="5" borderId="0" xfId="0" applyFont="1" applyFill="1" applyAlignment="1">
      <alignment vertical="center"/>
    </xf>
    <xf numFmtId="0" fontId="14" fillId="5" borderId="0" xfId="0" applyFont="1" applyFill="1" applyAlignment="1">
      <alignment vertical="center"/>
    </xf>
    <xf numFmtId="0" fontId="15" fillId="5" borderId="0" xfId="0" applyFont="1" applyFill="1" applyAlignment="1">
      <alignment horizontal="left" vertical="center"/>
    </xf>
    <xf numFmtId="0" fontId="17" fillId="5" borderId="10" xfId="0" applyFont="1" applyFill="1" applyBorder="1" applyAlignment="1">
      <alignment horizontal="left" vertical="center"/>
    </xf>
    <xf numFmtId="0" fontId="13" fillId="6" borderId="11" xfId="0" applyFont="1" applyFill="1" applyBorder="1" applyAlignment="1">
      <alignment vertical="center"/>
    </xf>
    <xf numFmtId="0" fontId="14" fillId="6" borderId="0" xfId="0" applyFont="1" applyFill="1" applyAlignment="1">
      <alignment vertical="center"/>
    </xf>
    <xf numFmtId="0" fontId="14" fillId="6" borderId="0" xfId="0" applyFont="1" applyFill="1" applyAlignment="1">
      <alignment horizontal="right" vertical="center"/>
    </xf>
    <xf numFmtId="0" fontId="15" fillId="6" borderId="0" xfId="0" applyFont="1" applyFill="1" applyAlignment="1">
      <alignment horizontal="left" vertical="center"/>
    </xf>
    <xf numFmtId="0" fontId="14" fillId="6" borderId="10" xfId="0" applyFont="1" applyFill="1" applyBorder="1" applyAlignment="1">
      <alignment horizontal="left" vertical="center"/>
    </xf>
    <xf numFmtId="0" fontId="13" fillId="7" borderId="0" xfId="0" applyFont="1" applyFill="1" applyAlignment="1">
      <alignment vertical="center"/>
    </xf>
    <xf numFmtId="0" fontId="14" fillId="7" borderId="0" xfId="0" applyFont="1" applyFill="1" applyAlignment="1">
      <alignment vertical="center"/>
    </xf>
    <xf numFmtId="0" fontId="15" fillId="7" borderId="0" xfId="0" applyFont="1" applyFill="1" applyAlignment="1">
      <alignment horizontal="left" vertical="center"/>
    </xf>
    <xf numFmtId="0" fontId="17" fillId="7" borderId="10" xfId="0" applyFont="1" applyFill="1" applyBorder="1" applyAlignment="1">
      <alignment horizontal="left" vertical="center"/>
    </xf>
    <xf numFmtId="0" fontId="14" fillId="6" borderId="11" xfId="0" applyFont="1" applyFill="1" applyBorder="1" applyAlignment="1">
      <alignment vertical="center"/>
    </xf>
    <xf numFmtId="0" fontId="13" fillId="6" borderId="0" xfId="0" applyFont="1" applyFill="1" applyAlignment="1">
      <alignment vertical="center"/>
    </xf>
    <xf numFmtId="0" fontId="14" fillId="6" borderId="10" xfId="0" applyFont="1" applyFill="1" applyBorder="1" applyAlignment="1">
      <alignment vertical="center"/>
    </xf>
    <xf numFmtId="0" fontId="14" fillId="4" borderId="10" xfId="0" applyFont="1" applyFill="1" applyBorder="1" applyAlignment="1">
      <alignment horizontal="left" vertical="center"/>
    </xf>
    <xf numFmtId="0" fontId="14" fillId="7" borderId="10" xfId="0" applyFont="1" applyFill="1" applyBorder="1" applyAlignment="1">
      <alignment vertical="center"/>
    </xf>
    <xf numFmtId="0" fontId="14" fillId="5" borderId="10" xfId="0" applyFont="1" applyFill="1" applyBorder="1" applyAlignment="1">
      <alignment horizontal="left" vertical="center"/>
    </xf>
    <xf numFmtId="0" fontId="17" fillId="6" borderId="10" xfId="0" applyFont="1" applyFill="1" applyBorder="1" applyAlignment="1">
      <alignment horizontal="left" vertical="center"/>
    </xf>
    <xf numFmtId="0" fontId="14" fillId="7" borderId="10" xfId="0" applyFont="1" applyFill="1" applyBorder="1" applyAlignment="1">
      <alignment horizontal="left" vertical="center"/>
    </xf>
    <xf numFmtId="0" fontId="14" fillId="7" borderId="0" xfId="0" applyFont="1" applyFill="1" applyAlignment="1">
      <alignment horizontal="right" vertical="center"/>
    </xf>
    <xf numFmtId="0" fontId="14" fillId="5" borderId="10" xfId="0" applyFont="1" applyFill="1" applyBorder="1" applyAlignment="1">
      <alignment vertical="center"/>
    </xf>
    <xf numFmtId="0" fontId="17" fillId="6" borderId="0" xfId="0" applyFont="1" applyFill="1" applyAlignment="1">
      <alignment vertical="center"/>
    </xf>
    <xf numFmtId="0" fontId="17" fillId="4" borderId="0" xfId="0" applyFont="1" applyFill="1" applyAlignment="1">
      <alignment vertical="center"/>
    </xf>
    <xf numFmtId="0" fontId="14" fillId="4" borderId="10" xfId="0" applyFont="1" applyFill="1" applyBorder="1" applyAlignment="1">
      <alignment vertical="center"/>
    </xf>
    <xf numFmtId="0" fontId="17" fillId="5" borderId="0" xfId="0" applyFont="1" applyFill="1" applyAlignment="1">
      <alignment vertical="center"/>
    </xf>
    <xf numFmtId="0" fontId="17" fillId="6" borderId="11" xfId="0" applyFont="1" applyFill="1" applyBorder="1" applyAlignment="1">
      <alignment vertical="center"/>
    </xf>
    <xf numFmtId="0" fontId="17" fillId="7" borderId="0" xfId="0" applyFont="1" applyFill="1" applyAlignment="1">
      <alignment vertical="center"/>
    </xf>
    <xf numFmtId="0" fontId="17" fillId="4" borderId="6" xfId="0" applyFont="1" applyFill="1" applyBorder="1" applyAlignment="1">
      <alignment vertical="center"/>
    </xf>
    <xf numFmtId="0" fontId="17" fillId="5" borderId="8" xfId="0" applyFont="1" applyFill="1" applyBorder="1" applyAlignment="1">
      <alignment vertical="center"/>
    </xf>
    <xf numFmtId="0" fontId="17" fillId="5" borderId="6" xfId="0" applyFont="1" applyFill="1" applyBorder="1" applyAlignment="1">
      <alignment vertical="center"/>
    </xf>
    <xf numFmtId="0" fontId="17" fillId="6" borderId="6" xfId="0" applyFont="1" applyFill="1" applyBorder="1" applyAlignment="1">
      <alignment vertical="center"/>
    </xf>
    <xf numFmtId="0" fontId="17" fillId="7" borderId="8" xfId="0" applyFont="1" applyFill="1" applyBorder="1" applyAlignment="1">
      <alignment vertical="center"/>
    </xf>
    <xf numFmtId="0" fontId="17" fillId="7" borderId="6" xfId="0" applyFont="1" applyFill="1" applyBorder="1" applyAlignment="1">
      <alignment vertical="center"/>
    </xf>
    <xf numFmtId="0" fontId="0" fillId="0" borderId="12" xfId="0" applyBorder="1" applyAlignment="1">
      <alignment horizontal="center" vertical="center"/>
    </xf>
    <xf numFmtId="0" fontId="1" fillId="2" borderId="7" xfId="0" applyFont="1" applyFill="1" applyBorder="1" applyAlignment="1">
      <alignment horizontal="center" vertical="center"/>
    </xf>
    <xf numFmtId="0" fontId="18" fillId="0" borderId="0" xfId="0" applyFont="1" applyAlignment="1">
      <alignment horizontal="center" vertical="top"/>
    </xf>
    <xf numFmtId="0" fontId="1" fillId="0" borderId="6" xfId="0" applyFont="1" applyBorder="1"/>
    <xf numFmtId="0" fontId="1" fillId="0" borderId="17" xfId="0" applyFont="1" applyBorder="1"/>
    <xf numFmtId="0" fontId="0" fillId="0" borderId="7" xfId="0" applyBorder="1"/>
    <xf numFmtId="0" fontId="0" fillId="0" borderId="17" xfId="0" applyBorder="1"/>
    <xf numFmtId="0" fontId="0" fillId="0" borderId="12" xfId="0" applyBorder="1"/>
    <xf numFmtId="0" fontId="0" fillId="0" borderId="16" xfId="0" applyBorder="1"/>
    <xf numFmtId="0" fontId="0" fillId="0" borderId="6" xfId="0" applyBorder="1" applyAlignment="1">
      <alignment horizontal="right" vertical="center"/>
    </xf>
    <xf numFmtId="0" fontId="0" fillId="0" borderId="16" xfId="0" applyBorder="1" applyAlignment="1">
      <alignment horizontal="center" vertical="center"/>
    </xf>
    <xf numFmtId="0" fontId="0" fillId="0" borderId="0" xfId="0" applyAlignment="1">
      <alignment horizontal="right" vertical="center"/>
    </xf>
    <xf numFmtId="0" fontId="0" fillId="0" borderId="6" xfId="0" applyBorder="1" applyAlignment="1">
      <alignment horizontal="right"/>
    </xf>
    <xf numFmtId="0" fontId="5" fillId="0" borderId="0" xfId="0" applyFont="1"/>
    <xf numFmtId="0" fontId="0" fillId="0" borderId="8" xfId="0" applyBorder="1" applyAlignment="1">
      <alignment horizontal="center" vertical="center"/>
    </xf>
    <xf numFmtId="0" fontId="29" fillId="0" borderId="0" xfId="0" applyFont="1"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167" fontId="0" fillId="3" borderId="0" xfId="1" applyNumberFormat="1" applyFont="1" applyFill="1" applyBorder="1" applyAlignment="1" applyProtection="1">
      <alignment horizontal="center" vertical="center"/>
    </xf>
    <xf numFmtId="170" fontId="2" fillId="10" borderId="6" xfId="6" applyNumberFormat="1" applyFont="1" applyFill="1" applyBorder="1" applyAlignment="1" applyProtection="1">
      <alignment horizontal="center" vertical="center"/>
      <protection locked="0"/>
    </xf>
    <xf numFmtId="0" fontId="0" fillId="0" borderId="0" xfId="0" applyAlignment="1">
      <alignment wrapText="1"/>
    </xf>
    <xf numFmtId="0" fontId="0" fillId="8" borderId="0" xfId="0" applyFill="1" applyAlignment="1">
      <alignment vertical="center"/>
    </xf>
    <xf numFmtId="0" fontId="0" fillId="0" borderId="0" xfId="0" applyAlignment="1">
      <alignment vertical="center"/>
    </xf>
    <xf numFmtId="0" fontId="0" fillId="3" borderId="0" xfId="0" applyFill="1" applyAlignment="1">
      <alignment vertical="center"/>
    </xf>
    <xf numFmtId="0" fontId="0" fillId="3" borderId="0" xfId="0" applyFill="1"/>
    <xf numFmtId="0" fontId="20" fillId="3" borderId="0" xfId="0" applyFont="1" applyFill="1" applyAlignment="1">
      <alignment vertical="center"/>
    </xf>
    <xf numFmtId="0" fontId="0" fillId="3" borderId="0" xfId="0" applyFill="1" applyAlignment="1">
      <alignment horizontal="center" vertical="center"/>
    </xf>
    <xf numFmtId="0" fontId="5" fillId="3" borderId="0" xfId="0" applyFont="1" applyFill="1" applyAlignment="1">
      <alignment vertical="center"/>
    </xf>
    <xf numFmtId="0" fontId="0" fillId="3" borderId="0" xfId="0" applyFill="1" applyAlignment="1">
      <alignment horizontal="left" vertical="center"/>
    </xf>
    <xf numFmtId="0" fontId="30" fillId="3" borderId="0" xfId="0" applyFont="1" applyFill="1" applyAlignment="1">
      <alignment horizontal="left" vertical="center"/>
    </xf>
    <xf numFmtId="0" fontId="10" fillId="3" borderId="0" xfId="0" applyFont="1" applyFill="1" applyAlignment="1">
      <alignment vertical="center"/>
    </xf>
    <xf numFmtId="0" fontId="0" fillId="10" borderId="25" xfId="0" applyFill="1" applyBorder="1" applyAlignment="1" applyProtection="1">
      <alignment horizontal="left" vertical="center"/>
      <protection locked="0"/>
    </xf>
    <xf numFmtId="0" fontId="30" fillId="10" borderId="27" xfId="0" applyFont="1" applyFill="1" applyBorder="1" applyAlignment="1" applyProtection="1">
      <alignment horizontal="left" vertical="center"/>
      <protection locked="0"/>
    </xf>
    <xf numFmtId="49" fontId="30" fillId="10" borderId="27" xfId="0" applyNumberFormat="1" applyFont="1" applyFill="1" applyBorder="1" applyAlignment="1" applyProtection="1">
      <alignment horizontal="left" vertical="center"/>
      <protection locked="0"/>
    </xf>
    <xf numFmtId="0" fontId="0" fillId="12" borderId="6" xfId="0" applyFill="1" applyBorder="1"/>
    <xf numFmtId="49" fontId="0" fillId="12" borderId="6" xfId="0" applyNumberFormat="1" applyFill="1" applyBorder="1"/>
    <xf numFmtId="0" fontId="55" fillId="3" borderId="0" xfId="0" applyFont="1" applyFill="1" applyAlignment="1">
      <alignment vertical="center"/>
    </xf>
    <xf numFmtId="0" fontId="57" fillId="9" borderId="21" xfId="0" applyFont="1" applyFill="1" applyBorder="1" applyAlignment="1">
      <alignment horizontal="center" vertical="center" wrapText="1"/>
    </xf>
    <xf numFmtId="0" fontId="57" fillId="9" borderId="4" xfId="0" applyFont="1" applyFill="1" applyBorder="1" applyAlignment="1">
      <alignment horizontal="center" vertical="center" wrapText="1"/>
    </xf>
    <xf numFmtId="0" fontId="2" fillId="10" borderId="32" xfId="0" applyFont="1" applyFill="1" applyBorder="1" applyAlignment="1" applyProtection="1">
      <alignment horizontal="left" vertical="center"/>
      <protection locked="0"/>
    </xf>
    <xf numFmtId="0" fontId="2" fillId="10" borderId="6" xfId="0" applyFont="1" applyFill="1" applyBorder="1" applyAlignment="1" applyProtection="1">
      <alignment horizontal="left" vertical="center"/>
      <protection locked="0"/>
    </xf>
    <xf numFmtId="0" fontId="2" fillId="10" borderId="6" xfId="0" quotePrefix="1" applyFont="1" applyFill="1" applyBorder="1" applyAlignment="1" applyProtection="1">
      <alignment horizontal="left" vertical="center"/>
      <protection locked="0"/>
    </xf>
    <xf numFmtId="0" fontId="33" fillId="3" borderId="0" xfId="0" applyFont="1" applyFill="1"/>
    <xf numFmtId="0" fontId="59" fillId="12" borderId="17" xfId="0" applyFont="1" applyFill="1" applyBorder="1" applyAlignment="1">
      <alignment horizontal="left" vertical="center"/>
    </xf>
    <xf numFmtId="0" fontId="59" fillId="12" borderId="6" xfId="0" applyFont="1" applyFill="1" applyBorder="1" applyAlignment="1">
      <alignment horizontal="left" vertical="center"/>
    </xf>
    <xf numFmtId="0" fontId="59" fillId="12" borderId="6" xfId="0" quotePrefix="1" applyFont="1" applyFill="1" applyBorder="1" applyAlignment="1">
      <alignment horizontal="left" vertical="center"/>
    </xf>
    <xf numFmtId="0" fontId="2" fillId="12" borderId="6" xfId="0" applyFont="1" applyFill="1" applyBorder="1" applyAlignment="1">
      <alignment horizontal="left" vertical="center"/>
    </xf>
    <xf numFmtId="170" fontId="2" fillId="12" borderId="12" xfId="1" applyNumberFormat="1" applyFont="1" applyFill="1" applyBorder="1" applyAlignment="1" applyProtection="1">
      <alignment horizontal="center" vertical="center"/>
    </xf>
    <xf numFmtId="0" fontId="1" fillId="10" borderId="21" xfId="0" applyFont="1" applyFill="1" applyBorder="1" applyAlignment="1">
      <alignment horizontal="center"/>
    </xf>
    <xf numFmtId="0" fontId="22" fillId="0" borderId="0" xfId="0" applyFont="1" applyAlignment="1">
      <alignment vertical="top"/>
    </xf>
    <xf numFmtId="0" fontId="9" fillId="9" borderId="30" xfId="0" applyFont="1" applyFill="1" applyBorder="1" applyAlignment="1">
      <alignment horizontal="right"/>
    </xf>
    <xf numFmtId="0" fontId="38" fillId="0" borderId="0" xfId="0" applyFont="1" applyAlignment="1">
      <alignment horizontal="center" wrapText="1"/>
    </xf>
    <xf numFmtId="0" fontId="9" fillId="9" borderId="34" xfId="0" applyFont="1" applyFill="1" applyBorder="1" applyAlignment="1">
      <alignment horizontal="right"/>
    </xf>
    <xf numFmtId="0" fontId="37" fillId="0" borderId="0" xfId="0" applyFont="1" applyAlignment="1">
      <alignment horizontal="right"/>
    </xf>
    <xf numFmtId="0" fontId="39" fillId="0" borderId="0" xfId="0" applyFont="1" applyAlignment="1">
      <alignment horizontal="center" vertical="center"/>
    </xf>
    <xf numFmtId="168" fontId="39" fillId="0" borderId="0" xfId="0" applyNumberFormat="1" applyFont="1" applyAlignment="1">
      <alignment horizontal="center" vertical="center"/>
    </xf>
    <xf numFmtId="0" fontId="9" fillId="9" borderId="31" xfId="0" applyFont="1" applyFill="1" applyBorder="1" applyAlignment="1">
      <alignment horizontal="right"/>
    </xf>
    <xf numFmtId="0" fontId="0" fillId="0" borderId="0" xfId="0" applyAlignment="1">
      <alignment horizontal="center"/>
    </xf>
    <xf numFmtId="0" fontId="66" fillId="0" borderId="0" xfId="0" applyFont="1" applyAlignment="1">
      <alignment horizontal="right"/>
    </xf>
    <xf numFmtId="1" fontId="21" fillId="0" borderId="0" xfId="0" applyNumberFormat="1" applyFont="1" applyAlignment="1">
      <alignment horizontal="left"/>
    </xf>
    <xf numFmtId="0" fontId="35" fillId="0" borderId="0" xfId="0" applyFont="1" applyAlignment="1">
      <alignment vertical="center"/>
    </xf>
    <xf numFmtId="0" fontId="35" fillId="0" borderId="0" xfId="0" applyFont="1" applyAlignment="1">
      <alignment horizontal="center" vertical="center" wrapText="1"/>
    </xf>
    <xf numFmtId="0" fontId="30" fillId="0" borderId="0" xfId="0" applyFont="1" applyAlignment="1">
      <alignment horizontal="left" vertical="center"/>
    </xf>
    <xf numFmtId="173" fontId="30" fillId="0" borderId="0" xfId="0" applyNumberFormat="1" applyFont="1" applyAlignment="1">
      <alignment horizontal="left" vertical="center"/>
    </xf>
    <xf numFmtId="168" fontId="30" fillId="0" borderId="0" xfId="0" applyNumberFormat="1" applyFont="1" applyAlignment="1">
      <alignment horizontal="left" vertical="center"/>
    </xf>
    <xf numFmtId="0" fontId="32" fillId="0" borderId="0" xfId="0" applyFont="1" applyAlignment="1">
      <alignment horizontal="center" vertical="center" wrapText="1"/>
    </xf>
    <xf numFmtId="0" fontId="31" fillId="0" borderId="0" xfId="0" applyFont="1" applyAlignment="1">
      <alignment horizontal="center" vertical="center" wrapText="1"/>
    </xf>
    <xf numFmtId="168" fontId="0" fillId="0" borderId="0" xfId="0" applyNumberFormat="1"/>
    <xf numFmtId="0" fontId="0" fillId="10" borderId="24" xfId="0" applyFill="1" applyBorder="1" applyAlignment="1" applyProtection="1">
      <alignment horizontal="left"/>
      <protection locked="0"/>
    </xf>
    <xf numFmtId="0" fontId="0" fillId="10" borderId="25" xfId="0" applyFill="1" applyBorder="1" applyAlignment="1" applyProtection="1">
      <alignment horizontal="left"/>
      <protection locked="0"/>
    </xf>
    <xf numFmtId="1" fontId="0" fillId="10" borderId="51" xfId="0" applyNumberFormat="1" applyFill="1" applyBorder="1" applyAlignment="1" applyProtection="1">
      <alignment horizontal="left"/>
      <protection locked="0"/>
    </xf>
    <xf numFmtId="0" fontId="0" fillId="10" borderId="52" xfId="0" applyFill="1" applyBorder="1" applyAlignment="1" applyProtection="1">
      <alignment horizontal="left"/>
      <protection locked="0"/>
    </xf>
    <xf numFmtId="9" fontId="0" fillId="10" borderId="52" xfId="0" applyNumberFormat="1" applyFill="1" applyBorder="1" applyAlignment="1" applyProtection="1">
      <alignment horizontal="left"/>
      <protection locked="0"/>
    </xf>
    <xf numFmtId="1" fontId="0" fillId="10" borderId="52" xfId="0" applyNumberFormat="1" applyFill="1" applyBorder="1" applyAlignment="1" applyProtection="1">
      <alignment horizontal="left"/>
      <protection locked="0"/>
    </xf>
    <xf numFmtId="1" fontId="0" fillId="10" borderId="53" xfId="0" applyNumberFormat="1" applyFill="1" applyBorder="1" applyAlignment="1" applyProtection="1">
      <alignment horizontal="left"/>
      <protection locked="0"/>
    </xf>
    <xf numFmtId="49" fontId="0" fillId="0" borderId="0" xfId="0" applyNumberFormat="1" applyAlignment="1">
      <alignment wrapText="1"/>
    </xf>
    <xf numFmtId="0" fontId="0" fillId="0" borderId="0" xfId="0" applyAlignment="1">
      <alignment horizontal="left" vertical="top"/>
    </xf>
    <xf numFmtId="0" fontId="30" fillId="10" borderId="27" xfId="0" applyFont="1" applyFill="1" applyBorder="1" applyAlignment="1" applyProtection="1">
      <alignment horizontal="center"/>
      <protection locked="0"/>
    </xf>
    <xf numFmtId="0" fontId="25" fillId="0" borderId="0" xfId="0" applyFont="1"/>
    <xf numFmtId="1" fontId="0" fillId="3" borderId="0" xfId="0" applyNumberFormat="1" applyFill="1" applyAlignment="1" applyProtection="1">
      <alignment horizontal="left" vertical="top"/>
      <protection locked="0"/>
    </xf>
    <xf numFmtId="1" fontId="2" fillId="15" borderId="27" xfId="0" applyNumberFormat="1" applyFont="1" applyFill="1" applyBorder="1" applyAlignment="1">
      <alignment horizontal="center" vertical="center"/>
    </xf>
    <xf numFmtId="1" fontId="2" fillId="15" borderId="34" xfId="0" applyNumberFormat="1" applyFont="1" applyFill="1" applyBorder="1" applyAlignment="1">
      <alignment horizontal="center" vertical="center"/>
    </xf>
    <xf numFmtId="1" fontId="2" fillId="15" borderId="6" xfId="0" applyNumberFormat="1" applyFont="1" applyFill="1" applyBorder="1" applyAlignment="1">
      <alignment horizontal="center" vertical="center"/>
    </xf>
    <xf numFmtId="1" fontId="2" fillId="15" borderId="12" xfId="0" applyNumberFormat="1" applyFont="1" applyFill="1" applyBorder="1" applyAlignment="1">
      <alignment horizontal="center" vertical="center"/>
    </xf>
    <xf numFmtId="1" fontId="2" fillId="15" borderId="25" xfId="0" applyNumberFormat="1" applyFont="1" applyFill="1" applyBorder="1" applyAlignment="1">
      <alignment horizontal="center" vertical="center"/>
    </xf>
    <xf numFmtId="1" fontId="2" fillId="15" borderId="56" xfId="0" applyNumberFormat="1" applyFont="1" applyFill="1" applyBorder="1" applyAlignment="1">
      <alignment horizontal="center" vertical="center"/>
    </xf>
    <xf numFmtId="1" fontId="2" fillId="15" borderId="18" xfId="0" applyNumberFormat="1" applyFont="1" applyFill="1" applyBorder="1" applyAlignment="1">
      <alignment horizontal="center" vertical="center"/>
    </xf>
    <xf numFmtId="1" fontId="2" fillId="15" borderId="4" xfId="0" applyNumberFormat="1" applyFont="1" applyFill="1" applyBorder="1" applyAlignment="1">
      <alignment horizontal="center" vertical="center"/>
    </xf>
    <xf numFmtId="1" fontId="2" fillId="15" borderId="13" xfId="0" applyNumberFormat="1" applyFont="1" applyFill="1" applyBorder="1" applyAlignment="1">
      <alignment horizontal="center" vertical="center"/>
    </xf>
    <xf numFmtId="1" fontId="2" fillId="15" borderId="20" xfId="0" applyNumberFormat="1" applyFont="1" applyFill="1" applyBorder="1" applyAlignment="1">
      <alignment horizontal="center" vertical="center"/>
    </xf>
    <xf numFmtId="0" fontId="41" fillId="3" borderId="0" xfId="0" applyFont="1" applyFill="1"/>
    <xf numFmtId="0" fontId="30" fillId="13" borderId="20" xfId="0" applyFont="1" applyFill="1" applyBorder="1" applyAlignment="1">
      <alignment horizontal="left" vertical="center"/>
    </xf>
    <xf numFmtId="0" fontId="0" fillId="3" borderId="0" xfId="0" applyFill="1" applyAlignment="1">
      <alignment horizontal="left" vertical="top" wrapText="1"/>
    </xf>
    <xf numFmtId="0" fontId="45" fillId="9" borderId="21" xfId="0" applyFont="1" applyFill="1" applyBorder="1" applyAlignment="1">
      <alignment horizontal="center" vertical="center" wrapText="1"/>
    </xf>
    <xf numFmtId="0" fontId="45" fillId="9" borderId="1" xfId="0" applyFont="1" applyFill="1" applyBorder="1" applyAlignment="1">
      <alignment horizontal="center" vertical="center" wrapText="1"/>
    </xf>
    <xf numFmtId="0" fontId="45" fillId="9" borderId="33" xfId="0" applyFont="1" applyFill="1" applyBorder="1" applyAlignment="1">
      <alignment horizontal="center" vertical="center" wrapText="1"/>
    </xf>
    <xf numFmtId="0" fontId="45" fillId="9" borderId="21" xfId="0" applyFont="1" applyFill="1" applyBorder="1" applyAlignment="1">
      <alignment horizontal="center" vertical="center"/>
    </xf>
    <xf numFmtId="0" fontId="13" fillId="3" borderId="0" xfId="0" applyFont="1" applyFill="1" applyAlignment="1">
      <alignment vertical="center"/>
    </xf>
    <xf numFmtId="0" fontId="45" fillId="9" borderId="4" xfId="0" applyFont="1" applyFill="1" applyBorder="1" applyAlignment="1">
      <alignment horizontal="center" wrapText="1"/>
    </xf>
    <xf numFmtId="0" fontId="0" fillId="0" borderId="23" xfId="0" applyBorder="1" applyAlignment="1">
      <alignment horizontal="left" vertical="center"/>
    </xf>
    <xf numFmtId="0" fontId="0" fillId="0" borderId="23" xfId="0" applyBorder="1"/>
    <xf numFmtId="0" fontId="0" fillId="0" borderId="22" xfId="0" applyBorder="1" applyAlignment="1">
      <alignment horizontal="left" vertical="center"/>
    </xf>
    <xf numFmtId="0" fontId="0" fillId="0" borderId="22" xfId="0" applyBorder="1"/>
    <xf numFmtId="168" fontId="0" fillId="0" borderId="22" xfId="0" applyNumberFormat="1" applyBorder="1" applyProtection="1">
      <protection locked="0"/>
    </xf>
    <xf numFmtId="168" fontId="0" fillId="3" borderId="22" xfId="0" applyNumberFormat="1" applyFill="1" applyBorder="1" applyProtection="1">
      <protection locked="0"/>
    </xf>
    <xf numFmtId="0" fontId="1" fillId="2" borderId="6" xfId="0" applyFont="1" applyFill="1" applyBorder="1"/>
    <xf numFmtId="0" fontId="1" fillId="2" borderId="6" xfId="0" applyFont="1" applyFill="1" applyBorder="1" applyAlignment="1">
      <alignment wrapText="1"/>
    </xf>
    <xf numFmtId="168" fontId="0" fillId="0" borderId="23" xfId="0" applyNumberFormat="1" applyBorder="1"/>
    <xf numFmtId="0" fontId="41" fillId="0" borderId="0" xfId="0" applyFont="1"/>
    <xf numFmtId="0" fontId="33" fillId="3" borderId="0" xfId="0" applyFont="1" applyFill="1" applyAlignment="1">
      <alignment vertical="center"/>
    </xf>
    <xf numFmtId="0" fontId="33" fillId="0" borderId="0" xfId="0" applyFont="1" applyAlignment="1">
      <alignment horizontal="center" vertical="center"/>
    </xf>
    <xf numFmtId="0" fontId="0" fillId="10" borderId="51" xfId="0" applyFill="1" applyBorder="1"/>
    <xf numFmtId="0" fontId="0" fillId="10" borderId="52" xfId="0" applyFill="1" applyBorder="1" applyAlignment="1">
      <alignment vertical="center"/>
    </xf>
    <xf numFmtId="0" fontId="0" fillId="10" borderId="52" xfId="0" applyFill="1" applyBorder="1" applyAlignment="1">
      <alignment horizontal="right" vertical="center"/>
    </xf>
    <xf numFmtId="0" fontId="0" fillId="10" borderId="30" xfId="0" applyFill="1" applyBorder="1"/>
    <xf numFmtId="0" fontId="0" fillId="10" borderId="34" xfId="0" applyFill="1" applyBorder="1" applyAlignment="1">
      <alignment vertical="center"/>
    </xf>
    <xf numFmtId="0" fontId="0" fillId="10" borderId="34" xfId="0" applyFill="1" applyBorder="1"/>
    <xf numFmtId="0" fontId="0" fillId="10" borderId="52" xfId="0" applyFill="1" applyBorder="1"/>
    <xf numFmtId="0" fontId="0" fillId="10" borderId="31" xfId="0" applyFill="1" applyBorder="1"/>
    <xf numFmtId="0" fontId="0" fillId="10" borderId="53" xfId="0" applyFill="1" applyBorder="1"/>
    <xf numFmtId="0" fontId="2" fillId="0" borderId="0" xfId="0" applyFont="1" applyAlignment="1">
      <alignment vertical="top" wrapText="1"/>
    </xf>
    <xf numFmtId="0" fontId="1" fillId="10" borderId="0" xfId="0" applyFont="1" applyFill="1"/>
    <xf numFmtId="0" fontId="0" fillId="10" borderId="0" xfId="0" applyFill="1"/>
    <xf numFmtId="0" fontId="33" fillId="0" borderId="0" xfId="0" applyFont="1"/>
    <xf numFmtId="0" fontId="9" fillId="0" borderId="0" xfId="0" applyFont="1"/>
    <xf numFmtId="0" fontId="52" fillId="0" borderId="0" xfId="0" applyFont="1" applyAlignment="1">
      <alignment vertical="top" wrapText="1"/>
    </xf>
    <xf numFmtId="0" fontId="0" fillId="10" borderId="0" xfId="0" applyFill="1" applyProtection="1">
      <protection locked="0"/>
    </xf>
    <xf numFmtId="0" fontId="1" fillId="2" borderId="58" xfId="0" applyFont="1" applyFill="1" applyBorder="1" applyAlignment="1">
      <alignment horizontal="center"/>
    </xf>
    <xf numFmtId="168" fontId="0" fillId="12" borderId="6" xfId="0" applyNumberFormat="1" applyFill="1" applyBorder="1"/>
    <xf numFmtId="0" fontId="33" fillId="8" borderId="0" xfId="0" applyFont="1" applyFill="1"/>
    <xf numFmtId="0" fontId="33" fillId="8" borderId="0" xfId="0" applyFont="1" applyFill="1" applyAlignment="1">
      <alignment vertical="center"/>
    </xf>
    <xf numFmtId="168" fontId="0" fillId="0" borderId="22" xfId="0" applyNumberFormat="1" applyBorder="1"/>
    <xf numFmtId="168" fontId="0" fillId="3" borderId="22" xfId="0" applyNumberFormat="1" applyFill="1" applyBorder="1"/>
    <xf numFmtId="0" fontId="33" fillId="0" borderId="0" xfId="0" applyFont="1" applyAlignment="1">
      <alignment horizontal="left" vertical="center"/>
    </xf>
    <xf numFmtId="0" fontId="9" fillId="3" borderId="0" xfId="0" applyFont="1" applyFill="1"/>
    <xf numFmtId="0" fontId="5" fillId="3" borderId="0" xfId="0" applyFont="1" applyFill="1"/>
    <xf numFmtId="49" fontId="0" fillId="3" borderId="0" xfId="0" applyNumberFormat="1" applyFill="1" applyAlignment="1">
      <alignment wrapText="1"/>
    </xf>
    <xf numFmtId="0" fontId="0" fillId="3" borderId="0" xfId="0" applyFill="1" applyAlignment="1">
      <alignment vertical="top"/>
    </xf>
    <xf numFmtId="0" fontId="0" fillId="17" borderId="0" xfId="0" applyFill="1" applyAlignment="1">
      <alignment horizontal="left" vertical="center"/>
    </xf>
    <xf numFmtId="0" fontId="61" fillId="17" borderId="0" xfId="0" applyFont="1" applyFill="1" applyAlignment="1">
      <alignment horizontal="left" vertical="center"/>
    </xf>
    <xf numFmtId="0" fontId="2" fillId="17" borderId="0" xfId="0" applyFont="1" applyFill="1" applyAlignment="1">
      <alignment horizontal="center" vertical="center"/>
    </xf>
    <xf numFmtId="0" fontId="0" fillId="17" borderId="0" xfId="0" applyFill="1" applyAlignment="1">
      <alignment horizontal="center" vertical="center"/>
    </xf>
    <xf numFmtId="167" fontId="0" fillId="17" borderId="0" xfId="1" applyNumberFormat="1" applyFont="1" applyFill="1" applyBorder="1" applyAlignment="1" applyProtection="1">
      <alignment horizontal="center" vertical="center"/>
    </xf>
    <xf numFmtId="1" fontId="2" fillId="17" borderId="0" xfId="0" applyNumberFormat="1" applyFont="1" applyFill="1" applyAlignment="1">
      <alignment horizontal="center" vertical="center"/>
    </xf>
    <xf numFmtId="1" fontId="0" fillId="17" borderId="0" xfId="0" applyNumberFormat="1" applyFill="1" applyAlignment="1">
      <alignment horizontal="center" vertical="center"/>
    </xf>
    <xf numFmtId="2" fontId="2" fillId="17" borderId="0" xfId="0" applyNumberFormat="1" applyFont="1" applyFill="1" applyAlignment="1">
      <alignment horizontal="center" vertical="center"/>
    </xf>
    <xf numFmtId="167" fontId="0" fillId="17" borderId="55" xfId="1" applyNumberFormat="1" applyFont="1" applyFill="1" applyBorder="1" applyAlignment="1" applyProtection="1">
      <alignment horizontal="center" vertical="center"/>
    </xf>
    <xf numFmtId="0" fontId="0" fillId="3" borderId="2" xfId="0" applyFill="1" applyBorder="1" applyAlignment="1">
      <alignment horizontal="left" vertical="center"/>
    </xf>
    <xf numFmtId="0" fontId="5" fillId="3" borderId="0" xfId="0" applyFont="1" applyFill="1" applyAlignment="1">
      <alignment horizontal="center" vertical="center"/>
    </xf>
    <xf numFmtId="0" fontId="5" fillId="3" borderId="0" xfId="0" applyFont="1" applyFill="1" applyAlignment="1">
      <alignment horizontal="left" vertical="center"/>
    </xf>
    <xf numFmtId="0" fontId="0" fillId="10" borderId="38" xfId="0" applyFill="1" applyBorder="1" applyAlignment="1">
      <alignment horizontal="left" vertical="top" wrapText="1"/>
    </xf>
    <xf numFmtId="0" fontId="0" fillId="10" borderId="39" xfId="0" applyFill="1" applyBorder="1" applyAlignment="1">
      <alignment horizontal="left" vertical="top" wrapText="1"/>
    </xf>
    <xf numFmtId="0" fontId="73" fillId="10" borderId="38" xfId="0" applyFont="1" applyFill="1" applyBorder="1" applyAlignment="1">
      <alignment horizontal="left"/>
    </xf>
    <xf numFmtId="0" fontId="67" fillId="10" borderId="39" xfId="0" applyFont="1" applyFill="1" applyBorder="1" applyAlignment="1">
      <alignment horizontal="left" vertical="top" wrapText="1"/>
    </xf>
    <xf numFmtId="0" fontId="0" fillId="10" borderId="38" xfId="0" applyFill="1" applyBorder="1" applyAlignment="1">
      <alignment horizontal="left" vertical="top"/>
    </xf>
    <xf numFmtId="0" fontId="70" fillId="10" borderId="38" xfId="0" applyFont="1" applyFill="1" applyBorder="1" applyAlignment="1">
      <alignment horizontal="left" vertical="top" wrapText="1"/>
    </xf>
    <xf numFmtId="0" fontId="0" fillId="10" borderId="38" xfId="0" quotePrefix="1" applyFill="1" applyBorder="1" applyAlignment="1">
      <alignment horizontal="left" vertical="top" wrapText="1"/>
    </xf>
    <xf numFmtId="0" fontId="72" fillId="10" borderId="38" xfId="0" quotePrefix="1" applyFont="1" applyFill="1" applyBorder="1" applyAlignment="1">
      <alignment horizontal="left" vertical="top" wrapText="1"/>
    </xf>
    <xf numFmtId="0" fontId="76" fillId="10" borderId="38" xfId="0" quotePrefix="1" applyFont="1" applyFill="1" applyBorder="1" applyAlignment="1">
      <alignment horizontal="left" vertical="top" wrapText="1"/>
    </xf>
    <xf numFmtId="0" fontId="26" fillId="10" borderId="38" xfId="0" quotePrefix="1" applyFont="1" applyFill="1" applyBorder="1" applyAlignment="1">
      <alignment horizontal="left" vertical="top" wrapText="1"/>
    </xf>
    <xf numFmtId="0" fontId="0" fillId="10" borderId="38" xfId="0" applyFill="1" applyBorder="1"/>
    <xf numFmtId="0" fontId="0" fillId="10" borderId="39" xfId="0" applyFill="1" applyBorder="1"/>
    <xf numFmtId="0" fontId="73" fillId="10" borderId="38" xfId="0" applyFont="1" applyFill="1" applyBorder="1"/>
    <xf numFmtId="0" fontId="67" fillId="10" borderId="39" xfId="0" applyFont="1" applyFill="1" applyBorder="1" applyAlignment="1">
      <alignment vertical="top" wrapText="1"/>
    </xf>
    <xf numFmtId="0" fontId="65" fillId="0" borderId="0" xfId="0" applyFont="1" applyAlignment="1">
      <alignment horizontal="center" wrapText="1"/>
    </xf>
    <xf numFmtId="1" fontId="0" fillId="3" borderId="0" xfId="0" applyNumberFormat="1" applyFill="1" applyAlignment="1">
      <alignment horizontal="center" vertical="center"/>
    </xf>
    <xf numFmtId="0" fontId="0" fillId="0" borderId="68" xfId="0" applyBorder="1"/>
    <xf numFmtId="0" fontId="64" fillId="0" borderId="0" xfId="0" applyFont="1"/>
    <xf numFmtId="0" fontId="82" fillId="0" borderId="0" xfId="0" applyFont="1" applyAlignment="1">
      <alignment horizontal="left" vertical="center"/>
    </xf>
    <xf numFmtId="0" fontId="91" fillId="0" borderId="0" xfId="0" applyFont="1" applyAlignment="1">
      <alignment horizontal="center" vertical="center"/>
    </xf>
    <xf numFmtId="0" fontId="92" fillId="0" borderId="0" xfId="0" applyFont="1" applyAlignment="1">
      <alignment horizontal="center" vertical="center"/>
    </xf>
    <xf numFmtId="0" fontId="65" fillId="0" borderId="0" xfId="0" applyFont="1" applyAlignment="1">
      <alignment wrapText="1"/>
    </xf>
    <xf numFmtId="0" fontId="65" fillId="20" borderId="0" xfId="0" applyFont="1" applyFill="1" applyAlignment="1">
      <alignment wrapText="1"/>
    </xf>
    <xf numFmtId="0" fontId="0" fillId="20" borderId="0" xfId="0" applyFill="1"/>
    <xf numFmtId="0" fontId="2" fillId="20" borderId="0" xfId="0" applyFont="1" applyFill="1" applyAlignment="1">
      <alignment vertical="top" wrapText="1"/>
    </xf>
    <xf numFmtId="0" fontId="65" fillId="20" borderId="0" xfId="0" applyFont="1" applyFill="1" applyAlignment="1">
      <alignment horizontal="center" wrapText="1"/>
    </xf>
    <xf numFmtId="0" fontId="9" fillId="14" borderId="17" xfId="0" applyFont="1" applyFill="1" applyBorder="1"/>
    <xf numFmtId="0" fontId="9" fillId="14" borderId="6" xfId="0" applyFont="1" applyFill="1" applyBorder="1"/>
    <xf numFmtId="0" fontId="9" fillId="3" borderId="0" xfId="0" applyFont="1" applyFill="1" applyAlignment="1">
      <alignment horizontal="center"/>
    </xf>
    <xf numFmtId="0" fontId="0" fillId="3" borderId="9" xfId="0" applyFill="1" applyBorder="1"/>
    <xf numFmtId="1" fontId="0" fillId="3" borderId="9" xfId="0" applyNumberFormat="1" applyFill="1" applyBorder="1" applyAlignment="1">
      <alignment horizontal="center" vertical="center"/>
    </xf>
    <xf numFmtId="0" fontId="9" fillId="9" borderId="6" xfId="0" applyFont="1" applyFill="1" applyBorder="1" applyAlignment="1">
      <alignment horizontal="left"/>
    </xf>
    <xf numFmtId="0" fontId="90" fillId="0" borderId="0" xfId="0" applyFont="1"/>
    <xf numFmtId="0" fontId="2" fillId="3" borderId="0" xfId="0" applyFont="1" applyFill="1" applyAlignment="1">
      <alignment vertical="top" wrapText="1"/>
    </xf>
    <xf numFmtId="0" fontId="33" fillId="3" borderId="0" xfId="0" applyFont="1" applyFill="1" applyAlignment="1">
      <alignment horizontal="left"/>
    </xf>
    <xf numFmtId="0" fontId="57" fillId="16" borderId="4" xfId="0" applyFont="1" applyFill="1" applyBorder="1" applyAlignment="1">
      <alignment horizontal="center" vertical="center" wrapText="1"/>
    </xf>
    <xf numFmtId="0" fontId="57" fillId="16" borderId="66" xfId="0" applyFont="1" applyFill="1" applyBorder="1" applyAlignment="1">
      <alignment horizontal="center" vertical="center" wrapText="1"/>
    </xf>
    <xf numFmtId="0" fontId="61" fillId="17" borderId="55" xfId="0" applyFont="1" applyFill="1" applyBorder="1" applyAlignment="1">
      <alignment horizontal="left" vertical="center"/>
    </xf>
    <xf numFmtId="0" fontId="61" fillId="17" borderId="55" xfId="0" applyFont="1" applyFill="1" applyBorder="1" applyAlignment="1">
      <alignment vertical="center"/>
    </xf>
    <xf numFmtId="0" fontId="0" fillId="17" borderId="55" xfId="0" applyFill="1" applyBorder="1" applyAlignment="1">
      <alignment horizontal="left" vertical="center"/>
    </xf>
    <xf numFmtId="1" fontId="1" fillId="17" borderId="55" xfId="0" applyNumberFormat="1" applyFont="1" applyFill="1" applyBorder="1" applyAlignment="1">
      <alignment horizontal="center" vertical="center"/>
    </xf>
    <xf numFmtId="1" fontId="0" fillId="17" borderId="55" xfId="0" applyNumberFormat="1" applyFill="1" applyBorder="1" applyAlignment="1">
      <alignment horizontal="center" vertical="center"/>
    </xf>
    <xf numFmtId="1" fontId="1" fillId="3" borderId="0" xfId="0" applyNumberFormat="1" applyFont="1" applyFill="1" applyAlignment="1">
      <alignment horizontal="center" vertical="center"/>
    </xf>
    <xf numFmtId="0" fontId="33" fillId="18" borderId="0" xfId="0" applyFont="1" applyFill="1" applyAlignment="1">
      <alignment horizontal="center" vertical="center"/>
    </xf>
    <xf numFmtId="171" fontId="85" fillId="3" borderId="0" xfId="0" applyNumberFormat="1" applyFont="1" applyFill="1" applyAlignment="1">
      <alignment horizontal="left" vertical="center" wrapText="1"/>
    </xf>
    <xf numFmtId="0" fontId="86" fillId="3" borderId="0" xfId="0" applyFont="1" applyFill="1" applyAlignment="1">
      <alignment horizontal="left" vertical="center"/>
    </xf>
    <xf numFmtId="171" fontId="87" fillId="0" borderId="0" xfId="0" applyNumberFormat="1" applyFont="1" applyAlignment="1">
      <alignment horizontal="right" vertical="center" wrapText="1"/>
    </xf>
    <xf numFmtId="171" fontId="87" fillId="0" borderId="0" xfId="0" applyNumberFormat="1" applyFont="1" applyAlignment="1">
      <alignment horizontal="left" vertical="center" wrapText="1"/>
    </xf>
    <xf numFmtId="0" fontId="9" fillId="3" borderId="0" xfId="0" applyFont="1" applyFill="1" applyAlignment="1">
      <alignment horizontal="left" vertical="center"/>
    </xf>
    <xf numFmtId="0" fontId="94" fillId="0" borderId="0" xfId="0" applyFont="1" applyAlignment="1">
      <alignment vertical="top" wrapText="1"/>
    </xf>
    <xf numFmtId="1" fontId="5" fillId="0" borderId="0" xfId="0" applyNumberFormat="1" applyFont="1"/>
    <xf numFmtId="167" fontId="5" fillId="0" borderId="0" xfId="0" applyNumberFormat="1" applyFont="1"/>
    <xf numFmtId="0" fontId="94" fillId="0" borderId="0" xfId="0" applyFont="1" applyAlignment="1">
      <alignment vertical="top"/>
    </xf>
    <xf numFmtId="1" fontId="25" fillId="0" borderId="0" xfId="0" applyNumberFormat="1" applyFont="1" applyAlignment="1">
      <alignment vertical="center"/>
    </xf>
    <xf numFmtId="49" fontId="0" fillId="0" borderId="22" xfId="0" applyNumberFormat="1" applyBorder="1"/>
    <xf numFmtId="0" fontId="0" fillId="0" borderId="29" xfId="0" applyBorder="1"/>
    <xf numFmtId="168" fontId="0" fillId="8" borderId="23" xfId="0" applyNumberFormat="1" applyFill="1" applyBorder="1"/>
    <xf numFmtId="0" fontId="21" fillId="0" borderId="0" xfId="0" applyFont="1"/>
    <xf numFmtId="0" fontId="73" fillId="17" borderId="35" xfId="0" applyFont="1" applyFill="1" applyBorder="1"/>
    <xf numFmtId="0" fontId="67" fillId="17" borderId="37" xfId="0" applyFont="1" applyFill="1" applyBorder="1" applyAlignment="1">
      <alignment vertical="top" wrapText="1"/>
    </xf>
    <xf numFmtId="0" fontId="0" fillId="17" borderId="38" xfId="0" applyFill="1" applyBorder="1" applyAlignment="1">
      <alignment horizontal="left" vertical="center" wrapText="1" indent="1"/>
    </xf>
    <xf numFmtId="0" fontId="0" fillId="17" borderId="39" xfId="0" applyFill="1" applyBorder="1" applyAlignment="1">
      <alignment horizontal="left" vertical="center" wrapText="1" indent="1"/>
    </xf>
    <xf numFmtId="0" fontId="73" fillId="17" borderId="38" xfId="0" applyFont="1" applyFill="1" applyBorder="1" applyAlignment="1">
      <alignment horizontal="left" vertical="center" indent="1"/>
    </xf>
    <xf numFmtId="0" fontId="67" fillId="17" borderId="39" xfId="0" applyFont="1" applyFill="1" applyBorder="1" applyAlignment="1">
      <alignment horizontal="left" vertical="center" wrapText="1" indent="1"/>
    </xf>
    <xf numFmtId="0" fontId="0" fillId="17" borderId="40" xfId="0" applyFill="1" applyBorder="1"/>
    <xf numFmtId="0" fontId="0" fillId="17" borderId="42" xfId="0" applyFill="1" applyBorder="1"/>
    <xf numFmtId="0" fontId="0" fillId="3" borderId="0" xfId="0" applyFill="1" applyAlignment="1">
      <alignment wrapText="1"/>
    </xf>
    <xf numFmtId="0" fontId="0" fillId="3" borderId="0" xfId="0" applyFill="1" applyAlignment="1">
      <alignment horizontal="left" vertical="top"/>
    </xf>
    <xf numFmtId="49" fontId="73" fillId="3" borderId="0" xfId="0" applyNumberFormat="1" applyFont="1" applyFill="1" applyAlignment="1">
      <alignment vertical="top"/>
    </xf>
    <xf numFmtId="0" fontId="35" fillId="3" borderId="0" xfId="0" applyFont="1" applyFill="1" applyAlignment="1">
      <alignment vertical="center"/>
    </xf>
    <xf numFmtId="0" fontId="35" fillId="3" borderId="0" xfId="0" applyFont="1" applyFill="1" applyAlignment="1">
      <alignment horizontal="center" vertical="center" wrapText="1"/>
    </xf>
    <xf numFmtId="0" fontId="49" fillId="3" borderId="0" xfId="0" applyFont="1" applyFill="1" applyAlignment="1">
      <alignment vertical="top" wrapText="1"/>
    </xf>
    <xf numFmtId="0" fontId="22" fillId="3" borderId="0" xfId="0" applyFont="1" applyFill="1" applyAlignment="1">
      <alignment vertical="top" wrapText="1"/>
    </xf>
    <xf numFmtId="0" fontId="22" fillId="3" borderId="0" xfId="0" applyFont="1" applyFill="1" applyAlignment="1">
      <alignment vertical="top"/>
    </xf>
    <xf numFmtId="0" fontId="2" fillId="3" borderId="0" xfId="0" applyFont="1" applyFill="1" applyAlignment="1">
      <alignment horizontal="left" vertical="top" wrapText="1"/>
    </xf>
    <xf numFmtId="0" fontId="44" fillId="3" borderId="0" xfId="0" applyFont="1" applyFill="1" applyAlignment="1">
      <alignment horizontal="left" vertical="top" wrapText="1"/>
    </xf>
    <xf numFmtId="0" fontId="22" fillId="3" borderId="0" xfId="0" applyFont="1" applyFill="1" applyAlignment="1">
      <alignment horizontal="left" vertical="top" wrapText="1"/>
    </xf>
    <xf numFmtId="0" fontId="42" fillId="3" borderId="0" xfId="0" applyFont="1" applyFill="1" applyAlignment="1">
      <alignment horizontal="left" vertical="top" wrapText="1"/>
    </xf>
    <xf numFmtId="49" fontId="43" fillId="3" borderId="0" xfId="0" applyNumberFormat="1" applyFont="1" applyFill="1" applyAlignment="1">
      <alignment horizontal="left" vertical="center" wrapText="1"/>
    </xf>
    <xf numFmtId="0" fontId="0" fillId="3" borderId="0" xfId="0" applyFill="1" applyAlignment="1">
      <alignment horizontal="left" vertical="center" wrapText="1"/>
    </xf>
    <xf numFmtId="49" fontId="30" fillId="3" borderId="0" xfId="0" applyNumberFormat="1" applyFont="1" applyFill="1" applyAlignment="1">
      <alignment horizontal="left" vertical="center"/>
    </xf>
    <xf numFmtId="0" fontId="20" fillId="0" borderId="0" xfId="0" applyFont="1" applyAlignment="1">
      <alignment vertical="center"/>
    </xf>
    <xf numFmtId="0" fontId="0" fillId="0" borderId="41" xfId="0" applyBorder="1" applyAlignment="1">
      <alignment horizontal="left" vertical="center"/>
    </xf>
    <xf numFmtId="0" fontId="0" fillId="0" borderId="41" xfId="0" applyBorder="1" applyAlignment="1">
      <alignment horizontal="center" vertical="center"/>
    </xf>
    <xf numFmtId="0" fontId="10" fillId="0" borderId="0" xfId="0" applyFont="1" applyAlignment="1">
      <alignment vertical="center"/>
    </xf>
    <xf numFmtId="0" fontId="83" fillId="0" borderId="0" xfId="0" applyFont="1" applyAlignment="1">
      <alignment horizontal="right" vertical="center"/>
    </xf>
    <xf numFmtId="0" fontId="21" fillId="3" borderId="0" xfId="0" applyFont="1" applyFill="1"/>
    <xf numFmtId="0" fontId="0" fillId="3" borderId="68" xfId="0" applyFill="1" applyBorder="1"/>
    <xf numFmtId="0" fontId="65" fillId="3" borderId="0" xfId="0" applyFont="1" applyFill="1" applyAlignment="1">
      <alignment wrapText="1"/>
    </xf>
    <xf numFmtId="0" fontId="65" fillId="3" borderId="0" xfId="0" applyFont="1" applyFill="1" applyAlignment="1">
      <alignment horizontal="center" wrapText="1"/>
    </xf>
    <xf numFmtId="0" fontId="94" fillId="3" borderId="0" xfId="0" applyFont="1" applyFill="1" applyAlignment="1">
      <alignment vertical="top" wrapText="1"/>
    </xf>
    <xf numFmtId="0" fontId="64" fillId="3" borderId="0" xfId="0" applyFont="1" applyFill="1"/>
    <xf numFmtId="0" fontId="25" fillId="3" borderId="0" xfId="0" applyFont="1" applyFill="1"/>
    <xf numFmtId="0" fontId="82" fillId="3" borderId="0" xfId="0" applyFont="1" applyFill="1" applyAlignment="1">
      <alignment horizontal="left" vertical="center"/>
    </xf>
    <xf numFmtId="0" fontId="91" fillId="3" borderId="0" xfId="0" applyFont="1" applyFill="1" applyAlignment="1">
      <alignment horizontal="center" vertical="center"/>
    </xf>
    <xf numFmtId="0" fontId="92" fillId="3" borderId="0" xfId="0" applyFont="1" applyFill="1" applyAlignment="1">
      <alignment horizontal="center" vertical="center"/>
    </xf>
    <xf numFmtId="0" fontId="0" fillId="3" borderId="3" xfId="0" applyFill="1" applyBorder="1" applyAlignment="1">
      <alignment horizontal="left" vertical="top" wrapText="1"/>
    </xf>
    <xf numFmtId="0" fontId="0" fillId="3" borderId="54" xfId="0" applyFill="1" applyBorder="1" applyAlignment="1">
      <alignment horizontal="left" vertical="top" wrapText="1"/>
    </xf>
    <xf numFmtId="0" fontId="67" fillId="3" borderId="3" xfId="0" applyFont="1" applyFill="1" applyBorder="1" applyAlignment="1">
      <alignment horizontal="left" vertical="top" wrapText="1"/>
    </xf>
    <xf numFmtId="0" fontId="36" fillId="3" borderId="0" xfId="0" applyFont="1" applyFill="1" applyAlignment="1">
      <alignment horizontal="center" vertical="center" wrapText="1"/>
    </xf>
    <xf numFmtId="0" fontId="37" fillId="3" borderId="21" xfId="0" applyFont="1" applyFill="1" applyBorder="1" applyAlignment="1">
      <alignment horizontal="center" vertical="center" wrapText="1"/>
    </xf>
    <xf numFmtId="0" fontId="37" fillId="3" borderId="1" xfId="0" applyFont="1" applyFill="1" applyBorder="1" applyAlignment="1">
      <alignment horizontal="center" vertical="center" wrapText="1"/>
    </xf>
    <xf numFmtId="0" fontId="1" fillId="3" borderId="0" xfId="0" applyFont="1" applyFill="1"/>
    <xf numFmtId="0" fontId="25" fillId="3" borderId="0" xfId="0" applyFont="1" applyFill="1" applyAlignment="1">
      <alignment wrapText="1"/>
    </xf>
    <xf numFmtId="0" fontId="1" fillId="3" borderId="61" xfId="0" applyFont="1" applyFill="1" applyBorder="1" applyAlignment="1">
      <alignment textRotation="45"/>
    </xf>
    <xf numFmtId="0" fontId="1" fillId="3" borderId="61" xfId="0" applyFont="1" applyFill="1" applyBorder="1" applyAlignment="1">
      <alignment textRotation="45" wrapText="1"/>
    </xf>
    <xf numFmtId="0" fontId="1" fillId="3" borderId="62" xfId="0" applyFont="1" applyFill="1" applyBorder="1" applyAlignment="1">
      <alignment horizontal="center"/>
    </xf>
    <xf numFmtId="0" fontId="1" fillId="3" borderId="63" xfId="0" applyFont="1" applyFill="1" applyBorder="1" applyAlignment="1">
      <alignment horizontal="center"/>
    </xf>
    <xf numFmtId="0" fontId="21" fillId="3" borderId="4" xfId="0" applyFont="1" applyFill="1" applyBorder="1" applyAlignment="1">
      <alignment wrapText="1"/>
    </xf>
    <xf numFmtId="2" fontId="0" fillId="3" borderId="23" xfId="0" applyNumberFormat="1" applyFill="1" applyBorder="1"/>
    <xf numFmtId="2" fontId="0" fillId="3" borderId="22" xfId="0" applyNumberFormat="1" applyFill="1" applyBorder="1"/>
    <xf numFmtId="2" fontId="0" fillId="0" borderId="22" xfId="0" applyNumberFormat="1" applyBorder="1"/>
    <xf numFmtId="2" fontId="0" fillId="12" borderId="6" xfId="0" applyNumberFormat="1" applyFill="1" applyBorder="1"/>
    <xf numFmtId="168" fontId="0" fillId="3" borderId="23" xfId="0" applyNumberFormat="1" applyFill="1" applyBorder="1"/>
    <xf numFmtId="2" fontId="0" fillId="3" borderId="23" xfId="0" applyNumberFormat="1" applyFill="1" applyBorder="1" applyProtection="1">
      <protection locked="0"/>
    </xf>
    <xf numFmtId="168" fontId="0" fillId="3" borderId="23" xfId="0" applyNumberFormat="1" applyFill="1" applyBorder="1" applyProtection="1">
      <protection locked="0"/>
    </xf>
    <xf numFmtId="2" fontId="0" fillId="3" borderId="22" xfId="0" applyNumberFormat="1" applyFill="1" applyBorder="1" applyProtection="1">
      <protection locked="0"/>
    </xf>
    <xf numFmtId="2" fontId="0" fillId="0" borderId="22" xfId="0" applyNumberFormat="1" applyBorder="1" applyProtection="1">
      <protection locked="0"/>
    </xf>
    <xf numFmtId="0" fontId="1" fillId="2" borderId="6" xfId="0" applyFont="1" applyFill="1" applyBorder="1" applyAlignment="1">
      <alignment horizontal="center" vertical="center" wrapText="1"/>
    </xf>
    <xf numFmtId="0" fontId="1" fillId="2" borderId="6" xfId="0" applyFont="1" applyFill="1" applyBorder="1" applyAlignment="1">
      <alignment vertical="center"/>
    </xf>
    <xf numFmtId="0" fontId="1" fillId="0" borderId="0" xfId="0" applyFont="1" applyAlignment="1">
      <alignment vertical="center"/>
    </xf>
    <xf numFmtId="169" fontId="0" fillId="0" borderId="0" xfId="0" applyNumberFormat="1" applyAlignment="1">
      <alignment vertical="center"/>
    </xf>
    <xf numFmtId="14" fontId="0" fillId="0" borderId="0" xfId="0" applyNumberFormat="1" applyAlignment="1">
      <alignment vertical="center"/>
    </xf>
    <xf numFmtId="0" fontId="0" fillId="0" borderId="0" xfId="0" applyAlignment="1">
      <alignment vertical="center" wrapText="1"/>
    </xf>
    <xf numFmtId="0" fontId="2" fillId="10" borderId="6" xfId="0" applyFont="1" applyFill="1" applyBorder="1" applyAlignment="1" applyProtection="1">
      <alignment horizontal="center" vertical="center"/>
      <protection locked="0"/>
    </xf>
    <xf numFmtId="0" fontId="0" fillId="0" borderId="0" xfId="0" applyAlignment="1">
      <alignment horizontal="left" vertical="top" wrapText="1"/>
    </xf>
    <xf numFmtId="0" fontId="0" fillId="0" borderId="0" xfId="0" applyAlignment="1">
      <alignment vertical="top" wrapText="1"/>
    </xf>
    <xf numFmtId="14" fontId="0" fillId="0" borderId="0" xfId="0" applyNumberFormat="1" applyAlignment="1">
      <alignment vertical="top"/>
    </xf>
    <xf numFmtId="0" fontId="0" fillId="0" borderId="0" xfId="0" applyAlignment="1">
      <alignment vertical="top"/>
    </xf>
    <xf numFmtId="14" fontId="0" fillId="0" borderId="0" xfId="0" applyNumberFormat="1" applyAlignment="1">
      <alignment vertical="top" wrapText="1"/>
    </xf>
    <xf numFmtId="14" fontId="0" fillId="0" borderId="0" xfId="0" applyNumberFormat="1"/>
    <xf numFmtId="0" fontId="2" fillId="10" borderId="73" xfId="0" applyFont="1" applyFill="1" applyBorder="1" applyAlignment="1" applyProtection="1">
      <alignment horizontal="left" vertical="center"/>
      <protection locked="0"/>
    </xf>
    <xf numFmtId="169" fontId="2" fillId="0" borderId="52" xfId="0" applyNumberFormat="1" applyFont="1" applyBorder="1" applyAlignment="1" applyProtection="1">
      <alignment horizontal="center" vertical="center"/>
      <protection locked="0"/>
    </xf>
    <xf numFmtId="0" fontId="59" fillId="11" borderId="74" xfId="0" applyFont="1" applyFill="1" applyBorder="1" applyAlignment="1">
      <alignment horizontal="left" vertical="center"/>
    </xf>
    <xf numFmtId="169" fontId="2" fillId="12" borderId="52" xfId="0" applyNumberFormat="1" applyFont="1" applyFill="1" applyBorder="1" applyAlignment="1" applyProtection="1">
      <alignment horizontal="center" vertical="center"/>
      <protection locked="0"/>
    </xf>
    <xf numFmtId="0" fontId="59" fillId="11" borderId="31" xfId="0" applyFont="1" applyFill="1" applyBorder="1" applyAlignment="1">
      <alignment horizontal="left" vertical="center"/>
    </xf>
    <xf numFmtId="0" fontId="59" fillId="12" borderId="75" xfId="0" applyFont="1" applyFill="1" applyBorder="1" applyAlignment="1">
      <alignment horizontal="left" vertical="center"/>
    </xf>
    <xf numFmtId="0" fontId="59" fillId="12" borderId="75" xfId="0" quotePrefix="1" applyFont="1" applyFill="1" applyBorder="1" applyAlignment="1">
      <alignment horizontal="left" vertical="center"/>
    </xf>
    <xf numFmtId="0" fontId="2" fillId="20" borderId="75" xfId="0" applyFont="1" applyFill="1" applyBorder="1" applyAlignment="1" applyProtection="1">
      <alignment horizontal="left" vertical="center"/>
      <protection locked="0"/>
    </xf>
    <xf numFmtId="0" fontId="2" fillId="12" borderId="75" xfId="0" applyFont="1" applyFill="1" applyBorder="1" applyAlignment="1">
      <alignment horizontal="left" vertical="center"/>
    </xf>
    <xf numFmtId="170" fontId="2" fillId="20" borderId="75" xfId="1" applyNumberFormat="1" applyFont="1" applyFill="1" applyBorder="1" applyAlignment="1" applyProtection="1">
      <alignment horizontal="center" vertical="center"/>
      <protection locked="0"/>
    </xf>
    <xf numFmtId="169" fontId="2" fillId="12" borderId="53" xfId="0" applyNumberFormat="1" applyFont="1" applyFill="1" applyBorder="1" applyAlignment="1" applyProtection="1">
      <alignment horizontal="center" vertical="center"/>
      <protection locked="0"/>
    </xf>
    <xf numFmtId="1" fontId="2" fillId="15" borderId="28" xfId="0" applyNumberFormat="1" applyFont="1" applyFill="1" applyBorder="1" applyAlignment="1">
      <alignment horizontal="center" vertical="center"/>
    </xf>
    <xf numFmtId="1" fontId="2" fillId="15" borderId="31" xfId="0" applyNumberFormat="1" applyFont="1" applyFill="1" applyBorder="1" applyAlignment="1">
      <alignment horizontal="center" vertical="center"/>
    </xf>
    <xf numFmtId="1" fontId="2" fillId="15" borderId="75" xfId="0" applyNumberFormat="1" applyFont="1" applyFill="1" applyBorder="1" applyAlignment="1">
      <alignment horizontal="center" vertical="center"/>
    </xf>
    <xf numFmtId="1" fontId="2" fillId="15" borderId="76" xfId="0" applyNumberFormat="1" applyFont="1" applyFill="1" applyBorder="1" applyAlignment="1">
      <alignment horizontal="center" vertical="center"/>
    </xf>
    <xf numFmtId="1" fontId="2" fillId="15" borderId="26" xfId="0" applyNumberFormat="1" applyFont="1" applyFill="1" applyBorder="1" applyAlignment="1">
      <alignment horizontal="center" vertical="center"/>
    </xf>
    <xf numFmtId="0" fontId="0" fillId="0" borderId="23" xfId="0" applyBorder="1" applyAlignment="1">
      <alignment horizontal="left" vertical="center" wrapText="1"/>
    </xf>
    <xf numFmtId="0" fontId="21" fillId="0" borderId="22" xfId="0" applyFont="1" applyBorder="1" applyAlignment="1">
      <alignment horizontal="left" vertical="center"/>
    </xf>
    <xf numFmtId="0" fontId="5" fillId="0" borderId="0" xfId="0" applyFont="1" applyAlignment="1">
      <alignment vertical="center"/>
    </xf>
    <xf numFmtId="0" fontId="5" fillId="8" borderId="0" xfId="0" applyFont="1" applyFill="1" applyAlignment="1">
      <alignment horizontal="left" vertical="center"/>
    </xf>
    <xf numFmtId="0" fontId="5" fillId="0" borderId="0" xfId="0" applyFont="1" applyAlignment="1">
      <alignment horizontal="left" vertical="center"/>
    </xf>
    <xf numFmtId="0" fontId="5" fillId="0" borderId="0" xfId="0" applyFont="1" applyAlignment="1">
      <alignment horizontal="center" vertical="center"/>
    </xf>
    <xf numFmtId="0" fontId="25" fillId="0" borderId="0" xfId="0" applyFont="1" applyAlignment="1">
      <alignment vertical="center"/>
    </xf>
    <xf numFmtId="0" fontId="5" fillId="8" borderId="0" xfId="0" applyFont="1" applyFill="1" applyAlignment="1">
      <alignment vertical="center"/>
    </xf>
    <xf numFmtId="49" fontId="0" fillId="0" borderId="59" xfId="0" applyNumberFormat="1" applyBorder="1"/>
    <xf numFmtId="2" fontId="0" fillId="0" borderId="59" xfId="0" applyNumberFormat="1" applyBorder="1"/>
    <xf numFmtId="2" fontId="0" fillId="3" borderId="59" xfId="0" applyNumberFormat="1" applyFill="1" applyBorder="1"/>
    <xf numFmtId="168" fontId="0" fillId="0" borderId="59" xfId="0" applyNumberFormat="1" applyBorder="1"/>
    <xf numFmtId="49" fontId="0" fillId="0" borderId="17" xfId="0" applyNumberFormat="1" applyBorder="1"/>
    <xf numFmtId="2" fontId="0" fillId="0" borderId="17" xfId="0" applyNumberFormat="1" applyBorder="1"/>
    <xf numFmtId="168" fontId="0" fillId="0" borderId="17" xfId="0" applyNumberFormat="1" applyBorder="1"/>
    <xf numFmtId="168" fontId="0" fillId="3" borderId="59" xfId="0" applyNumberFormat="1" applyFill="1" applyBorder="1"/>
    <xf numFmtId="168" fontId="0" fillId="3" borderId="59" xfId="0" applyNumberFormat="1" applyFill="1" applyBorder="1" applyProtection="1">
      <protection locked="0"/>
    </xf>
    <xf numFmtId="0" fontId="0" fillId="3" borderId="6" xfId="0" applyFill="1" applyBorder="1" applyAlignment="1">
      <alignment horizontal="left" vertical="center"/>
    </xf>
    <xf numFmtId="0" fontId="21" fillId="0" borderId="0" xfId="0" applyFont="1" applyAlignment="1">
      <alignment vertical="center"/>
    </xf>
    <xf numFmtId="0" fontId="100" fillId="3" borderId="0" xfId="0" applyFont="1" applyFill="1" applyAlignment="1">
      <alignment horizontal="center" vertical="center"/>
    </xf>
    <xf numFmtId="2" fontId="5" fillId="0" borderId="0" xfId="0" applyNumberFormat="1" applyFont="1" applyAlignment="1">
      <alignment vertical="center"/>
    </xf>
    <xf numFmtId="1" fontId="5" fillId="0" borderId="0" xfId="0" applyNumberFormat="1" applyFont="1" applyAlignment="1">
      <alignment vertical="center"/>
    </xf>
    <xf numFmtId="0" fontId="60" fillId="3" borderId="0" xfId="0" applyFont="1" applyFill="1" applyAlignment="1" applyProtection="1">
      <alignment horizontal="center" vertical="center"/>
      <protection locked="0"/>
    </xf>
    <xf numFmtId="1" fontId="2" fillId="15" borderId="78" xfId="0" applyNumberFormat="1" applyFont="1" applyFill="1" applyBorder="1" applyAlignment="1">
      <alignment horizontal="center" vertical="center"/>
    </xf>
    <xf numFmtId="1" fontId="2" fillId="15" borderId="79" xfId="0" applyNumberFormat="1" applyFont="1" applyFill="1" applyBorder="1" applyAlignment="1">
      <alignment horizontal="center" vertical="center"/>
    </xf>
    <xf numFmtId="0" fontId="83" fillId="3" borderId="0" xfId="0" applyFont="1" applyFill="1" applyAlignment="1">
      <alignment horizontal="right" vertical="center"/>
    </xf>
    <xf numFmtId="0" fontId="60" fillId="3" borderId="0" xfId="0" applyFont="1" applyFill="1" applyAlignment="1" applyProtection="1">
      <alignment vertical="center"/>
      <protection locked="0"/>
    </xf>
    <xf numFmtId="169" fontId="2" fillId="21" borderId="52" xfId="0" applyNumberFormat="1" applyFont="1" applyFill="1" applyBorder="1" applyAlignment="1" applyProtection="1">
      <alignment horizontal="center" vertical="center"/>
      <protection locked="0"/>
    </xf>
    <xf numFmtId="1" fontId="5" fillId="3" borderId="0" xfId="0" applyNumberFormat="1" applyFont="1" applyFill="1" applyAlignment="1">
      <alignment horizontal="center" vertical="center"/>
    </xf>
    <xf numFmtId="0" fontId="101" fillId="3" borderId="0" xfId="0" applyFont="1" applyFill="1" applyAlignment="1">
      <alignment vertical="center"/>
    </xf>
    <xf numFmtId="171" fontId="101" fillId="3" borderId="0" xfId="0" applyNumberFormat="1" applyFont="1" applyFill="1" applyAlignment="1">
      <alignment horizontal="left" vertical="center"/>
    </xf>
    <xf numFmtId="0" fontId="98" fillId="3" borderId="0" xfId="0" applyFont="1" applyFill="1" applyAlignment="1">
      <alignment vertical="center"/>
    </xf>
    <xf numFmtId="0" fontId="101" fillId="0" borderId="0" xfId="0" applyFont="1" applyAlignment="1">
      <alignment vertical="center"/>
    </xf>
    <xf numFmtId="0" fontId="102" fillId="3" borderId="0" xfId="0" applyFont="1" applyFill="1" applyAlignment="1">
      <alignment horizontal="left" vertical="center"/>
    </xf>
    <xf numFmtId="0" fontId="104" fillId="3" borderId="0" xfId="0" applyFont="1" applyFill="1" applyAlignment="1">
      <alignment horizontal="left" vertical="center"/>
    </xf>
    <xf numFmtId="171" fontId="5" fillId="3" borderId="0" xfId="0" applyNumberFormat="1" applyFont="1" applyFill="1" applyAlignment="1">
      <alignment horizontal="left" vertical="center"/>
    </xf>
    <xf numFmtId="0" fontId="5" fillId="8" borderId="0" xfId="0" applyFont="1" applyFill="1"/>
    <xf numFmtId="0" fontId="105" fillId="3" borderId="0" xfId="0" applyFont="1" applyFill="1" applyAlignment="1">
      <alignment horizontal="center" vertical="top" wrapText="1"/>
    </xf>
    <xf numFmtId="1" fontId="25" fillId="0" borderId="0" xfId="0" applyNumberFormat="1" applyFont="1"/>
    <xf numFmtId="2" fontId="5" fillId="0" borderId="0" xfId="0" applyNumberFormat="1" applyFont="1"/>
    <xf numFmtId="0" fontId="0" fillId="22" borderId="6" xfId="0" applyFill="1" applyBorder="1" applyAlignment="1">
      <alignment horizontal="left"/>
    </xf>
    <xf numFmtId="1" fontId="0" fillId="22" borderId="6" xfId="0" applyNumberFormat="1" applyFill="1" applyBorder="1" applyAlignment="1">
      <alignment horizontal="center"/>
    </xf>
    <xf numFmtId="0" fontId="1" fillId="0" borderId="6" xfId="0" applyFont="1" applyBorder="1" applyAlignment="1">
      <alignment wrapText="1"/>
    </xf>
    <xf numFmtId="9" fontId="0" fillId="0" borderId="0" xfId="0" applyNumberFormat="1"/>
    <xf numFmtId="0" fontId="1" fillId="0" borderId="0" xfId="0" applyFont="1" applyAlignment="1">
      <alignment wrapText="1"/>
    </xf>
    <xf numFmtId="0" fontId="1" fillId="3" borderId="6" xfId="0" applyFont="1" applyFill="1" applyBorder="1" applyAlignment="1">
      <alignment wrapText="1"/>
    </xf>
    <xf numFmtId="0" fontId="1" fillId="0" borderId="0" xfId="0" applyFont="1" applyAlignment="1">
      <alignment horizontal="center" wrapText="1"/>
    </xf>
    <xf numFmtId="0" fontId="106" fillId="3" borderId="0" xfId="0" applyFont="1" applyFill="1" applyAlignment="1">
      <alignment vertical="center"/>
    </xf>
    <xf numFmtId="0" fontId="0" fillId="0" borderId="84" xfId="0" applyBorder="1"/>
    <xf numFmtId="0" fontId="0" fillId="3" borderId="86" xfId="0" applyFill="1" applyBorder="1"/>
    <xf numFmtId="0" fontId="0" fillId="3" borderId="89" xfId="0" applyFill="1" applyBorder="1"/>
    <xf numFmtId="0" fontId="0" fillId="3" borderId="85" xfId="0" applyFill="1" applyBorder="1"/>
    <xf numFmtId="0" fontId="0" fillId="3" borderId="90" xfId="0" applyFill="1" applyBorder="1"/>
    <xf numFmtId="0" fontId="0" fillId="0" borderId="91" xfId="0" applyBorder="1"/>
    <xf numFmtId="0" fontId="0" fillId="15" borderId="17" xfId="0" applyFill="1" applyBorder="1"/>
    <xf numFmtId="0" fontId="5" fillId="3" borderId="0" xfId="0" applyFont="1" applyFill="1" applyAlignment="1">
      <alignment horizontal="left" vertical="top"/>
    </xf>
    <xf numFmtId="0" fontId="107" fillId="3" borderId="0" xfId="0" applyFont="1" applyFill="1" applyAlignment="1">
      <alignment horizontal="center" vertical="center" wrapText="1"/>
    </xf>
    <xf numFmtId="0" fontId="5" fillId="0" borderId="0" xfId="0" applyFont="1" applyAlignment="1">
      <alignment horizontal="left" vertical="top"/>
    </xf>
    <xf numFmtId="0" fontId="110" fillId="0" borderId="0" xfId="0" applyFont="1" applyAlignment="1">
      <alignment horizontal="center" wrapText="1"/>
    </xf>
    <xf numFmtId="0" fontId="111" fillId="0" borderId="0" xfId="0" applyFont="1" applyAlignment="1">
      <alignment horizontal="center" vertical="center"/>
    </xf>
    <xf numFmtId="0" fontId="102" fillId="0" borderId="0" xfId="0" applyFont="1"/>
    <xf numFmtId="0" fontId="109" fillId="0" borderId="0" xfId="0" applyFont="1" applyAlignment="1">
      <alignment horizontal="right"/>
    </xf>
    <xf numFmtId="1" fontId="0" fillId="0" borderId="0" xfId="0" applyNumberFormat="1"/>
    <xf numFmtId="0" fontId="0" fillId="0" borderId="60" xfId="0" applyBorder="1" applyAlignment="1" applyProtection="1">
      <alignment horizontal="center"/>
      <protection locked="0"/>
    </xf>
    <xf numFmtId="0" fontId="0" fillId="3" borderId="92" xfId="0" applyFill="1" applyBorder="1"/>
    <xf numFmtId="0" fontId="0" fillId="0" borderId="11" xfId="0" applyBorder="1"/>
    <xf numFmtId="0" fontId="0" fillId="3" borderId="10" xfId="0" applyFill="1" applyBorder="1"/>
    <xf numFmtId="0" fontId="5" fillId="0" borderId="11" xfId="0" applyFont="1" applyBorder="1"/>
    <xf numFmtId="0" fontId="5" fillId="3" borderId="10" xfId="0" applyFont="1" applyFill="1" applyBorder="1"/>
    <xf numFmtId="0" fontId="5" fillId="0" borderId="82" xfId="0" applyFont="1" applyBorder="1"/>
    <xf numFmtId="0" fontId="5" fillId="0" borderId="16" xfId="0" applyFont="1" applyBorder="1"/>
    <xf numFmtId="0" fontId="5" fillId="3" borderId="83" xfId="0" applyFont="1" applyFill="1" applyBorder="1"/>
    <xf numFmtId="0" fontId="115" fillId="3" borderId="39" xfId="0" applyFont="1" applyFill="1" applyBorder="1" applyAlignment="1">
      <alignment horizontal="left" vertical="center"/>
    </xf>
    <xf numFmtId="0" fontId="115" fillId="3" borderId="42" xfId="0" applyFont="1" applyFill="1" applyBorder="1" applyAlignment="1">
      <alignment horizontal="left" vertical="center"/>
    </xf>
    <xf numFmtId="0" fontId="52" fillId="3" borderId="36" xfId="0" applyFont="1" applyFill="1" applyBorder="1" applyAlignment="1">
      <alignment horizontal="right" vertical="center"/>
    </xf>
    <xf numFmtId="0" fontId="114" fillId="3" borderId="0" xfId="0" applyFont="1" applyFill="1" applyAlignment="1">
      <alignment horizontal="right" vertical="center"/>
    </xf>
    <xf numFmtId="0" fontId="52" fillId="3" borderId="0" xfId="0" applyFont="1" applyFill="1" applyAlignment="1">
      <alignment horizontal="right" vertical="center"/>
    </xf>
    <xf numFmtId="0" fontId="9" fillId="9" borderId="4" xfId="0" applyFont="1" applyFill="1" applyBorder="1" applyAlignment="1">
      <alignment wrapText="1"/>
    </xf>
    <xf numFmtId="0" fontId="2" fillId="3" borderId="0" xfId="0" applyFont="1" applyFill="1" applyAlignment="1">
      <alignment vertical="center"/>
    </xf>
    <xf numFmtId="1" fontId="2" fillId="3" borderId="0" xfId="0" applyNumberFormat="1" applyFont="1" applyFill="1" applyAlignment="1">
      <alignment vertical="center"/>
    </xf>
    <xf numFmtId="2" fontId="0" fillId="0" borderId="0" xfId="0" applyNumberFormat="1"/>
    <xf numFmtId="171" fontId="117" fillId="3" borderId="39" xfId="0" applyNumberFormat="1" applyFont="1" applyFill="1" applyBorder="1" applyAlignment="1">
      <alignment horizontal="center" vertical="center"/>
    </xf>
    <xf numFmtId="0" fontId="117" fillId="3" borderId="0" xfId="0" applyFont="1" applyFill="1" applyAlignment="1">
      <alignment horizontal="right" vertical="center"/>
    </xf>
    <xf numFmtId="171" fontId="117" fillId="3" borderId="0" xfId="0" applyNumberFormat="1" applyFont="1" applyFill="1" applyAlignment="1">
      <alignment horizontal="right" vertical="center"/>
    </xf>
    <xf numFmtId="0" fontId="118" fillId="3" borderId="39" xfId="0" applyFont="1" applyFill="1" applyBorder="1" applyAlignment="1">
      <alignment horizontal="left" vertical="center"/>
    </xf>
    <xf numFmtId="0" fontId="5" fillId="17" borderId="0" xfId="0" applyFont="1" applyFill="1" applyAlignment="1">
      <alignment vertical="center"/>
    </xf>
    <xf numFmtId="1" fontId="5" fillId="17" borderId="0" xfId="0" applyNumberFormat="1" applyFont="1" applyFill="1" applyAlignment="1">
      <alignment horizontal="center" vertical="center"/>
    </xf>
    <xf numFmtId="1" fontId="5" fillId="17" borderId="55" xfId="0" applyNumberFormat="1" applyFont="1" applyFill="1" applyBorder="1" applyAlignment="1">
      <alignment horizontal="center" vertical="center"/>
    </xf>
    <xf numFmtId="1" fontId="10" fillId="3" borderId="0" xfId="0" applyNumberFormat="1" applyFont="1" applyFill="1" applyAlignment="1">
      <alignment vertical="center"/>
    </xf>
    <xf numFmtId="0" fontId="61" fillId="3" borderId="35" xfId="0" applyFont="1" applyFill="1" applyBorder="1" applyAlignment="1">
      <alignment horizontal="left" vertical="center"/>
    </xf>
    <xf numFmtId="0" fontId="61" fillId="3" borderId="38" xfId="0" applyFont="1" applyFill="1" applyBorder="1" applyAlignment="1">
      <alignment horizontal="left" vertical="center"/>
    </xf>
    <xf numFmtId="0" fontId="0" fillId="23" borderId="0" xfId="0" applyFill="1" applyAlignment="1">
      <alignment horizontal="left" vertical="center"/>
    </xf>
    <xf numFmtId="0" fontId="0" fillId="23" borderId="0" xfId="0" applyFill="1" applyAlignment="1">
      <alignment horizontal="center" vertical="center"/>
    </xf>
    <xf numFmtId="0" fontId="114" fillId="3" borderId="41" xfId="0" applyFont="1" applyFill="1" applyBorder="1" applyAlignment="1">
      <alignment horizontal="right" vertical="center"/>
    </xf>
    <xf numFmtId="0" fontId="52" fillId="3" borderId="36" xfId="0" applyFont="1" applyFill="1" applyBorder="1" applyAlignment="1">
      <alignment horizontal="right" vertical="center" indent="1"/>
    </xf>
    <xf numFmtId="0" fontId="114" fillId="3" borderId="0" xfId="0" applyFont="1" applyFill="1" applyAlignment="1">
      <alignment horizontal="right" vertical="center" indent="1"/>
    </xf>
    <xf numFmtId="0" fontId="117" fillId="3" borderId="0" xfId="0" applyFont="1" applyFill="1" applyAlignment="1">
      <alignment horizontal="right" vertical="center" indent="1"/>
    </xf>
    <xf numFmtId="0" fontId="52" fillId="3" borderId="0" xfId="0" applyFont="1" applyFill="1" applyAlignment="1">
      <alignment horizontal="right" vertical="center" indent="1"/>
    </xf>
    <xf numFmtId="0" fontId="114" fillId="3" borderId="41" xfId="0" applyFont="1" applyFill="1" applyBorder="1" applyAlignment="1">
      <alignment horizontal="right" vertical="center" indent="1"/>
    </xf>
    <xf numFmtId="172" fontId="52" fillId="3" borderId="36" xfId="0" applyNumberFormat="1" applyFont="1" applyFill="1" applyBorder="1" applyAlignment="1">
      <alignment horizontal="left" vertical="center" indent="1"/>
    </xf>
    <xf numFmtId="172" fontId="114" fillId="3" borderId="0" xfId="0" applyNumberFormat="1" applyFont="1" applyFill="1" applyAlignment="1">
      <alignment horizontal="left" vertical="center" indent="1"/>
    </xf>
    <xf numFmtId="172" fontId="117" fillId="3" borderId="0" xfId="0" applyNumberFormat="1" applyFont="1" applyFill="1" applyAlignment="1">
      <alignment horizontal="left" vertical="center" indent="1"/>
    </xf>
    <xf numFmtId="172" fontId="52" fillId="3" borderId="0" xfId="0" applyNumberFormat="1" applyFont="1" applyFill="1" applyAlignment="1">
      <alignment horizontal="left" vertical="center" indent="1"/>
    </xf>
    <xf numFmtId="172" fontId="114" fillId="3" borderId="41" xfId="0" applyNumberFormat="1" applyFont="1" applyFill="1" applyBorder="1" applyAlignment="1">
      <alignment horizontal="left" vertical="center" indent="1"/>
    </xf>
    <xf numFmtId="172" fontId="0" fillId="0" borderId="0" xfId="0" applyNumberFormat="1" applyAlignment="1">
      <alignment horizontal="left" vertical="center"/>
    </xf>
    <xf numFmtId="172" fontId="52" fillId="0" borderId="0" xfId="0" applyNumberFormat="1" applyFont="1" applyAlignment="1">
      <alignment horizontal="left" vertical="center"/>
    </xf>
    <xf numFmtId="0" fontId="52" fillId="3" borderId="64" xfId="0" applyFont="1" applyFill="1" applyBorder="1" applyAlignment="1">
      <alignment horizontal="center" vertical="center"/>
    </xf>
    <xf numFmtId="171" fontId="52" fillId="3" borderId="64" xfId="0" applyNumberFormat="1" applyFont="1" applyFill="1" applyBorder="1" applyAlignment="1">
      <alignment horizontal="center" vertical="center"/>
    </xf>
    <xf numFmtId="172" fontId="52" fillId="3" borderId="36" xfId="0" applyNumberFormat="1" applyFont="1" applyFill="1" applyBorder="1" applyAlignment="1">
      <alignment horizontal="center" vertical="center"/>
    </xf>
    <xf numFmtId="172" fontId="114" fillId="3" borderId="0" xfId="0" applyNumberFormat="1" applyFont="1" applyFill="1" applyAlignment="1">
      <alignment horizontal="center" vertical="center"/>
    </xf>
    <xf numFmtId="172" fontId="117" fillId="3" borderId="0" xfId="0" applyNumberFormat="1" applyFont="1" applyFill="1" applyAlignment="1">
      <alignment horizontal="center" vertical="center"/>
    </xf>
    <xf numFmtId="172" fontId="52" fillId="3" borderId="0" xfId="0" applyNumberFormat="1" applyFont="1" applyFill="1" applyAlignment="1">
      <alignment horizontal="center" vertical="center"/>
    </xf>
    <xf numFmtId="172" fontId="68" fillId="0" borderId="0" xfId="0" applyNumberFormat="1" applyFont="1" applyAlignment="1">
      <alignment horizontal="left" vertical="center"/>
    </xf>
    <xf numFmtId="172" fontId="120" fillId="0" borderId="0" xfId="0" applyNumberFormat="1" applyFont="1" applyAlignment="1">
      <alignment horizontal="left" vertical="center"/>
    </xf>
    <xf numFmtId="172" fontId="120" fillId="0" borderId="41" xfId="0" applyNumberFormat="1" applyFont="1" applyBorder="1" applyAlignment="1">
      <alignment horizontal="left" vertical="center"/>
    </xf>
    <xf numFmtId="171" fontId="0" fillId="0" borderId="39" xfId="0" applyNumberFormat="1" applyBorder="1" applyAlignment="1">
      <alignment horizontal="left" vertical="center"/>
    </xf>
    <xf numFmtId="0" fontId="67" fillId="3" borderId="37" xfId="0" applyFont="1" applyFill="1" applyBorder="1" applyAlignment="1">
      <alignment horizontal="left" vertical="center"/>
    </xf>
    <xf numFmtId="0" fontId="67" fillId="3" borderId="39" xfId="0" applyFont="1" applyFill="1" applyBorder="1" applyAlignment="1">
      <alignment horizontal="left" vertical="center"/>
    </xf>
    <xf numFmtId="2" fontId="119" fillId="3" borderId="97" xfId="0" applyNumberFormat="1" applyFont="1" applyFill="1" applyBorder="1" applyAlignment="1">
      <alignment vertical="center"/>
    </xf>
    <xf numFmtId="2" fontId="119" fillId="3" borderId="98" xfId="0" applyNumberFormat="1" applyFont="1" applyFill="1" applyBorder="1" applyAlignment="1">
      <alignment vertical="center"/>
    </xf>
    <xf numFmtId="0" fontId="25" fillId="0" borderId="0" xfId="0" applyFont="1" applyAlignment="1">
      <alignment horizontal="center"/>
    </xf>
    <xf numFmtId="1" fontId="25" fillId="3" borderId="0" xfId="0" applyNumberFormat="1" applyFont="1" applyFill="1" applyAlignment="1">
      <alignment vertical="center"/>
    </xf>
    <xf numFmtId="2" fontId="25" fillId="0" borderId="0" xfId="0" applyNumberFormat="1" applyFont="1"/>
    <xf numFmtId="0" fontId="5" fillId="0" borderId="0" xfId="0" applyFont="1" applyAlignment="1">
      <alignment horizontal="left"/>
    </xf>
    <xf numFmtId="0" fontId="57" fillId="3" borderId="0" xfId="0" applyFont="1" applyFill="1" applyAlignment="1">
      <alignment vertical="center" wrapText="1"/>
    </xf>
    <xf numFmtId="1" fontId="116" fillId="3" borderId="99" xfId="0" applyNumberFormat="1" applyFont="1" applyFill="1" applyBorder="1" applyAlignment="1">
      <alignment horizontal="center" vertical="center" wrapText="1"/>
    </xf>
    <xf numFmtId="0" fontId="21" fillId="3" borderId="0" xfId="0" applyFont="1" applyFill="1" applyAlignment="1">
      <alignment vertical="center" wrapText="1"/>
    </xf>
    <xf numFmtId="0" fontId="57" fillId="3" borderId="55" xfId="0" applyFont="1" applyFill="1" applyBorder="1" applyAlignment="1">
      <alignment horizontal="center" vertical="center" wrapText="1"/>
    </xf>
    <xf numFmtId="0" fontId="116" fillId="3" borderId="83" xfId="0" applyFont="1" applyFill="1" applyBorder="1" applyAlignment="1">
      <alignment horizontal="center" vertical="center"/>
    </xf>
    <xf numFmtId="0" fontId="116" fillId="3" borderId="17" xfId="0" applyFont="1" applyFill="1" applyBorder="1" applyAlignment="1">
      <alignment horizontal="center" vertical="center"/>
    </xf>
    <xf numFmtId="0" fontId="116" fillId="3" borderId="82" xfId="0" applyFont="1" applyFill="1" applyBorder="1" applyAlignment="1">
      <alignment horizontal="center" vertical="center"/>
    </xf>
    <xf numFmtId="0" fontId="116" fillId="3" borderId="30" xfId="0" applyFont="1" applyFill="1" applyBorder="1" applyAlignment="1">
      <alignment horizontal="center" vertical="center"/>
    </xf>
    <xf numFmtId="0" fontId="116" fillId="3" borderId="78" xfId="0" applyFont="1" applyFill="1" applyBorder="1" applyAlignment="1">
      <alignment horizontal="center" vertical="center"/>
    </xf>
    <xf numFmtId="0" fontId="116" fillId="3" borderId="51" xfId="0" applyFont="1" applyFill="1" applyBorder="1" applyAlignment="1">
      <alignment horizontal="center" vertical="center"/>
    </xf>
    <xf numFmtId="171" fontId="114" fillId="3" borderId="39" xfId="0" applyNumberFormat="1" applyFont="1" applyFill="1" applyBorder="1" applyAlignment="1">
      <alignment horizontal="center" vertical="center"/>
    </xf>
    <xf numFmtId="171" fontId="52" fillId="3" borderId="39" xfId="0" applyNumberFormat="1" applyFont="1" applyFill="1" applyBorder="1" applyAlignment="1">
      <alignment horizontal="center" vertical="center"/>
    </xf>
    <xf numFmtId="171" fontId="114" fillId="3" borderId="42" xfId="0" applyNumberFormat="1" applyFont="1" applyFill="1" applyBorder="1" applyAlignment="1">
      <alignment horizontal="center" vertical="center"/>
    </xf>
    <xf numFmtId="171" fontId="52" fillId="3" borderId="37" xfId="0" applyNumberFormat="1" applyFont="1" applyFill="1" applyBorder="1" applyAlignment="1">
      <alignment horizontal="left" vertical="center"/>
    </xf>
    <xf numFmtId="171" fontId="120" fillId="3" borderId="39" xfId="0" applyNumberFormat="1" applyFont="1" applyFill="1" applyBorder="1" applyAlignment="1">
      <alignment horizontal="left" vertical="center"/>
    </xf>
    <xf numFmtId="171" fontId="52" fillId="3" borderId="36" xfId="0" applyNumberFormat="1" applyFont="1" applyFill="1" applyBorder="1" applyAlignment="1">
      <alignment horizontal="center" vertical="center"/>
    </xf>
    <xf numFmtId="171" fontId="114" fillId="3" borderId="0" xfId="0" applyNumberFormat="1" applyFont="1" applyFill="1" applyAlignment="1">
      <alignment horizontal="center" vertical="center"/>
    </xf>
    <xf numFmtId="171" fontId="52" fillId="3" borderId="0" xfId="0" applyNumberFormat="1" applyFont="1" applyFill="1" applyAlignment="1">
      <alignment horizontal="center" vertical="center"/>
    </xf>
    <xf numFmtId="171" fontId="114" fillId="3" borderId="41" xfId="0" applyNumberFormat="1" applyFont="1" applyFill="1" applyBorder="1" applyAlignment="1">
      <alignment horizontal="center" vertical="center"/>
    </xf>
    <xf numFmtId="0" fontId="121" fillId="18" borderId="0" xfId="0" applyFont="1" applyFill="1" applyAlignment="1">
      <alignment horizontal="left" vertical="center" wrapText="1"/>
    </xf>
    <xf numFmtId="0" fontId="27" fillId="0" borderId="0" xfId="0" applyFont="1" applyAlignment="1">
      <alignment horizontal="center" vertical="center"/>
    </xf>
    <xf numFmtId="0" fontId="2" fillId="10" borderId="102" xfId="0" applyFont="1" applyFill="1" applyBorder="1" applyAlignment="1" applyProtection="1">
      <alignment horizontal="left" vertical="center"/>
      <protection locked="0"/>
    </xf>
    <xf numFmtId="0" fontId="33" fillId="3" borderId="0" xfId="0" applyFont="1" applyFill="1" applyAlignment="1">
      <alignment vertical="center" wrapText="1"/>
    </xf>
    <xf numFmtId="0" fontId="33" fillId="3" borderId="54" xfId="0" applyFont="1" applyFill="1" applyBorder="1" applyAlignment="1">
      <alignment vertical="center" wrapText="1"/>
    </xf>
    <xf numFmtId="0" fontId="102" fillId="0" borderId="0" xfId="0" applyFont="1" applyAlignment="1">
      <alignment wrapText="1"/>
    </xf>
    <xf numFmtId="0" fontId="61" fillId="3" borderId="38" xfId="0" applyFont="1" applyFill="1" applyBorder="1" applyAlignment="1">
      <alignment horizontal="left" wrapText="1"/>
    </xf>
    <xf numFmtId="0" fontId="61" fillId="3" borderId="36" xfId="0" applyFont="1" applyFill="1" applyBorder="1" applyAlignment="1">
      <alignment vertical="center"/>
    </xf>
    <xf numFmtId="0" fontId="0" fillId="0" borderId="0" xfId="0" applyAlignment="1">
      <alignment horizontal="left" vertical="center" wrapText="1"/>
    </xf>
    <xf numFmtId="0" fontId="61" fillId="23" borderId="0" xfId="0" applyFont="1" applyFill="1" applyAlignment="1">
      <alignment vertical="center"/>
    </xf>
    <xf numFmtId="0" fontId="45" fillId="9" borderId="5" xfId="0" applyFont="1" applyFill="1" applyBorder="1" applyAlignment="1">
      <alignment horizontal="center" wrapText="1"/>
    </xf>
    <xf numFmtId="0" fontId="5" fillId="0" borderId="0" xfId="0" applyFont="1" applyAlignment="1">
      <alignment wrapText="1"/>
    </xf>
    <xf numFmtId="0" fontId="21" fillId="0" borderId="0" xfId="0" applyFont="1" applyAlignment="1">
      <alignment vertical="top" wrapText="1"/>
    </xf>
    <xf numFmtId="0" fontId="45" fillId="3" borderId="0" xfId="0" applyFont="1" applyFill="1" applyAlignment="1">
      <alignment horizontal="center" wrapText="1"/>
    </xf>
    <xf numFmtId="0" fontId="45" fillId="3" borderId="0" xfId="0" applyFont="1" applyFill="1" applyAlignment="1">
      <alignment horizontal="center" vertical="center" wrapText="1"/>
    </xf>
    <xf numFmtId="0" fontId="35" fillId="3" borderId="0" xfId="0" applyFont="1" applyFill="1"/>
    <xf numFmtId="9" fontId="30" fillId="3" borderId="0" xfId="0" applyNumberFormat="1" applyFont="1" applyFill="1" applyAlignment="1" applyProtection="1">
      <alignment horizontal="center" vertical="center"/>
      <protection locked="0"/>
    </xf>
    <xf numFmtId="168" fontId="30" fillId="3" borderId="0" xfId="0" applyNumberFormat="1" applyFont="1" applyFill="1" applyAlignment="1">
      <alignment horizontal="center" vertical="center"/>
    </xf>
    <xf numFmtId="0" fontId="35" fillId="3" borderId="0" xfId="0" applyFont="1" applyFill="1" applyAlignment="1">
      <alignment horizontal="right"/>
    </xf>
    <xf numFmtId="0" fontId="30" fillId="3" borderId="0" xfId="0" applyFont="1" applyFill="1" applyAlignment="1" applyProtection="1">
      <alignment horizontal="center" vertical="center"/>
      <protection locked="0"/>
    </xf>
    <xf numFmtId="171" fontId="52" fillId="3" borderId="39" xfId="0" applyNumberFormat="1" applyFont="1" applyFill="1" applyBorder="1" applyAlignment="1">
      <alignment horizontal="left" vertical="center"/>
    </xf>
    <xf numFmtId="0" fontId="20" fillId="3" borderId="0" xfId="0" applyFont="1" applyFill="1"/>
    <xf numFmtId="0" fontId="0" fillId="3" borderId="0" xfId="0" applyFill="1" applyAlignment="1">
      <alignment horizontal="center"/>
    </xf>
    <xf numFmtId="0" fontId="33" fillId="23" borderId="0" xfId="0" applyFont="1" applyFill="1" applyAlignment="1">
      <alignment horizontal="center" vertical="center"/>
    </xf>
    <xf numFmtId="0" fontId="9" fillId="9" borderId="72" xfId="0" applyFont="1" applyFill="1" applyBorder="1" applyAlignment="1">
      <alignment horizontal="right"/>
    </xf>
    <xf numFmtId="0" fontId="9" fillId="9" borderId="27" xfId="0" applyFont="1" applyFill="1" applyBorder="1" applyAlignment="1">
      <alignment horizontal="right"/>
    </xf>
    <xf numFmtId="0" fontId="9" fillId="9" borderId="103" xfId="0" applyFont="1" applyFill="1" applyBorder="1" applyAlignment="1">
      <alignment horizontal="right"/>
    </xf>
    <xf numFmtId="166" fontId="0" fillId="10" borderId="104" xfId="2" applyNumberFormat="1" applyFont="1" applyFill="1" applyBorder="1" applyAlignment="1" applyProtection="1">
      <alignment horizontal="left"/>
      <protection locked="0"/>
    </xf>
    <xf numFmtId="1" fontId="0" fillId="23" borderId="27" xfId="0" applyNumberFormat="1" applyFill="1" applyBorder="1" applyAlignment="1" applyProtection="1">
      <alignment horizontal="left"/>
      <protection locked="0"/>
    </xf>
    <xf numFmtId="2" fontId="52" fillId="3" borderId="37" xfId="0" applyNumberFormat="1" applyFont="1" applyFill="1" applyBorder="1" applyAlignment="1">
      <alignment horizontal="center" vertical="center"/>
    </xf>
    <xf numFmtId="176" fontId="120" fillId="3" borderId="42" xfId="0" applyNumberFormat="1" applyFont="1" applyFill="1" applyBorder="1" applyAlignment="1">
      <alignment horizontal="left" vertical="center"/>
    </xf>
    <xf numFmtId="2" fontId="0" fillId="23" borderId="0" xfId="0" applyNumberFormat="1" applyFill="1" applyAlignment="1">
      <alignment horizontal="left" vertical="center"/>
    </xf>
    <xf numFmtId="171" fontId="61" fillId="17" borderId="0" xfId="0" applyNumberFormat="1" applyFont="1" applyFill="1" applyAlignment="1">
      <alignment horizontal="left" vertical="center"/>
    </xf>
    <xf numFmtId="2" fontId="61" fillId="17" borderId="0" xfId="0" applyNumberFormat="1" applyFont="1" applyFill="1" applyAlignment="1">
      <alignment horizontal="left" vertical="center"/>
    </xf>
    <xf numFmtId="171" fontId="0" fillId="0" borderId="0" xfId="0" applyNumberFormat="1"/>
    <xf numFmtId="0" fontId="0" fillId="10" borderId="6" xfId="0" applyFill="1" applyBorder="1"/>
    <xf numFmtId="0" fontId="61" fillId="24" borderId="0" xfId="0" applyFont="1" applyFill="1" applyAlignment="1">
      <alignment vertical="center"/>
    </xf>
    <xf numFmtId="0" fontId="94" fillId="3" borderId="0" xfId="0" applyFont="1" applyFill="1" applyAlignment="1">
      <alignment vertical="center"/>
    </xf>
    <xf numFmtId="0" fontId="108" fillId="3" borderId="0" xfId="0" applyFont="1" applyFill="1" applyAlignment="1">
      <alignment horizontal="center" wrapText="1"/>
    </xf>
    <xf numFmtId="0" fontId="102" fillId="3" borderId="0" xfId="0" applyFont="1" applyFill="1" applyAlignment="1" applyProtection="1">
      <alignment horizontal="center" vertical="center"/>
      <protection locked="0"/>
    </xf>
    <xf numFmtId="0" fontId="33" fillId="9" borderId="6" xfId="0" applyFont="1" applyFill="1" applyBorder="1" applyAlignment="1">
      <alignment horizontal="center"/>
    </xf>
    <xf numFmtId="0" fontId="1" fillId="2" borderId="0" xfId="0" applyFont="1" applyFill="1" applyAlignment="1">
      <alignment horizontal="center" vertical="top" wrapText="1"/>
    </xf>
    <xf numFmtId="0" fontId="1" fillId="3" borderId="6" xfId="0" applyFont="1" applyFill="1" applyBorder="1" applyAlignment="1">
      <alignment textRotation="45" wrapText="1"/>
    </xf>
    <xf numFmtId="0" fontId="0" fillId="21" borderId="0" xfId="0" applyFill="1"/>
    <xf numFmtId="0" fontId="30" fillId="13" borderId="106" xfId="0" applyFont="1" applyFill="1" applyBorder="1" applyAlignment="1">
      <alignment horizontal="left" vertical="center"/>
    </xf>
    <xf numFmtId="0" fontId="30" fillId="13" borderId="27" xfId="0" applyFont="1" applyFill="1" applyBorder="1" applyAlignment="1">
      <alignment horizontal="left" vertical="center"/>
    </xf>
    <xf numFmtId="0" fontId="30" fillId="13" borderId="99" xfId="0" applyFont="1" applyFill="1" applyBorder="1" applyAlignment="1">
      <alignment horizontal="left" vertical="center"/>
    </xf>
    <xf numFmtId="0" fontId="1" fillId="25" borderId="0" xfId="0" applyFont="1" applyFill="1" applyAlignment="1">
      <alignment horizontal="center" vertical="center"/>
    </xf>
    <xf numFmtId="0" fontId="1" fillId="3" borderId="107" xfId="0" applyFont="1" applyFill="1" applyBorder="1" applyAlignment="1">
      <alignment horizontal="center"/>
    </xf>
    <xf numFmtId="0" fontId="1" fillId="3" borderId="6" xfId="0" applyFont="1" applyFill="1" applyBorder="1" applyAlignment="1">
      <alignment horizontal="center"/>
    </xf>
    <xf numFmtId="0" fontId="1" fillId="0" borderId="6" xfId="0" applyFont="1" applyBorder="1" applyAlignment="1">
      <alignment horizontal="center"/>
    </xf>
    <xf numFmtId="173" fontId="30" fillId="13" borderId="99" xfId="0" applyNumberFormat="1" applyFont="1" applyFill="1" applyBorder="1" applyAlignment="1">
      <alignment horizontal="center" vertical="center"/>
    </xf>
    <xf numFmtId="173" fontId="30" fillId="13" borderId="106" xfId="0" applyNumberFormat="1" applyFont="1" applyFill="1" applyBorder="1" applyAlignment="1">
      <alignment horizontal="center" vertical="center"/>
    </xf>
    <xf numFmtId="173" fontId="30" fillId="13" borderId="27" xfId="0" applyNumberFormat="1" applyFont="1" applyFill="1" applyBorder="1" applyAlignment="1">
      <alignment horizontal="center" vertical="center"/>
    </xf>
    <xf numFmtId="173" fontId="0" fillId="13" borderId="27" xfId="0" applyNumberFormat="1" applyFill="1" applyBorder="1" applyAlignment="1">
      <alignment horizontal="center" vertical="center"/>
    </xf>
    <xf numFmtId="173" fontId="30" fillId="13" borderId="20" xfId="0" applyNumberFormat="1" applyFont="1" applyFill="1" applyBorder="1" applyAlignment="1">
      <alignment horizontal="center" vertical="center"/>
    </xf>
    <xf numFmtId="0" fontId="124" fillId="9" borderId="21" xfId="0" applyFont="1" applyFill="1" applyBorder="1" applyAlignment="1">
      <alignment horizontal="center" wrapText="1"/>
    </xf>
    <xf numFmtId="0" fontId="0" fillId="10" borderId="51" xfId="0" applyFill="1" applyBorder="1" applyProtection="1">
      <protection locked="0"/>
    </xf>
    <xf numFmtId="0" fontId="0" fillId="10" borderId="52" xfId="0" applyFill="1" applyBorder="1" applyAlignment="1" applyProtection="1">
      <alignment vertical="center"/>
      <protection locked="0"/>
    </xf>
    <xf numFmtId="0" fontId="0" fillId="10" borderId="52" xfId="0" applyFill="1" applyBorder="1" applyAlignment="1" applyProtection="1">
      <alignment horizontal="right" vertical="center"/>
      <protection locked="0"/>
    </xf>
    <xf numFmtId="0" fontId="0" fillId="10" borderId="34" xfId="0" applyFill="1" applyBorder="1" applyProtection="1">
      <protection locked="0"/>
    </xf>
    <xf numFmtId="0" fontId="0" fillId="10" borderId="52" xfId="0" applyFill="1" applyBorder="1" applyProtection="1">
      <protection locked="0"/>
    </xf>
    <xf numFmtId="0" fontId="0" fillId="10" borderId="31" xfId="0" applyFill="1" applyBorder="1" applyProtection="1">
      <protection locked="0"/>
    </xf>
    <xf numFmtId="0" fontId="0" fillId="10" borderId="53" xfId="0" applyFill="1" applyBorder="1" applyProtection="1">
      <protection locked="0"/>
    </xf>
    <xf numFmtId="168" fontId="35" fillId="15" borderId="17" xfId="0" applyNumberFormat="1" applyFont="1" applyFill="1" applyBorder="1" applyAlignment="1">
      <alignment horizontal="center" vertical="center"/>
    </xf>
    <xf numFmtId="0" fontId="45" fillId="9" borderId="4" xfId="0" applyFont="1" applyFill="1" applyBorder="1" applyAlignment="1">
      <alignment horizontal="center" vertical="center" wrapText="1"/>
    </xf>
    <xf numFmtId="168" fontId="1" fillId="15" borderId="17" xfId="0" applyNumberFormat="1" applyFont="1" applyFill="1" applyBorder="1"/>
    <xf numFmtId="168" fontId="1" fillId="15" borderId="17" xfId="0" applyNumberFormat="1" applyFont="1" applyFill="1" applyBorder="1" applyAlignment="1">
      <alignment horizontal="center" vertical="center"/>
    </xf>
    <xf numFmtId="0" fontId="1" fillId="3" borderId="108" xfId="0" applyFont="1" applyFill="1" applyBorder="1" applyAlignment="1">
      <alignment horizontal="center"/>
    </xf>
    <xf numFmtId="0" fontId="0" fillId="12" borderId="8" xfId="0" applyFill="1" applyBorder="1"/>
    <xf numFmtId="1" fontId="2" fillId="15" borderId="17" xfId="0" applyNumberFormat="1" applyFont="1" applyFill="1" applyBorder="1" applyAlignment="1">
      <alignment horizontal="center" vertical="center"/>
    </xf>
    <xf numFmtId="0" fontId="0" fillId="0" borderId="110" xfId="0" applyBorder="1" applyAlignment="1">
      <alignment horizontal="center" vertical="center"/>
    </xf>
    <xf numFmtId="0" fontId="0" fillId="0" borderId="109" xfId="0" applyBorder="1" applyAlignment="1">
      <alignment horizontal="center" vertical="center"/>
    </xf>
    <xf numFmtId="0" fontId="0" fillId="3" borderId="110" xfId="0" applyFill="1" applyBorder="1" applyAlignment="1">
      <alignment horizontal="center" vertical="center"/>
    </xf>
    <xf numFmtId="0" fontId="0" fillId="0" borderId="111" xfId="0" applyBorder="1" applyAlignment="1">
      <alignment horizontal="center" vertical="center"/>
    </xf>
    <xf numFmtId="0" fontId="0" fillId="0" borderId="112" xfId="0" applyBorder="1" applyAlignment="1">
      <alignment horizontal="center" vertical="center"/>
    </xf>
    <xf numFmtId="0" fontId="0" fillId="3" borderId="111" xfId="0" applyFill="1" applyBorder="1" applyAlignment="1">
      <alignment horizontal="center" vertical="center"/>
    </xf>
    <xf numFmtId="0" fontId="0" fillId="3" borderId="113" xfId="0" applyFill="1" applyBorder="1" applyAlignment="1">
      <alignment horizontal="center" vertical="center"/>
    </xf>
    <xf numFmtId="0" fontId="0" fillId="0" borderId="114" xfId="0" applyBorder="1" applyAlignment="1">
      <alignment horizontal="center" vertical="center"/>
    </xf>
    <xf numFmtId="0" fontId="0" fillId="0" borderId="113" xfId="0" applyBorder="1" applyAlignment="1">
      <alignment horizontal="center" vertical="center"/>
    </xf>
    <xf numFmtId="0" fontId="0" fillId="0" borderId="110" xfId="0" applyBorder="1" applyAlignment="1">
      <alignment horizontal="left" vertical="center" wrapText="1"/>
    </xf>
    <xf numFmtId="0" fontId="0" fillId="3" borderId="110" xfId="0" applyFill="1" applyBorder="1" applyAlignment="1">
      <alignment horizontal="left" vertical="center"/>
    </xf>
    <xf numFmtId="0" fontId="0" fillId="0" borderId="110" xfId="0" applyBorder="1" applyAlignment="1">
      <alignment horizontal="left" vertical="center"/>
    </xf>
    <xf numFmtId="0" fontId="0" fillId="0" borderId="110" xfId="0" applyBorder="1"/>
    <xf numFmtId="9" fontId="0" fillId="0" borderId="0" xfId="23" applyFont="1"/>
    <xf numFmtId="0" fontId="1" fillId="3" borderId="6" xfId="0" applyFont="1" applyFill="1" applyBorder="1" applyAlignment="1">
      <alignment horizontal="left" textRotation="45" wrapText="1"/>
    </xf>
    <xf numFmtId="0" fontId="0" fillId="3" borderId="61" xfId="0" applyFill="1" applyBorder="1"/>
    <xf numFmtId="0" fontId="126" fillId="9" borderId="6" xfId="0" applyFont="1" applyFill="1" applyBorder="1" applyAlignment="1">
      <alignment horizontal="center" vertical="center" wrapText="1"/>
    </xf>
    <xf numFmtId="1" fontId="5" fillId="0" borderId="0" xfId="0" applyNumberFormat="1" applyFont="1" applyAlignment="1">
      <alignment horizontal="right" indent="1"/>
    </xf>
    <xf numFmtId="0" fontId="0" fillId="23" borderId="39" xfId="0" applyFill="1" applyBorder="1"/>
    <xf numFmtId="0" fontId="21" fillId="23" borderId="38" xfId="96" applyFont="1" applyFill="1" applyBorder="1"/>
    <xf numFmtId="0" fontId="116" fillId="3" borderId="0" xfId="0" applyFont="1" applyFill="1" applyAlignment="1">
      <alignment horizontal="center" vertical="center" wrapText="1"/>
    </xf>
    <xf numFmtId="0" fontId="116" fillId="3" borderId="0" xfId="0" applyFont="1" applyFill="1" applyAlignment="1">
      <alignment vertical="center"/>
    </xf>
    <xf numFmtId="0" fontId="0" fillId="0" borderId="0" xfId="0" applyAlignment="1">
      <alignment horizontal="left"/>
    </xf>
    <xf numFmtId="0" fontId="30" fillId="10" borderId="19" xfId="0" applyFont="1" applyFill="1" applyBorder="1" applyAlignment="1" applyProtection="1">
      <alignment horizontal="left" vertical="center"/>
      <protection locked="0"/>
    </xf>
    <xf numFmtId="0" fontId="0" fillId="10" borderId="75" xfId="0" applyFill="1" applyBorder="1"/>
    <xf numFmtId="173" fontId="54" fillId="10" borderId="27" xfId="0" applyNumberFormat="1" applyFont="1" applyFill="1" applyBorder="1" applyAlignment="1" applyProtection="1">
      <alignment horizontal="center"/>
      <protection locked="0"/>
    </xf>
    <xf numFmtId="0" fontId="30" fillId="10" borderId="19" xfId="0" applyFont="1" applyFill="1" applyBorder="1" applyAlignment="1" applyProtection="1">
      <alignment horizontal="center"/>
      <protection locked="0"/>
    </xf>
    <xf numFmtId="0" fontId="5" fillId="3" borderId="3" xfId="0" applyFont="1" applyFill="1" applyBorder="1"/>
    <xf numFmtId="0" fontId="32" fillId="3" borderId="1" xfId="0" applyFont="1" applyFill="1" applyBorder="1" applyAlignment="1">
      <alignment horizontal="center" vertical="center" wrapText="1"/>
    </xf>
    <xf numFmtId="0" fontId="32" fillId="3" borderId="21" xfId="0" applyFont="1" applyFill="1" applyBorder="1" applyAlignment="1">
      <alignment horizontal="center" vertical="center" wrapText="1"/>
    </xf>
    <xf numFmtId="0" fontId="9" fillId="9" borderId="33" xfId="0" applyFont="1" applyFill="1" applyBorder="1" applyAlignment="1">
      <alignment horizontal="center" vertical="center" wrapText="1"/>
    </xf>
    <xf numFmtId="49" fontId="30" fillId="10" borderId="19" xfId="0" applyNumberFormat="1" applyFont="1" applyFill="1" applyBorder="1" applyAlignment="1" applyProtection="1">
      <alignment horizontal="center" vertical="center"/>
      <protection locked="0"/>
    </xf>
    <xf numFmtId="0" fontId="0" fillId="10" borderId="19" xfId="0" applyFill="1" applyBorder="1" applyAlignment="1">
      <alignment horizontal="center"/>
    </xf>
    <xf numFmtId="0" fontId="0" fillId="10" borderId="27" xfId="0" applyFill="1" applyBorder="1" applyAlignment="1">
      <alignment horizontal="center"/>
    </xf>
    <xf numFmtId="173" fontId="0" fillId="10" borderId="19" xfId="23" applyNumberFormat="1" applyFont="1" applyFill="1" applyBorder="1" applyAlignment="1">
      <alignment horizontal="center"/>
    </xf>
    <xf numFmtId="0" fontId="0" fillId="3" borderId="6" xfId="0" applyFill="1" applyBorder="1"/>
    <xf numFmtId="0" fontId="0" fillId="10" borderId="6" xfId="0" applyFill="1" applyBorder="1" applyAlignment="1">
      <alignment horizontal="left"/>
    </xf>
    <xf numFmtId="0" fontId="35" fillId="0" borderId="6" xfId="0" applyFont="1" applyBorder="1" applyAlignment="1">
      <alignment horizontal="left" vertical="center" wrapText="1"/>
    </xf>
    <xf numFmtId="0" fontId="1" fillId="0" borderId="17" xfId="0" applyFont="1" applyBorder="1" applyAlignment="1">
      <alignment horizontal="left" wrapText="1"/>
    </xf>
    <xf numFmtId="0" fontId="2" fillId="23" borderId="6" xfId="0" applyFont="1" applyFill="1" applyBorder="1" applyAlignment="1" applyProtection="1">
      <alignment horizontal="left" vertical="center"/>
      <protection locked="0"/>
    </xf>
    <xf numFmtId="0" fontId="2" fillId="23" borderId="6" xfId="0" quotePrefix="1" applyFont="1" applyFill="1" applyBorder="1" applyAlignment="1" applyProtection="1">
      <alignment horizontal="left" vertical="center"/>
      <protection locked="0"/>
    </xf>
    <xf numFmtId="0" fontId="2" fillId="23" borderId="32" xfId="0" applyFont="1" applyFill="1" applyBorder="1" applyAlignment="1" applyProtection="1">
      <alignment horizontal="left" vertical="center"/>
      <protection locked="0"/>
    </xf>
    <xf numFmtId="0" fontId="2" fillId="23" borderId="73" xfId="0" applyFont="1" applyFill="1" applyBorder="1" applyAlignment="1" applyProtection="1">
      <alignment horizontal="left" vertical="center"/>
      <protection locked="0"/>
    </xf>
    <xf numFmtId="0" fontId="2" fillId="23" borderId="6" xfId="0" applyFont="1" applyFill="1" applyBorder="1" applyAlignment="1" applyProtection="1">
      <alignment horizontal="center" vertical="center"/>
      <protection locked="0"/>
    </xf>
    <xf numFmtId="9" fontId="2" fillId="23" borderId="6" xfId="0" applyNumberFormat="1" applyFont="1" applyFill="1" applyBorder="1" applyAlignment="1" applyProtection="1">
      <alignment horizontal="center" vertical="center"/>
      <protection locked="0"/>
    </xf>
    <xf numFmtId="170" fontId="2" fillId="23" borderId="6" xfId="6" applyNumberFormat="1" applyFont="1" applyFill="1" applyBorder="1" applyAlignment="1" applyProtection="1">
      <alignment horizontal="center" vertical="center"/>
      <protection locked="0"/>
    </xf>
    <xf numFmtId="0" fontId="122" fillId="3" borderId="0" xfId="0" applyFont="1" applyFill="1" applyAlignment="1">
      <alignment horizontal="right"/>
    </xf>
    <xf numFmtId="0" fontId="65" fillId="3" borderId="0" xfId="0" applyFont="1" applyFill="1" applyAlignment="1">
      <alignment vertical="top" wrapText="1"/>
    </xf>
    <xf numFmtId="0" fontId="5" fillId="3" borderId="36" xfId="0" applyFont="1" applyFill="1" applyBorder="1" applyAlignment="1">
      <alignment horizontal="center" vertical="center"/>
    </xf>
    <xf numFmtId="0" fontId="0" fillId="3" borderId="22" xfId="0" applyFill="1" applyBorder="1"/>
    <xf numFmtId="0" fontId="0" fillId="3" borderId="23" xfId="0" applyFill="1" applyBorder="1"/>
    <xf numFmtId="0" fontId="0" fillId="3" borderId="60" xfId="0" applyFill="1" applyBorder="1"/>
    <xf numFmtId="0" fontId="0" fillId="3" borderId="17" xfId="0" applyFill="1" applyBorder="1"/>
    <xf numFmtId="0" fontId="1" fillId="2" borderId="23" xfId="0" applyFont="1" applyFill="1" applyBorder="1"/>
    <xf numFmtId="0" fontId="1" fillId="2" borderId="23" xfId="0" applyFont="1" applyFill="1" applyBorder="1" applyAlignment="1">
      <alignment wrapText="1"/>
    </xf>
    <xf numFmtId="2" fontId="0" fillId="3" borderId="23" xfId="0" applyNumberFormat="1" applyFill="1" applyBorder="1" applyAlignment="1">
      <alignment horizontal="right" wrapText="1"/>
    </xf>
    <xf numFmtId="0" fontId="1" fillId="3" borderId="23" xfId="0" applyFont="1" applyFill="1" applyBorder="1" applyAlignment="1">
      <alignment horizontal="center" vertical="center" wrapText="1"/>
    </xf>
    <xf numFmtId="0" fontId="0" fillId="3" borderId="23" xfId="0" applyFill="1" applyBorder="1" applyAlignment="1">
      <alignment horizontal="right" vertical="center" wrapText="1"/>
    </xf>
    <xf numFmtId="0" fontId="0" fillId="0" borderId="6" xfId="0" applyBorder="1" applyAlignment="1">
      <alignment horizontal="center"/>
    </xf>
    <xf numFmtId="168" fontId="0" fillId="0" borderId="60" xfId="0" applyNumberFormat="1" applyBorder="1"/>
    <xf numFmtId="0" fontId="0" fillId="0" borderId="60" xfId="0" applyBorder="1"/>
    <xf numFmtId="2" fontId="0" fillId="3" borderId="60" xfId="0" applyNumberFormat="1" applyFill="1" applyBorder="1"/>
    <xf numFmtId="2" fontId="0" fillId="3" borderId="60" xfId="0" applyNumberFormat="1" applyFill="1" applyBorder="1" applyProtection="1">
      <protection locked="0"/>
    </xf>
    <xf numFmtId="0" fontId="0" fillId="21" borderId="115" xfId="0" applyFill="1" applyBorder="1"/>
    <xf numFmtId="168" fontId="0" fillId="0" borderId="60" xfId="0" applyNumberFormat="1" applyBorder="1" applyProtection="1">
      <protection locked="0"/>
    </xf>
    <xf numFmtId="0" fontId="0" fillId="10" borderId="28" xfId="0" applyFill="1" applyBorder="1" applyAlignment="1" applyProtection="1">
      <alignment horizontal="center" vertical="center"/>
      <protection locked="0"/>
    </xf>
    <xf numFmtId="0" fontId="1" fillId="3" borderId="110" xfId="0" applyFont="1" applyFill="1" applyBorder="1" applyAlignment="1">
      <alignment horizontal="center" vertical="center"/>
    </xf>
    <xf numFmtId="0" fontId="0" fillId="3" borderId="117" xfId="0" applyFill="1" applyBorder="1" applyAlignment="1">
      <alignment horizontal="center" vertical="center"/>
    </xf>
    <xf numFmtId="0" fontId="0" fillId="3" borderId="116" xfId="0" applyFill="1" applyBorder="1" applyAlignment="1">
      <alignment horizontal="center" vertical="center"/>
    </xf>
    <xf numFmtId="0" fontId="0" fillId="3" borderId="116" xfId="0" applyFill="1" applyBorder="1"/>
    <xf numFmtId="0" fontId="34" fillId="3" borderId="116" xfId="0" applyFont="1" applyFill="1" applyBorder="1"/>
    <xf numFmtId="0" fontId="0" fillId="0" borderId="22" xfId="0" applyBorder="1" applyAlignment="1">
      <alignment horizontal="left" vertical="center" wrapText="1"/>
    </xf>
    <xf numFmtId="0" fontId="0" fillId="8" borderId="7" xfId="0" applyFill="1" applyBorder="1" applyAlignment="1">
      <alignment horizontal="right" vertical="center" wrapText="1"/>
    </xf>
    <xf numFmtId="0" fontId="0" fillId="8" borderId="23" xfId="0" applyFill="1" applyBorder="1" applyAlignment="1">
      <alignment horizontal="right" vertical="center" wrapText="1"/>
    </xf>
    <xf numFmtId="0" fontId="0" fillId="8" borderId="22" xfId="0" applyFill="1" applyBorder="1" applyAlignment="1">
      <alignment horizontal="right" vertical="center" wrapText="1"/>
    </xf>
    <xf numFmtId="0" fontId="0" fillId="3" borderId="0" xfId="0" applyFill="1" applyAlignment="1">
      <alignment horizontal="right" vertical="center"/>
    </xf>
    <xf numFmtId="0" fontId="0" fillId="3" borderId="23" xfId="0" applyFill="1" applyBorder="1" applyAlignment="1">
      <alignment horizontal="right" vertical="top" wrapText="1"/>
    </xf>
    <xf numFmtId="0" fontId="45" fillId="9" borderId="4" xfId="0" applyFont="1" applyFill="1" applyBorder="1" applyAlignment="1">
      <alignment horizontal="center" vertical="top" wrapText="1"/>
    </xf>
    <xf numFmtId="0" fontId="1" fillId="0" borderId="118" xfId="0" applyFont="1" applyBorder="1" applyAlignment="1">
      <alignment horizontal="right" wrapText="1"/>
    </xf>
    <xf numFmtId="0" fontId="0" fillId="3" borderId="119" xfId="0" applyFill="1" applyBorder="1" applyAlignment="1">
      <alignment horizontal="center" vertical="center"/>
    </xf>
    <xf numFmtId="2" fontId="0" fillId="21" borderId="22" xfId="0" applyNumberFormat="1" applyFill="1" applyBorder="1" applyAlignment="1">
      <alignment horizontal="right"/>
    </xf>
    <xf numFmtId="2" fontId="0" fillId="3" borderId="23" xfId="0" applyNumberFormat="1" applyFill="1" applyBorder="1" applyAlignment="1" applyProtection="1">
      <alignment horizontal="right" wrapText="1"/>
      <protection locked="0"/>
    </xf>
    <xf numFmtId="0" fontId="1" fillId="3" borderId="23" xfId="0" applyFont="1" applyFill="1" applyBorder="1" applyAlignment="1" applyProtection="1">
      <alignment horizontal="center" vertical="center" wrapText="1"/>
      <protection locked="0"/>
    </xf>
    <xf numFmtId="0" fontId="0" fillId="3" borderId="23" xfId="0" applyFill="1" applyBorder="1" applyAlignment="1" applyProtection="1">
      <alignment horizontal="right" vertical="center" wrapText="1"/>
      <protection locked="0"/>
    </xf>
    <xf numFmtId="168" fontId="0" fillId="0" borderId="23" xfId="0" applyNumberFormat="1" applyBorder="1" applyProtection="1">
      <protection locked="0"/>
    </xf>
    <xf numFmtId="0" fontId="0" fillId="3" borderId="23" xfId="0" applyFill="1" applyBorder="1" applyAlignment="1" applyProtection="1">
      <alignment horizontal="right" vertical="top" wrapText="1"/>
      <protection locked="0"/>
    </xf>
    <xf numFmtId="0" fontId="1" fillId="2" borderId="0" xfId="0" applyFont="1" applyFill="1" applyAlignment="1" applyProtection="1">
      <alignment horizontal="center" vertical="top" wrapText="1"/>
      <protection locked="0"/>
    </xf>
    <xf numFmtId="0" fontId="0" fillId="21" borderId="0" xfId="0" applyFill="1" applyProtection="1">
      <protection locked="0"/>
    </xf>
    <xf numFmtId="0" fontId="0" fillId="3" borderId="22" xfId="0" applyFill="1" applyBorder="1" applyProtection="1">
      <protection locked="0"/>
    </xf>
    <xf numFmtId="2" fontId="0" fillId="21" borderId="22" xfId="0" applyNumberFormat="1" applyFill="1" applyBorder="1" applyAlignment="1" applyProtection="1">
      <alignment horizontal="right"/>
      <protection locked="0"/>
    </xf>
    <xf numFmtId="0" fontId="0" fillId="3" borderId="0" xfId="0" applyFill="1" applyProtection="1">
      <protection locked="0"/>
    </xf>
    <xf numFmtId="2" fontId="0" fillId="0" borderId="59" xfId="0" applyNumberFormat="1" applyBorder="1" applyProtection="1">
      <protection locked="0"/>
    </xf>
    <xf numFmtId="2" fontId="0" fillId="3" borderId="59" xfId="0" applyNumberFormat="1" applyFill="1" applyBorder="1" applyProtection="1">
      <protection locked="0"/>
    </xf>
    <xf numFmtId="168" fontId="0" fillId="0" borderId="59" xfId="0" applyNumberFormat="1" applyBorder="1" applyProtection="1">
      <protection locked="0"/>
    </xf>
    <xf numFmtId="0" fontId="0" fillId="3" borderId="60" xfId="0" applyFill="1" applyBorder="1" applyProtection="1">
      <protection locked="0"/>
    </xf>
    <xf numFmtId="0" fontId="0" fillId="21" borderId="115" xfId="0" applyFill="1" applyBorder="1" applyProtection="1">
      <protection locked="0"/>
    </xf>
    <xf numFmtId="0" fontId="0" fillId="3" borderId="0" xfId="0" applyFill="1" applyAlignment="1" applyProtection="1">
      <alignment horizontal="right" vertical="center"/>
      <protection locked="0"/>
    </xf>
    <xf numFmtId="1" fontId="0" fillId="12" borderId="6" xfId="0" applyNumberFormat="1" applyFill="1" applyBorder="1"/>
    <xf numFmtId="0" fontId="57" fillId="9" borderId="4" xfId="0" applyFont="1" applyFill="1" applyBorder="1" applyAlignment="1">
      <alignment horizontal="center" vertical="center"/>
    </xf>
    <xf numFmtId="0" fontId="87" fillId="15" borderId="18" xfId="0" applyFont="1" applyFill="1" applyBorder="1" applyAlignment="1">
      <alignment horizontal="center" vertical="center" wrapText="1"/>
    </xf>
    <xf numFmtId="2" fontId="0" fillId="0" borderId="0" xfId="0" applyNumberFormat="1" applyAlignment="1">
      <alignment vertical="center"/>
    </xf>
    <xf numFmtId="1" fontId="0" fillId="23" borderId="77" xfId="0" applyNumberFormat="1" applyFill="1" applyBorder="1" applyAlignment="1" applyProtection="1">
      <alignment horizontal="left"/>
      <protection locked="0"/>
    </xf>
    <xf numFmtId="0" fontId="0" fillId="10" borderId="27" xfId="0" applyFill="1" applyBorder="1" applyProtection="1">
      <protection locked="0"/>
    </xf>
    <xf numFmtId="0" fontId="0" fillId="10" borderId="27" xfId="0" applyFill="1" applyBorder="1" applyAlignment="1" applyProtection="1">
      <alignment horizontal="center"/>
      <protection locked="0"/>
    </xf>
    <xf numFmtId="173" fontId="0" fillId="10" borderId="27" xfId="23" applyNumberFormat="1" applyFont="1" applyFill="1" applyBorder="1" applyAlignment="1" applyProtection="1">
      <alignment horizontal="center"/>
      <protection locked="0"/>
    </xf>
    <xf numFmtId="0" fontId="21" fillId="10" borderId="27" xfId="0" applyFont="1" applyFill="1" applyBorder="1" applyAlignment="1" applyProtection="1">
      <alignment horizontal="center"/>
      <protection locked="0"/>
    </xf>
    <xf numFmtId="0" fontId="19" fillId="10" borderId="27" xfId="0" applyFont="1" applyFill="1" applyBorder="1" applyAlignment="1" applyProtection="1">
      <alignment horizontal="center"/>
      <protection locked="0"/>
    </xf>
    <xf numFmtId="0" fontId="13" fillId="10" borderId="27" xfId="0" applyFont="1" applyFill="1" applyBorder="1" applyAlignment="1" applyProtection="1">
      <alignment horizontal="center" vertical="center"/>
      <protection locked="0"/>
    </xf>
    <xf numFmtId="0" fontId="0" fillId="10" borderId="28" xfId="0" applyFill="1" applyBorder="1" applyProtection="1">
      <protection locked="0"/>
    </xf>
    <xf numFmtId="0" fontId="0" fillId="10" borderId="28" xfId="0" applyFill="1" applyBorder="1" applyAlignment="1" applyProtection="1">
      <alignment horizontal="center"/>
      <protection locked="0"/>
    </xf>
    <xf numFmtId="173" fontId="0" fillId="10" borderId="28" xfId="23" applyNumberFormat="1" applyFont="1" applyFill="1" applyBorder="1" applyAlignment="1" applyProtection="1">
      <alignment horizontal="center"/>
      <protection locked="0"/>
    </xf>
    <xf numFmtId="0" fontId="21" fillId="10" borderId="28" xfId="0" applyFont="1" applyFill="1" applyBorder="1" applyAlignment="1" applyProtection="1">
      <alignment horizontal="center"/>
      <protection locked="0"/>
    </xf>
    <xf numFmtId="170" fontId="2" fillId="10" borderId="31" xfId="0" applyNumberFormat="1" applyFont="1" applyFill="1" applyBorder="1" applyAlignment="1" applyProtection="1">
      <alignment horizontal="center" vertical="center"/>
      <protection locked="0"/>
    </xf>
    <xf numFmtId="170" fontId="2" fillId="10" borderId="75" xfId="0" applyNumberFormat="1" applyFont="1" applyFill="1" applyBorder="1" applyAlignment="1" applyProtection="1">
      <alignment horizontal="center" vertical="center"/>
      <protection locked="0"/>
    </xf>
    <xf numFmtId="170" fontId="2" fillId="10" borderId="100" xfId="0" applyNumberFormat="1" applyFont="1" applyFill="1" applyBorder="1" applyAlignment="1" applyProtection="1">
      <alignment horizontal="center" vertical="center"/>
      <protection locked="0"/>
    </xf>
    <xf numFmtId="170" fontId="2" fillId="10" borderId="79" xfId="0" applyNumberFormat="1" applyFont="1" applyFill="1" applyBorder="1" applyAlignment="1" applyProtection="1">
      <alignment horizontal="center" vertical="center"/>
      <protection locked="0"/>
    </xf>
    <xf numFmtId="170" fontId="2" fillId="10" borderId="77" xfId="0" applyNumberFormat="1" applyFont="1" applyFill="1" applyBorder="1" applyAlignment="1" applyProtection="1">
      <alignment horizontal="center" vertical="center"/>
      <protection locked="0"/>
    </xf>
    <xf numFmtId="9" fontId="0" fillId="23" borderId="17" xfId="23" applyFont="1" applyFill="1" applyBorder="1" applyProtection="1">
      <protection locked="0"/>
    </xf>
    <xf numFmtId="0" fontId="0" fillId="23" borderId="6" xfId="0" applyFill="1" applyBorder="1" applyProtection="1">
      <protection locked="0"/>
    </xf>
    <xf numFmtId="0" fontId="0" fillId="23" borderId="75" xfId="0" applyFill="1" applyBorder="1" applyProtection="1">
      <protection locked="0"/>
    </xf>
    <xf numFmtId="0" fontId="0" fillId="12" borderId="17" xfId="0" applyFill="1" applyBorder="1" applyProtection="1">
      <protection locked="0"/>
    </xf>
    <xf numFmtId="0" fontId="31" fillId="0" borderId="0" xfId="0" applyFont="1" applyAlignment="1">
      <alignment horizontal="left" vertical="top"/>
    </xf>
    <xf numFmtId="0" fontId="0" fillId="23" borderId="83" xfId="0" applyFill="1" applyBorder="1" applyAlignment="1" applyProtection="1">
      <alignment horizontal="center"/>
      <protection locked="0"/>
    </xf>
    <xf numFmtId="0" fontId="0" fillId="0" borderId="6" xfId="0" applyBorder="1" applyAlignment="1" applyProtection="1">
      <alignment horizontal="center"/>
      <protection locked="0"/>
    </xf>
    <xf numFmtId="0" fontId="0" fillId="23" borderId="60" xfId="0" applyFill="1" applyBorder="1" applyAlignment="1" applyProtection="1">
      <alignment horizontal="center"/>
      <protection locked="0"/>
    </xf>
    <xf numFmtId="0" fontId="0" fillId="23" borderId="11" xfId="0" applyFill="1" applyBorder="1" applyAlignment="1" applyProtection="1">
      <alignment horizontal="center"/>
      <protection locked="0"/>
    </xf>
    <xf numFmtId="0" fontId="1" fillId="0" borderId="0" xfId="0" applyFont="1" applyAlignment="1">
      <alignment horizontal="left" vertical="center" wrapText="1"/>
    </xf>
    <xf numFmtId="0" fontId="30" fillId="23" borderId="16" xfId="0" quotePrefix="1" applyFont="1" applyFill="1" applyBorder="1" applyAlignment="1" applyProtection="1">
      <alignment horizontal="center"/>
      <protection locked="0"/>
    </xf>
    <xf numFmtId="0" fontId="0" fillId="23" borderId="17" xfId="0" applyFill="1" applyBorder="1" applyAlignment="1" applyProtection="1">
      <alignment horizontal="center"/>
      <protection locked="0"/>
    </xf>
    <xf numFmtId="0" fontId="0" fillId="23" borderId="82" xfId="0" applyFill="1" applyBorder="1" applyAlignment="1" applyProtection="1">
      <alignment horizontal="center"/>
      <protection locked="0"/>
    </xf>
    <xf numFmtId="0" fontId="1" fillId="3" borderId="0" xfId="0" applyFont="1" applyFill="1" applyAlignment="1">
      <alignment vertical="top"/>
    </xf>
    <xf numFmtId="0" fontId="35" fillId="3" borderId="0" xfId="0" applyFont="1" applyFill="1" applyAlignment="1">
      <alignment vertical="top"/>
    </xf>
    <xf numFmtId="0" fontId="0" fillId="23" borderId="6" xfId="0" applyFill="1" applyBorder="1" applyAlignment="1" applyProtection="1">
      <alignment horizontal="right"/>
      <protection locked="0"/>
    </xf>
    <xf numFmtId="0" fontId="131" fillId="3" borderId="0" xfId="0" applyFont="1" applyFill="1" applyAlignment="1">
      <alignment vertical="top"/>
    </xf>
    <xf numFmtId="0" fontId="130" fillId="3" borderId="0" xfId="0" quotePrefix="1" applyFont="1" applyFill="1" applyAlignment="1">
      <alignment vertical="top" wrapText="1"/>
    </xf>
    <xf numFmtId="0" fontId="131" fillId="3" borderId="0" xfId="0" quotePrefix="1" applyFont="1" applyFill="1" applyAlignment="1">
      <alignment vertical="top" wrapText="1"/>
    </xf>
    <xf numFmtId="0" fontId="66" fillId="3" borderId="6" xfId="0" applyFont="1" applyFill="1" applyBorder="1"/>
    <xf numFmtId="0" fontId="66" fillId="3" borderId="7" xfId="0" applyFont="1" applyFill="1" applyBorder="1"/>
    <xf numFmtId="0" fontId="9" fillId="9" borderId="4" xfId="0" applyFont="1" applyFill="1" applyBorder="1" applyAlignment="1">
      <alignment horizontal="left" vertical="center" wrapText="1"/>
    </xf>
    <xf numFmtId="0" fontId="9" fillId="12" borderId="17" xfId="0" applyFont="1" applyFill="1" applyBorder="1"/>
    <xf numFmtId="0" fontId="0" fillId="3" borderId="0" xfId="0" applyFill="1" applyAlignment="1">
      <alignment horizontal="left"/>
    </xf>
    <xf numFmtId="0" fontId="0" fillId="0" borderId="9" xfId="0" applyBorder="1" applyAlignment="1">
      <alignment horizontal="left"/>
    </xf>
    <xf numFmtId="0" fontId="21" fillId="23" borderId="6" xfId="0" applyFont="1" applyFill="1" applyBorder="1" applyProtection="1">
      <protection locked="0"/>
    </xf>
    <xf numFmtId="171" fontId="87" fillId="0" borderId="0" xfId="0" applyNumberFormat="1" applyFont="1" applyAlignment="1">
      <alignment horizontal="left" vertical="center"/>
    </xf>
    <xf numFmtId="0" fontId="73" fillId="3" borderId="0" xfId="0" applyFont="1" applyFill="1"/>
    <xf numFmtId="0" fontId="0" fillId="0" borderId="54" xfId="0" applyBorder="1"/>
    <xf numFmtId="0" fontId="0" fillId="3" borderId="15" xfId="0" applyFill="1" applyBorder="1" applyAlignment="1">
      <alignment horizontal="left" vertical="top"/>
    </xf>
    <xf numFmtId="0" fontId="1" fillId="3" borderId="55" xfId="0" applyFont="1" applyFill="1" applyBorder="1" applyAlignment="1">
      <alignment horizontal="left"/>
    </xf>
    <xf numFmtId="0" fontId="0" fillId="3" borderId="55" xfId="0" applyFill="1" applyBorder="1" applyAlignment="1">
      <alignment horizontal="left"/>
    </xf>
    <xf numFmtId="0" fontId="2" fillId="10" borderId="6" xfId="23" applyNumberFormat="1" applyFont="1" applyFill="1" applyBorder="1" applyAlignment="1" applyProtection="1">
      <alignment horizontal="center" vertical="center"/>
      <protection locked="0"/>
    </xf>
    <xf numFmtId="0" fontId="2" fillId="23" borderId="6" xfId="23" applyNumberFormat="1" applyFont="1" applyFill="1" applyBorder="1" applyAlignment="1" applyProtection="1">
      <alignment horizontal="center" vertical="center"/>
      <protection locked="0"/>
    </xf>
    <xf numFmtId="0" fontId="115" fillId="3" borderId="0" xfId="0" applyFont="1" applyFill="1" applyAlignment="1">
      <alignment vertical="center"/>
    </xf>
    <xf numFmtId="2" fontId="0" fillId="8" borderId="22" xfId="0" applyNumberFormat="1" applyFill="1" applyBorder="1" applyAlignment="1">
      <alignment horizontal="right" vertical="center" wrapText="1"/>
    </xf>
    <xf numFmtId="0" fontId="0" fillId="10" borderId="39" xfId="0" quotePrefix="1" applyFill="1" applyBorder="1" applyAlignment="1">
      <alignment horizontal="left" vertical="top" wrapText="1"/>
    </xf>
    <xf numFmtId="0" fontId="0" fillId="0" borderId="121" xfId="0" applyBorder="1" applyAlignment="1">
      <alignment horizontal="center" vertical="center"/>
    </xf>
    <xf numFmtId="0" fontId="73" fillId="10" borderId="38" xfId="0" applyFont="1" applyFill="1" applyBorder="1" applyAlignment="1">
      <alignment horizontal="left" vertical="center" wrapText="1"/>
    </xf>
    <xf numFmtId="0" fontId="33" fillId="3" borderId="0" xfId="0" applyFont="1" applyFill="1" applyAlignment="1">
      <alignment horizontal="left" vertical="center"/>
    </xf>
    <xf numFmtId="0" fontId="33" fillId="3" borderId="0" xfId="0" applyFont="1" applyFill="1" applyAlignment="1">
      <alignment horizontal="center" vertical="center"/>
    </xf>
    <xf numFmtId="0" fontId="33" fillId="0" borderId="0" xfId="0" applyFont="1" applyAlignment="1">
      <alignment vertical="center"/>
    </xf>
    <xf numFmtId="0" fontId="133" fillId="0" borderId="0" xfId="0" applyFont="1" applyAlignment="1">
      <alignment vertical="center"/>
    </xf>
    <xf numFmtId="0" fontId="134" fillId="0" borderId="0" xfId="0" applyFont="1" applyAlignment="1">
      <alignment vertical="center"/>
    </xf>
    <xf numFmtId="0" fontId="9" fillId="0" borderId="0" xfId="0" applyFont="1" applyAlignment="1">
      <alignment horizontal="center" vertical="center"/>
    </xf>
    <xf numFmtId="0" fontId="9" fillId="0" borderId="0" xfId="0" applyFont="1" applyAlignment="1">
      <alignment vertical="center"/>
    </xf>
    <xf numFmtId="0" fontId="135" fillId="0" borderId="0" xfId="0" applyFont="1" applyAlignment="1">
      <alignment horizontal="left" vertical="center"/>
    </xf>
    <xf numFmtId="0" fontId="9" fillId="0" borderId="0" xfId="0" applyFont="1" applyAlignment="1">
      <alignment horizontal="right" vertical="center"/>
    </xf>
    <xf numFmtId="0" fontId="33" fillId="0" borderId="0" xfId="0" applyFont="1" applyAlignment="1">
      <alignment horizontal="center" vertical="center" wrapText="1"/>
    </xf>
    <xf numFmtId="43" fontId="33" fillId="0" borderId="0" xfId="0" applyNumberFormat="1" applyFont="1" applyAlignment="1">
      <alignment vertical="center"/>
    </xf>
    <xf numFmtId="2" fontId="33" fillId="3" borderId="0" xfId="0" applyNumberFormat="1" applyFont="1" applyFill="1" applyAlignment="1">
      <alignment vertical="center"/>
    </xf>
    <xf numFmtId="2" fontId="33" fillId="0" borderId="0" xfId="0" applyNumberFormat="1" applyFont="1" applyAlignment="1">
      <alignment vertical="center"/>
    </xf>
    <xf numFmtId="2" fontId="9" fillId="0" borderId="0" xfId="0" applyNumberFormat="1" applyFont="1" applyAlignment="1">
      <alignment vertical="center"/>
    </xf>
    <xf numFmtId="0" fontId="136" fillId="0" borderId="0" xfId="0" applyFont="1" applyAlignment="1">
      <alignment vertical="center"/>
    </xf>
    <xf numFmtId="177" fontId="33" fillId="0" borderId="0" xfId="0" applyNumberFormat="1" applyFont="1" applyAlignment="1">
      <alignment vertical="center"/>
    </xf>
    <xf numFmtId="0" fontId="33" fillId="3" borderId="0" xfId="0" quotePrefix="1" applyFont="1" applyFill="1" applyAlignment="1">
      <alignment vertical="center"/>
    </xf>
    <xf numFmtId="168" fontId="33" fillId="0" borderId="0" xfId="0" applyNumberFormat="1" applyFont="1" applyAlignment="1">
      <alignment vertical="center"/>
    </xf>
    <xf numFmtId="168" fontId="9" fillId="0" borderId="0" xfId="0" applyNumberFormat="1" applyFont="1" applyAlignment="1">
      <alignment horizontal="center" vertical="center"/>
    </xf>
    <xf numFmtId="168" fontId="9" fillId="0" borderId="0" xfId="0" applyNumberFormat="1" applyFont="1" applyAlignment="1">
      <alignment vertical="center"/>
    </xf>
    <xf numFmtId="0" fontId="9" fillId="0" borderId="0" xfId="0" applyFont="1" applyAlignment="1">
      <alignment horizontal="center" vertical="center" wrapText="1"/>
    </xf>
    <xf numFmtId="0" fontId="137" fillId="0" borderId="0" xfId="0" applyFont="1" applyAlignment="1">
      <alignment horizontal="right" vertical="center"/>
    </xf>
    <xf numFmtId="0" fontId="137" fillId="3" borderId="0" xfId="0" applyFont="1" applyFill="1" applyAlignment="1">
      <alignment vertical="center"/>
    </xf>
    <xf numFmtId="0" fontId="137" fillId="3" borderId="0" xfId="0" applyFont="1" applyFill="1" applyAlignment="1">
      <alignment horizontal="left" vertical="center" wrapText="1"/>
    </xf>
    <xf numFmtId="0" fontId="137" fillId="3" borderId="0" xfId="0" applyFont="1" applyFill="1" applyAlignment="1">
      <alignment horizontal="left" vertical="center"/>
    </xf>
    <xf numFmtId="2" fontId="33" fillId="0" borderId="0" xfId="0" applyNumberFormat="1" applyFont="1"/>
    <xf numFmtId="0" fontId="33" fillId="0" borderId="0" xfId="0" applyFont="1" applyAlignment="1">
      <alignment horizontal="right" vertical="center"/>
    </xf>
    <xf numFmtId="9" fontId="33" fillId="0" borderId="0" xfId="23" applyFont="1" applyFill="1" applyBorder="1" applyAlignment="1" applyProtection="1">
      <alignment vertical="center"/>
    </xf>
    <xf numFmtId="168" fontId="33" fillId="3" borderId="0" xfId="0" applyNumberFormat="1" applyFont="1" applyFill="1" applyAlignment="1">
      <alignment vertical="center"/>
    </xf>
    <xf numFmtId="0" fontId="137" fillId="0" borderId="0" xfId="0" applyFont="1" applyAlignment="1">
      <alignment vertical="center"/>
    </xf>
    <xf numFmtId="1" fontId="137" fillId="3" borderId="0" xfId="0" applyNumberFormat="1" applyFont="1" applyFill="1" applyAlignment="1">
      <alignment vertical="center"/>
    </xf>
    <xf numFmtId="0" fontId="137" fillId="3" borderId="0" xfId="0" applyFont="1" applyFill="1" applyAlignment="1">
      <alignment horizontal="center" vertical="center"/>
    </xf>
    <xf numFmtId="1" fontId="137" fillId="0" borderId="0" xfId="0" applyNumberFormat="1" applyFont="1" applyAlignment="1">
      <alignment horizontal="left" vertical="center"/>
    </xf>
    <xf numFmtId="0" fontId="33" fillId="0" borderId="0" xfId="0" applyFont="1" applyAlignment="1">
      <alignment vertical="top"/>
    </xf>
    <xf numFmtId="9" fontId="9" fillId="0" borderId="0" xfId="23" applyFont="1" applyFill="1" applyBorder="1" applyAlignment="1" applyProtection="1">
      <alignment vertical="center"/>
    </xf>
    <xf numFmtId="1" fontId="33" fillId="0" borderId="0" xfId="0" applyNumberFormat="1" applyFont="1" applyAlignment="1">
      <alignment horizontal="left" vertical="center"/>
    </xf>
    <xf numFmtId="1" fontId="33" fillId="3" borderId="0" xfId="0" applyNumberFormat="1" applyFont="1" applyFill="1" applyAlignment="1">
      <alignment vertical="center"/>
    </xf>
    <xf numFmtId="1" fontId="9" fillId="3" borderId="0" xfId="0" applyNumberFormat="1" applyFont="1" applyFill="1" applyAlignment="1">
      <alignment vertical="center"/>
    </xf>
    <xf numFmtId="167" fontId="33" fillId="0" borderId="0" xfId="0" applyNumberFormat="1" applyFont="1" applyAlignment="1">
      <alignment vertical="center"/>
    </xf>
    <xf numFmtId="2" fontId="9" fillId="0" borderId="0" xfId="0" applyNumberFormat="1" applyFont="1" applyAlignment="1">
      <alignment horizontal="center" vertical="center"/>
    </xf>
    <xf numFmtId="2" fontId="33" fillId="0" borderId="0" xfId="0" applyNumberFormat="1" applyFont="1" applyAlignment="1">
      <alignment horizontal="left" vertical="center"/>
    </xf>
    <xf numFmtId="2" fontId="9" fillId="0" borderId="0" xfId="0" applyNumberFormat="1" applyFont="1" applyAlignment="1">
      <alignment horizontal="left" vertical="center"/>
    </xf>
    <xf numFmtId="1" fontId="9" fillId="0" borderId="0" xfId="0" applyNumberFormat="1" applyFont="1" applyAlignment="1">
      <alignment vertical="center"/>
    </xf>
    <xf numFmtId="1" fontId="33" fillId="0" borderId="0" xfId="0" applyNumberFormat="1" applyFont="1" applyAlignment="1">
      <alignment vertical="center"/>
    </xf>
    <xf numFmtId="2" fontId="9" fillId="0" borderId="0" xfId="0" applyNumberFormat="1" applyFont="1" applyAlignment="1">
      <alignment horizontal="right" vertical="center"/>
    </xf>
    <xf numFmtId="1" fontId="33" fillId="3" borderId="0" xfId="0" applyNumberFormat="1" applyFont="1" applyFill="1" applyAlignment="1">
      <alignment horizontal="right" vertical="center"/>
    </xf>
    <xf numFmtId="1" fontId="9" fillId="3" borderId="0" xfId="0" applyNumberFormat="1" applyFont="1" applyFill="1" applyAlignment="1">
      <alignment horizontal="right" vertical="center"/>
    </xf>
    <xf numFmtId="2" fontId="9" fillId="3" borderId="0" xfId="0" applyNumberFormat="1" applyFont="1" applyFill="1" applyAlignment="1">
      <alignment vertical="center"/>
    </xf>
    <xf numFmtId="0" fontId="138" fillId="3" borderId="0" xfId="0" applyFont="1" applyFill="1" applyAlignment="1">
      <alignment vertical="center"/>
    </xf>
    <xf numFmtId="2" fontId="33" fillId="3" borderId="0" xfId="23" applyNumberFormat="1" applyFont="1" applyFill="1" applyBorder="1" applyAlignment="1" applyProtection="1">
      <alignment vertical="center"/>
    </xf>
    <xf numFmtId="169" fontId="33" fillId="0" borderId="0" xfId="0" applyNumberFormat="1" applyFont="1" applyAlignment="1">
      <alignment vertical="center"/>
    </xf>
    <xf numFmtId="169" fontId="33" fillId="3" borderId="0" xfId="0" applyNumberFormat="1" applyFont="1" applyFill="1" applyAlignment="1">
      <alignment vertical="center"/>
    </xf>
    <xf numFmtId="168" fontId="9" fillId="0" borderId="0" xfId="0" applyNumberFormat="1" applyFont="1" applyAlignment="1">
      <alignment horizontal="left" vertical="center"/>
    </xf>
    <xf numFmtId="175" fontId="33" fillId="3" borderId="0" xfId="0" applyNumberFormat="1" applyFont="1" applyFill="1" applyAlignment="1">
      <alignment vertical="center"/>
    </xf>
    <xf numFmtId="172" fontId="33" fillId="3" borderId="0" xfId="0" applyNumberFormat="1" applyFont="1" applyFill="1" applyAlignment="1">
      <alignment vertical="center"/>
    </xf>
    <xf numFmtId="0" fontId="139" fillId="0" borderId="0" xfId="0" applyFont="1" applyAlignment="1">
      <alignment vertical="center"/>
    </xf>
    <xf numFmtId="0" fontId="140" fillId="0" borderId="0" xfId="0" applyFont="1" applyAlignment="1">
      <alignment horizontal="left" vertical="center"/>
    </xf>
    <xf numFmtId="0" fontId="139" fillId="3" borderId="0" xfId="0" applyFont="1" applyFill="1" applyAlignment="1">
      <alignment vertical="center"/>
    </xf>
    <xf numFmtId="0" fontId="141" fillId="0" borderId="0" xfId="0" applyFont="1" applyAlignment="1">
      <alignment horizontal="left" vertical="center"/>
    </xf>
    <xf numFmtId="0" fontId="9" fillId="3" borderId="0" xfId="0" applyFont="1" applyFill="1" applyAlignment="1">
      <alignment vertical="center"/>
    </xf>
    <xf numFmtId="0" fontId="33" fillId="3" borderId="0" xfId="0" applyFont="1" applyFill="1" applyAlignment="1">
      <alignment horizontal="right" vertical="center"/>
    </xf>
    <xf numFmtId="0" fontId="33" fillId="0" borderId="0" xfId="0" applyFont="1" applyAlignment="1">
      <alignment horizontal="left"/>
    </xf>
    <xf numFmtId="2" fontId="9" fillId="0" borderId="0" xfId="0" applyNumberFormat="1" applyFont="1"/>
    <xf numFmtId="1" fontId="33" fillId="0" borderId="0" xfId="0" applyNumberFormat="1" applyFont="1" applyAlignment="1">
      <alignment horizontal="right" indent="1"/>
    </xf>
    <xf numFmtId="1" fontId="9" fillId="0" borderId="0" xfId="0" applyNumberFormat="1" applyFont="1"/>
    <xf numFmtId="0" fontId="81" fillId="3" borderId="0" xfId="0" applyFont="1" applyFill="1" applyAlignment="1">
      <alignment vertical="center"/>
    </xf>
    <xf numFmtId="0" fontId="142" fillId="3" borderId="0" xfId="0" applyFont="1" applyFill="1" applyAlignment="1">
      <alignment horizontal="left" vertical="center"/>
    </xf>
    <xf numFmtId="171" fontId="81" fillId="3" borderId="0" xfId="0" applyNumberFormat="1" applyFont="1" applyFill="1" applyAlignment="1">
      <alignment horizontal="left" vertical="center"/>
    </xf>
    <xf numFmtId="0" fontId="143" fillId="3" borderId="0" xfId="0" applyFont="1" applyFill="1" applyAlignment="1">
      <alignment vertical="center"/>
    </xf>
    <xf numFmtId="0" fontId="81" fillId="0" borderId="0" xfId="0" applyFont="1" applyAlignment="1">
      <alignment vertical="center"/>
    </xf>
    <xf numFmtId="0" fontId="143" fillId="3" borderId="0" xfId="0" applyFont="1" applyFill="1" applyAlignment="1">
      <alignment horizontal="center" vertical="center"/>
    </xf>
    <xf numFmtId="0" fontId="144" fillId="0" borderId="0" xfId="0" applyFont="1" applyAlignment="1">
      <alignment horizontal="left" vertical="center"/>
    </xf>
    <xf numFmtId="0" fontId="33" fillId="8" borderId="0" xfId="0" applyFont="1" applyFill="1" applyAlignment="1">
      <alignment horizontal="left" vertical="center"/>
    </xf>
    <xf numFmtId="175" fontId="33" fillId="0" borderId="0" xfId="0" applyNumberFormat="1" applyFont="1" applyAlignment="1">
      <alignment vertical="center"/>
    </xf>
    <xf numFmtId="1" fontId="33" fillId="3" borderId="0" xfId="0" applyNumberFormat="1" applyFont="1" applyFill="1"/>
    <xf numFmtId="1" fontId="33" fillId="3" borderId="0" xfId="0" applyNumberFormat="1" applyFont="1" applyFill="1" applyAlignment="1">
      <alignment horizontal="center" vertical="center"/>
    </xf>
    <xf numFmtId="0" fontId="145" fillId="0" borderId="0" xfId="0" applyFont="1"/>
    <xf numFmtId="1" fontId="33" fillId="3" borderId="0" xfId="0" applyNumberFormat="1" applyFont="1" applyFill="1" applyAlignment="1">
      <alignment horizontal="center"/>
    </xf>
    <xf numFmtId="0" fontId="146" fillId="0" borderId="0" xfId="0" applyFont="1" applyAlignment="1">
      <alignment vertical="top" wrapText="1"/>
    </xf>
    <xf numFmtId="0" fontId="146" fillId="3" borderId="0" xfId="0" applyFont="1" applyFill="1" applyAlignment="1">
      <alignment vertical="top" wrapText="1"/>
    </xf>
    <xf numFmtId="0" fontId="147" fillId="0" borderId="0" xfId="0" applyFont="1" applyAlignment="1">
      <alignment horizontal="center" vertical="top" wrapText="1"/>
    </xf>
    <xf numFmtId="0" fontId="147" fillId="3" borderId="0" xfId="0" applyFont="1" applyFill="1" applyAlignment="1">
      <alignment horizontal="center" vertical="top" wrapText="1"/>
    </xf>
    <xf numFmtId="0" fontId="59" fillId="0" borderId="0" xfId="0" applyFont="1" applyAlignment="1">
      <alignment horizontal="left" vertical="top"/>
    </xf>
    <xf numFmtId="0" fontId="9" fillId="0" borderId="0" xfId="0" applyFont="1" applyAlignment="1">
      <alignment horizontal="left"/>
    </xf>
    <xf numFmtId="1" fontId="33" fillId="0" borderId="0" xfId="0" applyNumberFormat="1" applyFont="1"/>
    <xf numFmtId="0" fontId="148" fillId="3" borderId="0" xfId="0" applyFont="1" applyFill="1"/>
    <xf numFmtId="0" fontId="148" fillId="0" borderId="0" xfId="0" applyFont="1"/>
    <xf numFmtId="170" fontId="33" fillId="0" borderId="0" xfId="0" applyNumberFormat="1" applyFont="1"/>
    <xf numFmtId="170" fontId="139" fillId="0" borderId="0" xfId="0" applyNumberFormat="1" applyFont="1"/>
    <xf numFmtId="0" fontId="147" fillId="0" borderId="0" xfId="0" applyFont="1" applyAlignment="1">
      <alignment vertical="top" wrapText="1"/>
    </xf>
    <xf numFmtId="2" fontId="33" fillId="0" borderId="0" xfId="0" applyNumberFormat="1" applyFont="1" applyAlignment="1">
      <alignment vertical="top" wrapText="1"/>
    </xf>
    <xf numFmtId="0" fontId="124" fillId="3" borderId="0" xfId="0" applyFont="1" applyFill="1" applyAlignment="1">
      <alignment horizontal="left" vertical="center"/>
    </xf>
    <xf numFmtId="0" fontId="33" fillId="3" borderId="0" xfId="0" applyFont="1" applyFill="1" applyAlignment="1">
      <alignment horizontal="left" vertical="top"/>
    </xf>
    <xf numFmtId="0" fontId="33" fillId="0" borderId="0" xfId="0" applyFont="1" applyAlignment="1">
      <alignment horizontal="left" vertical="top"/>
    </xf>
    <xf numFmtId="0" fontId="149" fillId="3" borderId="0" xfId="0" applyFont="1" applyFill="1" applyAlignment="1">
      <alignment horizontal="center" vertical="center" wrapText="1"/>
    </xf>
    <xf numFmtId="0" fontId="124" fillId="3" borderId="0" xfId="0" applyFont="1" applyFill="1" applyAlignment="1">
      <alignment horizontal="center"/>
    </xf>
    <xf numFmtId="0" fontId="0" fillId="3" borderId="7" xfId="0" applyFill="1" applyBorder="1" applyAlignment="1">
      <alignment horizontal="right" vertical="center" wrapText="1"/>
    </xf>
    <xf numFmtId="0" fontId="0" fillId="3" borderId="22" xfId="0" applyFill="1" applyBorder="1" applyAlignment="1">
      <alignment horizontal="right" vertical="center" wrapText="1"/>
    </xf>
    <xf numFmtId="0" fontId="0" fillId="3" borderId="22" xfId="0" applyFill="1" applyBorder="1" applyAlignment="1" applyProtection="1">
      <alignment horizontal="right" vertical="center" wrapText="1"/>
      <protection locked="0"/>
    </xf>
    <xf numFmtId="0" fontId="0" fillId="3" borderId="23" xfId="0" applyFill="1" applyBorder="1" applyAlignment="1">
      <alignment horizontal="left" indent="1"/>
    </xf>
    <xf numFmtId="0" fontId="0" fillId="23" borderId="0" xfId="0" applyFill="1" applyAlignment="1" applyProtection="1">
      <alignment horizontal="left" vertical="center"/>
      <protection locked="0"/>
    </xf>
    <xf numFmtId="0" fontId="0" fillId="21" borderId="22" xfId="0" applyFill="1" applyBorder="1"/>
    <xf numFmtId="0" fontId="0" fillId="3" borderId="22" xfId="0" applyFill="1" applyBorder="1" applyAlignment="1">
      <alignment horizontal="left" vertical="center"/>
    </xf>
    <xf numFmtId="167" fontId="33" fillId="0" borderId="0" xfId="1" applyNumberFormat="1" applyFont="1" applyFill="1" applyBorder="1" applyAlignment="1" applyProtection="1">
      <alignment horizontal="center" vertical="center"/>
    </xf>
    <xf numFmtId="1" fontId="33" fillId="0" borderId="0" xfId="1" applyNumberFormat="1" applyFont="1" applyFill="1" applyBorder="1" applyAlignment="1" applyProtection="1">
      <alignment horizontal="center" vertical="center"/>
    </xf>
    <xf numFmtId="169" fontId="33" fillId="0" borderId="0" xfId="0" applyNumberFormat="1" applyFont="1" applyAlignment="1">
      <alignment horizontal="center" vertical="center"/>
    </xf>
    <xf numFmtId="170" fontId="33" fillId="0" borderId="0" xfId="1" applyNumberFormat="1" applyFont="1" applyFill="1" applyBorder="1" applyAlignment="1" applyProtection="1">
      <alignment horizontal="center" vertical="center"/>
    </xf>
    <xf numFmtId="0" fontId="57" fillId="0" borderId="0" xfId="0" applyFont="1" applyAlignment="1">
      <alignment horizontal="left" vertical="center"/>
    </xf>
    <xf numFmtId="0" fontId="1" fillId="3" borderId="6" xfId="0" applyFont="1" applyFill="1" applyBorder="1" applyAlignment="1">
      <alignment vertical="center" wrapText="1"/>
    </xf>
    <xf numFmtId="43" fontId="5" fillId="0" borderId="0" xfId="0" applyNumberFormat="1" applyFont="1" applyAlignment="1">
      <alignment vertical="center"/>
    </xf>
    <xf numFmtId="177" fontId="5" fillId="0" borderId="0" xfId="0" applyNumberFormat="1" applyFont="1" applyAlignment="1">
      <alignment vertical="center"/>
    </xf>
    <xf numFmtId="168" fontId="5" fillId="0" borderId="0" xfId="0" applyNumberFormat="1" applyFont="1" applyAlignment="1">
      <alignment vertical="center"/>
    </xf>
    <xf numFmtId="0" fontId="100" fillId="0" borderId="0" xfId="0" applyFont="1" applyAlignment="1">
      <alignment vertical="center"/>
    </xf>
    <xf numFmtId="2" fontId="25" fillId="0" borderId="0" xfId="0" applyNumberFormat="1" applyFont="1" applyAlignment="1">
      <alignment vertical="center"/>
    </xf>
    <xf numFmtId="168" fontId="25" fillId="0" borderId="0" xfId="0" applyNumberFormat="1" applyFont="1" applyAlignment="1">
      <alignment vertical="center"/>
    </xf>
    <xf numFmtId="9" fontId="5" fillId="0" borderId="0" xfId="23" applyFont="1" applyFill="1" applyBorder="1" applyAlignment="1" applyProtection="1">
      <alignment vertical="center"/>
    </xf>
    <xf numFmtId="169" fontId="5" fillId="0" borderId="0" xfId="0" applyNumberFormat="1" applyFont="1" applyAlignment="1">
      <alignment vertical="center"/>
    </xf>
    <xf numFmtId="0" fontId="9" fillId="0" borderId="0" xfId="0" applyFont="1" applyAlignment="1">
      <alignment vertical="center" wrapText="1"/>
    </xf>
    <xf numFmtId="0" fontId="5" fillId="0" borderId="0" xfId="0" applyFont="1" applyAlignment="1">
      <alignment horizontal="center" vertical="center" wrapText="1"/>
    </xf>
    <xf numFmtId="0" fontId="0" fillId="12" borderId="122" xfId="0" applyFill="1" applyBorder="1"/>
    <xf numFmtId="0" fontId="0" fillId="3" borderId="7" xfId="0" applyFill="1" applyBorder="1" applyAlignment="1" applyProtection="1">
      <alignment horizontal="right" vertical="center" wrapText="1"/>
      <protection locked="0"/>
    </xf>
    <xf numFmtId="0" fontId="0" fillId="3" borderId="23" xfId="0" applyFill="1" applyBorder="1" applyAlignment="1" applyProtection="1">
      <alignment horizontal="left" indent="1"/>
      <protection locked="0"/>
    </xf>
    <xf numFmtId="0" fontId="21" fillId="10" borderId="106" xfId="0" applyFont="1" applyFill="1" applyBorder="1" applyProtection="1">
      <protection locked="0"/>
    </xf>
    <xf numFmtId="0" fontId="21" fillId="10" borderId="27" xfId="0" applyFont="1" applyFill="1" applyBorder="1" applyAlignment="1" applyProtection="1">
      <alignment vertical="center"/>
      <protection locked="0"/>
    </xf>
    <xf numFmtId="0" fontId="21" fillId="10" borderId="27" xfId="0" applyFont="1" applyFill="1" applyBorder="1" applyProtection="1">
      <protection locked="0"/>
    </xf>
    <xf numFmtId="0" fontId="0" fillId="10" borderId="30" xfId="0" applyFill="1" applyBorder="1" applyProtection="1">
      <protection locked="0"/>
    </xf>
    <xf numFmtId="0" fontId="0" fillId="10" borderId="34" xfId="0" applyFill="1" applyBorder="1" applyAlignment="1" applyProtection="1">
      <alignment vertical="center"/>
      <protection locked="0"/>
    </xf>
    <xf numFmtId="0" fontId="0" fillId="17" borderId="38" xfId="0" quotePrefix="1" applyFill="1" applyBorder="1" applyAlignment="1">
      <alignment horizontal="left" vertical="center" wrapText="1" indent="1"/>
    </xf>
    <xf numFmtId="0" fontId="0" fillId="17" borderId="39" xfId="0" applyFill="1" applyBorder="1" applyAlignment="1">
      <alignment horizontal="left" vertical="center" wrapText="1" indent="1"/>
    </xf>
    <xf numFmtId="0" fontId="67" fillId="17" borderId="38" xfId="0" quotePrefix="1" applyFont="1" applyFill="1" applyBorder="1" applyAlignment="1">
      <alignment horizontal="left" vertical="center" wrapText="1" indent="1"/>
    </xf>
    <xf numFmtId="0" fontId="67" fillId="17" borderId="39" xfId="0" quotePrefix="1" applyFont="1" applyFill="1" applyBorder="1" applyAlignment="1">
      <alignment horizontal="left" vertical="center" wrapText="1" indent="1"/>
    </xf>
    <xf numFmtId="0" fontId="21" fillId="17" borderId="38" xfId="0" applyFont="1" applyFill="1" applyBorder="1" applyAlignment="1">
      <alignment horizontal="left" vertical="top" wrapText="1" indent="1"/>
    </xf>
    <xf numFmtId="0" fontId="73" fillId="17" borderId="39" xfId="0" applyFont="1" applyFill="1" applyBorder="1" applyAlignment="1">
      <alignment horizontal="left" vertical="top" indent="1"/>
    </xf>
    <xf numFmtId="0" fontId="0" fillId="17" borderId="38" xfId="0" applyFill="1" applyBorder="1" applyAlignment="1">
      <alignment horizontal="left" vertical="center" wrapText="1" indent="1"/>
    </xf>
    <xf numFmtId="0" fontId="0" fillId="17" borderId="38" xfId="0" applyFill="1" applyBorder="1" applyAlignment="1">
      <alignment horizontal="left" vertical="center" indent="1"/>
    </xf>
    <xf numFmtId="0" fontId="0" fillId="17" borderId="39" xfId="0" applyFill="1" applyBorder="1" applyAlignment="1">
      <alignment horizontal="left" vertical="center" indent="1"/>
    </xf>
    <xf numFmtId="0" fontId="0" fillId="17" borderId="38" xfId="0" applyFill="1" applyBorder="1" applyAlignment="1">
      <alignment horizontal="left" vertical="top" wrapText="1" indent="1"/>
    </xf>
    <xf numFmtId="0" fontId="0" fillId="17" borderId="39" xfId="0" applyFill="1" applyBorder="1" applyAlignment="1">
      <alignment horizontal="left" vertical="top" wrapText="1" indent="1"/>
    </xf>
    <xf numFmtId="49" fontId="0" fillId="17" borderId="38" xfId="0" applyNumberFormat="1" applyFill="1" applyBorder="1" applyAlignment="1">
      <alignment horizontal="left" vertical="center" wrapText="1" indent="1"/>
    </xf>
    <xf numFmtId="49" fontId="0" fillId="17" borderId="39" xfId="0" applyNumberFormat="1" applyFill="1" applyBorder="1" applyAlignment="1">
      <alignment horizontal="left" vertical="center" wrapText="1" indent="1"/>
    </xf>
    <xf numFmtId="0" fontId="80" fillId="17" borderId="38" xfId="96" applyFill="1" applyBorder="1" applyAlignment="1">
      <alignment horizontal="left" vertical="top" wrapText="1"/>
    </xf>
    <xf numFmtId="0" fontId="80" fillId="17" borderId="39" xfId="96" applyFill="1" applyBorder="1" applyAlignment="1">
      <alignment horizontal="left" vertical="top" wrapText="1"/>
    </xf>
    <xf numFmtId="0" fontId="89" fillId="16" borderId="64" xfId="0" applyFont="1" applyFill="1" applyBorder="1" applyAlignment="1">
      <alignment horizontal="left" vertical="center" indent="1"/>
    </xf>
    <xf numFmtId="0" fontId="0" fillId="17" borderId="64" xfId="0" applyFill="1" applyBorder="1" applyAlignment="1">
      <alignment horizontal="center"/>
    </xf>
    <xf numFmtId="0" fontId="51" fillId="17" borderId="64" xfId="0" applyFont="1" applyFill="1" applyBorder="1" applyAlignment="1">
      <alignment horizontal="center" vertical="center"/>
    </xf>
    <xf numFmtId="0" fontId="51" fillId="17" borderId="65" xfId="0" applyFont="1" applyFill="1" applyBorder="1" applyAlignment="1">
      <alignment horizontal="center" vertical="center"/>
    </xf>
    <xf numFmtId="0" fontId="0" fillId="10" borderId="38" xfId="0" applyFill="1" applyBorder="1" applyAlignment="1">
      <alignment horizontal="left" vertical="top" wrapText="1"/>
    </xf>
    <xf numFmtId="0" fontId="0" fillId="10" borderId="39" xfId="0" applyFill="1" applyBorder="1" applyAlignment="1">
      <alignment horizontal="left" vertical="top" wrapText="1"/>
    </xf>
    <xf numFmtId="0" fontId="1" fillId="10" borderId="38" xfId="0" applyFont="1" applyFill="1" applyBorder="1" applyAlignment="1">
      <alignment horizontal="left" vertical="top" wrapText="1"/>
    </xf>
    <xf numFmtId="0" fontId="1" fillId="10" borderId="39" xfId="0" applyFont="1" applyFill="1" applyBorder="1" applyAlignment="1">
      <alignment horizontal="left" vertical="top" wrapText="1"/>
    </xf>
    <xf numFmtId="0" fontId="0" fillId="10" borderId="38" xfId="0" quotePrefix="1" applyFill="1" applyBorder="1" applyAlignment="1">
      <alignment horizontal="left" vertical="top" wrapText="1"/>
    </xf>
    <xf numFmtId="0" fontId="89" fillId="16" borderId="65" xfId="0" applyFont="1" applyFill="1" applyBorder="1" applyAlignment="1">
      <alignment horizontal="center" vertical="center"/>
    </xf>
    <xf numFmtId="0" fontId="89" fillId="16" borderId="67" xfId="0" applyFont="1" applyFill="1" applyBorder="1" applyAlignment="1">
      <alignment horizontal="center" vertical="center"/>
    </xf>
    <xf numFmtId="0" fontId="0" fillId="0" borderId="65" xfId="0" applyBorder="1" applyAlignment="1">
      <alignment horizontal="center"/>
    </xf>
    <xf numFmtId="0" fontId="0" fillId="0" borderId="67" xfId="0" applyBorder="1" applyAlignment="1">
      <alignment horizontal="center"/>
    </xf>
    <xf numFmtId="0" fontId="51" fillId="17" borderId="35" xfId="0" applyFont="1" applyFill="1" applyBorder="1" applyAlignment="1">
      <alignment horizontal="center" vertical="center"/>
    </xf>
    <xf numFmtId="0" fontId="51" fillId="17" borderId="37" xfId="0" applyFont="1" applyFill="1" applyBorder="1" applyAlignment="1">
      <alignment horizontal="center" vertical="center"/>
    </xf>
    <xf numFmtId="0" fontId="51" fillId="17" borderId="40" xfId="0" applyFont="1" applyFill="1" applyBorder="1" applyAlignment="1">
      <alignment horizontal="center" vertical="center"/>
    </xf>
    <xf numFmtId="0" fontId="51" fillId="17" borderId="42" xfId="0" applyFont="1" applyFill="1" applyBorder="1" applyAlignment="1">
      <alignment horizontal="center" vertical="center"/>
    </xf>
    <xf numFmtId="49" fontId="0" fillId="10" borderId="38" xfId="0" applyNumberFormat="1" applyFill="1" applyBorder="1" applyAlignment="1">
      <alignment horizontal="left" vertical="top" wrapText="1"/>
    </xf>
    <xf numFmtId="49" fontId="0" fillId="10" borderId="39" xfId="0" applyNumberFormat="1" applyFill="1" applyBorder="1" applyAlignment="1">
      <alignment horizontal="left" vertical="top" wrapText="1"/>
    </xf>
    <xf numFmtId="0" fontId="127" fillId="10" borderId="40" xfId="96" applyFont="1" applyFill="1" applyBorder="1" applyAlignment="1">
      <alignment horizontal="left" vertical="top"/>
    </xf>
    <xf numFmtId="0" fontId="21" fillId="10" borderId="42" xfId="96" applyFont="1" applyFill="1" applyBorder="1" applyAlignment="1">
      <alignment horizontal="left" vertical="top"/>
    </xf>
    <xf numFmtId="0" fontId="21" fillId="10" borderId="38" xfId="96" applyFont="1" applyFill="1" applyBorder="1" applyAlignment="1">
      <alignment horizontal="left" vertical="top"/>
    </xf>
    <xf numFmtId="0" fontId="150" fillId="10" borderId="39" xfId="96" applyFont="1" applyFill="1" applyBorder="1" applyAlignment="1">
      <alignment horizontal="left" vertical="top"/>
    </xf>
    <xf numFmtId="0" fontId="0" fillId="10" borderId="38" xfId="96" applyFont="1" applyFill="1" applyBorder="1" applyAlignment="1">
      <alignment horizontal="left" vertical="top"/>
    </xf>
    <xf numFmtId="0" fontId="4" fillId="10" borderId="39" xfId="96" applyFont="1" applyFill="1" applyBorder="1" applyAlignment="1">
      <alignment horizontal="left" vertical="top"/>
    </xf>
    <xf numFmtId="0" fontId="0" fillId="10" borderId="39" xfId="0" quotePrefix="1" applyFill="1" applyBorder="1" applyAlignment="1">
      <alignment horizontal="left" vertical="top" wrapText="1"/>
    </xf>
    <xf numFmtId="0" fontId="73" fillId="10" borderId="38" xfId="0" quotePrefix="1" applyFont="1" applyFill="1" applyBorder="1" applyAlignment="1">
      <alignment horizontal="left" vertical="top" wrapText="1"/>
    </xf>
    <xf numFmtId="0" fontId="73" fillId="10" borderId="39" xfId="0" quotePrefix="1" applyFont="1" applyFill="1" applyBorder="1" applyAlignment="1">
      <alignment horizontal="left" vertical="top" wrapText="1"/>
    </xf>
    <xf numFmtId="0" fontId="80" fillId="3" borderId="0" xfId="96" applyFill="1" applyAlignment="1">
      <alignment horizontal="left"/>
    </xf>
    <xf numFmtId="0" fontId="26" fillId="10" borderId="38" xfId="0" applyFont="1" applyFill="1" applyBorder="1" applyAlignment="1">
      <alignment horizontal="left" vertical="top" wrapText="1"/>
    </xf>
    <xf numFmtId="0" fontId="26" fillId="10" borderId="39" xfId="0" applyFont="1" applyFill="1" applyBorder="1" applyAlignment="1">
      <alignment horizontal="left" vertical="top" wrapText="1"/>
    </xf>
    <xf numFmtId="49" fontId="27" fillId="10" borderId="38" xfId="0" quotePrefix="1" applyNumberFormat="1" applyFont="1" applyFill="1" applyBorder="1" applyAlignment="1">
      <alignment horizontal="left" vertical="top" wrapText="1"/>
    </xf>
    <xf numFmtId="49" fontId="27" fillId="10" borderId="39" xfId="0" applyNumberFormat="1" applyFont="1" applyFill="1" applyBorder="1" applyAlignment="1">
      <alignment horizontal="left" vertical="top" wrapText="1"/>
    </xf>
    <xf numFmtId="0" fontId="74" fillId="10" borderId="38" xfId="0" applyFont="1" applyFill="1" applyBorder="1" applyAlignment="1">
      <alignment horizontal="left" vertical="top" wrapText="1"/>
    </xf>
    <xf numFmtId="0" fontId="74" fillId="10" borderId="39" xfId="0" applyFont="1" applyFill="1" applyBorder="1" applyAlignment="1">
      <alignment horizontal="left" vertical="top" wrapText="1"/>
    </xf>
    <xf numFmtId="0" fontId="31" fillId="0" borderId="0" xfId="0" applyFont="1" applyAlignment="1">
      <alignment horizontal="left" vertical="top" wrapText="1"/>
    </xf>
    <xf numFmtId="0" fontId="36" fillId="0" borderId="0" xfId="0" applyFont="1" applyAlignment="1">
      <alignment horizontal="left" vertical="top" wrapText="1"/>
    </xf>
    <xf numFmtId="1" fontId="0" fillId="10" borderId="5" xfId="0" applyNumberFormat="1" applyFill="1" applyBorder="1" applyAlignment="1" applyProtection="1">
      <alignment horizontal="left" vertical="top"/>
      <protection locked="0"/>
    </xf>
    <xf numFmtId="1" fontId="0" fillId="10" borderId="18" xfId="0" applyNumberFormat="1" applyFill="1" applyBorder="1" applyAlignment="1" applyProtection="1">
      <alignment horizontal="left" vertical="top"/>
      <protection locked="0"/>
    </xf>
    <xf numFmtId="0" fontId="115" fillId="3" borderId="0" xfId="0" applyFont="1" applyFill="1" applyAlignment="1">
      <alignment horizontal="right" vertical="center"/>
    </xf>
    <xf numFmtId="0" fontId="33" fillId="0" borderId="0" xfId="0" applyFont="1" applyAlignment="1">
      <alignment horizontal="center" vertical="center"/>
    </xf>
    <xf numFmtId="0" fontId="33" fillId="0" borderId="0" xfId="0" applyFont="1" applyAlignment="1">
      <alignment horizontal="right" vertical="center"/>
    </xf>
    <xf numFmtId="0" fontId="60" fillId="10" borderId="0" xfId="0" applyFont="1" applyFill="1" applyAlignment="1" applyProtection="1">
      <alignment horizontal="center" vertical="center"/>
      <protection locked="0"/>
    </xf>
    <xf numFmtId="9" fontId="0" fillId="10" borderId="21" xfId="23" applyFont="1" applyFill="1" applyBorder="1" applyAlignment="1" applyProtection="1">
      <alignment horizontal="center" vertical="center"/>
      <protection locked="0"/>
    </xf>
    <xf numFmtId="9" fontId="0" fillId="10" borderId="20" xfId="23" applyFont="1" applyFill="1" applyBorder="1" applyAlignment="1" applyProtection="1">
      <alignment horizontal="center" vertical="center"/>
      <protection locked="0"/>
    </xf>
    <xf numFmtId="169" fontId="2" fillId="10" borderId="21" xfId="0" quotePrefix="1" applyNumberFormat="1" applyFont="1" applyFill="1" applyBorder="1" applyAlignment="1" applyProtection="1">
      <alignment horizontal="center" vertical="center"/>
      <protection locked="0"/>
    </xf>
    <xf numFmtId="169" fontId="2" fillId="10" borderId="20" xfId="0" applyNumberFormat="1" applyFont="1" applyFill="1" applyBorder="1" applyAlignment="1" applyProtection="1">
      <alignment horizontal="center" vertical="center"/>
      <protection locked="0"/>
    </xf>
    <xf numFmtId="0" fontId="2" fillId="23" borderId="21" xfId="0" applyFont="1" applyFill="1" applyBorder="1" applyAlignment="1" applyProtection="1">
      <alignment horizontal="center" vertical="center"/>
      <protection locked="0"/>
    </xf>
    <xf numFmtId="0" fontId="2" fillId="23" borderId="20" xfId="0" applyFont="1" applyFill="1" applyBorder="1" applyAlignment="1" applyProtection="1">
      <alignment horizontal="center" vertical="center"/>
      <protection locked="0"/>
    </xf>
    <xf numFmtId="171" fontId="52" fillId="3" borderId="80" xfId="0" applyNumberFormat="1" applyFont="1" applyFill="1" applyBorder="1" applyAlignment="1">
      <alignment horizontal="center" vertical="center"/>
    </xf>
    <xf numFmtId="171" fontId="52" fillId="3" borderId="81" xfId="0" applyNumberFormat="1" applyFont="1" applyFill="1" applyBorder="1" applyAlignment="1">
      <alignment horizontal="center" vertical="center"/>
    </xf>
    <xf numFmtId="174" fontId="68" fillId="0" borderId="96" xfId="0" applyNumberFormat="1" applyFont="1" applyBorder="1" applyAlignment="1">
      <alignment horizontal="center" vertical="center"/>
    </xf>
    <xf numFmtId="174" fontId="68" fillId="0" borderId="97" xfId="0" applyNumberFormat="1" applyFont="1" applyBorder="1" applyAlignment="1">
      <alignment horizontal="center" vertical="center"/>
    </xf>
    <xf numFmtId="0" fontId="67" fillId="0" borderId="93" xfId="0" applyFont="1" applyBorder="1" applyAlignment="1">
      <alignment horizontal="center" vertical="center"/>
    </xf>
    <xf numFmtId="0" fontId="67" fillId="0" borderId="94" xfId="0" applyFont="1" applyBorder="1" applyAlignment="1">
      <alignment horizontal="center" vertical="center"/>
    </xf>
    <xf numFmtId="0" fontId="67" fillId="0" borderId="95" xfId="0" applyFont="1" applyBorder="1" applyAlignment="1">
      <alignment horizontal="center" vertical="center"/>
    </xf>
    <xf numFmtId="0" fontId="57" fillId="16" borderId="1" xfId="0" applyFont="1" applyFill="1" applyBorder="1" applyAlignment="1">
      <alignment horizontal="center" vertical="center" wrapText="1"/>
    </xf>
    <xf numFmtId="0" fontId="57" fillId="16" borderId="2" xfId="0" applyFont="1" applyFill="1" applyBorder="1" applyAlignment="1">
      <alignment horizontal="center" vertical="center" wrapText="1"/>
    </xf>
    <xf numFmtId="0" fontId="57" fillId="16" borderId="33" xfId="0" applyFont="1" applyFill="1" applyBorder="1" applyAlignment="1">
      <alignment horizontal="center" vertical="center" wrapText="1"/>
    </xf>
    <xf numFmtId="0" fontId="57" fillId="16" borderId="14" xfId="0" applyFont="1" applyFill="1" applyBorder="1" applyAlignment="1">
      <alignment horizontal="center" vertical="center" wrapText="1"/>
    </xf>
    <xf numFmtId="0" fontId="57" fillId="16" borderId="55" xfId="0" applyFont="1" applyFill="1" applyBorder="1" applyAlignment="1">
      <alignment horizontal="center" vertical="center" wrapText="1"/>
    </xf>
    <xf numFmtId="0" fontId="57" fillId="16" borderId="15" xfId="0" applyFont="1" applyFill="1" applyBorder="1" applyAlignment="1">
      <alignment horizontal="center" vertical="center" wrapText="1"/>
    </xf>
    <xf numFmtId="0" fontId="57" fillId="16" borderId="21" xfId="0" applyFont="1" applyFill="1" applyBorder="1" applyAlignment="1">
      <alignment horizontal="center" vertical="center" wrapText="1"/>
    </xf>
    <xf numFmtId="0" fontId="57" fillId="16" borderId="19" xfId="0" applyFont="1" applyFill="1" applyBorder="1" applyAlignment="1">
      <alignment horizontal="center" vertical="center" wrapText="1"/>
    </xf>
    <xf numFmtId="0" fontId="57" fillId="16" borderId="20" xfId="0" applyFont="1" applyFill="1" applyBorder="1" applyAlignment="1">
      <alignment horizontal="center" vertical="center" wrapText="1"/>
    </xf>
    <xf numFmtId="9" fontId="0" fillId="10" borderId="1" xfId="23" applyFont="1" applyFill="1" applyBorder="1" applyAlignment="1" applyProtection="1">
      <alignment horizontal="center" vertical="center" wrapText="1"/>
      <protection locked="0"/>
    </xf>
    <xf numFmtId="9" fontId="0" fillId="10" borderId="33" xfId="23" applyFont="1" applyFill="1" applyBorder="1" applyAlignment="1" applyProtection="1">
      <alignment horizontal="center" vertical="center" wrapText="1"/>
      <protection locked="0"/>
    </xf>
    <xf numFmtId="9" fontId="0" fillId="10" borderId="14" xfId="23" applyFont="1" applyFill="1" applyBorder="1" applyAlignment="1" applyProtection="1">
      <alignment horizontal="center" vertical="center" wrapText="1"/>
      <protection locked="0"/>
    </xf>
    <xf numFmtId="9" fontId="0" fillId="10" borderId="15" xfId="23" applyFont="1" applyFill="1" applyBorder="1" applyAlignment="1" applyProtection="1">
      <alignment horizontal="center" vertical="center" wrapText="1"/>
      <protection locked="0"/>
    </xf>
    <xf numFmtId="0" fontId="103" fillId="3" borderId="0" xfId="0" applyFont="1" applyFill="1" applyAlignment="1">
      <alignment horizontal="center" vertical="top" wrapText="1"/>
    </xf>
    <xf numFmtId="0" fontId="57" fillId="9" borderId="5" xfId="0" applyFont="1" applyFill="1" applyBorder="1" applyAlignment="1">
      <alignment horizontal="center" vertical="center" wrapText="1"/>
    </xf>
    <xf numFmtId="0" fontId="57" fillId="9" borderId="18" xfId="0" applyFont="1" applyFill="1" applyBorder="1" applyAlignment="1">
      <alignment horizontal="center" vertical="center" wrapText="1"/>
    </xf>
    <xf numFmtId="1" fontId="2" fillId="15" borderId="5" xfId="0" applyNumberFormat="1" applyFont="1" applyFill="1" applyBorder="1" applyAlignment="1">
      <alignment horizontal="center" vertical="center"/>
    </xf>
    <xf numFmtId="1" fontId="2" fillId="15" borderId="18" xfId="0" applyNumberFormat="1" applyFont="1" applyFill="1" applyBorder="1" applyAlignment="1">
      <alignment horizontal="center" vertical="center"/>
    </xf>
    <xf numFmtId="0" fontId="2" fillId="17" borderId="3" xfId="0" applyFont="1" applyFill="1" applyBorder="1" applyAlignment="1">
      <alignment horizontal="left" wrapText="1" indent="1"/>
    </xf>
    <xf numFmtId="0" fontId="2" fillId="17" borderId="0" xfId="0" applyFont="1" applyFill="1" applyAlignment="1">
      <alignment horizontal="left" wrapText="1" indent="1"/>
    </xf>
    <xf numFmtId="0" fontId="0" fillId="0" borderId="0" xfId="0" applyAlignment="1">
      <alignment horizontal="center" vertical="center"/>
    </xf>
    <xf numFmtId="0" fontId="65" fillId="3" borderId="0" xfId="0" applyFont="1" applyFill="1" applyAlignment="1">
      <alignment horizontal="center" vertical="top" wrapText="1"/>
    </xf>
    <xf numFmtId="0" fontId="57" fillId="9" borderId="5" xfId="0" applyFont="1" applyFill="1" applyBorder="1" applyAlignment="1">
      <alignment horizontal="center" vertical="top" wrapText="1"/>
    </xf>
    <xf numFmtId="0" fontId="57" fillId="9" borderId="18" xfId="0" applyFont="1" applyFill="1" applyBorder="1" applyAlignment="1">
      <alignment horizontal="center" vertical="top" wrapText="1"/>
    </xf>
    <xf numFmtId="0" fontId="9" fillId="0" borderId="0" xfId="0" applyFont="1" applyAlignment="1">
      <alignment horizontal="center" vertical="center"/>
    </xf>
    <xf numFmtId="0" fontId="33" fillId="3" borderId="0" xfId="0" applyFont="1" applyFill="1" applyAlignment="1">
      <alignment horizontal="center" vertical="center" wrapText="1"/>
    </xf>
    <xf numFmtId="0" fontId="65" fillId="19" borderId="43" xfId="0" applyFont="1" applyFill="1" applyBorder="1" applyAlignment="1">
      <alignment horizontal="left" vertical="center" wrapText="1" indent="1"/>
    </xf>
    <xf numFmtId="0" fontId="65" fillId="19" borderId="44" xfId="0" applyFont="1" applyFill="1" applyBorder="1" applyAlignment="1">
      <alignment horizontal="left" vertical="center" wrapText="1" indent="1"/>
    </xf>
    <xf numFmtId="0" fontId="65" fillId="19" borderId="45" xfId="0" applyFont="1" applyFill="1" applyBorder="1" applyAlignment="1">
      <alignment horizontal="left" vertical="center" wrapText="1" indent="1"/>
    </xf>
    <xf numFmtId="0" fontId="65" fillId="19" borderId="46" xfId="0" applyFont="1" applyFill="1" applyBorder="1" applyAlignment="1">
      <alignment horizontal="left" vertical="center" wrapText="1" indent="1"/>
    </xf>
    <xf numFmtId="0" fontId="65" fillId="19" borderId="0" xfId="0" applyFont="1" applyFill="1" applyAlignment="1">
      <alignment horizontal="left" vertical="center" wrapText="1" indent="1"/>
    </xf>
    <xf numFmtId="0" fontId="65" fillId="19" borderId="47" xfId="0" applyFont="1" applyFill="1" applyBorder="1" applyAlignment="1">
      <alignment horizontal="left" vertical="center" wrapText="1" indent="1"/>
    </xf>
    <xf numFmtId="0" fontId="65" fillId="19" borderId="48" xfId="0" applyFont="1" applyFill="1" applyBorder="1" applyAlignment="1">
      <alignment horizontal="left" vertical="center" wrapText="1" indent="1"/>
    </xf>
    <xf numFmtId="0" fontId="65" fillId="19" borderId="49" xfId="0" applyFont="1" applyFill="1" applyBorder="1" applyAlignment="1">
      <alignment horizontal="left" vertical="center" wrapText="1" indent="1"/>
    </xf>
    <xf numFmtId="0" fontId="65" fillId="19" borderId="50" xfId="0" applyFont="1" applyFill="1" applyBorder="1" applyAlignment="1">
      <alignment horizontal="left" vertical="center" wrapText="1" indent="1"/>
    </xf>
    <xf numFmtId="0" fontId="129" fillId="3" borderId="0" xfId="0" applyFont="1" applyFill="1" applyAlignment="1">
      <alignment horizontal="center" vertical="center" wrapText="1"/>
    </xf>
    <xf numFmtId="0" fontId="82" fillId="3" borderId="0" xfId="0" applyFont="1" applyFill="1" applyAlignment="1">
      <alignment horizontal="center" vertical="center"/>
    </xf>
    <xf numFmtId="0" fontId="91" fillId="16" borderId="52" xfId="0" applyFont="1" applyFill="1" applyBorder="1" applyAlignment="1">
      <alignment horizontal="center" vertical="center"/>
    </xf>
    <xf numFmtId="0" fontId="91" fillId="16" borderId="57" xfId="0" applyFont="1" applyFill="1" applyBorder="1" applyAlignment="1">
      <alignment horizontal="center" vertical="center"/>
    </xf>
    <xf numFmtId="0" fontId="91" fillId="16" borderId="34" xfId="0" applyFont="1" applyFill="1" applyBorder="1" applyAlignment="1">
      <alignment horizontal="center" vertical="center"/>
    </xf>
    <xf numFmtId="0" fontId="92" fillId="3" borderId="69" xfId="0" applyFont="1" applyFill="1" applyBorder="1" applyAlignment="1">
      <alignment horizontal="center" vertical="center"/>
    </xf>
    <xf numFmtId="0" fontId="92" fillId="3" borderId="70" xfId="0" applyFont="1" applyFill="1" applyBorder="1" applyAlignment="1">
      <alignment horizontal="center" vertical="center"/>
    </xf>
    <xf numFmtId="0" fontId="92" fillId="3" borderId="54" xfId="0" applyFont="1" applyFill="1" applyBorder="1" applyAlignment="1">
      <alignment horizontal="center" vertical="center"/>
    </xf>
    <xf numFmtId="0" fontId="92" fillId="3" borderId="3" xfId="0" applyFont="1" applyFill="1" applyBorder="1" applyAlignment="1">
      <alignment horizontal="center" vertical="center"/>
    </xf>
    <xf numFmtId="0" fontId="92" fillId="3" borderId="71" xfId="0" applyFont="1" applyFill="1" applyBorder="1" applyAlignment="1">
      <alignment horizontal="center" vertical="center"/>
    </xf>
    <xf numFmtId="0" fontId="92" fillId="3" borderId="72" xfId="0" applyFont="1" applyFill="1" applyBorder="1" applyAlignment="1">
      <alignment horizontal="center" vertical="center"/>
    </xf>
    <xf numFmtId="0" fontId="62" fillId="0" borderId="0" xfId="0" applyFont="1" applyAlignment="1">
      <alignment horizontal="left" vertical="top" wrapText="1"/>
    </xf>
    <xf numFmtId="1" fontId="93" fillId="0" borderId="0" xfId="0" applyNumberFormat="1" applyFont="1" applyAlignment="1">
      <alignment horizontal="left" vertical="center" wrapText="1"/>
    </xf>
    <xf numFmtId="0" fontId="81" fillId="16" borderId="12" xfId="0" applyFont="1" applyFill="1" applyBorder="1" applyAlignment="1">
      <alignment horizontal="center" vertical="center"/>
    </xf>
    <xf numFmtId="0" fontId="81" fillId="16" borderId="8" xfId="0" applyFont="1" applyFill="1" applyBorder="1" applyAlignment="1">
      <alignment horizontal="center" vertical="center"/>
    </xf>
    <xf numFmtId="0" fontId="47" fillId="0" borderId="0" xfId="0" applyFont="1" applyAlignment="1">
      <alignment horizontal="center" vertical="top" wrapText="1"/>
    </xf>
    <xf numFmtId="0" fontId="131" fillId="3" borderId="0" xfId="0" quotePrefix="1" applyFont="1" applyFill="1" applyAlignment="1">
      <alignment horizontal="center" vertical="center" wrapText="1"/>
    </xf>
    <xf numFmtId="49" fontId="132" fillId="3" borderId="0" xfId="0" applyNumberFormat="1" applyFont="1" applyFill="1" applyAlignment="1">
      <alignment horizontal="left" vertical="top" wrapText="1"/>
    </xf>
    <xf numFmtId="49" fontId="132" fillId="3" borderId="0" xfId="0" applyNumberFormat="1" applyFont="1" applyFill="1" applyAlignment="1">
      <alignment horizontal="left" vertical="top"/>
    </xf>
    <xf numFmtId="0" fontId="82" fillId="0" borderId="0" xfId="0" applyFont="1" applyAlignment="1">
      <alignment horizontal="center" vertical="center"/>
    </xf>
    <xf numFmtId="0" fontId="92" fillId="0" borderId="69" xfId="0" applyFont="1" applyBorder="1" applyAlignment="1">
      <alignment horizontal="center" vertical="center"/>
    </xf>
    <xf numFmtId="0" fontId="92" fillId="0" borderId="70" xfId="0" applyFont="1" applyBorder="1" applyAlignment="1">
      <alignment horizontal="center" vertical="center"/>
    </xf>
    <xf numFmtId="0" fontId="92" fillId="0" borderId="54" xfId="0" applyFont="1" applyBorder="1" applyAlignment="1">
      <alignment horizontal="center" vertical="center"/>
    </xf>
    <xf numFmtId="0" fontId="92" fillId="0" borderId="3" xfId="0" applyFont="1" applyBorder="1" applyAlignment="1">
      <alignment horizontal="center" vertical="center"/>
    </xf>
    <xf numFmtId="0" fontId="92" fillId="0" borderId="71" xfId="0" applyFont="1" applyBorder="1" applyAlignment="1">
      <alignment horizontal="center" vertical="center"/>
    </xf>
    <xf numFmtId="0" fontId="92" fillId="0" borderId="72" xfId="0" applyFont="1" applyBorder="1" applyAlignment="1">
      <alignment horizontal="center" vertical="center"/>
    </xf>
    <xf numFmtId="0" fontId="0" fillId="3" borderId="0" xfId="0" applyFill="1" applyAlignment="1">
      <alignment horizontal="left" vertical="top" wrapText="1"/>
    </xf>
    <xf numFmtId="0" fontId="53" fillId="3" borderId="1" xfId="0" applyFont="1" applyFill="1" applyBorder="1" applyAlignment="1">
      <alignment horizontal="left"/>
    </xf>
    <xf numFmtId="0" fontId="53" fillId="3" borderId="2" xfId="0" applyFont="1" applyFill="1" applyBorder="1" applyAlignment="1">
      <alignment horizontal="left"/>
    </xf>
    <xf numFmtId="0" fontId="53" fillId="3" borderId="33" xfId="0" applyFont="1" applyFill="1" applyBorder="1" applyAlignment="1">
      <alignment horizontal="left"/>
    </xf>
    <xf numFmtId="0" fontId="67" fillId="3" borderId="3" xfId="0" quotePrefix="1" applyFont="1" applyFill="1" applyBorder="1" applyAlignment="1">
      <alignment horizontal="left" vertical="top" wrapText="1"/>
    </xf>
    <xf numFmtId="0" fontId="67" fillId="3" borderId="0" xfId="0" quotePrefix="1" applyFont="1" applyFill="1" applyAlignment="1">
      <alignment horizontal="left" vertical="top" wrapText="1"/>
    </xf>
    <xf numFmtId="0" fontId="67" fillId="3" borderId="54" xfId="0" quotePrefix="1" applyFont="1" applyFill="1" applyBorder="1" applyAlignment="1">
      <alignment horizontal="left" vertical="top" wrapText="1"/>
    </xf>
    <xf numFmtId="0" fontId="80" fillId="3" borderId="3" xfId="96" applyFill="1" applyBorder="1" applyAlignment="1" applyProtection="1">
      <alignment horizontal="left" vertical="top" wrapText="1"/>
    </xf>
    <xf numFmtId="0" fontId="80" fillId="3" borderId="0" xfId="96" applyFill="1" applyBorder="1" applyAlignment="1" applyProtection="1">
      <alignment horizontal="left" vertical="top" wrapText="1"/>
    </xf>
    <xf numFmtId="0" fontId="80" fillId="3" borderId="54" xfId="96" applyFill="1" applyBorder="1" applyAlignment="1" applyProtection="1">
      <alignment horizontal="left" vertical="top" wrapText="1"/>
    </xf>
    <xf numFmtId="0" fontId="0" fillId="3" borderId="1" xfId="0" applyFill="1" applyBorder="1" applyAlignment="1">
      <alignment horizontal="left" vertical="top" wrapText="1"/>
    </xf>
    <xf numFmtId="0" fontId="0" fillId="3" borderId="2" xfId="0" applyFill="1" applyBorder="1" applyAlignment="1">
      <alignment horizontal="left" vertical="top" wrapText="1"/>
    </xf>
    <xf numFmtId="0" fontId="0" fillId="3" borderId="33" xfId="0" applyFill="1" applyBorder="1" applyAlignment="1">
      <alignment horizontal="left" vertical="top" wrapText="1"/>
    </xf>
    <xf numFmtId="0" fontId="0" fillId="3" borderId="3" xfId="0" applyFill="1" applyBorder="1" applyAlignment="1">
      <alignment horizontal="left" vertical="top" wrapText="1"/>
    </xf>
    <xf numFmtId="0" fontId="0" fillId="3" borderId="54" xfId="0" applyFill="1" applyBorder="1" applyAlignment="1">
      <alignment horizontal="left" vertical="top" wrapText="1"/>
    </xf>
    <xf numFmtId="9" fontId="0" fillId="0" borderId="0" xfId="0" applyNumberFormat="1" applyAlignment="1">
      <alignment horizontal="center"/>
    </xf>
    <xf numFmtId="0" fontId="1" fillId="0" borderId="12" xfId="0" applyFont="1" applyBorder="1" applyAlignment="1">
      <alignment horizontal="center" vertical="center"/>
    </xf>
    <xf numFmtId="0" fontId="1" fillId="0" borderId="8" xfId="0" applyFont="1" applyBorder="1" applyAlignment="1">
      <alignment horizontal="center" vertical="center"/>
    </xf>
    <xf numFmtId="0" fontId="0" fillId="0" borderId="0" xfId="0" applyAlignment="1">
      <alignment horizontal="left" vertical="center" wrapText="1"/>
    </xf>
    <xf numFmtId="0" fontId="21" fillId="0" borderId="0" xfId="0" applyFont="1" applyAlignment="1">
      <alignment horizontal="left" vertical="center" wrapText="1"/>
    </xf>
    <xf numFmtId="0" fontId="80" fillId="0" borderId="0" xfId="96" applyBorder="1" applyAlignment="1">
      <alignment horizontal="left" vertical="top" wrapText="1"/>
    </xf>
    <xf numFmtId="0" fontId="80" fillId="0" borderId="54" xfId="96" applyBorder="1" applyAlignment="1">
      <alignment horizontal="left" vertical="top" wrapText="1"/>
    </xf>
    <xf numFmtId="0" fontId="95" fillId="3" borderId="0" xfId="0" applyFont="1" applyFill="1" applyAlignment="1">
      <alignment horizontal="center" vertical="center" wrapText="1"/>
    </xf>
    <xf numFmtId="0" fontId="45" fillId="9" borderId="5" xfId="0" applyFont="1" applyFill="1" applyBorder="1" applyAlignment="1">
      <alignment horizontal="center" wrapText="1"/>
    </xf>
    <xf numFmtId="0" fontId="45" fillId="9" borderId="18" xfId="0" applyFont="1" applyFill="1" applyBorder="1" applyAlignment="1">
      <alignment horizontal="center" wrapText="1"/>
    </xf>
    <xf numFmtId="0" fontId="54" fillId="0" borderId="0" xfId="0" applyFont="1" applyAlignment="1">
      <alignment horizontal="center" wrapText="1"/>
    </xf>
    <xf numFmtId="0" fontId="21" fillId="0" borderId="0" xfId="0" applyFont="1" applyAlignment="1">
      <alignment horizontal="center" vertical="top" wrapText="1"/>
    </xf>
    <xf numFmtId="0" fontId="33" fillId="0" borderId="101" xfId="0" applyFont="1" applyBorder="1" applyAlignment="1">
      <alignment horizontal="center" vertical="top" wrapText="1"/>
    </xf>
    <xf numFmtId="0" fontId="33" fillId="0" borderId="11" xfId="0" applyFont="1" applyBorder="1" applyAlignment="1">
      <alignment horizontal="center" vertical="top" wrapText="1"/>
    </xf>
    <xf numFmtId="0" fontId="45" fillId="9" borderId="5" xfId="0" applyFont="1" applyFill="1" applyBorder="1" applyAlignment="1">
      <alignment horizontal="center" vertical="center" wrapText="1"/>
    </xf>
    <xf numFmtId="0" fontId="45" fillId="9" borderId="18" xfId="0" applyFont="1" applyFill="1" applyBorder="1" applyAlignment="1">
      <alignment horizontal="center" vertical="center" wrapText="1"/>
    </xf>
    <xf numFmtId="0" fontId="1" fillId="2" borderId="0" xfId="0" applyFont="1" applyFill="1" applyAlignment="1">
      <alignment horizontal="center" vertical="center"/>
    </xf>
    <xf numFmtId="0" fontId="1" fillId="2" borderId="120" xfId="0" applyFont="1" applyFill="1" applyBorder="1" applyAlignment="1">
      <alignment horizontal="center" vertical="center"/>
    </xf>
    <xf numFmtId="0" fontId="0" fillId="10" borderId="105" xfId="0" applyFill="1" applyBorder="1" applyAlignment="1">
      <alignment horizontal="center" vertical="center"/>
    </xf>
    <xf numFmtId="0" fontId="0" fillId="10" borderId="24" xfId="0" applyFill="1" applyBorder="1" applyAlignment="1">
      <alignment horizontal="center" vertical="center"/>
    </xf>
    <xf numFmtId="0" fontId="1" fillId="0" borderId="0" xfId="0" applyFont="1" applyAlignment="1">
      <alignment horizontal="center"/>
    </xf>
    <xf numFmtId="0" fontId="0" fillId="0" borderId="0" xfId="0" applyAlignment="1">
      <alignment horizontal="center"/>
    </xf>
    <xf numFmtId="0" fontId="1" fillId="0" borderId="0" xfId="0" applyFont="1" applyAlignment="1">
      <alignment horizontal="center" vertical="center"/>
    </xf>
    <xf numFmtId="0" fontId="1" fillId="0" borderId="87" xfId="0" applyFont="1" applyBorder="1" applyAlignment="1">
      <alignment horizontal="center" wrapText="1"/>
    </xf>
    <xf numFmtId="0" fontId="1" fillId="0" borderId="88" xfId="0" applyFont="1" applyBorder="1" applyAlignment="1">
      <alignment horizontal="center" wrapText="1"/>
    </xf>
    <xf numFmtId="0" fontId="1" fillId="0" borderId="0" xfId="0" applyFont="1" applyAlignment="1">
      <alignment horizontal="center" wrapText="1"/>
    </xf>
    <xf numFmtId="0" fontId="1" fillId="0" borderId="0" xfId="0" applyFont="1" applyAlignment="1">
      <alignment horizontal="center" vertical="center" wrapText="1"/>
    </xf>
    <xf numFmtId="1" fontId="0" fillId="3" borderId="0" xfId="0" applyNumberFormat="1" applyFill="1" applyAlignment="1">
      <alignment horizontal="center" vertical="center"/>
    </xf>
    <xf numFmtId="0" fontId="66" fillId="3" borderId="0" xfId="0" applyFont="1" applyFill="1" applyAlignment="1">
      <alignment horizontal="center" wrapText="1"/>
    </xf>
  </cellXfs>
  <cellStyles count="97">
    <cellStyle name="Comma" xfId="1" builtinId="3"/>
    <cellStyle name="Comma 2" xfId="6" xr:uid="{61B8BA61-2B0C-47DF-B481-4F0A9DBF01FD}"/>
    <cellStyle name="Comma 2 2" xfId="10" xr:uid="{0861949B-CE60-49DE-9CCA-E3FA76221003}"/>
    <cellStyle name="Comma 2 2 2" xfId="20" xr:uid="{3FB91674-9B25-4F9F-B6EE-804651659F58}"/>
    <cellStyle name="Comma 2 2 2 2" xfId="39" xr:uid="{D2186D09-C264-4816-9767-74829DFAC4B8}"/>
    <cellStyle name="Comma 2 2 2 2 2" xfId="75" xr:uid="{24CFF963-637D-4065-8EAB-25A402ADCB17}"/>
    <cellStyle name="Comma 2 2 2 3" xfId="57" xr:uid="{6B8A11F7-4A53-4117-B3F6-00DC5161C29E}"/>
    <cellStyle name="Comma 2 2 2 3 2" xfId="93" xr:uid="{368635B2-47C0-4153-BC8C-ED7304F63FE6}"/>
    <cellStyle name="Comma 2 2 3" xfId="30" xr:uid="{2B057437-5A9D-4EFE-A042-3E7F853DE8E3}"/>
    <cellStyle name="Comma 2 2 3 2" xfId="66" xr:uid="{BB3213E8-EA6C-415D-B6C4-2F7BCA89CCE7}"/>
    <cellStyle name="Comma 2 2 4" xfId="48" xr:uid="{F6BF77AD-F47B-4B63-86E2-E3281C09B4D4}"/>
    <cellStyle name="Comma 2 2 4 2" xfId="84" xr:uid="{53F943DD-3B5C-453E-805A-9DE11D6AB7E5}"/>
    <cellStyle name="Comma 2 3" xfId="16" xr:uid="{FD94D491-F751-4C07-8462-70FEB39DB579}"/>
    <cellStyle name="Comma 2 3 2" xfId="35" xr:uid="{01E1EC83-F910-40D0-A640-CC4E684C99AA}"/>
    <cellStyle name="Comma 2 3 2 2" xfId="71" xr:uid="{72906857-A0B6-4536-8601-9980F998D47B}"/>
    <cellStyle name="Comma 2 3 3" xfId="53" xr:uid="{3B279DDB-E89C-4791-9EAD-6842E72C58D9}"/>
    <cellStyle name="Comma 2 3 3 2" xfId="89" xr:uid="{2F6E12A2-C5AB-4D3D-A641-41248A356CF3}"/>
    <cellStyle name="Comma 2 4" xfId="26" xr:uid="{E73E66F6-E5B7-40C4-AA09-771EF35AE212}"/>
    <cellStyle name="Comma 2 4 2" xfId="62" xr:uid="{D6E40D2E-7348-4B81-ACFA-1CA492E096FE}"/>
    <cellStyle name="Comma 2 5" xfId="44" xr:uid="{CC9A0D9F-F3E5-4B51-93BB-7B96109645DC}"/>
    <cellStyle name="Comma 2 5 2" xfId="80" xr:uid="{011DE976-DA79-46AE-8FD1-239200A974A9}"/>
    <cellStyle name="Comma 3" xfId="8" xr:uid="{E82F6341-5BEA-41FB-B11B-E0717FC8C030}"/>
    <cellStyle name="Comma 3 2" xfId="18" xr:uid="{6ACE61B3-E01B-4F6A-BA24-CFE5FD515C39}"/>
    <cellStyle name="Comma 3 2 2" xfId="37" xr:uid="{EA70336F-2582-4D2C-9A62-788472222D70}"/>
    <cellStyle name="Comma 3 2 2 2" xfId="73" xr:uid="{1F514B85-CE45-48A1-9350-8D2FD2C91CE5}"/>
    <cellStyle name="Comma 3 2 3" xfId="55" xr:uid="{CC1FEBC2-F3AB-41CE-AF9F-3DAFD8A3D06D}"/>
    <cellStyle name="Comma 3 2 3 2" xfId="91" xr:uid="{DDB6084E-5ED1-43FE-ABC1-03E60A22DFFD}"/>
    <cellStyle name="Comma 3 3" xfId="28" xr:uid="{30FC0FA1-D5AE-4E64-97FB-2EAB0525C7ED}"/>
    <cellStyle name="Comma 3 3 2" xfId="64" xr:uid="{AD7012BB-07E2-4216-9258-84B8E05A9A17}"/>
    <cellStyle name="Comma 3 4" xfId="46" xr:uid="{1769B75E-7179-4A64-AD98-5C8D051C1000}"/>
    <cellStyle name="Comma 3 4 2" xfId="82" xr:uid="{38A48B0A-A872-4799-A314-5F5AD3049FFD}"/>
    <cellStyle name="Comma 4" xfId="13" xr:uid="{6A84C4D7-C5D9-43FD-8A65-0876DA2E3D17}"/>
    <cellStyle name="Comma 4 2" xfId="22" xr:uid="{7A4D34B5-08BC-4BAD-AD01-F73B210B7938}"/>
    <cellStyle name="Comma 4 2 2" xfId="41" xr:uid="{1F87D742-DB03-4D0F-BB2E-196ED10DDA7A}"/>
    <cellStyle name="Comma 4 2 2 2" xfId="77" xr:uid="{142726C3-5650-4D88-9B34-859556BE9D96}"/>
    <cellStyle name="Comma 4 2 3" xfId="59" xr:uid="{62EB098A-A53A-46B9-96FF-001C4B818C76}"/>
    <cellStyle name="Comma 4 2 3 2" xfId="95" xr:uid="{37390BEA-6DC4-4619-9E59-8D3E49EF357B}"/>
    <cellStyle name="Comma 4 3" xfId="32" xr:uid="{9E9D7AA8-D87B-4260-B559-3D7E0ABC69E8}"/>
    <cellStyle name="Comma 4 3 2" xfId="68" xr:uid="{FE3F7E1F-CD82-4F33-9460-03087935DE70}"/>
    <cellStyle name="Comma 4 4" xfId="50" xr:uid="{FD6FB53C-00CD-45F2-A801-8494E3D39E04}"/>
    <cellStyle name="Comma 4 4 2" xfId="86" xr:uid="{BC47168A-262B-45F8-99A6-682530A4C140}"/>
    <cellStyle name="Comma 5" xfId="14" xr:uid="{A1423D79-0A40-4F7B-B495-D8D4225F9BA2}"/>
    <cellStyle name="Comma 5 2" xfId="33" xr:uid="{65D6873F-82F5-4B10-B423-14988E5E4EB1}"/>
    <cellStyle name="Comma 5 2 2" xfId="69" xr:uid="{EC08D559-4A6D-4DE9-864E-806BE1BA9BB9}"/>
    <cellStyle name="Comma 5 3" xfId="51" xr:uid="{595A68BD-FA01-4258-A3AE-16CE54936D9A}"/>
    <cellStyle name="Comma 5 3 2" xfId="87" xr:uid="{2237F04C-1C68-43D6-9F0D-5543E83E02F4}"/>
    <cellStyle name="Comma 6" xfId="24" xr:uid="{631F3628-21D0-4849-B9C7-FEA74FE3E674}"/>
    <cellStyle name="Comma 6 2" xfId="60" xr:uid="{AB00121E-F8E1-415A-AA40-59309805F181}"/>
    <cellStyle name="Comma 7" xfId="42" xr:uid="{8472F185-80B0-4E46-8BD9-4EB2E9619564}"/>
    <cellStyle name="Comma 7 2" xfId="78" xr:uid="{50A7FC2B-2602-4478-9BF6-4E7B216E1CDC}"/>
    <cellStyle name="Currency" xfId="2" builtinId="4"/>
    <cellStyle name="Currency 2" xfId="7" xr:uid="{591BEE69-3CD8-458C-98BC-0827EFC63E91}"/>
    <cellStyle name="Currency 2 2" xfId="11" xr:uid="{985ADA11-8120-413E-A512-10EA1C461118}"/>
    <cellStyle name="Currency 2 2 2" xfId="21" xr:uid="{7635D78B-0FC0-486F-B742-6DE5C54EEAC9}"/>
    <cellStyle name="Currency 2 2 2 2" xfId="40" xr:uid="{9BF0C15D-3E5E-49F7-9AC0-BD09B784B76F}"/>
    <cellStyle name="Currency 2 2 2 2 2" xfId="76" xr:uid="{B5D83950-8F71-4CBE-A0ED-E87BD538CF33}"/>
    <cellStyle name="Currency 2 2 2 3" xfId="58" xr:uid="{08F2BD84-BF50-486F-BCA9-8C50858FC3F5}"/>
    <cellStyle name="Currency 2 2 2 3 2" xfId="94" xr:uid="{5EC5D821-905E-433C-9E4A-EABE80597336}"/>
    <cellStyle name="Currency 2 2 3" xfId="31" xr:uid="{991DF929-A528-48F3-946E-FFD6F06368DD}"/>
    <cellStyle name="Currency 2 2 3 2" xfId="67" xr:uid="{CDF51426-E2CE-4443-9E68-120D2F45BBC5}"/>
    <cellStyle name="Currency 2 2 4" xfId="49" xr:uid="{D2600D01-6B82-49C6-92F8-2FEB18CFD0C0}"/>
    <cellStyle name="Currency 2 2 4 2" xfId="85" xr:uid="{833662B9-4DDF-4E92-82F5-83685FA5E8D2}"/>
    <cellStyle name="Currency 2 3" xfId="17" xr:uid="{09FB69CD-DE99-496C-A733-6BB9BE499D0C}"/>
    <cellStyle name="Currency 2 3 2" xfId="36" xr:uid="{36DFC3D7-FB85-4FEF-A907-AE542CAC279F}"/>
    <cellStyle name="Currency 2 3 2 2" xfId="72" xr:uid="{D1B5493C-74F1-4494-8CA6-1A66A811D112}"/>
    <cellStyle name="Currency 2 3 3" xfId="54" xr:uid="{1257690E-C48F-4B2C-A8C7-89E556F974CB}"/>
    <cellStyle name="Currency 2 3 3 2" xfId="90" xr:uid="{A12A2D45-6818-4393-A53F-817C0F14067C}"/>
    <cellStyle name="Currency 2 4" xfId="27" xr:uid="{6A11D766-AD67-4F8F-AC49-701596D807EB}"/>
    <cellStyle name="Currency 2 4 2" xfId="63" xr:uid="{EF20A2B8-1163-4D64-843E-62882761BFA8}"/>
    <cellStyle name="Currency 2 5" xfId="45" xr:uid="{CA46D511-9787-48C1-BD8F-9CAB135A6BCF}"/>
    <cellStyle name="Currency 2 5 2" xfId="81" xr:uid="{92689284-8370-4F45-8C8E-12EA08FEB49F}"/>
    <cellStyle name="Currency 3" xfId="9" xr:uid="{4EC64FBE-AAFE-40AF-BA73-A39E4A94D060}"/>
    <cellStyle name="Currency 3 2" xfId="19" xr:uid="{02BB9DA0-1C31-49A2-A7E5-A6060067D0AF}"/>
    <cellStyle name="Currency 3 2 2" xfId="38" xr:uid="{AB4CF624-315C-4E0F-A67A-97B9209B0239}"/>
    <cellStyle name="Currency 3 2 2 2" xfId="74" xr:uid="{39419735-9D74-47A7-8CBC-23BEEE55E2F0}"/>
    <cellStyle name="Currency 3 2 3" xfId="56" xr:uid="{7259DFB2-7F00-469A-9131-5A0B74B5E82B}"/>
    <cellStyle name="Currency 3 2 3 2" xfId="92" xr:uid="{60861A86-9CFA-41BE-BCCC-C6CB061C2C10}"/>
    <cellStyle name="Currency 3 3" xfId="29" xr:uid="{A7313E77-A81D-4210-A4C9-9C2A61580D8F}"/>
    <cellStyle name="Currency 3 3 2" xfId="65" xr:uid="{8A3C3CB9-1206-4230-8413-9C743B0DDA39}"/>
    <cellStyle name="Currency 3 4" xfId="47" xr:uid="{ED180A1E-7D13-4E96-BB3A-136BE0F2B5BB}"/>
    <cellStyle name="Currency 3 4 2" xfId="83" xr:uid="{65FEE424-68A6-40B1-AF9A-BA8E8D0E289C}"/>
    <cellStyle name="Currency 4" xfId="15" xr:uid="{51FAA26F-E333-42DB-8697-8438ECC56CD3}"/>
    <cellStyle name="Currency 4 2" xfId="34" xr:uid="{1753E0E3-EE61-489D-AF6A-0FB8B95C7BA9}"/>
    <cellStyle name="Currency 4 2 2" xfId="70" xr:uid="{0627CA21-65F6-4C14-BF73-A5C08DDCB09A}"/>
    <cellStyle name="Currency 4 3" xfId="52" xr:uid="{560D1D1A-FB0D-40BC-ABB6-FF870937C9ED}"/>
    <cellStyle name="Currency 4 3 2" xfId="88" xr:uid="{07644D15-153D-4D40-AAA8-4F4799872DC7}"/>
    <cellStyle name="Currency 5" xfId="25" xr:uid="{79A32012-A2A0-4709-96A4-6B8794A9E5F7}"/>
    <cellStyle name="Currency 5 2" xfId="61" xr:uid="{2373CC3E-AB80-4E1E-B925-BEA13027B8FE}"/>
    <cellStyle name="Currency 6" xfId="43" xr:uid="{EA075510-7AAB-4A79-9B5E-914F9F3126CC}"/>
    <cellStyle name="Currency 6 2" xfId="79" xr:uid="{1D2D8624-063B-46BE-9E56-DED04149C245}"/>
    <cellStyle name="Hyperlink" xfId="96" builtinId="8"/>
    <cellStyle name="Hyperlink 2" xfId="5" xr:uid="{7D9A47CC-2D52-476B-965C-B01514013AC4}"/>
    <cellStyle name="Hyperlink 3" xfId="12" xr:uid="{F5BD591B-62CA-440D-8DCA-F2381A01BA61}"/>
    <cellStyle name="Normal" xfId="0" builtinId="0"/>
    <cellStyle name="Normal 2 2" xfId="4" xr:uid="{039B3DEC-2BEA-4E01-85DA-14ACA3975CD9}"/>
    <cellStyle name="Normal 21" xfId="3" xr:uid="{9C005FA8-DFAD-46C5-B924-D8AFE293F0E1}"/>
    <cellStyle name="Percent" xfId="23" builtinId="5"/>
  </cellStyles>
  <dxfs count="1261">
    <dxf>
      <font>
        <color theme="0"/>
      </font>
      <fill>
        <patternFill>
          <fgColor theme="0"/>
          <bgColor theme="0"/>
        </patternFill>
      </fill>
    </dxf>
    <dxf>
      <font>
        <b val="0"/>
        <i val="0"/>
      </font>
    </dxf>
    <dxf>
      <font>
        <b val="0"/>
        <i val="0"/>
      </font>
      <fill>
        <patternFill>
          <bgColor theme="5" tint="0.39994506668294322"/>
        </patternFill>
      </fill>
    </dxf>
    <dxf>
      <font>
        <b val="0"/>
        <i val="0"/>
      </font>
    </dxf>
    <dxf>
      <font>
        <b val="0"/>
        <i val="0"/>
      </font>
      <fill>
        <patternFill>
          <bgColor theme="5" tint="0.39994506668294322"/>
        </patternFill>
      </fill>
    </dxf>
    <dxf>
      <fill>
        <patternFill>
          <bgColor theme="3"/>
        </patternFill>
      </fill>
    </dxf>
    <dxf>
      <fill>
        <patternFill>
          <bgColor theme="0"/>
        </patternFill>
      </fill>
    </dxf>
    <dxf>
      <fill>
        <patternFill>
          <bgColor theme="1" tint="0.34998626667073579"/>
        </patternFill>
      </fill>
      <border>
        <left style="thin">
          <color auto="1"/>
        </left>
        <right style="thin">
          <color auto="1"/>
        </right>
        <top style="hair">
          <color auto="1"/>
        </top>
        <bottom style="hair">
          <color auto="1"/>
        </bottom>
        <vertical/>
        <horizontal/>
      </border>
    </dxf>
    <dxf>
      <fill>
        <patternFill>
          <bgColor theme="0"/>
        </patternFill>
      </fill>
    </dxf>
    <dxf>
      <fill>
        <patternFill>
          <bgColor theme="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3"/>
        </patternFill>
      </fill>
    </dxf>
    <dxf>
      <fill>
        <patternFill>
          <bgColor theme="0"/>
        </patternFill>
      </fill>
    </dxf>
    <dxf>
      <fill>
        <patternFill>
          <bgColor theme="1" tint="0.34998626667073579"/>
        </patternFill>
      </fill>
      <border>
        <left style="thin">
          <color auto="1"/>
        </left>
        <right style="thin">
          <color auto="1"/>
        </right>
        <top style="hair">
          <color auto="1"/>
        </top>
        <bottom style="hair">
          <color auto="1"/>
        </bottom>
        <vertical/>
        <horizontal/>
      </border>
    </dxf>
    <dxf>
      <fill>
        <patternFill>
          <bgColor theme="0"/>
        </patternFill>
      </fill>
    </dxf>
    <dxf>
      <fill>
        <patternFill>
          <bgColor theme="0"/>
        </patternFill>
      </fill>
    </dxf>
    <dxf>
      <fill>
        <patternFill>
          <bgColor theme="1" tint="0.34998626667073579"/>
        </patternFill>
      </fill>
    </dxf>
    <dxf>
      <fill>
        <patternFill>
          <bgColor theme="0"/>
        </patternFill>
      </fill>
    </dxf>
    <dxf>
      <fill>
        <patternFill>
          <bgColor theme="3"/>
        </patternFill>
      </fill>
    </dxf>
    <dxf>
      <fill>
        <patternFill>
          <bgColor theme="0"/>
        </patternFill>
      </fill>
    </dxf>
    <dxf>
      <fill>
        <patternFill>
          <bgColor theme="1" tint="0.34998626667073579"/>
        </patternFill>
      </fill>
      <border>
        <left style="thin">
          <color auto="1"/>
        </left>
        <right style="thin">
          <color auto="1"/>
        </right>
        <top style="hair">
          <color auto="1"/>
        </top>
        <bottom style="hair">
          <color auto="1"/>
        </bottom>
        <vertical/>
        <horizontal/>
      </border>
    </dxf>
    <dxf>
      <fill>
        <patternFill>
          <bgColor theme="0"/>
        </patternFill>
      </fill>
    </dxf>
    <dxf>
      <fill>
        <patternFill>
          <bgColor theme="1" tint="0.34998626667073579"/>
        </patternFill>
      </fill>
      <border>
        <left style="thin">
          <color auto="1"/>
        </left>
        <right style="thin">
          <color auto="1"/>
        </right>
        <top style="hair">
          <color auto="1"/>
        </top>
        <bottom style="hair">
          <color auto="1"/>
        </bottom>
        <vertical/>
        <horizontal/>
      </border>
    </dxf>
    <dxf>
      <fill>
        <patternFill>
          <bgColor theme="0"/>
        </patternFill>
      </fill>
    </dxf>
    <dxf>
      <fill>
        <patternFill>
          <bgColor theme="3"/>
        </patternFill>
      </fill>
    </dxf>
    <dxf>
      <fill>
        <patternFill>
          <bgColor theme="0"/>
        </patternFill>
      </fill>
    </dxf>
    <dxf>
      <fill>
        <patternFill>
          <bgColor theme="0"/>
        </patternFill>
      </fill>
    </dxf>
    <dxf>
      <fill>
        <patternFill>
          <bgColor theme="1" tint="0.34998626667073579"/>
        </patternFill>
      </fill>
      <border>
        <left style="thin">
          <color auto="1"/>
        </left>
        <right style="thin">
          <color auto="1"/>
        </right>
        <top style="hair">
          <color auto="1"/>
        </top>
        <bottom style="hair">
          <color auto="1"/>
        </bottom>
        <vertical/>
        <horizontal/>
      </border>
    </dxf>
    <dxf>
      <fill>
        <patternFill>
          <bgColor theme="0"/>
        </patternFill>
      </fill>
    </dxf>
    <dxf>
      <fill>
        <patternFill>
          <bgColor theme="0"/>
        </patternFill>
      </fill>
    </dxf>
    <dxf>
      <fill>
        <patternFill>
          <bgColor theme="0"/>
        </patternFill>
      </fill>
    </dxf>
    <dxf>
      <fill>
        <patternFill>
          <bgColor theme="1" tint="0.34998626667073579"/>
        </patternFill>
      </fill>
    </dxf>
    <dxf>
      <fill>
        <patternFill>
          <bgColor theme="0"/>
        </patternFill>
      </fill>
    </dxf>
    <dxf>
      <fill>
        <patternFill>
          <bgColor theme="1" tint="0.34998626667073579"/>
        </patternFill>
      </fill>
    </dxf>
    <dxf>
      <fill>
        <patternFill>
          <bgColor theme="0"/>
        </patternFill>
      </fill>
    </dxf>
    <dxf>
      <font>
        <color auto="1"/>
      </font>
      <fill>
        <patternFill>
          <bgColor theme="1" tint="0.34998626667073579"/>
        </patternFill>
      </fill>
      <border>
        <left style="thin">
          <color auto="1"/>
        </left>
        <right style="thin">
          <color auto="1"/>
        </right>
        <top style="hair">
          <color auto="1"/>
        </top>
        <bottom style="hair">
          <color auto="1"/>
        </bottom>
      </border>
    </dxf>
    <dxf>
      <font>
        <color auto="1"/>
      </font>
      <fill>
        <patternFill>
          <bgColor theme="1" tint="0.34998626667073579"/>
        </patternFill>
      </fill>
      <border>
        <left style="thin">
          <color auto="1"/>
        </left>
        <right style="thin">
          <color auto="1"/>
        </right>
        <top style="hair">
          <color auto="1"/>
        </top>
        <bottom style="hair">
          <color auto="1"/>
        </bottom>
      </border>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0"/>
        </patternFill>
      </fill>
    </dxf>
    <dxf>
      <fill>
        <patternFill>
          <bgColor theme="0"/>
        </patternFill>
      </fill>
    </dxf>
    <dxf>
      <font>
        <color auto="1"/>
      </font>
      <fill>
        <patternFill>
          <bgColor theme="5" tint="0.39994506668294322"/>
        </patternFill>
      </fill>
    </dxf>
    <dxf>
      <fill>
        <patternFill>
          <bgColor theme="5" tint="0.39994506668294322"/>
        </patternFill>
      </fill>
    </dxf>
    <dxf>
      <font>
        <color auto="1"/>
      </font>
      <fill>
        <patternFill>
          <bgColor theme="5" tint="0.39994506668294322"/>
        </patternFill>
      </fill>
    </dxf>
    <dxf>
      <font>
        <color auto="1"/>
      </font>
      <fill>
        <patternFill>
          <bgColor theme="5" tint="0.39994506668294322"/>
        </patternFill>
      </fill>
    </dxf>
    <dxf>
      <font>
        <b val="0"/>
        <i val="0"/>
      </font>
      <fill>
        <patternFill>
          <bgColor theme="5" tint="0.39994506668294322"/>
        </patternFill>
      </fill>
    </dxf>
    <dxf>
      <fill>
        <patternFill>
          <bgColor theme="5" tint="0.39994506668294322"/>
        </patternFill>
      </fill>
    </dxf>
    <dxf>
      <font>
        <color auto="1"/>
      </font>
      <fill>
        <patternFill>
          <bgColor theme="5" tint="0.39994506668294322"/>
        </patternFill>
      </fill>
    </dxf>
    <dxf>
      <font>
        <color auto="1"/>
      </font>
      <fill>
        <patternFill>
          <bgColor theme="5" tint="0.39994506668294322"/>
        </patternFill>
      </fill>
    </dxf>
    <dxf>
      <font>
        <color auto="1"/>
      </font>
      <fill>
        <patternFill>
          <bgColor theme="5" tint="0.39994506668294322"/>
        </patternFill>
      </fill>
    </dxf>
    <dxf>
      <font>
        <color auto="1"/>
      </font>
      <fill>
        <patternFill>
          <bgColor theme="5" tint="0.39994506668294322"/>
        </patternFill>
      </fill>
    </dxf>
    <dxf>
      <font>
        <color auto="1"/>
      </font>
      <fill>
        <patternFill>
          <bgColor theme="5" tint="0.39994506668294322"/>
        </patternFill>
      </fill>
    </dxf>
    <dxf>
      <font>
        <color auto="1"/>
      </font>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ont>
        <b val="0"/>
        <i val="0"/>
      </font>
      <fill>
        <patternFill>
          <bgColor theme="5" tint="0.39994506668294322"/>
        </patternFill>
      </fill>
    </dxf>
    <dxf>
      <font>
        <b val="0"/>
        <i val="0"/>
      </font>
      <fill>
        <patternFill>
          <bgColor theme="5" tint="0.39994506668294322"/>
        </patternFill>
      </fill>
    </dxf>
    <dxf>
      <fill>
        <patternFill>
          <bgColor theme="0"/>
        </patternFill>
      </fill>
    </dxf>
    <dxf>
      <font>
        <b val="0"/>
        <i val="0"/>
      </font>
    </dxf>
    <dxf>
      <font>
        <b val="0"/>
        <i val="0"/>
      </font>
    </dxf>
    <dxf>
      <font>
        <b val="0"/>
        <i val="0"/>
      </font>
      <fill>
        <patternFill>
          <bgColor rgb="FFFF0000"/>
        </patternFill>
      </fill>
    </dxf>
    <dxf>
      <fill>
        <patternFill>
          <bgColor rgb="FFFF0000"/>
        </patternFill>
      </fill>
    </dxf>
    <dxf>
      <font>
        <b val="0"/>
        <i val="0"/>
      </font>
      <fill>
        <patternFill>
          <bgColor rgb="FFFF0000"/>
        </patternFill>
      </fill>
    </dxf>
    <dxf>
      <font>
        <b val="0"/>
        <i val="0"/>
      </font>
      <fill>
        <patternFill>
          <bgColor rgb="FFFF0000"/>
        </patternFill>
      </fill>
    </dxf>
    <dxf>
      <font>
        <b val="0"/>
        <i val="0"/>
      </font>
      <fill>
        <patternFill>
          <bgColor rgb="FFFF0000"/>
        </patternFill>
      </fill>
    </dxf>
    <dxf>
      <font>
        <b val="0"/>
        <i val="0"/>
      </font>
      <fill>
        <patternFill>
          <bgColor rgb="FFFF0000"/>
        </patternFill>
      </fill>
    </dxf>
    <dxf>
      <font>
        <b val="0"/>
        <i val="0"/>
      </font>
      <fill>
        <patternFill>
          <bgColor rgb="FFFF0000"/>
        </patternFill>
      </fill>
    </dxf>
    <dxf>
      <font>
        <b val="0"/>
        <i val="0"/>
      </font>
      <fill>
        <patternFill>
          <bgColor rgb="FFFF0000"/>
        </patternFill>
      </fill>
    </dxf>
    <dxf>
      <fill>
        <patternFill>
          <bgColor theme="5" tint="0.39994506668294322"/>
        </patternFill>
      </fill>
    </dxf>
    <dxf>
      <font>
        <b val="0"/>
        <i val="0"/>
      </font>
      <fill>
        <patternFill>
          <bgColor theme="5" tint="0.39994506668294322"/>
        </patternFill>
      </fill>
    </dxf>
    <dxf>
      <font>
        <b val="0"/>
        <i val="0"/>
      </font>
      <fill>
        <patternFill>
          <bgColor theme="5" tint="0.39994506668294322"/>
        </patternFill>
      </fill>
    </dxf>
    <dxf>
      <fill>
        <patternFill>
          <bgColor theme="0"/>
        </patternFill>
      </fill>
    </dxf>
    <dxf>
      <font>
        <b val="0"/>
        <i val="0"/>
      </font>
    </dxf>
    <dxf>
      <font>
        <b val="0"/>
        <i val="0"/>
      </font>
    </dxf>
    <dxf>
      <font>
        <b val="0"/>
        <i val="0"/>
      </font>
    </dxf>
    <dxf>
      <font>
        <b val="0"/>
        <i val="0"/>
      </font>
      <fill>
        <patternFill>
          <bgColor theme="5" tint="0.39994506668294322"/>
        </patternFill>
      </fill>
    </dxf>
    <dxf>
      <font>
        <b val="0"/>
        <i val="0"/>
      </font>
      <fill>
        <patternFill>
          <bgColor theme="5" tint="0.39994506668294322"/>
        </patternFill>
      </fill>
    </dxf>
    <dxf>
      <font>
        <b val="0"/>
        <i val="0"/>
      </font>
    </dxf>
    <dxf>
      <font>
        <b val="0"/>
        <i val="0"/>
      </font>
      <fill>
        <patternFill>
          <bgColor theme="5" tint="0.39994506668294322"/>
        </patternFill>
      </fill>
    </dxf>
    <dxf>
      <font>
        <b val="0"/>
        <i val="0"/>
        <strike val="0"/>
      </font>
    </dxf>
    <dxf>
      <fill>
        <patternFill>
          <bgColor theme="5" tint="0.39994506668294322"/>
        </patternFill>
      </fill>
    </dxf>
    <dxf>
      <font>
        <color auto="1"/>
      </font>
      <fill>
        <patternFill>
          <bgColor theme="5" tint="0.39994506668294322"/>
        </patternFill>
      </fill>
    </dxf>
    <dxf>
      <font>
        <b/>
        <i val="0"/>
      </font>
    </dxf>
    <dxf>
      <font>
        <b/>
        <i val="0"/>
      </font>
    </dxf>
    <dxf>
      <font>
        <b val="0"/>
        <i val="0"/>
        <color theme="3" tint="0.39994506668294322"/>
      </font>
      <fill>
        <patternFill>
          <bgColor theme="3" tint="0.39994506668294322"/>
        </patternFill>
      </fill>
    </dxf>
    <dxf>
      <font>
        <color rgb="FFFF0000"/>
      </font>
      <fill>
        <patternFill patternType="none">
          <bgColor auto="1"/>
        </patternFill>
      </fill>
    </dxf>
    <dxf>
      <fill>
        <patternFill>
          <bgColor rgb="FFFF0000"/>
        </patternFill>
      </fill>
    </dxf>
    <dxf>
      <font>
        <b/>
        <i val="0"/>
        <color rgb="FFFF0000"/>
      </font>
    </dxf>
    <dxf>
      <font>
        <color rgb="FFFF0000"/>
      </font>
    </dxf>
    <dxf>
      <font>
        <b val="0"/>
        <i val="0"/>
        <color rgb="FFFF0000"/>
      </font>
    </dxf>
    <dxf>
      <font>
        <b val="0"/>
        <i val="0"/>
        <color rgb="FFFF0000"/>
      </font>
    </dxf>
    <dxf>
      <font>
        <b val="0"/>
        <i val="0"/>
        <color rgb="FFFF0000"/>
      </font>
    </dxf>
    <dxf>
      <font>
        <b val="0"/>
        <i val="0"/>
      </font>
      <fill>
        <patternFill>
          <bgColor theme="5" tint="0.39994506668294322"/>
        </patternFill>
      </fill>
    </dxf>
    <dxf>
      <font>
        <b val="0"/>
        <i val="0"/>
      </font>
      <fill>
        <patternFill>
          <bgColor theme="5" tint="0.39994506668294322"/>
        </patternFill>
      </fill>
    </dxf>
    <dxf>
      <font>
        <b val="0"/>
        <i val="0"/>
      </font>
      <fill>
        <patternFill>
          <bgColor theme="5" tint="0.39994506668294322"/>
        </patternFill>
      </fill>
    </dxf>
    <dxf>
      <fill>
        <patternFill>
          <bgColor theme="5" tint="0.39994506668294322"/>
        </patternFill>
      </fill>
    </dxf>
    <dxf>
      <font>
        <b val="0"/>
        <i val="0"/>
      </font>
      <fill>
        <patternFill>
          <bgColor rgb="FFFF0000"/>
        </patternFill>
      </fill>
    </dxf>
    <dxf>
      <fill>
        <patternFill>
          <bgColor theme="2"/>
        </patternFill>
      </fill>
    </dxf>
    <dxf>
      <fill>
        <patternFill>
          <bgColor theme="2"/>
        </patternFill>
      </fill>
    </dxf>
    <dxf>
      <fill>
        <patternFill>
          <bgColor theme="3" tint="0.39994506668294322"/>
        </patternFill>
      </fill>
    </dxf>
    <dxf>
      <fill>
        <patternFill>
          <bgColor rgb="FFFF0000"/>
        </patternFill>
      </fill>
    </dxf>
    <dxf>
      <fill>
        <patternFill>
          <bgColor theme="2"/>
        </patternFill>
      </fill>
    </dxf>
    <dxf>
      <font>
        <b val="0"/>
        <i val="0"/>
        <strike val="0"/>
        <condense val="0"/>
        <extend val="0"/>
        <outline val="0"/>
        <shadow val="0"/>
        <u val="none"/>
        <vertAlign val="baseline"/>
        <sz val="11"/>
        <color theme="1"/>
        <name val="Arial"/>
        <family val="2"/>
        <scheme val="minor"/>
      </font>
    </dxf>
    <dxf>
      <font>
        <b val="0"/>
        <i val="0"/>
        <strike val="0"/>
        <condense val="0"/>
        <extend val="0"/>
        <outline val="0"/>
        <shadow val="0"/>
        <u val="none"/>
        <vertAlign val="baseline"/>
        <sz val="11"/>
        <color theme="0"/>
        <name val="Arial"/>
        <family val="2"/>
        <scheme val="minor"/>
      </font>
    </dxf>
    <dxf>
      <font>
        <b val="0"/>
        <i val="0"/>
        <strike val="0"/>
        <condense val="0"/>
        <extend val="0"/>
        <outline val="0"/>
        <shadow val="0"/>
        <u val="none"/>
        <vertAlign val="baseline"/>
        <sz val="11"/>
        <color theme="0"/>
        <name val="Arial"/>
        <family val="2"/>
        <scheme val="minor"/>
      </font>
    </dxf>
    <dxf>
      <font>
        <b val="0"/>
        <i val="0"/>
        <strike val="0"/>
        <condense val="0"/>
        <extend val="0"/>
        <outline val="0"/>
        <shadow val="0"/>
        <u val="none"/>
        <vertAlign val="baseline"/>
        <sz val="11"/>
        <color theme="0"/>
        <name val="Arial"/>
        <family val="2"/>
        <scheme val="minor"/>
      </font>
    </dxf>
    <dxf>
      <font>
        <b val="0"/>
        <i val="0"/>
        <strike val="0"/>
        <condense val="0"/>
        <extend val="0"/>
        <outline val="0"/>
        <shadow val="0"/>
        <u val="none"/>
        <vertAlign val="baseline"/>
        <sz val="11"/>
        <color theme="0"/>
        <name val="Arial"/>
        <family val="2"/>
        <scheme val="minor"/>
      </font>
    </dxf>
    <dxf>
      <font>
        <b val="0"/>
        <i val="0"/>
        <strike val="0"/>
        <condense val="0"/>
        <extend val="0"/>
        <outline val="0"/>
        <shadow val="0"/>
        <u val="none"/>
        <vertAlign val="baseline"/>
        <sz val="11"/>
        <color theme="0"/>
        <name val="Arial"/>
        <family val="2"/>
        <scheme val="minor"/>
      </font>
    </dxf>
    <dxf>
      <font>
        <b val="0"/>
        <i val="0"/>
        <strike val="0"/>
        <condense val="0"/>
        <extend val="0"/>
        <outline val="0"/>
        <shadow val="0"/>
        <u val="none"/>
        <vertAlign val="baseline"/>
        <sz val="11"/>
        <color theme="0"/>
        <name val="Arial"/>
        <family val="2"/>
        <scheme val="minor"/>
      </font>
    </dxf>
    <dxf>
      <font>
        <b val="0"/>
        <i val="0"/>
        <strike val="0"/>
        <condense val="0"/>
        <extend val="0"/>
        <outline val="0"/>
        <shadow val="0"/>
        <u val="none"/>
        <vertAlign val="baseline"/>
        <sz val="11"/>
        <color theme="0"/>
        <name val="Arial"/>
        <family val="2"/>
        <scheme val="minor"/>
      </font>
    </dxf>
    <dxf>
      <font>
        <b val="0"/>
        <i val="0"/>
        <strike val="0"/>
        <condense val="0"/>
        <extend val="0"/>
        <outline val="0"/>
        <shadow val="0"/>
        <u val="none"/>
        <vertAlign val="baseline"/>
        <sz val="11"/>
        <color theme="0"/>
        <name val="Arial"/>
        <family val="2"/>
        <scheme val="minor"/>
      </font>
    </dxf>
    <dxf>
      <font>
        <b val="0"/>
        <i val="0"/>
        <strike val="0"/>
        <condense val="0"/>
        <extend val="0"/>
        <outline val="0"/>
        <shadow val="0"/>
        <u val="none"/>
        <vertAlign val="baseline"/>
        <sz val="11"/>
        <color theme="0"/>
        <name val="Arial"/>
        <family val="2"/>
        <scheme val="minor"/>
      </font>
    </dxf>
    <dxf>
      <font>
        <b val="0"/>
        <i val="0"/>
        <strike val="0"/>
        <condense val="0"/>
        <extend val="0"/>
        <outline val="0"/>
        <shadow val="0"/>
        <u val="none"/>
        <vertAlign val="baseline"/>
        <sz val="11"/>
        <color theme="0"/>
        <name val="Arial"/>
        <family val="2"/>
        <scheme val="minor"/>
      </font>
    </dxf>
    <dxf>
      <font>
        <b val="0"/>
        <i val="0"/>
        <strike val="0"/>
        <condense val="0"/>
        <extend val="0"/>
        <outline val="0"/>
        <shadow val="0"/>
        <u val="none"/>
        <vertAlign val="baseline"/>
        <sz val="11"/>
        <color theme="0"/>
        <name val="Arial"/>
        <family val="2"/>
        <scheme val="minor"/>
      </font>
    </dxf>
    <dxf>
      <font>
        <b val="0"/>
        <i val="0"/>
        <strike val="0"/>
        <condense val="0"/>
        <extend val="0"/>
        <outline val="0"/>
        <shadow val="0"/>
        <u val="none"/>
        <vertAlign val="baseline"/>
        <sz val="11"/>
        <color theme="0"/>
        <name val="Arial"/>
        <family val="2"/>
        <scheme val="minor"/>
      </font>
    </dxf>
    <dxf>
      <font>
        <b val="0"/>
        <i val="0"/>
        <strike val="0"/>
        <condense val="0"/>
        <extend val="0"/>
        <outline val="0"/>
        <shadow val="0"/>
        <u val="none"/>
        <vertAlign val="baseline"/>
        <sz val="11"/>
        <color theme="0"/>
        <name val="Arial"/>
        <family val="2"/>
        <scheme val="minor"/>
      </font>
      <numFmt numFmtId="2" formatCode="0.00"/>
    </dxf>
    <dxf>
      <font>
        <b val="0"/>
        <i val="0"/>
        <strike val="0"/>
        <condense val="0"/>
        <extend val="0"/>
        <outline val="0"/>
        <shadow val="0"/>
        <u val="none"/>
        <vertAlign val="baseline"/>
        <sz val="11"/>
        <color theme="0"/>
        <name val="Arial"/>
        <family val="2"/>
        <scheme val="minor"/>
      </font>
      <numFmt numFmtId="2" formatCode="0.00"/>
    </dxf>
    <dxf>
      <font>
        <b val="0"/>
        <i val="0"/>
        <strike val="0"/>
        <condense val="0"/>
        <extend val="0"/>
        <outline val="0"/>
        <shadow val="0"/>
        <u val="none"/>
        <vertAlign val="baseline"/>
        <sz val="11"/>
        <color theme="0"/>
        <name val="Arial"/>
        <family val="2"/>
        <scheme val="minor"/>
      </font>
      <numFmt numFmtId="2" formatCode="0.00"/>
    </dxf>
    <dxf>
      <font>
        <b val="0"/>
        <i val="0"/>
        <strike val="0"/>
        <condense val="0"/>
        <extend val="0"/>
        <outline val="0"/>
        <shadow val="0"/>
        <u val="none"/>
        <vertAlign val="baseline"/>
        <sz val="11"/>
        <color theme="0"/>
        <name val="Arial"/>
        <family val="2"/>
        <scheme val="minor"/>
      </font>
      <numFmt numFmtId="2" formatCode="0.00"/>
    </dxf>
    <dxf>
      <font>
        <b val="0"/>
        <i val="0"/>
        <strike val="0"/>
        <condense val="0"/>
        <extend val="0"/>
        <outline val="0"/>
        <shadow val="0"/>
        <u val="none"/>
        <vertAlign val="baseline"/>
        <sz val="11"/>
        <color theme="0"/>
        <name val="Arial"/>
        <family val="2"/>
        <scheme val="minor"/>
      </font>
      <numFmt numFmtId="2" formatCode="0.00"/>
      <alignment horizontal="general" vertical="top" textRotation="0" wrapText="1" indent="0" justifyLastLine="0" shrinkToFit="0" readingOrder="0"/>
    </dxf>
    <dxf>
      <font>
        <b val="0"/>
        <i val="0"/>
        <strike val="0"/>
        <condense val="0"/>
        <extend val="0"/>
        <outline val="0"/>
        <shadow val="0"/>
        <u val="none"/>
        <vertAlign val="baseline"/>
        <sz val="11"/>
        <color theme="0"/>
        <name val="Arial"/>
        <family val="2"/>
        <scheme val="minor"/>
      </font>
    </dxf>
    <dxf>
      <font>
        <b val="0"/>
        <i val="0"/>
        <strike val="0"/>
        <condense val="0"/>
        <extend val="0"/>
        <outline val="0"/>
        <shadow val="0"/>
        <u val="none"/>
        <vertAlign val="baseline"/>
        <sz val="11"/>
        <color theme="0"/>
        <name val="Arial"/>
        <family val="2"/>
        <scheme val="minor"/>
      </font>
    </dxf>
    <dxf>
      <font>
        <b val="0"/>
        <i val="0"/>
        <strike val="0"/>
        <condense val="0"/>
        <extend val="0"/>
        <outline val="0"/>
        <shadow val="0"/>
        <u val="none"/>
        <vertAlign val="baseline"/>
        <sz val="11"/>
        <color theme="0"/>
        <name val="Arial"/>
        <family val="2"/>
        <scheme val="minor"/>
      </font>
    </dxf>
    <dxf>
      <font>
        <b val="0"/>
        <i val="0"/>
        <strike val="0"/>
        <condense val="0"/>
        <extend val="0"/>
        <outline val="0"/>
        <shadow val="0"/>
        <u val="none"/>
        <vertAlign val="baseline"/>
        <sz val="11"/>
        <color theme="0"/>
        <name val="Arial"/>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11"/>
        <color theme="0"/>
        <name val="Arial"/>
        <family val="2"/>
        <scheme val="minor"/>
      </font>
      <numFmt numFmtId="1" formatCode="0"/>
    </dxf>
    <dxf>
      <font>
        <b val="0"/>
        <i val="0"/>
        <strike val="0"/>
        <condense val="0"/>
        <extend val="0"/>
        <outline val="0"/>
        <shadow val="0"/>
        <u val="none"/>
        <vertAlign val="baseline"/>
        <sz val="11"/>
        <color theme="0"/>
        <name val="Arial"/>
        <family val="2"/>
        <scheme val="minor"/>
      </font>
      <numFmt numFmtId="1" formatCode="0"/>
    </dxf>
    <dxf>
      <font>
        <b val="0"/>
        <i val="0"/>
        <strike val="0"/>
        <condense val="0"/>
        <extend val="0"/>
        <outline val="0"/>
        <shadow val="0"/>
        <u val="none"/>
        <vertAlign val="baseline"/>
        <sz val="11"/>
        <color theme="0"/>
        <name val="Arial"/>
        <family val="2"/>
        <scheme val="minor"/>
      </font>
      <numFmt numFmtId="1" formatCode="0"/>
    </dxf>
    <dxf>
      <font>
        <b val="0"/>
        <i val="0"/>
        <strike val="0"/>
        <condense val="0"/>
        <extend val="0"/>
        <outline val="0"/>
        <shadow val="0"/>
        <u val="none"/>
        <vertAlign val="baseline"/>
        <sz val="11"/>
        <color theme="0"/>
        <name val="Arial"/>
        <family val="2"/>
        <scheme val="minor"/>
      </font>
      <numFmt numFmtId="1" formatCode="0"/>
    </dxf>
    <dxf>
      <font>
        <b val="0"/>
        <i val="0"/>
        <strike val="0"/>
        <condense val="0"/>
        <extend val="0"/>
        <outline val="0"/>
        <shadow val="0"/>
        <u val="none"/>
        <vertAlign val="baseline"/>
        <sz val="11"/>
        <color theme="0"/>
        <name val="Arial"/>
        <family val="2"/>
        <scheme val="minor"/>
      </font>
      <numFmt numFmtId="1" formatCode="0"/>
    </dxf>
    <dxf>
      <font>
        <b val="0"/>
        <i val="0"/>
        <strike val="0"/>
        <condense val="0"/>
        <extend val="0"/>
        <outline val="0"/>
        <shadow val="0"/>
        <u val="none"/>
        <vertAlign val="baseline"/>
        <sz val="11"/>
        <color theme="0"/>
        <name val="Arial"/>
        <family val="2"/>
        <scheme val="minor"/>
      </font>
      <numFmt numFmtId="1" formatCode="0"/>
    </dxf>
    <dxf>
      <font>
        <b val="0"/>
        <i val="0"/>
        <strike val="0"/>
        <condense val="0"/>
        <extend val="0"/>
        <outline val="0"/>
        <shadow val="0"/>
        <u val="none"/>
        <vertAlign val="baseline"/>
        <sz val="11"/>
        <color theme="0"/>
        <name val="Arial"/>
        <family val="2"/>
        <scheme val="minor"/>
      </font>
      <numFmt numFmtId="1" formatCode="0"/>
      <fill>
        <patternFill patternType="solid">
          <fgColor indexed="64"/>
          <bgColor theme="0"/>
        </patternFill>
      </fill>
      <alignment horizontal="general" vertical="center" textRotation="0" wrapText="0" indent="0" justifyLastLine="0" shrinkToFit="0" readingOrder="0"/>
    </dxf>
    <dxf>
      <font>
        <b val="0"/>
        <i val="0"/>
        <strike val="0"/>
        <condense val="0"/>
        <extend val="0"/>
        <outline val="0"/>
        <shadow val="0"/>
        <u val="none"/>
        <vertAlign val="baseline"/>
        <sz val="11"/>
        <color theme="0"/>
        <name val="Arial"/>
        <family val="2"/>
        <scheme val="minor"/>
      </font>
      <numFmt numFmtId="1" formatCode="0"/>
      <fill>
        <patternFill patternType="solid">
          <fgColor indexed="64"/>
          <bgColor theme="0"/>
        </patternFill>
      </fill>
    </dxf>
    <dxf>
      <font>
        <b val="0"/>
        <i val="0"/>
        <strike val="0"/>
        <condense val="0"/>
        <extend val="0"/>
        <outline val="0"/>
        <shadow val="0"/>
        <u val="none"/>
        <vertAlign val="baseline"/>
        <sz val="11"/>
        <color theme="0"/>
        <name val="Arial"/>
        <family val="2"/>
        <scheme val="minor"/>
      </font>
    </dxf>
    <dxf>
      <font>
        <b val="0"/>
        <i val="0"/>
        <strike val="0"/>
        <condense val="0"/>
        <extend val="0"/>
        <outline val="0"/>
        <shadow val="0"/>
        <u val="none"/>
        <vertAlign val="baseline"/>
        <sz val="11"/>
        <color theme="0"/>
        <name val="Arial"/>
        <family val="2"/>
        <scheme val="minor"/>
      </font>
    </dxf>
    <dxf>
      <font>
        <b val="0"/>
        <i val="0"/>
        <strike val="0"/>
        <condense val="0"/>
        <extend val="0"/>
        <outline val="0"/>
        <shadow val="0"/>
        <u val="none"/>
        <vertAlign val="baseline"/>
        <sz val="11"/>
        <color theme="0"/>
        <name val="Arial"/>
        <family val="2"/>
        <scheme val="minor"/>
      </font>
    </dxf>
    <dxf>
      <font>
        <b val="0"/>
        <i val="0"/>
        <strike val="0"/>
        <condense val="0"/>
        <extend val="0"/>
        <outline val="0"/>
        <shadow val="0"/>
        <u val="none"/>
        <vertAlign val="baseline"/>
        <sz val="11"/>
        <color theme="0"/>
        <name val="Arial"/>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protection locked="1" hidden="0"/>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fill>
        <patternFill patternType="none">
          <fgColor indexed="64"/>
          <bgColor auto="1"/>
        </patternFill>
      </fill>
    </dxf>
    <dxf>
      <font>
        <b/>
        <i val="0"/>
        <strike val="0"/>
        <condense val="0"/>
        <extend val="0"/>
        <outline val="0"/>
        <shadow val="0"/>
        <u val="none"/>
        <vertAlign val="baseline"/>
        <sz val="11"/>
        <color theme="0"/>
        <name val="Arial"/>
        <family val="2"/>
        <scheme val="minor"/>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protection locked="1" hidden="0"/>
    </dxf>
    <dxf>
      <font>
        <b val="0"/>
        <i val="0"/>
        <strike val="0"/>
        <condense val="0"/>
        <extend val="0"/>
        <outline val="0"/>
        <shadow val="0"/>
        <u val="none"/>
        <vertAlign val="baseline"/>
        <sz val="11"/>
        <color theme="0"/>
        <name val="Arial"/>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0"/>
        <name val="Arial"/>
        <family val="2"/>
        <scheme val="minor"/>
      </font>
      <fill>
        <patternFill patternType="none">
          <fgColor indexed="64"/>
          <bgColor auto="1"/>
        </patternFill>
      </fill>
    </dxf>
    <dxf>
      <font>
        <b/>
        <i val="0"/>
        <strike val="0"/>
        <condense val="0"/>
        <extend val="0"/>
        <outline val="0"/>
        <shadow val="0"/>
        <u val="none"/>
        <vertAlign val="baseline"/>
        <sz val="11"/>
        <color theme="0"/>
        <name val="Arial"/>
        <family val="2"/>
        <scheme val="minor"/>
      </font>
      <fill>
        <patternFill patternType="none">
          <fgColor indexed="64"/>
          <bgColor auto="1"/>
        </patternFill>
      </fill>
      <alignment horizontal="general" vertical="center" textRotation="0" wrapText="0" indent="0" justifyLastLine="0" shrinkToFit="0" readingOrder="0"/>
    </dxf>
    <dxf>
      <font>
        <color theme="0"/>
      </font>
      <fill>
        <patternFill patternType="solid">
          <fgColor theme="0"/>
          <bgColor theme="0"/>
        </patternFill>
      </fill>
      <border>
        <left/>
        <right/>
        <bottom/>
        <vertical/>
        <horizontal/>
      </border>
    </dxf>
    <dxf>
      <font>
        <color theme="0"/>
      </font>
      <fill>
        <patternFill>
          <bgColor theme="0"/>
        </patternFill>
      </fill>
      <border>
        <left/>
        <right/>
        <bottom style="thin">
          <color theme="0"/>
        </bottom>
        <vertical/>
        <horizontal/>
      </border>
    </dxf>
    <dxf>
      <font>
        <color theme="0"/>
      </font>
      <fill>
        <patternFill>
          <bgColor theme="0"/>
        </patternFill>
      </fill>
      <border>
        <left/>
        <right/>
        <bottom style="thin">
          <color theme="0"/>
        </bottom>
        <vertical/>
        <horizontal/>
      </border>
    </dxf>
    <dxf>
      <font>
        <color theme="0"/>
      </font>
      <fill>
        <patternFill>
          <bgColor theme="0"/>
        </patternFill>
      </fill>
      <border>
        <left/>
        <right/>
        <bottom/>
        <vertical/>
        <horizontal/>
      </border>
    </dxf>
    <dxf>
      <font>
        <color theme="0"/>
      </font>
      <fill>
        <patternFill>
          <bgColor theme="0"/>
        </patternFill>
      </fill>
      <border>
        <left/>
        <right/>
        <bottom/>
        <vertical/>
        <horizontal/>
      </border>
    </dxf>
    <dxf>
      <fill>
        <patternFill>
          <bgColor rgb="FF00B050"/>
        </patternFill>
      </fill>
    </dxf>
    <dxf>
      <fill>
        <patternFill>
          <bgColor rgb="FFFFC000"/>
        </patternFill>
      </fill>
    </dxf>
    <dxf>
      <fill>
        <patternFill>
          <bgColor rgb="FF00B050"/>
        </patternFill>
      </fill>
    </dxf>
    <dxf>
      <fill>
        <patternFill>
          <bgColor rgb="FFFFC000"/>
        </patternFill>
      </fill>
    </dxf>
    <dxf>
      <fill>
        <patternFill>
          <bgColor rgb="FF00B050"/>
        </patternFill>
      </fill>
    </dxf>
    <dxf>
      <fill>
        <patternFill>
          <bgColor rgb="FFFFC000"/>
        </patternFill>
      </fill>
    </dxf>
    <dxf>
      <fill>
        <patternFill>
          <bgColor rgb="FF00B050"/>
        </patternFill>
      </fill>
    </dxf>
    <dxf>
      <fill>
        <patternFill>
          <bgColor rgb="FFFFC000"/>
        </patternFill>
      </fill>
    </dxf>
    <dxf>
      <font>
        <color theme="0"/>
      </font>
      <fill>
        <patternFill>
          <bgColor theme="0"/>
        </patternFill>
      </fill>
      <border>
        <left/>
        <right/>
        <bottom/>
      </border>
    </dxf>
    <dxf>
      <font>
        <color theme="0"/>
      </font>
      <fill>
        <patternFill>
          <bgColor theme="0"/>
        </patternFill>
      </fill>
      <border>
        <left/>
        <right/>
        <bottom/>
      </border>
    </dxf>
    <dxf>
      <font>
        <color theme="0"/>
      </font>
      <fill>
        <patternFill>
          <bgColor theme="0"/>
        </patternFill>
      </fill>
      <border>
        <left/>
        <right/>
        <bottom/>
      </border>
    </dxf>
    <dxf>
      <font>
        <color theme="0"/>
      </font>
      <fill>
        <patternFill>
          <bgColor theme="0"/>
        </patternFill>
      </fill>
      <border>
        <left/>
        <right/>
        <bottom/>
      </border>
    </dxf>
    <dxf>
      <font>
        <color theme="0"/>
      </font>
      <fill>
        <patternFill>
          <bgColor theme="0"/>
        </patternFill>
      </fill>
      <border>
        <left/>
        <right/>
        <bottom/>
      </border>
    </dxf>
    <dxf>
      <font>
        <color theme="0"/>
      </font>
      <fill>
        <patternFill>
          <bgColor theme="0"/>
        </patternFill>
      </fill>
      <border>
        <left/>
        <right/>
        <bottom/>
      </border>
    </dxf>
    <dxf>
      <fill>
        <patternFill>
          <bgColor rgb="FFA70000"/>
        </patternFill>
      </fill>
    </dxf>
    <dxf>
      <fill>
        <patternFill>
          <bgColor rgb="FFE00000"/>
        </patternFill>
      </fill>
    </dxf>
    <dxf>
      <fill>
        <patternFill>
          <bgColor rgb="FFFE0000"/>
        </patternFill>
      </fill>
    </dxf>
    <dxf>
      <fill>
        <patternFill>
          <bgColor rgb="FFFF7D01"/>
        </patternFill>
      </fill>
    </dxf>
    <dxf>
      <fill>
        <patternFill>
          <bgColor rgb="FFFECC44"/>
        </patternFill>
      </fill>
    </dxf>
    <dxf>
      <fill>
        <patternFill>
          <bgColor rgb="FFFEFF33"/>
        </patternFill>
      </fill>
    </dxf>
    <dxf>
      <fill>
        <patternFill>
          <bgColor rgb="FFA9C801"/>
        </patternFill>
      </fill>
    </dxf>
    <dxf>
      <fill>
        <patternFill>
          <bgColor rgb="FF46AA50"/>
        </patternFill>
      </fill>
    </dxf>
    <dxf>
      <fill>
        <patternFill>
          <bgColor rgb="FF008231"/>
        </patternFill>
      </fill>
    </dxf>
    <dxf>
      <fill>
        <patternFill>
          <bgColor rgb="FF00B050"/>
        </patternFill>
      </fill>
    </dxf>
    <dxf>
      <fill>
        <patternFill>
          <bgColor rgb="FFFFC000"/>
        </patternFill>
      </fill>
    </dxf>
    <dxf>
      <fill>
        <patternFill>
          <bgColor theme="5" tint="0.39994506668294322"/>
        </patternFill>
      </fill>
    </dxf>
    <dxf>
      <fill>
        <patternFill>
          <bgColor theme="5" tint="0.39994506668294322"/>
        </patternFill>
      </fill>
    </dxf>
    <dxf>
      <fill>
        <patternFill>
          <bgColor rgb="FFFF0000"/>
        </patternFill>
      </fill>
    </dxf>
    <dxf>
      <fill>
        <patternFill>
          <bgColor rgb="FFFF0000"/>
        </patternFill>
      </fill>
    </dxf>
    <dxf>
      <font>
        <color theme="0" tint="-4.9989318521683403E-2"/>
      </font>
      <fill>
        <patternFill>
          <bgColor theme="0" tint="-4.9989318521683403E-2"/>
        </patternFill>
      </fill>
      <border>
        <left/>
        <right/>
        <top/>
        <bottom/>
        <vertical/>
        <horizontal/>
      </border>
    </dxf>
    <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color theme="0" tint="-4.9989318521683403E-2"/>
      </font>
      <fill>
        <patternFill>
          <bgColor theme="0" tint="-4.9989318521683403E-2"/>
        </patternFill>
      </fill>
      <border>
        <right style="thin">
          <color theme="0" tint="-4.9989318521683403E-2"/>
        </right>
        <top style="thin">
          <color theme="0" tint="-4.9989318521683403E-2"/>
        </top>
        <bottom style="thin">
          <color theme="0" tint="-4.9989318521683403E-2"/>
        </bottom>
        <vertical/>
        <horizontal/>
      </border>
    </dxf>
    <dxf>
      <font>
        <color theme="0" tint="-4.9989318521683403E-2"/>
      </font>
      <fill>
        <patternFill>
          <bgColor theme="0" tint="-4.9989318521683403E-2"/>
        </patternFill>
      </fill>
      <border>
        <right style="thin">
          <color theme="0" tint="-4.9989318521683403E-2"/>
        </right>
        <top style="thin">
          <color theme="0" tint="-4.9989318521683403E-2"/>
        </top>
        <bottom style="thin">
          <color theme="0" tint="-4.9989318521683403E-2"/>
        </bottom>
        <vertical/>
        <horizontal/>
      </border>
    </dxf>
    <dxf>
      <font>
        <color theme="0" tint="-4.9989318521683403E-2"/>
      </font>
      <fill>
        <patternFill>
          <bgColor theme="0" tint="-4.9989318521683403E-2"/>
        </patternFill>
      </fill>
      <border>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right style="thin">
          <color theme="0" tint="-4.9989318521683403E-2"/>
        </right>
        <top style="thin">
          <color theme="0" tint="-4.9989318521683403E-2"/>
        </top>
        <bottom style="thin">
          <color theme="0" tint="-4.9989318521683403E-2"/>
        </bottom>
        <vertical/>
        <horizontal/>
      </border>
    </dxf>
    <dxf>
      <font>
        <color theme="0" tint="-4.9989318521683403E-2"/>
      </font>
      <fill>
        <patternFill>
          <bgColor theme="0" tint="-4.9989318521683403E-2"/>
        </patternFill>
      </fill>
      <border>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strike val="0"/>
      </font>
    </dxf>
    <dxf>
      <font>
        <b val="0"/>
        <i val="0"/>
      </font>
      <fill>
        <patternFill patternType="solid">
          <bgColor theme="5" tint="0.39994506668294322"/>
        </patternFill>
      </fill>
    </dxf>
    <dxf>
      <font>
        <b val="0"/>
        <i val="0"/>
        <color theme="2" tint="-0.499984740745262"/>
      </font>
      <fill>
        <patternFill>
          <bgColor theme="2" tint="-0.499984740745262"/>
        </patternFill>
      </fill>
      <border>
        <right style="thin">
          <color auto="1"/>
        </right>
        <top style="thin">
          <color auto="1"/>
        </top>
        <vertical/>
        <horizontal/>
      </border>
    </dxf>
    <dxf>
      <font>
        <color theme="2" tint="-0.499984740745262"/>
      </font>
      <fill>
        <patternFill>
          <bgColor theme="2" tint="-0.499984740745262"/>
        </patternFill>
      </fill>
      <border>
        <right style="thin">
          <color auto="1"/>
        </right>
        <top style="thin">
          <color auto="1"/>
        </top>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2"/>
        </patternFill>
      </fill>
    </dxf>
    <dxf>
      <fill>
        <patternFill>
          <bgColor theme="2" tint="-0.499984740745262"/>
        </patternFill>
      </fill>
    </dxf>
    <dxf>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rgb="FFFF0000"/>
        </patternFill>
      </fill>
    </dxf>
    <dxf>
      <font>
        <color theme="0"/>
      </font>
      <fill>
        <patternFill>
          <bgColor theme="0"/>
        </patternFill>
      </fill>
      <border>
        <left/>
        <right/>
        <top/>
        <bottom/>
        <vertical/>
        <horizontal/>
      </border>
    </dxf>
    <dxf>
      <font>
        <b/>
        <i val="0"/>
        <color rgb="FFFF0000"/>
      </font>
    </dxf>
    <dxf>
      <font>
        <b/>
        <i val="0"/>
        <color rgb="FF269C6F"/>
      </font>
    </dxf>
    <dxf>
      <font>
        <b/>
        <i val="0"/>
        <color rgb="FFFF0000"/>
      </font>
    </dxf>
    <dxf>
      <font>
        <b/>
        <i val="0"/>
        <color rgb="FF269C6F"/>
      </font>
    </dxf>
    <dxf>
      <font>
        <b/>
        <i val="0"/>
        <color rgb="FFFF0000"/>
      </font>
    </dxf>
    <dxf>
      <font>
        <b/>
        <i val="0"/>
        <color rgb="FF269C6F"/>
      </font>
      <border>
        <vertical/>
        <horizontal/>
      </border>
    </dxf>
    <dxf>
      <font>
        <b val="0"/>
        <i val="0"/>
        <color rgb="FFFF0000"/>
      </font>
    </dxf>
    <dxf>
      <font>
        <color rgb="FFFF0000"/>
      </font>
    </dxf>
    <dxf>
      <font>
        <b val="0"/>
        <i val="0"/>
        <strike val="0"/>
        <color rgb="FF4D4F53"/>
      </font>
      <fill>
        <patternFill patternType="solid">
          <bgColor theme="0"/>
        </patternFill>
      </fill>
    </dxf>
    <dxf>
      <font>
        <color rgb="FF269C6F"/>
      </font>
    </dxf>
    <dxf>
      <font>
        <b val="0"/>
        <i val="0"/>
        <strike val="0"/>
        <color rgb="FF4D4F53"/>
      </font>
      <fill>
        <patternFill patternType="solid">
          <bgColor theme="0"/>
        </patternFill>
      </fill>
    </dxf>
    <dxf>
      <font>
        <color theme="0"/>
      </font>
    </dxf>
    <dxf>
      <font>
        <color theme="2"/>
      </font>
      <fill>
        <patternFill>
          <bgColor theme="2"/>
        </patternFill>
      </fill>
    </dxf>
    <dxf>
      <fill>
        <patternFill>
          <bgColor rgb="FFFF0000"/>
        </patternFill>
      </fill>
    </dxf>
    <dxf>
      <fill>
        <patternFill>
          <bgColor rgb="FFFF0000"/>
        </patternFill>
      </fill>
    </dxf>
    <dxf>
      <fill>
        <patternFill>
          <bgColor rgb="FFFF0000"/>
        </patternFill>
      </fill>
    </dxf>
    <dxf>
      <font>
        <b val="0"/>
        <i val="0"/>
        <color theme="2" tint="-0.499984740745262"/>
      </font>
      <fill>
        <patternFill>
          <bgColor theme="2" tint="-0.499984740745262"/>
        </patternFill>
      </fill>
    </dxf>
    <dxf>
      <font>
        <b val="0"/>
        <i val="0"/>
      </font>
      <fill>
        <patternFill>
          <bgColor rgb="FFC9E6DB"/>
        </patternFill>
      </fill>
    </dxf>
    <dxf>
      <font>
        <b val="0"/>
        <i val="0"/>
        <color auto="1"/>
      </font>
      <fill>
        <patternFill patternType="solid">
          <bgColor rgb="FFC9E6DB"/>
        </patternFill>
      </fill>
    </dxf>
    <dxf>
      <font>
        <b val="0"/>
        <i val="0"/>
      </font>
      <fill>
        <patternFill>
          <bgColor theme="8" tint="0.59996337778862885"/>
        </patternFill>
      </fill>
    </dxf>
    <dxf>
      <font>
        <b val="0"/>
        <i val="0"/>
      </font>
      <fill>
        <patternFill>
          <bgColor theme="8" tint="0.59996337778862885"/>
        </patternFill>
      </fill>
    </dxf>
    <dxf>
      <font>
        <strike val="0"/>
        <color theme="1" tint="0.499984740745262"/>
      </font>
      <fill>
        <patternFill>
          <bgColor theme="2" tint="-0.499984740745262"/>
        </patternFill>
      </fill>
    </dxf>
    <dxf>
      <fill>
        <patternFill>
          <bgColor rgb="FFFF0000"/>
        </patternFill>
      </fill>
    </dxf>
    <dxf>
      <font>
        <b/>
        <i val="0"/>
        <color rgb="FFFE0000"/>
      </font>
    </dxf>
    <dxf>
      <font>
        <color rgb="FFC9E6DB"/>
      </font>
    </dxf>
    <dxf>
      <fill>
        <patternFill>
          <bgColor rgb="FFFF0000"/>
        </patternFill>
      </fill>
    </dxf>
    <dxf>
      <font>
        <color theme="2"/>
      </font>
      <fill>
        <patternFill>
          <bgColor theme="2"/>
        </patternFill>
      </fill>
    </dxf>
    <dxf>
      <fill>
        <patternFill>
          <bgColor rgb="FFFF0000"/>
        </patternFill>
      </fill>
    </dxf>
    <dxf>
      <font>
        <color theme="2" tint="-0.499984740745262"/>
      </font>
      <fill>
        <patternFill>
          <bgColor theme="2" tint="-0.499984740745262"/>
        </patternFill>
      </fill>
    </dxf>
    <dxf>
      <font>
        <color theme="1"/>
      </font>
      <fill>
        <patternFill>
          <bgColor theme="2"/>
        </patternFill>
      </fill>
    </dxf>
    <dxf>
      <fill>
        <patternFill>
          <bgColor theme="2"/>
        </patternFill>
      </fill>
    </dxf>
    <dxf>
      <fill>
        <patternFill>
          <bgColor theme="2" tint="-0.499984740745262"/>
        </patternFill>
      </fill>
    </dxf>
    <dxf>
      <fill>
        <patternFill>
          <bgColor rgb="FFFF0000"/>
        </patternFill>
      </fill>
    </dxf>
    <dxf>
      <font>
        <color rgb="FFC9E6DB"/>
      </font>
    </dxf>
    <dxf>
      <font>
        <b/>
        <i val="0"/>
        <color theme="0"/>
      </font>
    </dxf>
    <dxf>
      <font>
        <b/>
        <i val="0"/>
        <color rgb="FF269C6F"/>
      </font>
    </dxf>
    <dxf>
      <font>
        <b/>
        <i val="0"/>
        <color rgb="FFFF0000"/>
      </font>
      <fill>
        <patternFill>
          <bgColor theme="0"/>
        </patternFill>
      </fill>
    </dxf>
    <dxf>
      <font>
        <b/>
        <i val="0"/>
        <color theme="0"/>
      </font>
    </dxf>
    <dxf>
      <font>
        <b/>
        <i val="0"/>
        <color rgb="FF269C6F"/>
      </font>
    </dxf>
    <dxf>
      <font>
        <b/>
        <i val="0"/>
        <color rgb="FFFF0000"/>
      </font>
      <fill>
        <patternFill>
          <bgColor theme="0"/>
        </patternFill>
      </fill>
    </dxf>
    <dxf>
      <font>
        <b/>
        <i val="0"/>
        <color theme="0"/>
      </font>
    </dxf>
    <dxf>
      <font>
        <b/>
        <i val="0"/>
        <color rgb="FF269C6F"/>
      </font>
    </dxf>
    <dxf>
      <font>
        <b/>
        <i val="0"/>
        <color rgb="FFFF0000"/>
      </font>
      <fill>
        <patternFill>
          <bgColor theme="0"/>
        </patternFill>
      </fill>
    </dxf>
    <dxf>
      <font>
        <color theme="0"/>
      </font>
      <fill>
        <patternFill>
          <bgColor theme="0"/>
        </patternFill>
      </fill>
      <border>
        <left/>
        <right/>
        <top/>
        <bottom/>
        <vertical/>
        <horizontal/>
      </border>
    </dxf>
    <dxf>
      <fill>
        <patternFill>
          <bgColor theme="5" tint="0.39994506668294322"/>
        </patternFill>
      </fill>
    </dxf>
    <dxf>
      <fill>
        <patternFill>
          <bgColor theme="5" tint="0.39994506668294322"/>
        </patternFill>
      </fill>
    </dxf>
    <dxf>
      <fill>
        <patternFill>
          <bgColor rgb="FFFF0000"/>
        </patternFill>
      </fill>
    </dxf>
    <dxf>
      <fill>
        <patternFill>
          <bgColor rgb="FFFF0000"/>
        </patternFill>
      </fill>
    </dxf>
    <dxf>
      <font>
        <color theme="0" tint="-4.9989318521683403E-2"/>
      </font>
      <fill>
        <patternFill>
          <bgColor theme="0" tint="-4.9989318521683403E-2"/>
        </patternFill>
      </fill>
      <border>
        <left/>
        <right/>
        <top/>
        <bottom/>
        <vertical/>
        <horizontal/>
      </border>
    </dxf>
    <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color theme="0" tint="-4.9989318521683403E-2"/>
      </font>
      <fill>
        <patternFill>
          <bgColor theme="0" tint="-4.9989318521683403E-2"/>
        </patternFill>
      </fill>
      <border>
        <right style="thin">
          <color theme="0" tint="-4.9989318521683403E-2"/>
        </right>
        <top style="thin">
          <color theme="0" tint="-4.9989318521683403E-2"/>
        </top>
        <bottom style="thin">
          <color theme="0" tint="-4.9989318521683403E-2"/>
        </bottom>
        <vertical/>
        <horizontal/>
      </border>
    </dxf>
    <dxf>
      <font>
        <color theme="0" tint="-4.9989318521683403E-2"/>
      </font>
      <fill>
        <patternFill>
          <bgColor theme="0" tint="-4.9989318521683403E-2"/>
        </patternFill>
      </fill>
      <border>
        <right style="thin">
          <color theme="0" tint="-4.9989318521683403E-2"/>
        </right>
        <top style="thin">
          <color theme="0" tint="-4.9989318521683403E-2"/>
        </top>
        <bottom style="thin">
          <color theme="0" tint="-4.9989318521683403E-2"/>
        </bottom>
        <vertical/>
        <horizontal/>
      </border>
    </dxf>
    <dxf>
      <font>
        <color theme="0" tint="-4.9989318521683403E-2"/>
      </font>
      <fill>
        <patternFill>
          <bgColor theme="0" tint="-4.9989318521683403E-2"/>
        </patternFill>
      </fill>
      <border>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right style="thin">
          <color theme="0" tint="-4.9989318521683403E-2"/>
        </right>
        <top style="thin">
          <color theme="0" tint="-4.9989318521683403E-2"/>
        </top>
        <bottom style="thin">
          <color theme="0" tint="-4.9989318521683403E-2"/>
        </bottom>
        <vertical/>
        <horizontal/>
      </border>
    </dxf>
    <dxf>
      <font>
        <color theme="0" tint="-4.9989318521683403E-2"/>
      </font>
      <fill>
        <patternFill>
          <bgColor theme="0" tint="-4.9989318521683403E-2"/>
        </patternFill>
      </fill>
      <border>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strike val="0"/>
      </font>
    </dxf>
    <dxf>
      <font>
        <b val="0"/>
        <i val="0"/>
      </font>
      <fill>
        <patternFill patternType="solid">
          <bgColor theme="5" tint="0.39994506668294322"/>
        </patternFill>
      </fill>
    </dxf>
    <dxf>
      <font>
        <b val="0"/>
        <i val="0"/>
        <color theme="2" tint="-0.499984740745262"/>
      </font>
      <fill>
        <patternFill>
          <bgColor theme="2" tint="-0.499984740745262"/>
        </patternFill>
      </fill>
      <border>
        <right style="thin">
          <color auto="1"/>
        </right>
        <top style="thin">
          <color auto="1"/>
        </top>
        <vertical/>
        <horizontal/>
      </border>
    </dxf>
    <dxf>
      <font>
        <color theme="2" tint="-0.499984740745262"/>
      </font>
      <fill>
        <patternFill>
          <bgColor theme="2" tint="-0.499984740745262"/>
        </patternFill>
      </fill>
      <border>
        <right style="thin">
          <color auto="1"/>
        </right>
        <top style="thin">
          <color auto="1"/>
        </top>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2"/>
        </patternFill>
      </fill>
    </dxf>
    <dxf>
      <fill>
        <patternFill>
          <bgColor theme="2" tint="-0.499984740745262"/>
        </patternFill>
      </fill>
    </dxf>
    <dxf>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rgb="FFFF0000"/>
        </patternFill>
      </fill>
    </dxf>
    <dxf>
      <font>
        <color theme="0"/>
      </font>
      <fill>
        <patternFill>
          <bgColor theme="0"/>
        </patternFill>
      </fill>
      <border>
        <left/>
        <right/>
        <top/>
        <bottom/>
        <vertical/>
        <horizontal/>
      </border>
    </dxf>
    <dxf>
      <font>
        <b/>
        <i val="0"/>
        <color rgb="FFFF0000"/>
      </font>
    </dxf>
    <dxf>
      <font>
        <b/>
        <i val="0"/>
        <color rgb="FF269C6F"/>
      </font>
    </dxf>
    <dxf>
      <font>
        <b/>
        <i val="0"/>
        <color rgb="FFFF0000"/>
      </font>
    </dxf>
    <dxf>
      <font>
        <b/>
        <i val="0"/>
        <color rgb="FF269C6F"/>
      </font>
    </dxf>
    <dxf>
      <font>
        <b/>
        <i val="0"/>
        <color rgb="FFFF0000"/>
      </font>
    </dxf>
    <dxf>
      <font>
        <b/>
        <i val="0"/>
        <color rgb="FF269C6F"/>
      </font>
      <border>
        <vertical/>
        <horizontal/>
      </border>
    </dxf>
    <dxf>
      <font>
        <b val="0"/>
        <i val="0"/>
        <color rgb="FFFF0000"/>
      </font>
    </dxf>
    <dxf>
      <font>
        <color rgb="FFFF0000"/>
      </font>
    </dxf>
    <dxf>
      <font>
        <b val="0"/>
        <i val="0"/>
        <strike val="0"/>
        <color rgb="FF4D4F53"/>
      </font>
      <fill>
        <patternFill patternType="solid">
          <bgColor theme="0"/>
        </patternFill>
      </fill>
    </dxf>
    <dxf>
      <font>
        <color rgb="FF269C6F"/>
      </font>
    </dxf>
    <dxf>
      <font>
        <b val="0"/>
        <i val="0"/>
        <strike val="0"/>
        <color rgb="FF4D4F53"/>
      </font>
      <fill>
        <patternFill patternType="solid">
          <bgColor theme="0"/>
        </patternFill>
      </fill>
    </dxf>
    <dxf>
      <font>
        <color theme="0"/>
      </font>
    </dxf>
    <dxf>
      <font>
        <color theme="2"/>
      </font>
      <fill>
        <patternFill>
          <bgColor theme="2"/>
        </patternFill>
      </fill>
    </dxf>
    <dxf>
      <fill>
        <patternFill>
          <bgColor rgb="FFFF0000"/>
        </patternFill>
      </fill>
    </dxf>
    <dxf>
      <fill>
        <patternFill>
          <bgColor rgb="FFFF0000"/>
        </patternFill>
      </fill>
    </dxf>
    <dxf>
      <fill>
        <patternFill>
          <bgColor rgb="FFFF0000"/>
        </patternFill>
      </fill>
    </dxf>
    <dxf>
      <font>
        <b val="0"/>
        <i val="0"/>
        <color theme="2" tint="-0.499984740745262"/>
      </font>
      <fill>
        <patternFill>
          <bgColor theme="2" tint="-0.499984740745262"/>
        </patternFill>
      </fill>
    </dxf>
    <dxf>
      <font>
        <b val="0"/>
        <i val="0"/>
      </font>
      <fill>
        <patternFill>
          <bgColor rgb="FFC9E6DB"/>
        </patternFill>
      </fill>
    </dxf>
    <dxf>
      <font>
        <b val="0"/>
        <i val="0"/>
        <color auto="1"/>
      </font>
      <fill>
        <patternFill patternType="solid">
          <bgColor rgb="FFC9E6DB"/>
        </patternFill>
      </fill>
    </dxf>
    <dxf>
      <font>
        <b val="0"/>
        <i val="0"/>
      </font>
      <fill>
        <patternFill>
          <bgColor theme="8" tint="0.59996337778862885"/>
        </patternFill>
      </fill>
    </dxf>
    <dxf>
      <font>
        <b val="0"/>
        <i val="0"/>
      </font>
      <fill>
        <patternFill>
          <bgColor theme="8" tint="0.59996337778862885"/>
        </patternFill>
      </fill>
    </dxf>
    <dxf>
      <font>
        <strike val="0"/>
        <color theme="1" tint="0.499984740745262"/>
      </font>
      <fill>
        <patternFill>
          <bgColor theme="2" tint="-0.499984740745262"/>
        </patternFill>
      </fill>
    </dxf>
    <dxf>
      <fill>
        <patternFill>
          <bgColor rgb="FFFF0000"/>
        </patternFill>
      </fill>
    </dxf>
    <dxf>
      <font>
        <b/>
        <i val="0"/>
        <color rgb="FFFE0000"/>
      </font>
    </dxf>
    <dxf>
      <font>
        <color rgb="FFC9E6DB"/>
      </font>
    </dxf>
    <dxf>
      <fill>
        <patternFill>
          <bgColor rgb="FFFF0000"/>
        </patternFill>
      </fill>
    </dxf>
    <dxf>
      <font>
        <color theme="2"/>
      </font>
      <fill>
        <patternFill>
          <bgColor theme="2"/>
        </patternFill>
      </fill>
    </dxf>
    <dxf>
      <fill>
        <patternFill>
          <bgColor rgb="FFFF0000"/>
        </patternFill>
      </fill>
    </dxf>
    <dxf>
      <font>
        <color theme="2" tint="-0.499984740745262"/>
      </font>
      <fill>
        <patternFill>
          <bgColor theme="2" tint="-0.499984740745262"/>
        </patternFill>
      </fill>
    </dxf>
    <dxf>
      <font>
        <color theme="1"/>
      </font>
      <fill>
        <patternFill>
          <bgColor theme="2"/>
        </patternFill>
      </fill>
    </dxf>
    <dxf>
      <fill>
        <patternFill>
          <bgColor theme="2"/>
        </patternFill>
      </fill>
    </dxf>
    <dxf>
      <fill>
        <patternFill>
          <bgColor theme="2" tint="-0.499984740745262"/>
        </patternFill>
      </fill>
    </dxf>
    <dxf>
      <fill>
        <patternFill>
          <bgColor rgb="FFFF0000"/>
        </patternFill>
      </fill>
    </dxf>
    <dxf>
      <font>
        <color rgb="FFC9E6DB"/>
      </font>
    </dxf>
    <dxf>
      <font>
        <b/>
        <i val="0"/>
        <color theme="0"/>
      </font>
    </dxf>
    <dxf>
      <font>
        <b/>
        <i val="0"/>
        <color rgb="FF269C6F"/>
      </font>
    </dxf>
    <dxf>
      <font>
        <b/>
        <i val="0"/>
        <color rgb="FFFF0000"/>
      </font>
      <fill>
        <patternFill>
          <bgColor theme="0"/>
        </patternFill>
      </fill>
    </dxf>
    <dxf>
      <font>
        <b/>
        <i val="0"/>
        <color theme="0"/>
      </font>
    </dxf>
    <dxf>
      <font>
        <b/>
        <i val="0"/>
        <color rgb="FF269C6F"/>
      </font>
    </dxf>
    <dxf>
      <font>
        <b/>
        <i val="0"/>
        <color rgb="FFFF0000"/>
      </font>
      <fill>
        <patternFill>
          <bgColor theme="0"/>
        </patternFill>
      </fill>
    </dxf>
    <dxf>
      <font>
        <b/>
        <i val="0"/>
        <color theme="0"/>
      </font>
    </dxf>
    <dxf>
      <font>
        <b/>
        <i val="0"/>
        <color rgb="FF269C6F"/>
      </font>
    </dxf>
    <dxf>
      <font>
        <b/>
        <i val="0"/>
        <color rgb="FFFF0000"/>
      </font>
      <fill>
        <patternFill>
          <bgColor theme="0"/>
        </patternFill>
      </fill>
    </dxf>
    <dxf>
      <font>
        <color theme="0"/>
      </font>
      <fill>
        <patternFill>
          <bgColor theme="0"/>
        </patternFill>
      </fill>
      <border>
        <left/>
        <right/>
        <top/>
        <bottom/>
        <vertical/>
        <horizontal/>
      </border>
    </dxf>
    <dxf>
      <fill>
        <patternFill>
          <bgColor theme="5" tint="0.39994506668294322"/>
        </patternFill>
      </fill>
    </dxf>
    <dxf>
      <fill>
        <patternFill>
          <bgColor theme="5" tint="0.39994506668294322"/>
        </patternFill>
      </fill>
    </dxf>
    <dxf>
      <fill>
        <patternFill>
          <bgColor rgb="FFFF0000"/>
        </patternFill>
      </fill>
    </dxf>
    <dxf>
      <fill>
        <patternFill>
          <bgColor rgb="FFFF0000"/>
        </patternFill>
      </fill>
    </dxf>
    <dxf>
      <font>
        <color theme="0" tint="-4.9989318521683403E-2"/>
      </font>
      <fill>
        <patternFill>
          <bgColor theme="0" tint="-4.9989318521683403E-2"/>
        </patternFill>
      </fill>
      <border>
        <left/>
        <right/>
        <top/>
        <bottom/>
        <vertical/>
        <horizontal/>
      </border>
    </dxf>
    <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color theme="0" tint="-4.9989318521683403E-2"/>
      </font>
      <fill>
        <patternFill>
          <bgColor theme="0" tint="-4.9989318521683403E-2"/>
        </patternFill>
      </fill>
      <border>
        <right style="thin">
          <color theme="0" tint="-4.9989318521683403E-2"/>
        </right>
        <top style="thin">
          <color theme="0" tint="-4.9989318521683403E-2"/>
        </top>
        <bottom style="thin">
          <color theme="0" tint="-4.9989318521683403E-2"/>
        </bottom>
        <vertical/>
        <horizontal/>
      </border>
    </dxf>
    <dxf>
      <font>
        <color theme="0" tint="-4.9989318521683403E-2"/>
      </font>
      <fill>
        <patternFill>
          <bgColor theme="0" tint="-4.9989318521683403E-2"/>
        </patternFill>
      </fill>
      <border>
        <right style="thin">
          <color theme="0" tint="-4.9989318521683403E-2"/>
        </right>
        <top style="thin">
          <color theme="0" tint="-4.9989318521683403E-2"/>
        </top>
        <bottom style="thin">
          <color theme="0" tint="-4.9989318521683403E-2"/>
        </bottom>
        <vertical/>
        <horizontal/>
      </border>
    </dxf>
    <dxf>
      <font>
        <color theme="0" tint="-4.9989318521683403E-2"/>
      </font>
      <fill>
        <patternFill>
          <bgColor theme="0" tint="-4.9989318521683403E-2"/>
        </patternFill>
      </fill>
      <border>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right style="thin">
          <color theme="0" tint="-4.9989318521683403E-2"/>
        </right>
        <top style="thin">
          <color theme="0" tint="-4.9989318521683403E-2"/>
        </top>
        <bottom style="thin">
          <color theme="0" tint="-4.9989318521683403E-2"/>
        </bottom>
        <vertical/>
        <horizontal/>
      </border>
    </dxf>
    <dxf>
      <font>
        <color theme="0" tint="-4.9989318521683403E-2"/>
      </font>
      <fill>
        <patternFill>
          <bgColor theme="0" tint="-4.9989318521683403E-2"/>
        </patternFill>
      </fill>
      <border>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strike val="0"/>
      </font>
    </dxf>
    <dxf>
      <font>
        <b val="0"/>
        <i val="0"/>
      </font>
      <fill>
        <patternFill patternType="solid">
          <bgColor theme="5" tint="0.39994506668294322"/>
        </patternFill>
      </fill>
    </dxf>
    <dxf>
      <font>
        <b val="0"/>
        <i val="0"/>
        <color theme="2" tint="-0.499984740745262"/>
      </font>
      <fill>
        <patternFill>
          <bgColor theme="2" tint="-0.499984740745262"/>
        </patternFill>
      </fill>
      <border>
        <right style="thin">
          <color auto="1"/>
        </right>
        <top style="thin">
          <color auto="1"/>
        </top>
        <vertical/>
        <horizontal/>
      </border>
    </dxf>
    <dxf>
      <font>
        <color theme="2" tint="-0.499984740745262"/>
      </font>
      <fill>
        <patternFill>
          <bgColor theme="2" tint="-0.499984740745262"/>
        </patternFill>
      </fill>
      <border>
        <right style="thin">
          <color auto="1"/>
        </right>
        <top style="thin">
          <color auto="1"/>
        </top>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2"/>
        </patternFill>
      </fill>
    </dxf>
    <dxf>
      <fill>
        <patternFill>
          <bgColor theme="2" tint="-0.499984740745262"/>
        </patternFill>
      </fill>
    </dxf>
    <dxf>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rgb="FFFF0000"/>
        </patternFill>
      </fill>
    </dxf>
    <dxf>
      <font>
        <color theme="0"/>
      </font>
      <fill>
        <patternFill>
          <bgColor theme="0"/>
        </patternFill>
      </fill>
      <border>
        <left/>
        <right/>
        <top/>
        <bottom/>
        <vertical/>
        <horizontal/>
      </border>
    </dxf>
    <dxf>
      <font>
        <b/>
        <i val="0"/>
        <color rgb="FFFF0000"/>
      </font>
    </dxf>
    <dxf>
      <font>
        <b/>
        <i val="0"/>
        <color rgb="FF269C6F"/>
      </font>
    </dxf>
    <dxf>
      <font>
        <b/>
        <i val="0"/>
        <color rgb="FFFF0000"/>
      </font>
    </dxf>
    <dxf>
      <font>
        <b/>
        <i val="0"/>
        <color rgb="FF269C6F"/>
      </font>
    </dxf>
    <dxf>
      <font>
        <b/>
        <i val="0"/>
        <color rgb="FFFF0000"/>
      </font>
    </dxf>
    <dxf>
      <font>
        <b/>
        <i val="0"/>
        <color rgb="FF269C6F"/>
      </font>
      <border>
        <vertical/>
        <horizontal/>
      </border>
    </dxf>
    <dxf>
      <font>
        <b val="0"/>
        <i val="0"/>
        <color rgb="FFFF0000"/>
      </font>
    </dxf>
    <dxf>
      <font>
        <color rgb="FFFF0000"/>
      </font>
    </dxf>
    <dxf>
      <font>
        <b val="0"/>
        <i val="0"/>
        <strike val="0"/>
        <color rgb="FF4D4F53"/>
      </font>
      <fill>
        <patternFill patternType="solid">
          <bgColor theme="0"/>
        </patternFill>
      </fill>
    </dxf>
    <dxf>
      <font>
        <color rgb="FF269C6F"/>
      </font>
    </dxf>
    <dxf>
      <font>
        <b val="0"/>
        <i val="0"/>
        <strike val="0"/>
        <color rgb="FF4D4F53"/>
      </font>
      <fill>
        <patternFill patternType="solid">
          <bgColor theme="0"/>
        </patternFill>
      </fill>
    </dxf>
    <dxf>
      <font>
        <color theme="0"/>
      </font>
    </dxf>
    <dxf>
      <font>
        <color theme="2"/>
      </font>
      <fill>
        <patternFill>
          <bgColor theme="2"/>
        </patternFill>
      </fill>
    </dxf>
    <dxf>
      <fill>
        <patternFill>
          <bgColor rgb="FFFF0000"/>
        </patternFill>
      </fill>
    </dxf>
    <dxf>
      <fill>
        <patternFill>
          <bgColor rgb="FFFF0000"/>
        </patternFill>
      </fill>
    </dxf>
    <dxf>
      <fill>
        <patternFill>
          <bgColor rgb="FFFF0000"/>
        </patternFill>
      </fill>
    </dxf>
    <dxf>
      <font>
        <b val="0"/>
        <i val="0"/>
        <color theme="2" tint="-0.499984740745262"/>
      </font>
      <fill>
        <patternFill>
          <bgColor theme="2" tint="-0.499984740745262"/>
        </patternFill>
      </fill>
    </dxf>
    <dxf>
      <font>
        <b val="0"/>
        <i val="0"/>
      </font>
      <fill>
        <patternFill>
          <bgColor rgb="FFC9E6DB"/>
        </patternFill>
      </fill>
    </dxf>
    <dxf>
      <font>
        <b val="0"/>
        <i val="0"/>
        <color auto="1"/>
      </font>
      <fill>
        <patternFill patternType="solid">
          <bgColor rgb="FFC9E6DB"/>
        </patternFill>
      </fill>
    </dxf>
    <dxf>
      <font>
        <b val="0"/>
        <i val="0"/>
      </font>
      <fill>
        <patternFill>
          <bgColor theme="8" tint="0.59996337778862885"/>
        </patternFill>
      </fill>
    </dxf>
    <dxf>
      <font>
        <b val="0"/>
        <i val="0"/>
      </font>
      <fill>
        <patternFill>
          <bgColor theme="8" tint="0.59996337778862885"/>
        </patternFill>
      </fill>
    </dxf>
    <dxf>
      <font>
        <strike val="0"/>
        <color theme="1" tint="0.499984740745262"/>
      </font>
      <fill>
        <patternFill>
          <bgColor theme="2" tint="-0.499984740745262"/>
        </patternFill>
      </fill>
    </dxf>
    <dxf>
      <fill>
        <patternFill>
          <bgColor rgb="FFFF0000"/>
        </patternFill>
      </fill>
    </dxf>
    <dxf>
      <font>
        <b/>
        <i val="0"/>
        <color rgb="FFFE0000"/>
      </font>
    </dxf>
    <dxf>
      <font>
        <color rgb="FFC9E6DB"/>
      </font>
    </dxf>
    <dxf>
      <fill>
        <patternFill>
          <bgColor rgb="FFFF0000"/>
        </patternFill>
      </fill>
    </dxf>
    <dxf>
      <font>
        <color theme="2"/>
      </font>
      <fill>
        <patternFill>
          <bgColor theme="2"/>
        </patternFill>
      </fill>
    </dxf>
    <dxf>
      <fill>
        <patternFill>
          <bgColor rgb="FFFF0000"/>
        </patternFill>
      </fill>
    </dxf>
    <dxf>
      <font>
        <color theme="2" tint="-0.499984740745262"/>
      </font>
      <fill>
        <patternFill>
          <bgColor theme="2" tint="-0.499984740745262"/>
        </patternFill>
      </fill>
    </dxf>
    <dxf>
      <font>
        <color theme="1"/>
      </font>
      <fill>
        <patternFill>
          <bgColor theme="2"/>
        </patternFill>
      </fill>
    </dxf>
    <dxf>
      <fill>
        <patternFill>
          <bgColor theme="2"/>
        </patternFill>
      </fill>
    </dxf>
    <dxf>
      <fill>
        <patternFill>
          <bgColor theme="2" tint="-0.499984740745262"/>
        </patternFill>
      </fill>
    </dxf>
    <dxf>
      <fill>
        <patternFill>
          <bgColor rgb="FFFF0000"/>
        </patternFill>
      </fill>
    </dxf>
    <dxf>
      <font>
        <color rgb="FFC9E6DB"/>
      </font>
    </dxf>
    <dxf>
      <font>
        <b/>
        <i val="0"/>
        <color theme="0"/>
      </font>
    </dxf>
    <dxf>
      <font>
        <b/>
        <i val="0"/>
        <color rgb="FF269C6F"/>
      </font>
    </dxf>
    <dxf>
      <font>
        <b/>
        <i val="0"/>
        <color rgb="FFFF0000"/>
      </font>
      <fill>
        <patternFill>
          <bgColor theme="0"/>
        </patternFill>
      </fill>
    </dxf>
    <dxf>
      <font>
        <b/>
        <i val="0"/>
        <color theme="0"/>
      </font>
    </dxf>
    <dxf>
      <font>
        <b/>
        <i val="0"/>
        <color rgb="FF269C6F"/>
      </font>
    </dxf>
    <dxf>
      <font>
        <b/>
        <i val="0"/>
        <color rgb="FFFF0000"/>
      </font>
      <fill>
        <patternFill>
          <bgColor theme="0"/>
        </patternFill>
      </fill>
    </dxf>
    <dxf>
      <font>
        <b/>
        <i val="0"/>
        <color theme="0"/>
      </font>
    </dxf>
    <dxf>
      <font>
        <b/>
        <i val="0"/>
        <color rgb="FF269C6F"/>
      </font>
    </dxf>
    <dxf>
      <font>
        <b/>
        <i val="0"/>
        <color rgb="FFFF0000"/>
      </font>
      <fill>
        <patternFill>
          <bgColor theme="0"/>
        </patternFill>
      </fill>
    </dxf>
    <dxf>
      <font>
        <color theme="0"/>
      </font>
      <fill>
        <patternFill>
          <bgColor theme="0"/>
        </patternFill>
      </fill>
      <border>
        <left/>
        <right/>
        <top/>
        <bottom/>
        <vertical/>
        <horizontal/>
      </border>
    </dxf>
    <dxf>
      <fill>
        <patternFill>
          <bgColor theme="5" tint="0.39994506668294322"/>
        </patternFill>
      </fill>
    </dxf>
    <dxf>
      <fill>
        <patternFill>
          <bgColor theme="5" tint="0.39994506668294322"/>
        </patternFill>
      </fill>
    </dxf>
    <dxf>
      <fill>
        <patternFill>
          <bgColor rgb="FFFF0000"/>
        </patternFill>
      </fill>
    </dxf>
    <dxf>
      <fill>
        <patternFill>
          <bgColor rgb="FFFF0000"/>
        </patternFill>
      </fill>
    </dxf>
    <dxf>
      <font>
        <color theme="0" tint="-4.9989318521683403E-2"/>
      </font>
      <fill>
        <patternFill>
          <bgColor theme="0" tint="-4.9989318521683403E-2"/>
        </patternFill>
      </fill>
      <border>
        <left/>
        <right/>
        <top/>
        <bottom/>
        <vertical/>
        <horizontal/>
      </border>
    </dxf>
    <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color theme="0" tint="-4.9989318521683403E-2"/>
      </font>
      <fill>
        <patternFill>
          <bgColor theme="0" tint="-4.9989318521683403E-2"/>
        </patternFill>
      </fill>
      <border>
        <right style="thin">
          <color theme="0" tint="-4.9989318521683403E-2"/>
        </right>
        <top style="thin">
          <color theme="0" tint="-4.9989318521683403E-2"/>
        </top>
        <bottom style="thin">
          <color theme="0" tint="-4.9989318521683403E-2"/>
        </bottom>
        <vertical/>
        <horizontal/>
      </border>
    </dxf>
    <dxf>
      <font>
        <color theme="0" tint="-4.9989318521683403E-2"/>
      </font>
      <fill>
        <patternFill>
          <bgColor theme="0" tint="-4.9989318521683403E-2"/>
        </patternFill>
      </fill>
      <border>
        <right style="thin">
          <color theme="0" tint="-4.9989318521683403E-2"/>
        </right>
        <top style="thin">
          <color theme="0" tint="-4.9989318521683403E-2"/>
        </top>
        <bottom style="thin">
          <color theme="0" tint="-4.9989318521683403E-2"/>
        </bottom>
        <vertical/>
        <horizontal/>
      </border>
    </dxf>
    <dxf>
      <font>
        <color theme="0" tint="-4.9989318521683403E-2"/>
      </font>
      <fill>
        <patternFill>
          <bgColor theme="0" tint="-4.9989318521683403E-2"/>
        </patternFill>
      </fill>
      <border>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right style="thin">
          <color theme="0" tint="-4.9989318521683403E-2"/>
        </right>
        <top style="thin">
          <color theme="0" tint="-4.9989318521683403E-2"/>
        </top>
        <bottom style="thin">
          <color theme="0" tint="-4.9989318521683403E-2"/>
        </bottom>
        <vertical/>
        <horizontal/>
      </border>
    </dxf>
    <dxf>
      <font>
        <color theme="0" tint="-4.9989318521683403E-2"/>
      </font>
      <fill>
        <patternFill>
          <bgColor theme="0" tint="-4.9989318521683403E-2"/>
        </patternFill>
      </fill>
      <border>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strike val="0"/>
      </font>
    </dxf>
    <dxf>
      <font>
        <b val="0"/>
        <i val="0"/>
      </font>
      <fill>
        <patternFill patternType="solid">
          <bgColor theme="5" tint="0.39994506668294322"/>
        </patternFill>
      </fill>
    </dxf>
    <dxf>
      <font>
        <b val="0"/>
        <i val="0"/>
        <color theme="2" tint="-0.499984740745262"/>
      </font>
      <fill>
        <patternFill>
          <bgColor theme="2" tint="-0.499984740745262"/>
        </patternFill>
      </fill>
      <border>
        <right style="thin">
          <color auto="1"/>
        </right>
        <top style="thin">
          <color auto="1"/>
        </top>
        <vertical/>
        <horizontal/>
      </border>
    </dxf>
    <dxf>
      <font>
        <color theme="2" tint="-0.499984740745262"/>
      </font>
      <fill>
        <patternFill>
          <bgColor theme="2" tint="-0.499984740745262"/>
        </patternFill>
      </fill>
      <border>
        <right style="thin">
          <color auto="1"/>
        </right>
        <top style="thin">
          <color auto="1"/>
        </top>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2"/>
        </patternFill>
      </fill>
    </dxf>
    <dxf>
      <fill>
        <patternFill>
          <bgColor theme="2" tint="-0.499984740745262"/>
        </patternFill>
      </fill>
    </dxf>
    <dxf>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rgb="FFFF0000"/>
        </patternFill>
      </fill>
    </dxf>
    <dxf>
      <font>
        <color theme="0"/>
      </font>
      <fill>
        <patternFill>
          <bgColor theme="0"/>
        </patternFill>
      </fill>
      <border>
        <left/>
        <right/>
        <top/>
        <bottom/>
        <vertical/>
        <horizontal/>
      </border>
    </dxf>
    <dxf>
      <font>
        <b/>
        <i val="0"/>
        <color rgb="FFFF0000"/>
      </font>
    </dxf>
    <dxf>
      <font>
        <b/>
        <i val="0"/>
        <color rgb="FF269C6F"/>
      </font>
    </dxf>
    <dxf>
      <font>
        <b/>
        <i val="0"/>
        <color rgb="FFFF0000"/>
      </font>
    </dxf>
    <dxf>
      <font>
        <b/>
        <i val="0"/>
        <color rgb="FF269C6F"/>
      </font>
    </dxf>
    <dxf>
      <font>
        <b/>
        <i val="0"/>
        <color rgb="FFFF0000"/>
      </font>
    </dxf>
    <dxf>
      <font>
        <b/>
        <i val="0"/>
        <color rgb="FF269C6F"/>
      </font>
      <border>
        <vertical/>
        <horizontal/>
      </border>
    </dxf>
    <dxf>
      <font>
        <b val="0"/>
        <i val="0"/>
        <color rgb="FFFF0000"/>
      </font>
    </dxf>
    <dxf>
      <font>
        <color rgb="FFFF0000"/>
      </font>
    </dxf>
    <dxf>
      <font>
        <b val="0"/>
        <i val="0"/>
        <strike val="0"/>
        <color rgb="FF4D4F53"/>
      </font>
      <fill>
        <patternFill patternType="solid">
          <bgColor theme="0"/>
        </patternFill>
      </fill>
    </dxf>
    <dxf>
      <font>
        <color rgb="FF269C6F"/>
      </font>
    </dxf>
    <dxf>
      <font>
        <b val="0"/>
        <i val="0"/>
        <strike val="0"/>
        <color rgb="FF4D4F53"/>
      </font>
      <fill>
        <patternFill patternType="solid">
          <bgColor theme="0"/>
        </patternFill>
      </fill>
    </dxf>
    <dxf>
      <font>
        <color theme="0"/>
      </font>
    </dxf>
    <dxf>
      <font>
        <color theme="2"/>
      </font>
      <fill>
        <patternFill>
          <bgColor theme="2"/>
        </patternFill>
      </fill>
    </dxf>
    <dxf>
      <fill>
        <patternFill>
          <bgColor rgb="FFFF0000"/>
        </patternFill>
      </fill>
    </dxf>
    <dxf>
      <fill>
        <patternFill>
          <bgColor rgb="FFFF0000"/>
        </patternFill>
      </fill>
    </dxf>
    <dxf>
      <fill>
        <patternFill>
          <bgColor rgb="FFFF0000"/>
        </patternFill>
      </fill>
    </dxf>
    <dxf>
      <font>
        <b val="0"/>
        <i val="0"/>
        <color theme="2" tint="-0.499984740745262"/>
      </font>
      <fill>
        <patternFill>
          <bgColor theme="2" tint="-0.499984740745262"/>
        </patternFill>
      </fill>
    </dxf>
    <dxf>
      <font>
        <b val="0"/>
        <i val="0"/>
      </font>
      <fill>
        <patternFill>
          <bgColor rgb="FFC9E6DB"/>
        </patternFill>
      </fill>
    </dxf>
    <dxf>
      <font>
        <b val="0"/>
        <i val="0"/>
        <color auto="1"/>
      </font>
      <fill>
        <patternFill patternType="solid">
          <bgColor rgb="FFC9E6DB"/>
        </patternFill>
      </fill>
    </dxf>
    <dxf>
      <font>
        <b val="0"/>
        <i val="0"/>
      </font>
      <fill>
        <patternFill>
          <bgColor theme="8" tint="0.59996337778862885"/>
        </patternFill>
      </fill>
    </dxf>
    <dxf>
      <font>
        <b val="0"/>
        <i val="0"/>
      </font>
      <fill>
        <patternFill>
          <bgColor theme="8" tint="0.59996337778862885"/>
        </patternFill>
      </fill>
    </dxf>
    <dxf>
      <font>
        <strike val="0"/>
        <color theme="1" tint="0.499984740745262"/>
      </font>
      <fill>
        <patternFill>
          <bgColor theme="2" tint="-0.499984740745262"/>
        </patternFill>
      </fill>
    </dxf>
    <dxf>
      <fill>
        <patternFill>
          <bgColor rgb="FFFF0000"/>
        </patternFill>
      </fill>
    </dxf>
    <dxf>
      <font>
        <b/>
        <i val="0"/>
        <color rgb="FFFE0000"/>
      </font>
    </dxf>
    <dxf>
      <font>
        <color rgb="FFC9E6DB"/>
      </font>
    </dxf>
    <dxf>
      <fill>
        <patternFill>
          <bgColor rgb="FFFF0000"/>
        </patternFill>
      </fill>
    </dxf>
    <dxf>
      <font>
        <color theme="2"/>
      </font>
      <fill>
        <patternFill>
          <bgColor theme="2"/>
        </patternFill>
      </fill>
    </dxf>
    <dxf>
      <fill>
        <patternFill>
          <bgColor rgb="FFFF0000"/>
        </patternFill>
      </fill>
    </dxf>
    <dxf>
      <font>
        <color theme="2" tint="-0.499984740745262"/>
      </font>
      <fill>
        <patternFill>
          <bgColor theme="2" tint="-0.499984740745262"/>
        </patternFill>
      </fill>
    </dxf>
    <dxf>
      <font>
        <color theme="1"/>
      </font>
      <fill>
        <patternFill>
          <bgColor theme="2"/>
        </patternFill>
      </fill>
    </dxf>
    <dxf>
      <fill>
        <patternFill>
          <bgColor theme="2"/>
        </patternFill>
      </fill>
    </dxf>
    <dxf>
      <fill>
        <patternFill>
          <bgColor theme="2" tint="-0.499984740745262"/>
        </patternFill>
      </fill>
    </dxf>
    <dxf>
      <fill>
        <patternFill>
          <bgColor rgb="FFFF0000"/>
        </patternFill>
      </fill>
    </dxf>
    <dxf>
      <font>
        <color rgb="FFC9E6DB"/>
      </font>
    </dxf>
    <dxf>
      <font>
        <b/>
        <i val="0"/>
        <color theme="0"/>
      </font>
    </dxf>
    <dxf>
      <font>
        <b/>
        <i val="0"/>
        <color rgb="FF269C6F"/>
      </font>
    </dxf>
    <dxf>
      <font>
        <b/>
        <i val="0"/>
        <color rgb="FFFF0000"/>
      </font>
      <fill>
        <patternFill>
          <bgColor theme="0"/>
        </patternFill>
      </fill>
    </dxf>
    <dxf>
      <font>
        <b/>
        <i val="0"/>
        <color theme="0"/>
      </font>
    </dxf>
    <dxf>
      <font>
        <b/>
        <i val="0"/>
        <color rgb="FF269C6F"/>
      </font>
    </dxf>
    <dxf>
      <font>
        <b/>
        <i val="0"/>
        <color rgb="FFFF0000"/>
      </font>
      <fill>
        <patternFill>
          <bgColor theme="0"/>
        </patternFill>
      </fill>
    </dxf>
    <dxf>
      <font>
        <b/>
        <i val="0"/>
        <color theme="0"/>
      </font>
    </dxf>
    <dxf>
      <font>
        <b/>
        <i val="0"/>
        <color rgb="FFFF0000"/>
      </font>
      <fill>
        <patternFill>
          <bgColor theme="0"/>
        </patternFill>
      </fill>
    </dxf>
    <dxf>
      <font>
        <b/>
        <i val="0"/>
        <color rgb="FF269C6F"/>
      </font>
    </dxf>
    <dxf>
      <font>
        <color theme="0"/>
      </font>
      <fill>
        <patternFill>
          <bgColor theme="0"/>
        </patternFill>
      </fill>
      <border>
        <left/>
        <right/>
        <top/>
        <bottom/>
        <vertical/>
        <horizontal/>
      </border>
    </dxf>
    <dxf>
      <fill>
        <patternFill>
          <bgColor theme="5" tint="0.39994506668294322"/>
        </patternFill>
      </fill>
    </dxf>
    <dxf>
      <fill>
        <patternFill>
          <bgColor theme="5" tint="0.39994506668294322"/>
        </patternFill>
      </fill>
    </dxf>
    <dxf>
      <fill>
        <patternFill>
          <bgColor rgb="FFFF0000"/>
        </patternFill>
      </fill>
    </dxf>
    <dxf>
      <fill>
        <patternFill>
          <bgColor rgb="FFFF0000"/>
        </patternFill>
      </fill>
    </dxf>
    <dxf>
      <font>
        <color theme="0" tint="-4.9989318521683403E-2"/>
      </font>
      <fill>
        <patternFill>
          <bgColor theme="0" tint="-4.9989318521683403E-2"/>
        </patternFill>
      </fill>
      <border>
        <left/>
        <right/>
        <top/>
        <bottom/>
        <vertical/>
        <horizontal/>
      </border>
    </dxf>
    <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color theme="0" tint="-4.9989318521683403E-2"/>
      </font>
      <fill>
        <patternFill>
          <bgColor theme="0" tint="-4.9989318521683403E-2"/>
        </patternFill>
      </fill>
      <border>
        <right style="thin">
          <color theme="0" tint="-4.9989318521683403E-2"/>
        </right>
        <top style="thin">
          <color theme="0" tint="-4.9989318521683403E-2"/>
        </top>
        <bottom style="thin">
          <color theme="0" tint="-4.9989318521683403E-2"/>
        </bottom>
        <vertical/>
        <horizontal/>
      </border>
    </dxf>
    <dxf>
      <font>
        <color theme="0" tint="-4.9989318521683403E-2"/>
      </font>
      <fill>
        <patternFill>
          <bgColor theme="0" tint="-4.9989318521683403E-2"/>
        </patternFill>
      </fill>
      <border>
        <right style="thin">
          <color theme="0" tint="-4.9989318521683403E-2"/>
        </right>
        <top style="thin">
          <color theme="0" tint="-4.9989318521683403E-2"/>
        </top>
        <bottom style="thin">
          <color theme="0" tint="-4.9989318521683403E-2"/>
        </bottom>
        <vertical/>
        <horizontal/>
      </border>
    </dxf>
    <dxf>
      <font>
        <color theme="0" tint="-4.9989318521683403E-2"/>
      </font>
      <fill>
        <patternFill>
          <bgColor theme="0" tint="-4.9989318521683403E-2"/>
        </patternFill>
      </fill>
      <border>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right style="thin">
          <color theme="0" tint="-4.9989318521683403E-2"/>
        </right>
        <top style="thin">
          <color theme="0" tint="-4.9989318521683403E-2"/>
        </top>
        <bottom style="thin">
          <color theme="0" tint="-4.9989318521683403E-2"/>
        </bottom>
        <vertical/>
        <horizontal/>
      </border>
    </dxf>
    <dxf>
      <font>
        <color theme="0" tint="-4.9989318521683403E-2"/>
      </font>
      <fill>
        <patternFill>
          <bgColor theme="0" tint="-4.9989318521683403E-2"/>
        </patternFill>
      </fill>
      <border>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strike val="0"/>
      </font>
    </dxf>
    <dxf>
      <font>
        <b val="0"/>
        <i val="0"/>
      </font>
      <fill>
        <patternFill patternType="solid">
          <bgColor theme="5" tint="0.39994506668294322"/>
        </patternFill>
      </fill>
    </dxf>
    <dxf>
      <font>
        <b val="0"/>
        <i val="0"/>
        <color theme="2" tint="-0.499984740745262"/>
      </font>
      <fill>
        <patternFill>
          <bgColor theme="2" tint="-0.499984740745262"/>
        </patternFill>
      </fill>
      <border>
        <right style="thin">
          <color auto="1"/>
        </right>
        <top style="thin">
          <color auto="1"/>
        </top>
        <vertical/>
        <horizontal/>
      </border>
    </dxf>
    <dxf>
      <font>
        <color theme="2" tint="-0.499984740745262"/>
      </font>
      <fill>
        <patternFill>
          <bgColor theme="2" tint="-0.499984740745262"/>
        </patternFill>
      </fill>
      <border>
        <right style="thin">
          <color auto="1"/>
        </right>
        <top style="thin">
          <color auto="1"/>
        </top>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2"/>
        </patternFill>
      </fill>
    </dxf>
    <dxf>
      <fill>
        <patternFill>
          <bgColor theme="2" tint="-0.499984740745262"/>
        </patternFill>
      </fill>
    </dxf>
    <dxf>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rgb="FFFF0000"/>
        </patternFill>
      </fill>
    </dxf>
    <dxf>
      <font>
        <color theme="0"/>
      </font>
      <fill>
        <patternFill>
          <bgColor theme="0"/>
        </patternFill>
      </fill>
      <border>
        <left/>
        <right/>
        <top/>
        <bottom/>
        <vertical/>
        <horizontal/>
      </border>
    </dxf>
    <dxf>
      <font>
        <b/>
        <i val="0"/>
        <color rgb="FFFF0000"/>
      </font>
    </dxf>
    <dxf>
      <font>
        <b/>
        <i val="0"/>
        <color rgb="FF269C6F"/>
      </font>
    </dxf>
    <dxf>
      <font>
        <b/>
        <i val="0"/>
        <color rgb="FFFF0000"/>
      </font>
    </dxf>
    <dxf>
      <font>
        <b/>
        <i val="0"/>
        <color rgb="FF269C6F"/>
      </font>
    </dxf>
    <dxf>
      <font>
        <b/>
        <i val="0"/>
        <color rgb="FFFF0000"/>
      </font>
    </dxf>
    <dxf>
      <font>
        <b/>
        <i val="0"/>
        <color rgb="FF269C6F"/>
      </font>
      <border>
        <vertical/>
        <horizontal/>
      </border>
    </dxf>
    <dxf>
      <font>
        <b val="0"/>
        <i val="0"/>
        <color rgb="FFFF0000"/>
      </font>
    </dxf>
    <dxf>
      <font>
        <color rgb="FFFF0000"/>
      </font>
    </dxf>
    <dxf>
      <font>
        <b val="0"/>
        <i val="0"/>
        <strike val="0"/>
        <color rgb="FF4D4F53"/>
      </font>
      <fill>
        <patternFill patternType="solid">
          <bgColor theme="0"/>
        </patternFill>
      </fill>
    </dxf>
    <dxf>
      <font>
        <color rgb="FF269C6F"/>
      </font>
    </dxf>
    <dxf>
      <font>
        <b val="0"/>
        <i val="0"/>
        <strike val="0"/>
        <color rgb="FF4D4F53"/>
      </font>
      <fill>
        <patternFill patternType="solid">
          <bgColor theme="0"/>
        </patternFill>
      </fill>
    </dxf>
    <dxf>
      <font>
        <color theme="0"/>
      </font>
    </dxf>
    <dxf>
      <font>
        <color theme="2"/>
      </font>
      <fill>
        <patternFill>
          <bgColor theme="2"/>
        </patternFill>
      </fill>
    </dxf>
    <dxf>
      <fill>
        <patternFill>
          <bgColor rgb="FFFF0000"/>
        </patternFill>
      </fill>
    </dxf>
    <dxf>
      <fill>
        <patternFill>
          <bgColor rgb="FFFF0000"/>
        </patternFill>
      </fill>
    </dxf>
    <dxf>
      <fill>
        <patternFill>
          <bgColor rgb="FFFF0000"/>
        </patternFill>
      </fill>
    </dxf>
    <dxf>
      <font>
        <b val="0"/>
        <i val="0"/>
        <color theme="2" tint="-0.499984740745262"/>
      </font>
      <fill>
        <patternFill>
          <bgColor theme="2" tint="-0.499984740745262"/>
        </patternFill>
      </fill>
    </dxf>
    <dxf>
      <font>
        <b val="0"/>
        <i val="0"/>
      </font>
      <fill>
        <patternFill>
          <bgColor rgb="FFC9E6DB"/>
        </patternFill>
      </fill>
    </dxf>
    <dxf>
      <font>
        <b val="0"/>
        <i val="0"/>
        <color auto="1"/>
      </font>
      <fill>
        <patternFill patternType="solid">
          <bgColor rgb="FFC9E6DB"/>
        </patternFill>
      </fill>
    </dxf>
    <dxf>
      <font>
        <b val="0"/>
        <i val="0"/>
      </font>
      <fill>
        <patternFill>
          <bgColor theme="8" tint="0.59996337778862885"/>
        </patternFill>
      </fill>
    </dxf>
    <dxf>
      <font>
        <b val="0"/>
        <i val="0"/>
      </font>
      <fill>
        <patternFill>
          <bgColor theme="8" tint="0.59996337778862885"/>
        </patternFill>
      </fill>
    </dxf>
    <dxf>
      <font>
        <strike val="0"/>
        <color theme="1" tint="0.499984740745262"/>
      </font>
      <fill>
        <patternFill>
          <bgColor theme="2" tint="-0.499984740745262"/>
        </patternFill>
      </fill>
    </dxf>
    <dxf>
      <fill>
        <patternFill>
          <bgColor rgb="FFFF0000"/>
        </patternFill>
      </fill>
    </dxf>
    <dxf>
      <font>
        <b/>
        <i val="0"/>
        <color rgb="FFFE0000"/>
      </font>
    </dxf>
    <dxf>
      <font>
        <color rgb="FFC9E6DB"/>
      </font>
    </dxf>
    <dxf>
      <fill>
        <patternFill>
          <bgColor rgb="FFFF0000"/>
        </patternFill>
      </fill>
    </dxf>
    <dxf>
      <font>
        <color theme="2"/>
      </font>
      <fill>
        <patternFill>
          <bgColor theme="2"/>
        </patternFill>
      </fill>
    </dxf>
    <dxf>
      <fill>
        <patternFill>
          <bgColor rgb="FFFF0000"/>
        </patternFill>
      </fill>
    </dxf>
    <dxf>
      <font>
        <color theme="2" tint="-0.499984740745262"/>
      </font>
      <fill>
        <patternFill>
          <bgColor theme="2" tint="-0.499984740745262"/>
        </patternFill>
      </fill>
    </dxf>
    <dxf>
      <font>
        <color theme="1"/>
      </font>
      <fill>
        <patternFill>
          <bgColor theme="2"/>
        </patternFill>
      </fill>
    </dxf>
    <dxf>
      <fill>
        <patternFill>
          <bgColor theme="2"/>
        </patternFill>
      </fill>
    </dxf>
    <dxf>
      <fill>
        <patternFill>
          <bgColor theme="2" tint="-0.499984740745262"/>
        </patternFill>
      </fill>
    </dxf>
    <dxf>
      <fill>
        <patternFill>
          <bgColor rgb="FFFF0000"/>
        </patternFill>
      </fill>
    </dxf>
    <dxf>
      <font>
        <color rgb="FFC9E6DB"/>
      </font>
    </dxf>
    <dxf>
      <font>
        <b/>
        <i val="0"/>
        <color theme="0"/>
      </font>
    </dxf>
    <dxf>
      <font>
        <b/>
        <i val="0"/>
        <color rgb="FFFF0000"/>
      </font>
      <fill>
        <patternFill>
          <bgColor theme="0"/>
        </patternFill>
      </fill>
    </dxf>
    <dxf>
      <font>
        <b/>
        <i val="0"/>
        <color rgb="FF269C6F"/>
      </font>
    </dxf>
    <dxf>
      <font>
        <b/>
        <i val="0"/>
        <color theme="0"/>
      </font>
    </dxf>
    <dxf>
      <font>
        <b/>
        <i val="0"/>
        <color rgb="FFFF0000"/>
      </font>
      <fill>
        <patternFill>
          <bgColor theme="0"/>
        </patternFill>
      </fill>
    </dxf>
    <dxf>
      <font>
        <b/>
        <i val="0"/>
        <color rgb="FF269C6F"/>
      </font>
    </dxf>
    <dxf>
      <font>
        <b/>
        <i val="0"/>
        <color theme="0"/>
      </font>
    </dxf>
    <dxf>
      <font>
        <b/>
        <i val="0"/>
        <color rgb="FFFF0000"/>
      </font>
      <fill>
        <patternFill>
          <bgColor theme="0"/>
        </patternFill>
      </fill>
    </dxf>
    <dxf>
      <font>
        <b/>
        <i val="0"/>
        <color rgb="FF269C6F"/>
      </font>
    </dxf>
    <dxf>
      <font>
        <color theme="0"/>
      </font>
      <fill>
        <patternFill>
          <bgColor theme="0"/>
        </patternFill>
      </fill>
      <border>
        <left/>
        <right/>
        <top/>
        <bottom/>
        <vertical/>
        <horizontal/>
      </border>
    </dxf>
    <dxf>
      <fill>
        <patternFill>
          <bgColor theme="5" tint="0.39994506668294322"/>
        </patternFill>
      </fill>
    </dxf>
    <dxf>
      <fill>
        <patternFill>
          <bgColor theme="5" tint="0.39994506668294322"/>
        </patternFill>
      </fill>
    </dxf>
    <dxf>
      <fill>
        <patternFill>
          <bgColor rgb="FFFF0000"/>
        </patternFill>
      </fill>
    </dxf>
    <dxf>
      <fill>
        <patternFill>
          <bgColor rgb="FFFF0000"/>
        </patternFill>
      </fill>
    </dxf>
    <dxf>
      <font>
        <color theme="0" tint="-4.9989318521683403E-2"/>
      </font>
      <fill>
        <patternFill>
          <bgColor theme="0" tint="-4.9989318521683403E-2"/>
        </patternFill>
      </fill>
      <border>
        <left/>
        <right/>
        <top/>
        <bottom/>
        <vertical/>
        <horizontal/>
      </border>
    </dxf>
    <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color theme="0" tint="-4.9989318521683403E-2"/>
      </font>
      <fill>
        <patternFill>
          <bgColor theme="0" tint="-4.9989318521683403E-2"/>
        </patternFill>
      </fill>
      <border>
        <right style="thin">
          <color theme="0" tint="-4.9989318521683403E-2"/>
        </right>
        <top style="thin">
          <color theme="0" tint="-4.9989318521683403E-2"/>
        </top>
        <bottom style="thin">
          <color theme="0" tint="-4.9989318521683403E-2"/>
        </bottom>
        <vertical/>
        <horizontal/>
      </border>
    </dxf>
    <dxf>
      <font>
        <color theme="0" tint="-4.9989318521683403E-2"/>
      </font>
      <fill>
        <patternFill>
          <bgColor theme="0" tint="-4.9989318521683403E-2"/>
        </patternFill>
      </fill>
      <border>
        <right style="thin">
          <color theme="0" tint="-4.9989318521683403E-2"/>
        </right>
        <top style="thin">
          <color theme="0" tint="-4.9989318521683403E-2"/>
        </top>
        <bottom style="thin">
          <color theme="0" tint="-4.9989318521683403E-2"/>
        </bottom>
        <vertical/>
        <horizontal/>
      </border>
    </dxf>
    <dxf>
      <font>
        <color theme="0" tint="-4.9989318521683403E-2"/>
      </font>
      <fill>
        <patternFill>
          <bgColor theme="0" tint="-4.9989318521683403E-2"/>
        </patternFill>
      </fill>
      <border>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right style="thin">
          <color theme="0" tint="-4.9989318521683403E-2"/>
        </right>
        <top style="thin">
          <color theme="0" tint="-4.9989318521683403E-2"/>
        </top>
        <bottom style="thin">
          <color theme="0" tint="-4.9989318521683403E-2"/>
        </bottom>
        <vertical/>
        <horizontal/>
      </border>
    </dxf>
    <dxf>
      <font>
        <color theme="0" tint="-4.9989318521683403E-2"/>
      </font>
      <fill>
        <patternFill>
          <bgColor theme="0" tint="-4.9989318521683403E-2"/>
        </patternFill>
      </fill>
      <border>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right style="thin">
          <color theme="0" tint="-4.9989318521683403E-2"/>
        </right>
        <top style="thin">
          <color theme="0" tint="-4.9989318521683403E-2"/>
        </top>
        <bottom style="thin">
          <color theme="0" tint="-4.9989318521683403E-2"/>
        </bottom>
        <vertical/>
        <horizontal/>
      </border>
    </dxf>
    <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val="0"/>
        <i val="0"/>
        <strike val="0"/>
      </font>
    </dxf>
    <dxf>
      <font>
        <b val="0"/>
        <i val="0"/>
      </font>
      <fill>
        <patternFill patternType="solid">
          <bgColor theme="5" tint="0.39994506668294322"/>
        </patternFill>
      </fill>
    </dxf>
    <dxf>
      <font>
        <b val="0"/>
        <i val="0"/>
        <color theme="2" tint="-0.499984740745262"/>
      </font>
      <fill>
        <patternFill>
          <bgColor theme="2" tint="-0.499984740745262"/>
        </patternFill>
      </fill>
      <border>
        <right style="thin">
          <color auto="1"/>
        </right>
        <top style="thin">
          <color auto="1"/>
        </top>
        <vertical/>
        <horizontal/>
      </border>
    </dxf>
    <dxf>
      <font>
        <color theme="2" tint="-0.499984740745262"/>
      </font>
      <fill>
        <patternFill>
          <bgColor theme="2" tint="-0.499984740745262"/>
        </patternFill>
      </fill>
      <border>
        <right style="thin">
          <color auto="1"/>
        </right>
        <top style="thin">
          <color auto="1"/>
        </top>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2"/>
        </patternFill>
      </fill>
    </dxf>
    <dxf>
      <fill>
        <patternFill>
          <bgColor theme="2" tint="-0.499984740745262"/>
        </patternFill>
      </fill>
    </dxf>
    <dxf>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rgb="FFFF0000"/>
        </patternFill>
      </fill>
    </dxf>
    <dxf>
      <font>
        <color theme="0"/>
      </font>
      <fill>
        <patternFill>
          <bgColor theme="0"/>
        </patternFill>
      </fill>
      <border>
        <left/>
        <right/>
        <top/>
        <bottom/>
        <vertical/>
        <horizontal/>
      </border>
    </dxf>
    <dxf>
      <font>
        <b/>
        <i val="0"/>
        <color rgb="FFFF0000"/>
      </font>
    </dxf>
    <dxf>
      <font>
        <b/>
        <i val="0"/>
        <color rgb="FF269C6F"/>
      </font>
    </dxf>
    <dxf>
      <font>
        <b/>
        <i val="0"/>
        <color rgb="FFFF0000"/>
      </font>
    </dxf>
    <dxf>
      <font>
        <b/>
        <i val="0"/>
        <color rgb="FF269C6F"/>
      </font>
    </dxf>
    <dxf>
      <font>
        <b/>
        <i val="0"/>
        <color rgb="FFFF0000"/>
      </font>
    </dxf>
    <dxf>
      <font>
        <b/>
        <i val="0"/>
        <color rgb="FF269C6F"/>
      </font>
      <border>
        <vertical/>
        <horizontal/>
      </border>
    </dxf>
    <dxf>
      <font>
        <b val="0"/>
        <i val="0"/>
        <color rgb="FFFF0000"/>
      </font>
    </dxf>
    <dxf>
      <font>
        <color rgb="FFFF0000"/>
      </font>
    </dxf>
    <dxf>
      <font>
        <b val="0"/>
        <i val="0"/>
        <strike val="0"/>
        <color rgb="FF4D4F53"/>
      </font>
      <fill>
        <patternFill patternType="solid">
          <bgColor theme="0"/>
        </patternFill>
      </fill>
    </dxf>
    <dxf>
      <font>
        <color rgb="FF269C6F"/>
      </font>
    </dxf>
    <dxf>
      <font>
        <b val="0"/>
        <i val="0"/>
        <strike val="0"/>
        <color rgb="FF4D4F53"/>
      </font>
      <fill>
        <patternFill patternType="solid">
          <bgColor theme="0"/>
        </patternFill>
      </fill>
    </dxf>
    <dxf>
      <font>
        <color theme="0"/>
      </font>
    </dxf>
    <dxf>
      <font>
        <color theme="2"/>
      </font>
      <fill>
        <patternFill>
          <bgColor theme="2"/>
        </patternFill>
      </fill>
    </dxf>
    <dxf>
      <fill>
        <patternFill>
          <bgColor rgb="FFFF0000"/>
        </patternFill>
      </fill>
    </dxf>
    <dxf>
      <fill>
        <patternFill>
          <bgColor rgb="FFFF0000"/>
        </patternFill>
      </fill>
    </dxf>
    <dxf>
      <fill>
        <patternFill>
          <bgColor rgb="FFFF0000"/>
        </patternFill>
      </fill>
    </dxf>
    <dxf>
      <font>
        <b val="0"/>
        <i val="0"/>
        <color theme="2" tint="-0.499984740745262"/>
      </font>
      <fill>
        <patternFill>
          <bgColor theme="2" tint="-0.499984740745262"/>
        </patternFill>
      </fill>
    </dxf>
    <dxf>
      <font>
        <b val="0"/>
        <i val="0"/>
      </font>
      <fill>
        <patternFill>
          <bgColor rgb="FFC9E6DB"/>
        </patternFill>
      </fill>
    </dxf>
    <dxf>
      <font>
        <b val="0"/>
        <i val="0"/>
        <color auto="1"/>
      </font>
      <fill>
        <patternFill patternType="solid">
          <bgColor rgb="FFC9E6DB"/>
        </patternFill>
      </fill>
    </dxf>
    <dxf>
      <font>
        <b val="0"/>
        <i val="0"/>
      </font>
      <fill>
        <patternFill>
          <bgColor theme="8" tint="0.59996337778862885"/>
        </patternFill>
      </fill>
    </dxf>
    <dxf>
      <font>
        <b val="0"/>
        <i val="0"/>
      </font>
      <fill>
        <patternFill>
          <bgColor theme="8" tint="0.59996337778862885"/>
        </patternFill>
      </fill>
    </dxf>
    <dxf>
      <font>
        <strike val="0"/>
        <color theme="1" tint="0.499984740745262"/>
      </font>
      <fill>
        <patternFill>
          <bgColor theme="2" tint="-0.499984740745262"/>
        </patternFill>
      </fill>
    </dxf>
    <dxf>
      <fill>
        <patternFill>
          <bgColor rgb="FFFF0000"/>
        </patternFill>
      </fill>
    </dxf>
    <dxf>
      <font>
        <b/>
        <i val="0"/>
        <color rgb="FFFE0000"/>
      </font>
    </dxf>
    <dxf>
      <font>
        <color rgb="FFC9E6DB"/>
      </font>
    </dxf>
    <dxf>
      <fill>
        <patternFill>
          <bgColor rgb="FFFF0000"/>
        </patternFill>
      </fill>
    </dxf>
    <dxf>
      <font>
        <color theme="2"/>
      </font>
      <fill>
        <patternFill>
          <bgColor theme="2"/>
        </patternFill>
      </fill>
    </dxf>
    <dxf>
      <fill>
        <patternFill>
          <bgColor rgb="FFFF0000"/>
        </patternFill>
      </fill>
    </dxf>
    <dxf>
      <font>
        <color theme="2" tint="-0.499984740745262"/>
      </font>
      <fill>
        <patternFill>
          <bgColor theme="2" tint="-0.499984740745262"/>
        </patternFill>
      </fill>
    </dxf>
    <dxf>
      <font>
        <color theme="1"/>
      </font>
      <fill>
        <patternFill>
          <bgColor theme="2"/>
        </patternFill>
      </fill>
    </dxf>
    <dxf>
      <fill>
        <patternFill>
          <bgColor theme="2"/>
        </patternFill>
      </fill>
    </dxf>
    <dxf>
      <fill>
        <patternFill>
          <bgColor theme="2" tint="-0.499984740745262"/>
        </patternFill>
      </fill>
    </dxf>
    <dxf>
      <fill>
        <patternFill>
          <bgColor rgb="FFFF0000"/>
        </patternFill>
      </fill>
    </dxf>
    <dxf>
      <font>
        <color rgb="FFC9E6DB"/>
      </font>
    </dxf>
    <dxf>
      <font>
        <b/>
        <i val="0"/>
        <color theme="0"/>
      </font>
    </dxf>
    <dxf>
      <font>
        <b/>
        <i val="0"/>
        <color rgb="FF269C6F"/>
      </font>
    </dxf>
    <dxf>
      <font>
        <b/>
        <i val="0"/>
        <strike val="0"/>
        <color rgb="FFFF0000"/>
      </font>
      <fill>
        <patternFill>
          <bgColor theme="0"/>
        </patternFill>
      </fill>
    </dxf>
    <dxf>
      <font>
        <b/>
        <i val="0"/>
        <color theme="0"/>
      </font>
    </dxf>
    <dxf>
      <font>
        <b/>
        <i val="0"/>
        <color rgb="FF269C6F"/>
      </font>
    </dxf>
    <dxf>
      <font>
        <b/>
        <i val="0"/>
        <color rgb="FFFF0000"/>
      </font>
      <fill>
        <patternFill>
          <bgColor theme="0"/>
        </patternFill>
      </fill>
    </dxf>
    <dxf>
      <font>
        <b/>
        <i val="0"/>
        <color theme="0"/>
      </font>
    </dxf>
    <dxf>
      <font>
        <b/>
        <i val="0"/>
        <color rgb="FF269C6F"/>
      </font>
    </dxf>
    <dxf>
      <font>
        <b/>
        <i val="0"/>
        <color rgb="FFFF0000"/>
      </font>
      <fill>
        <patternFill>
          <bgColor theme="0"/>
        </patternFill>
      </fill>
    </dxf>
    <dxf>
      <font>
        <color theme="0"/>
      </font>
      <fill>
        <patternFill>
          <bgColor theme="0"/>
        </patternFill>
      </fill>
      <border>
        <left/>
        <right/>
        <top/>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ont>
        <b val="0"/>
        <i val="0"/>
        <color auto="1"/>
      </font>
      <fill>
        <patternFill>
          <bgColor theme="5" tint="0.39994506668294322"/>
        </patternFill>
      </fill>
    </dxf>
    <dxf>
      <fill>
        <patternFill>
          <bgColor theme="5" tint="0.39994506668294322"/>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C9E6DB"/>
      <color rgb="FFFF66FF"/>
      <color rgb="FF269C6F"/>
      <color rgb="FFBEE2D5"/>
      <color rgb="FF99FF66"/>
      <color rgb="FF75DDB5"/>
      <color rgb="FFF3F3F2"/>
      <color rgb="FF46AA50"/>
      <color rgb="FF195A5F"/>
      <color rgb="FF19575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17/06/relationships/rdRichValueTypes" Target="richData/rdRichValueTypes.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17/06/relationships/rdRichValueStructure" Target="richData/rdrichvaluestructure.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29"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06/relationships/rdRichValue" Target="richData/rdrichvalue.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22/10/relationships/richValueRel" Target="richData/richValueRel.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31"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 Id="rId27" Type="http://schemas.microsoft.com/office/2017/10/relationships/person" Target="persons/person.xml"/><Relationship Id="rId30"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'Scheme 1'!$AL$43</c:f>
          <c:strCache>
            <c:ptCount val="1"/>
            <c:pt idx="0">
              <c:v>Scheme 1 - Element emission breakdown 
[tCO2e]</c:v>
            </c:pt>
          </c:strCache>
        </c:strRef>
      </c:tx>
      <c:layout>
        <c:manualLayout>
          <c:xMode val="edge"/>
          <c:yMode val="edge"/>
          <c:x val="0.15156016960021043"/>
          <c:y val="1.1918693501100055E-2"/>
        </c:manualLayout>
      </c:layout>
      <c:overlay val="0"/>
      <c:spPr>
        <a:noFill/>
        <a:ln>
          <a:noFill/>
        </a:ln>
        <a:effectLst/>
      </c:spPr>
      <c:txPr>
        <a:bodyPr rot="0" spcFirstLastPara="1" vertOverflow="ellipsis" vert="horz" wrap="square" anchor="ctr" anchorCtr="1"/>
        <a:lstStyle/>
        <a:p>
          <a:pPr>
            <a:defRPr sz="2000" b="1" i="0" u="none" strike="noStrike" kern="1200" spc="0" baseline="0">
              <a:solidFill>
                <a:srgbClr val="269C6F"/>
              </a:solidFill>
              <a:latin typeface="Arial" panose="020B0604020202020204" pitchFamily="34" charset="0"/>
              <a:ea typeface="+mn-ea"/>
              <a:cs typeface="Arial" panose="020B0604020202020204" pitchFamily="34" charset="0"/>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22-F2A4-4E9F-BE5C-C111CAEF6897}"/>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1F-F2A4-4E9F-BE5C-C111CAEF6897}"/>
              </c:ext>
            </c:extLst>
          </c:dPt>
          <c:dPt>
            <c:idx val="2"/>
            <c:bubble3D val="0"/>
            <c:spPr>
              <a:solidFill>
                <a:srgbClr val="BEE2D5"/>
              </a:solidFill>
              <a:ln w="19050">
                <a:solidFill>
                  <a:schemeClr val="lt1"/>
                </a:solidFill>
              </a:ln>
              <a:effectLst/>
            </c:spPr>
            <c:extLst>
              <c:ext xmlns:c16="http://schemas.microsoft.com/office/drawing/2014/chart" uri="{C3380CC4-5D6E-409C-BE32-E72D297353CC}">
                <c16:uniqueId val="{00000021-F2A4-4E9F-BE5C-C111CAEF6897}"/>
              </c:ext>
            </c:extLst>
          </c:dPt>
          <c:dPt>
            <c:idx val="3"/>
            <c:bubble3D val="0"/>
            <c:spPr>
              <a:solidFill>
                <a:srgbClr val="269C6F"/>
              </a:solidFill>
              <a:ln w="19050">
                <a:solidFill>
                  <a:schemeClr val="lt1"/>
                </a:solidFill>
              </a:ln>
              <a:effectLst/>
            </c:spPr>
            <c:extLst>
              <c:ext xmlns:c16="http://schemas.microsoft.com/office/drawing/2014/chart" uri="{C3380CC4-5D6E-409C-BE32-E72D297353CC}">
                <c16:uniqueId val="{00000020-F2A4-4E9F-BE5C-C111CAEF6897}"/>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CED-4F5B-BFD5-5A09F60862EA}"/>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9CED-4F5B-BFD5-5A09F60862EA}"/>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9CED-4F5B-BFD5-5A09F60862EA}"/>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23-F2A4-4E9F-BE5C-C111CAEF6897}"/>
              </c:ext>
            </c:extLst>
          </c:dPt>
          <c:dLbls>
            <c:dLbl>
              <c:idx val="0"/>
              <c:layout>
                <c:manualLayout>
                  <c:x val="8.1693366461474237E-2"/>
                  <c:y val="5.691312460591123E-3"/>
                </c:manualLayout>
              </c:layout>
              <c:dLblPos val="bestFit"/>
              <c:showLegendKey val="1"/>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22-F2A4-4E9F-BE5C-C111CAEF6897}"/>
                </c:ext>
              </c:extLst>
            </c:dLbl>
            <c:dLbl>
              <c:idx val="1"/>
              <c:layout>
                <c:manualLayout>
                  <c:x val="-1.6884566537759858E-2"/>
                  <c:y val="-5.7516205891457062E-2"/>
                </c:manualLayout>
              </c:layout>
              <c:dLblPos val="bestFit"/>
              <c:showLegendKey val="1"/>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1F-F2A4-4E9F-BE5C-C111CAEF6897}"/>
                </c:ext>
              </c:extLst>
            </c:dLbl>
            <c:dLbl>
              <c:idx val="2"/>
              <c:layout>
                <c:manualLayout>
                  <c:x val="3.2807917079160663E-2"/>
                  <c:y val="1.2088182234490574E-2"/>
                </c:manualLayout>
              </c:layout>
              <c:dLblPos val="bestFit"/>
              <c:showLegendKey val="1"/>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21-F2A4-4E9F-BE5C-C111CAEF6897}"/>
                </c:ext>
              </c:extLst>
            </c:dLbl>
            <c:dLbl>
              <c:idx val="4"/>
              <c:layout>
                <c:manualLayout>
                  <c:x val="0.13331152126572685"/>
                  <c:y val="-2.1158909549053129E-2"/>
                </c:manualLayout>
              </c:layout>
              <c:dLblPos val="bestFit"/>
              <c:showLegendKey val="1"/>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9-9CED-4F5B-BFD5-5A09F60862EA}"/>
                </c:ext>
              </c:extLst>
            </c:dLbl>
            <c:dLbl>
              <c:idx val="7"/>
              <c:layout>
                <c:manualLayout>
                  <c:x val="2.0565747307905346E-2"/>
                  <c:y val="-3.6386884574539022E-2"/>
                </c:manualLayout>
              </c:layout>
              <c:dLblPos val="bestFit"/>
              <c:showLegendKey val="1"/>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23-F2A4-4E9F-BE5C-C111CAEF6897}"/>
                </c:ext>
              </c:extLst>
            </c:dLbl>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dLblPos val="bestFit"/>
            <c:showLegendKey val="1"/>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'Scheme 1'!$AN$89:$AN$96</c:f>
              <c:strCache>
                <c:ptCount val="7"/>
                <c:pt idx="0">
                  <c:v>Piling (1.1)</c:v>
                </c:pt>
                <c:pt idx="1">
                  <c:v>Other substructure (1.1, 1.2)</c:v>
                </c:pt>
                <c:pt idx="2">
                  <c:v>Frame (2.1)</c:v>
                </c:pt>
                <c:pt idx="3">
                  <c:v>Upper floors/slabs inc roof (2.2, 2.3)</c:v>
                </c:pt>
                <c:pt idx="4">
                  <c:v>Pre-fabricated buildings and units (6)</c:v>
                </c:pt>
                <c:pt idx="5">
                  <c:v>Works to existing buildings (7.1, 7.2)</c:v>
                </c:pt>
                <c:pt idx="6">
                  <c:v>Other</c:v>
                </c:pt>
              </c:strCache>
            </c:strRef>
          </c:cat>
          <c:val>
            <c:numRef>
              <c:f>'Scheme 1'!$AO$89:$AO$96</c:f>
              <c:numCache>
                <c:formatCode>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1-F2A4-4E9F-BE5C-C111CAEF6897}"/>
            </c:ext>
          </c:extLst>
        </c:ser>
        <c:dLbls>
          <c:showLegendKey val="0"/>
          <c:showVal val="0"/>
          <c:showCatName val="0"/>
          <c:showSerName val="0"/>
          <c:showPercent val="0"/>
          <c:showBubbleSize val="0"/>
          <c:showLeaderLines val="1"/>
        </c:dLbls>
        <c:firstSliceAng val="0"/>
      </c:pieChart>
      <c:spPr>
        <a:noFill/>
        <a:ln>
          <a:noFill/>
        </a:ln>
        <a:effectLst/>
      </c:spPr>
    </c:plotArea>
    <c:legend>
      <c:legendPos val="l"/>
      <c:layout>
        <c:manualLayout>
          <c:xMode val="edge"/>
          <c:yMode val="edge"/>
          <c:x val="1.0318101367407835E-2"/>
          <c:y val="0.23578101239208069"/>
          <c:w val="0.34394532453162402"/>
          <c:h val="0.70947728480816818"/>
        </c:manualLayout>
      </c:layout>
      <c:overlay val="0"/>
      <c:spPr>
        <a:solidFill>
          <a:schemeClr val="bg1"/>
        </a:solidFill>
        <a:ln>
          <a:noFill/>
        </a:ln>
        <a:effectLst/>
      </c:spPr>
      <c:txPr>
        <a:bodyPr rot="0" spcFirstLastPara="1" vertOverflow="ellipsis" vert="horz" wrap="square" anchor="ctr" anchorCtr="1"/>
        <a:lstStyle/>
        <a:p>
          <a:pPr rtl="0">
            <a:defRPr sz="14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'Scheme 2'!$AL$43</c:f>
          <c:strCache>
            <c:ptCount val="1"/>
            <c:pt idx="0">
              <c:v>Scheme 2 - Element emission breakdown 
[tCO2e]</c:v>
            </c:pt>
          </c:strCache>
        </c:strRef>
      </c:tx>
      <c:layout>
        <c:manualLayout>
          <c:xMode val="edge"/>
          <c:yMode val="edge"/>
          <c:x val="0.15156016960021043"/>
          <c:y val="1.1918693501100055E-2"/>
        </c:manualLayout>
      </c:layout>
      <c:overlay val="0"/>
      <c:spPr>
        <a:noFill/>
        <a:ln>
          <a:noFill/>
        </a:ln>
        <a:effectLst/>
      </c:spPr>
      <c:txPr>
        <a:bodyPr rot="0" spcFirstLastPara="1" vertOverflow="ellipsis" vert="horz" wrap="square" anchor="ctr" anchorCtr="1"/>
        <a:lstStyle/>
        <a:p>
          <a:pPr>
            <a:defRPr sz="2000" b="1" i="0" u="none" strike="noStrike" kern="1200" spc="0" baseline="0">
              <a:solidFill>
                <a:srgbClr val="269C6F"/>
              </a:solidFill>
              <a:latin typeface="Arial" panose="020B0604020202020204" pitchFamily="34" charset="0"/>
              <a:ea typeface="+mn-ea"/>
              <a:cs typeface="Arial" panose="020B0604020202020204" pitchFamily="34" charset="0"/>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E315-4C78-BB95-D53E56EE5814}"/>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E315-4C78-BB95-D53E56EE5814}"/>
              </c:ext>
            </c:extLst>
          </c:dPt>
          <c:dPt>
            <c:idx val="2"/>
            <c:bubble3D val="0"/>
            <c:spPr>
              <a:solidFill>
                <a:srgbClr val="BEE2D5"/>
              </a:solidFill>
              <a:ln w="19050">
                <a:solidFill>
                  <a:schemeClr val="lt1"/>
                </a:solidFill>
              </a:ln>
              <a:effectLst/>
            </c:spPr>
            <c:extLst>
              <c:ext xmlns:c16="http://schemas.microsoft.com/office/drawing/2014/chart" uri="{C3380CC4-5D6E-409C-BE32-E72D297353CC}">
                <c16:uniqueId val="{00000005-E315-4C78-BB95-D53E56EE5814}"/>
              </c:ext>
            </c:extLst>
          </c:dPt>
          <c:dPt>
            <c:idx val="3"/>
            <c:bubble3D val="0"/>
            <c:spPr>
              <a:solidFill>
                <a:srgbClr val="269C6F"/>
              </a:solidFill>
              <a:ln w="19050">
                <a:solidFill>
                  <a:schemeClr val="lt1"/>
                </a:solidFill>
              </a:ln>
              <a:effectLst/>
            </c:spPr>
            <c:extLst>
              <c:ext xmlns:c16="http://schemas.microsoft.com/office/drawing/2014/chart" uri="{C3380CC4-5D6E-409C-BE32-E72D297353CC}">
                <c16:uniqueId val="{00000007-E315-4C78-BB95-D53E56EE5814}"/>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E315-4C78-BB95-D53E56EE5814}"/>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E315-4C78-BB95-D53E56EE5814}"/>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E315-4C78-BB95-D53E56EE5814}"/>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E315-4C78-BB95-D53E56EE5814}"/>
              </c:ext>
            </c:extLst>
          </c:dPt>
          <c:dLbls>
            <c:dLbl>
              <c:idx val="0"/>
              <c:layout>
                <c:manualLayout>
                  <c:x val="8.1693366461474237E-2"/>
                  <c:y val="5.691312460591123E-3"/>
                </c:manualLayout>
              </c:layout>
              <c:dLblPos val="bestFit"/>
              <c:showLegendKey val="1"/>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E315-4C78-BB95-D53E56EE5814}"/>
                </c:ext>
              </c:extLst>
            </c:dLbl>
            <c:dLbl>
              <c:idx val="1"/>
              <c:layout>
                <c:manualLayout>
                  <c:x val="-1.6884566537759858E-2"/>
                  <c:y val="-5.7516205891457062E-2"/>
                </c:manualLayout>
              </c:layout>
              <c:dLblPos val="bestFit"/>
              <c:showLegendKey val="1"/>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E315-4C78-BB95-D53E56EE5814}"/>
                </c:ext>
              </c:extLst>
            </c:dLbl>
            <c:dLbl>
              <c:idx val="2"/>
              <c:layout>
                <c:manualLayout>
                  <c:x val="3.2807917079160663E-2"/>
                  <c:y val="1.2088182234490574E-2"/>
                </c:manualLayout>
              </c:layout>
              <c:dLblPos val="bestFit"/>
              <c:showLegendKey val="1"/>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5-E315-4C78-BB95-D53E56EE5814}"/>
                </c:ext>
              </c:extLst>
            </c:dLbl>
            <c:dLbl>
              <c:idx val="4"/>
              <c:layout>
                <c:manualLayout>
                  <c:x val="0.13331152126572685"/>
                  <c:y val="-2.1158909549053129E-2"/>
                </c:manualLayout>
              </c:layout>
              <c:dLblPos val="bestFit"/>
              <c:showLegendKey val="1"/>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9-E315-4C78-BB95-D53E56EE5814}"/>
                </c:ext>
              </c:extLst>
            </c:dLbl>
            <c:dLbl>
              <c:idx val="7"/>
              <c:layout>
                <c:manualLayout>
                  <c:x val="2.0565747307905346E-2"/>
                  <c:y val="-3.6386884574539022E-2"/>
                </c:manualLayout>
              </c:layout>
              <c:dLblPos val="bestFit"/>
              <c:showLegendKey val="1"/>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F-E315-4C78-BB95-D53E56EE5814}"/>
                </c:ext>
              </c:extLst>
            </c:dLbl>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dLblPos val="bestFit"/>
            <c:showLegendKey val="1"/>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'Scheme 2'!$AN$89:$AN$96</c:f>
              <c:strCache>
                <c:ptCount val="7"/>
                <c:pt idx="0">
                  <c:v>Piling (1.1)</c:v>
                </c:pt>
                <c:pt idx="1">
                  <c:v>Other substructure (1.1, 1.2)</c:v>
                </c:pt>
                <c:pt idx="2">
                  <c:v>Frame (2.1)</c:v>
                </c:pt>
                <c:pt idx="3">
                  <c:v>Upper floors/slabs inc roof (2.2, 2.3)</c:v>
                </c:pt>
                <c:pt idx="4">
                  <c:v>Pre-fabricated buildings and units (6)</c:v>
                </c:pt>
                <c:pt idx="5">
                  <c:v>Works to existing buildings (7.1, 7.2)</c:v>
                </c:pt>
                <c:pt idx="6">
                  <c:v>Other</c:v>
                </c:pt>
              </c:strCache>
            </c:strRef>
          </c:cat>
          <c:val>
            <c:numRef>
              <c:f>'Scheme 2'!$AO$89:$AO$96</c:f>
              <c:numCache>
                <c:formatCode>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0-E315-4C78-BB95-D53E56EE5814}"/>
            </c:ext>
          </c:extLst>
        </c:ser>
        <c:dLbls>
          <c:showLegendKey val="0"/>
          <c:showVal val="0"/>
          <c:showCatName val="0"/>
          <c:showSerName val="0"/>
          <c:showPercent val="0"/>
          <c:showBubbleSize val="0"/>
          <c:showLeaderLines val="1"/>
        </c:dLbls>
        <c:firstSliceAng val="0"/>
      </c:pieChart>
      <c:spPr>
        <a:noFill/>
        <a:ln>
          <a:noFill/>
        </a:ln>
        <a:effectLst/>
      </c:spPr>
    </c:plotArea>
    <c:legend>
      <c:legendPos val="l"/>
      <c:layout>
        <c:manualLayout>
          <c:xMode val="edge"/>
          <c:yMode val="edge"/>
          <c:x val="1.0318101367407835E-2"/>
          <c:y val="0.23578101239208069"/>
          <c:w val="0.34394532453162402"/>
          <c:h val="0.70947728480816818"/>
        </c:manualLayout>
      </c:layout>
      <c:overlay val="0"/>
      <c:spPr>
        <a:solidFill>
          <a:schemeClr val="bg1"/>
        </a:solidFill>
        <a:ln>
          <a:noFill/>
        </a:ln>
        <a:effectLst/>
      </c:spPr>
      <c:txPr>
        <a:bodyPr rot="0" spcFirstLastPara="1" vertOverflow="ellipsis" vert="horz" wrap="square" anchor="ctr" anchorCtr="1"/>
        <a:lstStyle/>
        <a:p>
          <a:pPr rtl="0">
            <a:defRPr sz="14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'Scheme 3'!$AL$43</c:f>
          <c:strCache>
            <c:ptCount val="1"/>
            <c:pt idx="0">
              <c:v>Scheme 3 - Element emission breakdown 
[tCO2e]</c:v>
            </c:pt>
          </c:strCache>
        </c:strRef>
      </c:tx>
      <c:layout>
        <c:manualLayout>
          <c:xMode val="edge"/>
          <c:yMode val="edge"/>
          <c:x val="0.15156016960021043"/>
          <c:y val="1.1918693501100055E-2"/>
        </c:manualLayout>
      </c:layout>
      <c:overlay val="0"/>
      <c:spPr>
        <a:noFill/>
        <a:ln>
          <a:noFill/>
        </a:ln>
        <a:effectLst/>
      </c:spPr>
      <c:txPr>
        <a:bodyPr rot="0" spcFirstLastPara="1" vertOverflow="ellipsis" vert="horz" wrap="square" anchor="ctr" anchorCtr="1"/>
        <a:lstStyle/>
        <a:p>
          <a:pPr>
            <a:defRPr sz="2000" b="1" i="0" u="none" strike="noStrike" kern="1200" spc="0" baseline="0">
              <a:solidFill>
                <a:srgbClr val="269C6F"/>
              </a:solidFill>
              <a:latin typeface="Arial" panose="020B0604020202020204" pitchFamily="34" charset="0"/>
              <a:ea typeface="+mn-ea"/>
              <a:cs typeface="Arial" panose="020B0604020202020204" pitchFamily="34" charset="0"/>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15F-46CE-B4ED-364B39A12D38}"/>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A15F-46CE-B4ED-364B39A12D38}"/>
              </c:ext>
            </c:extLst>
          </c:dPt>
          <c:dPt>
            <c:idx val="2"/>
            <c:bubble3D val="0"/>
            <c:spPr>
              <a:solidFill>
                <a:srgbClr val="BEE2D5"/>
              </a:solidFill>
              <a:ln w="19050">
                <a:solidFill>
                  <a:schemeClr val="lt1"/>
                </a:solidFill>
              </a:ln>
              <a:effectLst/>
            </c:spPr>
            <c:extLst>
              <c:ext xmlns:c16="http://schemas.microsoft.com/office/drawing/2014/chart" uri="{C3380CC4-5D6E-409C-BE32-E72D297353CC}">
                <c16:uniqueId val="{00000005-A15F-46CE-B4ED-364B39A12D38}"/>
              </c:ext>
            </c:extLst>
          </c:dPt>
          <c:dPt>
            <c:idx val="3"/>
            <c:bubble3D val="0"/>
            <c:spPr>
              <a:solidFill>
                <a:srgbClr val="269C6F"/>
              </a:solidFill>
              <a:ln w="19050">
                <a:solidFill>
                  <a:schemeClr val="lt1"/>
                </a:solidFill>
              </a:ln>
              <a:effectLst/>
            </c:spPr>
            <c:extLst>
              <c:ext xmlns:c16="http://schemas.microsoft.com/office/drawing/2014/chart" uri="{C3380CC4-5D6E-409C-BE32-E72D297353CC}">
                <c16:uniqueId val="{00000007-A15F-46CE-B4ED-364B39A12D3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A15F-46CE-B4ED-364B39A12D38}"/>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A15F-46CE-B4ED-364B39A12D38}"/>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A15F-46CE-B4ED-364B39A12D38}"/>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A15F-46CE-B4ED-364B39A12D38}"/>
              </c:ext>
            </c:extLst>
          </c:dPt>
          <c:dLbls>
            <c:dLbl>
              <c:idx val="0"/>
              <c:layout>
                <c:manualLayout>
                  <c:x val="8.1693366461474237E-2"/>
                  <c:y val="5.691312460591123E-3"/>
                </c:manualLayout>
              </c:layout>
              <c:dLblPos val="bestFit"/>
              <c:showLegendKey val="1"/>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A15F-46CE-B4ED-364B39A12D38}"/>
                </c:ext>
              </c:extLst>
            </c:dLbl>
            <c:dLbl>
              <c:idx val="1"/>
              <c:layout>
                <c:manualLayout>
                  <c:x val="-1.6884566537759858E-2"/>
                  <c:y val="-5.7516205891457062E-2"/>
                </c:manualLayout>
              </c:layout>
              <c:dLblPos val="bestFit"/>
              <c:showLegendKey val="1"/>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A15F-46CE-B4ED-364B39A12D38}"/>
                </c:ext>
              </c:extLst>
            </c:dLbl>
            <c:dLbl>
              <c:idx val="2"/>
              <c:layout>
                <c:manualLayout>
                  <c:x val="3.2807917079160663E-2"/>
                  <c:y val="1.2088182234490574E-2"/>
                </c:manualLayout>
              </c:layout>
              <c:dLblPos val="bestFit"/>
              <c:showLegendKey val="1"/>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5-A15F-46CE-B4ED-364B39A12D38}"/>
                </c:ext>
              </c:extLst>
            </c:dLbl>
            <c:dLbl>
              <c:idx val="4"/>
              <c:layout>
                <c:manualLayout>
                  <c:x val="0.13331152126572685"/>
                  <c:y val="-2.1158909549053129E-2"/>
                </c:manualLayout>
              </c:layout>
              <c:dLblPos val="bestFit"/>
              <c:showLegendKey val="1"/>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9-A15F-46CE-B4ED-364B39A12D38}"/>
                </c:ext>
              </c:extLst>
            </c:dLbl>
            <c:dLbl>
              <c:idx val="7"/>
              <c:layout>
                <c:manualLayout>
                  <c:x val="2.0565747307905346E-2"/>
                  <c:y val="-3.6386884574539022E-2"/>
                </c:manualLayout>
              </c:layout>
              <c:dLblPos val="bestFit"/>
              <c:showLegendKey val="1"/>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F-A15F-46CE-B4ED-364B39A12D38}"/>
                </c:ext>
              </c:extLst>
            </c:dLbl>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dLblPos val="bestFit"/>
            <c:showLegendKey val="1"/>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'Scheme 3'!$AN$89:$AN$96</c:f>
              <c:strCache>
                <c:ptCount val="7"/>
                <c:pt idx="0">
                  <c:v>Piling (1.1)</c:v>
                </c:pt>
                <c:pt idx="1">
                  <c:v>Other substructure (1.1, 1.2)</c:v>
                </c:pt>
                <c:pt idx="2">
                  <c:v>Frame (2.1)</c:v>
                </c:pt>
                <c:pt idx="3">
                  <c:v>Upper floors/slabs inc roof (2.2, 2.3)</c:v>
                </c:pt>
                <c:pt idx="4">
                  <c:v>Pre-fabricated buildings and units (6)</c:v>
                </c:pt>
                <c:pt idx="5">
                  <c:v>Works to existing buildings (7.1, 7.2)</c:v>
                </c:pt>
                <c:pt idx="6">
                  <c:v>Other</c:v>
                </c:pt>
              </c:strCache>
            </c:strRef>
          </c:cat>
          <c:val>
            <c:numRef>
              <c:f>'Scheme 3'!$AO$89:$AO$96</c:f>
              <c:numCache>
                <c:formatCode>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0-A15F-46CE-B4ED-364B39A12D38}"/>
            </c:ext>
          </c:extLst>
        </c:ser>
        <c:dLbls>
          <c:showLegendKey val="0"/>
          <c:showVal val="0"/>
          <c:showCatName val="0"/>
          <c:showSerName val="0"/>
          <c:showPercent val="0"/>
          <c:showBubbleSize val="0"/>
          <c:showLeaderLines val="1"/>
        </c:dLbls>
        <c:firstSliceAng val="0"/>
      </c:pieChart>
      <c:spPr>
        <a:noFill/>
        <a:ln>
          <a:noFill/>
        </a:ln>
        <a:effectLst/>
      </c:spPr>
    </c:plotArea>
    <c:legend>
      <c:legendPos val="l"/>
      <c:layout>
        <c:manualLayout>
          <c:xMode val="edge"/>
          <c:yMode val="edge"/>
          <c:x val="1.0318101367407835E-2"/>
          <c:y val="0.23578101239208069"/>
          <c:w val="0.34394532453162402"/>
          <c:h val="0.70947728480816818"/>
        </c:manualLayout>
      </c:layout>
      <c:overlay val="0"/>
      <c:spPr>
        <a:solidFill>
          <a:schemeClr val="bg1"/>
        </a:solidFill>
        <a:ln>
          <a:noFill/>
        </a:ln>
        <a:effectLst/>
      </c:spPr>
      <c:txPr>
        <a:bodyPr rot="0" spcFirstLastPara="1" vertOverflow="ellipsis" vert="horz" wrap="square" anchor="ctr" anchorCtr="1"/>
        <a:lstStyle/>
        <a:p>
          <a:pPr rtl="0">
            <a:defRPr sz="14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'Scheme 4'!$AL$43</c:f>
          <c:strCache>
            <c:ptCount val="1"/>
            <c:pt idx="0">
              <c:v>Scheme 4 - Element emission breakdown 
[tCO2e]</c:v>
            </c:pt>
          </c:strCache>
        </c:strRef>
      </c:tx>
      <c:layout>
        <c:manualLayout>
          <c:xMode val="edge"/>
          <c:yMode val="edge"/>
          <c:x val="0.15156016960021043"/>
          <c:y val="1.1918693501100055E-2"/>
        </c:manualLayout>
      </c:layout>
      <c:overlay val="0"/>
      <c:spPr>
        <a:noFill/>
        <a:ln>
          <a:noFill/>
        </a:ln>
        <a:effectLst/>
      </c:spPr>
      <c:txPr>
        <a:bodyPr rot="0" spcFirstLastPara="1" vertOverflow="ellipsis" vert="horz" wrap="square" anchor="ctr" anchorCtr="1"/>
        <a:lstStyle/>
        <a:p>
          <a:pPr>
            <a:defRPr sz="2000" b="1" i="0" u="none" strike="noStrike" kern="1200" spc="0" baseline="0">
              <a:solidFill>
                <a:srgbClr val="269C6F"/>
              </a:solidFill>
              <a:latin typeface="Arial" panose="020B0604020202020204" pitchFamily="34" charset="0"/>
              <a:ea typeface="+mn-ea"/>
              <a:cs typeface="Arial" panose="020B0604020202020204" pitchFamily="34" charset="0"/>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E68D-4593-9316-979B3E753CF9}"/>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E68D-4593-9316-979B3E753CF9}"/>
              </c:ext>
            </c:extLst>
          </c:dPt>
          <c:dPt>
            <c:idx val="2"/>
            <c:bubble3D val="0"/>
            <c:spPr>
              <a:solidFill>
                <a:srgbClr val="BEE2D5"/>
              </a:solidFill>
              <a:ln w="19050">
                <a:solidFill>
                  <a:schemeClr val="lt1"/>
                </a:solidFill>
              </a:ln>
              <a:effectLst/>
            </c:spPr>
            <c:extLst>
              <c:ext xmlns:c16="http://schemas.microsoft.com/office/drawing/2014/chart" uri="{C3380CC4-5D6E-409C-BE32-E72D297353CC}">
                <c16:uniqueId val="{00000005-E68D-4593-9316-979B3E753CF9}"/>
              </c:ext>
            </c:extLst>
          </c:dPt>
          <c:dPt>
            <c:idx val="3"/>
            <c:bubble3D val="0"/>
            <c:spPr>
              <a:solidFill>
                <a:srgbClr val="269C6F"/>
              </a:solidFill>
              <a:ln w="19050">
                <a:solidFill>
                  <a:schemeClr val="lt1"/>
                </a:solidFill>
              </a:ln>
              <a:effectLst/>
            </c:spPr>
            <c:extLst>
              <c:ext xmlns:c16="http://schemas.microsoft.com/office/drawing/2014/chart" uri="{C3380CC4-5D6E-409C-BE32-E72D297353CC}">
                <c16:uniqueId val="{00000007-E68D-4593-9316-979B3E753CF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E68D-4593-9316-979B3E753CF9}"/>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E68D-4593-9316-979B3E753CF9}"/>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E68D-4593-9316-979B3E753CF9}"/>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E68D-4593-9316-979B3E753CF9}"/>
              </c:ext>
            </c:extLst>
          </c:dPt>
          <c:dLbls>
            <c:dLbl>
              <c:idx val="0"/>
              <c:layout>
                <c:manualLayout>
                  <c:x val="8.1693366461474237E-2"/>
                  <c:y val="5.691312460591123E-3"/>
                </c:manualLayout>
              </c:layout>
              <c:dLblPos val="bestFit"/>
              <c:showLegendKey val="1"/>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E68D-4593-9316-979B3E753CF9}"/>
                </c:ext>
              </c:extLst>
            </c:dLbl>
            <c:dLbl>
              <c:idx val="1"/>
              <c:layout>
                <c:manualLayout>
                  <c:x val="-1.6884566537759858E-2"/>
                  <c:y val="-5.7516205891457062E-2"/>
                </c:manualLayout>
              </c:layout>
              <c:dLblPos val="bestFit"/>
              <c:showLegendKey val="1"/>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E68D-4593-9316-979B3E753CF9}"/>
                </c:ext>
              </c:extLst>
            </c:dLbl>
            <c:dLbl>
              <c:idx val="2"/>
              <c:layout>
                <c:manualLayout>
                  <c:x val="3.2807917079160663E-2"/>
                  <c:y val="1.2088182234490574E-2"/>
                </c:manualLayout>
              </c:layout>
              <c:dLblPos val="bestFit"/>
              <c:showLegendKey val="1"/>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5-E68D-4593-9316-979B3E753CF9}"/>
                </c:ext>
              </c:extLst>
            </c:dLbl>
            <c:dLbl>
              <c:idx val="4"/>
              <c:layout>
                <c:manualLayout>
                  <c:x val="0.13331152126572685"/>
                  <c:y val="-2.1158909549053129E-2"/>
                </c:manualLayout>
              </c:layout>
              <c:dLblPos val="bestFit"/>
              <c:showLegendKey val="1"/>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9-E68D-4593-9316-979B3E753CF9}"/>
                </c:ext>
              </c:extLst>
            </c:dLbl>
            <c:dLbl>
              <c:idx val="7"/>
              <c:layout>
                <c:manualLayout>
                  <c:x val="2.0565747307905346E-2"/>
                  <c:y val="-3.6386884574539022E-2"/>
                </c:manualLayout>
              </c:layout>
              <c:dLblPos val="bestFit"/>
              <c:showLegendKey val="1"/>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F-E68D-4593-9316-979B3E753CF9}"/>
                </c:ext>
              </c:extLst>
            </c:dLbl>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dLblPos val="bestFit"/>
            <c:showLegendKey val="1"/>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'Scheme 4'!$AN$89:$AN$96</c:f>
              <c:strCache>
                <c:ptCount val="7"/>
                <c:pt idx="0">
                  <c:v>Piling (1.1)</c:v>
                </c:pt>
                <c:pt idx="1">
                  <c:v>Other substructure (1.1, 1.2)</c:v>
                </c:pt>
                <c:pt idx="2">
                  <c:v>Frame (2.1)</c:v>
                </c:pt>
                <c:pt idx="3">
                  <c:v>Upper floors/slabs inc roof (2.2, 2.3)</c:v>
                </c:pt>
                <c:pt idx="4">
                  <c:v>Pre-fabricated buildings and units (6)</c:v>
                </c:pt>
                <c:pt idx="5">
                  <c:v>Works to existing buildings (7.1, 7.2)</c:v>
                </c:pt>
                <c:pt idx="6">
                  <c:v>Other</c:v>
                </c:pt>
              </c:strCache>
            </c:strRef>
          </c:cat>
          <c:val>
            <c:numRef>
              <c:f>'Scheme 4'!$AO$89:$AO$96</c:f>
              <c:numCache>
                <c:formatCode>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0-E68D-4593-9316-979B3E753CF9}"/>
            </c:ext>
          </c:extLst>
        </c:ser>
        <c:dLbls>
          <c:showLegendKey val="0"/>
          <c:showVal val="0"/>
          <c:showCatName val="0"/>
          <c:showSerName val="0"/>
          <c:showPercent val="0"/>
          <c:showBubbleSize val="0"/>
          <c:showLeaderLines val="1"/>
        </c:dLbls>
        <c:firstSliceAng val="0"/>
      </c:pieChart>
      <c:spPr>
        <a:noFill/>
        <a:ln>
          <a:noFill/>
        </a:ln>
        <a:effectLst/>
      </c:spPr>
    </c:plotArea>
    <c:legend>
      <c:legendPos val="l"/>
      <c:layout>
        <c:manualLayout>
          <c:xMode val="edge"/>
          <c:yMode val="edge"/>
          <c:x val="1.0318101367407835E-2"/>
          <c:y val="0.23578101239208069"/>
          <c:w val="0.34394532453162402"/>
          <c:h val="0.70947728480816818"/>
        </c:manualLayout>
      </c:layout>
      <c:overlay val="0"/>
      <c:spPr>
        <a:solidFill>
          <a:schemeClr val="bg1"/>
        </a:solidFill>
        <a:ln>
          <a:noFill/>
        </a:ln>
        <a:effectLst/>
      </c:spPr>
      <c:txPr>
        <a:bodyPr rot="0" spcFirstLastPara="1" vertOverflow="ellipsis" vert="horz" wrap="square" anchor="ctr" anchorCtr="1"/>
        <a:lstStyle/>
        <a:p>
          <a:pPr rtl="0">
            <a:defRPr sz="14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'Scheme 5'!$AL$43</c:f>
          <c:strCache>
            <c:ptCount val="1"/>
            <c:pt idx="0">
              <c:v>Scheme 5 - Element emission breakdown 
[tCO2e]</c:v>
            </c:pt>
          </c:strCache>
        </c:strRef>
      </c:tx>
      <c:layout>
        <c:manualLayout>
          <c:xMode val="edge"/>
          <c:yMode val="edge"/>
          <c:x val="0.15156016960021043"/>
          <c:y val="1.1918693501100055E-2"/>
        </c:manualLayout>
      </c:layout>
      <c:overlay val="0"/>
      <c:spPr>
        <a:noFill/>
        <a:ln>
          <a:noFill/>
        </a:ln>
        <a:effectLst/>
      </c:spPr>
      <c:txPr>
        <a:bodyPr rot="0" spcFirstLastPara="1" vertOverflow="ellipsis" vert="horz" wrap="square" anchor="ctr" anchorCtr="1"/>
        <a:lstStyle/>
        <a:p>
          <a:pPr>
            <a:defRPr sz="2000" b="1" i="0" u="none" strike="noStrike" kern="1200" spc="0" baseline="0">
              <a:solidFill>
                <a:srgbClr val="269C6F"/>
              </a:solidFill>
              <a:latin typeface="Arial" panose="020B0604020202020204" pitchFamily="34" charset="0"/>
              <a:ea typeface="+mn-ea"/>
              <a:cs typeface="Arial" panose="020B0604020202020204" pitchFamily="34" charset="0"/>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E784-4B80-90EB-2E89496713FC}"/>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E784-4B80-90EB-2E89496713FC}"/>
              </c:ext>
            </c:extLst>
          </c:dPt>
          <c:dPt>
            <c:idx val="2"/>
            <c:bubble3D val="0"/>
            <c:spPr>
              <a:solidFill>
                <a:srgbClr val="BEE2D5"/>
              </a:solidFill>
              <a:ln w="19050">
                <a:solidFill>
                  <a:schemeClr val="lt1"/>
                </a:solidFill>
              </a:ln>
              <a:effectLst/>
            </c:spPr>
            <c:extLst>
              <c:ext xmlns:c16="http://schemas.microsoft.com/office/drawing/2014/chart" uri="{C3380CC4-5D6E-409C-BE32-E72D297353CC}">
                <c16:uniqueId val="{00000005-E784-4B80-90EB-2E89496713FC}"/>
              </c:ext>
            </c:extLst>
          </c:dPt>
          <c:dPt>
            <c:idx val="3"/>
            <c:bubble3D val="0"/>
            <c:spPr>
              <a:solidFill>
                <a:srgbClr val="269C6F"/>
              </a:solidFill>
              <a:ln w="19050">
                <a:solidFill>
                  <a:schemeClr val="lt1"/>
                </a:solidFill>
              </a:ln>
              <a:effectLst/>
            </c:spPr>
            <c:extLst>
              <c:ext xmlns:c16="http://schemas.microsoft.com/office/drawing/2014/chart" uri="{C3380CC4-5D6E-409C-BE32-E72D297353CC}">
                <c16:uniqueId val="{00000007-E784-4B80-90EB-2E89496713FC}"/>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E784-4B80-90EB-2E89496713FC}"/>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E784-4B80-90EB-2E89496713FC}"/>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E784-4B80-90EB-2E89496713FC}"/>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E784-4B80-90EB-2E89496713FC}"/>
              </c:ext>
            </c:extLst>
          </c:dPt>
          <c:dLbls>
            <c:dLbl>
              <c:idx val="0"/>
              <c:layout>
                <c:manualLayout>
                  <c:x val="8.1693366461474237E-2"/>
                  <c:y val="5.691312460591123E-3"/>
                </c:manualLayout>
              </c:layout>
              <c:dLblPos val="bestFit"/>
              <c:showLegendKey val="1"/>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E784-4B80-90EB-2E89496713FC}"/>
                </c:ext>
              </c:extLst>
            </c:dLbl>
            <c:dLbl>
              <c:idx val="1"/>
              <c:layout>
                <c:manualLayout>
                  <c:x val="-1.6884566537759858E-2"/>
                  <c:y val="-5.7516205891457062E-2"/>
                </c:manualLayout>
              </c:layout>
              <c:dLblPos val="bestFit"/>
              <c:showLegendKey val="1"/>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E784-4B80-90EB-2E89496713FC}"/>
                </c:ext>
              </c:extLst>
            </c:dLbl>
            <c:dLbl>
              <c:idx val="2"/>
              <c:layout>
                <c:manualLayout>
                  <c:x val="3.2807917079160663E-2"/>
                  <c:y val="1.2088182234490574E-2"/>
                </c:manualLayout>
              </c:layout>
              <c:dLblPos val="bestFit"/>
              <c:showLegendKey val="1"/>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5-E784-4B80-90EB-2E89496713FC}"/>
                </c:ext>
              </c:extLst>
            </c:dLbl>
            <c:dLbl>
              <c:idx val="4"/>
              <c:layout>
                <c:manualLayout>
                  <c:x val="0.13331152126572685"/>
                  <c:y val="-2.1158909549053129E-2"/>
                </c:manualLayout>
              </c:layout>
              <c:dLblPos val="bestFit"/>
              <c:showLegendKey val="1"/>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9-E784-4B80-90EB-2E89496713FC}"/>
                </c:ext>
              </c:extLst>
            </c:dLbl>
            <c:dLbl>
              <c:idx val="7"/>
              <c:layout>
                <c:manualLayout>
                  <c:x val="2.0565747307905346E-2"/>
                  <c:y val="-3.6386884574539022E-2"/>
                </c:manualLayout>
              </c:layout>
              <c:dLblPos val="bestFit"/>
              <c:showLegendKey val="1"/>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F-E784-4B80-90EB-2E89496713FC}"/>
                </c:ext>
              </c:extLst>
            </c:dLbl>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dLblPos val="bestFit"/>
            <c:showLegendKey val="1"/>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'Scheme 5'!$AN$89:$AN$96</c:f>
              <c:strCache>
                <c:ptCount val="7"/>
                <c:pt idx="0">
                  <c:v>Piling (1.1)</c:v>
                </c:pt>
                <c:pt idx="1">
                  <c:v>Other substructure (1.1, 1.2)</c:v>
                </c:pt>
                <c:pt idx="2">
                  <c:v>Frame (2.1)</c:v>
                </c:pt>
                <c:pt idx="3">
                  <c:v>Upper floors/slabs inc roof (2.2, 2.3)</c:v>
                </c:pt>
                <c:pt idx="4">
                  <c:v>Pre-fabricated buildings and units (6)</c:v>
                </c:pt>
                <c:pt idx="5">
                  <c:v>Works to existing buildings (7.1, 7.2)</c:v>
                </c:pt>
                <c:pt idx="6">
                  <c:v>Other</c:v>
                </c:pt>
              </c:strCache>
            </c:strRef>
          </c:cat>
          <c:val>
            <c:numRef>
              <c:f>'Scheme 5'!$AO$89:$AO$96</c:f>
              <c:numCache>
                <c:formatCode>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0-E784-4B80-90EB-2E89496713FC}"/>
            </c:ext>
          </c:extLst>
        </c:ser>
        <c:dLbls>
          <c:showLegendKey val="0"/>
          <c:showVal val="0"/>
          <c:showCatName val="0"/>
          <c:showSerName val="0"/>
          <c:showPercent val="0"/>
          <c:showBubbleSize val="0"/>
          <c:showLeaderLines val="1"/>
        </c:dLbls>
        <c:firstSliceAng val="0"/>
      </c:pieChart>
      <c:spPr>
        <a:noFill/>
        <a:ln>
          <a:noFill/>
        </a:ln>
        <a:effectLst/>
      </c:spPr>
    </c:plotArea>
    <c:legend>
      <c:legendPos val="l"/>
      <c:layout>
        <c:manualLayout>
          <c:xMode val="edge"/>
          <c:yMode val="edge"/>
          <c:x val="1.0318101367407835E-2"/>
          <c:y val="0.23578101239208069"/>
          <c:w val="0.34394532453162402"/>
          <c:h val="0.70947728480816818"/>
        </c:manualLayout>
      </c:layout>
      <c:overlay val="0"/>
      <c:spPr>
        <a:solidFill>
          <a:schemeClr val="bg1"/>
        </a:solidFill>
        <a:ln>
          <a:noFill/>
        </a:ln>
        <a:effectLst/>
      </c:spPr>
      <c:txPr>
        <a:bodyPr rot="0" spcFirstLastPara="1" vertOverflow="ellipsis" vert="horz" wrap="square" anchor="ctr" anchorCtr="1"/>
        <a:lstStyle/>
        <a:p>
          <a:pPr rtl="0">
            <a:defRPr sz="14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'Scheme 6'!$AL$43</c:f>
          <c:strCache>
            <c:ptCount val="1"/>
            <c:pt idx="0">
              <c:v>Scheme 6 - Element emission breakdown 
[tCO2e]</c:v>
            </c:pt>
          </c:strCache>
        </c:strRef>
      </c:tx>
      <c:layout>
        <c:manualLayout>
          <c:xMode val="edge"/>
          <c:yMode val="edge"/>
          <c:x val="0.15156016960021043"/>
          <c:y val="1.1918693501100055E-2"/>
        </c:manualLayout>
      </c:layout>
      <c:overlay val="0"/>
      <c:spPr>
        <a:noFill/>
        <a:ln>
          <a:noFill/>
        </a:ln>
        <a:effectLst/>
      </c:spPr>
      <c:txPr>
        <a:bodyPr rot="0" spcFirstLastPara="1" vertOverflow="ellipsis" vert="horz" wrap="square" anchor="ctr" anchorCtr="1"/>
        <a:lstStyle/>
        <a:p>
          <a:pPr>
            <a:defRPr sz="2000" b="1" i="0" u="none" strike="noStrike" kern="1200" spc="0" baseline="0">
              <a:solidFill>
                <a:srgbClr val="269C6F"/>
              </a:solidFill>
              <a:latin typeface="Arial" panose="020B0604020202020204" pitchFamily="34" charset="0"/>
              <a:ea typeface="+mn-ea"/>
              <a:cs typeface="Arial" panose="020B0604020202020204" pitchFamily="34" charset="0"/>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B94-472F-9C6A-ED472CEEA8B2}"/>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1B94-472F-9C6A-ED472CEEA8B2}"/>
              </c:ext>
            </c:extLst>
          </c:dPt>
          <c:dPt>
            <c:idx val="2"/>
            <c:bubble3D val="0"/>
            <c:spPr>
              <a:solidFill>
                <a:srgbClr val="BEE2D5"/>
              </a:solidFill>
              <a:ln w="19050">
                <a:solidFill>
                  <a:schemeClr val="lt1"/>
                </a:solidFill>
              </a:ln>
              <a:effectLst/>
            </c:spPr>
            <c:extLst>
              <c:ext xmlns:c16="http://schemas.microsoft.com/office/drawing/2014/chart" uri="{C3380CC4-5D6E-409C-BE32-E72D297353CC}">
                <c16:uniqueId val="{00000005-1B94-472F-9C6A-ED472CEEA8B2}"/>
              </c:ext>
            </c:extLst>
          </c:dPt>
          <c:dPt>
            <c:idx val="3"/>
            <c:bubble3D val="0"/>
            <c:spPr>
              <a:solidFill>
                <a:srgbClr val="269C6F"/>
              </a:solidFill>
              <a:ln w="19050">
                <a:solidFill>
                  <a:schemeClr val="lt1"/>
                </a:solidFill>
              </a:ln>
              <a:effectLst/>
            </c:spPr>
            <c:extLst>
              <c:ext xmlns:c16="http://schemas.microsoft.com/office/drawing/2014/chart" uri="{C3380CC4-5D6E-409C-BE32-E72D297353CC}">
                <c16:uniqueId val="{00000007-1B94-472F-9C6A-ED472CEEA8B2}"/>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1B94-472F-9C6A-ED472CEEA8B2}"/>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1B94-472F-9C6A-ED472CEEA8B2}"/>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1B94-472F-9C6A-ED472CEEA8B2}"/>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1B94-472F-9C6A-ED472CEEA8B2}"/>
              </c:ext>
            </c:extLst>
          </c:dPt>
          <c:dLbls>
            <c:dLbl>
              <c:idx val="0"/>
              <c:layout>
                <c:manualLayout>
                  <c:x val="8.1693366461474237E-2"/>
                  <c:y val="5.691312460591123E-3"/>
                </c:manualLayout>
              </c:layout>
              <c:dLblPos val="bestFit"/>
              <c:showLegendKey val="1"/>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1B94-472F-9C6A-ED472CEEA8B2}"/>
                </c:ext>
              </c:extLst>
            </c:dLbl>
            <c:dLbl>
              <c:idx val="1"/>
              <c:layout>
                <c:manualLayout>
                  <c:x val="-1.6884566537759858E-2"/>
                  <c:y val="-5.7516205891457062E-2"/>
                </c:manualLayout>
              </c:layout>
              <c:dLblPos val="bestFit"/>
              <c:showLegendKey val="1"/>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1B94-472F-9C6A-ED472CEEA8B2}"/>
                </c:ext>
              </c:extLst>
            </c:dLbl>
            <c:dLbl>
              <c:idx val="2"/>
              <c:layout>
                <c:manualLayout>
                  <c:x val="3.2807917079160663E-2"/>
                  <c:y val="1.2088182234490574E-2"/>
                </c:manualLayout>
              </c:layout>
              <c:dLblPos val="bestFit"/>
              <c:showLegendKey val="1"/>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5-1B94-472F-9C6A-ED472CEEA8B2}"/>
                </c:ext>
              </c:extLst>
            </c:dLbl>
            <c:dLbl>
              <c:idx val="4"/>
              <c:layout>
                <c:manualLayout>
                  <c:x val="0.13331152126572685"/>
                  <c:y val="-2.1158909549053129E-2"/>
                </c:manualLayout>
              </c:layout>
              <c:dLblPos val="bestFit"/>
              <c:showLegendKey val="1"/>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9-1B94-472F-9C6A-ED472CEEA8B2}"/>
                </c:ext>
              </c:extLst>
            </c:dLbl>
            <c:dLbl>
              <c:idx val="7"/>
              <c:layout>
                <c:manualLayout>
                  <c:x val="2.0565747307905346E-2"/>
                  <c:y val="-3.6386884574539022E-2"/>
                </c:manualLayout>
              </c:layout>
              <c:dLblPos val="bestFit"/>
              <c:showLegendKey val="1"/>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F-1B94-472F-9C6A-ED472CEEA8B2}"/>
                </c:ext>
              </c:extLst>
            </c:dLbl>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dLblPos val="bestFit"/>
            <c:showLegendKey val="1"/>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'Scheme 6'!$AN$89:$AN$96</c:f>
              <c:strCache>
                <c:ptCount val="7"/>
                <c:pt idx="0">
                  <c:v>Piling (1.1)</c:v>
                </c:pt>
                <c:pt idx="1">
                  <c:v>Other substructure (1.1, 1.2)</c:v>
                </c:pt>
                <c:pt idx="2">
                  <c:v>Frame (2.1)</c:v>
                </c:pt>
                <c:pt idx="3">
                  <c:v>Upper floors/slabs inc roof (2.2, 2.3)</c:v>
                </c:pt>
                <c:pt idx="4">
                  <c:v>Pre-fabricated buildings and units (6)</c:v>
                </c:pt>
                <c:pt idx="5">
                  <c:v>Works to existing buildings (7.1, 7.2)</c:v>
                </c:pt>
                <c:pt idx="6">
                  <c:v>Other</c:v>
                </c:pt>
              </c:strCache>
            </c:strRef>
          </c:cat>
          <c:val>
            <c:numRef>
              <c:f>'Scheme 6'!$AO$89:$AO$96</c:f>
              <c:numCache>
                <c:formatCode>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0-1B94-472F-9C6A-ED472CEEA8B2}"/>
            </c:ext>
          </c:extLst>
        </c:ser>
        <c:dLbls>
          <c:showLegendKey val="0"/>
          <c:showVal val="0"/>
          <c:showCatName val="0"/>
          <c:showSerName val="0"/>
          <c:showPercent val="0"/>
          <c:showBubbleSize val="0"/>
          <c:showLeaderLines val="1"/>
        </c:dLbls>
        <c:firstSliceAng val="0"/>
      </c:pieChart>
      <c:spPr>
        <a:noFill/>
        <a:ln>
          <a:noFill/>
        </a:ln>
        <a:effectLst/>
      </c:spPr>
    </c:plotArea>
    <c:legend>
      <c:legendPos val="l"/>
      <c:layout>
        <c:manualLayout>
          <c:xMode val="edge"/>
          <c:yMode val="edge"/>
          <c:x val="1.0318101367407835E-2"/>
          <c:y val="0.23578101239208069"/>
          <c:w val="0.34394532453162402"/>
          <c:h val="0.70947728480816818"/>
        </c:manualLayout>
      </c:layout>
      <c:overlay val="0"/>
      <c:spPr>
        <a:solidFill>
          <a:schemeClr val="bg1"/>
        </a:solidFill>
        <a:ln>
          <a:noFill/>
        </a:ln>
        <a:effectLst/>
      </c:spPr>
      <c:txPr>
        <a:bodyPr rot="0" spcFirstLastPara="1" vertOverflow="ellipsis" vert="horz" wrap="square" anchor="ctr" anchorCtr="1"/>
        <a:lstStyle/>
        <a:p>
          <a:pPr rtl="0">
            <a:defRPr sz="14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400" b="1" i="0" u="none" strike="noStrike" kern="1200" spc="0" baseline="0">
                <a:solidFill>
                  <a:srgbClr val="269C6F"/>
                </a:solidFill>
                <a:latin typeface="+mn-lt"/>
                <a:ea typeface="+mn-ea"/>
                <a:cs typeface="+mn-cs"/>
              </a:defRPr>
            </a:pPr>
            <a:r>
              <a:rPr lang="en-GB" sz="2400" b="1">
                <a:solidFill>
                  <a:srgbClr val="269C6F"/>
                </a:solidFill>
              </a:rPr>
              <a:t>Cumulative</a:t>
            </a:r>
            <a:r>
              <a:rPr lang="en-GB" sz="2400" b="1" baseline="0">
                <a:solidFill>
                  <a:srgbClr val="269C6F"/>
                </a:solidFill>
              </a:rPr>
              <a:t> embodied carbon into atmosphere over time (tCO</a:t>
            </a:r>
            <a:r>
              <a:rPr lang="en-GB" sz="2400" b="1" baseline="-25000">
                <a:solidFill>
                  <a:srgbClr val="269C6F"/>
                </a:solidFill>
              </a:rPr>
              <a:t>2</a:t>
            </a:r>
            <a:r>
              <a:rPr lang="en-GB" sz="2400" b="1" baseline="0">
                <a:solidFill>
                  <a:srgbClr val="269C6F"/>
                </a:solidFill>
              </a:rPr>
              <a:t>e)</a:t>
            </a:r>
            <a:endParaRPr lang="en-GB" sz="2400" b="1">
              <a:solidFill>
                <a:srgbClr val="269C6F"/>
              </a:solidFill>
            </a:endParaRPr>
          </a:p>
        </c:rich>
      </c:tx>
      <c:overlay val="0"/>
      <c:spPr>
        <a:noFill/>
        <a:ln>
          <a:noFill/>
        </a:ln>
        <a:effectLst/>
      </c:spPr>
      <c:txPr>
        <a:bodyPr rot="0" spcFirstLastPara="1" vertOverflow="ellipsis" vert="horz" wrap="square" anchor="ctr" anchorCtr="1"/>
        <a:lstStyle/>
        <a:p>
          <a:pPr>
            <a:defRPr sz="2400" b="1" i="0" u="none" strike="noStrike" kern="1200" spc="0" baseline="0">
              <a:solidFill>
                <a:srgbClr val="269C6F"/>
              </a:solidFill>
              <a:latin typeface="+mn-lt"/>
              <a:ea typeface="+mn-ea"/>
              <a:cs typeface="+mn-cs"/>
            </a:defRPr>
          </a:pPr>
          <a:endParaRPr lang="en-GB"/>
        </a:p>
      </c:txPr>
    </c:title>
    <c:autoTitleDeleted val="0"/>
    <c:plotArea>
      <c:layout>
        <c:manualLayout>
          <c:layoutTarget val="inner"/>
          <c:xMode val="edge"/>
          <c:yMode val="edge"/>
          <c:x val="4.9842847494531425E-2"/>
          <c:y val="7.966623901054283E-2"/>
          <c:w val="0.93293415185696671"/>
          <c:h val="0.77932247601858284"/>
        </c:manualLayout>
      </c:layout>
      <c:scatterChart>
        <c:scatterStyle val="lineMarker"/>
        <c:varyColors val="0"/>
        <c:ser>
          <c:idx val="2"/>
          <c:order val="0"/>
          <c:tx>
            <c:strRef>
              <c:f>Comparisons!$E$125</c:f>
              <c:strCache>
                <c:ptCount val="1"/>
                <c:pt idx="0">
                  <c:v>Scheme 1</c:v>
                </c:pt>
              </c:strCache>
            </c:strRef>
          </c:tx>
          <c:spPr>
            <a:ln w="25400" cap="rnd">
              <a:solidFill>
                <a:schemeClr val="accent3"/>
              </a:solidFill>
              <a:round/>
            </a:ln>
            <a:effectLst/>
          </c:spPr>
          <c:marker>
            <c:symbol val="none"/>
          </c:marker>
          <c:xVal>
            <c:numRef>
              <c:f>Comparisons!$F$123:$DY$123</c:f>
              <c:numCache>
                <c:formatCode>General</c:formatCode>
                <c:ptCount val="124"/>
                <c:pt idx="0">
                  <c:v>-2</c:v>
                </c:pt>
                <c:pt idx="1">
                  <c:v>-1</c:v>
                </c:pt>
                <c:pt idx="2">
                  <c:v>-0.5</c:v>
                </c:pt>
                <c:pt idx="3">
                  <c:v>0</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pt idx="34">
                  <c:v>31</c:v>
                </c:pt>
                <c:pt idx="35">
                  <c:v>32</c:v>
                </c:pt>
                <c:pt idx="36">
                  <c:v>33</c:v>
                </c:pt>
                <c:pt idx="37">
                  <c:v>34</c:v>
                </c:pt>
                <c:pt idx="38">
                  <c:v>35</c:v>
                </c:pt>
                <c:pt idx="39">
                  <c:v>36</c:v>
                </c:pt>
                <c:pt idx="40">
                  <c:v>37</c:v>
                </c:pt>
                <c:pt idx="41">
                  <c:v>38</c:v>
                </c:pt>
                <c:pt idx="42">
                  <c:v>39</c:v>
                </c:pt>
                <c:pt idx="43">
                  <c:v>40</c:v>
                </c:pt>
                <c:pt idx="44">
                  <c:v>41</c:v>
                </c:pt>
                <c:pt idx="45">
                  <c:v>42</c:v>
                </c:pt>
                <c:pt idx="46">
                  <c:v>43</c:v>
                </c:pt>
                <c:pt idx="47">
                  <c:v>44</c:v>
                </c:pt>
                <c:pt idx="48">
                  <c:v>45</c:v>
                </c:pt>
                <c:pt idx="49">
                  <c:v>46</c:v>
                </c:pt>
                <c:pt idx="50">
                  <c:v>47</c:v>
                </c:pt>
                <c:pt idx="51">
                  <c:v>48</c:v>
                </c:pt>
                <c:pt idx="52">
                  <c:v>49</c:v>
                </c:pt>
                <c:pt idx="53">
                  <c:v>50</c:v>
                </c:pt>
                <c:pt idx="54">
                  <c:v>51</c:v>
                </c:pt>
                <c:pt idx="55">
                  <c:v>52</c:v>
                </c:pt>
                <c:pt idx="56">
                  <c:v>53</c:v>
                </c:pt>
                <c:pt idx="57">
                  <c:v>54</c:v>
                </c:pt>
                <c:pt idx="58">
                  <c:v>55</c:v>
                </c:pt>
                <c:pt idx="59">
                  <c:v>56</c:v>
                </c:pt>
                <c:pt idx="60">
                  <c:v>57</c:v>
                </c:pt>
                <c:pt idx="61">
                  <c:v>58</c:v>
                </c:pt>
                <c:pt idx="62">
                  <c:v>59</c:v>
                </c:pt>
                <c:pt idx="63">
                  <c:v>60</c:v>
                </c:pt>
                <c:pt idx="64">
                  <c:v>61</c:v>
                </c:pt>
                <c:pt idx="65">
                  <c:v>62</c:v>
                </c:pt>
                <c:pt idx="66">
                  <c:v>63</c:v>
                </c:pt>
                <c:pt idx="67">
                  <c:v>64</c:v>
                </c:pt>
                <c:pt idx="68">
                  <c:v>65</c:v>
                </c:pt>
                <c:pt idx="69">
                  <c:v>66</c:v>
                </c:pt>
                <c:pt idx="70">
                  <c:v>67</c:v>
                </c:pt>
                <c:pt idx="71">
                  <c:v>68</c:v>
                </c:pt>
                <c:pt idx="72">
                  <c:v>69</c:v>
                </c:pt>
                <c:pt idx="73">
                  <c:v>70</c:v>
                </c:pt>
                <c:pt idx="74">
                  <c:v>71</c:v>
                </c:pt>
                <c:pt idx="75">
                  <c:v>72</c:v>
                </c:pt>
                <c:pt idx="76">
                  <c:v>73</c:v>
                </c:pt>
                <c:pt idx="77">
                  <c:v>74</c:v>
                </c:pt>
                <c:pt idx="78">
                  <c:v>75</c:v>
                </c:pt>
                <c:pt idx="79">
                  <c:v>76</c:v>
                </c:pt>
                <c:pt idx="80">
                  <c:v>77</c:v>
                </c:pt>
                <c:pt idx="81">
                  <c:v>78</c:v>
                </c:pt>
                <c:pt idx="82">
                  <c:v>79</c:v>
                </c:pt>
                <c:pt idx="83">
                  <c:v>80</c:v>
                </c:pt>
                <c:pt idx="84">
                  <c:v>81</c:v>
                </c:pt>
                <c:pt idx="85">
                  <c:v>82</c:v>
                </c:pt>
                <c:pt idx="86">
                  <c:v>83</c:v>
                </c:pt>
                <c:pt idx="87">
                  <c:v>84</c:v>
                </c:pt>
                <c:pt idx="88">
                  <c:v>85</c:v>
                </c:pt>
                <c:pt idx="89">
                  <c:v>86</c:v>
                </c:pt>
                <c:pt idx="90">
                  <c:v>87</c:v>
                </c:pt>
                <c:pt idx="91">
                  <c:v>88</c:v>
                </c:pt>
                <c:pt idx="92">
                  <c:v>89</c:v>
                </c:pt>
                <c:pt idx="93">
                  <c:v>90</c:v>
                </c:pt>
                <c:pt idx="94">
                  <c:v>91</c:v>
                </c:pt>
                <c:pt idx="95">
                  <c:v>92</c:v>
                </c:pt>
                <c:pt idx="96">
                  <c:v>93</c:v>
                </c:pt>
                <c:pt idx="97">
                  <c:v>94</c:v>
                </c:pt>
                <c:pt idx="98">
                  <c:v>95</c:v>
                </c:pt>
                <c:pt idx="99">
                  <c:v>96</c:v>
                </c:pt>
                <c:pt idx="100">
                  <c:v>97</c:v>
                </c:pt>
                <c:pt idx="101">
                  <c:v>98</c:v>
                </c:pt>
                <c:pt idx="102">
                  <c:v>99</c:v>
                </c:pt>
                <c:pt idx="103">
                  <c:v>100</c:v>
                </c:pt>
                <c:pt idx="104">
                  <c:v>101</c:v>
                </c:pt>
                <c:pt idx="105">
                  <c:v>102</c:v>
                </c:pt>
                <c:pt idx="106">
                  <c:v>103</c:v>
                </c:pt>
                <c:pt idx="107">
                  <c:v>104</c:v>
                </c:pt>
                <c:pt idx="108">
                  <c:v>105</c:v>
                </c:pt>
                <c:pt idx="109">
                  <c:v>106</c:v>
                </c:pt>
                <c:pt idx="110">
                  <c:v>107</c:v>
                </c:pt>
                <c:pt idx="111">
                  <c:v>108</c:v>
                </c:pt>
                <c:pt idx="112">
                  <c:v>109</c:v>
                </c:pt>
                <c:pt idx="113">
                  <c:v>110</c:v>
                </c:pt>
                <c:pt idx="114">
                  <c:v>111</c:v>
                </c:pt>
                <c:pt idx="115">
                  <c:v>112</c:v>
                </c:pt>
                <c:pt idx="116">
                  <c:v>113</c:v>
                </c:pt>
                <c:pt idx="117">
                  <c:v>114</c:v>
                </c:pt>
                <c:pt idx="118">
                  <c:v>115</c:v>
                </c:pt>
                <c:pt idx="119">
                  <c:v>116</c:v>
                </c:pt>
                <c:pt idx="120">
                  <c:v>117</c:v>
                </c:pt>
                <c:pt idx="121">
                  <c:v>118</c:v>
                </c:pt>
                <c:pt idx="122">
                  <c:v>119</c:v>
                </c:pt>
                <c:pt idx="123">
                  <c:v>120</c:v>
                </c:pt>
              </c:numCache>
            </c:numRef>
          </c:xVal>
          <c:yVal>
            <c:numRef>
              <c:f>Comparisons!$F$125:$DY$125</c:f>
              <c:numCache>
                <c:formatCode>0</c:formatCode>
                <c:ptCount val="1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numCache>
            </c:numRef>
          </c:yVal>
          <c:smooth val="0"/>
          <c:extLst>
            <c:ext xmlns:c16="http://schemas.microsoft.com/office/drawing/2014/chart" uri="{C3380CC4-5D6E-409C-BE32-E72D297353CC}">
              <c16:uniqueId val="{00000001-4442-4231-8C30-121C216B1116}"/>
            </c:ext>
          </c:extLst>
        </c:ser>
        <c:ser>
          <c:idx val="3"/>
          <c:order val="1"/>
          <c:tx>
            <c:strRef>
              <c:f>Comparisons!$E$126</c:f>
              <c:strCache>
                <c:ptCount val="1"/>
                <c:pt idx="0">
                  <c:v>Scheme 2</c:v>
                </c:pt>
              </c:strCache>
            </c:strRef>
          </c:tx>
          <c:spPr>
            <a:ln w="25400" cap="rnd">
              <a:solidFill>
                <a:schemeClr val="accent4"/>
              </a:solidFill>
              <a:round/>
            </a:ln>
            <a:effectLst/>
          </c:spPr>
          <c:marker>
            <c:symbol val="none"/>
          </c:marker>
          <c:xVal>
            <c:numRef>
              <c:f>Comparisons!$F$123:$DY$123</c:f>
              <c:numCache>
                <c:formatCode>General</c:formatCode>
                <c:ptCount val="124"/>
                <c:pt idx="0">
                  <c:v>-2</c:v>
                </c:pt>
                <c:pt idx="1">
                  <c:v>-1</c:v>
                </c:pt>
                <c:pt idx="2">
                  <c:v>-0.5</c:v>
                </c:pt>
                <c:pt idx="3">
                  <c:v>0</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pt idx="34">
                  <c:v>31</c:v>
                </c:pt>
                <c:pt idx="35">
                  <c:v>32</c:v>
                </c:pt>
                <c:pt idx="36">
                  <c:v>33</c:v>
                </c:pt>
                <c:pt idx="37">
                  <c:v>34</c:v>
                </c:pt>
                <c:pt idx="38">
                  <c:v>35</c:v>
                </c:pt>
                <c:pt idx="39">
                  <c:v>36</c:v>
                </c:pt>
                <c:pt idx="40">
                  <c:v>37</c:v>
                </c:pt>
                <c:pt idx="41">
                  <c:v>38</c:v>
                </c:pt>
                <c:pt idx="42">
                  <c:v>39</c:v>
                </c:pt>
                <c:pt idx="43">
                  <c:v>40</c:v>
                </c:pt>
                <c:pt idx="44">
                  <c:v>41</c:v>
                </c:pt>
                <c:pt idx="45">
                  <c:v>42</c:v>
                </c:pt>
                <c:pt idx="46">
                  <c:v>43</c:v>
                </c:pt>
                <c:pt idx="47">
                  <c:v>44</c:v>
                </c:pt>
                <c:pt idx="48">
                  <c:v>45</c:v>
                </c:pt>
                <c:pt idx="49">
                  <c:v>46</c:v>
                </c:pt>
                <c:pt idx="50">
                  <c:v>47</c:v>
                </c:pt>
                <c:pt idx="51">
                  <c:v>48</c:v>
                </c:pt>
                <c:pt idx="52">
                  <c:v>49</c:v>
                </c:pt>
                <c:pt idx="53">
                  <c:v>50</c:v>
                </c:pt>
                <c:pt idx="54">
                  <c:v>51</c:v>
                </c:pt>
                <c:pt idx="55">
                  <c:v>52</c:v>
                </c:pt>
                <c:pt idx="56">
                  <c:v>53</c:v>
                </c:pt>
                <c:pt idx="57">
                  <c:v>54</c:v>
                </c:pt>
                <c:pt idx="58">
                  <c:v>55</c:v>
                </c:pt>
                <c:pt idx="59">
                  <c:v>56</c:v>
                </c:pt>
                <c:pt idx="60">
                  <c:v>57</c:v>
                </c:pt>
                <c:pt idx="61">
                  <c:v>58</c:v>
                </c:pt>
                <c:pt idx="62">
                  <c:v>59</c:v>
                </c:pt>
                <c:pt idx="63">
                  <c:v>60</c:v>
                </c:pt>
                <c:pt idx="64">
                  <c:v>61</c:v>
                </c:pt>
                <c:pt idx="65">
                  <c:v>62</c:v>
                </c:pt>
                <c:pt idx="66">
                  <c:v>63</c:v>
                </c:pt>
                <c:pt idx="67">
                  <c:v>64</c:v>
                </c:pt>
                <c:pt idx="68">
                  <c:v>65</c:v>
                </c:pt>
                <c:pt idx="69">
                  <c:v>66</c:v>
                </c:pt>
                <c:pt idx="70">
                  <c:v>67</c:v>
                </c:pt>
                <c:pt idx="71">
                  <c:v>68</c:v>
                </c:pt>
                <c:pt idx="72">
                  <c:v>69</c:v>
                </c:pt>
                <c:pt idx="73">
                  <c:v>70</c:v>
                </c:pt>
                <c:pt idx="74">
                  <c:v>71</c:v>
                </c:pt>
                <c:pt idx="75">
                  <c:v>72</c:v>
                </c:pt>
                <c:pt idx="76">
                  <c:v>73</c:v>
                </c:pt>
                <c:pt idx="77">
                  <c:v>74</c:v>
                </c:pt>
                <c:pt idx="78">
                  <c:v>75</c:v>
                </c:pt>
                <c:pt idx="79">
                  <c:v>76</c:v>
                </c:pt>
                <c:pt idx="80">
                  <c:v>77</c:v>
                </c:pt>
                <c:pt idx="81">
                  <c:v>78</c:v>
                </c:pt>
                <c:pt idx="82">
                  <c:v>79</c:v>
                </c:pt>
                <c:pt idx="83">
                  <c:v>80</c:v>
                </c:pt>
                <c:pt idx="84">
                  <c:v>81</c:v>
                </c:pt>
                <c:pt idx="85">
                  <c:v>82</c:v>
                </c:pt>
                <c:pt idx="86">
                  <c:v>83</c:v>
                </c:pt>
                <c:pt idx="87">
                  <c:v>84</c:v>
                </c:pt>
                <c:pt idx="88">
                  <c:v>85</c:v>
                </c:pt>
                <c:pt idx="89">
                  <c:v>86</c:v>
                </c:pt>
                <c:pt idx="90">
                  <c:v>87</c:v>
                </c:pt>
                <c:pt idx="91">
                  <c:v>88</c:v>
                </c:pt>
                <c:pt idx="92">
                  <c:v>89</c:v>
                </c:pt>
                <c:pt idx="93">
                  <c:v>90</c:v>
                </c:pt>
                <c:pt idx="94">
                  <c:v>91</c:v>
                </c:pt>
                <c:pt idx="95">
                  <c:v>92</c:v>
                </c:pt>
                <c:pt idx="96">
                  <c:v>93</c:v>
                </c:pt>
                <c:pt idx="97">
                  <c:v>94</c:v>
                </c:pt>
                <c:pt idx="98">
                  <c:v>95</c:v>
                </c:pt>
                <c:pt idx="99">
                  <c:v>96</c:v>
                </c:pt>
                <c:pt idx="100">
                  <c:v>97</c:v>
                </c:pt>
                <c:pt idx="101">
                  <c:v>98</c:v>
                </c:pt>
                <c:pt idx="102">
                  <c:v>99</c:v>
                </c:pt>
                <c:pt idx="103">
                  <c:v>100</c:v>
                </c:pt>
                <c:pt idx="104">
                  <c:v>101</c:v>
                </c:pt>
                <c:pt idx="105">
                  <c:v>102</c:v>
                </c:pt>
                <c:pt idx="106">
                  <c:v>103</c:v>
                </c:pt>
                <c:pt idx="107">
                  <c:v>104</c:v>
                </c:pt>
                <c:pt idx="108">
                  <c:v>105</c:v>
                </c:pt>
                <c:pt idx="109">
                  <c:v>106</c:v>
                </c:pt>
                <c:pt idx="110">
                  <c:v>107</c:v>
                </c:pt>
                <c:pt idx="111">
                  <c:v>108</c:v>
                </c:pt>
                <c:pt idx="112">
                  <c:v>109</c:v>
                </c:pt>
                <c:pt idx="113">
                  <c:v>110</c:v>
                </c:pt>
                <c:pt idx="114">
                  <c:v>111</c:v>
                </c:pt>
                <c:pt idx="115">
                  <c:v>112</c:v>
                </c:pt>
                <c:pt idx="116">
                  <c:v>113</c:v>
                </c:pt>
                <c:pt idx="117">
                  <c:v>114</c:v>
                </c:pt>
                <c:pt idx="118">
                  <c:v>115</c:v>
                </c:pt>
                <c:pt idx="119">
                  <c:v>116</c:v>
                </c:pt>
                <c:pt idx="120">
                  <c:v>117</c:v>
                </c:pt>
                <c:pt idx="121">
                  <c:v>118</c:v>
                </c:pt>
                <c:pt idx="122">
                  <c:v>119</c:v>
                </c:pt>
                <c:pt idx="123">
                  <c:v>120</c:v>
                </c:pt>
              </c:numCache>
            </c:numRef>
          </c:xVal>
          <c:yVal>
            <c:numRef>
              <c:f>Comparisons!$F$126:$DY$126</c:f>
              <c:numCache>
                <c:formatCode>0</c:formatCode>
                <c:ptCount val="1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numCache>
            </c:numRef>
          </c:yVal>
          <c:smooth val="0"/>
          <c:extLst>
            <c:ext xmlns:c16="http://schemas.microsoft.com/office/drawing/2014/chart" uri="{C3380CC4-5D6E-409C-BE32-E72D297353CC}">
              <c16:uniqueId val="{00000002-4442-4231-8C30-121C216B1116}"/>
            </c:ext>
          </c:extLst>
        </c:ser>
        <c:ser>
          <c:idx val="8"/>
          <c:order val="2"/>
          <c:tx>
            <c:strRef>
              <c:f>Comparisons!$E$127</c:f>
              <c:strCache>
                <c:ptCount val="1"/>
                <c:pt idx="0">
                  <c:v>Scheme 3</c:v>
                </c:pt>
              </c:strCache>
            </c:strRef>
          </c:tx>
          <c:spPr>
            <a:ln w="25400" cap="rnd">
              <a:solidFill>
                <a:schemeClr val="accent3">
                  <a:lumMod val="60000"/>
                </a:schemeClr>
              </a:solidFill>
              <a:round/>
            </a:ln>
            <a:effectLst/>
          </c:spPr>
          <c:marker>
            <c:symbol val="none"/>
          </c:marker>
          <c:xVal>
            <c:numRef>
              <c:f>Comparisons!$F$123:$DY$123</c:f>
              <c:numCache>
                <c:formatCode>General</c:formatCode>
                <c:ptCount val="124"/>
                <c:pt idx="0">
                  <c:v>-2</c:v>
                </c:pt>
                <c:pt idx="1">
                  <c:v>-1</c:v>
                </c:pt>
                <c:pt idx="2">
                  <c:v>-0.5</c:v>
                </c:pt>
                <c:pt idx="3">
                  <c:v>0</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pt idx="34">
                  <c:v>31</c:v>
                </c:pt>
                <c:pt idx="35">
                  <c:v>32</c:v>
                </c:pt>
                <c:pt idx="36">
                  <c:v>33</c:v>
                </c:pt>
                <c:pt idx="37">
                  <c:v>34</c:v>
                </c:pt>
                <c:pt idx="38">
                  <c:v>35</c:v>
                </c:pt>
                <c:pt idx="39">
                  <c:v>36</c:v>
                </c:pt>
                <c:pt idx="40">
                  <c:v>37</c:v>
                </c:pt>
                <c:pt idx="41">
                  <c:v>38</c:v>
                </c:pt>
                <c:pt idx="42">
                  <c:v>39</c:v>
                </c:pt>
                <c:pt idx="43">
                  <c:v>40</c:v>
                </c:pt>
                <c:pt idx="44">
                  <c:v>41</c:v>
                </c:pt>
                <c:pt idx="45">
                  <c:v>42</c:v>
                </c:pt>
                <c:pt idx="46">
                  <c:v>43</c:v>
                </c:pt>
                <c:pt idx="47">
                  <c:v>44</c:v>
                </c:pt>
                <c:pt idx="48">
                  <c:v>45</c:v>
                </c:pt>
                <c:pt idx="49">
                  <c:v>46</c:v>
                </c:pt>
                <c:pt idx="50">
                  <c:v>47</c:v>
                </c:pt>
                <c:pt idx="51">
                  <c:v>48</c:v>
                </c:pt>
                <c:pt idx="52">
                  <c:v>49</c:v>
                </c:pt>
                <c:pt idx="53">
                  <c:v>50</c:v>
                </c:pt>
                <c:pt idx="54">
                  <c:v>51</c:v>
                </c:pt>
                <c:pt idx="55">
                  <c:v>52</c:v>
                </c:pt>
                <c:pt idx="56">
                  <c:v>53</c:v>
                </c:pt>
                <c:pt idx="57">
                  <c:v>54</c:v>
                </c:pt>
                <c:pt idx="58">
                  <c:v>55</c:v>
                </c:pt>
                <c:pt idx="59">
                  <c:v>56</c:v>
                </c:pt>
                <c:pt idx="60">
                  <c:v>57</c:v>
                </c:pt>
                <c:pt idx="61">
                  <c:v>58</c:v>
                </c:pt>
                <c:pt idx="62">
                  <c:v>59</c:v>
                </c:pt>
                <c:pt idx="63">
                  <c:v>60</c:v>
                </c:pt>
                <c:pt idx="64">
                  <c:v>61</c:v>
                </c:pt>
                <c:pt idx="65">
                  <c:v>62</c:v>
                </c:pt>
                <c:pt idx="66">
                  <c:v>63</c:v>
                </c:pt>
                <c:pt idx="67">
                  <c:v>64</c:v>
                </c:pt>
                <c:pt idx="68">
                  <c:v>65</c:v>
                </c:pt>
                <c:pt idx="69">
                  <c:v>66</c:v>
                </c:pt>
                <c:pt idx="70">
                  <c:v>67</c:v>
                </c:pt>
                <c:pt idx="71">
                  <c:v>68</c:v>
                </c:pt>
                <c:pt idx="72">
                  <c:v>69</c:v>
                </c:pt>
                <c:pt idx="73">
                  <c:v>70</c:v>
                </c:pt>
                <c:pt idx="74">
                  <c:v>71</c:v>
                </c:pt>
                <c:pt idx="75">
                  <c:v>72</c:v>
                </c:pt>
                <c:pt idx="76">
                  <c:v>73</c:v>
                </c:pt>
                <c:pt idx="77">
                  <c:v>74</c:v>
                </c:pt>
                <c:pt idx="78">
                  <c:v>75</c:v>
                </c:pt>
                <c:pt idx="79">
                  <c:v>76</c:v>
                </c:pt>
                <c:pt idx="80">
                  <c:v>77</c:v>
                </c:pt>
                <c:pt idx="81">
                  <c:v>78</c:v>
                </c:pt>
                <c:pt idx="82">
                  <c:v>79</c:v>
                </c:pt>
                <c:pt idx="83">
                  <c:v>80</c:v>
                </c:pt>
                <c:pt idx="84">
                  <c:v>81</c:v>
                </c:pt>
                <c:pt idx="85">
                  <c:v>82</c:v>
                </c:pt>
                <c:pt idx="86">
                  <c:v>83</c:v>
                </c:pt>
                <c:pt idx="87">
                  <c:v>84</c:v>
                </c:pt>
                <c:pt idx="88">
                  <c:v>85</c:v>
                </c:pt>
                <c:pt idx="89">
                  <c:v>86</c:v>
                </c:pt>
                <c:pt idx="90">
                  <c:v>87</c:v>
                </c:pt>
                <c:pt idx="91">
                  <c:v>88</c:v>
                </c:pt>
                <c:pt idx="92">
                  <c:v>89</c:v>
                </c:pt>
                <c:pt idx="93">
                  <c:v>90</c:v>
                </c:pt>
                <c:pt idx="94">
                  <c:v>91</c:v>
                </c:pt>
                <c:pt idx="95">
                  <c:v>92</c:v>
                </c:pt>
                <c:pt idx="96">
                  <c:v>93</c:v>
                </c:pt>
                <c:pt idx="97">
                  <c:v>94</c:v>
                </c:pt>
                <c:pt idx="98">
                  <c:v>95</c:v>
                </c:pt>
                <c:pt idx="99">
                  <c:v>96</c:v>
                </c:pt>
                <c:pt idx="100">
                  <c:v>97</c:v>
                </c:pt>
                <c:pt idx="101">
                  <c:v>98</c:v>
                </c:pt>
                <c:pt idx="102">
                  <c:v>99</c:v>
                </c:pt>
                <c:pt idx="103">
                  <c:v>100</c:v>
                </c:pt>
                <c:pt idx="104">
                  <c:v>101</c:v>
                </c:pt>
                <c:pt idx="105">
                  <c:v>102</c:v>
                </c:pt>
                <c:pt idx="106">
                  <c:v>103</c:v>
                </c:pt>
                <c:pt idx="107">
                  <c:v>104</c:v>
                </c:pt>
                <c:pt idx="108">
                  <c:v>105</c:v>
                </c:pt>
                <c:pt idx="109">
                  <c:v>106</c:v>
                </c:pt>
                <c:pt idx="110">
                  <c:v>107</c:v>
                </c:pt>
                <c:pt idx="111">
                  <c:v>108</c:v>
                </c:pt>
                <c:pt idx="112">
                  <c:v>109</c:v>
                </c:pt>
                <c:pt idx="113">
                  <c:v>110</c:v>
                </c:pt>
                <c:pt idx="114">
                  <c:v>111</c:v>
                </c:pt>
                <c:pt idx="115">
                  <c:v>112</c:v>
                </c:pt>
                <c:pt idx="116">
                  <c:v>113</c:v>
                </c:pt>
                <c:pt idx="117">
                  <c:v>114</c:v>
                </c:pt>
                <c:pt idx="118">
                  <c:v>115</c:v>
                </c:pt>
                <c:pt idx="119">
                  <c:v>116</c:v>
                </c:pt>
                <c:pt idx="120">
                  <c:v>117</c:v>
                </c:pt>
                <c:pt idx="121">
                  <c:v>118</c:v>
                </c:pt>
                <c:pt idx="122">
                  <c:v>119</c:v>
                </c:pt>
                <c:pt idx="123">
                  <c:v>120</c:v>
                </c:pt>
              </c:numCache>
            </c:numRef>
          </c:xVal>
          <c:yVal>
            <c:numRef>
              <c:f>Comparisons!$F$127:$DY$127</c:f>
              <c:numCache>
                <c:formatCode>0</c:formatCode>
                <c:ptCount val="1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numCache>
            </c:numRef>
          </c:yVal>
          <c:smooth val="0"/>
          <c:extLst>
            <c:ext xmlns:c16="http://schemas.microsoft.com/office/drawing/2014/chart" uri="{C3380CC4-5D6E-409C-BE32-E72D297353CC}">
              <c16:uniqueId val="{00000006-71BC-46B2-BA62-C6AF26129A57}"/>
            </c:ext>
          </c:extLst>
        </c:ser>
        <c:ser>
          <c:idx val="9"/>
          <c:order val="3"/>
          <c:tx>
            <c:strRef>
              <c:f>Comparisons!$E$128</c:f>
              <c:strCache>
                <c:ptCount val="1"/>
                <c:pt idx="0">
                  <c:v>Scheme 4</c:v>
                </c:pt>
              </c:strCache>
            </c:strRef>
          </c:tx>
          <c:spPr>
            <a:ln w="25400" cap="rnd">
              <a:solidFill>
                <a:srgbClr val="97410E"/>
              </a:solidFill>
              <a:round/>
            </a:ln>
            <a:effectLst/>
          </c:spPr>
          <c:marker>
            <c:symbol val="none"/>
          </c:marker>
          <c:xVal>
            <c:numRef>
              <c:f>Comparisons!$F$123:$DY$123</c:f>
              <c:numCache>
                <c:formatCode>General</c:formatCode>
                <c:ptCount val="124"/>
                <c:pt idx="0">
                  <c:v>-2</c:v>
                </c:pt>
                <c:pt idx="1">
                  <c:v>-1</c:v>
                </c:pt>
                <c:pt idx="2">
                  <c:v>-0.5</c:v>
                </c:pt>
                <c:pt idx="3">
                  <c:v>0</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pt idx="34">
                  <c:v>31</c:v>
                </c:pt>
                <c:pt idx="35">
                  <c:v>32</c:v>
                </c:pt>
                <c:pt idx="36">
                  <c:v>33</c:v>
                </c:pt>
                <c:pt idx="37">
                  <c:v>34</c:v>
                </c:pt>
                <c:pt idx="38">
                  <c:v>35</c:v>
                </c:pt>
                <c:pt idx="39">
                  <c:v>36</c:v>
                </c:pt>
                <c:pt idx="40">
                  <c:v>37</c:v>
                </c:pt>
                <c:pt idx="41">
                  <c:v>38</c:v>
                </c:pt>
                <c:pt idx="42">
                  <c:v>39</c:v>
                </c:pt>
                <c:pt idx="43">
                  <c:v>40</c:v>
                </c:pt>
                <c:pt idx="44">
                  <c:v>41</c:v>
                </c:pt>
                <c:pt idx="45">
                  <c:v>42</c:v>
                </c:pt>
                <c:pt idx="46">
                  <c:v>43</c:v>
                </c:pt>
                <c:pt idx="47">
                  <c:v>44</c:v>
                </c:pt>
                <c:pt idx="48">
                  <c:v>45</c:v>
                </c:pt>
                <c:pt idx="49">
                  <c:v>46</c:v>
                </c:pt>
                <c:pt idx="50">
                  <c:v>47</c:v>
                </c:pt>
                <c:pt idx="51">
                  <c:v>48</c:v>
                </c:pt>
                <c:pt idx="52">
                  <c:v>49</c:v>
                </c:pt>
                <c:pt idx="53">
                  <c:v>50</c:v>
                </c:pt>
                <c:pt idx="54">
                  <c:v>51</c:v>
                </c:pt>
                <c:pt idx="55">
                  <c:v>52</c:v>
                </c:pt>
                <c:pt idx="56">
                  <c:v>53</c:v>
                </c:pt>
                <c:pt idx="57">
                  <c:v>54</c:v>
                </c:pt>
                <c:pt idx="58">
                  <c:v>55</c:v>
                </c:pt>
                <c:pt idx="59">
                  <c:v>56</c:v>
                </c:pt>
                <c:pt idx="60">
                  <c:v>57</c:v>
                </c:pt>
                <c:pt idx="61">
                  <c:v>58</c:v>
                </c:pt>
                <c:pt idx="62">
                  <c:v>59</c:v>
                </c:pt>
                <c:pt idx="63">
                  <c:v>60</c:v>
                </c:pt>
                <c:pt idx="64">
                  <c:v>61</c:v>
                </c:pt>
                <c:pt idx="65">
                  <c:v>62</c:v>
                </c:pt>
                <c:pt idx="66">
                  <c:v>63</c:v>
                </c:pt>
                <c:pt idx="67">
                  <c:v>64</c:v>
                </c:pt>
                <c:pt idx="68">
                  <c:v>65</c:v>
                </c:pt>
                <c:pt idx="69">
                  <c:v>66</c:v>
                </c:pt>
                <c:pt idx="70">
                  <c:v>67</c:v>
                </c:pt>
                <c:pt idx="71">
                  <c:v>68</c:v>
                </c:pt>
                <c:pt idx="72">
                  <c:v>69</c:v>
                </c:pt>
                <c:pt idx="73">
                  <c:v>70</c:v>
                </c:pt>
                <c:pt idx="74">
                  <c:v>71</c:v>
                </c:pt>
                <c:pt idx="75">
                  <c:v>72</c:v>
                </c:pt>
                <c:pt idx="76">
                  <c:v>73</c:v>
                </c:pt>
                <c:pt idx="77">
                  <c:v>74</c:v>
                </c:pt>
                <c:pt idx="78">
                  <c:v>75</c:v>
                </c:pt>
                <c:pt idx="79">
                  <c:v>76</c:v>
                </c:pt>
                <c:pt idx="80">
                  <c:v>77</c:v>
                </c:pt>
                <c:pt idx="81">
                  <c:v>78</c:v>
                </c:pt>
                <c:pt idx="82">
                  <c:v>79</c:v>
                </c:pt>
                <c:pt idx="83">
                  <c:v>80</c:v>
                </c:pt>
                <c:pt idx="84">
                  <c:v>81</c:v>
                </c:pt>
                <c:pt idx="85">
                  <c:v>82</c:v>
                </c:pt>
                <c:pt idx="86">
                  <c:v>83</c:v>
                </c:pt>
                <c:pt idx="87">
                  <c:v>84</c:v>
                </c:pt>
                <c:pt idx="88">
                  <c:v>85</c:v>
                </c:pt>
                <c:pt idx="89">
                  <c:v>86</c:v>
                </c:pt>
                <c:pt idx="90">
                  <c:v>87</c:v>
                </c:pt>
                <c:pt idx="91">
                  <c:v>88</c:v>
                </c:pt>
                <c:pt idx="92">
                  <c:v>89</c:v>
                </c:pt>
                <c:pt idx="93">
                  <c:v>90</c:v>
                </c:pt>
                <c:pt idx="94">
                  <c:v>91</c:v>
                </c:pt>
                <c:pt idx="95">
                  <c:v>92</c:v>
                </c:pt>
                <c:pt idx="96">
                  <c:v>93</c:v>
                </c:pt>
                <c:pt idx="97">
                  <c:v>94</c:v>
                </c:pt>
                <c:pt idx="98">
                  <c:v>95</c:v>
                </c:pt>
                <c:pt idx="99">
                  <c:v>96</c:v>
                </c:pt>
                <c:pt idx="100">
                  <c:v>97</c:v>
                </c:pt>
                <c:pt idx="101">
                  <c:v>98</c:v>
                </c:pt>
                <c:pt idx="102">
                  <c:v>99</c:v>
                </c:pt>
                <c:pt idx="103">
                  <c:v>100</c:v>
                </c:pt>
                <c:pt idx="104">
                  <c:v>101</c:v>
                </c:pt>
                <c:pt idx="105">
                  <c:v>102</c:v>
                </c:pt>
                <c:pt idx="106">
                  <c:v>103</c:v>
                </c:pt>
                <c:pt idx="107">
                  <c:v>104</c:v>
                </c:pt>
                <c:pt idx="108">
                  <c:v>105</c:v>
                </c:pt>
                <c:pt idx="109">
                  <c:v>106</c:v>
                </c:pt>
                <c:pt idx="110">
                  <c:v>107</c:v>
                </c:pt>
                <c:pt idx="111">
                  <c:v>108</c:v>
                </c:pt>
                <c:pt idx="112">
                  <c:v>109</c:v>
                </c:pt>
                <c:pt idx="113">
                  <c:v>110</c:v>
                </c:pt>
                <c:pt idx="114">
                  <c:v>111</c:v>
                </c:pt>
                <c:pt idx="115">
                  <c:v>112</c:v>
                </c:pt>
                <c:pt idx="116">
                  <c:v>113</c:v>
                </c:pt>
                <c:pt idx="117">
                  <c:v>114</c:v>
                </c:pt>
                <c:pt idx="118">
                  <c:v>115</c:v>
                </c:pt>
                <c:pt idx="119">
                  <c:v>116</c:v>
                </c:pt>
                <c:pt idx="120">
                  <c:v>117</c:v>
                </c:pt>
                <c:pt idx="121">
                  <c:v>118</c:v>
                </c:pt>
                <c:pt idx="122">
                  <c:v>119</c:v>
                </c:pt>
                <c:pt idx="123">
                  <c:v>120</c:v>
                </c:pt>
              </c:numCache>
            </c:numRef>
          </c:xVal>
          <c:yVal>
            <c:numRef>
              <c:f>Comparisons!$F$128:$DY$128</c:f>
              <c:numCache>
                <c:formatCode>0</c:formatCode>
                <c:ptCount val="1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numCache>
            </c:numRef>
          </c:yVal>
          <c:smooth val="0"/>
          <c:extLst>
            <c:ext xmlns:c16="http://schemas.microsoft.com/office/drawing/2014/chart" uri="{C3380CC4-5D6E-409C-BE32-E72D297353CC}">
              <c16:uniqueId val="{00000007-71BC-46B2-BA62-C6AF26129A57}"/>
            </c:ext>
          </c:extLst>
        </c:ser>
        <c:ser>
          <c:idx val="10"/>
          <c:order val="4"/>
          <c:tx>
            <c:strRef>
              <c:f>Comparisons!$E$129</c:f>
              <c:strCache>
                <c:ptCount val="1"/>
                <c:pt idx="0">
                  <c:v>Scheme 5</c:v>
                </c:pt>
              </c:strCache>
            </c:strRef>
          </c:tx>
          <c:spPr>
            <a:ln w="25400" cap="rnd">
              <a:solidFill>
                <a:srgbClr val="322E43"/>
              </a:solidFill>
              <a:round/>
            </a:ln>
            <a:effectLst/>
          </c:spPr>
          <c:marker>
            <c:symbol val="none"/>
          </c:marker>
          <c:xVal>
            <c:numRef>
              <c:f>Comparisons!$F$123:$DY$123</c:f>
              <c:numCache>
                <c:formatCode>General</c:formatCode>
                <c:ptCount val="124"/>
                <c:pt idx="0">
                  <c:v>-2</c:v>
                </c:pt>
                <c:pt idx="1">
                  <c:v>-1</c:v>
                </c:pt>
                <c:pt idx="2">
                  <c:v>-0.5</c:v>
                </c:pt>
                <c:pt idx="3">
                  <c:v>0</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pt idx="34">
                  <c:v>31</c:v>
                </c:pt>
                <c:pt idx="35">
                  <c:v>32</c:v>
                </c:pt>
                <c:pt idx="36">
                  <c:v>33</c:v>
                </c:pt>
                <c:pt idx="37">
                  <c:v>34</c:v>
                </c:pt>
                <c:pt idx="38">
                  <c:v>35</c:v>
                </c:pt>
                <c:pt idx="39">
                  <c:v>36</c:v>
                </c:pt>
                <c:pt idx="40">
                  <c:v>37</c:v>
                </c:pt>
                <c:pt idx="41">
                  <c:v>38</c:v>
                </c:pt>
                <c:pt idx="42">
                  <c:v>39</c:v>
                </c:pt>
                <c:pt idx="43">
                  <c:v>40</c:v>
                </c:pt>
                <c:pt idx="44">
                  <c:v>41</c:v>
                </c:pt>
                <c:pt idx="45">
                  <c:v>42</c:v>
                </c:pt>
                <c:pt idx="46">
                  <c:v>43</c:v>
                </c:pt>
                <c:pt idx="47">
                  <c:v>44</c:v>
                </c:pt>
                <c:pt idx="48">
                  <c:v>45</c:v>
                </c:pt>
                <c:pt idx="49">
                  <c:v>46</c:v>
                </c:pt>
                <c:pt idx="50">
                  <c:v>47</c:v>
                </c:pt>
                <c:pt idx="51">
                  <c:v>48</c:v>
                </c:pt>
                <c:pt idx="52">
                  <c:v>49</c:v>
                </c:pt>
                <c:pt idx="53">
                  <c:v>50</c:v>
                </c:pt>
                <c:pt idx="54">
                  <c:v>51</c:v>
                </c:pt>
                <c:pt idx="55">
                  <c:v>52</c:v>
                </c:pt>
                <c:pt idx="56">
                  <c:v>53</c:v>
                </c:pt>
                <c:pt idx="57">
                  <c:v>54</c:v>
                </c:pt>
                <c:pt idx="58">
                  <c:v>55</c:v>
                </c:pt>
                <c:pt idx="59">
                  <c:v>56</c:v>
                </c:pt>
                <c:pt idx="60">
                  <c:v>57</c:v>
                </c:pt>
                <c:pt idx="61">
                  <c:v>58</c:v>
                </c:pt>
                <c:pt idx="62">
                  <c:v>59</c:v>
                </c:pt>
                <c:pt idx="63">
                  <c:v>60</c:v>
                </c:pt>
                <c:pt idx="64">
                  <c:v>61</c:v>
                </c:pt>
                <c:pt idx="65">
                  <c:v>62</c:v>
                </c:pt>
                <c:pt idx="66">
                  <c:v>63</c:v>
                </c:pt>
                <c:pt idx="67">
                  <c:v>64</c:v>
                </c:pt>
                <c:pt idx="68">
                  <c:v>65</c:v>
                </c:pt>
                <c:pt idx="69">
                  <c:v>66</c:v>
                </c:pt>
                <c:pt idx="70">
                  <c:v>67</c:v>
                </c:pt>
                <c:pt idx="71">
                  <c:v>68</c:v>
                </c:pt>
                <c:pt idx="72">
                  <c:v>69</c:v>
                </c:pt>
                <c:pt idx="73">
                  <c:v>70</c:v>
                </c:pt>
                <c:pt idx="74">
                  <c:v>71</c:v>
                </c:pt>
                <c:pt idx="75">
                  <c:v>72</c:v>
                </c:pt>
                <c:pt idx="76">
                  <c:v>73</c:v>
                </c:pt>
                <c:pt idx="77">
                  <c:v>74</c:v>
                </c:pt>
                <c:pt idx="78">
                  <c:v>75</c:v>
                </c:pt>
                <c:pt idx="79">
                  <c:v>76</c:v>
                </c:pt>
                <c:pt idx="80">
                  <c:v>77</c:v>
                </c:pt>
                <c:pt idx="81">
                  <c:v>78</c:v>
                </c:pt>
                <c:pt idx="82">
                  <c:v>79</c:v>
                </c:pt>
                <c:pt idx="83">
                  <c:v>80</c:v>
                </c:pt>
                <c:pt idx="84">
                  <c:v>81</c:v>
                </c:pt>
                <c:pt idx="85">
                  <c:v>82</c:v>
                </c:pt>
                <c:pt idx="86">
                  <c:v>83</c:v>
                </c:pt>
                <c:pt idx="87">
                  <c:v>84</c:v>
                </c:pt>
                <c:pt idx="88">
                  <c:v>85</c:v>
                </c:pt>
                <c:pt idx="89">
                  <c:v>86</c:v>
                </c:pt>
                <c:pt idx="90">
                  <c:v>87</c:v>
                </c:pt>
                <c:pt idx="91">
                  <c:v>88</c:v>
                </c:pt>
                <c:pt idx="92">
                  <c:v>89</c:v>
                </c:pt>
                <c:pt idx="93">
                  <c:v>90</c:v>
                </c:pt>
                <c:pt idx="94">
                  <c:v>91</c:v>
                </c:pt>
                <c:pt idx="95">
                  <c:v>92</c:v>
                </c:pt>
                <c:pt idx="96">
                  <c:v>93</c:v>
                </c:pt>
                <c:pt idx="97">
                  <c:v>94</c:v>
                </c:pt>
                <c:pt idx="98">
                  <c:v>95</c:v>
                </c:pt>
                <c:pt idx="99">
                  <c:v>96</c:v>
                </c:pt>
                <c:pt idx="100">
                  <c:v>97</c:v>
                </c:pt>
                <c:pt idx="101">
                  <c:v>98</c:v>
                </c:pt>
                <c:pt idx="102">
                  <c:v>99</c:v>
                </c:pt>
                <c:pt idx="103">
                  <c:v>100</c:v>
                </c:pt>
                <c:pt idx="104">
                  <c:v>101</c:v>
                </c:pt>
                <c:pt idx="105">
                  <c:v>102</c:v>
                </c:pt>
                <c:pt idx="106">
                  <c:v>103</c:v>
                </c:pt>
                <c:pt idx="107">
                  <c:v>104</c:v>
                </c:pt>
                <c:pt idx="108">
                  <c:v>105</c:v>
                </c:pt>
                <c:pt idx="109">
                  <c:v>106</c:v>
                </c:pt>
                <c:pt idx="110">
                  <c:v>107</c:v>
                </c:pt>
                <c:pt idx="111">
                  <c:v>108</c:v>
                </c:pt>
                <c:pt idx="112">
                  <c:v>109</c:v>
                </c:pt>
                <c:pt idx="113">
                  <c:v>110</c:v>
                </c:pt>
                <c:pt idx="114">
                  <c:v>111</c:v>
                </c:pt>
                <c:pt idx="115">
                  <c:v>112</c:v>
                </c:pt>
                <c:pt idx="116">
                  <c:v>113</c:v>
                </c:pt>
                <c:pt idx="117">
                  <c:v>114</c:v>
                </c:pt>
                <c:pt idx="118">
                  <c:v>115</c:v>
                </c:pt>
                <c:pt idx="119">
                  <c:v>116</c:v>
                </c:pt>
                <c:pt idx="120">
                  <c:v>117</c:v>
                </c:pt>
                <c:pt idx="121">
                  <c:v>118</c:v>
                </c:pt>
                <c:pt idx="122">
                  <c:v>119</c:v>
                </c:pt>
                <c:pt idx="123">
                  <c:v>120</c:v>
                </c:pt>
              </c:numCache>
            </c:numRef>
          </c:xVal>
          <c:yVal>
            <c:numRef>
              <c:f>Comparisons!$F$129:$DY$129</c:f>
              <c:numCache>
                <c:formatCode>0</c:formatCode>
                <c:ptCount val="1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numCache>
            </c:numRef>
          </c:yVal>
          <c:smooth val="0"/>
          <c:extLst>
            <c:ext xmlns:c16="http://schemas.microsoft.com/office/drawing/2014/chart" uri="{C3380CC4-5D6E-409C-BE32-E72D297353CC}">
              <c16:uniqueId val="{00000008-71BC-46B2-BA62-C6AF26129A57}"/>
            </c:ext>
          </c:extLst>
        </c:ser>
        <c:ser>
          <c:idx val="11"/>
          <c:order val="5"/>
          <c:tx>
            <c:strRef>
              <c:f>Comparisons!$E$130</c:f>
              <c:strCache>
                <c:ptCount val="1"/>
                <c:pt idx="0">
                  <c:v>Scheme 6</c:v>
                </c:pt>
              </c:strCache>
            </c:strRef>
          </c:tx>
          <c:spPr>
            <a:ln w="25400" cap="rnd">
              <a:solidFill>
                <a:srgbClr val="0F3438"/>
              </a:solidFill>
              <a:round/>
            </a:ln>
            <a:effectLst/>
          </c:spPr>
          <c:marker>
            <c:symbol val="none"/>
          </c:marker>
          <c:xVal>
            <c:numRef>
              <c:f>Comparisons!$F$123:$DY$123</c:f>
              <c:numCache>
                <c:formatCode>General</c:formatCode>
                <c:ptCount val="124"/>
                <c:pt idx="0">
                  <c:v>-2</c:v>
                </c:pt>
                <c:pt idx="1">
                  <c:v>-1</c:v>
                </c:pt>
                <c:pt idx="2">
                  <c:v>-0.5</c:v>
                </c:pt>
                <c:pt idx="3">
                  <c:v>0</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pt idx="34">
                  <c:v>31</c:v>
                </c:pt>
                <c:pt idx="35">
                  <c:v>32</c:v>
                </c:pt>
                <c:pt idx="36">
                  <c:v>33</c:v>
                </c:pt>
                <c:pt idx="37">
                  <c:v>34</c:v>
                </c:pt>
                <c:pt idx="38">
                  <c:v>35</c:v>
                </c:pt>
                <c:pt idx="39">
                  <c:v>36</c:v>
                </c:pt>
                <c:pt idx="40">
                  <c:v>37</c:v>
                </c:pt>
                <c:pt idx="41">
                  <c:v>38</c:v>
                </c:pt>
                <c:pt idx="42">
                  <c:v>39</c:v>
                </c:pt>
                <c:pt idx="43">
                  <c:v>40</c:v>
                </c:pt>
                <c:pt idx="44">
                  <c:v>41</c:v>
                </c:pt>
                <c:pt idx="45">
                  <c:v>42</c:v>
                </c:pt>
                <c:pt idx="46">
                  <c:v>43</c:v>
                </c:pt>
                <c:pt idx="47">
                  <c:v>44</c:v>
                </c:pt>
                <c:pt idx="48">
                  <c:v>45</c:v>
                </c:pt>
                <c:pt idx="49">
                  <c:v>46</c:v>
                </c:pt>
                <c:pt idx="50">
                  <c:v>47</c:v>
                </c:pt>
                <c:pt idx="51">
                  <c:v>48</c:v>
                </c:pt>
                <c:pt idx="52">
                  <c:v>49</c:v>
                </c:pt>
                <c:pt idx="53">
                  <c:v>50</c:v>
                </c:pt>
                <c:pt idx="54">
                  <c:v>51</c:v>
                </c:pt>
                <c:pt idx="55">
                  <c:v>52</c:v>
                </c:pt>
                <c:pt idx="56">
                  <c:v>53</c:v>
                </c:pt>
                <c:pt idx="57">
                  <c:v>54</c:v>
                </c:pt>
                <c:pt idx="58">
                  <c:v>55</c:v>
                </c:pt>
                <c:pt idx="59">
                  <c:v>56</c:v>
                </c:pt>
                <c:pt idx="60">
                  <c:v>57</c:v>
                </c:pt>
                <c:pt idx="61">
                  <c:v>58</c:v>
                </c:pt>
                <c:pt idx="62">
                  <c:v>59</c:v>
                </c:pt>
                <c:pt idx="63">
                  <c:v>60</c:v>
                </c:pt>
                <c:pt idx="64">
                  <c:v>61</c:v>
                </c:pt>
                <c:pt idx="65">
                  <c:v>62</c:v>
                </c:pt>
                <c:pt idx="66">
                  <c:v>63</c:v>
                </c:pt>
                <c:pt idx="67">
                  <c:v>64</c:v>
                </c:pt>
                <c:pt idx="68">
                  <c:v>65</c:v>
                </c:pt>
                <c:pt idx="69">
                  <c:v>66</c:v>
                </c:pt>
                <c:pt idx="70">
                  <c:v>67</c:v>
                </c:pt>
                <c:pt idx="71">
                  <c:v>68</c:v>
                </c:pt>
                <c:pt idx="72">
                  <c:v>69</c:v>
                </c:pt>
                <c:pt idx="73">
                  <c:v>70</c:v>
                </c:pt>
                <c:pt idx="74">
                  <c:v>71</c:v>
                </c:pt>
                <c:pt idx="75">
                  <c:v>72</c:v>
                </c:pt>
                <c:pt idx="76">
                  <c:v>73</c:v>
                </c:pt>
                <c:pt idx="77">
                  <c:v>74</c:v>
                </c:pt>
                <c:pt idx="78">
                  <c:v>75</c:v>
                </c:pt>
                <c:pt idx="79">
                  <c:v>76</c:v>
                </c:pt>
                <c:pt idx="80">
                  <c:v>77</c:v>
                </c:pt>
                <c:pt idx="81">
                  <c:v>78</c:v>
                </c:pt>
                <c:pt idx="82">
                  <c:v>79</c:v>
                </c:pt>
                <c:pt idx="83">
                  <c:v>80</c:v>
                </c:pt>
                <c:pt idx="84">
                  <c:v>81</c:v>
                </c:pt>
                <c:pt idx="85">
                  <c:v>82</c:v>
                </c:pt>
                <c:pt idx="86">
                  <c:v>83</c:v>
                </c:pt>
                <c:pt idx="87">
                  <c:v>84</c:v>
                </c:pt>
                <c:pt idx="88">
                  <c:v>85</c:v>
                </c:pt>
                <c:pt idx="89">
                  <c:v>86</c:v>
                </c:pt>
                <c:pt idx="90">
                  <c:v>87</c:v>
                </c:pt>
                <c:pt idx="91">
                  <c:v>88</c:v>
                </c:pt>
                <c:pt idx="92">
                  <c:v>89</c:v>
                </c:pt>
                <c:pt idx="93">
                  <c:v>90</c:v>
                </c:pt>
                <c:pt idx="94">
                  <c:v>91</c:v>
                </c:pt>
                <c:pt idx="95">
                  <c:v>92</c:v>
                </c:pt>
                <c:pt idx="96">
                  <c:v>93</c:v>
                </c:pt>
                <c:pt idx="97">
                  <c:v>94</c:v>
                </c:pt>
                <c:pt idx="98">
                  <c:v>95</c:v>
                </c:pt>
                <c:pt idx="99">
                  <c:v>96</c:v>
                </c:pt>
                <c:pt idx="100">
                  <c:v>97</c:v>
                </c:pt>
                <c:pt idx="101">
                  <c:v>98</c:v>
                </c:pt>
                <c:pt idx="102">
                  <c:v>99</c:v>
                </c:pt>
                <c:pt idx="103">
                  <c:v>100</c:v>
                </c:pt>
                <c:pt idx="104">
                  <c:v>101</c:v>
                </c:pt>
                <c:pt idx="105">
                  <c:v>102</c:v>
                </c:pt>
                <c:pt idx="106">
                  <c:v>103</c:v>
                </c:pt>
                <c:pt idx="107">
                  <c:v>104</c:v>
                </c:pt>
                <c:pt idx="108">
                  <c:v>105</c:v>
                </c:pt>
                <c:pt idx="109">
                  <c:v>106</c:v>
                </c:pt>
                <c:pt idx="110">
                  <c:v>107</c:v>
                </c:pt>
                <c:pt idx="111">
                  <c:v>108</c:v>
                </c:pt>
                <c:pt idx="112">
                  <c:v>109</c:v>
                </c:pt>
                <c:pt idx="113">
                  <c:v>110</c:v>
                </c:pt>
                <c:pt idx="114">
                  <c:v>111</c:v>
                </c:pt>
                <c:pt idx="115">
                  <c:v>112</c:v>
                </c:pt>
                <c:pt idx="116">
                  <c:v>113</c:v>
                </c:pt>
                <c:pt idx="117">
                  <c:v>114</c:v>
                </c:pt>
                <c:pt idx="118">
                  <c:v>115</c:v>
                </c:pt>
                <c:pt idx="119">
                  <c:v>116</c:v>
                </c:pt>
                <c:pt idx="120">
                  <c:v>117</c:v>
                </c:pt>
                <c:pt idx="121">
                  <c:v>118</c:v>
                </c:pt>
                <c:pt idx="122">
                  <c:v>119</c:v>
                </c:pt>
                <c:pt idx="123">
                  <c:v>120</c:v>
                </c:pt>
              </c:numCache>
            </c:numRef>
          </c:xVal>
          <c:yVal>
            <c:numRef>
              <c:f>Comparisons!$F$130:$DY$130</c:f>
              <c:numCache>
                <c:formatCode>0</c:formatCode>
                <c:ptCount val="1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numCache>
            </c:numRef>
          </c:yVal>
          <c:smooth val="0"/>
          <c:extLst>
            <c:ext xmlns:c16="http://schemas.microsoft.com/office/drawing/2014/chart" uri="{C3380CC4-5D6E-409C-BE32-E72D297353CC}">
              <c16:uniqueId val="{00000009-71BC-46B2-BA62-C6AF26129A57}"/>
            </c:ext>
          </c:extLst>
        </c:ser>
        <c:ser>
          <c:idx val="0"/>
          <c:order val="6"/>
          <c:tx>
            <c:strRef>
              <c:f>Comparisons!$E$115</c:f>
              <c:strCache>
                <c:ptCount val="1"/>
                <c:pt idx="0">
                  <c:v>Scheme 1 Biogenic Carbon</c:v>
                </c:pt>
              </c:strCache>
            </c:strRef>
          </c:tx>
          <c:spPr>
            <a:ln w="25400" cap="rnd">
              <a:solidFill>
                <a:schemeClr val="accent3"/>
              </a:solidFill>
              <a:prstDash val="sysDash"/>
              <a:round/>
            </a:ln>
            <a:effectLst/>
          </c:spPr>
          <c:marker>
            <c:symbol val="none"/>
          </c:marker>
          <c:xVal>
            <c:numRef>
              <c:f>Comparisons!$F$113:$DY$113</c:f>
              <c:numCache>
                <c:formatCode>General</c:formatCode>
                <c:ptCount val="124"/>
                <c:pt idx="2">
                  <c:v>-2</c:v>
                </c:pt>
                <c:pt idx="3">
                  <c:v>0</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pt idx="34">
                  <c:v>31</c:v>
                </c:pt>
                <c:pt idx="35">
                  <c:v>32</c:v>
                </c:pt>
                <c:pt idx="36">
                  <c:v>33</c:v>
                </c:pt>
                <c:pt idx="37">
                  <c:v>34</c:v>
                </c:pt>
                <c:pt idx="38">
                  <c:v>35</c:v>
                </c:pt>
                <c:pt idx="39">
                  <c:v>36</c:v>
                </c:pt>
                <c:pt idx="40">
                  <c:v>37</c:v>
                </c:pt>
                <c:pt idx="41">
                  <c:v>38</c:v>
                </c:pt>
                <c:pt idx="42">
                  <c:v>39</c:v>
                </c:pt>
                <c:pt idx="43">
                  <c:v>40</c:v>
                </c:pt>
                <c:pt idx="44">
                  <c:v>41</c:v>
                </c:pt>
                <c:pt idx="45">
                  <c:v>42</c:v>
                </c:pt>
                <c:pt idx="46">
                  <c:v>43</c:v>
                </c:pt>
                <c:pt idx="47">
                  <c:v>44</c:v>
                </c:pt>
                <c:pt idx="48">
                  <c:v>45</c:v>
                </c:pt>
                <c:pt idx="49">
                  <c:v>46</c:v>
                </c:pt>
                <c:pt idx="50">
                  <c:v>47</c:v>
                </c:pt>
                <c:pt idx="51">
                  <c:v>48</c:v>
                </c:pt>
                <c:pt idx="52">
                  <c:v>49</c:v>
                </c:pt>
                <c:pt idx="53">
                  <c:v>50</c:v>
                </c:pt>
                <c:pt idx="54">
                  <c:v>51</c:v>
                </c:pt>
                <c:pt idx="55">
                  <c:v>52</c:v>
                </c:pt>
                <c:pt idx="56">
                  <c:v>53</c:v>
                </c:pt>
                <c:pt idx="57">
                  <c:v>54</c:v>
                </c:pt>
                <c:pt idx="58">
                  <c:v>55</c:v>
                </c:pt>
                <c:pt idx="59">
                  <c:v>56</c:v>
                </c:pt>
                <c:pt idx="60">
                  <c:v>57</c:v>
                </c:pt>
                <c:pt idx="61">
                  <c:v>58</c:v>
                </c:pt>
                <c:pt idx="62">
                  <c:v>59</c:v>
                </c:pt>
                <c:pt idx="63">
                  <c:v>60</c:v>
                </c:pt>
                <c:pt idx="64">
                  <c:v>61</c:v>
                </c:pt>
                <c:pt idx="65">
                  <c:v>62</c:v>
                </c:pt>
                <c:pt idx="66">
                  <c:v>63</c:v>
                </c:pt>
                <c:pt idx="67">
                  <c:v>64</c:v>
                </c:pt>
                <c:pt idx="68">
                  <c:v>65</c:v>
                </c:pt>
                <c:pt idx="69">
                  <c:v>66</c:v>
                </c:pt>
                <c:pt idx="70">
                  <c:v>67</c:v>
                </c:pt>
                <c:pt idx="71">
                  <c:v>68</c:v>
                </c:pt>
                <c:pt idx="72">
                  <c:v>69</c:v>
                </c:pt>
                <c:pt idx="73">
                  <c:v>70</c:v>
                </c:pt>
                <c:pt idx="74">
                  <c:v>71</c:v>
                </c:pt>
                <c:pt idx="75">
                  <c:v>72</c:v>
                </c:pt>
                <c:pt idx="76">
                  <c:v>73</c:v>
                </c:pt>
                <c:pt idx="77">
                  <c:v>74</c:v>
                </c:pt>
                <c:pt idx="78">
                  <c:v>75</c:v>
                </c:pt>
                <c:pt idx="79">
                  <c:v>76</c:v>
                </c:pt>
                <c:pt idx="80">
                  <c:v>77</c:v>
                </c:pt>
                <c:pt idx="81">
                  <c:v>78</c:v>
                </c:pt>
                <c:pt idx="82">
                  <c:v>79</c:v>
                </c:pt>
                <c:pt idx="83">
                  <c:v>80</c:v>
                </c:pt>
                <c:pt idx="84">
                  <c:v>81</c:v>
                </c:pt>
                <c:pt idx="85">
                  <c:v>82</c:v>
                </c:pt>
                <c:pt idx="86">
                  <c:v>83</c:v>
                </c:pt>
                <c:pt idx="87">
                  <c:v>84</c:v>
                </c:pt>
                <c:pt idx="88">
                  <c:v>85</c:v>
                </c:pt>
                <c:pt idx="89">
                  <c:v>86</c:v>
                </c:pt>
                <c:pt idx="90">
                  <c:v>87</c:v>
                </c:pt>
                <c:pt idx="91">
                  <c:v>88</c:v>
                </c:pt>
                <c:pt idx="92">
                  <c:v>89</c:v>
                </c:pt>
                <c:pt idx="93">
                  <c:v>90</c:v>
                </c:pt>
                <c:pt idx="94">
                  <c:v>91</c:v>
                </c:pt>
                <c:pt idx="95">
                  <c:v>92</c:v>
                </c:pt>
                <c:pt idx="96">
                  <c:v>93</c:v>
                </c:pt>
                <c:pt idx="97">
                  <c:v>94</c:v>
                </c:pt>
                <c:pt idx="98">
                  <c:v>95</c:v>
                </c:pt>
                <c:pt idx="99">
                  <c:v>96</c:v>
                </c:pt>
                <c:pt idx="100">
                  <c:v>97</c:v>
                </c:pt>
                <c:pt idx="101">
                  <c:v>98</c:v>
                </c:pt>
                <c:pt idx="102">
                  <c:v>99</c:v>
                </c:pt>
                <c:pt idx="103">
                  <c:v>100</c:v>
                </c:pt>
                <c:pt idx="104">
                  <c:v>101</c:v>
                </c:pt>
                <c:pt idx="105">
                  <c:v>102</c:v>
                </c:pt>
                <c:pt idx="106">
                  <c:v>103</c:v>
                </c:pt>
                <c:pt idx="107">
                  <c:v>104</c:v>
                </c:pt>
                <c:pt idx="108">
                  <c:v>105</c:v>
                </c:pt>
                <c:pt idx="109">
                  <c:v>106</c:v>
                </c:pt>
                <c:pt idx="110">
                  <c:v>107</c:v>
                </c:pt>
                <c:pt idx="111">
                  <c:v>108</c:v>
                </c:pt>
                <c:pt idx="112">
                  <c:v>109</c:v>
                </c:pt>
                <c:pt idx="113">
                  <c:v>110</c:v>
                </c:pt>
                <c:pt idx="114">
                  <c:v>111</c:v>
                </c:pt>
                <c:pt idx="115">
                  <c:v>112</c:v>
                </c:pt>
                <c:pt idx="116">
                  <c:v>113</c:v>
                </c:pt>
                <c:pt idx="117">
                  <c:v>114</c:v>
                </c:pt>
                <c:pt idx="118">
                  <c:v>115</c:v>
                </c:pt>
                <c:pt idx="119">
                  <c:v>116</c:v>
                </c:pt>
                <c:pt idx="120">
                  <c:v>117</c:v>
                </c:pt>
                <c:pt idx="121">
                  <c:v>118</c:v>
                </c:pt>
                <c:pt idx="122">
                  <c:v>119</c:v>
                </c:pt>
                <c:pt idx="123">
                  <c:v>120</c:v>
                </c:pt>
              </c:numCache>
            </c:numRef>
          </c:xVal>
          <c:yVal>
            <c:numRef>
              <c:f>Comparisons!$F$115:$DY$115</c:f>
              <c:numCache>
                <c:formatCode>0</c:formatCode>
                <c:ptCount val="1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numCache>
            </c:numRef>
          </c:yVal>
          <c:smooth val="0"/>
          <c:extLst>
            <c:ext xmlns:c16="http://schemas.microsoft.com/office/drawing/2014/chart" uri="{C3380CC4-5D6E-409C-BE32-E72D297353CC}">
              <c16:uniqueId val="{00000011-86D2-41B5-B102-9C0AC40C2CE1}"/>
            </c:ext>
          </c:extLst>
        </c:ser>
        <c:ser>
          <c:idx val="1"/>
          <c:order val="7"/>
          <c:tx>
            <c:strRef>
              <c:f>Comparisons!$E$116</c:f>
              <c:strCache>
                <c:ptCount val="1"/>
                <c:pt idx="0">
                  <c:v>Scheme 2 Biogenic Carbon</c:v>
                </c:pt>
              </c:strCache>
            </c:strRef>
          </c:tx>
          <c:spPr>
            <a:ln w="25400" cap="rnd">
              <a:solidFill>
                <a:schemeClr val="accent4"/>
              </a:solidFill>
              <a:prstDash val="sysDash"/>
              <a:round/>
            </a:ln>
            <a:effectLst/>
          </c:spPr>
          <c:marker>
            <c:symbol val="none"/>
          </c:marker>
          <c:xVal>
            <c:numRef>
              <c:f>Comparisons!$F$113:$DY$113</c:f>
              <c:numCache>
                <c:formatCode>General</c:formatCode>
                <c:ptCount val="124"/>
                <c:pt idx="2">
                  <c:v>-2</c:v>
                </c:pt>
                <c:pt idx="3">
                  <c:v>0</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pt idx="34">
                  <c:v>31</c:v>
                </c:pt>
                <c:pt idx="35">
                  <c:v>32</c:v>
                </c:pt>
                <c:pt idx="36">
                  <c:v>33</c:v>
                </c:pt>
                <c:pt idx="37">
                  <c:v>34</c:v>
                </c:pt>
                <c:pt idx="38">
                  <c:v>35</c:v>
                </c:pt>
                <c:pt idx="39">
                  <c:v>36</c:v>
                </c:pt>
                <c:pt idx="40">
                  <c:v>37</c:v>
                </c:pt>
                <c:pt idx="41">
                  <c:v>38</c:v>
                </c:pt>
                <c:pt idx="42">
                  <c:v>39</c:v>
                </c:pt>
                <c:pt idx="43">
                  <c:v>40</c:v>
                </c:pt>
                <c:pt idx="44">
                  <c:v>41</c:v>
                </c:pt>
                <c:pt idx="45">
                  <c:v>42</c:v>
                </c:pt>
                <c:pt idx="46">
                  <c:v>43</c:v>
                </c:pt>
                <c:pt idx="47">
                  <c:v>44</c:v>
                </c:pt>
                <c:pt idx="48">
                  <c:v>45</c:v>
                </c:pt>
                <c:pt idx="49">
                  <c:v>46</c:v>
                </c:pt>
                <c:pt idx="50">
                  <c:v>47</c:v>
                </c:pt>
                <c:pt idx="51">
                  <c:v>48</c:v>
                </c:pt>
                <c:pt idx="52">
                  <c:v>49</c:v>
                </c:pt>
                <c:pt idx="53">
                  <c:v>50</c:v>
                </c:pt>
                <c:pt idx="54">
                  <c:v>51</c:v>
                </c:pt>
                <c:pt idx="55">
                  <c:v>52</c:v>
                </c:pt>
                <c:pt idx="56">
                  <c:v>53</c:v>
                </c:pt>
                <c:pt idx="57">
                  <c:v>54</c:v>
                </c:pt>
                <c:pt idx="58">
                  <c:v>55</c:v>
                </c:pt>
                <c:pt idx="59">
                  <c:v>56</c:v>
                </c:pt>
                <c:pt idx="60">
                  <c:v>57</c:v>
                </c:pt>
                <c:pt idx="61">
                  <c:v>58</c:v>
                </c:pt>
                <c:pt idx="62">
                  <c:v>59</c:v>
                </c:pt>
                <c:pt idx="63">
                  <c:v>60</c:v>
                </c:pt>
                <c:pt idx="64">
                  <c:v>61</c:v>
                </c:pt>
                <c:pt idx="65">
                  <c:v>62</c:v>
                </c:pt>
                <c:pt idx="66">
                  <c:v>63</c:v>
                </c:pt>
                <c:pt idx="67">
                  <c:v>64</c:v>
                </c:pt>
                <c:pt idx="68">
                  <c:v>65</c:v>
                </c:pt>
                <c:pt idx="69">
                  <c:v>66</c:v>
                </c:pt>
                <c:pt idx="70">
                  <c:v>67</c:v>
                </c:pt>
                <c:pt idx="71">
                  <c:v>68</c:v>
                </c:pt>
                <c:pt idx="72">
                  <c:v>69</c:v>
                </c:pt>
                <c:pt idx="73">
                  <c:v>70</c:v>
                </c:pt>
                <c:pt idx="74">
                  <c:v>71</c:v>
                </c:pt>
                <c:pt idx="75">
                  <c:v>72</c:v>
                </c:pt>
                <c:pt idx="76">
                  <c:v>73</c:v>
                </c:pt>
                <c:pt idx="77">
                  <c:v>74</c:v>
                </c:pt>
                <c:pt idx="78">
                  <c:v>75</c:v>
                </c:pt>
                <c:pt idx="79">
                  <c:v>76</c:v>
                </c:pt>
                <c:pt idx="80">
                  <c:v>77</c:v>
                </c:pt>
                <c:pt idx="81">
                  <c:v>78</c:v>
                </c:pt>
                <c:pt idx="82">
                  <c:v>79</c:v>
                </c:pt>
                <c:pt idx="83">
                  <c:v>80</c:v>
                </c:pt>
                <c:pt idx="84">
                  <c:v>81</c:v>
                </c:pt>
                <c:pt idx="85">
                  <c:v>82</c:v>
                </c:pt>
                <c:pt idx="86">
                  <c:v>83</c:v>
                </c:pt>
                <c:pt idx="87">
                  <c:v>84</c:v>
                </c:pt>
                <c:pt idx="88">
                  <c:v>85</c:v>
                </c:pt>
                <c:pt idx="89">
                  <c:v>86</c:v>
                </c:pt>
                <c:pt idx="90">
                  <c:v>87</c:v>
                </c:pt>
                <c:pt idx="91">
                  <c:v>88</c:v>
                </c:pt>
                <c:pt idx="92">
                  <c:v>89</c:v>
                </c:pt>
                <c:pt idx="93">
                  <c:v>90</c:v>
                </c:pt>
                <c:pt idx="94">
                  <c:v>91</c:v>
                </c:pt>
                <c:pt idx="95">
                  <c:v>92</c:v>
                </c:pt>
                <c:pt idx="96">
                  <c:v>93</c:v>
                </c:pt>
                <c:pt idx="97">
                  <c:v>94</c:v>
                </c:pt>
                <c:pt idx="98">
                  <c:v>95</c:v>
                </c:pt>
                <c:pt idx="99">
                  <c:v>96</c:v>
                </c:pt>
                <c:pt idx="100">
                  <c:v>97</c:v>
                </c:pt>
                <c:pt idx="101">
                  <c:v>98</c:v>
                </c:pt>
                <c:pt idx="102">
                  <c:v>99</c:v>
                </c:pt>
                <c:pt idx="103">
                  <c:v>100</c:v>
                </c:pt>
                <c:pt idx="104">
                  <c:v>101</c:v>
                </c:pt>
                <c:pt idx="105">
                  <c:v>102</c:v>
                </c:pt>
                <c:pt idx="106">
                  <c:v>103</c:v>
                </c:pt>
                <c:pt idx="107">
                  <c:v>104</c:v>
                </c:pt>
                <c:pt idx="108">
                  <c:v>105</c:v>
                </c:pt>
                <c:pt idx="109">
                  <c:v>106</c:v>
                </c:pt>
                <c:pt idx="110">
                  <c:v>107</c:v>
                </c:pt>
                <c:pt idx="111">
                  <c:v>108</c:v>
                </c:pt>
                <c:pt idx="112">
                  <c:v>109</c:v>
                </c:pt>
                <c:pt idx="113">
                  <c:v>110</c:v>
                </c:pt>
                <c:pt idx="114">
                  <c:v>111</c:v>
                </c:pt>
                <c:pt idx="115">
                  <c:v>112</c:v>
                </c:pt>
                <c:pt idx="116">
                  <c:v>113</c:v>
                </c:pt>
                <c:pt idx="117">
                  <c:v>114</c:v>
                </c:pt>
                <c:pt idx="118">
                  <c:v>115</c:v>
                </c:pt>
                <c:pt idx="119">
                  <c:v>116</c:v>
                </c:pt>
                <c:pt idx="120">
                  <c:v>117</c:v>
                </c:pt>
                <c:pt idx="121">
                  <c:v>118</c:v>
                </c:pt>
                <c:pt idx="122">
                  <c:v>119</c:v>
                </c:pt>
                <c:pt idx="123">
                  <c:v>120</c:v>
                </c:pt>
              </c:numCache>
            </c:numRef>
          </c:xVal>
          <c:yVal>
            <c:numRef>
              <c:f>Comparisons!$F$116:$DY$116</c:f>
              <c:numCache>
                <c:formatCode>0</c:formatCode>
                <c:ptCount val="1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numCache>
            </c:numRef>
          </c:yVal>
          <c:smooth val="0"/>
          <c:extLst>
            <c:ext xmlns:c16="http://schemas.microsoft.com/office/drawing/2014/chart" uri="{C3380CC4-5D6E-409C-BE32-E72D297353CC}">
              <c16:uniqueId val="{00000012-86D2-41B5-B102-9C0AC40C2CE1}"/>
            </c:ext>
          </c:extLst>
        </c:ser>
        <c:ser>
          <c:idx val="4"/>
          <c:order val="8"/>
          <c:tx>
            <c:strRef>
              <c:f>Comparisons!$E$117</c:f>
              <c:strCache>
                <c:ptCount val="1"/>
                <c:pt idx="0">
                  <c:v>Scheme 3 Biogenic Carbon</c:v>
                </c:pt>
              </c:strCache>
            </c:strRef>
          </c:tx>
          <c:spPr>
            <a:ln w="25400" cap="rnd">
              <a:solidFill>
                <a:srgbClr val="195A5F"/>
              </a:solidFill>
              <a:prstDash val="sysDash"/>
              <a:round/>
            </a:ln>
            <a:effectLst/>
          </c:spPr>
          <c:marker>
            <c:symbol val="none"/>
          </c:marker>
          <c:xVal>
            <c:numRef>
              <c:f>Comparisons!$F$113:$DY$113</c:f>
              <c:numCache>
                <c:formatCode>General</c:formatCode>
                <c:ptCount val="124"/>
                <c:pt idx="2">
                  <c:v>-2</c:v>
                </c:pt>
                <c:pt idx="3">
                  <c:v>0</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pt idx="34">
                  <c:v>31</c:v>
                </c:pt>
                <c:pt idx="35">
                  <c:v>32</c:v>
                </c:pt>
                <c:pt idx="36">
                  <c:v>33</c:v>
                </c:pt>
                <c:pt idx="37">
                  <c:v>34</c:v>
                </c:pt>
                <c:pt idx="38">
                  <c:v>35</c:v>
                </c:pt>
                <c:pt idx="39">
                  <c:v>36</c:v>
                </c:pt>
                <c:pt idx="40">
                  <c:v>37</c:v>
                </c:pt>
                <c:pt idx="41">
                  <c:v>38</c:v>
                </c:pt>
                <c:pt idx="42">
                  <c:v>39</c:v>
                </c:pt>
                <c:pt idx="43">
                  <c:v>40</c:v>
                </c:pt>
                <c:pt idx="44">
                  <c:v>41</c:v>
                </c:pt>
                <c:pt idx="45">
                  <c:v>42</c:v>
                </c:pt>
                <c:pt idx="46">
                  <c:v>43</c:v>
                </c:pt>
                <c:pt idx="47">
                  <c:v>44</c:v>
                </c:pt>
                <c:pt idx="48">
                  <c:v>45</c:v>
                </c:pt>
                <c:pt idx="49">
                  <c:v>46</c:v>
                </c:pt>
                <c:pt idx="50">
                  <c:v>47</c:v>
                </c:pt>
                <c:pt idx="51">
                  <c:v>48</c:v>
                </c:pt>
                <c:pt idx="52">
                  <c:v>49</c:v>
                </c:pt>
                <c:pt idx="53">
                  <c:v>50</c:v>
                </c:pt>
                <c:pt idx="54">
                  <c:v>51</c:v>
                </c:pt>
                <c:pt idx="55">
                  <c:v>52</c:v>
                </c:pt>
                <c:pt idx="56">
                  <c:v>53</c:v>
                </c:pt>
                <c:pt idx="57">
                  <c:v>54</c:v>
                </c:pt>
                <c:pt idx="58">
                  <c:v>55</c:v>
                </c:pt>
                <c:pt idx="59">
                  <c:v>56</c:v>
                </c:pt>
                <c:pt idx="60">
                  <c:v>57</c:v>
                </c:pt>
                <c:pt idx="61">
                  <c:v>58</c:v>
                </c:pt>
                <c:pt idx="62">
                  <c:v>59</c:v>
                </c:pt>
                <c:pt idx="63">
                  <c:v>60</c:v>
                </c:pt>
                <c:pt idx="64">
                  <c:v>61</c:v>
                </c:pt>
                <c:pt idx="65">
                  <c:v>62</c:v>
                </c:pt>
                <c:pt idx="66">
                  <c:v>63</c:v>
                </c:pt>
                <c:pt idx="67">
                  <c:v>64</c:v>
                </c:pt>
                <c:pt idx="68">
                  <c:v>65</c:v>
                </c:pt>
                <c:pt idx="69">
                  <c:v>66</c:v>
                </c:pt>
                <c:pt idx="70">
                  <c:v>67</c:v>
                </c:pt>
                <c:pt idx="71">
                  <c:v>68</c:v>
                </c:pt>
                <c:pt idx="72">
                  <c:v>69</c:v>
                </c:pt>
                <c:pt idx="73">
                  <c:v>70</c:v>
                </c:pt>
                <c:pt idx="74">
                  <c:v>71</c:v>
                </c:pt>
                <c:pt idx="75">
                  <c:v>72</c:v>
                </c:pt>
                <c:pt idx="76">
                  <c:v>73</c:v>
                </c:pt>
                <c:pt idx="77">
                  <c:v>74</c:v>
                </c:pt>
                <c:pt idx="78">
                  <c:v>75</c:v>
                </c:pt>
                <c:pt idx="79">
                  <c:v>76</c:v>
                </c:pt>
                <c:pt idx="80">
                  <c:v>77</c:v>
                </c:pt>
                <c:pt idx="81">
                  <c:v>78</c:v>
                </c:pt>
                <c:pt idx="82">
                  <c:v>79</c:v>
                </c:pt>
                <c:pt idx="83">
                  <c:v>80</c:v>
                </c:pt>
                <c:pt idx="84">
                  <c:v>81</c:v>
                </c:pt>
                <c:pt idx="85">
                  <c:v>82</c:v>
                </c:pt>
                <c:pt idx="86">
                  <c:v>83</c:v>
                </c:pt>
                <c:pt idx="87">
                  <c:v>84</c:v>
                </c:pt>
                <c:pt idx="88">
                  <c:v>85</c:v>
                </c:pt>
                <c:pt idx="89">
                  <c:v>86</c:v>
                </c:pt>
                <c:pt idx="90">
                  <c:v>87</c:v>
                </c:pt>
                <c:pt idx="91">
                  <c:v>88</c:v>
                </c:pt>
                <c:pt idx="92">
                  <c:v>89</c:v>
                </c:pt>
                <c:pt idx="93">
                  <c:v>90</c:v>
                </c:pt>
                <c:pt idx="94">
                  <c:v>91</c:v>
                </c:pt>
                <c:pt idx="95">
                  <c:v>92</c:v>
                </c:pt>
                <c:pt idx="96">
                  <c:v>93</c:v>
                </c:pt>
                <c:pt idx="97">
                  <c:v>94</c:v>
                </c:pt>
                <c:pt idx="98">
                  <c:v>95</c:v>
                </c:pt>
                <c:pt idx="99">
                  <c:v>96</c:v>
                </c:pt>
                <c:pt idx="100">
                  <c:v>97</c:v>
                </c:pt>
                <c:pt idx="101">
                  <c:v>98</c:v>
                </c:pt>
                <c:pt idx="102">
                  <c:v>99</c:v>
                </c:pt>
                <c:pt idx="103">
                  <c:v>100</c:v>
                </c:pt>
                <c:pt idx="104">
                  <c:v>101</c:v>
                </c:pt>
                <c:pt idx="105">
                  <c:v>102</c:v>
                </c:pt>
                <c:pt idx="106">
                  <c:v>103</c:v>
                </c:pt>
                <c:pt idx="107">
                  <c:v>104</c:v>
                </c:pt>
                <c:pt idx="108">
                  <c:v>105</c:v>
                </c:pt>
                <c:pt idx="109">
                  <c:v>106</c:v>
                </c:pt>
                <c:pt idx="110">
                  <c:v>107</c:v>
                </c:pt>
                <c:pt idx="111">
                  <c:v>108</c:v>
                </c:pt>
                <c:pt idx="112">
                  <c:v>109</c:v>
                </c:pt>
                <c:pt idx="113">
                  <c:v>110</c:v>
                </c:pt>
                <c:pt idx="114">
                  <c:v>111</c:v>
                </c:pt>
                <c:pt idx="115">
                  <c:v>112</c:v>
                </c:pt>
                <c:pt idx="116">
                  <c:v>113</c:v>
                </c:pt>
                <c:pt idx="117">
                  <c:v>114</c:v>
                </c:pt>
                <c:pt idx="118">
                  <c:v>115</c:v>
                </c:pt>
                <c:pt idx="119">
                  <c:v>116</c:v>
                </c:pt>
                <c:pt idx="120">
                  <c:v>117</c:v>
                </c:pt>
                <c:pt idx="121">
                  <c:v>118</c:v>
                </c:pt>
                <c:pt idx="122">
                  <c:v>119</c:v>
                </c:pt>
                <c:pt idx="123">
                  <c:v>120</c:v>
                </c:pt>
              </c:numCache>
            </c:numRef>
          </c:xVal>
          <c:yVal>
            <c:numRef>
              <c:f>Comparisons!$F$117:$DY$117</c:f>
              <c:numCache>
                <c:formatCode>0</c:formatCode>
                <c:ptCount val="1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numCache>
            </c:numRef>
          </c:yVal>
          <c:smooth val="0"/>
          <c:extLst>
            <c:ext xmlns:c16="http://schemas.microsoft.com/office/drawing/2014/chart" uri="{C3380CC4-5D6E-409C-BE32-E72D297353CC}">
              <c16:uniqueId val="{00000002-71BC-46B2-BA62-C6AF26129A57}"/>
            </c:ext>
          </c:extLst>
        </c:ser>
        <c:ser>
          <c:idx val="5"/>
          <c:order val="9"/>
          <c:tx>
            <c:strRef>
              <c:f>Comparisons!$E$118</c:f>
              <c:strCache>
                <c:ptCount val="1"/>
                <c:pt idx="0">
                  <c:v>Scheme 4 Biogenic Carbon</c:v>
                </c:pt>
              </c:strCache>
            </c:strRef>
          </c:tx>
          <c:spPr>
            <a:ln w="25400" cap="rnd">
              <a:solidFill>
                <a:srgbClr val="97410E"/>
              </a:solidFill>
              <a:prstDash val="sysDash"/>
              <a:round/>
            </a:ln>
            <a:effectLst/>
          </c:spPr>
          <c:marker>
            <c:symbol val="none"/>
          </c:marker>
          <c:xVal>
            <c:numRef>
              <c:f>Comparisons!$F$113:$DY$113</c:f>
              <c:numCache>
                <c:formatCode>General</c:formatCode>
                <c:ptCount val="124"/>
                <c:pt idx="2">
                  <c:v>-2</c:v>
                </c:pt>
                <c:pt idx="3">
                  <c:v>0</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pt idx="34">
                  <c:v>31</c:v>
                </c:pt>
                <c:pt idx="35">
                  <c:v>32</c:v>
                </c:pt>
                <c:pt idx="36">
                  <c:v>33</c:v>
                </c:pt>
                <c:pt idx="37">
                  <c:v>34</c:v>
                </c:pt>
                <c:pt idx="38">
                  <c:v>35</c:v>
                </c:pt>
                <c:pt idx="39">
                  <c:v>36</c:v>
                </c:pt>
                <c:pt idx="40">
                  <c:v>37</c:v>
                </c:pt>
                <c:pt idx="41">
                  <c:v>38</c:v>
                </c:pt>
                <c:pt idx="42">
                  <c:v>39</c:v>
                </c:pt>
                <c:pt idx="43">
                  <c:v>40</c:v>
                </c:pt>
                <c:pt idx="44">
                  <c:v>41</c:v>
                </c:pt>
                <c:pt idx="45">
                  <c:v>42</c:v>
                </c:pt>
                <c:pt idx="46">
                  <c:v>43</c:v>
                </c:pt>
                <c:pt idx="47">
                  <c:v>44</c:v>
                </c:pt>
                <c:pt idx="48">
                  <c:v>45</c:v>
                </c:pt>
                <c:pt idx="49">
                  <c:v>46</c:v>
                </c:pt>
                <c:pt idx="50">
                  <c:v>47</c:v>
                </c:pt>
                <c:pt idx="51">
                  <c:v>48</c:v>
                </c:pt>
                <c:pt idx="52">
                  <c:v>49</c:v>
                </c:pt>
                <c:pt idx="53">
                  <c:v>50</c:v>
                </c:pt>
                <c:pt idx="54">
                  <c:v>51</c:v>
                </c:pt>
                <c:pt idx="55">
                  <c:v>52</c:v>
                </c:pt>
                <c:pt idx="56">
                  <c:v>53</c:v>
                </c:pt>
                <c:pt idx="57">
                  <c:v>54</c:v>
                </c:pt>
                <c:pt idx="58">
                  <c:v>55</c:v>
                </c:pt>
                <c:pt idx="59">
                  <c:v>56</c:v>
                </c:pt>
                <c:pt idx="60">
                  <c:v>57</c:v>
                </c:pt>
                <c:pt idx="61">
                  <c:v>58</c:v>
                </c:pt>
                <c:pt idx="62">
                  <c:v>59</c:v>
                </c:pt>
                <c:pt idx="63">
                  <c:v>60</c:v>
                </c:pt>
                <c:pt idx="64">
                  <c:v>61</c:v>
                </c:pt>
                <c:pt idx="65">
                  <c:v>62</c:v>
                </c:pt>
                <c:pt idx="66">
                  <c:v>63</c:v>
                </c:pt>
                <c:pt idx="67">
                  <c:v>64</c:v>
                </c:pt>
                <c:pt idx="68">
                  <c:v>65</c:v>
                </c:pt>
                <c:pt idx="69">
                  <c:v>66</c:v>
                </c:pt>
                <c:pt idx="70">
                  <c:v>67</c:v>
                </c:pt>
                <c:pt idx="71">
                  <c:v>68</c:v>
                </c:pt>
                <c:pt idx="72">
                  <c:v>69</c:v>
                </c:pt>
                <c:pt idx="73">
                  <c:v>70</c:v>
                </c:pt>
                <c:pt idx="74">
                  <c:v>71</c:v>
                </c:pt>
                <c:pt idx="75">
                  <c:v>72</c:v>
                </c:pt>
                <c:pt idx="76">
                  <c:v>73</c:v>
                </c:pt>
                <c:pt idx="77">
                  <c:v>74</c:v>
                </c:pt>
                <c:pt idx="78">
                  <c:v>75</c:v>
                </c:pt>
                <c:pt idx="79">
                  <c:v>76</c:v>
                </c:pt>
                <c:pt idx="80">
                  <c:v>77</c:v>
                </c:pt>
                <c:pt idx="81">
                  <c:v>78</c:v>
                </c:pt>
                <c:pt idx="82">
                  <c:v>79</c:v>
                </c:pt>
                <c:pt idx="83">
                  <c:v>80</c:v>
                </c:pt>
                <c:pt idx="84">
                  <c:v>81</c:v>
                </c:pt>
                <c:pt idx="85">
                  <c:v>82</c:v>
                </c:pt>
                <c:pt idx="86">
                  <c:v>83</c:v>
                </c:pt>
                <c:pt idx="87">
                  <c:v>84</c:v>
                </c:pt>
                <c:pt idx="88">
                  <c:v>85</c:v>
                </c:pt>
                <c:pt idx="89">
                  <c:v>86</c:v>
                </c:pt>
                <c:pt idx="90">
                  <c:v>87</c:v>
                </c:pt>
                <c:pt idx="91">
                  <c:v>88</c:v>
                </c:pt>
                <c:pt idx="92">
                  <c:v>89</c:v>
                </c:pt>
                <c:pt idx="93">
                  <c:v>90</c:v>
                </c:pt>
                <c:pt idx="94">
                  <c:v>91</c:v>
                </c:pt>
                <c:pt idx="95">
                  <c:v>92</c:v>
                </c:pt>
                <c:pt idx="96">
                  <c:v>93</c:v>
                </c:pt>
                <c:pt idx="97">
                  <c:v>94</c:v>
                </c:pt>
                <c:pt idx="98">
                  <c:v>95</c:v>
                </c:pt>
                <c:pt idx="99">
                  <c:v>96</c:v>
                </c:pt>
                <c:pt idx="100">
                  <c:v>97</c:v>
                </c:pt>
                <c:pt idx="101">
                  <c:v>98</c:v>
                </c:pt>
                <c:pt idx="102">
                  <c:v>99</c:v>
                </c:pt>
                <c:pt idx="103">
                  <c:v>100</c:v>
                </c:pt>
                <c:pt idx="104">
                  <c:v>101</c:v>
                </c:pt>
                <c:pt idx="105">
                  <c:v>102</c:v>
                </c:pt>
                <c:pt idx="106">
                  <c:v>103</c:v>
                </c:pt>
                <c:pt idx="107">
                  <c:v>104</c:v>
                </c:pt>
                <c:pt idx="108">
                  <c:v>105</c:v>
                </c:pt>
                <c:pt idx="109">
                  <c:v>106</c:v>
                </c:pt>
                <c:pt idx="110">
                  <c:v>107</c:v>
                </c:pt>
                <c:pt idx="111">
                  <c:v>108</c:v>
                </c:pt>
                <c:pt idx="112">
                  <c:v>109</c:v>
                </c:pt>
                <c:pt idx="113">
                  <c:v>110</c:v>
                </c:pt>
                <c:pt idx="114">
                  <c:v>111</c:v>
                </c:pt>
                <c:pt idx="115">
                  <c:v>112</c:v>
                </c:pt>
                <c:pt idx="116">
                  <c:v>113</c:v>
                </c:pt>
                <c:pt idx="117">
                  <c:v>114</c:v>
                </c:pt>
                <c:pt idx="118">
                  <c:v>115</c:v>
                </c:pt>
                <c:pt idx="119">
                  <c:v>116</c:v>
                </c:pt>
                <c:pt idx="120">
                  <c:v>117</c:v>
                </c:pt>
                <c:pt idx="121">
                  <c:v>118</c:v>
                </c:pt>
                <c:pt idx="122">
                  <c:v>119</c:v>
                </c:pt>
                <c:pt idx="123">
                  <c:v>120</c:v>
                </c:pt>
              </c:numCache>
            </c:numRef>
          </c:xVal>
          <c:yVal>
            <c:numRef>
              <c:f>Comparisons!$F$118:$DY$118</c:f>
              <c:numCache>
                <c:formatCode>0</c:formatCode>
                <c:ptCount val="1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numCache>
            </c:numRef>
          </c:yVal>
          <c:smooth val="0"/>
          <c:extLst>
            <c:ext xmlns:c16="http://schemas.microsoft.com/office/drawing/2014/chart" uri="{C3380CC4-5D6E-409C-BE32-E72D297353CC}">
              <c16:uniqueId val="{00000003-71BC-46B2-BA62-C6AF26129A57}"/>
            </c:ext>
          </c:extLst>
        </c:ser>
        <c:ser>
          <c:idx val="6"/>
          <c:order val="10"/>
          <c:tx>
            <c:strRef>
              <c:f>Comparisons!$E$119</c:f>
              <c:strCache>
                <c:ptCount val="1"/>
                <c:pt idx="0">
                  <c:v>Scheme 5 Biogenic Carbon</c:v>
                </c:pt>
              </c:strCache>
            </c:strRef>
          </c:tx>
          <c:spPr>
            <a:ln w="25400" cap="rnd">
              <a:solidFill>
                <a:srgbClr val="322E43"/>
              </a:solidFill>
              <a:prstDash val="sysDash"/>
              <a:round/>
            </a:ln>
            <a:effectLst/>
          </c:spPr>
          <c:marker>
            <c:symbol val="none"/>
          </c:marker>
          <c:xVal>
            <c:numRef>
              <c:f>Comparisons!$F$113:$DY$113</c:f>
              <c:numCache>
                <c:formatCode>General</c:formatCode>
                <c:ptCount val="124"/>
                <c:pt idx="2">
                  <c:v>-2</c:v>
                </c:pt>
                <c:pt idx="3">
                  <c:v>0</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pt idx="34">
                  <c:v>31</c:v>
                </c:pt>
                <c:pt idx="35">
                  <c:v>32</c:v>
                </c:pt>
                <c:pt idx="36">
                  <c:v>33</c:v>
                </c:pt>
                <c:pt idx="37">
                  <c:v>34</c:v>
                </c:pt>
                <c:pt idx="38">
                  <c:v>35</c:v>
                </c:pt>
                <c:pt idx="39">
                  <c:v>36</c:v>
                </c:pt>
                <c:pt idx="40">
                  <c:v>37</c:v>
                </c:pt>
                <c:pt idx="41">
                  <c:v>38</c:v>
                </c:pt>
                <c:pt idx="42">
                  <c:v>39</c:v>
                </c:pt>
                <c:pt idx="43">
                  <c:v>40</c:v>
                </c:pt>
                <c:pt idx="44">
                  <c:v>41</c:v>
                </c:pt>
                <c:pt idx="45">
                  <c:v>42</c:v>
                </c:pt>
                <c:pt idx="46">
                  <c:v>43</c:v>
                </c:pt>
                <c:pt idx="47">
                  <c:v>44</c:v>
                </c:pt>
                <c:pt idx="48">
                  <c:v>45</c:v>
                </c:pt>
                <c:pt idx="49">
                  <c:v>46</c:v>
                </c:pt>
                <c:pt idx="50">
                  <c:v>47</c:v>
                </c:pt>
                <c:pt idx="51">
                  <c:v>48</c:v>
                </c:pt>
                <c:pt idx="52">
                  <c:v>49</c:v>
                </c:pt>
                <c:pt idx="53">
                  <c:v>50</c:v>
                </c:pt>
                <c:pt idx="54">
                  <c:v>51</c:v>
                </c:pt>
                <c:pt idx="55">
                  <c:v>52</c:v>
                </c:pt>
                <c:pt idx="56">
                  <c:v>53</c:v>
                </c:pt>
                <c:pt idx="57">
                  <c:v>54</c:v>
                </c:pt>
                <c:pt idx="58">
                  <c:v>55</c:v>
                </c:pt>
                <c:pt idx="59">
                  <c:v>56</c:v>
                </c:pt>
                <c:pt idx="60">
                  <c:v>57</c:v>
                </c:pt>
                <c:pt idx="61">
                  <c:v>58</c:v>
                </c:pt>
                <c:pt idx="62">
                  <c:v>59</c:v>
                </c:pt>
                <c:pt idx="63">
                  <c:v>60</c:v>
                </c:pt>
                <c:pt idx="64">
                  <c:v>61</c:v>
                </c:pt>
                <c:pt idx="65">
                  <c:v>62</c:v>
                </c:pt>
                <c:pt idx="66">
                  <c:v>63</c:v>
                </c:pt>
                <c:pt idx="67">
                  <c:v>64</c:v>
                </c:pt>
                <c:pt idx="68">
                  <c:v>65</c:v>
                </c:pt>
                <c:pt idx="69">
                  <c:v>66</c:v>
                </c:pt>
                <c:pt idx="70">
                  <c:v>67</c:v>
                </c:pt>
                <c:pt idx="71">
                  <c:v>68</c:v>
                </c:pt>
                <c:pt idx="72">
                  <c:v>69</c:v>
                </c:pt>
                <c:pt idx="73">
                  <c:v>70</c:v>
                </c:pt>
                <c:pt idx="74">
                  <c:v>71</c:v>
                </c:pt>
                <c:pt idx="75">
                  <c:v>72</c:v>
                </c:pt>
                <c:pt idx="76">
                  <c:v>73</c:v>
                </c:pt>
                <c:pt idx="77">
                  <c:v>74</c:v>
                </c:pt>
                <c:pt idx="78">
                  <c:v>75</c:v>
                </c:pt>
                <c:pt idx="79">
                  <c:v>76</c:v>
                </c:pt>
                <c:pt idx="80">
                  <c:v>77</c:v>
                </c:pt>
                <c:pt idx="81">
                  <c:v>78</c:v>
                </c:pt>
                <c:pt idx="82">
                  <c:v>79</c:v>
                </c:pt>
                <c:pt idx="83">
                  <c:v>80</c:v>
                </c:pt>
                <c:pt idx="84">
                  <c:v>81</c:v>
                </c:pt>
                <c:pt idx="85">
                  <c:v>82</c:v>
                </c:pt>
                <c:pt idx="86">
                  <c:v>83</c:v>
                </c:pt>
                <c:pt idx="87">
                  <c:v>84</c:v>
                </c:pt>
                <c:pt idx="88">
                  <c:v>85</c:v>
                </c:pt>
                <c:pt idx="89">
                  <c:v>86</c:v>
                </c:pt>
                <c:pt idx="90">
                  <c:v>87</c:v>
                </c:pt>
                <c:pt idx="91">
                  <c:v>88</c:v>
                </c:pt>
                <c:pt idx="92">
                  <c:v>89</c:v>
                </c:pt>
                <c:pt idx="93">
                  <c:v>90</c:v>
                </c:pt>
                <c:pt idx="94">
                  <c:v>91</c:v>
                </c:pt>
                <c:pt idx="95">
                  <c:v>92</c:v>
                </c:pt>
                <c:pt idx="96">
                  <c:v>93</c:v>
                </c:pt>
                <c:pt idx="97">
                  <c:v>94</c:v>
                </c:pt>
                <c:pt idx="98">
                  <c:v>95</c:v>
                </c:pt>
                <c:pt idx="99">
                  <c:v>96</c:v>
                </c:pt>
                <c:pt idx="100">
                  <c:v>97</c:v>
                </c:pt>
                <c:pt idx="101">
                  <c:v>98</c:v>
                </c:pt>
                <c:pt idx="102">
                  <c:v>99</c:v>
                </c:pt>
                <c:pt idx="103">
                  <c:v>100</c:v>
                </c:pt>
                <c:pt idx="104">
                  <c:v>101</c:v>
                </c:pt>
                <c:pt idx="105">
                  <c:v>102</c:v>
                </c:pt>
                <c:pt idx="106">
                  <c:v>103</c:v>
                </c:pt>
                <c:pt idx="107">
                  <c:v>104</c:v>
                </c:pt>
                <c:pt idx="108">
                  <c:v>105</c:v>
                </c:pt>
                <c:pt idx="109">
                  <c:v>106</c:v>
                </c:pt>
                <c:pt idx="110">
                  <c:v>107</c:v>
                </c:pt>
                <c:pt idx="111">
                  <c:v>108</c:v>
                </c:pt>
                <c:pt idx="112">
                  <c:v>109</c:v>
                </c:pt>
                <c:pt idx="113">
                  <c:v>110</c:v>
                </c:pt>
                <c:pt idx="114">
                  <c:v>111</c:v>
                </c:pt>
                <c:pt idx="115">
                  <c:v>112</c:v>
                </c:pt>
                <c:pt idx="116">
                  <c:v>113</c:v>
                </c:pt>
                <c:pt idx="117">
                  <c:v>114</c:v>
                </c:pt>
                <c:pt idx="118">
                  <c:v>115</c:v>
                </c:pt>
                <c:pt idx="119">
                  <c:v>116</c:v>
                </c:pt>
                <c:pt idx="120">
                  <c:v>117</c:v>
                </c:pt>
                <c:pt idx="121">
                  <c:v>118</c:v>
                </c:pt>
                <c:pt idx="122">
                  <c:v>119</c:v>
                </c:pt>
                <c:pt idx="123">
                  <c:v>120</c:v>
                </c:pt>
              </c:numCache>
            </c:numRef>
          </c:xVal>
          <c:yVal>
            <c:numRef>
              <c:f>Comparisons!$F$119:$DY$119</c:f>
              <c:numCache>
                <c:formatCode>0</c:formatCode>
                <c:ptCount val="1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numCache>
            </c:numRef>
          </c:yVal>
          <c:smooth val="0"/>
          <c:extLst>
            <c:ext xmlns:c16="http://schemas.microsoft.com/office/drawing/2014/chart" uri="{C3380CC4-5D6E-409C-BE32-E72D297353CC}">
              <c16:uniqueId val="{00000004-71BC-46B2-BA62-C6AF26129A57}"/>
            </c:ext>
          </c:extLst>
        </c:ser>
        <c:ser>
          <c:idx val="7"/>
          <c:order val="11"/>
          <c:tx>
            <c:strRef>
              <c:f>Comparisons!$E$120</c:f>
              <c:strCache>
                <c:ptCount val="1"/>
                <c:pt idx="0">
                  <c:v>Scheme 6 Biogenic Carbon</c:v>
                </c:pt>
              </c:strCache>
            </c:strRef>
          </c:tx>
          <c:spPr>
            <a:ln w="25400" cap="rnd">
              <a:solidFill>
                <a:srgbClr val="0F3438"/>
              </a:solidFill>
              <a:prstDash val="sysDash"/>
              <a:round/>
            </a:ln>
            <a:effectLst/>
          </c:spPr>
          <c:marker>
            <c:symbol val="none"/>
          </c:marker>
          <c:xVal>
            <c:numRef>
              <c:f>Comparisons!$F$113:$DY$113</c:f>
              <c:numCache>
                <c:formatCode>General</c:formatCode>
                <c:ptCount val="124"/>
                <c:pt idx="2">
                  <c:v>-2</c:v>
                </c:pt>
                <c:pt idx="3">
                  <c:v>0</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pt idx="34">
                  <c:v>31</c:v>
                </c:pt>
                <c:pt idx="35">
                  <c:v>32</c:v>
                </c:pt>
                <c:pt idx="36">
                  <c:v>33</c:v>
                </c:pt>
                <c:pt idx="37">
                  <c:v>34</c:v>
                </c:pt>
                <c:pt idx="38">
                  <c:v>35</c:v>
                </c:pt>
                <c:pt idx="39">
                  <c:v>36</c:v>
                </c:pt>
                <c:pt idx="40">
                  <c:v>37</c:v>
                </c:pt>
                <c:pt idx="41">
                  <c:v>38</c:v>
                </c:pt>
                <c:pt idx="42">
                  <c:v>39</c:v>
                </c:pt>
                <c:pt idx="43">
                  <c:v>40</c:v>
                </c:pt>
                <c:pt idx="44">
                  <c:v>41</c:v>
                </c:pt>
                <c:pt idx="45">
                  <c:v>42</c:v>
                </c:pt>
                <c:pt idx="46">
                  <c:v>43</c:v>
                </c:pt>
                <c:pt idx="47">
                  <c:v>44</c:v>
                </c:pt>
                <c:pt idx="48">
                  <c:v>45</c:v>
                </c:pt>
                <c:pt idx="49">
                  <c:v>46</c:v>
                </c:pt>
                <c:pt idx="50">
                  <c:v>47</c:v>
                </c:pt>
                <c:pt idx="51">
                  <c:v>48</c:v>
                </c:pt>
                <c:pt idx="52">
                  <c:v>49</c:v>
                </c:pt>
                <c:pt idx="53">
                  <c:v>50</c:v>
                </c:pt>
                <c:pt idx="54">
                  <c:v>51</c:v>
                </c:pt>
                <c:pt idx="55">
                  <c:v>52</c:v>
                </c:pt>
                <c:pt idx="56">
                  <c:v>53</c:v>
                </c:pt>
                <c:pt idx="57">
                  <c:v>54</c:v>
                </c:pt>
                <c:pt idx="58">
                  <c:v>55</c:v>
                </c:pt>
                <c:pt idx="59">
                  <c:v>56</c:v>
                </c:pt>
                <c:pt idx="60">
                  <c:v>57</c:v>
                </c:pt>
                <c:pt idx="61">
                  <c:v>58</c:v>
                </c:pt>
                <c:pt idx="62">
                  <c:v>59</c:v>
                </c:pt>
                <c:pt idx="63">
                  <c:v>60</c:v>
                </c:pt>
                <c:pt idx="64">
                  <c:v>61</c:v>
                </c:pt>
                <c:pt idx="65">
                  <c:v>62</c:v>
                </c:pt>
                <c:pt idx="66">
                  <c:v>63</c:v>
                </c:pt>
                <c:pt idx="67">
                  <c:v>64</c:v>
                </c:pt>
                <c:pt idx="68">
                  <c:v>65</c:v>
                </c:pt>
                <c:pt idx="69">
                  <c:v>66</c:v>
                </c:pt>
                <c:pt idx="70">
                  <c:v>67</c:v>
                </c:pt>
                <c:pt idx="71">
                  <c:v>68</c:v>
                </c:pt>
                <c:pt idx="72">
                  <c:v>69</c:v>
                </c:pt>
                <c:pt idx="73">
                  <c:v>70</c:v>
                </c:pt>
                <c:pt idx="74">
                  <c:v>71</c:v>
                </c:pt>
                <c:pt idx="75">
                  <c:v>72</c:v>
                </c:pt>
                <c:pt idx="76">
                  <c:v>73</c:v>
                </c:pt>
                <c:pt idx="77">
                  <c:v>74</c:v>
                </c:pt>
                <c:pt idx="78">
                  <c:v>75</c:v>
                </c:pt>
                <c:pt idx="79">
                  <c:v>76</c:v>
                </c:pt>
                <c:pt idx="80">
                  <c:v>77</c:v>
                </c:pt>
                <c:pt idx="81">
                  <c:v>78</c:v>
                </c:pt>
                <c:pt idx="82">
                  <c:v>79</c:v>
                </c:pt>
                <c:pt idx="83">
                  <c:v>80</c:v>
                </c:pt>
                <c:pt idx="84">
                  <c:v>81</c:v>
                </c:pt>
                <c:pt idx="85">
                  <c:v>82</c:v>
                </c:pt>
                <c:pt idx="86">
                  <c:v>83</c:v>
                </c:pt>
                <c:pt idx="87">
                  <c:v>84</c:v>
                </c:pt>
                <c:pt idx="88">
                  <c:v>85</c:v>
                </c:pt>
                <c:pt idx="89">
                  <c:v>86</c:v>
                </c:pt>
                <c:pt idx="90">
                  <c:v>87</c:v>
                </c:pt>
                <c:pt idx="91">
                  <c:v>88</c:v>
                </c:pt>
                <c:pt idx="92">
                  <c:v>89</c:v>
                </c:pt>
                <c:pt idx="93">
                  <c:v>90</c:v>
                </c:pt>
                <c:pt idx="94">
                  <c:v>91</c:v>
                </c:pt>
                <c:pt idx="95">
                  <c:v>92</c:v>
                </c:pt>
                <c:pt idx="96">
                  <c:v>93</c:v>
                </c:pt>
                <c:pt idx="97">
                  <c:v>94</c:v>
                </c:pt>
                <c:pt idx="98">
                  <c:v>95</c:v>
                </c:pt>
                <c:pt idx="99">
                  <c:v>96</c:v>
                </c:pt>
                <c:pt idx="100">
                  <c:v>97</c:v>
                </c:pt>
                <c:pt idx="101">
                  <c:v>98</c:v>
                </c:pt>
                <c:pt idx="102">
                  <c:v>99</c:v>
                </c:pt>
                <c:pt idx="103">
                  <c:v>100</c:v>
                </c:pt>
                <c:pt idx="104">
                  <c:v>101</c:v>
                </c:pt>
                <c:pt idx="105">
                  <c:v>102</c:v>
                </c:pt>
                <c:pt idx="106">
                  <c:v>103</c:v>
                </c:pt>
                <c:pt idx="107">
                  <c:v>104</c:v>
                </c:pt>
                <c:pt idx="108">
                  <c:v>105</c:v>
                </c:pt>
                <c:pt idx="109">
                  <c:v>106</c:v>
                </c:pt>
                <c:pt idx="110">
                  <c:v>107</c:v>
                </c:pt>
                <c:pt idx="111">
                  <c:v>108</c:v>
                </c:pt>
                <c:pt idx="112">
                  <c:v>109</c:v>
                </c:pt>
                <c:pt idx="113">
                  <c:v>110</c:v>
                </c:pt>
                <c:pt idx="114">
                  <c:v>111</c:v>
                </c:pt>
                <c:pt idx="115">
                  <c:v>112</c:v>
                </c:pt>
                <c:pt idx="116">
                  <c:v>113</c:v>
                </c:pt>
                <c:pt idx="117">
                  <c:v>114</c:v>
                </c:pt>
                <c:pt idx="118">
                  <c:v>115</c:v>
                </c:pt>
                <c:pt idx="119">
                  <c:v>116</c:v>
                </c:pt>
                <c:pt idx="120">
                  <c:v>117</c:v>
                </c:pt>
                <c:pt idx="121">
                  <c:v>118</c:v>
                </c:pt>
                <c:pt idx="122">
                  <c:v>119</c:v>
                </c:pt>
                <c:pt idx="123">
                  <c:v>120</c:v>
                </c:pt>
              </c:numCache>
            </c:numRef>
          </c:xVal>
          <c:yVal>
            <c:numRef>
              <c:f>Comparisons!$F$120:$DY$120</c:f>
              <c:numCache>
                <c:formatCode>0</c:formatCode>
                <c:ptCount val="1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numCache>
            </c:numRef>
          </c:yVal>
          <c:smooth val="0"/>
          <c:extLst>
            <c:ext xmlns:c16="http://schemas.microsoft.com/office/drawing/2014/chart" uri="{C3380CC4-5D6E-409C-BE32-E72D297353CC}">
              <c16:uniqueId val="{00000005-71BC-46B2-BA62-C6AF26129A57}"/>
            </c:ext>
          </c:extLst>
        </c:ser>
        <c:dLbls>
          <c:showLegendKey val="0"/>
          <c:showVal val="0"/>
          <c:showCatName val="0"/>
          <c:showSerName val="0"/>
          <c:showPercent val="0"/>
          <c:showBubbleSize val="0"/>
        </c:dLbls>
        <c:axId val="343650223"/>
        <c:axId val="343650639"/>
      </c:scatterChart>
      <c:valAx>
        <c:axId val="343650223"/>
        <c:scaling>
          <c:orientation val="minMax"/>
          <c:max val="120"/>
          <c:min val="-5"/>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Years</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343650639"/>
        <c:crosses val="autoZero"/>
        <c:crossBetween val="midCat"/>
        <c:majorUnit val="5"/>
      </c:valAx>
      <c:valAx>
        <c:axId val="343650639"/>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Carbon emissions [tCO</a:t>
                </a:r>
                <a:r>
                  <a:rPr lang="en-GB" baseline="-25000"/>
                  <a:t>2</a:t>
                </a:r>
                <a:r>
                  <a:rPr lang="en-GB"/>
                  <a:t>e]</a:t>
                </a:r>
              </a:p>
              <a:p>
                <a:pPr>
                  <a:defRPr/>
                </a:pPr>
                <a:endParaRPr lang="en-GB"/>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low"/>
        <c:spPr>
          <a:noFill/>
          <a:ln w="9525" cap="flat" cmpd="sng" algn="ctr">
            <a:no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343650223"/>
        <c:crosses val="autoZero"/>
        <c:crossBetween val="midCat"/>
      </c:valAx>
      <c:spPr>
        <a:noFill/>
        <a:ln>
          <a:noFill/>
        </a:ln>
        <a:effectLst/>
      </c:spPr>
    </c:plotArea>
    <c:legend>
      <c:legendPos val="b"/>
      <c:layout>
        <c:manualLayout>
          <c:xMode val="edge"/>
          <c:yMode val="edge"/>
          <c:x val="6.4743576420022389E-2"/>
          <c:y val="0.9082742907542799"/>
          <c:w val="0.87051277810757954"/>
          <c:h val="6.0475713517646336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orientation="portrait"/>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en-GB" sz="1400" b="1" i="0" u="none" strike="noStrike" kern="1200" spc="0" baseline="0">
                <a:solidFill>
                  <a:srgbClr val="269C6F"/>
                </a:solidFill>
                <a:effectLst/>
                <a:latin typeface="+mn-lt"/>
                <a:ea typeface="+mn-ea"/>
                <a:cs typeface="+mn-cs"/>
              </a:defRPr>
            </a:pPr>
            <a:r>
              <a:rPr lang="en-GB" sz="1400" b="1" i="0" u="none" strike="noStrike" kern="1200" spc="0" baseline="0">
                <a:solidFill>
                  <a:srgbClr val="269C6F"/>
                </a:solidFill>
                <a:effectLst/>
                <a:latin typeface="+mn-lt"/>
                <a:ea typeface="+mn-ea"/>
                <a:cs typeface="+mn-cs"/>
              </a:rPr>
              <a:t>Estimated embodied carbon (tCO</a:t>
            </a:r>
            <a:r>
              <a:rPr lang="en-GB" sz="1400" b="1" i="0" u="none" strike="noStrike" kern="1200" spc="0" baseline="-25000">
                <a:solidFill>
                  <a:srgbClr val="269C6F"/>
                </a:solidFill>
                <a:effectLst/>
                <a:latin typeface="+mn-lt"/>
                <a:ea typeface="+mn-ea"/>
                <a:cs typeface="+mn-cs"/>
              </a:rPr>
              <a:t>2</a:t>
            </a:r>
            <a:r>
              <a:rPr lang="en-GB" sz="1400" b="1" i="0" u="none" strike="noStrike" kern="1200" spc="0" baseline="0">
                <a:solidFill>
                  <a:srgbClr val="269C6F"/>
                </a:solidFill>
                <a:effectLst/>
                <a:latin typeface="+mn-lt"/>
                <a:ea typeface="+mn-ea"/>
                <a:cs typeface="+mn-cs"/>
              </a:rPr>
              <a:t>e) by lifecycle stages</a:t>
            </a:r>
          </a:p>
        </c:rich>
      </c:tx>
      <c:layout>
        <c:manualLayout>
          <c:xMode val="edge"/>
          <c:yMode val="edge"/>
          <c:x val="0.12853078670937942"/>
          <c:y val="1.2821508077611376E-2"/>
        </c:manualLayout>
      </c:layout>
      <c:overlay val="0"/>
      <c:spPr>
        <a:noFill/>
        <a:ln>
          <a:noFill/>
        </a:ln>
        <a:effectLst/>
      </c:spPr>
      <c:txPr>
        <a:bodyPr rot="0" spcFirstLastPara="1" vertOverflow="ellipsis" vert="horz" wrap="square" anchor="ctr" anchorCtr="1"/>
        <a:lstStyle/>
        <a:p>
          <a:pPr algn="ctr" rtl="0">
            <a:defRPr lang="en-GB" sz="1400" b="1" i="0" u="none" strike="noStrike" kern="1200" spc="0" baseline="0">
              <a:solidFill>
                <a:srgbClr val="269C6F"/>
              </a:solidFill>
              <a:effectLst/>
              <a:latin typeface="+mn-lt"/>
              <a:ea typeface="+mn-ea"/>
              <a:cs typeface="+mn-cs"/>
            </a:defRPr>
          </a:pPr>
          <a:endParaRPr lang="en-US"/>
        </a:p>
      </c:txPr>
    </c:title>
    <c:autoTitleDeleted val="0"/>
    <c:plotArea>
      <c:layout>
        <c:manualLayout>
          <c:layoutTarget val="inner"/>
          <c:xMode val="edge"/>
          <c:yMode val="edge"/>
          <c:x val="0.14871042292255196"/>
          <c:y val="0.20278299735501767"/>
          <c:w val="0.83037192017502126"/>
          <c:h val="0.67164258999654047"/>
        </c:manualLayout>
      </c:layout>
      <c:barChart>
        <c:barDir val="col"/>
        <c:grouping val="clustered"/>
        <c:varyColors val="0"/>
        <c:ser>
          <c:idx val="8"/>
          <c:order val="0"/>
          <c:tx>
            <c:v>A0</c:v>
          </c:tx>
          <c:spPr>
            <a:solidFill>
              <a:schemeClr val="accent3">
                <a:lumMod val="6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Comparisons!$I$104:$I$109</c:f>
              <c:numCache>
                <c:formatCode>0.00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4716-477D-917B-54BDD333C599}"/>
            </c:ext>
          </c:extLst>
        </c:ser>
        <c:ser>
          <c:idx val="0"/>
          <c:order val="1"/>
          <c:tx>
            <c:strRef>
              <c:f>Comparisons!$J$103</c:f>
              <c:strCache>
                <c:ptCount val="1"/>
                <c:pt idx="0">
                  <c:v>A1-A3</c:v>
                </c:pt>
              </c:strCache>
            </c:strRef>
          </c:tx>
          <c:spPr>
            <a:solidFill>
              <a:schemeClr val="accent1"/>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700" b="0" i="0" u="none" strike="noStrike" kern="1200" baseline="0">
                    <a:solidFill>
                      <a:srgbClr val="4D4F53"/>
                    </a:solidFill>
                    <a:latin typeface="+mn-lt"/>
                    <a:ea typeface="+mn-ea"/>
                    <a:cs typeface="+mn-cs"/>
                  </a:defRPr>
                </a:pPr>
                <a:endParaRPr lang="en-US"/>
              </a:p>
            </c:txPr>
            <c:dLblPos val="outEnd"/>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Comparisons!$F$104:$F$109</c:f>
              <c:strCache>
                <c:ptCount val="6"/>
                <c:pt idx="0">
                  <c:v>Scheme 1</c:v>
                </c:pt>
                <c:pt idx="1">
                  <c:v>Scheme 2</c:v>
                </c:pt>
                <c:pt idx="2">
                  <c:v>Scheme 3</c:v>
                </c:pt>
                <c:pt idx="3">
                  <c:v>Scheme 4</c:v>
                </c:pt>
                <c:pt idx="4">
                  <c:v>Scheme 5</c:v>
                </c:pt>
                <c:pt idx="5">
                  <c:v>Scheme 6</c:v>
                </c:pt>
              </c:strCache>
            </c:strRef>
          </c:cat>
          <c:val>
            <c:numRef>
              <c:f>Comparisons!$J$104:$J$109</c:f>
              <c:numCache>
                <c:formatCode>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3E94-4555-AFAA-554BEDEADE00}"/>
            </c:ext>
          </c:extLst>
        </c:ser>
        <c:ser>
          <c:idx val="1"/>
          <c:order val="2"/>
          <c:tx>
            <c:strRef>
              <c:f>Comparisons!$K$103</c:f>
              <c:strCache>
                <c:ptCount val="1"/>
                <c:pt idx="0">
                  <c:v>A4</c:v>
                </c:pt>
              </c:strCache>
            </c:strRef>
          </c:tx>
          <c:spPr>
            <a:solidFill>
              <a:schemeClr val="accent2"/>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700" b="0" i="0" u="none" strike="noStrike" kern="1200" baseline="0">
                    <a:solidFill>
                      <a:srgbClr val="4D4F53"/>
                    </a:solidFill>
                    <a:latin typeface="+mn-lt"/>
                    <a:ea typeface="+mn-ea"/>
                    <a:cs typeface="+mn-cs"/>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strRef>
              <c:f>Comparisons!$F$104:$F$109</c:f>
              <c:strCache>
                <c:ptCount val="6"/>
                <c:pt idx="0">
                  <c:v>Scheme 1</c:v>
                </c:pt>
                <c:pt idx="1">
                  <c:v>Scheme 2</c:v>
                </c:pt>
                <c:pt idx="2">
                  <c:v>Scheme 3</c:v>
                </c:pt>
                <c:pt idx="3">
                  <c:v>Scheme 4</c:v>
                </c:pt>
                <c:pt idx="4">
                  <c:v>Scheme 5</c:v>
                </c:pt>
                <c:pt idx="5">
                  <c:v>Scheme 6</c:v>
                </c:pt>
              </c:strCache>
            </c:strRef>
          </c:cat>
          <c:val>
            <c:numRef>
              <c:f>Comparisons!$K$104:$K$109</c:f>
              <c:numCache>
                <c:formatCode>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3E94-4555-AFAA-554BEDEADE00}"/>
            </c:ext>
          </c:extLst>
        </c:ser>
        <c:ser>
          <c:idx val="2"/>
          <c:order val="3"/>
          <c:tx>
            <c:strRef>
              <c:f>Comparisons!$L$103</c:f>
              <c:strCache>
                <c:ptCount val="1"/>
                <c:pt idx="0">
                  <c:v>A5</c:v>
                </c:pt>
              </c:strCache>
            </c:strRef>
          </c:tx>
          <c:spPr>
            <a:solidFill>
              <a:schemeClr val="accent3"/>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700" b="0" i="0" u="none" strike="noStrike" kern="1200" baseline="0">
                    <a:solidFill>
                      <a:srgbClr val="4D4F53"/>
                    </a:solidFill>
                    <a:latin typeface="+mn-lt"/>
                    <a:ea typeface="+mn-ea"/>
                    <a:cs typeface="+mn-cs"/>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strRef>
              <c:f>Comparisons!$F$104:$F$109</c:f>
              <c:strCache>
                <c:ptCount val="6"/>
                <c:pt idx="0">
                  <c:v>Scheme 1</c:v>
                </c:pt>
                <c:pt idx="1">
                  <c:v>Scheme 2</c:v>
                </c:pt>
                <c:pt idx="2">
                  <c:v>Scheme 3</c:v>
                </c:pt>
                <c:pt idx="3">
                  <c:v>Scheme 4</c:v>
                </c:pt>
                <c:pt idx="4">
                  <c:v>Scheme 5</c:v>
                </c:pt>
                <c:pt idx="5">
                  <c:v>Scheme 6</c:v>
                </c:pt>
              </c:strCache>
            </c:strRef>
          </c:cat>
          <c:val>
            <c:numRef>
              <c:f>Comparisons!$L$104:$L$109</c:f>
              <c:numCache>
                <c:formatCode>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2-3E94-4555-AFAA-554BEDEADE00}"/>
            </c:ext>
          </c:extLst>
        </c:ser>
        <c:ser>
          <c:idx val="7"/>
          <c:order val="4"/>
          <c:tx>
            <c:strRef>
              <c:f>Comparisons!$U$103</c:f>
              <c:strCache>
                <c:ptCount val="1"/>
                <c:pt idx="0">
                  <c:v>B4</c:v>
                </c:pt>
              </c:strCache>
            </c:strRef>
          </c:tx>
          <c:spPr>
            <a:solidFill>
              <a:schemeClr val="accent2">
                <a:lumMod val="6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Comparisons!$F$104:$F$109</c:f>
              <c:strCache>
                <c:ptCount val="6"/>
                <c:pt idx="0">
                  <c:v>Scheme 1</c:v>
                </c:pt>
                <c:pt idx="1">
                  <c:v>Scheme 2</c:v>
                </c:pt>
                <c:pt idx="2">
                  <c:v>Scheme 3</c:v>
                </c:pt>
                <c:pt idx="3">
                  <c:v>Scheme 4</c:v>
                </c:pt>
                <c:pt idx="4">
                  <c:v>Scheme 5</c:v>
                </c:pt>
                <c:pt idx="5">
                  <c:v>Scheme 6</c:v>
                </c:pt>
              </c:strCache>
            </c:strRef>
          </c:cat>
          <c:val>
            <c:numRef>
              <c:f>Comparisons!$U$104:$U$109</c:f>
              <c:numCache>
                <c:formatCode>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784B-4A6F-8A47-7252C5C15D4F}"/>
            </c:ext>
          </c:extLst>
        </c:ser>
        <c:ser>
          <c:idx val="3"/>
          <c:order val="5"/>
          <c:tx>
            <c:strRef>
              <c:f>Comparisons!$M$103</c:f>
              <c:strCache>
                <c:ptCount val="1"/>
                <c:pt idx="0">
                  <c:v>C</c:v>
                </c:pt>
              </c:strCache>
            </c:strRef>
          </c:tx>
          <c:spPr>
            <a:solidFill>
              <a:schemeClr val="accent4"/>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700" b="0" i="0" u="none" strike="noStrike" kern="1200" baseline="0">
                    <a:solidFill>
                      <a:srgbClr val="4D4F53"/>
                    </a:solidFill>
                    <a:latin typeface="+mn-lt"/>
                    <a:ea typeface="+mn-ea"/>
                    <a:cs typeface="+mn-cs"/>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strRef>
              <c:f>Comparisons!$F$104:$F$109</c:f>
              <c:strCache>
                <c:ptCount val="6"/>
                <c:pt idx="0">
                  <c:v>Scheme 1</c:v>
                </c:pt>
                <c:pt idx="1">
                  <c:v>Scheme 2</c:v>
                </c:pt>
                <c:pt idx="2">
                  <c:v>Scheme 3</c:v>
                </c:pt>
                <c:pt idx="3">
                  <c:v>Scheme 4</c:v>
                </c:pt>
                <c:pt idx="4">
                  <c:v>Scheme 5</c:v>
                </c:pt>
                <c:pt idx="5">
                  <c:v>Scheme 6</c:v>
                </c:pt>
              </c:strCache>
            </c:strRef>
          </c:cat>
          <c:val>
            <c:numRef>
              <c:f>Comparisons!$M$104:$M$109</c:f>
              <c:numCache>
                <c:formatCode>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3-3E94-4555-AFAA-554BEDEADE00}"/>
            </c:ext>
          </c:extLst>
        </c:ser>
        <c:ser>
          <c:idx val="6"/>
          <c:order val="6"/>
          <c:tx>
            <c:strRef>
              <c:f>Comparisons!$D$104:$D$109</c:f>
              <c:strCache>
                <c:ptCount val="6"/>
              </c:strCache>
            </c:strRef>
          </c:tx>
          <c:spPr>
            <a:solidFill>
              <a:schemeClr val="accent1">
                <a:lumMod val="60000"/>
              </a:schemeClr>
            </a:solidFill>
            <a:ln>
              <a:noFill/>
            </a:ln>
            <a:effectLst/>
          </c:spPr>
          <c:invertIfNegative val="0"/>
          <c:cat>
            <c:strRef>
              <c:f>Comparisons!$F$104:$F$109</c:f>
              <c:strCache>
                <c:ptCount val="6"/>
                <c:pt idx="0">
                  <c:v>Scheme 1</c:v>
                </c:pt>
                <c:pt idx="1">
                  <c:v>Scheme 2</c:v>
                </c:pt>
                <c:pt idx="2">
                  <c:v>Scheme 3</c:v>
                </c:pt>
                <c:pt idx="3">
                  <c:v>Scheme 4</c:v>
                </c:pt>
                <c:pt idx="4">
                  <c:v>Scheme 5</c:v>
                </c:pt>
                <c:pt idx="5">
                  <c:v>Scheme 6</c:v>
                </c:pt>
              </c:strCache>
            </c:strRef>
          </c:cat>
          <c:val>
            <c:numRef>
              <c:f>Comparisons!$D$104:$D$109</c:f>
              <c:numCache>
                <c:formatCode>General</c:formatCode>
                <c:ptCount val="6"/>
              </c:numCache>
            </c:numRef>
          </c:val>
          <c:extLst>
            <c:ext xmlns:c16="http://schemas.microsoft.com/office/drawing/2014/chart" uri="{C3380CC4-5D6E-409C-BE32-E72D297353CC}">
              <c16:uniqueId val="{00000000-61EF-4B74-A0F0-992291E91EF4}"/>
            </c:ext>
          </c:extLst>
        </c:ser>
        <c:ser>
          <c:idx val="4"/>
          <c:order val="7"/>
          <c:tx>
            <c:strRef>
              <c:f>Comparisons!$N$103</c:f>
              <c:strCache>
                <c:ptCount val="1"/>
                <c:pt idx="0">
                  <c:v>D</c:v>
                </c:pt>
              </c:strCache>
            </c:strRef>
          </c:tx>
          <c:spPr>
            <a:solidFill>
              <a:schemeClr val="accent5"/>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700" b="0" i="0" u="none" strike="noStrike" kern="1200" baseline="0">
                    <a:solidFill>
                      <a:srgbClr val="4D4F53"/>
                    </a:solidFill>
                    <a:latin typeface="+mn-lt"/>
                    <a:ea typeface="+mn-ea"/>
                    <a:cs typeface="+mn-cs"/>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strRef>
              <c:f>Comparisons!$F$104:$F$109</c:f>
              <c:strCache>
                <c:ptCount val="6"/>
                <c:pt idx="0">
                  <c:v>Scheme 1</c:v>
                </c:pt>
                <c:pt idx="1">
                  <c:v>Scheme 2</c:v>
                </c:pt>
                <c:pt idx="2">
                  <c:v>Scheme 3</c:v>
                </c:pt>
                <c:pt idx="3">
                  <c:v>Scheme 4</c:v>
                </c:pt>
                <c:pt idx="4">
                  <c:v>Scheme 5</c:v>
                </c:pt>
                <c:pt idx="5">
                  <c:v>Scheme 6</c:v>
                </c:pt>
              </c:strCache>
            </c:strRef>
          </c:cat>
          <c:val>
            <c:numRef>
              <c:f>Comparisons!$N$104:$N$109</c:f>
              <c:numCache>
                <c:formatCode>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4-3E94-4555-AFAA-554BEDEADE00}"/>
            </c:ext>
          </c:extLst>
        </c:ser>
        <c:ser>
          <c:idx val="5"/>
          <c:order val="8"/>
          <c:tx>
            <c:strRef>
              <c:f>Comparisons!$O$103</c:f>
              <c:strCache>
                <c:ptCount val="1"/>
                <c:pt idx="0">
                  <c:v>Bio</c:v>
                </c:pt>
              </c:strCache>
            </c:strRef>
          </c:tx>
          <c:spPr>
            <a:solidFill>
              <a:schemeClr val="accent6"/>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700" b="0" i="0" u="none" strike="noStrike" kern="1200" baseline="0">
                    <a:solidFill>
                      <a:srgbClr val="4D4F53"/>
                    </a:solidFill>
                    <a:latin typeface="+mn-lt"/>
                    <a:ea typeface="+mn-ea"/>
                    <a:cs typeface="+mn-cs"/>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strRef>
              <c:f>Comparisons!$F$104:$F$109</c:f>
              <c:strCache>
                <c:ptCount val="6"/>
                <c:pt idx="0">
                  <c:v>Scheme 1</c:v>
                </c:pt>
                <c:pt idx="1">
                  <c:v>Scheme 2</c:v>
                </c:pt>
                <c:pt idx="2">
                  <c:v>Scheme 3</c:v>
                </c:pt>
                <c:pt idx="3">
                  <c:v>Scheme 4</c:v>
                </c:pt>
                <c:pt idx="4">
                  <c:v>Scheme 5</c:v>
                </c:pt>
                <c:pt idx="5">
                  <c:v>Scheme 6</c:v>
                </c:pt>
              </c:strCache>
            </c:strRef>
          </c:cat>
          <c:val>
            <c:numRef>
              <c:f>Comparisons!$O$104:$O$109</c:f>
              <c:numCache>
                <c:formatCode>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5-3E94-4555-AFAA-554BEDEADE00}"/>
            </c:ext>
          </c:extLst>
        </c:ser>
        <c:dLbls>
          <c:showLegendKey val="0"/>
          <c:showVal val="0"/>
          <c:showCatName val="0"/>
          <c:showSerName val="0"/>
          <c:showPercent val="0"/>
          <c:showBubbleSize val="0"/>
        </c:dLbls>
        <c:gapWidth val="219"/>
        <c:axId val="1035690800"/>
        <c:axId val="747098816"/>
      </c:barChart>
      <c:catAx>
        <c:axId val="1035690800"/>
        <c:scaling>
          <c:orientation val="minMax"/>
        </c:scaling>
        <c:delete val="0"/>
        <c:axPos val="b"/>
        <c:numFmt formatCode="General" sourceLinked="1"/>
        <c:majorTickMark val="none"/>
        <c:minorTickMark val="none"/>
        <c:tickLblPos val="low"/>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rgbClr val="4D4F53"/>
                </a:solidFill>
                <a:latin typeface="+mn-lt"/>
                <a:ea typeface="+mn-ea"/>
                <a:cs typeface="+mn-cs"/>
              </a:defRPr>
            </a:pPr>
            <a:endParaRPr lang="en-US"/>
          </a:p>
        </c:txPr>
        <c:crossAx val="747098816"/>
        <c:crosses val="autoZero"/>
        <c:auto val="1"/>
        <c:lblAlgn val="ctr"/>
        <c:lblOffset val="100"/>
        <c:noMultiLvlLbl val="0"/>
      </c:catAx>
      <c:valAx>
        <c:axId val="747098816"/>
        <c:scaling>
          <c:orientation val="minMax"/>
        </c:scaling>
        <c:delete val="0"/>
        <c:axPos val="l"/>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56908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en-US" sz="1400" b="1" i="0" u="none" strike="noStrike" kern="1200" spc="0" baseline="0">
                <a:solidFill>
                  <a:srgbClr val="269C6F"/>
                </a:solidFill>
                <a:effectLst/>
                <a:latin typeface="+mn-lt"/>
                <a:ea typeface="+mn-ea"/>
                <a:cs typeface="+mn-cs"/>
              </a:defRPr>
            </a:pPr>
            <a:r>
              <a:rPr lang="en-US" sz="1400" b="1" i="0" u="none" strike="noStrike" kern="1200" spc="0" baseline="0">
                <a:solidFill>
                  <a:srgbClr val="269C6F"/>
                </a:solidFill>
                <a:effectLst/>
                <a:latin typeface="+mn-lt"/>
                <a:ea typeface="+mn-ea"/>
                <a:cs typeface="+mn-cs"/>
              </a:rPr>
              <a:t>Estimated embodied carbon (tCO</a:t>
            </a:r>
            <a:r>
              <a:rPr lang="en-US" sz="1400" b="1" i="0" u="none" strike="noStrike" kern="1200" spc="0" baseline="-25000">
                <a:solidFill>
                  <a:srgbClr val="269C6F"/>
                </a:solidFill>
                <a:effectLst/>
                <a:latin typeface="+mn-lt"/>
                <a:ea typeface="+mn-ea"/>
                <a:cs typeface="+mn-cs"/>
              </a:rPr>
              <a:t>2</a:t>
            </a:r>
            <a:r>
              <a:rPr lang="en-US" sz="1400" b="1" i="0" u="none" strike="noStrike" kern="1200" spc="0" baseline="0">
                <a:solidFill>
                  <a:srgbClr val="269C6F"/>
                </a:solidFill>
                <a:effectLst/>
                <a:latin typeface="+mn-lt"/>
                <a:ea typeface="+mn-ea"/>
                <a:cs typeface="+mn-cs"/>
              </a:rPr>
              <a:t>e) </a:t>
            </a:r>
          </a:p>
          <a:p>
            <a:pPr algn="ctr" rtl="0">
              <a:defRPr lang="en-US" b="1">
                <a:solidFill>
                  <a:srgbClr val="269C6F"/>
                </a:solidFill>
                <a:effectLst/>
              </a:defRPr>
            </a:pPr>
            <a:r>
              <a:rPr lang="en-US" sz="1400" b="1" i="0" u="none" strike="noStrike" kern="1200" spc="0" baseline="0">
                <a:solidFill>
                  <a:srgbClr val="269C6F"/>
                </a:solidFill>
                <a:effectLst/>
                <a:latin typeface="+mn-lt"/>
                <a:ea typeface="+mn-ea"/>
                <a:cs typeface="+mn-cs"/>
              </a:rPr>
              <a:t>Modules A0 - A5 and A - C</a:t>
            </a:r>
          </a:p>
        </c:rich>
      </c:tx>
      <c:layout>
        <c:manualLayout>
          <c:xMode val="edge"/>
          <c:yMode val="edge"/>
          <c:x val="0.18796064814814814"/>
          <c:y val="1.9598759383098956E-2"/>
        </c:manualLayout>
      </c:layout>
      <c:overlay val="0"/>
      <c:spPr>
        <a:noFill/>
        <a:ln>
          <a:noFill/>
        </a:ln>
        <a:effectLst/>
      </c:spPr>
      <c:txPr>
        <a:bodyPr rot="0" spcFirstLastPara="1" vertOverflow="ellipsis" vert="horz" wrap="square" anchor="ctr" anchorCtr="1"/>
        <a:lstStyle/>
        <a:p>
          <a:pPr algn="ctr" rtl="0">
            <a:defRPr lang="en-US" sz="1400" b="1" i="0" u="none" strike="noStrike" kern="1200" spc="0" baseline="0">
              <a:solidFill>
                <a:srgbClr val="269C6F"/>
              </a:solidFill>
              <a:effectLst/>
              <a:latin typeface="+mn-lt"/>
              <a:ea typeface="+mn-ea"/>
              <a:cs typeface="+mn-cs"/>
            </a:defRPr>
          </a:pPr>
          <a:endParaRPr lang="en-US"/>
        </a:p>
      </c:txPr>
    </c:title>
    <c:autoTitleDeleted val="0"/>
    <c:plotArea>
      <c:layout/>
      <c:barChart>
        <c:barDir val="col"/>
        <c:grouping val="clustered"/>
        <c:varyColors val="0"/>
        <c:ser>
          <c:idx val="1"/>
          <c:order val="0"/>
          <c:tx>
            <c:strRef>
              <c:f>Comparisons!$G$103</c:f>
              <c:strCache>
                <c:ptCount val="1"/>
                <c:pt idx="0">
                  <c:v>A0-A5</c:v>
                </c:pt>
              </c:strCache>
            </c:strRef>
          </c:tx>
          <c:spPr>
            <a:solidFill>
              <a:srgbClr val="269C6F"/>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Comparisons!$F$104:$F$109</c:f>
              <c:strCache>
                <c:ptCount val="6"/>
                <c:pt idx="0">
                  <c:v>Scheme 1</c:v>
                </c:pt>
                <c:pt idx="1">
                  <c:v>Scheme 2</c:v>
                </c:pt>
                <c:pt idx="2">
                  <c:v>Scheme 3</c:v>
                </c:pt>
                <c:pt idx="3">
                  <c:v>Scheme 4</c:v>
                </c:pt>
                <c:pt idx="4">
                  <c:v>Scheme 5</c:v>
                </c:pt>
                <c:pt idx="5">
                  <c:v>Scheme 6</c:v>
                </c:pt>
              </c:strCache>
            </c:strRef>
          </c:cat>
          <c:val>
            <c:numRef>
              <c:f>Comparisons!$G$104:$G$109</c:f>
              <c:numCache>
                <c:formatCode>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3231-4D47-813A-81D374F76334}"/>
            </c:ext>
          </c:extLst>
        </c:ser>
        <c:ser>
          <c:idx val="2"/>
          <c:order val="1"/>
          <c:tx>
            <c:strRef>
              <c:f>Comparisons!$H$103</c:f>
              <c:strCache>
                <c:ptCount val="1"/>
                <c:pt idx="0">
                  <c:v>A-C</c:v>
                </c:pt>
              </c:strCache>
            </c:strRef>
          </c:tx>
          <c:spPr>
            <a:solidFill>
              <a:srgbClr val="19575D"/>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Comparisons!$F$104:$F$109</c:f>
              <c:strCache>
                <c:ptCount val="6"/>
                <c:pt idx="0">
                  <c:v>Scheme 1</c:v>
                </c:pt>
                <c:pt idx="1">
                  <c:v>Scheme 2</c:v>
                </c:pt>
                <c:pt idx="2">
                  <c:v>Scheme 3</c:v>
                </c:pt>
                <c:pt idx="3">
                  <c:v>Scheme 4</c:v>
                </c:pt>
                <c:pt idx="4">
                  <c:v>Scheme 5</c:v>
                </c:pt>
                <c:pt idx="5">
                  <c:v>Scheme 6</c:v>
                </c:pt>
              </c:strCache>
            </c:strRef>
          </c:cat>
          <c:val>
            <c:numRef>
              <c:f>Comparisons!$H$104:$H$109</c:f>
              <c:numCache>
                <c:formatCode>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2-3231-4D47-813A-81D374F76334}"/>
            </c:ext>
          </c:extLst>
        </c:ser>
        <c:dLbls>
          <c:showLegendKey val="0"/>
          <c:showVal val="0"/>
          <c:showCatName val="0"/>
          <c:showSerName val="0"/>
          <c:showPercent val="0"/>
          <c:showBubbleSize val="0"/>
        </c:dLbls>
        <c:gapWidth val="219"/>
        <c:overlap val="-27"/>
        <c:axId val="740660160"/>
        <c:axId val="743714992"/>
      </c:barChart>
      <c:catAx>
        <c:axId val="740660160"/>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3714992"/>
        <c:crosses val="autoZero"/>
        <c:auto val="1"/>
        <c:lblAlgn val="ctr"/>
        <c:lblOffset val="100"/>
        <c:noMultiLvlLbl val="0"/>
      </c:catAx>
      <c:valAx>
        <c:axId val="743714992"/>
        <c:scaling>
          <c:orientation val="minMax"/>
          <c:min val="0"/>
        </c:scaling>
        <c:delete val="1"/>
        <c:axPos val="l"/>
        <c:numFmt formatCode="0" sourceLinked="1"/>
        <c:majorTickMark val="out"/>
        <c:minorTickMark val="none"/>
        <c:tickLblPos val="nextTo"/>
        <c:crossAx val="740660160"/>
        <c:crosses val="autoZero"/>
        <c:crossBetween val="between"/>
      </c:valAx>
      <c:spPr>
        <a:noFill/>
        <a:ln w="25400">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Comparisons!$V$39</c:f>
          <c:strCache>
            <c:ptCount val="1"/>
            <c:pt idx="0">
              <c:v>Comparison to 2030 targets (kgCO2e/m2)</c:v>
            </c:pt>
          </c:strCache>
        </c:strRef>
      </c:tx>
      <c:overlay val="1"/>
      <c:spPr>
        <a:noFill/>
        <a:ln>
          <a:noFill/>
        </a:ln>
        <a:effectLst/>
      </c:spPr>
      <c:txPr>
        <a:bodyPr rot="0" spcFirstLastPara="1" vertOverflow="ellipsis" vert="horz" wrap="square" anchor="ctr" anchorCtr="1"/>
        <a:lstStyle/>
        <a:p>
          <a:pPr algn="ctr" rtl="0">
            <a:defRPr lang="en-GB" sz="1400" b="1" i="0" u="none" strike="noStrike" kern="1200" spc="0" baseline="0">
              <a:solidFill>
                <a:srgbClr val="269C6F"/>
              </a:solidFill>
              <a:effectLst/>
              <a:latin typeface="+mn-lt"/>
              <a:ea typeface="+mn-ea"/>
              <a:cs typeface="+mn-cs"/>
            </a:defRPr>
          </a:pPr>
          <a:endParaRPr lang="en-US"/>
        </a:p>
      </c:txPr>
    </c:title>
    <c:autoTitleDeleted val="0"/>
    <c:plotArea>
      <c:layout>
        <c:manualLayout>
          <c:layoutTarget val="inner"/>
          <c:xMode val="edge"/>
          <c:yMode val="edge"/>
          <c:x val="5.3181517890396046E-2"/>
          <c:y val="0.13508255911136297"/>
          <c:w val="0.91641297203149552"/>
          <c:h val="0.61806068452297647"/>
        </c:manualLayout>
      </c:layout>
      <c:barChart>
        <c:barDir val="col"/>
        <c:grouping val="clustered"/>
        <c:varyColors val="0"/>
        <c:ser>
          <c:idx val="1"/>
          <c:order val="0"/>
          <c:tx>
            <c:strRef>
              <c:f>Comparisons!$AB$103</c:f>
              <c:strCache>
                <c:ptCount val="1"/>
                <c:pt idx="0">
                  <c:v>A0-A5</c:v>
                </c:pt>
              </c:strCache>
            </c:strRef>
          </c:tx>
          <c:spPr>
            <a:solidFill>
              <a:schemeClr val="tx2">
                <a:lumMod val="75000"/>
              </a:schemeClr>
            </a:solidFill>
            <a:ln>
              <a:noFill/>
            </a:ln>
            <a:effectLst/>
          </c:spPr>
          <c:invertIfNegative val="0"/>
          <c:dLbls>
            <c:numFmt formatCode="#,##0_ ;\-#,##0\ "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4D4F53"/>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Comparisons!$F$104:$F$109</c:f>
              <c:strCache>
                <c:ptCount val="6"/>
                <c:pt idx="0">
                  <c:v>Scheme 1</c:v>
                </c:pt>
                <c:pt idx="1">
                  <c:v>Scheme 2</c:v>
                </c:pt>
                <c:pt idx="2">
                  <c:v>Scheme 3</c:v>
                </c:pt>
                <c:pt idx="3">
                  <c:v>Scheme 4</c:v>
                </c:pt>
                <c:pt idx="4">
                  <c:v>Scheme 5</c:v>
                </c:pt>
                <c:pt idx="5">
                  <c:v>Scheme 6</c:v>
                </c:pt>
              </c:strCache>
            </c:strRef>
          </c:cat>
          <c:val>
            <c:numRef>
              <c:f>Comparisons!$AB$104:$AB$109</c:f>
              <c:numCache>
                <c:formatCode>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5665-47C9-83E9-0E5D6BA1B051}"/>
            </c:ext>
          </c:extLst>
        </c:ser>
        <c:dLbls>
          <c:showLegendKey val="0"/>
          <c:showVal val="0"/>
          <c:showCatName val="0"/>
          <c:showSerName val="0"/>
          <c:showPercent val="0"/>
          <c:showBubbleSize val="0"/>
        </c:dLbls>
        <c:gapWidth val="219"/>
        <c:axId val="740660160"/>
        <c:axId val="743714992"/>
      </c:barChart>
      <c:scatterChart>
        <c:scatterStyle val="lineMarker"/>
        <c:varyColors val="0"/>
        <c:ser>
          <c:idx val="0"/>
          <c:order val="1"/>
          <c:tx>
            <c:strRef>
              <c:f>Targets!$A$17</c:f>
              <c:strCache>
                <c:ptCount val="1"/>
                <c:pt idx="0">
                  <c:v>RIBA Domestic Target (301)</c:v>
                </c:pt>
              </c:strCache>
            </c:strRef>
          </c:tx>
          <c:spPr>
            <a:ln w="25400" cap="rnd">
              <a:solidFill>
                <a:schemeClr val="accent1"/>
              </a:solidFill>
              <a:round/>
            </a:ln>
            <a:effectLst/>
          </c:spPr>
          <c:marker>
            <c:symbol val="none"/>
          </c:marker>
          <c:errBars>
            <c:errDir val="x"/>
            <c:errBarType val="both"/>
            <c:errValType val="cust"/>
            <c:noEndCap val="1"/>
            <c:plus>
              <c:numRef>
                <c:f>Comparisons!$AC$32</c:f>
                <c:numCache>
                  <c:formatCode>General</c:formatCode>
                  <c:ptCount val="1"/>
                  <c:pt idx="0">
                    <c:v>5.5</c:v>
                  </c:pt>
                </c:numCache>
              </c:numRef>
            </c:plus>
            <c:minus>
              <c:numRef>
                <c:f>Comparisons!$AC$33</c:f>
                <c:numCache>
                  <c:formatCode>General</c:formatCode>
                  <c:ptCount val="1"/>
                  <c:pt idx="0">
                    <c:v>0.5</c:v>
                  </c:pt>
                </c:numCache>
              </c:numRef>
            </c:minus>
            <c:spPr>
              <a:noFill/>
              <a:ln w="25400" cap="flat" cmpd="sng" algn="ctr">
                <a:solidFill>
                  <a:schemeClr val="accent1"/>
                </a:solidFill>
                <a:prstDash val="dash"/>
                <a:round/>
              </a:ln>
              <a:effectLst/>
            </c:spPr>
          </c:errBars>
          <c:errBars>
            <c:errDir val="y"/>
            <c:errBarType val="both"/>
            <c:errValType val="stdErr"/>
            <c:noEndCap val="0"/>
            <c:spPr>
              <a:noFill/>
              <a:ln w="9525" cap="flat" cmpd="sng" algn="ctr">
                <a:solidFill>
                  <a:schemeClr val="tx1">
                    <a:lumMod val="65000"/>
                    <a:lumOff val="35000"/>
                  </a:schemeClr>
                </a:solidFill>
                <a:round/>
              </a:ln>
              <a:effectLst/>
            </c:spPr>
          </c:errBars>
          <c:yVal>
            <c:numRef>
              <c:f>Targets!$C$17</c:f>
            </c:numRef>
          </c:yVal>
          <c:smooth val="0"/>
          <c:extLst>
            <c:ext xmlns:c16="http://schemas.microsoft.com/office/drawing/2014/chart" uri="{C3380CC4-5D6E-409C-BE32-E72D297353CC}">
              <c16:uniqueId val="{00000002-5665-47C9-83E9-0E5D6BA1B051}"/>
            </c:ext>
          </c:extLst>
        </c:ser>
        <c:ser>
          <c:idx val="2"/>
          <c:order val="2"/>
          <c:tx>
            <c:strRef>
              <c:f>Targets!$A$18</c:f>
              <c:strCache>
                <c:ptCount val="1"/>
                <c:pt idx="0">
                  <c:v>RIBA Commercial Target (234)</c:v>
                </c:pt>
              </c:strCache>
            </c:strRef>
          </c:tx>
          <c:spPr>
            <a:ln w="25400" cap="rnd">
              <a:solidFill>
                <a:schemeClr val="accent3"/>
              </a:solidFill>
              <a:round/>
            </a:ln>
            <a:effectLst/>
          </c:spPr>
          <c:marker>
            <c:symbol val="none"/>
          </c:marker>
          <c:errBars>
            <c:errDir val="x"/>
            <c:errBarType val="both"/>
            <c:errValType val="cust"/>
            <c:noEndCap val="1"/>
            <c:plus>
              <c:numRef>
                <c:f>Comparisons!$AC$32</c:f>
                <c:numCache>
                  <c:formatCode>General</c:formatCode>
                  <c:ptCount val="1"/>
                  <c:pt idx="0">
                    <c:v>5.5</c:v>
                  </c:pt>
                </c:numCache>
              </c:numRef>
            </c:plus>
            <c:minus>
              <c:numRef>
                <c:f>Comparisons!$AC$33</c:f>
                <c:numCache>
                  <c:formatCode>General</c:formatCode>
                  <c:ptCount val="1"/>
                  <c:pt idx="0">
                    <c:v>0.5</c:v>
                  </c:pt>
                </c:numCache>
              </c:numRef>
            </c:minus>
            <c:spPr>
              <a:noFill/>
              <a:ln w="25400" cap="flat" cmpd="sng" algn="ctr">
                <a:solidFill>
                  <a:schemeClr val="accent3"/>
                </a:solidFill>
                <a:prstDash val="dash"/>
                <a:round/>
              </a:ln>
              <a:effectLst/>
            </c:spPr>
          </c:errBars>
          <c:errBars>
            <c:errDir val="y"/>
            <c:errBarType val="both"/>
            <c:errValType val="stdErr"/>
            <c:noEndCap val="0"/>
            <c:spPr>
              <a:noFill/>
              <a:ln w="9525" cap="flat" cmpd="sng" algn="ctr">
                <a:solidFill>
                  <a:schemeClr val="tx1">
                    <a:lumMod val="65000"/>
                    <a:lumOff val="35000"/>
                  </a:schemeClr>
                </a:solidFill>
                <a:round/>
              </a:ln>
              <a:effectLst/>
            </c:spPr>
          </c:errBars>
          <c:yVal>
            <c:numRef>
              <c:f>Targets!$C$18</c:f>
              <c:numCache>
                <c:formatCode>0</c:formatCode>
                <c:ptCount val="1"/>
                <c:pt idx="0">
                  <c:v>234</c:v>
                </c:pt>
              </c:numCache>
            </c:numRef>
          </c:yVal>
          <c:smooth val="0"/>
          <c:extLst>
            <c:ext xmlns:c16="http://schemas.microsoft.com/office/drawing/2014/chart" uri="{C3380CC4-5D6E-409C-BE32-E72D297353CC}">
              <c16:uniqueId val="{00000003-5665-47C9-83E9-0E5D6BA1B051}"/>
            </c:ext>
          </c:extLst>
        </c:ser>
        <c:ser>
          <c:idx val="3"/>
          <c:order val="3"/>
          <c:tx>
            <c:strRef>
              <c:f>Targets!$A$20</c:f>
              <c:strCache>
                <c:ptCount val="1"/>
                <c:pt idx="0">
                  <c:v>LETI Education Target (168)</c:v>
                </c:pt>
              </c:strCache>
            </c:strRef>
          </c:tx>
          <c:spPr>
            <a:ln w="25400" cap="rnd">
              <a:solidFill>
                <a:schemeClr val="accent4"/>
              </a:solidFill>
              <a:round/>
            </a:ln>
            <a:effectLst/>
          </c:spPr>
          <c:marker>
            <c:symbol val="none"/>
          </c:marker>
          <c:errBars>
            <c:errDir val="x"/>
            <c:errBarType val="both"/>
            <c:errValType val="cust"/>
            <c:noEndCap val="1"/>
            <c:plus>
              <c:numRef>
                <c:f>Comparisons!$AC$32</c:f>
                <c:numCache>
                  <c:formatCode>General</c:formatCode>
                  <c:ptCount val="1"/>
                  <c:pt idx="0">
                    <c:v>5.5</c:v>
                  </c:pt>
                </c:numCache>
              </c:numRef>
            </c:plus>
            <c:minus>
              <c:numRef>
                <c:f>Comparisons!$AC$33</c:f>
                <c:numCache>
                  <c:formatCode>General</c:formatCode>
                  <c:ptCount val="1"/>
                  <c:pt idx="0">
                    <c:v>0.5</c:v>
                  </c:pt>
                </c:numCache>
              </c:numRef>
            </c:minus>
            <c:spPr>
              <a:noFill/>
              <a:ln w="25400" cap="flat" cmpd="sng" algn="ctr">
                <a:solidFill>
                  <a:schemeClr val="accent4"/>
                </a:solidFill>
                <a:prstDash val="dash"/>
                <a:round/>
              </a:ln>
              <a:effectLst/>
            </c:spPr>
          </c:errBars>
          <c:errBars>
            <c:errDir val="y"/>
            <c:errBarType val="both"/>
            <c:errValType val="stdErr"/>
            <c:noEndCap val="0"/>
            <c:spPr>
              <a:noFill/>
              <a:ln w="9525" cap="flat" cmpd="sng" algn="ctr">
                <a:solidFill>
                  <a:schemeClr val="tx1">
                    <a:lumMod val="65000"/>
                    <a:lumOff val="35000"/>
                  </a:schemeClr>
                </a:solidFill>
                <a:round/>
              </a:ln>
              <a:effectLst/>
            </c:spPr>
          </c:errBars>
          <c:yVal>
            <c:numRef>
              <c:f>Targets!$C$20</c:f>
            </c:numRef>
          </c:yVal>
          <c:smooth val="0"/>
          <c:extLst>
            <c:ext xmlns:c16="http://schemas.microsoft.com/office/drawing/2014/chart" uri="{C3380CC4-5D6E-409C-BE32-E72D297353CC}">
              <c16:uniqueId val="{00000004-5665-47C9-83E9-0E5D6BA1B051}"/>
            </c:ext>
          </c:extLst>
        </c:ser>
        <c:ser>
          <c:idx val="4"/>
          <c:order val="4"/>
          <c:tx>
            <c:strRef>
              <c:f>Targets!$A$21</c:f>
              <c:strCache>
                <c:ptCount val="1"/>
                <c:pt idx="0">
                  <c:v>LETI Residential Target (201)</c:v>
                </c:pt>
              </c:strCache>
            </c:strRef>
          </c:tx>
          <c:spPr>
            <a:ln w="25400" cap="rnd">
              <a:solidFill>
                <a:schemeClr val="accent5"/>
              </a:solidFill>
              <a:round/>
            </a:ln>
            <a:effectLst/>
          </c:spPr>
          <c:marker>
            <c:symbol val="none"/>
          </c:marker>
          <c:errBars>
            <c:errDir val="x"/>
            <c:errBarType val="both"/>
            <c:errValType val="cust"/>
            <c:noEndCap val="1"/>
            <c:plus>
              <c:numRef>
                <c:f>Comparisons!$AC$32</c:f>
                <c:numCache>
                  <c:formatCode>General</c:formatCode>
                  <c:ptCount val="1"/>
                  <c:pt idx="0">
                    <c:v>5.5</c:v>
                  </c:pt>
                </c:numCache>
              </c:numRef>
            </c:plus>
            <c:minus>
              <c:numRef>
                <c:f>Comparisons!$AC$33</c:f>
                <c:numCache>
                  <c:formatCode>General</c:formatCode>
                  <c:ptCount val="1"/>
                  <c:pt idx="0">
                    <c:v>0.5</c:v>
                  </c:pt>
                </c:numCache>
              </c:numRef>
            </c:minus>
            <c:spPr>
              <a:noFill/>
              <a:ln w="25400" cap="flat" cmpd="sng" algn="ctr">
                <a:solidFill>
                  <a:schemeClr val="accent5"/>
                </a:solidFill>
                <a:prstDash val="dash"/>
                <a:round/>
              </a:ln>
              <a:effectLst/>
            </c:spPr>
          </c:errBars>
          <c:errBars>
            <c:errDir val="y"/>
            <c:errBarType val="both"/>
            <c:errValType val="stdErr"/>
            <c:noEndCap val="0"/>
            <c:spPr>
              <a:noFill/>
              <a:ln w="9525" cap="flat" cmpd="sng" algn="ctr">
                <a:solidFill>
                  <a:schemeClr val="tx1">
                    <a:lumMod val="65000"/>
                    <a:lumOff val="35000"/>
                  </a:schemeClr>
                </a:solidFill>
                <a:round/>
              </a:ln>
              <a:effectLst/>
            </c:spPr>
          </c:errBars>
          <c:yVal>
            <c:numRef>
              <c:f>Targets!$C$21</c:f>
            </c:numRef>
          </c:yVal>
          <c:smooth val="0"/>
          <c:extLst>
            <c:ext xmlns:c16="http://schemas.microsoft.com/office/drawing/2014/chart" uri="{C3380CC4-5D6E-409C-BE32-E72D297353CC}">
              <c16:uniqueId val="{00000005-5665-47C9-83E9-0E5D6BA1B051}"/>
            </c:ext>
          </c:extLst>
        </c:ser>
        <c:ser>
          <c:idx val="5"/>
          <c:order val="5"/>
          <c:tx>
            <c:strRef>
              <c:f>Targets!$A$22</c:f>
              <c:strCache>
                <c:ptCount val="1"/>
                <c:pt idx="0">
                  <c:v>LETI Commercial Target (228)</c:v>
                </c:pt>
              </c:strCache>
            </c:strRef>
          </c:tx>
          <c:spPr>
            <a:ln w="25400" cap="rnd">
              <a:solidFill>
                <a:schemeClr val="accent6"/>
              </a:solidFill>
              <a:round/>
            </a:ln>
            <a:effectLst/>
          </c:spPr>
          <c:marker>
            <c:symbol val="none"/>
          </c:marker>
          <c:errBars>
            <c:errDir val="x"/>
            <c:errBarType val="both"/>
            <c:errValType val="cust"/>
            <c:noEndCap val="1"/>
            <c:plus>
              <c:numRef>
                <c:f>Comparisons!$AC$32</c:f>
                <c:numCache>
                  <c:formatCode>General</c:formatCode>
                  <c:ptCount val="1"/>
                  <c:pt idx="0">
                    <c:v>5.5</c:v>
                  </c:pt>
                </c:numCache>
              </c:numRef>
            </c:plus>
            <c:minus>
              <c:numRef>
                <c:f>Comparisons!$AC$33</c:f>
                <c:numCache>
                  <c:formatCode>General</c:formatCode>
                  <c:ptCount val="1"/>
                  <c:pt idx="0">
                    <c:v>0.5</c:v>
                  </c:pt>
                </c:numCache>
              </c:numRef>
            </c:minus>
            <c:spPr>
              <a:noFill/>
              <a:ln w="25400" cap="flat" cmpd="sng" algn="ctr">
                <a:solidFill>
                  <a:schemeClr val="accent6"/>
                </a:solidFill>
                <a:prstDash val="dash"/>
                <a:round/>
              </a:ln>
              <a:effectLst/>
            </c:spPr>
          </c:errBars>
          <c:errBars>
            <c:errDir val="y"/>
            <c:errBarType val="both"/>
            <c:errValType val="stdErr"/>
            <c:noEndCap val="0"/>
            <c:spPr>
              <a:noFill/>
              <a:ln w="9525" cap="flat" cmpd="sng" algn="ctr">
                <a:solidFill>
                  <a:schemeClr val="tx1">
                    <a:lumMod val="65000"/>
                    <a:lumOff val="35000"/>
                  </a:schemeClr>
                </a:solidFill>
                <a:round/>
              </a:ln>
              <a:effectLst/>
            </c:spPr>
          </c:errBars>
          <c:yVal>
            <c:numRef>
              <c:f>Targets!$C$22</c:f>
              <c:numCache>
                <c:formatCode>General</c:formatCode>
                <c:ptCount val="1"/>
                <c:pt idx="0">
                  <c:v>228</c:v>
                </c:pt>
              </c:numCache>
            </c:numRef>
          </c:yVal>
          <c:smooth val="0"/>
          <c:extLst>
            <c:ext xmlns:c16="http://schemas.microsoft.com/office/drawing/2014/chart" uri="{C3380CC4-5D6E-409C-BE32-E72D297353CC}">
              <c16:uniqueId val="{00000006-5665-47C9-83E9-0E5D6BA1B051}"/>
            </c:ext>
          </c:extLst>
        </c:ser>
        <c:ser>
          <c:idx val="6"/>
          <c:order val="6"/>
          <c:tx>
            <c:strRef>
              <c:f>Targets!$A$16</c:f>
              <c:strCache>
                <c:ptCount val="1"/>
                <c:pt idx="0">
                  <c:v>SCORS Target (137)</c:v>
                </c:pt>
              </c:strCache>
            </c:strRef>
          </c:tx>
          <c:spPr>
            <a:ln>
              <a:solidFill>
                <a:srgbClr val="46AA50"/>
              </a:solidFill>
            </a:ln>
          </c:spPr>
          <c:marker>
            <c:symbol val="none"/>
          </c:marker>
          <c:errBars>
            <c:errDir val="x"/>
            <c:errBarType val="both"/>
            <c:errValType val="cust"/>
            <c:noEndCap val="1"/>
            <c:plus>
              <c:numRef>
                <c:f>Comparisons!$AC$32</c:f>
                <c:numCache>
                  <c:formatCode>General</c:formatCode>
                  <c:ptCount val="1"/>
                  <c:pt idx="0">
                    <c:v>5.5</c:v>
                  </c:pt>
                </c:numCache>
              </c:numRef>
            </c:plus>
            <c:minus>
              <c:numRef>
                <c:f>Comparisons!$AC$33</c:f>
                <c:numCache>
                  <c:formatCode>General</c:formatCode>
                  <c:ptCount val="1"/>
                  <c:pt idx="0">
                    <c:v>0.5</c:v>
                  </c:pt>
                </c:numCache>
              </c:numRef>
            </c:minus>
            <c:spPr>
              <a:ln w="25400">
                <a:solidFill>
                  <a:srgbClr val="46AA50"/>
                </a:solidFill>
                <a:prstDash val="dash"/>
              </a:ln>
            </c:spPr>
          </c:errBars>
          <c:errBars>
            <c:errDir val="y"/>
            <c:errBarType val="both"/>
            <c:errValType val="stdErr"/>
            <c:noEndCap val="0"/>
          </c:errBars>
          <c:yVal>
            <c:numRef>
              <c:f>Targets!$C$16</c:f>
              <c:numCache>
                <c:formatCode>General</c:formatCode>
                <c:ptCount val="1"/>
                <c:pt idx="0">
                  <c:v>137</c:v>
                </c:pt>
              </c:numCache>
            </c:numRef>
          </c:yVal>
          <c:smooth val="0"/>
          <c:extLst>
            <c:ext xmlns:c16="http://schemas.microsoft.com/office/drawing/2014/chart" uri="{C3380CC4-5D6E-409C-BE32-E72D297353CC}">
              <c16:uniqueId val="{00000000-A8FA-403B-850F-E5687D2CDB97}"/>
            </c:ext>
          </c:extLst>
        </c:ser>
        <c:ser>
          <c:idx val="7"/>
          <c:order val="7"/>
          <c:tx>
            <c:strRef>
              <c:f>Targets!$A$19</c:f>
              <c:strCache>
                <c:ptCount val="1"/>
                <c:pt idx="0">
                  <c:v>RIBA Education Target (168)</c:v>
                </c:pt>
              </c:strCache>
            </c:strRef>
          </c:tx>
          <c:marker>
            <c:symbol val="none"/>
          </c:marker>
          <c:errBars>
            <c:errDir val="x"/>
            <c:errBarType val="both"/>
            <c:errValType val="cust"/>
            <c:noEndCap val="0"/>
            <c:plus>
              <c:numRef>
                <c:f>Comparisons!$AC$32</c:f>
                <c:numCache>
                  <c:formatCode>General</c:formatCode>
                  <c:ptCount val="1"/>
                  <c:pt idx="0">
                    <c:v>5.5</c:v>
                  </c:pt>
                </c:numCache>
              </c:numRef>
            </c:plus>
            <c:minus>
              <c:numRef>
                <c:f>Comparisons!$AC$33</c:f>
                <c:numCache>
                  <c:formatCode>General</c:formatCode>
                  <c:ptCount val="1"/>
                  <c:pt idx="0">
                    <c:v>0.5</c:v>
                  </c:pt>
                </c:numCache>
              </c:numRef>
            </c:minus>
            <c:spPr>
              <a:ln w="15875">
                <a:solidFill>
                  <a:schemeClr val="accent2">
                    <a:lumMod val="60000"/>
                    <a:lumOff val="40000"/>
                  </a:schemeClr>
                </a:solidFill>
                <a:prstDash val="dash"/>
              </a:ln>
            </c:spPr>
          </c:errBars>
          <c:errBars>
            <c:errDir val="y"/>
            <c:errBarType val="both"/>
            <c:errValType val="stdErr"/>
            <c:noEndCap val="0"/>
          </c:errBars>
          <c:yVal>
            <c:numRef>
              <c:f>Targets!$C$19</c:f>
            </c:numRef>
          </c:yVal>
          <c:smooth val="0"/>
          <c:extLst>
            <c:ext xmlns:c16="http://schemas.microsoft.com/office/drawing/2014/chart" uri="{C3380CC4-5D6E-409C-BE32-E72D297353CC}">
              <c16:uniqueId val="{00000004-5302-458B-BD04-04D3731AC251}"/>
            </c:ext>
          </c:extLst>
        </c:ser>
        <c:ser>
          <c:idx val="8"/>
          <c:order val="8"/>
          <c:tx>
            <c:strRef>
              <c:f>Targets!$A$23</c:f>
              <c:strCache>
                <c:ptCount val="1"/>
                <c:pt idx="0">
                  <c:v>SCORS for Bridges Target (1500)</c:v>
                </c:pt>
              </c:strCache>
            </c:strRef>
          </c:tx>
          <c:spPr>
            <a:ln cap="flat">
              <a:solidFill>
                <a:schemeClr val="accent2">
                  <a:lumMod val="20000"/>
                  <a:lumOff val="80000"/>
                </a:schemeClr>
              </a:solidFill>
            </a:ln>
          </c:spPr>
          <c:marker>
            <c:spPr>
              <a:noFill/>
              <a:ln>
                <a:solidFill>
                  <a:schemeClr val="accent2">
                    <a:lumMod val="20000"/>
                    <a:lumOff val="80000"/>
                  </a:schemeClr>
                </a:solidFill>
              </a:ln>
            </c:spPr>
          </c:marker>
          <c:errBars>
            <c:errDir val="y"/>
            <c:errBarType val="both"/>
            <c:errValType val="cust"/>
            <c:noEndCap val="0"/>
            <c:plus>
              <c:numRef>
                <c:f>Comparisons!$AC$33</c:f>
                <c:numCache>
                  <c:formatCode>General</c:formatCode>
                  <c:ptCount val="1"/>
                  <c:pt idx="0">
                    <c:v>0.5</c:v>
                  </c:pt>
                </c:numCache>
              </c:numRef>
            </c:plus>
            <c:minus>
              <c:numRef>
                <c:f>Comparisons!$AC$32</c:f>
                <c:numCache>
                  <c:formatCode>General</c:formatCode>
                  <c:ptCount val="1"/>
                  <c:pt idx="0">
                    <c:v>5.5</c:v>
                  </c:pt>
                </c:numCache>
              </c:numRef>
            </c:minus>
            <c:spPr>
              <a:ln>
                <a:noFill/>
              </a:ln>
            </c:spPr>
          </c:errBars>
          <c:errBars>
            <c:errDir val="x"/>
            <c:errBarType val="both"/>
            <c:errValType val="cust"/>
            <c:noEndCap val="1"/>
            <c:plus>
              <c:numRef>
                <c:f>Comparisons!$AC$32</c:f>
                <c:numCache>
                  <c:formatCode>General</c:formatCode>
                  <c:ptCount val="1"/>
                  <c:pt idx="0">
                    <c:v>5.5</c:v>
                  </c:pt>
                </c:numCache>
              </c:numRef>
            </c:plus>
            <c:minus>
              <c:numRef>
                <c:f>Comparisons!$AC$33</c:f>
                <c:numCache>
                  <c:formatCode>General</c:formatCode>
                  <c:ptCount val="1"/>
                  <c:pt idx="0">
                    <c:v>0.5</c:v>
                  </c:pt>
                </c:numCache>
              </c:numRef>
            </c:minus>
            <c:spPr>
              <a:ln w="19050">
                <a:solidFill>
                  <a:schemeClr val="accent2">
                    <a:lumMod val="40000"/>
                    <a:lumOff val="60000"/>
                  </a:schemeClr>
                </a:solidFill>
                <a:prstDash val="dash"/>
              </a:ln>
            </c:spPr>
          </c:errBars>
          <c:yVal>
            <c:numRef>
              <c:f>Targets!$C$23</c:f>
            </c:numRef>
          </c:yVal>
          <c:smooth val="0"/>
          <c:extLst>
            <c:ext xmlns:c16="http://schemas.microsoft.com/office/drawing/2014/chart" uri="{C3380CC4-5D6E-409C-BE32-E72D297353CC}">
              <c16:uniqueId val="{00000004-1B62-4A17-A6D2-B0FCC6809177}"/>
            </c:ext>
          </c:extLst>
        </c:ser>
        <c:dLbls>
          <c:showLegendKey val="0"/>
          <c:showVal val="0"/>
          <c:showCatName val="0"/>
          <c:showSerName val="0"/>
          <c:showPercent val="0"/>
          <c:showBubbleSize val="0"/>
        </c:dLbls>
        <c:axId val="740660160"/>
        <c:axId val="743714992"/>
      </c:scatterChart>
      <c:catAx>
        <c:axId val="740660160"/>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3714992"/>
        <c:crosses val="autoZero"/>
        <c:auto val="1"/>
        <c:lblAlgn val="ctr"/>
        <c:lblOffset val="100"/>
        <c:noMultiLvlLbl val="0"/>
      </c:catAx>
      <c:valAx>
        <c:axId val="743714992"/>
        <c:scaling>
          <c:orientation val="minMax"/>
        </c:scaling>
        <c:delete val="1"/>
        <c:axPos val="l"/>
        <c:numFmt formatCode="0" sourceLinked="1"/>
        <c:majorTickMark val="out"/>
        <c:minorTickMark val="none"/>
        <c:tickLblPos val="nextTo"/>
        <c:crossAx val="740660160"/>
        <c:crosses val="autoZero"/>
        <c:crossBetween val="between"/>
      </c:valAx>
      <c:spPr>
        <a:noFill/>
        <a:ln w="25400">
          <a:noFill/>
        </a:ln>
        <a:effectLst/>
      </c:spPr>
    </c:plotArea>
    <c:legend>
      <c:legendPos val="b"/>
      <c:layout>
        <c:manualLayout>
          <c:xMode val="edge"/>
          <c:yMode val="edge"/>
          <c:x val="3.2516078446222616E-3"/>
          <c:y val="0.83231222831264107"/>
          <c:w val="0.96505072693766525"/>
          <c:h val="0.152349360396847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en-US" sz="1400" b="1" i="0" u="none" strike="noStrike" kern="1200" spc="0" baseline="0">
                <a:solidFill>
                  <a:srgbClr val="269C6F"/>
                </a:solidFill>
                <a:effectLst/>
                <a:latin typeface="+mn-lt"/>
                <a:ea typeface="+mn-ea"/>
                <a:cs typeface="+mn-cs"/>
              </a:defRPr>
            </a:pPr>
            <a:r>
              <a:rPr lang="en-US" sz="1400" b="1" i="0" u="none" strike="noStrike" kern="1200" spc="0" baseline="0">
                <a:solidFill>
                  <a:srgbClr val="269C6F"/>
                </a:solidFill>
                <a:effectLst/>
                <a:latin typeface="+mn-lt"/>
                <a:ea typeface="+mn-ea"/>
                <a:cs typeface="+mn-cs"/>
              </a:rPr>
              <a:t>Estimated embodied carbon (tCO</a:t>
            </a:r>
            <a:r>
              <a:rPr lang="en-US" sz="1400" b="1" i="0" u="none" strike="noStrike" kern="1200" spc="0" baseline="-25000">
                <a:solidFill>
                  <a:srgbClr val="269C6F"/>
                </a:solidFill>
                <a:effectLst/>
                <a:latin typeface="+mn-lt"/>
                <a:ea typeface="+mn-ea"/>
                <a:cs typeface="+mn-cs"/>
              </a:rPr>
              <a:t>2</a:t>
            </a:r>
            <a:r>
              <a:rPr lang="en-US" sz="1400" b="1" i="0" u="none" strike="noStrike" kern="1200" spc="0" baseline="0">
                <a:solidFill>
                  <a:srgbClr val="269C6F"/>
                </a:solidFill>
                <a:effectLst/>
                <a:latin typeface="+mn-lt"/>
                <a:ea typeface="+mn-ea"/>
                <a:cs typeface="+mn-cs"/>
              </a:rPr>
              <a:t>e) Modules A1 - A5 by element</a:t>
            </a:r>
          </a:p>
        </c:rich>
      </c:tx>
      <c:layout>
        <c:manualLayout>
          <c:xMode val="edge"/>
          <c:yMode val="edge"/>
          <c:x val="0.18779166666666666"/>
          <c:y val="1.9697524784714572E-2"/>
        </c:manualLayout>
      </c:layout>
      <c:overlay val="0"/>
      <c:spPr>
        <a:noFill/>
        <a:ln>
          <a:noFill/>
        </a:ln>
        <a:effectLst/>
      </c:spPr>
      <c:txPr>
        <a:bodyPr rot="0" spcFirstLastPara="1" vertOverflow="ellipsis" vert="horz" wrap="square" anchor="ctr" anchorCtr="1"/>
        <a:lstStyle/>
        <a:p>
          <a:pPr algn="ctr" rtl="0">
            <a:defRPr lang="en-US" sz="1400" b="1" i="0" u="none" strike="noStrike" kern="1200" spc="0" baseline="0">
              <a:solidFill>
                <a:srgbClr val="269C6F"/>
              </a:solidFill>
              <a:effectLst/>
              <a:latin typeface="+mn-lt"/>
              <a:ea typeface="+mn-ea"/>
              <a:cs typeface="+mn-cs"/>
            </a:defRPr>
          </a:pPr>
          <a:endParaRPr lang="en-US"/>
        </a:p>
      </c:txPr>
    </c:title>
    <c:autoTitleDeleted val="0"/>
    <c:plotArea>
      <c:layout>
        <c:manualLayout>
          <c:layoutTarget val="inner"/>
          <c:xMode val="edge"/>
          <c:yMode val="edge"/>
          <c:x val="0.10365843575816347"/>
          <c:y val="0.17611948217317488"/>
          <c:w val="0.86694351851851847"/>
          <c:h val="0.52038104645657912"/>
        </c:manualLayout>
      </c:layout>
      <c:barChart>
        <c:barDir val="col"/>
        <c:grouping val="stacked"/>
        <c:varyColors val="0"/>
        <c:ser>
          <c:idx val="0"/>
          <c:order val="0"/>
          <c:tx>
            <c:strRef>
              <c:f>Comparisons!$G$159</c:f>
              <c:strCache>
                <c:ptCount val="1"/>
                <c:pt idx="0">
                  <c:v>Piling (1.1)</c:v>
                </c:pt>
              </c:strCache>
            </c:strRef>
          </c:tx>
          <c:spPr>
            <a:solidFill>
              <a:schemeClr val="accent1"/>
            </a:solidFill>
            <a:ln>
              <a:noFill/>
            </a:ln>
            <a:effectLst/>
          </c:spPr>
          <c:invertIfNegative val="0"/>
          <c:cat>
            <c:strRef>
              <c:f>Comparisons!$F$160:$F$165</c:f>
              <c:strCache>
                <c:ptCount val="6"/>
                <c:pt idx="0">
                  <c:v>Scheme 1</c:v>
                </c:pt>
                <c:pt idx="1">
                  <c:v>Scheme 2</c:v>
                </c:pt>
                <c:pt idx="2">
                  <c:v>Scheme 3</c:v>
                </c:pt>
                <c:pt idx="3">
                  <c:v>Scheme 4</c:v>
                </c:pt>
                <c:pt idx="4">
                  <c:v>Scheme 5</c:v>
                </c:pt>
                <c:pt idx="5">
                  <c:v>Scheme 6</c:v>
                </c:pt>
              </c:strCache>
            </c:strRef>
          </c:cat>
          <c:val>
            <c:numRef>
              <c:f>Comparisons!$G$160:$G$165</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FDE9-4C69-80E1-08F37A21BC80}"/>
            </c:ext>
          </c:extLst>
        </c:ser>
        <c:ser>
          <c:idx val="1"/>
          <c:order val="1"/>
          <c:tx>
            <c:strRef>
              <c:f>Comparisons!$H$159</c:f>
              <c:strCache>
                <c:ptCount val="1"/>
                <c:pt idx="0">
                  <c:v>Other substructure (1.1, 1.2)</c:v>
                </c:pt>
              </c:strCache>
            </c:strRef>
          </c:tx>
          <c:spPr>
            <a:solidFill>
              <a:schemeClr val="accent2"/>
            </a:solidFill>
            <a:ln>
              <a:noFill/>
            </a:ln>
            <a:effectLst/>
          </c:spPr>
          <c:invertIfNegative val="0"/>
          <c:cat>
            <c:strRef>
              <c:f>Comparisons!$F$160:$F$165</c:f>
              <c:strCache>
                <c:ptCount val="6"/>
                <c:pt idx="0">
                  <c:v>Scheme 1</c:v>
                </c:pt>
                <c:pt idx="1">
                  <c:v>Scheme 2</c:v>
                </c:pt>
                <c:pt idx="2">
                  <c:v>Scheme 3</c:v>
                </c:pt>
                <c:pt idx="3">
                  <c:v>Scheme 4</c:v>
                </c:pt>
                <c:pt idx="4">
                  <c:v>Scheme 5</c:v>
                </c:pt>
                <c:pt idx="5">
                  <c:v>Scheme 6</c:v>
                </c:pt>
              </c:strCache>
            </c:strRef>
          </c:cat>
          <c:val>
            <c:numRef>
              <c:f>Comparisons!$H$160:$H$165</c:f>
              <c:numCache>
                <c:formatCode>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FDE9-4C69-80E1-08F37A21BC80}"/>
            </c:ext>
          </c:extLst>
        </c:ser>
        <c:ser>
          <c:idx val="5"/>
          <c:order val="2"/>
          <c:tx>
            <c:strRef>
              <c:f>Comparisons!$I$159</c:f>
              <c:strCache>
                <c:ptCount val="1"/>
                <c:pt idx="0">
                  <c:v>Frame (2.1)</c:v>
                </c:pt>
              </c:strCache>
            </c:strRef>
          </c:tx>
          <c:spPr>
            <a:solidFill>
              <a:schemeClr val="accent6"/>
            </a:solidFill>
            <a:ln>
              <a:noFill/>
            </a:ln>
            <a:effectLst/>
          </c:spPr>
          <c:invertIfNegative val="0"/>
          <c:cat>
            <c:strRef>
              <c:f>Comparisons!$F$160:$F$165</c:f>
              <c:strCache>
                <c:ptCount val="6"/>
                <c:pt idx="0">
                  <c:v>Scheme 1</c:v>
                </c:pt>
                <c:pt idx="1">
                  <c:v>Scheme 2</c:v>
                </c:pt>
                <c:pt idx="2">
                  <c:v>Scheme 3</c:v>
                </c:pt>
                <c:pt idx="3">
                  <c:v>Scheme 4</c:v>
                </c:pt>
                <c:pt idx="4">
                  <c:v>Scheme 5</c:v>
                </c:pt>
                <c:pt idx="5">
                  <c:v>Scheme 6</c:v>
                </c:pt>
              </c:strCache>
            </c:strRef>
          </c:cat>
          <c:val>
            <c:numRef>
              <c:f>Comparisons!$I$160:$I$165</c:f>
              <c:numCache>
                <c:formatCode>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2-A596-4D2F-9C15-9B4B61A8F9EC}"/>
            </c:ext>
          </c:extLst>
        </c:ser>
        <c:ser>
          <c:idx val="2"/>
          <c:order val="3"/>
          <c:tx>
            <c:strRef>
              <c:f>Comparisons!$J$159</c:f>
              <c:strCache>
                <c:ptCount val="1"/>
                <c:pt idx="0">
                  <c:v>Upper floors/slabs inc roof (2.2, 2.3)</c:v>
                </c:pt>
              </c:strCache>
            </c:strRef>
          </c:tx>
          <c:spPr>
            <a:solidFill>
              <a:schemeClr val="accent3"/>
            </a:solidFill>
            <a:ln>
              <a:noFill/>
            </a:ln>
            <a:effectLst/>
          </c:spPr>
          <c:invertIfNegative val="0"/>
          <c:cat>
            <c:strRef>
              <c:f>Comparisons!$F$160:$F$165</c:f>
              <c:strCache>
                <c:ptCount val="6"/>
                <c:pt idx="0">
                  <c:v>Scheme 1</c:v>
                </c:pt>
                <c:pt idx="1">
                  <c:v>Scheme 2</c:v>
                </c:pt>
                <c:pt idx="2">
                  <c:v>Scheme 3</c:v>
                </c:pt>
                <c:pt idx="3">
                  <c:v>Scheme 4</c:v>
                </c:pt>
                <c:pt idx="4">
                  <c:v>Scheme 5</c:v>
                </c:pt>
                <c:pt idx="5">
                  <c:v>Scheme 6</c:v>
                </c:pt>
              </c:strCache>
            </c:strRef>
          </c:cat>
          <c:val>
            <c:numRef>
              <c:f>Comparisons!$J$160:$J$165</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2-FDE9-4C69-80E1-08F37A21BC80}"/>
            </c:ext>
          </c:extLst>
        </c:ser>
        <c:ser>
          <c:idx val="3"/>
          <c:order val="4"/>
          <c:tx>
            <c:strRef>
              <c:f>Comparisons!$K$159</c:f>
              <c:strCache>
                <c:ptCount val="1"/>
                <c:pt idx="0">
                  <c:v>Structural walls (2.5, 2.7)</c:v>
                </c:pt>
              </c:strCache>
            </c:strRef>
          </c:tx>
          <c:spPr>
            <a:solidFill>
              <a:schemeClr val="accent4"/>
            </a:solidFill>
            <a:ln>
              <a:noFill/>
            </a:ln>
            <a:effectLst/>
          </c:spPr>
          <c:invertIfNegative val="0"/>
          <c:cat>
            <c:strRef>
              <c:f>Comparisons!$F$160:$F$165</c:f>
              <c:strCache>
                <c:ptCount val="6"/>
                <c:pt idx="0">
                  <c:v>Scheme 1</c:v>
                </c:pt>
                <c:pt idx="1">
                  <c:v>Scheme 2</c:v>
                </c:pt>
                <c:pt idx="2">
                  <c:v>Scheme 3</c:v>
                </c:pt>
                <c:pt idx="3">
                  <c:v>Scheme 4</c:v>
                </c:pt>
                <c:pt idx="4">
                  <c:v>Scheme 5</c:v>
                </c:pt>
                <c:pt idx="5">
                  <c:v>Scheme 6</c:v>
                </c:pt>
              </c:strCache>
            </c:strRef>
          </c:cat>
          <c:val>
            <c:numRef>
              <c:f>Comparisons!$K$160:$K$165</c:f>
              <c:numCache>
                <c:formatCode>General</c:formatCode>
                <c:ptCount val="6"/>
                <c:pt idx="0">
                  <c:v>#N/A</c:v>
                </c:pt>
                <c:pt idx="1">
                  <c:v>#N/A</c:v>
                </c:pt>
                <c:pt idx="2">
                  <c:v>#N/A</c:v>
                </c:pt>
                <c:pt idx="3">
                  <c:v>#N/A</c:v>
                </c:pt>
                <c:pt idx="4">
                  <c:v>#N/A</c:v>
                </c:pt>
                <c:pt idx="5">
                  <c:v>#N/A</c:v>
                </c:pt>
              </c:numCache>
            </c:numRef>
          </c:val>
          <c:extLst>
            <c:ext xmlns:c16="http://schemas.microsoft.com/office/drawing/2014/chart" uri="{C3380CC4-5D6E-409C-BE32-E72D297353CC}">
              <c16:uniqueId val="{00000003-FDE9-4C69-80E1-08F37A21BC80}"/>
            </c:ext>
          </c:extLst>
        </c:ser>
        <c:ser>
          <c:idx val="4"/>
          <c:order val="5"/>
          <c:tx>
            <c:strRef>
              <c:f>Comparisons!$L$159</c:f>
              <c:strCache>
                <c:ptCount val="1"/>
                <c:pt idx="0">
                  <c:v>Pre-fabricated buildings and units (6)</c:v>
                </c:pt>
              </c:strCache>
              <c:extLst xmlns:c15="http://schemas.microsoft.com/office/drawing/2012/chart"/>
            </c:strRef>
          </c:tx>
          <c:spPr>
            <a:solidFill>
              <a:schemeClr val="accent5"/>
            </a:solidFill>
            <a:ln>
              <a:noFill/>
            </a:ln>
            <a:effectLst/>
          </c:spPr>
          <c:invertIfNegative val="0"/>
          <c:cat>
            <c:strRef>
              <c:f>Comparisons!$F$160:$F$165</c:f>
              <c:strCache>
                <c:ptCount val="6"/>
                <c:pt idx="0">
                  <c:v>Scheme 1</c:v>
                </c:pt>
                <c:pt idx="1">
                  <c:v>Scheme 2</c:v>
                </c:pt>
                <c:pt idx="2">
                  <c:v>Scheme 3</c:v>
                </c:pt>
                <c:pt idx="3">
                  <c:v>Scheme 4</c:v>
                </c:pt>
                <c:pt idx="4">
                  <c:v>Scheme 5</c:v>
                </c:pt>
                <c:pt idx="5">
                  <c:v>Scheme 6</c:v>
                </c:pt>
              </c:strCache>
              <c:extLst xmlns:c15="http://schemas.microsoft.com/office/drawing/2012/chart"/>
            </c:strRef>
          </c:cat>
          <c:val>
            <c:numRef>
              <c:f>Comparisons!$L$160:$L$165</c:f>
              <c:numCache>
                <c:formatCode>General</c:formatCode>
                <c:ptCount val="6"/>
                <c:pt idx="0">
                  <c:v>0</c:v>
                </c:pt>
                <c:pt idx="1">
                  <c:v>0</c:v>
                </c:pt>
                <c:pt idx="2">
                  <c:v>0</c:v>
                </c:pt>
                <c:pt idx="3">
                  <c:v>0</c:v>
                </c:pt>
                <c:pt idx="4">
                  <c:v>0</c:v>
                </c:pt>
                <c:pt idx="5">
                  <c:v>0</c:v>
                </c:pt>
              </c:numCache>
              <c:extLst xmlns:c15="http://schemas.microsoft.com/office/drawing/2012/chart"/>
            </c:numRef>
          </c:val>
          <c:extLst xmlns:c15="http://schemas.microsoft.com/office/drawing/2012/chart">
            <c:ext xmlns:c16="http://schemas.microsoft.com/office/drawing/2014/chart" uri="{C3380CC4-5D6E-409C-BE32-E72D297353CC}">
              <c16:uniqueId val="{00000006-FDE9-4C69-80E1-08F37A21BC80}"/>
            </c:ext>
          </c:extLst>
        </c:ser>
        <c:ser>
          <c:idx val="6"/>
          <c:order val="6"/>
          <c:tx>
            <c:strRef>
              <c:f>Comparisons!$M$159</c:f>
              <c:strCache>
                <c:ptCount val="1"/>
                <c:pt idx="0">
                  <c:v>Works to existing buildings (7.1, 7.2)</c:v>
                </c:pt>
              </c:strCache>
              <c:extLst xmlns:c15="http://schemas.microsoft.com/office/drawing/2012/chart"/>
            </c:strRef>
          </c:tx>
          <c:spPr>
            <a:solidFill>
              <a:schemeClr val="accent1">
                <a:lumMod val="60000"/>
              </a:schemeClr>
            </a:solidFill>
            <a:ln>
              <a:noFill/>
            </a:ln>
            <a:effectLst/>
          </c:spPr>
          <c:invertIfNegative val="0"/>
          <c:cat>
            <c:strRef>
              <c:f>Comparisons!$F$160:$F$165</c:f>
              <c:strCache>
                <c:ptCount val="6"/>
                <c:pt idx="0">
                  <c:v>Scheme 1</c:v>
                </c:pt>
                <c:pt idx="1">
                  <c:v>Scheme 2</c:v>
                </c:pt>
                <c:pt idx="2">
                  <c:v>Scheme 3</c:v>
                </c:pt>
                <c:pt idx="3">
                  <c:v>Scheme 4</c:v>
                </c:pt>
                <c:pt idx="4">
                  <c:v>Scheme 5</c:v>
                </c:pt>
                <c:pt idx="5">
                  <c:v>Scheme 6</c:v>
                </c:pt>
              </c:strCache>
              <c:extLst xmlns:c15="http://schemas.microsoft.com/office/drawing/2012/chart"/>
            </c:strRef>
          </c:cat>
          <c:val>
            <c:numRef>
              <c:f>Comparisons!$M$160:$M$165</c:f>
              <c:numCache>
                <c:formatCode>General</c:formatCode>
                <c:ptCount val="6"/>
                <c:pt idx="0">
                  <c:v>0</c:v>
                </c:pt>
                <c:pt idx="1">
                  <c:v>0</c:v>
                </c:pt>
                <c:pt idx="2">
                  <c:v>0</c:v>
                </c:pt>
                <c:pt idx="3">
                  <c:v>0</c:v>
                </c:pt>
                <c:pt idx="4">
                  <c:v>0</c:v>
                </c:pt>
                <c:pt idx="5">
                  <c:v>0</c:v>
                </c:pt>
              </c:numCache>
              <c:extLst xmlns:c15="http://schemas.microsoft.com/office/drawing/2012/chart"/>
            </c:numRef>
          </c:val>
          <c:extLst xmlns:c15="http://schemas.microsoft.com/office/drawing/2012/chart">
            <c:ext xmlns:c16="http://schemas.microsoft.com/office/drawing/2014/chart" uri="{C3380CC4-5D6E-409C-BE32-E72D297353CC}">
              <c16:uniqueId val="{00000000-5160-4479-BB39-48E248865F6A}"/>
            </c:ext>
          </c:extLst>
        </c:ser>
        <c:ser>
          <c:idx val="7"/>
          <c:order val="7"/>
          <c:tx>
            <c:strRef>
              <c:f>Comparisons!$N$159</c:f>
              <c:strCache>
                <c:ptCount val="1"/>
                <c:pt idx="0">
                  <c:v>Other</c:v>
                </c:pt>
              </c:strCache>
              <c:extLst xmlns:c15="http://schemas.microsoft.com/office/drawing/2012/chart"/>
            </c:strRef>
          </c:tx>
          <c:spPr>
            <a:solidFill>
              <a:schemeClr val="accent2">
                <a:lumMod val="60000"/>
              </a:schemeClr>
            </a:solidFill>
            <a:ln>
              <a:noFill/>
            </a:ln>
            <a:effectLst/>
          </c:spPr>
          <c:invertIfNegative val="0"/>
          <c:cat>
            <c:strRef>
              <c:f>Comparisons!$F$160:$F$165</c:f>
              <c:strCache>
                <c:ptCount val="6"/>
                <c:pt idx="0">
                  <c:v>Scheme 1</c:v>
                </c:pt>
                <c:pt idx="1">
                  <c:v>Scheme 2</c:v>
                </c:pt>
                <c:pt idx="2">
                  <c:v>Scheme 3</c:v>
                </c:pt>
                <c:pt idx="3">
                  <c:v>Scheme 4</c:v>
                </c:pt>
                <c:pt idx="4">
                  <c:v>Scheme 5</c:v>
                </c:pt>
                <c:pt idx="5">
                  <c:v>Scheme 6</c:v>
                </c:pt>
              </c:strCache>
              <c:extLst xmlns:c15="http://schemas.microsoft.com/office/drawing/2012/chart"/>
            </c:strRef>
          </c:cat>
          <c:val>
            <c:numRef>
              <c:f>Comparisons!$N$160:$N$165</c:f>
              <c:numCache>
                <c:formatCode>0</c:formatCode>
                <c:ptCount val="6"/>
                <c:pt idx="0">
                  <c:v>0</c:v>
                </c:pt>
                <c:pt idx="1">
                  <c:v>0</c:v>
                </c:pt>
                <c:pt idx="2">
                  <c:v>0</c:v>
                </c:pt>
                <c:pt idx="3">
                  <c:v>0</c:v>
                </c:pt>
                <c:pt idx="4">
                  <c:v>0</c:v>
                </c:pt>
                <c:pt idx="5">
                  <c:v>0</c:v>
                </c:pt>
              </c:numCache>
              <c:extLst xmlns:c15="http://schemas.microsoft.com/office/drawing/2012/chart"/>
            </c:numRef>
          </c:val>
          <c:extLst xmlns:c15="http://schemas.microsoft.com/office/drawing/2012/chart">
            <c:ext xmlns:c16="http://schemas.microsoft.com/office/drawing/2014/chart" uri="{C3380CC4-5D6E-409C-BE32-E72D297353CC}">
              <c16:uniqueId val="{00000001-5160-4479-BB39-48E248865F6A}"/>
            </c:ext>
          </c:extLst>
        </c:ser>
        <c:dLbls>
          <c:showLegendKey val="0"/>
          <c:showVal val="0"/>
          <c:showCatName val="0"/>
          <c:showSerName val="0"/>
          <c:showPercent val="0"/>
          <c:showBubbleSize val="0"/>
        </c:dLbls>
        <c:gapWidth val="219"/>
        <c:overlap val="100"/>
        <c:axId val="1096511808"/>
        <c:axId val="843400208"/>
        <c:extLst/>
      </c:barChart>
      <c:catAx>
        <c:axId val="1096511808"/>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43400208"/>
        <c:crosses val="autoZero"/>
        <c:auto val="1"/>
        <c:lblAlgn val="ctr"/>
        <c:lblOffset val="100"/>
        <c:noMultiLvlLbl val="0"/>
      </c:catAx>
      <c:valAx>
        <c:axId val="843400208"/>
        <c:scaling>
          <c:orientation val="minMax"/>
        </c:scaling>
        <c:delete val="0"/>
        <c:axPos val="l"/>
        <c:numFmt formatCode="#,##0_ ;\-#,##0\ "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6511808"/>
        <c:crosses val="autoZero"/>
        <c:crossBetween val="between"/>
      </c:valAx>
      <c:spPr>
        <a:noFill/>
        <a:ln w="25400">
          <a:noFill/>
        </a:ln>
        <a:effectLst/>
      </c:spPr>
    </c:plotArea>
    <c:legend>
      <c:legendPos val="b"/>
      <c:layout>
        <c:manualLayout>
          <c:xMode val="edge"/>
          <c:yMode val="edge"/>
          <c:x val="4.44564648885621E-2"/>
          <c:y val="0.79774139945390576"/>
          <c:w val="0.92276349417338188"/>
          <c:h val="0.17316863739673308"/>
        </c:manualLayout>
      </c:layout>
      <c:overlay val="0"/>
      <c:spPr>
        <a:noFill/>
        <a:ln>
          <a:noFill/>
        </a:ln>
        <a:effectLst/>
      </c:spPr>
      <c:txPr>
        <a:bodyPr rot="0" spcFirstLastPara="1" vertOverflow="ellipsis" vert="horz" wrap="square" anchor="b" anchorCtr="0"/>
        <a:lstStyle/>
        <a:p>
          <a:pPr>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4.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8.svg"/><Relationship Id="rId7" Type="http://schemas.openxmlformats.org/officeDocument/2006/relationships/image" Target="../media/image11.emf"/><Relationship Id="rId2" Type="http://schemas.openxmlformats.org/officeDocument/2006/relationships/image" Target="../media/image7.png"/><Relationship Id="rId1" Type="http://schemas.openxmlformats.org/officeDocument/2006/relationships/image" Target="../media/image6.png"/><Relationship Id="rId6" Type="http://schemas.openxmlformats.org/officeDocument/2006/relationships/image" Target="../media/image10.emf"/><Relationship Id="rId5" Type="http://schemas.openxmlformats.org/officeDocument/2006/relationships/image" Target="../media/image9.emf"/><Relationship Id="rId10" Type="http://schemas.openxmlformats.org/officeDocument/2006/relationships/image" Target="../media/image14.png"/><Relationship Id="rId4" Type="http://schemas.openxmlformats.org/officeDocument/2006/relationships/chart" Target="../charts/chart1.xml"/><Relationship Id="rId9" Type="http://schemas.openxmlformats.org/officeDocument/2006/relationships/image" Target="../media/image13.png"/></Relationships>
</file>

<file path=xl/drawings/_rels/drawing5.xml.rels><?xml version="1.0" encoding="UTF-8" standalone="yes"?>
<Relationships xmlns="http://schemas.openxmlformats.org/package/2006/relationships"><Relationship Id="rId8" Type="http://schemas.openxmlformats.org/officeDocument/2006/relationships/image" Target="../media/image16.emf"/><Relationship Id="rId3" Type="http://schemas.openxmlformats.org/officeDocument/2006/relationships/image" Target="../media/image8.svg"/><Relationship Id="rId7" Type="http://schemas.openxmlformats.org/officeDocument/2006/relationships/image" Target="../media/image11.emf"/><Relationship Id="rId2" Type="http://schemas.openxmlformats.org/officeDocument/2006/relationships/image" Target="../media/image7.png"/><Relationship Id="rId1" Type="http://schemas.openxmlformats.org/officeDocument/2006/relationships/image" Target="../media/image6.png"/><Relationship Id="rId6" Type="http://schemas.openxmlformats.org/officeDocument/2006/relationships/image" Target="../media/image10.emf"/><Relationship Id="rId5" Type="http://schemas.openxmlformats.org/officeDocument/2006/relationships/image" Target="../media/image9.emf"/><Relationship Id="rId10" Type="http://schemas.openxmlformats.org/officeDocument/2006/relationships/image" Target="../media/image14.png"/><Relationship Id="rId4" Type="http://schemas.openxmlformats.org/officeDocument/2006/relationships/chart" Target="../charts/chart2.xml"/><Relationship Id="rId9" Type="http://schemas.openxmlformats.org/officeDocument/2006/relationships/image" Target="../media/image13.png"/></Relationships>
</file>

<file path=xl/drawings/_rels/drawing6.xml.rels><?xml version="1.0" encoding="UTF-8" standalone="yes"?>
<Relationships xmlns="http://schemas.openxmlformats.org/package/2006/relationships"><Relationship Id="rId8" Type="http://schemas.openxmlformats.org/officeDocument/2006/relationships/image" Target="../media/image16.emf"/><Relationship Id="rId3" Type="http://schemas.openxmlformats.org/officeDocument/2006/relationships/image" Target="../media/image8.svg"/><Relationship Id="rId7" Type="http://schemas.openxmlformats.org/officeDocument/2006/relationships/image" Target="../media/image11.emf"/><Relationship Id="rId2" Type="http://schemas.openxmlformats.org/officeDocument/2006/relationships/image" Target="../media/image7.png"/><Relationship Id="rId1" Type="http://schemas.openxmlformats.org/officeDocument/2006/relationships/image" Target="../media/image6.png"/><Relationship Id="rId6" Type="http://schemas.openxmlformats.org/officeDocument/2006/relationships/image" Target="../media/image10.emf"/><Relationship Id="rId5" Type="http://schemas.openxmlformats.org/officeDocument/2006/relationships/image" Target="../media/image9.emf"/><Relationship Id="rId10" Type="http://schemas.openxmlformats.org/officeDocument/2006/relationships/image" Target="../media/image14.png"/><Relationship Id="rId4" Type="http://schemas.openxmlformats.org/officeDocument/2006/relationships/chart" Target="../charts/chart3.xml"/><Relationship Id="rId9" Type="http://schemas.openxmlformats.org/officeDocument/2006/relationships/image" Target="../media/image13.png"/></Relationships>
</file>

<file path=xl/drawings/_rels/drawing7.xml.rels><?xml version="1.0" encoding="UTF-8" standalone="yes"?>
<Relationships xmlns="http://schemas.openxmlformats.org/package/2006/relationships"><Relationship Id="rId8" Type="http://schemas.openxmlformats.org/officeDocument/2006/relationships/image" Target="../media/image16.emf"/><Relationship Id="rId3" Type="http://schemas.openxmlformats.org/officeDocument/2006/relationships/image" Target="../media/image8.svg"/><Relationship Id="rId7" Type="http://schemas.openxmlformats.org/officeDocument/2006/relationships/image" Target="../media/image11.emf"/><Relationship Id="rId2" Type="http://schemas.openxmlformats.org/officeDocument/2006/relationships/image" Target="../media/image7.png"/><Relationship Id="rId1" Type="http://schemas.openxmlformats.org/officeDocument/2006/relationships/image" Target="../media/image6.png"/><Relationship Id="rId6" Type="http://schemas.openxmlformats.org/officeDocument/2006/relationships/image" Target="../media/image10.emf"/><Relationship Id="rId5" Type="http://schemas.openxmlformats.org/officeDocument/2006/relationships/image" Target="../media/image9.emf"/><Relationship Id="rId10" Type="http://schemas.openxmlformats.org/officeDocument/2006/relationships/image" Target="../media/image14.png"/><Relationship Id="rId4" Type="http://schemas.openxmlformats.org/officeDocument/2006/relationships/chart" Target="../charts/chart4.xml"/><Relationship Id="rId9" Type="http://schemas.openxmlformats.org/officeDocument/2006/relationships/image" Target="../media/image13.png"/></Relationships>
</file>

<file path=xl/drawings/_rels/drawing8.xml.rels><?xml version="1.0" encoding="UTF-8" standalone="yes"?>
<Relationships xmlns="http://schemas.openxmlformats.org/package/2006/relationships"><Relationship Id="rId8" Type="http://schemas.openxmlformats.org/officeDocument/2006/relationships/image" Target="../media/image16.emf"/><Relationship Id="rId3" Type="http://schemas.openxmlformats.org/officeDocument/2006/relationships/image" Target="../media/image8.svg"/><Relationship Id="rId7" Type="http://schemas.openxmlformats.org/officeDocument/2006/relationships/image" Target="../media/image11.emf"/><Relationship Id="rId2" Type="http://schemas.openxmlformats.org/officeDocument/2006/relationships/image" Target="../media/image7.png"/><Relationship Id="rId1" Type="http://schemas.openxmlformats.org/officeDocument/2006/relationships/image" Target="../media/image6.png"/><Relationship Id="rId6" Type="http://schemas.openxmlformats.org/officeDocument/2006/relationships/image" Target="../media/image10.emf"/><Relationship Id="rId5" Type="http://schemas.openxmlformats.org/officeDocument/2006/relationships/image" Target="../media/image9.emf"/><Relationship Id="rId10" Type="http://schemas.openxmlformats.org/officeDocument/2006/relationships/image" Target="../media/image14.png"/><Relationship Id="rId4" Type="http://schemas.openxmlformats.org/officeDocument/2006/relationships/chart" Target="../charts/chart5.xml"/><Relationship Id="rId9" Type="http://schemas.openxmlformats.org/officeDocument/2006/relationships/image" Target="../media/image13.png"/></Relationships>
</file>

<file path=xl/drawings/_rels/drawing9.xml.rels><?xml version="1.0" encoding="UTF-8" standalone="yes"?>
<Relationships xmlns="http://schemas.openxmlformats.org/package/2006/relationships"><Relationship Id="rId8" Type="http://schemas.openxmlformats.org/officeDocument/2006/relationships/image" Target="../media/image16.emf"/><Relationship Id="rId3" Type="http://schemas.openxmlformats.org/officeDocument/2006/relationships/image" Target="../media/image8.svg"/><Relationship Id="rId7" Type="http://schemas.openxmlformats.org/officeDocument/2006/relationships/image" Target="../media/image11.emf"/><Relationship Id="rId2" Type="http://schemas.openxmlformats.org/officeDocument/2006/relationships/image" Target="../media/image7.png"/><Relationship Id="rId1" Type="http://schemas.openxmlformats.org/officeDocument/2006/relationships/image" Target="../media/image6.png"/><Relationship Id="rId6" Type="http://schemas.openxmlformats.org/officeDocument/2006/relationships/image" Target="../media/image10.emf"/><Relationship Id="rId5" Type="http://schemas.openxmlformats.org/officeDocument/2006/relationships/image" Target="../media/image9.emf"/><Relationship Id="rId10" Type="http://schemas.openxmlformats.org/officeDocument/2006/relationships/image" Target="../media/image14.png"/><Relationship Id="rId4" Type="http://schemas.openxmlformats.org/officeDocument/2006/relationships/chart" Target="../charts/chart6.xml"/><Relationship Id="rId9" Type="http://schemas.openxmlformats.org/officeDocument/2006/relationships/image" Target="../media/image13.png"/></Relationships>
</file>

<file path=xl/drawings/_rels/drawing10.xml.rels><?xml version="1.0" encoding="UTF-8" standalone="yes"?>
<Relationships xmlns="http://schemas.openxmlformats.org/package/2006/relationships"><Relationship Id="rId8" Type="http://schemas.openxmlformats.org/officeDocument/2006/relationships/image" Target="../media/image10.emf"/><Relationship Id="rId3" Type="http://schemas.openxmlformats.org/officeDocument/2006/relationships/chart" Target="../charts/chart9.xml"/><Relationship Id="rId7" Type="http://schemas.openxmlformats.org/officeDocument/2006/relationships/image" Target="../media/image11.emf"/><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image" Target="../media/image18.png"/><Relationship Id="rId5" Type="http://schemas.openxmlformats.org/officeDocument/2006/relationships/chart" Target="../charts/chart11.xml"/><Relationship Id="rId4" Type="http://schemas.openxmlformats.org/officeDocument/2006/relationships/chart" Target="../charts/chart10.xml"/><Relationship Id="rId9" Type="http://schemas.openxmlformats.org/officeDocument/2006/relationships/image" Target="../media/image9.emf"/></Relationships>
</file>

<file path=xl/drawings/_rels/drawing13.xml.rels><?xml version="1.0" encoding="UTF-8" standalone="yes"?>
<Relationships xmlns="http://schemas.openxmlformats.org/package/2006/relationships"><Relationship Id="rId2" Type="http://schemas.openxmlformats.org/officeDocument/2006/relationships/image" Target="../media/image20.png"/><Relationship Id="rId1" Type="http://schemas.openxmlformats.org/officeDocument/2006/relationships/image" Target="../media/image19.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5.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7.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7.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17.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2</xdr:col>
      <xdr:colOff>101393</xdr:colOff>
      <xdr:row>1</xdr:row>
      <xdr:rowOff>80458</xdr:rowOff>
    </xdr:from>
    <xdr:to>
      <xdr:col>2</xdr:col>
      <xdr:colOff>2191336</xdr:colOff>
      <xdr:row>2</xdr:row>
      <xdr:rowOff>267977</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340018" y="270958"/>
          <a:ext cx="2089943" cy="35896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96294</xdr:colOff>
      <xdr:row>0</xdr:row>
      <xdr:rowOff>58714</xdr:rowOff>
    </xdr:from>
    <xdr:to>
      <xdr:col>2</xdr:col>
      <xdr:colOff>1926120</xdr:colOff>
      <xdr:row>1</xdr:row>
      <xdr:rowOff>206778</xdr:rowOff>
    </xdr:to>
    <xdr:pic>
      <xdr:nvPicPr>
        <xdr:cNvPr id="4" name="Picture 3">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873164" y="58714"/>
          <a:ext cx="1835541" cy="31247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626137</xdr:colOff>
      <xdr:row>5</xdr:row>
      <xdr:rowOff>464006</xdr:rowOff>
    </xdr:from>
    <xdr:to>
      <xdr:col>14</xdr:col>
      <xdr:colOff>592541</xdr:colOff>
      <xdr:row>14</xdr:row>
      <xdr:rowOff>1502125</xdr:rowOff>
    </xdr:to>
    <xdr:pic>
      <xdr:nvPicPr>
        <xdr:cNvPr id="7" name="Picture 6" descr="A screenshot of a computer&#10;&#10;Description automatically generated">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518384" y="1405804"/>
          <a:ext cx="7510311" cy="4890928"/>
        </a:xfrm>
        <a:prstGeom prst="rect">
          <a:avLst/>
        </a:prstGeom>
      </xdr:spPr>
    </xdr:pic>
    <xdr:clientData/>
  </xdr:twoCellAnchor>
  <xdr:twoCellAnchor editAs="oneCell">
    <xdr:from>
      <xdr:col>4</xdr:col>
      <xdr:colOff>38100</xdr:colOff>
      <xdr:row>21</xdr:row>
      <xdr:rowOff>342900</xdr:rowOff>
    </xdr:from>
    <xdr:to>
      <xdr:col>39</xdr:col>
      <xdr:colOff>85725</xdr:colOff>
      <xdr:row>21</xdr:row>
      <xdr:rowOff>1419225</xdr:rowOff>
    </xdr:to>
    <xdr:pic>
      <xdr:nvPicPr>
        <xdr:cNvPr id="5" name="Picture 4">
          <a:extLst>
            <a:ext uri="{FF2B5EF4-FFF2-40B4-BE49-F238E27FC236}">
              <a16:creationId xmlns:a16="http://schemas.microsoft.com/office/drawing/2014/main" id="{87459C1A-DC24-3DB4-7E80-F7C0FD9CA42A}"/>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620000" y="9467850"/>
          <a:ext cx="23726775" cy="1076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2</xdr:col>
      <xdr:colOff>96294</xdr:colOff>
      <xdr:row>0</xdr:row>
      <xdr:rowOff>58714</xdr:rowOff>
    </xdr:from>
    <xdr:to>
      <xdr:col>2</xdr:col>
      <xdr:colOff>1922310</xdr:colOff>
      <xdr:row>1</xdr:row>
      <xdr:rowOff>211830</xdr:rowOff>
    </xdr:to>
    <xdr:pic>
      <xdr:nvPicPr>
        <xdr:cNvPr id="4" name="Picture 3">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864384" y="54904"/>
          <a:ext cx="1829826" cy="31951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18</xdr:col>
      <xdr:colOff>527323</xdr:colOff>
      <xdr:row>74</xdr:row>
      <xdr:rowOff>63817</xdr:rowOff>
    </xdr:from>
    <xdr:to>
      <xdr:col>22</xdr:col>
      <xdr:colOff>75775</xdr:colOff>
      <xdr:row>76</xdr:row>
      <xdr:rowOff>66355</xdr:rowOff>
    </xdr:to>
    <xdr:grpSp>
      <xdr:nvGrpSpPr>
        <xdr:cNvPr id="61" name="Group 60">
          <a:extLst>
            <a:ext uri="{FF2B5EF4-FFF2-40B4-BE49-F238E27FC236}">
              <a16:creationId xmlns:a16="http://schemas.microsoft.com/office/drawing/2014/main" id="{00000000-0008-0000-0300-00003D000000}"/>
            </a:ext>
          </a:extLst>
        </xdr:cNvPr>
        <xdr:cNvGrpSpPr/>
      </xdr:nvGrpSpPr>
      <xdr:grpSpPr>
        <a:xfrm rot="10800000">
          <a:off x="27244948" y="19132867"/>
          <a:ext cx="1910652" cy="421638"/>
          <a:chOff x="25445516" y="16579644"/>
          <a:chExt cx="1830350" cy="353347"/>
        </a:xfrm>
        <a:solidFill>
          <a:schemeClr val="bg1"/>
        </a:solidFill>
      </xdr:grpSpPr>
      <xdr:sp macro="" textlink="">
        <xdr:nvSpPr>
          <xdr:cNvPr id="62" name="Arrow: Pentagon 61">
            <a:extLst>
              <a:ext uri="{FF2B5EF4-FFF2-40B4-BE49-F238E27FC236}">
                <a16:creationId xmlns:a16="http://schemas.microsoft.com/office/drawing/2014/main" id="{00000000-0008-0000-0300-00003E000000}"/>
              </a:ext>
            </a:extLst>
          </xdr:cNvPr>
          <xdr:cNvSpPr/>
        </xdr:nvSpPr>
        <xdr:spPr>
          <a:xfrm rot="10800000">
            <a:off x="25685299" y="16579646"/>
            <a:ext cx="1590567" cy="352611"/>
          </a:xfrm>
          <a:prstGeom prst="homePlate">
            <a:avLst>
              <a:gd name="adj" fmla="val 57428"/>
            </a:avLst>
          </a:prstGeom>
          <a:grp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63" name="Flowchart: Collate 62">
            <a:extLst>
              <a:ext uri="{FF2B5EF4-FFF2-40B4-BE49-F238E27FC236}">
                <a16:creationId xmlns:a16="http://schemas.microsoft.com/office/drawing/2014/main" id="{00000000-0008-0000-0300-00003F000000}"/>
              </a:ext>
            </a:extLst>
          </xdr:cNvPr>
          <xdr:cNvSpPr/>
        </xdr:nvSpPr>
        <xdr:spPr>
          <a:xfrm>
            <a:off x="25445516" y="16579644"/>
            <a:ext cx="487066" cy="353347"/>
          </a:xfrm>
          <a:prstGeom prst="flowChartCollate">
            <a:avLst/>
          </a:prstGeom>
          <a:grp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xdr:from>
      <xdr:col>18</xdr:col>
      <xdr:colOff>534277</xdr:colOff>
      <xdr:row>72</xdr:row>
      <xdr:rowOff>56036</xdr:rowOff>
    </xdr:from>
    <xdr:to>
      <xdr:col>22</xdr:col>
      <xdr:colOff>75775</xdr:colOff>
      <xdr:row>74</xdr:row>
      <xdr:rowOff>17511</xdr:rowOff>
    </xdr:to>
    <xdr:grpSp>
      <xdr:nvGrpSpPr>
        <xdr:cNvPr id="57" name="Group 56">
          <a:extLst>
            <a:ext uri="{FF2B5EF4-FFF2-40B4-BE49-F238E27FC236}">
              <a16:creationId xmlns:a16="http://schemas.microsoft.com/office/drawing/2014/main" id="{00000000-0008-0000-0300-000039000000}"/>
            </a:ext>
          </a:extLst>
        </xdr:cNvPr>
        <xdr:cNvGrpSpPr/>
      </xdr:nvGrpSpPr>
      <xdr:grpSpPr>
        <a:xfrm rot="10800000">
          <a:off x="27251902" y="18696461"/>
          <a:ext cx="1903698" cy="390100"/>
          <a:chOff x="25445516" y="16579644"/>
          <a:chExt cx="1830350" cy="353347"/>
        </a:xfrm>
        <a:solidFill>
          <a:schemeClr val="bg1"/>
        </a:solidFill>
      </xdr:grpSpPr>
      <xdr:sp macro="" textlink="">
        <xdr:nvSpPr>
          <xdr:cNvPr id="50" name="Arrow: Pentagon 49">
            <a:extLst>
              <a:ext uri="{FF2B5EF4-FFF2-40B4-BE49-F238E27FC236}">
                <a16:creationId xmlns:a16="http://schemas.microsoft.com/office/drawing/2014/main" id="{00000000-0008-0000-0300-000032000000}"/>
              </a:ext>
            </a:extLst>
          </xdr:cNvPr>
          <xdr:cNvSpPr/>
        </xdr:nvSpPr>
        <xdr:spPr>
          <a:xfrm rot="10800000">
            <a:off x="25685299" y="16579646"/>
            <a:ext cx="1590567" cy="352611"/>
          </a:xfrm>
          <a:prstGeom prst="homePlate">
            <a:avLst>
              <a:gd name="adj" fmla="val 57428"/>
            </a:avLst>
          </a:prstGeom>
          <a:grpFill/>
          <a:ln w="3175">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51" name="Flowchart: Collate 50">
            <a:extLst>
              <a:ext uri="{FF2B5EF4-FFF2-40B4-BE49-F238E27FC236}">
                <a16:creationId xmlns:a16="http://schemas.microsoft.com/office/drawing/2014/main" id="{00000000-0008-0000-0300-000033000000}"/>
              </a:ext>
            </a:extLst>
          </xdr:cNvPr>
          <xdr:cNvSpPr/>
        </xdr:nvSpPr>
        <xdr:spPr>
          <a:xfrm>
            <a:off x="25445516" y="16579644"/>
            <a:ext cx="487066" cy="353347"/>
          </a:xfrm>
          <a:prstGeom prst="flowChartCollate">
            <a:avLst/>
          </a:prstGeom>
          <a:grpFill/>
          <a:ln w="3175">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xdr:from>
      <xdr:col>18</xdr:col>
      <xdr:colOff>534408</xdr:colOff>
      <xdr:row>70</xdr:row>
      <xdr:rowOff>92704</xdr:rowOff>
    </xdr:from>
    <xdr:to>
      <xdr:col>22</xdr:col>
      <xdr:colOff>75775</xdr:colOff>
      <xdr:row>72</xdr:row>
      <xdr:rowOff>18195</xdr:rowOff>
    </xdr:to>
    <xdr:grpSp>
      <xdr:nvGrpSpPr>
        <xdr:cNvPr id="563220" name="Group 563219">
          <a:extLst>
            <a:ext uri="{FF2B5EF4-FFF2-40B4-BE49-F238E27FC236}">
              <a16:creationId xmlns:a16="http://schemas.microsoft.com/office/drawing/2014/main" id="{00000000-0008-0000-0300-000014980800}"/>
            </a:ext>
          </a:extLst>
        </xdr:cNvPr>
        <xdr:cNvGrpSpPr/>
      </xdr:nvGrpSpPr>
      <xdr:grpSpPr>
        <a:xfrm rot="10800000">
          <a:off x="27252033" y="18275929"/>
          <a:ext cx="1903567" cy="382691"/>
          <a:chOff x="25445516" y="16579644"/>
          <a:chExt cx="1830350" cy="353347"/>
        </a:xfrm>
        <a:solidFill>
          <a:schemeClr val="bg1"/>
        </a:solidFill>
      </xdr:grpSpPr>
      <xdr:sp macro="" textlink="">
        <xdr:nvSpPr>
          <xdr:cNvPr id="563221" name="Arrow: Pentagon 563220">
            <a:extLst>
              <a:ext uri="{FF2B5EF4-FFF2-40B4-BE49-F238E27FC236}">
                <a16:creationId xmlns:a16="http://schemas.microsoft.com/office/drawing/2014/main" id="{00000000-0008-0000-0300-000015980800}"/>
              </a:ext>
            </a:extLst>
          </xdr:cNvPr>
          <xdr:cNvSpPr/>
        </xdr:nvSpPr>
        <xdr:spPr>
          <a:xfrm rot="10800000">
            <a:off x="25685299" y="16579646"/>
            <a:ext cx="1590567" cy="352611"/>
          </a:xfrm>
          <a:prstGeom prst="homePlate">
            <a:avLst>
              <a:gd name="adj" fmla="val 57428"/>
            </a:avLst>
          </a:prstGeom>
          <a:grp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563222" name="Flowchart: Collate 563221">
            <a:extLst>
              <a:ext uri="{FF2B5EF4-FFF2-40B4-BE49-F238E27FC236}">
                <a16:creationId xmlns:a16="http://schemas.microsoft.com/office/drawing/2014/main" id="{00000000-0008-0000-0300-000016980800}"/>
              </a:ext>
            </a:extLst>
          </xdr:cNvPr>
          <xdr:cNvSpPr/>
        </xdr:nvSpPr>
        <xdr:spPr>
          <a:xfrm>
            <a:off x="25445516" y="16579644"/>
            <a:ext cx="487066" cy="353347"/>
          </a:xfrm>
          <a:prstGeom prst="flowChartCollate">
            <a:avLst/>
          </a:prstGeom>
          <a:grp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xdr:from>
      <xdr:col>18</xdr:col>
      <xdr:colOff>532134</xdr:colOff>
      <xdr:row>68</xdr:row>
      <xdr:rowOff>72761</xdr:rowOff>
    </xdr:from>
    <xdr:to>
      <xdr:col>22</xdr:col>
      <xdr:colOff>75775</xdr:colOff>
      <xdr:row>70</xdr:row>
      <xdr:rowOff>53709</xdr:rowOff>
    </xdr:to>
    <xdr:grpSp>
      <xdr:nvGrpSpPr>
        <xdr:cNvPr id="563223" name="Group 563222">
          <a:extLst>
            <a:ext uri="{FF2B5EF4-FFF2-40B4-BE49-F238E27FC236}">
              <a16:creationId xmlns:a16="http://schemas.microsoft.com/office/drawing/2014/main" id="{00000000-0008-0000-0300-000017980800}"/>
            </a:ext>
          </a:extLst>
        </xdr:cNvPr>
        <xdr:cNvGrpSpPr/>
      </xdr:nvGrpSpPr>
      <xdr:grpSpPr>
        <a:xfrm rot="10800000">
          <a:off x="27249759" y="17817836"/>
          <a:ext cx="1905841" cy="419098"/>
          <a:chOff x="25445516" y="16579644"/>
          <a:chExt cx="1830350" cy="353347"/>
        </a:xfrm>
        <a:solidFill>
          <a:schemeClr val="bg1"/>
        </a:solidFill>
      </xdr:grpSpPr>
      <xdr:sp macro="" textlink="">
        <xdr:nvSpPr>
          <xdr:cNvPr id="563224" name="Arrow: Pentagon 563223">
            <a:extLst>
              <a:ext uri="{FF2B5EF4-FFF2-40B4-BE49-F238E27FC236}">
                <a16:creationId xmlns:a16="http://schemas.microsoft.com/office/drawing/2014/main" id="{00000000-0008-0000-0300-000018980800}"/>
              </a:ext>
            </a:extLst>
          </xdr:cNvPr>
          <xdr:cNvSpPr/>
        </xdr:nvSpPr>
        <xdr:spPr>
          <a:xfrm rot="10800000">
            <a:off x="25685299" y="16579646"/>
            <a:ext cx="1590567" cy="352611"/>
          </a:xfrm>
          <a:prstGeom prst="homePlate">
            <a:avLst>
              <a:gd name="adj" fmla="val 57428"/>
            </a:avLst>
          </a:prstGeom>
          <a:grp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563225" name="Flowchart: Collate 563224">
            <a:extLst>
              <a:ext uri="{FF2B5EF4-FFF2-40B4-BE49-F238E27FC236}">
                <a16:creationId xmlns:a16="http://schemas.microsoft.com/office/drawing/2014/main" id="{00000000-0008-0000-0300-000019980800}"/>
              </a:ext>
            </a:extLst>
          </xdr:cNvPr>
          <xdr:cNvSpPr/>
        </xdr:nvSpPr>
        <xdr:spPr>
          <a:xfrm>
            <a:off x="25445516" y="16579644"/>
            <a:ext cx="487066" cy="353347"/>
          </a:xfrm>
          <a:prstGeom prst="flowChartCollate">
            <a:avLst/>
          </a:prstGeom>
          <a:grp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xdr:from>
      <xdr:col>18</xdr:col>
      <xdr:colOff>532400</xdr:colOff>
      <xdr:row>66</xdr:row>
      <xdr:rowOff>56197</xdr:rowOff>
    </xdr:from>
    <xdr:to>
      <xdr:col>22</xdr:col>
      <xdr:colOff>75775</xdr:colOff>
      <xdr:row>68</xdr:row>
      <xdr:rowOff>54078</xdr:rowOff>
    </xdr:to>
    <xdr:grpSp>
      <xdr:nvGrpSpPr>
        <xdr:cNvPr id="563226" name="Group 563225">
          <a:extLst>
            <a:ext uri="{FF2B5EF4-FFF2-40B4-BE49-F238E27FC236}">
              <a16:creationId xmlns:a16="http://schemas.microsoft.com/office/drawing/2014/main" id="{00000000-0008-0000-0300-00001A980800}"/>
            </a:ext>
          </a:extLst>
        </xdr:cNvPr>
        <xdr:cNvGrpSpPr/>
      </xdr:nvGrpSpPr>
      <xdr:grpSpPr>
        <a:xfrm rot="10800000">
          <a:off x="27250025" y="17372647"/>
          <a:ext cx="1905575" cy="426506"/>
          <a:chOff x="25445516" y="16579644"/>
          <a:chExt cx="1830350" cy="353347"/>
        </a:xfrm>
        <a:solidFill>
          <a:schemeClr val="bg1"/>
        </a:solidFill>
      </xdr:grpSpPr>
      <xdr:sp macro="" textlink="">
        <xdr:nvSpPr>
          <xdr:cNvPr id="563227" name="Arrow: Pentagon 563226">
            <a:extLst>
              <a:ext uri="{FF2B5EF4-FFF2-40B4-BE49-F238E27FC236}">
                <a16:creationId xmlns:a16="http://schemas.microsoft.com/office/drawing/2014/main" id="{00000000-0008-0000-0300-00001B980800}"/>
              </a:ext>
            </a:extLst>
          </xdr:cNvPr>
          <xdr:cNvSpPr/>
        </xdr:nvSpPr>
        <xdr:spPr>
          <a:xfrm rot="10800000">
            <a:off x="25685299" y="16579646"/>
            <a:ext cx="1590567" cy="352611"/>
          </a:xfrm>
          <a:prstGeom prst="homePlate">
            <a:avLst>
              <a:gd name="adj" fmla="val 57428"/>
            </a:avLst>
          </a:prstGeom>
          <a:grp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563232" name="Flowchart: Collate 563231">
            <a:extLst>
              <a:ext uri="{FF2B5EF4-FFF2-40B4-BE49-F238E27FC236}">
                <a16:creationId xmlns:a16="http://schemas.microsoft.com/office/drawing/2014/main" id="{00000000-0008-0000-0300-000020980800}"/>
              </a:ext>
            </a:extLst>
          </xdr:cNvPr>
          <xdr:cNvSpPr/>
        </xdr:nvSpPr>
        <xdr:spPr>
          <a:xfrm>
            <a:off x="25445516" y="16579644"/>
            <a:ext cx="487066" cy="353347"/>
          </a:xfrm>
          <a:prstGeom prst="flowChartCollate">
            <a:avLst/>
          </a:prstGeom>
          <a:grp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xdr:from>
      <xdr:col>18</xdr:col>
      <xdr:colOff>532152</xdr:colOff>
      <xdr:row>64</xdr:row>
      <xdr:rowOff>54242</xdr:rowOff>
    </xdr:from>
    <xdr:to>
      <xdr:col>22</xdr:col>
      <xdr:colOff>75775</xdr:colOff>
      <xdr:row>66</xdr:row>
      <xdr:rowOff>54378</xdr:rowOff>
    </xdr:to>
    <xdr:grpSp>
      <xdr:nvGrpSpPr>
        <xdr:cNvPr id="563233" name="Group 563232">
          <a:extLst>
            <a:ext uri="{FF2B5EF4-FFF2-40B4-BE49-F238E27FC236}">
              <a16:creationId xmlns:a16="http://schemas.microsoft.com/office/drawing/2014/main" id="{00000000-0008-0000-0300-000021980800}"/>
            </a:ext>
          </a:extLst>
        </xdr:cNvPr>
        <xdr:cNvGrpSpPr/>
      </xdr:nvGrpSpPr>
      <xdr:grpSpPr>
        <a:xfrm rot="10800000">
          <a:off x="27249777" y="16932542"/>
          <a:ext cx="1905823" cy="438286"/>
          <a:chOff x="25445516" y="16579644"/>
          <a:chExt cx="1830350" cy="353347"/>
        </a:xfrm>
        <a:solidFill>
          <a:schemeClr val="bg1"/>
        </a:solidFill>
      </xdr:grpSpPr>
      <xdr:sp macro="" textlink="">
        <xdr:nvSpPr>
          <xdr:cNvPr id="563234" name="Arrow: Pentagon 563233">
            <a:extLst>
              <a:ext uri="{FF2B5EF4-FFF2-40B4-BE49-F238E27FC236}">
                <a16:creationId xmlns:a16="http://schemas.microsoft.com/office/drawing/2014/main" id="{00000000-0008-0000-0300-000022980800}"/>
              </a:ext>
            </a:extLst>
          </xdr:cNvPr>
          <xdr:cNvSpPr/>
        </xdr:nvSpPr>
        <xdr:spPr>
          <a:xfrm rot="10800000">
            <a:off x="25685299" y="16579646"/>
            <a:ext cx="1590567" cy="352611"/>
          </a:xfrm>
          <a:prstGeom prst="homePlate">
            <a:avLst>
              <a:gd name="adj" fmla="val 57428"/>
            </a:avLst>
          </a:prstGeom>
          <a:grp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563235" name="Flowchart: Collate 563234">
            <a:extLst>
              <a:ext uri="{FF2B5EF4-FFF2-40B4-BE49-F238E27FC236}">
                <a16:creationId xmlns:a16="http://schemas.microsoft.com/office/drawing/2014/main" id="{00000000-0008-0000-0300-000023980800}"/>
              </a:ext>
            </a:extLst>
          </xdr:cNvPr>
          <xdr:cNvSpPr/>
        </xdr:nvSpPr>
        <xdr:spPr>
          <a:xfrm>
            <a:off x="25445516" y="16579644"/>
            <a:ext cx="487066" cy="353347"/>
          </a:xfrm>
          <a:prstGeom prst="flowChartCollate">
            <a:avLst/>
          </a:prstGeom>
          <a:grp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xdr:from>
      <xdr:col>18</xdr:col>
      <xdr:colOff>484527</xdr:colOff>
      <xdr:row>62</xdr:row>
      <xdr:rowOff>92924</xdr:rowOff>
    </xdr:from>
    <xdr:to>
      <xdr:col>22</xdr:col>
      <xdr:colOff>75775</xdr:colOff>
      <xdr:row>64</xdr:row>
      <xdr:rowOff>16510</xdr:rowOff>
    </xdr:to>
    <xdr:grpSp>
      <xdr:nvGrpSpPr>
        <xdr:cNvPr id="563240" name="Group 563239">
          <a:extLst>
            <a:ext uri="{FF2B5EF4-FFF2-40B4-BE49-F238E27FC236}">
              <a16:creationId xmlns:a16="http://schemas.microsoft.com/office/drawing/2014/main" id="{00000000-0008-0000-0300-000028980800}"/>
            </a:ext>
          </a:extLst>
        </xdr:cNvPr>
        <xdr:cNvGrpSpPr/>
      </xdr:nvGrpSpPr>
      <xdr:grpSpPr>
        <a:xfrm rot="10800000">
          <a:off x="27202152" y="16514024"/>
          <a:ext cx="1953448" cy="380786"/>
          <a:chOff x="25445516" y="16579644"/>
          <a:chExt cx="1830350" cy="353347"/>
        </a:xfrm>
        <a:solidFill>
          <a:schemeClr val="bg1"/>
        </a:solidFill>
      </xdr:grpSpPr>
      <xdr:sp macro="" textlink="">
        <xdr:nvSpPr>
          <xdr:cNvPr id="563241" name="Arrow: Pentagon 563240">
            <a:extLst>
              <a:ext uri="{FF2B5EF4-FFF2-40B4-BE49-F238E27FC236}">
                <a16:creationId xmlns:a16="http://schemas.microsoft.com/office/drawing/2014/main" id="{00000000-0008-0000-0300-000029980800}"/>
              </a:ext>
            </a:extLst>
          </xdr:cNvPr>
          <xdr:cNvSpPr/>
        </xdr:nvSpPr>
        <xdr:spPr>
          <a:xfrm rot="10800000">
            <a:off x="25685299" y="16579646"/>
            <a:ext cx="1590567" cy="352611"/>
          </a:xfrm>
          <a:prstGeom prst="homePlate">
            <a:avLst>
              <a:gd name="adj" fmla="val 57428"/>
            </a:avLst>
          </a:prstGeom>
          <a:grp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563246" name="Flowchart: Collate 563245">
            <a:extLst>
              <a:ext uri="{FF2B5EF4-FFF2-40B4-BE49-F238E27FC236}">
                <a16:creationId xmlns:a16="http://schemas.microsoft.com/office/drawing/2014/main" id="{00000000-0008-0000-0300-00002E980800}"/>
              </a:ext>
            </a:extLst>
          </xdr:cNvPr>
          <xdr:cNvSpPr/>
        </xdr:nvSpPr>
        <xdr:spPr>
          <a:xfrm>
            <a:off x="25445516" y="16579644"/>
            <a:ext cx="487066" cy="353347"/>
          </a:xfrm>
          <a:prstGeom prst="flowChartCollate">
            <a:avLst/>
          </a:prstGeom>
          <a:grp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xdr:from>
      <xdr:col>18</xdr:col>
      <xdr:colOff>534057</xdr:colOff>
      <xdr:row>60</xdr:row>
      <xdr:rowOff>174625</xdr:rowOff>
    </xdr:from>
    <xdr:to>
      <xdr:col>22</xdr:col>
      <xdr:colOff>75775</xdr:colOff>
      <xdr:row>62</xdr:row>
      <xdr:rowOff>22858</xdr:rowOff>
    </xdr:to>
    <xdr:grpSp>
      <xdr:nvGrpSpPr>
        <xdr:cNvPr id="563247" name="Group 563246">
          <a:extLst>
            <a:ext uri="{FF2B5EF4-FFF2-40B4-BE49-F238E27FC236}">
              <a16:creationId xmlns:a16="http://schemas.microsoft.com/office/drawing/2014/main" id="{00000000-0008-0000-0300-00002F980800}"/>
            </a:ext>
          </a:extLst>
        </xdr:cNvPr>
        <xdr:cNvGrpSpPr/>
      </xdr:nvGrpSpPr>
      <xdr:grpSpPr>
        <a:xfrm rot="10800000">
          <a:off x="27251682" y="16081375"/>
          <a:ext cx="1903918" cy="362583"/>
          <a:chOff x="25445516" y="16579644"/>
          <a:chExt cx="1830350" cy="353347"/>
        </a:xfrm>
        <a:solidFill>
          <a:schemeClr val="bg1"/>
        </a:solidFill>
      </xdr:grpSpPr>
      <xdr:sp macro="" textlink="">
        <xdr:nvSpPr>
          <xdr:cNvPr id="563248" name="Arrow: Pentagon 563247">
            <a:extLst>
              <a:ext uri="{FF2B5EF4-FFF2-40B4-BE49-F238E27FC236}">
                <a16:creationId xmlns:a16="http://schemas.microsoft.com/office/drawing/2014/main" id="{00000000-0008-0000-0300-000030980800}"/>
              </a:ext>
            </a:extLst>
          </xdr:cNvPr>
          <xdr:cNvSpPr/>
        </xdr:nvSpPr>
        <xdr:spPr>
          <a:xfrm rot="10800000">
            <a:off x="25685299" y="16579646"/>
            <a:ext cx="1590567" cy="352611"/>
          </a:xfrm>
          <a:prstGeom prst="homePlate">
            <a:avLst>
              <a:gd name="adj" fmla="val 57428"/>
            </a:avLst>
          </a:prstGeom>
          <a:grp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563249" name="Flowchart: Collate 563248">
            <a:extLst>
              <a:ext uri="{FF2B5EF4-FFF2-40B4-BE49-F238E27FC236}">
                <a16:creationId xmlns:a16="http://schemas.microsoft.com/office/drawing/2014/main" id="{00000000-0008-0000-0300-000031980800}"/>
              </a:ext>
            </a:extLst>
          </xdr:cNvPr>
          <xdr:cNvSpPr/>
        </xdr:nvSpPr>
        <xdr:spPr>
          <a:xfrm>
            <a:off x="25445516" y="16579644"/>
            <a:ext cx="487066" cy="353347"/>
          </a:xfrm>
          <a:prstGeom prst="flowChartCollate">
            <a:avLst/>
          </a:prstGeom>
          <a:grp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22</xdr:col>
      <xdr:colOff>58162</xdr:colOff>
      <xdr:row>1</xdr:row>
      <xdr:rowOff>97597</xdr:rowOff>
    </xdr:from>
    <xdr:to>
      <xdr:col>24</xdr:col>
      <xdr:colOff>53512</xdr:colOff>
      <xdr:row>4</xdr:row>
      <xdr:rowOff>20371</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29109412" y="233668"/>
          <a:ext cx="2757600" cy="711989"/>
        </a:xfrm>
        <a:prstGeom prst="rect">
          <a:avLst/>
        </a:prstGeom>
      </xdr:spPr>
    </xdr:pic>
    <xdr:clientData/>
  </xdr:twoCellAnchor>
  <xdr:twoCellAnchor>
    <xdr:from>
      <xdr:col>2</xdr:col>
      <xdr:colOff>430947</xdr:colOff>
      <xdr:row>46</xdr:row>
      <xdr:rowOff>210970</xdr:rowOff>
    </xdr:from>
    <xdr:to>
      <xdr:col>2</xdr:col>
      <xdr:colOff>2013169</xdr:colOff>
      <xdr:row>53</xdr:row>
      <xdr:rowOff>67030</xdr:rowOff>
    </xdr:to>
    <xdr:grpSp>
      <xdr:nvGrpSpPr>
        <xdr:cNvPr id="8" name="Group 7">
          <a:extLst>
            <a:ext uri="{FF2B5EF4-FFF2-40B4-BE49-F238E27FC236}">
              <a16:creationId xmlns:a16="http://schemas.microsoft.com/office/drawing/2014/main" id="{00000000-0008-0000-0300-000008000000}"/>
            </a:ext>
          </a:extLst>
        </xdr:cNvPr>
        <xdr:cNvGrpSpPr/>
      </xdr:nvGrpSpPr>
      <xdr:grpSpPr>
        <a:xfrm>
          <a:off x="2212122" y="12060070"/>
          <a:ext cx="1582222" cy="1694385"/>
          <a:chOff x="2392280" y="11876102"/>
          <a:chExt cx="1578412" cy="1687309"/>
        </a:xfrm>
      </xdr:grpSpPr>
      <xdr:pic>
        <xdr:nvPicPr>
          <xdr:cNvPr id="3" name="Graphic 2" descr="Cloud">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2392280" y="11876102"/>
            <a:ext cx="1578412" cy="1578687"/>
          </a:xfrm>
          <a:prstGeom prst="rect">
            <a:avLst/>
          </a:prstGeom>
        </xdr:spPr>
      </xdr:pic>
      <xdr:sp macro="" textlink="">
        <xdr:nvSpPr>
          <xdr:cNvPr id="4" name="TextBox 3">
            <a:extLst>
              <a:ext uri="{FF2B5EF4-FFF2-40B4-BE49-F238E27FC236}">
                <a16:creationId xmlns:a16="http://schemas.microsoft.com/office/drawing/2014/main" id="{00000000-0008-0000-0300-000004000000}"/>
              </a:ext>
            </a:extLst>
          </xdr:cNvPr>
          <xdr:cNvSpPr txBox="1"/>
        </xdr:nvSpPr>
        <xdr:spPr>
          <a:xfrm>
            <a:off x="2791841" y="12529884"/>
            <a:ext cx="851952" cy="3577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GB" sz="1800" b="1">
                <a:solidFill>
                  <a:schemeClr val="bg1"/>
                </a:solidFill>
              </a:rPr>
              <a:t>CO</a:t>
            </a:r>
            <a:r>
              <a:rPr lang="en-GB" sz="1800" b="1" baseline="-25000">
                <a:solidFill>
                  <a:schemeClr val="bg1"/>
                </a:solidFill>
              </a:rPr>
              <a:t>2</a:t>
            </a:r>
            <a:r>
              <a:rPr lang="en-GB" sz="1800" b="1">
                <a:solidFill>
                  <a:schemeClr val="bg1"/>
                </a:solidFill>
              </a:rPr>
              <a:t>e</a:t>
            </a:r>
          </a:p>
        </xdr:txBody>
      </xdr:sp>
      <xdr:sp macro="" textlink="">
        <xdr:nvSpPr>
          <xdr:cNvPr id="5" name="TextBox 4">
            <a:extLst>
              <a:ext uri="{FF2B5EF4-FFF2-40B4-BE49-F238E27FC236}">
                <a16:creationId xmlns:a16="http://schemas.microsoft.com/office/drawing/2014/main" id="{00000000-0008-0000-0300-000005000000}"/>
              </a:ext>
            </a:extLst>
          </xdr:cNvPr>
          <xdr:cNvSpPr txBox="1"/>
        </xdr:nvSpPr>
        <xdr:spPr>
          <a:xfrm>
            <a:off x="2585265" y="13117007"/>
            <a:ext cx="1202637" cy="4464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en-GB" sz="1200" b="0">
                <a:solidFill>
                  <a:schemeClr val="bg1">
                    <a:lumMod val="50000"/>
                  </a:schemeClr>
                </a:solidFill>
              </a:rPr>
              <a:t>Substructure &amp;</a:t>
            </a:r>
          </a:p>
          <a:p>
            <a:pPr algn="ctr"/>
            <a:r>
              <a:rPr lang="en-GB" sz="1200" b="0">
                <a:solidFill>
                  <a:schemeClr val="bg1">
                    <a:lumMod val="50000"/>
                  </a:schemeClr>
                </a:solidFill>
              </a:rPr>
              <a:t>Superstructure</a:t>
            </a:r>
          </a:p>
        </xdr:txBody>
      </xdr:sp>
    </xdr:grpSp>
    <xdr:clientData/>
  </xdr:twoCellAnchor>
  <xdr:oneCellAnchor>
    <xdr:from>
      <xdr:col>5</xdr:col>
      <xdr:colOff>1055254</xdr:colOff>
      <xdr:row>45</xdr:row>
      <xdr:rowOff>62345</xdr:rowOff>
    </xdr:from>
    <xdr:ext cx="65" cy="172227"/>
    <xdr:sp macro="" textlink="">
      <xdr:nvSpPr>
        <xdr:cNvPr id="6" name="TextBox 5">
          <a:extLst>
            <a:ext uri="{FF2B5EF4-FFF2-40B4-BE49-F238E27FC236}">
              <a16:creationId xmlns:a16="http://schemas.microsoft.com/office/drawing/2014/main" id="{00000000-0008-0000-0300-000006000000}"/>
            </a:ext>
          </a:extLst>
        </xdr:cNvPr>
        <xdr:cNvSpPr txBox="1"/>
      </xdr:nvSpPr>
      <xdr:spPr>
        <a:xfrm>
          <a:off x="10675504" y="7663295"/>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GB" sz="1100"/>
        </a:p>
      </xdr:txBody>
    </xdr:sp>
    <xdr:clientData/>
  </xdr:oneCellAnchor>
  <xdr:twoCellAnchor>
    <xdr:from>
      <xdr:col>0</xdr:col>
      <xdr:colOff>203291</xdr:colOff>
      <xdr:row>56</xdr:row>
      <xdr:rowOff>170497</xdr:rowOff>
    </xdr:from>
    <xdr:to>
      <xdr:col>4</xdr:col>
      <xdr:colOff>721178</xdr:colOff>
      <xdr:row>77</xdr:row>
      <xdr:rowOff>258535</xdr:rowOff>
    </xdr:to>
    <xdr:graphicFrame macro="">
      <xdr:nvGraphicFramePr>
        <xdr:cNvPr id="7" name="Chart 6">
          <a:extLst>
            <a:ext uri="{FF2B5EF4-FFF2-40B4-BE49-F238E27FC236}">
              <a16:creationId xmlns:a16="http://schemas.microsoft.com/office/drawing/2014/main" id="{00000000-0008-0000-03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266700</xdr:colOff>
          <xdr:row>2</xdr:row>
          <xdr:rowOff>19050</xdr:rowOff>
        </xdr:from>
        <xdr:to>
          <xdr:col>2</xdr:col>
          <xdr:colOff>2076450</xdr:colOff>
          <xdr:row>2</xdr:row>
          <xdr:rowOff>323850</xdr:rowOff>
        </xdr:to>
        <xdr:sp macro="" textlink="">
          <xdr:nvSpPr>
            <xdr:cNvPr id="563201" name="Button 1" descr="Print Page- PDF" hidden="1">
              <a:extLst>
                <a:ext uri="{63B3BB69-23CF-44E3-9099-C40C66FF867C}">
                  <a14:compatExt spid="_x0000_s563201"/>
                </a:ext>
                <a:ext uri="{FF2B5EF4-FFF2-40B4-BE49-F238E27FC236}">
                  <a16:creationId xmlns:a16="http://schemas.microsoft.com/office/drawing/2014/main" id="{00000000-0008-0000-0300-0000019808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800" b="0" i="0" u="none" strike="noStrike" baseline="0">
                  <a:solidFill>
                    <a:srgbClr val="000000"/>
                  </a:solidFill>
                  <a:latin typeface="Swis721 Lt BT"/>
                </a:rPr>
                <a:t>Print Preview</a:t>
              </a:r>
            </a:p>
          </xdr:txBody>
        </xdr:sp>
        <xdr:clientData fPrintsWithSheet="0"/>
      </xdr:twoCellAnchor>
    </mc:Choice>
    <mc:Fallback/>
  </mc:AlternateContent>
  <xdr:twoCellAnchor>
    <xdr:from>
      <xdr:col>4</xdr:col>
      <xdr:colOff>1570471</xdr:colOff>
      <xdr:row>56</xdr:row>
      <xdr:rowOff>223833</xdr:rowOff>
    </xdr:from>
    <xdr:to>
      <xdr:col>12</xdr:col>
      <xdr:colOff>1299883</xdr:colOff>
      <xdr:row>70</xdr:row>
      <xdr:rowOff>23503</xdr:rowOff>
    </xdr:to>
    <xdr:grpSp>
      <xdr:nvGrpSpPr>
        <xdr:cNvPr id="9" name="Group 8">
          <a:extLst>
            <a:ext uri="{FF2B5EF4-FFF2-40B4-BE49-F238E27FC236}">
              <a16:creationId xmlns:a16="http://schemas.microsoft.com/office/drawing/2014/main" id="{00000000-0008-0000-0300-000009000000}"/>
            </a:ext>
          </a:extLst>
        </xdr:cNvPr>
        <xdr:cNvGrpSpPr/>
      </xdr:nvGrpSpPr>
      <xdr:grpSpPr>
        <a:xfrm>
          <a:off x="8742796" y="14654208"/>
          <a:ext cx="12702462" cy="3552520"/>
          <a:chOff x="9291906" y="10133545"/>
          <a:chExt cx="8030936" cy="3520057"/>
        </a:xfrm>
      </xdr:grpSpPr>
      <xdr:grpSp>
        <xdr:nvGrpSpPr>
          <xdr:cNvPr id="10" name="Group 9">
            <a:extLst>
              <a:ext uri="{FF2B5EF4-FFF2-40B4-BE49-F238E27FC236}">
                <a16:creationId xmlns:a16="http://schemas.microsoft.com/office/drawing/2014/main" id="{00000000-0008-0000-0300-00000A000000}"/>
              </a:ext>
            </a:extLst>
          </xdr:cNvPr>
          <xdr:cNvGrpSpPr/>
        </xdr:nvGrpSpPr>
        <xdr:grpSpPr>
          <a:xfrm>
            <a:off x="9291906" y="10133545"/>
            <a:ext cx="8030936" cy="3520057"/>
            <a:chOff x="10759888" y="10509717"/>
            <a:chExt cx="7684994" cy="2063022"/>
          </a:xfrm>
        </xdr:grpSpPr>
        <xdr:sp macro="" textlink="">
          <xdr:nvSpPr>
            <xdr:cNvPr id="14" name="TextBox 13">
              <a:extLst>
                <a:ext uri="{FF2B5EF4-FFF2-40B4-BE49-F238E27FC236}">
                  <a16:creationId xmlns:a16="http://schemas.microsoft.com/office/drawing/2014/main" id="{00000000-0008-0000-0300-00000E000000}"/>
                </a:ext>
              </a:extLst>
            </xdr:cNvPr>
            <xdr:cNvSpPr txBox="1"/>
          </xdr:nvSpPr>
          <xdr:spPr>
            <a:xfrm>
              <a:off x="10759888" y="10509717"/>
              <a:ext cx="7684994" cy="6961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000" b="1">
                  <a:solidFill>
                    <a:srgbClr val="269C6F"/>
                  </a:solidFill>
                  <a:latin typeface="Arial" panose="020B0604020202020204" pitchFamily="34" charset="0"/>
                  <a:cs typeface="Arial" panose="020B0604020202020204" pitchFamily="34" charset="0"/>
                </a:rPr>
                <a:t>This project</a:t>
              </a:r>
              <a:r>
                <a:rPr lang="en-GB" sz="2000" b="1" baseline="0">
                  <a:solidFill>
                    <a:srgbClr val="269C6F"/>
                  </a:solidFill>
                  <a:latin typeface="Arial" panose="020B0604020202020204" pitchFamily="34" charset="0"/>
                  <a:cs typeface="Arial" panose="020B0604020202020204" pitchFamily="34" charset="0"/>
                </a:rPr>
                <a:t> scheme releases carbon equivalent to: </a:t>
              </a:r>
              <a:endParaRPr lang="en-GB" sz="2000" b="1">
                <a:solidFill>
                  <a:srgbClr val="269C6F"/>
                </a:solidFill>
                <a:latin typeface="Arial" panose="020B0604020202020204" pitchFamily="34" charset="0"/>
                <a:cs typeface="Arial" panose="020B0604020202020204" pitchFamily="34" charset="0"/>
              </a:endParaRPr>
            </a:p>
          </xdr:txBody>
        </xdr:sp>
        <xdr:sp macro="" textlink="$AF$48">
          <xdr:nvSpPr>
            <xdr:cNvPr id="15" name="TextBox 14">
              <a:extLst>
                <a:ext uri="{FF2B5EF4-FFF2-40B4-BE49-F238E27FC236}">
                  <a16:creationId xmlns:a16="http://schemas.microsoft.com/office/drawing/2014/main" id="{00000000-0008-0000-0300-00000F000000}"/>
                </a:ext>
              </a:extLst>
            </xdr:cNvPr>
            <xdr:cNvSpPr txBox="1"/>
          </xdr:nvSpPr>
          <xdr:spPr>
            <a:xfrm>
              <a:off x="11793458" y="11082361"/>
              <a:ext cx="6512817" cy="3508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A10AAC9-A654-485E-B57F-1567A27DBF9B}" type="TxLink">
                <a:rPr lang="en-US" sz="1800" b="1" i="0" u="none" strike="noStrike">
                  <a:solidFill>
                    <a:schemeClr val="tx2"/>
                  </a:solidFill>
                  <a:latin typeface="Arial"/>
                  <a:cs typeface="Arial"/>
                </a:rPr>
                <a:pPr/>
                <a:t>0 one-way flights from London to New York</a:t>
              </a:fld>
              <a:endParaRPr lang="en-GB" sz="2400" b="1">
                <a:solidFill>
                  <a:schemeClr val="tx2"/>
                </a:solidFill>
                <a:latin typeface="HelveticaNeue" pitchFamily="2" charset="0"/>
                <a:cs typeface="Aharoni" panose="020B0604020202020204" pitchFamily="2" charset="-79"/>
              </a:endParaRPr>
            </a:p>
          </xdr:txBody>
        </xdr:sp>
        <xdr:sp macro="" textlink="$AF$49">
          <xdr:nvSpPr>
            <xdr:cNvPr id="16" name="TextBox 15">
              <a:extLst>
                <a:ext uri="{FF2B5EF4-FFF2-40B4-BE49-F238E27FC236}">
                  <a16:creationId xmlns:a16="http://schemas.microsoft.com/office/drawing/2014/main" id="{00000000-0008-0000-0300-000010000000}"/>
                </a:ext>
              </a:extLst>
            </xdr:cNvPr>
            <xdr:cNvSpPr txBox="1"/>
          </xdr:nvSpPr>
          <xdr:spPr>
            <a:xfrm>
              <a:off x="11793458" y="11626595"/>
              <a:ext cx="5594320" cy="4123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C8B555E-03DD-40F6-A9B8-68B5CC75624F}" type="TxLink">
                <a:rPr lang="en-US" sz="1800" b="1" i="0" u="none" strike="noStrike">
                  <a:solidFill>
                    <a:srgbClr val="4D4F53"/>
                  </a:solidFill>
                  <a:latin typeface="Arial"/>
                  <a:cs typeface="Arial"/>
                </a:rPr>
                <a:pPr/>
                <a:t>0 people's consumption of meat, dairy and beer for 1 year</a:t>
              </a:fld>
              <a:endParaRPr lang="en-GB" sz="1800" b="1">
                <a:solidFill>
                  <a:srgbClr val="4D4F53"/>
                </a:solidFill>
                <a:latin typeface="HelveticaNeue" pitchFamily="2" charset="0"/>
                <a:cs typeface="Aharoni" panose="020B0604020202020204" pitchFamily="2" charset="-79"/>
              </a:endParaRPr>
            </a:p>
          </xdr:txBody>
        </xdr:sp>
        <xdr:sp macro="" textlink="$AF$50">
          <xdr:nvSpPr>
            <xdr:cNvPr id="17" name="TextBox 16">
              <a:extLst>
                <a:ext uri="{FF2B5EF4-FFF2-40B4-BE49-F238E27FC236}">
                  <a16:creationId xmlns:a16="http://schemas.microsoft.com/office/drawing/2014/main" id="{00000000-0008-0000-0300-000011000000}"/>
                </a:ext>
              </a:extLst>
            </xdr:cNvPr>
            <xdr:cNvSpPr txBox="1"/>
          </xdr:nvSpPr>
          <xdr:spPr>
            <a:xfrm>
              <a:off x="11793458" y="12232290"/>
              <a:ext cx="5526462" cy="3404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31A3B82-4B28-412B-8837-8083A95AF1AB}" type="TxLink">
                <a:rPr lang="en-US" sz="1800" b="1" i="0" u="none" strike="noStrike">
                  <a:solidFill>
                    <a:srgbClr val="4D4F53"/>
                  </a:solidFill>
                  <a:latin typeface="Arial"/>
                  <a:cs typeface="Arial"/>
                </a:rPr>
                <a:pPr/>
                <a:t>0 average family cars running for 1 year</a:t>
              </a:fld>
              <a:endParaRPr lang="en-GB" sz="1800" b="1">
                <a:solidFill>
                  <a:srgbClr val="4D4F53"/>
                </a:solidFill>
                <a:latin typeface="HelveticaNeue" pitchFamily="2" charset="0"/>
                <a:cs typeface="Aharoni" panose="020B0604020202020204" pitchFamily="2" charset="-79"/>
              </a:endParaRPr>
            </a:p>
          </xdr:txBody>
        </xdr:sp>
      </xdr:grpSp>
      <xdr:pic>
        <xdr:nvPicPr>
          <xdr:cNvPr id="11" name="Picture 10">
            <a:extLst>
              <a:ext uri="{FF2B5EF4-FFF2-40B4-BE49-F238E27FC236}">
                <a16:creationId xmlns:a16="http://schemas.microsoft.com/office/drawing/2014/main" id="{00000000-0008-0000-0300-00000B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9373549" y="10706454"/>
            <a:ext cx="629300" cy="939660"/>
          </a:xfrm>
          <a:prstGeom prst="rect">
            <a:avLst/>
          </a:prstGeom>
        </xdr:spPr>
      </xdr:pic>
      <xdr:pic>
        <xdr:nvPicPr>
          <xdr:cNvPr id="12" name="Picture 11">
            <a:extLst>
              <a:ext uri="{FF2B5EF4-FFF2-40B4-BE49-F238E27FC236}">
                <a16:creationId xmlns:a16="http://schemas.microsoft.com/office/drawing/2014/main" id="{00000000-0008-0000-0300-00000C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9402535" y="11834047"/>
            <a:ext cx="663693" cy="759022"/>
          </a:xfrm>
          <a:prstGeom prst="rect">
            <a:avLst/>
          </a:prstGeom>
        </xdr:spPr>
      </xdr:pic>
      <xdr:pic>
        <xdr:nvPicPr>
          <xdr:cNvPr id="13" name="Picture 12">
            <a:extLst>
              <a:ext uri="{FF2B5EF4-FFF2-40B4-BE49-F238E27FC236}">
                <a16:creationId xmlns:a16="http://schemas.microsoft.com/office/drawing/2014/main" id="{00000000-0008-0000-0300-00000D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9416143" y="13054886"/>
            <a:ext cx="638561" cy="342086"/>
          </a:xfrm>
          <a:prstGeom prst="rect">
            <a:avLst/>
          </a:prstGeom>
        </xdr:spPr>
      </xdr:pic>
    </xdr:grpSp>
    <xdr:clientData/>
  </xdr:twoCellAnchor>
  <xdr:twoCellAnchor>
    <xdr:from>
      <xdr:col>13</xdr:col>
      <xdr:colOff>1373030</xdr:colOff>
      <xdr:row>56</xdr:row>
      <xdr:rowOff>191436</xdr:rowOff>
    </xdr:from>
    <xdr:to>
      <xdr:col>25</xdr:col>
      <xdr:colOff>43975</xdr:colOff>
      <xdr:row>56</xdr:row>
      <xdr:rowOff>612299</xdr:rowOff>
    </xdr:to>
    <xdr:sp macro="" textlink="$AL$66">
      <xdr:nvSpPr>
        <xdr:cNvPr id="18" name="TextBox 17">
          <a:extLst>
            <a:ext uri="{FF2B5EF4-FFF2-40B4-BE49-F238E27FC236}">
              <a16:creationId xmlns:a16="http://schemas.microsoft.com/office/drawing/2014/main" id="{00000000-0008-0000-0300-000012000000}"/>
            </a:ext>
          </a:extLst>
        </xdr:cNvPr>
        <xdr:cNvSpPr txBox="1"/>
      </xdr:nvSpPr>
      <xdr:spPr>
        <a:xfrm>
          <a:off x="23601999" y="14705155"/>
          <a:ext cx="9017476" cy="4208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59B98CB-9010-4C35-B5E1-AFF056574072}" type="TxLink">
            <a:rPr lang="en-US" sz="1800" b="1" i="0" u="none" strike="noStrike">
              <a:solidFill>
                <a:srgbClr val="269C6F"/>
              </a:solidFill>
              <a:latin typeface="Arial"/>
              <a:cs typeface="Arial"/>
            </a:rPr>
            <a:pPr/>
            <a:t>This project scheme has a SCORS rating of A++</a:t>
          </a:fld>
          <a:endParaRPr lang="en-GB" sz="1800" b="1">
            <a:solidFill>
              <a:srgbClr val="269C6F"/>
            </a:solidFill>
            <a:latin typeface="Arial" panose="020B0604020202020204" pitchFamily="34" charset="0"/>
            <a:cs typeface="Arial" panose="020B0604020202020204" pitchFamily="34" charset="0"/>
          </a:endParaRPr>
        </a:p>
      </xdr:txBody>
    </xdr:sp>
    <xdr:clientData/>
  </xdr:twoCellAnchor>
  <xdr:twoCellAnchor>
    <xdr:from>
      <xdr:col>22</xdr:col>
      <xdr:colOff>952500</xdr:colOff>
      <xdr:row>59</xdr:row>
      <xdr:rowOff>97043</xdr:rowOff>
    </xdr:from>
    <xdr:to>
      <xdr:col>23</xdr:col>
      <xdr:colOff>11206</xdr:colOff>
      <xdr:row>78</xdr:row>
      <xdr:rowOff>91733</xdr:rowOff>
    </xdr:to>
    <xdr:sp macro="" textlink="">
      <xdr:nvSpPr>
        <xdr:cNvPr id="19" name="Rectangle 18">
          <a:extLst>
            <a:ext uri="{FF2B5EF4-FFF2-40B4-BE49-F238E27FC236}">
              <a16:creationId xmlns:a16="http://schemas.microsoft.com/office/drawing/2014/main" id="{00000000-0008-0000-0300-000013000000}"/>
            </a:ext>
          </a:extLst>
        </xdr:cNvPr>
        <xdr:cNvSpPr/>
      </xdr:nvSpPr>
      <xdr:spPr>
        <a:xfrm>
          <a:off x="25993725" y="11222243"/>
          <a:ext cx="316006" cy="419521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22</xdr:col>
      <xdr:colOff>952500</xdr:colOff>
      <xdr:row>59</xdr:row>
      <xdr:rowOff>93233</xdr:rowOff>
    </xdr:from>
    <xdr:to>
      <xdr:col>23</xdr:col>
      <xdr:colOff>13111</xdr:colOff>
      <xdr:row>78</xdr:row>
      <xdr:rowOff>95543</xdr:rowOff>
    </xdr:to>
    <xdr:sp macro="" textlink="">
      <xdr:nvSpPr>
        <xdr:cNvPr id="56" name="Rectangle 55">
          <a:extLst>
            <a:ext uri="{FF2B5EF4-FFF2-40B4-BE49-F238E27FC236}">
              <a16:creationId xmlns:a16="http://schemas.microsoft.com/office/drawing/2014/main" id="{00000000-0008-0000-0300-000038000000}"/>
            </a:ext>
          </a:extLst>
        </xdr:cNvPr>
        <xdr:cNvSpPr/>
      </xdr:nvSpPr>
      <xdr:spPr>
        <a:xfrm>
          <a:off x="30003750" y="15727840"/>
          <a:ext cx="693468" cy="4247739"/>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t>»»»»</a:t>
          </a:r>
        </a:p>
      </xdr:txBody>
    </xdr:sp>
    <xdr:clientData/>
  </xdr:twoCellAnchor>
  <xdr:twoCellAnchor>
    <xdr:from>
      <xdr:col>4</xdr:col>
      <xdr:colOff>1496786</xdr:colOff>
      <xdr:row>71</xdr:row>
      <xdr:rowOff>258536</xdr:rowOff>
    </xdr:from>
    <xdr:to>
      <xdr:col>12</xdr:col>
      <xdr:colOff>1230992</xdr:colOff>
      <xdr:row>73</xdr:row>
      <xdr:rowOff>242337</xdr:rowOff>
    </xdr:to>
    <xdr:sp macro="" textlink="$AL$66">
      <xdr:nvSpPr>
        <xdr:cNvPr id="93" name="TextBox 92">
          <a:extLst>
            <a:ext uri="{FF2B5EF4-FFF2-40B4-BE49-F238E27FC236}">
              <a16:creationId xmlns:a16="http://schemas.microsoft.com/office/drawing/2014/main" id="{00000000-0008-0000-0300-00005D000000}"/>
            </a:ext>
          </a:extLst>
        </xdr:cNvPr>
        <xdr:cNvSpPr txBox="1"/>
      </xdr:nvSpPr>
      <xdr:spPr>
        <a:xfrm>
          <a:off x="8669111" y="13955486"/>
          <a:ext cx="10497456" cy="4124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FFECBAC-A371-48D0-AA41-D16170E78A21}" type="TxLink">
            <a:rPr lang="en-US" sz="1800" b="1" i="0" u="none" strike="noStrike">
              <a:solidFill>
                <a:srgbClr val="269C6F"/>
              </a:solidFill>
              <a:latin typeface="Arial"/>
              <a:cs typeface="Arial"/>
            </a:rPr>
            <a:pPr/>
            <a:t>This project scheme has a SCORS rating of A++</a:t>
          </a:fld>
          <a:endParaRPr lang="en-GB" sz="1800" b="1">
            <a:solidFill>
              <a:srgbClr val="269C6F"/>
            </a:solidFill>
            <a:latin typeface="Arial" panose="020B0604020202020204" pitchFamily="34" charset="0"/>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4</xdr:col>
          <xdr:colOff>1523993</xdr:colOff>
          <xdr:row>73</xdr:row>
          <xdr:rowOff>288698</xdr:rowOff>
        </xdr:from>
        <xdr:to>
          <xdr:col>10</xdr:col>
          <xdr:colOff>108850</xdr:colOff>
          <xdr:row>79</xdr:row>
          <xdr:rowOff>57376</xdr:rowOff>
        </xdr:to>
        <xdr:pic>
          <xdr:nvPicPr>
            <xdr:cNvPr id="99" name="Picture 98">
              <a:extLst>
                <a:ext uri="{FF2B5EF4-FFF2-40B4-BE49-F238E27FC236}">
                  <a16:creationId xmlns:a16="http://schemas.microsoft.com/office/drawing/2014/main" id="{00000000-0008-0000-0300-000063000000}"/>
                </a:ext>
              </a:extLst>
            </xdr:cNvPr>
            <xdr:cNvPicPr>
              <a:picLocks noChangeAspect="1" noChangeArrowheads="1"/>
              <a:extLst>
                <a:ext uri="{84589F7E-364E-4C9E-8A38-B11213B215E9}">
                  <a14:cameraTool cellRange="'Scheme 1'!$BZ$90:$CB$94" spid="_x0000_s762100"/>
                </a:ext>
              </a:extLst>
            </xdr:cNvPicPr>
          </xdr:nvPicPr>
          <xdr:blipFill>
            <a:blip xmlns:r="http://schemas.openxmlformats.org/officeDocument/2006/relationships" r:embed="rId8"/>
            <a:stretch>
              <a:fillRect/>
            </a:stretch>
          </xdr:blipFill>
          <xdr:spPr bwMode="auto">
            <a:xfrm>
              <a:off x="8694957" y="18889662"/>
              <a:ext cx="8681357" cy="1183821"/>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18</xdr:col>
      <xdr:colOff>512504</xdr:colOff>
      <xdr:row>76</xdr:row>
      <xdr:rowOff>95566</xdr:rowOff>
    </xdr:from>
    <xdr:to>
      <xdr:col>22</xdr:col>
      <xdr:colOff>75775</xdr:colOff>
      <xdr:row>78</xdr:row>
      <xdr:rowOff>58099</xdr:rowOff>
    </xdr:to>
    <xdr:grpSp>
      <xdr:nvGrpSpPr>
        <xdr:cNvPr id="563252" name="Group 563251">
          <a:extLst>
            <a:ext uri="{FF2B5EF4-FFF2-40B4-BE49-F238E27FC236}">
              <a16:creationId xmlns:a16="http://schemas.microsoft.com/office/drawing/2014/main" id="{00000000-0008-0000-0300-000034980800}"/>
            </a:ext>
          </a:extLst>
        </xdr:cNvPr>
        <xdr:cNvGrpSpPr/>
      </xdr:nvGrpSpPr>
      <xdr:grpSpPr>
        <a:xfrm rot="10800000">
          <a:off x="27230129" y="19583716"/>
          <a:ext cx="1925471" cy="400683"/>
          <a:chOff x="25445516" y="16579644"/>
          <a:chExt cx="1830350" cy="353347"/>
        </a:xfrm>
        <a:solidFill>
          <a:schemeClr val="bg1"/>
        </a:solidFill>
      </xdr:grpSpPr>
      <xdr:sp macro="" textlink="">
        <xdr:nvSpPr>
          <xdr:cNvPr id="563253" name="Arrow: Pentagon 563252">
            <a:extLst>
              <a:ext uri="{FF2B5EF4-FFF2-40B4-BE49-F238E27FC236}">
                <a16:creationId xmlns:a16="http://schemas.microsoft.com/office/drawing/2014/main" id="{00000000-0008-0000-0300-000035980800}"/>
              </a:ext>
            </a:extLst>
          </xdr:cNvPr>
          <xdr:cNvSpPr/>
        </xdr:nvSpPr>
        <xdr:spPr>
          <a:xfrm rot="10800000">
            <a:off x="25685299" y="16579646"/>
            <a:ext cx="1590567" cy="352611"/>
          </a:xfrm>
          <a:prstGeom prst="homePlate">
            <a:avLst>
              <a:gd name="adj" fmla="val 57428"/>
            </a:avLst>
          </a:prstGeom>
          <a:grp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563254" name="Flowchart: Collate 563253">
            <a:extLst>
              <a:ext uri="{FF2B5EF4-FFF2-40B4-BE49-F238E27FC236}">
                <a16:creationId xmlns:a16="http://schemas.microsoft.com/office/drawing/2014/main" id="{00000000-0008-0000-0300-000036980800}"/>
              </a:ext>
            </a:extLst>
          </xdr:cNvPr>
          <xdr:cNvSpPr/>
        </xdr:nvSpPr>
        <xdr:spPr>
          <a:xfrm>
            <a:off x="25445516" y="16579644"/>
            <a:ext cx="487066" cy="353347"/>
          </a:xfrm>
          <a:prstGeom prst="flowChartCollate">
            <a:avLst/>
          </a:prstGeom>
          <a:grp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xdr:from>
      <xdr:col>13</xdr:col>
      <xdr:colOff>1238298</xdr:colOff>
      <xdr:row>56</xdr:row>
      <xdr:rowOff>665115</xdr:rowOff>
    </xdr:from>
    <xdr:to>
      <xdr:col>23</xdr:col>
      <xdr:colOff>95763</xdr:colOff>
      <xdr:row>82</xdr:row>
      <xdr:rowOff>358353</xdr:rowOff>
    </xdr:to>
    <xdr:grpSp>
      <xdr:nvGrpSpPr>
        <xdr:cNvPr id="94" name="Group 93">
          <a:extLst>
            <a:ext uri="{FF2B5EF4-FFF2-40B4-BE49-F238E27FC236}">
              <a16:creationId xmlns:a16="http://schemas.microsoft.com/office/drawing/2014/main" id="{00000000-0008-0000-0300-00005E000000}"/>
            </a:ext>
          </a:extLst>
        </xdr:cNvPr>
        <xdr:cNvGrpSpPr>
          <a:grpSpLocks/>
        </xdr:cNvGrpSpPr>
      </xdr:nvGrpSpPr>
      <xdr:grpSpPr>
        <a:xfrm>
          <a:off x="23450598" y="15095490"/>
          <a:ext cx="6982290" cy="6103563"/>
          <a:chOff x="16056429" y="10630380"/>
          <a:chExt cx="5916632" cy="6073780"/>
        </a:xfrm>
      </xdr:grpSpPr>
      <xdr:pic>
        <xdr:nvPicPr>
          <xdr:cNvPr id="95" name="Picture 94" descr="The SCORS rating system graphic">
            <a:extLst>
              <a:ext uri="{FF2B5EF4-FFF2-40B4-BE49-F238E27FC236}">
                <a16:creationId xmlns:a16="http://schemas.microsoft.com/office/drawing/2014/main" id="{00000000-0008-0000-0300-00005F000000}"/>
              </a:ext>
            </a:extLst>
          </xdr:cNvPr>
          <xdr:cNvPicPr>
            <a:picLocks noChangeAspect="1"/>
          </xdr:cNvPicPr>
        </xdr:nvPicPr>
        <xdr:blipFill rotWithShape="1">
          <a:blip xmlns:r="http://schemas.openxmlformats.org/officeDocument/2006/relationships" r:embed="rId9">
            <a:alphaModFix/>
          </a:blip>
          <a:srcRect l="16391" t="21538" r="32109" b="12828"/>
          <a:stretch/>
        </xdr:blipFill>
        <xdr:spPr>
          <a:xfrm>
            <a:off x="17496500" y="11515280"/>
            <a:ext cx="2519483" cy="4089700"/>
          </a:xfrm>
          <a:prstGeom prst="rect">
            <a:avLst/>
          </a:prstGeom>
        </xdr:spPr>
      </xdr:pic>
      <xdr:sp macro="" textlink="">
        <xdr:nvSpPr>
          <xdr:cNvPr id="96" name="Rectangle 95">
            <a:extLst>
              <a:ext uri="{FF2B5EF4-FFF2-40B4-BE49-F238E27FC236}">
                <a16:creationId xmlns:a16="http://schemas.microsoft.com/office/drawing/2014/main" id="{00000000-0008-0000-0300-000060000000}"/>
              </a:ext>
            </a:extLst>
          </xdr:cNvPr>
          <xdr:cNvSpPr/>
        </xdr:nvSpPr>
        <xdr:spPr>
          <a:xfrm>
            <a:off x="16056429" y="10630380"/>
            <a:ext cx="5916632" cy="6073780"/>
          </a:xfrm>
          <a:prstGeom prst="rect">
            <a:avLst/>
          </a:prstGeom>
          <a:no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97" name="Picture 96">
            <a:extLst>
              <a:ext uri="{FF2B5EF4-FFF2-40B4-BE49-F238E27FC236}">
                <a16:creationId xmlns:a16="http://schemas.microsoft.com/office/drawing/2014/main" id="{00000000-0008-0000-0300-000061000000}"/>
              </a:ext>
            </a:extLst>
          </xdr:cNvPr>
          <xdr:cNvPicPr>
            <a:picLocks noChangeAspect="1"/>
          </xdr:cNvPicPr>
        </xdr:nvPicPr>
        <xdr:blipFill>
          <a:blip xmlns:r="http://schemas.openxmlformats.org/officeDocument/2006/relationships" r:embed="rId10"/>
          <a:stretch>
            <a:fillRect/>
          </a:stretch>
        </xdr:blipFill>
        <xdr:spPr>
          <a:xfrm>
            <a:off x="18228799" y="10802746"/>
            <a:ext cx="1578784" cy="475160"/>
          </a:xfrm>
          <a:prstGeom prst="rect">
            <a:avLst/>
          </a:prstGeom>
        </xdr:spPr>
      </xdr:pic>
      <xdr:cxnSp macro="">
        <xdr:nvCxnSpPr>
          <xdr:cNvPr id="98" name="Straight Connector 97">
            <a:extLst>
              <a:ext uri="{FF2B5EF4-FFF2-40B4-BE49-F238E27FC236}">
                <a16:creationId xmlns:a16="http://schemas.microsoft.com/office/drawing/2014/main" id="{00000000-0008-0000-0300-000062000000}"/>
              </a:ext>
            </a:extLst>
          </xdr:cNvPr>
          <xdr:cNvCxnSpPr/>
        </xdr:nvCxnSpPr>
        <xdr:spPr>
          <a:xfrm flipH="1">
            <a:off x="16276694" y="11332957"/>
            <a:ext cx="5474420" cy="0"/>
          </a:xfrm>
          <a:prstGeom prst="line">
            <a:avLst/>
          </a:prstGeom>
          <a:no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cxnSp>
    </xdr:grpSp>
    <xdr:clientData/>
  </xdr:twoCellAnchor>
  <mc:AlternateContent xmlns:mc="http://schemas.openxmlformats.org/markup-compatibility/2006">
    <mc:Choice xmlns:a14="http://schemas.microsoft.com/office/drawing/2010/main" Requires="a14">
      <xdr:twoCellAnchor>
        <xdr:from>
          <xdr:col>3</xdr:col>
          <xdr:colOff>609600</xdr:colOff>
          <xdr:row>1</xdr:row>
          <xdr:rowOff>171450</xdr:rowOff>
        </xdr:from>
        <xdr:to>
          <xdr:col>3</xdr:col>
          <xdr:colOff>2305050</xdr:colOff>
          <xdr:row>3</xdr:row>
          <xdr:rowOff>38100</xdr:rowOff>
        </xdr:to>
        <xdr:sp macro="" textlink="">
          <xdr:nvSpPr>
            <xdr:cNvPr id="714106" name="Button 7546" hidden="1">
              <a:extLst>
                <a:ext uri="{63B3BB69-23CF-44E3-9099-C40C66FF867C}">
                  <a14:compatExt spid="_x0000_s714106"/>
                </a:ext>
                <a:ext uri="{FF2B5EF4-FFF2-40B4-BE49-F238E27FC236}">
                  <a16:creationId xmlns:a16="http://schemas.microsoft.com/office/drawing/2014/main" id="{00000000-0008-0000-0300-00007AE50A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400" b="0" i="0" u="none" strike="noStrike" baseline="0">
                  <a:solidFill>
                    <a:srgbClr val="000000"/>
                  </a:solidFill>
                  <a:latin typeface="Swis721 Lt BT"/>
                </a:rPr>
                <a:t>Reset Default Values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18</xdr:col>
      <xdr:colOff>525418</xdr:colOff>
      <xdr:row>74</xdr:row>
      <xdr:rowOff>60007</xdr:rowOff>
    </xdr:from>
    <xdr:to>
      <xdr:col>22</xdr:col>
      <xdr:colOff>75775</xdr:colOff>
      <xdr:row>76</xdr:row>
      <xdr:rowOff>64450</xdr:rowOff>
    </xdr:to>
    <xdr:grpSp>
      <xdr:nvGrpSpPr>
        <xdr:cNvPr id="2" name="Group 1">
          <a:extLst>
            <a:ext uri="{FF2B5EF4-FFF2-40B4-BE49-F238E27FC236}">
              <a16:creationId xmlns:a16="http://schemas.microsoft.com/office/drawing/2014/main" id="{00000000-0008-0000-0400-000002000000}"/>
            </a:ext>
          </a:extLst>
        </xdr:cNvPr>
        <xdr:cNvGrpSpPr/>
      </xdr:nvGrpSpPr>
      <xdr:grpSpPr>
        <a:xfrm rot="10800000">
          <a:off x="27243043" y="19129057"/>
          <a:ext cx="1912557" cy="423543"/>
          <a:chOff x="25445516" y="16579644"/>
          <a:chExt cx="1830350" cy="353347"/>
        </a:xfrm>
        <a:solidFill>
          <a:schemeClr val="bg1"/>
        </a:solidFill>
      </xdr:grpSpPr>
      <xdr:sp macro="" textlink="">
        <xdr:nvSpPr>
          <xdr:cNvPr id="3" name="Arrow: Pentagon 2">
            <a:extLst>
              <a:ext uri="{FF2B5EF4-FFF2-40B4-BE49-F238E27FC236}">
                <a16:creationId xmlns:a16="http://schemas.microsoft.com/office/drawing/2014/main" id="{00000000-0008-0000-0400-000003000000}"/>
              </a:ext>
            </a:extLst>
          </xdr:cNvPr>
          <xdr:cNvSpPr/>
        </xdr:nvSpPr>
        <xdr:spPr>
          <a:xfrm rot="10800000">
            <a:off x="25685299" y="16579646"/>
            <a:ext cx="1590567" cy="352611"/>
          </a:xfrm>
          <a:prstGeom prst="homePlate">
            <a:avLst>
              <a:gd name="adj" fmla="val 57428"/>
            </a:avLst>
          </a:prstGeom>
          <a:grp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4" name="Flowchart: Collate 3">
            <a:extLst>
              <a:ext uri="{FF2B5EF4-FFF2-40B4-BE49-F238E27FC236}">
                <a16:creationId xmlns:a16="http://schemas.microsoft.com/office/drawing/2014/main" id="{00000000-0008-0000-0400-000004000000}"/>
              </a:ext>
            </a:extLst>
          </xdr:cNvPr>
          <xdr:cNvSpPr/>
        </xdr:nvSpPr>
        <xdr:spPr>
          <a:xfrm>
            <a:off x="25445516" y="16579644"/>
            <a:ext cx="487066" cy="353347"/>
          </a:xfrm>
          <a:prstGeom prst="flowChartCollate">
            <a:avLst/>
          </a:prstGeom>
          <a:grp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xdr:from>
      <xdr:col>18</xdr:col>
      <xdr:colOff>534277</xdr:colOff>
      <xdr:row>72</xdr:row>
      <xdr:rowOff>59846</xdr:rowOff>
    </xdr:from>
    <xdr:to>
      <xdr:col>22</xdr:col>
      <xdr:colOff>75775</xdr:colOff>
      <xdr:row>74</xdr:row>
      <xdr:rowOff>21321</xdr:rowOff>
    </xdr:to>
    <xdr:grpSp>
      <xdr:nvGrpSpPr>
        <xdr:cNvPr id="5" name="Group 4">
          <a:extLst>
            <a:ext uri="{FF2B5EF4-FFF2-40B4-BE49-F238E27FC236}">
              <a16:creationId xmlns:a16="http://schemas.microsoft.com/office/drawing/2014/main" id="{00000000-0008-0000-0400-000005000000}"/>
            </a:ext>
          </a:extLst>
        </xdr:cNvPr>
        <xdr:cNvGrpSpPr/>
      </xdr:nvGrpSpPr>
      <xdr:grpSpPr>
        <a:xfrm rot="10800000">
          <a:off x="27251902" y="18700271"/>
          <a:ext cx="1903698" cy="390100"/>
          <a:chOff x="25445516" y="16579644"/>
          <a:chExt cx="1830350" cy="353347"/>
        </a:xfrm>
        <a:solidFill>
          <a:schemeClr val="bg1"/>
        </a:solidFill>
      </xdr:grpSpPr>
      <xdr:sp macro="" textlink="">
        <xdr:nvSpPr>
          <xdr:cNvPr id="6" name="Arrow: Pentagon 5">
            <a:extLst>
              <a:ext uri="{FF2B5EF4-FFF2-40B4-BE49-F238E27FC236}">
                <a16:creationId xmlns:a16="http://schemas.microsoft.com/office/drawing/2014/main" id="{00000000-0008-0000-0400-000006000000}"/>
              </a:ext>
            </a:extLst>
          </xdr:cNvPr>
          <xdr:cNvSpPr/>
        </xdr:nvSpPr>
        <xdr:spPr>
          <a:xfrm rot="10800000">
            <a:off x="25685299" y="16579646"/>
            <a:ext cx="1590567" cy="352611"/>
          </a:xfrm>
          <a:prstGeom prst="homePlate">
            <a:avLst>
              <a:gd name="adj" fmla="val 57428"/>
            </a:avLst>
          </a:prstGeom>
          <a:grpFill/>
          <a:ln w="3175">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7" name="Flowchart: Collate 6">
            <a:extLst>
              <a:ext uri="{FF2B5EF4-FFF2-40B4-BE49-F238E27FC236}">
                <a16:creationId xmlns:a16="http://schemas.microsoft.com/office/drawing/2014/main" id="{00000000-0008-0000-0400-000007000000}"/>
              </a:ext>
            </a:extLst>
          </xdr:cNvPr>
          <xdr:cNvSpPr/>
        </xdr:nvSpPr>
        <xdr:spPr>
          <a:xfrm>
            <a:off x="25445516" y="16579644"/>
            <a:ext cx="487066" cy="353347"/>
          </a:xfrm>
          <a:prstGeom prst="flowChartCollate">
            <a:avLst/>
          </a:prstGeom>
          <a:grpFill/>
          <a:ln w="3175">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xdr:from>
      <xdr:col>18</xdr:col>
      <xdr:colOff>534408</xdr:colOff>
      <xdr:row>70</xdr:row>
      <xdr:rowOff>96514</xdr:rowOff>
    </xdr:from>
    <xdr:to>
      <xdr:col>22</xdr:col>
      <xdr:colOff>75775</xdr:colOff>
      <xdr:row>72</xdr:row>
      <xdr:rowOff>22005</xdr:rowOff>
    </xdr:to>
    <xdr:grpSp>
      <xdr:nvGrpSpPr>
        <xdr:cNvPr id="8" name="Group 7">
          <a:extLst>
            <a:ext uri="{FF2B5EF4-FFF2-40B4-BE49-F238E27FC236}">
              <a16:creationId xmlns:a16="http://schemas.microsoft.com/office/drawing/2014/main" id="{00000000-0008-0000-0400-000008000000}"/>
            </a:ext>
          </a:extLst>
        </xdr:cNvPr>
        <xdr:cNvGrpSpPr/>
      </xdr:nvGrpSpPr>
      <xdr:grpSpPr>
        <a:xfrm rot="10800000">
          <a:off x="27252033" y="18279739"/>
          <a:ext cx="1903567" cy="382691"/>
          <a:chOff x="25445516" y="16579644"/>
          <a:chExt cx="1830350" cy="353347"/>
        </a:xfrm>
        <a:solidFill>
          <a:schemeClr val="bg1"/>
        </a:solidFill>
      </xdr:grpSpPr>
      <xdr:sp macro="" textlink="">
        <xdr:nvSpPr>
          <xdr:cNvPr id="9" name="Arrow: Pentagon 8">
            <a:extLst>
              <a:ext uri="{FF2B5EF4-FFF2-40B4-BE49-F238E27FC236}">
                <a16:creationId xmlns:a16="http://schemas.microsoft.com/office/drawing/2014/main" id="{00000000-0008-0000-0400-000009000000}"/>
              </a:ext>
            </a:extLst>
          </xdr:cNvPr>
          <xdr:cNvSpPr/>
        </xdr:nvSpPr>
        <xdr:spPr>
          <a:xfrm rot="10800000">
            <a:off x="25685299" y="16579646"/>
            <a:ext cx="1590567" cy="352611"/>
          </a:xfrm>
          <a:prstGeom prst="homePlate">
            <a:avLst>
              <a:gd name="adj" fmla="val 57428"/>
            </a:avLst>
          </a:prstGeom>
          <a:grp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10" name="Flowchart: Collate 9">
            <a:extLst>
              <a:ext uri="{FF2B5EF4-FFF2-40B4-BE49-F238E27FC236}">
                <a16:creationId xmlns:a16="http://schemas.microsoft.com/office/drawing/2014/main" id="{00000000-0008-0000-0400-00000A000000}"/>
              </a:ext>
            </a:extLst>
          </xdr:cNvPr>
          <xdr:cNvSpPr/>
        </xdr:nvSpPr>
        <xdr:spPr>
          <a:xfrm>
            <a:off x="25445516" y="16579644"/>
            <a:ext cx="487066" cy="353347"/>
          </a:xfrm>
          <a:prstGeom prst="flowChartCollate">
            <a:avLst/>
          </a:prstGeom>
          <a:grp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xdr:from>
      <xdr:col>18</xdr:col>
      <xdr:colOff>532134</xdr:colOff>
      <xdr:row>68</xdr:row>
      <xdr:rowOff>72761</xdr:rowOff>
    </xdr:from>
    <xdr:to>
      <xdr:col>22</xdr:col>
      <xdr:colOff>75775</xdr:colOff>
      <xdr:row>70</xdr:row>
      <xdr:rowOff>57519</xdr:rowOff>
    </xdr:to>
    <xdr:grpSp>
      <xdr:nvGrpSpPr>
        <xdr:cNvPr id="11" name="Group 10">
          <a:extLst>
            <a:ext uri="{FF2B5EF4-FFF2-40B4-BE49-F238E27FC236}">
              <a16:creationId xmlns:a16="http://schemas.microsoft.com/office/drawing/2014/main" id="{00000000-0008-0000-0400-00000B000000}"/>
            </a:ext>
          </a:extLst>
        </xdr:cNvPr>
        <xdr:cNvGrpSpPr/>
      </xdr:nvGrpSpPr>
      <xdr:grpSpPr>
        <a:xfrm rot="10800000">
          <a:off x="27249759" y="17817836"/>
          <a:ext cx="1905841" cy="422908"/>
          <a:chOff x="25445516" y="16579644"/>
          <a:chExt cx="1830350" cy="353347"/>
        </a:xfrm>
        <a:solidFill>
          <a:schemeClr val="bg1"/>
        </a:solidFill>
      </xdr:grpSpPr>
      <xdr:sp macro="" textlink="">
        <xdr:nvSpPr>
          <xdr:cNvPr id="12" name="Arrow: Pentagon 11">
            <a:extLst>
              <a:ext uri="{FF2B5EF4-FFF2-40B4-BE49-F238E27FC236}">
                <a16:creationId xmlns:a16="http://schemas.microsoft.com/office/drawing/2014/main" id="{00000000-0008-0000-0400-00000C000000}"/>
              </a:ext>
            </a:extLst>
          </xdr:cNvPr>
          <xdr:cNvSpPr/>
        </xdr:nvSpPr>
        <xdr:spPr>
          <a:xfrm rot="10800000">
            <a:off x="25685299" y="16579646"/>
            <a:ext cx="1590567" cy="352611"/>
          </a:xfrm>
          <a:prstGeom prst="homePlate">
            <a:avLst>
              <a:gd name="adj" fmla="val 57428"/>
            </a:avLst>
          </a:prstGeom>
          <a:grp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13" name="Flowchart: Collate 12">
            <a:extLst>
              <a:ext uri="{FF2B5EF4-FFF2-40B4-BE49-F238E27FC236}">
                <a16:creationId xmlns:a16="http://schemas.microsoft.com/office/drawing/2014/main" id="{00000000-0008-0000-0400-00000D000000}"/>
              </a:ext>
            </a:extLst>
          </xdr:cNvPr>
          <xdr:cNvSpPr/>
        </xdr:nvSpPr>
        <xdr:spPr>
          <a:xfrm>
            <a:off x="25445516" y="16579644"/>
            <a:ext cx="487066" cy="353347"/>
          </a:xfrm>
          <a:prstGeom prst="flowChartCollate">
            <a:avLst/>
          </a:prstGeom>
          <a:grp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xdr:from>
      <xdr:col>18</xdr:col>
      <xdr:colOff>532400</xdr:colOff>
      <xdr:row>66</xdr:row>
      <xdr:rowOff>60007</xdr:rowOff>
    </xdr:from>
    <xdr:to>
      <xdr:col>22</xdr:col>
      <xdr:colOff>75775</xdr:colOff>
      <xdr:row>68</xdr:row>
      <xdr:rowOff>57888</xdr:rowOff>
    </xdr:to>
    <xdr:grpSp>
      <xdr:nvGrpSpPr>
        <xdr:cNvPr id="14" name="Group 13">
          <a:extLst>
            <a:ext uri="{FF2B5EF4-FFF2-40B4-BE49-F238E27FC236}">
              <a16:creationId xmlns:a16="http://schemas.microsoft.com/office/drawing/2014/main" id="{00000000-0008-0000-0400-00000E000000}"/>
            </a:ext>
          </a:extLst>
        </xdr:cNvPr>
        <xdr:cNvGrpSpPr/>
      </xdr:nvGrpSpPr>
      <xdr:grpSpPr>
        <a:xfrm rot="10800000">
          <a:off x="27250025" y="17376457"/>
          <a:ext cx="1905575" cy="426506"/>
          <a:chOff x="25445516" y="16579644"/>
          <a:chExt cx="1830350" cy="353347"/>
        </a:xfrm>
        <a:solidFill>
          <a:schemeClr val="bg1"/>
        </a:solidFill>
      </xdr:grpSpPr>
      <xdr:sp macro="" textlink="">
        <xdr:nvSpPr>
          <xdr:cNvPr id="15" name="Arrow: Pentagon 14">
            <a:extLst>
              <a:ext uri="{FF2B5EF4-FFF2-40B4-BE49-F238E27FC236}">
                <a16:creationId xmlns:a16="http://schemas.microsoft.com/office/drawing/2014/main" id="{00000000-0008-0000-0400-00000F000000}"/>
              </a:ext>
            </a:extLst>
          </xdr:cNvPr>
          <xdr:cNvSpPr/>
        </xdr:nvSpPr>
        <xdr:spPr>
          <a:xfrm rot="10800000">
            <a:off x="25685299" y="16579646"/>
            <a:ext cx="1590567" cy="352611"/>
          </a:xfrm>
          <a:prstGeom prst="homePlate">
            <a:avLst>
              <a:gd name="adj" fmla="val 57428"/>
            </a:avLst>
          </a:prstGeom>
          <a:grp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16" name="Flowchart: Collate 15">
            <a:extLst>
              <a:ext uri="{FF2B5EF4-FFF2-40B4-BE49-F238E27FC236}">
                <a16:creationId xmlns:a16="http://schemas.microsoft.com/office/drawing/2014/main" id="{00000000-0008-0000-0400-000010000000}"/>
              </a:ext>
            </a:extLst>
          </xdr:cNvPr>
          <xdr:cNvSpPr/>
        </xdr:nvSpPr>
        <xdr:spPr>
          <a:xfrm>
            <a:off x="25445516" y="16579644"/>
            <a:ext cx="487066" cy="353347"/>
          </a:xfrm>
          <a:prstGeom prst="flowChartCollate">
            <a:avLst/>
          </a:prstGeom>
          <a:grp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xdr:from>
      <xdr:col>18</xdr:col>
      <xdr:colOff>532152</xdr:colOff>
      <xdr:row>64</xdr:row>
      <xdr:rowOff>58052</xdr:rowOff>
    </xdr:from>
    <xdr:to>
      <xdr:col>22</xdr:col>
      <xdr:colOff>75775</xdr:colOff>
      <xdr:row>66</xdr:row>
      <xdr:rowOff>58188</xdr:rowOff>
    </xdr:to>
    <xdr:grpSp>
      <xdr:nvGrpSpPr>
        <xdr:cNvPr id="17" name="Group 16">
          <a:extLst>
            <a:ext uri="{FF2B5EF4-FFF2-40B4-BE49-F238E27FC236}">
              <a16:creationId xmlns:a16="http://schemas.microsoft.com/office/drawing/2014/main" id="{00000000-0008-0000-0400-000011000000}"/>
            </a:ext>
          </a:extLst>
        </xdr:cNvPr>
        <xdr:cNvGrpSpPr/>
      </xdr:nvGrpSpPr>
      <xdr:grpSpPr>
        <a:xfrm rot="10800000">
          <a:off x="27249777" y="16936352"/>
          <a:ext cx="1905823" cy="438286"/>
          <a:chOff x="25445516" y="16579644"/>
          <a:chExt cx="1830350" cy="353347"/>
        </a:xfrm>
        <a:solidFill>
          <a:schemeClr val="bg1"/>
        </a:solidFill>
      </xdr:grpSpPr>
      <xdr:sp macro="" textlink="">
        <xdr:nvSpPr>
          <xdr:cNvPr id="18" name="Arrow: Pentagon 17">
            <a:extLst>
              <a:ext uri="{FF2B5EF4-FFF2-40B4-BE49-F238E27FC236}">
                <a16:creationId xmlns:a16="http://schemas.microsoft.com/office/drawing/2014/main" id="{00000000-0008-0000-0400-000012000000}"/>
              </a:ext>
            </a:extLst>
          </xdr:cNvPr>
          <xdr:cNvSpPr/>
        </xdr:nvSpPr>
        <xdr:spPr>
          <a:xfrm rot="10800000">
            <a:off x="25685299" y="16579646"/>
            <a:ext cx="1590567" cy="352611"/>
          </a:xfrm>
          <a:prstGeom prst="homePlate">
            <a:avLst>
              <a:gd name="adj" fmla="val 57428"/>
            </a:avLst>
          </a:prstGeom>
          <a:grp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19" name="Flowchart: Collate 18">
            <a:extLst>
              <a:ext uri="{FF2B5EF4-FFF2-40B4-BE49-F238E27FC236}">
                <a16:creationId xmlns:a16="http://schemas.microsoft.com/office/drawing/2014/main" id="{00000000-0008-0000-0400-000013000000}"/>
              </a:ext>
            </a:extLst>
          </xdr:cNvPr>
          <xdr:cNvSpPr/>
        </xdr:nvSpPr>
        <xdr:spPr>
          <a:xfrm>
            <a:off x="25445516" y="16579644"/>
            <a:ext cx="487066" cy="353347"/>
          </a:xfrm>
          <a:prstGeom prst="flowChartCollate">
            <a:avLst/>
          </a:prstGeom>
          <a:grp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xdr:from>
      <xdr:col>18</xdr:col>
      <xdr:colOff>482622</xdr:colOff>
      <xdr:row>62</xdr:row>
      <xdr:rowOff>96734</xdr:rowOff>
    </xdr:from>
    <xdr:to>
      <xdr:col>22</xdr:col>
      <xdr:colOff>75775</xdr:colOff>
      <xdr:row>64</xdr:row>
      <xdr:rowOff>20320</xdr:rowOff>
    </xdr:to>
    <xdr:grpSp>
      <xdr:nvGrpSpPr>
        <xdr:cNvPr id="20" name="Group 19">
          <a:extLst>
            <a:ext uri="{FF2B5EF4-FFF2-40B4-BE49-F238E27FC236}">
              <a16:creationId xmlns:a16="http://schemas.microsoft.com/office/drawing/2014/main" id="{00000000-0008-0000-0400-000014000000}"/>
            </a:ext>
          </a:extLst>
        </xdr:cNvPr>
        <xdr:cNvGrpSpPr/>
      </xdr:nvGrpSpPr>
      <xdr:grpSpPr>
        <a:xfrm rot="10800000">
          <a:off x="27200247" y="16517834"/>
          <a:ext cx="1955353" cy="380786"/>
          <a:chOff x="25445516" y="16579644"/>
          <a:chExt cx="1830350" cy="353347"/>
        </a:xfrm>
        <a:solidFill>
          <a:schemeClr val="bg1"/>
        </a:solidFill>
      </xdr:grpSpPr>
      <xdr:sp macro="" textlink="">
        <xdr:nvSpPr>
          <xdr:cNvPr id="21" name="Arrow: Pentagon 20">
            <a:extLst>
              <a:ext uri="{FF2B5EF4-FFF2-40B4-BE49-F238E27FC236}">
                <a16:creationId xmlns:a16="http://schemas.microsoft.com/office/drawing/2014/main" id="{00000000-0008-0000-0400-000015000000}"/>
              </a:ext>
            </a:extLst>
          </xdr:cNvPr>
          <xdr:cNvSpPr/>
        </xdr:nvSpPr>
        <xdr:spPr>
          <a:xfrm rot="10800000">
            <a:off x="25685299" y="16579646"/>
            <a:ext cx="1590567" cy="352611"/>
          </a:xfrm>
          <a:prstGeom prst="homePlate">
            <a:avLst>
              <a:gd name="adj" fmla="val 57428"/>
            </a:avLst>
          </a:prstGeom>
          <a:grp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22" name="Flowchart: Collate 21">
            <a:extLst>
              <a:ext uri="{FF2B5EF4-FFF2-40B4-BE49-F238E27FC236}">
                <a16:creationId xmlns:a16="http://schemas.microsoft.com/office/drawing/2014/main" id="{00000000-0008-0000-0400-000016000000}"/>
              </a:ext>
            </a:extLst>
          </xdr:cNvPr>
          <xdr:cNvSpPr/>
        </xdr:nvSpPr>
        <xdr:spPr>
          <a:xfrm>
            <a:off x="25445516" y="16579644"/>
            <a:ext cx="487066" cy="353347"/>
          </a:xfrm>
          <a:prstGeom prst="flowChartCollate">
            <a:avLst/>
          </a:prstGeom>
          <a:grp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xdr:from>
      <xdr:col>18</xdr:col>
      <xdr:colOff>534057</xdr:colOff>
      <xdr:row>60</xdr:row>
      <xdr:rowOff>170815</xdr:rowOff>
    </xdr:from>
    <xdr:to>
      <xdr:col>22</xdr:col>
      <xdr:colOff>75775</xdr:colOff>
      <xdr:row>62</xdr:row>
      <xdr:rowOff>19048</xdr:rowOff>
    </xdr:to>
    <xdr:grpSp>
      <xdr:nvGrpSpPr>
        <xdr:cNvPr id="23" name="Group 22">
          <a:extLst>
            <a:ext uri="{FF2B5EF4-FFF2-40B4-BE49-F238E27FC236}">
              <a16:creationId xmlns:a16="http://schemas.microsoft.com/office/drawing/2014/main" id="{00000000-0008-0000-0400-000017000000}"/>
            </a:ext>
          </a:extLst>
        </xdr:cNvPr>
        <xdr:cNvGrpSpPr/>
      </xdr:nvGrpSpPr>
      <xdr:grpSpPr>
        <a:xfrm rot="10800000">
          <a:off x="27251682" y="16077565"/>
          <a:ext cx="1903918" cy="362583"/>
          <a:chOff x="25445516" y="16579644"/>
          <a:chExt cx="1830350" cy="353347"/>
        </a:xfrm>
        <a:solidFill>
          <a:schemeClr val="bg1"/>
        </a:solidFill>
      </xdr:grpSpPr>
      <xdr:sp macro="" textlink="">
        <xdr:nvSpPr>
          <xdr:cNvPr id="24" name="Arrow: Pentagon 23">
            <a:extLst>
              <a:ext uri="{FF2B5EF4-FFF2-40B4-BE49-F238E27FC236}">
                <a16:creationId xmlns:a16="http://schemas.microsoft.com/office/drawing/2014/main" id="{00000000-0008-0000-0400-000018000000}"/>
              </a:ext>
            </a:extLst>
          </xdr:cNvPr>
          <xdr:cNvSpPr/>
        </xdr:nvSpPr>
        <xdr:spPr>
          <a:xfrm rot="10800000">
            <a:off x="25685299" y="16579646"/>
            <a:ext cx="1590567" cy="352611"/>
          </a:xfrm>
          <a:prstGeom prst="homePlate">
            <a:avLst>
              <a:gd name="adj" fmla="val 57428"/>
            </a:avLst>
          </a:prstGeom>
          <a:grp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25" name="Flowchart: Collate 24">
            <a:extLst>
              <a:ext uri="{FF2B5EF4-FFF2-40B4-BE49-F238E27FC236}">
                <a16:creationId xmlns:a16="http://schemas.microsoft.com/office/drawing/2014/main" id="{00000000-0008-0000-0400-000019000000}"/>
              </a:ext>
            </a:extLst>
          </xdr:cNvPr>
          <xdr:cNvSpPr/>
        </xdr:nvSpPr>
        <xdr:spPr>
          <a:xfrm>
            <a:off x="25445516" y="16579644"/>
            <a:ext cx="487066" cy="353347"/>
          </a:xfrm>
          <a:prstGeom prst="flowChartCollate">
            <a:avLst/>
          </a:prstGeom>
          <a:grp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21</xdr:col>
      <xdr:colOff>523638</xdr:colOff>
      <xdr:row>1</xdr:row>
      <xdr:rowOff>53411</xdr:rowOff>
    </xdr:from>
    <xdr:to>
      <xdr:col>23</xdr:col>
      <xdr:colOff>1444246</xdr:colOff>
      <xdr:row>4</xdr:row>
      <xdr:rowOff>2999</xdr:rowOff>
    </xdr:to>
    <xdr:pic>
      <xdr:nvPicPr>
        <xdr:cNvPr id="26" name="Picture 25">
          <a:extLst>
            <a:ext uri="{FF2B5EF4-FFF2-40B4-BE49-F238E27FC236}">
              <a16:creationId xmlns:a16="http://schemas.microsoft.com/office/drawing/2014/main" id="{00000000-0008-0000-0400-00001A000000}"/>
            </a:ext>
          </a:extLst>
        </xdr:cNvPr>
        <xdr:cNvPicPr>
          <a:picLocks noChangeAspect="1"/>
        </xdr:cNvPicPr>
      </xdr:nvPicPr>
      <xdr:blipFill>
        <a:blip xmlns:r="http://schemas.openxmlformats.org/officeDocument/2006/relationships" r:embed="rId1"/>
        <a:stretch>
          <a:fillRect/>
        </a:stretch>
      </xdr:blipFill>
      <xdr:spPr>
        <a:xfrm>
          <a:off x="29098638" y="148661"/>
          <a:ext cx="2730358" cy="711588"/>
        </a:xfrm>
        <a:prstGeom prst="rect">
          <a:avLst/>
        </a:prstGeom>
      </xdr:spPr>
    </xdr:pic>
    <xdr:clientData/>
  </xdr:twoCellAnchor>
  <xdr:twoCellAnchor>
    <xdr:from>
      <xdr:col>2</xdr:col>
      <xdr:colOff>417340</xdr:colOff>
      <xdr:row>46</xdr:row>
      <xdr:rowOff>154636</xdr:rowOff>
    </xdr:from>
    <xdr:to>
      <xdr:col>2</xdr:col>
      <xdr:colOff>1999562</xdr:colOff>
      <xdr:row>53</xdr:row>
      <xdr:rowOff>14506</xdr:rowOff>
    </xdr:to>
    <xdr:grpSp>
      <xdr:nvGrpSpPr>
        <xdr:cNvPr id="27" name="Group 26">
          <a:extLst>
            <a:ext uri="{FF2B5EF4-FFF2-40B4-BE49-F238E27FC236}">
              <a16:creationId xmlns:a16="http://schemas.microsoft.com/office/drawing/2014/main" id="{00000000-0008-0000-0400-00001B000000}"/>
            </a:ext>
          </a:extLst>
        </xdr:cNvPr>
        <xdr:cNvGrpSpPr/>
      </xdr:nvGrpSpPr>
      <xdr:grpSpPr>
        <a:xfrm>
          <a:off x="2198515" y="12003736"/>
          <a:ext cx="1582222" cy="1698195"/>
          <a:chOff x="2392280" y="11876102"/>
          <a:chExt cx="1578412" cy="1687309"/>
        </a:xfrm>
      </xdr:grpSpPr>
      <xdr:pic>
        <xdr:nvPicPr>
          <xdr:cNvPr id="28" name="Graphic 27" descr="Cloud">
            <a:extLst>
              <a:ext uri="{FF2B5EF4-FFF2-40B4-BE49-F238E27FC236}">
                <a16:creationId xmlns:a16="http://schemas.microsoft.com/office/drawing/2014/main" id="{00000000-0008-0000-0400-00001C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2392280" y="11876102"/>
            <a:ext cx="1578412" cy="1578687"/>
          </a:xfrm>
          <a:prstGeom prst="rect">
            <a:avLst/>
          </a:prstGeom>
        </xdr:spPr>
      </xdr:pic>
      <xdr:sp macro="" textlink="">
        <xdr:nvSpPr>
          <xdr:cNvPr id="29" name="TextBox 28">
            <a:extLst>
              <a:ext uri="{FF2B5EF4-FFF2-40B4-BE49-F238E27FC236}">
                <a16:creationId xmlns:a16="http://schemas.microsoft.com/office/drawing/2014/main" id="{00000000-0008-0000-0400-00001D000000}"/>
              </a:ext>
            </a:extLst>
          </xdr:cNvPr>
          <xdr:cNvSpPr txBox="1"/>
        </xdr:nvSpPr>
        <xdr:spPr>
          <a:xfrm>
            <a:off x="2791841" y="12529884"/>
            <a:ext cx="851952" cy="3577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GB" sz="1800" b="1">
                <a:solidFill>
                  <a:schemeClr val="bg1"/>
                </a:solidFill>
              </a:rPr>
              <a:t>CO</a:t>
            </a:r>
            <a:r>
              <a:rPr lang="en-GB" sz="1800" b="1" baseline="-25000">
                <a:solidFill>
                  <a:schemeClr val="bg1"/>
                </a:solidFill>
              </a:rPr>
              <a:t>2</a:t>
            </a:r>
            <a:r>
              <a:rPr lang="en-GB" sz="1800" b="1">
                <a:solidFill>
                  <a:schemeClr val="bg1"/>
                </a:solidFill>
              </a:rPr>
              <a:t>e</a:t>
            </a:r>
          </a:p>
        </xdr:txBody>
      </xdr:sp>
      <xdr:sp macro="" textlink="">
        <xdr:nvSpPr>
          <xdr:cNvPr id="30" name="TextBox 29">
            <a:extLst>
              <a:ext uri="{FF2B5EF4-FFF2-40B4-BE49-F238E27FC236}">
                <a16:creationId xmlns:a16="http://schemas.microsoft.com/office/drawing/2014/main" id="{00000000-0008-0000-0400-00001E000000}"/>
              </a:ext>
            </a:extLst>
          </xdr:cNvPr>
          <xdr:cNvSpPr txBox="1"/>
        </xdr:nvSpPr>
        <xdr:spPr>
          <a:xfrm>
            <a:off x="2585265" y="13117007"/>
            <a:ext cx="1202637" cy="4464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en-GB" sz="1200" b="0">
                <a:solidFill>
                  <a:schemeClr val="bg1">
                    <a:lumMod val="50000"/>
                  </a:schemeClr>
                </a:solidFill>
              </a:rPr>
              <a:t>Substructure &amp;</a:t>
            </a:r>
          </a:p>
          <a:p>
            <a:pPr algn="ctr"/>
            <a:r>
              <a:rPr lang="en-GB" sz="1200" b="0">
                <a:solidFill>
                  <a:schemeClr val="bg1">
                    <a:lumMod val="50000"/>
                  </a:schemeClr>
                </a:solidFill>
              </a:rPr>
              <a:t>Superstructure</a:t>
            </a:r>
          </a:p>
        </xdr:txBody>
      </xdr:sp>
    </xdr:grpSp>
    <xdr:clientData/>
  </xdr:twoCellAnchor>
  <xdr:oneCellAnchor>
    <xdr:from>
      <xdr:col>5</xdr:col>
      <xdr:colOff>1055254</xdr:colOff>
      <xdr:row>45</xdr:row>
      <xdr:rowOff>62345</xdr:rowOff>
    </xdr:from>
    <xdr:ext cx="65" cy="172227"/>
    <xdr:sp macro="" textlink="">
      <xdr:nvSpPr>
        <xdr:cNvPr id="31" name="TextBox 30">
          <a:extLst>
            <a:ext uri="{FF2B5EF4-FFF2-40B4-BE49-F238E27FC236}">
              <a16:creationId xmlns:a16="http://schemas.microsoft.com/office/drawing/2014/main" id="{00000000-0008-0000-0400-00001F000000}"/>
            </a:ext>
          </a:extLst>
        </xdr:cNvPr>
        <xdr:cNvSpPr txBox="1"/>
      </xdr:nvSpPr>
      <xdr:spPr>
        <a:xfrm>
          <a:off x="10671694" y="1165046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GB" sz="1100"/>
        </a:p>
      </xdr:txBody>
    </xdr:sp>
    <xdr:clientData/>
  </xdr:oneCellAnchor>
  <xdr:twoCellAnchor>
    <xdr:from>
      <xdr:col>0</xdr:col>
      <xdr:colOff>203291</xdr:colOff>
      <xdr:row>56</xdr:row>
      <xdr:rowOff>170497</xdr:rowOff>
    </xdr:from>
    <xdr:to>
      <xdr:col>4</xdr:col>
      <xdr:colOff>721178</xdr:colOff>
      <xdr:row>77</xdr:row>
      <xdr:rowOff>258535</xdr:rowOff>
    </xdr:to>
    <xdr:graphicFrame macro="">
      <xdr:nvGraphicFramePr>
        <xdr:cNvPr id="32" name="Chart 31">
          <a:extLst>
            <a:ext uri="{FF2B5EF4-FFF2-40B4-BE49-F238E27FC236}">
              <a16:creationId xmlns:a16="http://schemas.microsoft.com/office/drawing/2014/main" id="{00000000-0008-0000-04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276225</xdr:colOff>
          <xdr:row>2</xdr:row>
          <xdr:rowOff>9525</xdr:rowOff>
        </xdr:from>
        <xdr:to>
          <xdr:col>2</xdr:col>
          <xdr:colOff>2076450</xdr:colOff>
          <xdr:row>2</xdr:row>
          <xdr:rowOff>314325</xdr:rowOff>
        </xdr:to>
        <xdr:sp macro="" textlink="">
          <xdr:nvSpPr>
            <xdr:cNvPr id="747521" name="Button 1" descr="Print Page- PDF" hidden="1">
              <a:extLst>
                <a:ext uri="{63B3BB69-23CF-44E3-9099-C40C66FF867C}">
                  <a14:compatExt spid="_x0000_s747521"/>
                </a:ext>
                <a:ext uri="{FF2B5EF4-FFF2-40B4-BE49-F238E27FC236}">
                  <a16:creationId xmlns:a16="http://schemas.microsoft.com/office/drawing/2014/main" id="{00000000-0008-0000-0400-000001680B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800" b="0" i="0" u="none" strike="noStrike" baseline="0">
                  <a:solidFill>
                    <a:srgbClr val="000000"/>
                  </a:solidFill>
                  <a:latin typeface="Swis721 Lt BT"/>
                </a:rPr>
                <a:t>Print Preview</a:t>
              </a:r>
            </a:p>
          </xdr:txBody>
        </xdr:sp>
        <xdr:clientData fPrintsWithSheet="0"/>
      </xdr:twoCellAnchor>
    </mc:Choice>
    <mc:Fallback/>
  </mc:AlternateContent>
  <xdr:twoCellAnchor>
    <xdr:from>
      <xdr:col>4</xdr:col>
      <xdr:colOff>1572376</xdr:colOff>
      <xdr:row>56</xdr:row>
      <xdr:rowOff>221928</xdr:rowOff>
    </xdr:from>
    <xdr:to>
      <xdr:col>12</xdr:col>
      <xdr:colOff>1301788</xdr:colOff>
      <xdr:row>70</xdr:row>
      <xdr:rowOff>19693</xdr:rowOff>
    </xdr:to>
    <xdr:grpSp>
      <xdr:nvGrpSpPr>
        <xdr:cNvPr id="33" name="Group 32">
          <a:extLst>
            <a:ext uri="{FF2B5EF4-FFF2-40B4-BE49-F238E27FC236}">
              <a16:creationId xmlns:a16="http://schemas.microsoft.com/office/drawing/2014/main" id="{00000000-0008-0000-0400-000021000000}"/>
            </a:ext>
          </a:extLst>
        </xdr:cNvPr>
        <xdr:cNvGrpSpPr/>
      </xdr:nvGrpSpPr>
      <xdr:grpSpPr>
        <a:xfrm>
          <a:off x="8744701" y="14652303"/>
          <a:ext cx="12702462" cy="3550615"/>
          <a:chOff x="9291906" y="10133545"/>
          <a:chExt cx="8030936" cy="3520057"/>
        </a:xfrm>
      </xdr:grpSpPr>
      <xdr:grpSp>
        <xdr:nvGrpSpPr>
          <xdr:cNvPr id="34" name="Group 33">
            <a:extLst>
              <a:ext uri="{FF2B5EF4-FFF2-40B4-BE49-F238E27FC236}">
                <a16:creationId xmlns:a16="http://schemas.microsoft.com/office/drawing/2014/main" id="{00000000-0008-0000-0400-000022000000}"/>
              </a:ext>
            </a:extLst>
          </xdr:cNvPr>
          <xdr:cNvGrpSpPr/>
        </xdr:nvGrpSpPr>
        <xdr:grpSpPr>
          <a:xfrm>
            <a:off x="9291906" y="10133545"/>
            <a:ext cx="8030936" cy="3520057"/>
            <a:chOff x="10759888" y="10509717"/>
            <a:chExt cx="7684994" cy="2063022"/>
          </a:xfrm>
        </xdr:grpSpPr>
        <xdr:sp macro="" textlink="">
          <xdr:nvSpPr>
            <xdr:cNvPr id="38" name="TextBox 37">
              <a:extLst>
                <a:ext uri="{FF2B5EF4-FFF2-40B4-BE49-F238E27FC236}">
                  <a16:creationId xmlns:a16="http://schemas.microsoft.com/office/drawing/2014/main" id="{00000000-0008-0000-0400-000026000000}"/>
                </a:ext>
              </a:extLst>
            </xdr:cNvPr>
            <xdr:cNvSpPr txBox="1"/>
          </xdr:nvSpPr>
          <xdr:spPr>
            <a:xfrm>
              <a:off x="10759888" y="10509717"/>
              <a:ext cx="7684994" cy="6961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000" b="1">
                  <a:solidFill>
                    <a:srgbClr val="269C6F"/>
                  </a:solidFill>
                  <a:latin typeface="Arial" panose="020B0604020202020204" pitchFamily="34" charset="0"/>
                  <a:cs typeface="Arial" panose="020B0604020202020204" pitchFamily="34" charset="0"/>
                </a:rPr>
                <a:t>This project</a:t>
              </a:r>
              <a:r>
                <a:rPr lang="en-GB" sz="2000" b="1" baseline="0">
                  <a:solidFill>
                    <a:srgbClr val="269C6F"/>
                  </a:solidFill>
                  <a:latin typeface="Arial" panose="020B0604020202020204" pitchFamily="34" charset="0"/>
                  <a:cs typeface="Arial" panose="020B0604020202020204" pitchFamily="34" charset="0"/>
                </a:rPr>
                <a:t> scheme releases carbon equivalent to: </a:t>
              </a:r>
              <a:endParaRPr lang="en-GB" sz="2000" b="1">
                <a:solidFill>
                  <a:srgbClr val="269C6F"/>
                </a:solidFill>
                <a:latin typeface="Arial" panose="020B0604020202020204" pitchFamily="34" charset="0"/>
                <a:cs typeface="Arial" panose="020B0604020202020204" pitchFamily="34" charset="0"/>
              </a:endParaRPr>
            </a:p>
          </xdr:txBody>
        </xdr:sp>
        <xdr:sp macro="" textlink="$AF$48">
          <xdr:nvSpPr>
            <xdr:cNvPr id="39" name="TextBox 38">
              <a:extLst>
                <a:ext uri="{FF2B5EF4-FFF2-40B4-BE49-F238E27FC236}">
                  <a16:creationId xmlns:a16="http://schemas.microsoft.com/office/drawing/2014/main" id="{00000000-0008-0000-0400-000027000000}"/>
                </a:ext>
              </a:extLst>
            </xdr:cNvPr>
            <xdr:cNvSpPr txBox="1"/>
          </xdr:nvSpPr>
          <xdr:spPr>
            <a:xfrm>
              <a:off x="11793458" y="11082361"/>
              <a:ext cx="6512817" cy="3508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089C6A2-3783-48AF-BCCD-5BB24CE1363E}" type="TxLink">
                <a:rPr lang="en-US" sz="1800" b="1" i="0" u="none" strike="noStrike">
                  <a:solidFill>
                    <a:schemeClr val="tx2"/>
                  </a:solidFill>
                  <a:latin typeface="Arial"/>
                  <a:cs typeface="Arial"/>
                </a:rPr>
                <a:pPr/>
                <a:t>0 one-way flights from London to New York</a:t>
              </a:fld>
              <a:endParaRPr lang="en-GB" sz="1800" b="1">
                <a:solidFill>
                  <a:schemeClr val="tx2"/>
                </a:solidFill>
                <a:latin typeface="HelveticaNeue" pitchFamily="2" charset="0"/>
                <a:cs typeface="Aharoni" panose="020B0604020202020204" pitchFamily="2" charset="-79"/>
              </a:endParaRPr>
            </a:p>
          </xdr:txBody>
        </xdr:sp>
        <xdr:sp macro="" textlink="$AF$49">
          <xdr:nvSpPr>
            <xdr:cNvPr id="40" name="TextBox 39">
              <a:extLst>
                <a:ext uri="{FF2B5EF4-FFF2-40B4-BE49-F238E27FC236}">
                  <a16:creationId xmlns:a16="http://schemas.microsoft.com/office/drawing/2014/main" id="{00000000-0008-0000-0400-000028000000}"/>
                </a:ext>
              </a:extLst>
            </xdr:cNvPr>
            <xdr:cNvSpPr txBox="1"/>
          </xdr:nvSpPr>
          <xdr:spPr>
            <a:xfrm>
              <a:off x="11793458" y="11626595"/>
              <a:ext cx="5594320" cy="4123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C8B555E-03DD-40F6-A9B8-68B5CC75624F}" type="TxLink">
                <a:rPr lang="en-US" sz="1800" b="1" i="0" u="none" strike="noStrike">
                  <a:solidFill>
                    <a:srgbClr val="4D4F53"/>
                  </a:solidFill>
                  <a:latin typeface="Arial"/>
                  <a:cs typeface="Arial"/>
                </a:rPr>
                <a:pPr/>
                <a:t>0 people's consumption of meat, dairy and beer for 1 year</a:t>
              </a:fld>
              <a:endParaRPr lang="en-GB" sz="1800" b="1">
                <a:solidFill>
                  <a:srgbClr val="4D4F53"/>
                </a:solidFill>
                <a:latin typeface="HelveticaNeue" pitchFamily="2" charset="0"/>
                <a:cs typeface="Aharoni" panose="020B0604020202020204" pitchFamily="2" charset="-79"/>
              </a:endParaRPr>
            </a:p>
          </xdr:txBody>
        </xdr:sp>
        <xdr:sp macro="" textlink="$AF$50">
          <xdr:nvSpPr>
            <xdr:cNvPr id="41" name="TextBox 40">
              <a:extLst>
                <a:ext uri="{FF2B5EF4-FFF2-40B4-BE49-F238E27FC236}">
                  <a16:creationId xmlns:a16="http://schemas.microsoft.com/office/drawing/2014/main" id="{00000000-0008-0000-0400-000029000000}"/>
                </a:ext>
              </a:extLst>
            </xdr:cNvPr>
            <xdr:cNvSpPr txBox="1"/>
          </xdr:nvSpPr>
          <xdr:spPr>
            <a:xfrm>
              <a:off x="11793458" y="12232290"/>
              <a:ext cx="5526462" cy="3404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31A3B82-4B28-412B-8837-8083A95AF1AB}" type="TxLink">
                <a:rPr lang="en-US" sz="1800" b="1" i="0" u="none" strike="noStrike">
                  <a:solidFill>
                    <a:srgbClr val="4D4F53"/>
                  </a:solidFill>
                  <a:latin typeface="Arial"/>
                  <a:cs typeface="Arial"/>
                </a:rPr>
                <a:pPr/>
                <a:t>0 average family cars running for 1 year</a:t>
              </a:fld>
              <a:endParaRPr lang="en-GB" sz="1800" b="1">
                <a:solidFill>
                  <a:srgbClr val="4D4F53"/>
                </a:solidFill>
                <a:latin typeface="HelveticaNeue" pitchFamily="2" charset="0"/>
                <a:cs typeface="Aharoni" panose="020B0604020202020204" pitchFamily="2" charset="-79"/>
              </a:endParaRPr>
            </a:p>
          </xdr:txBody>
        </xdr:sp>
      </xdr:grpSp>
      <xdr:pic>
        <xdr:nvPicPr>
          <xdr:cNvPr id="35" name="Picture 34">
            <a:extLst>
              <a:ext uri="{FF2B5EF4-FFF2-40B4-BE49-F238E27FC236}">
                <a16:creationId xmlns:a16="http://schemas.microsoft.com/office/drawing/2014/main" id="{00000000-0008-0000-0400-000023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9373549" y="10706454"/>
            <a:ext cx="629300" cy="939660"/>
          </a:xfrm>
          <a:prstGeom prst="rect">
            <a:avLst/>
          </a:prstGeom>
        </xdr:spPr>
      </xdr:pic>
      <xdr:pic>
        <xdr:nvPicPr>
          <xdr:cNvPr id="36" name="Picture 35">
            <a:extLst>
              <a:ext uri="{FF2B5EF4-FFF2-40B4-BE49-F238E27FC236}">
                <a16:creationId xmlns:a16="http://schemas.microsoft.com/office/drawing/2014/main" id="{00000000-0008-0000-0400-000024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9402535" y="11834047"/>
            <a:ext cx="663693" cy="759022"/>
          </a:xfrm>
          <a:prstGeom prst="rect">
            <a:avLst/>
          </a:prstGeom>
        </xdr:spPr>
      </xdr:pic>
      <xdr:pic>
        <xdr:nvPicPr>
          <xdr:cNvPr id="37" name="Picture 36">
            <a:extLst>
              <a:ext uri="{FF2B5EF4-FFF2-40B4-BE49-F238E27FC236}">
                <a16:creationId xmlns:a16="http://schemas.microsoft.com/office/drawing/2014/main" id="{00000000-0008-0000-0400-000025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9416143" y="13054886"/>
            <a:ext cx="638561" cy="342086"/>
          </a:xfrm>
          <a:prstGeom prst="rect">
            <a:avLst/>
          </a:prstGeom>
        </xdr:spPr>
      </xdr:pic>
    </xdr:grpSp>
    <xdr:clientData/>
  </xdr:twoCellAnchor>
  <xdr:twoCellAnchor>
    <xdr:from>
      <xdr:col>13</xdr:col>
      <xdr:colOff>1373030</xdr:colOff>
      <xdr:row>56</xdr:row>
      <xdr:rowOff>191436</xdr:rowOff>
    </xdr:from>
    <xdr:to>
      <xdr:col>25</xdr:col>
      <xdr:colOff>43975</xdr:colOff>
      <xdr:row>56</xdr:row>
      <xdr:rowOff>612299</xdr:rowOff>
    </xdr:to>
    <xdr:sp macro="" textlink="$AL$66">
      <xdr:nvSpPr>
        <xdr:cNvPr id="42" name="TextBox 41">
          <a:extLst>
            <a:ext uri="{FF2B5EF4-FFF2-40B4-BE49-F238E27FC236}">
              <a16:creationId xmlns:a16="http://schemas.microsoft.com/office/drawing/2014/main" id="{00000000-0008-0000-0400-00002A000000}"/>
            </a:ext>
          </a:extLst>
        </xdr:cNvPr>
        <xdr:cNvSpPr txBox="1"/>
      </xdr:nvSpPr>
      <xdr:spPr>
        <a:xfrm>
          <a:off x="23585330" y="14621811"/>
          <a:ext cx="8988425" cy="4208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59B98CB-9010-4C35-B5E1-AFF056574072}" type="TxLink">
            <a:rPr lang="en-US" sz="1800" b="1" i="0" u="none" strike="noStrike">
              <a:solidFill>
                <a:srgbClr val="269C6F"/>
              </a:solidFill>
              <a:latin typeface="Arial"/>
              <a:cs typeface="Arial"/>
            </a:rPr>
            <a:pPr/>
            <a:t>This project scheme has a SCORS rating of A++</a:t>
          </a:fld>
          <a:endParaRPr lang="en-GB" sz="1800" b="1">
            <a:solidFill>
              <a:srgbClr val="269C6F"/>
            </a:solidFill>
            <a:latin typeface="Arial" panose="020B0604020202020204" pitchFamily="34" charset="0"/>
            <a:cs typeface="Arial" panose="020B0604020202020204" pitchFamily="34" charset="0"/>
          </a:endParaRPr>
        </a:p>
      </xdr:txBody>
    </xdr:sp>
    <xdr:clientData/>
  </xdr:twoCellAnchor>
  <xdr:twoCellAnchor>
    <xdr:from>
      <xdr:col>22</xdr:col>
      <xdr:colOff>952500</xdr:colOff>
      <xdr:row>59</xdr:row>
      <xdr:rowOff>97043</xdr:rowOff>
    </xdr:from>
    <xdr:to>
      <xdr:col>23</xdr:col>
      <xdr:colOff>11206</xdr:colOff>
      <xdr:row>78</xdr:row>
      <xdr:rowOff>91733</xdr:rowOff>
    </xdr:to>
    <xdr:sp macro="" textlink="">
      <xdr:nvSpPr>
        <xdr:cNvPr id="43" name="Rectangle 42">
          <a:extLst>
            <a:ext uri="{FF2B5EF4-FFF2-40B4-BE49-F238E27FC236}">
              <a16:creationId xmlns:a16="http://schemas.microsoft.com/office/drawing/2014/main" id="{00000000-0008-0000-0400-00002B000000}"/>
            </a:ext>
          </a:extLst>
        </xdr:cNvPr>
        <xdr:cNvSpPr/>
      </xdr:nvSpPr>
      <xdr:spPr>
        <a:xfrm>
          <a:off x="30032325" y="15819008"/>
          <a:ext cx="317911" cy="425046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22</xdr:col>
      <xdr:colOff>952500</xdr:colOff>
      <xdr:row>59</xdr:row>
      <xdr:rowOff>97043</xdr:rowOff>
    </xdr:from>
    <xdr:to>
      <xdr:col>23</xdr:col>
      <xdr:colOff>11206</xdr:colOff>
      <xdr:row>78</xdr:row>
      <xdr:rowOff>91733</xdr:rowOff>
    </xdr:to>
    <xdr:sp macro="" textlink="">
      <xdr:nvSpPr>
        <xdr:cNvPr id="44" name="Rectangle 43">
          <a:extLst>
            <a:ext uri="{FF2B5EF4-FFF2-40B4-BE49-F238E27FC236}">
              <a16:creationId xmlns:a16="http://schemas.microsoft.com/office/drawing/2014/main" id="{00000000-0008-0000-0400-00002C000000}"/>
            </a:ext>
          </a:extLst>
        </xdr:cNvPr>
        <xdr:cNvSpPr/>
      </xdr:nvSpPr>
      <xdr:spPr>
        <a:xfrm>
          <a:off x="30032325" y="15819008"/>
          <a:ext cx="317911" cy="425046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t>»»»»</a:t>
          </a:r>
        </a:p>
      </xdr:txBody>
    </xdr:sp>
    <xdr:clientData/>
  </xdr:twoCellAnchor>
  <xdr:twoCellAnchor>
    <xdr:from>
      <xdr:col>4</xdr:col>
      <xdr:colOff>1496786</xdr:colOff>
      <xdr:row>71</xdr:row>
      <xdr:rowOff>258536</xdr:rowOff>
    </xdr:from>
    <xdr:to>
      <xdr:col>12</xdr:col>
      <xdr:colOff>1230992</xdr:colOff>
      <xdr:row>73</xdr:row>
      <xdr:rowOff>242337</xdr:rowOff>
    </xdr:to>
    <xdr:sp macro="" textlink="$AL$66">
      <xdr:nvSpPr>
        <xdr:cNvPr id="45" name="TextBox 44">
          <a:extLst>
            <a:ext uri="{FF2B5EF4-FFF2-40B4-BE49-F238E27FC236}">
              <a16:creationId xmlns:a16="http://schemas.microsoft.com/office/drawing/2014/main" id="{00000000-0008-0000-0400-00002D000000}"/>
            </a:ext>
          </a:extLst>
        </xdr:cNvPr>
        <xdr:cNvSpPr txBox="1"/>
      </xdr:nvSpPr>
      <xdr:spPr>
        <a:xfrm>
          <a:off x="8671016" y="18573206"/>
          <a:ext cx="12709161" cy="4276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FFECBAC-A371-48D0-AA41-D16170E78A21}" type="TxLink">
            <a:rPr lang="en-US" sz="1800" b="1" i="0" u="none" strike="noStrike">
              <a:solidFill>
                <a:srgbClr val="269C6F"/>
              </a:solidFill>
              <a:latin typeface="Arial"/>
              <a:cs typeface="Arial"/>
            </a:rPr>
            <a:pPr/>
            <a:t>This project scheme has a SCORS rating of A++</a:t>
          </a:fld>
          <a:endParaRPr lang="en-GB" sz="1800" b="1">
            <a:solidFill>
              <a:srgbClr val="269C6F"/>
            </a:solidFill>
            <a:latin typeface="Arial" panose="020B0604020202020204" pitchFamily="34" charset="0"/>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4</xdr:col>
          <xdr:colOff>1523999</xdr:colOff>
          <xdr:row>73</xdr:row>
          <xdr:rowOff>288694</xdr:rowOff>
        </xdr:from>
        <xdr:to>
          <xdr:col>10</xdr:col>
          <xdr:colOff>95249</xdr:colOff>
          <xdr:row>78</xdr:row>
          <xdr:rowOff>173124</xdr:rowOff>
        </xdr:to>
        <xdr:pic>
          <xdr:nvPicPr>
            <xdr:cNvPr id="46" name="Picture 45">
              <a:extLst>
                <a:ext uri="{FF2B5EF4-FFF2-40B4-BE49-F238E27FC236}">
                  <a16:creationId xmlns:a16="http://schemas.microsoft.com/office/drawing/2014/main" id="{00000000-0008-0000-0400-00002E000000}"/>
                </a:ext>
              </a:extLst>
            </xdr:cNvPr>
            <xdr:cNvPicPr>
              <a:picLocks noChangeAspect="1" noChangeArrowheads="1"/>
              <a:extLst>
                <a:ext uri="{84589F7E-364E-4C9E-8A38-B11213B215E9}">
                  <a14:cameraTool cellRange="'Scheme 2'!$BZ$90:$CB$94" spid="_x0000_s788486"/>
                </a:ext>
              </a:extLst>
            </xdr:cNvPicPr>
          </xdr:nvPicPr>
          <xdr:blipFill>
            <a:blip xmlns:r="http://schemas.openxmlformats.org/officeDocument/2006/relationships" r:embed="rId8"/>
            <a:srcRect/>
            <a:stretch>
              <a:fillRect/>
            </a:stretch>
          </xdr:blipFill>
          <xdr:spPr bwMode="auto">
            <a:xfrm>
              <a:off x="8699499" y="19243444"/>
              <a:ext cx="8699500" cy="111125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18</xdr:col>
      <xdr:colOff>516314</xdr:colOff>
      <xdr:row>76</xdr:row>
      <xdr:rowOff>91756</xdr:rowOff>
    </xdr:from>
    <xdr:to>
      <xdr:col>22</xdr:col>
      <xdr:colOff>75775</xdr:colOff>
      <xdr:row>78</xdr:row>
      <xdr:rowOff>54289</xdr:rowOff>
    </xdr:to>
    <xdr:grpSp>
      <xdr:nvGrpSpPr>
        <xdr:cNvPr id="47" name="Group 46">
          <a:extLst>
            <a:ext uri="{FF2B5EF4-FFF2-40B4-BE49-F238E27FC236}">
              <a16:creationId xmlns:a16="http://schemas.microsoft.com/office/drawing/2014/main" id="{00000000-0008-0000-0400-00002F000000}"/>
            </a:ext>
          </a:extLst>
        </xdr:cNvPr>
        <xdr:cNvGrpSpPr/>
      </xdr:nvGrpSpPr>
      <xdr:grpSpPr>
        <a:xfrm rot="10800000">
          <a:off x="27233939" y="19579906"/>
          <a:ext cx="1921661" cy="400683"/>
          <a:chOff x="25445516" y="16579644"/>
          <a:chExt cx="1830350" cy="353347"/>
        </a:xfrm>
        <a:solidFill>
          <a:schemeClr val="bg1"/>
        </a:solidFill>
      </xdr:grpSpPr>
      <xdr:sp macro="" textlink="">
        <xdr:nvSpPr>
          <xdr:cNvPr id="48" name="Arrow: Pentagon 47">
            <a:extLst>
              <a:ext uri="{FF2B5EF4-FFF2-40B4-BE49-F238E27FC236}">
                <a16:creationId xmlns:a16="http://schemas.microsoft.com/office/drawing/2014/main" id="{00000000-0008-0000-0400-000030000000}"/>
              </a:ext>
            </a:extLst>
          </xdr:cNvPr>
          <xdr:cNvSpPr/>
        </xdr:nvSpPr>
        <xdr:spPr>
          <a:xfrm rot="10800000">
            <a:off x="25685299" y="16579646"/>
            <a:ext cx="1590567" cy="352611"/>
          </a:xfrm>
          <a:prstGeom prst="homePlate">
            <a:avLst>
              <a:gd name="adj" fmla="val 57428"/>
            </a:avLst>
          </a:prstGeom>
          <a:grp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49" name="Flowchart: Collate 48">
            <a:extLst>
              <a:ext uri="{FF2B5EF4-FFF2-40B4-BE49-F238E27FC236}">
                <a16:creationId xmlns:a16="http://schemas.microsoft.com/office/drawing/2014/main" id="{00000000-0008-0000-0400-000031000000}"/>
              </a:ext>
            </a:extLst>
          </xdr:cNvPr>
          <xdr:cNvSpPr/>
        </xdr:nvSpPr>
        <xdr:spPr>
          <a:xfrm>
            <a:off x="25445516" y="16579644"/>
            <a:ext cx="487066" cy="353347"/>
          </a:xfrm>
          <a:prstGeom prst="flowChartCollate">
            <a:avLst/>
          </a:prstGeom>
          <a:grp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xdr:from>
      <xdr:col>13</xdr:col>
      <xdr:colOff>1273968</xdr:colOff>
      <xdr:row>56</xdr:row>
      <xdr:rowOff>683559</xdr:rowOff>
    </xdr:from>
    <xdr:to>
      <xdr:col>23</xdr:col>
      <xdr:colOff>137583</xdr:colOff>
      <xdr:row>82</xdr:row>
      <xdr:rowOff>361674</xdr:rowOff>
    </xdr:to>
    <xdr:grpSp>
      <xdr:nvGrpSpPr>
        <xdr:cNvPr id="50" name="Group 49">
          <a:extLst>
            <a:ext uri="{FF2B5EF4-FFF2-40B4-BE49-F238E27FC236}">
              <a16:creationId xmlns:a16="http://schemas.microsoft.com/office/drawing/2014/main" id="{00000000-0008-0000-0400-000032000000}"/>
            </a:ext>
          </a:extLst>
        </xdr:cNvPr>
        <xdr:cNvGrpSpPr/>
      </xdr:nvGrpSpPr>
      <xdr:grpSpPr>
        <a:xfrm>
          <a:off x="23486268" y="15113934"/>
          <a:ext cx="6988440" cy="6088440"/>
          <a:chOff x="16056429" y="10630380"/>
          <a:chExt cx="5916632" cy="6073780"/>
        </a:xfrm>
      </xdr:grpSpPr>
      <xdr:pic>
        <xdr:nvPicPr>
          <xdr:cNvPr id="51" name="Picture 50" descr="The SCORS rating system graphic">
            <a:extLst>
              <a:ext uri="{FF2B5EF4-FFF2-40B4-BE49-F238E27FC236}">
                <a16:creationId xmlns:a16="http://schemas.microsoft.com/office/drawing/2014/main" id="{00000000-0008-0000-0400-000033000000}"/>
              </a:ext>
            </a:extLst>
          </xdr:cNvPr>
          <xdr:cNvPicPr>
            <a:picLocks noChangeAspect="1"/>
          </xdr:cNvPicPr>
        </xdr:nvPicPr>
        <xdr:blipFill rotWithShape="1">
          <a:blip xmlns:r="http://schemas.openxmlformats.org/officeDocument/2006/relationships" r:embed="rId9">
            <a:alphaModFix/>
          </a:blip>
          <a:srcRect l="16391" t="21538" r="32109" b="12828"/>
          <a:stretch/>
        </xdr:blipFill>
        <xdr:spPr>
          <a:xfrm>
            <a:off x="17458196" y="11501775"/>
            <a:ext cx="2534502" cy="4087634"/>
          </a:xfrm>
          <a:prstGeom prst="rect">
            <a:avLst/>
          </a:prstGeom>
        </xdr:spPr>
      </xdr:pic>
      <xdr:sp macro="" textlink="">
        <xdr:nvSpPr>
          <xdr:cNvPr id="52" name="Rectangle 51">
            <a:extLst>
              <a:ext uri="{FF2B5EF4-FFF2-40B4-BE49-F238E27FC236}">
                <a16:creationId xmlns:a16="http://schemas.microsoft.com/office/drawing/2014/main" id="{00000000-0008-0000-0400-000034000000}"/>
              </a:ext>
            </a:extLst>
          </xdr:cNvPr>
          <xdr:cNvSpPr/>
        </xdr:nvSpPr>
        <xdr:spPr>
          <a:xfrm>
            <a:off x="16056429" y="10630380"/>
            <a:ext cx="5916632" cy="6073780"/>
          </a:xfrm>
          <a:prstGeom prst="rect">
            <a:avLst/>
          </a:prstGeom>
          <a:no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53" name="Picture 52">
            <a:extLst>
              <a:ext uri="{FF2B5EF4-FFF2-40B4-BE49-F238E27FC236}">
                <a16:creationId xmlns:a16="http://schemas.microsoft.com/office/drawing/2014/main" id="{00000000-0008-0000-0400-000035000000}"/>
              </a:ext>
            </a:extLst>
          </xdr:cNvPr>
          <xdr:cNvPicPr>
            <a:picLocks noChangeAspect="1"/>
          </xdr:cNvPicPr>
        </xdr:nvPicPr>
        <xdr:blipFill>
          <a:blip xmlns:r="http://schemas.openxmlformats.org/officeDocument/2006/relationships" r:embed="rId10"/>
          <a:stretch>
            <a:fillRect/>
          </a:stretch>
        </xdr:blipFill>
        <xdr:spPr>
          <a:xfrm>
            <a:off x="18188350" y="10775935"/>
            <a:ext cx="1587762" cy="484363"/>
          </a:xfrm>
          <a:prstGeom prst="rect">
            <a:avLst/>
          </a:prstGeom>
        </xdr:spPr>
      </xdr:pic>
      <xdr:cxnSp macro="">
        <xdr:nvCxnSpPr>
          <xdr:cNvPr id="54" name="Straight Connector 53">
            <a:extLst>
              <a:ext uri="{FF2B5EF4-FFF2-40B4-BE49-F238E27FC236}">
                <a16:creationId xmlns:a16="http://schemas.microsoft.com/office/drawing/2014/main" id="{00000000-0008-0000-0400-000036000000}"/>
              </a:ext>
            </a:extLst>
          </xdr:cNvPr>
          <xdr:cNvCxnSpPr/>
        </xdr:nvCxnSpPr>
        <xdr:spPr>
          <a:xfrm flipH="1">
            <a:off x="16276694" y="11332957"/>
            <a:ext cx="5474420" cy="0"/>
          </a:xfrm>
          <a:prstGeom prst="line">
            <a:avLst/>
          </a:prstGeom>
          <a:no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cxnSp>
    </xdr:grpSp>
    <xdr:clientData/>
  </xdr:twoCellAnchor>
  <mc:AlternateContent xmlns:mc="http://schemas.openxmlformats.org/markup-compatibility/2006">
    <mc:Choice xmlns:a14="http://schemas.microsoft.com/office/drawing/2010/main" Requires="a14">
      <xdr:twoCellAnchor>
        <xdr:from>
          <xdr:col>3</xdr:col>
          <xdr:colOff>609600</xdr:colOff>
          <xdr:row>1</xdr:row>
          <xdr:rowOff>171450</xdr:rowOff>
        </xdr:from>
        <xdr:to>
          <xdr:col>3</xdr:col>
          <xdr:colOff>2305050</xdr:colOff>
          <xdr:row>3</xdr:row>
          <xdr:rowOff>38100</xdr:rowOff>
        </xdr:to>
        <xdr:sp macro="" textlink="">
          <xdr:nvSpPr>
            <xdr:cNvPr id="747522" name="Button 2" hidden="1">
              <a:extLst>
                <a:ext uri="{63B3BB69-23CF-44E3-9099-C40C66FF867C}">
                  <a14:compatExt spid="_x0000_s747522"/>
                </a:ext>
                <a:ext uri="{FF2B5EF4-FFF2-40B4-BE49-F238E27FC236}">
                  <a16:creationId xmlns:a16="http://schemas.microsoft.com/office/drawing/2014/main" id="{00000000-0008-0000-0400-000002680B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400" b="0" i="0" u="none" strike="noStrike" baseline="0">
                  <a:solidFill>
                    <a:srgbClr val="000000"/>
                  </a:solidFill>
                  <a:latin typeface="Swis721 Lt BT"/>
                </a:rPr>
                <a:t>Reset Default Values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18</xdr:col>
      <xdr:colOff>525418</xdr:colOff>
      <xdr:row>74</xdr:row>
      <xdr:rowOff>60007</xdr:rowOff>
    </xdr:from>
    <xdr:to>
      <xdr:col>22</xdr:col>
      <xdr:colOff>75775</xdr:colOff>
      <xdr:row>76</xdr:row>
      <xdr:rowOff>64450</xdr:rowOff>
    </xdr:to>
    <xdr:grpSp>
      <xdr:nvGrpSpPr>
        <xdr:cNvPr id="2" name="Group 1">
          <a:extLst>
            <a:ext uri="{FF2B5EF4-FFF2-40B4-BE49-F238E27FC236}">
              <a16:creationId xmlns:a16="http://schemas.microsoft.com/office/drawing/2014/main" id="{00000000-0008-0000-0500-000002000000}"/>
            </a:ext>
          </a:extLst>
        </xdr:cNvPr>
        <xdr:cNvGrpSpPr/>
      </xdr:nvGrpSpPr>
      <xdr:grpSpPr>
        <a:xfrm rot="10800000">
          <a:off x="27243043" y="19129057"/>
          <a:ext cx="1912557" cy="423543"/>
          <a:chOff x="25445516" y="16579644"/>
          <a:chExt cx="1830350" cy="353347"/>
        </a:xfrm>
        <a:solidFill>
          <a:schemeClr val="bg1"/>
        </a:solidFill>
      </xdr:grpSpPr>
      <xdr:sp macro="" textlink="">
        <xdr:nvSpPr>
          <xdr:cNvPr id="3" name="Arrow: Pentagon 2">
            <a:extLst>
              <a:ext uri="{FF2B5EF4-FFF2-40B4-BE49-F238E27FC236}">
                <a16:creationId xmlns:a16="http://schemas.microsoft.com/office/drawing/2014/main" id="{00000000-0008-0000-0500-000003000000}"/>
              </a:ext>
            </a:extLst>
          </xdr:cNvPr>
          <xdr:cNvSpPr/>
        </xdr:nvSpPr>
        <xdr:spPr>
          <a:xfrm rot="10800000">
            <a:off x="25685299" y="16579646"/>
            <a:ext cx="1590567" cy="352611"/>
          </a:xfrm>
          <a:prstGeom prst="homePlate">
            <a:avLst>
              <a:gd name="adj" fmla="val 57428"/>
            </a:avLst>
          </a:prstGeom>
          <a:grp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4" name="Flowchart: Collate 3">
            <a:extLst>
              <a:ext uri="{FF2B5EF4-FFF2-40B4-BE49-F238E27FC236}">
                <a16:creationId xmlns:a16="http://schemas.microsoft.com/office/drawing/2014/main" id="{00000000-0008-0000-0500-000004000000}"/>
              </a:ext>
            </a:extLst>
          </xdr:cNvPr>
          <xdr:cNvSpPr/>
        </xdr:nvSpPr>
        <xdr:spPr>
          <a:xfrm>
            <a:off x="25445516" y="16579644"/>
            <a:ext cx="487066" cy="353347"/>
          </a:xfrm>
          <a:prstGeom prst="flowChartCollate">
            <a:avLst/>
          </a:prstGeom>
          <a:grp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xdr:from>
      <xdr:col>18</xdr:col>
      <xdr:colOff>534277</xdr:colOff>
      <xdr:row>72</xdr:row>
      <xdr:rowOff>59846</xdr:rowOff>
    </xdr:from>
    <xdr:to>
      <xdr:col>22</xdr:col>
      <xdr:colOff>75775</xdr:colOff>
      <xdr:row>74</xdr:row>
      <xdr:rowOff>21321</xdr:rowOff>
    </xdr:to>
    <xdr:grpSp>
      <xdr:nvGrpSpPr>
        <xdr:cNvPr id="5" name="Group 4">
          <a:extLst>
            <a:ext uri="{FF2B5EF4-FFF2-40B4-BE49-F238E27FC236}">
              <a16:creationId xmlns:a16="http://schemas.microsoft.com/office/drawing/2014/main" id="{00000000-0008-0000-0500-000005000000}"/>
            </a:ext>
          </a:extLst>
        </xdr:cNvPr>
        <xdr:cNvGrpSpPr/>
      </xdr:nvGrpSpPr>
      <xdr:grpSpPr>
        <a:xfrm rot="10800000">
          <a:off x="27251902" y="18700271"/>
          <a:ext cx="1903698" cy="390100"/>
          <a:chOff x="25445516" y="16579644"/>
          <a:chExt cx="1830350" cy="353347"/>
        </a:xfrm>
        <a:solidFill>
          <a:schemeClr val="bg1"/>
        </a:solidFill>
      </xdr:grpSpPr>
      <xdr:sp macro="" textlink="">
        <xdr:nvSpPr>
          <xdr:cNvPr id="6" name="Arrow: Pentagon 5">
            <a:extLst>
              <a:ext uri="{FF2B5EF4-FFF2-40B4-BE49-F238E27FC236}">
                <a16:creationId xmlns:a16="http://schemas.microsoft.com/office/drawing/2014/main" id="{00000000-0008-0000-0500-000006000000}"/>
              </a:ext>
            </a:extLst>
          </xdr:cNvPr>
          <xdr:cNvSpPr/>
        </xdr:nvSpPr>
        <xdr:spPr>
          <a:xfrm rot="10800000">
            <a:off x="25685299" y="16579646"/>
            <a:ext cx="1590567" cy="352611"/>
          </a:xfrm>
          <a:prstGeom prst="homePlate">
            <a:avLst>
              <a:gd name="adj" fmla="val 57428"/>
            </a:avLst>
          </a:prstGeom>
          <a:grpFill/>
          <a:ln w="3175">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7" name="Flowchart: Collate 6">
            <a:extLst>
              <a:ext uri="{FF2B5EF4-FFF2-40B4-BE49-F238E27FC236}">
                <a16:creationId xmlns:a16="http://schemas.microsoft.com/office/drawing/2014/main" id="{00000000-0008-0000-0500-000007000000}"/>
              </a:ext>
            </a:extLst>
          </xdr:cNvPr>
          <xdr:cNvSpPr/>
        </xdr:nvSpPr>
        <xdr:spPr>
          <a:xfrm>
            <a:off x="25445516" y="16579644"/>
            <a:ext cx="487066" cy="353347"/>
          </a:xfrm>
          <a:prstGeom prst="flowChartCollate">
            <a:avLst/>
          </a:prstGeom>
          <a:grpFill/>
          <a:ln w="3175">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xdr:from>
      <xdr:col>18</xdr:col>
      <xdr:colOff>534408</xdr:colOff>
      <xdr:row>70</xdr:row>
      <xdr:rowOff>96514</xdr:rowOff>
    </xdr:from>
    <xdr:to>
      <xdr:col>22</xdr:col>
      <xdr:colOff>75775</xdr:colOff>
      <xdr:row>72</xdr:row>
      <xdr:rowOff>22005</xdr:rowOff>
    </xdr:to>
    <xdr:grpSp>
      <xdr:nvGrpSpPr>
        <xdr:cNvPr id="8" name="Group 7">
          <a:extLst>
            <a:ext uri="{FF2B5EF4-FFF2-40B4-BE49-F238E27FC236}">
              <a16:creationId xmlns:a16="http://schemas.microsoft.com/office/drawing/2014/main" id="{00000000-0008-0000-0500-000008000000}"/>
            </a:ext>
          </a:extLst>
        </xdr:cNvPr>
        <xdr:cNvGrpSpPr/>
      </xdr:nvGrpSpPr>
      <xdr:grpSpPr>
        <a:xfrm rot="10800000">
          <a:off x="27252033" y="18279739"/>
          <a:ext cx="1903567" cy="382691"/>
          <a:chOff x="25445516" y="16579644"/>
          <a:chExt cx="1830350" cy="353347"/>
        </a:xfrm>
        <a:solidFill>
          <a:schemeClr val="bg1"/>
        </a:solidFill>
      </xdr:grpSpPr>
      <xdr:sp macro="" textlink="">
        <xdr:nvSpPr>
          <xdr:cNvPr id="9" name="Arrow: Pentagon 8">
            <a:extLst>
              <a:ext uri="{FF2B5EF4-FFF2-40B4-BE49-F238E27FC236}">
                <a16:creationId xmlns:a16="http://schemas.microsoft.com/office/drawing/2014/main" id="{00000000-0008-0000-0500-000009000000}"/>
              </a:ext>
            </a:extLst>
          </xdr:cNvPr>
          <xdr:cNvSpPr/>
        </xdr:nvSpPr>
        <xdr:spPr>
          <a:xfrm rot="10800000">
            <a:off x="25685299" y="16579646"/>
            <a:ext cx="1590567" cy="352611"/>
          </a:xfrm>
          <a:prstGeom prst="homePlate">
            <a:avLst>
              <a:gd name="adj" fmla="val 57428"/>
            </a:avLst>
          </a:prstGeom>
          <a:grp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10" name="Flowchart: Collate 9">
            <a:extLst>
              <a:ext uri="{FF2B5EF4-FFF2-40B4-BE49-F238E27FC236}">
                <a16:creationId xmlns:a16="http://schemas.microsoft.com/office/drawing/2014/main" id="{00000000-0008-0000-0500-00000A000000}"/>
              </a:ext>
            </a:extLst>
          </xdr:cNvPr>
          <xdr:cNvSpPr/>
        </xdr:nvSpPr>
        <xdr:spPr>
          <a:xfrm>
            <a:off x="25445516" y="16579644"/>
            <a:ext cx="487066" cy="353347"/>
          </a:xfrm>
          <a:prstGeom prst="flowChartCollate">
            <a:avLst/>
          </a:prstGeom>
          <a:grp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xdr:from>
      <xdr:col>18</xdr:col>
      <xdr:colOff>532134</xdr:colOff>
      <xdr:row>68</xdr:row>
      <xdr:rowOff>72761</xdr:rowOff>
    </xdr:from>
    <xdr:to>
      <xdr:col>22</xdr:col>
      <xdr:colOff>75775</xdr:colOff>
      <xdr:row>70</xdr:row>
      <xdr:rowOff>57519</xdr:rowOff>
    </xdr:to>
    <xdr:grpSp>
      <xdr:nvGrpSpPr>
        <xdr:cNvPr id="11" name="Group 10">
          <a:extLst>
            <a:ext uri="{FF2B5EF4-FFF2-40B4-BE49-F238E27FC236}">
              <a16:creationId xmlns:a16="http://schemas.microsoft.com/office/drawing/2014/main" id="{00000000-0008-0000-0500-00000B000000}"/>
            </a:ext>
          </a:extLst>
        </xdr:cNvPr>
        <xdr:cNvGrpSpPr/>
      </xdr:nvGrpSpPr>
      <xdr:grpSpPr>
        <a:xfrm rot="10800000">
          <a:off x="27249759" y="17817836"/>
          <a:ext cx="1905841" cy="422908"/>
          <a:chOff x="25445516" y="16579644"/>
          <a:chExt cx="1830350" cy="353347"/>
        </a:xfrm>
        <a:solidFill>
          <a:schemeClr val="bg1"/>
        </a:solidFill>
      </xdr:grpSpPr>
      <xdr:sp macro="" textlink="">
        <xdr:nvSpPr>
          <xdr:cNvPr id="12" name="Arrow: Pentagon 11">
            <a:extLst>
              <a:ext uri="{FF2B5EF4-FFF2-40B4-BE49-F238E27FC236}">
                <a16:creationId xmlns:a16="http://schemas.microsoft.com/office/drawing/2014/main" id="{00000000-0008-0000-0500-00000C000000}"/>
              </a:ext>
            </a:extLst>
          </xdr:cNvPr>
          <xdr:cNvSpPr/>
        </xdr:nvSpPr>
        <xdr:spPr>
          <a:xfrm rot="10800000">
            <a:off x="25685299" y="16579646"/>
            <a:ext cx="1590567" cy="352611"/>
          </a:xfrm>
          <a:prstGeom prst="homePlate">
            <a:avLst>
              <a:gd name="adj" fmla="val 57428"/>
            </a:avLst>
          </a:prstGeom>
          <a:grp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13" name="Flowchart: Collate 12">
            <a:extLst>
              <a:ext uri="{FF2B5EF4-FFF2-40B4-BE49-F238E27FC236}">
                <a16:creationId xmlns:a16="http://schemas.microsoft.com/office/drawing/2014/main" id="{00000000-0008-0000-0500-00000D000000}"/>
              </a:ext>
            </a:extLst>
          </xdr:cNvPr>
          <xdr:cNvSpPr/>
        </xdr:nvSpPr>
        <xdr:spPr>
          <a:xfrm>
            <a:off x="25445516" y="16579644"/>
            <a:ext cx="487066" cy="353347"/>
          </a:xfrm>
          <a:prstGeom prst="flowChartCollate">
            <a:avLst/>
          </a:prstGeom>
          <a:grp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xdr:from>
      <xdr:col>18</xdr:col>
      <xdr:colOff>532400</xdr:colOff>
      <xdr:row>66</xdr:row>
      <xdr:rowOff>60007</xdr:rowOff>
    </xdr:from>
    <xdr:to>
      <xdr:col>22</xdr:col>
      <xdr:colOff>75775</xdr:colOff>
      <xdr:row>68</xdr:row>
      <xdr:rowOff>57888</xdr:rowOff>
    </xdr:to>
    <xdr:grpSp>
      <xdr:nvGrpSpPr>
        <xdr:cNvPr id="14" name="Group 13">
          <a:extLst>
            <a:ext uri="{FF2B5EF4-FFF2-40B4-BE49-F238E27FC236}">
              <a16:creationId xmlns:a16="http://schemas.microsoft.com/office/drawing/2014/main" id="{00000000-0008-0000-0500-00000E000000}"/>
            </a:ext>
          </a:extLst>
        </xdr:cNvPr>
        <xdr:cNvGrpSpPr/>
      </xdr:nvGrpSpPr>
      <xdr:grpSpPr>
        <a:xfrm rot="10800000">
          <a:off x="27250025" y="17376457"/>
          <a:ext cx="1905575" cy="426506"/>
          <a:chOff x="25445516" y="16579644"/>
          <a:chExt cx="1830350" cy="353347"/>
        </a:xfrm>
        <a:solidFill>
          <a:schemeClr val="bg1"/>
        </a:solidFill>
      </xdr:grpSpPr>
      <xdr:sp macro="" textlink="">
        <xdr:nvSpPr>
          <xdr:cNvPr id="15" name="Arrow: Pentagon 14">
            <a:extLst>
              <a:ext uri="{FF2B5EF4-FFF2-40B4-BE49-F238E27FC236}">
                <a16:creationId xmlns:a16="http://schemas.microsoft.com/office/drawing/2014/main" id="{00000000-0008-0000-0500-00000F000000}"/>
              </a:ext>
            </a:extLst>
          </xdr:cNvPr>
          <xdr:cNvSpPr/>
        </xdr:nvSpPr>
        <xdr:spPr>
          <a:xfrm rot="10800000">
            <a:off x="25685299" y="16579646"/>
            <a:ext cx="1590567" cy="352611"/>
          </a:xfrm>
          <a:prstGeom prst="homePlate">
            <a:avLst>
              <a:gd name="adj" fmla="val 57428"/>
            </a:avLst>
          </a:prstGeom>
          <a:grp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16" name="Flowchart: Collate 15">
            <a:extLst>
              <a:ext uri="{FF2B5EF4-FFF2-40B4-BE49-F238E27FC236}">
                <a16:creationId xmlns:a16="http://schemas.microsoft.com/office/drawing/2014/main" id="{00000000-0008-0000-0500-000010000000}"/>
              </a:ext>
            </a:extLst>
          </xdr:cNvPr>
          <xdr:cNvSpPr/>
        </xdr:nvSpPr>
        <xdr:spPr>
          <a:xfrm>
            <a:off x="25445516" y="16579644"/>
            <a:ext cx="487066" cy="353347"/>
          </a:xfrm>
          <a:prstGeom prst="flowChartCollate">
            <a:avLst/>
          </a:prstGeom>
          <a:grp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xdr:from>
      <xdr:col>18</xdr:col>
      <xdr:colOff>532152</xdr:colOff>
      <xdr:row>64</xdr:row>
      <xdr:rowOff>58052</xdr:rowOff>
    </xdr:from>
    <xdr:to>
      <xdr:col>22</xdr:col>
      <xdr:colOff>75775</xdr:colOff>
      <xdr:row>66</xdr:row>
      <xdr:rowOff>58188</xdr:rowOff>
    </xdr:to>
    <xdr:grpSp>
      <xdr:nvGrpSpPr>
        <xdr:cNvPr id="17" name="Group 16">
          <a:extLst>
            <a:ext uri="{FF2B5EF4-FFF2-40B4-BE49-F238E27FC236}">
              <a16:creationId xmlns:a16="http://schemas.microsoft.com/office/drawing/2014/main" id="{00000000-0008-0000-0500-000011000000}"/>
            </a:ext>
          </a:extLst>
        </xdr:cNvPr>
        <xdr:cNvGrpSpPr/>
      </xdr:nvGrpSpPr>
      <xdr:grpSpPr>
        <a:xfrm rot="10800000">
          <a:off x="27249777" y="16936352"/>
          <a:ext cx="1905823" cy="438286"/>
          <a:chOff x="25445516" y="16579644"/>
          <a:chExt cx="1830350" cy="353347"/>
        </a:xfrm>
        <a:solidFill>
          <a:schemeClr val="bg1"/>
        </a:solidFill>
      </xdr:grpSpPr>
      <xdr:sp macro="" textlink="">
        <xdr:nvSpPr>
          <xdr:cNvPr id="18" name="Arrow: Pentagon 17">
            <a:extLst>
              <a:ext uri="{FF2B5EF4-FFF2-40B4-BE49-F238E27FC236}">
                <a16:creationId xmlns:a16="http://schemas.microsoft.com/office/drawing/2014/main" id="{00000000-0008-0000-0500-000012000000}"/>
              </a:ext>
            </a:extLst>
          </xdr:cNvPr>
          <xdr:cNvSpPr/>
        </xdr:nvSpPr>
        <xdr:spPr>
          <a:xfrm rot="10800000">
            <a:off x="25685299" y="16579646"/>
            <a:ext cx="1590567" cy="352611"/>
          </a:xfrm>
          <a:prstGeom prst="homePlate">
            <a:avLst>
              <a:gd name="adj" fmla="val 57428"/>
            </a:avLst>
          </a:prstGeom>
          <a:grp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19" name="Flowchart: Collate 18">
            <a:extLst>
              <a:ext uri="{FF2B5EF4-FFF2-40B4-BE49-F238E27FC236}">
                <a16:creationId xmlns:a16="http://schemas.microsoft.com/office/drawing/2014/main" id="{00000000-0008-0000-0500-000013000000}"/>
              </a:ext>
            </a:extLst>
          </xdr:cNvPr>
          <xdr:cNvSpPr/>
        </xdr:nvSpPr>
        <xdr:spPr>
          <a:xfrm>
            <a:off x="25445516" y="16579644"/>
            <a:ext cx="487066" cy="353347"/>
          </a:xfrm>
          <a:prstGeom prst="flowChartCollate">
            <a:avLst/>
          </a:prstGeom>
          <a:grp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xdr:from>
      <xdr:col>18</xdr:col>
      <xdr:colOff>482622</xdr:colOff>
      <xdr:row>62</xdr:row>
      <xdr:rowOff>96734</xdr:rowOff>
    </xdr:from>
    <xdr:to>
      <xdr:col>22</xdr:col>
      <xdr:colOff>75775</xdr:colOff>
      <xdr:row>64</xdr:row>
      <xdr:rowOff>20320</xdr:rowOff>
    </xdr:to>
    <xdr:grpSp>
      <xdr:nvGrpSpPr>
        <xdr:cNvPr id="20" name="Group 19">
          <a:extLst>
            <a:ext uri="{FF2B5EF4-FFF2-40B4-BE49-F238E27FC236}">
              <a16:creationId xmlns:a16="http://schemas.microsoft.com/office/drawing/2014/main" id="{00000000-0008-0000-0500-000014000000}"/>
            </a:ext>
          </a:extLst>
        </xdr:cNvPr>
        <xdr:cNvGrpSpPr/>
      </xdr:nvGrpSpPr>
      <xdr:grpSpPr>
        <a:xfrm rot="10800000">
          <a:off x="27200247" y="16517834"/>
          <a:ext cx="1955353" cy="380786"/>
          <a:chOff x="25445516" y="16579644"/>
          <a:chExt cx="1830350" cy="353347"/>
        </a:xfrm>
        <a:solidFill>
          <a:schemeClr val="bg1"/>
        </a:solidFill>
      </xdr:grpSpPr>
      <xdr:sp macro="" textlink="">
        <xdr:nvSpPr>
          <xdr:cNvPr id="21" name="Arrow: Pentagon 20">
            <a:extLst>
              <a:ext uri="{FF2B5EF4-FFF2-40B4-BE49-F238E27FC236}">
                <a16:creationId xmlns:a16="http://schemas.microsoft.com/office/drawing/2014/main" id="{00000000-0008-0000-0500-000015000000}"/>
              </a:ext>
            </a:extLst>
          </xdr:cNvPr>
          <xdr:cNvSpPr/>
        </xdr:nvSpPr>
        <xdr:spPr>
          <a:xfrm rot="10800000">
            <a:off x="25685299" y="16579646"/>
            <a:ext cx="1590567" cy="352611"/>
          </a:xfrm>
          <a:prstGeom prst="homePlate">
            <a:avLst>
              <a:gd name="adj" fmla="val 57428"/>
            </a:avLst>
          </a:prstGeom>
          <a:grp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22" name="Flowchart: Collate 21">
            <a:extLst>
              <a:ext uri="{FF2B5EF4-FFF2-40B4-BE49-F238E27FC236}">
                <a16:creationId xmlns:a16="http://schemas.microsoft.com/office/drawing/2014/main" id="{00000000-0008-0000-0500-000016000000}"/>
              </a:ext>
            </a:extLst>
          </xdr:cNvPr>
          <xdr:cNvSpPr/>
        </xdr:nvSpPr>
        <xdr:spPr>
          <a:xfrm>
            <a:off x="25445516" y="16579644"/>
            <a:ext cx="487066" cy="353347"/>
          </a:xfrm>
          <a:prstGeom prst="flowChartCollate">
            <a:avLst/>
          </a:prstGeom>
          <a:grp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xdr:from>
      <xdr:col>18</xdr:col>
      <xdr:colOff>534057</xdr:colOff>
      <xdr:row>60</xdr:row>
      <xdr:rowOff>170815</xdr:rowOff>
    </xdr:from>
    <xdr:to>
      <xdr:col>22</xdr:col>
      <xdr:colOff>75775</xdr:colOff>
      <xdr:row>62</xdr:row>
      <xdr:rowOff>19048</xdr:rowOff>
    </xdr:to>
    <xdr:grpSp>
      <xdr:nvGrpSpPr>
        <xdr:cNvPr id="23" name="Group 22">
          <a:extLst>
            <a:ext uri="{FF2B5EF4-FFF2-40B4-BE49-F238E27FC236}">
              <a16:creationId xmlns:a16="http://schemas.microsoft.com/office/drawing/2014/main" id="{00000000-0008-0000-0500-000017000000}"/>
            </a:ext>
          </a:extLst>
        </xdr:cNvPr>
        <xdr:cNvGrpSpPr/>
      </xdr:nvGrpSpPr>
      <xdr:grpSpPr>
        <a:xfrm rot="10800000">
          <a:off x="27251682" y="16077565"/>
          <a:ext cx="1903918" cy="362583"/>
          <a:chOff x="25445516" y="16579644"/>
          <a:chExt cx="1830350" cy="353347"/>
        </a:xfrm>
        <a:solidFill>
          <a:schemeClr val="bg1"/>
        </a:solidFill>
      </xdr:grpSpPr>
      <xdr:sp macro="" textlink="">
        <xdr:nvSpPr>
          <xdr:cNvPr id="24" name="Arrow: Pentagon 23">
            <a:extLst>
              <a:ext uri="{FF2B5EF4-FFF2-40B4-BE49-F238E27FC236}">
                <a16:creationId xmlns:a16="http://schemas.microsoft.com/office/drawing/2014/main" id="{00000000-0008-0000-0500-000018000000}"/>
              </a:ext>
            </a:extLst>
          </xdr:cNvPr>
          <xdr:cNvSpPr/>
        </xdr:nvSpPr>
        <xdr:spPr>
          <a:xfrm rot="10800000">
            <a:off x="25685299" y="16579646"/>
            <a:ext cx="1590567" cy="352611"/>
          </a:xfrm>
          <a:prstGeom prst="homePlate">
            <a:avLst>
              <a:gd name="adj" fmla="val 57428"/>
            </a:avLst>
          </a:prstGeom>
          <a:grp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25" name="Flowchart: Collate 24">
            <a:extLst>
              <a:ext uri="{FF2B5EF4-FFF2-40B4-BE49-F238E27FC236}">
                <a16:creationId xmlns:a16="http://schemas.microsoft.com/office/drawing/2014/main" id="{00000000-0008-0000-0500-000019000000}"/>
              </a:ext>
            </a:extLst>
          </xdr:cNvPr>
          <xdr:cNvSpPr/>
        </xdr:nvSpPr>
        <xdr:spPr>
          <a:xfrm>
            <a:off x="25445516" y="16579644"/>
            <a:ext cx="487066" cy="353347"/>
          </a:xfrm>
          <a:prstGeom prst="flowChartCollate">
            <a:avLst/>
          </a:prstGeom>
          <a:grp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21</xdr:col>
      <xdr:colOff>525543</xdr:colOff>
      <xdr:row>1</xdr:row>
      <xdr:rowOff>57221</xdr:rowOff>
    </xdr:from>
    <xdr:to>
      <xdr:col>23</xdr:col>
      <xdr:colOff>1444246</xdr:colOff>
      <xdr:row>4</xdr:row>
      <xdr:rowOff>2999</xdr:rowOff>
    </xdr:to>
    <xdr:pic>
      <xdr:nvPicPr>
        <xdr:cNvPr id="26" name="Picture 25">
          <a:extLst>
            <a:ext uri="{FF2B5EF4-FFF2-40B4-BE49-F238E27FC236}">
              <a16:creationId xmlns:a16="http://schemas.microsoft.com/office/drawing/2014/main" id="{00000000-0008-0000-0500-00001A000000}"/>
            </a:ext>
          </a:extLst>
        </xdr:cNvPr>
        <xdr:cNvPicPr>
          <a:picLocks noChangeAspect="1"/>
        </xdr:cNvPicPr>
      </xdr:nvPicPr>
      <xdr:blipFill>
        <a:blip xmlns:r="http://schemas.openxmlformats.org/officeDocument/2006/relationships" r:embed="rId1"/>
        <a:stretch>
          <a:fillRect/>
        </a:stretch>
      </xdr:blipFill>
      <xdr:spPr>
        <a:xfrm>
          <a:off x="29012913" y="186761"/>
          <a:ext cx="2768458" cy="730638"/>
        </a:xfrm>
        <a:prstGeom prst="rect">
          <a:avLst/>
        </a:prstGeom>
      </xdr:spPr>
    </xdr:pic>
    <xdr:clientData/>
  </xdr:twoCellAnchor>
  <xdr:twoCellAnchor>
    <xdr:from>
      <xdr:col>2</xdr:col>
      <xdr:colOff>454351</xdr:colOff>
      <xdr:row>46</xdr:row>
      <xdr:rowOff>131232</xdr:rowOff>
    </xdr:from>
    <xdr:to>
      <xdr:col>2</xdr:col>
      <xdr:colOff>2040383</xdr:colOff>
      <xdr:row>52</xdr:row>
      <xdr:rowOff>234126</xdr:rowOff>
    </xdr:to>
    <xdr:grpSp>
      <xdr:nvGrpSpPr>
        <xdr:cNvPr id="27" name="Group 26">
          <a:extLst>
            <a:ext uri="{FF2B5EF4-FFF2-40B4-BE49-F238E27FC236}">
              <a16:creationId xmlns:a16="http://schemas.microsoft.com/office/drawing/2014/main" id="{00000000-0008-0000-0500-00001B000000}"/>
            </a:ext>
          </a:extLst>
        </xdr:cNvPr>
        <xdr:cNvGrpSpPr/>
      </xdr:nvGrpSpPr>
      <xdr:grpSpPr>
        <a:xfrm>
          <a:off x="2235526" y="11980332"/>
          <a:ext cx="1586032" cy="1693569"/>
          <a:chOff x="2392280" y="11876102"/>
          <a:chExt cx="1578412" cy="1687309"/>
        </a:xfrm>
      </xdr:grpSpPr>
      <xdr:pic>
        <xdr:nvPicPr>
          <xdr:cNvPr id="28" name="Graphic 27" descr="Cloud">
            <a:extLst>
              <a:ext uri="{FF2B5EF4-FFF2-40B4-BE49-F238E27FC236}">
                <a16:creationId xmlns:a16="http://schemas.microsoft.com/office/drawing/2014/main" id="{00000000-0008-0000-0500-00001C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2392280" y="11876102"/>
            <a:ext cx="1578412" cy="1578687"/>
          </a:xfrm>
          <a:prstGeom prst="rect">
            <a:avLst/>
          </a:prstGeom>
        </xdr:spPr>
      </xdr:pic>
      <xdr:sp macro="" textlink="">
        <xdr:nvSpPr>
          <xdr:cNvPr id="29" name="TextBox 28">
            <a:extLst>
              <a:ext uri="{FF2B5EF4-FFF2-40B4-BE49-F238E27FC236}">
                <a16:creationId xmlns:a16="http://schemas.microsoft.com/office/drawing/2014/main" id="{00000000-0008-0000-0500-00001D000000}"/>
              </a:ext>
            </a:extLst>
          </xdr:cNvPr>
          <xdr:cNvSpPr txBox="1"/>
        </xdr:nvSpPr>
        <xdr:spPr>
          <a:xfrm>
            <a:off x="2791841" y="12529884"/>
            <a:ext cx="851952" cy="3577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GB" sz="1800" b="1">
                <a:solidFill>
                  <a:schemeClr val="bg1"/>
                </a:solidFill>
              </a:rPr>
              <a:t>CO</a:t>
            </a:r>
            <a:r>
              <a:rPr lang="en-GB" sz="1800" b="1" baseline="-25000">
                <a:solidFill>
                  <a:schemeClr val="bg1"/>
                </a:solidFill>
              </a:rPr>
              <a:t>2</a:t>
            </a:r>
            <a:r>
              <a:rPr lang="en-GB" sz="1800" b="1">
                <a:solidFill>
                  <a:schemeClr val="bg1"/>
                </a:solidFill>
              </a:rPr>
              <a:t>e</a:t>
            </a:r>
          </a:p>
        </xdr:txBody>
      </xdr:sp>
      <xdr:sp macro="" textlink="">
        <xdr:nvSpPr>
          <xdr:cNvPr id="30" name="TextBox 29">
            <a:extLst>
              <a:ext uri="{FF2B5EF4-FFF2-40B4-BE49-F238E27FC236}">
                <a16:creationId xmlns:a16="http://schemas.microsoft.com/office/drawing/2014/main" id="{00000000-0008-0000-0500-00001E000000}"/>
              </a:ext>
            </a:extLst>
          </xdr:cNvPr>
          <xdr:cNvSpPr txBox="1"/>
        </xdr:nvSpPr>
        <xdr:spPr>
          <a:xfrm>
            <a:off x="2585265" y="13117007"/>
            <a:ext cx="1202637" cy="4464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en-GB" sz="1200" b="0">
                <a:solidFill>
                  <a:schemeClr val="bg1">
                    <a:lumMod val="50000"/>
                  </a:schemeClr>
                </a:solidFill>
              </a:rPr>
              <a:t>Substructure &amp;</a:t>
            </a:r>
          </a:p>
          <a:p>
            <a:pPr algn="ctr"/>
            <a:r>
              <a:rPr lang="en-GB" sz="1200" b="0">
                <a:solidFill>
                  <a:schemeClr val="bg1">
                    <a:lumMod val="50000"/>
                  </a:schemeClr>
                </a:solidFill>
              </a:rPr>
              <a:t>Superstructure</a:t>
            </a:r>
          </a:p>
        </xdr:txBody>
      </xdr:sp>
    </xdr:grpSp>
    <xdr:clientData/>
  </xdr:twoCellAnchor>
  <xdr:oneCellAnchor>
    <xdr:from>
      <xdr:col>5</xdr:col>
      <xdr:colOff>1055254</xdr:colOff>
      <xdr:row>45</xdr:row>
      <xdr:rowOff>62345</xdr:rowOff>
    </xdr:from>
    <xdr:ext cx="65" cy="172227"/>
    <xdr:sp macro="" textlink="">
      <xdr:nvSpPr>
        <xdr:cNvPr id="31" name="TextBox 30">
          <a:extLst>
            <a:ext uri="{FF2B5EF4-FFF2-40B4-BE49-F238E27FC236}">
              <a16:creationId xmlns:a16="http://schemas.microsoft.com/office/drawing/2014/main" id="{00000000-0008-0000-0500-00001F000000}"/>
            </a:ext>
          </a:extLst>
        </xdr:cNvPr>
        <xdr:cNvSpPr txBox="1"/>
      </xdr:nvSpPr>
      <xdr:spPr>
        <a:xfrm>
          <a:off x="10671694" y="1165046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GB" sz="1100"/>
        </a:p>
      </xdr:txBody>
    </xdr:sp>
    <xdr:clientData/>
  </xdr:oneCellAnchor>
  <xdr:twoCellAnchor>
    <xdr:from>
      <xdr:col>0</xdr:col>
      <xdr:colOff>203291</xdr:colOff>
      <xdr:row>56</xdr:row>
      <xdr:rowOff>170497</xdr:rowOff>
    </xdr:from>
    <xdr:to>
      <xdr:col>4</xdr:col>
      <xdr:colOff>721178</xdr:colOff>
      <xdr:row>77</xdr:row>
      <xdr:rowOff>258535</xdr:rowOff>
    </xdr:to>
    <xdr:graphicFrame macro="">
      <xdr:nvGraphicFramePr>
        <xdr:cNvPr id="32" name="Chart 31">
          <a:extLst>
            <a:ext uri="{FF2B5EF4-FFF2-40B4-BE49-F238E27FC236}">
              <a16:creationId xmlns:a16="http://schemas.microsoft.com/office/drawing/2014/main" id="{00000000-0008-0000-05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276225</xdr:colOff>
          <xdr:row>2</xdr:row>
          <xdr:rowOff>9525</xdr:rowOff>
        </xdr:from>
        <xdr:to>
          <xdr:col>2</xdr:col>
          <xdr:colOff>2076450</xdr:colOff>
          <xdr:row>2</xdr:row>
          <xdr:rowOff>314325</xdr:rowOff>
        </xdr:to>
        <xdr:sp macro="" textlink="">
          <xdr:nvSpPr>
            <xdr:cNvPr id="748545" name="Button 1" descr="Print Page- PDF" hidden="1">
              <a:extLst>
                <a:ext uri="{63B3BB69-23CF-44E3-9099-C40C66FF867C}">
                  <a14:compatExt spid="_x0000_s748545"/>
                </a:ext>
                <a:ext uri="{FF2B5EF4-FFF2-40B4-BE49-F238E27FC236}">
                  <a16:creationId xmlns:a16="http://schemas.microsoft.com/office/drawing/2014/main" id="{00000000-0008-0000-0500-0000016C0B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800" b="0" i="0" u="none" strike="noStrike" baseline="0">
                  <a:solidFill>
                    <a:srgbClr val="000000"/>
                  </a:solidFill>
                  <a:latin typeface="Swis721 Lt BT"/>
                </a:rPr>
                <a:t>Print Preview</a:t>
              </a:r>
            </a:p>
          </xdr:txBody>
        </xdr:sp>
        <xdr:clientData fPrintsWithSheet="0"/>
      </xdr:twoCellAnchor>
    </mc:Choice>
    <mc:Fallback/>
  </mc:AlternateContent>
  <xdr:twoCellAnchor>
    <xdr:from>
      <xdr:col>4</xdr:col>
      <xdr:colOff>1572376</xdr:colOff>
      <xdr:row>56</xdr:row>
      <xdr:rowOff>221928</xdr:rowOff>
    </xdr:from>
    <xdr:to>
      <xdr:col>12</xdr:col>
      <xdr:colOff>1301788</xdr:colOff>
      <xdr:row>70</xdr:row>
      <xdr:rowOff>19693</xdr:rowOff>
    </xdr:to>
    <xdr:grpSp>
      <xdr:nvGrpSpPr>
        <xdr:cNvPr id="33" name="Group 32">
          <a:extLst>
            <a:ext uri="{FF2B5EF4-FFF2-40B4-BE49-F238E27FC236}">
              <a16:creationId xmlns:a16="http://schemas.microsoft.com/office/drawing/2014/main" id="{00000000-0008-0000-0500-000021000000}"/>
            </a:ext>
          </a:extLst>
        </xdr:cNvPr>
        <xdr:cNvGrpSpPr/>
      </xdr:nvGrpSpPr>
      <xdr:grpSpPr>
        <a:xfrm>
          <a:off x="8744701" y="14652303"/>
          <a:ext cx="12702462" cy="3550615"/>
          <a:chOff x="9291906" y="10133545"/>
          <a:chExt cx="8030936" cy="3520057"/>
        </a:xfrm>
      </xdr:grpSpPr>
      <xdr:grpSp>
        <xdr:nvGrpSpPr>
          <xdr:cNvPr id="34" name="Group 33">
            <a:extLst>
              <a:ext uri="{FF2B5EF4-FFF2-40B4-BE49-F238E27FC236}">
                <a16:creationId xmlns:a16="http://schemas.microsoft.com/office/drawing/2014/main" id="{00000000-0008-0000-0500-000022000000}"/>
              </a:ext>
            </a:extLst>
          </xdr:cNvPr>
          <xdr:cNvGrpSpPr/>
        </xdr:nvGrpSpPr>
        <xdr:grpSpPr>
          <a:xfrm>
            <a:off x="9291906" y="10133545"/>
            <a:ext cx="8030936" cy="3520057"/>
            <a:chOff x="10759888" y="10509717"/>
            <a:chExt cx="7684994" cy="2063022"/>
          </a:xfrm>
        </xdr:grpSpPr>
        <xdr:sp macro="" textlink="">
          <xdr:nvSpPr>
            <xdr:cNvPr id="38" name="TextBox 37">
              <a:extLst>
                <a:ext uri="{FF2B5EF4-FFF2-40B4-BE49-F238E27FC236}">
                  <a16:creationId xmlns:a16="http://schemas.microsoft.com/office/drawing/2014/main" id="{00000000-0008-0000-0500-000026000000}"/>
                </a:ext>
              </a:extLst>
            </xdr:cNvPr>
            <xdr:cNvSpPr txBox="1"/>
          </xdr:nvSpPr>
          <xdr:spPr>
            <a:xfrm>
              <a:off x="10759888" y="10509717"/>
              <a:ext cx="7684994" cy="6961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000" b="1">
                  <a:solidFill>
                    <a:srgbClr val="269C6F"/>
                  </a:solidFill>
                  <a:latin typeface="Arial" panose="020B0604020202020204" pitchFamily="34" charset="0"/>
                  <a:cs typeface="Arial" panose="020B0604020202020204" pitchFamily="34" charset="0"/>
                </a:rPr>
                <a:t>This project</a:t>
              </a:r>
              <a:r>
                <a:rPr lang="en-GB" sz="2000" b="1" baseline="0">
                  <a:solidFill>
                    <a:srgbClr val="269C6F"/>
                  </a:solidFill>
                  <a:latin typeface="Arial" panose="020B0604020202020204" pitchFamily="34" charset="0"/>
                  <a:cs typeface="Arial" panose="020B0604020202020204" pitchFamily="34" charset="0"/>
                </a:rPr>
                <a:t> scheme releases carbon equivalent to: </a:t>
              </a:r>
              <a:endParaRPr lang="en-GB" sz="2000" b="1">
                <a:solidFill>
                  <a:srgbClr val="269C6F"/>
                </a:solidFill>
                <a:latin typeface="Arial" panose="020B0604020202020204" pitchFamily="34" charset="0"/>
                <a:cs typeface="Arial" panose="020B0604020202020204" pitchFamily="34" charset="0"/>
              </a:endParaRPr>
            </a:p>
          </xdr:txBody>
        </xdr:sp>
        <xdr:sp macro="" textlink="$AF$48">
          <xdr:nvSpPr>
            <xdr:cNvPr id="39" name="TextBox 38">
              <a:extLst>
                <a:ext uri="{FF2B5EF4-FFF2-40B4-BE49-F238E27FC236}">
                  <a16:creationId xmlns:a16="http://schemas.microsoft.com/office/drawing/2014/main" id="{00000000-0008-0000-0500-000027000000}"/>
                </a:ext>
              </a:extLst>
            </xdr:cNvPr>
            <xdr:cNvSpPr txBox="1"/>
          </xdr:nvSpPr>
          <xdr:spPr>
            <a:xfrm>
              <a:off x="11793458" y="11082361"/>
              <a:ext cx="6512817" cy="3508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089C6A2-3783-48AF-BCCD-5BB24CE1363E}" type="TxLink">
                <a:rPr lang="en-US" sz="1800" b="1" i="0" u="none" strike="noStrike">
                  <a:solidFill>
                    <a:schemeClr val="tx2"/>
                  </a:solidFill>
                  <a:latin typeface="Arial"/>
                  <a:cs typeface="Arial"/>
                </a:rPr>
                <a:pPr/>
                <a:t>0 one-way flights from London to New York</a:t>
              </a:fld>
              <a:endParaRPr lang="en-GB" sz="1800" b="1">
                <a:solidFill>
                  <a:schemeClr val="tx2"/>
                </a:solidFill>
                <a:latin typeface="HelveticaNeue" pitchFamily="2" charset="0"/>
                <a:cs typeface="Aharoni" panose="020B0604020202020204" pitchFamily="2" charset="-79"/>
              </a:endParaRPr>
            </a:p>
          </xdr:txBody>
        </xdr:sp>
        <xdr:sp macro="" textlink="$AF$49">
          <xdr:nvSpPr>
            <xdr:cNvPr id="40" name="TextBox 39">
              <a:extLst>
                <a:ext uri="{FF2B5EF4-FFF2-40B4-BE49-F238E27FC236}">
                  <a16:creationId xmlns:a16="http://schemas.microsoft.com/office/drawing/2014/main" id="{00000000-0008-0000-0500-000028000000}"/>
                </a:ext>
              </a:extLst>
            </xdr:cNvPr>
            <xdr:cNvSpPr txBox="1"/>
          </xdr:nvSpPr>
          <xdr:spPr>
            <a:xfrm>
              <a:off x="11793458" y="11626595"/>
              <a:ext cx="5594320" cy="4123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C8B555E-03DD-40F6-A9B8-68B5CC75624F}" type="TxLink">
                <a:rPr lang="en-US" sz="1800" b="1" i="0" u="none" strike="noStrike">
                  <a:solidFill>
                    <a:srgbClr val="4D4F53"/>
                  </a:solidFill>
                  <a:latin typeface="Arial"/>
                  <a:cs typeface="Arial"/>
                </a:rPr>
                <a:pPr/>
                <a:t>0 people's consumption of meat, dairy and beer for 1 year</a:t>
              </a:fld>
              <a:endParaRPr lang="en-GB" sz="1800" b="1">
                <a:solidFill>
                  <a:srgbClr val="4D4F53"/>
                </a:solidFill>
                <a:latin typeface="HelveticaNeue" pitchFamily="2" charset="0"/>
                <a:cs typeface="Aharoni" panose="020B0604020202020204" pitchFamily="2" charset="-79"/>
              </a:endParaRPr>
            </a:p>
          </xdr:txBody>
        </xdr:sp>
        <xdr:sp macro="" textlink="$AF$50">
          <xdr:nvSpPr>
            <xdr:cNvPr id="41" name="TextBox 40">
              <a:extLst>
                <a:ext uri="{FF2B5EF4-FFF2-40B4-BE49-F238E27FC236}">
                  <a16:creationId xmlns:a16="http://schemas.microsoft.com/office/drawing/2014/main" id="{00000000-0008-0000-0500-000029000000}"/>
                </a:ext>
              </a:extLst>
            </xdr:cNvPr>
            <xdr:cNvSpPr txBox="1"/>
          </xdr:nvSpPr>
          <xdr:spPr>
            <a:xfrm>
              <a:off x="11793458" y="12232290"/>
              <a:ext cx="5526462" cy="3404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31A3B82-4B28-412B-8837-8083A95AF1AB}" type="TxLink">
                <a:rPr lang="en-US" sz="1800" b="1" i="0" u="none" strike="noStrike">
                  <a:solidFill>
                    <a:srgbClr val="4D4F53"/>
                  </a:solidFill>
                  <a:latin typeface="Arial"/>
                  <a:cs typeface="Arial"/>
                </a:rPr>
                <a:pPr/>
                <a:t>0 average family cars running for 1 year</a:t>
              </a:fld>
              <a:endParaRPr lang="en-GB" sz="1800" b="1">
                <a:solidFill>
                  <a:srgbClr val="4D4F53"/>
                </a:solidFill>
                <a:latin typeface="HelveticaNeue" pitchFamily="2" charset="0"/>
                <a:cs typeface="Aharoni" panose="020B0604020202020204" pitchFamily="2" charset="-79"/>
              </a:endParaRPr>
            </a:p>
          </xdr:txBody>
        </xdr:sp>
      </xdr:grpSp>
      <xdr:pic>
        <xdr:nvPicPr>
          <xdr:cNvPr id="35" name="Picture 34">
            <a:extLst>
              <a:ext uri="{FF2B5EF4-FFF2-40B4-BE49-F238E27FC236}">
                <a16:creationId xmlns:a16="http://schemas.microsoft.com/office/drawing/2014/main" id="{00000000-0008-0000-0500-000023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9373549" y="10706454"/>
            <a:ext cx="629300" cy="939660"/>
          </a:xfrm>
          <a:prstGeom prst="rect">
            <a:avLst/>
          </a:prstGeom>
        </xdr:spPr>
      </xdr:pic>
      <xdr:pic>
        <xdr:nvPicPr>
          <xdr:cNvPr id="36" name="Picture 35">
            <a:extLst>
              <a:ext uri="{FF2B5EF4-FFF2-40B4-BE49-F238E27FC236}">
                <a16:creationId xmlns:a16="http://schemas.microsoft.com/office/drawing/2014/main" id="{00000000-0008-0000-0500-000024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9402535" y="11834047"/>
            <a:ext cx="663693" cy="759022"/>
          </a:xfrm>
          <a:prstGeom prst="rect">
            <a:avLst/>
          </a:prstGeom>
        </xdr:spPr>
      </xdr:pic>
      <xdr:pic>
        <xdr:nvPicPr>
          <xdr:cNvPr id="37" name="Picture 36">
            <a:extLst>
              <a:ext uri="{FF2B5EF4-FFF2-40B4-BE49-F238E27FC236}">
                <a16:creationId xmlns:a16="http://schemas.microsoft.com/office/drawing/2014/main" id="{00000000-0008-0000-0500-000025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9416143" y="13054886"/>
            <a:ext cx="638561" cy="342086"/>
          </a:xfrm>
          <a:prstGeom prst="rect">
            <a:avLst/>
          </a:prstGeom>
        </xdr:spPr>
      </xdr:pic>
    </xdr:grpSp>
    <xdr:clientData/>
  </xdr:twoCellAnchor>
  <xdr:twoCellAnchor>
    <xdr:from>
      <xdr:col>13</xdr:col>
      <xdr:colOff>1373030</xdr:colOff>
      <xdr:row>56</xdr:row>
      <xdr:rowOff>191436</xdr:rowOff>
    </xdr:from>
    <xdr:to>
      <xdr:col>25</xdr:col>
      <xdr:colOff>43975</xdr:colOff>
      <xdr:row>56</xdr:row>
      <xdr:rowOff>612299</xdr:rowOff>
    </xdr:to>
    <xdr:sp macro="" textlink="$AL$66">
      <xdr:nvSpPr>
        <xdr:cNvPr id="42" name="TextBox 41">
          <a:extLst>
            <a:ext uri="{FF2B5EF4-FFF2-40B4-BE49-F238E27FC236}">
              <a16:creationId xmlns:a16="http://schemas.microsoft.com/office/drawing/2014/main" id="{00000000-0008-0000-0500-00002A000000}"/>
            </a:ext>
          </a:extLst>
        </xdr:cNvPr>
        <xdr:cNvSpPr txBox="1"/>
      </xdr:nvSpPr>
      <xdr:spPr>
        <a:xfrm>
          <a:off x="23585330" y="14621811"/>
          <a:ext cx="8988425" cy="4208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59B98CB-9010-4C35-B5E1-AFF056574072}" type="TxLink">
            <a:rPr lang="en-US" sz="1800" b="1" i="0" u="none" strike="noStrike">
              <a:solidFill>
                <a:srgbClr val="269C6F"/>
              </a:solidFill>
              <a:latin typeface="Arial"/>
              <a:cs typeface="Arial"/>
            </a:rPr>
            <a:pPr/>
            <a:t>This project scheme has a SCORS rating of A++</a:t>
          </a:fld>
          <a:endParaRPr lang="en-GB" sz="1800" b="1">
            <a:solidFill>
              <a:srgbClr val="269C6F"/>
            </a:solidFill>
            <a:latin typeface="Arial" panose="020B0604020202020204" pitchFamily="34" charset="0"/>
            <a:cs typeface="Arial" panose="020B0604020202020204" pitchFamily="34" charset="0"/>
          </a:endParaRPr>
        </a:p>
      </xdr:txBody>
    </xdr:sp>
    <xdr:clientData/>
  </xdr:twoCellAnchor>
  <xdr:twoCellAnchor>
    <xdr:from>
      <xdr:col>22</xdr:col>
      <xdr:colOff>952500</xdr:colOff>
      <xdr:row>59</xdr:row>
      <xdr:rowOff>97043</xdr:rowOff>
    </xdr:from>
    <xdr:to>
      <xdr:col>23</xdr:col>
      <xdr:colOff>11206</xdr:colOff>
      <xdr:row>78</xdr:row>
      <xdr:rowOff>91733</xdr:rowOff>
    </xdr:to>
    <xdr:sp macro="" textlink="">
      <xdr:nvSpPr>
        <xdr:cNvPr id="43" name="Rectangle 42">
          <a:extLst>
            <a:ext uri="{FF2B5EF4-FFF2-40B4-BE49-F238E27FC236}">
              <a16:creationId xmlns:a16="http://schemas.microsoft.com/office/drawing/2014/main" id="{00000000-0008-0000-0500-00002B000000}"/>
            </a:ext>
          </a:extLst>
        </xdr:cNvPr>
        <xdr:cNvSpPr/>
      </xdr:nvSpPr>
      <xdr:spPr>
        <a:xfrm>
          <a:off x="30032325" y="15819008"/>
          <a:ext cx="317911" cy="425046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22</xdr:col>
      <xdr:colOff>952500</xdr:colOff>
      <xdr:row>59</xdr:row>
      <xdr:rowOff>97043</xdr:rowOff>
    </xdr:from>
    <xdr:to>
      <xdr:col>23</xdr:col>
      <xdr:colOff>11206</xdr:colOff>
      <xdr:row>78</xdr:row>
      <xdr:rowOff>91733</xdr:rowOff>
    </xdr:to>
    <xdr:sp macro="" textlink="">
      <xdr:nvSpPr>
        <xdr:cNvPr id="44" name="Rectangle 43">
          <a:extLst>
            <a:ext uri="{FF2B5EF4-FFF2-40B4-BE49-F238E27FC236}">
              <a16:creationId xmlns:a16="http://schemas.microsoft.com/office/drawing/2014/main" id="{00000000-0008-0000-0500-00002C000000}"/>
            </a:ext>
          </a:extLst>
        </xdr:cNvPr>
        <xdr:cNvSpPr/>
      </xdr:nvSpPr>
      <xdr:spPr>
        <a:xfrm>
          <a:off x="30032325" y="15819008"/>
          <a:ext cx="317911" cy="425046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t>»»»»</a:t>
          </a:r>
        </a:p>
      </xdr:txBody>
    </xdr:sp>
    <xdr:clientData/>
  </xdr:twoCellAnchor>
  <xdr:twoCellAnchor>
    <xdr:from>
      <xdr:col>4</xdr:col>
      <xdr:colOff>1496786</xdr:colOff>
      <xdr:row>71</xdr:row>
      <xdr:rowOff>258536</xdr:rowOff>
    </xdr:from>
    <xdr:to>
      <xdr:col>12</xdr:col>
      <xdr:colOff>1230992</xdr:colOff>
      <xdr:row>73</xdr:row>
      <xdr:rowOff>242337</xdr:rowOff>
    </xdr:to>
    <xdr:sp macro="" textlink="$AL$66">
      <xdr:nvSpPr>
        <xdr:cNvPr id="45" name="TextBox 44">
          <a:extLst>
            <a:ext uri="{FF2B5EF4-FFF2-40B4-BE49-F238E27FC236}">
              <a16:creationId xmlns:a16="http://schemas.microsoft.com/office/drawing/2014/main" id="{00000000-0008-0000-0500-00002D000000}"/>
            </a:ext>
          </a:extLst>
        </xdr:cNvPr>
        <xdr:cNvSpPr txBox="1"/>
      </xdr:nvSpPr>
      <xdr:spPr>
        <a:xfrm>
          <a:off x="8671016" y="18573206"/>
          <a:ext cx="12709161" cy="4276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FFECBAC-A371-48D0-AA41-D16170E78A21}" type="TxLink">
            <a:rPr lang="en-US" sz="1800" b="1" i="0" u="none" strike="noStrike">
              <a:solidFill>
                <a:srgbClr val="269C6F"/>
              </a:solidFill>
              <a:latin typeface="Arial"/>
              <a:cs typeface="Arial"/>
            </a:rPr>
            <a:pPr/>
            <a:t>This project scheme has a SCORS rating of A++</a:t>
          </a:fld>
          <a:endParaRPr lang="en-GB" sz="1800" b="1">
            <a:solidFill>
              <a:srgbClr val="269C6F"/>
            </a:solidFill>
            <a:latin typeface="Arial" panose="020B0604020202020204" pitchFamily="34" charset="0"/>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4</xdr:col>
          <xdr:colOff>1523999</xdr:colOff>
          <xdr:row>73</xdr:row>
          <xdr:rowOff>284884</xdr:rowOff>
        </xdr:from>
        <xdr:to>
          <xdr:col>10</xdr:col>
          <xdr:colOff>108856</xdr:colOff>
          <xdr:row>79</xdr:row>
          <xdr:rowOff>53562</xdr:rowOff>
        </xdr:to>
        <xdr:pic>
          <xdr:nvPicPr>
            <xdr:cNvPr id="46" name="Picture 45">
              <a:extLst>
                <a:ext uri="{FF2B5EF4-FFF2-40B4-BE49-F238E27FC236}">
                  <a16:creationId xmlns:a16="http://schemas.microsoft.com/office/drawing/2014/main" id="{00000000-0008-0000-0500-00002E000000}"/>
                </a:ext>
              </a:extLst>
            </xdr:cNvPr>
            <xdr:cNvPicPr>
              <a:picLocks noChangeAspect="1" noChangeArrowheads="1"/>
              <a:extLst>
                <a:ext uri="{84589F7E-364E-4C9E-8A38-B11213B215E9}">
                  <a14:cameraTool cellRange="'Scheme 3'!$BZ$90:$CB$94" spid="_x0000_s789511"/>
                </a:ext>
              </a:extLst>
            </xdr:cNvPicPr>
          </xdr:nvPicPr>
          <xdr:blipFill>
            <a:blip xmlns:r="http://schemas.openxmlformats.org/officeDocument/2006/relationships" r:embed="rId8"/>
            <a:srcRect/>
            <a:stretch>
              <a:fillRect/>
            </a:stretch>
          </xdr:blipFill>
          <xdr:spPr bwMode="auto">
            <a:xfrm>
              <a:off x="8694963" y="18885848"/>
              <a:ext cx="8681357" cy="1183821"/>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18</xdr:col>
      <xdr:colOff>516314</xdr:colOff>
      <xdr:row>76</xdr:row>
      <xdr:rowOff>91756</xdr:rowOff>
    </xdr:from>
    <xdr:to>
      <xdr:col>22</xdr:col>
      <xdr:colOff>75775</xdr:colOff>
      <xdr:row>78</xdr:row>
      <xdr:rowOff>54289</xdr:rowOff>
    </xdr:to>
    <xdr:grpSp>
      <xdr:nvGrpSpPr>
        <xdr:cNvPr id="47" name="Group 46">
          <a:extLst>
            <a:ext uri="{FF2B5EF4-FFF2-40B4-BE49-F238E27FC236}">
              <a16:creationId xmlns:a16="http://schemas.microsoft.com/office/drawing/2014/main" id="{00000000-0008-0000-0500-00002F000000}"/>
            </a:ext>
          </a:extLst>
        </xdr:cNvPr>
        <xdr:cNvGrpSpPr/>
      </xdr:nvGrpSpPr>
      <xdr:grpSpPr>
        <a:xfrm rot="10800000">
          <a:off x="27233939" y="19579906"/>
          <a:ext cx="1921661" cy="400683"/>
          <a:chOff x="25445516" y="16579644"/>
          <a:chExt cx="1830350" cy="353347"/>
        </a:xfrm>
        <a:solidFill>
          <a:schemeClr val="bg1"/>
        </a:solidFill>
      </xdr:grpSpPr>
      <xdr:sp macro="" textlink="">
        <xdr:nvSpPr>
          <xdr:cNvPr id="48" name="Arrow: Pentagon 47">
            <a:extLst>
              <a:ext uri="{FF2B5EF4-FFF2-40B4-BE49-F238E27FC236}">
                <a16:creationId xmlns:a16="http://schemas.microsoft.com/office/drawing/2014/main" id="{00000000-0008-0000-0500-000030000000}"/>
              </a:ext>
            </a:extLst>
          </xdr:cNvPr>
          <xdr:cNvSpPr/>
        </xdr:nvSpPr>
        <xdr:spPr>
          <a:xfrm rot="10800000">
            <a:off x="25685299" y="16579646"/>
            <a:ext cx="1590567" cy="352611"/>
          </a:xfrm>
          <a:prstGeom prst="homePlate">
            <a:avLst>
              <a:gd name="adj" fmla="val 57428"/>
            </a:avLst>
          </a:prstGeom>
          <a:grp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49" name="Flowchart: Collate 48">
            <a:extLst>
              <a:ext uri="{FF2B5EF4-FFF2-40B4-BE49-F238E27FC236}">
                <a16:creationId xmlns:a16="http://schemas.microsoft.com/office/drawing/2014/main" id="{00000000-0008-0000-0500-000031000000}"/>
              </a:ext>
            </a:extLst>
          </xdr:cNvPr>
          <xdr:cNvSpPr/>
        </xdr:nvSpPr>
        <xdr:spPr>
          <a:xfrm>
            <a:off x="25445516" y="16579644"/>
            <a:ext cx="487066" cy="353347"/>
          </a:xfrm>
          <a:prstGeom prst="flowChartCollate">
            <a:avLst/>
          </a:prstGeom>
          <a:grp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xdr:from>
      <xdr:col>13</xdr:col>
      <xdr:colOff>1277778</xdr:colOff>
      <xdr:row>56</xdr:row>
      <xdr:rowOff>683559</xdr:rowOff>
    </xdr:from>
    <xdr:to>
      <xdr:col>23</xdr:col>
      <xdr:colOff>136072</xdr:colOff>
      <xdr:row>82</xdr:row>
      <xdr:rowOff>365484</xdr:rowOff>
    </xdr:to>
    <xdr:grpSp>
      <xdr:nvGrpSpPr>
        <xdr:cNvPr id="50" name="Group 49">
          <a:extLst>
            <a:ext uri="{FF2B5EF4-FFF2-40B4-BE49-F238E27FC236}">
              <a16:creationId xmlns:a16="http://schemas.microsoft.com/office/drawing/2014/main" id="{00000000-0008-0000-0500-000032000000}"/>
            </a:ext>
          </a:extLst>
        </xdr:cNvPr>
        <xdr:cNvGrpSpPr/>
      </xdr:nvGrpSpPr>
      <xdr:grpSpPr>
        <a:xfrm>
          <a:off x="23490078" y="15113934"/>
          <a:ext cx="6983119" cy="6092250"/>
          <a:chOff x="16056429" y="10630380"/>
          <a:chExt cx="5916632" cy="6073780"/>
        </a:xfrm>
      </xdr:grpSpPr>
      <xdr:pic>
        <xdr:nvPicPr>
          <xdr:cNvPr id="51" name="Picture 50" descr="The SCORS rating system graphic">
            <a:extLst>
              <a:ext uri="{FF2B5EF4-FFF2-40B4-BE49-F238E27FC236}">
                <a16:creationId xmlns:a16="http://schemas.microsoft.com/office/drawing/2014/main" id="{00000000-0008-0000-0500-000033000000}"/>
              </a:ext>
            </a:extLst>
          </xdr:cNvPr>
          <xdr:cNvPicPr>
            <a:picLocks noChangeAspect="1"/>
          </xdr:cNvPicPr>
        </xdr:nvPicPr>
        <xdr:blipFill rotWithShape="1">
          <a:blip xmlns:r="http://schemas.openxmlformats.org/officeDocument/2006/relationships" r:embed="rId9">
            <a:alphaModFix/>
          </a:blip>
          <a:srcRect l="16391" t="21538" r="32109" b="12828"/>
          <a:stretch/>
        </xdr:blipFill>
        <xdr:spPr>
          <a:xfrm>
            <a:off x="17458196" y="11501775"/>
            <a:ext cx="2534502" cy="4087634"/>
          </a:xfrm>
          <a:prstGeom prst="rect">
            <a:avLst/>
          </a:prstGeom>
        </xdr:spPr>
      </xdr:pic>
      <xdr:sp macro="" textlink="">
        <xdr:nvSpPr>
          <xdr:cNvPr id="52" name="Rectangle 51">
            <a:extLst>
              <a:ext uri="{FF2B5EF4-FFF2-40B4-BE49-F238E27FC236}">
                <a16:creationId xmlns:a16="http://schemas.microsoft.com/office/drawing/2014/main" id="{00000000-0008-0000-0500-000034000000}"/>
              </a:ext>
            </a:extLst>
          </xdr:cNvPr>
          <xdr:cNvSpPr/>
        </xdr:nvSpPr>
        <xdr:spPr>
          <a:xfrm>
            <a:off x="16056429" y="10630380"/>
            <a:ext cx="5916632" cy="6073780"/>
          </a:xfrm>
          <a:prstGeom prst="rect">
            <a:avLst/>
          </a:prstGeom>
          <a:no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53" name="Picture 52">
            <a:extLst>
              <a:ext uri="{FF2B5EF4-FFF2-40B4-BE49-F238E27FC236}">
                <a16:creationId xmlns:a16="http://schemas.microsoft.com/office/drawing/2014/main" id="{00000000-0008-0000-0500-000035000000}"/>
              </a:ext>
            </a:extLst>
          </xdr:cNvPr>
          <xdr:cNvPicPr>
            <a:picLocks noChangeAspect="1"/>
          </xdr:cNvPicPr>
        </xdr:nvPicPr>
        <xdr:blipFill>
          <a:blip xmlns:r="http://schemas.openxmlformats.org/officeDocument/2006/relationships" r:embed="rId10"/>
          <a:stretch>
            <a:fillRect/>
          </a:stretch>
        </xdr:blipFill>
        <xdr:spPr>
          <a:xfrm>
            <a:off x="18188350" y="10775935"/>
            <a:ext cx="1587762" cy="484363"/>
          </a:xfrm>
          <a:prstGeom prst="rect">
            <a:avLst/>
          </a:prstGeom>
        </xdr:spPr>
      </xdr:pic>
      <xdr:cxnSp macro="">
        <xdr:nvCxnSpPr>
          <xdr:cNvPr id="54" name="Straight Connector 53">
            <a:extLst>
              <a:ext uri="{FF2B5EF4-FFF2-40B4-BE49-F238E27FC236}">
                <a16:creationId xmlns:a16="http://schemas.microsoft.com/office/drawing/2014/main" id="{00000000-0008-0000-0500-000036000000}"/>
              </a:ext>
            </a:extLst>
          </xdr:cNvPr>
          <xdr:cNvCxnSpPr/>
        </xdr:nvCxnSpPr>
        <xdr:spPr>
          <a:xfrm flipH="1">
            <a:off x="16276694" y="11332957"/>
            <a:ext cx="5474420" cy="0"/>
          </a:xfrm>
          <a:prstGeom prst="line">
            <a:avLst/>
          </a:prstGeom>
          <a:no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cxnSp>
    </xdr:grpSp>
    <xdr:clientData/>
  </xdr:twoCellAnchor>
  <mc:AlternateContent xmlns:mc="http://schemas.openxmlformats.org/markup-compatibility/2006">
    <mc:Choice xmlns:a14="http://schemas.microsoft.com/office/drawing/2010/main" Requires="a14">
      <xdr:twoCellAnchor>
        <xdr:from>
          <xdr:col>3</xdr:col>
          <xdr:colOff>609600</xdr:colOff>
          <xdr:row>1</xdr:row>
          <xdr:rowOff>171450</xdr:rowOff>
        </xdr:from>
        <xdr:to>
          <xdr:col>3</xdr:col>
          <xdr:colOff>2305050</xdr:colOff>
          <xdr:row>3</xdr:row>
          <xdr:rowOff>38100</xdr:rowOff>
        </xdr:to>
        <xdr:sp macro="" textlink="">
          <xdr:nvSpPr>
            <xdr:cNvPr id="748546" name="Button 2" hidden="1">
              <a:extLst>
                <a:ext uri="{63B3BB69-23CF-44E3-9099-C40C66FF867C}">
                  <a14:compatExt spid="_x0000_s748546"/>
                </a:ext>
                <a:ext uri="{FF2B5EF4-FFF2-40B4-BE49-F238E27FC236}">
                  <a16:creationId xmlns:a16="http://schemas.microsoft.com/office/drawing/2014/main" id="{00000000-0008-0000-0500-0000026C0B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400" b="0" i="0" u="none" strike="noStrike" baseline="0">
                  <a:solidFill>
                    <a:srgbClr val="000000"/>
                  </a:solidFill>
                  <a:latin typeface="Swis721 Lt BT"/>
                </a:rPr>
                <a:t>Reset Default Values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18</xdr:col>
      <xdr:colOff>525418</xdr:colOff>
      <xdr:row>74</xdr:row>
      <xdr:rowOff>60007</xdr:rowOff>
    </xdr:from>
    <xdr:to>
      <xdr:col>22</xdr:col>
      <xdr:colOff>75775</xdr:colOff>
      <xdr:row>76</xdr:row>
      <xdr:rowOff>64450</xdr:rowOff>
    </xdr:to>
    <xdr:grpSp>
      <xdr:nvGrpSpPr>
        <xdr:cNvPr id="2" name="Group 1">
          <a:extLst>
            <a:ext uri="{FF2B5EF4-FFF2-40B4-BE49-F238E27FC236}">
              <a16:creationId xmlns:a16="http://schemas.microsoft.com/office/drawing/2014/main" id="{00000000-0008-0000-0600-000002000000}"/>
            </a:ext>
          </a:extLst>
        </xdr:cNvPr>
        <xdr:cNvGrpSpPr/>
      </xdr:nvGrpSpPr>
      <xdr:grpSpPr>
        <a:xfrm rot="10800000">
          <a:off x="27243043" y="19129057"/>
          <a:ext cx="1912557" cy="423543"/>
          <a:chOff x="25445516" y="16579644"/>
          <a:chExt cx="1830350" cy="353347"/>
        </a:xfrm>
        <a:solidFill>
          <a:schemeClr val="bg1"/>
        </a:solidFill>
      </xdr:grpSpPr>
      <xdr:sp macro="" textlink="">
        <xdr:nvSpPr>
          <xdr:cNvPr id="3" name="Arrow: Pentagon 2">
            <a:extLst>
              <a:ext uri="{FF2B5EF4-FFF2-40B4-BE49-F238E27FC236}">
                <a16:creationId xmlns:a16="http://schemas.microsoft.com/office/drawing/2014/main" id="{00000000-0008-0000-0600-000003000000}"/>
              </a:ext>
            </a:extLst>
          </xdr:cNvPr>
          <xdr:cNvSpPr/>
        </xdr:nvSpPr>
        <xdr:spPr>
          <a:xfrm rot="10800000">
            <a:off x="25685299" y="16579646"/>
            <a:ext cx="1590567" cy="352611"/>
          </a:xfrm>
          <a:prstGeom prst="homePlate">
            <a:avLst>
              <a:gd name="adj" fmla="val 57428"/>
            </a:avLst>
          </a:prstGeom>
          <a:grp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4" name="Flowchart: Collate 3">
            <a:extLst>
              <a:ext uri="{FF2B5EF4-FFF2-40B4-BE49-F238E27FC236}">
                <a16:creationId xmlns:a16="http://schemas.microsoft.com/office/drawing/2014/main" id="{00000000-0008-0000-0600-000004000000}"/>
              </a:ext>
            </a:extLst>
          </xdr:cNvPr>
          <xdr:cNvSpPr/>
        </xdr:nvSpPr>
        <xdr:spPr>
          <a:xfrm>
            <a:off x="25445516" y="16579644"/>
            <a:ext cx="487066" cy="353347"/>
          </a:xfrm>
          <a:prstGeom prst="flowChartCollate">
            <a:avLst/>
          </a:prstGeom>
          <a:grp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xdr:from>
      <xdr:col>18</xdr:col>
      <xdr:colOff>534277</xdr:colOff>
      <xdr:row>72</xdr:row>
      <xdr:rowOff>59846</xdr:rowOff>
    </xdr:from>
    <xdr:to>
      <xdr:col>22</xdr:col>
      <xdr:colOff>75775</xdr:colOff>
      <xdr:row>74</xdr:row>
      <xdr:rowOff>21321</xdr:rowOff>
    </xdr:to>
    <xdr:grpSp>
      <xdr:nvGrpSpPr>
        <xdr:cNvPr id="5" name="Group 4">
          <a:extLst>
            <a:ext uri="{FF2B5EF4-FFF2-40B4-BE49-F238E27FC236}">
              <a16:creationId xmlns:a16="http://schemas.microsoft.com/office/drawing/2014/main" id="{00000000-0008-0000-0600-000005000000}"/>
            </a:ext>
          </a:extLst>
        </xdr:cNvPr>
        <xdr:cNvGrpSpPr/>
      </xdr:nvGrpSpPr>
      <xdr:grpSpPr>
        <a:xfrm rot="10800000">
          <a:off x="27251902" y="18700271"/>
          <a:ext cx="1903698" cy="390100"/>
          <a:chOff x="25445516" y="16579644"/>
          <a:chExt cx="1830350" cy="353347"/>
        </a:xfrm>
        <a:solidFill>
          <a:schemeClr val="bg1"/>
        </a:solidFill>
      </xdr:grpSpPr>
      <xdr:sp macro="" textlink="">
        <xdr:nvSpPr>
          <xdr:cNvPr id="6" name="Arrow: Pentagon 5">
            <a:extLst>
              <a:ext uri="{FF2B5EF4-FFF2-40B4-BE49-F238E27FC236}">
                <a16:creationId xmlns:a16="http://schemas.microsoft.com/office/drawing/2014/main" id="{00000000-0008-0000-0600-000006000000}"/>
              </a:ext>
            </a:extLst>
          </xdr:cNvPr>
          <xdr:cNvSpPr/>
        </xdr:nvSpPr>
        <xdr:spPr>
          <a:xfrm rot="10800000">
            <a:off x="25685299" y="16579646"/>
            <a:ext cx="1590567" cy="352611"/>
          </a:xfrm>
          <a:prstGeom prst="homePlate">
            <a:avLst>
              <a:gd name="adj" fmla="val 57428"/>
            </a:avLst>
          </a:prstGeom>
          <a:grpFill/>
          <a:ln w="3175">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7" name="Flowchart: Collate 6">
            <a:extLst>
              <a:ext uri="{FF2B5EF4-FFF2-40B4-BE49-F238E27FC236}">
                <a16:creationId xmlns:a16="http://schemas.microsoft.com/office/drawing/2014/main" id="{00000000-0008-0000-0600-000007000000}"/>
              </a:ext>
            </a:extLst>
          </xdr:cNvPr>
          <xdr:cNvSpPr/>
        </xdr:nvSpPr>
        <xdr:spPr>
          <a:xfrm>
            <a:off x="25445516" y="16579644"/>
            <a:ext cx="487066" cy="353347"/>
          </a:xfrm>
          <a:prstGeom prst="flowChartCollate">
            <a:avLst/>
          </a:prstGeom>
          <a:grpFill/>
          <a:ln w="3175">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xdr:from>
      <xdr:col>18</xdr:col>
      <xdr:colOff>534408</xdr:colOff>
      <xdr:row>70</xdr:row>
      <xdr:rowOff>96514</xdr:rowOff>
    </xdr:from>
    <xdr:to>
      <xdr:col>22</xdr:col>
      <xdr:colOff>75775</xdr:colOff>
      <xdr:row>72</xdr:row>
      <xdr:rowOff>22005</xdr:rowOff>
    </xdr:to>
    <xdr:grpSp>
      <xdr:nvGrpSpPr>
        <xdr:cNvPr id="8" name="Group 7">
          <a:extLst>
            <a:ext uri="{FF2B5EF4-FFF2-40B4-BE49-F238E27FC236}">
              <a16:creationId xmlns:a16="http://schemas.microsoft.com/office/drawing/2014/main" id="{00000000-0008-0000-0600-000008000000}"/>
            </a:ext>
          </a:extLst>
        </xdr:cNvPr>
        <xdr:cNvGrpSpPr/>
      </xdr:nvGrpSpPr>
      <xdr:grpSpPr>
        <a:xfrm rot="10800000">
          <a:off x="27252033" y="18279739"/>
          <a:ext cx="1903567" cy="382691"/>
          <a:chOff x="25445516" y="16579644"/>
          <a:chExt cx="1830350" cy="353347"/>
        </a:xfrm>
        <a:solidFill>
          <a:schemeClr val="bg1"/>
        </a:solidFill>
      </xdr:grpSpPr>
      <xdr:sp macro="" textlink="">
        <xdr:nvSpPr>
          <xdr:cNvPr id="9" name="Arrow: Pentagon 8">
            <a:extLst>
              <a:ext uri="{FF2B5EF4-FFF2-40B4-BE49-F238E27FC236}">
                <a16:creationId xmlns:a16="http://schemas.microsoft.com/office/drawing/2014/main" id="{00000000-0008-0000-0600-000009000000}"/>
              </a:ext>
            </a:extLst>
          </xdr:cNvPr>
          <xdr:cNvSpPr/>
        </xdr:nvSpPr>
        <xdr:spPr>
          <a:xfrm rot="10800000">
            <a:off x="25685299" y="16579646"/>
            <a:ext cx="1590567" cy="352611"/>
          </a:xfrm>
          <a:prstGeom prst="homePlate">
            <a:avLst>
              <a:gd name="adj" fmla="val 57428"/>
            </a:avLst>
          </a:prstGeom>
          <a:grp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10" name="Flowchart: Collate 9">
            <a:extLst>
              <a:ext uri="{FF2B5EF4-FFF2-40B4-BE49-F238E27FC236}">
                <a16:creationId xmlns:a16="http://schemas.microsoft.com/office/drawing/2014/main" id="{00000000-0008-0000-0600-00000A000000}"/>
              </a:ext>
            </a:extLst>
          </xdr:cNvPr>
          <xdr:cNvSpPr/>
        </xdr:nvSpPr>
        <xdr:spPr>
          <a:xfrm>
            <a:off x="25445516" y="16579644"/>
            <a:ext cx="487066" cy="353347"/>
          </a:xfrm>
          <a:prstGeom prst="flowChartCollate">
            <a:avLst/>
          </a:prstGeom>
          <a:grp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xdr:from>
      <xdr:col>18</xdr:col>
      <xdr:colOff>532134</xdr:colOff>
      <xdr:row>68</xdr:row>
      <xdr:rowOff>72761</xdr:rowOff>
    </xdr:from>
    <xdr:to>
      <xdr:col>22</xdr:col>
      <xdr:colOff>75775</xdr:colOff>
      <xdr:row>70</xdr:row>
      <xdr:rowOff>57519</xdr:rowOff>
    </xdr:to>
    <xdr:grpSp>
      <xdr:nvGrpSpPr>
        <xdr:cNvPr id="11" name="Group 10">
          <a:extLst>
            <a:ext uri="{FF2B5EF4-FFF2-40B4-BE49-F238E27FC236}">
              <a16:creationId xmlns:a16="http://schemas.microsoft.com/office/drawing/2014/main" id="{00000000-0008-0000-0600-00000B000000}"/>
            </a:ext>
          </a:extLst>
        </xdr:cNvPr>
        <xdr:cNvGrpSpPr/>
      </xdr:nvGrpSpPr>
      <xdr:grpSpPr>
        <a:xfrm rot="10800000">
          <a:off x="27249759" y="17817836"/>
          <a:ext cx="1905841" cy="422908"/>
          <a:chOff x="25445516" y="16579644"/>
          <a:chExt cx="1830350" cy="353347"/>
        </a:xfrm>
        <a:solidFill>
          <a:schemeClr val="bg1"/>
        </a:solidFill>
      </xdr:grpSpPr>
      <xdr:sp macro="" textlink="">
        <xdr:nvSpPr>
          <xdr:cNvPr id="12" name="Arrow: Pentagon 11">
            <a:extLst>
              <a:ext uri="{FF2B5EF4-FFF2-40B4-BE49-F238E27FC236}">
                <a16:creationId xmlns:a16="http://schemas.microsoft.com/office/drawing/2014/main" id="{00000000-0008-0000-0600-00000C000000}"/>
              </a:ext>
            </a:extLst>
          </xdr:cNvPr>
          <xdr:cNvSpPr/>
        </xdr:nvSpPr>
        <xdr:spPr>
          <a:xfrm rot="10800000">
            <a:off x="25685299" y="16579646"/>
            <a:ext cx="1590567" cy="352611"/>
          </a:xfrm>
          <a:prstGeom prst="homePlate">
            <a:avLst>
              <a:gd name="adj" fmla="val 57428"/>
            </a:avLst>
          </a:prstGeom>
          <a:grp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13" name="Flowchart: Collate 12">
            <a:extLst>
              <a:ext uri="{FF2B5EF4-FFF2-40B4-BE49-F238E27FC236}">
                <a16:creationId xmlns:a16="http://schemas.microsoft.com/office/drawing/2014/main" id="{00000000-0008-0000-0600-00000D000000}"/>
              </a:ext>
            </a:extLst>
          </xdr:cNvPr>
          <xdr:cNvSpPr/>
        </xdr:nvSpPr>
        <xdr:spPr>
          <a:xfrm>
            <a:off x="25445516" y="16579644"/>
            <a:ext cx="487066" cy="353347"/>
          </a:xfrm>
          <a:prstGeom prst="flowChartCollate">
            <a:avLst/>
          </a:prstGeom>
          <a:grp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xdr:from>
      <xdr:col>18</xdr:col>
      <xdr:colOff>532400</xdr:colOff>
      <xdr:row>66</xdr:row>
      <xdr:rowOff>60007</xdr:rowOff>
    </xdr:from>
    <xdr:to>
      <xdr:col>22</xdr:col>
      <xdr:colOff>75775</xdr:colOff>
      <xdr:row>68</xdr:row>
      <xdr:rowOff>57888</xdr:rowOff>
    </xdr:to>
    <xdr:grpSp>
      <xdr:nvGrpSpPr>
        <xdr:cNvPr id="14" name="Group 13">
          <a:extLst>
            <a:ext uri="{FF2B5EF4-FFF2-40B4-BE49-F238E27FC236}">
              <a16:creationId xmlns:a16="http://schemas.microsoft.com/office/drawing/2014/main" id="{00000000-0008-0000-0600-00000E000000}"/>
            </a:ext>
          </a:extLst>
        </xdr:cNvPr>
        <xdr:cNvGrpSpPr/>
      </xdr:nvGrpSpPr>
      <xdr:grpSpPr>
        <a:xfrm rot="10800000">
          <a:off x="27250025" y="17376457"/>
          <a:ext cx="1905575" cy="426506"/>
          <a:chOff x="25445516" y="16579644"/>
          <a:chExt cx="1830350" cy="353347"/>
        </a:xfrm>
        <a:solidFill>
          <a:schemeClr val="bg1"/>
        </a:solidFill>
      </xdr:grpSpPr>
      <xdr:sp macro="" textlink="">
        <xdr:nvSpPr>
          <xdr:cNvPr id="15" name="Arrow: Pentagon 14">
            <a:extLst>
              <a:ext uri="{FF2B5EF4-FFF2-40B4-BE49-F238E27FC236}">
                <a16:creationId xmlns:a16="http://schemas.microsoft.com/office/drawing/2014/main" id="{00000000-0008-0000-0600-00000F000000}"/>
              </a:ext>
            </a:extLst>
          </xdr:cNvPr>
          <xdr:cNvSpPr/>
        </xdr:nvSpPr>
        <xdr:spPr>
          <a:xfrm rot="10800000">
            <a:off x="25685299" y="16579646"/>
            <a:ext cx="1590567" cy="352611"/>
          </a:xfrm>
          <a:prstGeom prst="homePlate">
            <a:avLst>
              <a:gd name="adj" fmla="val 57428"/>
            </a:avLst>
          </a:prstGeom>
          <a:grp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16" name="Flowchart: Collate 15">
            <a:extLst>
              <a:ext uri="{FF2B5EF4-FFF2-40B4-BE49-F238E27FC236}">
                <a16:creationId xmlns:a16="http://schemas.microsoft.com/office/drawing/2014/main" id="{00000000-0008-0000-0600-000010000000}"/>
              </a:ext>
            </a:extLst>
          </xdr:cNvPr>
          <xdr:cNvSpPr/>
        </xdr:nvSpPr>
        <xdr:spPr>
          <a:xfrm>
            <a:off x="25445516" y="16579644"/>
            <a:ext cx="487066" cy="353347"/>
          </a:xfrm>
          <a:prstGeom prst="flowChartCollate">
            <a:avLst/>
          </a:prstGeom>
          <a:grp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xdr:from>
      <xdr:col>18</xdr:col>
      <xdr:colOff>532152</xdr:colOff>
      <xdr:row>64</xdr:row>
      <xdr:rowOff>58052</xdr:rowOff>
    </xdr:from>
    <xdr:to>
      <xdr:col>22</xdr:col>
      <xdr:colOff>75775</xdr:colOff>
      <xdr:row>66</xdr:row>
      <xdr:rowOff>58188</xdr:rowOff>
    </xdr:to>
    <xdr:grpSp>
      <xdr:nvGrpSpPr>
        <xdr:cNvPr id="17" name="Group 16">
          <a:extLst>
            <a:ext uri="{FF2B5EF4-FFF2-40B4-BE49-F238E27FC236}">
              <a16:creationId xmlns:a16="http://schemas.microsoft.com/office/drawing/2014/main" id="{00000000-0008-0000-0600-000011000000}"/>
            </a:ext>
          </a:extLst>
        </xdr:cNvPr>
        <xdr:cNvGrpSpPr/>
      </xdr:nvGrpSpPr>
      <xdr:grpSpPr>
        <a:xfrm rot="10800000">
          <a:off x="27249777" y="16936352"/>
          <a:ext cx="1905823" cy="438286"/>
          <a:chOff x="25445516" y="16579644"/>
          <a:chExt cx="1830350" cy="353347"/>
        </a:xfrm>
        <a:solidFill>
          <a:schemeClr val="bg1"/>
        </a:solidFill>
      </xdr:grpSpPr>
      <xdr:sp macro="" textlink="">
        <xdr:nvSpPr>
          <xdr:cNvPr id="18" name="Arrow: Pentagon 17">
            <a:extLst>
              <a:ext uri="{FF2B5EF4-FFF2-40B4-BE49-F238E27FC236}">
                <a16:creationId xmlns:a16="http://schemas.microsoft.com/office/drawing/2014/main" id="{00000000-0008-0000-0600-000012000000}"/>
              </a:ext>
            </a:extLst>
          </xdr:cNvPr>
          <xdr:cNvSpPr/>
        </xdr:nvSpPr>
        <xdr:spPr>
          <a:xfrm rot="10800000">
            <a:off x="25685299" y="16579646"/>
            <a:ext cx="1590567" cy="352611"/>
          </a:xfrm>
          <a:prstGeom prst="homePlate">
            <a:avLst>
              <a:gd name="adj" fmla="val 57428"/>
            </a:avLst>
          </a:prstGeom>
          <a:grp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19" name="Flowchart: Collate 18">
            <a:extLst>
              <a:ext uri="{FF2B5EF4-FFF2-40B4-BE49-F238E27FC236}">
                <a16:creationId xmlns:a16="http://schemas.microsoft.com/office/drawing/2014/main" id="{00000000-0008-0000-0600-000013000000}"/>
              </a:ext>
            </a:extLst>
          </xdr:cNvPr>
          <xdr:cNvSpPr/>
        </xdr:nvSpPr>
        <xdr:spPr>
          <a:xfrm>
            <a:off x="25445516" y="16579644"/>
            <a:ext cx="487066" cy="353347"/>
          </a:xfrm>
          <a:prstGeom prst="flowChartCollate">
            <a:avLst/>
          </a:prstGeom>
          <a:grp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xdr:from>
      <xdr:col>18</xdr:col>
      <xdr:colOff>482622</xdr:colOff>
      <xdr:row>62</xdr:row>
      <xdr:rowOff>96734</xdr:rowOff>
    </xdr:from>
    <xdr:to>
      <xdr:col>22</xdr:col>
      <xdr:colOff>75775</xdr:colOff>
      <xdr:row>64</xdr:row>
      <xdr:rowOff>20320</xdr:rowOff>
    </xdr:to>
    <xdr:grpSp>
      <xdr:nvGrpSpPr>
        <xdr:cNvPr id="20" name="Group 19">
          <a:extLst>
            <a:ext uri="{FF2B5EF4-FFF2-40B4-BE49-F238E27FC236}">
              <a16:creationId xmlns:a16="http://schemas.microsoft.com/office/drawing/2014/main" id="{00000000-0008-0000-0600-000014000000}"/>
            </a:ext>
          </a:extLst>
        </xdr:cNvPr>
        <xdr:cNvGrpSpPr/>
      </xdr:nvGrpSpPr>
      <xdr:grpSpPr>
        <a:xfrm rot="10800000">
          <a:off x="27200247" y="16517834"/>
          <a:ext cx="1955353" cy="380786"/>
          <a:chOff x="25445516" y="16579644"/>
          <a:chExt cx="1830350" cy="353347"/>
        </a:xfrm>
        <a:solidFill>
          <a:schemeClr val="bg1"/>
        </a:solidFill>
      </xdr:grpSpPr>
      <xdr:sp macro="" textlink="">
        <xdr:nvSpPr>
          <xdr:cNvPr id="21" name="Arrow: Pentagon 20">
            <a:extLst>
              <a:ext uri="{FF2B5EF4-FFF2-40B4-BE49-F238E27FC236}">
                <a16:creationId xmlns:a16="http://schemas.microsoft.com/office/drawing/2014/main" id="{00000000-0008-0000-0600-000015000000}"/>
              </a:ext>
            </a:extLst>
          </xdr:cNvPr>
          <xdr:cNvSpPr/>
        </xdr:nvSpPr>
        <xdr:spPr>
          <a:xfrm rot="10800000">
            <a:off x="25685299" y="16579646"/>
            <a:ext cx="1590567" cy="352611"/>
          </a:xfrm>
          <a:prstGeom prst="homePlate">
            <a:avLst>
              <a:gd name="adj" fmla="val 57428"/>
            </a:avLst>
          </a:prstGeom>
          <a:grp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22" name="Flowchart: Collate 21">
            <a:extLst>
              <a:ext uri="{FF2B5EF4-FFF2-40B4-BE49-F238E27FC236}">
                <a16:creationId xmlns:a16="http://schemas.microsoft.com/office/drawing/2014/main" id="{00000000-0008-0000-0600-000016000000}"/>
              </a:ext>
            </a:extLst>
          </xdr:cNvPr>
          <xdr:cNvSpPr/>
        </xdr:nvSpPr>
        <xdr:spPr>
          <a:xfrm>
            <a:off x="25445516" y="16579644"/>
            <a:ext cx="487066" cy="353347"/>
          </a:xfrm>
          <a:prstGeom prst="flowChartCollate">
            <a:avLst/>
          </a:prstGeom>
          <a:grp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xdr:from>
      <xdr:col>18</xdr:col>
      <xdr:colOff>534057</xdr:colOff>
      <xdr:row>60</xdr:row>
      <xdr:rowOff>170815</xdr:rowOff>
    </xdr:from>
    <xdr:to>
      <xdr:col>22</xdr:col>
      <xdr:colOff>75775</xdr:colOff>
      <xdr:row>62</xdr:row>
      <xdr:rowOff>19048</xdr:rowOff>
    </xdr:to>
    <xdr:grpSp>
      <xdr:nvGrpSpPr>
        <xdr:cNvPr id="23" name="Group 22">
          <a:extLst>
            <a:ext uri="{FF2B5EF4-FFF2-40B4-BE49-F238E27FC236}">
              <a16:creationId xmlns:a16="http://schemas.microsoft.com/office/drawing/2014/main" id="{00000000-0008-0000-0600-000017000000}"/>
            </a:ext>
          </a:extLst>
        </xdr:cNvPr>
        <xdr:cNvGrpSpPr/>
      </xdr:nvGrpSpPr>
      <xdr:grpSpPr>
        <a:xfrm rot="10800000">
          <a:off x="27251682" y="16077565"/>
          <a:ext cx="1903918" cy="362583"/>
          <a:chOff x="25445516" y="16579644"/>
          <a:chExt cx="1830350" cy="353347"/>
        </a:xfrm>
        <a:solidFill>
          <a:schemeClr val="bg1"/>
        </a:solidFill>
      </xdr:grpSpPr>
      <xdr:sp macro="" textlink="">
        <xdr:nvSpPr>
          <xdr:cNvPr id="24" name="Arrow: Pentagon 23">
            <a:extLst>
              <a:ext uri="{FF2B5EF4-FFF2-40B4-BE49-F238E27FC236}">
                <a16:creationId xmlns:a16="http://schemas.microsoft.com/office/drawing/2014/main" id="{00000000-0008-0000-0600-000018000000}"/>
              </a:ext>
            </a:extLst>
          </xdr:cNvPr>
          <xdr:cNvSpPr/>
        </xdr:nvSpPr>
        <xdr:spPr>
          <a:xfrm rot="10800000">
            <a:off x="25685299" y="16579646"/>
            <a:ext cx="1590567" cy="352611"/>
          </a:xfrm>
          <a:prstGeom prst="homePlate">
            <a:avLst>
              <a:gd name="adj" fmla="val 57428"/>
            </a:avLst>
          </a:prstGeom>
          <a:grp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25" name="Flowchart: Collate 24">
            <a:extLst>
              <a:ext uri="{FF2B5EF4-FFF2-40B4-BE49-F238E27FC236}">
                <a16:creationId xmlns:a16="http://schemas.microsoft.com/office/drawing/2014/main" id="{00000000-0008-0000-0600-000019000000}"/>
              </a:ext>
            </a:extLst>
          </xdr:cNvPr>
          <xdr:cNvSpPr/>
        </xdr:nvSpPr>
        <xdr:spPr>
          <a:xfrm>
            <a:off x="25445516" y="16579644"/>
            <a:ext cx="487066" cy="353347"/>
          </a:xfrm>
          <a:prstGeom prst="flowChartCollate">
            <a:avLst/>
          </a:prstGeom>
          <a:grp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21</xdr:col>
      <xdr:colOff>525543</xdr:colOff>
      <xdr:row>1</xdr:row>
      <xdr:rowOff>57221</xdr:rowOff>
    </xdr:from>
    <xdr:to>
      <xdr:col>23</xdr:col>
      <xdr:colOff>1444246</xdr:colOff>
      <xdr:row>4</xdr:row>
      <xdr:rowOff>2999</xdr:rowOff>
    </xdr:to>
    <xdr:pic>
      <xdr:nvPicPr>
        <xdr:cNvPr id="26" name="Picture 25">
          <a:extLst>
            <a:ext uri="{FF2B5EF4-FFF2-40B4-BE49-F238E27FC236}">
              <a16:creationId xmlns:a16="http://schemas.microsoft.com/office/drawing/2014/main" id="{00000000-0008-0000-0600-00001A000000}"/>
            </a:ext>
          </a:extLst>
        </xdr:cNvPr>
        <xdr:cNvPicPr>
          <a:picLocks noChangeAspect="1"/>
        </xdr:cNvPicPr>
      </xdr:nvPicPr>
      <xdr:blipFill>
        <a:blip xmlns:r="http://schemas.openxmlformats.org/officeDocument/2006/relationships" r:embed="rId1"/>
        <a:stretch>
          <a:fillRect/>
        </a:stretch>
      </xdr:blipFill>
      <xdr:spPr>
        <a:xfrm>
          <a:off x="29012913" y="186761"/>
          <a:ext cx="2768458" cy="730638"/>
        </a:xfrm>
        <a:prstGeom prst="rect">
          <a:avLst/>
        </a:prstGeom>
      </xdr:spPr>
    </xdr:pic>
    <xdr:clientData/>
  </xdr:twoCellAnchor>
  <xdr:twoCellAnchor>
    <xdr:from>
      <xdr:col>2</xdr:col>
      <xdr:colOff>495172</xdr:colOff>
      <xdr:row>46</xdr:row>
      <xdr:rowOff>158446</xdr:rowOff>
    </xdr:from>
    <xdr:to>
      <xdr:col>2</xdr:col>
      <xdr:colOff>2081204</xdr:colOff>
      <xdr:row>53</xdr:row>
      <xdr:rowOff>16411</xdr:rowOff>
    </xdr:to>
    <xdr:grpSp>
      <xdr:nvGrpSpPr>
        <xdr:cNvPr id="27" name="Group 26">
          <a:extLst>
            <a:ext uri="{FF2B5EF4-FFF2-40B4-BE49-F238E27FC236}">
              <a16:creationId xmlns:a16="http://schemas.microsoft.com/office/drawing/2014/main" id="{00000000-0008-0000-0600-00001B000000}"/>
            </a:ext>
          </a:extLst>
        </xdr:cNvPr>
        <xdr:cNvGrpSpPr/>
      </xdr:nvGrpSpPr>
      <xdr:grpSpPr>
        <a:xfrm>
          <a:off x="2276347" y="12007546"/>
          <a:ext cx="1586032" cy="1696290"/>
          <a:chOff x="2392280" y="11876102"/>
          <a:chExt cx="1578412" cy="1687309"/>
        </a:xfrm>
      </xdr:grpSpPr>
      <xdr:pic>
        <xdr:nvPicPr>
          <xdr:cNvPr id="28" name="Graphic 27" descr="Cloud">
            <a:extLst>
              <a:ext uri="{FF2B5EF4-FFF2-40B4-BE49-F238E27FC236}">
                <a16:creationId xmlns:a16="http://schemas.microsoft.com/office/drawing/2014/main" id="{00000000-0008-0000-0600-00001C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2392280" y="11876102"/>
            <a:ext cx="1578412" cy="1578687"/>
          </a:xfrm>
          <a:prstGeom prst="rect">
            <a:avLst/>
          </a:prstGeom>
        </xdr:spPr>
      </xdr:pic>
      <xdr:sp macro="" textlink="">
        <xdr:nvSpPr>
          <xdr:cNvPr id="29" name="TextBox 28">
            <a:extLst>
              <a:ext uri="{FF2B5EF4-FFF2-40B4-BE49-F238E27FC236}">
                <a16:creationId xmlns:a16="http://schemas.microsoft.com/office/drawing/2014/main" id="{00000000-0008-0000-0600-00001D000000}"/>
              </a:ext>
            </a:extLst>
          </xdr:cNvPr>
          <xdr:cNvSpPr txBox="1"/>
        </xdr:nvSpPr>
        <xdr:spPr>
          <a:xfrm>
            <a:off x="2791841" y="12529884"/>
            <a:ext cx="851952" cy="3577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GB" sz="1800" b="1">
                <a:solidFill>
                  <a:schemeClr val="bg1"/>
                </a:solidFill>
              </a:rPr>
              <a:t>CO</a:t>
            </a:r>
            <a:r>
              <a:rPr lang="en-GB" sz="1800" b="1" baseline="-25000">
                <a:solidFill>
                  <a:schemeClr val="bg1"/>
                </a:solidFill>
              </a:rPr>
              <a:t>2</a:t>
            </a:r>
            <a:r>
              <a:rPr lang="en-GB" sz="1800" b="1">
                <a:solidFill>
                  <a:schemeClr val="bg1"/>
                </a:solidFill>
              </a:rPr>
              <a:t>e</a:t>
            </a:r>
          </a:p>
        </xdr:txBody>
      </xdr:sp>
      <xdr:sp macro="" textlink="">
        <xdr:nvSpPr>
          <xdr:cNvPr id="30" name="TextBox 29">
            <a:extLst>
              <a:ext uri="{FF2B5EF4-FFF2-40B4-BE49-F238E27FC236}">
                <a16:creationId xmlns:a16="http://schemas.microsoft.com/office/drawing/2014/main" id="{00000000-0008-0000-0600-00001E000000}"/>
              </a:ext>
            </a:extLst>
          </xdr:cNvPr>
          <xdr:cNvSpPr txBox="1"/>
        </xdr:nvSpPr>
        <xdr:spPr>
          <a:xfrm>
            <a:off x="2585265" y="13117007"/>
            <a:ext cx="1202637" cy="4464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en-GB" sz="1200" b="0">
                <a:solidFill>
                  <a:schemeClr val="bg1">
                    <a:lumMod val="50000"/>
                  </a:schemeClr>
                </a:solidFill>
              </a:rPr>
              <a:t>Substructure &amp;</a:t>
            </a:r>
          </a:p>
          <a:p>
            <a:pPr algn="ctr"/>
            <a:r>
              <a:rPr lang="en-GB" sz="1200" b="0">
                <a:solidFill>
                  <a:schemeClr val="bg1">
                    <a:lumMod val="50000"/>
                  </a:schemeClr>
                </a:solidFill>
              </a:rPr>
              <a:t>Superstructure</a:t>
            </a:r>
          </a:p>
        </xdr:txBody>
      </xdr:sp>
    </xdr:grpSp>
    <xdr:clientData/>
  </xdr:twoCellAnchor>
  <xdr:oneCellAnchor>
    <xdr:from>
      <xdr:col>5</xdr:col>
      <xdr:colOff>1055254</xdr:colOff>
      <xdr:row>45</xdr:row>
      <xdr:rowOff>62345</xdr:rowOff>
    </xdr:from>
    <xdr:ext cx="65" cy="172227"/>
    <xdr:sp macro="" textlink="">
      <xdr:nvSpPr>
        <xdr:cNvPr id="31" name="TextBox 30">
          <a:extLst>
            <a:ext uri="{FF2B5EF4-FFF2-40B4-BE49-F238E27FC236}">
              <a16:creationId xmlns:a16="http://schemas.microsoft.com/office/drawing/2014/main" id="{00000000-0008-0000-0600-00001F000000}"/>
            </a:ext>
          </a:extLst>
        </xdr:cNvPr>
        <xdr:cNvSpPr txBox="1"/>
      </xdr:nvSpPr>
      <xdr:spPr>
        <a:xfrm>
          <a:off x="10671694" y="1165046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GB" sz="1100"/>
        </a:p>
      </xdr:txBody>
    </xdr:sp>
    <xdr:clientData/>
  </xdr:oneCellAnchor>
  <xdr:twoCellAnchor>
    <xdr:from>
      <xdr:col>0</xdr:col>
      <xdr:colOff>203291</xdr:colOff>
      <xdr:row>56</xdr:row>
      <xdr:rowOff>170497</xdr:rowOff>
    </xdr:from>
    <xdr:to>
      <xdr:col>4</xdr:col>
      <xdr:colOff>721178</xdr:colOff>
      <xdr:row>77</xdr:row>
      <xdr:rowOff>258535</xdr:rowOff>
    </xdr:to>
    <xdr:graphicFrame macro="">
      <xdr:nvGraphicFramePr>
        <xdr:cNvPr id="32" name="Chart 31">
          <a:extLst>
            <a:ext uri="{FF2B5EF4-FFF2-40B4-BE49-F238E27FC236}">
              <a16:creationId xmlns:a16="http://schemas.microsoft.com/office/drawing/2014/main" id="{00000000-0008-0000-06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276225</xdr:colOff>
          <xdr:row>2</xdr:row>
          <xdr:rowOff>9525</xdr:rowOff>
        </xdr:from>
        <xdr:to>
          <xdr:col>2</xdr:col>
          <xdr:colOff>2076450</xdr:colOff>
          <xdr:row>2</xdr:row>
          <xdr:rowOff>314325</xdr:rowOff>
        </xdr:to>
        <xdr:sp macro="" textlink="">
          <xdr:nvSpPr>
            <xdr:cNvPr id="749569" name="Button 1" descr="Print Page- PDF" hidden="1">
              <a:extLst>
                <a:ext uri="{63B3BB69-23CF-44E3-9099-C40C66FF867C}">
                  <a14:compatExt spid="_x0000_s749569"/>
                </a:ext>
                <a:ext uri="{FF2B5EF4-FFF2-40B4-BE49-F238E27FC236}">
                  <a16:creationId xmlns:a16="http://schemas.microsoft.com/office/drawing/2014/main" id="{00000000-0008-0000-0600-000001700B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800" b="0" i="0" u="none" strike="noStrike" baseline="0">
                  <a:solidFill>
                    <a:srgbClr val="000000"/>
                  </a:solidFill>
                  <a:latin typeface="Swis721 Lt BT"/>
                </a:rPr>
                <a:t>Print Preview</a:t>
              </a:r>
            </a:p>
          </xdr:txBody>
        </xdr:sp>
        <xdr:clientData fPrintsWithSheet="0"/>
      </xdr:twoCellAnchor>
    </mc:Choice>
    <mc:Fallback/>
  </mc:AlternateContent>
  <xdr:twoCellAnchor>
    <xdr:from>
      <xdr:col>4</xdr:col>
      <xdr:colOff>1572376</xdr:colOff>
      <xdr:row>56</xdr:row>
      <xdr:rowOff>221928</xdr:rowOff>
    </xdr:from>
    <xdr:to>
      <xdr:col>12</xdr:col>
      <xdr:colOff>1301788</xdr:colOff>
      <xdr:row>70</xdr:row>
      <xdr:rowOff>19693</xdr:rowOff>
    </xdr:to>
    <xdr:grpSp>
      <xdr:nvGrpSpPr>
        <xdr:cNvPr id="33" name="Group 32">
          <a:extLst>
            <a:ext uri="{FF2B5EF4-FFF2-40B4-BE49-F238E27FC236}">
              <a16:creationId xmlns:a16="http://schemas.microsoft.com/office/drawing/2014/main" id="{00000000-0008-0000-0600-000021000000}"/>
            </a:ext>
          </a:extLst>
        </xdr:cNvPr>
        <xdr:cNvGrpSpPr/>
      </xdr:nvGrpSpPr>
      <xdr:grpSpPr>
        <a:xfrm>
          <a:off x="8744701" y="14652303"/>
          <a:ext cx="12702462" cy="3550615"/>
          <a:chOff x="9291906" y="10133545"/>
          <a:chExt cx="8030936" cy="3520057"/>
        </a:xfrm>
      </xdr:grpSpPr>
      <xdr:grpSp>
        <xdr:nvGrpSpPr>
          <xdr:cNvPr id="34" name="Group 33">
            <a:extLst>
              <a:ext uri="{FF2B5EF4-FFF2-40B4-BE49-F238E27FC236}">
                <a16:creationId xmlns:a16="http://schemas.microsoft.com/office/drawing/2014/main" id="{00000000-0008-0000-0600-000022000000}"/>
              </a:ext>
            </a:extLst>
          </xdr:cNvPr>
          <xdr:cNvGrpSpPr/>
        </xdr:nvGrpSpPr>
        <xdr:grpSpPr>
          <a:xfrm>
            <a:off x="9291906" y="10133545"/>
            <a:ext cx="8030936" cy="3520057"/>
            <a:chOff x="10759888" y="10509717"/>
            <a:chExt cx="7684994" cy="2063022"/>
          </a:xfrm>
        </xdr:grpSpPr>
        <xdr:sp macro="" textlink="">
          <xdr:nvSpPr>
            <xdr:cNvPr id="38" name="TextBox 37">
              <a:extLst>
                <a:ext uri="{FF2B5EF4-FFF2-40B4-BE49-F238E27FC236}">
                  <a16:creationId xmlns:a16="http://schemas.microsoft.com/office/drawing/2014/main" id="{00000000-0008-0000-0600-000026000000}"/>
                </a:ext>
              </a:extLst>
            </xdr:cNvPr>
            <xdr:cNvSpPr txBox="1"/>
          </xdr:nvSpPr>
          <xdr:spPr>
            <a:xfrm>
              <a:off x="10759888" y="10509717"/>
              <a:ext cx="7684994" cy="6961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000" b="1">
                  <a:solidFill>
                    <a:srgbClr val="269C6F"/>
                  </a:solidFill>
                  <a:latin typeface="Arial" panose="020B0604020202020204" pitchFamily="34" charset="0"/>
                  <a:cs typeface="Arial" panose="020B0604020202020204" pitchFamily="34" charset="0"/>
                </a:rPr>
                <a:t>This project</a:t>
              </a:r>
              <a:r>
                <a:rPr lang="en-GB" sz="2000" b="1" baseline="0">
                  <a:solidFill>
                    <a:srgbClr val="269C6F"/>
                  </a:solidFill>
                  <a:latin typeface="Arial" panose="020B0604020202020204" pitchFamily="34" charset="0"/>
                  <a:cs typeface="Arial" panose="020B0604020202020204" pitchFamily="34" charset="0"/>
                </a:rPr>
                <a:t> scheme releases carbon equivalent to: </a:t>
              </a:r>
              <a:endParaRPr lang="en-GB" sz="2000" b="1">
                <a:solidFill>
                  <a:srgbClr val="269C6F"/>
                </a:solidFill>
                <a:latin typeface="Arial" panose="020B0604020202020204" pitchFamily="34" charset="0"/>
                <a:cs typeface="Arial" panose="020B0604020202020204" pitchFamily="34" charset="0"/>
              </a:endParaRPr>
            </a:p>
          </xdr:txBody>
        </xdr:sp>
        <xdr:sp macro="" textlink="$AF$48">
          <xdr:nvSpPr>
            <xdr:cNvPr id="39" name="TextBox 38">
              <a:extLst>
                <a:ext uri="{FF2B5EF4-FFF2-40B4-BE49-F238E27FC236}">
                  <a16:creationId xmlns:a16="http://schemas.microsoft.com/office/drawing/2014/main" id="{00000000-0008-0000-0600-000027000000}"/>
                </a:ext>
              </a:extLst>
            </xdr:cNvPr>
            <xdr:cNvSpPr txBox="1"/>
          </xdr:nvSpPr>
          <xdr:spPr>
            <a:xfrm>
              <a:off x="11793458" y="11082361"/>
              <a:ext cx="6512817" cy="3508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089C6A2-3783-48AF-BCCD-5BB24CE1363E}" type="TxLink">
                <a:rPr lang="en-US" sz="1800" b="1" i="0" u="none" strike="noStrike">
                  <a:solidFill>
                    <a:schemeClr val="tx2"/>
                  </a:solidFill>
                  <a:latin typeface="Arial"/>
                  <a:cs typeface="Arial"/>
                </a:rPr>
                <a:pPr/>
                <a:t>0 one-way flights from London to New York</a:t>
              </a:fld>
              <a:endParaRPr lang="en-GB" sz="1800" b="1">
                <a:solidFill>
                  <a:schemeClr val="tx2"/>
                </a:solidFill>
                <a:latin typeface="HelveticaNeue" pitchFamily="2" charset="0"/>
                <a:cs typeface="Aharoni" panose="020B0604020202020204" pitchFamily="2" charset="-79"/>
              </a:endParaRPr>
            </a:p>
          </xdr:txBody>
        </xdr:sp>
        <xdr:sp macro="" textlink="$AF$49">
          <xdr:nvSpPr>
            <xdr:cNvPr id="40" name="TextBox 39">
              <a:extLst>
                <a:ext uri="{FF2B5EF4-FFF2-40B4-BE49-F238E27FC236}">
                  <a16:creationId xmlns:a16="http://schemas.microsoft.com/office/drawing/2014/main" id="{00000000-0008-0000-0600-000028000000}"/>
                </a:ext>
              </a:extLst>
            </xdr:cNvPr>
            <xdr:cNvSpPr txBox="1"/>
          </xdr:nvSpPr>
          <xdr:spPr>
            <a:xfrm>
              <a:off x="11793458" y="11626595"/>
              <a:ext cx="5594320" cy="4123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C8B555E-03DD-40F6-A9B8-68B5CC75624F}" type="TxLink">
                <a:rPr lang="en-US" sz="1800" b="1" i="0" u="none" strike="noStrike">
                  <a:solidFill>
                    <a:srgbClr val="4D4F53"/>
                  </a:solidFill>
                  <a:latin typeface="Arial"/>
                  <a:cs typeface="Arial"/>
                </a:rPr>
                <a:pPr/>
                <a:t>0 people's consumption of meat, dairy and beer for 1 year</a:t>
              </a:fld>
              <a:endParaRPr lang="en-GB" sz="1800" b="1">
                <a:solidFill>
                  <a:srgbClr val="4D4F53"/>
                </a:solidFill>
                <a:latin typeface="HelveticaNeue" pitchFamily="2" charset="0"/>
                <a:cs typeface="Aharoni" panose="020B0604020202020204" pitchFamily="2" charset="-79"/>
              </a:endParaRPr>
            </a:p>
          </xdr:txBody>
        </xdr:sp>
        <xdr:sp macro="" textlink="$AF$50">
          <xdr:nvSpPr>
            <xdr:cNvPr id="41" name="TextBox 40">
              <a:extLst>
                <a:ext uri="{FF2B5EF4-FFF2-40B4-BE49-F238E27FC236}">
                  <a16:creationId xmlns:a16="http://schemas.microsoft.com/office/drawing/2014/main" id="{00000000-0008-0000-0600-000029000000}"/>
                </a:ext>
              </a:extLst>
            </xdr:cNvPr>
            <xdr:cNvSpPr txBox="1"/>
          </xdr:nvSpPr>
          <xdr:spPr>
            <a:xfrm>
              <a:off x="11793458" y="12232290"/>
              <a:ext cx="5526462" cy="3404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31A3B82-4B28-412B-8837-8083A95AF1AB}" type="TxLink">
                <a:rPr lang="en-US" sz="1800" b="1" i="0" u="none" strike="noStrike">
                  <a:solidFill>
                    <a:srgbClr val="4D4F53"/>
                  </a:solidFill>
                  <a:latin typeface="Arial"/>
                  <a:cs typeface="Arial"/>
                </a:rPr>
                <a:pPr/>
                <a:t>0 average family cars running for 1 year</a:t>
              </a:fld>
              <a:endParaRPr lang="en-GB" sz="1800" b="1">
                <a:solidFill>
                  <a:srgbClr val="4D4F53"/>
                </a:solidFill>
                <a:latin typeface="HelveticaNeue" pitchFamily="2" charset="0"/>
                <a:cs typeface="Aharoni" panose="020B0604020202020204" pitchFamily="2" charset="-79"/>
              </a:endParaRPr>
            </a:p>
          </xdr:txBody>
        </xdr:sp>
      </xdr:grpSp>
      <xdr:pic>
        <xdr:nvPicPr>
          <xdr:cNvPr id="35" name="Picture 34">
            <a:extLst>
              <a:ext uri="{FF2B5EF4-FFF2-40B4-BE49-F238E27FC236}">
                <a16:creationId xmlns:a16="http://schemas.microsoft.com/office/drawing/2014/main" id="{00000000-0008-0000-0600-000023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9373549" y="10706454"/>
            <a:ext cx="629300" cy="939660"/>
          </a:xfrm>
          <a:prstGeom prst="rect">
            <a:avLst/>
          </a:prstGeom>
        </xdr:spPr>
      </xdr:pic>
      <xdr:pic>
        <xdr:nvPicPr>
          <xdr:cNvPr id="36" name="Picture 35">
            <a:extLst>
              <a:ext uri="{FF2B5EF4-FFF2-40B4-BE49-F238E27FC236}">
                <a16:creationId xmlns:a16="http://schemas.microsoft.com/office/drawing/2014/main" id="{00000000-0008-0000-0600-000024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9402535" y="11834047"/>
            <a:ext cx="663693" cy="759022"/>
          </a:xfrm>
          <a:prstGeom prst="rect">
            <a:avLst/>
          </a:prstGeom>
        </xdr:spPr>
      </xdr:pic>
      <xdr:pic>
        <xdr:nvPicPr>
          <xdr:cNvPr id="37" name="Picture 36">
            <a:extLst>
              <a:ext uri="{FF2B5EF4-FFF2-40B4-BE49-F238E27FC236}">
                <a16:creationId xmlns:a16="http://schemas.microsoft.com/office/drawing/2014/main" id="{00000000-0008-0000-0600-000025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9416143" y="13054886"/>
            <a:ext cx="638561" cy="342086"/>
          </a:xfrm>
          <a:prstGeom prst="rect">
            <a:avLst/>
          </a:prstGeom>
        </xdr:spPr>
      </xdr:pic>
    </xdr:grpSp>
    <xdr:clientData/>
  </xdr:twoCellAnchor>
  <xdr:twoCellAnchor>
    <xdr:from>
      <xdr:col>13</xdr:col>
      <xdr:colOff>1373030</xdr:colOff>
      <xdr:row>56</xdr:row>
      <xdr:rowOff>191436</xdr:rowOff>
    </xdr:from>
    <xdr:to>
      <xdr:col>25</xdr:col>
      <xdr:colOff>43975</xdr:colOff>
      <xdr:row>56</xdr:row>
      <xdr:rowOff>612299</xdr:rowOff>
    </xdr:to>
    <xdr:sp macro="" textlink="$AL$66">
      <xdr:nvSpPr>
        <xdr:cNvPr id="42" name="TextBox 41">
          <a:extLst>
            <a:ext uri="{FF2B5EF4-FFF2-40B4-BE49-F238E27FC236}">
              <a16:creationId xmlns:a16="http://schemas.microsoft.com/office/drawing/2014/main" id="{00000000-0008-0000-0600-00002A000000}"/>
            </a:ext>
          </a:extLst>
        </xdr:cNvPr>
        <xdr:cNvSpPr txBox="1"/>
      </xdr:nvSpPr>
      <xdr:spPr>
        <a:xfrm>
          <a:off x="23585330" y="14621811"/>
          <a:ext cx="8988425" cy="4208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59B98CB-9010-4C35-B5E1-AFF056574072}" type="TxLink">
            <a:rPr lang="en-US" sz="1800" b="1" i="0" u="none" strike="noStrike">
              <a:solidFill>
                <a:srgbClr val="269C6F"/>
              </a:solidFill>
              <a:latin typeface="Arial"/>
              <a:cs typeface="Arial"/>
            </a:rPr>
            <a:pPr/>
            <a:t>This project scheme has a SCORS rating of A++</a:t>
          </a:fld>
          <a:endParaRPr lang="en-GB" sz="1800" b="1">
            <a:solidFill>
              <a:srgbClr val="269C6F"/>
            </a:solidFill>
            <a:latin typeface="Arial" panose="020B0604020202020204" pitchFamily="34" charset="0"/>
            <a:cs typeface="Arial" panose="020B0604020202020204" pitchFamily="34" charset="0"/>
          </a:endParaRPr>
        </a:p>
      </xdr:txBody>
    </xdr:sp>
    <xdr:clientData/>
  </xdr:twoCellAnchor>
  <xdr:twoCellAnchor>
    <xdr:from>
      <xdr:col>22</xdr:col>
      <xdr:colOff>952500</xdr:colOff>
      <xdr:row>59</xdr:row>
      <xdr:rowOff>97043</xdr:rowOff>
    </xdr:from>
    <xdr:to>
      <xdr:col>23</xdr:col>
      <xdr:colOff>11206</xdr:colOff>
      <xdr:row>78</xdr:row>
      <xdr:rowOff>91733</xdr:rowOff>
    </xdr:to>
    <xdr:sp macro="" textlink="">
      <xdr:nvSpPr>
        <xdr:cNvPr id="43" name="Rectangle 42">
          <a:extLst>
            <a:ext uri="{FF2B5EF4-FFF2-40B4-BE49-F238E27FC236}">
              <a16:creationId xmlns:a16="http://schemas.microsoft.com/office/drawing/2014/main" id="{00000000-0008-0000-0600-00002B000000}"/>
            </a:ext>
          </a:extLst>
        </xdr:cNvPr>
        <xdr:cNvSpPr/>
      </xdr:nvSpPr>
      <xdr:spPr>
        <a:xfrm>
          <a:off x="30032325" y="15819008"/>
          <a:ext cx="317911" cy="425046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22</xdr:col>
      <xdr:colOff>952500</xdr:colOff>
      <xdr:row>59</xdr:row>
      <xdr:rowOff>97043</xdr:rowOff>
    </xdr:from>
    <xdr:to>
      <xdr:col>23</xdr:col>
      <xdr:colOff>11206</xdr:colOff>
      <xdr:row>78</xdr:row>
      <xdr:rowOff>91733</xdr:rowOff>
    </xdr:to>
    <xdr:sp macro="" textlink="">
      <xdr:nvSpPr>
        <xdr:cNvPr id="44" name="Rectangle 43">
          <a:extLst>
            <a:ext uri="{FF2B5EF4-FFF2-40B4-BE49-F238E27FC236}">
              <a16:creationId xmlns:a16="http://schemas.microsoft.com/office/drawing/2014/main" id="{00000000-0008-0000-0600-00002C000000}"/>
            </a:ext>
          </a:extLst>
        </xdr:cNvPr>
        <xdr:cNvSpPr/>
      </xdr:nvSpPr>
      <xdr:spPr>
        <a:xfrm>
          <a:off x="30032325" y="15819008"/>
          <a:ext cx="317911" cy="425046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t>»»»»</a:t>
          </a:r>
        </a:p>
      </xdr:txBody>
    </xdr:sp>
    <xdr:clientData/>
  </xdr:twoCellAnchor>
  <xdr:twoCellAnchor>
    <xdr:from>
      <xdr:col>4</xdr:col>
      <xdr:colOff>1496786</xdr:colOff>
      <xdr:row>71</xdr:row>
      <xdr:rowOff>258536</xdr:rowOff>
    </xdr:from>
    <xdr:to>
      <xdr:col>12</xdr:col>
      <xdr:colOff>1230992</xdr:colOff>
      <xdr:row>73</xdr:row>
      <xdr:rowOff>242337</xdr:rowOff>
    </xdr:to>
    <xdr:sp macro="" textlink="$AL$66">
      <xdr:nvSpPr>
        <xdr:cNvPr id="45" name="TextBox 44">
          <a:extLst>
            <a:ext uri="{FF2B5EF4-FFF2-40B4-BE49-F238E27FC236}">
              <a16:creationId xmlns:a16="http://schemas.microsoft.com/office/drawing/2014/main" id="{00000000-0008-0000-0600-00002D000000}"/>
            </a:ext>
          </a:extLst>
        </xdr:cNvPr>
        <xdr:cNvSpPr txBox="1"/>
      </xdr:nvSpPr>
      <xdr:spPr>
        <a:xfrm>
          <a:off x="8671016" y="18573206"/>
          <a:ext cx="12709161" cy="4276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FFECBAC-A371-48D0-AA41-D16170E78A21}" type="TxLink">
            <a:rPr lang="en-US" sz="1800" b="1" i="0" u="none" strike="noStrike">
              <a:solidFill>
                <a:srgbClr val="269C6F"/>
              </a:solidFill>
              <a:latin typeface="Arial"/>
              <a:cs typeface="Arial"/>
            </a:rPr>
            <a:pPr/>
            <a:t>This project scheme has a SCORS rating of A++</a:t>
          </a:fld>
          <a:endParaRPr lang="en-GB" sz="1800" b="1">
            <a:solidFill>
              <a:srgbClr val="269C6F"/>
            </a:solidFill>
            <a:latin typeface="Arial" panose="020B0604020202020204" pitchFamily="34" charset="0"/>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4</xdr:col>
          <xdr:colOff>1491342</xdr:colOff>
          <xdr:row>73</xdr:row>
          <xdr:rowOff>288694</xdr:rowOff>
        </xdr:from>
        <xdr:to>
          <xdr:col>10</xdr:col>
          <xdr:colOff>76199</xdr:colOff>
          <xdr:row>79</xdr:row>
          <xdr:rowOff>57372</xdr:rowOff>
        </xdr:to>
        <xdr:pic>
          <xdr:nvPicPr>
            <xdr:cNvPr id="46" name="Picture 45">
              <a:extLst>
                <a:ext uri="{FF2B5EF4-FFF2-40B4-BE49-F238E27FC236}">
                  <a16:creationId xmlns:a16="http://schemas.microsoft.com/office/drawing/2014/main" id="{00000000-0008-0000-0600-00002E000000}"/>
                </a:ext>
              </a:extLst>
            </xdr:cNvPr>
            <xdr:cNvPicPr>
              <a:picLocks noChangeAspect="1" noChangeArrowheads="1"/>
              <a:extLst>
                <a:ext uri="{84589F7E-364E-4C9E-8A38-B11213B215E9}">
                  <a14:cameraTool cellRange="'Scheme 4'!$BZ$90:$CB$94" spid="_x0000_s787466"/>
                </a:ext>
              </a:extLst>
            </xdr:cNvPicPr>
          </xdr:nvPicPr>
          <xdr:blipFill>
            <a:blip xmlns:r="http://schemas.openxmlformats.org/officeDocument/2006/relationships" r:embed="rId8"/>
            <a:srcRect/>
            <a:stretch>
              <a:fillRect/>
            </a:stretch>
          </xdr:blipFill>
          <xdr:spPr bwMode="auto">
            <a:xfrm>
              <a:off x="8662306" y="18889658"/>
              <a:ext cx="8681357" cy="1183821"/>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18</xdr:col>
      <xdr:colOff>516314</xdr:colOff>
      <xdr:row>76</xdr:row>
      <xdr:rowOff>91756</xdr:rowOff>
    </xdr:from>
    <xdr:to>
      <xdr:col>22</xdr:col>
      <xdr:colOff>75775</xdr:colOff>
      <xdr:row>78</xdr:row>
      <xdr:rowOff>54289</xdr:rowOff>
    </xdr:to>
    <xdr:grpSp>
      <xdr:nvGrpSpPr>
        <xdr:cNvPr id="47" name="Group 46">
          <a:extLst>
            <a:ext uri="{FF2B5EF4-FFF2-40B4-BE49-F238E27FC236}">
              <a16:creationId xmlns:a16="http://schemas.microsoft.com/office/drawing/2014/main" id="{00000000-0008-0000-0600-00002F000000}"/>
            </a:ext>
          </a:extLst>
        </xdr:cNvPr>
        <xdr:cNvGrpSpPr/>
      </xdr:nvGrpSpPr>
      <xdr:grpSpPr>
        <a:xfrm rot="10800000">
          <a:off x="27233939" y="19579906"/>
          <a:ext cx="1921661" cy="400683"/>
          <a:chOff x="25445516" y="16579644"/>
          <a:chExt cx="1830350" cy="353347"/>
        </a:xfrm>
        <a:solidFill>
          <a:schemeClr val="bg1"/>
        </a:solidFill>
      </xdr:grpSpPr>
      <xdr:sp macro="" textlink="">
        <xdr:nvSpPr>
          <xdr:cNvPr id="48" name="Arrow: Pentagon 47">
            <a:extLst>
              <a:ext uri="{FF2B5EF4-FFF2-40B4-BE49-F238E27FC236}">
                <a16:creationId xmlns:a16="http://schemas.microsoft.com/office/drawing/2014/main" id="{00000000-0008-0000-0600-000030000000}"/>
              </a:ext>
            </a:extLst>
          </xdr:cNvPr>
          <xdr:cNvSpPr/>
        </xdr:nvSpPr>
        <xdr:spPr>
          <a:xfrm rot="10800000">
            <a:off x="25685299" y="16579646"/>
            <a:ext cx="1590567" cy="352611"/>
          </a:xfrm>
          <a:prstGeom prst="homePlate">
            <a:avLst>
              <a:gd name="adj" fmla="val 57428"/>
            </a:avLst>
          </a:prstGeom>
          <a:grp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49" name="Flowchart: Collate 48">
            <a:extLst>
              <a:ext uri="{FF2B5EF4-FFF2-40B4-BE49-F238E27FC236}">
                <a16:creationId xmlns:a16="http://schemas.microsoft.com/office/drawing/2014/main" id="{00000000-0008-0000-0600-000031000000}"/>
              </a:ext>
            </a:extLst>
          </xdr:cNvPr>
          <xdr:cNvSpPr/>
        </xdr:nvSpPr>
        <xdr:spPr>
          <a:xfrm>
            <a:off x="25445516" y="16579644"/>
            <a:ext cx="487066" cy="353347"/>
          </a:xfrm>
          <a:prstGeom prst="flowChartCollate">
            <a:avLst/>
          </a:prstGeom>
          <a:grp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xdr:from>
      <xdr:col>13</xdr:col>
      <xdr:colOff>1277779</xdr:colOff>
      <xdr:row>56</xdr:row>
      <xdr:rowOff>683559</xdr:rowOff>
    </xdr:from>
    <xdr:to>
      <xdr:col>23</xdr:col>
      <xdr:colOff>136073</xdr:colOff>
      <xdr:row>82</xdr:row>
      <xdr:rowOff>365484</xdr:rowOff>
    </xdr:to>
    <xdr:grpSp>
      <xdr:nvGrpSpPr>
        <xdr:cNvPr id="50" name="Group 49">
          <a:extLst>
            <a:ext uri="{FF2B5EF4-FFF2-40B4-BE49-F238E27FC236}">
              <a16:creationId xmlns:a16="http://schemas.microsoft.com/office/drawing/2014/main" id="{00000000-0008-0000-0600-000032000000}"/>
            </a:ext>
          </a:extLst>
        </xdr:cNvPr>
        <xdr:cNvGrpSpPr/>
      </xdr:nvGrpSpPr>
      <xdr:grpSpPr>
        <a:xfrm>
          <a:off x="23490079" y="15113934"/>
          <a:ext cx="6983119" cy="6092250"/>
          <a:chOff x="16056429" y="10630380"/>
          <a:chExt cx="5916632" cy="6073780"/>
        </a:xfrm>
      </xdr:grpSpPr>
      <xdr:pic>
        <xdr:nvPicPr>
          <xdr:cNvPr id="51" name="Picture 50" descr="The SCORS rating system graphic">
            <a:extLst>
              <a:ext uri="{FF2B5EF4-FFF2-40B4-BE49-F238E27FC236}">
                <a16:creationId xmlns:a16="http://schemas.microsoft.com/office/drawing/2014/main" id="{00000000-0008-0000-0600-000033000000}"/>
              </a:ext>
            </a:extLst>
          </xdr:cNvPr>
          <xdr:cNvPicPr>
            <a:picLocks noChangeAspect="1"/>
          </xdr:cNvPicPr>
        </xdr:nvPicPr>
        <xdr:blipFill rotWithShape="1">
          <a:blip xmlns:r="http://schemas.openxmlformats.org/officeDocument/2006/relationships" r:embed="rId9">
            <a:alphaModFix/>
          </a:blip>
          <a:srcRect l="16391" t="21538" r="32109" b="12828"/>
          <a:stretch/>
        </xdr:blipFill>
        <xdr:spPr>
          <a:xfrm>
            <a:off x="17458196" y="11501775"/>
            <a:ext cx="2534502" cy="4087634"/>
          </a:xfrm>
          <a:prstGeom prst="rect">
            <a:avLst/>
          </a:prstGeom>
        </xdr:spPr>
      </xdr:pic>
      <xdr:sp macro="" textlink="">
        <xdr:nvSpPr>
          <xdr:cNvPr id="52" name="Rectangle 51">
            <a:extLst>
              <a:ext uri="{FF2B5EF4-FFF2-40B4-BE49-F238E27FC236}">
                <a16:creationId xmlns:a16="http://schemas.microsoft.com/office/drawing/2014/main" id="{00000000-0008-0000-0600-000034000000}"/>
              </a:ext>
            </a:extLst>
          </xdr:cNvPr>
          <xdr:cNvSpPr/>
        </xdr:nvSpPr>
        <xdr:spPr>
          <a:xfrm>
            <a:off x="16056429" y="10630380"/>
            <a:ext cx="5916632" cy="6073780"/>
          </a:xfrm>
          <a:prstGeom prst="rect">
            <a:avLst/>
          </a:prstGeom>
          <a:no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53" name="Picture 52">
            <a:extLst>
              <a:ext uri="{FF2B5EF4-FFF2-40B4-BE49-F238E27FC236}">
                <a16:creationId xmlns:a16="http://schemas.microsoft.com/office/drawing/2014/main" id="{00000000-0008-0000-0600-000035000000}"/>
              </a:ext>
            </a:extLst>
          </xdr:cNvPr>
          <xdr:cNvPicPr>
            <a:picLocks noChangeAspect="1"/>
          </xdr:cNvPicPr>
        </xdr:nvPicPr>
        <xdr:blipFill>
          <a:blip xmlns:r="http://schemas.openxmlformats.org/officeDocument/2006/relationships" r:embed="rId10"/>
          <a:stretch>
            <a:fillRect/>
          </a:stretch>
        </xdr:blipFill>
        <xdr:spPr>
          <a:xfrm>
            <a:off x="18188350" y="10775935"/>
            <a:ext cx="1587762" cy="484363"/>
          </a:xfrm>
          <a:prstGeom prst="rect">
            <a:avLst/>
          </a:prstGeom>
        </xdr:spPr>
      </xdr:pic>
      <xdr:cxnSp macro="">
        <xdr:nvCxnSpPr>
          <xdr:cNvPr id="54" name="Straight Connector 53">
            <a:extLst>
              <a:ext uri="{FF2B5EF4-FFF2-40B4-BE49-F238E27FC236}">
                <a16:creationId xmlns:a16="http://schemas.microsoft.com/office/drawing/2014/main" id="{00000000-0008-0000-0600-000036000000}"/>
              </a:ext>
            </a:extLst>
          </xdr:cNvPr>
          <xdr:cNvCxnSpPr/>
        </xdr:nvCxnSpPr>
        <xdr:spPr>
          <a:xfrm flipH="1">
            <a:off x="16276694" y="11332957"/>
            <a:ext cx="5474420" cy="0"/>
          </a:xfrm>
          <a:prstGeom prst="line">
            <a:avLst/>
          </a:prstGeom>
          <a:no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cxnSp>
    </xdr:grpSp>
    <xdr:clientData/>
  </xdr:twoCellAnchor>
  <mc:AlternateContent xmlns:mc="http://schemas.openxmlformats.org/markup-compatibility/2006">
    <mc:Choice xmlns:a14="http://schemas.microsoft.com/office/drawing/2010/main" Requires="a14">
      <xdr:twoCellAnchor>
        <xdr:from>
          <xdr:col>3</xdr:col>
          <xdr:colOff>609600</xdr:colOff>
          <xdr:row>1</xdr:row>
          <xdr:rowOff>171450</xdr:rowOff>
        </xdr:from>
        <xdr:to>
          <xdr:col>3</xdr:col>
          <xdr:colOff>2305050</xdr:colOff>
          <xdr:row>3</xdr:row>
          <xdr:rowOff>38100</xdr:rowOff>
        </xdr:to>
        <xdr:sp macro="" textlink="">
          <xdr:nvSpPr>
            <xdr:cNvPr id="749570" name="Button 2" hidden="1">
              <a:extLst>
                <a:ext uri="{63B3BB69-23CF-44E3-9099-C40C66FF867C}">
                  <a14:compatExt spid="_x0000_s749570"/>
                </a:ext>
                <a:ext uri="{FF2B5EF4-FFF2-40B4-BE49-F238E27FC236}">
                  <a16:creationId xmlns:a16="http://schemas.microsoft.com/office/drawing/2014/main" id="{00000000-0008-0000-0600-000002700B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400" b="0" i="0" u="none" strike="noStrike" baseline="0">
                  <a:solidFill>
                    <a:srgbClr val="000000"/>
                  </a:solidFill>
                  <a:latin typeface="Swis721 Lt BT"/>
                </a:rPr>
                <a:t>Reset Default Values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18</xdr:col>
      <xdr:colOff>525418</xdr:colOff>
      <xdr:row>74</xdr:row>
      <xdr:rowOff>60007</xdr:rowOff>
    </xdr:from>
    <xdr:to>
      <xdr:col>22</xdr:col>
      <xdr:colOff>75775</xdr:colOff>
      <xdr:row>76</xdr:row>
      <xdr:rowOff>64450</xdr:rowOff>
    </xdr:to>
    <xdr:grpSp>
      <xdr:nvGrpSpPr>
        <xdr:cNvPr id="2" name="Group 1">
          <a:extLst>
            <a:ext uri="{FF2B5EF4-FFF2-40B4-BE49-F238E27FC236}">
              <a16:creationId xmlns:a16="http://schemas.microsoft.com/office/drawing/2014/main" id="{00000000-0008-0000-0700-000002000000}"/>
            </a:ext>
          </a:extLst>
        </xdr:cNvPr>
        <xdr:cNvGrpSpPr/>
      </xdr:nvGrpSpPr>
      <xdr:grpSpPr>
        <a:xfrm rot="10800000">
          <a:off x="27243043" y="19129057"/>
          <a:ext cx="1912557" cy="423543"/>
          <a:chOff x="25445516" y="16579644"/>
          <a:chExt cx="1830350" cy="353347"/>
        </a:xfrm>
        <a:solidFill>
          <a:schemeClr val="bg1"/>
        </a:solidFill>
      </xdr:grpSpPr>
      <xdr:sp macro="" textlink="">
        <xdr:nvSpPr>
          <xdr:cNvPr id="3" name="Arrow: Pentagon 2">
            <a:extLst>
              <a:ext uri="{FF2B5EF4-FFF2-40B4-BE49-F238E27FC236}">
                <a16:creationId xmlns:a16="http://schemas.microsoft.com/office/drawing/2014/main" id="{00000000-0008-0000-0700-000003000000}"/>
              </a:ext>
            </a:extLst>
          </xdr:cNvPr>
          <xdr:cNvSpPr/>
        </xdr:nvSpPr>
        <xdr:spPr>
          <a:xfrm rot="10800000">
            <a:off x="25685299" y="16579646"/>
            <a:ext cx="1590567" cy="352611"/>
          </a:xfrm>
          <a:prstGeom prst="homePlate">
            <a:avLst>
              <a:gd name="adj" fmla="val 57428"/>
            </a:avLst>
          </a:prstGeom>
          <a:grp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4" name="Flowchart: Collate 3">
            <a:extLst>
              <a:ext uri="{FF2B5EF4-FFF2-40B4-BE49-F238E27FC236}">
                <a16:creationId xmlns:a16="http://schemas.microsoft.com/office/drawing/2014/main" id="{00000000-0008-0000-0700-000004000000}"/>
              </a:ext>
            </a:extLst>
          </xdr:cNvPr>
          <xdr:cNvSpPr/>
        </xdr:nvSpPr>
        <xdr:spPr>
          <a:xfrm>
            <a:off x="25445516" y="16579644"/>
            <a:ext cx="487066" cy="353347"/>
          </a:xfrm>
          <a:prstGeom prst="flowChartCollate">
            <a:avLst/>
          </a:prstGeom>
          <a:grp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xdr:from>
      <xdr:col>18</xdr:col>
      <xdr:colOff>534277</xdr:colOff>
      <xdr:row>72</xdr:row>
      <xdr:rowOff>59846</xdr:rowOff>
    </xdr:from>
    <xdr:to>
      <xdr:col>22</xdr:col>
      <xdr:colOff>75775</xdr:colOff>
      <xdr:row>74</xdr:row>
      <xdr:rowOff>21321</xdr:rowOff>
    </xdr:to>
    <xdr:grpSp>
      <xdr:nvGrpSpPr>
        <xdr:cNvPr id="5" name="Group 4">
          <a:extLst>
            <a:ext uri="{FF2B5EF4-FFF2-40B4-BE49-F238E27FC236}">
              <a16:creationId xmlns:a16="http://schemas.microsoft.com/office/drawing/2014/main" id="{00000000-0008-0000-0700-000005000000}"/>
            </a:ext>
          </a:extLst>
        </xdr:cNvPr>
        <xdr:cNvGrpSpPr/>
      </xdr:nvGrpSpPr>
      <xdr:grpSpPr>
        <a:xfrm rot="10800000">
          <a:off x="27251902" y="18700271"/>
          <a:ext cx="1903698" cy="390100"/>
          <a:chOff x="25445516" y="16579644"/>
          <a:chExt cx="1830350" cy="353347"/>
        </a:xfrm>
        <a:solidFill>
          <a:schemeClr val="bg1"/>
        </a:solidFill>
      </xdr:grpSpPr>
      <xdr:sp macro="" textlink="">
        <xdr:nvSpPr>
          <xdr:cNvPr id="6" name="Arrow: Pentagon 5">
            <a:extLst>
              <a:ext uri="{FF2B5EF4-FFF2-40B4-BE49-F238E27FC236}">
                <a16:creationId xmlns:a16="http://schemas.microsoft.com/office/drawing/2014/main" id="{00000000-0008-0000-0700-000006000000}"/>
              </a:ext>
            </a:extLst>
          </xdr:cNvPr>
          <xdr:cNvSpPr/>
        </xdr:nvSpPr>
        <xdr:spPr>
          <a:xfrm rot="10800000">
            <a:off x="25685299" y="16579646"/>
            <a:ext cx="1590567" cy="352611"/>
          </a:xfrm>
          <a:prstGeom prst="homePlate">
            <a:avLst>
              <a:gd name="adj" fmla="val 57428"/>
            </a:avLst>
          </a:prstGeom>
          <a:grpFill/>
          <a:ln w="3175">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7" name="Flowchart: Collate 6">
            <a:extLst>
              <a:ext uri="{FF2B5EF4-FFF2-40B4-BE49-F238E27FC236}">
                <a16:creationId xmlns:a16="http://schemas.microsoft.com/office/drawing/2014/main" id="{00000000-0008-0000-0700-000007000000}"/>
              </a:ext>
            </a:extLst>
          </xdr:cNvPr>
          <xdr:cNvSpPr/>
        </xdr:nvSpPr>
        <xdr:spPr>
          <a:xfrm>
            <a:off x="25445516" y="16579644"/>
            <a:ext cx="487066" cy="353347"/>
          </a:xfrm>
          <a:prstGeom prst="flowChartCollate">
            <a:avLst/>
          </a:prstGeom>
          <a:grpFill/>
          <a:ln w="3175">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xdr:from>
      <xdr:col>18</xdr:col>
      <xdr:colOff>534408</xdr:colOff>
      <xdr:row>70</xdr:row>
      <xdr:rowOff>96514</xdr:rowOff>
    </xdr:from>
    <xdr:to>
      <xdr:col>22</xdr:col>
      <xdr:colOff>75775</xdr:colOff>
      <xdr:row>72</xdr:row>
      <xdr:rowOff>22005</xdr:rowOff>
    </xdr:to>
    <xdr:grpSp>
      <xdr:nvGrpSpPr>
        <xdr:cNvPr id="8" name="Group 7">
          <a:extLst>
            <a:ext uri="{FF2B5EF4-FFF2-40B4-BE49-F238E27FC236}">
              <a16:creationId xmlns:a16="http://schemas.microsoft.com/office/drawing/2014/main" id="{00000000-0008-0000-0700-000008000000}"/>
            </a:ext>
          </a:extLst>
        </xdr:cNvPr>
        <xdr:cNvGrpSpPr/>
      </xdr:nvGrpSpPr>
      <xdr:grpSpPr>
        <a:xfrm rot="10800000">
          <a:off x="27252033" y="18279739"/>
          <a:ext cx="1903567" cy="382691"/>
          <a:chOff x="25445516" y="16579644"/>
          <a:chExt cx="1830350" cy="353347"/>
        </a:xfrm>
        <a:solidFill>
          <a:schemeClr val="bg1"/>
        </a:solidFill>
      </xdr:grpSpPr>
      <xdr:sp macro="" textlink="">
        <xdr:nvSpPr>
          <xdr:cNvPr id="9" name="Arrow: Pentagon 8">
            <a:extLst>
              <a:ext uri="{FF2B5EF4-FFF2-40B4-BE49-F238E27FC236}">
                <a16:creationId xmlns:a16="http://schemas.microsoft.com/office/drawing/2014/main" id="{00000000-0008-0000-0700-000009000000}"/>
              </a:ext>
            </a:extLst>
          </xdr:cNvPr>
          <xdr:cNvSpPr/>
        </xdr:nvSpPr>
        <xdr:spPr>
          <a:xfrm rot="10800000">
            <a:off x="25685299" y="16579646"/>
            <a:ext cx="1590567" cy="352611"/>
          </a:xfrm>
          <a:prstGeom prst="homePlate">
            <a:avLst>
              <a:gd name="adj" fmla="val 57428"/>
            </a:avLst>
          </a:prstGeom>
          <a:grp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10" name="Flowchart: Collate 9">
            <a:extLst>
              <a:ext uri="{FF2B5EF4-FFF2-40B4-BE49-F238E27FC236}">
                <a16:creationId xmlns:a16="http://schemas.microsoft.com/office/drawing/2014/main" id="{00000000-0008-0000-0700-00000A000000}"/>
              </a:ext>
            </a:extLst>
          </xdr:cNvPr>
          <xdr:cNvSpPr/>
        </xdr:nvSpPr>
        <xdr:spPr>
          <a:xfrm>
            <a:off x="25445516" y="16579644"/>
            <a:ext cx="487066" cy="353347"/>
          </a:xfrm>
          <a:prstGeom prst="flowChartCollate">
            <a:avLst/>
          </a:prstGeom>
          <a:grp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xdr:from>
      <xdr:col>18</xdr:col>
      <xdr:colOff>532134</xdr:colOff>
      <xdr:row>68</xdr:row>
      <xdr:rowOff>72761</xdr:rowOff>
    </xdr:from>
    <xdr:to>
      <xdr:col>22</xdr:col>
      <xdr:colOff>75775</xdr:colOff>
      <xdr:row>70</xdr:row>
      <xdr:rowOff>57519</xdr:rowOff>
    </xdr:to>
    <xdr:grpSp>
      <xdr:nvGrpSpPr>
        <xdr:cNvPr id="11" name="Group 10">
          <a:extLst>
            <a:ext uri="{FF2B5EF4-FFF2-40B4-BE49-F238E27FC236}">
              <a16:creationId xmlns:a16="http://schemas.microsoft.com/office/drawing/2014/main" id="{00000000-0008-0000-0700-00000B000000}"/>
            </a:ext>
          </a:extLst>
        </xdr:cNvPr>
        <xdr:cNvGrpSpPr/>
      </xdr:nvGrpSpPr>
      <xdr:grpSpPr>
        <a:xfrm rot="10800000">
          <a:off x="27249759" y="17817836"/>
          <a:ext cx="1905841" cy="422908"/>
          <a:chOff x="25445516" y="16579644"/>
          <a:chExt cx="1830350" cy="353347"/>
        </a:xfrm>
        <a:solidFill>
          <a:schemeClr val="bg1"/>
        </a:solidFill>
      </xdr:grpSpPr>
      <xdr:sp macro="" textlink="">
        <xdr:nvSpPr>
          <xdr:cNvPr id="12" name="Arrow: Pentagon 11">
            <a:extLst>
              <a:ext uri="{FF2B5EF4-FFF2-40B4-BE49-F238E27FC236}">
                <a16:creationId xmlns:a16="http://schemas.microsoft.com/office/drawing/2014/main" id="{00000000-0008-0000-0700-00000C000000}"/>
              </a:ext>
            </a:extLst>
          </xdr:cNvPr>
          <xdr:cNvSpPr/>
        </xdr:nvSpPr>
        <xdr:spPr>
          <a:xfrm rot="10800000">
            <a:off x="25685299" y="16579646"/>
            <a:ext cx="1590567" cy="352611"/>
          </a:xfrm>
          <a:prstGeom prst="homePlate">
            <a:avLst>
              <a:gd name="adj" fmla="val 57428"/>
            </a:avLst>
          </a:prstGeom>
          <a:grp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13" name="Flowchart: Collate 12">
            <a:extLst>
              <a:ext uri="{FF2B5EF4-FFF2-40B4-BE49-F238E27FC236}">
                <a16:creationId xmlns:a16="http://schemas.microsoft.com/office/drawing/2014/main" id="{00000000-0008-0000-0700-00000D000000}"/>
              </a:ext>
            </a:extLst>
          </xdr:cNvPr>
          <xdr:cNvSpPr/>
        </xdr:nvSpPr>
        <xdr:spPr>
          <a:xfrm>
            <a:off x="25445516" y="16579644"/>
            <a:ext cx="487066" cy="353347"/>
          </a:xfrm>
          <a:prstGeom prst="flowChartCollate">
            <a:avLst/>
          </a:prstGeom>
          <a:grp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xdr:from>
      <xdr:col>18</xdr:col>
      <xdr:colOff>532400</xdr:colOff>
      <xdr:row>66</xdr:row>
      <xdr:rowOff>60007</xdr:rowOff>
    </xdr:from>
    <xdr:to>
      <xdr:col>22</xdr:col>
      <xdr:colOff>75775</xdr:colOff>
      <xdr:row>68</xdr:row>
      <xdr:rowOff>57888</xdr:rowOff>
    </xdr:to>
    <xdr:grpSp>
      <xdr:nvGrpSpPr>
        <xdr:cNvPr id="14" name="Group 13">
          <a:extLst>
            <a:ext uri="{FF2B5EF4-FFF2-40B4-BE49-F238E27FC236}">
              <a16:creationId xmlns:a16="http://schemas.microsoft.com/office/drawing/2014/main" id="{00000000-0008-0000-0700-00000E000000}"/>
            </a:ext>
          </a:extLst>
        </xdr:cNvPr>
        <xdr:cNvGrpSpPr/>
      </xdr:nvGrpSpPr>
      <xdr:grpSpPr>
        <a:xfrm rot="10800000">
          <a:off x="27250025" y="17376457"/>
          <a:ext cx="1905575" cy="426506"/>
          <a:chOff x="25445516" y="16579644"/>
          <a:chExt cx="1830350" cy="353347"/>
        </a:xfrm>
        <a:solidFill>
          <a:schemeClr val="bg1"/>
        </a:solidFill>
      </xdr:grpSpPr>
      <xdr:sp macro="" textlink="">
        <xdr:nvSpPr>
          <xdr:cNvPr id="15" name="Arrow: Pentagon 14">
            <a:extLst>
              <a:ext uri="{FF2B5EF4-FFF2-40B4-BE49-F238E27FC236}">
                <a16:creationId xmlns:a16="http://schemas.microsoft.com/office/drawing/2014/main" id="{00000000-0008-0000-0700-00000F000000}"/>
              </a:ext>
            </a:extLst>
          </xdr:cNvPr>
          <xdr:cNvSpPr/>
        </xdr:nvSpPr>
        <xdr:spPr>
          <a:xfrm rot="10800000">
            <a:off x="25685299" y="16579646"/>
            <a:ext cx="1590567" cy="352611"/>
          </a:xfrm>
          <a:prstGeom prst="homePlate">
            <a:avLst>
              <a:gd name="adj" fmla="val 57428"/>
            </a:avLst>
          </a:prstGeom>
          <a:grp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16" name="Flowchart: Collate 15">
            <a:extLst>
              <a:ext uri="{FF2B5EF4-FFF2-40B4-BE49-F238E27FC236}">
                <a16:creationId xmlns:a16="http://schemas.microsoft.com/office/drawing/2014/main" id="{00000000-0008-0000-0700-000010000000}"/>
              </a:ext>
            </a:extLst>
          </xdr:cNvPr>
          <xdr:cNvSpPr/>
        </xdr:nvSpPr>
        <xdr:spPr>
          <a:xfrm>
            <a:off x="25445516" y="16579644"/>
            <a:ext cx="487066" cy="353347"/>
          </a:xfrm>
          <a:prstGeom prst="flowChartCollate">
            <a:avLst/>
          </a:prstGeom>
          <a:grp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xdr:from>
      <xdr:col>18</xdr:col>
      <xdr:colOff>532152</xdr:colOff>
      <xdr:row>64</xdr:row>
      <xdr:rowOff>58052</xdr:rowOff>
    </xdr:from>
    <xdr:to>
      <xdr:col>22</xdr:col>
      <xdr:colOff>75775</xdr:colOff>
      <xdr:row>66</xdr:row>
      <xdr:rowOff>58188</xdr:rowOff>
    </xdr:to>
    <xdr:grpSp>
      <xdr:nvGrpSpPr>
        <xdr:cNvPr id="17" name="Group 16">
          <a:extLst>
            <a:ext uri="{FF2B5EF4-FFF2-40B4-BE49-F238E27FC236}">
              <a16:creationId xmlns:a16="http://schemas.microsoft.com/office/drawing/2014/main" id="{00000000-0008-0000-0700-000011000000}"/>
            </a:ext>
          </a:extLst>
        </xdr:cNvPr>
        <xdr:cNvGrpSpPr/>
      </xdr:nvGrpSpPr>
      <xdr:grpSpPr>
        <a:xfrm rot="10800000">
          <a:off x="27249777" y="16936352"/>
          <a:ext cx="1905823" cy="438286"/>
          <a:chOff x="25445516" y="16579644"/>
          <a:chExt cx="1830350" cy="353347"/>
        </a:xfrm>
        <a:solidFill>
          <a:schemeClr val="bg1"/>
        </a:solidFill>
      </xdr:grpSpPr>
      <xdr:sp macro="" textlink="">
        <xdr:nvSpPr>
          <xdr:cNvPr id="18" name="Arrow: Pentagon 17">
            <a:extLst>
              <a:ext uri="{FF2B5EF4-FFF2-40B4-BE49-F238E27FC236}">
                <a16:creationId xmlns:a16="http://schemas.microsoft.com/office/drawing/2014/main" id="{00000000-0008-0000-0700-000012000000}"/>
              </a:ext>
            </a:extLst>
          </xdr:cNvPr>
          <xdr:cNvSpPr/>
        </xdr:nvSpPr>
        <xdr:spPr>
          <a:xfrm rot="10800000">
            <a:off x="25685299" y="16579646"/>
            <a:ext cx="1590567" cy="352611"/>
          </a:xfrm>
          <a:prstGeom prst="homePlate">
            <a:avLst>
              <a:gd name="adj" fmla="val 57428"/>
            </a:avLst>
          </a:prstGeom>
          <a:grp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19" name="Flowchart: Collate 18">
            <a:extLst>
              <a:ext uri="{FF2B5EF4-FFF2-40B4-BE49-F238E27FC236}">
                <a16:creationId xmlns:a16="http://schemas.microsoft.com/office/drawing/2014/main" id="{00000000-0008-0000-0700-000013000000}"/>
              </a:ext>
            </a:extLst>
          </xdr:cNvPr>
          <xdr:cNvSpPr/>
        </xdr:nvSpPr>
        <xdr:spPr>
          <a:xfrm>
            <a:off x="25445516" y="16579644"/>
            <a:ext cx="487066" cy="353347"/>
          </a:xfrm>
          <a:prstGeom prst="flowChartCollate">
            <a:avLst/>
          </a:prstGeom>
          <a:grp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xdr:from>
      <xdr:col>18</xdr:col>
      <xdr:colOff>482622</xdr:colOff>
      <xdr:row>62</xdr:row>
      <xdr:rowOff>96734</xdr:rowOff>
    </xdr:from>
    <xdr:to>
      <xdr:col>22</xdr:col>
      <xdr:colOff>75775</xdr:colOff>
      <xdr:row>64</xdr:row>
      <xdr:rowOff>20320</xdr:rowOff>
    </xdr:to>
    <xdr:grpSp>
      <xdr:nvGrpSpPr>
        <xdr:cNvPr id="20" name="Group 19">
          <a:extLst>
            <a:ext uri="{FF2B5EF4-FFF2-40B4-BE49-F238E27FC236}">
              <a16:creationId xmlns:a16="http://schemas.microsoft.com/office/drawing/2014/main" id="{00000000-0008-0000-0700-000014000000}"/>
            </a:ext>
          </a:extLst>
        </xdr:cNvPr>
        <xdr:cNvGrpSpPr/>
      </xdr:nvGrpSpPr>
      <xdr:grpSpPr>
        <a:xfrm rot="10800000">
          <a:off x="27200247" y="16517834"/>
          <a:ext cx="1955353" cy="380786"/>
          <a:chOff x="25445516" y="16579644"/>
          <a:chExt cx="1830350" cy="353347"/>
        </a:xfrm>
        <a:solidFill>
          <a:schemeClr val="bg1"/>
        </a:solidFill>
      </xdr:grpSpPr>
      <xdr:sp macro="" textlink="">
        <xdr:nvSpPr>
          <xdr:cNvPr id="21" name="Arrow: Pentagon 20">
            <a:extLst>
              <a:ext uri="{FF2B5EF4-FFF2-40B4-BE49-F238E27FC236}">
                <a16:creationId xmlns:a16="http://schemas.microsoft.com/office/drawing/2014/main" id="{00000000-0008-0000-0700-000015000000}"/>
              </a:ext>
            </a:extLst>
          </xdr:cNvPr>
          <xdr:cNvSpPr/>
        </xdr:nvSpPr>
        <xdr:spPr>
          <a:xfrm rot="10800000">
            <a:off x="25685299" y="16579646"/>
            <a:ext cx="1590567" cy="352611"/>
          </a:xfrm>
          <a:prstGeom prst="homePlate">
            <a:avLst>
              <a:gd name="adj" fmla="val 57428"/>
            </a:avLst>
          </a:prstGeom>
          <a:grp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22" name="Flowchart: Collate 21">
            <a:extLst>
              <a:ext uri="{FF2B5EF4-FFF2-40B4-BE49-F238E27FC236}">
                <a16:creationId xmlns:a16="http://schemas.microsoft.com/office/drawing/2014/main" id="{00000000-0008-0000-0700-000016000000}"/>
              </a:ext>
            </a:extLst>
          </xdr:cNvPr>
          <xdr:cNvSpPr/>
        </xdr:nvSpPr>
        <xdr:spPr>
          <a:xfrm>
            <a:off x="25445516" y="16579644"/>
            <a:ext cx="487066" cy="353347"/>
          </a:xfrm>
          <a:prstGeom prst="flowChartCollate">
            <a:avLst/>
          </a:prstGeom>
          <a:grp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xdr:from>
      <xdr:col>18</xdr:col>
      <xdr:colOff>534057</xdr:colOff>
      <xdr:row>60</xdr:row>
      <xdr:rowOff>170815</xdr:rowOff>
    </xdr:from>
    <xdr:to>
      <xdr:col>22</xdr:col>
      <xdr:colOff>75775</xdr:colOff>
      <xdr:row>62</xdr:row>
      <xdr:rowOff>19048</xdr:rowOff>
    </xdr:to>
    <xdr:grpSp>
      <xdr:nvGrpSpPr>
        <xdr:cNvPr id="23" name="Group 22">
          <a:extLst>
            <a:ext uri="{FF2B5EF4-FFF2-40B4-BE49-F238E27FC236}">
              <a16:creationId xmlns:a16="http://schemas.microsoft.com/office/drawing/2014/main" id="{00000000-0008-0000-0700-000017000000}"/>
            </a:ext>
          </a:extLst>
        </xdr:cNvPr>
        <xdr:cNvGrpSpPr/>
      </xdr:nvGrpSpPr>
      <xdr:grpSpPr>
        <a:xfrm rot="10800000">
          <a:off x="27251682" y="16077565"/>
          <a:ext cx="1903918" cy="362583"/>
          <a:chOff x="25445516" y="16579644"/>
          <a:chExt cx="1830350" cy="353347"/>
        </a:xfrm>
        <a:solidFill>
          <a:schemeClr val="bg1"/>
        </a:solidFill>
      </xdr:grpSpPr>
      <xdr:sp macro="" textlink="">
        <xdr:nvSpPr>
          <xdr:cNvPr id="24" name="Arrow: Pentagon 23">
            <a:extLst>
              <a:ext uri="{FF2B5EF4-FFF2-40B4-BE49-F238E27FC236}">
                <a16:creationId xmlns:a16="http://schemas.microsoft.com/office/drawing/2014/main" id="{00000000-0008-0000-0700-000018000000}"/>
              </a:ext>
            </a:extLst>
          </xdr:cNvPr>
          <xdr:cNvSpPr/>
        </xdr:nvSpPr>
        <xdr:spPr>
          <a:xfrm rot="10800000">
            <a:off x="25685299" y="16579646"/>
            <a:ext cx="1590567" cy="352611"/>
          </a:xfrm>
          <a:prstGeom prst="homePlate">
            <a:avLst>
              <a:gd name="adj" fmla="val 57428"/>
            </a:avLst>
          </a:prstGeom>
          <a:grp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25" name="Flowchart: Collate 24">
            <a:extLst>
              <a:ext uri="{FF2B5EF4-FFF2-40B4-BE49-F238E27FC236}">
                <a16:creationId xmlns:a16="http://schemas.microsoft.com/office/drawing/2014/main" id="{00000000-0008-0000-0700-000019000000}"/>
              </a:ext>
            </a:extLst>
          </xdr:cNvPr>
          <xdr:cNvSpPr/>
        </xdr:nvSpPr>
        <xdr:spPr>
          <a:xfrm>
            <a:off x="25445516" y="16579644"/>
            <a:ext cx="487066" cy="353347"/>
          </a:xfrm>
          <a:prstGeom prst="flowChartCollate">
            <a:avLst/>
          </a:prstGeom>
          <a:grp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21</xdr:col>
      <xdr:colOff>525543</xdr:colOff>
      <xdr:row>1</xdr:row>
      <xdr:rowOff>57221</xdr:rowOff>
    </xdr:from>
    <xdr:to>
      <xdr:col>23</xdr:col>
      <xdr:colOff>1444246</xdr:colOff>
      <xdr:row>4</xdr:row>
      <xdr:rowOff>2999</xdr:rowOff>
    </xdr:to>
    <xdr:pic>
      <xdr:nvPicPr>
        <xdr:cNvPr id="26" name="Picture 25">
          <a:extLst>
            <a:ext uri="{FF2B5EF4-FFF2-40B4-BE49-F238E27FC236}">
              <a16:creationId xmlns:a16="http://schemas.microsoft.com/office/drawing/2014/main" id="{00000000-0008-0000-0700-00001A000000}"/>
            </a:ext>
          </a:extLst>
        </xdr:cNvPr>
        <xdr:cNvPicPr>
          <a:picLocks noChangeAspect="1"/>
        </xdr:cNvPicPr>
      </xdr:nvPicPr>
      <xdr:blipFill>
        <a:blip xmlns:r="http://schemas.openxmlformats.org/officeDocument/2006/relationships" r:embed="rId1"/>
        <a:stretch>
          <a:fillRect/>
        </a:stretch>
      </xdr:blipFill>
      <xdr:spPr>
        <a:xfrm>
          <a:off x="29012913" y="186761"/>
          <a:ext cx="2768458" cy="730638"/>
        </a:xfrm>
        <a:prstGeom prst="rect">
          <a:avLst/>
        </a:prstGeom>
      </xdr:spPr>
    </xdr:pic>
    <xdr:clientData/>
  </xdr:twoCellAnchor>
  <xdr:twoCellAnchor>
    <xdr:from>
      <xdr:col>2</xdr:col>
      <xdr:colOff>467959</xdr:colOff>
      <xdr:row>46</xdr:row>
      <xdr:rowOff>185660</xdr:rowOff>
    </xdr:from>
    <xdr:to>
      <xdr:col>2</xdr:col>
      <xdr:colOff>2053991</xdr:colOff>
      <xdr:row>53</xdr:row>
      <xdr:rowOff>43625</xdr:rowOff>
    </xdr:to>
    <xdr:grpSp>
      <xdr:nvGrpSpPr>
        <xdr:cNvPr id="27" name="Group 26">
          <a:extLst>
            <a:ext uri="{FF2B5EF4-FFF2-40B4-BE49-F238E27FC236}">
              <a16:creationId xmlns:a16="http://schemas.microsoft.com/office/drawing/2014/main" id="{00000000-0008-0000-0700-00001B000000}"/>
            </a:ext>
          </a:extLst>
        </xdr:cNvPr>
        <xdr:cNvGrpSpPr/>
      </xdr:nvGrpSpPr>
      <xdr:grpSpPr>
        <a:xfrm>
          <a:off x="2249134" y="12034760"/>
          <a:ext cx="1586032" cy="1696290"/>
          <a:chOff x="2392280" y="11876102"/>
          <a:chExt cx="1578412" cy="1687309"/>
        </a:xfrm>
      </xdr:grpSpPr>
      <xdr:pic>
        <xdr:nvPicPr>
          <xdr:cNvPr id="28" name="Graphic 27" descr="Cloud">
            <a:extLst>
              <a:ext uri="{FF2B5EF4-FFF2-40B4-BE49-F238E27FC236}">
                <a16:creationId xmlns:a16="http://schemas.microsoft.com/office/drawing/2014/main" id="{00000000-0008-0000-0700-00001C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2392280" y="11876102"/>
            <a:ext cx="1578412" cy="1578687"/>
          </a:xfrm>
          <a:prstGeom prst="rect">
            <a:avLst/>
          </a:prstGeom>
        </xdr:spPr>
      </xdr:pic>
      <xdr:sp macro="" textlink="">
        <xdr:nvSpPr>
          <xdr:cNvPr id="29" name="TextBox 28">
            <a:extLst>
              <a:ext uri="{FF2B5EF4-FFF2-40B4-BE49-F238E27FC236}">
                <a16:creationId xmlns:a16="http://schemas.microsoft.com/office/drawing/2014/main" id="{00000000-0008-0000-0700-00001D000000}"/>
              </a:ext>
            </a:extLst>
          </xdr:cNvPr>
          <xdr:cNvSpPr txBox="1"/>
        </xdr:nvSpPr>
        <xdr:spPr>
          <a:xfrm>
            <a:off x="2791841" y="12529884"/>
            <a:ext cx="851952" cy="3577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GB" sz="1800" b="1">
                <a:solidFill>
                  <a:schemeClr val="bg1"/>
                </a:solidFill>
              </a:rPr>
              <a:t>CO</a:t>
            </a:r>
            <a:r>
              <a:rPr lang="en-GB" sz="1800" b="1" baseline="-25000">
                <a:solidFill>
                  <a:schemeClr val="bg1"/>
                </a:solidFill>
              </a:rPr>
              <a:t>2</a:t>
            </a:r>
            <a:r>
              <a:rPr lang="en-GB" sz="1800" b="1">
                <a:solidFill>
                  <a:schemeClr val="bg1"/>
                </a:solidFill>
              </a:rPr>
              <a:t>e</a:t>
            </a:r>
          </a:p>
        </xdr:txBody>
      </xdr:sp>
      <xdr:sp macro="" textlink="">
        <xdr:nvSpPr>
          <xdr:cNvPr id="30" name="TextBox 29">
            <a:extLst>
              <a:ext uri="{FF2B5EF4-FFF2-40B4-BE49-F238E27FC236}">
                <a16:creationId xmlns:a16="http://schemas.microsoft.com/office/drawing/2014/main" id="{00000000-0008-0000-0700-00001E000000}"/>
              </a:ext>
            </a:extLst>
          </xdr:cNvPr>
          <xdr:cNvSpPr txBox="1"/>
        </xdr:nvSpPr>
        <xdr:spPr>
          <a:xfrm>
            <a:off x="2585265" y="13117007"/>
            <a:ext cx="1202637" cy="4464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en-GB" sz="1200" b="0">
                <a:solidFill>
                  <a:schemeClr val="bg1">
                    <a:lumMod val="50000"/>
                  </a:schemeClr>
                </a:solidFill>
              </a:rPr>
              <a:t>Substructure &amp;</a:t>
            </a:r>
          </a:p>
          <a:p>
            <a:pPr algn="ctr"/>
            <a:r>
              <a:rPr lang="en-GB" sz="1200" b="0">
                <a:solidFill>
                  <a:schemeClr val="bg1">
                    <a:lumMod val="50000"/>
                  </a:schemeClr>
                </a:solidFill>
              </a:rPr>
              <a:t>Superstructure</a:t>
            </a:r>
          </a:p>
        </xdr:txBody>
      </xdr:sp>
    </xdr:grpSp>
    <xdr:clientData/>
  </xdr:twoCellAnchor>
  <xdr:oneCellAnchor>
    <xdr:from>
      <xdr:col>5</xdr:col>
      <xdr:colOff>1055254</xdr:colOff>
      <xdr:row>45</xdr:row>
      <xdr:rowOff>62345</xdr:rowOff>
    </xdr:from>
    <xdr:ext cx="65" cy="172227"/>
    <xdr:sp macro="" textlink="">
      <xdr:nvSpPr>
        <xdr:cNvPr id="31" name="TextBox 30">
          <a:extLst>
            <a:ext uri="{FF2B5EF4-FFF2-40B4-BE49-F238E27FC236}">
              <a16:creationId xmlns:a16="http://schemas.microsoft.com/office/drawing/2014/main" id="{00000000-0008-0000-0700-00001F000000}"/>
            </a:ext>
          </a:extLst>
        </xdr:cNvPr>
        <xdr:cNvSpPr txBox="1"/>
      </xdr:nvSpPr>
      <xdr:spPr>
        <a:xfrm>
          <a:off x="10671694" y="1165046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GB" sz="1100"/>
        </a:p>
      </xdr:txBody>
    </xdr:sp>
    <xdr:clientData/>
  </xdr:oneCellAnchor>
  <xdr:twoCellAnchor>
    <xdr:from>
      <xdr:col>0</xdr:col>
      <xdr:colOff>203291</xdr:colOff>
      <xdr:row>56</xdr:row>
      <xdr:rowOff>170497</xdr:rowOff>
    </xdr:from>
    <xdr:to>
      <xdr:col>4</xdr:col>
      <xdr:colOff>721178</xdr:colOff>
      <xdr:row>77</xdr:row>
      <xdr:rowOff>258535</xdr:rowOff>
    </xdr:to>
    <xdr:graphicFrame macro="">
      <xdr:nvGraphicFramePr>
        <xdr:cNvPr id="32"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276225</xdr:colOff>
          <xdr:row>2</xdr:row>
          <xdr:rowOff>9525</xdr:rowOff>
        </xdr:from>
        <xdr:to>
          <xdr:col>2</xdr:col>
          <xdr:colOff>2076450</xdr:colOff>
          <xdr:row>2</xdr:row>
          <xdr:rowOff>314325</xdr:rowOff>
        </xdr:to>
        <xdr:sp macro="" textlink="">
          <xdr:nvSpPr>
            <xdr:cNvPr id="750593" name="Button 1" descr="Print Page- PDF" hidden="1">
              <a:extLst>
                <a:ext uri="{63B3BB69-23CF-44E3-9099-C40C66FF867C}">
                  <a14:compatExt spid="_x0000_s750593"/>
                </a:ext>
                <a:ext uri="{FF2B5EF4-FFF2-40B4-BE49-F238E27FC236}">
                  <a16:creationId xmlns:a16="http://schemas.microsoft.com/office/drawing/2014/main" id="{00000000-0008-0000-0700-000001740B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800" b="0" i="0" u="none" strike="noStrike" baseline="0">
                  <a:solidFill>
                    <a:srgbClr val="000000"/>
                  </a:solidFill>
                  <a:latin typeface="Swis721 Lt BT"/>
                </a:rPr>
                <a:t>Print Preview</a:t>
              </a:r>
            </a:p>
          </xdr:txBody>
        </xdr:sp>
        <xdr:clientData fPrintsWithSheet="0"/>
      </xdr:twoCellAnchor>
    </mc:Choice>
    <mc:Fallback/>
  </mc:AlternateContent>
  <xdr:twoCellAnchor>
    <xdr:from>
      <xdr:col>4</xdr:col>
      <xdr:colOff>1572376</xdr:colOff>
      <xdr:row>56</xdr:row>
      <xdr:rowOff>221928</xdr:rowOff>
    </xdr:from>
    <xdr:to>
      <xdr:col>12</xdr:col>
      <xdr:colOff>1301788</xdr:colOff>
      <xdr:row>70</xdr:row>
      <xdr:rowOff>19693</xdr:rowOff>
    </xdr:to>
    <xdr:grpSp>
      <xdr:nvGrpSpPr>
        <xdr:cNvPr id="33" name="Group 32">
          <a:extLst>
            <a:ext uri="{FF2B5EF4-FFF2-40B4-BE49-F238E27FC236}">
              <a16:creationId xmlns:a16="http://schemas.microsoft.com/office/drawing/2014/main" id="{00000000-0008-0000-0700-000021000000}"/>
            </a:ext>
          </a:extLst>
        </xdr:cNvPr>
        <xdr:cNvGrpSpPr/>
      </xdr:nvGrpSpPr>
      <xdr:grpSpPr>
        <a:xfrm>
          <a:off x="8744701" y="14652303"/>
          <a:ext cx="12702462" cy="3550615"/>
          <a:chOff x="9291906" y="10133545"/>
          <a:chExt cx="8030936" cy="3520057"/>
        </a:xfrm>
      </xdr:grpSpPr>
      <xdr:grpSp>
        <xdr:nvGrpSpPr>
          <xdr:cNvPr id="34" name="Group 33">
            <a:extLst>
              <a:ext uri="{FF2B5EF4-FFF2-40B4-BE49-F238E27FC236}">
                <a16:creationId xmlns:a16="http://schemas.microsoft.com/office/drawing/2014/main" id="{00000000-0008-0000-0700-000022000000}"/>
              </a:ext>
            </a:extLst>
          </xdr:cNvPr>
          <xdr:cNvGrpSpPr/>
        </xdr:nvGrpSpPr>
        <xdr:grpSpPr>
          <a:xfrm>
            <a:off x="9291906" y="10133545"/>
            <a:ext cx="8030936" cy="3520057"/>
            <a:chOff x="10759888" y="10509717"/>
            <a:chExt cx="7684994" cy="2063022"/>
          </a:xfrm>
        </xdr:grpSpPr>
        <xdr:sp macro="" textlink="">
          <xdr:nvSpPr>
            <xdr:cNvPr id="38" name="TextBox 37">
              <a:extLst>
                <a:ext uri="{FF2B5EF4-FFF2-40B4-BE49-F238E27FC236}">
                  <a16:creationId xmlns:a16="http://schemas.microsoft.com/office/drawing/2014/main" id="{00000000-0008-0000-0700-000026000000}"/>
                </a:ext>
              </a:extLst>
            </xdr:cNvPr>
            <xdr:cNvSpPr txBox="1"/>
          </xdr:nvSpPr>
          <xdr:spPr>
            <a:xfrm>
              <a:off x="10759888" y="10509717"/>
              <a:ext cx="7684994" cy="6961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000" b="1">
                  <a:solidFill>
                    <a:srgbClr val="269C6F"/>
                  </a:solidFill>
                  <a:latin typeface="Arial" panose="020B0604020202020204" pitchFamily="34" charset="0"/>
                  <a:cs typeface="Arial" panose="020B0604020202020204" pitchFamily="34" charset="0"/>
                </a:rPr>
                <a:t>This project</a:t>
              </a:r>
              <a:r>
                <a:rPr lang="en-GB" sz="2000" b="1" baseline="0">
                  <a:solidFill>
                    <a:srgbClr val="269C6F"/>
                  </a:solidFill>
                  <a:latin typeface="Arial" panose="020B0604020202020204" pitchFamily="34" charset="0"/>
                  <a:cs typeface="Arial" panose="020B0604020202020204" pitchFamily="34" charset="0"/>
                </a:rPr>
                <a:t> scheme releases carbon equivalent to: </a:t>
              </a:r>
              <a:endParaRPr lang="en-GB" sz="2000" b="1">
                <a:solidFill>
                  <a:srgbClr val="269C6F"/>
                </a:solidFill>
                <a:latin typeface="Arial" panose="020B0604020202020204" pitchFamily="34" charset="0"/>
                <a:cs typeface="Arial" panose="020B0604020202020204" pitchFamily="34" charset="0"/>
              </a:endParaRPr>
            </a:p>
          </xdr:txBody>
        </xdr:sp>
        <xdr:sp macro="" textlink="$AF$48">
          <xdr:nvSpPr>
            <xdr:cNvPr id="39" name="TextBox 38">
              <a:extLst>
                <a:ext uri="{FF2B5EF4-FFF2-40B4-BE49-F238E27FC236}">
                  <a16:creationId xmlns:a16="http://schemas.microsoft.com/office/drawing/2014/main" id="{00000000-0008-0000-0700-000027000000}"/>
                </a:ext>
              </a:extLst>
            </xdr:cNvPr>
            <xdr:cNvSpPr txBox="1"/>
          </xdr:nvSpPr>
          <xdr:spPr>
            <a:xfrm>
              <a:off x="11793458" y="11082361"/>
              <a:ext cx="6512817" cy="3508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089C6A2-3783-48AF-BCCD-5BB24CE1363E}" type="TxLink">
                <a:rPr lang="en-US" sz="1800" b="1" i="0" u="none" strike="noStrike">
                  <a:solidFill>
                    <a:schemeClr val="tx2"/>
                  </a:solidFill>
                  <a:latin typeface="Arial"/>
                  <a:cs typeface="Arial"/>
                </a:rPr>
                <a:pPr/>
                <a:t>0 one-way flights from London to New York</a:t>
              </a:fld>
              <a:endParaRPr lang="en-GB" sz="1800" b="1">
                <a:solidFill>
                  <a:schemeClr val="tx2"/>
                </a:solidFill>
                <a:latin typeface="HelveticaNeue" pitchFamily="2" charset="0"/>
                <a:cs typeface="Aharoni" panose="020B0604020202020204" pitchFamily="2" charset="-79"/>
              </a:endParaRPr>
            </a:p>
          </xdr:txBody>
        </xdr:sp>
        <xdr:sp macro="" textlink="$AF$49">
          <xdr:nvSpPr>
            <xdr:cNvPr id="40" name="TextBox 39">
              <a:extLst>
                <a:ext uri="{FF2B5EF4-FFF2-40B4-BE49-F238E27FC236}">
                  <a16:creationId xmlns:a16="http://schemas.microsoft.com/office/drawing/2014/main" id="{00000000-0008-0000-0700-000028000000}"/>
                </a:ext>
              </a:extLst>
            </xdr:cNvPr>
            <xdr:cNvSpPr txBox="1"/>
          </xdr:nvSpPr>
          <xdr:spPr>
            <a:xfrm>
              <a:off x="11793458" y="11626595"/>
              <a:ext cx="5594320" cy="4123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C8B555E-03DD-40F6-A9B8-68B5CC75624F}" type="TxLink">
                <a:rPr lang="en-US" sz="1800" b="1" i="0" u="none" strike="noStrike">
                  <a:solidFill>
                    <a:srgbClr val="4D4F53"/>
                  </a:solidFill>
                  <a:latin typeface="Arial"/>
                  <a:cs typeface="Arial"/>
                </a:rPr>
                <a:pPr/>
                <a:t>0 people's consumption of meat, dairy and beer for 1 year</a:t>
              </a:fld>
              <a:endParaRPr lang="en-GB" sz="1800" b="1">
                <a:solidFill>
                  <a:srgbClr val="4D4F53"/>
                </a:solidFill>
                <a:latin typeface="HelveticaNeue" pitchFamily="2" charset="0"/>
                <a:cs typeface="Aharoni" panose="020B0604020202020204" pitchFamily="2" charset="-79"/>
              </a:endParaRPr>
            </a:p>
          </xdr:txBody>
        </xdr:sp>
        <xdr:sp macro="" textlink="$AF$50">
          <xdr:nvSpPr>
            <xdr:cNvPr id="41" name="TextBox 40">
              <a:extLst>
                <a:ext uri="{FF2B5EF4-FFF2-40B4-BE49-F238E27FC236}">
                  <a16:creationId xmlns:a16="http://schemas.microsoft.com/office/drawing/2014/main" id="{00000000-0008-0000-0700-000029000000}"/>
                </a:ext>
              </a:extLst>
            </xdr:cNvPr>
            <xdr:cNvSpPr txBox="1"/>
          </xdr:nvSpPr>
          <xdr:spPr>
            <a:xfrm>
              <a:off x="11793458" y="12232290"/>
              <a:ext cx="5526462" cy="3404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31A3B82-4B28-412B-8837-8083A95AF1AB}" type="TxLink">
                <a:rPr lang="en-US" sz="1800" b="1" i="0" u="none" strike="noStrike">
                  <a:solidFill>
                    <a:srgbClr val="4D4F53"/>
                  </a:solidFill>
                  <a:latin typeface="Arial"/>
                  <a:cs typeface="Arial"/>
                </a:rPr>
                <a:pPr/>
                <a:t>0 average family cars running for 1 year</a:t>
              </a:fld>
              <a:endParaRPr lang="en-GB" sz="1800" b="1">
                <a:solidFill>
                  <a:srgbClr val="4D4F53"/>
                </a:solidFill>
                <a:latin typeface="HelveticaNeue" pitchFamily="2" charset="0"/>
                <a:cs typeface="Aharoni" panose="020B0604020202020204" pitchFamily="2" charset="-79"/>
              </a:endParaRPr>
            </a:p>
          </xdr:txBody>
        </xdr:sp>
      </xdr:grpSp>
      <xdr:pic>
        <xdr:nvPicPr>
          <xdr:cNvPr id="35" name="Picture 34">
            <a:extLst>
              <a:ext uri="{FF2B5EF4-FFF2-40B4-BE49-F238E27FC236}">
                <a16:creationId xmlns:a16="http://schemas.microsoft.com/office/drawing/2014/main" id="{00000000-0008-0000-0700-000023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9373549" y="10706454"/>
            <a:ext cx="629300" cy="939660"/>
          </a:xfrm>
          <a:prstGeom prst="rect">
            <a:avLst/>
          </a:prstGeom>
        </xdr:spPr>
      </xdr:pic>
      <xdr:pic>
        <xdr:nvPicPr>
          <xdr:cNvPr id="36" name="Picture 35">
            <a:extLst>
              <a:ext uri="{FF2B5EF4-FFF2-40B4-BE49-F238E27FC236}">
                <a16:creationId xmlns:a16="http://schemas.microsoft.com/office/drawing/2014/main" id="{00000000-0008-0000-0700-000024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9402535" y="11834047"/>
            <a:ext cx="663693" cy="759022"/>
          </a:xfrm>
          <a:prstGeom prst="rect">
            <a:avLst/>
          </a:prstGeom>
        </xdr:spPr>
      </xdr:pic>
      <xdr:pic>
        <xdr:nvPicPr>
          <xdr:cNvPr id="37" name="Picture 36">
            <a:extLst>
              <a:ext uri="{FF2B5EF4-FFF2-40B4-BE49-F238E27FC236}">
                <a16:creationId xmlns:a16="http://schemas.microsoft.com/office/drawing/2014/main" id="{00000000-0008-0000-0700-000025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9416143" y="13054886"/>
            <a:ext cx="638561" cy="342086"/>
          </a:xfrm>
          <a:prstGeom prst="rect">
            <a:avLst/>
          </a:prstGeom>
        </xdr:spPr>
      </xdr:pic>
    </xdr:grpSp>
    <xdr:clientData/>
  </xdr:twoCellAnchor>
  <xdr:twoCellAnchor>
    <xdr:from>
      <xdr:col>13</xdr:col>
      <xdr:colOff>1373030</xdr:colOff>
      <xdr:row>56</xdr:row>
      <xdr:rowOff>191436</xdr:rowOff>
    </xdr:from>
    <xdr:to>
      <xdr:col>25</xdr:col>
      <xdr:colOff>43975</xdr:colOff>
      <xdr:row>56</xdr:row>
      <xdr:rowOff>612299</xdr:rowOff>
    </xdr:to>
    <xdr:sp macro="" textlink="$AL$66">
      <xdr:nvSpPr>
        <xdr:cNvPr id="42" name="TextBox 41">
          <a:extLst>
            <a:ext uri="{FF2B5EF4-FFF2-40B4-BE49-F238E27FC236}">
              <a16:creationId xmlns:a16="http://schemas.microsoft.com/office/drawing/2014/main" id="{00000000-0008-0000-0700-00002A000000}"/>
            </a:ext>
          </a:extLst>
        </xdr:cNvPr>
        <xdr:cNvSpPr txBox="1"/>
      </xdr:nvSpPr>
      <xdr:spPr>
        <a:xfrm>
          <a:off x="23585330" y="14621811"/>
          <a:ext cx="8988425" cy="4208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59B98CB-9010-4C35-B5E1-AFF056574072}" type="TxLink">
            <a:rPr lang="en-US" sz="1800" b="1" i="0" u="none" strike="noStrike">
              <a:solidFill>
                <a:srgbClr val="269C6F"/>
              </a:solidFill>
              <a:latin typeface="Arial"/>
              <a:cs typeface="Arial"/>
            </a:rPr>
            <a:pPr/>
            <a:t>This project scheme has a SCORS rating of A++</a:t>
          </a:fld>
          <a:endParaRPr lang="en-GB" sz="1800" b="1">
            <a:solidFill>
              <a:srgbClr val="269C6F"/>
            </a:solidFill>
            <a:latin typeface="Arial" panose="020B0604020202020204" pitchFamily="34" charset="0"/>
            <a:cs typeface="Arial" panose="020B0604020202020204" pitchFamily="34" charset="0"/>
          </a:endParaRPr>
        </a:p>
      </xdr:txBody>
    </xdr:sp>
    <xdr:clientData/>
  </xdr:twoCellAnchor>
  <xdr:twoCellAnchor>
    <xdr:from>
      <xdr:col>22</xdr:col>
      <xdr:colOff>952500</xdr:colOff>
      <xdr:row>59</xdr:row>
      <xdr:rowOff>97043</xdr:rowOff>
    </xdr:from>
    <xdr:to>
      <xdr:col>23</xdr:col>
      <xdr:colOff>11206</xdr:colOff>
      <xdr:row>78</xdr:row>
      <xdr:rowOff>91733</xdr:rowOff>
    </xdr:to>
    <xdr:sp macro="" textlink="">
      <xdr:nvSpPr>
        <xdr:cNvPr id="43" name="Rectangle 42">
          <a:extLst>
            <a:ext uri="{FF2B5EF4-FFF2-40B4-BE49-F238E27FC236}">
              <a16:creationId xmlns:a16="http://schemas.microsoft.com/office/drawing/2014/main" id="{00000000-0008-0000-0700-00002B000000}"/>
            </a:ext>
          </a:extLst>
        </xdr:cNvPr>
        <xdr:cNvSpPr/>
      </xdr:nvSpPr>
      <xdr:spPr>
        <a:xfrm>
          <a:off x="30032325" y="15819008"/>
          <a:ext cx="317911" cy="425046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22</xdr:col>
      <xdr:colOff>952500</xdr:colOff>
      <xdr:row>59</xdr:row>
      <xdr:rowOff>97043</xdr:rowOff>
    </xdr:from>
    <xdr:to>
      <xdr:col>23</xdr:col>
      <xdr:colOff>11206</xdr:colOff>
      <xdr:row>78</xdr:row>
      <xdr:rowOff>91733</xdr:rowOff>
    </xdr:to>
    <xdr:sp macro="" textlink="">
      <xdr:nvSpPr>
        <xdr:cNvPr id="44" name="Rectangle 43">
          <a:extLst>
            <a:ext uri="{FF2B5EF4-FFF2-40B4-BE49-F238E27FC236}">
              <a16:creationId xmlns:a16="http://schemas.microsoft.com/office/drawing/2014/main" id="{00000000-0008-0000-0700-00002C000000}"/>
            </a:ext>
          </a:extLst>
        </xdr:cNvPr>
        <xdr:cNvSpPr/>
      </xdr:nvSpPr>
      <xdr:spPr>
        <a:xfrm>
          <a:off x="30032325" y="15819008"/>
          <a:ext cx="317911" cy="425046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t>»»»»</a:t>
          </a:r>
        </a:p>
      </xdr:txBody>
    </xdr:sp>
    <xdr:clientData/>
  </xdr:twoCellAnchor>
  <xdr:twoCellAnchor>
    <xdr:from>
      <xdr:col>4</xdr:col>
      <xdr:colOff>1496786</xdr:colOff>
      <xdr:row>71</xdr:row>
      <xdr:rowOff>258536</xdr:rowOff>
    </xdr:from>
    <xdr:to>
      <xdr:col>12</xdr:col>
      <xdr:colOff>1230992</xdr:colOff>
      <xdr:row>73</xdr:row>
      <xdr:rowOff>242337</xdr:rowOff>
    </xdr:to>
    <xdr:sp macro="" textlink="$AL$66">
      <xdr:nvSpPr>
        <xdr:cNvPr id="45" name="TextBox 44">
          <a:extLst>
            <a:ext uri="{FF2B5EF4-FFF2-40B4-BE49-F238E27FC236}">
              <a16:creationId xmlns:a16="http://schemas.microsoft.com/office/drawing/2014/main" id="{00000000-0008-0000-0700-00002D000000}"/>
            </a:ext>
          </a:extLst>
        </xdr:cNvPr>
        <xdr:cNvSpPr txBox="1"/>
      </xdr:nvSpPr>
      <xdr:spPr>
        <a:xfrm>
          <a:off x="8671016" y="18573206"/>
          <a:ext cx="12709161" cy="4276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FFECBAC-A371-48D0-AA41-D16170E78A21}" type="TxLink">
            <a:rPr lang="en-US" sz="1800" b="1" i="0" u="none" strike="noStrike">
              <a:solidFill>
                <a:srgbClr val="269C6F"/>
              </a:solidFill>
              <a:latin typeface="Arial"/>
              <a:cs typeface="Arial"/>
            </a:rPr>
            <a:pPr/>
            <a:t>This project scheme has a SCORS rating of A++</a:t>
          </a:fld>
          <a:endParaRPr lang="en-GB" sz="1800" b="1">
            <a:solidFill>
              <a:srgbClr val="269C6F"/>
            </a:solidFill>
            <a:latin typeface="Arial" panose="020B0604020202020204" pitchFamily="34" charset="0"/>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4</xdr:col>
          <xdr:colOff>1523999</xdr:colOff>
          <xdr:row>73</xdr:row>
          <xdr:rowOff>284884</xdr:rowOff>
        </xdr:from>
        <xdr:to>
          <xdr:col>10</xdr:col>
          <xdr:colOff>108856</xdr:colOff>
          <xdr:row>79</xdr:row>
          <xdr:rowOff>53562</xdr:rowOff>
        </xdr:to>
        <xdr:pic>
          <xdr:nvPicPr>
            <xdr:cNvPr id="46" name="Picture 45">
              <a:extLst>
                <a:ext uri="{FF2B5EF4-FFF2-40B4-BE49-F238E27FC236}">
                  <a16:creationId xmlns:a16="http://schemas.microsoft.com/office/drawing/2014/main" id="{00000000-0008-0000-0700-00002E000000}"/>
                </a:ext>
              </a:extLst>
            </xdr:cNvPr>
            <xdr:cNvPicPr>
              <a:picLocks noChangeAspect="1" noChangeArrowheads="1"/>
              <a:extLst>
                <a:ext uri="{84589F7E-364E-4C9E-8A38-B11213B215E9}">
                  <a14:cameraTool cellRange="'Scheme 5'!$BZ$90:$CB$94" spid="_x0000_s751613"/>
                </a:ext>
              </a:extLst>
            </xdr:cNvPicPr>
          </xdr:nvPicPr>
          <xdr:blipFill>
            <a:blip xmlns:r="http://schemas.openxmlformats.org/officeDocument/2006/relationships" r:embed="rId8"/>
            <a:srcRect/>
            <a:stretch>
              <a:fillRect/>
            </a:stretch>
          </xdr:blipFill>
          <xdr:spPr bwMode="auto">
            <a:xfrm>
              <a:off x="8694963" y="18885848"/>
              <a:ext cx="8681357" cy="1183821"/>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18</xdr:col>
      <xdr:colOff>516314</xdr:colOff>
      <xdr:row>76</xdr:row>
      <xdr:rowOff>91756</xdr:rowOff>
    </xdr:from>
    <xdr:to>
      <xdr:col>22</xdr:col>
      <xdr:colOff>75775</xdr:colOff>
      <xdr:row>78</xdr:row>
      <xdr:rowOff>54289</xdr:rowOff>
    </xdr:to>
    <xdr:grpSp>
      <xdr:nvGrpSpPr>
        <xdr:cNvPr id="47" name="Group 46">
          <a:extLst>
            <a:ext uri="{FF2B5EF4-FFF2-40B4-BE49-F238E27FC236}">
              <a16:creationId xmlns:a16="http://schemas.microsoft.com/office/drawing/2014/main" id="{00000000-0008-0000-0700-00002F000000}"/>
            </a:ext>
          </a:extLst>
        </xdr:cNvPr>
        <xdr:cNvGrpSpPr/>
      </xdr:nvGrpSpPr>
      <xdr:grpSpPr>
        <a:xfrm rot="10800000">
          <a:off x="27233939" y="19579906"/>
          <a:ext cx="1921661" cy="400683"/>
          <a:chOff x="25445516" y="16579644"/>
          <a:chExt cx="1830350" cy="353347"/>
        </a:xfrm>
        <a:solidFill>
          <a:schemeClr val="bg1"/>
        </a:solidFill>
      </xdr:grpSpPr>
      <xdr:sp macro="" textlink="">
        <xdr:nvSpPr>
          <xdr:cNvPr id="48" name="Arrow: Pentagon 47">
            <a:extLst>
              <a:ext uri="{FF2B5EF4-FFF2-40B4-BE49-F238E27FC236}">
                <a16:creationId xmlns:a16="http://schemas.microsoft.com/office/drawing/2014/main" id="{00000000-0008-0000-0700-000030000000}"/>
              </a:ext>
            </a:extLst>
          </xdr:cNvPr>
          <xdr:cNvSpPr/>
        </xdr:nvSpPr>
        <xdr:spPr>
          <a:xfrm rot="10800000">
            <a:off x="25685299" y="16579646"/>
            <a:ext cx="1590567" cy="352611"/>
          </a:xfrm>
          <a:prstGeom prst="homePlate">
            <a:avLst>
              <a:gd name="adj" fmla="val 57428"/>
            </a:avLst>
          </a:prstGeom>
          <a:grp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49" name="Flowchart: Collate 48">
            <a:extLst>
              <a:ext uri="{FF2B5EF4-FFF2-40B4-BE49-F238E27FC236}">
                <a16:creationId xmlns:a16="http://schemas.microsoft.com/office/drawing/2014/main" id="{00000000-0008-0000-0700-000031000000}"/>
              </a:ext>
            </a:extLst>
          </xdr:cNvPr>
          <xdr:cNvSpPr/>
        </xdr:nvSpPr>
        <xdr:spPr>
          <a:xfrm>
            <a:off x="25445516" y="16579644"/>
            <a:ext cx="487066" cy="353347"/>
          </a:xfrm>
          <a:prstGeom prst="flowChartCollate">
            <a:avLst/>
          </a:prstGeom>
          <a:grp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xdr:from>
      <xdr:col>13</xdr:col>
      <xdr:colOff>1273968</xdr:colOff>
      <xdr:row>56</xdr:row>
      <xdr:rowOff>683559</xdr:rowOff>
    </xdr:from>
    <xdr:to>
      <xdr:col>23</xdr:col>
      <xdr:colOff>149679</xdr:colOff>
      <xdr:row>82</xdr:row>
      <xdr:rowOff>361674</xdr:rowOff>
    </xdr:to>
    <xdr:grpSp>
      <xdr:nvGrpSpPr>
        <xdr:cNvPr id="50" name="Group 49">
          <a:extLst>
            <a:ext uri="{FF2B5EF4-FFF2-40B4-BE49-F238E27FC236}">
              <a16:creationId xmlns:a16="http://schemas.microsoft.com/office/drawing/2014/main" id="{00000000-0008-0000-0700-000032000000}"/>
            </a:ext>
          </a:extLst>
        </xdr:cNvPr>
        <xdr:cNvGrpSpPr/>
      </xdr:nvGrpSpPr>
      <xdr:grpSpPr>
        <a:xfrm>
          <a:off x="23486268" y="15113934"/>
          <a:ext cx="7000536" cy="6088440"/>
          <a:chOff x="16056429" y="10630380"/>
          <a:chExt cx="5916632" cy="6073780"/>
        </a:xfrm>
      </xdr:grpSpPr>
      <xdr:pic>
        <xdr:nvPicPr>
          <xdr:cNvPr id="51" name="Picture 50" descr="The SCORS rating system graphic">
            <a:extLst>
              <a:ext uri="{FF2B5EF4-FFF2-40B4-BE49-F238E27FC236}">
                <a16:creationId xmlns:a16="http://schemas.microsoft.com/office/drawing/2014/main" id="{00000000-0008-0000-0700-000033000000}"/>
              </a:ext>
            </a:extLst>
          </xdr:cNvPr>
          <xdr:cNvPicPr>
            <a:picLocks noChangeAspect="1"/>
          </xdr:cNvPicPr>
        </xdr:nvPicPr>
        <xdr:blipFill rotWithShape="1">
          <a:blip xmlns:r="http://schemas.openxmlformats.org/officeDocument/2006/relationships" r:embed="rId9">
            <a:alphaModFix/>
          </a:blip>
          <a:srcRect l="16391" t="21538" r="32109" b="12828"/>
          <a:stretch/>
        </xdr:blipFill>
        <xdr:spPr>
          <a:xfrm>
            <a:off x="17458196" y="11501775"/>
            <a:ext cx="2534502" cy="4087634"/>
          </a:xfrm>
          <a:prstGeom prst="rect">
            <a:avLst/>
          </a:prstGeom>
        </xdr:spPr>
      </xdr:pic>
      <xdr:sp macro="" textlink="">
        <xdr:nvSpPr>
          <xdr:cNvPr id="52" name="Rectangle 51">
            <a:extLst>
              <a:ext uri="{FF2B5EF4-FFF2-40B4-BE49-F238E27FC236}">
                <a16:creationId xmlns:a16="http://schemas.microsoft.com/office/drawing/2014/main" id="{00000000-0008-0000-0700-000034000000}"/>
              </a:ext>
            </a:extLst>
          </xdr:cNvPr>
          <xdr:cNvSpPr/>
        </xdr:nvSpPr>
        <xdr:spPr>
          <a:xfrm>
            <a:off x="16056429" y="10630380"/>
            <a:ext cx="5916632" cy="6073780"/>
          </a:xfrm>
          <a:prstGeom prst="rect">
            <a:avLst/>
          </a:prstGeom>
          <a:no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53" name="Picture 52">
            <a:extLst>
              <a:ext uri="{FF2B5EF4-FFF2-40B4-BE49-F238E27FC236}">
                <a16:creationId xmlns:a16="http://schemas.microsoft.com/office/drawing/2014/main" id="{00000000-0008-0000-0700-000035000000}"/>
              </a:ext>
            </a:extLst>
          </xdr:cNvPr>
          <xdr:cNvPicPr>
            <a:picLocks noChangeAspect="1"/>
          </xdr:cNvPicPr>
        </xdr:nvPicPr>
        <xdr:blipFill>
          <a:blip xmlns:r="http://schemas.openxmlformats.org/officeDocument/2006/relationships" r:embed="rId10"/>
          <a:stretch>
            <a:fillRect/>
          </a:stretch>
        </xdr:blipFill>
        <xdr:spPr>
          <a:xfrm>
            <a:off x="18188350" y="10775935"/>
            <a:ext cx="1587762" cy="484363"/>
          </a:xfrm>
          <a:prstGeom prst="rect">
            <a:avLst/>
          </a:prstGeom>
        </xdr:spPr>
      </xdr:pic>
      <xdr:cxnSp macro="">
        <xdr:nvCxnSpPr>
          <xdr:cNvPr id="54" name="Straight Connector 53">
            <a:extLst>
              <a:ext uri="{FF2B5EF4-FFF2-40B4-BE49-F238E27FC236}">
                <a16:creationId xmlns:a16="http://schemas.microsoft.com/office/drawing/2014/main" id="{00000000-0008-0000-0700-000036000000}"/>
              </a:ext>
            </a:extLst>
          </xdr:cNvPr>
          <xdr:cNvCxnSpPr/>
        </xdr:nvCxnSpPr>
        <xdr:spPr>
          <a:xfrm flipH="1">
            <a:off x="16276694" y="11332957"/>
            <a:ext cx="5474420" cy="0"/>
          </a:xfrm>
          <a:prstGeom prst="line">
            <a:avLst/>
          </a:prstGeom>
          <a:no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cxnSp>
    </xdr:grpSp>
    <xdr:clientData/>
  </xdr:twoCellAnchor>
  <mc:AlternateContent xmlns:mc="http://schemas.openxmlformats.org/markup-compatibility/2006">
    <mc:Choice xmlns:a14="http://schemas.microsoft.com/office/drawing/2010/main" Requires="a14">
      <xdr:twoCellAnchor>
        <xdr:from>
          <xdr:col>3</xdr:col>
          <xdr:colOff>609600</xdr:colOff>
          <xdr:row>1</xdr:row>
          <xdr:rowOff>171450</xdr:rowOff>
        </xdr:from>
        <xdr:to>
          <xdr:col>3</xdr:col>
          <xdr:colOff>2305050</xdr:colOff>
          <xdr:row>3</xdr:row>
          <xdr:rowOff>38100</xdr:rowOff>
        </xdr:to>
        <xdr:sp macro="" textlink="">
          <xdr:nvSpPr>
            <xdr:cNvPr id="750594" name="Button 2" hidden="1">
              <a:extLst>
                <a:ext uri="{63B3BB69-23CF-44E3-9099-C40C66FF867C}">
                  <a14:compatExt spid="_x0000_s750594"/>
                </a:ext>
                <a:ext uri="{FF2B5EF4-FFF2-40B4-BE49-F238E27FC236}">
                  <a16:creationId xmlns:a16="http://schemas.microsoft.com/office/drawing/2014/main" id="{00000000-0008-0000-0700-000002740B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400" b="0" i="0" u="none" strike="noStrike" baseline="0">
                  <a:solidFill>
                    <a:srgbClr val="000000"/>
                  </a:solidFill>
                  <a:latin typeface="Swis721 Lt BT"/>
                </a:rPr>
                <a:t>Reset Default Values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18</xdr:col>
      <xdr:colOff>525418</xdr:colOff>
      <xdr:row>74</xdr:row>
      <xdr:rowOff>60007</xdr:rowOff>
    </xdr:from>
    <xdr:to>
      <xdr:col>22</xdr:col>
      <xdr:colOff>75775</xdr:colOff>
      <xdr:row>76</xdr:row>
      <xdr:rowOff>64450</xdr:rowOff>
    </xdr:to>
    <xdr:grpSp>
      <xdr:nvGrpSpPr>
        <xdr:cNvPr id="2" name="Group 1">
          <a:extLst>
            <a:ext uri="{FF2B5EF4-FFF2-40B4-BE49-F238E27FC236}">
              <a16:creationId xmlns:a16="http://schemas.microsoft.com/office/drawing/2014/main" id="{00000000-0008-0000-0800-000002000000}"/>
            </a:ext>
          </a:extLst>
        </xdr:cNvPr>
        <xdr:cNvGrpSpPr/>
      </xdr:nvGrpSpPr>
      <xdr:grpSpPr>
        <a:xfrm rot="10800000">
          <a:off x="27243043" y="19129057"/>
          <a:ext cx="1912557" cy="423543"/>
          <a:chOff x="25445516" y="16579644"/>
          <a:chExt cx="1830350" cy="353347"/>
        </a:xfrm>
        <a:solidFill>
          <a:schemeClr val="bg1"/>
        </a:solidFill>
      </xdr:grpSpPr>
      <xdr:sp macro="" textlink="">
        <xdr:nvSpPr>
          <xdr:cNvPr id="3" name="Arrow: Pentagon 2">
            <a:extLst>
              <a:ext uri="{FF2B5EF4-FFF2-40B4-BE49-F238E27FC236}">
                <a16:creationId xmlns:a16="http://schemas.microsoft.com/office/drawing/2014/main" id="{00000000-0008-0000-0800-000003000000}"/>
              </a:ext>
            </a:extLst>
          </xdr:cNvPr>
          <xdr:cNvSpPr/>
        </xdr:nvSpPr>
        <xdr:spPr>
          <a:xfrm rot="10800000">
            <a:off x="25685299" y="16579646"/>
            <a:ext cx="1590567" cy="352611"/>
          </a:xfrm>
          <a:prstGeom prst="homePlate">
            <a:avLst>
              <a:gd name="adj" fmla="val 57428"/>
            </a:avLst>
          </a:prstGeom>
          <a:grp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4" name="Flowchart: Collate 3">
            <a:extLst>
              <a:ext uri="{FF2B5EF4-FFF2-40B4-BE49-F238E27FC236}">
                <a16:creationId xmlns:a16="http://schemas.microsoft.com/office/drawing/2014/main" id="{00000000-0008-0000-0800-000004000000}"/>
              </a:ext>
            </a:extLst>
          </xdr:cNvPr>
          <xdr:cNvSpPr/>
        </xdr:nvSpPr>
        <xdr:spPr>
          <a:xfrm>
            <a:off x="25445516" y="16579644"/>
            <a:ext cx="487066" cy="353347"/>
          </a:xfrm>
          <a:prstGeom prst="flowChartCollate">
            <a:avLst/>
          </a:prstGeom>
          <a:grp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xdr:from>
      <xdr:col>18</xdr:col>
      <xdr:colOff>534277</xdr:colOff>
      <xdr:row>72</xdr:row>
      <xdr:rowOff>59846</xdr:rowOff>
    </xdr:from>
    <xdr:to>
      <xdr:col>22</xdr:col>
      <xdr:colOff>75775</xdr:colOff>
      <xdr:row>74</xdr:row>
      <xdr:rowOff>21321</xdr:rowOff>
    </xdr:to>
    <xdr:grpSp>
      <xdr:nvGrpSpPr>
        <xdr:cNvPr id="5" name="Group 4">
          <a:extLst>
            <a:ext uri="{FF2B5EF4-FFF2-40B4-BE49-F238E27FC236}">
              <a16:creationId xmlns:a16="http://schemas.microsoft.com/office/drawing/2014/main" id="{00000000-0008-0000-0800-000005000000}"/>
            </a:ext>
          </a:extLst>
        </xdr:cNvPr>
        <xdr:cNvGrpSpPr/>
      </xdr:nvGrpSpPr>
      <xdr:grpSpPr>
        <a:xfrm rot="10800000">
          <a:off x="27251902" y="18700271"/>
          <a:ext cx="1903698" cy="390100"/>
          <a:chOff x="25445516" y="16579644"/>
          <a:chExt cx="1830350" cy="353347"/>
        </a:xfrm>
        <a:solidFill>
          <a:schemeClr val="bg1"/>
        </a:solidFill>
      </xdr:grpSpPr>
      <xdr:sp macro="" textlink="">
        <xdr:nvSpPr>
          <xdr:cNvPr id="6" name="Arrow: Pentagon 5">
            <a:extLst>
              <a:ext uri="{FF2B5EF4-FFF2-40B4-BE49-F238E27FC236}">
                <a16:creationId xmlns:a16="http://schemas.microsoft.com/office/drawing/2014/main" id="{00000000-0008-0000-0800-000006000000}"/>
              </a:ext>
            </a:extLst>
          </xdr:cNvPr>
          <xdr:cNvSpPr/>
        </xdr:nvSpPr>
        <xdr:spPr>
          <a:xfrm rot="10800000">
            <a:off x="25685299" y="16579646"/>
            <a:ext cx="1590567" cy="352611"/>
          </a:xfrm>
          <a:prstGeom prst="homePlate">
            <a:avLst>
              <a:gd name="adj" fmla="val 57428"/>
            </a:avLst>
          </a:prstGeom>
          <a:grpFill/>
          <a:ln w="3175">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7" name="Flowchart: Collate 6">
            <a:extLst>
              <a:ext uri="{FF2B5EF4-FFF2-40B4-BE49-F238E27FC236}">
                <a16:creationId xmlns:a16="http://schemas.microsoft.com/office/drawing/2014/main" id="{00000000-0008-0000-0800-000007000000}"/>
              </a:ext>
            </a:extLst>
          </xdr:cNvPr>
          <xdr:cNvSpPr/>
        </xdr:nvSpPr>
        <xdr:spPr>
          <a:xfrm>
            <a:off x="25445516" y="16579644"/>
            <a:ext cx="487066" cy="353347"/>
          </a:xfrm>
          <a:prstGeom prst="flowChartCollate">
            <a:avLst/>
          </a:prstGeom>
          <a:grpFill/>
          <a:ln w="3175">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xdr:from>
      <xdr:col>18</xdr:col>
      <xdr:colOff>534408</xdr:colOff>
      <xdr:row>70</xdr:row>
      <xdr:rowOff>96514</xdr:rowOff>
    </xdr:from>
    <xdr:to>
      <xdr:col>22</xdr:col>
      <xdr:colOff>75775</xdr:colOff>
      <xdr:row>72</xdr:row>
      <xdr:rowOff>22005</xdr:rowOff>
    </xdr:to>
    <xdr:grpSp>
      <xdr:nvGrpSpPr>
        <xdr:cNvPr id="8" name="Group 7">
          <a:extLst>
            <a:ext uri="{FF2B5EF4-FFF2-40B4-BE49-F238E27FC236}">
              <a16:creationId xmlns:a16="http://schemas.microsoft.com/office/drawing/2014/main" id="{00000000-0008-0000-0800-000008000000}"/>
            </a:ext>
          </a:extLst>
        </xdr:cNvPr>
        <xdr:cNvGrpSpPr/>
      </xdr:nvGrpSpPr>
      <xdr:grpSpPr>
        <a:xfrm rot="10800000">
          <a:off x="27252033" y="18279739"/>
          <a:ext cx="1903567" cy="382691"/>
          <a:chOff x="25445516" y="16579644"/>
          <a:chExt cx="1830350" cy="353347"/>
        </a:xfrm>
        <a:solidFill>
          <a:schemeClr val="bg1"/>
        </a:solidFill>
      </xdr:grpSpPr>
      <xdr:sp macro="" textlink="">
        <xdr:nvSpPr>
          <xdr:cNvPr id="9" name="Arrow: Pentagon 8">
            <a:extLst>
              <a:ext uri="{FF2B5EF4-FFF2-40B4-BE49-F238E27FC236}">
                <a16:creationId xmlns:a16="http://schemas.microsoft.com/office/drawing/2014/main" id="{00000000-0008-0000-0800-000009000000}"/>
              </a:ext>
            </a:extLst>
          </xdr:cNvPr>
          <xdr:cNvSpPr/>
        </xdr:nvSpPr>
        <xdr:spPr>
          <a:xfrm rot="10800000">
            <a:off x="25685299" y="16579646"/>
            <a:ext cx="1590567" cy="352611"/>
          </a:xfrm>
          <a:prstGeom prst="homePlate">
            <a:avLst>
              <a:gd name="adj" fmla="val 57428"/>
            </a:avLst>
          </a:prstGeom>
          <a:grp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10" name="Flowchart: Collate 9">
            <a:extLst>
              <a:ext uri="{FF2B5EF4-FFF2-40B4-BE49-F238E27FC236}">
                <a16:creationId xmlns:a16="http://schemas.microsoft.com/office/drawing/2014/main" id="{00000000-0008-0000-0800-00000A000000}"/>
              </a:ext>
            </a:extLst>
          </xdr:cNvPr>
          <xdr:cNvSpPr/>
        </xdr:nvSpPr>
        <xdr:spPr>
          <a:xfrm>
            <a:off x="25445516" y="16579644"/>
            <a:ext cx="487066" cy="353347"/>
          </a:xfrm>
          <a:prstGeom prst="flowChartCollate">
            <a:avLst/>
          </a:prstGeom>
          <a:grp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xdr:from>
      <xdr:col>18</xdr:col>
      <xdr:colOff>532134</xdr:colOff>
      <xdr:row>68</xdr:row>
      <xdr:rowOff>72761</xdr:rowOff>
    </xdr:from>
    <xdr:to>
      <xdr:col>22</xdr:col>
      <xdr:colOff>75775</xdr:colOff>
      <xdr:row>70</xdr:row>
      <xdr:rowOff>57519</xdr:rowOff>
    </xdr:to>
    <xdr:grpSp>
      <xdr:nvGrpSpPr>
        <xdr:cNvPr id="11" name="Group 10">
          <a:extLst>
            <a:ext uri="{FF2B5EF4-FFF2-40B4-BE49-F238E27FC236}">
              <a16:creationId xmlns:a16="http://schemas.microsoft.com/office/drawing/2014/main" id="{00000000-0008-0000-0800-00000B000000}"/>
            </a:ext>
          </a:extLst>
        </xdr:cNvPr>
        <xdr:cNvGrpSpPr/>
      </xdr:nvGrpSpPr>
      <xdr:grpSpPr>
        <a:xfrm rot="10800000">
          <a:off x="27249759" y="17817836"/>
          <a:ext cx="1905841" cy="422908"/>
          <a:chOff x="25445516" y="16579644"/>
          <a:chExt cx="1830350" cy="353347"/>
        </a:xfrm>
        <a:solidFill>
          <a:schemeClr val="bg1"/>
        </a:solidFill>
      </xdr:grpSpPr>
      <xdr:sp macro="" textlink="">
        <xdr:nvSpPr>
          <xdr:cNvPr id="12" name="Arrow: Pentagon 11">
            <a:extLst>
              <a:ext uri="{FF2B5EF4-FFF2-40B4-BE49-F238E27FC236}">
                <a16:creationId xmlns:a16="http://schemas.microsoft.com/office/drawing/2014/main" id="{00000000-0008-0000-0800-00000C000000}"/>
              </a:ext>
            </a:extLst>
          </xdr:cNvPr>
          <xdr:cNvSpPr/>
        </xdr:nvSpPr>
        <xdr:spPr>
          <a:xfrm rot="10800000">
            <a:off x="25685299" y="16579646"/>
            <a:ext cx="1590567" cy="352611"/>
          </a:xfrm>
          <a:prstGeom prst="homePlate">
            <a:avLst>
              <a:gd name="adj" fmla="val 57428"/>
            </a:avLst>
          </a:prstGeom>
          <a:grp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13" name="Flowchart: Collate 12">
            <a:extLst>
              <a:ext uri="{FF2B5EF4-FFF2-40B4-BE49-F238E27FC236}">
                <a16:creationId xmlns:a16="http://schemas.microsoft.com/office/drawing/2014/main" id="{00000000-0008-0000-0800-00000D000000}"/>
              </a:ext>
            </a:extLst>
          </xdr:cNvPr>
          <xdr:cNvSpPr/>
        </xdr:nvSpPr>
        <xdr:spPr>
          <a:xfrm>
            <a:off x="25445516" y="16579644"/>
            <a:ext cx="487066" cy="353347"/>
          </a:xfrm>
          <a:prstGeom prst="flowChartCollate">
            <a:avLst/>
          </a:prstGeom>
          <a:grp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xdr:from>
      <xdr:col>18</xdr:col>
      <xdr:colOff>532400</xdr:colOff>
      <xdr:row>66</xdr:row>
      <xdr:rowOff>60007</xdr:rowOff>
    </xdr:from>
    <xdr:to>
      <xdr:col>22</xdr:col>
      <xdr:colOff>75775</xdr:colOff>
      <xdr:row>68</xdr:row>
      <xdr:rowOff>57888</xdr:rowOff>
    </xdr:to>
    <xdr:grpSp>
      <xdr:nvGrpSpPr>
        <xdr:cNvPr id="14" name="Group 13">
          <a:extLst>
            <a:ext uri="{FF2B5EF4-FFF2-40B4-BE49-F238E27FC236}">
              <a16:creationId xmlns:a16="http://schemas.microsoft.com/office/drawing/2014/main" id="{00000000-0008-0000-0800-00000E000000}"/>
            </a:ext>
          </a:extLst>
        </xdr:cNvPr>
        <xdr:cNvGrpSpPr/>
      </xdr:nvGrpSpPr>
      <xdr:grpSpPr>
        <a:xfrm rot="10800000">
          <a:off x="27250025" y="17376457"/>
          <a:ext cx="1905575" cy="426506"/>
          <a:chOff x="25445516" y="16579644"/>
          <a:chExt cx="1830350" cy="353347"/>
        </a:xfrm>
        <a:solidFill>
          <a:schemeClr val="bg1"/>
        </a:solidFill>
      </xdr:grpSpPr>
      <xdr:sp macro="" textlink="">
        <xdr:nvSpPr>
          <xdr:cNvPr id="15" name="Arrow: Pentagon 14">
            <a:extLst>
              <a:ext uri="{FF2B5EF4-FFF2-40B4-BE49-F238E27FC236}">
                <a16:creationId xmlns:a16="http://schemas.microsoft.com/office/drawing/2014/main" id="{00000000-0008-0000-0800-00000F000000}"/>
              </a:ext>
            </a:extLst>
          </xdr:cNvPr>
          <xdr:cNvSpPr/>
        </xdr:nvSpPr>
        <xdr:spPr>
          <a:xfrm rot="10800000">
            <a:off x="25685299" y="16579646"/>
            <a:ext cx="1590567" cy="352611"/>
          </a:xfrm>
          <a:prstGeom prst="homePlate">
            <a:avLst>
              <a:gd name="adj" fmla="val 57428"/>
            </a:avLst>
          </a:prstGeom>
          <a:grp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16" name="Flowchart: Collate 15">
            <a:extLst>
              <a:ext uri="{FF2B5EF4-FFF2-40B4-BE49-F238E27FC236}">
                <a16:creationId xmlns:a16="http://schemas.microsoft.com/office/drawing/2014/main" id="{00000000-0008-0000-0800-000010000000}"/>
              </a:ext>
            </a:extLst>
          </xdr:cNvPr>
          <xdr:cNvSpPr/>
        </xdr:nvSpPr>
        <xdr:spPr>
          <a:xfrm>
            <a:off x="25445516" y="16579644"/>
            <a:ext cx="487066" cy="353347"/>
          </a:xfrm>
          <a:prstGeom prst="flowChartCollate">
            <a:avLst/>
          </a:prstGeom>
          <a:grp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xdr:from>
      <xdr:col>18</xdr:col>
      <xdr:colOff>532152</xdr:colOff>
      <xdr:row>64</xdr:row>
      <xdr:rowOff>58052</xdr:rowOff>
    </xdr:from>
    <xdr:to>
      <xdr:col>22</xdr:col>
      <xdr:colOff>75775</xdr:colOff>
      <xdr:row>66</xdr:row>
      <xdr:rowOff>58188</xdr:rowOff>
    </xdr:to>
    <xdr:grpSp>
      <xdr:nvGrpSpPr>
        <xdr:cNvPr id="17" name="Group 16">
          <a:extLst>
            <a:ext uri="{FF2B5EF4-FFF2-40B4-BE49-F238E27FC236}">
              <a16:creationId xmlns:a16="http://schemas.microsoft.com/office/drawing/2014/main" id="{00000000-0008-0000-0800-000011000000}"/>
            </a:ext>
          </a:extLst>
        </xdr:cNvPr>
        <xdr:cNvGrpSpPr/>
      </xdr:nvGrpSpPr>
      <xdr:grpSpPr>
        <a:xfrm rot="10800000">
          <a:off x="27249777" y="16936352"/>
          <a:ext cx="1905823" cy="438286"/>
          <a:chOff x="25445516" y="16579644"/>
          <a:chExt cx="1830350" cy="353347"/>
        </a:xfrm>
        <a:solidFill>
          <a:schemeClr val="bg1"/>
        </a:solidFill>
      </xdr:grpSpPr>
      <xdr:sp macro="" textlink="">
        <xdr:nvSpPr>
          <xdr:cNvPr id="18" name="Arrow: Pentagon 17">
            <a:extLst>
              <a:ext uri="{FF2B5EF4-FFF2-40B4-BE49-F238E27FC236}">
                <a16:creationId xmlns:a16="http://schemas.microsoft.com/office/drawing/2014/main" id="{00000000-0008-0000-0800-000012000000}"/>
              </a:ext>
            </a:extLst>
          </xdr:cNvPr>
          <xdr:cNvSpPr/>
        </xdr:nvSpPr>
        <xdr:spPr>
          <a:xfrm rot="10800000">
            <a:off x="25685299" y="16579646"/>
            <a:ext cx="1590567" cy="352611"/>
          </a:xfrm>
          <a:prstGeom prst="homePlate">
            <a:avLst>
              <a:gd name="adj" fmla="val 57428"/>
            </a:avLst>
          </a:prstGeom>
          <a:grp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19" name="Flowchart: Collate 18">
            <a:extLst>
              <a:ext uri="{FF2B5EF4-FFF2-40B4-BE49-F238E27FC236}">
                <a16:creationId xmlns:a16="http://schemas.microsoft.com/office/drawing/2014/main" id="{00000000-0008-0000-0800-000013000000}"/>
              </a:ext>
            </a:extLst>
          </xdr:cNvPr>
          <xdr:cNvSpPr/>
        </xdr:nvSpPr>
        <xdr:spPr>
          <a:xfrm>
            <a:off x="25445516" y="16579644"/>
            <a:ext cx="487066" cy="353347"/>
          </a:xfrm>
          <a:prstGeom prst="flowChartCollate">
            <a:avLst/>
          </a:prstGeom>
          <a:grp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xdr:from>
      <xdr:col>18</xdr:col>
      <xdr:colOff>482622</xdr:colOff>
      <xdr:row>62</xdr:row>
      <xdr:rowOff>96734</xdr:rowOff>
    </xdr:from>
    <xdr:to>
      <xdr:col>22</xdr:col>
      <xdr:colOff>75775</xdr:colOff>
      <xdr:row>64</xdr:row>
      <xdr:rowOff>20320</xdr:rowOff>
    </xdr:to>
    <xdr:grpSp>
      <xdr:nvGrpSpPr>
        <xdr:cNvPr id="20" name="Group 19">
          <a:extLst>
            <a:ext uri="{FF2B5EF4-FFF2-40B4-BE49-F238E27FC236}">
              <a16:creationId xmlns:a16="http://schemas.microsoft.com/office/drawing/2014/main" id="{00000000-0008-0000-0800-000014000000}"/>
            </a:ext>
          </a:extLst>
        </xdr:cNvPr>
        <xdr:cNvGrpSpPr/>
      </xdr:nvGrpSpPr>
      <xdr:grpSpPr>
        <a:xfrm rot="10800000">
          <a:off x="27200247" y="16517834"/>
          <a:ext cx="1955353" cy="380786"/>
          <a:chOff x="25445516" y="16579644"/>
          <a:chExt cx="1830350" cy="353347"/>
        </a:xfrm>
        <a:solidFill>
          <a:schemeClr val="bg1"/>
        </a:solidFill>
      </xdr:grpSpPr>
      <xdr:sp macro="" textlink="">
        <xdr:nvSpPr>
          <xdr:cNvPr id="21" name="Arrow: Pentagon 20">
            <a:extLst>
              <a:ext uri="{FF2B5EF4-FFF2-40B4-BE49-F238E27FC236}">
                <a16:creationId xmlns:a16="http://schemas.microsoft.com/office/drawing/2014/main" id="{00000000-0008-0000-0800-000015000000}"/>
              </a:ext>
            </a:extLst>
          </xdr:cNvPr>
          <xdr:cNvSpPr/>
        </xdr:nvSpPr>
        <xdr:spPr>
          <a:xfrm rot="10800000">
            <a:off x="25685299" y="16579646"/>
            <a:ext cx="1590567" cy="352611"/>
          </a:xfrm>
          <a:prstGeom prst="homePlate">
            <a:avLst>
              <a:gd name="adj" fmla="val 57428"/>
            </a:avLst>
          </a:prstGeom>
          <a:grp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22" name="Flowchart: Collate 21">
            <a:extLst>
              <a:ext uri="{FF2B5EF4-FFF2-40B4-BE49-F238E27FC236}">
                <a16:creationId xmlns:a16="http://schemas.microsoft.com/office/drawing/2014/main" id="{00000000-0008-0000-0800-000016000000}"/>
              </a:ext>
            </a:extLst>
          </xdr:cNvPr>
          <xdr:cNvSpPr/>
        </xdr:nvSpPr>
        <xdr:spPr>
          <a:xfrm>
            <a:off x="25445516" y="16579644"/>
            <a:ext cx="487066" cy="353347"/>
          </a:xfrm>
          <a:prstGeom prst="flowChartCollate">
            <a:avLst/>
          </a:prstGeom>
          <a:grp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xdr:from>
      <xdr:col>18</xdr:col>
      <xdr:colOff>534057</xdr:colOff>
      <xdr:row>60</xdr:row>
      <xdr:rowOff>170815</xdr:rowOff>
    </xdr:from>
    <xdr:to>
      <xdr:col>22</xdr:col>
      <xdr:colOff>75775</xdr:colOff>
      <xdr:row>62</xdr:row>
      <xdr:rowOff>19048</xdr:rowOff>
    </xdr:to>
    <xdr:grpSp>
      <xdr:nvGrpSpPr>
        <xdr:cNvPr id="23" name="Group 22">
          <a:extLst>
            <a:ext uri="{FF2B5EF4-FFF2-40B4-BE49-F238E27FC236}">
              <a16:creationId xmlns:a16="http://schemas.microsoft.com/office/drawing/2014/main" id="{00000000-0008-0000-0800-000017000000}"/>
            </a:ext>
          </a:extLst>
        </xdr:cNvPr>
        <xdr:cNvGrpSpPr/>
      </xdr:nvGrpSpPr>
      <xdr:grpSpPr>
        <a:xfrm rot="10800000">
          <a:off x="27251682" y="16077565"/>
          <a:ext cx="1903918" cy="362583"/>
          <a:chOff x="25445516" y="16579644"/>
          <a:chExt cx="1830350" cy="353347"/>
        </a:xfrm>
        <a:solidFill>
          <a:schemeClr val="bg1"/>
        </a:solidFill>
      </xdr:grpSpPr>
      <xdr:sp macro="" textlink="">
        <xdr:nvSpPr>
          <xdr:cNvPr id="24" name="Arrow: Pentagon 23">
            <a:extLst>
              <a:ext uri="{FF2B5EF4-FFF2-40B4-BE49-F238E27FC236}">
                <a16:creationId xmlns:a16="http://schemas.microsoft.com/office/drawing/2014/main" id="{00000000-0008-0000-0800-000018000000}"/>
              </a:ext>
            </a:extLst>
          </xdr:cNvPr>
          <xdr:cNvSpPr/>
        </xdr:nvSpPr>
        <xdr:spPr>
          <a:xfrm rot="10800000">
            <a:off x="25685299" y="16579646"/>
            <a:ext cx="1590567" cy="352611"/>
          </a:xfrm>
          <a:prstGeom prst="homePlate">
            <a:avLst>
              <a:gd name="adj" fmla="val 57428"/>
            </a:avLst>
          </a:prstGeom>
          <a:grp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25" name="Flowchart: Collate 24">
            <a:extLst>
              <a:ext uri="{FF2B5EF4-FFF2-40B4-BE49-F238E27FC236}">
                <a16:creationId xmlns:a16="http://schemas.microsoft.com/office/drawing/2014/main" id="{00000000-0008-0000-0800-000019000000}"/>
              </a:ext>
            </a:extLst>
          </xdr:cNvPr>
          <xdr:cNvSpPr/>
        </xdr:nvSpPr>
        <xdr:spPr>
          <a:xfrm>
            <a:off x="25445516" y="16579644"/>
            <a:ext cx="487066" cy="353347"/>
          </a:xfrm>
          <a:prstGeom prst="flowChartCollate">
            <a:avLst/>
          </a:prstGeom>
          <a:grp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21</xdr:col>
      <xdr:colOff>525543</xdr:colOff>
      <xdr:row>1</xdr:row>
      <xdr:rowOff>57221</xdr:rowOff>
    </xdr:from>
    <xdr:to>
      <xdr:col>23</xdr:col>
      <xdr:colOff>1444246</xdr:colOff>
      <xdr:row>4</xdr:row>
      <xdr:rowOff>2999</xdr:rowOff>
    </xdr:to>
    <xdr:pic>
      <xdr:nvPicPr>
        <xdr:cNvPr id="26" name="Picture 25">
          <a:extLst>
            <a:ext uri="{FF2B5EF4-FFF2-40B4-BE49-F238E27FC236}">
              <a16:creationId xmlns:a16="http://schemas.microsoft.com/office/drawing/2014/main" id="{00000000-0008-0000-0800-00001A000000}"/>
            </a:ext>
          </a:extLst>
        </xdr:cNvPr>
        <xdr:cNvPicPr>
          <a:picLocks noChangeAspect="1"/>
        </xdr:cNvPicPr>
      </xdr:nvPicPr>
      <xdr:blipFill>
        <a:blip xmlns:r="http://schemas.openxmlformats.org/officeDocument/2006/relationships" r:embed="rId1"/>
        <a:stretch>
          <a:fillRect/>
        </a:stretch>
      </xdr:blipFill>
      <xdr:spPr>
        <a:xfrm>
          <a:off x="29012913" y="186761"/>
          <a:ext cx="2768458" cy="730638"/>
        </a:xfrm>
        <a:prstGeom prst="rect">
          <a:avLst/>
        </a:prstGeom>
      </xdr:spPr>
    </xdr:pic>
    <xdr:clientData/>
  </xdr:twoCellAnchor>
  <xdr:twoCellAnchor>
    <xdr:from>
      <xdr:col>2</xdr:col>
      <xdr:colOff>430947</xdr:colOff>
      <xdr:row>46</xdr:row>
      <xdr:rowOff>203078</xdr:rowOff>
    </xdr:from>
    <xdr:to>
      <xdr:col>2</xdr:col>
      <xdr:colOff>2013169</xdr:colOff>
      <xdr:row>53</xdr:row>
      <xdr:rowOff>53423</xdr:rowOff>
    </xdr:to>
    <xdr:grpSp>
      <xdr:nvGrpSpPr>
        <xdr:cNvPr id="27" name="Group 26">
          <a:extLst>
            <a:ext uri="{FF2B5EF4-FFF2-40B4-BE49-F238E27FC236}">
              <a16:creationId xmlns:a16="http://schemas.microsoft.com/office/drawing/2014/main" id="{00000000-0008-0000-0800-00001B000000}"/>
            </a:ext>
          </a:extLst>
        </xdr:cNvPr>
        <xdr:cNvGrpSpPr/>
      </xdr:nvGrpSpPr>
      <xdr:grpSpPr>
        <a:xfrm>
          <a:off x="2212122" y="12052178"/>
          <a:ext cx="1582222" cy="1688670"/>
          <a:chOff x="2392280" y="11876102"/>
          <a:chExt cx="1578412" cy="1687309"/>
        </a:xfrm>
      </xdr:grpSpPr>
      <xdr:pic>
        <xdr:nvPicPr>
          <xdr:cNvPr id="28" name="Graphic 27" descr="Cloud">
            <a:extLst>
              <a:ext uri="{FF2B5EF4-FFF2-40B4-BE49-F238E27FC236}">
                <a16:creationId xmlns:a16="http://schemas.microsoft.com/office/drawing/2014/main" id="{00000000-0008-0000-0800-00001C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2392280" y="11876102"/>
            <a:ext cx="1578412" cy="1578687"/>
          </a:xfrm>
          <a:prstGeom prst="rect">
            <a:avLst/>
          </a:prstGeom>
        </xdr:spPr>
      </xdr:pic>
      <xdr:sp macro="" textlink="">
        <xdr:nvSpPr>
          <xdr:cNvPr id="29" name="TextBox 28">
            <a:extLst>
              <a:ext uri="{FF2B5EF4-FFF2-40B4-BE49-F238E27FC236}">
                <a16:creationId xmlns:a16="http://schemas.microsoft.com/office/drawing/2014/main" id="{00000000-0008-0000-0800-00001D000000}"/>
              </a:ext>
            </a:extLst>
          </xdr:cNvPr>
          <xdr:cNvSpPr txBox="1"/>
        </xdr:nvSpPr>
        <xdr:spPr>
          <a:xfrm>
            <a:off x="2791841" y="12529884"/>
            <a:ext cx="851952" cy="3577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GB" sz="1800" b="1">
                <a:solidFill>
                  <a:schemeClr val="bg1"/>
                </a:solidFill>
              </a:rPr>
              <a:t>CO</a:t>
            </a:r>
            <a:r>
              <a:rPr lang="en-GB" sz="1800" b="1" baseline="-25000">
                <a:solidFill>
                  <a:schemeClr val="bg1"/>
                </a:solidFill>
              </a:rPr>
              <a:t>2</a:t>
            </a:r>
            <a:r>
              <a:rPr lang="en-GB" sz="1800" b="1">
                <a:solidFill>
                  <a:schemeClr val="bg1"/>
                </a:solidFill>
              </a:rPr>
              <a:t>e</a:t>
            </a:r>
          </a:p>
        </xdr:txBody>
      </xdr:sp>
      <xdr:sp macro="" textlink="">
        <xdr:nvSpPr>
          <xdr:cNvPr id="30" name="TextBox 29">
            <a:extLst>
              <a:ext uri="{FF2B5EF4-FFF2-40B4-BE49-F238E27FC236}">
                <a16:creationId xmlns:a16="http://schemas.microsoft.com/office/drawing/2014/main" id="{00000000-0008-0000-0800-00001E000000}"/>
              </a:ext>
            </a:extLst>
          </xdr:cNvPr>
          <xdr:cNvSpPr txBox="1"/>
        </xdr:nvSpPr>
        <xdr:spPr>
          <a:xfrm>
            <a:off x="2585265" y="13117007"/>
            <a:ext cx="1202637" cy="4464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en-GB" sz="1200" b="0">
                <a:solidFill>
                  <a:schemeClr val="bg1">
                    <a:lumMod val="50000"/>
                  </a:schemeClr>
                </a:solidFill>
              </a:rPr>
              <a:t>Substructure &amp;</a:t>
            </a:r>
          </a:p>
          <a:p>
            <a:pPr algn="ctr"/>
            <a:r>
              <a:rPr lang="en-GB" sz="1200" b="0">
                <a:solidFill>
                  <a:schemeClr val="bg1">
                    <a:lumMod val="50000"/>
                  </a:schemeClr>
                </a:solidFill>
              </a:rPr>
              <a:t>Superstructure</a:t>
            </a:r>
          </a:p>
        </xdr:txBody>
      </xdr:sp>
    </xdr:grpSp>
    <xdr:clientData/>
  </xdr:twoCellAnchor>
  <xdr:oneCellAnchor>
    <xdr:from>
      <xdr:col>5</xdr:col>
      <xdr:colOff>1055254</xdr:colOff>
      <xdr:row>45</xdr:row>
      <xdr:rowOff>62345</xdr:rowOff>
    </xdr:from>
    <xdr:ext cx="65" cy="172227"/>
    <xdr:sp macro="" textlink="">
      <xdr:nvSpPr>
        <xdr:cNvPr id="31" name="TextBox 30">
          <a:extLst>
            <a:ext uri="{FF2B5EF4-FFF2-40B4-BE49-F238E27FC236}">
              <a16:creationId xmlns:a16="http://schemas.microsoft.com/office/drawing/2014/main" id="{00000000-0008-0000-0800-00001F000000}"/>
            </a:ext>
          </a:extLst>
        </xdr:cNvPr>
        <xdr:cNvSpPr txBox="1"/>
      </xdr:nvSpPr>
      <xdr:spPr>
        <a:xfrm>
          <a:off x="10671694" y="1165046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GB" sz="1100"/>
        </a:p>
      </xdr:txBody>
    </xdr:sp>
    <xdr:clientData/>
  </xdr:oneCellAnchor>
  <xdr:twoCellAnchor>
    <xdr:from>
      <xdr:col>0</xdr:col>
      <xdr:colOff>203291</xdr:colOff>
      <xdr:row>56</xdr:row>
      <xdr:rowOff>170497</xdr:rowOff>
    </xdr:from>
    <xdr:to>
      <xdr:col>4</xdr:col>
      <xdr:colOff>721178</xdr:colOff>
      <xdr:row>77</xdr:row>
      <xdr:rowOff>258535</xdr:rowOff>
    </xdr:to>
    <xdr:graphicFrame macro="">
      <xdr:nvGraphicFramePr>
        <xdr:cNvPr id="32" name="Chart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276225</xdr:colOff>
          <xdr:row>2</xdr:row>
          <xdr:rowOff>9525</xdr:rowOff>
        </xdr:from>
        <xdr:to>
          <xdr:col>2</xdr:col>
          <xdr:colOff>2076450</xdr:colOff>
          <xdr:row>2</xdr:row>
          <xdr:rowOff>314325</xdr:rowOff>
        </xdr:to>
        <xdr:sp macro="" textlink="">
          <xdr:nvSpPr>
            <xdr:cNvPr id="751617" name="Button 1" descr="Print Page- PDF" hidden="1">
              <a:extLst>
                <a:ext uri="{63B3BB69-23CF-44E3-9099-C40C66FF867C}">
                  <a14:compatExt spid="_x0000_s751617"/>
                </a:ext>
                <a:ext uri="{FF2B5EF4-FFF2-40B4-BE49-F238E27FC236}">
                  <a16:creationId xmlns:a16="http://schemas.microsoft.com/office/drawing/2014/main" id="{00000000-0008-0000-0800-000001780B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800" b="0" i="0" u="none" strike="noStrike" baseline="0">
                  <a:solidFill>
                    <a:srgbClr val="000000"/>
                  </a:solidFill>
                  <a:latin typeface="Swis721 Lt BT"/>
                </a:rPr>
                <a:t>Print Preview</a:t>
              </a:r>
            </a:p>
          </xdr:txBody>
        </xdr:sp>
        <xdr:clientData fPrintsWithSheet="0"/>
      </xdr:twoCellAnchor>
    </mc:Choice>
    <mc:Fallback/>
  </mc:AlternateContent>
  <xdr:twoCellAnchor>
    <xdr:from>
      <xdr:col>4</xdr:col>
      <xdr:colOff>1572376</xdr:colOff>
      <xdr:row>56</xdr:row>
      <xdr:rowOff>221928</xdr:rowOff>
    </xdr:from>
    <xdr:to>
      <xdr:col>12</xdr:col>
      <xdr:colOff>1301788</xdr:colOff>
      <xdr:row>70</xdr:row>
      <xdr:rowOff>19693</xdr:rowOff>
    </xdr:to>
    <xdr:grpSp>
      <xdr:nvGrpSpPr>
        <xdr:cNvPr id="33" name="Group 32">
          <a:extLst>
            <a:ext uri="{FF2B5EF4-FFF2-40B4-BE49-F238E27FC236}">
              <a16:creationId xmlns:a16="http://schemas.microsoft.com/office/drawing/2014/main" id="{00000000-0008-0000-0800-000021000000}"/>
            </a:ext>
          </a:extLst>
        </xdr:cNvPr>
        <xdr:cNvGrpSpPr/>
      </xdr:nvGrpSpPr>
      <xdr:grpSpPr>
        <a:xfrm>
          <a:off x="8744701" y="14652303"/>
          <a:ext cx="12702462" cy="3550615"/>
          <a:chOff x="9291906" y="10133545"/>
          <a:chExt cx="8030936" cy="3520057"/>
        </a:xfrm>
      </xdr:grpSpPr>
      <xdr:grpSp>
        <xdr:nvGrpSpPr>
          <xdr:cNvPr id="34" name="Group 33">
            <a:extLst>
              <a:ext uri="{FF2B5EF4-FFF2-40B4-BE49-F238E27FC236}">
                <a16:creationId xmlns:a16="http://schemas.microsoft.com/office/drawing/2014/main" id="{00000000-0008-0000-0800-000022000000}"/>
              </a:ext>
            </a:extLst>
          </xdr:cNvPr>
          <xdr:cNvGrpSpPr/>
        </xdr:nvGrpSpPr>
        <xdr:grpSpPr>
          <a:xfrm>
            <a:off x="9291906" y="10133545"/>
            <a:ext cx="8030936" cy="3520057"/>
            <a:chOff x="10759888" y="10509717"/>
            <a:chExt cx="7684994" cy="2063022"/>
          </a:xfrm>
        </xdr:grpSpPr>
        <xdr:sp macro="" textlink="">
          <xdr:nvSpPr>
            <xdr:cNvPr id="38" name="TextBox 37">
              <a:extLst>
                <a:ext uri="{FF2B5EF4-FFF2-40B4-BE49-F238E27FC236}">
                  <a16:creationId xmlns:a16="http://schemas.microsoft.com/office/drawing/2014/main" id="{00000000-0008-0000-0800-000026000000}"/>
                </a:ext>
              </a:extLst>
            </xdr:cNvPr>
            <xdr:cNvSpPr txBox="1"/>
          </xdr:nvSpPr>
          <xdr:spPr>
            <a:xfrm>
              <a:off x="10759888" y="10509717"/>
              <a:ext cx="7684994" cy="6961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000" b="1">
                  <a:solidFill>
                    <a:srgbClr val="269C6F"/>
                  </a:solidFill>
                  <a:latin typeface="Arial" panose="020B0604020202020204" pitchFamily="34" charset="0"/>
                  <a:cs typeface="Arial" panose="020B0604020202020204" pitchFamily="34" charset="0"/>
                </a:rPr>
                <a:t>This project</a:t>
              </a:r>
              <a:r>
                <a:rPr lang="en-GB" sz="2000" b="1" baseline="0">
                  <a:solidFill>
                    <a:srgbClr val="269C6F"/>
                  </a:solidFill>
                  <a:latin typeface="Arial" panose="020B0604020202020204" pitchFamily="34" charset="0"/>
                  <a:cs typeface="Arial" panose="020B0604020202020204" pitchFamily="34" charset="0"/>
                </a:rPr>
                <a:t> scheme releases carbon equivalent to: </a:t>
              </a:r>
              <a:endParaRPr lang="en-GB" sz="2000" b="1">
                <a:solidFill>
                  <a:srgbClr val="269C6F"/>
                </a:solidFill>
                <a:latin typeface="Arial" panose="020B0604020202020204" pitchFamily="34" charset="0"/>
                <a:cs typeface="Arial" panose="020B0604020202020204" pitchFamily="34" charset="0"/>
              </a:endParaRPr>
            </a:p>
          </xdr:txBody>
        </xdr:sp>
        <xdr:sp macro="" textlink="$AF$48">
          <xdr:nvSpPr>
            <xdr:cNvPr id="39" name="TextBox 38">
              <a:extLst>
                <a:ext uri="{FF2B5EF4-FFF2-40B4-BE49-F238E27FC236}">
                  <a16:creationId xmlns:a16="http://schemas.microsoft.com/office/drawing/2014/main" id="{00000000-0008-0000-0800-000027000000}"/>
                </a:ext>
              </a:extLst>
            </xdr:cNvPr>
            <xdr:cNvSpPr txBox="1"/>
          </xdr:nvSpPr>
          <xdr:spPr>
            <a:xfrm>
              <a:off x="11793458" y="11082361"/>
              <a:ext cx="6512817" cy="3508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089C6A2-3783-48AF-BCCD-5BB24CE1363E}" type="TxLink">
                <a:rPr lang="en-US" sz="1800" b="1" i="0" u="none" strike="noStrike">
                  <a:solidFill>
                    <a:schemeClr val="tx2"/>
                  </a:solidFill>
                  <a:latin typeface="Arial"/>
                  <a:cs typeface="Arial"/>
                </a:rPr>
                <a:pPr/>
                <a:t>0 one-way flights from London to New York</a:t>
              </a:fld>
              <a:endParaRPr lang="en-GB" sz="1800" b="1">
                <a:solidFill>
                  <a:schemeClr val="tx2"/>
                </a:solidFill>
                <a:latin typeface="HelveticaNeue" pitchFamily="2" charset="0"/>
                <a:cs typeface="Aharoni" panose="020B0604020202020204" pitchFamily="2" charset="-79"/>
              </a:endParaRPr>
            </a:p>
          </xdr:txBody>
        </xdr:sp>
        <xdr:sp macro="" textlink="$AF$49">
          <xdr:nvSpPr>
            <xdr:cNvPr id="40" name="TextBox 39">
              <a:extLst>
                <a:ext uri="{FF2B5EF4-FFF2-40B4-BE49-F238E27FC236}">
                  <a16:creationId xmlns:a16="http://schemas.microsoft.com/office/drawing/2014/main" id="{00000000-0008-0000-0800-000028000000}"/>
                </a:ext>
              </a:extLst>
            </xdr:cNvPr>
            <xdr:cNvSpPr txBox="1"/>
          </xdr:nvSpPr>
          <xdr:spPr>
            <a:xfrm>
              <a:off x="11793458" y="11626595"/>
              <a:ext cx="5594320" cy="4123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C8B555E-03DD-40F6-A9B8-68B5CC75624F}" type="TxLink">
                <a:rPr lang="en-US" sz="1800" b="1" i="0" u="none" strike="noStrike">
                  <a:solidFill>
                    <a:srgbClr val="4D4F53"/>
                  </a:solidFill>
                  <a:latin typeface="Arial"/>
                  <a:cs typeface="Arial"/>
                </a:rPr>
                <a:pPr/>
                <a:t>0 people's consumption of meat, dairy and beer for 1 year</a:t>
              </a:fld>
              <a:endParaRPr lang="en-GB" sz="1800" b="1">
                <a:solidFill>
                  <a:srgbClr val="4D4F53"/>
                </a:solidFill>
                <a:latin typeface="HelveticaNeue" pitchFamily="2" charset="0"/>
                <a:cs typeface="Aharoni" panose="020B0604020202020204" pitchFamily="2" charset="-79"/>
              </a:endParaRPr>
            </a:p>
          </xdr:txBody>
        </xdr:sp>
        <xdr:sp macro="" textlink="$AF$50">
          <xdr:nvSpPr>
            <xdr:cNvPr id="41" name="TextBox 40">
              <a:extLst>
                <a:ext uri="{FF2B5EF4-FFF2-40B4-BE49-F238E27FC236}">
                  <a16:creationId xmlns:a16="http://schemas.microsoft.com/office/drawing/2014/main" id="{00000000-0008-0000-0800-000029000000}"/>
                </a:ext>
              </a:extLst>
            </xdr:cNvPr>
            <xdr:cNvSpPr txBox="1"/>
          </xdr:nvSpPr>
          <xdr:spPr>
            <a:xfrm>
              <a:off x="11793458" y="12232290"/>
              <a:ext cx="5526462" cy="3404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31A3B82-4B28-412B-8837-8083A95AF1AB}" type="TxLink">
                <a:rPr lang="en-US" sz="1800" b="1" i="0" u="none" strike="noStrike">
                  <a:solidFill>
                    <a:srgbClr val="4D4F53"/>
                  </a:solidFill>
                  <a:latin typeface="Arial"/>
                  <a:cs typeface="Arial"/>
                </a:rPr>
                <a:pPr/>
                <a:t>0 average family cars running for 1 year</a:t>
              </a:fld>
              <a:endParaRPr lang="en-GB" sz="1800" b="1">
                <a:solidFill>
                  <a:srgbClr val="4D4F53"/>
                </a:solidFill>
                <a:latin typeface="HelveticaNeue" pitchFamily="2" charset="0"/>
                <a:cs typeface="Aharoni" panose="020B0604020202020204" pitchFamily="2" charset="-79"/>
              </a:endParaRPr>
            </a:p>
          </xdr:txBody>
        </xdr:sp>
      </xdr:grpSp>
      <xdr:pic>
        <xdr:nvPicPr>
          <xdr:cNvPr id="35" name="Picture 34">
            <a:extLst>
              <a:ext uri="{FF2B5EF4-FFF2-40B4-BE49-F238E27FC236}">
                <a16:creationId xmlns:a16="http://schemas.microsoft.com/office/drawing/2014/main" id="{00000000-0008-0000-0800-000023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9373549" y="10706454"/>
            <a:ext cx="629300" cy="939660"/>
          </a:xfrm>
          <a:prstGeom prst="rect">
            <a:avLst/>
          </a:prstGeom>
        </xdr:spPr>
      </xdr:pic>
      <xdr:pic>
        <xdr:nvPicPr>
          <xdr:cNvPr id="36" name="Picture 35">
            <a:extLst>
              <a:ext uri="{FF2B5EF4-FFF2-40B4-BE49-F238E27FC236}">
                <a16:creationId xmlns:a16="http://schemas.microsoft.com/office/drawing/2014/main" id="{00000000-0008-0000-0800-000024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9402535" y="11834047"/>
            <a:ext cx="663693" cy="759022"/>
          </a:xfrm>
          <a:prstGeom prst="rect">
            <a:avLst/>
          </a:prstGeom>
        </xdr:spPr>
      </xdr:pic>
      <xdr:pic>
        <xdr:nvPicPr>
          <xdr:cNvPr id="37" name="Picture 36">
            <a:extLst>
              <a:ext uri="{FF2B5EF4-FFF2-40B4-BE49-F238E27FC236}">
                <a16:creationId xmlns:a16="http://schemas.microsoft.com/office/drawing/2014/main" id="{00000000-0008-0000-0800-000025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9416143" y="13054886"/>
            <a:ext cx="638561" cy="342086"/>
          </a:xfrm>
          <a:prstGeom prst="rect">
            <a:avLst/>
          </a:prstGeom>
        </xdr:spPr>
      </xdr:pic>
    </xdr:grpSp>
    <xdr:clientData/>
  </xdr:twoCellAnchor>
  <xdr:twoCellAnchor>
    <xdr:from>
      <xdr:col>13</xdr:col>
      <xdr:colOff>1373030</xdr:colOff>
      <xdr:row>56</xdr:row>
      <xdr:rowOff>191436</xdr:rowOff>
    </xdr:from>
    <xdr:to>
      <xdr:col>25</xdr:col>
      <xdr:colOff>43975</xdr:colOff>
      <xdr:row>56</xdr:row>
      <xdr:rowOff>612299</xdr:rowOff>
    </xdr:to>
    <xdr:sp macro="" textlink="$AL$66">
      <xdr:nvSpPr>
        <xdr:cNvPr id="42" name="TextBox 41">
          <a:extLst>
            <a:ext uri="{FF2B5EF4-FFF2-40B4-BE49-F238E27FC236}">
              <a16:creationId xmlns:a16="http://schemas.microsoft.com/office/drawing/2014/main" id="{00000000-0008-0000-0800-00002A000000}"/>
            </a:ext>
          </a:extLst>
        </xdr:cNvPr>
        <xdr:cNvSpPr txBox="1"/>
      </xdr:nvSpPr>
      <xdr:spPr>
        <a:xfrm>
          <a:off x="23585330" y="14621811"/>
          <a:ext cx="8988425" cy="4208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59B98CB-9010-4C35-B5E1-AFF056574072}" type="TxLink">
            <a:rPr lang="en-US" sz="1800" b="1" i="0" u="none" strike="noStrike">
              <a:solidFill>
                <a:srgbClr val="269C6F"/>
              </a:solidFill>
              <a:latin typeface="Arial"/>
              <a:cs typeface="Arial"/>
            </a:rPr>
            <a:pPr/>
            <a:t>This project scheme has a SCORS rating of A++</a:t>
          </a:fld>
          <a:endParaRPr lang="en-GB" sz="1800" b="1">
            <a:solidFill>
              <a:srgbClr val="269C6F"/>
            </a:solidFill>
            <a:latin typeface="Arial" panose="020B0604020202020204" pitchFamily="34" charset="0"/>
            <a:cs typeface="Arial" panose="020B0604020202020204" pitchFamily="34" charset="0"/>
          </a:endParaRPr>
        </a:p>
      </xdr:txBody>
    </xdr:sp>
    <xdr:clientData/>
  </xdr:twoCellAnchor>
  <xdr:twoCellAnchor>
    <xdr:from>
      <xdr:col>22</xdr:col>
      <xdr:colOff>952500</xdr:colOff>
      <xdr:row>59</xdr:row>
      <xdr:rowOff>97043</xdr:rowOff>
    </xdr:from>
    <xdr:to>
      <xdr:col>23</xdr:col>
      <xdr:colOff>11206</xdr:colOff>
      <xdr:row>78</xdr:row>
      <xdr:rowOff>91733</xdr:rowOff>
    </xdr:to>
    <xdr:sp macro="" textlink="">
      <xdr:nvSpPr>
        <xdr:cNvPr id="43" name="Rectangle 42">
          <a:extLst>
            <a:ext uri="{FF2B5EF4-FFF2-40B4-BE49-F238E27FC236}">
              <a16:creationId xmlns:a16="http://schemas.microsoft.com/office/drawing/2014/main" id="{00000000-0008-0000-0800-00002B000000}"/>
            </a:ext>
          </a:extLst>
        </xdr:cNvPr>
        <xdr:cNvSpPr/>
      </xdr:nvSpPr>
      <xdr:spPr>
        <a:xfrm>
          <a:off x="30032325" y="15819008"/>
          <a:ext cx="317911" cy="425046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22</xdr:col>
      <xdr:colOff>952500</xdr:colOff>
      <xdr:row>59</xdr:row>
      <xdr:rowOff>97043</xdr:rowOff>
    </xdr:from>
    <xdr:to>
      <xdr:col>23</xdr:col>
      <xdr:colOff>11206</xdr:colOff>
      <xdr:row>78</xdr:row>
      <xdr:rowOff>91733</xdr:rowOff>
    </xdr:to>
    <xdr:sp macro="" textlink="">
      <xdr:nvSpPr>
        <xdr:cNvPr id="44" name="Rectangle 43">
          <a:extLst>
            <a:ext uri="{FF2B5EF4-FFF2-40B4-BE49-F238E27FC236}">
              <a16:creationId xmlns:a16="http://schemas.microsoft.com/office/drawing/2014/main" id="{00000000-0008-0000-0800-00002C000000}"/>
            </a:ext>
          </a:extLst>
        </xdr:cNvPr>
        <xdr:cNvSpPr/>
      </xdr:nvSpPr>
      <xdr:spPr>
        <a:xfrm>
          <a:off x="30032325" y="15819008"/>
          <a:ext cx="317911" cy="425046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t>»»»»</a:t>
          </a:r>
        </a:p>
      </xdr:txBody>
    </xdr:sp>
    <xdr:clientData/>
  </xdr:twoCellAnchor>
  <xdr:twoCellAnchor>
    <xdr:from>
      <xdr:col>4</xdr:col>
      <xdr:colOff>1496786</xdr:colOff>
      <xdr:row>71</xdr:row>
      <xdr:rowOff>258536</xdr:rowOff>
    </xdr:from>
    <xdr:to>
      <xdr:col>12</xdr:col>
      <xdr:colOff>1230992</xdr:colOff>
      <xdr:row>73</xdr:row>
      <xdr:rowOff>242337</xdr:rowOff>
    </xdr:to>
    <xdr:sp macro="" textlink="$AL$66">
      <xdr:nvSpPr>
        <xdr:cNvPr id="45" name="TextBox 44">
          <a:extLst>
            <a:ext uri="{FF2B5EF4-FFF2-40B4-BE49-F238E27FC236}">
              <a16:creationId xmlns:a16="http://schemas.microsoft.com/office/drawing/2014/main" id="{00000000-0008-0000-0800-00002D000000}"/>
            </a:ext>
          </a:extLst>
        </xdr:cNvPr>
        <xdr:cNvSpPr txBox="1"/>
      </xdr:nvSpPr>
      <xdr:spPr>
        <a:xfrm>
          <a:off x="8671016" y="18573206"/>
          <a:ext cx="12709161" cy="4276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FFECBAC-A371-48D0-AA41-D16170E78A21}" type="TxLink">
            <a:rPr lang="en-US" sz="1800" b="1" i="0" u="none" strike="noStrike">
              <a:solidFill>
                <a:srgbClr val="269C6F"/>
              </a:solidFill>
              <a:latin typeface="Arial"/>
              <a:cs typeface="Arial"/>
            </a:rPr>
            <a:pPr/>
            <a:t>This project scheme has a SCORS rating of A++</a:t>
          </a:fld>
          <a:endParaRPr lang="en-GB" sz="1800" b="1">
            <a:solidFill>
              <a:srgbClr val="269C6F"/>
            </a:solidFill>
            <a:latin typeface="Arial" panose="020B0604020202020204" pitchFamily="34" charset="0"/>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4</xdr:col>
          <xdr:colOff>1523999</xdr:colOff>
          <xdr:row>73</xdr:row>
          <xdr:rowOff>284884</xdr:rowOff>
        </xdr:from>
        <xdr:to>
          <xdr:col>10</xdr:col>
          <xdr:colOff>108856</xdr:colOff>
          <xdr:row>79</xdr:row>
          <xdr:rowOff>53562</xdr:rowOff>
        </xdr:to>
        <xdr:pic>
          <xdr:nvPicPr>
            <xdr:cNvPr id="46" name="Picture 45">
              <a:extLst>
                <a:ext uri="{FF2B5EF4-FFF2-40B4-BE49-F238E27FC236}">
                  <a16:creationId xmlns:a16="http://schemas.microsoft.com/office/drawing/2014/main" id="{00000000-0008-0000-0800-00002E000000}"/>
                </a:ext>
              </a:extLst>
            </xdr:cNvPr>
            <xdr:cNvPicPr>
              <a:picLocks noChangeAspect="1" noChangeArrowheads="1"/>
              <a:extLst>
                <a:ext uri="{84589F7E-364E-4C9E-8A38-B11213B215E9}">
                  <a14:cameraTool cellRange="'Scheme 6'!$BZ$90:$CB$94" spid="_x0000_s777232"/>
                </a:ext>
              </a:extLst>
            </xdr:cNvPicPr>
          </xdr:nvPicPr>
          <xdr:blipFill>
            <a:blip xmlns:r="http://schemas.openxmlformats.org/officeDocument/2006/relationships" r:embed="rId8"/>
            <a:srcRect/>
            <a:stretch>
              <a:fillRect/>
            </a:stretch>
          </xdr:blipFill>
          <xdr:spPr bwMode="auto">
            <a:xfrm>
              <a:off x="8694963" y="18885848"/>
              <a:ext cx="8681357" cy="1183821"/>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18</xdr:col>
      <xdr:colOff>516314</xdr:colOff>
      <xdr:row>76</xdr:row>
      <xdr:rowOff>91756</xdr:rowOff>
    </xdr:from>
    <xdr:to>
      <xdr:col>22</xdr:col>
      <xdr:colOff>75775</xdr:colOff>
      <xdr:row>78</xdr:row>
      <xdr:rowOff>54289</xdr:rowOff>
    </xdr:to>
    <xdr:grpSp>
      <xdr:nvGrpSpPr>
        <xdr:cNvPr id="47" name="Group 46">
          <a:extLst>
            <a:ext uri="{FF2B5EF4-FFF2-40B4-BE49-F238E27FC236}">
              <a16:creationId xmlns:a16="http://schemas.microsoft.com/office/drawing/2014/main" id="{00000000-0008-0000-0800-00002F000000}"/>
            </a:ext>
          </a:extLst>
        </xdr:cNvPr>
        <xdr:cNvGrpSpPr/>
      </xdr:nvGrpSpPr>
      <xdr:grpSpPr>
        <a:xfrm rot="10800000">
          <a:off x="27233939" y="19579906"/>
          <a:ext cx="1921661" cy="400683"/>
          <a:chOff x="25445516" y="16579644"/>
          <a:chExt cx="1830350" cy="353347"/>
        </a:xfrm>
        <a:solidFill>
          <a:schemeClr val="bg1"/>
        </a:solidFill>
      </xdr:grpSpPr>
      <xdr:sp macro="" textlink="">
        <xdr:nvSpPr>
          <xdr:cNvPr id="48" name="Arrow: Pentagon 47">
            <a:extLst>
              <a:ext uri="{FF2B5EF4-FFF2-40B4-BE49-F238E27FC236}">
                <a16:creationId xmlns:a16="http://schemas.microsoft.com/office/drawing/2014/main" id="{00000000-0008-0000-0800-000030000000}"/>
              </a:ext>
            </a:extLst>
          </xdr:cNvPr>
          <xdr:cNvSpPr/>
        </xdr:nvSpPr>
        <xdr:spPr>
          <a:xfrm rot="10800000">
            <a:off x="25685299" y="16579646"/>
            <a:ext cx="1590567" cy="352611"/>
          </a:xfrm>
          <a:prstGeom prst="homePlate">
            <a:avLst>
              <a:gd name="adj" fmla="val 57428"/>
            </a:avLst>
          </a:prstGeom>
          <a:grp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49" name="Flowchart: Collate 48">
            <a:extLst>
              <a:ext uri="{FF2B5EF4-FFF2-40B4-BE49-F238E27FC236}">
                <a16:creationId xmlns:a16="http://schemas.microsoft.com/office/drawing/2014/main" id="{00000000-0008-0000-0800-000031000000}"/>
              </a:ext>
            </a:extLst>
          </xdr:cNvPr>
          <xdr:cNvSpPr/>
        </xdr:nvSpPr>
        <xdr:spPr>
          <a:xfrm>
            <a:off x="25445516" y="16579644"/>
            <a:ext cx="487066" cy="353347"/>
          </a:xfrm>
          <a:prstGeom prst="flowChartCollate">
            <a:avLst/>
          </a:prstGeom>
          <a:grp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xdr:from>
      <xdr:col>13</xdr:col>
      <xdr:colOff>1273968</xdr:colOff>
      <xdr:row>56</xdr:row>
      <xdr:rowOff>683559</xdr:rowOff>
    </xdr:from>
    <xdr:to>
      <xdr:col>23</xdr:col>
      <xdr:colOff>149679</xdr:colOff>
      <xdr:row>82</xdr:row>
      <xdr:rowOff>361674</xdr:rowOff>
    </xdr:to>
    <xdr:grpSp>
      <xdr:nvGrpSpPr>
        <xdr:cNvPr id="50" name="Group 49">
          <a:extLst>
            <a:ext uri="{FF2B5EF4-FFF2-40B4-BE49-F238E27FC236}">
              <a16:creationId xmlns:a16="http://schemas.microsoft.com/office/drawing/2014/main" id="{00000000-0008-0000-0800-000032000000}"/>
            </a:ext>
          </a:extLst>
        </xdr:cNvPr>
        <xdr:cNvGrpSpPr/>
      </xdr:nvGrpSpPr>
      <xdr:grpSpPr>
        <a:xfrm>
          <a:off x="23486268" y="15113934"/>
          <a:ext cx="7000536" cy="6088440"/>
          <a:chOff x="16056429" y="10630380"/>
          <a:chExt cx="5916632" cy="6073780"/>
        </a:xfrm>
      </xdr:grpSpPr>
      <xdr:pic>
        <xdr:nvPicPr>
          <xdr:cNvPr id="51" name="Picture 50" descr="The SCORS rating system graphic">
            <a:extLst>
              <a:ext uri="{FF2B5EF4-FFF2-40B4-BE49-F238E27FC236}">
                <a16:creationId xmlns:a16="http://schemas.microsoft.com/office/drawing/2014/main" id="{00000000-0008-0000-0800-000033000000}"/>
              </a:ext>
            </a:extLst>
          </xdr:cNvPr>
          <xdr:cNvPicPr>
            <a:picLocks noChangeAspect="1"/>
          </xdr:cNvPicPr>
        </xdr:nvPicPr>
        <xdr:blipFill rotWithShape="1">
          <a:blip xmlns:r="http://schemas.openxmlformats.org/officeDocument/2006/relationships" r:embed="rId9">
            <a:alphaModFix/>
          </a:blip>
          <a:srcRect l="16391" t="21538" r="32109" b="12828"/>
          <a:stretch/>
        </xdr:blipFill>
        <xdr:spPr>
          <a:xfrm>
            <a:off x="17458196" y="11501775"/>
            <a:ext cx="2534502" cy="4087634"/>
          </a:xfrm>
          <a:prstGeom prst="rect">
            <a:avLst/>
          </a:prstGeom>
        </xdr:spPr>
      </xdr:pic>
      <xdr:sp macro="" textlink="">
        <xdr:nvSpPr>
          <xdr:cNvPr id="52" name="Rectangle 51">
            <a:extLst>
              <a:ext uri="{FF2B5EF4-FFF2-40B4-BE49-F238E27FC236}">
                <a16:creationId xmlns:a16="http://schemas.microsoft.com/office/drawing/2014/main" id="{00000000-0008-0000-0800-000034000000}"/>
              </a:ext>
            </a:extLst>
          </xdr:cNvPr>
          <xdr:cNvSpPr/>
        </xdr:nvSpPr>
        <xdr:spPr>
          <a:xfrm>
            <a:off x="16056429" y="10630380"/>
            <a:ext cx="5916632" cy="6073780"/>
          </a:xfrm>
          <a:prstGeom prst="rect">
            <a:avLst/>
          </a:prstGeom>
          <a:no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53" name="Picture 52">
            <a:extLst>
              <a:ext uri="{FF2B5EF4-FFF2-40B4-BE49-F238E27FC236}">
                <a16:creationId xmlns:a16="http://schemas.microsoft.com/office/drawing/2014/main" id="{00000000-0008-0000-0800-000035000000}"/>
              </a:ext>
            </a:extLst>
          </xdr:cNvPr>
          <xdr:cNvPicPr>
            <a:picLocks noChangeAspect="1"/>
          </xdr:cNvPicPr>
        </xdr:nvPicPr>
        <xdr:blipFill>
          <a:blip xmlns:r="http://schemas.openxmlformats.org/officeDocument/2006/relationships" r:embed="rId10"/>
          <a:stretch>
            <a:fillRect/>
          </a:stretch>
        </xdr:blipFill>
        <xdr:spPr>
          <a:xfrm>
            <a:off x="18188350" y="10775935"/>
            <a:ext cx="1587762" cy="484363"/>
          </a:xfrm>
          <a:prstGeom prst="rect">
            <a:avLst/>
          </a:prstGeom>
        </xdr:spPr>
      </xdr:pic>
      <xdr:cxnSp macro="">
        <xdr:nvCxnSpPr>
          <xdr:cNvPr id="54" name="Straight Connector 53">
            <a:extLst>
              <a:ext uri="{FF2B5EF4-FFF2-40B4-BE49-F238E27FC236}">
                <a16:creationId xmlns:a16="http://schemas.microsoft.com/office/drawing/2014/main" id="{00000000-0008-0000-0800-000036000000}"/>
              </a:ext>
            </a:extLst>
          </xdr:cNvPr>
          <xdr:cNvCxnSpPr/>
        </xdr:nvCxnSpPr>
        <xdr:spPr>
          <a:xfrm flipH="1">
            <a:off x="16276694" y="11332957"/>
            <a:ext cx="5474420" cy="0"/>
          </a:xfrm>
          <a:prstGeom prst="line">
            <a:avLst/>
          </a:prstGeom>
          <a:no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cxnSp>
    </xdr:grpSp>
    <xdr:clientData/>
  </xdr:twoCellAnchor>
  <mc:AlternateContent xmlns:mc="http://schemas.openxmlformats.org/markup-compatibility/2006">
    <mc:Choice xmlns:a14="http://schemas.microsoft.com/office/drawing/2010/main" Requires="a14">
      <xdr:twoCellAnchor>
        <xdr:from>
          <xdr:col>3</xdr:col>
          <xdr:colOff>609600</xdr:colOff>
          <xdr:row>1</xdr:row>
          <xdr:rowOff>171450</xdr:rowOff>
        </xdr:from>
        <xdr:to>
          <xdr:col>3</xdr:col>
          <xdr:colOff>2305050</xdr:colOff>
          <xdr:row>3</xdr:row>
          <xdr:rowOff>38100</xdr:rowOff>
        </xdr:to>
        <xdr:sp macro="" textlink="">
          <xdr:nvSpPr>
            <xdr:cNvPr id="751618" name="Button 2" hidden="1">
              <a:extLst>
                <a:ext uri="{63B3BB69-23CF-44E3-9099-C40C66FF867C}">
                  <a14:compatExt spid="_x0000_s751618"/>
                </a:ext>
                <a:ext uri="{FF2B5EF4-FFF2-40B4-BE49-F238E27FC236}">
                  <a16:creationId xmlns:a16="http://schemas.microsoft.com/office/drawing/2014/main" id="{00000000-0008-0000-0800-000002780B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400" b="0" i="0" u="none" strike="noStrike" baseline="0">
                  <a:solidFill>
                    <a:srgbClr val="000000"/>
                  </a:solidFill>
                  <a:latin typeface="Swis721 Lt BT"/>
                </a:rPr>
                <a:t>Reset Default Values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1</xdr:col>
      <xdr:colOff>91950</xdr:colOff>
      <xdr:row>53</xdr:row>
      <xdr:rowOff>108402</xdr:rowOff>
    </xdr:from>
    <xdr:to>
      <xdr:col>19</xdr:col>
      <xdr:colOff>1989825</xdr:colOff>
      <xdr:row>95</xdr:row>
      <xdr:rowOff>108403</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65330</xdr:colOff>
      <xdr:row>9</xdr:row>
      <xdr:rowOff>53629</xdr:rowOff>
    </xdr:from>
    <xdr:to>
      <xdr:col>19</xdr:col>
      <xdr:colOff>2129118</xdr:colOff>
      <xdr:row>27</xdr:row>
      <xdr:rowOff>282458</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13606</xdr:colOff>
      <xdr:row>9</xdr:row>
      <xdr:rowOff>8828</xdr:rowOff>
    </xdr:from>
    <xdr:to>
      <xdr:col>9</xdr:col>
      <xdr:colOff>54771</xdr:colOff>
      <xdr:row>28</xdr:row>
      <xdr:rowOff>40649</xdr:rowOff>
    </xdr:to>
    <xdr:graphicFrame macro="">
      <xdr:nvGraphicFramePr>
        <xdr:cNvPr id="11" name="Chart 10">
          <a:extLst>
            <a:ext uri="{FF2B5EF4-FFF2-40B4-BE49-F238E27FC236}">
              <a16:creationId xmlns:a16="http://schemas.microsoft.com/office/drawing/2014/main" id="{00000000-0008-0000-09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10583</xdr:colOff>
      <xdr:row>28</xdr:row>
      <xdr:rowOff>158750</xdr:rowOff>
    </xdr:from>
    <xdr:to>
      <xdr:col>9</xdr:col>
      <xdr:colOff>2169</xdr:colOff>
      <xdr:row>44</xdr:row>
      <xdr:rowOff>29845</xdr:rowOff>
    </xdr:to>
    <xdr:graphicFrame macro="">
      <xdr:nvGraphicFramePr>
        <xdr:cNvPr id="1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10</xdr:col>
      <xdr:colOff>0</xdr:colOff>
      <xdr:row>9</xdr:row>
      <xdr:rowOff>13607</xdr:rowOff>
    </xdr:from>
    <xdr:to>
      <xdr:col>16</xdr:col>
      <xdr:colOff>173083</xdr:colOff>
      <xdr:row>28</xdr:row>
      <xdr:rowOff>132262</xdr:rowOff>
    </xdr:to>
    <xdr:graphicFrame macro="">
      <xdr:nvGraphicFramePr>
        <xdr:cNvPr id="17"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21</xdr:col>
          <xdr:colOff>57150</xdr:colOff>
          <xdr:row>8</xdr:row>
          <xdr:rowOff>0</xdr:rowOff>
        </xdr:from>
        <xdr:to>
          <xdr:col>21</xdr:col>
          <xdr:colOff>1847850</xdr:colOff>
          <xdr:row>9</xdr:row>
          <xdr:rowOff>57150</xdr:rowOff>
        </xdr:to>
        <xdr:sp macro="" textlink="">
          <xdr:nvSpPr>
            <xdr:cNvPr id="373761" name="Button 1" descr="Print Page- PDF" hidden="1">
              <a:extLst>
                <a:ext uri="{63B3BB69-23CF-44E3-9099-C40C66FF867C}">
                  <a14:compatExt spid="_x0000_s373761"/>
                </a:ext>
                <a:ext uri="{FF2B5EF4-FFF2-40B4-BE49-F238E27FC236}">
                  <a16:creationId xmlns:a16="http://schemas.microsoft.com/office/drawing/2014/main" id="{00000000-0008-0000-0900-000001B405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800" b="0" i="0" u="none" strike="noStrike" baseline="0">
                  <a:solidFill>
                    <a:srgbClr val="000000"/>
                  </a:solidFill>
                  <a:latin typeface="Swis721 Lt BT"/>
                </a:rPr>
                <a:t>Print Preview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21</xdr:col>
          <xdr:colOff>1400175</xdr:colOff>
          <xdr:row>17</xdr:row>
          <xdr:rowOff>95250</xdr:rowOff>
        </xdr:from>
        <xdr:to>
          <xdr:col>23</xdr:col>
          <xdr:colOff>504825</xdr:colOff>
          <xdr:row>18</xdr:row>
          <xdr:rowOff>152400</xdr:rowOff>
        </xdr:to>
        <xdr:sp macro="" textlink="">
          <xdr:nvSpPr>
            <xdr:cNvPr id="373778" name="Button 18" descr="Print Page- PDF" hidden="1">
              <a:extLst>
                <a:ext uri="{63B3BB69-23CF-44E3-9099-C40C66FF867C}">
                  <a14:compatExt spid="_x0000_s373778"/>
                </a:ext>
                <a:ext uri="{FF2B5EF4-FFF2-40B4-BE49-F238E27FC236}">
                  <a16:creationId xmlns:a16="http://schemas.microsoft.com/office/drawing/2014/main" id="{00000000-0008-0000-0900-000012B405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800" b="0" i="0" u="none" strike="noStrike" baseline="0">
                  <a:solidFill>
                    <a:srgbClr val="000000"/>
                  </a:solidFill>
                  <a:latin typeface="Swis721 Lt BT"/>
                </a:rPr>
                <a:t>Update Charts</a:t>
              </a:r>
            </a:p>
          </xdr:txBody>
        </xdr:sp>
        <xdr:clientData fPrintsWithSheet="0"/>
      </xdr:twoCellAnchor>
    </mc:Choice>
    <mc:Fallback/>
  </mc:AlternateContent>
  <xdr:twoCellAnchor editAs="oneCell">
    <xdr:from>
      <xdr:col>20</xdr:col>
      <xdr:colOff>57150</xdr:colOff>
      <xdr:row>1</xdr:row>
      <xdr:rowOff>209550</xdr:rowOff>
    </xdr:from>
    <xdr:to>
      <xdr:col>21</xdr:col>
      <xdr:colOff>1451338</xdr:colOff>
      <xdr:row>2</xdr:row>
      <xdr:rowOff>229870</xdr:rowOff>
    </xdr:to>
    <xdr:sp macro="" textlink="">
      <xdr:nvSpPr>
        <xdr:cNvPr id="16" name="Button 1" descr="Print Page- PDF" hidden="1">
          <a:extLst>
            <a:ext uri="{63B3BB69-23CF-44E3-9099-C40C66FF867C}">
              <a14:compatExt xmlns:a14="http://schemas.microsoft.com/office/drawing/2010/main" spid="_x0000_s373761"/>
            </a:ext>
            <a:ext uri="{FF2B5EF4-FFF2-40B4-BE49-F238E27FC236}">
              <a16:creationId xmlns:a16="http://schemas.microsoft.com/office/drawing/2014/main" id="{00000000-0008-0000-0900-000010000000}"/>
            </a:ext>
          </a:extLst>
        </xdr:cNvPr>
        <xdr:cNvSpPr/>
      </xdr:nvSpPr>
      <xdr:spPr bwMode="auto">
        <a:xfrm>
          <a:off x="14620875" y="400050"/>
          <a:ext cx="1790700" cy="22987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800" b="0" i="0" u="none" strike="noStrike" baseline="0">
              <a:solidFill>
                <a:srgbClr val="000000"/>
              </a:solidFill>
              <a:latin typeface="Swis721 Lt BT"/>
            </a:rPr>
            <a:t>Print Preview</a:t>
          </a:r>
        </a:p>
      </xdr:txBody>
    </xdr:sp>
    <xdr:clientData fPrintsWithSheet="0"/>
  </xdr:twoCellAnchor>
  <xdr:twoCellAnchor editAs="oneCell">
    <xdr:from>
      <xdr:col>17</xdr:col>
      <xdr:colOff>367394</xdr:colOff>
      <xdr:row>1</xdr:row>
      <xdr:rowOff>312964</xdr:rowOff>
    </xdr:from>
    <xdr:to>
      <xdr:col>19</xdr:col>
      <xdr:colOff>2130256</xdr:colOff>
      <xdr:row>3</xdr:row>
      <xdr:rowOff>110951</xdr:rowOff>
    </xdr:to>
    <xdr:pic>
      <xdr:nvPicPr>
        <xdr:cNvPr id="20" name="Picture 19">
          <a:extLst>
            <a:ext uri="{FF2B5EF4-FFF2-40B4-BE49-F238E27FC236}">
              <a16:creationId xmlns:a16="http://schemas.microsoft.com/office/drawing/2014/main" id="{00000000-0008-0000-0900-000014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0572751" y="503464"/>
          <a:ext cx="3983004" cy="659591"/>
        </a:xfrm>
        <a:prstGeom prst="rect">
          <a:avLst/>
        </a:prstGeom>
      </xdr:spPr>
    </xdr:pic>
    <xdr:clientData/>
  </xdr:twoCellAnchor>
  <xdr:twoCellAnchor editAs="oneCell">
    <xdr:from>
      <xdr:col>10</xdr:col>
      <xdr:colOff>122465</xdr:colOff>
      <xdr:row>39</xdr:row>
      <xdr:rowOff>157265</xdr:rowOff>
    </xdr:from>
    <xdr:to>
      <xdr:col>10</xdr:col>
      <xdr:colOff>594274</xdr:colOff>
      <xdr:row>41</xdr:row>
      <xdr:rowOff>22840</xdr:rowOff>
    </xdr:to>
    <xdr:pic>
      <xdr:nvPicPr>
        <xdr:cNvPr id="21" name="Picture 20">
          <a:extLst>
            <a:ext uri="{FF2B5EF4-FFF2-40B4-BE49-F238E27FC236}">
              <a16:creationId xmlns:a16="http://schemas.microsoft.com/office/drawing/2014/main" id="{00000000-0008-0000-0900-000015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878286" y="9097158"/>
          <a:ext cx="454664" cy="207932"/>
        </a:xfrm>
        <a:prstGeom prst="rect">
          <a:avLst/>
        </a:prstGeom>
      </xdr:spPr>
    </xdr:pic>
    <xdr:clientData/>
  </xdr:twoCellAnchor>
  <xdr:twoCellAnchor editAs="oneCell">
    <xdr:from>
      <xdr:col>10</xdr:col>
      <xdr:colOff>128884</xdr:colOff>
      <xdr:row>36</xdr:row>
      <xdr:rowOff>39949</xdr:rowOff>
    </xdr:from>
    <xdr:to>
      <xdr:col>10</xdr:col>
      <xdr:colOff>605900</xdr:colOff>
      <xdr:row>38</xdr:row>
      <xdr:rowOff>60262</xdr:rowOff>
    </xdr:to>
    <xdr:pic>
      <xdr:nvPicPr>
        <xdr:cNvPr id="22" name="Picture 21">
          <a:extLst>
            <a:ext uri="{FF2B5EF4-FFF2-40B4-BE49-F238E27FC236}">
              <a16:creationId xmlns:a16="http://schemas.microsoft.com/office/drawing/2014/main" id="{00000000-0008-0000-0900-000016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5884705" y="8449163"/>
          <a:ext cx="450346" cy="425112"/>
        </a:xfrm>
        <a:prstGeom prst="rect">
          <a:avLst/>
        </a:prstGeom>
      </xdr:spPr>
    </xdr:pic>
    <xdr:clientData/>
  </xdr:twoCellAnchor>
  <xdr:twoCellAnchor editAs="oneCell">
    <xdr:from>
      <xdr:col>10</xdr:col>
      <xdr:colOff>170187</xdr:colOff>
      <xdr:row>33</xdr:row>
      <xdr:rowOff>13607</xdr:rowOff>
    </xdr:from>
    <xdr:to>
      <xdr:col>10</xdr:col>
      <xdr:colOff>593592</xdr:colOff>
      <xdr:row>35</xdr:row>
      <xdr:rowOff>113424</xdr:rowOff>
    </xdr:to>
    <xdr:pic>
      <xdr:nvPicPr>
        <xdr:cNvPr id="23" name="Picture 22">
          <a:extLst>
            <a:ext uri="{FF2B5EF4-FFF2-40B4-BE49-F238E27FC236}">
              <a16:creationId xmlns:a16="http://schemas.microsoft.com/office/drawing/2014/main" id="{00000000-0008-0000-0900-000017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5926008" y="7810500"/>
          <a:ext cx="408165" cy="535246"/>
        </a:xfrm>
        <a:prstGeom prst="rect">
          <a:avLst/>
        </a:prstGeom>
      </xdr:spPr>
    </xdr:pic>
    <xdr:clientData/>
  </xdr:twoCellAnchor>
  <xdr:oneCellAnchor>
    <xdr:from>
      <xdr:col>20</xdr:col>
      <xdr:colOff>57150</xdr:colOff>
      <xdr:row>46</xdr:row>
      <xdr:rowOff>209550</xdr:rowOff>
    </xdr:from>
    <xdr:ext cx="1790700" cy="222250"/>
    <xdr:sp macro="" textlink="">
      <xdr:nvSpPr>
        <xdr:cNvPr id="24" name="Button 1" descr="Print Page- PDF" hidden="1">
          <a:extLst>
            <a:ext uri="{63B3BB69-23CF-44E3-9099-C40C66FF867C}">
              <a14:compatExt xmlns:a14="http://schemas.microsoft.com/office/drawing/2010/main" spid="_x0000_s373761"/>
            </a:ext>
            <a:ext uri="{FF2B5EF4-FFF2-40B4-BE49-F238E27FC236}">
              <a16:creationId xmlns:a16="http://schemas.microsoft.com/office/drawing/2014/main" id="{00000000-0008-0000-0900-000018000000}"/>
            </a:ext>
          </a:extLst>
        </xdr:cNvPr>
        <xdr:cNvSpPr/>
      </xdr:nvSpPr>
      <xdr:spPr bwMode="auto">
        <a:xfrm>
          <a:off x="14620875" y="11268075"/>
          <a:ext cx="1790700" cy="22225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800" b="0" i="0" u="none" strike="noStrike" baseline="0">
              <a:solidFill>
                <a:srgbClr val="000000"/>
              </a:solidFill>
              <a:latin typeface="Swis721 Lt BT"/>
            </a:rPr>
            <a:t>Print Preview</a:t>
          </a:r>
        </a:p>
      </xdr:txBody>
    </xdr:sp>
    <xdr:clientData fPrintsWithSheet="0"/>
  </xdr:oneCellAnchor>
  <xdr:oneCellAnchor>
    <xdr:from>
      <xdr:col>17</xdr:col>
      <xdr:colOff>520700</xdr:colOff>
      <xdr:row>46</xdr:row>
      <xdr:rowOff>317500</xdr:rowOff>
    </xdr:from>
    <xdr:ext cx="3962895" cy="654602"/>
    <xdr:pic>
      <xdr:nvPicPr>
        <xdr:cNvPr id="25" name="Picture 24">
          <a:extLst>
            <a:ext uri="{FF2B5EF4-FFF2-40B4-BE49-F238E27FC236}">
              <a16:creationId xmlns:a16="http://schemas.microsoft.com/office/drawing/2014/main" id="{00000000-0008-0000-0900-000019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0636250" y="11376025"/>
          <a:ext cx="3962895" cy="654602"/>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21</xdr:col>
          <xdr:colOff>1343025</xdr:colOff>
          <xdr:row>63</xdr:row>
          <xdr:rowOff>123825</xdr:rowOff>
        </xdr:from>
        <xdr:to>
          <xdr:col>23</xdr:col>
          <xdr:colOff>447675</xdr:colOff>
          <xdr:row>65</xdr:row>
          <xdr:rowOff>0</xdr:rowOff>
        </xdr:to>
        <xdr:sp macro="" textlink="">
          <xdr:nvSpPr>
            <xdr:cNvPr id="373781" name="Button 21" descr="Print Page- PDF" hidden="1">
              <a:extLst>
                <a:ext uri="{63B3BB69-23CF-44E3-9099-C40C66FF867C}">
                  <a14:compatExt spid="_x0000_s373781"/>
                </a:ext>
                <a:ext uri="{FF2B5EF4-FFF2-40B4-BE49-F238E27FC236}">
                  <a16:creationId xmlns:a16="http://schemas.microsoft.com/office/drawing/2014/main" id="{00000000-0008-0000-0900-000015B405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800" b="0" i="0" u="none" strike="noStrike" baseline="0">
                  <a:solidFill>
                    <a:srgbClr val="000000"/>
                  </a:solidFill>
                  <a:latin typeface="Swis721 Lt BT"/>
                </a:rPr>
                <a:t>Update Charts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21</xdr:col>
          <xdr:colOff>809625</xdr:colOff>
          <xdr:row>17</xdr:row>
          <xdr:rowOff>161925</xdr:rowOff>
        </xdr:from>
        <xdr:to>
          <xdr:col>21</xdr:col>
          <xdr:colOff>2562225</xdr:colOff>
          <xdr:row>22</xdr:row>
          <xdr:rowOff>47625</xdr:rowOff>
        </xdr:to>
        <xdr:sp macro="" textlink="">
          <xdr:nvSpPr>
            <xdr:cNvPr id="310287" name="Button 15" hidden="1">
              <a:extLst>
                <a:ext uri="{63B3BB69-23CF-44E3-9099-C40C66FF867C}">
                  <a14:compatExt spid="_x0000_s310287"/>
                </a:ext>
                <a:ext uri="{FF2B5EF4-FFF2-40B4-BE49-F238E27FC236}">
                  <a16:creationId xmlns:a16="http://schemas.microsoft.com/office/drawing/2014/main" id="{00000000-0008-0000-0B00-00000FBC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Reset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209550</xdr:colOff>
          <xdr:row>64</xdr:row>
          <xdr:rowOff>114300</xdr:rowOff>
        </xdr:from>
        <xdr:to>
          <xdr:col>7</xdr:col>
          <xdr:colOff>295275</xdr:colOff>
          <xdr:row>66</xdr:row>
          <xdr:rowOff>152400</xdr:rowOff>
        </xdr:to>
        <xdr:sp macro="" textlink="">
          <xdr:nvSpPr>
            <xdr:cNvPr id="310299" name="Button 27" hidden="1">
              <a:extLst>
                <a:ext uri="{63B3BB69-23CF-44E3-9099-C40C66FF867C}">
                  <a14:compatExt spid="_x0000_s310299"/>
                </a:ext>
                <a:ext uri="{FF2B5EF4-FFF2-40B4-BE49-F238E27FC236}">
                  <a16:creationId xmlns:a16="http://schemas.microsoft.com/office/drawing/2014/main" id="{00000000-0008-0000-0B00-00001BBC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Solid Timber EOL Scenario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552450</xdr:colOff>
          <xdr:row>64</xdr:row>
          <xdr:rowOff>95250</xdr:rowOff>
        </xdr:from>
        <xdr:to>
          <xdr:col>8</xdr:col>
          <xdr:colOff>628650</xdr:colOff>
          <xdr:row>66</xdr:row>
          <xdr:rowOff>133350</xdr:rowOff>
        </xdr:to>
        <xdr:sp macro="" textlink="">
          <xdr:nvSpPr>
            <xdr:cNvPr id="310300" name="Button 28" hidden="1">
              <a:extLst>
                <a:ext uri="{63B3BB69-23CF-44E3-9099-C40C66FF867C}">
                  <a14:compatExt spid="_x0000_s310300"/>
                </a:ext>
                <a:ext uri="{FF2B5EF4-FFF2-40B4-BE49-F238E27FC236}">
                  <a16:creationId xmlns:a16="http://schemas.microsoft.com/office/drawing/2014/main" id="{00000000-0008-0000-0B00-00001CBC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Treated, Coated Timber EOL Scenario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857250</xdr:colOff>
          <xdr:row>64</xdr:row>
          <xdr:rowOff>114300</xdr:rowOff>
        </xdr:from>
        <xdr:to>
          <xdr:col>9</xdr:col>
          <xdr:colOff>514350</xdr:colOff>
          <xdr:row>66</xdr:row>
          <xdr:rowOff>133350</xdr:rowOff>
        </xdr:to>
        <xdr:sp macro="" textlink="">
          <xdr:nvSpPr>
            <xdr:cNvPr id="310301" name="Button 29" hidden="1">
              <a:extLst>
                <a:ext uri="{63B3BB69-23CF-44E3-9099-C40C66FF867C}">
                  <a14:compatExt spid="_x0000_s310301"/>
                </a:ext>
                <a:ext uri="{FF2B5EF4-FFF2-40B4-BE49-F238E27FC236}">
                  <a16:creationId xmlns:a16="http://schemas.microsoft.com/office/drawing/2014/main" id="{00000000-0008-0000-0B00-00001DBC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Engineered Timber EOL Scenario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742950</xdr:colOff>
          <xdr:row>64</xdr:row>
          <xdr:rowOff>85725</xdr:rowOff>
        </xdr:from>
        <xdr:to>
          <xdr:col>10</xdr:col>
          <xdr:colOff>1200150</xdr:colOff>
          <xdr:row>66</xdr:row>
          <xdr:rowOff>133350</xdr:rowOff>
        </xdr:to>
        <xdr:sp macro="" textlink="">
          <xdr:nvSpPr>
            <xdr:cNvPr id="310302" name="Button 30" hidden="1">
              <a:extLst>
                <a:ext uri="{63B3BB69-23CF-44E3-9099-C40C66FF867C}">
                  <a14:compatExt spid="_x0000_s310302"/>
                </a:ext>
                <a:ext uri="{FF2B5EF4-FFF2-40B4-BE49-F238E27FC236}">
                  <a16:creationId xmlns:a16="http://schemas.microsoft.com/office/drawing/2014/main" id="{00000000-0008-0000-0B00-00001EBC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Wood-panel Products EOL Scenario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114300</xdr:colOff>
          <xdr:row>50</xdr:row>
          <xdr:rowOff>171450</xdr:rowOff>
        </xdr:from>
        <xdr:to>
          <xdr:col>15</xdr:col>
          <xdr:colOff>1019175</xdr:colOff>
          <xdr:row>51</xdr:row>
          <xdr:rowOff>257175</xdr:rowOff>
        </xdr:to>
        <xdr:sp macro="" textlink="">
          <xdr:nvSpPr>
            <xdr:cNvPr id="310306" name="Button 34" hidden="1">
              <a:extLst>
                <a:ext uri="{63B3BB69-23CF-44E3-9099-C40C66FF867C}">
                  <a14:compatExt spid="_x0000_s310306"/>
                </a:ext>
                <a:ext uri="{FF2B5EF4-FFF2-40B4-BE49-F238E27FC236}">
                  <a16:creationId xmlns:a16="http://schemas.microsoft.com/office/drawing/2014/main" id="{00000000-0008-0000-0B00-000022BC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Reset C2 Calculator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247650</xdr:colOff>
          <xdr:row>50</xdr:row>
          <xdr:rowOff>152400</xdr:rowOff>
        </xdr:from>
        <xdr:to>
          <xdr:col>6</xdr:col>
          <xdr:colOff>1619250</xdr:colOff>
          <xdr:row>51</xdr:row>
          <xdr:rowOff>257175</xdr:rowOff>
        </xdr:to>
        <xdr:sp macro="" textlink="">
          <xdr:nvSpPr>
            <xdr:cNvPr id="310324" name="Button 52" hidden="1">
              <a:extLst>
                <a:ext uri="{63B3BB69-23CF-44E3-9099-C40C66FF867C}">
                  <a14:compatExt spid="_x0000_s310324"/>
                </a:ext>
                <a:ext uri="{FF2B5EF4-FFF2-40B4-BE49-F238E27FC236}">
                  <a16:creationId xmlns:a16="http://schemas.microsoft.com/office/drawing/2014/main" id="{00000000-0008-0000-0B00-000034BC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Reset A4 Calculator</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247650</xdr:colOff>
          <xdr:row>1</xdr:row>
          <xdr:rowOff>190500</xdr:rowOff>
        </xdr:from>
        <xdr:to>
          <xdr:col>4</xdr:col>
          <xdr:colOff>361950</xdr:colOff>
          <xdr:row>1</xdr:row>
          <xdr:rowOff>952500</xdr:rowOff>
        </xdr:to>
        <xdr:sp macro="" textlink="">
          <xdr:nvSpPr>
            <xdr:cNvPr id="298052" name="Button 68" hidden="1">
              <a:extLst>
                <a:ext uri="{63B3BB69-23CF-44E3-9099-C40C66FF867C}">
                  <a14:compatExt spid="_x0000_s298052"/>
                </a:ext>
                <a:ext uri="{FF2B5EF4-FFF2-40B4-BE49-F238E27FC236}">
                  <a16:creationId xmlns:a16="http://schemas.microsoft.com/office/drawing/2014/main" id="{00000000-0008-0000-0C00-0000448C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Reset Table</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36</xdr:col>
      <xdr:colOff>0</xdr:colOff>
      <xdr:row>16</xdr:row>
      <xdr:rowOff>0</xdr:rowOff>
    </xdr:from>
    <xdr:to>
      <xdr:col>36</xdr:col>
      <xdr:colOff>1236453</xdr:colOff>
      <xdr:row>19</xdr:row>
      <xdr:rowOff>3476</xdr:rowOff>
    </xdr:to>
    <xdr:pic>
      <xdr:nvPicPr>
        <xdr:cNvPr id="2" name="Picture 1">
          <a:extLst>
            <a:ext uri="{FF2B5EF4-FFF2-40B4-BE49-F238E27FC236}">
              <a16:creationId xmlns:a16="http://schemas.microsoft.com/office/drawing/2014/main" id="{00000000-0008-0000-1000-000002000000}"/>
            </a:ext>
          </a:extLst>
        </xdr:cNvPr>
        <xdr:cNvPicPr>
          <a:picLocks noChangeAspect="1"/>
        </xdr:cNvPicPr>
      </xdr:nvPicPr>
      <xdr:blipFill>
        <a:blip xmlns:r="http://schemas.openxmlformats.org/officeDocument/2006/relationships" r:embed="rId1"/>
        <a:stretch>
          <a:fillRect/>
        </a:stretch>
      </xdr:blipFill>
      <xdr:spPr>
        <a:xfrm>
          <a:off x="36366450" y="3781425"/>
          <a:ext cx="1249788" cy="542591"/>
        </a:xfrm>
        <a:prstGeom prst="rect">
          <a:avLst/>
        </a:prstGeom>
      </xdr:spPr>
    </xdr:pic>
    <xdr:clientData/>
  </xdr:twoCellAnchor>
  <xdr:twoCellAnchor editAs="oneCell">
    <xdr:from>
      <xdr:col>33</xdr:col>
      <xdr:colOff>676275</xdr:colOff>
      <xdr:row>18</xdr:row>
      <xdr:rowOff>0</xdr:rowOff>
    </xdr:from>
    <xdr:to>
      <xdr:col>36</xdr:col>
      <xdr:colOff>131553</xdr:colOff>
      <xdr:row>21</xdr:row>
      <xdr:rowOff>3476</xdr:rowOff>
    </xdr:to>
    <xdr:pic>
      <xdr:nvPicPr>
        <xdr:cNvPr id="3" name="Picture 2">
          <a:extLst>
            <a:ext uri="{FF2B5EF4-FFF2-40B4-BE49-F238E27FC236}">
              <a16:creationId xmlns:a16="http://schemas.microsoft.com/office/drawing/2014/main" id="{00000000-0008-0000-1000-000003000000}"/>
            </a:ext>
          </a:extLst>
        </xdr:cNvPr>
        <xdr:cNvPicPr>
          <a:picLocks noChangeAspect="1"/>
          <a:extLst>
            <a:ext uri="{53484399-7A02-498B-ADA4-41CD10E50FAC}">
              <aif:imageFormula xmlns:aif="http://schemas.microsoft.com/office/drawing/2022/imageformula" formula="'Default Values'!AI17"/>
            </a:ext>
          </a:extLst>
        </xdr:cNvPicPr>
      </xdr:nvPicPr>
      <xdr:blipFill>
        <a:blip xmlns:r="http://schemas.openxmlformats.org/officeDocument/2006/relationships" r:embed="rId2"/>
        <a:stretch>
          <a:fillRect/>
        </a:stretch>
      </xdr:blipFill>
      <xdr:spPr>
        <a:xfrm>
          <a:off x="35252025" y="4143375"/>
          <a:ext cx="1249788" cy="542591"/>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Nicholas McDonald" id="{965E59FD-103A-455D-90AD-8DDCD8C19366}" userId="S::n.mcdonald@elliottwood.co.uk::6c3cbbd4-1a91-4ba1-8246-5e934daa4077" providerId="AD"/>
</personList>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626A04F-49A4-4950-A8A5-158189A1B6F0}" name="Seq" displayName="Seq" ref="D114:DY120" totalsRowShown="0" headerRowDxfId="423" dataDxfId="422">
  <autoFilter ref="D114:DY120" xr:uid="{0626A04F-49A4-4950-A8A5-158189A1B6F0}">
    <filterColumn colId="0">
      <customFilters>
        <customFilter operator="notEqual" val="No"/>
        <customFilter val=""/>
      </customFilters>
    </filterColumn>
    <filterColumn colId="1">
      <customFilters>
        <customFilter operator="notEqual" val="No"/>
        <customFilter val=""/>
      </customFilters>
    </filterColumn>
  </autoFilter>
  <tableColumns count="126">
    <tableColumn id="124" xr3:uid="{26782021-55C0-4E06-A2C4-56D6F68CB0A8}" name="Column1" dataDxfId="421">
      <calculatedColumnFormula>X58</calculatedColumnFormula>
    </tableColumn>
    <tableColumn id="1" xr3:uid="{BC79504A-FB09-4529-A296-C2A03CD6C57D}" name="Seq Chart" dataDxfId="420">
      <calculatedColumnFormula>_xlfn.CONCAT('Scheme 1'!$F$3, " Biogenic Carbon")</calculatedColumnFormula>
    </tableColumn>
    <tableColumn id="2" xr3:uid="{B999A400-0460-436B-AE3B-8C8E9573BD61}" name="-2" dataDxfId="419">
      <calculatedColumnFormula>'Scheme 1'!CN$47</calculatedColumnFormula>
    </tableColumn>
    <tableColumn id="3" xr3:uid="{6C325688-FAAA-4192-ADFF-30C729363B8F}" name="-1" dataDxfId="418">
      <calculatedColumnFormula>'Scheme 1'!CO$47</calculatedColumnFormula>
    </tableColumn>
    <tableColumn id="4" xr3:uid="{81841716-8039-4761-BEFA-E641B702F623}" name="-0.5" dataDxfId="417">
      <calculatedColumnFormula>'Scheme 1'!CP$47</calculatedColumnFormula>
    </tableColumn>
    <tableColumn id="5" xr3:uid="{AEE2F9C5-C409-4705-9E49-62F82E686DA9}" name="0" dataDxfId="416">
      <calculatedColumnFormula>'Scheme 1'!CQ$47</calculatedColumnFormula>
    </tableColumn>
    <tableColumn id="6" xr3:uid="{54F4FC86-E639-4144-8AB1-7C2AB9D65E8D}" name="1" dataDxfId="415">
      <calculatedColumnFormula>'Scheme 1'!CR$47</calculatedColumnFormula>
    </tableColumn>
    <tableColumn id="7" xr3:uid="{B37107DE-8E6F-4B74-9837-FB2F86003EA6}" name="2" dataDxfId="414">
      <calculatedColumnFormula>'Scheme 1'!CS$47</calculatedColumnFormula>
    </tableColumn>
    <tableColumn id="8" xr3:uid="{45B11696-1B5F-4ED1-B298-A9346FB87251}" name="3" dataDxfId="413">
      <calculatedColumnFormula>'Scheme 1'!CT$47</calculatedColumnFormula>
    </tableColumn>
    <tableColumn id="9" xr3:uid="{74E5DED2-0F37-4554-811B-EED91E645822}" name="4" dataDxfId="412">
      <calculatedColumnFormula>'Scheme 1'!CU$47</calculatedColumnFormula>
    </tableColumn>
    <tableColumn id="10" xr3:uid="{E16D4A46-849E-4942-A045-992DD9E8AF98}" name="5" dataDxfId="411">
      <calculatedColumnFormula>'Scheme 1'!CV$47</calculatedColumnFormula>
    </tableColumn>
    <tableColumn id="11" xr3:uid="{8E29B2F1-BD28-4CBB-B228-B5F4F128D918}" name="6" dataDxfId="410">
      <calculatedColumnFormula>'Scheme 1'!CW$47</calculatedColumnFormula>
    </tableColumn>
    <tableColumn id="12" xr3:uid="{EAC643EA-624D-45E5-A805-E880BBC361A1}" name="7" dataDxfId="409">
      <calculatedColumnFormula>'Scheme 1'!CX$47</calculatedColumnFormula>
    </tableColumn>
    <tableColumn id="13" xr3:uid="{AC5C4E5C-D589-4F05-B328-0347308ED0FF}" name="8" dataDxfId="408">
      <calculatedColumnFormula>'Scheme 1'!CY$47</calculatedColumnFormula>
    </tableColumn>
    <tableColumn id="14" xr3:uid="{C5C13B3A-C3AC-4AED-B252-0DACE00F84A3}" name="9" dataDxfId="407">
      <calculatedColumnFormula>'Scheme 1'!CZ$47</calculatedColumnFormula>
    </tableColumn>
    <tableColumn id="15" xr3:uid="{C6A69126-3E59-4192-BE59-EC25569A9778}" name="10" dataDxfId="406">
      <calculatedColumnFormula>'Scheme 1'!DA$47</calculatedColumnFormula>
    </tableColumn>
    <tableColumn id="16" xr3:uid="{A531D370-8240-4B7A-8DE0-D5DD6E819C21}" name="11" dataDxfId="405">
      <calculatedColumnFormula>'Scheme 1'!DB$47</calculatedColumnFormula>
    </tableColumn>
    <tableColumn id="17" xr3:uid="{4777BAA6-AF27-463E-9026-BAFA6E30B7A5}" name="12" dataDxfId="404">
      <calculatedColumnFormula>'Scheme 1'!DC$47</calculatedColumnFormula>
    </tableColumn>
    <tableColumn id="18" xr3:uid="{6BD53619-BECC-4E50-9893-1865EDB1C7ED}" name="13" dataDxfId="403">
      <calculatedColumnFormula>'Scheme 1'!DD$47</calculatedColumnFormula>
    </tableColumn>
    <tableColumn id="19" xr3:uid="{EA96670F-3FFF-40DE-AC15-A61C30774749}" name="14" dataDxfId="402">
      <calculatedColumnFormula>'Scheme 1'!DE$47</calculatedColumnFormula>
    </tableColumn>
    <tableColumn id="20" xr3:uid="{BA49DAF9-9185-4458-8F81-5411D85DA170}" name="15" dataDxfId="401">
      <calculatedColumnFormula>'Scheme 1'!DF$47</calculatedColumnFormula>
    </tableColumn>
    <tableColumn id="21" xr3:uid="{F835023E-AF45-475E-B2BD-773E0373B6D6}" name="16" dataDxfId="400">
      <calculatedColumnFormula>'Scheme 1'!DG$47</calculatedColumnFormula>
    </tableColumn>
    <tableColumn id="22" xr3:uid="{7528B022-363F-425F-AD28-2F2210B2CCFF}" name="17" dataDxfId="399">
      <calculatedColumnFormula>'Scheme 1'!DH$47</calculatedColumnFormula>
    </tableColumn>
    <tableColumn id="23" xr3:uid="{5E3AA938-B5DA-4F4F-A8D9-6C0766876C47}" name="18" dataDxfId="398">
      <calculatedColumnFormula>'Scheme 1'!DI$47</calculatedColumnFormula>
    </tableColumn>
    <tableColumn id="24" xr3:uid="{879B5CC5-E1B5-4402-A194-74452AFAF687}" name="19" dataDxfId="397">
      <calculatedColumnFormula>'Scheme 1'!DJ$47</calculatedColumnFormula>
    </tableColumn>
    <tableColumn id="25" xr3:uid="{AEE738AB-D203-4F99-8362-835E42D9BB95}" name="20" dataDxfId="396">
      <calculatedColumnFormula>'Scheme 1'!DK$47</calculatedColumnFormula>
    </tableColumn>
    <tableColumn id="26" xr3:uid="{E66700CA-FE07-4018-8A88-2824A4B2EE71}" name="21" dataDxfId="395">
      <calculatedColumnFormula>'Scheme 1'!DL$47</calculatedColumnFormula>
    </tableColumn>
    <tableColumn id="27" xr3:uid="{32FF84DB-7215-4F65-8D94-B87198D16D56}" name="22" dataDxfId="394">
      <calculatedColumnFormula>'Scheme 1'!DM$47</calculatedColumnFormula>
    </tableColumn>
    <tableColumn id="28" xr3:uid="{0226AE61-B4EB-41E8-8167-3A7CC30F26DC}" name="23" dataDxfId="393">
      <calculatedColumnFormula>'Scheme 1'!DN$47</calculatedColumnFormula>
    </tableColumn>
    <tableColumn id="29" xr3:uid="{4DE21784-10EC-4DC7-8EE1-14C16727909D}" name="24" dataDxfId="392">
      <calculatedColumnFormula>'Scheme 1'!DO$47</calculatedColumnFormula>
    </tableColumn>
    <tableColumn id="30" xr3:uid="{22B7DE2B-2FA8-4E1C-9E74-7D6BF0BF8041}" name="25" dataDxfId="391">
      <calculatedColumnFormula>'Scheme 1'!DP$47</calculatedColumnFormula>
    </tableColumn>
    <tableColumn id="31" xr3:uid="{A63C35F3-FFFD-40B3-84C6-7A37DAACEC97}" name="26" dataDxfId="390">
      <calculatedColumnFormula>'Scheme 1'!DQ$47</calculatedColumnFormula>
    </tableColumn>
    <tableColumn id="32" xr3:uid="{0C727834-3E0D-4144-BDEA-3509D6BDFAE2}" name="27" dataDxfId="389">
      <calculatedColumnFormula>'Scheme 1'!DR$47</calculatedColumnFormula>
    </tableColumn>
    <tableColumn id="33" xr3:uid="{F0DFAC2A-856B-464D-AA11-DD81480062FF}" name="28" dataDxfId="388">
      <calculatedColumnFormula>'Scheme 1'!DS$47</calculatedColumnFormula>
    </tableColumn>
    <tableColumn id="34" xr3:uid="{2491DCAB-CB2A-431A-AA94-8BEE312E7A5D}" name="29" dataDxfId="387">
      <calculatedColumnFormula>'Scheme 1'!DT$47</calculatedColumnFormula>
    </tableColumn>
    <tableColumn id="35" xr3:uid="{80EC0363-85F0-4F6F-9AB8-405231485FAB}" name="30" dataDxfId="386">
      <calculatedColumnFormula>'Scheme 1'!DU$47</calculatedColumnFormula>
    </tableColumn>
    <tableColumn id="36" xr3:uid="{DA8D128F-3428-4795-9E25-DA3CBD7D518B}" name="31" dataDxfId="385">
      <calculatedColumnFormula>'Scheme 1'!DV$47</calculatedColumnFormula>
    </tableColumn>
    <tableColumn id="37" xr3:uid="{697F470C-E57E-45DF-8316-893E4537E897}" name="32" dataDxfId="384">
      <calculatedColumnFormula>'Scheme 1'!DW$47</calculatedColumnFormula>
    </tableColumn>
    <tableColumn id="38" xr3:uid="{C8498A08-CAD3-4C3D-91C1-B259CC119314}" name="33" dataDxfId="383">
      <calculatedColumnFormula>'Scheme 1'!DX$47</calculatedColumnFormula>
    </tableColumn>
    <tableColumn id="39" xr3:uid="{2006DEAB-1354-4C41-8EA1-E03A3501BB71}" name="34" dataDxfId="382">
      <calculatedColumnFormula>'Scheme 1'!DY$47</calculatedColumnFormula>
    </tableColumn>
    <tableColumn id="40" xr3:uid="{651F7CA8-6074-41BD-8C09-754B5A40354B}" name="35" dataDxfId="381">
      <calculatedColumnFormula>'Scheme 1'!DZ$47</calculatedColumnFormula>
    </tableColumn>
    <tableColumn id="41" xr3:uid="{2186DA06-AFFF-4E3C-B9B4-D5188CE430A1}" name="36" dataDxfId="380">
      <calculatedColumnFormula>'Scheme 1'!EA$47</calculatedColumnFormula>
    </tableColumn>
    <tableColumn id="42" xr3:uid="{FFF9A874-AE3F-4710-BFB1-DC2FF9B44F34}" name="37" dataDxfId="379">
      <calculatedColumnFormula>'Scheme 1'!EB$47</calculatedColumnFormula>
    </tableColumn>
    <tableColumn id="43" xr3:uid="{BD4369D3-E5C7-4C04-9F38-8199E78196F9}" name="38" dataDxfId="378">
      <calculatedColumnFormula>'Scheme 1'!EC$47</calculatedColumnFormula>
    </tableColumn>
    <tableColumn id="44" xr3:uid="{81372C0E-D29C-4F07-A0D2-0B40965398D8}" name="39" dataDxfId="377">
      <calculatedColumnFormula>'Scheme 1'!ED$47</calculatedColumnFormula>
    </tableColumn>
    <tableColumn id="45" xr3:uid="{5EF5FE1B-61AD-4B57-AA86-5125E204257F}" name="40" dataDxfId="376">
      <calculatedColumnFormula>'Scheme 1'!EE$47</calculatedColumnFormula>
    </tableColumn>
    <tableColumn id="46" xr3:uid="{0A3BE331-3CE1-484D-8370-850A6C14538E}" name="41" dataDxfId="375">
      <calculatedColumnFormula>'Scheme 1'!EF$47</calculatedColumnFormula>
    </tableColumn>
    <tableColumn id="47" xr3:uid="{B467AA3E-2F4F-4270-99CA-4FF2867F86F3}" name="42" dataDxfId="374">
      <calculatedColumnFormula>'Scheme 1'!EG$47</calculatedColumnFormula>
    </tableColumn>
    <tableColumn id="48" xr3:uid="{CD78BCD0-38E0-41CA-B984-DFC4260CB4F9}" name="43" dataDxfId="373">
      <calculatedColumnFormula>'Scheme 1'!EH$47</calculatedColumnFormula>
    </tableColumn>
    <tableColumn id="49" xr3:uid="{A66C1A3C-D1E7-4BEA-BE4B-6014521DD3B3}" name="44" dataDxfId="372">
      <calculatedColumnFormula>'Scheme 1'!EI$47</calculatedColumnFormula>
    </tableColumn>
    <tableColumn id="50" xr3:uid="{F92CCBD5-29CC-417B-B5BE-5665C922D4F3}" name="45" dataDxfId="371">
      <calculatedColumnFormula>'Scheme 1'!EJ$47</calculatedColumnFormula>
    </tableColumn>
    <tableColumn id="51" xr3:uid="{EBA4C109-D42D-4C43-AE68-665C98BEB4AE}" name="46" dataDxfId="370">
      <calculatedColumnFormula>'Scheme 1'!EK$47</calculatedColumnFormula>
    </tableColumn>
    <tableColumn id="52" xr3:uid="{142C8568-D08E-4947-A770-AB6DDBEB4CDB}" name="47" dataDxfId="369">
      <calculatedColumnFormula>'Scheme 1'!EL$47</calculatedColumnFormula>
    </tableColumn>
    <tableColumn id="53" xr3:uid="{1B636199-C56B-46C7-B360-04570FB5ADB3}" name="48" dataDxfId="368">
      <calculatedColumnFormula>'Scheme 1'!EM$47</calculatedColumnFormula>
    </tableColumn>
    <tableColumn id="54" xr3:uid="{F4D1002B-7D2D-4781-87E4-6CB78523F237}" name="49" dataDxfId="367">
      <calculatedColumnFormula>'Scheme 1'!EN$47</calculatedColumnFormula>
    </tableColumn>
    <tableColumn id="55" xr3:uid="{22D2B074-86CF-4EFE-87B9-7C6040184C6A}" name="50" dataDxfId="366">
      <calculatedColumnFormula>'Scheme 1'!EO$47</calculatedColumnFormula>
    </tableColumn>
    <tableColumn id="56" xr3:uid="{B052F7DF-AC16-4B1C-87A0-127C3A295B11}" name="51" dataDxfId="365">
      <calculatedColumnFormula>'Scheme 1'!EP$47</calculatedColumnFormula>
    </tableColumn>
    <tableColumn id="57" xr3:uid="{56895304-9BBF-4C85-AA5A-60D229BDB1DD}" name="52" dataDxfId="364">
      <calculatedColumnFormula>'Scheme 1'!EQ$47</calculatedColumnFormula>
    </tableColumn>
    <tableColumn id="58" xr3:uid="{0D3B96A4-22CB-475D-BD8A-1806062B1D22}" name="53" dataDxfId="363">
      <calculatedColumnFormula>'Scheme 1'!ER$47</calculatedColumnFormula>
    </tableColumn>
    <tableColumn id="59" xr3:uid="{449C0F52-4CD0-45D5-9355-B7AB6BB79A6F}" name="54" dataDxfId="362">
      <calculatedColumnFormula>'Scheme 1'!ES$47</calculatedColumnFormula>
    </tableColumn>
    <tableColumn id="60" xr3:uid="{831150C8-A215-44D2-BFBA-5F62691FFF27}" name="55" dataDxfId="361">
      <calculatedColumnFormula>'Scheme 1'!ET$47</calculatedColumnFormula>
    </tableColumn>
    <tableColumn id="61" xr3:uid="{079027C2-2E61-4C26-8EDD-C47533A54547}" name="56" dataDxfId="360">
      <calculatedColumnFormula>'Scheme 1'!EU$47</calculatedColumnFormula>
    </tableColumn>
    <tableColumn id="62" xr3:uid="{3A7C66F9-11E3-4C17-A103-23558A78FB97}" name="57" dataDxfId="359">
      <calculatedColumnFormula>'Scheme 1'!EV$47</calculatedColumnFormula>
    </tableColumn>
    <tableColumn id="63" xr3:uid="{FBBBF857-BFAC-4877-9645-E5DFD1C07197}" name="58" dataDxfId="358">
      <calculatedColumnFormula>'Scheme 1'!EW$47</calculatedColumnFormula>
    </tableColumn>
    <tableColumn id="64" xr3:uid="{24CFC58F-91A4-4164-B6F0-AC8B0AB9E9A3}" name="59" dataDxfId="357">
      <calculatedColumnFormula>'Scheme 1'!EX$47</calculatedColumnFormula>
    </tableColumn>
    <tableColumn id="65" xr3:uid="{938B95BA-223D-4133-B92A-FEB0FE4E94F5}" name="60" dataDxfId="356">
      <calculatedColumnFormula>'Scheme 1'!EY$47</calculatedColumnFormula>
    </tableColumn>
    <tableColumn id="66" xr3:uid="{B3B759CE-AFE0-4EA1-8C8A-12EC21EC4C54}" name="61" dataDxfId="355">
      <calculatedColumnFormula>'Scheme 1'!EZ$47</calculatedColumnFormula>
    </tableColumn>
    <tableColumn id="67" xr3:uid="{7F1B8F0D-BC58-4E09-9859-D44B299C7CD2}" name="62" dataDxfId="354">
      <calculatedColumnFormula>'Scheme 1'!FA$47</calculatedColumnFormula>
    </tableColumn>
    <tableColumn id="68" xr3:uid="{33E294F2-16FC-4C03-AAF9-EDC4E96AA345}" name="63" dataDxfId="353">
      <calculatedColumnFormula>'Scheme 1'!FB$47</calculatedColumnFormula>
    </tableColumn>
    <tableColumn id="69" xr3:uid="{78468612-A6BD-461B-AEB8-107B7A2307F7}" name="64" dataDxfId="352">
      <calculatedColumnFormula>'Scheme 1'!FC$47</calculatedColumnFormula>
    </tableColumn>
    <tableColumn id="70" xr3:uid="{8E6E4EDC-3EA0-45E0-B717-A88E51D599CC}" name="65" dataDxfId="351">
      <calculatedColumnFormula>'Scheme 1'!FD$47</calculatedColumnFormula>
    </tableColumn>
    <tableColumn id="71" xr3:uid="{1872370E-A123-4B72-8D9D-4E0D5CAE18F1}" name="66" dataDxfId="350">
      <calculatedColumnFormula>'Scheme 1'!FE$47</calculatedColumnFormula>
    </tableColumn>
    <tableColumn id="72" xr3:uid="{2DE68154-CCA7-4061-A40B-6B5F57063E12}" name="67" dataDxfId="349">
      <calculatedColumnFormula>'Scheme 1'!FF$47</calculatedColumnFormula>
    </tableColumn>
    <tableColumn id="73" xr3:uid="{097B2C22-1CA6-4053-A5E5-79065610171C}" name="68" dataDxfId="348">
      <calculatedColumnFormula>'Scheme 1'!FG$47</calculatedColumnFormula>
    </tableColumn>
    <tableColumn id="74" xr3:uid="{7D6A3A3C-F5DA-4040-9B65-BD2AFD0BAC42}" name="69" dataDxfId="347">
      <calculatedColumnFormula>'Scheme 1'!FH$47</calculatedColumnFormula>
    </tableColumn>
    <tableColumn id="75" xr3:uid="{EDE7209B-B59D-42CA-8DA6-D9CB58D8B103}" name="70" dataDxfId="346">
      <calculatedColumnFormula>'Scheme 1'!FI$47</calculatedColumnFormula>
    </tableColumn>
    <tableColumn id="76" xr3:uid="{BB3CF5C7-4C8F-4BB8-AAAE-DF569A4BF01B}" name="71" dataDxfId="345">
      <calculatedColumnFormula>'Scheme 1'!FJ$47</calculatedColumnFormula>
    </tableColumn>
    <tableColumn id="77" xr3:uid="{4DF30404-75C6-40EA-ADC7-8C1FCECABAE9}" name="72" dataDxfId="344">
      <calculatedColumnFormula>'Scheme 1'!FK$47</calculatedColumnFormula>
    </tableColumn>
    <tableColumn id="78" xr3:uid="{2741437A-9B7D-436F-8356-7F433998A5CE}" name="73" dataDxfId="343">
      <calculatedColumnFormula>'Scheme 1'!FL$47</calculatedColumnFormula>
    </tableColumn>
    <tableColumn id="79" xr3:uid="{5B00929C-83AC-4E27-A6C4-4869F45518E3}" name="74" dataDxfId="342">
      <calculatedColumnFormula>'Scheme 1'!FM$47</calculatedColumnFormula>
    </tableColumn>
    <tableColumn id="80" xr3:uid="{FE452B33-D70F-41E7-902E-D21839088110}" name="75" dataDxfId="341">
      <calculatedColumnFormula>'Scheme 1'!FN$47</calculatedColumnFormula>
    </tableColumn>
    <tableColumn id="81" xr3:uid="{290A5916-8537-445F-847B-34F8A02E6843}" name="76" dataDxfId="340">
      <calculatedColumnFormula>'Scheme 1'!FO$47</calculatedColumnFormula>
    </tableColumn>
    <tableColumn id="82" xr3:uid="{3051C44D-1A32-493F-A9BA-6F23671F8C5F}" name="77" dataDxfId="339">
      <calculatedColumnFormula>'Scheme 1'!FP$47</calculatedColumnFormula>
    </tableColumn>
    <tableColumn id="83" xr3:uid="{8FFF0994-AEF9-4E57-AD2D-B9C1AF1AB677}" name="78" dataDxfId="338">
      <calculatedColumnFormula>'Scheme 1'!FQ$47</calculatedColumnFormula>
    </tableColumn>
    <tableColumn id="84" xr3:uid="{634CABA9-279B-4696-A034-7F94E2308D0A}" name="79" dataDxfId="337">
      <calculatedColumnFormula>'Scheme 1'!FR$47</calculatedColumnFormula>
    </tableColumn>
    <tableColumn id="85" xr3:uid="{2710C331-CFC2-40F1-BA90-637871308BAA}" name="80" dataDxfId="336">
      <calculatedColumnFormula>'Scheme 1'!FS$47</calculatedColumnFormula>
    </tableColumn>
    <tableColumn id="86" xr3:uid="{1A04BB09-AE83-4D38-B0B6-83AA3EA0ABBD}" name="81" dataDxfId="335">
      <calculatedColumnFormula>'Scheme 1'!FT$47</calculatedColumnFormula>
    </tableColumn>
    <tableColumn id="87" xr3:uid="{8B7099EB-4B13-443D-9EB1-11A33332F097}" name="82" dataDxfId="334">
      <calculatedColumnFormula>'Scheme 1'!FU$47</calculatedColumnFormula>
    </tableColumn>
    <tableColumn id="88" xr3:uid="{BEC73675-3253-496A-A709-2AFFC031AEB6}" name="83" dataDxfId="333">
      <calculatedColumnFormula>'Scheme 1'!FV$47</calculatedColumnFormula>
    </tableColumn>
    <tableColumn id="89" xr3:uid="{C96AE33E-3AC9-4942-9917-59A8BAB83ED7}" name="84" dataDxfId="332">
      <calculatedColumnFormula>'Scheme 1'!FW$47</calculatedColumnFormula>
    </tableColumn>
    <tableColumn id="90" xr3:uid="{4EF6AA32-A00C-46C0-9D39-90165D1532AA}" name="85" dataDxfId="331">
      <calculatedColumnFormula>'Scheme 1'!FX$47</calculatedColumnFormula>
    </tableColumn>
    <tableColumn id="91" xr3:uid="{FA533ECB-025B-4D68-ABB2-6AC35FEDF2E4}" name="86" dataDxfId="330">
      <calculatedColumnFormula>'Scheme 1'!FY$47</calculatedColumnFormula>
    </tableColumn>
    <tableColumn id="92" xr3:uid="{0A76E0AD-74C6-4569-A939-A4C91F636CCE}" name="87" dataDxfId="329">
      <calculatedColumnFormula>'Scheme 1'!FZ$47</calculatedColumnFormula>
    </tableColumn>
    <tableColumn id="93" xr3:uid="{5F6884C3-A577-4E8A-AA05-B875C8440B4F}" name="88" dataDxfId="328">
      <calculatedColumnFormula>'Scheme 1'!GA$47</calculatedColumnFormula>
    </tableColumn>
    <tableColumn id="94" xr3:uid="{6ECC4175-B7DA-44C8-A231-145DB3D4E0A6}" name="89" dataDxfId="327">
      <calculatedColumnFormula>'Scheme 1'!GB$47</calculatedColumnFormula>
    </tableColumn>
    <tableColumn id="95" xr3:uid="{7DFB4C47-C355-4283-8C87-F0980C48ED0B}" name="90" dataDxfId="326">
      <calculatedColumnFormula>'Scheme 1'!GC$47</calculatedColumnFormula>
    </tableColumn>
    <tableColumn id="96" xr3:uid="{F3BF82E4-5A14-453A-BA2A-704197242B3D}" name="91" dataDxfId="325">
      <calculatedColumnFormula>'Scheme 1'!GD$47</calculatedColumnFormula>
    </tableColumn>
    <tableColumn id="97" xr3:uid="{AEB0C49B-856B-4597-BC4C-583FA3BBAD71}" name="92" dataDxfId="324">
      <calculatedColumnFormula>'Scheme 1'!GE$47</calculatedColumnFormula>
    </tableColumn>
    <tableColumn id="98" xr3:uid="{9364FAD4-1157-4B2E-9B92-53DFB4A3B358}" name="93" dataDxfId="323">
      <calculatedColumnFormula>'Scheme 1'!GF$47</calculatedColumnFormula>
    </tableColumn>
    <tableColumn id="99" xr3:uid="{81BE1FC0-F3F7-4324-9B56-74278DBF496F}" name="94" dataDxfId="322">
      <calculatedColumnFormula>'Scheme 1'!GG$47</calculatedColumnFormula>
    </tableColumn>
    <tableColumn id="100" xr3:uid="{59F607A8-470A-4DA5-9284-2AE6F2F8FBC4}" name="95" dataDxfId="321">
      <calculatedColumnFormula>'Scheme 1'!GH$47</calculatedColumnFormula>
    </tableColumn>
    <tableColumn id="101" xr3:uid="{4BC8A466-C619-4118-83D5-F50FA31559A8}" name="96" dataDxfId="320">
      <calculatedColumnFormula>'Scheme 1'!GI$47</calculatedColumnFormula>
    </tableColumn>
    <tableColumn id="102" xr3:uid="{52DD64C0-7314-48C0-82C0-C997262C9F7C}" name="97" dataDxfId="319">
      <calculatedColumnFormula>'Scheme 1'!GJ$47</calculatedColumnFormula>
    </tableColumn>
    <tableColumn id="103" xr3:uid="{C8E05AA8-06E3-4BD4-8AF1-6457B34E712D}" name="98" dataDxfId="318">
      <calculatedColumnFormula>'Scheme 1'!GK$47</calculatedColumnFormula>
    </tableColumn>
    <tableColumn id="104" xr3:uid="{03B5E873-CCAC-4A90-8745-3F04854D0ED2}" name="99" dataDxfId="317">
      <calculatedColumnFormula>'Scheme 1'!GL$47</calculatedColumnFormula>
    </tableColumn>
    <tableColumn id="105" xr3:uid="{A3111AED-E08C-4B08-958B-AC4D366B8330}" name="100" dataDxfId="316">
      <calculatedColumnFormula>'Scheme 1'!GM$47</calculatedColumnFormula>
    </tableColumn>
    <tableColumn id="106" xr3:uid="{164A75DD-435A-4586-A903-C00CF94BA55F}" name="101" dataDxfId="315">
      <calculatedColumnFormula>'Scheme 1'!GN$47</calculatedColumnFormula>
    </tableColumn>
    <tableColumn id="107" xr3:uid="{B9CB72A0-8BB3-42FB-AD75-551147ACDB0D}" name="102" dataDxfId="314">
      <calculatedColumnFormula>'Scheme 1'!GO$47</calculatedColumnFormula>
    </tableColumn>
    <tableColumn id="108" xr3:uid="{7190EFCC-FA72-4B82-8F6B-08B08011F6A5}" name="103" dataDxfId="313">
      <calculatedColumnFormula>'Scheme 1'!GP$47</calculatedColumnFormula>
    </tableColumn>
    <tableColumn id="109" xr3:uid="{932A3426-9AAE-4C32-96A3-33B3A579E926}" name="104" dataDxfId="312">
      <calculatedColumnFormula>'Scheme 1'!GQ$47</calculatedColumnFormula>
    </tableColumn>
    <tableColumn id="110" xr3:uid="{7B02D700-733B-4907-A112-7FC77AF74CFD}" name="105" dataDxfId="311">
      <calculatedColumnFormula>'Scheme 1'!GR$47</calculatedColumnFormula>
    </tableColumn>
    <tableColumn id="111" xr3:uid="{DE5E7E12-5B8E-4199-A90D-1BDA0F2FC131}" name="106" dataDxfId="310">
      <calculatedColumnFormula>'Scheme 1'!GS$47</calculatedColumnFormula>
    </tableColumn>
    <tableColumn id="112" xr3:uid="{5F77D83D-EEB1-4A0E-8D54-EB505D559FBD}" name="107" dataDxfId="309">
      <calculatedColumnFormula>'Scheme 1'!GT$47</calculatedColumnFormula>
    </tableColumn>
    <tableColumn id="113" xr3:uid="{943F2EB4-01EB-43FB-B7DC-0D78EC139E40}" name="108" dataDxfId="308">
      <calculatedColumnFormula>'Scheme 1'!GU$47</calculatedColumnFormula>
    </tableColumn>
    <tableColumn id="114" xr3:uid="{23795052-3DB7-44BD-BB4B-D7ECC2866A77}" name="109" dataDxfId="307">
      <calculatedColumnFormula>'Scheme 1'!GV$47</calculatedColumnFormula>
    </tableColumn>
    <tableColumn id="115" xr3:uid="{0E48E5F0-74B8-477C-924E-36138321CE0A}" name="110" dataDxfId="306">
      <calculatedColumnFormula>'Scheme 1'!GW$47</calculatedColumnFormula>
    </tableColumn>
    <tableColumn id="116" xr3:uid="{DD310882-B107-43B2-9943-6B4313505ADC}" name="111" dataDxfId="305">
      <calculatedColumnFormula>'Scheme 1'!GX$47</calculatedColumnFormula>
    </tableColumn>
    <tableColumn id="117" xr3:uid="{6BA20488-190A-471F-B570-9C4E957D1086}" name="112" dataDxfId="304">
      <calculatedColumnFormula>'Scheme 1'!GY$47</calculatedColumnFormula>
    </tableColumn>
    <tableColumn id="118" xr3:uid="{594B01F7-259B-4847-BE62-859A85F37836}" name="113" dataDxfId="303">
      <calculatedColumnFormula>'Scheme 1'!GZ$47</calculatedColumnFormula>
    </tableColumn>
    <tableColumn id="119" xr3:uid="{19B45749-318E-4A8C-969D-553E22560311}" name="114" dataDxfId="302">
      <calculatedColumnFormula>'Scheme 1'!HA$47</calculatedColumnFormula>
    </tableColumn>
    <tableColumn id="120" xr3:uid="{C4E10D7D-493C-4D2A-80E9-FC1FC25E38C4}" name="115" dataDxfId="301">
      <calculatedColumnFormula>'Scheme 1'!HB$47</calculatedColumnFormula>
    </tableColumn>
    <tableColumn id="121" xr3:uid="{CB55BEAB-0E60-434E-A90D-EA2B7D425A80}" name="116" dataDxfId="300">
      <calculatedColumnFormula>'Scheme 1'!HC$47</calculatedColumnFormula>
    </tableColumn>
    <tableColumn id="122" xr3:uid="{451421E2-1B4A-45FB-BA7F-7211C65CA806}" name="117" dataDxfId="299">
      <calculatedColumnFormula>'Scheme 1'!HD$47</calculatedColumnFormula>
    </tableColumn>
    <tableColumn id="123" xr3:uid="{5611123B-5D3F-4760-A2B0-E82EB825A185}" name="118" dataDxfId="298">
      <calculatedColumnFormula>'Scheme 1'!HE$47</calculatedColumnFormula>
    </tableColumn>
    <tableColumn id="125" xr3:uid="{3E68AA99-07E9-4FB1-9077-FE11D973056E}" name="119" dataDxfId="297">
      <calculatedColumnFormula>'Scheme 1'!HF$47</calculatedColumnFormula>
    </tableColumn>
    <tableColumn id="126" xr3:uid="{05417344-BA9D-4CBB-AFB7-392DF75EFA32}" name="120" dataDxfId="296">
      <calculatedColumnFormula>'Scheme 1'!HG$47</calculatedColumnFormula>
    </tableColumn>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96DD346-1874-44D0-8A68-6E1B631F2B4A}" name="NonSeq" displayName="NonSeq" ref="D124:DY130" totalsRowShown="0" headerRowDxfId="295" dataDxfId="294">
  <autoFilter ref="D124:DY130" xr:uid="{F96DD346-1874-44D0-8A68-6E1B631F2B4A}">
    <filterColumn colId="0">
      <customFilters>
        <customFilter operator="notEqual" val="No"/>
        <customFilter val=""/>
      </customFilters>
    </filterColumn>
    <filterColumn colId="1">
      <customFilters>
        <customFilter operator="notEqual" val="No"/>
        <customFilter val=""/>
      </customFilters>
    </filterColumn>
  </autoFilter>
  <tableColumns count="126">
    <tableColumn id="124" xr3:uid="{CE51DF4E-6296-491D-ADED-8F98A5EDC108}" name="Column1" dataDxfId="293">
      <calculatedColumnFormula>W58</calculatedColumnFormula>
    </tableColumn>
    <tableColumn id="1" xr3:uid="{8CCD583A-3A22-4DA5-89DF-1CEA6A0968A3}" name="Non Seq" dataDxfId="292">
      <calculatedColumnFormula>'Scheme 1'!$F$3</calculatedColumnFormula>
    </tableColumn>
    <tableColumn id="2" xr3:uid="{1C0516FD-C12B-4069-ADF7-4F2AA0C78060}" name="-2" dataDxfId="291">
      <calculatedColumnFormula>'Scheme 1'!CN$46</calculatedColumnFormula>
    </tableColumn>
    <tableColumn id="3" xr3:uid="{E064E085-C4E2-4191-BD2C-8DF776004900}" name="-1" dataDxfId="290">
      <calculatedColumnFormula>'Scheme 1'!CO$46</calculatedColumnFormula>
    </tableColumn>
    <tableColumn id="4" xr3:uid="{BBCAEA62-0940-4ACE-9012-FCF82270B8E4}" name="-0.5" dataDxfId="289">
      <calculatedColumnFormula>'Scheme 1'!CP$46</calculatedColumnFormula>
    </tableColumn>
    <tableColumn id="5" xr3:uid="{F0A870AD-B2BA-4B28-9336-39A9D84D1BBC}" name="0" dataDxfId="288">
      <calculatedColumnFormula>'Scheme 1'!CQ$46</calculatedColumnFormula>
    </tableColumn>
    <tableColumn id="6" xr3:uid="{86498DAD-5629-40EE-9627-AD0FA8C17BF5}" name="1" dataDxfId="287">
      <calculatedColumnFormula>'Scheme 1'!CR$46</calculatedColumnFormula>
    </tableColumn>
    <tableColumn id="7" xr3:uid="{601ADF74-3372-4596-9F0A-D6B63DF5FB34}" name="2" dataDxfId="286">
      <calculatedColumnFormula>'Scheme 1'!CS$46</calculatedColumnFormula>
    </tableColumn>
    <tableColumn id="8" xr3:uid="{89EAF59D-598A-47B8-9828-AD19EE47A57F}" name="3" dataDxfId="285">
      <calculatedColumnFormula>'Scheme 1'!CT$46</calculatedColumnFormula>
    </tableColumn>
    <tableColumn id="9" xr3:uid="{4FF61685-90AC-44EC-92D4-006DA8FAB2D8}" name="4" dataDxfId="284">
      <calculatedColumnFormula>'Scheme 1'!CU$46</calculatedColumnFormula>
    </tableColumn>
    <tableColumn id="10" xr3:uid="{93CC79C9-7A30-445E-B6F6-42C4DE6D7811}" name="5" dataDxfId="283">
      <calculatedColumnFormula>'Scheme 1'!CV$46</calculatedColumnFormula>
    </tableColumn>
    <tableColumn id="11" xr3:uid="{5A593811-D0D3-4436-A04B-58DED281C7FF}" name="6" dataDxfId="282">
      <calculatedColumnFormula>'Scheme 1'!CW$46</calculatedColumnFormula>
    </tableColumn>
    <tableColumn id="12" xr3:uid="{5CDEAC23-81EC-4449-9F8A-9C2013A10106}" name="7" dataDxfId="281">
      <calculatedColumnFormula>'Scheme 1'!CX$46</calculatedColumnFormula>
    </tableColumn>
    <tableColumn id="13" xr3:uid="{434FE130-0F99-4B6D-9F06-9EDB1E960414}" name="8" dataDxfId="280">
      <calculatedColumnFormula>'Scheme 1'!CY$46</calculatedColumnFormula>
    </tableColumn>
    <tableColumn id="14" xr3:uid="{B9945DE9-AF21-4A4A-AC8A-CB646C7E3220}" name="9" dataDxfId="279">
      <calculatedColumnFormula>'Scheme 1'!CZ$46</calculatedColumnFormula>
    </tableColumn>
    <tableColumn id="15" xr3:uid="{2523A277-309E-49C7-A947-B4F7DE0647A3}" name="10" dataDxfId="278">
      <calculatedColumnFormula>'Scheme 1'!DA$46</calculatedColumnFormula>
    </tableColumn>
    <tableColumn id="16" xr3:uid="{48242054-3342-4F5B-915F-0B01A89ABCE4}" name="11" dataDxfId="277">
      <calculatedColumnFormula>'Scheme 1'!DB$46</calculatedColumnFormula>
    </tableColumn>
    <tableColumn id="17" xr3:uid="{26310591-0382-410E-83F5-555AE14CB6E4}" name="12" dataDxfId="276">
      <calculatedColumnFormula>'Scheme 1'!DC$46</calculatedColumnFormula>
    </tableColumn>
    <tableColumn id="18" xr3:uid="{32766051-560A-4BAF-BE10-227B49199B3C}" name="13" dataDxfId="275">
      <calculatedColumnFormula>'Scheme 1'!DD$46</calculatedColumnFormula>
    </tableColumn>
    <tableColumn id="19" xr3:uid="{176C36FE-37E8-4A5B-A510-DC9821A43B78}" name="14" dataDxfId="274">
      <calculatedColumnFormula>'Scheme 1'!DE$46</calculatedColumnFormula>
    </tableColumn>
    <tableColumn id="20" xr3:uid="{CCB086E4-250A-4738-8033-5B61163C7F26}" name="15" dataDxfId="273">
      <calculatedColumnFormula>'Scheme 1'!DF$46</calculatedColumnFormula>
    </tableColumn>
    <tableColumn id="21" xr3:uid="{78409FF7-6544-4F8D-A788-87321E8CF5D5}" name="16" dataDxfId="272">
      <calculatedColumnFormula>'Scheme 1'!DG$46</calculatedColumnFormula>
    </tableColumn>
    <tableColumn id="22" xr3:uid="{7B2D69B5-E15E-4A14-BB5D-7E1E07D447C9}" name="17" dataDxfId="271">
      <calculatedColumnFormula>'Scheme 1'!DH$46</calculatedColumnFormula>
    </tableColumn>
    <tableColumn id="23" xr3:uid="{83D3CC91-8439-4278-AD7F-06FC40034A41}" name="18" dataDxfId="270">
      <calculatedColumnFormula>'Scheme 1'!DI$46</calculatedColumnFormula>
    </tableColumn>
    <tableColumn id="24" xr3:uid="{647875DD-BFC3-4A73-AE32-7FBA4A77ED71}" name="19" dataDxfId="269">
      <calculatedColumnFormula>'Scheme 1'!DJ$46</calculatedColumnFormula>
    </tableColumn>
    <tableColumn id="25" xr3:uid="{8FD14C90-C7E9-43A9-B2B4-65A495BF37CF}" name="20" dataDxfId="268">
      <calculatedColumnFormula>'Scheme 1'!DK$46</calculatedColumnFormula>
    </tableColumn>
    <tableColumn id="26" xr3:uid="{4F89B63C-5B5D-421C-9675-6DBE11FC289D}" name="21" dataDxfId="267">
      <calculatedColumnFormula>'Scheme 1'!DL$46</calculatedColumnFormula>
    </tableColumn>
    <tableColumn id="27" xr3:uid="{398FA7E2-DDA7-4A64-8B60-E102FD8C421D}" name="22" dataDxfId="266">
      <calculatedColumnFormula>'Scheme 1'!DM$46</calculatedColumnFormula>
    </tableColumn>
    <tableColumn id="28" xr3:uid="{7F448FC6-2ED3-4479-AA60-92C62AA5E903}" name="23" dataDxfId="265">
      <calculatedColumnFormula>'Scheme 1'!DN$46</calculatedColumnFormula>
    </tableColumn>
    <tableColumn id="29" xr3:uid="{F3574CF5-E8FD-4896-AC4E-2BFCB2AB568F}" name="24" dataDxfId="264">
      <calculatedColumnFormula>'Scheme 1'!DO$46</calculatedColumnFormula>
    </tableColumn>
    <tableColumn id="30" xr3:uid="{A314B10B-4A2A-42EC-8F2E-3B3C07770746}" name="25" dataDxfId="263">
      <calculatedColumnFormula>'Scheme 1'!DP$46</calculatedColumnFormula>
    </tableColumn>
    <tableColumn id="31" xr3:uid="{016BE919-E0D0-4EF0-96BD-BA9099754DAE}" name="26" dataDxfId="262">
      <calculatedColumnFormula>'Scheme 1'!DQ$46</calculatedColumnFormula>
    </tableColumn>
    <tableColumn id="32" xr3:uid="{7105CBF7-BF85-4EFB-91C6-03C537AEC206}" name="27" dataDxfId="261">
      <calculatedColumnFormula>'Scheme 1'!DR$46</calculatedColumnFormula>
    </tableColumn>
    <tableColumn id="33" xr3:uid="{EB82B902-46B0-453A-9828-937894C54E80}" name="28" dataDxfId="260">
      <calculatedColumnFormula>'Scheme 1'!DS$46</calculatedColumnFormula>
    </tableColumn>
    <tableColumn id="34" xr3:uid="{0F628C9B-3031-43BE-A7ED-712AD851759E}" name="29" dataDxfId="259">
      <calculatedColumnFormula>'Scheme 1'!DT$46</calculatedColumnFormula>
    </tableColumn>
    <tableColumn id="35" xr3:uid="{3B589AFE-5F1B-4EC8-86D9-AD7CE3D36429}" name="30" dataDxfId="258">
      <calculatedColumnFormula>'Scheme 1'!DU$46</calculatedColumnFormula>
    </tableColumn>
    <tableColumn id="36" xr3:uid="{F1813C45-62DB-467B-8BB5-1F19015FEF52}" name="31" dataDxfId="257">
      <calculatedColumnFormula>'Scheme 1'!DV$46</calculatedColumnFormula>
    </tableColumn>
    <tableColumn id="37" xr3:uid="{98475709-08A3-474A-B577-9B1EB28AB037}" name="32" dataDxfId="256">
      <calculatedColumnFormula>'Scheme 1'!DW$46</calculatedColumnFormula>
    </tableColumn>
    <tableColumn id="38" xr3:uid="{124B72E8-D79B-4286-B0CC-9DCC0609C971}" name="33" dataDxfId="255">
      <calculatedColumnFormula>'Scheme 1'!DX$46</calculatedColumnFormula>
    </tableColumn>
    <tableColumn id="39" xr3:uid="{5260B01E-1715-431D-9EEA-3785A7147AE0}" name="34" dataDxfId="254">
      <calculatedColumnFormula>'Scheme 1'!DY$46</calculatedColumnFormula>
    </tableColumn>
    <tableColumn id="40" xr3:uid="{53D5676E-F713-49F5-A517-C842DD50FC3C}" name="35" dataDxfId="253">
      <calculatedColumnFormula>'Scheme 1'!DZ$46</calculatedColumnFormula>
    </tableColumn>
    <tableColumn id="41" xr3:uid="{D7150D49-9091-442C-B0BE-F2A39D5EA12A}" name="36" dataDxfId="252">
      <calculatedColumnFormula>'Scheme 1'!EA$46</calculatedColumnFormula>
    </tableColumn>
    <tableColumn id="42" xr3:uid="{B96FF373-DD1E-40A6-B1CC-35CA7B74A408}" name="37" dataDxfId="251">
      <calculatedColumnFormula>'Scheme 1'!EB$46</calculatedColumnFormula>
    </tableColumn>
    <tableColumn id="43" xr3:uid="{69AC1DDC-E4A8-466F-9ED5-A7C65C1FC3C9}" name="38" dataDxfId="250">
      <calculatedColumnFormula>'Scheme 1'!EC$46</calculatedColumnFormula>
    </tableColumn>
    <tableColumn id="44" xr3:uid="{A6003F1C-5246-43DE-A5FA-06C099C55505}" name="39" dataDxfId="249">
      <calculatedColumnFormula>'Scheme 1'!ED$46</calculatedColumnFormula>
    </tableColumn>
    <tableColumn id="45" xr3:uid="{D9044887-BBE8-4CA4-8BBB-7108E6DE20D1}" name="40" dataDxfId="248">
      <calculatedColumnFormula>'Scheme 1'!EE$46</calculatedColumnFormula>
    </tableColumn>
    <tableColumn id="46" xr3:uid="{F02945A3-7E87-4AC2-9337-A6C4C2FEDAC7}" name="41" dataDxfId="247">
      <calculatedColumnFormula>'Scheme 1'!EF$46</calculatedColumnFormula>
    </tableColumn>
    <tableColumn id="47" xr3:uid="{EF22FD39-247E-470A-9715-E001E356051C}" name="42" dataDxfId="246">
      <calculatedColumnFormula>'Scheme 1'!EG$46</calculatedColumnFormula>
    </tableColumn>
    <tableColumn id="48" xr3:uid="{9225495F-3A59-4815-8FF7-4D2BEA9E6734}" name="43" dataDxfId="245">
      <calculatedColumnFormula>'Scheme 1'!EH$46</calculatedColumnFormula>
    </tableColumn>
    <tableColumn id="49" xr3:uid="{A3098B48-3A6F-41BF-906F-9062BC84AD72}" name="44" dataDxfId="244">
      <calculatedColumnFormula>'Scheme 1'!EI$46</calculatedColumnFormula>
    </tableColumn>
    <tableColumn id="50" xr3:uid="{6A3207DB-0142-4B7C-AC37-1FD56BF0AFC7}" name="45" dataDxfId="243">
      <calculatedColumnFormula>'Scheme 1'!EJ$46</calculatedColumnFormula>
    </tableColumn>
    <tableColumn id="51" xr3:uid="{5CED3FBB-7CA1-4F3C-B170-A0F2AEFC8016}" name="46" dataDxfId="242">
      <calculatedColumnFormula>'Scheme 1'!EK$46</calculatedColumnFormula>
    </tableColumn>
    <tableColumn id="52" xr3:uid="{B0B33765-CBF2-4A68-8C3C-F79DDA55A0DC}" name="47" dataDxfId="241">
      <calculatedColumnFormula>'Scheme 1'!EL$46</calculatedColumnFormula>
    </tableColumn>
    <tableColumn id="53" xr3:uid="{A6150010-6410-4513-99CA-479A888AC146}" name="48" dataDxfId="240">
      <calculatedColumnFormula>'Scheme 1'!EM$46</calculatedColumnFormula>
    </tableColumn>
    <tableColumn id="54" xr3:uid="{7CBD12C1-BB16-47F9-9ABB-FC33495406DB}" name="49" dataDxfId="239">
      <calculatedColumnFormula>'Scheme 1'!EN$46</calculatedColumnFormula>
    </tableColumn>
    <tableColumn id="55" xr3:uid="{9E551014-8B6B-42C6-9F2C-9F7E89969BE3}" name="50" dataDxfId="238">
      <calculatedColumnFormula>'Scheme 1'!EO$46</calculatedColumnFormula>
    </tableColumn>
    <tableColumn id="56" xr3:uid="{AD160C49-3D08-4688-8ACF-7B4624264301}" name="51" dataDxfId="237">
      <calculatedColumnFormula>'Scheme 1'!EP$46</calculatedColumnFormula>
    </tableColumn>
    <tableColumn id="57" xr3:uid="{8DE42C37-9021-45CE-8D72-CADD8DFB88E5}" name="52" dataDxfId="236">
      <calculatedColumnFormula>'Scheme 1'!EQ$46</calculatedColumnFormula>
    </tableColumn>
    <tableColumn id="58" xr3:uid="{A42C26F7-687D-4222-867A-16171A9B1F7D}" name="53" dataDxfId="235">
      <calculatedColumnFormula>'Scheme 1'!ER$46</calculatedColumnFormula>
    </tableColumn>
    <tableColumn id="59" xr3:uid="{5F63BB78-6430-4231-BA2F-10EC633118A2}" name="54" dataDxfId="234">
      <calculatedColumnFormula>'Scheme 1'!ES$46</calculatedColumnFormula>
    </tableColumn>
    <tableColumn id="60" xr3:uid="{78D63A10-3631-4620-BDBD-B05517CBC762}" name="55" dataDxfId="233">
      <calculatedColumnFormula>'Scheme 1'!ET$46</calculatedColumnFormula>
    </tableColumn>
    <tableColumn id="61" xr3:uid="{9ED0A244-6CB6-4EC2-9AB8-BCD152418B98}" name="56" dataDxfId="232">
      <calculatedColumnFormula>'Scheme 1'!EU$46</calculatedColumnFormula>
    </tableColumn>
    <tableColumn id="62" xr3:uid="{0FEB8C9B-873D-4A9F-BF1E-D1644F866CFB}" name="57" dataDxfId="231">
      <calculatedColumnFormula>'Scheme 1'!EV$46</calculatedColumnFormula>
    </tableColumn>
    <tableColumn id="63" xr3:uid="{1EDE5E26-D76D-4FB5-8722-C95924A3A594}" name="58" dataDxfId="230">
      <calculatedColumnFormula>'Scheme 1'!EW$46</calculatedColumnFormula>
    </tableColumn>
    <tableColumn id="64" xr3:uid="{D30FE797-E1D9-4BA8-909C-C32D4E98E134}" name="59" dataDxfId="229">
      <calculatedColumnFormula>'Scheme 1'!EX$46</calculatedColumnFormula>
    </tableColumn>
    <tableColumn id="65" xr3:uid="{B543CF0B-7BEE-43FE-B3F0-8890DD5AA0F0}" name="60" dataDxfId="228">
      <calculatedColumnFormula>'Scheme 1'!EY$46</calculatedColumnFormula>
    </tableColumn>
    <tableColumn id="66" xr3:uid="{2D5B4313-3EEC-405D-8FA8-3E703A255C94}" name="61" dataDxfId="227">
      <calculatedColumnFormula>'Scheme 1'!EZ$46</calculatedColumnFormula>
    </tableColumn>
    <tableColumn id="67" xr3:uid="{3326115E-F10B-4969-81C2-2DDA66720355}" name="62" dataDxfId="226">
      <calculatedColumnFormula>'Scheme 1'!FA$46</calculatedColumnFormula>
    </tableColumn>
    <tableColumn id="68" xr3:uid="{6BBE3BF3-674D-4044-9190-8100F39B457F}" name="63" dataDxfId="225">
      <calculatedColumnFormula>'Scheme 1'!FB$46</calculatedColumnFormula>
    </tableColumn>
    <tableColumn id="69" xr3:uid="{0B3A3D8F-F979-427E-9593-FC5F72AA7C91}" name="64" dataDxfId="224">
      <calculatedColumnFormula>'Scheme 1'!FC$46</calculatedColumnFormula>
    </tableColumn>
    <tableColumn id="70" xr3:uid="{13FC3299-7F5C-4B9D-B10B-CBB76A9AA1BF}" name="65" dataDxfId="223">
      <calculatedColumnFormula>'Scheme 1'!FD$46</calculatedColumnFormula>
    </tableColumn>
    <tableColumn id="71" xr3:uid="{AE0A25A7-6F70-4E11-BF81-0C5DFBB0B6B7}" name="66" dataDxfId="222">
      <calculatedColumnFormula>'Scheme 1'!FE$46</calculatedColumnFormula>
    </tableColumn>
    <tableColumn id="72" xr3:uid="{952E9070-FDBB-4635-A421-9BC15589A4C2}" name="67" dataDxfId="221">
      <calculatedColumnFormula>'Scheme 1'!FF$46</calculatedColumnFormula>
    </tableColumn>
    <tableColumn id="73" xr3:uid="{3C64FBB6-790C-49C8-8E31-C43DE461864A}" name="68" dataDxfId="220">
      <calculatedColumnFormula>'Scheme 1'!FG$46</calculatedColumnFormula>
    </tableColumn>
    <tableColumn id="74" xr3:uid="{5650550D-8D50-4110-B647-9E5F52359F3B}" name="69" dataDxfId="219">
      <calculatedColumnFormula>'Scheme 1'!FH$46</calculatedColumnFormula>
    </tableColumn>
    <tableColumn id="75" xr3:uid="{E0E477B2-A79D-4E96-BCCF-CA4E2F7193E2}" name="70" dataDxfId="218">
      <calculatedColumnFormula>'Scheme 1'!FI$46</calculatedColumnFormula>
    </tableColumn>
    <tableColumn id="76" xr3:uid="{2D04A948-5041-49C1-AEC0-D19D1A07FF12}" name="71" dataDxfId="217">
      <calculatedColumnFormula>'Scheme 1'!FJ$46</calculatedColumnFormula>
    </tableColumn>
    <tableColumn id="77" xr3:uid="{345DCB7A-B8B0-48EC-99E1-BD32F99CF483}" name="72" dataDxfId="216">
      <calculatedColumnFormula>'Scheme 1'!FK$46</calculatedColumnFormula>
    </tableColumn>
    <tableColumn id="78" xr3:uid="{B0153DD6-E16E-4D67-801D-A14BFACB054C}" name="73" dataDxfId="215">
      <calculatedColumnFormula>'Scheme 1'!FL$46</calculatedColumnFormula>
    </tableColumn>
    <tableColumn id="79" xr3:uid="{3F522BAB-13F4-466A-9D9B-4D217BE10AC5}" name="74" dataDxfId="214">
      <calculatedColumnFormula>'Scheme 1'!FM$46</calculatedColumnFormula>
    </tableColumn>
    <tableColumn id="80" xr3:uid="{DFA97E9E-2309-489D-8AD1-5FCD97CB157A}" name="75" dataDxfId="213">
      <calculatedColumnFormula>'Scheme 1'!FN$46</calculatedColumnFormula>
    </tableColumn>
    <tableColumn id="81" xr3:uid="{AE02D1B7-6F26-4C69-AFB3-16FD1150E98D}" name="76" dataDxfId="212">
      <calculatedColumnFormula>'Scheme 1'!FO$46</calculatedColumnFormula>
    </tableColumn>
    <tableColumn id="82" xr3:uid="{0312AEB8-08B0-425F-86A3-81A35B89E946}" name="77" dataDxfId="211">
      <calculatedColumnFormula>'Scheme 1'!FP$46</calculatedColumnFormula>
    </tableColumn>
    <tableColumn id="83" xr3:uid="{523ECD0E-2C33-4999-99B8-518C9F26DFF9}" name="78" dataDxfId="210">
      <calculatedColumnFormula>'Scheme 1'!FQ$46</calculatedColumnFormula>
    </tableColumn>
    <tableColumn id="84" xr3:uid="{D7AA8384-6920-4D08-ABC7-F0CD8214D1BF}" name="79" dataDxfId="209">
      <calculatedColumnFormula>'Scheme 1'!FR$46</calculatedColumnFormula>
    </tableColumn>
    <tableColumn id="85" xr3:uid="{C535E10B-E296-4607-A278-403E0792D399}" name="80" dataDxfId="208">
      <calculatedColumnFormula>'Scheme 1'!FS$46</calculatedColumnFormula>
    </tableColumn>
    <tableColumn id="86" xr3:uid="{8D29B2D0-8810-4D74-B7E1-636A8FEE0CBD}" name="81" dataDxfId="207">
      <calculatedColumnFormula>'Scheme 1'!FT$46</calculatedColumnFormula>
    </tableColumn>
    <tableColumn id="87" xr3:uid="{E5F615E4-706C-45C0-AF40-D7C78427EE50}" name="82" dataDxfId="206">
      <calculatedColumnFormula>'Scheme 1'!FU$46</calculatedColumnFormula>
    </tableColumn>
    <tableColumn id="88" xr3:uid="{B059AB16-50F8-4F8A-8F93-D68EFB1A6884}" name="83" dataDxfId="205">
      <calculatedColumnFormula>'Scheme 1'!FV$46</calculatedColumnFormula>
    </tableColumn>
    <tableColumn id="89" xr3:uid="{EB280F2B-3224-403B-B981-42C2AE26A55A}" name="84" dataDxfId="204">
      <calculatedColumnFormula>'Scheme 1'!FW$46</calculatedColumnFormula>
    </tableColumn>
    <tableColumn id="90" xr3:uid="{A384E4CC-B1B8-440D-A2DA-689A7714BDA5}" name="85" dataDxfId="203">
      <calculatedColumnFormula>'Scheme 1'!FX$46</calculatedColumnFormula>
    </tableColumn>
    <tableColumn id="91" xr3:uid="{9E47E691-74BD-4CE5-85FB-9B1F72D420B3}" name="86" dataDxfId="202">
      <calculatedColumnFormula>'Scheme 1'!FY$46</calculatedColumnFormula>
    </tableColumn>
    <tableColumn id="92" xr3:uid="{6B504E8C-4417-4E37-B8D3-D551EF44440E}" name="87" dataDxfId="201">
      <calculatedColumnFormula>'Scheme 1'!FZ$46</calculatedColumnFormula>
    </tableColumn>
    <tableColumn id="93" xr3:uid="{6ABBDF35-8E98-4301-A9DD-1C0A49512DD0}" name="88" dataDxfId="200">
      <calculatedColumnFormula>'Scheme 1'!GA$46</calculatedColumnFormula>
    </tableColumn>
    <tableColumn id="94" xr3:uid="{DAB0BF29-5FC2-4A71-A244-ED84CA5C0C37}" name="89" dataDxfId="199">
      <calculatedColumnFormula>'Scheme 1'!GB$46</calculatedColumnFormula>
    </tableColumn>
    <tableColumn id="95" xr3:uid="{E7AEAEC5-7C33-4843-B6B5-BC06009EBDF2}" name="90" dataDxfId="198">
      <calculatedColumnFormula>'Scheme 1'!GC$46</calculatedColumnFormula>
    </tableColumn>
    <tableColumn id="96" xr3:uid="{35E3425C-869F-48C7-9BCB-748F22ABD92A}" name="91" dataDxfId="197">
      <calculatedColumnFormula>'Scheme 1'!GD$46</calculatedColumnFormula>
    </tableColumn>
    <tableColumn id="97" xr3:uid="{8E716A95-F55B-4AE4-925C-8ADB44D4974D}" name="92" dataDxfId="196">
      <calculatedColumnFormula>'Scheme 1'!GE$46</calculatedColumnFormula>
    </tableColumn>
    <tableColumn id="98" xr3:uid="{8AF090B1-029E-41F9-9B95-1C4E8B2B185B}" name="93" dataDxfId="195">
      <calculatedColumnFormula>'Scheme 1'!GF$46</calculatedColumnFormula>
    </tableColumn>
    <tableColumn id="99" xr3:uid="{505B63E3-AEFF-43E7-8373-DFE6D4ED9663}" name="94" dataDxfId="194">
      <calculatedColumnFormula>'Scheme 1'!GG$46</calculatedColumnFormula>
    </tableColumn>
    <tableColumn id="100" xr3:uid="{99CF8BE2-BE35-46A1-9E3A-E730D42AE204}" name="95" dataDxfId="193">
      <calculatedColumnFormula>'Scheme 1'!GH$46</calculatedColumnFormula>
    </tableColumn>
    <tableColumn id="101" xr3:uid="{67F8BB55-2C99-432E-9DA9-5FA933E53D03}" name="96" dataDxfId="192">
      <calculatedColumnFormula>'Scheme 1'!GI$46</calculatedColumnFormula>
    </tableColumn>
    <tableColumn id="102" xr3:uid="{B540D7F7-8429-4D22-A54F-7366E758DF55}" name="97" dataDxfId="191">
      <calculatedColumnFormula>'Scheme 1'!GJ$46</calculatedColumnFormula>
    </tableColumn>
    <tableColumn id="103" xr3:uid="{CB061B41-C5F5-42A1-9B23-C563A15C97B1}" name="98" dataDxfId="190">
      <calculatedColumnFormula>'Scheme 1'!GK$46</calculatedColumnFormula>
    </tableColumn>
    <tableColumn id="104" xr3:uid="{1A5C287C-D5D7-4310-BBED-EFF38CC53248}" name="99" dataDxfId="189">
      <calculatedColumnFormula>'Scheme 1'!GL$46</calculatedColumnFormula>
    </tableColumn>
    <tableColumn id="105" xr3:uid="{F743E230-3D4D-452F-AF7B-01D87A033508}" name="100" dataDxfId="188">
      <calculatedColumnFormula>'Scheme 1'!GM$46</calculatedColumnFormula>
    </tableColumn>
    <tableColumn id="106" xr3:uid="{7EC60DDD-9424-4D61-A517-B7734ADFE496}" name="101" dataDxfId="187">
      <calculatedColumnFormula>'Scheme 1'!GN$46</calculatedColumnFormula>
    </tableColumn>
    <tableColumn id="107" xr3:uid="{21376507-B9BD-46CD-9D04-4A290B884EA3}" name="102" dataDxfId="186">
      <calculatedColumnFormula>'Scheme 1'!GO$46</calculatedColumnFormula>
    </tableColumn>
    <tableColumn id="108" xr3:uid="{A19F554C-5AB3-4B72-8BED-147FC27B65AC}" name="103" dataDxfId="185">
      <calculatedColumnFormula>'Scheme 1'!GP$46</calculatedColumnFormula>
    </tableColumn>
    <tableColumn id="109" xr3:uid="{C86018B3-EAE7-4985-B3BB-91F7D1747DB4}" name="104" dataDxfId="184">
      <calculatedColumnFormula>'Scheme 1'!GQ$46</calculatedColumnFormula>
    </tableColumn>
    <tableColumn id="110" xr3:uid="{A33902D1-7CE0-4094-9D31-4B19AECA3552}" name="105" dataDxfId="183">
      <calculatedColumnFormula>'Scheme 1'!GR$46</calculatedColumnFormula>
    </tableColumn>
    <tableColumn id="111" xr3:uid="{DDEA37CE-EB87-4E80-80B7-CF8FD45E42A9}" name="106" dataDxfId="182">
      <calculatedColumnFormula>'Scheme 1'!GS$46</calculatedColumnFormula>
    </tableColumn>
    <tableColumn id="112" xr3:uid="{8E306D44-AE83-4134-897A-7E72AE6BA431}" name="107" dataDxfId="181">
      <calculatedColumnFormula>'Scheme 1'!GT$46</calculatedColumnFormula>
    </tableColumn>
    <tableColumn id="113" xr3:uid="{09FC17BE-FB77-48D2-BB25-C11FA0A9DEDE}" name="108" dataDxfId="180">
      <calculatedColumnFormula>'Scheme 1'!GU$46</calculatedColumnFormula>
    </tableColumn>
    <tableColumn id="114" xr3:uid="{1355F129-CEAB-4EBF-A8AF-908F0F59D51A}" name="109" dataDxfId="179">
      <calculatedColumnFormula>'Scheme 1'!GV$46</calculatedColumnFormula>
    </tableColumn>
    <tableColumn id="115" xr3:uid="{590255B1-A7FA-4722-87DF-F73C99514178}" name="110" dataDxfId="178">
      <calculatedColumnFormula>'Scheme 1'!GW$46</calculatedColumnFormula>
    </tableColumn>
    <tableColumn id="116" xr3:uid="{E5935B8E-A084-46BE-A2E2-0E1A9D7B8C99}" name="111" dataDxfId="177">
      <calculatedColumnFormula>'Scheme 1'!GX$46</calculatedColumnFormula>
    </tableColumn>
    <tableColumn id="117" xr3:uid="{99BD29F7-2766-4957-B0E4-715C58236030}" name="112" dataDxfId="176">
      <calculatedColumnFormula>'Scheme 1'!GY$46</calculatedColumnFormula>
    </tableColumn>
    <tableColumn id="118" xr3:uid="{54CB30B0-BE7D-43D8-A782-1EA81D08142A}" name="113" dataDxfId="175">
      <calculatedColumnFormula>'Scheme 1'!GZ$46</calculatedColumnFormula>
    </tableColumn>
    <tableColumn id="119" xr3:uid="{83B5FAC7-365E-4AE2-B883-D90714036523}" name="114" dataDxfId="174">
      <calculatedColumnFormula>'Scheme 1'!HA$46</calculatedColumnFormula>
    </tableColumn>
    <tableColumn id="120" xr3:uid="{7C33A977-0EF7-44CD-8CE9-D7BEFD23FD2F}" name="115" dataDxfId="173">
      <calculatedColumnFormula>'Scheme 1'!HB$46</calculatedColumnFormula>
    </tableColumn>
    <tableColumn id="121" xr3:uid="{61B44B9D-5823-45D5-B150-58A8A51CF649}" name="116" dataDxfId="172">
      <calculatedColumnFormula>'Scheme 1'!HC$46</calculatedColumnFormula>
    </tableColumn>
    <tableColumn id="122" xr3:uid="{9DA9E115-AF3A-4B89-AE8B-170D20E79DC8}" name="117" dataDxfId="171">
      <calculatedColumnFormula>'Scheme 1'!HD$46</calculatedColumnFormula>
    </tableColumn>
    <tableColumn id="123" xr3:uid="{F7D7E522-8D6C-4B9F-80AD-8DD936349F63}" name="118" dataDxfId="170">
      <calculatedColumnFormula>'Scheme 1'!HE$46</calculatedColumnFormula>
    </tableColumn>
    <tableColumn id="125" xr3:uid="{37DB9BAF-AA5F-48AC-9D45-FE3D1DF0BD08}" name="119" dataDxfId="169">
      <calculatedColumnFormula>'Scheme 1'!HF$46</calculatedColumnFormula>
    </tableColumn>
    <tableColumn id="126" xr3:uid="{0062BBFD-AC89-436E-B435-26440C4B6DC7}" name="120" dataDxfId="168">
      <calculatedColumnFormula>'Scheme 1'!HG$46</calculatedColumnFormula>
    </tableColumn>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EF4BB80-2D8E-4901-A1C9-132191F19E11}" name="Table7" displayName="Table7" ref="E138:N144" totalsRowShown="0" headerRowDxfId="167" dataDxfId="166">
  <autoFilter ref="E138:N144" xr:uid="{4EF4BB80-2D8E-4901-A1C9-132191F19E11}">
    <filterColumn colId="0">
      <customFilters>
        <customFilter operator="notEqual" val="&quot;No&quot;"/>
        <customFilter val=""/>
      </customFilters>
    </filterColumn>
  </autoFilter>
  <tableColumns count="10">
    <tableColumn id="1" xr3:uid="{0DF5C96A-ABED-430D-990C-483ABD86B93A}" name="Inc" dataDxfId="165">
      <calculatedColumnFormula>W12</calculatedColumnFormula>
    </tableColumn>
    <tableColumn id="2" xr3:uid="{FB67161F-FE6C-4A4A-ADBE-BB2DA553A231}" name="Carbon Comparison" dataDxfId="164">
      <calculatedColumnFormula>'Scheme 1'!$F$3</calculatedColumnFormula>
    </tableColumn>
    <tableColumn id="3" xr3:uid="{88E0342C-A588-473B-8F59-318F64C305B9}" name="Piling (1.1)" dataDxfId="163">
      <calculatedColumnFormula>'Scheme 1'!$AJ$14</calculatedColumnFormula>
    </tableColumn>
    <tableColumn id="4" xr3:uid="{BDB8F4DD-5E97-43FC-BFD7-369972004D5C}" name="Other substructure (1.1, 1.2)" dataDxfId="162">
      <calculatedColumnFormula>'Scheme 1'!$AJ$15</calculatedColumnFormula>
    </tableColumn>
    <tableColumn id="5" xr3:uid="{53193E93-4982-4108-8661-9658C3C621D9}" name="Frame (2.1)" dataDxfId="161">
      <calculatedColumnFormula>'Scheme 1'!$AJ$16</calculatedColumnFormula>
    </tableColumn>
    <tableColumn id="6" xr3:uid="{28FCFEBA-28BF-415A-AD3C-6FF3095409E3}" name="Upper floors/slabs inc roof (2.2, 2.3)" dataDxfId="160">
      <calculatedColumnFormula>'Scheme 1'!$AJ$17</calculatedColumnFormula>
    </tableColumn>
    <tableColumn id="7" xr3:uid="{70E5E61C-353C-4BFE-AF9C-B54D9BEE11CA}" name="Structural walls (2.5, 2.7)" dataDxfId="159">
      <calculatedColumnFormula>'Scheme 1'!$AJ$18</calculatedColumnFormula>
    </tableColumn>
    <tableColumn id="8" xr3:uid="{E18C02FA-E2D4-400C-A047-622149F277AC}" name="Pre-fabricated buildings and units (6)" dataDxfId="158">
      <calculatedColumnFormula>'Scheme 1'!$AJ$19</calculatedColumnFormula>
    </tableColumn>
    <tableColumn id="9" xr3:uid="{6BF389D8-37FF-4AC8-913A-80DD560732E0}" name="Works to existing buildings (7.1, 7.2)" dataDxfId="157">
      <calculatedColumnFormula>'Scheme 1'!$AJ$20</calculatedColumnFormula>
    </tableColumn>
    <tableColumn id="10" xr3:uid="{33403449-9350-42B1-A43E-31569C62D687}" name="Other" dataDxfId="156">
      <calculatedColumnFormula>'Scheme 1'!$AJ$21</calculatedColumnFormula>
    </tableColumn>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4EAF493F-1ACE-434A-B700-44B2BD82E235}" name="Table8" displayName="Table8" ref="E148:K154" totalsRowShown="0" headerRowDxfId="155" dataDxfId="154">
  <autoFilter ref="E148:K154" xr:uid="{4EAF493F-1ACE-434A-B700-44B2BD82E235}">
    <filterColumn colId="0">
      <customFilters>
        <customFilter operator="notEqual" val="&quot;No&quot;"/>
        <customFilter val=""/>
      </customFilters>
    </filterColumn>
  </autoFilter>
  <tableColumns count="7">
    <tableColumn id="1" xr3:uid="{178AB012-C57E-4A99-9581-E2ED6732E06A}" name="Inc" dataDxfId="153">
      <calculatedColumnFormula>W12</calculatedColumnFormula>
    </tableColumn>
    <tableColumn id="2" xr3:uid="{18CEFEDB-61AC-45BA-8394-EFA92C9FFF17}" name="Carbon Comparison" dataDxfId="152">
      <calculatedColumnFormula>'Scheme 1'!$F$3</calculatedColumnFormula>
    </tableColumn>
    <tableColumn id="3" xr3:uid="{808E5C33-5966-41B4-B98D-3085E905803D}" name="Superstructure" dataDxfId="151">
      <calculatedColumnFormula>'Scheme 1'!$AJ$7</calculatedColumnFormula>
    </tableColumn>
    <tableColumn id="4" xr3:uid="{D45AFF7D-2E0C-40CD-8B22-7B4FDDDCBFBA}" name="Substructure" dataDxfId="150">
      <calculatedColumnFormula>'Scheme 1'!$AJ$8</calculatedColumnFormula>
    </tableColumn>
    <tableColumn id="5" xr3:uid="{563E89E5-5601-46FD-A940-FF854A990D0B}" name="Foundations" dataDxfId="149">
      <calculatedColumnFormula>'Scheme 1'!$AJ$9</calculatedColumnFormula>
    </tableColumn>
    <tableColumn id="6" xr3:uid="{874C99D8-BF92-449A-A75D-0281D6347D3C}" name="Ancillaries" dataDxfId="148">
      <calculatedColumnFormula>'Scheme 1'!$AJ$10</calculatedColumnFormula>
    </tableColumn>
    <tableColumn id="7" xr3:uid="{61A1A70A-0FEA-4C9E-915F-3A6DD022C214}" name="Earthworks" dataDxfId="147">
      <calculatedColumnFormula>'Scheme 1'!$AJ$11</calculatedColumnFormula>
    </tableColumn>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839D8513-B142-40CB-B7D5-FC78E4D92C24}" name="Structural_Comparison_Chart" displayName="Structural_Comparison_Chart" ref="E158:N165" totalsRowShown="0" headerRowDxfId="146" dataDxfId="145">
  <autoFilter ref="E158:N165" xr:uid="{839D8513-B142-40CB-B7D5-FC78E4D92C24}">
    <filterColumn colId="0">
      <customFilters>
        <customFilter operator="notEqual" val="No"/>
        <customFilter val=""/>
      </customFilters>
    </filterColumn>
  </autoFilter>
  <tableColumns count="10">
    <tableColumn id="1" xr3:uid="{997C1A35-E86B-4812-AF33-BD9658568536}" name="Column1" dataDxfId="144">
      <calculatedColumnFormula>W11</calculatedColumnFormula>
    </tableColumn>
    <tableColumn id="2" xr3:uid="{F34F313B-AC19-47AA-A0F7-7B29A65A100D}" name="Column2" dataDxfId="143"/>
    <tableColumn id="3" xr3:uid="{45731A9F-915E-473E-8B27-3F4611969396}" name="Column3" dataDxfId="142">
      <calculatedColumnFormula>IF(TYPOLOGY = "Bridge", $G148, $G138)</calculatedColumnFormula>
    </tableColumn>
    <tableColumn id="4" xr3:uid="{2F0831FA-6D55-45ED-B483-BA6A4106961D}" name="Column4" dataDxfId="141">
      <calculatedColumnFormula>IF(TYPOLOGY="Bridge",$H148,$H138)</calculatedColumnFormula>
    </tableColumn>
    <tableColumn id="5" xr3:uid="{12E97363-C332-4DE3-B806-C4718F06F24F}" name="Column5" dataDxfId="140">
      <calculatedColumnFormula>IF(TYPOLOGY="Bridge",$I148,$I138)</calculatedColumnFormula>
    </tableColumn>
    <tableColumn id="6" xr3:uid="{6CAECF58-0E7C-4DE4-B0FB-99002676C71A}" name="Column6" dataDxfId="139">
      <calculatedColumnFormula>IF(TYPOLOGY="Bridge",$J148,$J138)</calculatedColumnFormula>
    </tableColumn>
    <tableColumn id="7" xr3:uid="{316CA075-DADB-4694-9192-570B0A848D5C}" name="Column7" dataDxfId="138">
      <calculatedColumnFormula>IF(TYPOLOGY="Bridge",$K148,$K138)</calculatedColumnFormula>
    </tableColumn>
    <tableColumn id="8" xr3:uid="{EEE2567F-3854-4F41-97BF-957050A541DB}" name="Column8" dataDxfId="137">
      <calculatedColumnFormula>IF(TYPOLOGY="Bridge",#N/A,$L138)</calculatedColumnFormula>
    </tableColumn>
    <tableColumn id="9" xr3:uid="{BD14742D-7BF7-48CF-8194-517DA5864100}" name="Column9" dataDxfId="136">
      <calculatedColumnFormula>IF(TYPOLOGY="Bridge",#N/A,$M138)</calculatedColumnFormula>
    </tableColumn>
    <tableColumn id="10" xr3:uid="{C62F7667-B5EF-47A7-A9DF-7E1F7C25B360}" name="Column10" dataDxfId="135">
      <calculatedColumnFormula>IF(TYPOLOGY="Bridge",#N/A,$N138)</calculatedColumnFormula>
    </tableColumn>
  </tableColumns>
  <tableStyleInfo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32D153E-9375-4FB0-AFE1-C3EADAD1BBF2}" name="Target_Table" displayName="Target_Table" ref="A15:D23" totalsRowShown="0">
  <autoFilter ref="A15:D23" xr:uid="{0ABD3ACA-23F8-44F8-B443-DC455A90A91C}">
    <filterColumn colId="1">
      <customFilters>
        <customFilter val="*Commercial*"/>
      </customFilters>
    </filterColumn>
  </autoFilter>
  <tableColumns count="4">
    <tableColumn id="1" xr3:uid="{BD6830F6-5FF2-49DD-96F3-4CFA600A6E14}" name="Column1"/>
    <tableColumn id="2" xr3:uid="{F7F9A659-A6F7-4866-896D-76D6B7ECF5DE}" name="Column2" dataDxfId="134"/>
    <tableColumn id="3" xr3:uid="{5F37B7D8-3D06-4175-A25C-261F1B846112}" name="Column3"/>
    <tableColumn id="4" xr3:uid="{A1C1163C-0350-4606-98C4-1ABCC10A9D60}" name="Column4">
      <calculatedColumnFormula>C16-C15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Custom 1">
      <a:dk1>
        <a:sysClr val="windowText" lastClr="000000"/>
      </a:dk1>
      <a:lt1>
        <a:srgbClr val="FFFFFF"/>
      </a:lt1>
      <a:dk2>
        <a:srgbClr val="4D4F53"/>
      </a:dk2>
      <a:lt2>
        <a:srgbClr val="F3F3F2"/>
      </a:lt2>
      <a:accent1>
        <a:srgbClr val="73264E"/>
      </a:accent1>
      <a:accent2>
        <a:srgbClr val="5C84C3"/>
      </a:accent2>
      <a:accent3>
        <a:srgbClr val="2A969F"/>
      </a:accent3>
      <a:accent4>
        <a:srgbClr val="EB7028"/>
      </a:accent4>
      <a:accent5>
        <a:srgbClr val="544D6F"/>
      </a:accent5>
      <a:accent6>
        <a:srgbClr val="19575D"/>
      </a:accent6>
      <a:hlink>
        <a:srgbClr val="0563C1"/>
      </a:hlink>
      <a:folHlink>
        <a:srgbClr val="954F72"/>
      </a:folHlink>
    </a:clrScheme>
    <a:fontScheme name="Arial">
      <a:maj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Y103" dT="2024-06-20T16:55:52.63" personId="{965E59FD-103A-455D-90AD-8DDCD8C19366}" id="{026C1AAC-CD5F-4F60-8AFE-BCC21C8A8073}">
    <text>Update for Bridges</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istructe.org/journal/volumes/volume-99-(2021)/issue-10/seeing-the-bigger-picture-industry-emissions/"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https://www.istructe.org/journal/volumes/volume-99-(2021)/issue-10/carbon-targets-for-bridges-proposed-rating-scheme/" TargetMode="External"/><Relationship Id="rId3" Type="http://schemas.openxmlformats.org/officeDocument/2006/relationships/hyperlink" Target="https://www.istructe.org/IStructE/media/Public/TSE-Archive/2021/Timber-and-carbon-sequestration.pdf" TargetMode="External"/><Relationship Id="rId7" Type="http://schemas.openxmlformats.org/officeDocument/2006/relationships/hyperlink" Target="https://www.istructe.org/resources/guidance/how-to-calculate-embodied-carbon" TargetMode="External"/><Relationship Id="rId2" Type="http://schemas.openxmlformats.org/officeDocument/2006/relationships/hyperlink" Target="https://www.istructe.org/IStructE/media/Public/TSE-Archive/2020/Setting-carbon-targets-an-introduction-to-the-proposed-SCORS-rating-scheme.pdf" TargetMode="External"/><Relationship Id="rId1" Type="http://schemas.openxmlformats.org/officeDocument/2006/relationships/hyperlink" Target="https://www.istructe.org/resources/climate-emergency/" TargetMode="External"/><Relationship Id="rId6" Type="http://schemas.openxmlformats.org/officeDocument/2006/relationships/hyperlink" Target="https://www.rics.org/content/dam/ricsglobal/documents/standards/Whole_life_carbon_assessment_PS_Sept23.pdf" TargetMode="External"/><Relationship Id="rId11" Type="http://schemas.openxmlformats.org/officeDocument/2006/relationships/drawing" Target="../drawings/drawing2.xml"/><Relationship Id="rId5" Type="http://schemas.openxmlformats.org/officeDocument/2006/relationships/hyperlink" Target="https://b80d7a04-1c28-45e2-b904-e0715cface93.filesusr.com/ugd/252d09_8ceffcbcafdb43cf8a19ab9af5073b92.pdf" TargetMode="External"/><Relationship Id="rId10" Type="http://schemas.openxmlformats.org/officeDocument/2006/relationships/printerSettings" Target="../printerSettings/printerSettings2.bin"/><Relationship Id="rId4" Type="http://schemas.openxmlformats.org/officeDocument/2006/relationships/hyperlink" Target="https://www.architecture.com/-/media/files/Climate-action/RIBA-2030-Climate-Challenge.pdf" TargetMode="External"/><Relationship Id="rId9" Type="http://schemas.openxmlformats.org/officeDocument/2006/relationships/hyperlink" Target="https://www.istructe.org/resources/climate-emergency/"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2.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3.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mments" Target="../comments4.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mments" Target="../comments6.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mments" Target="../comments7.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10.xml.rels><?xml version="1.0" encoding="UTF-8" standalone="yes"?>
<Relationships xmlns="http://schemas.openxmlformats.org/package/2006/relationships"><Relationship Id="rId8" Type="http://schemas.openxmlformats.org/officeDocument/2006/relationships/table" Target="../tables/table2.xml"/><Relationship Id="rId13" Type="http://schemas.microsoft.com/office/2017/10/relationships/threadedComment" Target="../threadedComments/threadedComment1.xml"/><Relationship Id="rId3" Type="http://schemas.openxmlformats.org/officeDocument/2006/relationships/vmlDrawing" Target="../drawings/vmlDrawing8.vml"/><Relationship Id="rId7" Type="http://schemas.openxmlformats.org/officeDocument/2006/relationships/table" Target="../tables/table1.xml"/><Relationship Id="rId12" Type="http://schemas.openxmlformats.org/officeDocument/2006/relationships/comments" Target="../comments8.xml"/><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trlProp" Target="../ctrlProps/ctrlProp15.xml"/><Relationship Id="rId11" Type="http://schemas.openxmlformats.org/officeDocument/2006/relationships/table" Target="../tables/table5.xml"/><Relationship Id="rId5" Type="http://schemas.openxmlformats.org/officeDocument/2006/relationships/ctrlProp" Target="../ctrlProps/ctrlProp14.xml"/><Relationship Id="rId10" Type="http://schemas.openxmlformats.org/officeDocument/2006/relationships/table" Target="../tables/table4.xml"/><Relationship Id="rId4" Type="http://schemas.openxmlformats.org/officeDocument/2006/relationships/ctrlProp" Target="../ctrlProps/ctrlProp13.xml"/><Relationship Id="rId9" Type="http://schemas.openxmlformats.org/officeDocument/2006/relationships/table" Target="../tables/table3.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18.xml"/><Relationship Id="rId13" Type="http://schemas.openxmlformats.org/officeDocument/2006/relationships/comments" Target="../comments9.xml"/><Relationship Id="rId3" Type="http://schemas.openxmlformats.org/officeDocument/2006/relationships/printerSettings" Target="../printerSettings/printerSettings12.bin"/><Relationship Id="rId7" Type="http://schemas.openxmlformats.org/officeDocument/2006/relationships/ctrlProp" Target="../ctrlProps/ctrlProp17.xml"/><Relationship Id="rId12" Type="http://schemas.openxmlformats.org/officeDocument/2006/relationships/ctrlProp" Target="../ctrlProps/ctrlProp22.xml"/><Relationship Id="rId2" Type="http://schemas.openxmlformats.org/officeDocument/2006/relationships/hyperlink" Target="https://www.environdec.com/library" TargetMode="External"/><Relationship Id="rId1" Type="http://schemas.openxmlformats.org/officeDocument/2006/relationships/hyperlink" Target="http://www.circularecology.com/embodied-carbon-footprint-database.html" TargetMode="External"/><Relationship Id="rId6" Type="http://schemas.openxmlformats.org/officeDocument/2006/relationships/ctrlProp" Target="../ctrlProps/ctrlProp16.xml"/><Relationship Id="rId11" Type="http://schemas.openxmlformats.org/officeDocument/2006/relationships/ctrlProp" Target="../ctrlProps/ctrlProp21.xml"/><Relationship Id="rId5" Type="http://schemas.openxmlformats.org/officeDocument/2006/relationships/vmlDrawing" Target="../drawings/vmlDrawing9.vml"/><Relationship Id="rId10" Type="http://schemas.openxmlformats.org/officeDocument/2006/relationships/ctrlProp" Target="../ctrlProps/ctrlProp20.xml"/><Relationship Id="rId4" Type="http://schemas.openxmlformats.org/officeDocument/2006/relationships/drawing" Target="../drawings/drawing11.xml"/><Relationship Id="rId9" Type="http://schemas.openxmlformats.org/officeDocument/2006/relationships/ctrlProp" Target="../ctrlProps/ctrlProp19.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2.xml"/><Relationship Id="rId1" Type="http://schemas.openxmlformats.org/officeDocument/2006/relationships/printerSettings" Target="../printerSettings/printerSettings13.bin"/><Relationship Id="rId5" Type="http://schemas.openxmlformats.org/officeDocument/2006/relationships/comments" Target="../comments10.xml"/><Relationship Id="rId4" Type="http://schemas.openxmlformats.org/officeDocument/2006/relationships/ctrlProp" Target="../ctrlProps/ctrlProp23.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7.bin"/><Relationship Id="rId4" Type="http://schemas.openxmlformats.org/officeDocument/2006/relationships/comments" Target="../comments13.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83423E-D7A4-43E3-92D6-941E11F0D75D}">
  <sheetPr codeName="Sheet12">
    <tabColor theme="7"/>
  </sheetPr>
  <dimension ref="B1:D22"/>
  <sheetViews>
    <sheetView zoomScaleNormal="100" workbookViewId="0">
      <selection activeCell="K42" sqref="K42"/>
    </sheetView>
  </sheetViews>
  <sheetFormatPr defaultColWidth="9" defaultRowHeight="14.25"/>
  <cols>
    <col min="1" max="1" width="9" style="100"/>
    <col min="2" max="2" width="46.625" style="100" customWidth="1"/>
    <col min="3" max="3" width="47.25" style="100" customWidth="1"/>
    <col min="4" max="16384" width="9" style="100"/>
  </cols>
  <sheetData>
    <row r="1" spans="2:3" ht="15" thickBot="1"/>
    <row r="2" spans="2:3" ht="13.9" customHeight="1" thickBot="1">
      <c r="B2" s="885" t="s">
        <v>289</v>
      </c>
      <c r="C2" s="886"/>
    </row>
    <row r="3" spans="2:3" ht="25.15" customHeight="1" thickBot="1">
      <c r="B3" s="885"/>
      <c r="C3" s="886"/>
    </row>
    <row r="4" spans="2:3" ht="13.9" customHeight="1" thickBot="1">
      <c r="B4" s="887" t="s">
        <v>387</v>
      </c>
      <c r="C4" s="887"/>
    </row>
    <row r="5" spans="2:3" ht="15" thickBot="1">
      <c r="B5" s="888"/>
      <c r="C5" s="888"/>
    </row>
    <row r="6" spans="2:3" ht="9.75" customHeight="1">
      <c r="B6" s="284"/>
      <c r="C6" s="285"/>
    </row>
    <row r="7" spans="2:3" s="212" customFormat="1" ht="47.25" customHeight="1">
      <c r="B7" s="881" t="s">
        <v>425</v>
      </c>
      <c r="C7" s="882"/>
    </row>
    <row r="8" spans="2:3" s="212" customFormat="1" ht="16.149999999999999" customHeight="1">
      <c r="B8" s="881" t="s">
        <v>388</v>
      </c>
      <c r="C8" s="882"/>
    </row>
    <row r="9" spans="2:3" s="212" customFormat="1" ht="16.149999999999999" customHeight="1">
      <c r="B9" s="881" t="s">
        <v>426</v>
      </c>
      <c r="C9" s="882"/>
    </row>
    <row r="10" spans="2:3" ht="9.75" customHeight="1">
      <c r="B10" s="286"/>
      <c r="C10" s="287"/>
    </row>
    <row r="11" spans="2:3" ht="77.25" customHeight="1">
      <c r="B11" s="874" t="s">
        <v>427</v>
      </c>
      <c r="C11" s="875"/>
    </row>
    <row r="12" spans="2:3" ht="9.75" customHeight="1">
      <c r="B12" s="876"/>
      <c r="C12" s="871"/>
    </row>
    <row r="13" spans="2:3" ht="114.6" customHeight="1">
      <c r="B13" s="874" t="s">
        <v>633</v>
      </c>
      <c r="C13" s="875"/>
    </row>
    <row r="14" spans="2:3" ht="36" customHeight="1">
      <c r="B14" s="883" t="s">
        <v>634</v>
      </c>
      <c r="C14" s="884"/>
    </row>
    <row r="15" spans="2:3" ht="3.6" customHeight="1">
      <c r="B15" s="288"/>
      <c r="C15" s="289"/>
    </row>
    <row r="16" spans="2:3" ht="15" customHeight="1">
      <c r="B16" s="877" t="s">
        <v>428</v>
      </c>
      <c r="C16" s="878"/>
    </row>
    <row r="17" spans="2:4" ht="90" customHeight="1">
      <c r="B17" s="879" t="s">
        <v>1042</v>
      </c>
      <c r="C17" s="880"/>
      <c r="D17" s="100" t="s">
        <v>254</v>
      </c>
    </row>
    <row r="18" spans="2:4" ht="9.75" customHeight="1">
      <c r="B18" s="286"/>
      <c r="C18" s="287"/>
    </row>
    <row r="19" spans="2:4" s="213" customFormat="1" ht="28.5" customHeight="1">
      <c r="B19" s="881" t="s">
        <v>429</v>
      </c>
      <c r="C19" s="882"/>
    </row>
    <row r="20" spans="2:4" ht="9" customHeight="1">
      <c r="B20" s="870"/>
      <c r="C20" s="871"/>
    </row>
    <row r="21" spans="2:4" ht="19.5" customHeight="1">
      <c r="B21" s="872" t="s">
        <v>389</v>
      </c>
      <c r="C21" s="873"/>
    </row>
    <row r="22" spans="2:4" ht="6.75" customHeight="1" thickBot="1">
      <c r="B22" s="290"/>
      <c r="C22" s="291"/>
    </row>
  </sheetData>
  <sheetProtection algorithmName="SHA-512" hashValue="Yfa3PDUJC/P6/NxdXR1WnQeBrUkIaEIKcIfbjqZ/Ar6apzqcMbxEfHyKPWrzFcLdMPGlyg0hYctFE2Qdtc+QvQ==" saltValue="oZsdzz65lvEqoKcPWte7JQ==" spinCount="100000" sheet="1" objects="1" scenarios="1"/>
  <mergeCells count="15">
    <mergeCell ref="B9:C9"/>
    <mergeCell ref="B2:B3"/>
    <mergeCell ref="C2:C3"/>
    <mergeCell ref="B4:C5"/>
    <mergeCell ref="B7:C7"/>
    <mergeCell ref="B8:C8"/>
    <mergeCell ref="B20:C20"/>
    <mergeCell ref="B21:C21"/>
    <mergeCell ref="B11:C11"/>
    <mergeCell ref="B12:C12"/>
    <mergeCell ref="B13:C13"/>
    <mergeCell ref="B16:C16"/>
    <mergeCell ref="B17:C17"/>
    <mergeCell ref="B19:C19"/>
    <mergeCell ref="B14:C14"/>
  </mergeCells>
  <hyperlinks>
    <hyperlink ref="B14:C14" r:id="rId1" display="        •   For more information, refer https://www.istructe.org/journal/volumes/volume-99-(2021)/issue-10/seeing-the-bigger-picture-industry-emissions/" xr:uid="{B1795E8E-09DC-42D4-87F5-37C87C53CA78}"/>
  </hyperlinks>
  <pageMargins left="0.7" right="0.7" top="0.75" bottom="0.75" header="0.3" footer="0.3"/>
  <pageSetup paperSize="8" orientation="landscape"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6A66BA-489D-441F-A354-6F6685C695F1}">
  <sheetPr codeName="Sheet10">
    <tabColor theme="7"/>
  </sheetPr>
  <dimension ref="A1:V92"/>
  <sheetViews>
    <sheetView showGridLines="0" topLeftCell="A55" zoomScaleNormal="100" workbookViewId="0">
      <selection activeCell="K42" sqref="K42"/>
    </sheetView>
  </sheetViews>
  <sheetFormatPr defaultRowHeight="14.25"/>
  <cols>
    <col min="1" max="1" width="9" style="100"/>
    <col min="2" max="3" width="40.75" customWidth="1"/>
    <col min="4" max="22" width="9" style="100"/>
  </cols>
  <sheetData>
    <row r="1" spans="1:22" ht="13.9" customHeight="1">
      <c r="B1" s="894" t="s">
        <v>289</v>
      </c>
      <c r="C1" s="896"/>
    </row>
    <row r="2" spans="1:22" ht="19.899999999999999" customHeight="1" thickBot="1">
      <c r="B2" s="895"/>
      <c r="C2" s="897"/>
    </row>
    <row r="3" spans="1:22" ht="13.9" customHeight="1">
      <c r="B3" s="898" t="s">
        <v>321</v>
      </c>
      <c r="C3" s="899"/>
    </row>
    <row r="4" spans="1:22" ht="15" thickBot="1">
      <c r="B4" s="900"/>
      <c r="C4" s="901"/>
    </row>
    <row r="5" spans="1:22" ht="15">
      <c r="B5" s="238" t="s">
        <v>84</v>
      </c>
      <c r="C5" s="239"/>
      <c r="E5" s="294" t="s">
        <v>390</v>
      </c>
    </row>
    <row r="6" spans="1:22" s="151" customFormat="1" ht="91.9" customHeight="1">
      <c r="A6" s="212"/>
      <c r="B6" s="902" t="s">
        <v>1076</v>
      </c>
      <c r="C6" s="903"/>
      <c r="D6" s="212"/>
      <c r="E6" s="212"/>
      <c r="F6" s="212"/>
      <c r="G6" s="212"/>
      <c r="H6" s="212"/>
      <c r="I6" s="212"/>
      <c r="J6" s="212"/>
      <c r="K6" s="212"/>
      <c r="L6" s="212"/>
      <c r="M6" s="212"/>
      <c r="N6" s="212"/>
      <c r="O6" s="212"/>
      <c r="P6" s="212"/>
      <c r="Q6" s="212"/>
      <c r="R6" s="212"/>
      <c r="S6" s="212"/>
      <c r="T6" s="212"/>
      <c r="U6" s="212"/>
      <c r="V6" s="212"/>
    </row>
    <row r="7" spans="1:22" s="151" customFormat="1" ht="79.900000000000006" customHeight="1">
      <c r="A7" s="212"/>
      <c r="B7" s="902" t="s">
        <v>637</v>
      </c>
      <c r="C7" s="903"/>
      <c r="D7" s="212"/>
      <c r="E7" s="212"/>
      <c r="F7" s="212"/>
      <c r="G7" s="212"/>
      <c r="H7" s="212"/>
      <c r="I7" s="212"/>
      <c r="J7" s="212"/>
      <c r="K7" s="212"/>
      <c r="L7" s="212"/>
      <c r="M7" s="212"/>
      <c r="N7" s="212"/>
      <c r="O7" s="212"/>
      <c r="P7" s="212"/>
      <c r="Q7" s="212"/>
      <c r="R7" s="212"/>
      <c r="S7" s="212"/>
      <c r="T7" s="212"/>
      <c r="U7" s="212"/>
      <c r="V7" s="212"/>
    </row>
    <row r="8" spans="1:22" ht="13.9" customHeight="1">
      <c r="B8" s="226"/>
      <c r="C8" s="227"/>
    </row>
    <row r="9" spans="1:22" ht="14.65" customHeight="1">
      <c r="B9" s="228" t="s">
        <v>322</v>
      </c>
      <c r="C9" s="227"/>
    </row>
    <row r="10" spans="1:22" ht="30.75" customHeight="1">
      <c r="B10" s="889" t="s">
        <v>323</v>
      </c>
      <c r="C10" s="890"/>
    </row>
    <row r="11" spans="1:22" ht="32.25" customHeight="1">
      <c r="B11" s="889" t="s">
        <v>446</v>
      </c>
      <c r="C11" s="890"/>
    </row>
    <row r="12" spans="1:22" ht="14.65" customHeight="1">
      <c r="B12" s="226"/>
      <c r="C12" s="227"/>
    </row>
    <row r="13" spans="1:22" ht="13.9" customHeight="1">
      <c r="B13" s="228" t="s">
        <v>321</v>
      </c>
      <c r="C13" s="229"/>
    </row>
    <row r="14" spans="1:22" ht="15" customHeight="1">
      <c r="B14" s="230" t="s">
        <v>330</v>
      </c>
      <c r="C14" s="229"/>
    </row>
    <row r="15" spans="1:22" ht="145.9" customHeight="1">
      <c r="B15" s="889" t="s">
        <v>1021</v>
      </c>
      <c r="C15" s="890"/>
      <c r="D15" s="100" t="s">
        <v>254</v>
      </c>
    </row>
    <row r="16" spans="1:22">
      <c r="B16" s="226"/>
      <c r="C16" s="227"/>
      <c r="E16" s="913" t="s">
        <v>1081</v>
      </c>
      <c r="F16" s="913"/>
      <c r="G16" s="913"/>
      <c r="H16" s="913"/>
      <c r="I16" s="913"/>
      <c r="J16" s="913"/>
      <c r="K16" s="913"/>
      <c r="L16" s="913"/>
    </row>
    <row r="17" spans="1:22" ht="15">
      <c r="B17" s="231" t="s">
        <v>333</v>
      </c>
      <c r="C17" s="227"/>
    </row>
    <row r="18" spans="1:22" ht="127.15" customHeight="1">
      <c r="B18" s="893" t="s">
        <v>1022</v>
      </c>
      <c r="C18" s="890"/>
    </row>
    <row r="19" spans="1:22">
      <c r="B19" s="232"/>
      <c r="C19" s="227"/>
    </row>
    <row r="20" spans="1:22" ht="15">
      <c r="B20" s="233" t="s">
        <v>334</v>
      </c>
      <c r="C20" s="227"/>
    </row>
    <row r="21" spans="1:22" ht="15">
      <c r="B21" s="234" t="s">
        <v>335</v>
      </c>
      <c r="C21" s="227"/>
      <c r="E21" s="731" t="s">
        <v>1030</v>
      </c>
    </row>
    <row r="22" spans="1:22" ht="261" customHeight="1">
      <c r="B22" s="893" t="s">
        <v>1053</v>
      </c>
      <c r="C22" s="890"/>
    </row>
    <row r="23" spans="1:22" ht="14.45" customHeight="1">
      <c r="B23" s="232"/>
      <c r="C23" s="227"/>
    </row>
    <row r="24" spans="1:22">
      <c r="B24" s="234" t="s">
        <v>336</v>
      </c>
      <c r="C24" s="227"/>
    </row>
    <row r="25" spans="1:22" ht="300" customHeight="1">
      <c r="B25" s="893" t="s">
        <v>1077</v>
      </c>
      <c r="C25" s="890"/>
    </row>
    <row r="26" spans="1:22" ht="14.45" customHeight="1">
      <c r="B26" s="235" t="s">
        <v>337</v>
      </c>
      <c r="C26" s="227"/>
    </row>
    <row r="27" spans="1:22" ht="226.15" customHeight="1">
      <c r="B27" s="893" t="s">
        <v>1054</v>
      </c>
      <c r="C27" s="890"/>
    </row>
    <row r="28" spans="1:22" ht="255.6" customHeight="1">
      <c r="B28" s="914" t="s">
        <v>1055</v>
      </c>
      <c r="C28" s="915"/>
    </row>
    <row r="29" spans="1:22" ht="123.6" customHeight="1">
      <c r="B29" s="891" t="s">
        <v>1017</v>
      </c>
      <c r="C29" s="892"/>
    </row>
    <row r="30" spans="1:22" ht="187.15" customHeight="1">
      <c r="B30" s="889" t="s">
        <v>1051</v>
      </c>
      <c r="C30" s="890"/>
    </row>
    <row r="31" spans="1:22" s="96" customFormat="1" ht="60.75" customHeight="1">
      <c r="A31" s="292"/>
      <c r="B31" s="916" t="s">
        <v>1056</v>
      </c>
      <c r="C31" s="917"/>
      <c r="D31" s="292"/>
      <c r="E31" s="292"/>
      <c r="F31" s="292"/>
      <c r="G31" s="292"/>
      <c r="H31" s="292"/>
      <c r="I31" s="292"/>
      <c r="J31" s="292"/>
      <c r="K31" s="292"/>
      <c r="L31" s="292"/>
      <c r="M31" s="292"/>
      <c r="N31" s="292"/>
      <c r="O31" s="292"/>
      <c r="P31" s="292"/>
      <c r="Q31" s="292"/>
      <c r="R31" s="292"/>
      <c r="S31" s="292"/>
      <c r="T31" s="292"/>
      <c r="U31" s="292"/>
      <c r="V31" s="292"/>
    </row>
    <row r="32" spans="1:22" ht="116.45" customHeight="1">
      <c r="B32" s="914" t="s">
        <v>1082</v>
      </c>
      <c r="C32" s="890"/>
    </row>
    <row r="33" spans="1:22">
      <c r="B33" s="236"/>
      <c r="C33" s="237"/>
    </row>
    <row r="34" spans="1:22" ht="14.45" customHeight="1">
      <c r="B34" s="918" t="s">
        <v>420</v>
      </c>
      <c r="C34" s="919"/>
    </row>
    <row r="35" spans="1:22" s="152" customFormat="1" ht="84.6" customHeight="1">
      <c r="A35" s="293"/>
      <c r="B35" s="893" t="s">
        <v>1019</v>
      </c>
      <c r="C35" s="890"/>
      <c r="D35" s="293"/>
      <c r="E35" s="293"/>
      <c r="F35" s="293"/>
      <c r="G35" s="293"/>
      <c r="H35" s="293"/>
      <c r="I35" s="293"/>
      <c r="J35" s="293"/>
      <c r="K35" s="293"/>
      <c r="L35" s="293"/>
      <c r="M35" s="293"/>
      <c r="N35" s="293"/>
      <c r="O35" s="293"/>
      <c r="P35" s="293"/>
      <c r="Q35" s="293"/>
      <c r="R35" s="293"/>
      <c r="S35" s="293"/>
      <c r="T35" s="293"/>
      <c r="U35" s="293"/>
      <c r="V35" s="293"/>
    </row>
    <row r="36" spans="1:22" s="152" customFormat="1" ht="61.5" customHeight="1">
      <c r="A36" s="293"/>
      <c r="B36" s="893" t="s">
        <v>1018</v>
      </c>
      <c r="C36" s="910"/>
      <c r="D36" s="293"/>
      <c r="E36" s="293"/>
      <c r="F36" s="293"/>
      <c r="G36" s="293"/>
      <c r="H36" s="293"/>
      <c r="I36" s="293"/>
      <c r="J36" s="293"/>
      <c r="K36" s="293"/>
      <c r="L36" s="293"/>
      <c r="M36" s="293"/>
      <c r="N36" s="293"/>
      <c r="O36" s="293"/>
      <c r="P36" s="293"/>
      <c r="Q36" s="293"/>
      <c r="R36" s="293"/>
      <c r="S36" s="293"/>
      <c r="T36" s="293"/>
      <c r="U36" s="293"/>
      <c r="V36" s="293"/>
    </row>
    <row r="37" spans="1:22">
      <c r="B37" s="236"/>
      <c r="C37" s="237"/>
    </row>
    <row r="38" spans="1:22" ht="15">
      <c r="B38" s="918" t="s">
        <v>326</v>
      </c>
      <c r="C38" s="919"/>
    </row>
    <row r="39" spans="1:22" ht="49.5" customHeight="1">
      <c r="B39" s="893" t="s">
        <v>1078</v>
      </c>
      <c r="C39" s="910"/>
    </row>
    <row r="40" spans="1:22" ht="32.25" customHeight="1">
      <c r="B40" s="893" t="s">
        <v>331</v>
      </c>
      <c r="C40" s="910"/>
    </row>
    <row r="41" spans="1:22" ht="45" customHeight="1">
      <c r="B41" s="893" t="s">
        <v>1045</v>
      </c>
      <c r="C41" s="910"/>
    </row>
    <row r="42" spans="1:22" ht="18" customHeight="1">
      <c r="B42" s="232"/>
      <c r="C42" s="740"/>
    </row>
    <row r="43" spans="1:22" ht="18" customHeight="1">
      <c r="B43" s="911" t="s">
        <v>1046</v>
      </c>
      <c r="C43" s="912"/>
    </row>
    <row r="44" spans="1:22" ht="405" customHeight="1">
      <c r="B44" s="893" t="s">
        <v>1057</v>
      </c>
      <c r="C44" s="910"/>
    </row>
    <row r="45" spans="1:22" ht="113.45" customHeight="1">
      <c r="B45" s="893" t="s">
        <v>1058</v>
      </c>
      <c r="C45" s="910"/>
    </row>
    <row r="46" spans="1:22" ht="30">
      <c r="B46" s="742" t="s">
        <v>332</v>
      </c>
      <c r="C46" s="237"/>
    </row>
    <row r="47" spans="1:22" ht="15">
      <c r="B47" s="606" t="s">
        <v>903</v>
      </c>
      <c r="C47" s="605"/>
    </row>
    <row r="48" spans="1:22" ht="15">
      <c r="B48" s="906" t="s">
        <v>1079</v>
      </c>
      <c r="C48" s="907"/>
    </row>
    <row r="49" spans="2:3" ht="15">
      <c r="B49" s="908" t="s">
        <v>364</v>
      </c>
      <c r="C49" s="909"/>
    </row>
    <row r="50" spans="2:3" ht="15">
      <c r="B50" s="908" t="s">
        <v>365</v>
      </c>
      <c r="C50" s="909"/>
    </row>
    <row r="51" spans="2:3" ht="15">
      <c r="B51" s="908" t="s">
        <v>366</v>
      </c>
      <c r="C51" s="909"/>
    </row>
    <row r="52" spans="2:3" ht="15">
      <c r="B52" s="908" t="s">
        <v>367</v>
      </c>
      <c r="C52" s="909"/>
    </row>
    <row r="53" spans="2:3" s="100" customFormat="1" ht="15.75" thickBot="1">
      <c r="B53" s="904" t="s">
        <v>902</v>
      </c>
      <c r="C53" s="905"/>
    </row>
    <row r="54" spans="2:3" s="100" customFormat="1"/>
    <row r="55" spans="2:3" s="100" customFormat="1"/>
    <row r="56" spans="2:3" s="100" customFormat="1"/>
    <row r="57" spans="2:3" s="100" customFormat="1"/>
    <row r="58" spans="2:3" s="100" customFormat="1"/>
    <row r="59" spans="2:3" s="100" customFormat="1"/>
    <row r="60" spans="2:3" s="100" customFormat="1"/>
    <row r="61" spans="2:3" s="100" customFormat="1"/>
    <row r="62" spans="2:3" s="100" customFormat="1"/>
    <row r="63" spans="2:3" s="100" customFormat="1"/>
    <row r="64" spans="2:3" s="100" customFormat="1"/>
    <row r="65" s="100" customFormat="1"/>
    <row r="66" s="100" customFormat="1"/>
    <row r="67" s="100" customFormat="1"/>
    <row r="68" s="100" customFormat="1"/>
    <row r="69" s="100" customFormat="1"/>
    <row r="70" s="100" customFormat="1"/>
    <row r="71" s="100" customFormat="1"/>
    <row r="72" s="100" customFormat="1"/>
    <row r="73" s="100" customFormat="1"/>
    <row r="74" s="100" customFormat="1"/>
    <row r="75" s="100" customFormat="1"/>
    <row r="76" s="100" customFormat="1"/>
    <row r="77" s="100" customFormat="1"/>
    <row r="78" s="100" customFormat="1"/>
    <row r="79" s="100" customFormat="1"/>
    <row r="80" s="100" customFormat="1"/>
    <row r="81" s="100" customFormat="1"/>
    <row r="82" s="100" customFormat="1"/>
    <row r="83" s="100" customFormat="1"/>
    <row r="84" s="100" customFormat="1"/>
    <row r="85" s="100" customFormat="1"/>
    <row r="86" s="100" customFormat="1"/>
    <row r="87" s="100" customFormat="1"/>
    <row r="88" s="100" customFormat="1"/>
    <row r="89" s="100" customFormat="1"/>
    <row r="90" s="100" customFormat="1"/>
    <row r="91" s="100" customFormat="1"/>
    <row r="92" s="100" customFormat="1"/>
  </sheetData>
  <sheetProtection algorithmName="SHA-512" hashValue="P4HjSZvwylJ6k4ArDQ0aBtImjuYrvgtpyd+QkY+lroCqyj34bDdoVyCQsCIrvXp0acPuCLpvjh6CVyMskCY5Qg==" saltValue="0Jefo+s1ND+fkkzGumLquQ==" spinCount="100000" sheet="1" objects="1" scenarios="1"/>
  <mergeCells count="34">
    <mergeCell ref="B44:C44"/>
    <mergeCell ref="B43:C43"/>
    <mergeCell ref="B45:C45"/>
    <mergeCell ref="E16:L16"/>
    <mergeCell ref="B40:C40"/>
    <mergeCell ref="B41:C41"/>
    <mergeCell ref="B28:C28"/>
    <mergeCell ref="B39:C39"/>
    <mergeCell ref="B22:C22"/>
    <mergeCell ref="B31:C31"/>
    <mergeCell ref="B35:C35"/>
    <mergeCell ref="B38:C38"/>
    <mergeCell ref="B36:C36"/>
    <mergeCell ref="B30:C30"/>
    <mergeCell ref="B32:C32"/>
    <mergeCell ref="B34:C34"/>
    <mergeCell ref="B53:C53"/>
    <mergeCell ref="B48:C48"/>
    <mergeCell ref="B49:C49"/>
    <mergeCell ref="B50:C50"/>
    <mergeCell ref="B51:C51"/>
    <mergeCell ref="B52:C52"/>
    <mergeCell ref="B1:B2"/>
    <mergeCell ref="C1:C2"/>
    <mergeCell ref="B3:C4"/>
    <mergeCell ref="B6:C6"/>
    <mergeCell ref="B7:C7"/>
    <mergeCell ref="B10:C10"/>
    <mergeCell ref="B15:C15"/>
    <mergeCell ref="B29:C29"/>
    <mergeCell ref="B18:C18"/>
    <mergeCell ref="B25:C25"/>
    <mergeCell ref="B27:C27"/>
    <mergeCell ref="B11:C11"/>
  </mergeCells>
  <hyperlinks>
    <hyperlink ref="B48:C48" r:id="rId1" location=":~:text=See%20more-,2.%20Low%20carbon,-Controlling%20carbon%20is" display="IStructE 'How to calculate embodied carbon', 3rd ed. (2024)" xr:uid="{389681F5-6EAE-413F-B7AC-357FBBDB0813}"/>
    <hyperlink ref="B49:C49" r:id="rId2" display="IStructE 'Setting carbon targets: an introduction to the proposed SCORS rating scheme'" xr:uid="{9C51357E-6716-4283-A089-382C3852BD1A}"/>
    <hyperlink ref="B50:C50" r:id="rId3" display="IStructE 'Timber and carbon sequestration'" xr:uid="{E5F6B483-9DCA-4864-9E01-7E470FC44E9C}"/>
    <hyperlink ref="B51:C51" r:id="rId4" display="RIBA 'RIBA 2030 Climate Challenge'" xr:uid="{1FF9C8DD-EE1F-4E3B-AE51-7202F2C8449F}"/>
    <hyperlink ref="B52:C52" r:id="rId5" display="LETI 'LETI Embodied Carbon Primer'" xr:uid="{E2495F1D-EBAC-49A8-A063-C6578478261A}"/>
    <hyperlink ref="B53:C53" r:id="rId6" display="RICS 'Whole life carbon assessment for the built environment', 2nd ed. (2023)" xr:uid="{D0035657-4273-471F-89BD-C2BC0004C485}"/>
    <hyperlink ref="E16" r:id="rId7" display="Reference: Figure 2.2 IStructE 'How to calculate embodied carbon' v1.0 (2020)" xr:uid="{DD15F3EA-4174-4777-8721-9C90164554B7}"/>
    <hyperlink ref="B47" r:id="rId8" xr:uid="{E9E2464F-5E4B-44D2-BB6C-573400754166}"/>
    <hyperlink ref="E16:L16" r:id="rId9" location=":~:text=See%20more-,2.%20Low%20carbon,-Controlling%20carbon%20is" display="Reference: Figure 2.1 IStructE 'How to calculate embodied carbon' 3rd ed. (2024)" xr:uid="{0A901672-6D2F-4BA6-9B45-41BB896F35FA}"/>
  </hyperlinks>
  <pageMargins left="0.7" right="0.7" top="0.75" bottom="0.75" header="0.3" footer="0.3"/>
  <pageSetup paperSize="9" orientation="portrait" r:id="rId10"/>
  <drawing r:id="rId1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A153CD-D38E-4CB6-B4C4-360CFDF11575}">
  <sheetPr codeName="Sheet1">
    <tabColor theme="7"/>
    <pageSetUpPr fitToPage="1"/>
  </sheetPr>
  <dimension ref="A1:L44"/>
  <sheetViews>
    <sheetView showGridLines="0" zoomScale="110" zoomScaleNormal="110" zoomScaleSheetLayoutView="100" zoomScalePageLayoutView="55" workbookViewId="0">
      <selection activeCell="K42" sqref="K42"/>
    </sheetView>
  </sheetViews>
  <sheetFormatPr defaultColWidth="8.75" defaultRowHeight="14.25"/>
  <cols>
    <col min="1" max="1" width="16.75" style="100" customWidth="1"/>
    <col min="2" max="2" width="41.5" customWidth="1"/>
    <col min="3" max="3" width="40" customWidth="1"/>
    <col min="4" max="5" width="101.25" style="100" customWidth="1"/>
    <col min="7" max="7" width="15.75" customWidth="1"/>
    <col min="8" max="8" width="19.625" customWidth="1"/>
    <col min="9" max="9" width="14.625" customWidth="1"/>
    <col min="10" max="10" width="42.625" customWidth="1"/>
    <col min="11" max="11" width="11.5" customWidth="1"/>
    <col min="12" max="12" width="9.25" customWidth="1"/>
    <col min="18" max="18" width="13" customWidth="1"/>
    <col min="19" max="19" width="39" customWidth="1"/>
    <col min="20" max="20" width="13" customWidth="1"/>
    <col min="22" max="22" width="8"/>
  </cols>
  <sheetData>
    <row r="1" spans="2:9" ht="13.9" customHeight="1">
      <c r="B1" s="894" t="s">
        <v>289</v>
      </c>
      <c r="C1" s="896"/>
      <c r="D1" s="297"/>
    </row>
    <row r="2" spans="2:9" ht="19.149999999999999" customHeight="1" thickBot="1">
      <c r="B2" s="895"/>
      <c r="C2" s="897"/>
    </row>
    <row r="3" spans="2:9" ht="15" customHeight="1" thickBot="1">
      <c r="B3" s="10" t="str">
        <f>"TSCT v" &amp; MAX('IStructE Revision tracker'!A2:$A$1000) &amp; " April 2025"</f>
        <v>TSCT v3.1 April 2025</v>
      </c>
      <c r="E3" s="298"/>
    </row>
    <row r="4" spans="2:9" ht="15.75" thickBot="1">
      <c r="B4" s="124" t="s">
        <v>324</v>
      </c>
      <c r="D4" s="259"/>
      <c r="E4" s="299"/>
    </row>
    <row r="5" spans="2:9" ht="15">
      <c r="B5" s="126" t="s">
        <v>156</v>
      </c>
      <c r="C5" s="144"/>
      <c r="D5" s="259"/>
      <c r="E5" s="299"/>
      <c r="H5" s="127"/>
      <c r="I5" s="127"/>
    </row>
    <row r="6" spans="2:9" ht="15">
      <c r="B6" s="128" t="s">
        <v>155</v>
      </c>
      <c r="C6" s="145"/>
      <c r="D6" s="259"/>
      <c r="E6" s="299"/>
      <c r="G6" s="129"/>
      <c r="H6" s="130"/>
      <c r="I6" s="131"/>
    </row>
    <row r="7" spans="2:9" ht="15">
      <c r="B7" s="128" t="s">
        <v>6</v>
      </c>
      <c r="C7" s="107"/>
      <c r="D7" s="259"/>
      <c r="E7" s="299"/>
    </row>
    <row r="8" spans="2:9" ht="15">
      <c r="B8" s="128" t="s">
        <v>258</v>
      </c>
      <c r="C8" s="107"/>
      <c r="D8" s="259"/>
      <c r="E8" s="299"/>
    </row>
    <row r="9" spans="2:9" ht="15">
      <c r="B9" s="540" t="s">
        <v>325</v>
      </c>
      <c r="C9" s="543"/>
      <c r="D9" s="259"/>
      <c r="E9" s="299"/>
    </row>
    <row r="10" spans="2:9" ht="15">
      <c r="B10" s="541" t="s">
        <v>713</v>
      </c>
      <c r="C10" s="544"/>
      <c r="D10" s="259"/>
      <c r="E10" s="299"/>
    </row>
    <row r="11" spans="2:9" ht="13.9" customHeight="1" thickBot="1">
      <c r="B11" s="542" t="s">
        <v>811</v>
      </c>
      <c r="C11" s="688"/>
      <c r="D11" s="259"/>
      <c r="E11" s="299"/>
    </row>
    <row r="12" spans="2:9" ht="15.75" thickTop="1" thickBot="1">
      <c r="B12" s="133"/>
      <c r="D12" s="259"/>
      <c r="E12" s="299"/>
    </row>
    <row r="13" spans="2:9" ht="15.75" thickBot="1">
      <c r="B13" s="124" t="s">
        <v>279</v>
      </c>
      <c r="D13" s="259"/>
      <c r="E13" s="299"/>
    </row>
    <row r="14" spans="2:9" ht="15">
      <c r="B14" s="126" t="s">
        <v>152</v>
      </c>
      <c r="C14" s="146">
        <v>50</v>
      </c>
      <c r="D14" s="259"/>
      <c r="E14" s="299"/>
    </row>
    <row r="15" spans="2:9" ht="15">
      <c r="B15" s="128" t="s">
        <v>200</v>
      </c>
      <c r="C15" s="147" t="s">
        <v>1060</v>
      </c>
      <c r="D15" s="259"/>
      <c r="E15" s="299"/>
    </row>
    <row r="16" spans="2:9" ht="15">
      <c r="B16" s="128" t="s">
        <v>249</v>
      </c>
      <c r="C16" s="148">
        <v>1</v>
      </c>
      <c r="D16" s="259"/>
      <c r="E16" s="299"/>
    </row>
    <row r="17" spans="1:12" ht="17.25">
      <c r="B17" s="128" t="s">
        <v>275</v>
      </c>
      <c r="C17" s="149">
        <v>1600</v>
      </c>
      <c r="D17" s="259"/>
      <c r="E17" s="299"/>
    </row>
    <row r="18" spans="1:12" ht="15.75" thickBot="1">
      <c r="B18" s="132" t="s">
        <v>315</v>
      </c>
      <c r="C18" s="150"/>
      <c r="D18" s="259"/>
      <c r="E18" s="300"/>
    </row>
    <row r="19" spans="1:12" ht="15">
      <c r="B19" s="134"/>
      <c r="C19" s="135"/>
      <c r="D19" s="259"/>
      <c r="E19" s="300"/>
    </row>
    <row r="20" spans="1:12" ht="15.75" thickBot="1">
      <c r="B20" s="134"/>
      <c r="C20" s="135"/>
      <c r="D20" s="259"/>
      <c r="E20" s="300"/>
    </row>
    <row r="21" spans="1:12" ht="15.75" thickBot="1">
      <c r="B21" s="124" t="s">
        <v>343</v>
      </c>
      <c r="C21" s="135"/>
      <c r="D21" s="259"/>
      <c r="E21" s="300"/>
    </row>
    <row r="22" spans="1:12" ht="61.15" customHeight="1" thickBot="1">
      <c r="B22" s="922"/>
      <c r="C22" s="923"/>
      <c r="D22" s="259"/>
      <c r="E22" s="300"/>
    </row>
    <row r="23" spans="1:12" ht="18.75" customHeight="1">
      <c r="B23" s="155"/>
      <c r="C23" s="155"/>
      <c r="D23" s="259"/>
      <c r="E23" s="300"/>
    </row>
    <row r="24" spans="1:12" ht="96.6" customHeight="1">
      <c r="A24" s="295"/>
      <c r="B24" s="920" t="s">
        <v>340</v>
      </c>
      <c r="C24" s="920"/>
      <c r="D24" s="301"/>
      <c r="E24" s="302"/>
      <c r="J24" s="136"/>
    </row>
    <row r="25" spans="1:12" ht="78.75" customHeight="1">
      <c r="A25" s="295"/>
      <c r="B25" s="920" t="s">
        <v>339</v>
      </c>
      <c r="C25" s="920"/>
      <c r="D25" s="301"/>
      <c r="E25" s="302"/>
      <c r="J25" s="136"/>
    </row>
    <row r="26" spans="1:12" ht="75" customHeight="1">
      <c r="A26" s="295"/>
      <c r="B26" s="920" t="s">
        <v>341</v>
      </c>
      <c r="C26" s="920"/>
      <c r="D26" s="301"/>
      <c r="E26" s="302"/>
      <c r="J26" s="136"/>
    </row>
    <row r="27" spans="1:12" ht="84.6" customHeight="1">
      <c r="A27" s="295"/>
      <c r="B27" s="920" t="s">
        <v>342</v>
      </c>
      <c r="C27" s="920"/>
      <c r="D27" s="301"/>
      <c r="E27" s="302"/>
      <c r="J27" s="136"/>
    </row>
    <row r="28" spans="1:12" ht="63.75" customHeight="1">
      <c r="A28" s="295"/>
      <c r="B28" s="920" t="s">
        <v>442</v>
      </c>
      <c r="C28" s="920"/>
      <c r="D28" s="301"/>
      <c r="E28" s="302"/>
      <c r="J28" s="136"/>
    </row>
    <row r="29" spans="1:12" ht="63.75" customHeight="1">
      <c r="A29" s="295"/>
      <c r="B29" s="920" t="s">
        <v>443</v>
      </c>
      <c r="C29" s="920"/>
      <c r="D29" s="301"/>
      <c r="E29" s="302"/>
      <c r="J29" s="136"/>
    </row>
    <row r="30" spans="1:12" ht="110.25" customHeight="1">
      <c r="A30" s="295"/>
      <c r="B30" s="920" t="s">
        <v>444</v>
      </c>
      <c r="C30" s="920"/>
      <c r="D30" s="301"/>
      <c r="E30" s="302"/>
      <c r="J30" s="136"/>
    </row>
    <row r="31" spans="1:12" ht="409.5" customHeight="1">
      <c r="A31" s="296"/>
      <c r="B31" s="921" t="s">
        <v>338</v>
      </c>
      <c r="C31" s="921"/>
      <c r="D31" s="303"/>
      <c r="E31" s="303"/>
      <c r="J31" s="137"/>
      <c r="K31" s="137"/>
      <c r="L31" s="137"/>
    </row>
    <row r="32" spans="1:12" ht="16.5">
      <c r="A32" s="105"/>
      <c r="B32" s="125"/>
      <c r="C32" s="138"/>
      <c r="E32" s="304"/>
      <c r="J32" s="138"/>
      <c r="K32" s="139"/>
      <c r="L32" s="140"/>
    </row>
    <row r="33" spans="1:12">
      <c r="A33" s="105"/>
      <c r="B33" s="125"/>
      <c r="C33" s="138"/>
      <c r="D33" s="305"/>
      <c r="E33" s="306"/>
      <c r="J33" s="138"/>
      <c r="K33" s="139"/>
      <c r="L33" s="140"/>
    </row>
    <row r="34" spans="1:12">
      <c r="A34" s="105"/>
      <c r="B34" s="125"/>
      <c r="C34" s="138"/>
      <c r="D34" s="305"/>
      <c r="E34" s="306"/>
      <c r="J34" s="138"/>
      <c r="K34" s="139"/>
      <c r="L34" s="140"/>
    </row>
    <row r="35" spans="1:12">
      <c r="A35" s="105"/>
      <c r="B35" s="125"/>
      <c r="C35" s="138"/>
      <c r="D35" s="305"/>
      <c r="E35" s="306"/>
      <c r="J35" s="138"/>
      <c r="K35" s="139"/>
      <c r="L35" s="140"/>
    </row>
    <row r="36" spans="1:12">
      <c r="A36" s="105"/>
      <c r="B36" s="125"/>
      <c r="C36" s="138"/>
      <c r="D36" s="305"/>
      <c r="E36" s="306"/>
      <c r="J36" s="138"/>
      <c r="K36" s="139"/>
      <c r="L36" s="140"/>
    </row>
    <row r="37" spans="1:12">
      <c r="A37" s="105"/>
      <c r="B37" s="125"/>
      <c r="C37" s="138"/>
      <c r="D37" s="305"/>
      <c r="E37" s="306"/>
      <c r="J37" s="138"/>
      <c r="K37" s="139"/>
      <c r="L37" s="140"/>
    </row>
    <row r="38" spans="1:12">
      <c r="A38" s="105"/>
      <c r="B38" s="125"/>
      <c r="C38" s="138"/>
      <c r="D38" s="305"/>
      <c r="E38" s="306"/>
      <c r="J38" s="138"/>
      <c r="K38" s="139"/>
      <c r="L38" s="140"/>
    </row>
    <row r="39" spans="1:12">
      <c r="A39" s="105"/>
      <c r="B39" s="125"/>
      <c r="C39" s="138"/>
      <c r="D39" s="305"/>
      <c r="E39" s="306"/>
      <c r="J39" s="138"/>
      <c r="K39" s="139"/>
      <c r="L39" s="140"/>
    </row>
    <row r="40" spans="1:12">
      <c r="A40" s="105"/>
      <c r="B40" s="125"/>
      <c r="C40" s="138"/>
      <c r="D40" s="305"/>
      <c r="E40" s="306"/>
      <c r="J40" s="138"/>
      <c r="K40" s="139"/>
      <c r="L40" s="140"/>
    </row>
    <row r="41" spans="1:12" s="142" customFormat="1">
      <c r="A41" s="105"/>
      <c r="B41" s="125"/>
      <c r="C41" s="138"/>
      <c r="D41" s="305"/>
      <c r="E41" s="306"/>
      <c r="F41" s="141"/>
      <c r="G41" s="141"/>
      <c r="J41" s="138"/>
      <c r="K41" s="139"/>
      <c r="L41" s="140"/>
    </row>
    <row r="42" spans="1:12" s="133" customFormat="1" ht="15">
      <c r="A42" s="105"/>
      <c r="B42" s="125"/>
      <c r="C42" s="138"/>
      <c r="D42" s="305"/>
      <c r="E42" s="306"/>
      <c r="F42" s="9"/>
      <c r="J42" s="138"/>
      <c r="K42" s="139"/>
      <c r="L42" s="140"/>
    </row>
    <row r="43" spans="1:12">
      <c r="B43" s="125"/>
      <c r="D43" s="305"/>
      <c r="F43" s="143"/>
      <c r="J43" s="138"/>
      <c r="K43" s="139"/>
      <c r="L43" s="140"/>
    </row>
    <row r="44" spans="1:12">
      <c r="B44" s="125"/>
    </row>
  </sheetData>
  <sheetProtection algorithmName="SHA-512" hashValue="PL9iXeRvNeNcXSeHGTR+1UCbPd/kV1qI/wC6pMiEaNZkir1e+pwMsYzFbjoLPy4ta+Is0wrqWiTtX1UPldaoUQ==" saltValue="ZOdrr1Nhq+3LON2XUjcvSQ==" spinCount="100000" sheet="1" objects="1" scenarios="1"/>
  <mergeCells count="11">
    <mergeCell ref="B24:C24"/>
    <mergeCell ref="B31:C31"/>
    <mergeCell ref="B1:B2"/>
    <mergeCell ref="C1:C2"/>
    <mergeCell ref="B26:C26"/>
    <mergeCell ref="B27:C27"/>
    <mergeCell ref="B28:C28"/>
    <mergeCell ref="B29:C29"/>
    <mergeCell ref="B30:C30"/>
    <mergeCell ref="B25:C25"/>
    <mergeCell ref="B22:C22"/>
  </mergeCells>
  <conditionalFormatting sqref="C16">
    <cfRule type="expression" dxfId="1260" priority="8">
      <formula>$C$16&gt;1</formula>
    </cfRule>
    <cfRule type="expression" dxfId="1259" priority="9">
      <formula>$C$16&lt;0</formula>
    </cfRule>
  </conditionalFormatting>
  <conditionalFormatting sqref="C17">
    <cfRule type="expression" dxfId="1258" priority="7">
      <formula>$C$17&lt;0</formula>
    </cfRule>
  </conditionalFormatting>
  <conditionalFormatting sqref="C18">
    <cfRule type="expression" dxfId="1257" priority="2">
      <formula>IF(AND(TYPOLOGY&lt;&gt;"Bridge",DESIGN_LIFE&lt;&gt;60),TRUE,FALSE)</formula>
    </cfRule>
    <cfRule type="expression" dxfId="1256" priority="3">
      <formula>IF(AND(TYPOLOGY="Bridge",DESIGN_LIFE&lt;&gt;120),TRUE,FALSE)</formula>
    </cfRule>
    <cfRule type="expression" dxfId="1255" priority="5">
      <formula>$C$18&gt;120</formula>
    </cfRule>
    <cfRule type="expression" dxfId="1254" priority="6">
      <formula>$C$18&lt;1</formula>
    </cfRule>
  </conditionalFormatting>
  <conditionalFormatting sqref="C14">
    <cfRule type="expression" dxfId="1253" priority="4">
      <formula>$C$14&lt;0</formula>
    </cfRule>
  </conditionalFormatting>
  <conditionalFormatting sqref="C15">
    <cfRule type="expression" dxfId="1252" priority="1">
      <formula>$C$15 = ""</formula>
    </cfRule>
  </conditionalFormatting>
  <dataValidations count="7">
    <dataValidation type="list" allowBlank="1" showInputMessage="1" showErrorMessage="1" sqref="F43" xr:uid="{35F92DA4-E6D8-4D3C-A5CF-D97905541DFA}">
      <formula1>Transport_scenario</formula1>
    </dataValidation>
    <dataValidation type="list" allowBlank="1" showInputMessage="1" showErrorMessage="1" sqref="A32:A42" xr:uid="{8BD150EE-FFBC-4564-BBD1-FF4524CD1B82}">
      <formula1>Material_list</formula1>
    </dataValidation>
    <dataValidation type="whole" allowBlank="1" showInputMessage="1" showErrorMessage="1" sqref="C19:C21" xr:uid="{335CA84B-76B4-4EFC-B52D-C3BE6510E4B7}">
      <formula1>10</formula1>
      <formula2>110</formula2>
    </dataValidation>
    <dataValidation type="decimal" allowBlank="1" showInputMessage="1" showErrorMessage="1" sqref="C16" xr:uid="{F162EBEE-F670-4C3F-8084-5558B5AE0E6F}">
      <formula1>0</formula1>
      <formula2>1</formula2>
    </dataValidation>
    <dataValidation type="custom" allowBlank="1" showInputMessage="1" showErrorMessage="1" sqref="C9 C10" xr:uid="{E8C219E2-8CAB-44AE-8EA3-90CB1ADC6122}">
      <formula1>C9&gt;=0</formula1>
    </dataValidation>
    <dataValidation type="whole" allowBlank="1" showInputMessage="1" showErrorMessage="1" sqref="C18" xr:uid="{764F6D4B-7E7B-4C49-9B90-05D6628F2AB1}">
      <formula1>2</formula1>
      <formula2>120</formula2>
    </dataValidation>
    <dataValidation type="decimal" allowBlank="1" showInputMessage="1" showErrorMessage="1" sqref="C17" xr:uid="{499AD8DA-3DBA-41A1-91F0-5D66DB9E1641}">
      <formula1>1</formula1>
      <formula2>10000</formula2>
    </dataValidation>
  </dataValidations>
  <pageMargins left="0.7" right="0.7" top="0.75" bottom="0.75" header="0.3" footer="0.3"/>
  <pageSetup paperSize="9" scale="31" orientation="landscape" r:id="rId1"/>
  <drawing r:id="rId2"/>
  <legacyDrawing r:id="rId3"/>
  <extLst>
    <ext xmlns:x14="http://schemas.microsoft.com/office/spreadsheetml/2009/9/main" uri="{CCE6A557-97BC-4b89-ADB6-D9C93CAAB3DF}">
      <x14:dataValidations xmlns:xm="http://schemas.microsoft.com/office/excel/2006/main" count="4">
        <x14:dataValidation type="list" allowBlank="1" showInputMessage="1" showErrorMessage="1" xr:uid="{A206DDFE-BD1A-448A-B938-0D6159B9EA5E}">
          <x14:formula1>
            <xm:f>'MATERIAL DATA'!$AP$5:$AP$6</xm:f>
          </x14:formula1>
          <xm:sqref>C15</xm:sqref>
        </x14:dataValidation>
        <x14:dataValidation type="list" allowBlank="1" showInputMessage="1" showErrorMessage="1" xr:uid="{167896A1-D36F-4D45-AF79-309AD334549D}">
          <x14:formula1>
            <xm:f>'Default Values'!$Z$8:$Z$10</xm:f>
          </x14:formula1>
          <xm:sqref>C8</xm:sqref>
        </x14:dataValidation>
        <x14:dataValidation type="list" allowBlank="1" showInputMessage="1" showErrorMessage="1" xr:uid="{E5BA846A-95AC-4060-94E4-2C9C696F717A}">
          <x14:formula1>
            <xm:f>'MATERIAL DATA'!$B$5:$B$9</xm:f>
          </x14:formula1>
          <xm:sqref>C7</xm:sqref>
        </x14:dataValidation>
        <x14:dataValidation type="list" allowBlank="1" showInputMessage="1" showErrorMessage="1" xr:uid="{86C4DEDC-F536-472C-A277-774FA9AAA902}">
          <x14:formula1>
            <xm:f>'Default Values'!$AD$13:$AD$14</xm:f>
          </x14:formula1>
          <xm:sqref>C11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733611-A239-4D1A-A449-CC30BA07D4D1}">
  <sheetPr codeName="Sheet40" filterMode="1">
    <tabColor theme="5"/>
    <pageSetUpPr fitToPage="1"/>
  </sheetPr>
  <dimension ref="A1:HI364"/>
  <sheetViews>
    <sheetView showGridLines="0" zoomScale="70" zoomScaleNormal="70" zoomScaleSheetLayoutView="55" zoomScalePageLayoutView="55" workbookViewId="0">
      <selection activeCell="K42" sqref="K42"/>
    </sheetView>
  </sheetViews>
  <sheetFormatPr defaultColWidth="9" defaultRowHeight="14.25"/>
  <cols>
    <col min="1" max="1" width="2.625" style="101" customWidth="1"/>
    <col min="2" max="2" width="20.75" style="93" customWidth="1"/>
    <col min="3" max="3" width="31.5" style="93" customWidth="1"/>
    <col min="4" max="4" width="39.25" style="93" customWidth="1"/>
    <col min="5" max="5" width="32.125" style="93" customWidth="1"/>
    <col min="6" max="6" width="26.125" style="93" customWidth="1"/>
    <col min="7" max="7" width="21.125" style="93" customWidth="1"/>
    <col min="8" max="8" width="19" style="93" customWidth="1"/>
    <col min="9" max="9" width="17.25" style="93" customWidth="1"/>
    <col min="10" max="10" width="16.875" style="93" customWidth="1"/>
    <col min="11" max="11" width="20.25" style="93" customWidth="1"/>
    <col min="12" max="12" width="17.5" style="93" customWidth="1"/>
    <col min="13" max="13" width="27.125" style="1" customWidth="1"/>
    <col min="14" max="14" width="23.5" style="1" customWidth="1"/>
    <col min="15" max="15" width="12" style="1" customWidth="1"/>
    <col min="16" max="16" width="7.75" style="1" customWidth="1"/>
    <col min="17" max="17" width="8.125" style="1" customWidth="1"/>
    <col min="18" max="22" width="7.75" style="1" customWidth="1"/>
    <col min="23" max="23" width="16.5" style="1" customWidth="1"/>
    <col min="24" max="24" width="19.75" style="186" customWidth="1"/>
    <col min="25" max="25" width="9" style="206" customWidth="1"/>
    <col min="26" max="26" width="22.25" style="205" customWidth="1"/>
    <col min="27" max="27" width="12.875" style="206" customWidth="1"/>
    <col min="28" max="28" width="8.625" style="206" customWidth="1"/>
    <col min="29" max="31" width="9" style="206" customWidth="1"/>
    <col min="32" max="32" width="47.25" style="206" customWidth="1"/>
    <col min="33" max="33" width="9" style="206" customWidth="1"/>
    <col min="34" max="34" width="9.75" style="206" customWidth="1"/>
    <col min="35" max="35" width="9" style="206" customWidth="1"/>
    <col min="36" max="36" width="11.75" style="206" customWidth="1"/>
    <col min="37" max="38" width="9" style="380" customWidth="1"/>
    <col min="39" max="39" width="17.75" style="380" customWidth="1"/>
    <col min="40" max="40" width="9.125" style="380" customWidth="1"/>
    <col min="41" max="41" width="9" style="380" customWidth="1"/>
    <col min="42" max="42" width="17.875" style="380" customWidth="1"/>
    <col min="43" max="43" width="9.75" style="380" customWidth="1"/>
    <col min="44" max="45" width="9.75" style="206" customWidth="1"/>
    <col min="46" max="46" width="9.25" style="206" customWidth="1"/>
    <col min="47" max="47" width="22.25" style="206" customWidth="1"/>
    <col min="48" max="48" width="20.875" style="206" bestFit="1" customWidth="1"/>
    <col min="49" max="50" width="11.75" style="206" customWidth="1"/>
    <col min="51" max="51" width="24.875" style="206" bestFit="1" customWidth="1"/>
    <col min="52" max="52" width="20.5" style="206" bestFit="1" customWidth="1"/>
    <col min="53" max="53" width="14" style="206" customWidth="1"/>
    <col min="54" max="54" width="9" style="206" customWidth="1"/>
    <col min="55" max="55" width="31.125" style="206" customWidth="1"/>
    <col min="56" max="56" width="20" style="206" customWidth="1"/>
    <col min="57" max="57" width="15.5" style="206" customWidth="1"/>
    <col min="58" max="61" width="9" style="206" customWidth="1"/>
    <col min="62" max="62" width="15.625" style="209" customWidth="1"/>
    <col min="63" max="63" width="56.5" style="377" customWidth="1"/>
    <col min="64" max="64" width="34.375" style="377" customWidth="1"/>
    <col min="65" max="65" width="20.5" style="378" customWidth="1"/>
    <col min="66" max="66" width="16.75" style="378" customWidth="1"/>
    <col min="67" max="67" width="20" style="378" customWidth="1"/>
    <col min="68" max="68" width="13.75" style="378" customWidth="1"/>
    <col min="69" max="72" width="12.625" style="380" customWidth="1"/>
    <col min="73" max="73" width="13.75" style="380" customWidth="1"/>
    <col min="74" max="74" width="15.125" style="380" customWidth="1"/>
    <col min="75" max="75" width="15.5" style="380" customWidth="1"/>
    <col min="76" max="76" width="9" style="380" customWidth="1"/>
    <col min="77" max="77" width="12.75" style="380" customWidth="1"/>
    <col min="78" max="78" width="36.5" style="380" customWidth="1"/>
    <col min="79" max="79" width="26.25" style="376" customWidth="1"/>
    <col min="80" max="80" width="51.25" style="380" customWidth="1"/>
    <col min="81" max="81" width="9" style="380"/>
    <col min="82" max="82" width="23.75" style="380" bestFit="1" customWidth="1"/>
    <col min="83" max="85" width="9" style="97"/>
    <col min="86" max="86" width="83.625" style="380" customWidth="1"/>
    <col min="87" max="87" width="9" style="380"/>
    <col min="88" max="88" width="15.25" style="103" customWidth="1"/>
    <col min="89" max="155" width="9" style="380"/>
    <col min="156" max="216" width="9" style="97"/>
    <col min="217" max="16384" width="9" style="98"/>
  </cols>
  <sheetData>
    <row r="1" spans="1:217" ht="10.9" customHeight="1" thickBot="1">
      <c r="A1" s="307"/>
      <c r="B1" s="308"/>
      <c r="C1" s="308"/>
      <c r="D1" s="308"/>
      <c r="E1" s="308"/>
      <c r="F1" s="308"/>
      <c r="G1" s="308"/>
      <c r="H1" s="308"/>
      <c r="I1" s="308"/>
      <c r="J1" s="308"/>
      <c r="K1" s="308"/>
      <c r="L1" s="308"/>
      <c r="M1" s="309"/>
      <c r="N1" s="309"/>
      <c r="O1" s="309"/>
      <c r="P1" s="309"/>
      <c r="Q1" s="309"/>
      <c r="R1" s="309"/>
      <c r="S1" s="309"/>
      <c r="T1" s="309"/>
      <c r="U1" s="309"/>
      <c r="V1" s="309"/>
      <c r="W1" s="309"/>
      <c r="X1" s="224"/>
      <c r="Y1" s="103"/>
      <c r="Z1" s="103"/>
      <c r="AA1" s="103"/>
      <c r="AB1" s="103"/>
      <c r="AC1" s="103"/>
      <c r="AD1" s="103"/>
      <c r="AE1" s="103"/>
      <c r="AF1" s="103"/>
      <c r="AG1" s="103"/>
      <c r="AH1" s="103"/>
      <c r="AI1" s="103"/>
      <c r="AJ1" s="103"/>
      <c r="AK1" s="103"/>
      <c r="AL1" s="103"/>
      <c r="AM1" s="103"/>
      <c r="AN1" s="103"/>
      <c r="AO1" s="103"/>
      <c r="AP1" s="103"/>
      <c r="AQ1" s="103"/>
      <c r="AR1" s="103"/>
      <c r="AS1" s="103"/>
      <c r="AT1" s="103"/>
      <c r="AU1" s="103"/>
      <c r="AV1" s="103"/>
      <c r="AW1" s="103"/>
      <c r="AX1" s="103"/>
      <c r="AY1" s="103"/>
      <c r="AZ1" s="103"/>
      <c r="BA1" s="103"/>
      <c r="BB1" s="103"/>
      <c r="BC1" s="103"/>
      <c r="BD1" s="103"/>
      <c r="BE1" s="103"/>
      <c r="BF1" s="103"/>
      <c r="BG1" s="103"/>
      <c r="BH1" s="103"/>
      <c r="BI1" s="103"/>
      <c r="BJ1" s="225"/>
      <c r="BK1" s="225"/>
      <c r="BL1" s="225"/>
      <c r="BM1" s="224"/>
      <c r="BN1" s="224"/>
      <c r="BO1" s="224"/>
      <c r="BP1" s="224"/>
      <c r="BQ1" s="103"/>
      <c r="BR1" s="103"/>
      <c r="BS1" s="103"/>
      <c r="BT1" s="103"/>
      <c r="BU1" s="103"/>
      <c r="BV1" s="103"/>
      <c r="BW1" s="103"/>
      <c r="BX1" s="103"/>
      <c r="BY1" s="103"/>
      <c r="BZ1" s="103"/>
      <c r="CA1" s="225"/>
      <c r="CB1" s="103"/>
      <c r="CC1" s="375"/>
      <c r="CD1" s="375"/>
      <c r="CE1" s="375"/>
      <c r="CF1" s="375"/>
      <c r="CG1" s="375"/>
      <c r="CH1" s="375"/>
      <c r="CI1" s="375"/>
      <c r="CK1" s="375"/>
      <c r="CL1" s="375"/>
      <c r="CM1" s="375"/>
      <c r="CN1" s="375"/>
      <c r="CO1" s="375"/>
      <c r="CP1" s="375"/>
      <c r="CQ1" s="375"/>
      <c r="CR1" s="375"/>
      <c r="CS1" s="375"/>
      <c r="CT1" s="375"/>
      <c r="CU1" s="375"/>
      <c r="CV1" s="375"/>
      <c r="CW1" s="375"/>
      <c r="CX1" s="375"/>
      <c r="CY1" s="375"/>
      <c r="CZ1" s="375"/>
      <c r="DA1" s="375"/>
      <c r="DB1" s="375"/>
      <c r="DC1" s="375"/>
      <c r="DD1" s="375"/>
      <c r="DE1" s="375"/>
      <c r="DF1" s="375"/>
      <c r="DG1" s="375"/>
      <c r="DH1" s="375"/>
      <c r="DI1" s="375"/>
      <c r="DJ1" s="375"/>
      <c r="DK1" s="375"/>
      <c r="DL1" s="375"/>
      <c r="DM1" s="375"/>
      <c r="DN1" s="375"/>
      <c r="DO1" s="375"/>
      <c r="DP1" s="375"/>
      <c r="DQ1" s="375"/>
      <c r="DR1" s="375"/>
      <c r="DS1" s="375"/>
      <c r="DT1" s="375"/>
      <c r="DU1" s="375"/>
      <c r="DV1" s="375"/>
      <c r="DW1" s="375"/>
      <c r="DX1" s="375"/>
      <c r="DY1" s="375"/>
      <c r="DZ1" s="375"/>
      <c r="EA1" s="375"/>
      <c r="EB1" s="375"/>
      <c r="EC1" s="375"/>
      <c r="ED1" s="375"/>
      <c r="EE1" s="375"/>
      <c r="EF1" s="375"/>
      <c r="EG1" s="375"/>
      <c r="EH1" s="391"/>
      <c r="EI1" s="391"/>
      <c r="EJ1" s="391"/>
      <c r="EK1" s="391"/>
      <c r="EL1" s="391"/>
      <c r="EM1" s="391"/>
      <c r="EN1" s="391"/>
      <c r="EO1" s="391"/>
      <c r="EP1" s="391"/>
      <c r="EQ1" s="391"/>
      <c r="ER1" s="391"/>
      <c r="ES1" s="391"/>
      <c r="ET1" s="391"/>
      <c r="EU1" s="391"/>
      <c r="EV1" s="391"/>
      <c r="EW1" s="391"/>
      <c r="EX1" s="391"/>
      <c r="EY1" s="391"/>
      <c r="EZ1" s="391"/>
      <c r="FA1" s="391"/>
      <c r="FB1" s="391"/>
      <c r="FC1" s="391"/>
      <c r="FD1" s="391"/>
      <c r="FE1" s="391"/>
      <c r="FF1" s="391"/>
      <c r="FG1" s="391"/>
      <c r="FH1" s="391"/>
      <c r="FI1" s="391"/>
      <c r="FJ1" s="391"/>
      <c r="FK1" s="391"/>
      <c r="FL1" s="391"/>
      <c r="FM1" s="391"/>
      <c r="FN1" s="391"/>
      <c r="FO1" s="391"/>
      <c r="FP1" s="391"/>
      <c r="FQ1" s="391"/>
      <c r="FR1" s="391"/>
      <c r="FS1" s="391"/>
      <c r="FT1" s="391"/>
      <c r="FU1" s="391"/>
      <c r="FV1" s="391"/>
      <c r="FW1" s="391"/>
      <c r="FX1" s="391"/>
      <c r="FY1" s="391"/>
      <c r="FZ1" s="391"/>
      <c r="GA1" s="391"/>
      <c r="GB1" s="391"/>
      <c r="GC1" s="391"/>
      <c r="GD1" s="391"/>
      <c r="GE1" s="391"/>
      <c r="GF1" s="391"/>
      <c r="GG1" s="391"/>
      <c r="GH1" s="391"/>
      <c r="GI1" s="391"/>
      <c r="GJ1" s="391"/>
      <c r="GK1" s="391"/>
      <c r="GL1" s="391"/>
      <c r="GM1" s="391"/>
      <c r="GN1" s="391"/>
      <c r="GO1" s="391"/>
      <c r="GP1" s="391"/>
      <c r="GQ1" s="391"/>
      <c r="GR1" s="391"/>
      <c r="GS1" s="391"/>
      <c r="GT1" s="391"/>
      <c r="GU1" s="391"/>
      <c r="GV1" s="391"/>
      <c r="GW1" s="98"/>
      <c r="GX1" s="98"/>
      <c r="GY1" s="98"/>
      <c r="GZ1" s="98"/>
      <c r="HA1" s="98"/>
      <c r="HB1" s="98"/>
      <c r="HC1" s="98"/>
      <c r="HD1" s="98"/>
      <c r="HE1" s="98"/>
      <c r="HF1" s="98"/>
      <c r="HG1" s="98"/>
      <c r="HH1" s="98"/>
    </row>
    <row r="2" spans="1:217" s="99" customFormat="1">
      <c r="A2" s="307"/>
      <c r="B2" s="93"/>
      <c r="C2" s="93"/>
      <c r="D2" s="93"/>
      <c r="E2" s="93"/>
      <c r="F2" s="93"/>
      <c r="G2" s="93"/>
      <c r="H2" s="93"/>
      <c r="I2" s="93"/>
      <c r="J2" s="93"/>
      <c r="K2" s="93"/>
      <c r="L2" s="104"/>
      <c r="M2" s="102"/>
      <c r="N2" s="102"/>
      <c r="O2" s="102"/>
      <c r="P2" s="102"/>
      <c r="Q2" s="102"/>
      <c r="R2" s="102"/>
      <c r="S2" s="102"/>
      <c r="T2" s="102"/>
      <c r="U2" s="102"/>
      <c r="V2" s="102"/>
      <c r="W2" s="102"/>
      <c r="X2" s="635"/>
      <c r="Y2" s="185"/>
      <c r="Z2" s="185"/>
      <c r="AA2" s="185"/>
      <c r="AB2" s="185"/>
      <c r="AC2" s="185"/>
      <c r="AD2" s="185"/>
      <c r="AE2" s="185"/>
      <c r="AF2" s="185"/>
      <c r="AG2" s="185"/>
      <c r="AH2" s="185"/>
      <c r="AI2" s="185"/>
      <c r="AJ2" s="185"/>
      <c r="AK2" s="185"/>
      <c r="AL2" s="185"/>
      <c r="AM2" s="185"/>
      <c r="AN2" s="185"/>
      <c r="AO2" s="185"/>
      <c r="AP2" s="185"/>
      <c r="AQ2" s="185"/>
      <c r="AR2" s="185"/>
      <c r="AS2" s="185"/>
      <c r="AT2" s="185"/>
      <c r="AU2" s="185"/>
      <c r="AV2" s="185"/>
      <c r="AW2" s="185"/>
      <c r="AX2" s="185"/>
      <c r="AY2" s="185"/>
      <c r="AZ2" s="185"/>
      <c r="BA2" s="185"/>
      <c r="BB2" s="185"/>
      <c r="BC2" s="185"/>
      <c r="BD2" s="185"/>
      <c r="BE2" s="185"/>
      <c r="BF2" s="185"/>
      <c r="BG2" s="185"/>
      <c r="BH2" s="185"/>
      <c r="BI2" s="185"/>
      <c r="BJ2" s="743"/>
      <c r="BK2" s="743"/>
      <c r="BL2" s="743"/>
      <c r="BM2" s="744"/>
      <c r="BN2" s="744"/>
      <c r="BO2" s="744"/>
      <c r="BP2" s="744"/>
      <c r="BQ2" s="185"/>
      <c r="BR2" s="185"/>
      <c r="BS2" s="185"/>
      <c r="BT2" s="185"/>
      <c r="BU2" s="185"/>
      <c r="BV2" s="185"/>
      <c r="BW2" s="185"/>
      <c r="BX2" s="185"/>
      <c r="BY2" s="185"/>
      <c r="BZ2" s="185"/>
      <c r="CA2" s="743"/>
      <c r="CB2" s="185"/>
      <c r="CC2" s="185"/>
      <c r="CD2" s="185"/>
      <c r="CE2" s="185"/>
      <c r="CF2" s="185"/>
      <c r="CG2" s="185"/>
      <c r="CH2" s="185"/>
      <c r="CI2" s="185"/>
      <c r="CJ2" s="185"/>
      <c r="CK2" s="185"/>
      <c r="CL2" s="185"/>
      <c r="CM2" s="185"/>
      <c r="CN2" s="185"/>
      <c r="CO2" s="185"/>
      <c r="CP2" s="185"/>
      <c r="CQ2" s="185"/>
      <c r="CR2" s="185"/>
      <c r="CS2" s="185"/>
      <c r="CT2" s="185"/>
      <c r="CU2" s="185"/>
      <c r="CV2" s="185"/>
      <c r="CW2" s="185"/>
      <c r="CX2" s="185"/>
      <c r="CY2" s="185"/>
      <c r="CZ2" s="185"/>
      <c r="DA2" s="185"/>
      <c r="DB2" s="185"/>
      <c r="DC2" s="185"/>
      <c r="DD2" s="185"/>
      <c r="DE2" s="185"/>
      <c r="DF2" s="185"/>
      <c r="DG2" s="185"/>
      <c r="DH2" s="185"/>
      <c r="DI2" s="185"/>
      <c r="DJ2" s="185"/>
      <c r="DK2" s="185"/>
      <c r="DL2" s="185"/>
      <c r="DM2" s="185"/>
      <c r="DN2" s="185"/>
      <c r="DO2" s="185"/>
      <c r="DP2" s="185"/>
      <c r="DQ2" s="185"/>
      <c r="DR2" s="185"/>
      <c r="DS2" s="185"/>
      <c r="DT2" s="185"/>
      <c r="DU2" s="185"/>
      <c r="DV2" s="185"/>
      <c r="DW2" s="185"/>
      <c r="DX2" s="185"/>
      <c r="DY2" s="185"/>
      <c r="DZ2" s="185"/>
      <c r="EA2" s="185"/>
      <c r="EB2" s="185"/>
      <c r="EC2" s="185"/>
      <c r="ED2" s="185"/>
      <c r="EE2" s="185"/>
      <c r="EF2" s="185"/>
      <c r="EG2" s="185"/>
      <c r="EH2" s="185"/>
      <c r="EI2" s="185"/>
      <c r="EJ2" s="185"/>
      <c r="EK2" s="185"/>
      <c r="EL2" s="185"/>
      <c r="EM2" s="185"/>
      <c r="EN2" s="185"/>
      <c r="EO2" s="185"/>
      <c r="EP2" s="185"/>
      <c r="EQ2" s="185"/>
      <c r="ER2" s="185"/>
      <c r="ES2" s="185"/>
      <c r="ET2" s="185"/>
      <c r="EU2" s="185"/>
      <c r="EV2" s="185"/>
      <c r="EW2" s="185"/>
      <c r="EX2" s="185"/>
      <c r="EY2" s="185"/>
      <c r="EZ2" s="185"/>
      <c r="FA2" s="185"/>
      <c r="FB2" s="185"/>
      <c r="FC2" s="185"/>
      <c r="FD2" s="185"/>
      <c r="FE2" s="185"/>
      <c r="FF2" s="185"/>
      <c r="FG2" s="185"/>
      <c r="FH2" s="185"/>
      <c r="FI2" s="185"/>
      <c r="FJ2" s="185"/>
      <c r="FK2" s="185"/>
      <c r="FL2" s="185"/>
      <c r="FM2" s="185"/>
      <c r="FN2" s="185"/>
      <c r="FO2" s="185"/>
      <c r="FP2" s="185"/>
      <c r="FQ2" s="185"/>
      <c r="FR2" s="185"/>
      <c r="FS2" s="185"/>
      <c r="FT2" s="185"/>
      <c r="FU2" s="185"/>
      <c r="FV2" s="185"/>
      <c r="FW2" s="185"/>
      <c r="FX2" s="185"/>
      <c r="FY2" s="185"/>
      <c r="FZ2" s="185"/>
      <c r="GA2" s="185"/>
      <c r="GB2" s="185"/>
      <c r="GC2" s="185"/>
      <c r="GD2" s="185"/>
      <c r="GE2" s="185"/>
      <c r="GF2" s="185"/>
      <c r="GG2" s="185"/>
      <c r="GH2" s="185"/>
      <c r="GI2" s="185"/>
      <c r="GJ2" s="185"/>
      <c r="GK2" s="185"/>
      <c r="GL2" s="185"/>
      <c r="GM2" s="185"/>
      <c r="GN2" s="185"/>
      <c r="GO2" s="185"/>
      <c r="GP2" s="185"/>
      <c r="GQ2" s="185"/>
      <c r="GR2" s="185"/>
      <c r="GS2" s="185"/>
      <c r="GT2" s="185"/>
      <c r="GU2" s="185"/>
      <c r="GV2" s="185"/>
      <c r="GW2" s="185"/>
      <c r="GX2" s="185"/>
      <c r="GY2" s="185"/>
      <c r="GZ2" s="185"/>
      <c r="HA2" s="185"/>
      <c r="HB2" s="185"/>
      <c r="HC2" s="185"/>
      <c r="HD2" s="185"/>
      <c r="HE2" s="185"/>
      <c r="HF2" s="185"/>
      <c r="HG2" s="185"/>
      <c r="HH2" s="185"/>
      <c r="HI2" s="185"/>
    </row>
    <row r="3" spans="1:217" ht="30">
      <c r="A3" s="307"/>
      <c r="B3" s="93" t="str">
        <f>VERSION</f>
        <v>TSCT v3.1 April 2025</v>
      </c>
      <c r="C3" s="310"/>
      <c r="D3" s="310"/>
      <c r="E3" s="311" t="s">
        <v>225</v>
      </c>
      <c r="F3" s="927" t="s">
        <v>1014</v>
      </c>
      <c r="G3" s="927"/>
      <c r="H3" s="927"/>
      <c r="I3" s="927"/>
      <c r="J3" s="311"/>
      <c r="K3" s="311"/>
      <c r="L3" s="112"/>
      <c r="M3" s="106"/>
      <c r="N3" s="106"/>
      <c r="O3" s="106"/>
      <c r="P3" s="106"/>
      <c r="Q3" s="106"/>
      <c r="R3" s="106"/>
      <c r="S3" s="106"/>
      <c r="T3" s="106"/>
      <c r="U3" s="106"/>
      <c r="V3" s="106"/>
      <c r="W3" s="106"/>
      <c r="X3" s="392"/>
      <c r="Y3" s="185"/>
      <c r="Z3" s="199"/>
      <c r="AA3" s="199"/>
      <c r="AB3" s="745"/>
      <c r="AC3" s="745"/>
      <c r="AD3" s="745"/>
      <c r="AE3" s="745"/>
      <c r="AF3" s="745"/>
      <c r="AG3" s="745"/>
      <c r="AH3" s="745"/>
      <c r="AI3" s="745"/>
      <c r="AJ3" s="745"/>
      <c r="AK3" s="745"/>
      <c r="AL3" s="745"/>
      <c r="AM3" s="745"/>
      <c r="AN3" s="745"/>
      <c r="AO3" s="745"/>
      <c r="AP3" s="745"/>
      <c r="AQ3" s="745"/>
      <c r="AR3" s="745"/>
      <c r="AS3" s="745"/>
      <c r="AT3" s="745"/>
      <c r="AU3" s="745"/>
      <c r="AV3" s="745"/>
      <c r="AW3" s="745"/>
      <c r="AX3" s="745"/>
      <c r="AY3" s="745"/>
      <c r="AZ3" s="745"/>
      <c r="BA3" s="745"/>
      <c r="BB3" s="745"/>
      <c r="BC3" s="745"/>
      <c r="BD3" s="745"/>
      <c r="BE3" s="745"/>
      <c r="BF3" s="745"/>
      <c r="BG3" s="745"/>
      <c r="BH3" s="745"/>
      <c r="BI3" s="745"/>
      <c r="BJ3" s="746"/>
      <c r="BK3" s="746"/>
      <c r="BL3" s="746"/>
      <c r="BM3" s="746"/>
      <c r="BN3" s="746"/>
      <c r="BO3" s="746"/>
      <c r="BP3" s="747"/>
      <c r="BQ3" s="745"/>
      <c r="BR3" s="745"/>
      <c r="BS3" s="745"/>
      <c r="BT3" s="745"/>
      <c r="BU3" s="745"/>
      <c r="BV3" s="745"/>
      <c r="BW3" s="745"/>
      <c r="BX3" s="745"/>
      <c r="BY3" s="745"/>
      <c r="BZ3" s="745"/>
      <c r="CA3" s="209"/>
      <c r="CB3" s="745"/>
      <c r="CC3" s="745"/>
      <c r="CD3" s="745"/>
      <c r="CE3" s="745"/>
      <c r="CF3" s="745"/>
      <c r="CG3" s="745"/>
      <c r="CH3" s="745"/>
      <c r="CI3" s="185"/>
      <c r="CJ3" s="185"/>
      <c r="CK3" s="185"/>
      <c r="CL3" s="185"/>
      <c r="CM3" s="185"/>
      <c r="CN3" s="185"/>
      <c r="CO3" s="185"/>
      <c r="CP3" s="185"/>
      <c r="CQ3" s="185"/>
      <c r="CR3" s="185"/>
      <c r="CS3" s="185"/>
      <c r="CT3" s="185"/>
      <c r="CU3" s="185"/>
      <c r="CV3" s="185"/>
      <c r="CW3" s="185"/>
      <c r="CX3" s="185"/>
      <c r="CY3" s="185"/>
      <c r="CZ3" s="185"/>
      <c r="DA3" s="185"/>
      <c r="DB3" s="185"/>
      <c r="DC3" s="185"/>
      <c r="DD3" s="185"/>
      <c r="DE3" s="185"/>
      <c r="DF3" s="185"/>
      <c r="DG3" s="185"/>
      <c r="DH3" s="185"/>
      <c r="DI3" s="185"/>
      <c r="DJ3" s="185"/>
      <c r="DK3" s="185"/>
      <c r="DL3" s="185"/>
      <c r="DM3" s="185"/>
      <c r="DN3" s="185"/>
      <c r="DO3" s="185"/>
      <c r="DP3" s="185"/>
      <c r="DQ3" s="185"/>
      <c r="DR3" s="185"/>
      <c r="DS3" s="185"/>
      <c r="DT3" s="185"/>
      <c r="DU3" s="185"/>
      <c r="DV3" s="185"/>
      <c r="DW3" s="185"/>
      <c r="DX3" s="185"/>
      <c r="DY3" s="185"/>
      <c r="DZ3" s="185"/>
      <c r="EA3" s="185"/>
      <c r="EB3" s="185"/>
      <c r="EC3" s="185"/>
      <c r="ED3" s="185"/>
      <c r="EE3" s="185"/>
      <c r="EF3" s="185"/>
      <c r="EG3" s="185"/>
      <c r="EH3" s="185"/>
      <c r="EI3" s="185"/>
      <c r="EJ3" s="185"/>
      <c r="EK3" s="185"/>
      <c r="EL3" s="185"/>
      <c r="EM3" s="185"/>
      <c r="EN3" s="185"/>
      <c r="EO3" s="185"/>
      <c r="EP3" s="185"/>
      <c r="EQ3" s="185"/>
      <c r="ER3" s="185"/>
      <c r="ES3" s="185"/>
      <c r="ET3" s="185"/>
      <c r="EU3" s="185"/>
      <c r="EV3" s="185"/>
      <c r="EW3" s="185"/>
      <c r="EX3" s="185"/>
      <c r="EY3" s="185"/>
      <c r="EZ3" s="185"/>
      <c r="FA3" s="185"/>
      <c r="FB3" s="185"/>
      <c r="FC3" s="185"/>
      <c r="FD3" s="185"/>
      <c r="FE3" s="185"/>
      <c r="FF3" s="185"/>
      <c r="FG3" s="185"/>
      <c r="FH3" s="185"/>
      <c r="FI3" s="185"/>
      <c r="FJ3" s="185"/>
      <c r="FK3" s="185"/>
      <c r="FL3" s="185"/>
      <c r="FM3" s="185"/>
      <c r="FN3" s="185"/>
      <c r="FO3" s="185"/>
      <c r="FP3" s="185"/>
      <c r="FQ3" s="185"/>
      <c r="FR3" s="185"/>
      <c r="FS3" s="185"/>
      <c r="FT3" s="185"/>
      <c r="FU3" s="185"/>
      <c r="FV3" s="185"/>
      <c r="FW3" s="185"/>
      <c r="FX3" s="185"/>
      <c r="FY3" s="185"/>
      <c r="FZ3" s="185"/>
      <c r="GA3" s="185"/>
      <c r="GB3" s="185"/>
      <c r="GC3" s="185"/>
      <c r="GD3" s="185"/>
      <c r="GE3" s="185"/>
      <c r="GF3" s="185"/>
      <c r="GG3" s="185"/>
      <c r="GH3" s="185"/>
      <c r="GI3" s="185"/>
      <c r="GJ3" s="185"/>
      <c r="GK3" s="185"/>
      <c r="GL3" s="185"/>
      <c r="GM3" s="185"/>
      <c r="GN3" s="185"/>
      <c r="GO3" s="185"/>
      <c r="GP3" s="185"/>
      <c r="GQ3" s="185"/>
      <c r="GR3" s="185"/>
      <c r="GS3" s="185"/>
      <c r="GT3" s="185"/>
      <c r="GU3" s="185"/>
      <c r="GV3" s="185"/>
      <c r="GW3" s="185"/>
      <c r="GX3" s="185"/>
      <c r="GY3" s="185"/>
      <c r="GZ3" s="185"/>
      <c r="HA3" s="185"/>
      <c r="HB3" s="185"/>
      <c r="HC3" s="185"/>
      <c r="HD3" s="185"/>
      <c r="HE3" s="185"/>
      <c r="HF3" s="185"/>
      <c r="HG3" s="185"/>
      <c r="HH3" s="185"/>
      <c r="HI3" s="745"/>
    </row>
    <row r="4" spans="1:217" ht="18" customHeight="1">
      <c r="A4" s="307"/>
      <c r="D4" s="310"/>
      <c r="E4" s="398"/>
      <c r="F4" s="395"/>
      <c r="G4" s="395"/>
      <c r="H4" s="395"/>
      <c r="I4" s="395"/>
      <c r="J4" s="399"/>
      <c r="L4" s="966"/>
      <c r="M4" s="966"/>
      <c r="N4" s="106"/>
      <c r="O4" s="106"/>
      <c r="P4" s="106"/>
      <c r="Q4" s="106"/>
      <c r="R4" s="106"/>
      <c r="S4" s="106"/>
      <c r="T4" s="106"/>
      <c r="U4" s="106"/>
      <c r="V4" s="106"/>
      <c r="W4" s="106"/>
      <c r="X4" s="392"/>
      <c r="Y4" s="185"/>
      <c r="Z4" s="199"/>
      <c r="AA4" s="199"/>
      <c r="AB4" s="745"/>
      <c r="AC4" s="745"/>
      <c r="AD4" s="745"/>
      <c r="AE4" s="745"/>
      <c r="AF4" s="745"/>
      <c r="AG4" s="745"/>
      <c r="AH4" s="745"/>
      <c r="AI4" s="745"/>
      <c r="AJ4" s="745"/>
      <c r="AK4" s="745"/>
      <c r="AL4" s="745"/>
      <c r="AM4" s="745"/>
      <c r="AN4" s="745"/>
      <c r="AO4" s="745"/>
      <c r="AP4" s="745"/>
      <c r="AQ4" s="745"/>
      <c r="AR4" s="745"/>
      <c r="AS4" s="745"/>
      <c r="AT4" s="745"/>
      <c r="AU4" s="745"/>
      <c r="AV4" s="745"/>
      <c r="AW4" s="745"/>
      <c r="AX4" s="745"/>
      <c r="AY4" s="185"/>
      <c r="AZ4" s="185"/>
      <c r="BA4" s="745"/>
      <c r="BB4" s="745"/>
      <c r="BC4" s="745"/>
      <c r="BD4" s="745"/>
      <c r="BE4" s="745"/>
      <c r="BF4" s="745"/>
      <c r="BG4" s="745"/>
      <c r="BH4" s="745"/>
      <c r="BI4" s="745"/>
      <c r="BJ4" s="746"/>
      <c r="BK4" s="746"/>
      <c r="BL4" s="746"/>
      <c r="BM4" s="746"/>
      <c r="BN4" s="746"/>
      <c r="BO4" s="746"/>
      <c r="BP4" s="747"/>
      <c r="BQ4" s="965"/>
      <c r="BR4" s="965"/>
      <c r="BS4" s="748"/>
      <c r="BT4" s="748"/>
      <c r="BU4" s="375"/>
      <c r="BV4" s="375"/>
      <c r="BW4" s="375"/>
      <c r="BX4" s="379"/>
      <c r="BY4" s="379"/>
      <c r="BZ4" s="375"/>
      <c r="CA4" s="377"/>
      <c r="CB4" s="375"/>
      <c r="CC4" s="375"/>
      <c r="CD4" s="745"/>
      <c r="CE4" s="375"/>
      <c r="CF4" s="375"/>
      <c r="CG4" s="375"/>
      <c r="CH4" s="745"/>
      <c r="CI4" s="185"/>
      <c r="CJ4" s="185"/>
      <c r="CK4" s="185"/>
      <c r="CL4" s="185"/>
      <c r="CM4" s="185"/>
      <c r="CN4" s="185"/>
      <c r="CO4" s="185"/>
      <c r="CP4" s="185"/>
      <c r="CQ4" s="185"/>
      <c r="CR4" s="185"/>
      <c r="CS4" s="185"/>
      <c r="CT4" s="185"/>
      <c r="CU4" s="185"/>
      <c r="CV4" s="185"/>
      <c r="CW4" s="185"/>
      <c r="CX4" s="185"/>
      <c r="CY4" s="185"/>
      <c r="CZ4" s="185"/>
      <c r="DA4" s="185"/>
      <c r="DB4" s="185"/>
      <c r="DC4" s="185"/>
      <c r="DD4" s="185"/>
      <c r="DE4" s="185"/>
      <c r="DF4" s="185"/>
      <c r="DG4" s="185"/>
      <c r="DH4" s="185"/>
      <c r="DI4" s="185"/>
      <c r="DJ4" s="185"/>
      <c r="DK4" s="185"/>
      <c r="DL4" s="185"/>
      <c r="DM4" s="185"/>
      <c r="DN4" s="185"/>
      <c r="DO4" s="185"/>
      <c r="DP4" s="185"/>
      <c r="DQ4" s="185"/>
      <c r="DR4" s="185"/>
      <c r="DS4" s="185"/>
      <c r="DT4" s="185"/>
      <c r="DU4" s="185"/>
      <c r="DV4" s="185"/>
      <c r="DW4" s="185"/>
      <c r="DX4" s="185"/>
      <c r="DY4" s="185"/>
      <c r="DZ4" s="185"/>
      <c r="EA4" s="185"/>
      <c r="EB4" s="185"/>
      <c r="EC4" s="185"/>
      <c r="ED4" s="185"/>
      <c r="EE4" s="185"/>
      <c r="EF4" s="185"/>
      <c r="EG4" s="185"/>
      <c r="EH4" s="185"/>
      <c r="EI4" s="185"/>
      <c r="EJ4" s="185"/>
      <c r="EK4" s="185"/>
      <c r="EL4" s="185"/>
      <c r="EM4" s="185"/>
      <c r="EN4" s="185"/>
      <c r="EO4" s="185"/>
      <c r="EP4" s="185"/>
      <c r="EQ4" s="185"/>
      <c r="ER4" s="185"/>
      <c r="ES4" s="185"/>
      <c r="ET4" s="185"/>
      <c r="EU4" s="185"/>
      <c r="EV4" s="185"/>
      <c r="EW4" s="185"/>
      <c r="EX4" s="185"/>
      <c r="EY4" s="185"/>
      <c r="EZ4" s="185"/>
      <c r="FA4" s="185"/>
      <c r="FB4" s="185"/>
      <c r="FC4" s="185"/>
      <c r="FD4" s="185"/>
      <c r="FE4" s="185"/>
      <c r="FF4" s="185"/>
      <c r="FG4" s="185"/>
      <c r="FH4" s="185"/>
      <c r="FI4" s="185"/>
      <c r="FJ4" s="185"/>
      <c r="FK4" s="185"/>
      <c r="FL4" s="185"/>
      <c r="FM4" s="185"/>
      <c r="FN4" s="185"/>
      <c r="FO4" s="185"/>
      <c r="FP4" s="185"/>
      <c r="FQ4" s="185"/>
      <c r="FR4" s="185"/>
      <c r="FS4" s="185"/>
      <c r="FT4" s="185"/>
      <c r="FU4" s="185"/>
      <c r="FV4" s="185"/>
      <c r="FW4" s="185"/>
      <c r="FX4" s="185"/>
      <c r="FY4" s="185"/>
      <c r="FZ4" s="185"/>
      <c r="GA4" s="185"/>
      <c r="GB4" s="185"/>
      <c r="GC4" s="185"/>
      <c r="GD4" s="185"/>
      <c r="GE4" s="185"/>
      <c r="GF4" s="185"/>
      <c r="GG4" s="185"/>
      <c r="GH4" s="185"/>
      <c r="GI4" s="185"/>
      <c r="GJ4" s="185"/>
      <c r="GK4" s="185"/>
      <c r="GL4" s="185"/>
      <c r="GM4" s="185"/>
      <c r="GN4" s="185"/>
      <c r="GO4" s="185"/>
      <c r="GP4" s="185"/>
      <c r="GQ4" s="185"/>
      <c r="GR4" s="185"/>
      <c r="GS4" s="185"/>
      <c r="GT4" s="185"/>
      <c r="GU4" s="185"/>
      <c r="GV4" s="185"/>
      <c r="GW4" s="185"/>
      <c r="GX4" s="185"/>
      <c r="GY4" s="185"/>
      <c r="GZ4" s="185"/>
      <c r="HA4" s="185"/>
      <c r="HB4" s="185"/>
      <c r="HC4" s="185"/>
      <c r="HD4" s="185"/>
      <c r="HE4" s="185"/>
      <c r="HF4" s="185"/>
      <c r="HG4" s="185"/>
      <c r="HH4" s="185"/>
      <c r="HI4" s="745"/>
    </row>
    <row r="5" spans="1:217" ht="18" customHeight="1" thickBot="1">
      <c r="A5" s="307"/>
      <c r="F5" s="500"/>
      <c r="H5" s="497"/>
      <c r="I5" s="497"/>
      <c r="K5" s="499"/>
      <c r="L5" s="966"/>
      <c r="M5" s="966"/>
      <c r="O5" s="497"/>
      <c r="P5" s="106"/>
      <c r="S5" s="106"/>
      <c r="T5" s="106"/>
      <c r="U5" s="106"/>
      <c r="V5" s="106"/>
      <c r="W5" s="106"/>
      <c r="X5" s="392"/>
      <c r="Y5" s="185"/>
      <c r="Z5" s="745"/>
      <c r="AA5" s="199"/>
      <c r="AB5" s="745"/>
      <c r="AC5" s="750" t="s">
        <v>795</v>
      </c>
      <c r="AD5" s="745"/>
      <c r="AE5" s="745"/>
      <c r="AF5" s="745"/>
      <c r="AG5" s="745"/>
      <c r="AH5" s="185"/>
      <c r="AI5" s="185"/>
      <c r="AJ5" s="745"/>
      <c r="AK5" s="745"/>
      <c r="AL5" s="745"/>
      <c r="AM5" s="745"/>
      <c r="AN5" s="745"/>
      <c r="AO5" s="745"/>
      <c r="AP5" s="745"/>
      <c r="AQ5" s="745"/>
      <c r="AR5" s="745"/>
      <c r="AS5" s="745"/>
      <c r="AT5" s="745"/>
      <c r="AU5" s="185"/>
      <c r="AV5" s="185"/>
      <c r="AW5" s="185"/>
      <c r="AX5" s="745"/>
      <c r="AY5" s="745"/>
      <c r="AZ5" s="745"/>
      <c r="BA5" s="745"/>
      <c r="BB5" s="745"/>
      <c r="BC5" s="745"/>
      <c r="BD5" s="745"/>
      <c r="BE5" s="745"/>
      <c r="BF5" s="745"/>
      <c r="BG5" s="745"/>
      <c r="BH5" s="745"/>
      <c r="BI5" s="745"/>
      <c r="BJ5" s="746"/>
      <c r="BK5" s="746"/>
      <c r="BL5" s="746"/>
      <c r="BM5" s="746"/>
      <c r="BN5" s="746"/>
      <c r="BO5" s="746"/>
      <c r="BP5" s="747"/>
      <c r="BQ5" s="185"/>
      <c r="BR5" s="745"/>
      <c r="BS5" s="745"/>
      <c r="BT5" s="745"/>
      <c r="BU5" s="375"/>
      <c r="BV5" s="375"/>
      <c r="BW5" s="375"/>
      <c r="BX5" s="103"/>
      <c r="BY5" s="375"/>
      <c r="BZ5" s="375"/>
      <c r="CA5" s="377"/>
      <c r="CB5" s="375"/>
      <c r="CC5" s="375"/>
      <c r="CD5" s="745"/>
      <c r="CE5" s="375"/>
      <c r="CF5" s="375"/>
      <c r="CG5" s="375"/>
      <c r="CH5" s="745"/>
      <c r="CI5" s="185"/>
      <c r="CJ5" s="185"/>
      <c r="CK5" s="185"/>
      <c r="CL5" s="185"/>
      <c r="CM5" s="185"/>
      <c r="CN5" s="185"/>
      <c r="CO5" s="185"/>
      <c r="CP5" s="185"/>
      <c r="CQ5" s="185"/>
      <c r="CR5" s="185"/>
      <c r="CS5" s="185"/>
      <c r="CT5" s="185"/>
      <c r="CU5" s="185"/>
      <c r="CV5" s="185"/>
      <c r="CW5" s="185"/>
      <c r="CX5" s="185"/>
      <c r="CY5" s="185"/>
      <c r="CZ5" s="185"/>
      <c r="DA5" s="185"/>
      <c r="DB5" s="185"/>
      <c r="DC5" s="185"/>
      <c r="DD5" s="185"/>
      <c r="DE5" s="185"/>
      <c r="DF5" s="185"/>
      <c r="DG5" s="185"/>
      <c r="DH5" s="185"/>
      <c r="DI5" s="185"/>
      <c r="DJ5" s="185"/>
      <c r="DK5" s="185"/>
      <c r="DL5" s="185"/>
      <c r="DM5" s="185"/>
      <c r="DN5" s="185"/>
      <c r="DO5" s="185"/>
      <c r="DP5" s="185"/>
      <c r="DQ5" s="185"/>
      <c r="DR5" s="185"/>
      <c r="DS5" s="185"/>
      <c r="DT5" s="185"/>
      <c r="DU5" s="185"/>
      <c r="DV5" s="185"/>
      <c r="DW5" s="185"/>
      <c r="DX5" s="185"/>
      <c r="DY5" s="185"/>
      <c r="DZ5" s="185"/>
      <c r="EA5" s="185"/>
      <c r="EB5" s="185"/>
      <c r="EC5" s="185"/>
      <c r="ED5" s="185"/>
      <c r="EE5" s="185"/>
      <c r="EF5" s="185"/>
      <c r="EG5" s="185"/>
      <c r="EH5" s="185"/>
      <c r="EI5" s="185"/>
      <c r="EJ5" s="185"/>
      <c r="EK5" s="185"/>
      <c r="EL5" s="185"/>
      <c r="EM5" s="185"/>
      <c r="EN5" s="185"/>
      <c r="EO5" s="185"/>
      <c r="EP5" s="185"/>
      <c r="EQ5" s="185"/>
      <c r="ER5" s="185"/>
      <c r="ES5" s="185"/>
      <c r="ET5" s="185"/>
      <c r="EU5" s="185"/>
      <c r="EV5" s="185"/>
      <c r="EW5" s="185"/>
      <c r="EX5" s="185"/>
      <c r="EY5" s="185"/>
      <c r="EZ5" s="185"/>
      <c r="FA5" s="185"/>
      <c r="FB5" s="185"/>
      <c r="FC5" s="185"/>
      <c r="FD5" s="185"/>
      <c r="FE5" s="185"/>
      <c r="FF5" s="185"/>
      <c r="FG5" s="185"/>
      <c r="FH5" s="185"/>
      <c r="FI5" s="185"/>
      <c r="FJ5" s="185"/>
      <c r="FK5" s="185"/>
      <c r="FL5" s="185"/>
      <c r="FM5" s="185"/>
      <c r="FN5" s="185"/>
      <c r="FO5" s="185"/>
      <c r="FP5" s="185"/>
      <c r="FQ5" s="185"/>
      <c r="FR5" s="185"/>
      <c r="FS5" s="185"/>
      <c r="FT5" s="185"/>
      <c r="FU5" s="185"/>
      <c r="FV5" s="185"/>
      <c r="FW5" s="185"/>
      <c r="FX5" s="185"/>
      <c r="FY5" s="185"/>
      <c r="FZ5" s="185"/>
      <c r="GA5" s="185"/>
      <c r="GB5" s="185"/>
      <c r="GC5" s="185"/>
      <c r="GD5" s="185"/>
      <c r="GE5" s="185"/>
      <c r="GF5" s="185"/>
      <c r="GG5" s="185"/>
      <c r="GH5" s="185"/>
      <c r="GI5" s="185"/>
      <c r="GJ5" s="185"/>
      <c r="GK5" s="185"/>
      <c r="GL5" s="185"/>
      <c r="GM5" s="185"/>
      <c r="GN5" s="185"/>
      <c r="GO5" s="185"/>
      <c r="GP5" s="185"/>
      <c r="GQ5" s="185"/>
      <c r="GR5" s="185"/>
      <c r="GS5" s="185"/>
      <c r="GT5" s="185"/>
      <c r="GU5" s="185"/>
      <c r="GV5" s="185"/>
      <c r="GW5" s="185"/>
      <c r="GX5" s="185"/>
      <c r="GY5" s="185"/>
      <c r="GZ5" s="185"/>
      <c r="HA5" s="185"/>
      <c r="HB5" s="185"/>
      <c r="HC5" s="185"/>
      <c r="HD5" s="185"/>
      <c r="HE5" s="185"/>
      <c r="HF5" s="185"/>
      <c r="HG5" s="185"/>
      <c r="HH5" s="185"/>
      <c r="HI5" s="745"/>
    </row>
    <row r="6" spans="1:217" ht="30" customHeight="1">
      <c r="A6" s="307"/>
      <c r="B6" s="947" t="s">
        <v>747</v>
      </c>
      <c r="C6" s="941" t="s">
        <v>751</v>
      </c>
      <c r="D6" s="942"/>
      <c r="E6" s="943"/>
      <c r="F6" s="947" t="s">
        <v>708</v>
      </c>
      <c r="G6" s="947" t="s">
        <v>709</v>
      </c>
      <c r="H6" s="941" t="s">
        <v>638</v>
      </c>
      <c r="I6" s="942"/>
      <c r="J6" s="943"/>
      <c r="K6" s="947" t="s">
        <v>700</v>
      </c>
      <c r="L6" s="941" t="s">
        <v>746</v>
      </c>
      <c r="M6" s="943"/>
      <c r="N6" s="947" t="s">
        <v>713</v>
      </c>
      <c r="O6" s="497"/>
      <c r="P6" s="451"/>
      <c r="S6" s="106"/>
      <c r="T6" s="451"/>
      <c r="U6" s="106"/>
      <c r="V6" s="106"/>
      <c r="W6" s="451"/>
      <c r="X6" s="392"/>
      <c r="Y6" s="185"/>
      <c r="Z6" s="118"/>
      <c r="AA6" s="185"/>
      <c r="AB6" s="745"/>
      <c r="AC6" s="185" t="s">
        <v>798</v>
      </c>
      <c r="AD6" s="745"/>
      <c r="AE6" s="745"/>
      <c r="AF6" s="745"/>
      <c r="AG6" s="745"/>
      <c r="AH6" s="745" t="s">
        <v>800</v>
      </c>
      <c r="AI6" s="745"/>
      <c r="AJ6" s="751" t="s">
        <v>855</v>
      </c>
      <c r="AK6" s="745"/>
      <c r="AL6" s="745"/>
      <c r="AM6" s="745"/>
      <c r="AN6" s="745"/>
      <c r="AO6" s="745"/>
      <c r="AP6" s="745"/>
      <c r="AQ6" s="745"/>
      <c r="AR6" s="745"/>
      <c r="AS6" s="745"/>
      <c r="AT6" s="745"/>
      <c r="AU6" s="185"/>
      <c r="AV6" s="185"/>
      <c r="AW6" s="185"/>
      <c r="AX6" s="745"/>
      <c r="AY6" s="745"/>
      <c r="AZ6" s="745"/>
      <c r="BA6" s="745"/>
      <c r="BB6" s="745"/>
      <c r="BC6" s="745"/>
      <c r="BD6" s="745"/>
      <c r="BE6" s="745"/>
      <c r="BF6" s="745"/>
      <c r="BG6" s="745"/>
      <c r="BH6" s="745"/>
      <c r="BI6" s="375"/>
      <c r="BJ6" s="855"/>
      <c r="BK6" s="855"/>
      <c r="BL6" s="746"/>
      <c r="BM6" s="746"/>
      <c r="BN6" s="746"/>
      <c r="BO6" s="746"/>
      <c r="BP6" s="747"/>
      <c r="BQ6" s="861"/>
      <c r="BR6" s="375"/>
      <c r="BS6" s="375"/>
      <c r="BT6" s="375"/>
      <c r="BU6" s="375"/>
      <c r="BV6" s="375"/>
      <c r="BW6" s="375"/>
      <c r="BX6" s="852"/>
      <c r="BY6" s="375"/>
      <c r="BZ6" s="375"/>
      <c r="CA6" s="377"/>
      <c r="CB6" s="375"/>
      <c r="CC6" s="375"/>
      <c r="CD6" s="745"/>
      <c r="CE6" s="375"/>
      <c r="CF6" s="375"/>
      <c r="CG6" s="375"/>
      <c r="CH6" s="745"/>
      <c r="CI6" s="185"/>
      <c r="CJ6" s="185"/>
      <c r="CK6" s="185"/>
      <c r="CL6" s="185"/>
      <c r="CM6" s="185"/>
      <c r="CN6" s="185"/>
      <c r="CO6" s="185"/>
      <c r="CP6" s="185"/>
      <c r="CQ6" s="185"/>
      <c r="CR6" s="185"/>
      <c r="CS6" s="185"/>
      <c r="CT6" s="185"/>
      <c r="CU6" s="185"/>
      <c r="CV6" s="185"/>
      <c r="CW6" s="185"/>
      <c r="CX6" s="185"/>
      <c r="CY6" s="185"/>
      <c r="CZ6" s="185"/>
      <c r="DA6" s="185"/>
      <c r="DB6" s="185"/>
      <c r="DC6" s="185"/>
      <c r="DD6" s="185"/>
      <c r="DE6" s="185"/>
      <c r="DF6" s="185"/>
      <c r="DG6" s="185"/>
      <c r="DH6" s="185"/>
      <c r="DI6" s="185"/>
      <c r="DJ6" s="185"/>
      <c r="DK6" s="185"/>
      <c r="DL6" s="185"/>
      <c r="DM6" s="185"/>
      <c r="DN6" s="185"/>
      <c r="DO6" s="185"/>
      <c r="DP6" s="185"/>
      <c r="DQ6" s="185"/>
      <c r="DR6" s="185"/>
      <c r="DS6" s="185"/>
      <c r="DT6" s="185"/>
      <c r="DU6" s="185"/>
      <c r="DV6" s="185"/>
      <c r="DW6" s="185"/>
      <c r="DX6" s="185"/>
      <c r="DY6" s="185"/>
      <c r="DZ6" s="185"/>
      <c r="EA6" s="185"/>
      <c r="EB6" s="185"/>
      <c r="EC6" s="185"/>
      <c r="ED6" s="185"/>
      <c r="EE6" s="185"/>
      <c r="EF6" s="185"/>
      <c r="EG6" s="185"/>
      <c r="EH6" s="185"/>
      <c r="EI6" s="185"/>
      <c r="EJ6" s="185"/>
      <c r="EK6" s="185"/>
      <c r="EL6" s="185"/>
      <c r="EM6" s="185"/>
      <c r="EN6" s="185"/>
      <c r="EO6" s="185"/>
      <c r="EP6" s="185"/>
      <c r="EQ6" s="185"/>
      <c r="ER6" s="185"/>
      <c r="ES6" s="185"/>
      <c r="ET6" s="185"/>
      <c r="EU6" s="185"/>
      <c r="EV6" s="185"/>
      <c r="EW6" s="185"/>
      <c r="EX6" s="185"/>
      <c r="EY6" s="185"/>
      <c r="EZ6" s="185"/>
      <c r="FA6" s="185"/>
      <c r="FB6" s="185"/>
      <c r="FC6" s="185"/>
      <c r="FD6" s="185"/>
      <c r="FE6" s="185"/>
      <c r="FF6" s="185"/>
      <c r="FG6" s="185"/>
      <c r="FH6" s="185"/>
      <c r="FI6" s="185"/>
      <c r="FJ6" s="185"/>
      <c r="FK6" s="185"/>
      <c r="FL6" s="185"/>
      <c r="FM6" s="185"/>
      <c r="FN6" s="185"/>
      <c r="FO6" s="185"/>
      <c r="FP6" s="185"/>
      <c r="FQ6" s="185"/>
      <c r="FR6" s="185"/>
      <c r="FS6" s="185"/>
      <c r="FT6" s="185"/>
      <c r="FU6" s="185"/>
      <c r="FV6" s="185"/>
      <c r="FW6" s="185"/>
      <c r="FX6" s="185"/>
      <c r="FY6" s="185"/>
      <c r="FZ6" s="185"/>
      <c r="GA6" s="185"/>
      <c r="GB6" s="185"/>
      <c r="GC6" s="185"/>
      <c r="GD6" s="185"/>
      <c r="GE6" s="185"/>
      <c r="GF6" s="185"/>
      <c r="GG6" s="185"/>
      <c r="GH6" s="185"/>
      <c r="GI6" s="185"/>
      <c r="GJ6" s="185"/>
      <c r="GK6" s="185"/>
      <c r="GL6" s="185"/>
      <c r="GM6" s="185"/>
      <c r="GN6" s="185"/>
      <c r="GO6" s="185"/>
      <c r="GP6" s="185"/>
      <c r="GQ6" s="185"/>
      <c r="GR6" s="185"/>
      <c r="GS6" s="185"/>
      <c r="GT6" s="185"/>
      <c r="GU6" s="185"/>
      <c r="GV6" s="185"/>
      <c r="GW6" s="185"/>
      <c r="GX6" s="185"/>
      <c r="GY6" s="185"/>
      <c r="GZ6" s="185"/>
      <c r="HA6" s="185"/>
      <c r="HB6" s="185"/>
      <c r="HC6" s="185"/>
      <c r="HD6" s="185"/>
      <c r="HE6" s="185"/>
      <c r="HF6" s="185"/>
      <c r="HG6" s="185"/>
      <c r="HH6" s="185"/>
      <c r="HI6" s="745"/>
    </row>
    <row r="7" spans="1:217" ht="18" customHeight="1" thickBot="1">
      <c r="A7" s="307"/>
      <c r="B7" s="948"/>
      <c r="C7" s="944"/>
      <c r="D7" s="945"/>
      <c r="E7" s="946"/>
      <c r="F7" s="948"/>
      <c r="G7" s="949"/>
      <c r="H7" s="944"/>
      <c r="I7" s="945"/>
      <c r="J7" s="946"/>
      <c r="K7" s="949"/>
      <c r="L7" s="944"/>
      <c r="M7" s="946"/>
      <c r="N7" s="949"/>
      <c r="O7" s="102"/>
      <c r="P7" s="420"/>
      <c r="S7" s="106"/>
      <c r="T7" s="452"/>
      <c r="U7" s="452"/>
      <c r="V7" s="106"/>
      <c r="W7" s="451"/>
      <c r="X7" s="392"/>
      <c r="Y7" s="185"/>
      <c r="Z7" s="118"/>
      <c r="AA7" s="745"/>
      <c r="AB7" s="745"/>
      <c r="AC7" s="199" t="str">
        <f>'MATERIAL DATA'!Q5</f>
        <v>0.1.1.1. Toxic/contaminated material treatment</v>
      </c>
      <c r="AD7" s="754">
        <f ca="1">SUMIF($E$12:$E$45,AC7,$O$12:$O$45)+SUMIF($E$12:$E$45,AC7,$P$12:$P$45)+SUMIF($E$12:$E$45,AC7,R$12:$R$45) +SUMIF($E$12:$E$45, AC7, $Q$12:$Q$43)</f>
        <v>0</v>
      </c>
      <c r="AE7" s="745"/>
      <c r="AF7" s="185"/>
      <c r="AG7" s="745"/>
      <c r="AH7" s="745" t="s">
        <v>5</v>
      </c>
      <c r="AI7" s="755">
        <f>SUM(AA12:AB17)</f>
        <v>0</v>
      </c>
      <c r="AJ7" s="756">
        <f>AW43</f>
        <v>0</v>
      </c>
      <c r="AK7" s="745"/>
      <c r="AL7" s="745"/>
      <c r="AM7" s="745"/>
      <c r="AN7" s="745"/>
      <c r="AO7" s="745"/>
      <c r="AP7" s="745"/>
      <c r="AQ7" s="745"/>
      <c r="AR7" s="745"/>
      <c r="AS7" s="745"/>
      <c r="AT7" s="745"/>
      <c r="AU7" s="185"/>
      <c r="AV7" s="185"/>
      <c r="AW7" s="185"/>
      <c r="AX7" s="745"/>
      <c r="AY7" s="745"/>
      <c r="AZ7" s="745"/>
      <c r="BA7" s="745"/>
      <c r="BB7" s="745"/>
      <c r="BC7" s="745"/>
      <c r="BD7" s="745"/>
      <c r="BE7" s="745"/>
      <c r="BF7" s="745"/>
      <c r="BG7" s="745"/>
      <c r="BH7" s="745"/>
      <c r="BI7" s="375"/>
      <c r="BJ7" s="746"/>
      <c r="BK7" s="746"/>
      <c r="BL7" s="746"/>
      <c r="BM7" s="757"/>
      <c r="BN7" s="746"/>
      <c r="BO7" s="746"/>
      <c r="BP7" s="747"/>
      <c r="BQ7" s="861"/>
      <c r="BR7" s="103"/>
      <c r="BS7" s="103"/>
      <c r="BT7" s="103"/>
      <c r="BU7" s="375"/>
      <c r="BV7" s="375"/>
      <c r="BW7" s="375"/>
      <c r="BX7" s="375"/>
      <c r="BY7" s="375"/>
      <c r="BZ7" s="375"/>
      <c r="CA7" s="377"/>
      <c r="CB7" s="853"/>
      <c r="CC7" s="375"/>
      <c r="CD7" s="745"/>
      <c r="CE7" s="745"/>
      <c r="CF7" s="745"/>
      <c r="CG7" s="745"/>
      <c r="CH7" s="745"/>
      <c r="CI7" s="185"/>
      <c r="CJ7" s="185"/>
      <c r="CK7" s="185"/>
      <c r="CL7" s="185"/>
      <c r="CM7" s="185"/>
      <c r="CN7" s="185"/>
      <c r="CO7" s="759"/>
      <c r="CP7" s="185"/>
      <c r="CQ7" s="185"/>
      <c r="CR7" s="185"/>
      <c r="CS7" s="185"/>
      <c r="CT7" s="185"/>
      <c r="CU7" s="185"/>
      <c r="CV7" s="185"/>
      <c r="CW7" s="185"/>
      <c r="CX7" s="185"/>
      <c r="CY7" s="185"/>
      <c r="CZ7" s="185"/>
      <c r="DA7" s="185"/>
      <c r="DB7" s="185"/>
      <c r="DC7" s="185"/>
      <c r="DD7" s="185"/>
      <c r="DE7" s="185"/>
      <c r="DF7" s="185"/>
      <c r="DG7" s="185"/>
      <c r="DH7" s="185"/>
      <c r="DI7" s="185"/>
      <c r="DJ7" s="185"/>
      <c r="DK7" s="185"/>
      <c r="DL7" s="185"/>
      <c r="DM7" s="185"/>
      <c r="DN7" s="185"/>
      <c r="DO7" s="185"/>
      <c r="DP7" s="185"/>
      <c r="DQ7" s="185"/>
      <c r="DR7" s="185"/>
      <c r="DS7" s="185"/>
      <c r="DT7" s="185"/>
      <c r="DU7" s="185"/>
      <c r="DV7" s="185"/>
      <c r="DW7" s="185"/>
      <c r="DX7" s="185"/>
      <c r="DY7" s="185"/>
      <c r="DZ7" s="185"/>
      <c r="EA7" s="185"/>
      <c r="EB7" s="185"/>
      <c r="EC7" s="185"/>
      <c r="ED7" s="185"/>
      <c r="EE7" s="185"/>
      <c r="EF7" s="185"/>
      <c r="EG7" s="185"/>
      <c r="EH7" s="185"/>
      <c r="EI7" s="185"/>
      <c r="EJ7" s="185"/>
      <c r="EK7" s="185"/>
      <c r="EL7" s="185"/>
      <c r="EM7" s="185"/>
      <c r="EN7" s="185"/>
      <c r="EO7" s="185"/>
      <c r="EP7" s="185"/>
      <c r="EQ7" s="185"/>
      <c r="ER7" s="185"/>
      <c r="ES7" s="185"/>
      <c r="ET7" s="185"/>
      <c r="EU7" s="185"/>
      <c r="EV7" s="185"/>
      <c r="EW7" s="185"/>
      <c r="EX7" s="185"/>
      <c r="EY7" s="185"/>
      <c r="EZ7" s="185"/>
      <c r="FA7" s="185"/>
      <c r="FB7" s="185"/>
      <c r="FC7" s="185"/>
      <c r="FD7" s="185"/>
      <c r="FE7" s="185"/>
      <c r="FF7" s="185"/>
      <c r="FG7" s="185"/>
      <c r="FH7" s="185"/>
      <c r="FI7" s="185"/>
      <c r="FJ7" s="185"/>
      <c r="FK7" s="185"/>
      <c r="FL7" s="185"/>
      <c r="FM7" s="185"/>
      <c r="FN7" s="185"/>
      <c r="FO7" s="185"/>
      <c r="FP7" s="185"/>
      <c r="FQ7" s="185"/>
      <c r="FR7" s="185"/>
      <c r="FS7" s="185"/>
      <c r="FT7" s="185"/>
      <c r="FU7" s="185"/>
      <c r="FV7" s="185"/>
      <c r="FW7" s="185"/>
      <c r="FX7" s="185"/>
      <c r="FY7" s="185"/>
      <c r="FZ7" s="185"/>
      <c r="GA7" s="185"/>
      <c r="GB7" s="185"/>
      <c r="GC7" s="185"/>
      <c r="GD7" s="185"/>
      <c r="GE7" s="185"/>
      <c r="GF7" s="185"/>
      <c r="GG7" s="185"/>
      <c r="GH7" s="185"/>
      <c r="GI7" s="185"/>
      <c r="GJ7" s="185"/>
      <c r="GK7" s="185"/>
      <c r="GL7" s="185"/>
      <c r="GM7" s="185"/>
      <c r="GN7" s="185"/>
      <c r="GO7" s="185"/>
      <c r="GP7" s="185"/>
      <c r="GQ7" s="185"/>
      <c r="GR7" s="185"/>
      <c r="GS7" s="185"/>
      <c r="GT7" s="185"/>
      <c r="GU7" s="185"/>
      <c r="GV7" s="185"/>
      <c r="GW7" s="185"/>
      <c r="GX7" s="185"/>
      <c r="GY7" s="185"/>
      <c r="GZ7" s="185"/>
      <c r="HA7" s="185"/>
      <c r="HB7" s="185"/>
      <c r="HC7" s="185"/>
      <c r="HD7" s="185"/>
      <c r="HE7" s="185"/>
      <c r="HF7" s="185"/>
      <c r="HG7" s="185"/>
      <c r="HH7" s="185"/>
      <c r="HI7" s="745"/>
    </row>
    <row r="8" spans="1:217" ht="18" customHeight="1">
      <c r="A8" s="307"/>
      <c r="B8" s="948"/>
      <c r="C8" s="501" t="s">
        <v>639</v>
      </c>
      <c r="D8" s="502" t="s">
        <v>641</v>
      </c>
      <c r="E8" s="503" t="s">
        <v>643</v>
      </c>
      <c r="F8" s="930">
        <f>'Default Values'!$C$6</f>
        <v>17.5</v>
      </c>
      <c r="G8" s="932">
        <f>'Default Values'!$C$7</f>
        <v>20</v>
      </c>
      <c r="H8" s="504" t="s">
        <v>640</v>
      </c>
      <c r="I8" s="505" t="s">
        <v>642</v>
      </c>
      <c r="J8" s="506" t="s">
        <v>644</v>
      </c>
      <c r="K8" s="928">
        <f>'Default Values'!$AA$6</f>
        <v>0.15</v>
      </c>
      <c r="L8" s="950"/>
      <c r="M8" s="951"/>
      <c r="N8" s="498" t="str">
        <f>IF(ISBLANK('Project Info'!C10), "", 'Project Info'!C10)</f>
        <v/>
      </c>
      <c r="O8" s="99"/>
      <c r="P8" s="106"/>
      <c r="S8" s="106"/>
      <c r="T8" s="452"/>
      <c r="U8" s="106"/>
      <c r="V8" s="106"/>
      <c r="W8" s="106"/>
      <c r="X8" s="392"/>
      <c r="Y8" s="185"/>
      <c r="Z8" s="118"/>
      <c r="AA8" s="199"/>
      <c r="AB8" s="745"/>
      <c r="AC8" s="199" t="str">
        <f>'MATERIAL DATA'!Q6</f>
        <v>0.1.1.2 Demolition works</v>
      </c>
      <c r="AD8" s="754">
        <f ca="1">SUMIF($E$12:$E$45,AC8,$O$12:$O$45)+SUMIF($E$12:$E$45,AC8,$P$12:$P$45)+SUMIF($E$12:$E$45,AC8,R$12:$R$45) +SUMIF($E$12:$E$45, AC8, $Q$12:$Q$43)</f>
        <v>0</v>
      </c>
      <c r="AE8" s="745"/>
      <c r="AF8" s="185"/>
      <c r="AG8" s="745"/>
      <c r="AH8" s="745" t="s">
        <v>17</v>
      </c>
      <c r="AI8" s="755">
        <f>SUM(AA18:AA26)</f>
        <v>0</v>
      </c>
      <c r="AJ8" s="756">
        <f t="shared" ref="AJ8:AJ11" si="0">AW44</f>
        <v>0</v>
      </c>
      <c r="AK8" s="745"/>
      <c r="AL8" s="745"/>
      <c r="AM8" s="745"/>
      <c r="AN8" s="745"/>
      <c r="AO8" s="745"/>
      <c r="AP8" s="745"/>
      <c r="AQ8" s="745"/>
      <c r="AR8" s="745"/>
      <c r="AS8" s="745"/>
      <c r="AT8" s="745"/>
      <c r="AU8" s="185"/>
      <c r="AV8" s="185"/>
      <c r="AW8" s="185"/>
      <c r="AX8" s="745"/>
      <c r="AY8" s="745"/>
      <c r="AZ8" s="745"/>
      <c r="BA8" s="745"/>
      <c r="BB8" s="745"/>
      <c r="BC8" s="745"/>
      <c r="BD8" s="745"/>
      <c r="BE8" s="745"/>
      <c r="BF8" s="745"/>
      <c r="BG8" s="745"/>
      <c r="BH8" s="745"/>
      <c r="BI8" s="375"/>
      <c r="BJ8" s="746"/>
      <c r="BK8" s="746"/>
      <c r="BL8" s="746"/>
      <c r="BM8" s="186"/>
      <c r="BN8" s="186"/>
      <c r="BO8" s="746"/>
      <c r="BP8" s="747"/>
      <c r="BQ8" s="378"/>
      <c r="BR8" s="375"/>
      <c r="BS8" s="375"/>
      <c r="BT8" s="375"/>
      <c r="BU8" s="375"/>
      <c r="BV8" s="375"/>
      <c r="BW8" s="375"/>
      <c r="BX8" s="852"/>
      <c r="BY8" s="375"/>
      <c r="BZ8" s="375"/>
      <c r="CA8" s="377"/>
      <c r="CB8" s="854"/>
      <c r="CC8" s="375"/>
      <c r="CD8" s="745"/>
      <c r="CE8" s="745"/>
      <c r="CF8" s="745"/>
      <c r="CG8" s="745"/>
      <c r="CH8" s="745"/>
      <c r="CI8" s="185"/>
      <c r="CJ8" s="185"/>
      <c r="CK8" s="185"/>
      <c r="CL8" s="185"/>
      <c r="CM8" s="185"/>
      <c r="CN8" s="185"/>
      <c r="CO8" s="185"/>
      <c r="CP8" s="185"/>
      <c r="CQ8" s="185"/>
      <c r="CR8" s="185"/>
      <c r="CS8" s="185"/>
      <c r="CT8" s="185"/>
      <c r="CU8" s="185"/>
      <c r="CV8" s="185"/>
      <c r="CW8" s="185"/>
      <c r="CX8" s="185"/>
      <c r="CY8" s="185"/>
      <c r="CZ8" s="185"/>
      <c r="DA8" s="185"/>
      <c r="DB8" s="185"/>
      <c r="DC8" s="185"/>
      <c r="DD8" s="185"/>
      <c r="DE8" s="185"/>
      <c r="DF8" s="185"/>
      <c r="DG8" s="185"/>
      <c r="DH8" s="185"/>
      <c r="DI8" s="185"/>
      <c r="DJ8" s="185"/>
      <c r="DK8" s="185"/>
      <c r="DL8" s="185"/>
      <c r="DM8" s="185"/>
      <c r="DN8" s="185"/>
      <c r="DO8" s="185"/>
      <c r="DP8" s="185"/>
      <c r="DQ8" s="185"/>
      <c r="DR8" s="185"/>
      <c r="DS8" s="185"/>
      <c r="DT8" s="185"/>
      <c r="DU8" s="185"/>
      <c r="DV8" s="185"/>
      <c r="DW8" s="185"/>
      <c r="DX8" s="185"/>
      <c r="DY8" s="185"/>
      <c r="DZ8" s="185"/>
      <c r="EA8" s="185"/>
      <c r="EB8" s="185"/>
      <c r="EC8" s="185"/>
      <c r="ED8" s="185"/>
      <c r="EE8" s="185"/>
      <c r="EF8" s="185"/>
      <c r="EG8" s="185"/>
      <c r="EH8" s="185"/>
      <c r="EI8" s="185"/>
      <c r="EJ8" s="185"/>
      <c r="EK8" s="185"/>
      <c r="EL8" s="185"/>
      <c r="EM8" s="185"/>
      <c r="EN8" s="185"/>
      <c r="EO8" s="185"/>
      <c r="EP8" s="185"/>
      <c r="EQ8" s="185"/>
      <c r="ER8" s="185"/>
      <c r="ES8" s="185"/>
      <c r="ET8" s="185"/>
      <c r="EU8" s="185"/>
      <c r="EV8" s="185"/>
      <c r="EW8" s="185"/>
      <c r="EX8" s="185"/>
      <c r="EY8" s="185"/>
      <c r="EZ8" s="185"/>
      <c r="FA8" s="185"/>
      <c r="FB8" s="185"/>
      <c r="FC8" s="185"/>
      <c r="FD8" s="185"/>
      <c r="FE8" s="185"/>
      <c r="FF8" s="185"/>
      <c r="FG8" s="185"/>
      <c r="FH8" s="185"/>
      <c r="FI8" s="185"/>
      <c r="FJ8" s="185"/>
      <c r="FK8" s="185"/>
      <c r="FL8" s="185"/>
      <c r="FM8" s="185"/>
      <c r="FN8" s="185"/>
      <c r="FO8" s="185"/>
      <c r="FP8" s="185"/>
      <c r="FQ8" s="185"/>
      <c r="FR8" s="185"/>
      <c r="FS8" s="185"/>
      <c r="FT8" s="185"/>
      <c r="FU8" s="185"/>
      <c r="FV8" s="185"/>
      <c r="FW8" s="185"/>
      <c r="FX8" s="185"/>
      <c r="FY8" s="185"/>
      <c r="FZ8" s="185"/>
      <c r="GA8" s="185"/>
      <c r="GB8" s="185"/>
      <c r="GC8" s="185"/>
      <c r="GD8" s="185"/>
      <c r="GE8" s="185"/>
      <c r="GF8" s="185"/>
      <c r="GG8" s="185"/>
      <c r="GH8" s="185"/>
      <c r="GI8" s="185"/>
      <c r="GJ8" s="185"/>
      <c r="GK8" s="185"/>
      <c r="GL8" s="185"/>
      <c r="GM8" s="185"/>
      <c r="GN8" s="185"/>
      <c r="GO8" s="185"/>
      <c r="GP8" s="185"/>
      <c r="GQ8" s="185"/>
      <c r="GR8" s="185"/>
      <c r="GS8" s="185"/>
      <c r="GT8" s="185"/>
      <c r="GU8" s="185"/>
      <c r="GV8" s="185"/>
      <c r="GW8" s="185"/>
      <c r="GX8" s="185"/>
      <c r="GY8" s="185"/>
      <c r="GZ8" s="185"/>
      <c r="HA8" s="185"/>
      <c r="HB8" s="185"/>
      <c r="HC8" s="185"/>
      <c r="HD8" s="185"/>
      <c r="HE8" s="185"/>
      <c r="HF8" s="185"/>
      <c r="HG8" s="185"/>
      <c r="HH8" s="185"/>
      <c r="HI8" s="745"/>
    </row>
    <row r="9" spans="1:217" ht="18" customHeight="1" thickBot="1">
      <c r="A9" s="307"/>
      <c r="B9" s="949"/>
      <c r="C9" s="699"/>
      <c r="D9" s="700"/>
      <c r="E9" s="701"/>
      <c r="F9" s="931">
        <f>'Default Values'!$C$6</f>
        <v>17.5</v>
      </c>
      <c r="G9" s="933">
        <f>'Default Values'!$C$7</f>
        <v>20</v>
      </c>
      <c r="H9" s="699"/>
      <c r="I9" s="702"/>
      <c r="J9" s="703"/>
      <c r="K9" s="929">
        <f>'Default Values'!$AA$6</f>
        <v>0.15</v>
      </c>
      <c r="L9" s="952"/>
      <c r="M9" s="953"/>
      <c r="N9" s="652"/>
      <c r="O9" s="99"/>
      <c r="P9" s="106"/>
      <c r="S9" s="106"/>
      <c r="T9" s="451"/>
      <c r="U9" s="451"/>
      <c r="V9" s="461"/>
      <c r="W9" s="106"/>
      <c r="X9" s="392"/>
      <c r="Y9" s="185"/>
      <c r="Z9" s="118"/>
      <c r="AA9" s="199"/>
      <c r="AB9" s="745"/>
      <c r="AC9" s="199" t="str">
        <f>'MATERIAL DATA'!Q7</f>
        <v>0.1.2.1 Temporary supports</v>
      </c>
      <c r="AD9" s="754">
        <f ca="1">SUMIF($E$12:$E$45,AC9,$O$12:$O$45)+SUMIF($E$12:$E$45,AC9,$P$12:$P$45)+SUMIF($E$12:$E$45,AC9,R$12:$R$45) +SUMIF($E$12:$E$45, AC9, $Q$12:$Q$43)</f>
        <v>0</v>
      </c>
      <c r="AE9" s="745"/>
      <c r="AF9" s="185"/>
      <c r="AG9" s="745"/>
      <c r="AH9" s="745" t="s">
        <v>758</v>
      </c>
      <c r="AI9" s="755">
        <f>SUM(AA27:AA29)</f>
        <v>0</v>
      </c>
      <c r="AJ9" s="756">
        <f t="shared" si="0"/>
        <v>0</v>
      </c>
      <c r="AK9" s="745"/>
      <c r="AL9" s="745"/>
      <c r="AM9" s="745"/>
      <c r="AN9" s="745"/>
      <c r="AO9" s="745"/>
      <c r="AP9" s="745"/>
      <c r="AQ9" s="745"/>
      <c r="AR9" s="745"/>
      <c r="AS9" s="745"/>
      <c r="AT9" s="745"/>
      <c r="AU9" s="185"/>
      <c r="AV9" s="185"/>
      <c r="AW9" s="185"/>
      <c r="AX9" s="745"/>
      <c r="AY9" s="745"/>
      <c r="AZ9" s="745"/>
      <c r="BA9" s="745"/>
      <c r="BB9" s="745"/>
      <c r="BC9" s="745"/>
      <c r="BD9" s="745"/>
      <c r="BE9" s="745"/>
      <c r="BF9" s="746"/>
      <c r="BG9" s="745"/>
      <c r="BH9" s="745"/>
      <c r="BI9" s="375"/>
      <c r="BJ9" s="746"/>
      <c r="BK9" s="746"/>
      <c r="BL9" s="746"/>
      <c r="BM9" s="745"/>
      <c r="BN9" s="746"/>
      <c r="BO9" s="746"/>
      <c r="BP9" s="747"/>
      <c r="BQ9" s="375"/>
      <c r="BR9" s="375"/>
      <c r="BS9" s="375"/>
      <c r="BT9" s="375"/>
      <c r="BU9" s="375"/>
      <c r="BV9" s="375"/>
      <c r="BW9" s="375"/>
      <c r="BX9" s="375"/>
      <c r="BY9" s="375"/>
      <c r="BZ9" s="375"/>
      <c r="CA9" s="377"/>
      <c r="CB9" s="375"/>
      <c r="CC9" s="375"/>
      <c r="CD9" s="745"/>
      <c r="CE9" s="745"/>
      <c r="CF9" s="745"/>
      <c r="CG9" s="745"/>
      <c r="CH9" s="745"/>
      <c r="CI9" s="185"/>
      <c r="CJ9" s="185"/>
      <c r="CK9" s="185"/>
      <c r="CL9" s="185"/>
      <c r="CM9" s="185"/>
      <c r="CN9" s="185"/>
      <c r="CO9" s="185"/>
      <c r="CP9" s="185"/>
      <c r="CQ9" s="185"/>
      <c r="CR9" s="185"/>
      <c r="CS9" s="185"/>
      <c r="CT9" s="185"/>
      <c r="CU9" s="185"/>
      <c r="CV9" s="185"/>
      <c r="CW9" s="185"/>
      <c r="CX9" s="185"/>
      <c r="CY9" s="185"/>
      <c r="CZ9" s="185"/>
      <c r="DA9" s="185"/>
      <c r="DB9" s="185"/>
      <c r="DC9" s="185"/>
      <c r="DD9" s="185"/>
      <c r="DE9" s="185"/>
      <c r="DF9" s="185"/>
      <c r="DG9" s="185"/>
      <c r="DH9" s="185"/>
      <c r="DI9" s="185"/>
      <c r="DJ9" s="185"/>
      <c r="DK9" s="185"/>
      <c r="DL9" s="185"/>
      <c r="DM9" s="185"/>
      <c r="DN9" s="185"/>
      <c r="DO9" s="185"/>
      <c r="DP9" s="185"/>
      <c r="DQ9" s="185"/>
      <c r="DR9" s="185"/>
      <c r="DS9" s="185"/>
      <c r="DT9" s="185"/>
      <c r="DU9" s="185"/>
      <c r="DV9" s="185"/>
      <c r="DW9" s="185"/>
      <c r="DX9" s="185"/>
      <c r="DY9" s="185"/>
      <c r="DZ9" s="185"/>
      <c r="EA9" s="185"/>
      <c r="EB9" s="185"/>
      <c r="EC9" s="185"/>
      <c r="ED9" s="185"/>
      <c r="EE9" s="185"/>
      <c r="EF9" s="185"/>
      <c r="EG9" s="185"/>
      <c r="EH9" s="185"/>
      <c r="EI9" s="185"/>
      <c r="EJ9" s="185"/>
      <c r="EK9" s="185"/>
      <c r="EL9" s="185"/>
      <c r="EM9" s="185"/>
      <c r="EN9" s="185"/>
      <c r="EO9" s="185"/>
      <c r="EP9" s="185"/>
      <c r="EQ9" s="185"/>
      <c r="ER9" s="185"/>
      <c r="ES9" s="185"/>
      <c r="ET9" s="185"/>
      <c r="EU9" s="185"/>
      <c r="EV9" s="185"/>
      <c r="EW9" s="185"/>
      <c r="EX9" s="185"/>
      <c r="EY9" s="185"/>
      <c r="EZ9" s="185"/>
      <c r="FA9" s="185"/>
      <c r="FB9" s="185"/>
      <c r="FC9" s="185"/>
      <c r="FD9" s="185"/>
      <c r="FE9" s="185"/>
      <c r="FF9" s="185"/>
      <c r="FG9" s="185"/>
      <c r="FH9" s="185"/>
      <c r="FI9" s="185"/>
      <c r="FJ9" s="185"/>
      <c r="FK9" s="185"/>
      <c r="FL9" s="185"/>
      <c r="FM9" s="185"/>
      <c r="FN9" s="185"/>
      <c r="FO9" s="185"/>
      <c r="FP9" s="185"/>
      <c r="FQ9" s="185"/>
      <c r="FR9" s="185"/>
      <c r="FS9" s="185"/>
      <c r="FT9" s="185"/>
      <c r="FU9" s="185"/>
      <c r="FV9" s="185"/>
      <c r="FW9" s="185"/>
      <c r="FX9" s="185"/>
      <c r="FY9" s="185"/>
      <c r="FZ9" s="185"/>
      <c r="GA9" s="185"/>
      <c r="GB9" s="185"/>
      <c r="GC9" s="185"/>
      <c r="GD9" s="185"/>
      <c r="GE9" s="185"/>
      <c r="GF9" s="185"/>
      <c r="GG9" s="185"/>
      <c r="GH9" s="185"/>
      <c r="GI9" s="185"/>
      <c r="GJ9" s="185"/>
      <c r="GK9" s="185"/>
      <c r="GL9" s="185"/>
      <c r="GM9" s="185"/>
      <c r="GN9" s="185"/>
      <c r="GO9" s="185"/>
      <c r="GP9" s="185"/>
      <c r="GQ9" s="185"/>
      <c r="GR9" s="185"/>
      <c r="GS9" s="185"/>
      <c r="GT9" s="185"/>
      <c r="GU9" s="185"/>
      <c r="GV9" s="185"/>
      <c r="GW9" s="185"/>
      <c r="GX9" s="185"/>
      <c r="GY9" s="185"/>
      <c r="GZ9" s="185"/>
      <c r="HA9" s="185"/>
      <c r="HB9" s="185"/>
      <c r="HC9" s="185"/>
      <c r="HD9" s="185"/>
      <c r="HE9" s="185"/>
      <c r="HF9" s="185"/>
      <c r="HG9" s="185"/>
      <c r="HH9" s="185"/>
      <c r="HI9" s="745"/>
    </row>
    <row r="10" spans="1:217" ht="30.75" thickBot="1">
      <c r="A10" s="307"/>
      <c r="E10" s="311"/>
      <c r="F10" s="311"/>
      <c r="G10" s="311"/>
      <c r="H10" s="311"/>
      <c r="I10" s="311"/>
      <c r="J10" s="311"/>
      <c r="L10" s="112"/>
      <c r="M10" s="553"/>
      <c r="N10" s="106"/>
      <c r="O10" s="106"/>
      <c r="P10" s="106"/>
      <c r="Q10" s="106"/>
      <c r="R10" s="106"/>
      <c r="S10" s="106"/>
      <c r="T10" s="106"/>
      <c r="U10" s="106"/>
      <c r="V10" s="106"/>
      <c r="W10" s="106"/>
      <c r="X10" s="392"/>
      <c r="Y10" s="185"/>
      <c r="Z10" s="750" t="s">
        <v>795</v>
      </c>
      <c r="AA10" s="199"/>
      <c r="AB10" s="745"/>
      <c r="AC10" s="199" t="str">
        <f>'MATERIAL DATA'!Q8</f>
        <v>0.1.2.2 Façade retention</v>
      </c>
      <c r="AD10" s="754">
        <f ca="1">SUMIF($E$12:$E$45,AC10,$O$12:$O$45)+SUMIF($E$12:$E$45,AC10,$P$12:$P$45)+SUMIF($E$12:$E$45,AC10,R$12:$R$45) +SUMIF($E$12:$E$45, AC10, $Q$12:$Q$43)</f>
        <v>0</v>
      </c>
      <c r="AE10" s="745"/>
      <c r="AF10" s="185"/>
      <c r="AG10" s="745"/>
      <c r="AH10" s="745" t="s">
        <v>764</v>
      </c>
      <c r="AI10" s="755">
        <f>SUM(AA30:AA48)</f>
        <v>0</v>
      </c>
      <c r="AJ10" s="756">
        <f t="shared" si="0"/>
        <v>0</v>
      </c>
      <c r="AK10" s="745"/>
      <c r="AL10" s="745"/>
      <c r="AM10" s="745"/>
      <c r="AN10" s="745"/>
      <c r="AO10" s="745"/>
      <c r="AP10" s="745"/>
      <c r="AQ10" s="745"/>
      <c r="AR10" s="745"/>
      <c r="AS10" s="745"/>
      <c r="AT10" s="745"/>
      <c r="AU10" s="185"/>
      <c r="AV10" s="185"/>
      <c r="AW10" s="185"/>
      <c r="AX10" s="745"/>
      <c r="AY10" s="185"/>
      <c r="AZ10" s="745"/>
      <c r="BA10" s="745"/>
      <c r="BB10" s="745"/>
      <c r="BC10" s="745"/>
      <c r="BD10" s="745"/>
      <c r="BE10" s="745"/>
      <c r="BF10" s="745"/>
      <c r="BG10" s="745"/>
      <c r="BH10" s="745"/>
      <c r="BI10" s="375"/>
      <c r="BJ10" s="746"/>
      <c r="BK10" s="746"/>
      <c r="BL10" s="746"/>
      <c r="BM10" s="745"/>
      <c r="BN10" s="746"/>
      <c r="BO10" s="746"/>
      <c r="BP10" s="747"/>
      <c r="BQ10" s="745"/>
      <c r="BR10" s="745"/>
      <c r="BS10" s="745"/>
      <c r="BT10" s="745"/>
      <c r="BU10" s="185"/>
      <c r="BV10" s="745"/>
      <c r="BW10" s="745"/>
      <c r="BX10" s="745"/>
      <c r="BY10" s="745"/>
      <c r="BZ10" s="745"/>
      <c r="CA10" s="743"/>
      <c r="CB10" s="743"/>
      <c r="CC10" s="745"/>
      <c r="CD10" s="743"/>
      <c r="CE10" s="745"/>
      <c r="CF10" s="745"/>
      <c r="CG10" s="745"/>
      <c r="CH10" s="745"/>
      <c r="CI10" s="185"/>
      <c r="CJ10" s="185"/>
      <c r="CK10" s="185"/>
      <c r="CL10" s="185"/>
      <c r="CM10" s="185"/>
      <c r="CN10" s="751" t="s">
        <v>454</v>
      </c>
      <c r="CO10" s="185"/>
      <c r="CP10" s="185"/>
      <c r="CQ10" s="185"/>
      <c r="CR10" s="185"/>
      <c r="CS10" s="185"/>
      <c r="CT10" s="185"/>
      <c r="CU10" s="185"/>
      <c r="CV10" s="185"/>
      <c r="CW10" s="185"/>
      <c r="CX10" s="185"/>
      <c r="CY10" s="185"/>
      <c r="CZ10" s="185"/>
      <c r="DA10" s="185"/>
      <c r="DB10" s="185"/>
      <c r="DC10" s="185"/>
      <c r="DD10" s="185"/>
      <c r="DE10" s="185"/>
      <c r="DF10" s="185"/>
      <c r="DG10" s="185"/>
      <c r="DH10" s="185"/>
      <c r="DI10" s="185"/>
      <c r="DJ10" s="185"/>
      <c r="DK10" s="185"/>
      <c r="DL10" s="185"/>
      <c r="DM10" s="185"/>
      <c r="DN10" s="185"/>
      <c r="DO10" s="185"/>
      <c r="DP10" s="185"/>
      <c r="DQ10" s="185"/>
      <c r="DR10" s="185"/>
      <c r="DS10" s="185"/>
      <c r="DT10" s="185"/>
      <c r="DU10" s="185"/>
      <c r="DV10" s="185"/>
      <c r="DW10" s="185"/>
      <c r="DX10" s="185"/>
      <c r="DY10" s="185"/>
      <c r="DZ10" s="185"/>
      <c r="EA10" s="185"/>
      <c r="EB10" s="185"/>
      <c r="EC10" s="185"/>
      <c r="ED10" s="185"/>
      <c r="EE10" s="185"/>
      <c r="EF10" s="185"/>
      <c r="EG10" s="185"/>
      <c r="EH10" s="185"/>
      <c r="EI10" s="185"/>
      <c r="EJ10" s="185"/>
      <c r="EK10" s="185"/>
      <c r="EL10" s="185"/>
      <c r="EM10" s="185"/>
      <c r="EN10" s="185"/>
      <c r="EO10" s="185"/>
      <c r="EP10" s="185"/>
      <c r="EQ10" s="185"/>
      <c r="ER10" s="185"/>
      <c r="ES10" s="185"/>
      <c r="ET10" s="185"/>
      <c r="EU10" s="185"/>
      <c r="EV10" s="185"/>
      <c r="EW10" s="185"/>
      <c r="EX10" s="185"/>
      <c r="EY10" s="185"/>
      <c r="EZ10" s="185"/>
      <c r="FA10" s="185"/>
      <c r="FB10" s="185"/>
      <c r="FC10" s="185"/>
      <c r="FD10" s="185"/>
      <c r="FE10" s="185"/>
      <c r="FF10" s="185"/>
      <c r="FG10" s="185"/>
      <c r="FH10" s="185"/>
      <c r="FI10" s="185"/>
      <c r="FJ10" s="185"/>
      <c r="FK10" s="185"/>
      <c r="FL10" s="185"/>
      <c r="FM10" s="185"/>
      <c r="FN10" s="185"/>
      <c r="FO10" s="185"/>
      <c r="FP10" s="185"/>
      <c r="FQ10" s="185"/>
      <c r="FR10" s="185"/>
      <c r="FS10" s="185"/>
      <c r="FT10" s="185"/>
      <c r="FU10" s="185"/>
      <c r="FV10" s="185"/>
      <c r="FW10" s="185"/>
      <c r="FX10" s="185"/>
      <c r="FY10" s="185"/>
      <c r="FZ10" s="185"/>
      <c r="GA10" s="185"/>
      <c r="GB10" s="185"/>
      <c r="GC10" s="185"/>
      <c r="GD10" s="185"/>
      <c r="GE10" s="185"/>
      <c r="GF10" s="185"/>
      <c r="GG10" s="185"/>
      <c r="GH10" s="185"/>
      <c r="GI10" s="185"/>
      <c r="GJ10" s="185"/>
      <c r="GK10" s="185"/>
      <c r="GL10" s="185"/>
      <c r="GM10" s="185"/>
      <c r="GN10" s="185"/>
      <c r="GO10" s="185"/>
      <c r="GP10" s="185"/>
      <c r="GQ10" s="185"/>
      <c r="GR10" s="185"/>
      <c r="GS10" s="185"/>
      <c r="GT10" s="185"/>
      <c r="GU10" s="185"/>
      <c r="GV10" s="185"/>
      <c r="GW10" s="185"/>
      <c r="GX10" s="185"/>
      <c r="GY10" s="185"/>
      <c r="GZ10" s="185"/>
      <c r="HA10" s="185"/>
      <c r="HB10" s="185"/>
      <c r="HC10" s="185"/>
      <c r="HD10" s="185"/>
      <c r="HE10" s="185"/>
      <c r="HF10" s="185"/>
      <c r="HG10" s="185"/>
      <c r="HH10" s="185"/>
      <c r="HI10" s="745"/>
    </row>
    <row r="11" spans="1:217" ht="45" customHeight="1" thickBot="1">
      <c r="B11" s="261" t="s">
        <v>1</v>
      </c>
      <c r="C11" s="261" t="s">
        <v>290</v>
      </c>
      <c r="D11" s="261" t="s">
        <v>291</v>
      </c>
      <c r="E11" s="261" t="str">
        <f>IF(TYPOLOGY = "Bridge", "Bridge Element", "Structural Element")</f>
        <v>Structural Element</v>
      </c>
      <c r="F11" s="261" t="s">
        <v>292</v>
      </c>
      <c r="G11" s="261" t="s">
        <v>451</v>
      </c>
      <c r="H11" s="261" t="s">
        <v>854</v>
      </c>
      <c r="I11" s="261" t="s">
        <v>985</v>
      </c>
      <c r="J11" s="261" t="s">
        <v>1067</v>
      </c>
      <c r="K11" s="261" t="s">
        <v>293</v>
      </c>
      <c r="L11" s="261" t="s">
        <v>294</v>
      </c>
      <c r="M11" s="262" t="s">
        <v>300</v>
      </c>
      <c r="N11" s="261" t="s">
        <v>1023</v>
      </c>
      <c r="O11" s="261" t="s">
        <v>103</v>
      </c>
      <c r="P11" s="261" t="s">
        <v>104</v>
      </c>
      <c r="Q11" s="261" t="s">
        <v>664</v>
      </c>
      <c r="R11" s="261" t="s">
        <v>646</v>
      </c>
      <c r="S11" s="261" t="s">
        <v>663</v>
      </c>
      <c r="T11" s="261" t="s">
        <v>106</v>
      </c>
      <c r="U11" s="261" t="s">
        <v>647</v>
      </c>
      <c r="V11" s="261" t="s">
        <v>648</v>
      </c>
      <c r="W11" s="261" t="s">
        <v>695</v>
      </c>
      <c r="X11" s="261" t="s">
        <v>578</v>
      </c>
      <c r="Y11" s="744"/>
      <c r="Z11" s="745" t="s">
        <v>752</v>
      </c>
      <c r="AA11" s="199"/>
      <c r="AB11" s="745"/>
      <c r="AC11" s="199" t="str">
        <f>'MATERIAL DATA'!Q9</f>
        <v>0.1.2.3 Specialist groundworks</v>
      </c>
      <c r="AD11" s="754">
        <f ca="1">SUMIF($E$12:$E$45,AC11,$O$12:$O$45)+SUMIF($E$12:$E$45,AC11,$P$12:$P$45)+SUMIF($E$12:$E$45,AC11,R$12:$R$45) +SUMIF($E$12:$E$45, AC11, $Q$12:$Q$43)</f>
        <v>0</v>
      </c>
      <c r="AE11" s="745"/>
      <c r="AF11" s="185"/>
      <c r="AG11" s="745"/>
      <c r="AH11" s="745" t="s">
        <v>773</v>
      </c>
      <c r="AI11" s="755">
        <f>SUM(AA49:AA52)</f>
        <v>0</v>
      </c>
      <c r="AJ11" s="756">
        <f t="shared" si="0"/>
        <v>0</v>
      </c>
      <c r="AK11" s="745"/>
      <c r="AL11" s="745"/>
      <c r="AM11" s="745"/>
      <c r="AN11" s="749" t="s">
        <v>410</v>
      </c>
      <c r="AO11" s="745"/>
      <c r="AP11" s="745"/>
      <c r="AQ11" s="745"/>
      <c r="AR11" s="748"/>
      <c r="AS11" s="748"/>
      <c r="AT11" s="748"/>
      <c r="AU11" s="185"/>
      <c r="AV11" s="185"/>
      <c r="AW11" s="185"/>
      <c r="AX11" s="749"/>
      <c r="AY11" s="749" t="s">
        <v>742</v>
      </c>
      <c r="AZ11" s="749"/>
      <c r="BA11" s="749"/>
      <c r="BB11" s="761"/>
      <c r="BC11" s="761"/>
      <c r="BD11" s="761"/>
      <c r="BE11" s="761"/>
      <c r="BF11" s="762"/>
      <c r="BG11" s="762"/>
      <c r="BH11" s="762"/>
      <c r="BI11" s="857"/>
      <c r="BJ11" s="762"/>
      <c r="BK11" s="763" t="s">
        <v>79</v>
      </c>
      <c r="BL11" s="763"/>
      <c r="BM11" s="745"/>
      <c r="BN11" s="748" t="s">
        <v>8</v>
      </c>
      <c r="BO11" s="763" t="s">
        <v>3</v>
      </c>
      <c r="BP11" s="763" t="s">
        <v>113</v>
      </c>
      <c r="BQ11" s="763" t="s">
        <v>98</v>
      </c>
      <c r="BR11" s="749" t="s">
        <v>106</v>
      </c>
      <c r="BS11" s="749" t="s">
        <v>647</v>
      </c>
      <c r="BT11" s="749" t="s">
        <v>648</v>
      </c>
      <c r="BU11" s="749" t="s">
        <v>320</v>
      </c>
      <c r="BV11" s="749" t="s">
        <v>385</v>
      </c>
      <c r="BW11" s="749" t="s">
        <v>386</v>
      </c>
      <c r="BX11" s="860" t="s">
        <v>103</v>
      </c>
      <c r="BY11" s="763" t="s">
        <v>1000</v>
      </c>
      <c r="BZ11" s="749" t="s">
        <v>646</v>
      </c>
      <c r="CA11" s="185"/>
      <c r="CB11" s="209" t="s">
        <v>157</v>
      </c>
      <c r="CC11" s="745" t="s">
        <v>419</v>
      </c>
      <c r="CD11" s="745" t="s">
        <v>111</v>
      </c>
      <c r="CE11" s="749" t="s">
        <v>412</v>
      </c>
      <c r="CF11" s="209"/>
      <c r="CG11" s="749" t="s">
        <v>413</v>
      </c>
      <c r="CH11" s="764" t="s">
        <v>621</v>
      </c>
      <c r="CI11" s="765" t="s">
        <v>458</v>
      </c>
      <c r="CJ11" s="766" t="s">
        <v>1024</v>
      </c>
      <c r="CK11" s="765" t="s">
        <v>579</v>
      </c>
      <c r="CL11" s="767" t="s">
        <v>857</v>
      </c>
      <c r="CM11" s="767" t="s">
        <v>1008</v>
      </c>
      <c r="CN11" s="751">
        <v>-2</v>
      </c>
      <c r="CO11" s="749">
        <v>-1</v>
      </c>
      <c r="CP11" s="749">
        <v>-0.5</v>
      </c>
      <c r="CQ11" s="749">
        <f>CO11+1</f>
        <v>0</v>
      </c>
      <c r="CR11" s="749">
        <f t="shared" ref="CR11:DG11" si="1">CQ11+1</f>
        <v>1</v>
      </c>
      <c r="CS11" s="749">
        <f t="shared" si="1"/>
        <v>2</v>
      </c>
      <c r="CT11" s="749">
        <f t="shared" si="1"/>
        <v>3</v>
      </c>
      <c r="CU11" s="749">
        <f t="shared" si="1"/>
        <v>4</v>
      </c>
      <c r="CV11" s="749">
        <f t="shared" si="1"/>
        <v>5</v>
      </c>
      <c r="CW11" s="749">
        <f t="shared" si="1"/>
        <v>6</v>
      </c>
      <c r="CX11" s="749">
        <f t="shared" si="1"/>
        <v>7</v>
      </c>
      <c r="CY11" s="749">
        <f t="shared" si="1"/>
        <v>8</v>
      </c>
      <c r="CZ11" s="749">
        <f t="shared" si="1"/>
        <v>9</v>
      </c>
      <c r="DA11" s="749">
        <f t="shared" si="1"/>
        <v>10</v>
      </c>
      <c r="DB11" s="749">
        <f t="shared" si="1"/>
        <v>11</v>
      </c>
      <c r="DC11" s="749">
        <f t="shared" si="1"/>
        <v>12</v>
      </c>
      <c r="DD11" s="749">
        <f t="shared" si="1"/>
        <v>13</v>
      </c>
      <c r="DE11" s="749">
        <f t="shared" si="1"/>
        <v>14</v>
      </c>
      <c r="DF11" s="749">
        <f t="shared" si="1"/>
        <v>15</v>
      </c>
      <c r="DG11" s="749">
        <f t="shared" si="1"/>
        <v>16</v>
      </c>
      <c r="DH11" s="749">
        <f t="shared" ref="DH11:DW11" si="2">DG11+1</f>
        <v>17</v>
      </c>
      <c r="DI11" s="749">
        <f t="shared" si="2"/>
        <v>18</v>
      </c>
      <c r="DJ11" s="749">
        <f t="shared" si="2"/>
        <v>19</v>
      </c>
      <c r="DK11" s="749">
        <f t="shared" si="2"/>
        <v>20</v>
      </c>
      <c r="DL11" s="749">
        <f t="shared" si="2"/>
        <v>21</v>
      </c>
      <c r="DM11" s="749">
        <f t="shared" si="2"/>
        <v>22</v>
      </c>
      <c r="DN11" s="749">
        <f t="shared" si="2"/>
        <v>23</v>
      </c>
      <c r="DO11" s="749">
        <f t="shared" si="2"/>
        <v>24</v>
      </c>
      <c r="DP11" s="749">
        <f t="shared" si="2"/>
        <v>25</v>
      </c>
      <c r="DQ11" s="749">
        <f t="shared" si="2"/>
        <v>26</v>
      </c>
      <c r="DR11" s="749">
        <f t="shared" si="2"/>
        <v>27</v>
      </c>
      <c r="DS11" s="749">
        <f t="shared" si="2"/>
        <v>28</v>
      </c>
      <c r="DT11" s="749">
        <f t="shared" si="2"/>
        <v>29</v>
      </c>
      <c r="DU11" s="749">
        <f t="shared" si="2"/>
        <v>30</v>
      </c>
      <c r="DV11" s="749">
        <f t="shared" si="2"/>
        <v>31</v>
      </c>
      <c r="DW11" s="749">
        <f t="shared" si="2"/>
        <v>32</v>
      </c>
      <c r="DX11" s="749">
        <f t="shared" ref="DX11:EM11" si="3">DW11+1</f>
        <v>33</v>
      </c>
      <c r="DY11" s="749">
        <f t="shared" si="3"/>
        <v>34</v>
      </c>
      <c r="DZ11" s="749">
        <f t="shared" si="3"/>
        <v>35</v>
      </c>
      <c r="EA11" s="749">
        <f t="shared" si="3"/>
        <v>36</v>
      </c>
      <c r="EB11" s="749">
        <f t="shared" si="3"/>
        <v>37</v>
      </c>
      <c r="EC11" s="749">
        <f t="shared" si="3"/>
        <v>38</v>
      </c>
      <c r="ED11" s="749">
        <f t="shared" si="3"/>
        <v>39</v>
      </c>
      <c r="EE11" s="749">
        <f t="shared" si="3"/>
        <v>40</v>
      </c>
      <c r="EF11" s="749">
        <f t="shared" si="3"/>
        <v>41</v>
      </c>
      <c r="EG11" s="749">
        <f t="shared" si="3"/>
        <v>42</v>
      </c>
      <c r="EH11" s="749">
        <f t="shared" si="3"/>
        <v>43</v>
      </c>
      <c r="EI11" s="749">
        <f t="shared" si="3"/>
        <v>44</v>
      </c>
      <c r="EJ11" s="749">
        <f t="shared" si="3"/>
        <v>45</v>
      </c>
      <c r="EK11" s="749">
        <f t="shared" si="3"/>
        <v>46</v>
      </c>
      <c r="EL11" s="749">
        <f t="shared" si="3"/>
        <v>47</v>
      </c>
      <c r="EM11" s="749">
        <f t="shared" si="3"/>
        <v>48</v>
      </c>
      <c r="EN11" s="749">
        <f t="shared" ref="EN11:FC11" si="4">EM11+1</f>
        <v>49</v>
      </c>
      <c r="EO11" s="749">
        <f t="shared" si="4"/>
        <v>50</v>
      </c>
      <c r="EP11" s="749">
        <f t="shared" si="4"/>
        <v>51</v>
      </c>
      <c r="EQ11" s="749">
        <f t="shared" si="4"/>
        <v>52</v>
      </c>
      <c r="ER11" s="749">
        <f t="shared" si="4"/>
        <v>53</v>
      </c>
      <c r="ES11" s="749">
        <f t="shared" si="4"/>
        <v>54</v>
      </c>
      <c r="ET11" s="749">
        <f t="shared" si="4"/>
        <v>55</v>
      </c>
      <c r="EU11" s="749">
        <f t="shared" si="4"/>
        <v>56</v>
      </c>
      <c r="EV11" s="749">
        <f t="shared" si="4"/>
        <v>57</v>
      </c>
      <c r="EW11" s="749">
        <f t="shared" si="4"/>
        <v>58</v>
      </c>
      <c r="EX11" s="749">
        <f t="shared" si="4"/>
        <v>59</v>
      </c>
      <c r="EY11" s="749">
        <f t="shared" si="4"/>
        <v>60</v>
      </c>
      <c r="EZ11" s="749">
        <f t="shared" si="4"/>
        <v>61</v>
      </c>
      <c r="FA11" s="749">
        <f t="shared" si="4"/>
        <v>62</v>
      </c>
      <c r="FB11" s="749">
        <f t="shared" si="4"/>
        <v>63</v>
      </c>
      <c r="FC11" s="749">
        <f t="shared" si="4"/>
        <v>64</v>
      </c>
      <c r="FD11" s="749">
        <f t="shared" ref="FD11:FS11" si="5">FC11+1</f>
        <v>65</v>
      </c>
      <c r="FE11" s="749">
        <f t="shared" si="5"/>
        <v>66</v>
      </c>
      <c r="FF11" s="749">
        <f t="shared" si="5"/>
        <v>67</v>
      </c>
      <c r="FG11" s="749">
        <f t="shared" si="5"/>
        <v>68</v>
      </c>
      <c r="FH11" s="749">
        <f t="shared" si="5"/>
        <v>69</v>
      </c>
      <c r="FI11" s="749">
        <f t="shared" si="5"/>
        <v>70</v>
      </c>
      <c r="FJ11" s="749">
        <f t="shared" si="5"/>
        <v>71</v>
      </c>
      <c r="FK11" s="749">
        <f t="shared" si="5"/>
        <v>72</v>
      </c>
      <c r="FL11" s="749">
        <f t="shared" si="5"/>
        <v>73</v>
      </c>
      <c r="FM11" s="749">
        <f t="shared" si="5"/>
        <v>74</v>
      </c>
      <c r="FN11" s="749">
        <f t="shared" si="5"/>
        <v>75</v>
      </c>
      <c r="FO11" s="749">
        <f t="shared" si="5"/>
        <v>76</v>
      </c>
      <c r="FP11" s="749">
        <f t="shared" si="5"/>
        <v>77</v>
      </c>
      <c r="FQ11" s="749">
        <f t="shared" si="5"/>
        <v>78</v>
      </c>
      <c r="FR11" s="749">
        <f t="shared" si="5"/>
        <v>79</v>
      </c>
      <c r="FS11" s="749">
        <f t="shared" si="5"/>
        <v>80</v>
      </c>
      <c r="FT11" s="749">
        <f t="shared" ref="FT11:GI11" si="6">FS11+1</f>
        <v>81</v>
      </c>
      <c r="FU11" s="749">
        <f t="shared" si="6"/>
        <v>82</v>
      </c>
      <c r="FV11" s="749">
        <f t="shared" si="6"/>
        <v>83</v>
      </c>
      <c r="FW11" s="749">
        <f t="shared" si="6"/>
        <v>84</v>
      </c>
      <c r="FX11" s="749">
        <f t="shared" si="6"/>
        <v>85</v>
      </c>
      <c r="FY11" s="749">
        <f t="shared" si="6"/>
        <v>86</v>
      </c>
      <c r="FZ11" s="749">
        <f t="shared" si="6"/>
        <v>87</v>
      </c>
      <c r="GA11" s="749">
        <f t="shared" si="6"/>
        <v>88</v>
      </c>
      <c r="GB11" s="749">
        <f t="shared" si="6"/>
        <v>89</v>
      </c>
      <c r="GC11" s="749">
        <f t="shared" si="6"/>
        <v>90</v>
      </c>
      <c r="GD11" s="749">
        <f t="shared" si="6"/>
        <v>91</v>
      </c>
      <c r="GE11" s="749">
        <f t="shared" si="6"/>
        <v>92</v>
      </c>
      <c r="GF11" s="749">
        <f t="shared" si="6"/>
        <v>93</v>
      </c>
      <c r="GG11" s="749">
        <f t="shared" si="6"/>
        <v>94</v>
      </c>
      <c r="GH11" s="749">
        <f t="shared" si="6"/>
        <v>95</v>
      </c>
      <c r="GI11" s="749">
        <f t="shared" si="6"/>
        <v>96</v>
      </c>
      <c r="GJ11" s="749">
        <f t="shared" ref="GJ11:GY11" si="7">GI11+1</f>
        <v>97</v>
      </c>
      <c r="GK11" s="749">
        <f t="shared" si="7"/>
        <v>98</v>
      </c>
      <c r="GL11" s="749">
        <f t="shared" si="7"/>
        <v>99</v>
      </c>
      <c r="GM11" s="749">
        <f t="shared" si="7"/>
        <v>100</v>
      </c>
      <c r="GN11" s="749">
        <f t="shared" si="7"/>
        <v>101</v>
      </c>
      <c r="GO11" s="749">
        <f t="shared" si="7"/>
        <v>102</v>
      </c>
      <c r="GP11" s="749">
        <f t="shared" si="7"/>
        <v>103</v>
      </c>
      <c r="GQ11" s="749">
        <f t="shared" si="7"/>
        <v>104</v>
      </c>
      <c r="GR11" s="749">
        <f t="shared" si="7"/>
        <v>105</v>
      </c>
      <c r="GS11" s="749">
        <f t="shared" si="7"/>
        <v>106</v>
      </c>
      <c r="GT11" s="749">
        <f t="shared" si="7"/>
        <v>107</v>
      </c>
      <c r="GU11" s="749">
        <f t="shared" si="7"/>
        <v>108</v>
      </c>
      <c r="GV11" s="749">
        <f t="shared" si="7"/>
        <v>109</v>
      </c>
      <c r="GW11" s="749">
        <f t="shared" si="7"/>
        <v>110</v>
      </c>
      <c r="GX11" s="749">
        <f t="shared" si="7"/>
        <v>111</v>
      </c>
      <c r="GY11" s="749">
        <f t="shared" si="7"/>
        <v>112</v>
      </c>
      <c r="GZ11" s="749">
        <f t="shared" ref="GZ11:HD11" si="8">GY11+1</f>
        <v>113</v>
      </c>
      <c r="HA11" s="749">
        <f t="shared" si="8"/>
        <v>114</v>
      </c>
      <c r="HB11" s="749">
        <f t="shared" si="8"/>
        <v>115</v>
      </c>
      <c r="HC11" s="749">
        <f t="shared" si="8"/>
        <v>116</v>
      </c>
      <c r="HD11" s="749">
        <f t="shared" si="8"/>
        <v>117</v>
      </c>
      <c r="HE11" s="749">
        <f>HD11+1</f>
        <v>118</v>
      </c>
      <c r="HF11" s="749">
        <f t="shared" ref="HF11" si="9">HE11+1</f>
        <v>119</v>
      </c>
      <c r="HG11" s="749">
        <f>HF11+1</f>
        <v>120</v>
      </c>
      <c r="HH11" s="185"/>
      <c r="HI11" s="745"/>
    </row>
    <row r="12" spans="1:217" ht="20.100000000000001" customHeight="1">
      <c r="A12" s="519" t="str">
        <f t="shared" ref="A12:A43" si="10">IF(TYPOLOGY = "Bridge", "BRIDGE_STR_ELEMENT", "LST_STR_ELEMENT")</f>
        <v>LST_STR_ELEMENT</v>
      </c>
      <c r="B12" s="518"/>
      <c r="C12" s="115"/>
      <c r="D12" s="116"/>
      <c r="E12" s="117"/>
      <c r="F12" s="116"/>
      <c r="G12" s="350" t="e">
        <f>IF(TYPOLOGY = "Bridge", _xlfn.XLOOKUP($E12, BRIDGE_STR_ELEMENT, 'MATERIAL DATA'!$R$36:$R$74,,), _xlfn.XLOOKUP($BL12, 'LIFECYCLE MATERIAL DATA'!$A$5:$A$104, 'LIFECYCLE MATERIAL DATA'!$Q$5:$Q$104,,))</f>
        <v>#N/A</v>
      </c>
      <c r="H12" s="630"/>
      <c r="I12" s="631"/>
      <c r="J12" s="736"/>
      <c r="K12" s="116"/>
      <c r="L12" s="95"/>
      <c r="M12" s="358"/>
      <c r="N12" s="156">
        <f>IFERROR(SUM(O12:V12,X12),"")</f>
        <v>0</v>
      </c>
      <c r="O12" s="157" t="str">
        <f>IFERROR(IF($I12="Yes","",$BX12),"")</f>
        <v/>
      </c>
      <c r="P12" s="158" t="str">
        <f>IFERROR(IF($I12="Yes","",$BY12),"")</f>
        <v/>
      </c>
      <c r="Q12" s="158" t="str" cm="1">
        <f t="array" ref="Q12">IFERROR(_xlfn.IFS(AND($I12 = "Yes", $J12 =1),(($BX12+$BU12)/($J12) + ($BY12+$BR12 +$BZ12)),AND($I12 = "Yes", $J12 &gt;1), (($BX12+$BU12)/($J12) + ($BY12*2 +$BZ12)) ), "")</f>
        <v/>
      </c>
      <c r="R12" s="158" t="str">
        <f t="shared" ref="R12:R43" si="11">IF($I12="Yes", "", $BZ12)</f>
        <v/>
      </c>
      <c r="S12" s="159">
        <f>IF($I12="Yes","",(SUM(O12:P12,R12,T12:V12)+X12)*$CI12)</f>
        <v>0</v>
      </c>
      <c r="T12" s="159" t="str">
        <f t="shared" ref="T12:T43" si="12">IFERROR(IF($I12="Yes","",$BR12),"")</f>
        <v/>
      </c>
      <c r="U12" s="586" t="str">
        <f>IFERROR(IF($I12="Yes","",$BS12),"")</f>
        <v/>
      </c>
      <c r="V12" s="396" t="str">
        <f>IFERROR(IF($I12="Yes","",$BT12),"")</f>
        <v/>
      </c>
      <c r="W12" s="156" t="str">
        <f t="shared" ref="W12:W41" si="13">IFERROR(IF($I12="Yes","",$CD12*($CI12+1)),"")</f>
        <v/>
      </c>
      <c r="X12" s="160">
        <f t="shared" ref="X12:X43" si="14">IFERROR(IF($I12="Yes","",$CC12),"")</f>
        <v>0</v>
      </c>
      <c r="Y12" s="274" t="s">
        <v>415</v>
      </c>
      <c r="Z12" s="745" t="str">
        <f>'MATERIAL DATA'!$Q36</f>
        <v>1.1.1 Primary Girder(s)</v>
      </c>
      <c r="AA12" s="768">
        <f>SUMIF($E$12:$E$43,Z12,$O$12:$O$43) + SUMIF($E$12:$E$43,Z12,$P$12:$P$43) + SUMIF($E$12:$E$43,Z12,$R$12:$R$43) + SUMIF($E$12:$E$43,Z12,$Q$12:$Q$43)</f>
        <v>0</v>
      </c>
      <c r="AB12" s="745"/>
      <c r="AC12" s="199" t="str">
        <f>'MATERIAL DATA'!Q10</f>
        <v>1.1. Piling</v>
      </c>
      <c r="AD12" s="754">
        <f ca="1">SUMIF($E$12:$E$45,AC12,$O$12:$O$45)+SUMIF($E$12:$E$45,AC12,$P$12:$P$45)+SUMIF($E$12:$E$45,AC12,R$12:$R$45) +SUMIF($E$12:$E$45, AC12, $Q$12:$Q$43)</f>
        <v>0</v>
      </c>
      <c r="AE12" s="745"/>
      <c r="AF12" s="185"/>
      <c r="AG12" s="745"/>
      <c r="AH12" s="185"/>
      <c r="AI12" s="745"/>
      <c r="AJ12" s="745"/>
      <c r="AK12" s="745"/>
      <c r="AL12" s="745"/>
      <c r="AM12" s="745"/>
      <c r="AN12" s="925"/>
      <c r="AO12" s="925"/>
      <c r="AP12" s="925"/>
      <c r="AQ12" s="926"/>
      <c r="AR12" s="926"/>
      <c r="AS12" s="926"/>
      <c r="AT12" s="926"/>
      <c r="AU12" s="185"/>
      <c r="AV12" s="185"/>
      <c r="AW12" s="185"/>
      <c r="AX12" s="185"/>
      <c r="AY12" s="185"/>
      <c r="AZ12" s="185"/>
      <c r="BA12" s="185"/>
      <c r="BB12" s="770"/>
      <c r="BC12" s="770"/>
      <c r="BD12" s="770"/>
      <c r="BE12" s="770"/>
      <c r="BF12" s="745"/>
      <c r="BG12" s="745"/>
      <c r="BH12" s="745"/>
      <c r="BI12" s="375"/>
      <c r="BK12" s="209" t="str">
        <f>IF(B12="Concrete","C_",IF(B12="Steel","S_",IF(B12="Timber","T_",IF(B12="Other","O_",IF(B12="Custom_EPD","E_",IF(B12="_","ER","ER"))))))</f>
        <v>ER</v>
      </c>
      <c r="BL12" s="209" t="str">
        <f t="shared" ref="BL12:BL41" si="15">CONCATENATE(B12," - ",C12," - ", D12)</f>
        <v xml:space="preserve"> -  - </v>
      </c>
      <c r="BM12" s="745" t="str" cm="1">
        <f t="array" ref="BM12">_xlfn.IFS(OR(AND(TYPOLOGY &lt;&gt; "Bridge", B12="concrete",D12&lt;&gt;"Reinforced - 150mm hollow core slab"),C12="Concrete_EPD",),"Reinforcement",(OR(AND(TYPOLOGY="Bridge",B12="concrete",D12&lt;&gt;"Reinforced - 150mm hollow core slab"),C12="Concrete_EPD",)),"Bridge_Reinforcement",TRUE, "No_Reinforcement")</f>
        <v>No_Reinforcement</v>
      </c>
      <c r="BN12" s="186" t="e">
        <f>_xlfn.XLOOKUP($BL12,'LIFECYCLE MATERIAL DATA'!$A$5:$A$104,'LIFECYCLE MATERIAL DATA'!$D$5:$D$104,)</f>
        <v>#N/A</v>
      </c>
      <c r="BO12" s="186">
        <f>IFERROR(IF(M12&lt;&gt;0,_xlfn.XLOOKUP(M12,'Custom Data'!S16:S45,'Custom Data'!T16:T45,,-1),0),0)</f>
        <v>0</v>
      </c>
      <c r="BP12" s="186">
        <f t="shared" ref="BP12:BP43" si="16">IFERROR(BO12*BQ12/(1000*BN12),0)</f>
        <v>0</v>
      </c>
      <c r="BQ12" s="846" t="str">
        <f t="shared" ref="BQ12:BQ41" si="17">IF(K12="VOLUME [m3]", 1000*$L12*$BN12, IF(AND(K12="MASS [kg]",ISNUMBER(BN12)), $L12,"ER"))</f>
        <v>ER</v>
      </c>
      <c r="BR12" s="745" t="str">
        <f>IFERROR(_xlfn.XLOOKUP($BL12,'LIFECYCLE MATERIAL DATA'!$A$5:$A$104,'LIFECYCLE MATERIAL DATA'!$I$5:$I$104,,)*($BQ12/1000)+_xlfn.XLOOKUP('Project Info'!$C$15,'LIFECYCLE MATERIAL DATA'!$A$5:$A$104,'LIFECYCLE MATERIAL DATA'!$I$5:$I$104,,)*($BP12/1000),"")</f>
        <v/>
      </c>
      <c r="BS12" s="745" t="str">
        <f>IFERROR(_xlfn.XLOOKUP($BL12,'LIFECYCLE MATERIAL DATA'!$A$5:$A$104, 'LIFECYCLE MATERIAL DATA'!$J$5:$J$104,,)*($BQ12/1000)+_xlfn.XLOOKUP('Project Info'!$C$15,'LIFECYCLE MATERIAL DATA'!$A$5:$A$104,'LIFECYCLE MATERIAL DATA'!$J$5:$J$104,,)*($BP12/1000),"")</f>
        <v/>
      </c>
      <c r="BT12" s="745" t="str">
        <f>IFERROR(_xlfn.XLOOKUP($BL12,'LIFECYCLE MATERIAL DATA'!$A$5:$A$104, 'LIFECYCLE MATERIAL DATA'!$K$5:$K$104,,)*($BQ12/1000),"")</f>
        <v/>
      </c>
      <c r="BU12" s="185" t="str">
        <f>IFERROR(_xlfn.XLOOKUP($BL12,'LIFECYCLE MATERIAL DATA'!$A$5:$A$104,'LIFECYCLE MATERIAL DATA'!$L$5:$L$104,,)*($BQ12/1000)+_xlfn.XLOOKUP('Project Info'!$C$15,'LIFECYCLE MATERIAL DATA'!$A$5:$A$104,'LIFECYCLE MATERIAL DATA'!$L$5:$L$104,,)*($BP12/1000),"")</f>
        <v/>
      </c>
      <c r="BV12" s="745" t="str">
        <f>IF(OR($E12=$AC$12, $E12=$AC$13, $E12=$AC$14, $E12=$Z$27, $E12=$Z$28, $E12=$Z$29),"Excavation","")</f>
        <v/>
      </c>
      <c r="BW12" s="745" t="str">
        <f>IF($K12='MATERIAL DATA'!$O$5,$L12, IF($K12='MATERIAL DATA'!$O$6,$L12/(1000*'Scheme 1'!$BN12),""))</f>
        <v/>
      </c>
      <c r="BX12" s="745" t="str">
        <f>IFERROR(((_xlfn.XLOOKUP($BL12,'LIFECYCLE MATERIAL DATA'!$A$5:$A$104,'LIFECYCLE MATERIAL DATA'!$F$5:$F$104,,))*$BQ12/1000+_xlfn.XLOOKUP('Project Info'!$C$15,'LIFECYCLE MATERIAL DATA'!$A$5:$A$104,'LIFECYCLE MATERIAL DATA'!$F$5:$F$104,,)*$BP12/1000),"")</f>
        <v/>
      </c>
      <c r="BY12" s="771" t="str">
        <f>IFERROR((_xlfn.XLOOKUP($BL12,'LIFECYCLE MATERIAL DATA'!$A$5:$A$104,'LIFECYCLE MATERIAL DATA'!$G$5:$G$104,,)*$BQ12/1000++_xlfn.XLOOKUP('Project Info'!$C$15,'LIFECYCLE MATERIAL DATA'!$A$5:$A$104,'LIFECYCLE MATERIAL DATA'!$G$5:$G$104,,)*$BP12/1000),"")</f>
        <v/>
      </c>
      <c r="BZ12" s="745" t="str">
        <f>IFERROR(_xlfn.XLOOKUP('Scheme 1'!$BL12,'LIFECYCLE MATERIAL DATA'!$A$5:$A$104,'LIFECYCLE MATERIAL DATA'!$H$5:$H$104,,)*SUM($BX12+$BY12+$CB12+$CC12), "")</f>
        <v/>
      </c>
      <c r="CA12" s="185"/>
      <c r="CB12" s="743" t="str">
        <f>IFERROR((_xlfn.XLOOKUP($BL12,'LIFECYCLE MATERIAL DATA'!$A$5:$A$104, 'LIFECYCLE MATERIAL DATA'!$M$5:$M$104)*$BQ12/1000++_xlfn.XLOOKUP('Project Info'!$C$15,'LIFECYCLE MATERIAL DATA'!$A$5:$A$104,'LIFECYCLE MATERIAL DATA'!$M$5:$M$104)*$BP12/1000),"")</f>
        <v/>
      </c>
      <c r="CC12" s="745">
        <f>IFERROR(IF(OR($B12="Timber",$C12="Timber_EPD", $C12="Bamboo"),_xlfn.XLOOKUP($BL12,'LIFECYCLE MATERIAL DATA Master'!$A$5:$A$104,'LIFECYCLE MATERIAL DATA Master'!$E$5:$E$104,,)*$BQ12,0),"")/1000</f>
        <v>0</v>
      </c>
      <c r="CD12" s="185" t="str">
        <f>IFERROR((_xlfn.XLOOKUP($BL12,'LIFECYCLE MATERIAL DATA'!$A$5:$A$104,'LIFECYCLE MATERIAL DATA'!$N$5:$N$104,,)*$BQ12/1000++_xlfn.XLOOKUP('Project Info'!$C$15,'LIFECYCLE MATERIAL DATA'!$A$5:$A$104,'LIFECYCLE MATERIAL DATA'!$N$5:$N$104,,)*$BP12/1000),"")</f>
        <v/>
      </c>
      <c r="CE12" s="745" t="str">
        <f>Targets!A16</f>
        <v>SCORS Target (137)</v>
      </c>
      <c r="CF12" s="209" t="str">
        <f>Targets!B16</f>
        <v>Residential, Commercial, Education, Other</v>
      </c>
      <c r="CG12" s="209">
        <f>Targets!C16</f>
        <v>137</v>
      </c>
      <c r="CH12" s="772">
        <f>IFERROR(1+_xlfn.XLOOKUP($BL12,'LIFECYCLE MATERIAL DATA'!$A$5:$A$104,'LIFECYCLE MATERIAL DATA'!$H$5:$H$104,,),0)</f>
        <v>0</v>
      </c>
      <c r="CI12" s="765">
        <f t="shared" ref="CI12:CI43" si="18">IFERROR(IF($G12&lt;=DESIGN_LIFE,(ROUNDUP((DESIGN_LIFE/$G12)-1,0)),0),0)</f>
        <v>0</v>
      </c>
      <c r="CJ12" s="773">
        <f t="shared" ref="CJ12:CJ43" si="19">IFERROR(S12/CI12,0)*0.5</f>
        <v>0</v>
      </c>
      <c r="CK12" s="774">
        <f t="shared" ref="CK12:CK43" si="20">IFERROR(DESIGN_LIFE/G12,0)</f>
        <v>0</v>
      </c>
      <c r="CL12" s="767">
        <f>$CJ12*$K$8</f>
        <v>0</v>
      </c>
      <c r="CM12" s="775">
        <f>$CL12+$CJ12</f>
        <v>0</v>
      </c>
      <c r="CN12" s="769">
        <v>0</v>
      </c>
      <c r="CO12" s="745">
        <f t="shared" ref="CO12:CP43" si="21">IF(CO$11&gt;=DESIGN_LIFE,CN12,IF(AND(CO$11-2&gt;0,$CK12&lt;&gt;0),IF(INT((CO$11-2)/(DESIGN_LIFE/$CK12))=((CO$11-2)/(DESIGN_LIFE/$CK12)),$CM12+CN12,CN12),CN12))</f>
        <v>0</v>
      </c>
      <c r="CP12" s="745">
        <f t="shared" si="21"/>
        <v>0</v>
      </c>
      <c r="CQ12" s="745">
        <f t="shared" ref="CQ12:DV12" si="22">IF(CQ$11&gt;=DESIGN_LIFE,CP12,IF(AND(CQ$11&gt;0,$CK12&lt;&gt;0),IF(INT((CQ$11)/(DESIGN_LIFE/$CK12))=((CQ$11)/(DESIGN_LIFE/$CK12)),$CM12+CP12,CP12),CP12))</f>
        <v>0</v>
      </c>
      <c r="CR12" s="745">
        <f t="shared" si="22"/>
        <v>0</v>
      </c>
      <c r="CS12" s="745">
        <f t="shared" si="22"/>
        <v>0</v>
      </c>
      <c r="CT12" s="745">
        <f t="shared" si="22"/>
        <v>0</v>
      </c>
      <c r="CU12" s="745">
        <f t="shared" si="22"/>
        <v>0</v>
      </c>
      <c r="CV12" s="745">
        <f t="shared" si="22"/>
        <v>0</v>
      </c>
      <c r="CW12" s="745">
        <f t="shared" si="22"/>
        <v>0</v>
      </c>
      <c r="CX12" s="745">
        <f t="shared" si="22"/>
        <v>0</v>
      </c>
      <c r="CY12" s="745">
        <f t="shared" si="22"/>
        <v>0</v>
      </c>
      <c r="CZ12" s="745">
        <f t="shared" si="22"/>
        <v>0</v>
      </c>
      <c r="DA12" s="745">
        <f t="shared" si="22"/>
        <v>0</v>
      </c>
      <c r="DB12" s="745">
        <f t="shared" si="22"/>
        <v>0</v>
      </c>
      <c r="DC12" s="745">
        <f t="shared" si="22"/>
        <v>0</v>
      </c>
      <c r="DD12" s="745">
        <f t="shared" si="22"/>
        <v>0</v>
      </c>
      <c r="DE12" s="745">
        <f t="shared" si="22"/>
        <v>0</v>
      </c>
      <c r="DF12" s="745">
        <f t="shared" si="22"/>
        <v>0</v>
      </c>
      <c r="DG12" s="745">
        <f t="shared" si="22"/>
        <v>0</v>
      </c>
      <c r="DH12" s="745">
        <f t="shared" si="22"/>
        <v>0</v>
      </c>
      <c r="DI12" s="745">
        <f t="shared" si="22"/>
        <v>0</v>
      </c>
      <c r="DJ12" s="745">
        <f t="shared" si="22"/>
        <v>0</v>
      </c>
      <c r="DK12" s="745">
        <f t="shared" si="22"/>
        <v>0</v>
      </c>
      <c r="DL12" s="745">
        <f t="shared" si="22"/>
        <v>0</v>
      </c>
      <c r="DM12" s="745">
        <f t="shared" si="22"/>
        <v>0</v>
      </c>
      <c r="DN12" s="745">
        <f t="shared" si="22"/>
        <v>0</v>
      </c>
      <c r="DO12" s="745">
        <f t="shared" si="22"/>
        <v>0</v>
      </c>
      <c r="DP12" s="745">
        <f t="shared" si="22"/>
        <v>0</v>
      </c>
      <c r="DQ12" s="745">
        <f t="shared" si="22"/>
        <v>0</v>
      </c>
      <c r="DR12" s="745">
        <f t="shared" si="22"/>
        <v>0</v>
      </c>
      <c r="DS12" s="745">
        <f t="shared" si="22"/>
        <v>0</v>
      </c>
      <c r="DT12" s="745">
        <f t="shared" si="22"/>
        <v>0</v>
      </c>
      <c r="DU12" s="745">
        <f t="shared" si="22"/>
        <v>0</v>
      </c>
      <c r="DV12" s="745">
        <f t="shared" si="22"/>
        <v>0</v>
      </c>
      <c r="DW12" s="745">
        <f t="shared" ref="DW12:FB12" si="23">IF(DW$11&gt;=DESIGN_LIFE,DV12,IF(AND(DW$11&gt;0,$CK12&lt;&gt;0),IF(INT((DW$11)/(DESIGN_LIFE/$CK12))=((DW$11)/(DESIGN_LIFE/$CK12)),$CM12+DV12,DV12),DV12))</f>
        <v>0</v>
      </c>
      <c r="DX12" s="745">
        <f t="shared" si="23"/>
        <v>0</v>
      </c>
      <c r="DY12" s="745">
        <f t="shared" si="23"/>
        <v>0</v>
      </c>
      <c r="DZ12" s="745">
        <f t="shared" si="23"/>
        <v>0</v>
      </c>
      <c r="EA12" s="745">
        <f t="shared" si="23"/>
        <v>0</v>
      </c>
      <c r="EB12" s="745">
        <f t="shared" si="23"/>
        <v>0</v>
      </c>
      <c r="EC12" s="745">
        <f t="shared" si="23"/>
        <v>0</v>
      </c>
      <c r="ED12" s="745">
        <f t="shared" si="23"/>
        <v>0</v>
      </c>
      <c r="EE12" s="745">
        <f t="shared" si="23"/>
        <v>0</v>
      </c>
      <c r="EF12" s="745">
        <f t="shared" si="23"/>
        <v>0</v>
      </c>
      <c r="EG12" s="745">
        <f t="shared" si="23"/>
        <v>0</v>
      </c>
      <c r="EH12" s="745">
        <f t="shared" si="23"/>
        <v>0</v>
      </c>
      <c r="EI12" s="745">
        <f t="shared" si="23"/>
        <v>0</v>
      </c>
      <c r="EJ12" s="745">
        <f t="shared" si="23"/>
        <v>0</v>
      </c>
      <c r="EK12" s="745">
        <f t="shared" si="23"/>
        <v>0</v>
      </c>
      <c r="EL12" s="745">
        <f t="shared" si="23"/>
        <v>0</v>
      </c>
      <c r="EM12" s="745">
        <f t="shared" si="23"/>
        <v>0</v>
      </c>
      <c r="EN12" s="745">
        <f t="shared" si="23"/>
        <v>0</v>
      </c>
      <c r="EO12" s="745">
        <f t="shared" si="23"/>
        <v>0</v>
      </c>
      <c r="EP12" s="745">
        <f t="shared" si="23"/>
        <v>0</v>
      </c>
      <c r="EQ12" s="745">
        <f t="shared" si="23"/>
        <v>0</v>
      </c>
      <c r="ER12" s="745">
        <f t="shared" si="23"/>
        <v>0</v>
      </c>
      <c r="ES12" s="745">
        <f t="shared" si="23"/>
        <v>0</v>
      </c>
      <c r="ET12" s="745">
        <f t="shared" si="23"/>
        <v>0</v>
      </c>
      <c r="EU12" s="745">
        <f t="shared" si="23"/>
        <v>0</v>
      </c>
      <c r="EV12" s="745">
        <f t="shared" si="23"/>
        <v>0</v>
      </c>
      <c r="EW12" s="745">
        <f t="shared" si="23"/>
        <v>0</v>
      </c>
      <c r="EX12" s="745">
        <f t="shared" si="23"/>
        <v>0</v>
      </c>
      <c r="EY12" s="745">
        <f t="shared" si="23"/>
        <v>0</v>
      </c>
      <c r="EZ12" s="745">
        <f t="shared" si="23"/>
        <v>0</v>
      </c>
      <c r="FA12" s="745">
        <f t="shared" si="23"/>
        <v>0</v>
      </c>
      <c r="FB12" s="745">
        <f t="shared" si="23"/>
        <v>0</v>
      </c>
      <c r="FC12" s="745">
        <f t="shared" ref="FC12:GH12" si="24">IF(FC$11&gt;=DESIGN_LIFE,FB12,IF(AND(FC$11&gt;0,$CK12&lt;&gt;0),IF(INT((FC$11)/(DESIGN_LIFE/$CK12))=((FC$11)/(DESIGN_LIFE/$CK12)),$CM12+FB12,FB12),FB12))</f>
        <v>0</v>
      </c>
      <c r="FD12" s="745">
        <f t="shared" si="24"/>
        <v>0</v>
      </c>
      <c r="FE12" s="745">
        <f t="shared" si="24"/>
        <v>0</v>
      </c>
      <c r="FF12" s="745">
        <f t="shared" si="24"/>
        <v>0</v>
      </c>
      <c r="FG12" s="745">
        <f t="shared" si="24"/>
        <v>0</v>
      </c>
      <c r="FH12" s="745">
        <f t="shared" si="24"/>
        <v>0</v>
      </c>
      <c r="FI12" s="745">
        <f t="shared" si="24"/>
        <v>0</v>
      </c>
      <c r="FJ12" s="745">
        <f t="shared" si="24"/>
        <v>0</v>
      </c>
      <c r="FK12" s="745">
        <f t="shared" si="24"/>
        <v>0</v>
      </c>
      <c r="FL12" s="745">
        <f t="shared" si="24"/>
        <v>0</v>
      </c>
      <c r="FM12" s="745">
        <f t="shared" si="24"/>
        <v>0</v>
      </c>
      <c r="FN12" s="745">
        <f t="shared" si="24"/>
        <v>0</v>
      </c>
      <c r="FO12" s="745">
        <f t="shared" si="24"/>
        <v>0</v>
      </c>
      <c r="FP12" s="745">
        <f t="shared" si="24"/>
        <v>0</v>
      </c>
      <c r="FQ12" s="745">
        <f t="shared" si="24"/>
        <v>0</v>
      </c>
      <c r="FR12" s="745">
        <f t="shared" si="24"/>
        <v>0</v>
      </c>
      <c r="FS12" s="745">
        <f t="shared" si="24"/>
        <v>0</v>
      </c>
      <c r="FT12" s="745">
        <f t="shared" si="24"/>
        <v>0</v>
      </c>
      <c r="FU12" s="745">
        <f t="shared" si="24"/>
        <v>0</v>
      </c>
      <c r="FV12" s="745">
        <f t="shared" si="24"/>
        <v>0</v>
      </c>
      <c r="FW12" s="745">
        <f t="shared" si="24"/>
        <v>0</v>
      </c>
      <c r="FX12" s="745">
        <f t="shared" si="24"/>
        <v>0</v>
      </c>
      <c r="FY12" s="745">
        <f t="shared" si="24"/>
        <v>0</v>
      </c>
      <c r="FZ12" s="745">
        <f t="shared" si="24"/>
        <v>0</v>
      </c>
      <c r="GA12" s="745">
        <f t="shared" si="24"/>
        <v>0</v>
      </c>
      <c r="GB12" s="745">
        <f t="shared" si="24"/>
        <v>0</v>
      </c>
      <c r="GC12" s="745">
        <f t="shared" si="24"/>
        <v>0</v>
      </c>
      <c r="GD12" s="745">
        <f t="shared" si="24"/>
        <v>0</v>
      </c>
      <c r="GE12" s="745">
        <f t="shared" si="24"/>
        <v>0</v>
      </c>
      <c r="GF12" s="745">
        <f t="shared" si="24"/>
        <v>0</v>
      </c>
      <c r="GG12" s="745">
        <f t="shared" si="24"/>
        <v>0</v>
      </c>
      <c r="GH12" s="745">
        <f t="shared" si="24"/>
        <v>0</v>
      </c>
      <c r="GI12" s="745">
        <f t="shared" ref="GI12:HG12" si="25">IF(GI$11&gt;=DESIGN_LIFE,GH12,IF(AND(GI$11&gt;0,$CK12&lt;&gt;0),IF(INT((GI$11)/(DESIGN_LIFE/$CK12))=((GI$11)/(DESIGN_LIFE/$CK12)),$CM12+GH12,GH12),GH12))</f>
        <v>0</v>
      </c>
      <c r="GJ12" s="745">
        <f t="shared" si="25"/>
        <v>0</v>
      </c>
      <c r="GK12" s="745">
        <f t="shared" si="25"/>
        <v>0</v>
      </c>
      <c r="GL12" s="745">
        <f t="shared" si="25"/>
        <v>0</v>
      </c>
      <c r="GM12" s="745">
        <f t="shared" si="25"/>
        <v>0</v>
      </c>
      <c r="GN12" s="745">
        <f t="shared" si="25"/>
        <v>0</v>
      </c>
      <c r="GO12" s="745">
        <f t="shared" si="25"/>
        <v>0</v>
      </c>
      <c r="GP12" s="745">
        <f t="shared" si="25"/>
        <v>0</v>
      </c>
      <c r="GQ12" s="745">
        <f t="shared" si="25"/>
        <v>0</v>
      </c>
      <c r="GR12" s="745">
        <f t="shared" si="25"/>
        <v>0</v>
      </c>
      <c r="GS12" s="745">
        <f t="shared" si="25"/>
        <v>0</v>
      </c>
      <c r="GT12" s="745">
        <f t="shared" si="25"/>
        <v>0</v>
      </c>
      <c r="GU12" s="745">
        <f t="shared" si="25"/>
        <v>0</v>
      </c>
      <c r="GV12" s="745">
        <f t="shared" si="25"/>
        <v>0</v>
      </c>
      <c r="GW12" s="745">
        <f t="shared" si="25"/>
        <v>0</v>
      </c>
      <c r="GX12" s="745">
        <f t="shared" si="25"/>
        <v>0</v>
      </c>
      <c r="GY12" s="745">
        <f t="shared" si="25"/>
        <v>0</v>
      </c>
      <c r="GZ12" s="745">
        <f t="shared" si="25"/>
        <v>0</v>
      </c>
      <c r="HA12" s="745">
        <f t="shared" si="25"/>
        <v>0</v>
      </c>
      <c r="HB12" s="745">
        <f t="shared" si="25"/>
        <v>0</v>
      </c>
      <c r="HC12" s="745">
        <f t="shared" si="25"/>
        <v>0</v>
      </c>
      <c r="HD12" s="745">
        <f t="shared" si="25"/>
        <v>0</v>
      </c>
      <c r="HE12" s="745">
        <f t="shared" si="25"/>
        <v>0</v>
      </c>
      <c r="HF12" s="745">
        <f t="shared" si="25"/>
        <v>0</v>
      </c>
      <c r="HG12" s="745">
        <f t="shared" si="25"/>
        <v>0</v>
      </c>
      <c r="HH12" s="185"/>
      <c r="HI12" s="745"/>
    </row>
    <row r="13" spans="1:217" ht="20.100000000000001" customHeight="1">
      <c r="A13" s="519" t="str">
        <f t="shared" si="10"/>
        <v>LST_STR_ELEMENT</v>
      </c>
      <c r="B13" s="357"/>
      <c r="C13" s="115"/>
      <c r="D13" s="116"/>
      <c r="E13" s="117"/>
      <c r="F13" s="116"/>
      <c r="G13" s="350" t="e">
        <f>IF(TYPOLOGY = "Bridge", _xlfn.XLOOKUP($E13, BRIDGE_STR_ELEMENT, 'MATERIAL DATA'!$R$36:$R$74,,), _xlfn.XLOOKUP($BL13, 'LIFECYCLE MATERIAL DATA'!$A$5:$A$104, 'LIFECYCLE MATERIAL DATA'!$Q$5:$Q$104,,))</f>
        <v>#N/A</v>
      </c>
      <c r="H13" s="630"/>
      <c r="I13" s="631"/>
      <c r="J13" s="736"/>
      <c r="K13" s="116"/>
      <c r="L13" s="95"/>
      <c r="M13" s="358"/>
      <c r="N13" s="156">
        <f>IFERROR(SUM(O13:V13,X13),"")</f>
        <v>0</v>
      </c>
      <c r="O13" s="157" t="str">
        <f t="shared" ref="O13:O43" si="26">IFERROR(IF($I13="Yes","",$BX13),"")</f>
        <v/>
      </c>
      <c r="P13" s="158" t="str">
        <f t="shared" ref="P13:P43" si="27">IFERROR(IF($I13="Yes","",$BY13),"")</f>
        <v/>
      </c>
      <c r="Q13" s="158" t="str" cm="1">
        <f t="array" ref="Q13">IFERROR(_xlfn.IFS(AND($I13 = "Yes", $J13 =1),(($BX13+$BU13)/($J13) + ($BY13+$BR13 +$BZ13)),AND($I13 = "Yes", $J13 &gt;1), (($BX13+$BU13)/($J13) + ($BY13*2 +$BZ13)) ), "")</f>
        <v/>
      </c>
      <c r="R13" s="158" t="str">
        <f t="shared" si="11"/>
        <v/>
      </c>
      <c r="S13" s="159">
        <f t="shared" ref="S13:S43" si="28">IF($I13="Yes","",(SUM(O13:P13,R13,T13:V13)+X13)*$CI13)</f>
        <v>0</v>
      </c>
      <c r="T13" s="159" t="str">
        <f t="shared" si="12"/>
        <v/>
      </c>
      <c r="U13" s="158" t="str">
        <f>IFERROR(IF($I13="Yes","",$BS13),"")</f>
        <v/>
      </c>
      <c r="V13" s="396" t="str">
        <f t="shared" ref="V13:V43" si="29">IFERROR(IF($I13="Yes","",$BT13),"")</f>
        <v/>
      </c>
      <c r="W13" s="156" t="str">
        <f t="shared" si="13"/>
        <v/>
      </c>
      <c r="X13" s="160">
        <f t="shared" si="14"/>
        <v>0</v>
      </c>
      <c r="Y13" s="274" t="s">
        <v>415</v>
      </c>
      <c r="Z13" s="745" t="str">
        <f>'MATERIAL DATA'!$Q37</f>
        <v>1.1.2 Secondary members (cross-beams, bracing, etc.)</v>
      </c>
      <c r="AA13" s="768">
        <f t="shared" ref="AA13:AA37" si="30">SUMIF($E$12:$E$43,Z13,$O$12:$O$43) + SUMIF($E$12:$E$43,Z13,$P$12:$P$43) + SUMIF($E$12:$E$43,Z13,$R$12:$R$43) + SUMIF($E$12:$E$43,Z13,$Q$12:$Q$43)</f>
        <v>0</v>
      </c>
      <c r="AB13" s="745"/>
      <c r="AC13" s="199" t="str">
        <f>'MATERIAL DATA'!Q11</f>
        <v>1.1 Foundations (incl. pile caps)</v>
      </c>
      <c r="AD13" s="754">
        <f ca="1">SUMIF($E$12:$E$45,AC13,$O$12:$O$45)+SUMIF($E$12:$E$45,AC13,$P$12:$P$45)+SUMIF($E$12:$E$45,AC13,R$12:$R$45) +SUMIF($E$12:$E$45, AC13, $Q$12:$Q$43)</f>
        <v>0</v>
      </c>
      <c r="AE13" s="745"/>
      <c r="AF13" s="185"/>
      <c r="AG13" s="745"/>
      <c r="AH13" s="776" t="s">
        <v>799</v>
      </c>
      <c r="AI13" s="745"/>
      <c r="AJ13" s="751" t="s">
        <v>855</v>
      </c>
      <c r="AK13" s="749" t="s">
        <v>1</v>
      </c>
      <c r="AL13" s="745"/>
      <c r="AM13" s="745"/>
      <c r="AN13" s="749" t="s">
        <v>411</v>
      </c>
      <c r="AO13" s="749" t="s">
        <v>306</v>
      </c>
      <c r="AP13" s="745"/>
      <c r="AQ13" s="745"/>
      <c r="AR13" s="748"/>
      <c r="AS13" s="761"/>
      <c r="AT13" s="761"/>
      <c r="AU13" s="185" t="s">
        <v>651</v>
      </c>
      <c r="AV13" s="745" t="s">
        <v>727</v>
      </c>
      <c r="AW13" s="777" t="s">
        <v>726</v>
      </c>
      <c r="AX13" s="770"/>
      <c r="AY13" s="770" t="s">
        <v>719</v>
      </c>
      <c r="AZ13" s="745" t="s">
        <v>727</v>
      </c>
      <c r="BA13" s="777" t="s">
        <v>726</v>
      </c>
      <c r="BB13" s="761"/>
      <c r="BC13" s="770" t="s">
        <v>641</v>
      </c>
      <c r="BD13" s="745" t="s">
        <v>727</v>
      </c>
      <c r="BE13" s="777" t="s">
        <v>726</v>
      </c>
      <c r="BF13" s="761"/>
      <c r="BG13" s="761"/>
      <c r="BH13" s="749"/>
      <c r="BI13" s="379"/>
      <c r="BJ13" s="748"/>
      <c r="BK13" s="209" t="str">
        <f>IF(B13="Concrete","C_",IF(B13="Steel","S_",IF(B13="Timber","T_",IF(B13="Other","O_",IF(B13="Custom_EPD","E_",IF(B13="_","ER","ER"))))))</f>
        <v>ER</v>
      </c>
      <c r="BL13" s="209" t="str">
        <f t="shared" si="15"/>
        <v xml:space="preserve"> -  - </v>
      </c>
      <c r="BM13" s="745" t="str" cm="1">
        <f t="array" ref="BM13">_xlfn.IFS(OR(AND(TYPOLOGY &lt;&gt; "Bridge", B13="concrete",D13&lt;&gt;"Reinforced - 150mm hollow core slab"),C13="Concrete_EPD",),"Reinforcement",(OR(AND(TYPOLOGY="Bridge",B13="concrete",D13&lt;&gt;"Reinforced - 150mm hollow core slab"),C13="Concrete_EPD",)),"Bridge_Reinforcement",TRUE, "No_Reinforcement")</f>
        <v>No_Reinforcement</v>
      </c>
      <c r="BN13" s="186" t="e">
        <f>_xlfn.XLOOKUP($BL13,'LIFECYCLE MATERIAL DATA'!$A$5:$A$104,'LIFECYCLE MATERIAL DATA'!$D$5:$D$104,)</f>
        <v>#N/A</v>
      </c>
      <c r="BO13" s="186">
        <f>IFERROR(IF(M13&lt;&gt;0,_xlfn.XLOOKUP(M13,'Custom Data'!S16:S45,'Custom Data'!T16:T45,,-1),0),0)</f>
        <v>0</v>
      </c>
      <c r="BP13" s="186">
        <f t="shared" si="16"/>
        <v>0</v>
      </c>
      <c r="BQ13" s="846" t="str">
        <f t="shared" si="17"/>
        <v>ER</v>
      </c>
      <c r="BR13" s="745" t="str">
        <f>IFERROR(_xlfn.XLOOKUP($BL13,'LIFECYCLE MATERIAL DATA'!$A$5:$A$104,'LIFECYCLE MATERIAL DATA'!$I$5:$I$104,,)*($BQ13/1000)+_xlfn.XLOOKUP('Project Info'!$C$15,'LIFECYCLE MATERIAL DATA'!$A$5:$A$104,'LIFECYCLE MATERIAL DATA'!$I$5:$I$104,,)*($BP13/1000),"")</f>
        <v/>
      </c>
      <c r="BS13" s="745" t="str">
        <f>IFERROR(_xlfn.XLOOKUP($BL13,'LIFECYCLE MATERIAL DATA'!$A$5:$A$104, 'LIFECYCLE MATERIAL DATA'!$J$5:$J$104,,)*($BQ13/1000)+_xlfn.XLOOKUP('Project Info'!$C$15,'LIFECYCLE MATERIAL DATA'!$A$5:$A$104,'LIFECYCLE MATERIAL DATA'!$J$5:$J$104,,)*($BP13/1000),"")</f>
        <v/>
      </c>
      <c r="BT13" s="745" t="str">
        <f>IFERROR(_xlfn.XLOOKUP($BL13,'LIFECYCLE MATERIAL DATA'!$A$5:$A$104, 'LIFECYCLE MATERIAL DATA'!$K$5:$K$104,,)*($BQ13/1000),"")</f>
        <v/>
      </c>
      <c r="BU13" s="185" t="str">
        <f>IFERROR(_xlfn.XLOOKUP($BL13,'LIFECYCLE MATERIAL DATA'!$A$5:$A$104,'LIFECYCLE MATERIAL DATA'!$L$5:$L$104,,)*($BQ13/1000)+_xlfn.XLOOKUP('Project Info'!$C$15,'LIFECYCLE MATERIAL DATA'!$A$5:$A$104,'LIFECYCLE MATERIAL DATA'!$L$5:$L$104,,)*($BP13/1000),"")</f>
        <v/>
      </c>
      <c r="BV13" s="745" t="str">
        <f t="shared" ref="BV13:BV45" si="31">IF(OR($E13=$AC$12, $E13=$AC$13, $E13=$AC$14, $E13=$Z$27, $E13=$Z$28, $E13=$Z$29),"Excavation","")</f>
        <v/>
      </c>
      <c r="BW13" s="745" t="str">
        <f>IF($K13='MATERIAL DATA'!$O$5,$L13, IF($K13='MATERIAL DATA'!$O$6,$L13/(1000*'Scheme 1'!$BN13),""))</f>
        <v/>
      </c>
      <c r="BX13" s="745" t="str">
        <f>IFERROR(((_xlfn.XLOOKUP($BL13,'LIFECYCLE MATERIAL DATA'!$A$5:$A$104,'LIFECYCLE MATERIAL DATA'!$F$5:$F$104,,))*$BQ13/1000+_xlfn.XLOOKUP('Project Info'!$C$15,'LIFECYCLE MATERIAL DATA'!$A$5:$A$104,'LIFECYCLE MATERIAL DATA'!$F$5:$F$104,,)*$BP13/1000),"")</f>
        <v/>
      </c>
      <c r="BY13" s="771" t="str">
        <f>IFERROR((_xlfn.XLOOKUP($BL13,'LIFECYCLE MATERIAL DATA'!$A$5:$A$104,'LIFECYCLE MATERIAL DATA'!$G$5:$G$104,,)*$BQ13/1000++_xlfn.XLOOKUP('Project Info'!$C$15,'LIFECYCLE MATERIAL DATA'!$A$5:$A$104,'LIFECYCLE MATERIAL DATA'!$G$5:$G$104,,)*$BP13/1000),"")</f>
        <v/>
      </c>
      <c r="BZ13" s="745" t="str">
        <f>IFERROR(_xlfn.XLOOKUP('Scheme 1'!$BL13,'LIFECYCLE MATERIAL DATA'!$A$5:$A$104,'LIFECYCLE MATERIAL DATA'!$H$5:$H$104,,)*SUM($BX13+$BY13+$CB13+$CC13), "")</f>
        <v/>
      </c>
      <c r="CA13" s="185"/>
      <c r="CB13" s="743" t="str">
        <f>IFERROR((_xlfn.XLOOKUP($BL13,'LIFECYCLE MATERIAL DATA'!$A$5:$A$104, 'LIFECYCLE MATERIAL DATA'!$M$5:$M$104)*$BQ13/1000++_xlfn.XLOOKUP('Project Info'!$C$15,'LIFECYCLE MATERIAL DATA'!$A$5:$A$104,'LIFECYCLE MATERIAL DATA'!$M$5:$M$104)*$BP13/1000),"")</f>
        <v/>
      </c>
      <c r="CC13" s="745">
        <f>IFERROR(IF(OR($B13="Timber",$C13="Timber_EPD", $C13="Bamboo"),_xlfn.XLOOKUP($BL13,'LIFECYCLE MATERIAL DATA Master'!$A$5:$A$104,'LIFECYCLE MATERIAL DATA Master'!$E$5:$E$104,,)*$BQ13,0),"")/1000</f>
        <v>0</v>
      </c>
      <c r="CD13" s="185" t="str">
        <f>IFERROR((_xlfn.XLOOKUP($BL13,'LIFECYCLE MATERIAL DATA'!$A$5:$A$104,'LIFECYCLE MATERIAL DATA'!$N$5:$N$104,,)*$BQ13/1000++_xlfn.XLOOKUP('Project Info'!$C$15,'LIFECYCLE MATERIAL DATA'!$A$5:$A$104,'LIFECYCLE MATERIAL DATA'!$N$5:$N$104,,)*$BP13/1000),"")</f>
        <v/>
      </c>
      <c r="CE13" s="745" t="str">
        <f>Targets!A17</f>
        <v>RIBA Domestic Target (301)</v>
      </c>
      <c r="CF13" s="209" t="str">
        <f>Targets!B17</f>
        <v>Residential</v>
      </c>
      <c r="CG13" s="778">
        <f>Targets!C17</f>
        <v>300.625</v>
      </c>
      <c r="CH13" s="772">
        <f>IFERROR(1+_xlfn.XLOOKUP($BL13,'LIFECYCLE MATERIAL DATA'!$A$5:$A$104,'LIFECYCLE MATERIAL DATA'!$H$5:$H$104,,),0)</f>
        <v>0</v>
      </c>
      <c r="CI13" s="765">
        <f t="shared" si="18"/>
        <v>0</v>
      </c>
      <c r="CJ13" s="773">
        <f t="shared" si="19"/>
        <v>0</v>
      </c>
      <c r="CK13" s="774">
        <f t="shared" si="20"/>
        <v>0</v>
      </c>
      <c r="CL13" s="767">
        <f t="shared" ref="CL13:CL43" si="32">$CJ13*$K$8</f>
        <v>0</v>
      </c>
      <c r="CM13" s="775">
        <f t="shared" ref="CM13:CM43" si="33">$CL13+$CJ13</f>
        <v>0</v>
      </c>
      <c r="CN13" s="769">
        <v>0</v>
      </c>
      <c r="CO13" s="745">
        <f t="shared" si="21"/>
        <v>0</v>
      </c>
      <c r="CP13" s="745">
        <f t="shared" si="21"/>
        <v>0</v>
      </c>
      <c r="CQ13" s="745">
        <f t="shared" ref="CQ13:DV13" si="34">IF(CQ$11&gt;=DESIGN_LIFE,CP13,IF(AND(CQ$11&gt;0,$CK13&lt;&gt;0),IF(INT((CQ$11)/(DESIGN_LIFE/$CK13))=((CQ$11)/(DESIGN_LIFE/$CK13)),$CM13+CP13,CP13),CP13))</f>
        <v>0</v>
      </c>
      <c r="CR13" s="745">
        <f t="shared" si="34"/>
        <v>0</v>
      </c>
      <c r="CS13" s="745">
        <f t="shared" si="34"/>
        <v>0</v>
      </c>
      <c r="CT13" s="745">
        <f t="shared" si="34"/>
        <v>0</v>
      </c>
      <c r="CU13" s="745">
        <f t="shared" si="34"/>
        <v>0</v>
      </c>
      <c r="CV13" s="745">
        <f t="shared" si="34"/>
        <v>0</v>
      </c>
      <c r="CW13" s="745">
        <f t="shared" si="34"/>
        <v>0</v>
      </c>
      <c r="CX13" s="745">
        <f t="shared" si="34"/>
        <v>0</v>
      </c>
      <c r="CY13" s="745">
        <f t="shared" si="34"/>
        <v>0</v>
      </c>
      <c r="CZ13" s="745">
        <f t="shared" si="34"/>
        <v>0</v>
      </c>
      <c r="DA13" s="745">
        <f t="shared" si="34"/>
        <v>0</v>
      </c>
      <c r="DB13" s="745">
        <f t="shared" si="34"/>
        <v>0</v>
      </c>
      <c r="DC13" s="745">
        <f t="shared" si="34"/>
        <v>0</v>
      </c>
      <c r="DD13" s="745">
        <f t="shared" si="34"/>
        <v>0</v>
      </c>
      <c r="DE13" s="745">
        <f t="shared" si="34"/>
        <v>0</v>
      </c>
      <c r="DF13" s="745">
        <f t="shared" si="34"/>
        <v>0</v>
      </c>
      <c r="DG13" s="745">
        <f t="shared" si="34"/>
        <v>0</v>
      </c>
      <c r="DH13" s="745">
        <f t="shared" si="34"/>
        <v>0</v>
      </c>
      <c r="DI13" s="745">
        <f t="shared" si="34"/>
        <v>0</v>
      </c>
      <c r="DJ13" s="745">
        <f t="shared" si="34"/>
        <v>0</v>
      </c>
      <c r="DK13" s="745">
        <f t="shared" si="34"/>
        <v>0</v>
      </c>
      <c r="DL13" s="745">
        <f t="shared" si="34"/>
        <v>0</v>
      </c>
      <c r="DM13" s="745">
        <f t="shared" si="34"/>
        <v>0</v>
      </c>
      <c r="DN13" s="745">
        <f t="shared" si="34"/>
        <v>0</v>
      </c>
      <c r="DO13" s="745">
        <f t="shared" si="34"/>
        <v>0</v>
      </c>
      <c r="DP13" s="745">
        <f t="shared" si="34"/>
        <v>0</v>
      </c>
      <c r="DQ13" s="745">
        <f t="shared" si="34"/>
        <v>0</v>
      </c>
      <c r="DR13" s="745">
        <f t="shared" si="34"/>
        <v>0</v>
      </c>
      <c r="DS13" s="745">
        <f t="shared" si="34"/>
        <v>0</v>
      </c>
      <c r="DT13" s="745">
        <f t="shared" si="34"/>
        <v>0</v>
      </c>
      <c r="DU13" s="745">
        <f t="shared" si="34"/>
        <v>0</v>
      </c>
      <c r="DV13" s="745">
        <f t="shared" si="34"/>
        <v>0</v>
      </c>
      <c r="DW13" s="745">
        <f t="shared" ref="DW13:FB13" si="35">IF(DW$11&gt;=DESIGN_LIFE,DV13,IF(AND(DW$11&gt;0,$CK13&lt;&gt;0),IF(INT((DW$11)/(DESIGN_LIFE/$CK13))=((DW$11)/(DESIGN_LIFE/$CK13)),$CM13+DV13,DV13),DV13))</f>
        <v>0</v>
      </c>
      <c r="DX13" s="745">
        <f t="shared" si="35"/>
        <v>0</v>
      </c>
      <c r="DY13" s="745">
        <f t="shared" si="35"/>
        <v>0</v>
      </c>
      <c r="DZ13" s="745">
        <f t="shared" si="35"/>
        <v>0</v>
      </c>
      <c r="EA13" s="745">
        <f t="shared" si="35"/>
        <v>0</v>
      </c>
      <c r="EB13" s="745">
        <f t="shared" si="35"/>
        <v>0</v>
      </c>
      <c r="EC13" s="745">
        <f t="shared" si="35"/>
        <v>0</v>
      </c>
      <c r="ED13" s="745">
        <f t="shared" si="35"/>
        <v>0</v>
      </c>
      <c r="EE13" s="745">
        <f t="shared" si="35"/>
        <v>0</v>
      </c>
      <c r="EF13" s="745">
        <f t="shared" si="35"/>
        <v>0</v>
      </c>
      <c r="EG13" s="745">
        <f t="shared" si="35"/>
        <v>0</v>
      </c>
      <c r="EH13" s="745">
        <f t="shared" si="35"/>
        <v>0</v>
      </c>
      <c r="EI13" s="745">
        <f t="shared" si="35"/>
        <v>0</v>
      </c>
      <c r="EJ13" s="745">
        <f t="shared" si="35"/>
        <v>0</v>
      </c>
      <c r="EK13" s="745">
        <f t="shared" si="35"/>
        <v>0</v>
      </c>
      <c r="EL13" s="745">
        <f t="shared" si="35"/>
        <v>0</v>
      </c>
      <c r="EM13" s="745">
        <f t="shared" si="35"/>
        <v>0</v>
      </c>
      <c r="EN13" s="745">
        <f t="shared" si="35"/>
        <v>0</v>
      </c>
      <c r="EO13" s="745">
        <f t="shared" si="35"/>
        <v>0</v>
      </c>
      <c r="EP13" s="745">
        <f t="shared" si="35"/>
        <v>0</v>
      </c>
      <c r="EQ13" s="745">
        <f t="shared" si="35"/>
        <v>0</v>
      </c>
      <c r="ER13" s="745">
        <f t="shared" si="35"/>
        <v>0</v>
      </c>
      <c r="ES13" s="745">
        <f t="shared" si="35"/>
        <v>0</v>
      </c>
      <c r="ET13" s="745">
        <f t="shared" si="35"/>
        <v>0</v>
      </c>
      <c r="EU13" s="745">
        <f t="shared" si="35"/>
        <v>0</v>
      </c>
      <c r="EV13" s="745">
        <f t="shared" si="35"/>
        <v>0</v>
      </c>
      <c r="EW13" s="745">
        <f t="shared" si="35"/>
        <v>0</v>
      </c>
      <c r="EX13" s="745">
        <f t="shared" si="35"/>
        <v>0</v>
      </c>
      <c r="EY13" s="745">
        <f t="shared" si="35"/>
        <v>0</v>
      </c>
      <c r="EZ13" s="745">
        <f t="shared" si="35"/>
        <v>0</v>
      </c>
      <c r="FA13" s="745">
        <f t="shared" si="35"/>
        <v>0</v>
      </c>
      <c r="FB13" s="745">
        <f t="shared" si="35"/>
        <v>0</v>
      </c>
      <c r="FC13" s="745">
        <f t="shared" ref="FC13:GH13" si="36">IF(FC$11&gt;=DESIGN_LIFE,FB13,IF(AND(FC$11&gt;0,$CK13&lt;&gt;0),IF(INT((FC$11)/(DESIGN_LIFE/$CK13))=((FC$11)/(DESIGN_LIFE/$CK13)),$CM13+FB13,FB13),FB13))</f>
        <v>0</v>
      </c>
      <c r="FD13" s="745">
        <f t="shared" si="36"/>
        <v>0</v>
      </c>
      <c r="FE13" s="745">
        <f t="shared" si="36"/>
        <v>0</v>
      </c>
      <c r="FF13" s="745">
        <f t="shared" si="36"/>
        <v>0</v>
      </c>
      <c r="FG13" s="745">
        <f t="shared" si="36"/>
        <v>0</v>
      </c>
      <c r="FH13" s="745">
        <f t="shared" si="36"/>
        <v>0</v>
      </c>
      <c r="FI13" s="745">
        <f t="shared" si="36"/>
        <v>0</v>
      </c>
      <c r="FJ13" s="745">
        <f t="shared" si="36"/>
        <v>0</v>
      </c>
      <c r="FK13" s="745">
        <f t="shared" si="36"/>
        <v>0</v>
      </c>
      <c r="FL13" s="745">
        <f t="shared" si="36"/>
        <v>0</v>
      </c>
      <c r="FM13" s="745">
        <f t="shared" si="36"/>
        <v>0</v>
      </c>
      <c r="FN13" s="745">
        <f t="shared" si="36"/>
        <v>0</v>
      </c>
      <c r="FO13" s="745">
        <f t="shared" si="36"/>
        <v>0</v>
      </c>
      <c r="FP13" s="745">
        <f t="shared" si="36"/>
        <v>0</v>
      </c>
      <c r="FQ13" s="745">
        <f t="shared" si="36"/>
        <v>0</v>
      </c>
      <c r="FR13" s="745">
        <f t="shared" si="36"/>
        <v>0</v>
      </c>
      <c r="FS13" s="745">
        <f t="shared" si="36"/>
        <v>0</v>
      </c>
      <c r="FT13" s="745">
        <f t="shared" si="36"/>
        <v>0</v>
      </c>
      <c r="FU13" s="745">
        <f t="shared" si="36"/>
        <v>0</v>
      </c>
      <c r="FV13" s="745">
        <f t="shared" si="36"/>
        <v>0</v>
      </c>
      <c r="FW13" s="745">
        <f t="shared" si="36"/>
        <v>0</v>
      </c>
      <c r="FX13" s="745">
        <f t="shared" si="36"/>
        <v>0</v>
      </c>
      <c r="FY13" s="745">
        <f t="shared" si="36"/>
        <v>0</v>
      </c>
      <c r="FZ13" s="745">
        <f t="shared" si="36"/>
        <v>0</v>
      </c>
      <c r="GA13" s="745">
        <f t="shared" si="36"/>
        <v>0</v>
      </c>
      <c r="GB13" s="745">
        <f t="shared" si="36"/>
        <v>0</v>
      </c>
      <c r="GC13" s="745">
        <f t="shared" si="36"/>
        <v>0</v>
      </c>
      <c r="GD13" s="745">
        <f t="shared" si="36"/>
        <v>0</v>
      </c>
      <c r="GE13" s="745">
        <f t="shared" si="36"/>
        <v>0</v>
      </c>
      <c r="GF13" s="745">
        <f t="shared" si="36"/>
        <v>0</v>
      </c>
      <c r="GG13" s="745">
        <f t="shared" si="36"/>
        <v>0</v>
      </c>
      <c r="GH13" s="745">
        <f t="shared" si="36"/>
        <v>0</v>
      </c>
      <c r="GI13" s="745">
        <f t="shared" ref="GI13:HG13" si="37">IF(GI$11&gt;=DESIGN_LIFE,GH13,IF(AND(GI$11&gt;0,$CK13&lt;&gt;0),IF(INT((GI$11)/(DESIGN_LIFE/$CK13))=((GI$11)/(DESIGN_LIFE/$CK13)),$CM13+GH13,GH13),GH13))</f>
        <v>0</v>
      </c>
      <c r="GJ13" s="745">
        <f t="shared" si="37"/>
        <v>0</v>
      </c>
      <c r="GK13" s="745">
        <f t="shared" si="37"/>
        <v>0</v>
      </c>
      <c r="GL13" s="745">
        <f t="shared" si="37"/>
        <v>0</v>
      </c>
      <c r="GM13" s="745">
        <f t="shared" si="37"/>
        <v>0</v>
      </c>
      <c r="GN13" s="745">
        <f t="shared" si="37"/>
        <v>0</v>
      </c>
      <c r="GO13" s="745">
        <f t="shared" si="37"/>
        <v>0</v>
      </c>
      <c r="GP13" s="745">
        <f t="shared" si="37"/>
        <v>0</v>
      </c>
      <c r="GQ13" s="745">
        <f t="shared" si="37"/>
        <v>0</v>
      </c>
      <c r="GR13" s="745">
        <f t="shared" si="37"/>
        <v>0</v>
      </c>
      <c r="GS13" s="745">
        <f t="shared" si="37"/>
        <v>0</v>
      </c>
      <c r="GT13" s="745">
        <f t="shared" si="37"/>
        <v>0</v>
      </c>
      <c r="GU13" s="745">
        <f t="shared" si="37"/>
        <v>0</v>
      </c>
      <c r="GV13" s="745">
        <f t="shared" si="37"/>
        <v>0</v>
      </c>
      <c r="GW13" s="745">
        <f t="shared" si="37"/>
        <v>0</v>
      </c>
      <c r="GX13" s="745">
        <f t="shared" si="37"/>
        <v>0</v>
      </c>
      <c r="GY13" s="745">
        <f t="shared" si="37"/>
        <v>0</v>
      </c>
      <c r="GZ13" s="745">
        <f t="shared" si="37"/>
        <v>0</v>
      </c>
      <c r="HA13" s="745">
        <f t="shared" si="37"/>
        <v>0</v>
      </c>
      <c r="HB13" s="745">
        <f t="shared" si="37"/>
        <v>0</v>
      </c>
      <c r="HC13" s="745">
        <f t="shared" si="37"/>
        <v>0</v>
      </c>
      <c r="HD13" s="745">
        <f t="shared" si="37"/>
        <v>0</v>
      </c>
      <c r="HE13" s="745">
        <f t="shared" si="37"/>
        <v>0</v>
      </c>
      <c r="HF13" s="745">
        <f t="shared" si="37"/>
        <v>0</v>
      </c>
      <c r="HG13" s="745">
        <f t="shared" si="37"/>
        <v>0</v>
      </c>
      <c r="HH13" s="185"/>
      <c r="HI13" s="745"/>
    </row>
    <row r="14" spans="1:217" ht="20.100000000000001" customHeight="1">
      <c r="A14" s="520" t="str">
        <f t="shared" si="10"/>
        <v>LST_STR_ELEMENT</v>
      </c>
      <c r="B14" s="357"/>
      <c r="C14" s="115"/>
      <c r="D14" s="116"/>
      <c r="E14" s="117"/>
      <c r="F14" s="116"/>
      <c r="G14" s="350" t="e">
        <f>IF(TYPOLOGY = "Bridge", _xlfn.XLOOKUP($E14, BRIDGE_STR_ELEMENT, 'MATERIAL DATA'!$R$36:$R$74,,), _xlfn.XLOOKUP($BL14, 'LIFECYCLE MATERIAL DATA'!$A$5:$A$104, 'LIFECYCLE MATERIAL DATA'!$Q$5:$Q$104,,))</f>
        <v>#N/A</v>
      </c>
      <c r="H14" s="630"/>
      <c r="I14" s="631"/>
      <c r="J14" s="736"/>
      <c r="K14" s="116"/>
      <c r="L14" s="95"/>
      <c r="M14" s="358"/>
      <c r="N14" s="156">
        <f t="shared" ref="N14:N45" si="38">IFERROR(SUM(O14:V14,X14),"")</f>
        <v>0</v>
      </c>
      <c r="O14" s="157" t="str">
        <f t="shared" si="26"/>
        <v/>
      </c>
      <c r="P14" s="158" t="str">
        <f t="shared" si="27"/>
        <v/>
      </c>
      <c r="Q14" s="158" t="str" cm="1">
        <f t="array" ref="Q14">IFERROR(_xlfn.IFS(AND($I14 = "Yes", $J14 =1),(($BX14+$BU14)/($J14) + ($BY14+$BR14 +$BZ14)),AND($I14 = "Yes", $J14 &gt;1), (($BX14+$BU14)/($J14) + ($BY14*2 +$BZ14)) ), "")</f>
        <v/>
      </c>
      <c r="R14" s="158" t="str">
        <f t="shared" si="11"/>
        <v/>
      </c>
      <c r="S14" s="159">
        <f t="shared" si="28"/>
        <v>0</v>
      </c>
      <c r="T14" s="159" t="str">
        <f t="shared" si="12"/>
        <v/>
      </c>
      <c r="U14" s="158" t="str">
        <f t="shared" ref="U14:U43" si="39">IFERROR(IF($I14="Yes","",$BS14),"")</f>
        <v/>
      </c>
      <c r="V14" s="396" t="str">
        <f t="shared" si="29"/>
        <v/>
      </c>
      <c r="W14" s="156" t="str">
        <f t="shared" si="13"/>
        <v/>
      </c>
      <c r="X14" s="160">
        <f t="shared" si="14"/>
        <v>0</v>
      </c>
      <c r="Y14" s="274" t="s">
        <v>415</v>
      </c>
      <c r="Z14" s="745" t="str">
        <f>'MATERIAL DATA'!$Q38</f>
        <v>1.1.3 Deck</v>
      </c>
      <c r="AA14" s="768">
        <f t="shared" si="30"/>
        <v>0</v>
      </c>
      <c r="AB14" s="745"/>
      <c r="AC14" s="199" t="str">
        <f>'MATERIAL DATA'!Q12</f>
        <v>1.2.1 Lowest slab</v>
      </c>
      <c r="AD14" s="754">
        <f ca="1">SUMIF($E$12:$E$45,AC14,$O$12:$O$45)+SUMIF($E$12:$E$45,AC14,$P$12:$P$45)+SUMIF($E$12:$E$45,AC14,R$12:$R$45) +SUMIF($E$12:$E$45, AC14, $Q$12:$Q$43)</f>
        <v>0</v>
      </c>
      <c r="AE14" s="185"/>
      <c r="AF14" s="185"/>
      <c r="AG14" s="185"/>
      <c r="AH14" s="745" t="s">
        <v>398</v>
      </c>
      <c r="AI14" s="779">
        <f ca="1">SUM(AD12)</f>
        <v>0</v>
      </c>
      <c r="AJ14" s="780">
        <f ca="1">BA43</f>
        <v>0</v>
      </c>
      <c r="AK14" s="745" t="s">
        <v>2</v>
      </c>
      <c r="AL14" s="781">
        <f>SUMIF($B$12:$B$43,"Concrete",$BQ$12:$BQ$43)+SUMIF($C$12:$C$43,"Concrete_EPD",$BQ$12:$BQ$43)</f>
        <v>0</v>
      </c>
      <c r="AM14" s="745"/>
      <c r="AN14" s="745" t="s">
        <v>307</v>
      </c>
      <c r="AO14" s="745">
        <f>BF43</f>
        <v>0</v>
      </c>
      <c r="AP14" s="745"/>
      <c r="AQ14" s="745"/>
      <c r="AR14" s="756"/>
      <c r="AS14" s="782"/>
      <c r="AT14" s="782"/>
      <c r="AU14" s="743" t="s">
        <v>715</v>
      </c>
      <c r="AV14" s="755">
        <f>Q51*K8</f>
        <v>0</v>
      </c>
      <c r="AW14" s="756">
        <f>AV14+Q51</f>
        <v>0</v>
      </c>
      <c r="AX14" s="755"/>
      <c r="AY14" s="743" t="s">
        <v>715</v>
      </c>
      <c r="AZ14" s="754" t="e">
        <f>AZ25*K8</f>
        <v>#DIV/0!</v>
      </c>
      <c r="BA14" s="756" t="e">
        <f>AZ14+AZ25</f>
        <v>#DIV/0!</v>
      </c>
      <c r="BB14" s="745"/>
      <c r="BC14" s="743" t="s">
        <v>715</v>
      </c>
      <c r="BD14" s="754" t="e">
        <f>BD25*K8</f>
        <v>#DIV/0!</v>
      </c>
      <c r="BE14" s="756" t="e">
        <f>BD14+BD25</f>
        <v>#DIV/0!</v>
      </c>
      <c r="BF14" s="745"/>
      <c r="BG14" s="745"/>
      <c r="BH14" s="745"/>
      <c r="BI14" s="375"/>
      <c r="BJ14" s="745"/>
      <c r="BK14" s="209" t="str">
        <f>IF(B14="Concrete","C_",IF(B14="Steel","S_",IF(B14="Timber","T_",IF(B14="Other","O_",IF(B14="Custom_EPD","E_",IF(B14="_","ER","ER"))))))</f>
        <v>ER</v>
      </c>
      <c r="BL14" s="209" t="str">
        <f t="shared" si="15"/>
        <v xml:space="preserve"> -  - </v>
      </c>
      <c r="BM14" s="745" t="str" cm="1">
        <f t="array" ref="BM14">_xlfn.IFS(OR(AND(TYPOLOGY &lt;&gt; "Bridge", B14="concrete",D14&lt;&gt;"Reinforced - 150mm hollow core slab"),C14="Concrete_EPD",),"Reinforcement",(OR(AND(TYPOLOGY="Bridge",B14="concrete",D14&lt;&gt;"Reinforced - 150mm hollow core slab"),C14="Concrete_EPD",)),"Bridge_Reinforcement",TRUE, "No_Reinforcement")</f>
        <v>No_Reinforcement</v>
      </c>
      <c r="BN14" s="186" t="e">
        <f>_xlfn.XLOOKUP($BL14,'LIFECYCLE MATERIAL DATA'!$A$5:$A$104,'LIFECYCLE MATERIAL DATA'!$D$5:$D$104,)</f>
        <v>#N/A</v>
      </c>
      <c r="BO14" s="186">
        <f>IFERROR(IF(M14&lt;&gt;0,_xlfn.XLOOKUP(M14,'Custom Data'!S16:S45,'Custom Data'!T16:T45,,-1),0),0)</f>
        <v>0</v>
      </c>
      <c r="BP14" s="186">
        <f t="shared" si="16"/>
        <v>0</v>
      </c>
      <c r="BQ14" s="846" t="str">
        <f t="shared" si="17"/>
        <v>ER</v>
      </c>
      <c r="BR14" s="745" t="str">
        <f>IFERROR(_xlfn.XLOOKUP($BL14,'LIFECYCLE MATERIAL DATA'!$A$5:$A$104,'LIFECYCLE MATERIAL DATA'!$I$5:$I$104,,)*($BQ14/1000)+_xlfn.XLOOKUP('Project Info'!$C$15,'LIFECYCLE MATERIAL DATA'!$A$5:$A$104,'LIFECYCLE MATERIAL DATA'!$I$5:$I$104,,)*($BP14/1000),"")</f>
        <v/>
      </c>
      <c r="BS14" s="745" t="str">
        <f>IFERROR(_xlfn.XLOOKUP($BL14,'LIFECYCLE MATERIAL DATA'!$A$5:$A$104, 'LIFECYCLE MATERIAL DATA'!$J$5:$J$104,,)*($BQ14/1000)+_xlfn.XLOOKUP('Project Info'!$C$15,'LIFECYCLE MATERIAL DATA'!$A$5:$A$104,'LIFECYCLE MATERIAL DATA'!$J$5:$J$104,,)*($BP14/1000),"")</f>
        <v/>
      </c>
      <c r="BT14" s="745" t="str">
        <f>IFERROR(_xlfn.XLOOKUP($BL14,'LIFECYCLE MATERIAL DATA'!$A$5:$A$104, 'LIFECYCLE MATERIAL DATA'!$K$5:$K$104,,)*($BQ14/1000),"")</f>
        <v/>
      </c>
      <c r="BU14" s="185" t="str">
        <f>IFERROR(_xlfn.XLOOKUP($BL14,'LIFECYCLE MATERIAL DATA'!$A$5:$A$104,'LIFECYCLE MATERIAL DATA'!$L$5:$L$104,,)*($BQ14/1000)+_xlfn.XLOOKUP('Project Info'!$C$15,'LIFECYCLE MATERIAL DATA'!$A$5:$A$104,'LIFECYCLE MATERIAL DATA'!$L$5:$L$104,,)*($BP14/1000),"")</f>
        <v/>
      </c>
      <c r="BV14" s="745" t="str">
        <f t="shared" si="31"/>
        <v/>
      </c>
      <c r="BW14" s="745" t="str">
        <f>IF($K14='MATERIAL DATA'!$O$5,$L14, IF($K14='MATERIAL DATA'!$O$6,$L14/(1000*'Scheme 1'!$BN14),""))</f>
        <v/>
      </c>
      <c r="BX14" s="745" t="str">
        <f>IFERROR(((_xlfn.XLOOKUP($BL14,'LIFECYCLE MATERIAL DATA'!$A$5:$A$104,'LIFECYCLE MATERIAL DATA'!$F$5:$F$104,,))*$BQ14/1000+_xlfn.XLOOKUP('Project Info'!$C$15,'LIFECYCLE MATERIAL DATA'!$A$5:$A$104,'LIFECYCLE MATERIAL DATA'!$F$5:$F$104,,)*$BP14/1000),"")</f>
        <v/>
      </c>
      <c r="BY14" s="771" t="str">
        <f>IFERROR((_xlfn.XLOOKUP($BL14,'LIFECYCLE MATERIAL DATA'!$A$5:$A$104,'LIFECYCLE MATERIAL DATA'!$G$5:$G$104,,)*$BQ14/1000++_xlfn.XLOOKUP('Project Info'!$C$15,'LIFECYCLE MATERIAL DATA'!$A$5:$A$104,'LIFECYCLE MATERIAL DATA'!$G$5:$G$104,,)*$BP14/1000),"")</f>
        <v/>
      </c>
      <c r="BZ14" s="745" t="str">
        <f>IFERROR(_xlfn.XLOOKUP('Scheme 1'!$BL14,'LIFECYCLE MATERIAL DATA'!$A$5:$A$104,'LIFECYCLE MATERIAL DATA'!$H$5:$H$104,,)*SUM($BX14+$BY14+$CB14+$CC14), "")</f>
        <v/>
      </c>
      <c r="CA14" s="185"/>
      <c r="CB14" s="743" t="str">
        <f>IFERROR((_xlfn.XLOOKUP($BL14,'LIFECYCLE MATERIAL DATA'!$A$5:$A$104, 'LIFECYCLE MATERIAL DATA'!$M$5:$M$104)*$BQ14/1000++_xlfn.XLOOKUP('Project Info'!$C$15,'LIFECYCLE MATERIAL DATA'!$A$5:$A$104,'LIFECYCLE MATERIAL DATA'!$M$5:$M$104)*$BP14/1000),"")</f>
        <v/>
      </c>
      <c r="CC14" s="745">
        <f>IFERROR(IF(OR($B14="Timber",$C14="Timber_EPD", $C14="Bamboo"),_xlfn.XLOOKUP($BL14,'LIFECYCLE MATERIAL DATA Master'!$A$5:$A$104,'LIFECYCLE MATERIAL DATA Master'!$E$5:$E$104,,)*$BQ14,0),"")/1000</f>
        <v>0</v>
      </c>
      <c r="CD14" s="185" t="str">
        <f>IFERROR((_xlfn.XLOOKUP($BL14,'LIFECYCLE MATERIAL DATA'!$A$5:$A$104,'LIFECYCLE MATERIAL DATA'!$N$5:$N$104,,)*$BQ14/1000++_xlfn.XLOOKUP('Project Info'!$C$15,'LIFECYCLE MATERIAL DATA'!$A$5:$A$104,'LIFECYCLE MATERIAL DATA'!$N$5:$N$104,,)*$BP14/1000),"")</f>
        <v/>
      </c>
      <c r="CE14" s="745" t="str">
        <f>Targets!A18</f>
        <v>RIBA Commercial Target (234)</v>
      </c>
      <c r="CF14" s="209" t="str">
        <f>Targets!B18</f>
        <v>Commercial</v>
      </c>
      <c r="CG14" s="778">
        <f>Targets!C18</f>
        <v>234</v>
      </c>
      <c r="CH14" s="772">
        <f>IFERROR(1+_xlfn.XLOOKUP($BL14,'LIFECYCLE MATERIAL DATA'!$A$5:$A$104,'LIFECYCLE MATERIAL DATA'!$H$5:$H$104,,),0)</f>
        <v>0</v>
      </c>
      <c r="CI14" s="765">
        <f t="shared" si="18"/>
        <v>0</v>
      </c>
      <c r="CJ14" s="773">
        <f t="shared" si="19"/>
        <v>0</v>
      </c>
      <c r="CK14" s="774">
        <f t="shared" si="20"/>
        <v>0</v>
      </c>
      <c r="CL14" s="767">
        <f t="shared" si="32"/>
        <v>0</v>
      </c>
      <c r="CM14" s="775">
        <f t="shared" si="33"/>
        <v>0</v>
      </c>
      <c r="CN14" s="769">
        <v>0</v>
      </c>
      <c r="CO14" s="745">
        <f t="shared" si="21"/>
        <v>0</v>
      </c>
      <c r="CP14" s="745">
        <f t="shared" si="21"/>
        <v>0</v>
      </c>
      <c r="CQ14" s="745">
        <f t="shared" ref="CQ14:DV14" si="40">IF(CQ$11&gt;=DESIGN_LIFE,CP14,IF(AND(CQ$11&gt;0,$CK14&lt;&gt;0),IF(INT((CQ$11)/(DESIGN_LIFE/$CK14))=((CQ$11)/(DESIGN_LIFE/$CK14)),$CM14+CP14,CP14),CP14))</f>
        <v>0</v>
      </c>
      <c r="CR14" s="745">
        <f t="shared" si="40"/>
        <v>0</v>
      </c>
      <c r="CS14" s="745">
        <f t="shared" si="40"/>
        <v>0</v>
      </c>
      <c r="CT14" s="745">
        <f t="shared" si="40"/>
        <v>0</v>
      </c>
      <c r="CU14" s="745">
        <f t="shared" si="40"/>
        <v>0</v>
      </c>
      <c r="CV14" s="745">
        <f t="shared" si="40"/>
        <v>0</v>
      </c>
      <c r="CW14" s="745">
        <f t="shared" si="40"/>
        <v>0</v>
      </c>
      <c r="CX14" s="745">
        <f t="shared" si="40"/>
        <v>0</v>
      </c>
      <c r="CY14" s="745">
        <f t="shared" si="40"/>
        <v>0</v>
      </c>
      <c r="CZ14" s="745">
        <f t="shared" si="40"/>
        <v>0</v>
      </c>
      <c r="DA14" s="745">
        <f t="shared" si="40"/>
        <v>0</v>
      </c>
      <c r="DB14" s="745">
        <f t="shared" si="40"/>
        <v>0</v>
      </c>
      <c r="DC14" s="745">
        <f t="shared" si="40"/>
        <v>0</v>
      </c>
      <c r="DD14" s="745">
        <f t="shared" si="40"/>
        <v>0</v>
      </c>
      <c r="DE14" s="745">
        <f t="shared" si="40"/>
        <v>0</v>
      </c>
      <c r="DF14" s="745">
        <f t="shared" si="40"/>
        <v>0</v>
      </c>
      <c r="DG14" s="745">
        <f t="shared" si="40"/>
        <v>0</v>
      </c>
      <c r="DH14" s="745">
        <f t="shared" si="40"/>
        <v>0</v>
      </c>
      <c r="DI14" s="745">
        <f t="shared" si="40"/>
        <v>0</v>
      </c>
      <c r="DJ14" s="745">
        <f t="shared" si="40"/>
        <v>0</v>
      </c>
      <c r="DK14" s="745">
        <f t="shared" si="40"/>
        <v>0</v>
      </c>
      <c r="DL14" s="745">
        <f t="shared" si="40"/>
        <v>0</v>
      </c>
      <c r="DM14" s="745">
        <f t="shared" si="40"/>
        <v>0</v>
      </c>
      <c r="DN14" s="745">
        <f t="shared" si="40"/>
        <v>0</v>
      </c>
      <c r="DO14" s="745">
        <f t="shared" si="40"/>
        <v>0</v>
      </c>
      <c r="DP14" s="745">
        <f t="shared" si="40"/>
        <v>0</v>
      </c>
      <c r="DQ14" s="745">
        <f t="shared" si="40"/>
        <v>0</v>
      </c>
      <c r="DR14" s="745">
        <f t="shared" si="40"/>
        <v>0</v>
      </c>
      <c r="DS14" s="745">
        <f t="shared" si="40"/>
        <v>0</v>
      </c>
      <c r="DT14" s="745">
        <f t="shared" si="40"/>
        <v>0</v>
      </c>
      <c r="DU14" s="745">
        <f t="shared" si="40"/>
        <v>0</v>
      </c>
      <c r="DV14" s="745">
        <f t="shared" si="40"/>
        <v>0</v>
      </c>
      <c r="DW14" s="745">
        <f t="shared" ref="DW14:FB14" si="41">IF(DW$11&gt;=DESIGN_LIFE,DV14,IF(AND(DW$11&gt;0,$CK14&lt;&gt;0),IF(INT((DW$11)/(DESIGN_LIFE/$CK14))=((DW$11)/(DESIGN_LIFE/$CK14)),$CM14+DV14,DV14),DV14))</f>
        <v>0</v>
      </c>
      <c r="DX14" s="745">
        <f t="shared" si="41"/>
        <v>0</v>
      </c>
      <c r="DY14" s="745">
        <f t="shared" si="41"/>
        <v>0</v>
      </c>
      <c r="DZ14" s="745">
        <f t="shared" si="41"/>
        <v>0</v>
      </c>
      <c r="EA14" s="745">
        <f t="shared" si="41"/>
        <v>0</v>
      </c>
      <c r="EB14" s="745">
        <f t="shared" si="41"/>
        <v>0</v>
      </c>
      <c r="EC14" s="745">
        <f t="shared" si="41"/>
        <v>0</v>
      </c>
      <c r="ED14" s="745">
        <f t="shared" si="41"/>
        <v>0</v>
      </c>
      <c r="EE14" s="745">
        <f t="shared" si="41"/>
        <v>0</v>
      </c>
      <c r="EF14" s="745">
        <f t="shared" si="41"/>
        <v>0</v>
      </c>
      <c r="EG14" s="745">
        <f t="shared" si="41"/>
        <v>0</v>
      </c>
      <c r="EH14" s="745">
        <f t="shared" si="41"/>
        <v>0</v>
      </c>
      <c r="EI14" s="745">
        <f t="shared" si="41"/>
        <v>0</v>
      </c>
      <c r="EJ14" s="745">
        <f t="shared" si="41"/>
        <v>0</v>
      </c>
      <c r="EK14" s="745">
        <f t="shared" si="41"/>
        <v>0</v>
      </c>
      <c r="EL14" s="745">
        <f t="shared" si="41"/>
        <v>0</v>
      </c>
      <c r="EM14" s="745">
        <f t="shared" si="41"/>
        <v>0</v>
      </c>
      <c r="EN14" s="745">
        <f t="shared" si="41"/>
        <v>0</v>
      </c>
      <c r="EO14" s="745">
        <f t="shared" si="41"/>
        <v>0</v>
      </c>
      <c r="EP14" s="745">
        <f t="shared" si="41"/>
        <v>0</v>
      </c>
      <c r="EQ14" s="745">
        <f t="shared" si="41"/>
        <v>0</v>
      </c>
      <c r="ER14" s="745">
        <f t="shared" si="41"/>
        <v>0</v>
      </c>
      <c r="ES14" s="745">
        <f t="shared" si="41"/>
        <v>0</v>
      </c>
      <c r="ET14" s="745">
        <f t="shared" si="41"/>
        <v>0</v>
      </c>
      <c r="EU14" s="745">
        <f t="shared" si="41"/>
        <v>0</v>
      </c>
      <c r="EV14" s="745">
        <f t="shared" si="41"/>
        <v>0</v>
      </c>
      <c r="EW14" s="745">
        <f t="shared" si="41"/>
        <v>0</v>
      </c>
      <c r="EX14" s="745">
        <f t="shared" si="41"/>
        <v>0</v>
      </c>
      <c r="EY14" s="745">
        <f t="shared" si="41"/>
        <v>0</v>
      </c>
      <c r="EZ14" s="745">
        <f t="shared" si="41"/>
        <v>0</v>
      </c>
      <c r="FA14" s="745">
        <f t="shared" si="41"/>
        <v>0</v>
      </c>
      <c r="FB14" s="745">
        <f t="shared" si="41"/>
        <v>0</v>
      </c>
      <c r="FC14" s="745">
        <f t="shared" ref="FC14:GH14" si="42">IF(FC$11&gt;=DESIGN_LIFE,FB14,IF(AND(FC$11&gt;0,$CK14&lt;&gt;0),IF(INT((FC$11)/(DESIGN_LIFE/$CK14))=((FC$11)/(DESIGN_LIFE/$CK14)),$CM14+FB14,FB14),FB14))</f>
        <v>0</v>
      </c>
      <c r="FD14" s="745">
        <f t="shared" si="42"/>
        <v>0</v>
      </c>
      <c r="FE14" s="745">
        <f t="shared" si="42"/>
        <v>0</v>
      </c>
      <c r="FF14" s="745">
        <f t="shared" si="42"/>
        <v>0</v>
      </c>
      <c r="FG14" s="745">
        <f t="shared" si="42"/>
        <v>0</v>
      </c>
      <c r="FH14" s="745">
        <f t="shared" si="42"/>
        <v>0</v>
      </c>
      <c r="FI14" s="745">
        <f t="shared" si="42"/>
        <v>0</v>
      </c>
      <c r="FJ14" s="745">
        <f t="shared" si="42"/>
        <v>0</v>
      </c>
      <c r="FK14" s="745">
        <f t="shared" si="42"/>
        <v>0</v>
      </c>
      <c r="FL14" s="745">
        <f t="shared" si="42"/>
        <v>0</v>
      </c>
      <c r="FM14" s="745">
        <f t="shared" si="42"/>
        <v>0</v>
      </c>
      <c r="FN14" s="745">
        <f t="shared" si="42"/>
        <v>0</v>
      </c>
      <c r="FO14" s="745">
        <f t="shared" si="42"/>
        <v>0</v>
      </c>
      <c r="FP14" s="745">
        <f t="shared" si="42"/>
        <v>0</v>
      </c>
      <c r="FQ14" s="745">
        <f t="shared" si="42"/>
        <v>0</v>
      </c>
      <c r="FR14" s="745">
        <f t="shared" si="42"/>
        <v>0</v>
      </c>
      <c r="FS14" s="745">
        <f t="shared" si="42"/>
        <v>0</v>
      </c>
      <c r="FT14" s="745">
        <f t="shared" si="42"/>
        <v>0</v>
      </c>
      <c r="FU14" s="745">
        <f t="shared" si="42"/>
        <v>0</v>
      </c>
      <c r="FV14" s="745">
        <f t="shared" si="42"/>
        <v>0</v>
      </c>
      <c r="FW14" s="745">
        <f t="shared" si="42"/>
        <v>0</v>
      </c>
      <c r="FX14" s="745">
        <f t="shared" si="42"/>
        <v>0</v>
      </c>
      <c r="FY14" s="745">
        <f t="shared" si="42"/>
        <v>0</v>
      </c>
      <c r="FZ14" s="745">
        <f t="shared" si="42"/>
        <v>0</v>
      </c>
      <c r="GA14" s="745">
        <f t="shared" si="42"/>
        <v>0</v>
      </c>
      <c r="GB14" s="745">
        <f t="shared" si="42"/>
        <v>0</v>
      </c>
      <c r="GC14" s="745">
        <f t="shared" si="42"/>
        <v>0</v>
      </c>
      <c r="GD14" s="745">
        <f t="shared" si="42"/>
        <v>0</v>
      </c>
      <c r="GE14" s="745">
        <f t="shared" si="42"/>
        <v>0</v>
      </c>
      <c r="GF14" s="745">
        <f t="shared" si="42"/>
        <v>0</v>
      </c>
      <c r="GG14" s="745">
        <f t="shared" si="42"/>
        <v>0</v>
      </c>
      <c r="GH14" s="745">
        <f t="shared" si="42"/>
        <v>0</v>
      </c>
      <c r="GI14" s="745">
        <f t="shared" ref="GI14:HG14" si="43">IF(GI$11&gt;=DESIGN_LIFE,GH14,IF(AND(GI$11&gt;0,$CK14&lt;&gt;0),IF(INT((GI$11)/(DESIGN_LIFE/$CK14))=((GI$11)/(DESIGN_LIFE/$CK14)),$CM14+GH14,GH14),GH14))</f>
        <v>0</v>
      </c>
      <c r="GJ14" s="745">
        <f t="shared" si="43"/>
        <v>0</v>
      </c>
      <c r="GK14" s="745">
        <f t="shared" si="43"/>
        <v>0</v>
      </c>
      <c r="GL14" s="745">
        <f t="shared" si="43"/>
        <v>0</v>
      </c>
      <c r="GM14" s="745">
        <f t="shared" si="43"/>
        <v>0</v>
      </c>
      <c r="GN14" s="745">
        <f t="shared" si="43"/>
        <v>0</v>
      </c>
      <c r="GO14" s="745">
        <f t="shared" si="43"/>
        <v>0</v>
      </c>
      <c r="GP14" s="745">
        <f t="shared" si="43"/>
        <v>0</v>
      </c>
      <c r="GQ14" s="745">
        <f t="shared" si="43"/>
        <v>0</v>
      </c>
      <c r="GR14" s="745">
        <f t="shared" si="43"/>
        <v>0</v>
      </c>
      <c r="GS14" s="745">
        <f t="shared" si="43"/>
        <v>0</v>
      </c>
      <c r="GT14" s="745">
        <f t="shared" si="43"/>
        <v>0</v>
      </c>
      <c r="GU14" s="745">
        <f t="shared" si="43"/>
        <v>0</v>
      </c>
      <c r="GV14" s="745">
        <f t="shared" si="43"/>
        <v>0</v>
      </c>
      <c r="GW14" s="745">
        <f t="shared" si="43"/>
        <v>0</v>
      </c>
      <c r="GX14" s="745">
        <f t="shared" si="43"/>
        <v>0</v>
      </c>
      <c r="GY14" s="745">
        <f t="shared" si="43"/>
        <v>0</v>
      </c>
      <c r="GZ14" s="745">
        <f t="shared" si="43"/>
        <v>0</v>
      </c>
      <c r="HA14" s="745">
        <f t="shared" si="43"/>
        <v>0</v>
      </c>
      <c r="HB14" s="745">
        <f t="shared" si="43"/>
        <v>0</v>
      </c>
      <c r="HC14" s="745">
        <f t="shared" si="43"/>
        <v>0</v>
      </c>
      <c r="HD14" s="745">
        <f t="shared" si="43"/>
        <v>0</v>
      </c>
      <c r="HE14" s="745">
        <f t="shared" si="43"/>
        <v>0</v>
      </c>
      <c r="HF14" s="745">
        <f t="shared" si="43"/>
        <v>0</v>
      </c>
      <c r="HG14" s="745">
        <f t="shared" si="43"/>
        <v>0</v>
      </c>
      <c r="HH14" s="185"/>
      <c r="HI14" s="745"/>
    </row>
    <row r="15" spans="1:217" ht="20.100000000000001" customHeight="1">
      <c r="A15" s="520" t="str">
        <f t="shared" si="10"/>
        <v>LST_STR_ELEMENT</v>
      </c>
      <c r="B15" s="357"/>
      <c r="C15" s="115"/>
      <c r="D15" s="116"/>
      <c r="E15" s="117"/>
      <c r="F15" s="116"/>
      <c r="G15" s="350" t="e">
        <f>IF(TYPOLOGY = "Bridge", _xlfn.XLOOKUP($E15, BRIDGE_STR_ELEMENT, 'MATERIAL DATA'!$R$36:$R$74,,), _xlfn.XLOOKUP($BL15, 'LIFECYCLE MATERIAL DATA'!$A$5:$A$104, 'LIFECYCLE MATERIAL DATA'!$Q$5:$Q$104,,))</f>
        <v>#N/A</v>
      </c>
      <c r="H15" s="630"/>
      <c r="I15" s="631"/>
      <c r="J15" s="736"/>
      <c r="K15" s="116"/>
      <c r="L15" s="95"/>
      <c r="M15" s="358"/>
      <c r="N15" s="156">
        <f t="shared" si="38"/>
        <v>0</v>
      </c>
      <c r="O15" s="157" t="str">
        <f t="shared" si="26"/>
        <v/>
      </c>
      <c r="P15" s="158" t="str">
        <f t="shared" si="27"/>
        <v/>
      </c>
      <c r="Q15" s="158" t="str" cm="1">
        <f t="array" ref="Q15">IFERROR(_xlfn.IFS(AND($I15 = "Yes", $J15 =1),(($BX15+$BU15)/($J15) + ($BY15+$BR15 +$BZ15)),AND($I15 = "Yes", $J15 &gt;1), (($BX15+$BU15)/($J15) + ($BY15*2 +$BZ15)) ), "")</f>
        <v/>
      </c>
      <c r="R15" s="158" t="str">
        <f t="shared" si="11"/>
        <v/>
      </c>
      <c r="S15" s="159">
        <f t="shared" si="28"/>
        <v>0</v>
      </c>
      <c r="T15" s="159" t="str">
        <f>IFERROR(IF($I15="Yes","",$BR15),"")</f>
        <v/>
      </c>
      <c r="U15" s="158" t="str">
        <f t="shared" si="39"/>
        <v/>
      </c>
      <c r="V15" s="396" t="str">
        <f t="shared" si="29"/>
        <v/>
      </c>
      <c r="W15" s="156" t="str">
        <f t="shared" si="13"/>
        <v/>
      </c>
      <c r="X15" s="160">
        <f t="shared" si="14"/>
        <v>0</v>
      </c>
      <c r="Y15" s="274" t="s">
        <v>415</v>
      </c>
      <c r="Z15" s="745" t="str">
        <f>'MATERIAL DATA'!$Q39</f>
        <v>1.2.1 Truss</v>
      </c>
      <c r="AA15" s="768">
        <f t="shared" si="30"/>
        <v>0</v>
      </c>
      <c r="AB15" s="745"/>
      <c r="AC15" s="199" t="str">
        <f>'MATERIAL DATA'!Q13</f>
        <v>1.2.2 Suspended slabs</v>
      </c>
      <c r="AD15" s="754">
        <f ca="1">SUMIF($E$12:$E$45,AC15,$O$12:$O$45)+SUMIF($E$12:$E$45,AC15,$P$12:$P$45)+SUMIF($E$12:$E$45,AC15,R$12:$R$45) +SUMIF($E$12:$E$45, AC15, $Q$12:$Q$43)</f>
        <v>0</v>
      </c>
      <c r="AE15" s="745"/>
      <c r="AF15" s="185"/>
      <c r="AG15" s="185"/>
      <c r="AH15" s="745" t="s">
        <v>851</v>
      </c>
      <c r="AI15" s="779">
        <f ca="1">SUM(AD13,AD14,AD15,AD16)</f>
        <v>0</v>
      </c>
      <c r="AJ15" s="780">
        <f t="shared" ref="AJ15:AJ21" ca="1" si="44">BA44</f>
        <v>0</v>
      </c>
      <c r="AK15" s="745" t="s">
        <v>14</v>
      </c>
      <c r="AL15" s="781">
        <f>SUMIF($B$12:$B$43,"Steel",$BQ$12:$BQ$43)+SUMIF($C$12:$C$43,"Steel_EPD",$BQ$12:$BQ$43)+SUM($BP$12:$BP$43)</f>
        <v>0</v>
      </c>
      <c r="AM15" s="745"/>
      <c r="AN15" s="745" t="s">
        <v>308</v>
      </c>
      <c r="AO15" s="745">
        <f t="shared" ref="AO15:AO28" si="45">BF44</f>
        <v>0</v>
      </c>
      <c r="AP15" s="745"/>
      <c r="AQ15" s="745"/>
      <c r="AR15" s="755"/>
      <c r="AS15" s="755"/>
      <c r="AT15" s="755"/>
      <c r="AU15" s="783" t="s">
        <v>578</v>
      </c>
      <c r="AV15" s="755">
        <f>K8*U51</f>
        <v>0</v>
      </c>
      <c r="AW15" s="756">
        <f>AV15+U51</f>
        <v>0</v>
      </c>
      <c r="AX15" s="756"/>
      <c r="AY15" s="783" t="s">
        <v>578</v>
      </c>
      <c r="AZ15" s="755">
        <f>AZ26*K8</f>
        <v>0</v>
      </c>
      <c r="BA15" s="756">
        <f>AZ15+AZ26</f>
        <v>0</v>
      </c>
      <c r="BB15" s="745"/>
      <c r="BC15" s="783" t="s">
        <v>578</v>
      </c>
      <c r="BD15" s="755">
        <f>BD26*K8</f>
        <v>0</v>
      </c>
      <c r="BE15" s="756">
        <f>BD15+BD26</f>
        <v>0</v>
      </c>
      <c r="BF15" s="745"/>
      <c r="BG15" s="745"/>
      <c r="BH15" s="745"/>
      <c r="BI15" s="375"/>
      <c r="BJ15" s="745"/>
      <c r="BK15" s="209" t="str">
        <f t="shared" ref="BK15:BK28" si="46">IF(B15="Concrete","C_",IF(B15="Steel","S_",IF(B15="Timber","T_",IF(B15="Other","O_",IF(B15="Custom EPD","E_",IF(B15="_","ER","ER"))))))</f>
        <v>ER</v>
      </c>
      <c r="BL15" s="209" t="str">
        <f t="shared" si="15"/>
        <v xml:space="preserve"> -  - </v>
      </c>
      <c r="BM15" s="745" t="str" cm="1">
        <f t="array" ref="BM15">_xlfn.IFS(OR(AND(TYPOLOGY &lt;&gt; "Bridge", B15="concrete",D15&lt;&gt;"Reinforced - 150mm hollow core slab"),C15="Concrete_EPD",),"Reinforcement",(OR(AND(TYPOLOGY="Bridge",B15="concrete",D15&lt;&gt;"Reinforced - 150mm hollow core slab"),C15="Concrete_EPD",)),"Bridge_Reinforcement",TRUE, "No_Reinforcement")</f>
        <v>No_Reinforcement</v>
      </c>
      <c r="BN15" s="186" t="e">
        <f>_xlfn.XLOOKUP($BL15,'LIFECYCLE MATERIAL DATA'!$A$5:$A$104,'LIFECYCLE MATERIAL DATA'!$D$5:$D$104,)</f>
        <v>#N/A</v>
      </c>
      <c r="BO15" s="186">
        <f>IFERROR(IF(M15&lt;&gt;0,_xlfn.XLOOKUP(M15,'Custom Data'!S16:S45,'Custom Data'!T16:T45,,-1),0),0)</f>
        <v>0</v>
      </c>
      <c r="BP15" s="186">
        <f t="shared" si="16"/>
        <v>0</v>
      </c>
      <c r="BQ15" s="846" t="str">
        <f t="shared" si="17"/>
        <v>ER</v>
      </c>
      <c r="BR15" s="745" t="str">
        <f>IFERROR(_xlfn.XLOOKUP($BL15,'LIFECYCLE MATERIAL DATA'!$A$5:$A$104,'LIFECYCLE MATERIAL DATA'!$I$5:$I$104,,)*($BQ15/1000)+_xlfn.XLOOKUP('Project Info'!$C$15,'LIFECYCLE MATERIAL DATA'!$A$5:$A$104,'LIFECYCLE MATERIAL DATA'!$I$5:$I$104,,)*($BP15/1000),"")</f>
        <v/>
      </c>
      <c r="BS15" s="745" t="str">
        <f>IFERROR(_xlfn.XLOOKUP($BL15,'LIFECYCLE MATERIAL DATA'!$A$5:$A$104, 'LIFECYCLE MATERIAL DATA'!$J$5:$J$104,,)*($BQ15/1000)+_xlfn.XLOOKUP('Project Info'!$C$15,'LIFECYCLE MATERIAL DATA'!$A$5:$A$104,'LIFECYCLE MATERIAL DATA'!$J$5:$J$104,,)*($BP15/1000),"")</f>
        <v/>
      </c>
      <c r="BT15" s="745" t="str">
        <f>IFERROR(_xlfn.XLOOKUP($BL15,'LIFECYCLE MATERIAL DATA'!$A$5:$A$104, 'LIFECYCLE MATERIAL DATA'!$K$5:$K$104,,)*($BQ15/1000),"")</f>
        <v/>
      </c>
      <c r="BU15" s="185" t="str">
        <f>IFERROR(_xlfn.XLOOKUP($BL15,'LIFECYCLE MATERIAL DATA'!$A$5:$A$104,'LIFECYCLE MATERIAL DATA'!$L$5:$L$104,,)*($BQ15/1000)+_xlfn.XLOOKUP('Project Info'!$C$15,'LIFECYCLE MATERIAL DATA'!$A$5:$A$104,'LIFECYCLE MATERIAL DATA'!$L$5:$L$104,,)*($BP15/1000),"")</f>
        <v/>
      </c>
      <c r="BV15" s="745" t="str">
        <f t="shared" si="31"/>
        <v/>
      </c>
      <c r="BW15" s="745" t="str">
        <f>IF($K15='MATERIAL DATA'!$O$5,$L15, IF($K15='MATERIAL DATA'!$O$6,$L15/(1000*'Scheme 1'!$BN15),""))</f>
        <v/>
      </c>
      <c r="BX15" s="745" t="str">
        <f>IFERROR(((_xlfn.XLOOKUP($BL15,'LIFECYCLE MATERIAL DATA'!$A$5:$A$104,'LIFECYCLE MATERIAL DATA'!$F$5:$F$104,,))*$BQ15/1000+_xlfn.XLOOKUP('Project Info'!$C$15,'LIFECYCLE MATERIAL DATA'!$A$5:$A$104,'LIFECYCLE MATERIAL DATA'!$F$5:$F$104,,)*$BP15/1000),"")</f>
        <v/>
      </c>
      <c r="BY15" s="771" t="str">
        <f>IFERROR((_xlfn.XLOOKUP($BL15,'LIFECYCLE MATERIAL DATA'!$A$5:$A$104,'LIFECYCLE MATERIAL DATA'!$G$5:$G$104,,)*$BQ15/1000++_xlfn.XLOOKUP('Project Info'!$C$15,'LIFECYCLE MATERIAL DATA'!$A$5:$A$104,'LIFECYCLE MATERIAL DATA'!$G$5:$G$104,,)*$BP15/1000),"")</f>
        <v/>
      </c>
      <c r="BZ15" s="745" t="str">
        <f>IFERROR(_xlfn.XLOOKUP('Scheme 1'!$BL15,'LIFECYCLE MATERIAL DATA'!$A$5:$A$104,'LIFECYCLE MATERIAL DATA'!$H$5:$H$104,,)*SUM($BX15+$BY15+$CB15+$CC15), "")</f>
        <v/>
      </c>
      <c r="CA15" s="185"/>
      <c r="CB15" s="743" t="str">
        <f>IFERROR((_xlfn.XLOOKUP($BL15,'LIFECYCLE MATERIAL DATA'!$A$5:$A$104, 'LIFECYCLE MATERIAL DATA'!$M$5:$M$104)*$BQ15/1000++_xlfn.XLOOKUP('Project Info'!$C$15,'LIFECYCLE MATERIAL DATA'!$A$5:$A$104,'LIFECYCLE MATERIAL DATA'!$M$5:$M$104)*$BP15/1000),"")</f>
        <v/>
      </c>
      <c r="CC15" s="745">
        <f>IFERROR(IF(OR($B15="Timber",$C15="Timber_EPD", $C15="Bamboo"),_xlfn.XLOOKUP($BL15,'LIFECYCLE MATERIAL DATA Master'!$A$5:$A$104,'LIFECYCLE MATERIAL DATA Master'!$E$5:$E$104,,)*$BQ15,0),"")/1000</f>
        <v>0</v>
      </c>
      <c r="CD15" s="185" t="str">
        <f>IFERROR((_xlfn.XLOOKUP($BL15,'LIFECYCLE MATERIAL DATA'!$A$5:$A$104,'LIFECYCLE MATERIAL DATA'!$N$5:$N$104,,)*$BQ15/1000++_xlfn.XLOOKUP('Project Info'!$C$15,'LIFECYCLE MATERIAL DATA'!$A$5:$A$104,'LIFECYCLE MATERIAL DATA'!$N$5:$N$104,,)*$BP15/1000),"")</f>
        <v/>
      </c>
      <c r="CE15" s="745" t="str">
        <f>Targets!A19</f>
        <v>RIBA Education Target (168)</v>
      </c>
      <c r="CF15" s="209" t="str">
        <f>Targets!B19</f>
        <v>Education</v>
      </c>
      <c r="CG15" s="778">
        <f>Targets!C19</f>
        <v>168.48</v>
      </c>
      <c r="CH15" s="772">
        <f>IFERROR(1+_xlfn.XLOOKUP($BL15,'LIFECYCLE MATERIAL DATA'!$A$5:$A$104,'LIFECYCLE MATERIAL DATA'!$H$5:$H$104,,),0)</f>
        <v>0</v>
      </c>
      <c r="CI15" s="765">
        <f t="shared" si="18"/>
        <v>0</v>
      </c>
      <c r="CJ15" s="773">
        <f t="shared" si="19"/>
        <v>0</v>
      </c>
      <c r="CK15" s="774">
        <f t="shared" si="20"/>
        <v>0</v>
      </c>
      <c r="CL15" s="767">
        <f t="shared" si="32"/>
        <v>0</v>
      </c>
      <c r="CM15" s="775">
        <f t="shared" si="33"/>
        <v>0</v>
      </c>
      <c r="CN15" s="769">
        <v>0</v>
      </c>
      <c r="CO15" s="745">
        <f t="shared" si="21"/>
        <v>0</v>
      </c>
      <c r="CP15" s="745">
        <f t="shared" si="21"/>
        <v>0</v>
      </c>
      <c r="CQ15" s="745">
        <f t="shared" ref="CQ15:DV15" si="47">IF(CQ$11&gt;=DESIGN_LIFE,CP15,IF(AND(CQ$11&gt;0,$CK15&lt;&gt;0),IF(INT((CQ$11)/(DESIGN_LIFE/$CK15))=((CQ$11)/(DESIGN_LIFE/$CK15)),$CM15+CP15,CP15),CP15))</f>
        <v>0</v>
      </c>
      <c r="CR15" s="745">
        <f t="shared" si="47"/>
        <v>0</v>
      </c>
      <c r="CS15" s="745">
        <f t="shared" si="47"/>
        <v>0</v>
      </c>
      <c r="CT15" s="745">
        <f t="shared" si="47"/>
        <v>0</v>
      </c>
      <c r="CU15" s="745">
        <f t="shared" si="47"/>
        <v>0</v>
      </c>
      <c r="CV15" s="745">
        <f t="shared" si="47"/>
        <v>0</v>
      </c>
      <c r="CW15" s="745">
        <f t="shared" si="47"/>
        <v>0</v>
      </c>
      <c r="CX15" s="745">
        <f t="shared" si="47"/>
        <v>0</v>
      </c>
      <c r="CY15" s="745">
        <f t="shared" si="47"/>
        <v>0</v>
      </c>
      <c r="CZ15" s="745">
        <f t="shared" si="47"/>
        <v>0</v>
      </c>
      <c r="DA15" s="745">
        <f t="shared" si="47"/>
        <v>0</v>
      </c>
      <c r="DB15" s="745">
        <f t="shared" si="47"/>
        <v>0</v>
      </c>
      <c r="DC15" s="745">
        <f t="shared" si="47"/>
        <v>0</v>
      </c>
      <c r="DD15" s="745">
        <f t="shared" si="47"/>
        <v>0</v>
      </c>
      <c r="DE15" s="745">
        <f t="shared" si="47"/>
        <v>0</v>
      </c>
      <c r="DF15" s="745">
        <f t="shared" si="47"/>
        <v>0</v>
      </c>
      <c r="DG15" s="745">
        <f t="shared" si="47"/>
        <v>0</v>
      </c>
      <c r="DH15" s="745">
        <f t="shared" si="47"/>
        <v>0</v>
      </c>
      <c r="DI15" s="745">
        <f t="shared" si="47"/>
        <v>0</v>
      </c>
      <c r="DJ15" s="745">
        <f t="shared" si="47"/>
        <v>0</v>
      </c>
      <c r="DK15" s="745">
        <f t="shared" si="47"/>
        <v>0</v>
      </c>
      <c r="DL15" s="745">
        <f t="shared" si="47"/>
        <v>0</v>
      </c>
      <c r="DM15" s="745">
        <f t="shared" si="47"/>
        <v>0</v>
      </c>
      <c r="DN15" s="745">
        <f t="shared" si="47"/>
        <v>0</v>
      </c>
      <c r="DO15" s="745">
        <f t="shared" si="47"/>
        <v>0</v>
      </c>
      <c r="DP15" s="745">
        <f t="shared" si="47"/>
        <v>0</v>
      </c>
      <c r="DQ15" s="745">
        <f t="shared" si="47"/>
        <v>0</v>
      </c>
      <c r="DR15" s="745">
        <f t="shared" si="47"/>
        <v>0</v>
      </c>
      <c r="DS15" s="745">
        <f t="shared" si="47"/>
        <v>0</v>
      </c>
      <c r="DT15" s="745">
        <f t="shared" si="47"/>
        <v>0</v>
      </c>
      <c r="DU15" s="745">
        <f t="shared" si="47"/>
        <v>0</v>
      </c>
      <c r="DV15" s="745">
        <f t="shared" si="47"/>
        <v>0</v>
      </c>
      <c r="DW15" s="745">
        <f t="shared" ref="DW15:FB15" si="48">IF(DW$11&gt;=DESIGN_LIFE,DV15,IF(AND(DW$11&gt;0,$CK15&lt;&gt;0),IF(INT((DW$11)/(DESIGN_LIFE/$CK15))=((DW$11)/(DESIGN_LIFE/$CK15)),$CM15+DV15,DV15),DV15))</f>
        <v>0</v>
      </c>
      <c r="DX15" s="745">
        <f t="shared" si="48"/>
        <v>0</v>
      </c>
      <c r="DY15" s="745">
        <f t="shared" si="48"/>
        <v>0</v>
      </c>
      <c r="DZ15" s="745">
        <f t="shared" si="48"/>
        <v>0</v>
      </c>
      <c r="EA15" s="745">
        <f t="shared" si="48"/>
        <v>0</v>
      </c>
      <c r="EB15" s="745">
        <f t="shared" si="48"/>
        <v>0</v>
      </c>
      <c r="EC15" s="745">
        <f t="shared" si="48"/>
        <v>0</v>
      </c>
      <c r="ED15" s="745">
        <f t="shared" si="48"/>
        <v>0</v>
      </c>
      <c r="EE15" s="745">
        <f t="shared" si="48"/>
        <v>0</v>
      </c>
      <c r="EF15" s="745">
        <f t="shared" si="48"/>
        <v>0</v>
      </c>
      <c r="EG15" s="745">
        <f t="shared" si="48"/>
        <v>0</v>
      </c>
      <c r="EH15" s="745">
        <f t="shared" si="48"/>
        <v>0</v>
      </c>
      <c r="EI15" s="745">
        <f t="shared" si="48"/>
        <v>0</v>
      </c>
      <c r="EJ15" s="745">
        <f t="shared" si="48"/>
        <v>0</v>
      </c>
      <c r="EK15" s="745">
        <f t="shared" si="48"/>
        <v>0</v>
      </c>
      <c r="EL15" s="745">
        <f t="shared" si="48"/>
        <v>0</v>
      </c>
      <c r="EM15" s="745">
        <f t="shared" si="48"/>
        <v>0</v>
      </c>
      <c r="EN15" s="745">
        <f t="shared" si="48"/>
        <v>0</v>
      </c>
      <c r="EO15" s="745">
        <f t="shared" si="48"/>
        <v>0</v>
      </c>
      <c r="EP15" s="745">
        <f t="shared" si="48"/>
        <v>0</v>
      </c>
      <c r="EQ15" s="745">
        <f t="shared" si="48"/>
        <v>0</v>
      </c>
      <c r="ER15" s="745">
        <f t="shared" si="48"/>
        <v>0</v>
      </c>
      <c r="ES15" s="745">
        <f t="shared" si="48"/>
        <v>0</v>
      </c>
      <c r="ET15" s="745">
        <f t="shared" si="48"/>
        <v>0</v>
      </c>
      <c r="EU15" s="745">
        <f t="shared" si="48"/>
        <v>0</v>
      </c>
      <c r="EV15" s="745">
        <f t="shared" si="48"/>
        <v>0</v>
      </c>
      <c r="EW15" s="745">
        <f t="shared" si="48"/>
        <v>0</v>
      </c>
      <c r="EX15" s="745">
        <f t="shared" si="48"/>
        <v>0</v>
      </c>
      <c r="EY15" s="745">
        <f t="shared" si="48"/>
        <v>0</v>
      </c>
      <c r="EZ15" s="745">
        <f t="shared" si="48"/>
        <v>0</v>
      </c>
      <c r="FA15" s="745">
        <f t="shared" si="48"/>
        <v>0</v>
      </c>
      <c r="FB15" s="745">
        <f t="shared" si="48"/>
        <v>0</v>
      </c>
      <c r="FC15" s="745">
        <f t="shared" ref="FC15:GH15" si="49">IF(FC$11&gt;=DESIGN_LIFE,FB15,IF(AND(FC$11&gt;0,$CK15&lt;&gt;0),IF(INT((FC$11)/(DESIGN_LIFE/$CK15))=((FC$11)/(DESIGN_LIFE/$CK15)),$CM15+FB15,FB15),FB15))</f>
        <v>0</v>
      </c>
      <c r="FD15" s="745">
        <f t="shared" si="49"/>
        <v>0</v>
      </c>
      <c r="FE15" s="745">
        <f t="shared" si="49"/>
        <v>0</v>
      </c>
      <c r="FF15" s="745">
        <f t="shared" si="49"/>
        <v>0</v>
      </c>
      <c r="FG15" s="745">
        <f t="shared" si="49"/>
        <v>0</v>
      </c>
      <c r="FH15" s="745">
        <f t="shared" si="49"/>
        <v>0</v>
      </c>
      <c r="FI15" s="745">
        <f t="shared" si="49"/>
        <v>0</v>
      </c>
      <c r="FJ15" s="745">
        <f t="shared" si="49"/>
        <v>0</v>
      </c>
      <c r="FK15" s="745">
        <f t="shared" si="49"/>
        <v>0</v>
      </c>
      <c r="FL15" s="745">
        <f t="shared" si="49"/>
        <v>0</v>
      </c>
      <c r="FM15" s="745">
        <f t="shared" si="49"/>
        <v>0</v>
      </c>
      <c r="FN15" s="745">
        <f t="shared" si="49"/>
        <v>0</v>
      </c>
      <c r="FO15" s="745">
        <f t="shared" si="49"/>
        <v>0</v>
      </c>
      <c r="FP15" s="745">
        <f t="shared" si="49"/>
        <v>0</v>
      </c>
      <c r="FQ15" s="745">
        <f t="shared" si="49"/>
        <v>0</v>
      </c>
      <c r="FR15" s="745">
        <f t="shared" si="49"/>
        <v>0</v>
      </c>
      <c r="FS15" s="745">
        <f t="shared" si="49"/>
        <v>0</v>
      </c>
      <c r="FT15" s="745">
        <f t="shared" si="49"/>
        <v>0</v>
      </c>
      <c r="FU15" s="745">
        <f t="shared" si="49"/>
        <v>0</v>
      </c>
      <c r="FV15" s="745">
        <f t="shared" si="49"/>
        <v>0</v>
      </c>
      <c r="FW15" s="745">
        <f t="shared" si="49"/>
        <v>0</v>
      </c>
      <c r="FX15" s="745">
        <f t="shared" si="49"/>
        <v>0</v>
      </c>
      <c r="FY15" s="745">
        <f t="shared" si="49"/>
        <v>0</v>
      </c>
      <c r="FZ15" s="745">
        <f t="shared" si="49"/>
        <v>0</v>
      </c>
      <c r="GA15" s="745">
        <f t="shared" si="49"/>
        <v>0</v>
      </c>
      <c r="GB15" s="745">
        <f t="shared" si="49"/>
        <v>0</v>
      </c>
      <c r="GC15" s="745">
        <f t="shared" si="49"/>
        <v>0</v>
      </c>
      <c r="GD15" s="745">
        <f t="shared" si="49"/>
        <v>0</v>
      </c>
      <c r="GE15" s="745">
        <f t="shared" si="49"/>
        <v>0</v>
      </c>
      <c r="GF15" s="745">
        <f t="shared" si="49"/>
        <v>0</v>
      </c>
      <c r="GG15" s="745">
        <f t="shared" si="49"/>
        <v>0</v>
      </c>
      <c r="GH15" s="745">
        <f t="shared" si="49"/>
        <v>0</v>
      </c>
      <c r="GI15" s="745">
        <f t="shared" ref="GI15:HG15" si="50">IF(GI$11&gt;=DESIGN_LIFE,GH15,IF(AND(GI$11&gt;0,$CK15&lt;&gt;0),IF(INT((GI$11)/(DESIGN_LIFE/$CK15))=((GI$11)/(DESIGN_LIFE/$CK15)),$CM15+GH15,GH15),GH15))</f>
        <v>0</v>
      </c>
      <c r="GJ15" s="745">
        <f t="shared" si="50"/>
        <v>0</v>
      </c>
      <c r="GK15" s="745">
        <f t="shared" si="50"/>
        <v>0</v>
      </c>
      <c r="GL15" s="745">
        <f t="shared" si="50"/>
        <v>0</v>
      </c>
      <c r="GM15" s="745">
        <f t="shared" si="50"/>
        <v>0</v>
      </c>
      <c r="GN15" s="745">
        <f t="shared" si="50"/>
        <v>0</v>
      </c>
      <c r="GO15" s="745">
        <f t="shared" si="50"/>
        <v>0</v>
      </c>
      <c r="GP15" s="745">
        <f t="shared" si="50"/>
        <v>0</v>
      </c>
      <c r="GQ15" s="745">
        <f t="shared" si="50"/>
        <v>0</v>
      </c>
      <c r="GR15" s="745">
        <f t="shared" si="50"/>
        <v>0</v>
      </c>
      <c r="GS15" s="745">
        <f t="shared" si="50"/>
        <v>0</v>
      </c>
      <c r="GT15" s="745">
        <f t="shared" si="50"/>
        <v>0</v>
      </c>
      <c r="GU15" s="745">
        <f t="shared" si="50"/>
        <v>0</v>
      </c>
      <c r="GV15" s="745">
        <f t="shared" si="50"/>
        <v>0</v>
      </c>
      <c r="GW15" s="745">
        <f t="shared" si="50"/>
        <v>0</v>
      </c>
      <c r="GX15" s="745">
        <f t="shared" si="50"/>
        <v>0</v>
      </c>
      <c r="GY15" s="745">
        <f t="shared" si="50"/>
        <v>0</v>
      </c>
      <c r="GZ15" s="745">
        <f t="shared" si="50"/>
        <v>0</v>
      </c>
      <c r="HA15" s="745">
        <f t="shared" si="50"/>
        <v>0</v>
      </c>
      <c r="HB15" s="745">
        <f t="shared" si="50"/>
        <v>0</v>
      </c>
      <c r="HC15" s="745">
        <f t="shared" si="50"/>
        <v>0</v>
      </c>
      <c r="HD15" s="745">
        <f t="shared" si="50"/>
        <v>0</v>
      </c>
      <c r="HE15" s="745">
        <f t="shared" si="50"/>
        <v>0</v>
      </c>
      <c r="HF15" s="745">
        <f t="shared" si="50"/>
        <v>0</v>
      </c>
      <c r="HG15" s="745">
        <f t="shared" si="50"/>
        <v>0</v>
      </c>
      <c r="HH15" s="185"/>
      <c r="HI15" s="745"/>
    </row>
    <row r="16" spans="1:217" ht="20.100000000000001" customHeight="1">
      <c r="A16" s="520" t="str">
        <f t="shared" si="10"/>
        <v>LST_STR_ELEMENT</v>
      </c>
      <c r="B16" s="357"/>
      <c r="C16" s="115"/>
      <c r="D16" s="116"/>
      <c r="E16" s="117"/>
      <c r="F16" s="116"/>
      <c r="G16" s="350" t="e">
        <f>IF(TYPOLOGY = "Bridge", _xlfn.XLOOKUP($E16, BRIDGE_STR_ELEMENT, 'MATERIAL DATA'!$R$36:$R$74,,), _xlfn.XLOOKUP($BL16, 'LIFECYCLE MATERIAL DATA'!$A$5:$A$104, 'LIFECYCLE MATERIAL DATA'!$Q$5:$Q$104,,))</f>
        <v>#N/A</v>
      </c>
      <c r="H16" s="630"/>
      <c r="I16" s="631"/>
      <c r="J16" s="736"/>
      <c r="K16" s="116"/>
      <c r="L16" s="95"/>
      <c r="M16" s="358"/>
      <c r="N16" s="156">
        <f t="shared" si="38"/>
        <v>0</v>
      </c>
      <c r="O16" s="157" t="str">
        <f t="shared" si="26"/>
        <v/>
      </c>
      <c r="P16" s="158" t="str">
        <f t="shared" si="27"/>
        <v/>
      </c>
      <c r="Q16" s="158" t="str" cm="1">
        <f t="array" ref="Q16">IFERROR(_xlfn.IFS(AND($I16 = "Yes", $J16 =1),(($BX16+$BU16)/($J16) + ($BY16+$BR16 +$BZ16)),AND($I16 = "Yes", $J16 &gt;1), (($BX16+$BU16)/($J16) + ($BY16*2 +$BZ16)) ), "")</f>
        <v/>
      </c>
      <c r="R16" s="158" t="str">
        <f t="shared" si="11"/>
        <v/>
      </c>
      <c r="S16" s="159">
        <f t="shared" si="28"/>
        <v>0</v>
      </c>
      <c r="T16" s="159" t="str">
        <f t="shared" si="12"/>
        <v/>
      </c>
      <c r="U16" s="158" t="str">
        <f t="shared" si="39"/>
        <v/>
      </c>
      <c r="V16" s="396" t="str">
        <f t="shared" si="29"/>
        <v/>
      </c>
      <c r="W16" s="156" t="str">
        <f t="shared" si="13"/>
        <v/>
      </c>
      <c r="X16" s="160">
        <f t="shared" si="14"/>
        <v>0</v>
      </c>
      <c r="Y16" s="274" t="s">
        <v>415</v>
      </c>
      <c r="Z16" s="745" t="str">
        <f>'MATERIAL DATA'!$Q40</f>
        <v>1.2.2 Deck</v>
      </c>
      <c r="AA16" s="768">
        <f t="shared" si="30"/>
        <v>0</v>
      </c>
      <c r="AB16" s="745"/>
      <c r="AC16" s="199" t="str">
        <f>'MATERIAL DATA'!Q14</f>
        <v>1.2.3 Basement retaining walls</v>
      </c>
      <c r="AD16" s="754">
        <f ca="1">SUMIF($E$12:$E$45,AC16,$O$12:$O$45)+SUMIF($E$12:$E$45,AC16,$P$12:$P$45)+SUMIF($E$12:$E$45,AC16,R$12:$R$45) +SUMIF($E$12:$E$45, AC16, $Q$12:$Q$43)</f>
        <v>0</v>
      </c>
      <c r="AE16" s="745"/>
      <c r="AF16" s="185"/>
      <c r="AG16" s="185"/>
      <c r="AH16" s="745" t="s">
        <v>850</v>
      </c>
      <c r="AI16" s="779">
        <f ca="1">SUM(AD17,AD18)</f>
        <v>0</v>
      </c>
      <c r="AJ16" s="780">
        <f t="shared" ca="1" si="44"/>
        <v>0</v>
      </c>
      <c r="AK16" s="745" t="s">
        <v>15</v>
      </c>
      <c r="AL16" s="781">
        <f>SUMIF($B$12:$B$43,"Timber",$BQ$12:$BQ$43)+SUMIF($C$12:$C$43,"Timber_EPD",$BQ$12:$BQ$43)</f>
        <v>0</v>
      </c>
      <c r="AM16" s="745"/>
      <c r="AN16" s="745" t="s">
        <v>309</v>
      </c>
      <c r="AO16" s="745">
        <f t="shared" ca="1" si="45"/>
        <v>0</v>
      </c>
      <c r="AP16" s="745"/>
      <c r="AQ16" s="745"/>
      <c r="AR16" s="755"/>
      <c r="AS16" s="755"/>
      <c r="AT16" s="185"/>
      <c r="AU16" s="784" t="s">
        <v>716</v>
      </c>
      <c r="AV16" s="755" t="e">
        <f>AV26*K8</f>
        <v>#VALUE!</v>
      </c>
      <c r="AW16" s="756" t="e">
        <f>AV16+AV26</f>
        <v>#VALUE!</v>
      </c>
      <c r="AX16" s="755"/>
      <c r="AY16" s="784" t="s">
        <v>716</v>
      </c>
      <c r="AZ16" s="755" t="e">
        <f>AV30*K8</f>
        <v>#DIV/0!</v>
      </c>
      <c r="BA16" s="785" t="e">
        <f>AZ16+AV30</f>
        <v>#DIV/0!</v>
      </c>
      <c r="BB16" s="786"/>
      <c r="BC16" s="784" t="s">
        <v>716</v>
      </c>
      <c r="BD16" s="755" t="e">
        <f>AV34*K8</f>
        <v>#DIV/0!</v>
      </c>
      <c r="BE16" s="785" t="e">
        <f>BD16+AV34</f>
        <v>#DIV/0!</v>
      </c>
      <c r="BF16" s="786"/>
      <c r="BG16" s="786"/>
      <c r="BH16" s="786"/>
      <c r="BI16" s="394"/>
      <c r="BJ16" s="786"/>
      <c r="BK16" s="209" t="str">
        <f t="shared" si="46"/>
        <v>ER</v>
      </c>
      <c r="BL16" s="209" t="str">
        <f t="shared" si="15"/>
        <v xml:space="preserve"> -  - </v>
      </c>
      <c r="BM16" s="745" t="str" cm="1">
        <f t="array" ref="BM16">_xlfn.IFS(OR(AND(TYPOLOGY &lt;&gt; "Bridge", B16="concrete",D16&lt;&gt;"Reinforced - 150mm hollow core slab"),C16="Concrete_EPD",),"Reinforcement",(OR(AND(TYPOLOGY="Bridge",B16="concrete",D16&lt;&gt;"Reinforced - 150mm hollow core slab"),C16="Concrete_EPD",)),"Bridge_Reinforcement",TRUE, "No_Reinforcement")</f>
        <v>No_Reinforcement</v>
      </c>
      <c r="BN16" s="186" t="e">
        <f>_xlfn.XLOOKUP($BL16,'LIFECYCLE MATERIAL DATA'!$A$5:$A$104,'LIFECYCLE MATERIAL DATA'!$D$5:$D$104,)</f>
        <v>#N/A</v>
      </c>
      <c r="BO16" s="186">
        <f>IFERROR(IF(M16&lt;&gt;0,_xlfn.XLOOKUP(M16,'Custom Data'!S16:S45,'Custom Data'!T16:T45,,-1),0),0)</f>
        <v>0</v>
      </c>
      <c r="BP16" s="186">
        <f t="shared" si="16"/>
        <v>0</v>
      </c>
      <c r="BQ16" s="846" t="str">
        <f t="shared" si="17"/>
        <v>ER</v>
      </c>
      <c r="BR16" s="745" t="str">
        <f>IFERROR(_xlfn.XLOOKUP($BL16,'LIFECYCLE MATERIAL DATA'!$A$5:$A$104,'LIFECYCLE MATERIAL DATA'!$I$5:$I$104,,)*($BQ16/1000)+_xlfn.XLOOKUP('Project Info'!$C$15,'LIFECYCLE MATERIAL DATA'!$A$5:$A$104,'LIFECYCLE MATERIAL DATA'!$I$5:$I$104,,)*($BP16/1000),"")</f>
        <v/>
      </c>
      <c r="BS16" s="745" t="str">
        <f>IFERROR(_xlfn.XLOOKUP($BL16,'LIFECYCLE MATERIAL DATA'!$A$5:$A$104, 'LIFECYCLE MATERIAL DATA'!$J$5:$J$104,,)*($BQ16/1000)+_xlfn.XLOOKUP('Project Info'!$C$15,'LIFECYCLE MATERIAL DATA'!$A$5:$A$104,'LIFECYCLE MATERIAL DATA'!$J$5:$J$104,,)*($BP16/1000),"")</f>
        <v/>
      </c>
      <c r="BT16" s="745" t="str">
        <f>IFERROR(_xlfn.XLOOKUP($BL16,'LIFECYCLE MATERIAL DATA'!$A$5:$A$104, 'LIFECYCLE MATERIAL DATA'!$K$5:$K$104,,)*($BQ16/1000),"")</f>
        <v/>
      </c>
      <c r="BU16" s="185" t="str">
        <f>IFERROR(_xlfn.XLOOKUP($BL16,'LIFECYCLE MATERIAL DATA'!$A$5:$A$104,'LIFECYCLE MATERIAL DATA'!$L$5:$L$104,,)*($BQ16/1000)+_xlfn.XLOOKUP('Project Info'!$C$15,'LIFECYCLE MATERIAL DATA'!$A$5:$A$104,'LIFECYCLE MATERIAL DATA'!$L$5:$L$104,,)*($BP16/1000),"")</f>
        <v/>
      </c>
      <c r="BV16" s="745" t="str">
        <f t="shared" si="31"/>
        <v/>
      </c>
      <c r="BW16" s="745" t="str">
        <f>IF($K16='MATERIAL DATA'!$O$5,$L16, IF($K16='MATERIAL DATA'!$O$6,$L16/(1000*'Scheme 1'!$BN16),""))</f>
        <v/>
      </c>
      <c r="BX16" s="745" t="str">
        <f>IFERROR(((_xlfn.XLOOKUP($BL16,'LIFECYCLE MATERIAL DATA'!$A$5:$A$104,'LIFECYCLE MATERIAL DATA'!$F$5:$F$104,,))*$BQ16/1000+_xlfn.XLOOKUP('Project Info'!$C$15,'LIFECYCLE MATERIAL DATA'!$A$5:$A$104,'LIFECYCLE MATERIAL DATA'!$F$5:$F$104,,)*$BP16/1000),"")</f>
        <v/>
      </c>
      <c r="BY16" s="771" t="str">
        <f>IFERROR((_xlfn.XLOOKUP($BL16,'LIFECYCLE MATERIAL DATA'!$A$5:$A$104,'LIFECYCLE MATERIAL DATA'!$G$5:$G$104,,)*$BQ16/1000++_xlfn.XLOOKUP('Project Info'!$C$15,'LIFECYCLE MATERIAL DATA'!$A$5:$A$104,'LIFECYCLE MATERIAL DATA'!$G$5:$G$104,,)*$BP16/1000),"")</f>
        <v/>
      </c>
      <c r="BZ16" s="745" t="str">
        <f>IFERROR(_xlfn.XLOOKUP('Scheme 1'!$BL16,'LIFECYCLE MATERIAL DATA'!$A$5:$A$104,'LIFECYCLE MATERIAL DATA'!$H$5:$H$104,,)*SUM($BX16+$BY16+$CB16+$CC16), "")</f>
        <v/>
      </c>
      <c r="CA16" s="185"/>
      <c r="CB16" s="743" t="str">
        <f>IFERROR((_xlfn.XLOOKUP($BL16,'LIFECYCLE MATERIAL DATA'!$A$5:$A$104, 'LIFECYCLE MATERIAL DATA'!$M$5:$M$104)*$BQ16/1000++_xlfn.XLOOKUP('Project Info'!$C$15,'LIFECYCLE MATERIAL DATA'!$A$5:$A$104,'LIFECYCLE MATERIAL DATA'!$M$5:$M$104)*$BP16/1000),"")</f>
        <v/>
      </c>
      <c r="CC16" s="745">
        <f>IFERROR(IF(OR($B16="Timber",$C16="Timber_EPD", $C16="Bamboo"),_xlfn.XLOOKUP($BL16,'LIFECYCLE MATERIAL DATA Master'!$A$5:$A$104,'LIFECYCLE MATERIAL DATA Master'!$E$5:$E$104,,)*$BQ16,0),"")/1000</f>
        <v>0</v>
      </c>
      <c r="CD16" s="185" t="str">
        <f>IFERROR((_xlfn.XLOOKUP($BL16,'LIFECYCLE MATERIAL DATA'!$A$5:$A$104,'LIFECYCLE MATERIAL DATA'!$N$5:$N$104,,)*$BQ16/1000++_xlfn.XLOOKUP('Project Info'!$C$15,'LIFECYCLE MATERIAL DATA'!$A$5:$A$104,'LIFECYCLE MATERIAL DATA'!$N$5:$N$104,,)*$BP16/1000),"")</f>
        <v/>
      </c>
      <c r="CE16" s="745" t="str">
        <f>Targets!A20</f>
        <v>LETI Education Target (168)</v>
      </c>
      <c r="CF16" s="209" t="str">
        <f>Targets!B20</f>
        <v>Education</v>
      </c>
      <c r="CG16" s="778">
        <f>Targets!C20</f>
        <v>168.48</v>
      </c>
      <c r="CH16" s="772">
        <f>IFERROR(1+_xlfn.XLOOKUP($BL16,'LIFECYCLE MATERIAL DATA'!$A$5:$A$104,'LIFECYCLE MATERIAL DATA'!$H$5:$H$104,,),0)</f>
        <v>0</v>
      </c>
      <c r="CI16" s="765">
        <f t="shared" si="18"/>
        <v>0</v>
      </c>
      <c r="CJ16" s="773">
        <f t="shared" si="19"/>
        <v>0</v>
      </c>
      <c r="CK16" s="774">
        <f t="shared" si="20"/>
        <v>0</v>
      </c>
      <c r="CL16" s="767">
        <f t="shared" si="32"/>
        <v>0</v>
      </c>
      <c r="CM16" s="775">
        <f t="shared" si="33"/>
        <v>0</v>
      </c>
      <c r="CN16" s="769">
        <v>0</v>
      </c>
      <c r="CO16" s="745">
        <f t="shared" si="21"/>
        <v>0</v>
      </c>
      <c r="CP16" s="745">
        <f t="shared" si="21"/>
        <v>0</v>
      </c>
      <c r="CQ16" s="745">
        <f t="shared" ref="CQ16:DV16" si="51">IF(CQ$11&gt;=DESIGN_LIFE,CP16,IF(AND(CQ$11&gt;0,$CK16&lt;&gt;0),IF(INT((CQ$11)/(DESIGN_LIFE/$CK16))=((CQ$11)/(DESIGN_LIFE/$CK16)),$CM16+CP16,CP16),CP16))</f>
        <v>0</v>
      </c>
      <c r="CR16" s="745">
        <f t="shared" si="51"/>
        <v>0</v>
      </c>
      <c r="CS16" s="745">
        <f t="shared" si="51"/>
        <v>0</v>
      </c>
      <c r="CT16" s="745">
        <f t="shared" si="51"/>
        <v>0</v>
      </c>
      <c r="CU16" s="745">
        <f t="shared" si="51"/>
        <v>0</v>
      </c>
      <c r="CV16" s="745">
        <f t="shared" si="51"/>
        <v>0</v>
      </c>
      <c r="CW16" s="745">
        <f t="shared" si="51"/>
        <v>0</v>
      </c>
      <c r="CX16" s="745">
        <f t="shared" si="51"/>
        <v>0</v>
      </c>
      <c r="CY16" s="745">
        <f t="shared" si="51"/>
        <v>0</v>
      </c>
      <c r="CZ16" s="745">
        <f t="shared" si="51"/>
        <v>0</v>
      </c>
      <c r="DA16" s="745">
        <f t="shared" si="51"/>
        <v>0</v>
      </c>
      <c r="DB16" s="745">
        <f t="shared" si="51"/>
        <v>0</v>
      </c>
      <c r="DC16" s="745">
        <f t="shared" si="51"/>
        <v>0</v>
      </c>
      <c r="DD16" s="745">
        <f t="shared" si="51"/>
        <v>0</v>
      </c>
      <c r="DE16" s="745">
        <f t="shared" si="51"/>
        <v>0</v>
      </c>
      <c r="DF16" s="745">
        <f t="shared" si="51"/>
        <v>0</v>
      </c>
      <c r="DG16" s="745">
        <f t="shared" si="51"/>
        <v>0</v>
      </c>
      <c r="DH16" s="745">
        <f t="shared" si="51"/>
        <v>0</v>
      </c>
      <c r="DI16" s="745">
        <f t="shared" si="51"/>
        <v>0</v>
      </c>
      <c r="DJ16" s="745">
        <f t="shared" si="51"/>
        <v>0</v>
      </c>
      <c r="DK16" s="745">
        <f t="shared" si="51"/>
        <v>0</v>
      </c>
      <c r="DL16" s="745">
        <f t="shared" si="51"/>
        <v>0</v>
      </c>
      <c r="DM16" s="745">
        <f t="shared" si="51"/>
        <v>0</v>
      </c>
      <c r="DN16" s="745">
        <f t="shared" si="51"/>
        <v>0</v>
      </c>
      <c r="DO16" s="745">
        <f t="shared" si="51"/>
        <v>0</v>
      </c>
      <c r="DP16" s="745">
        <f t="shared" si="51"/>
        <v>0</v>
      </c>
      <c r="DQ16" s="745">
        <f t="shared" si="51"/>
        <v>0</v>
      </c>
      <c r="DR16" s="745">
        <f t="shared" si="51"/>
        <v>0</v>
      </c>
      <c r="DS16" s="745">
        <f t="shared" si="51"/>
        <v>0</v>
      </c>
      <c r="DT16" s="745">
        <f t="shared" si="51"/>
        <v>0</v>
      </c>
      <c r="DU16" s="745">
        <f t="shared" si="51"/>
        <v>0</v>
      </c>
      <c r="DV16" s="745">
        <f t="shared" si="51"/>
        <v>0</v>
      </c>
      <c r="DW16" s="745">
        <f t="shared" ref="DW16:FB16" si="52">IF(DW$11&gt;=DESIGN_LIFE,DV16,IF(AND(DW$11&gt;0,$CK16&lt;&gt;0),IF(INT((DW$11)/(DESIGN_LIFE/$CK16))=((DW$11)/(DESIGN_LIFE/$CK16)),$CM16+DV16,DV16),DV16))</f>
        <v>0</v>
      </c>
      <c r="DX16" s="745">
        <f t="shared" si="52"/>
        <v>0</v>
      </c>
      <c r="DY16" s="745">
        <f t="shared" si="52"/>
        <v>0</v>
      </c>
      <c r="DZ16" s="745">
        <f t="shared" si="52"/>
        <v>0</v>
      </c>
      <c r="EA16" s="745">
        <f t="shared" si="52"/>
        <v>0</v>
      </c>
      <c r="EB16" s="745">
        <f t="shared" si="52"/>
        <v>0</v>
      </c>
      <c r="EC16" s="745">
        <f t="shared" si="52"/>
        <v>0</v>
      </c>
      <c r="ED16" s="745">
        <f t="shared" si="52"/>
        <v>0</v>
      </c>
      <c r="EE16" s="745">
        <f t="shared" si="52"/>
        <v>0</v>
      </c>
      <c r="EF16" s="745">
        <f t="shared" si="52"/>
        <v>0</v>
      </c>
      <c r="EG16" s="745">
        <f t="shared" si="52"/>
        <v>0</v>
      </c>
      <c r="EH16" s="745">
        <f t="shared" si="52"/>
        <v>0</v>
      </c>
      <c r="EI16" s="745">
        <f t="shared" si="52"/>
        <v>0</v>
      </c>
      <c r="EJ16" s="745">
        <f t="shared" si="52"/>
        <v>0</v>
      </c>
      <c r="EK16" s="745">
        <f t="shared" si="52"/>
        <v>0</v>
      </c>
      <c r="EL16" s="745">
        <f t="shared" si="52"/>
        <v>0</v>
      </c>
      <c r="EM16" s="745">
        <f t="shared" si="52"/>
        <v>0</v>
      </c>
      <c r="EN16" s="745">
        <f t="shared" si="52"/>
        <v>0</v>
      </c>
      <c r="EO16" s="745">
        <f t="shared" si="52"/>
        <v>0</v>
      </c>
      <c r="EP16" s="745">
        <f t="shared" si="52"/>
        <v>0</v>
      </c>
      <c r="EQ16" s="745">
        <f t="shared" si="52"/>
        <v>0</v>
      </c>
      <c r="ER16" s="745">
        <f t="shared" si="52"/>
        <v>0</v>
      </c>
      <c r="ES16" s="745">
        <f t="shared" si="52"/>
        <v>0</v>
      </c>
      <c r="ET16" s="745">
        <f t="shared" si="52"/>
        <v>0</v>
      </c>
      <c r="EU16" s="745">
        <f t="shared" si="52"/>
        <v>0</v>
      </c>
      <c r="EV16" s="745">
        <f t="shared" si="52"/>
        <v>0</v>
      </c>
      <c r="EW16" s="745">
        <f t="shared" si="52"/>
        <v>0</v>
      </c>
      <c r="EX16" s="745">
        <f t="shared" si="52"/>
        <v>0</v>
      </c>
      <c r="EY16" s="745">
        <f t="shared" si="52"/>
        <v>0</v>
      </c>
      <c r="EZ16" s="745">
        <f t="shared" si="52"/>
        <v>0</v>
      </c>
      <c r="FA16" s="745">
        <f t="shared" si="52"/>
        <v>0</v>
      </c>
      <c r="FB16" s="745">
        <f t="shared" si="52"/>
        <v>0</v>
      </c>
      <c r="FC16" s="745">
        <f t="shared" ref="FC16:GH16" si="53">IF(FC$11&gt;=DESIGN_LIFE,FB16,IF(AND(FC$11&gt;0,$CK16&lt;&gt;0),IF(INT((FC$11)/(DESIGN_LIFE/$CK16))=((FC$11)/(DESIGN_LIFE/$CK16)),$CM16+FB16,FB16),FB16))</f>
        <v>0</v>
      </c>
      <c r="FD16" s="745">
        <f t="shared" si="53"/>
        <v>0</v>
      </c>
      <c r="FE16" s="745">
        <f t="shared" si="53"/>
        <v>0</v>
      </c>
      <c r="FF16" s="745">
        <f t="shared" si="53"/>
        <v>0</v>
      </c>
      <c r="FG16" s="745">
        <f t="shared" si="53"/>
        <v>0</v>
      </c>
      <c r="FH16" s="745">
        <f t="shared" si="53"/>
        <v>0</v>
      </c>
      <c r="FI16" s="745">
        <f t="shared" si="53"/>
        <v>0</v>
      </c>
      <c r="FJ16" s="745">
        <f t="shared" si="53"/>
        <v>0</v>
      </c>
      <c r="FK16" s="745">
        <f t="shared" si="53"/>
        <v>0</v>
      </c>
      <c r="FL16" s="745">
        <f t="shared" si="53"/>
        <v>0</v>
      </c>
      <c r="FM16" s="745">
        <f t="shared" si="53"/>
        <v>0</v>
      </c>
      <c r="FN16" s="745">
        <f t="shared" si="53"/>
        <v>0</v>
      </c>
      <c r="FO16" s="745">
        <f t="shared" si="53"/>
        <v>0</v>
      </c>
      <c r="FP16" s="745">
        <f t="shared" si="53"/>
        <v>0</v>
      </c>
      <c r="FQ16" s="745">
        <f t="shared" si="53"/>
        <v>0</v>
      </c>
      <c r="FR16" s="745">
        <f t="shared" si="53"/>
        <v>0</v>
      </c>
      <c r="FS16" s="745">
        <f t="shared" si="53"/>
        <v>0</v>
      </c>
      <c r="FT16" s="745">
        <f t="shared" si="53"/>
        <v>0</v>
      </c>
      <c r="FU16" s="745">
        <f t="shared" si="53"/>
        <v>0</v>
      </c>
      <c r="FV16" s="745">
        <f t="shared" si="53"/>
        <v>0</v>
      </c>
      <c r="FW16" s="745">
        <f t="shared" si="53"/>
        <v>0</v>
      </c>
      <c r="FX16" s="745">
        <f t="shared" si="53"/>
        <v>0</v>
      </c>
      <c r="FY16" s="745">
        <f t="shared" si="53"/>
        <v>0</v>
      </c>
      <c r="FZ16" s="745">
        <f t="shared" si="53"/>
        <v>0</v>
      </c>
      <c r="GA16" s="745">
        <f t="shared" si="53"/>
        <v>0</v>
      </c>
      <c r="GB16" s="745">
        <f t="shared" si="53"/>
        <v>0</v>
      </c>
      <c r="GC16" s="745">
        <f t="shared" si="53"/>
        <v>0</v>
      </c>
      <c r="GD16" s="745">
        <f t="shared" si="53"/>
        <v>0</v>
      </c>
      <c r="GE16" s="745">
        <f t="shared" si="53"/>
        <v>0</v>
      </c>
      <c r="GF16" s="745">
        <f t="shared" si="53"/>
        <v>0</v>
      </c>
      <c r="GG16" s="745">
        <f t="shared" si="53"/>
        <v>0</v>
      </c>
      <c r="GH16" s="745">
        <f t="shared" si="53"/>
        <v>0</v>
      </c>
      <c r="GI16" s="745">
        <f t="shared" ref="GI16:HG16" si="54">IF(GI$11&gt;=DESIGN_LIFE,GH16,IF(AND(GI$11&gt;0,$CK16&lt;&gt;0),IF(INT((GI$11)/(DESIGN_LIFE/$CK16))=((GI$11)/(DESIGN_LIFE/$CK16)),$CM16+GH16,GH16),GH16))</f>
        <v>0</v>
      </c>
      <c r="GJ16" s="745">
        <f t="shared" si="54"/>
        <v>0</v>
      </c>
      <c r="GK16" s="745">
        <f t="shared" si="54"/>
        <v>0</v>
      </c>
      <c r="GL16" s="745">
        <f t="shared" si="54"/>
        <v>0</v>
      </c>
      <c r="GM16" s="745">
        <f t="shared" si="54"/>
        <v>0</v>
      </c>
      <c r="GN16" s="745">
        <f t="shared" si="54"/>
        <v>0</v>
      </c>
      <c r="GO16" s="745">
        <f t="shared" si="54"/>
        <v>0</v>
      </c>
      <c r="GP16" s="745">
        <f t="shared" si="54"/>
        <v>0</v>
      </c>
      <c r="GQ16" s="745">
        <f t="shared" si="54"/>
        <v>0</v>
      </c>
      <c r="GR16" s="745">
        <f t="shared" si="54"/>
        <v>0</v>
      </c>
      <c r="GS16" s="745">
        <f t="shared" si="54"/>
        <v>0</v>
      </c>
      <c r="GT16" s="745">
        <f t="shared" si="54"/>
        <v>0</v>
      </c>
      <c r="GU16" s="745">
        <f t="shared" si="54"/>
        <v>0</v>
      </c>
      <c r="GV16" s="745">
        <f t="shared" si="54"/>
        <v>0</v>
      </c>
      <c r="GW16" s="745">
        <f t="shared" si="54"/>
        <v>0</v>
      </c>
      <c r="GX16" s="745">
        <f t="shared" si="54"/>
        <v>0</v>
      </c>
      <c r="GY16" s="745">
        <f t="shared" si="54"/>
        <v>0</v>
      </c>
      <c r="GZ16" s="745">
        <f t="shared" si="54"/>
        <v>0</v>
      </c>
      <c r="HA16" s="745">
        <f t="shared" si="54"/>
        <v>0</v>
      </c>
      <c r="HB16" s="745">
        <f t="shared" si="54"/>
        <v>0</v>
      </c>
      <c r="HC16" s="745">
        <f t="shared" si="54"/>
        <v>0</v>
      </c>
      <c r="HD16" s="745">
        <f t="shared" si="54"/>
        <v>0</v>
      </c>
      <c r="HE16" s="745">
        <f t="shared" si="54"/>
        <v>0</v>
      </c>
      <c r="HF16" s="745">
        <f t="shared" si="54"/>
        <v>0</v>
      </c>
      <c r="HG16" s="745">
        <f t="shared" si="54"/>
        <v>0</v>
      </c>
      <c r="HH16" s="185"/>
      <c r="HI16" s="745"/>
    </row>
    <row r="17" spans="1:217" ht="20.100000000000001" customHeight="1">
      <c r="A17" s="520" t="str">
        <f t="shared" si="10"/>
        <v>LST_STR_ELEMENT</v>
      </c>
      <c r="B17" s="357"/>
      <c r="C17" s="115"/>
      <c r="D17" s="116"/>
      <c r="E17" s="117"/>
      <c r="F17" s="116"/>
      <c r="G17" s="350" t="e">
        <f>IF(TYPOLOGY = "Bridge", _xlfn.XLOOKUP($E17, BRIDGE_STR_ELEMENT, 'MATERIAL DATA'!$R$36:$R$74,,), _xlfn.XLOOKUP($BL17, 'LIFECYCLE MATERIAL DATA'!$A$5:$A$104, 'LIFECYCLE MATERIAL DATA'!$Q$5:$Q$104,,))</f>
        <v>#N/A</v>
      </c>
      <c r="H17" s="630"/>
      <c r="I17" s="631"/>
      <c r="J17" s="736"/>
      <c r="K17" s="116"/>
      <c r="L17" s="95"/>
      <c r="M17" s="358"/>
      <c r="N17" s="156">
        <f t="shared" si="38"/>
        <v>0</v>
      </c>
      <c r="O17" s="157" t="str">
        <f t="shared" si="26"/>
        <v/>
      </c>
      <c r="P17" s="158" t="str">
        <f t="shared" si="27"/>
        <v/>
      </c>
      <c r="Q17" s="158" t="str" cm="1">
        <f t="array" ref="Q17">IFERROR(_xlfn.IFS(AND($I17 = "Yes", $J17 =1),(($BX17+$BU17)/($J17) + ($BY17+$BR17 +$BZ17)),AND($I17 = "Yes", $J17 &gt;1), (($BX17+$BU17)/($J17) + ($BY17*2 +$BZ17)) ), "")</f>
        <v/>
      </c>
      <c r="R17" s="158" t="str">
        <f t="shared" si="11"/>
        <v/>
      </c>
      <c r="S17" s="159">
        <f t="shared" si="28"/>
        <v>0</v>
      </c>
      <c r="T17" s="159" t="str">
        <f t="shared" si="12"/>
        <v/>
      </c>
      <c r="U17" s="158" t="str">
        <f t="shared" si="39"/>
        <v/>
      </c>
      <c r="V17" s="396" t="str">
        <f t="shared" si="29"/>
        <v/>
      </c>
      <c r="W17" s="156" t="str">
        <f t="shared" si="13"/>
        <v/>
      </c>
      <c r="X17" s="160">
        <f t="shared" si="14"/>
        <v>0</v>
      </c>
      <c r="Y17" s="274" t="s">
        <v>415</v>
      </c>
      <c r="Z17" s="745" t="str">
        <f>'MATERIAL DATA'!$Q41</f>
        <v>1.3.1 Cable System</v>
      </c>
      <c r="AA17" s="768">
        <f t="shared" si="30"/>
        <v>0</v>
      </c>
      <c r="AB17" s="745"/>
      <c r="AC17" s="199" t="str">
        <f>'MATERIAL DATA'!Q15</f>
        <v>2.1.1 Frame (vertical) - columns/structural walls &amp; braces</v>
      </c>
      <c r="AD17" s="754">
        <f ca="1">SUMIF($E$12:$E$45,AC17,$O$12:$O$45)+SUMIF($E$12:$E$45,AC17,$P$12:$P$45)+SUMIF($E$12:$E$45,AC17,R$12:$R$45) +SUMIF($E$12:$E$45, AC17, $Q$12:$Q$43)</f>
        <v>0</v>
      </c>
      <c r="AE17" s="745"/>
      <c r="AF17" s="185"/>
      <c r="AG17" s="185"/>
      <c r="AH17" s="745" t="s">
        <v>399</v>
      </c>
      <c r="AI17" s="779">
        <f ca="1">SUM(AD19,AD20)</f>
        <v>0</v>
      </c>
      <c r="AJ17" s="780">
        <f t="shared" ca="1" si="44"/>
        <v>0</v>
      </c>
      <c r="AK17" s="745" t="s">
        <v>16</v>
      </c>
      <c r="AL17" s="781">
        <f>SUMIF($B$12:$B$43,"Other",$BQ$12:$BQ$43)+SUMIF($C$12:$C$43,"Other_EPD",$BQ$12:$BQ$43)</f>
        <v>0</v>
      </c>
      <c r="AM17" s="745"/>
      <c r="AN17" s="745" t="s">
        <v>310</v>
      </c>
      <c r="AO17" s="745">
        <f t="shared" si="45"/>
        <v>0</v>
      </c>
      <c r="AP17" s="745"/>
      <c r="AQ17" s="749"/>
      <c r="AR17" s="755"/>
      <c r="AS17" s="755"/>
      <c r="AT17" s="755"/>
      <c r="AU17" s="783" t="s">
        <v>729</v>
      </c>
      <c r="AV17" s="755">
        <f>T51*K8</f>
        <v>0</v>
      </c>
      <c r="AW17" s="756">
        <f>AV17+T51</f>
        <v>0</v>
      </c>
      <c r="AX17" s="755"/>
      <c r="AY17" s="783" t="s">
        <v>729</v>
      </c>
      <c r="AZ17" s="755">
        <f>AZ30*K8</f>
        <v>0</v>
      </c>
      <c r="BA17" s="787">
        <f>AZ17+AZ30</f>
        <v>0</v>
      </c>
      <c r="BB17" s="186"/>
      <c r="BC17" s="783" t="s">
        <v>729</v>
      </c>
      <c r="BD17" s="755">
        <f>BD30*K8</f>
        <v>0</v>
      </c>
      <c r="BE17" s="787">
        <f>BD17+BD30</f>
        <v>0</v>
      </c>
      <c r="BF17" s="186"/>
      <c r="BG17" s="186"/>
      <c r="BH17" s="186"/>
      <c r="BI17" s="378"/>
      <c r="BJ17" s="186"/>
      <c r="BK17" s="209" t="str">
        <f t="shared" si="46"/>
        <v>ER</v>
      </c>
      <c r="BL17" s="209" t="str">
        <f t="shared" si="15"/>
        <v xml:space="preserve"> -  - </v>
      </c>
      <c r="BM17" s="745" t="str" cm="1">
        <f t="array" ref="BM17">_xlfn.IFS(OR(AND(TYPOLOGY &lt;&gt; "Bridge", B17="concrete",D17&lt;&gt;"Reinforced - 150mm hollow core slab"),C17="Concrete_EPD",),"Reinforcement",(OR(AND(TYPOLOGY="Bridge",B17="concrete",D17&lt;&gt;"Reinforced - 150mm hollow core slab"),C17="Concrete_EPD",)),"Bridge_Reinforcement",TRUE, "No_Reinforcement")</f>
        <v>No_Reinforcement</v>
      </c>
      <c r="BN17" s="186" t="e">
        <f>_xlfn.XLOOKUP($BL17,'LIFECYCLE MATERIAL DATA'!$A$5:$A$104,'LIFECYCLE MATERIAL DATA'!$D$5:$D$104,)</f>
        <v>#N/A</v>
      </c>
      <c r="BO17" s="186">
        <f>IFERROR(IF(M17&lt;&gt;0,_xlfn.XLOOKUP(M17,'Custom Data'!S16:S45,'Custom Data'!T16:T45,,-1),0),0)</f>
        <v>0</v>
      </c>
      <c r="BP17" s="186">
        <f t="shared" si="16"/>
        <v>0</v>
      </c>
      <c r="BQ17" s="846" t="str">
        <f t="shared" si="17"/>
        <v>ER</v>
      </c>
      <c r="BR17" s="745" t="str">
        <f>IFERROR(_xlfn.XLOOKUP($BL17,'LIFECYCLE MATERIAL DATA'!$A$5:$A$104,'LIFECYCLE MATERIAL DATA'!$I$5:$I$104,,)*($BQ17/1000)+_xlfn.XLOOKUP('Project Info'!$C$15,'LIFECYCLE MATERIAL DATA'!$A$5:$A$104,'LIFECYCLE MATERIAL DATA'!$I$5:$I$104,,)*($BP17/1000),"")</f>
        <v/>
      </c>
      <c r="BS17" s="745" t="str">
        <f>IFERROR(_xlfn.XLOOKUP($BL17,'LIFECYCLE MATERIAL DATA'!$A$5:$A$104, 'LIFECYCLE MATERIAL DATA'!$J$5:$J$104,,)*($BQ17/1000)+_xlfn.XLOOKUP('Project Info'!$C$15,'LIFECYCLE MATERIAL DATA'!$A$5:$A$104,'LIFECYCLE MATERIAL DATA'!$J$5:$J$104,,)*($BP17/1000),"")</f>
        <v/>
      </c>
      <c r="BT17" s="745" t="str">
        <f>IFERROR(_xlfn.XLOOKUP($BL17,'LIFECYCLE MATERIAL DATA'!$A$5:$A$104, 'LIFECYCLE MATERIAL DATA'!$K$5:$K$104,,)*($BQ17/1000),"")</f>
        <v/>
      </c>
      <c r="BU17" s="185" t="str">
        <f>IFERROR(_xlfn.XLOOKUP($BL17,'LIFECYCLE MATERIAL DATA'!$A$5:$A$104,'LIFECYCLE MATERIAL DATA'!$L$5:$L$104,,)*($BQ17/1000)+_xlfn.XLOOKUP('Project Info'!$C$15,'LIFECYCLE MATERIAL DATA'!$A$5:$A$104,'LIFECYCLE MATERIAL DATA'!$L$5:$L$104,,)*($BP17/1000),"")</f>
        <v/>
      </c>
      <c r="BV17" s="745" t="str">
        <f t="shared" si="31"/>
        <v/>
      </c>
      <c r="BW17" s="745" t="str">
        <f>IF($K17='MATERIAL DATA'!$O$5,$L17, IF($K17='MATERIAL DATA'!$O$6,$L17/(1000*'Scheme 1'!$BN17),""))</f>
        <v/>
      </c>
      <c r="BX17" s="745" t="str">
        <f>IFERROR(((_xlfn.XLOOKUP($BL17,'LIFECYCLE MATERIAL DATA'!$A$5:$A$104,'LIFECYCLE MATERIAL DATA'!$F$5:$F$104,,))*$BQ17/1000+_xlfn.XLOOKUP('Project Info'!$C$15,'LIFECYCLE MATERIAL DATA'!$A$5:$A$104,'LIFECYCLE MATERIAL DATA'!$F$5:$F$104,,)*$BP17/1000),"")</f>
        <v/>
      </c>
      <c r="BY17" s="771" t="str">
        <f>IFERROR((_xlfn.XLOOKUP($BL17,'LIFECYCLE MATERIAL DATA'!$A$5:$A$104,'LIFECYCLE MATERIAL DATA'!$G$5:$G$104,,)*$BQ17/1000++_xlfn.XLOOKUP('Project Info'!$C$15,'LIFECYCLE MATERIAL DATA'!$A$5:$A$104,'LIFECYCLE MATERIAL DATA'!$G$5:$G$104,,)*$BP17/1000),"")</f>
        <v/>
      </c>
      <c r="BZ17" s="745" t="str">
        <f>IFERROR(_xlfn.XLOOKUP('Scheme 1'!$BL17,'LIFECYCLE MATERIAL DATA'!$A$5:$A$104,'LIFECYCLE MATERIAL DATA'!$H$5:$H$104,,)*SUM($BX17+$BY17+$CB17+$CC17), "")</f>
        <v/>
      </c>
      <c r="CA17" s="185"/>
      <c r="CB17" s="743" t="str">
        <f>IFERROR((_xlfn.XLOOKUP($BL17,'LIFECYCLE MATERIAL DATA'!$A$5:$A$104, 'LIFECYCLE MATERIAL DATA'!$M$5:$M$104)*$BQ17/1000++_xlfn.XLOOKUP('Project Info'!$C$15,'LIFECYCLE MATERIAL DATA'!$A$5:$A$104,'LIFECYCLE MATERIAL DATA'!$M$5:$M$104)*$BP17/1000),"")</f>
        <v/>
      </c>
      <c r="CC17" s="745">
        <f>IFERROR(IF(OR($B17="Timber",$C17="Timber_EPD", $C17="Bamboo"),_xlfn.XLOOKUP($BL17,'LIFECYCLE MATERIAL DATA Master'!$A$5:$A$104,'LIFECYCLE MATERIAL DATA Master'!$E$5:$E$104,,)*$BQ17,0),"")/1000</f>
        <v>0</v>
      </c>
      <c r="CD17" s="185" t="str">
        <f>IFERROR((_xlfn.XLOOKUP($BL17,'LIFECYCLE MATERIAL DATA'!$A$5:$A$104,'LIFECYCLE MATERIAL DATA'!$N$5:$N$104,,)*$BQ17/1000++_xlfn.XLOOKUP('Project Info'!$C$15,'LIFECYCLE MATERIAL DATA'!$A$5:$A$104,'LIFECYCLE MATERIAL DATA'!$N$5:$N$104,,)*$BP17/1000),"")</f>
        <v/>
      </c>
      <c r="CE17" s="745" t="str">
        <f>Targets!A21</f>
        <v>LETI Residential Target (201)</v>
      </c>
      <c r="CF17" s="209" t="str">
        <f>Targets!B21</f>
        <v>Residential</v>
      </c>
      <c r="CG17" s="209">
        <f>Targets!C21</f>
        <v>201</v>
      </c>
      <c r="CH17" s="772">
        <f>IFERROR(1+_xlfn.XLOOKUP($BL17,'LIFECYCLE MATERIAL DATA'!$A$5:$A$104,'LIFECYCLE MATERIAL DATA'!$H$5:$H$104,,),0)</f>
        <v>0</v>
      </c>
      <c r="CI17" s="765">
        <f t="shared" si="18"/>
        <v>0</v>
      </c>
      <c r="CJ17" s="773">
        <f t="shared" si="19"/>
        <v>0</v>
      </c>
      <c r="CK17" s="774">
        <f t="shared" si="20"/>
        <v>0</v>
      </c>
      <c r="CL17" s="767">
        <f t="shared" si="32"/>
        <v>0</v>
      </c>
      <c r="CM17" s="775">
        <f t="shared" si="33"/>
        <v>0</v>
      </c>
      <c r="CN17" s="769">
        <v>0</v>
      </c>
      <c r="CO17" s="745">
        <f t="shared" si="21"/>
        <v>0</v>
      </c>
      <c r="CP17" s="745">
        <f t="shared" si="21"/>
        <v>0</v>
      </c>
      <c r="CQ17" s="745">
        <f t="shared" ref="CQ17:DV17" si="55">IF(CQ$11&gt;=DESIGN_LIFE,CP17,IF(AND(CQ$11&gt;0,$CK17&lt;&gt;0),IF(INT((CQ$11)/(DESIGN_LIFE/$CK17))=((CQ$11)/(DESIGN_LIFE/$CK17)),$CM17+CP17,CP17),CP17))</f>
        <v>0</v>
      </c>
      <c r="CR17" s="745">
        <f t="shared" si="55"/>
        <v>0</v>
      </c>
      <c r="CS17" s="745">
        <f t="shared" si="55"/>
        <v>0</v>
      </c>
      <c r="CT17" s="745">
        <f t="shared" si="55"/>
        <v>0</v>
      </c>
      <c r="CU17" s="745">
        <f t="shared" si="55"/>
        <v>0</v>
      </c>
      <c r="CV17" s="745">
        <f t="shared" si="55"/>
        <v>0</v>
      </c>
      <c r="CW17" s="745">
        <f t="shared" si="55"/>
        <v>0</v>
      </c>
      <c r="CX17" s="745">
        <f t="shared" si="55"/>
        <v>0</v>
      </c>
      <c r="CY17" s="745">
        <f t="shared" si="55"/>
        <v>0</v>
      </c>
      <c r="CZ17" s="745">
        <f t="shared" si="55"/>
        <v>0</v>
      </c>
      <c r="DA17" s="745">
        <f t="shared" si="55"/>
        <v>0</v>
      </c>
      <c r="DB17" s="745">
        <f t="shared" si="55"/>
        <v>0</v>
      </c>
      <c r="DC17" s="745">
        <f t="shared" si="55"/>
        <v>0</v>
      </c>
      <c r="DD17" s="745">
        <f t="shared" si="55"/>
        <v>0</v>
      </c>
      <c r="DE17" s="745">
        <f t="shared" si="55"/>
        <v>0</v>
      </c>
      <c r="DF17" s="745">
        <f t="shared" si="55"/>
        <v>0</v>
      </c>
      <c r="DG17" s="745">
        <f t="shared" si="55"/>
        <v>0</v>
      </c>
      <c r="DH17" s="745">
        <f t="shared" si="55"/>
        <v>0</v>
      </c>
      <c r="DI17" s="745">
        <f t="shared" si="55"/>
        <v>0</v>
      </c>
      <c r="DJ17" s="745">
        <f t="shared" si="55"/>
        <v>0</v>
      </c>
      <c r="DK17" s="745">
        <f t="shared" si="55"/>
        <v>0</v>
      </c>
      <c r="DL17" s="745">
        <f t="shared" si="55"/>
        <v>0</v>
      </c>
      <c r="DM17" s="745">
        <f t="shared" si="55"/>
        <v>0</v>
      </c>
      <c r="DN17" s="745">
        <f t="shared" si="55"/>
        <v>0</v>
      </c>
      <c r="DO17" s="745">
        <f t="shared" si="55"/>
        <v>0</v>
      </c>
      <c r="DP17" s="745">
        <f t="shared" si="55"/>
        <v>0</v>
      </c>
      <c r="DQ17" s="745">
        <f t="shared" si="55"/>
        <v>0</v>
      </c>
      <c r="DR17" s="745">
        <f t="shared" si="55"/>
        <v>0</v>
      </c>
      <c r="DS17" s="745">
        <f t="shared" si="55"/>
        <v>0</v>
      </c>
      <c r="DT17" s="745">
        <f t="shared" si="55"/>
        <v>0</v>
      </c>
      <c r="DU17" s="745">
        <f t="shared" si="55"/>
        <v>0</v>
      </c>
      <c r="DV17" s="745">
        <f t="shared" si="55"/>
        <v>0</v>
      </c>
      <c r="DW17" s="745">
        <f t="shared" ref="DW17:FB17" si="56">IF(DW$11&gt;=DESIGN_LIFE,DV17,IF(AND(DW$11&gt;0,$CK17&lt;&gt;0),IF(INT((DW$11)/(DESIGN_LIFE/$CK17))=((DW$11)/(DESIGN_LIFE/$CK17)),$CM17+DV17,DV17),DV17))</f>
        <v>0</v>
      </c>
      <c r="DX17" s="745">
        <f t="shared" si="56"/>
        <v>0</v>
      </c>
      <c r="DY17" s="745">
        <f t="shared" si="56"/>
        <v>0</v>
      </c>
      <c r="DZ17" s="745">
        <f t="shared" si="56"/>
        <v>0</v>
      </c>
      <c r="EA17" s="745">
        <f t="shared" si="56"/>
        <v>0</v>
      </c>
      <c r="EB17" s="745">
        <f t="shared" si="56"/>
        <v>0</v>
      </c>
      <c r="EC17" s="745">
        <f t="shared" si="56"/>
        <v>0</v>
      </c>
      <c r="ED17" s="745">
        <f t="shared" si="56"/>
        <v>0</v>
      </c>
      <c r="EE17" s="745">
        <f t="shared" si="56"/>
        <v>0</v>
      </c>
      <c r="EF17" s="745">
        <f t="shared" si="56"/>
        <v>0</v>
      </c>
      <c r="EG17" s="745">
        <f t="shared" si="56"/>
        <v>0</v>
      </c>
      <c r="EH17" s="745">
        <f t="shared" si="56"/>
        <v>0</v>
      </c>
      <c r="EI17" s="745">
        <f t="shared" si="56"/>
        <v>0</v>
      </c>
      <c r="EJ17" s="745">
        <f t="shared" si="56"/>
        <v>0</v>
      </c>
      <c r="EK17" s="745">
        <f t="shared" si="56"/>
        <v>0</v>
      </c>
      <c r="EL17" s="745">
        <f t="shared" si="56"/>
        <v>0</v>
      </c>
      <c r="EM17" s="745">
        <f t="shared" si="56"/>
        <v>0</v>
      </c>
      <c r="EN17" s="745">
        <f t="shared" si="56"/>
        <v>0</v>
      </c>
      <c r="EO17" s="745">
        <f t="shared" si="56"/>
        <v>0</v>
      </c>
      <c r="EP17" s="745">
        <f t="shared" si="56"/>
        <v>0</v>
      </c>
      <c r="EQ17" s="745">
        <f t="shared" si="56"/>
        <v>0</v>
      </c>
      <c r="ER17" s="745">
        <f t="shared" si="56"/>
        <v>0</v>
      </c>
      <c r="ES17" s="745">
        <f t="shared" si="56"/>
        <v>0</v>
      </c>
      <c r="ET17" s="745">
        <f t="shared" si="56"/>
        <v>0</v>
      </c>
      <c r="EU17" s="745">
        <f t="shared" si="56"/>
        <v>0</v>
      </c>
      <c r="EV17" s="745">
        <f t="shared" si="56"/>
        <v>0</v>
      </c>
      <c r="EW17" s="745">
        <f t="shared" si="56"/>
        <v>0</v>
      </c>
      <c r="EX17" s="745">
        <f t="shared" si="56"/>
        <v>0</v>
      </c>
      <c r="EY17" s="745">
        <f t="shared" si="56"/>
        <v>0</v>
      </c>
      <c r="EZ17" s="745">
        <f t="shared" si="56"/>
        <v>0</v>
      </c>
      <c r="FA17" s="745">
        <f t="shared" si="56"/>
        <v>0</v>
      </c>
      <c r="FB17" s="745">
        <f t="shared" si="56"/>
        <v>0</v>
      </c>
      <c r="FC17" s="745">
        <f t="shared" ref="FC17:GH17" si="57">IF(FC$11&gt;=DESIGN_LIFE,FB17,IF(AND(FC$11&gt;0,$CK17&lt;&gt;0),IF(INT((FC$11)/(DESIGN_LIFE/$CK17))=((FC$11)/(DESIGN_LIFE/$CK17)),$CM17+FB17,FB17),FB17))</f>
        <v>0</v>
      </c>
      <c r="FD17" s="745">
        <f t="shared" si="57"/>
        <v>0</v>
      </c>
      <c r="FE17" s="745">
        <f t="shared" si="57"/>
        <v>0</v>
      </c>
      <c r="FF17" s="745">
        <f t="shared" si="57"/>
        <v>0</v>
      </c>
      <c r="FG17" s="745">
        <f t="shared" si="57"/>
        <v>0</v>
      </c>
      <c r="FH17" s="745">
        <f t="shared" si="57"/>
        <v>0</v>
      </c>
      <c r="FI17" s="745">
        <f t="shared" si="57"/>
        <v>0</v>
      </c>
      <c r="FJ17" s="745">
        <f t="shared" si="57"/>
        <v>0</v>
      </c>
      <c r="FK17" s="745">
        <f t="shared" si="57"/>
        <v>0</v>
      </c>
      <c r="FL17" s="745">
        <f t="shared" si="57"/>
        <v>0</v>
      </c>
      <c r="FM17" s="745">
        <f t="shared" si="57"/>
        <v>0</v>
      </c>
      <c r="FN17" s="745">
        <f t="shared" si="57"/>
        <v>0</v>
      </c>
      <c r="FO17" s="745">
        <f t="shared" si="57"/>
        <v>0</v>
      </c>
      <c r="FP17" s="745">
        <f t="shared" si="57"/>
        <v>0</v>
      </c>
      <c r="FQ17" s="745">
        <f t="shared" si="57"/>
        <v>0</v>
      </c>
      <c r="FR17" s="745">
        <f t="shared" si="57"/>
        <v>0</v>
      </c>
      <c r="FS17" s="745">
        <f t="shared" si="57"/>
        <v>0</v>
      </c>
      <c r="FT17" s="745">
        <f t="shared" si="57"/>
        <v>0</v>
      </c>
      <c r="FU17" s="745">
        <f t="shared" si="57"/>
        <v>0</v>
      </c>
      <c r="FV17" s="745">
        <f t="shared" si="57"/>
        <v>0</v>
      </c>
      <c r="FW17" s="745">
        <f t="shared" si="57"/>
        <v>0</v>
      </c>
      <c r="FX17" s="745">
        <f t="shared" si="57"/>
        <v>0</v>
      </c>
      <c r="FY17" s="745">
        <f t="shared" si="57"/>
        <v>0</v>
      </c>
      <c r="FZ17" s="745">
        <f t="shared" si="57"/>
        <v>0</v>
      </c>
      <c r="GA17" s="745">
        <f t="shared" si="57"/>
        <v>0</v>
      </c>
      <c r="GB17" s="745">
        <f t="shared" si="57"/>
        <v>0</v>
      </c>
      <c r="GC17" s="745">
        <f t="shared" si="57"/>
        <v>0</v>
      </c>
      <c r="GD17" s="745">
        <f t="shared" si="57"/>
        <v>0</v>
      </c>
      <c r="GE17" s="745">
        <f t="shared" si="57"/>
        <v>0</v>
      </c>
      <c r="GF17" s="745">
        <f t="shared" si="57"/>
        <v>0</v>
      </c>
      <c r="GG17" s="745">
        <f t="shared" si="57"/>
        <v>0</v>
      </c>
      <c r="GH17" s="745">
        <f t="shared" si="57"/>
        <v>0</v>
      </c>
      <c r="GI17" s="745">
        <f t="shared" ref="GI17:HG17" si="58">IF(GI$11&gt;=DESIGN_LIFE,GH17,IF(AND(GI$11&gt;0,$CK17&lt;&gt;0),IF(INT((GI$11)/(DESIGN_LIFE/$CK17))=((GI$11)/(DESIGN_LIFE/$CK17)),$CM17+GH17,GH17),GH17))</f>
        <v>0</v>
      </c>
      <c r="GJ17" s="745">
        <f t="shared" si="58"/>
        <v>0</v>
      </c>
      <c r="GK17" s="745">
        <f t="shared" si="58"/>
        <v>0</v>
      </c>
      <c r="GL17" s="745">
        <f t="shared" si="58"/>
        <v>0</v>
      </c>
      <c r="GM17" s="745">
        <f t="shared" si="58"/>
        <v>0</v>
      </c>
      <c r="GN17" s="745">
        <f t="shared" si="58"/>
        <v>0</v>
      </c>
      <c r="GO17" s="745">
        <f t="shared" si="58"/>
        <v>0</v>
      </c>
      <c r="GP17" s="745">
        <f t="shared" si="58"/>
        <v>0</v>
      </c>
      <c r="GQ17" s="745">
        <f t="shared" si="58"/>
        <v>0</v>
      </c>
      <c r="GR17" s="745">
        <f t="shared" si="58"/>
        <v>0</v>
      </c>
      <c r="GS17" s="745">
        <f t="shared" si="58"/>
        <v>0</v>
      </c>
      <c r="GT17" s="745">
        <f t="shared" si="58"/>
        <v>0</v>
      </c>
      <c r="GU17" s="745">
        <f t="shared" si="58"/>
        <v>0</v>
      </c>
      <c r="GV17" s="745">
        <f t="shared" si="58"/>
        <v>0</v>
      </c>
      <c r="GW17" s="745">
        <f t="shared" si="58"/>
        <v>0</v>
      </c>
      <c r="GX17" s="745">
        <f t="shared" si="58"/>
        <v>0</v>
      </c>
      <c r="GY17" s="745">
        <f t="shared" si="58"/>
        <v>0</v>
      </c>
      <c r="GZ17" s="745">
        <f t="shared" si="58"/>
        <v>0</v>
      </c>
      <c r="HA17" s="745">
        <f t="shared" si="58"/>
        <v>0</v>
      </c>
      <c r="HB17" s="745">
        <f t="shared" si="58"/>
        <v>0</v>
      </c>
      <c r="HC17" s="745">
        <f t="shared" si="58"/>
        <v>0</v>
      </c>
      <c r="HD17" s="745">
        <f t="shared" si="58"/>
        <v>0</v>
      </c>
      <c r="HE17" s="745">
        <f t="shared" si="58"/>
        <v>0</v>
      </c>
      <c r="HF17" s="745">
        <f t="shared" si="58"/>
        <v>0</v>
      </c>
      <c r="HG17" s="745">
        <f t="shared" si="58"/>
        <v>0</v>
      </c>
      <c r="HH17" s="185"/>
      <c r="HI17" s="745"/>
    </row>
    <row r="18" spans="1:217" ht="20.100000000000001" customHeight="1">
      <c r="A18" s="520" t="str">
        <f t="shared" si="10"/>
        <v>LST_STR_ELEMENT</v>
      </c>
      <c r="B18" s="357"/>
      <c r="C18" s="115"/>
      <c r="D18" s="116"/>
      <c r="E18" s="117"/>
      <c r="F18" s="116"/>
      <c r="G18" s="350" t="e">
        <f>IF(TYPOLOGY = "Bridge", _xlfn.XLOOKUP($E18, BRIDGE_STR_ELEMENT, 'MATERIAL DATA'!$R$36:$R$74,,), _xlfn.XLOOKUP($BL18, 'LIFECYCLE MATERIAL DATA'!$A$5:$A$104, 'LIFECYCLE MATERIAL DATA'!$Q$5:$Q$104,,))</f>
        <v>#N/A</v>
      </c>
      <c r="H18" s="630"/>
      <c r="I18" s="631"/>
      <c r="J18" s="736"/>
      <c r="K18" s="116"/>
      <c r="L18" s="95"/>
      <c r="M18" s="358"/>
      <c r="N18" s="156">
        <f t="shared" si="38"/>
        <v>0</v>
      </c>
      <c r="O18" s="157" t="str">
        <f t="shared" si="26"/>
        <v/>
      </c>
      <c r="P18" s="158" t="str">
        <f t="shared" si="27"/>
        <v/>
      </c>
      <c r="Q18" s="158" t="str" cm="1">
        <f t="array" ref="Q18">IFERROR(_xlfn.IFS(AND($I18 = "Yes", $J18 =1),(($BX18+$BU18)/($J18) + ($BY18+$BR18 +$BZ18)),AND($I18 = "Yes", $J18 &gt;1), (($BX18+$BU18)/($J18) + ($BY18*2 +$BZ18)) ), "")</f>
        <v/>
      </c>
      <c r="R18" s="158" t="str">
        <f t="shared" si="11"/>
        <v/>
      </c>
      <c r="S18" s="159">
        <f t="shared" si="28"/>
        <v>0</v>
      </c>
      <c r="T18" s="159" t="str">
        <f t="shared" si="12"/>
        <v/>
      </c>
      <c r="U18" s="158" t="str">
        <f t="shared" si="39"/>
        <v/>
      </c>
      <c r="V18" s="396" t="str">
        <f t="shared" si="29"/>
        <v/>
      </c>
      <c r="W18" s="156" t="str">
        <f t="shared" si="13"/>
        <v/>
      </c>
      <c r="X18" s="160">
        <f t="shared" si="14"/>
        <v>0</v>
      </c>
      <c r="Y18" s="274" t="s">
        <v>415</v>
      </c>
      <c r="Z18" s="745" t="str">
        <f>'MATERIAL DATA'!$Q42</f>
        <v>2.1.1 Abutment (incl. wingwalls but excl. foundations)</v>
      </c>
      <c r="AA18" s="768">
        <f>SUMIF($E$12:$E$43,Z18,$O$12:$O$43) + SUMIF($E$12:$E$43,Z18,$P$12:$P$43) + SUMIF($E$12:$E$43,Z18,$R$12:$R$43) + SUMIF($E$12:$E$43,Z18,$Q$12:$Q$43)</f>
        <v>0</v>
      </c>
      <c r="AB18" s="745"/>
      <c r="AC18" s="199" t="str">
        <f>'MATERIAL DATA'!Q16</f>
        <v>2.1.2 Frame (Horizontal) - beams, joists &amp; braces</v>
      </c>
      <c r="AD18" s="754">
        <f ca="1">SUMIF($E$12:$E$45,AC18,$O$12:$O$45)+SUMIF($E$12:$E$45,AC18,$P$12:$P$45)+SUMIF($E$12:$E$45,AC18,R$12:$R$45) +SUMIF($E$12:$E$45, AC18, $Q$12:$Q$43)</f>
        <v>0</v>
      </c>
      <c r="AE18" s="745"/>
      <c r="AF18" s="185"/>
      <c r="AG18" s="185"/>
      <c r="AH18" s="185" t="s">
        <v>400</v>
      </c>
      <c r="AI18" s="779" t="e">
        <f>#N/A</f>
        <v>#N/A</v>
      </c>
      <c r="AJ18" s="780" t="e">
        <f t="shared" si="44"/>
        <v>#N/A</v>
      </c>
      <c r="AK18" s="745"/>
      <c r="AL18" s="745"/>
      <c r="AM18" s="745"/>
      <c r="AN18" s="745" t="s">
        <v>587</v>
      </c>
      <c r="AO18" s="745">
        <f t="shared" si="45"/>
        <v>0</v>
      </c>
      <c r="AP18" s="745"/>
      <c r="AQ18" s="745"/>
      <c r="AR18" s="745"/>
      <c r="AS18" s="186"/>
      <c r="AT18" s="186"/>
      <c r="AU18" s="209" t="s">
        <v>717</v>
      </c>
      <c r="AV18" s="788" t="e">
        <f>SUM(Q51:S51,U51)*K8</f>
        <v>#VALUE!</v>
      </c>
      <c r="AW18" s="789" t="e">
        <f>AV18+ SUM(Q51:S51,U51)</f>
        <v>#VALUE!</v>
      </c>
      <c r="AX18" s="186"/>
      <c r="AY18" s="209" t="s">
        <v>717</v>
      </c>
      <c r="AZ18" s="754" t="e">
        <f>AZ29*K8</f>
        <v>#DIV/0!</v>
      </c>
      <c r="BA18" s="756" t="e">
        <f>AZ18+AZ29</f>
        <v>#DIV/0!</v>
      </c>
      <c r="BB18" s="745"/>
      <c r="BC18" s="209" t="s">
        <v>717</v>
      </c>
      <c r="BD18" s="754" t="e">
        <f>BD29*K8</f>
        <v>#DIV/0!</v>
      </c>
      <c r="BE18" s="756" t="e">
        <f>BD18+BD29</f>
        <v>#DIV/0!</v>
      </c>
      <c r="BF18" s="186"/>
      <c r="BG18" s="186"/>
      <c r="BH18" s="186"/>
      <c r="BI18" s="378"/>
      <c r="BJ18" s="745"/>
      <c r="BK18" s="209" t="str">
        <f t="shared" si="46"/>
        <v>ER</v>
      </c>
      <c r="BL18" s="209" t="str">
        <f t="shared" si="15"/>
        <v xml:space="preserve"> -  - </v>
      </c>
      <c r="BM18" s="745" t="str" cm="1">
        <f t="array" ref="BM18">_xlfn.IFS(OR(AND(TYPOLOGY &lt;&gt; "Bridge", B18="concrete",D18&lt;&gt;"Reinforced - 150mm hollow core slab"),C18="Concrete_EPD",),"Reinforcement",(OR(AND(TYPOLOGY="Bridge",B18="concrete",D18&lt;&gt;"Reinforced - 150mm hollow core slab"),C18="Concrete_EPD",)),"Bridge_Reinforcement",TRUE, "No_Reinforcement")</f>
        <v>No_Reinforcement</v>
      </c>
      <c r="BN18" s="186" t="e">
        <f>_xlfn.XLOOKUP($BL18,'LIFECYCLE MATERIAL DATA'!$A$5:$A$104,'LIFECYCLE MATERIAL DATA'!$D$5:$D$104,)</f>
        <v>#N/A</v>
      </c>
      <c r="BO18" s="186">
        <f>IFERROR(IF(M18&lt;&gt;0,_xlfn.XLOOKUP(M18,'Custom Data'!S16:S45,'Custom Data'!T16:T45,,-1),0),0)</f>
        <v>0</v>
      </c>
      <c r="BP18" s="186">
        <f t="shared" si="16"/>
        <v>0</v>
      </c>
      <c r="BQ18" s="846" t="str">
        <f t="shared" si="17"/>
        <v>ER</v>
      </c>
      <c r="BR18" s="745" t="str">
        <f>IFERROR(_xlfn.XLOOKUP($BL18,'LIFECYCLE MATERIAL DATA'!$A$5:$A$104,'LIFECYCLE MATERIAL DATA'!$I$5:$I$104,,)*($BQ18/1000)+_xlfn.XLOOKUP('Project Info'!$C$15,'LIFECYCLE MATERIAL DATA'!$A$5:$A$104,'LIFECYCLE MATERIAL DATA'!$I$5:$I$104,,)*($BP18/1000),"")</f>
        <v/>
      </c>
      <c r="BS18" s="745" t="str">
        <f>IFERROR(_xlfn.XLOOKUP($BL18,'LIFECYCLE MATERIAL DATA'!$A$5:$A$104, 'LIFECYCLE MATERIAL DATA'!$J$5:$J$104,,)*($BQ18/1000)+_xlfn.XLOOKUP('Project Info'!$C$15,'LIFECYCLE MATERIAL DATA'!$A$5:$A$104,'LIFECYCLE MATERIAL DATA'!$J$5:$J$104,,)*($BP18/1000),"")</f>
        <v/>
      </c>
      <c r="BT18" s="745" t="str">
        <f>IFERROR(_xlfn.XLOOKUP($BL18,'LIFECYCLE MATERIAL DATA'!$A$5:$A$104, 'LIFECYCLE MATERIAL DATA'!$K$5:$K$104,,)*($BQ18/1000),"")</f>
        <v/>
      </c>
      <c r="BU18" s="185" t="str">
        <f>IFERROR(_xlfn.XLOOKUP($BL18,'LIFECYCLE MATERIAL DATA'!$A$5:$A$104,'LIFECYCLE MATERIAL DATA'!$L$5:$L$104,,)*($BQ18/1000)+_xlfn.XLOOKUP('Project Info'!$C$15,'LIFECYCLE MATERIAL DATA'!$A$5:$A$104,'LIFECYCLE MATERIAL DATA'!$L$5:$L$104,,)*($BP18/1000),"")</f>
        <v/>
      </c>
      <c r="BV18" s="745" t="str">
        <f t="shared" si="31"/>
        <v/>
      </c>
      <c r="BW18" s="745" t="str">
        <f>IF($K18='MATERIAL DATA'!$O$5,$L18, IF($K18='MATERIAL DATA'!$O$6,$L18/(1000*'Scheme 1'!$BN18),""))</f>
        <v/>
      </c>
      <c r="BX18" s="745" t="str">
        <f>IFERROR(((_xlfn.XLOOKUP($BL18,'LIFECYCLE MATERIAL DATA'!$A$5:$A$104,'LIFECYCLE MATERIAL DATA'!$F$5:$F$104,,))*$BQ18/1000+_xlfn.XLOOKUP('Project Info'!$C$15,'LIFECYCLE MATERIAL DATA'!$A$5:$A$104,'LIFECYCLE MATERIAL DATA'!$F$5:$F$104,,)*$BP18/1000),"")</f>
        <v/>
      </c>
      <c r="BY18" s="771" t="str">
        <f>IFERROR((_xlfn.XLOOKUP($BL18,'LIFECYCLE MATERIAL DATA'!$A$5:$A$104,'LIFECYCLE MATERIAL DATA'!$G$5:$G$104,,)*$BQ18/1000++_xlfn.XLOOKUP('Project Info'!$C$15,'LIFECYCLE MATERIAL DATA'!$A$5:$A$104,'LIFECYCLE MATERIAL DATA'!$G$5:$G$104,,)*$BP18/1000),"")</f>
        <v/>
      </c>
      <c r="BZ18" s="745" t="str">
        <f>IFERROR(_xlfn.XLOOKUP('Scheme 1'!$BL18,'LIFECYCLE MATERIAL DATA'!$A$5:$A$104,'LIFECYCLE MATERIAL DATA'!$H$5:$H$104,,)*SUM($BX18+$BY18+$CB18+$CC18), "")</f>
        <v/>
      </c>
      <c r="CA18" s="185"/>
      <c r="CB18" s="743" t="str">
        <f>IFERROR((_xlfn.XLOOKUP($BL18,'LIFECYCLE MATERIAL DATA'!$A$5:$A$104, 'LIFECYCLE MATERIAL DATA'!$M$5:$M$104)*$BQ18/1000++_xlfn.XLOOKUP('Project Info'!$C$15,'LIFECYCLE MATERIAL DATA'!$A$5:$A$104,'LIFECYCLE MATERIAL DATA'!$M$5:$M$104)*$BP18/1000),"")</f>
        <v/>
      </c>
      <c r="CC18" s="745">
        <f>IFERROR(IF(OR($B18="Timber",$C18="Timber_EPD", $C18="Bamboo"),_xlfn.XLOOKUP($BL18,'LIFECYCLE MATERIAL DATA Master'!$A$5:$A$104,'LIFECYCLE MATERIAL DATA Master'!$E$5:$E$104,,)*$BQ18,0),"")/1000</f>
        <v>0</v>
      </c>
      <c r="CD18" s="185" t="str">
        <f>IFERROR((_xlfn.XLOOKUP($BL18,'LIFECYCLE MATERIAL DATA'!$A$5:$A$104,'LIFECYCLE MATERIAL DATA'!$N$5:$N$104,,)*$BQ18/1000++_xlfn.XLOOKUP('Project Info'!$C$15,'LIFECYCLE MATERIAL DATA'!$A$5:$A$104,'LIFECYCLE MATERIAL DATA'!$N$5:$N$104,,)*$BP18/1000),"")</f>
        <v/>
      </c>
      <c r="CE18" s="745" t="str">
        <f>Targets!A22</f>
        <v>LETI Commercial Target (228)</v>
      </c>
      <c r="CF18" s="209" t="str">
        <f>Targets!B22</f>
        <v>Commercial</v>
      </c>
      <c r="CG18" s="209">
        <f>Targets!C22</f>
        <v>228</v>
      </c>
      <c r="CH18" s="772">
        <f>IFERROR(1+_xlfn.XLOOKUP($BL18,'LIFECYCLE MATERIAL DATA'!$A$5:$A$104,'LIFECYCLE MATERIAL DATA'!$H$5:$H$104,,),0)</f>
        <v>0</v>
      </c>
      <c r="CI18" s="765">
        <f t="shared" si="18"/>
        <v>0</v>
      </c>
      <c r="CJ18" s="773">
        <f t="shared" si="19"/>
        <v>0</v>
      </c>
      <c r="CK18" s="774">
        <f t="shared" si="20"/>
        <v>0</v>
      </c>
      <c r="CL18" s="767">
        <f t="shared" si="32"/>
        <v>0</v>
      </c>
      <c r="CM18" s="775">
        <f t="shared" si="33"/>
        <v>0</v>
      </c>
      <c r="CN18" s="769">
        <v>0</v>
      </c>
      <c r="CO18" s="745">
        <f t="shared" si="21"/>
        <v>0</v>
      </c>
      <c r="CP18" s="745">
        <f t="shared" si="21"/>
        <v>0</v>
      </c>
      <c r="CQ18" s="745">
        <f t="shared" ref="CQ18:DV18" si="59">IF(CQ$11&gt;=DESIGN_LIFE,CP18,IF(AND(CQ$11&gt;0,$CK18&lt;&gt;0),IF(INT((CQ$11)/(DESIGN_LIFE/$CK18))=((CQ$11)/(DESIGN_LIFE/$CK18)),$CM18+CP18,CP18),CP18))</f>
        <v>0</v>
      </c>
      <c r="CR18" s="745">
        <f t="shared" si="59"/>
        <v>0</v>
      </c>
      <c r="CS18" s="745">
        <f t="shared" si="59"/>
        <v>0</v>
      </c>
      <c r="CT18" s="745">
        <f t="shared" si="59"/>
        <v>0</v>
      </c>
      <c r="CU18" s="745">
        <f t="shared" si="59"/>
        <v>0</v>
      </c>
      <c r="CV18" s="745">
        <f t="shared" si="59"/>
        <v>0</v>
      </c>
      <c r="CW18" s="745">
        <f t="shared" si="59"/>
        <v>0</v>
      </c>
      <c r="CX18" s="745">
        <f t="shared" si="59"/>
        <v>0</v>
      </c>
      <c r="CY18" s="745">
        <f t="shared" si="59"/>
        <v>0</v>
      </c>
      <c r="CZ18" s="745">
        <f t="shared" si="59"/>
        <v>0</v>
      </c>
      <c r="DA18" s="745">
        <f t="shared" si="59"/>
        <v>0</v>
      </c>
      <c r="DB18" s="745">
        <f t="shared" si="59"/>
        <v>0</v>
      </c>
      <c r="DC18" s="745">
        <f t="shared" si="59"/>
        <v>0</v>
      </c>
      <c r="DD18" s="745">
        <f t="shared" si="59"/>
        <v>0</v>
      </c>
      <c r="DE18" s="745">
        <f t="shared" si="59"/>
        <v>0</v>
      </c>
      <c r="DF18" s="745">
        <f t="shared" si="59"/>
        <v>0</v>
      </c>
      <c r="DG18" s="745">
        <f t="shared" si="59"/>
        <v>0</v>
      </c>
      <c r="DH18" s="745">
        <f t="shared" si="59"/>
        <v>0</v>
      </c>
      <c r="DI18" s="745">
        <f t="shared" si="59"/>
        <v>0</v>
      </c>
      <c r="DJ18" s="745">
        <f t="shared" si="59"/>
        <v>0</v>
      </c>
      <c r="DK18" s="745">
        <f t="shared" si="59"/>
        <v>0</v>
      </c>
      <c r="DL18" s="745">
        <f t="shared" si="59"/>
        <v>0</v>
      </c>
      <c r="DM18" s="745">
        <f t="shared" si="59"/>
        <v>0</v>
      </c>
      <c r="DN18" s="745">
        <f t="shared" si="59"/>
        <v>0</v>
      </c>
      <c r="DO18" s="745">
        <f t="shared" si="59"/>
        <v>0</v>
      </c>
      <c r="DP18" s="745">
        <f t="shared" si="59"/>
        <v>0</v>
      </c>
      <c r="DQ18" s="745">
        <f t="shared" si="59"/>
        <v>0</v>
      </c>
      <c r="DR18" s="745">
        <f t="shared" si="59"/>
        <v>0</v>
      </c>
      <c r="DS18" s="745">
        <f t="shared" si="59"/>
        <v>0</v>
      </c>
      <c r="DT18" s="745">
        <f t="shared" si="59"/>
        <v>0</v>
      </c>
      <c r="DU18" s="745">
        <f t="shared" si="59"/>
        <v>0</v>
      </c>
      <c r="DV18" s="745">
        <f t="shared" si="59"/>
        <v>0</v>
      </c>
      <c r="DW18" s="745">
        <f t="shared" ref="DW18:FB18" si="60">IF(DW$11&gt;=DESIGN_LIFE,DV18,IF(AND(DW$11&gt;0,$CK18&lt;&gt;0),IF(INT((DW$11)/(DESIGN_LIFE/$CK18))=((DW$11)/(DESIGN_LIFE/$CK18)),$CM18+DV18,DV18),DV18))</f>
        <v>0</v>
      </c>
      <c r="DX18" s="745">
        <f t="shared" si="60"/>
        <v>0</v>
      </c>
      <c r="DY18" s="745">
        <f t="shared" si="60"/>
        <v>0</v>
      </c>
      <c r="DZ18" s="745">
        <f t="shared" si="60"/>
        <v>0</v>
      </c>
      <c r="EA18" s="745">
        <f t="shared" si="60"/>
        <v>0</v>
      </c>
      <c r="EB18" s="745">
        <f t="shared" si="60"/>
        <v>0</v>
      </c>
      <c r="EC18" s="745">
        <f t="shared" si="60"/>
        <v>0</v>
      </c>
      <c r="ED18" s="745">
        <f t="shared" si="60"/>
        <v>0</v>
      </c>
      <c r="EE18" s="745">
        <f t="shared" si="60"/>
        <v>0</v>
      </c>
      <c r="EF18" s="745">
        <f t="shared" si="60"/>
        <v>0</v>
      </c>
      <c r="EG18" s="745">
        <f t="shared" si="60"/>
        <v>0</v>
      </c>
      <c r="EH18" s="745">
        <f t="shared" si="60"/>
        <v>0</v>
      </c>
      <c r="EI18" s="745">
        <f t="shared" si="60"/>
        <v>0</v>
      </c>
      <c r="EJ18" s="745">
        <f t="shared" si="60"/>
        <v>0</v>
      </c>
      <c r="EK18" s="745">
        <f t="shared" si="60"/>
        <v>0</v>
      </c>
      <c r="EL18" s="745">
        <f t="shared" si="60"/>
        <v>0</v>
      </c>
      <c r="EM18" s="745">
        <f t="shared" si="60"/>
        <v>0</v>
      </c>
      <c r="EN18" s="745">
        <f t="shared" si="60"/>
        <v>0</v>
      </c>
      <c r="EO18" s="745">
        <f t="shared" si="60"/>
        <v>0</v>
      </c>
      <c r="EP18" s="745">
        <f t="shared" si="60"/>
        <v>0</v>
      </c>
      <c r="EQ18" s="745">
        <f t="shared" si="60"/>
        <v>0</v>
      </c>
      <c r="ER18" s="745">
        <f t="shared" si="60"/>
        <v>0</v>
      </c>
      <c r="ES18" s="745">
        <f t="shared" si="60"/>
        <v>0</v>
      </c>
      <c r="ET18" s="745">
        <f t="shared" si="60"/>
        <v>0</v>
      </c>
      <c r="EU18" s="745">
        <f t="shared" si="60"/>
        <v>0</v>
      </c>
      <c r="EV18" s="745">
        <f t="shared" si="60"/>
        <v>0</v>
      </c>
      <c r="EW18" s="745">
        <f t="shared" si="60"/>
        <v>0</v>
      </c>
      <c r="EX18" s="745">
        <f t="shared" si="60"/>
        <v>0</v>
      </c>
      <c r="EY18" s="745">
        <f t="shared" si="60"/>
        <v>0</v>
      </c>
      <c r="EZ18" s="745">
        <f t="shared" si="60"/>
        <v>0</v>
      </c>
      <c r="FA18" s="745">
        <f t="shared" si="60"/>
        <v>0</v>
      </c>
      <c r="FB18" s="745">
        <f t="shared" si="60"/>
        <v>0</v>
      </c>
      <c r="FC18" s="745">
        <f t="shared" ref="FC18:GH18" si="61">IF(FC$11&gt;=DESIGN_LIFE,FB18,IF(AND(FC$11&gt;0,$CK18&lt;&gt;0),IF(INT((FC$11)/(DESIGN_LIFE/$CK18))=((FC$11)/(DESIGN_LIFE/$CK18)),$CM18+FB18,FB18),FB18))</f>
        <v>0</v>
      </c>
      <c r="FD18" s="745">
        <f t="shared" si="61"/>
        <v>0</v>
      </c>
      <c r="FE18" s="745">
        <f t="shared" si="61"/>
        <v>0</v>
      </c>
      <c r="FF18" s="745">
        <f t="shared" si="61"/>
        <v>0</v>
      </c>
      <c r="FG18" s="745">
        <f t="shared" si="61"/>
        <v>0</v>
      </c>
      <c r="FH18" s="745">
        <f t="shared" si="61"/>
        <v>0</v>
      </c>
      <c r="FI18" s="745">
        <f t="shared" si="61"/>
        <v>0</v>
      </c>
      <c r="FJ18" s="745">
        <f t="shared" si="61"/>
        <v>0</v>
      </c>
      <c r="FK18" s="745">
        <f t="shared" si="61"/>
        <v>0</v>
      </c>
      <c r="FL18" s="745">
        <f t="shared" si="61"/>
        <v>0</v>
      </c>
      <c r="FM18" s="745">
        <f t="shared" si="61"/>
        <v>0</v>
      </c>
      <c r="FN18" s="745">
        <f t="shared" si="61"/>
        <v>0</v>
      </c>
      <c r="FO18" s="745">
        <f t="shared" si="61"/>
        <v>0</v>
      </c>
      <c r="FP18" s="745">
        <f t="shared" si="61"/>
        <v>0</v>
      </c>
      <c r="FQ18" s="745">
        <f t="shared" si="61"/>
        <v>0</v>
      </c>
      <c r="FR18" s="745">
        <f t="shared" si="61"/>
        <v>0</v>
      </c>
      <c r="FS18" s="745">
        <f t="shared" si="61"/>
        <v>0</v>
      </c>
      <c r="FT18" s="745">
        <f t="shared" si="61"/>
        <v>0</v>
      </c>
      <c r="FU18" s="745">
        <f t="shared" si="61"/>
        <v>0</v>
      </c>
      <c r="FV18" s="745">
        <f t="shared" si="61"/>
        <v>0</v>
      </c>
      <c r="FW18" s="745">
        <f t="shared" si="61"/>
        <v>0</v>
      </c>
      <c r="FX18" s="745">
        <f t="shared" si="61"/>
        <v>0</v>
      </c>
      <c r="FY18" s="745">
        <f t="shared" si="61"/>
        <v>0</v>
      </c>
      <c r="FZ18" s="745">
        <f t="shared" si="61"/>
        <v>0</v>
      </c>
      <c r="GA18" s="745">
        <f t="shared" si="61"/>
        <v>0</v>
      </c>
      <c r="GB18" s="745">
        <f t="shared" si="61"/>
        <v>0</v>
      </c>
      <c r="GC18" s="745">
        <f t="shared" si="61"/>
        <v>0</v>
      </c>
      <c r="GD18" s="745">
        <f t="shared" si="61"/>
        <v>0</v>
      </c>
      <c r="GE18" s="745">
        <f t="shared" si="61"/>
        <v>0</v>
      </c>
      <c r="GF18" s="745">
        <f t="shared" si="61"/>
        <v>0</v>
      </c>
      <c r="GG18" s="745">
        <f t="shared" si="61"/>
        <v>0</v>
      </c>
      <c r="GH18" s="745">
        <f t="shared" si="61"/>
        <v>0</v>
      </c>
      <c r="GI18" s="745">
        <f t="shared" ref="GI18:HG18" si="62">IF(GI$11&gt;=DESIGN_LIFE,GH18,IF(AND(GI$11&gt;0,$CK18&lt;&gt;0),IF(INT((GI$11)/(DESIGN_LIFE/$CK18))=((GI$11)/(DESIGN_LIFE/$CK18)),$CM18+GH18,GH18),GH18))</f>
        <v>0</v>
      </c>
      <c r="GJ18" s="745">
        <f t="shared" si="62"/>
        <v>0</v>
      </c>
      <c r="GK18" s="745">
        <f t="shared" si="62"/>
        <v>0</v>
      </c>
      <c r="GL18" s="745">
        <f t="shared" si="62"/>
        <v>0</v>
      </c>
      <c r="GM18" s="745">
        <f t="shared" si="62"/>
        <v>0</v>
      </c>
      <c r="GN18" s="745">
        <f t="shared" si="62"/>
        <v>0</v>
      </c>
      <c r="GO18" s="745">
        <f t="shared" si="62"/>
        <v>0</v>
      </c>
      <c r="GP18" s="745">
        <f t="shared" si="62"/>
        <v>0</v>
      </c>
      <c r="GQ18" s="745">
        <f t="shared" si="62"/>
        <v>0</v>
      </c>
      <c r="GR18" s="745">
        <f t="shared" si="62"/>
        <v>0</v>
      </c>
      <c r="GS18" s="745">
        <f t="shared" si="62"/>
        <v>0</v>
      </c>
      <c r="GT18" s="745">
        <f t="shared" si="62"/>
        <v>0</v>
      </c>
      <c r="GU18" s="745">
        <f t="shared" si="62"/>
        <v>0</v>
      </c>
      <c r="GV18" s="745">
        <f t="shared" si="62"/>
        <v>0</v>
      </c>
      <c r="GW18" s="745">
        <f t="shared" si="62"/>
        <v>0</v>
      </c>
      <c r="GX18" s="745">
        <f t="shared" si="62"/>
        <v>0</v>
      </c>
      <c r="GY18" s="745">
        <f t="shared" si="62"/>
        <v>0</v>
      </c>
      <c r="GZ18" s="745">
        <f t="shared" si="62"/>
        <v>0</v>
      </c>
      <c r="HA18" s="745">
        <f t="shared" si="62"/>
        <v>0</v>
      </c>
      <c r="HB18" s="745">
        <f t="shared" si="62"/>
        <v>0</v>
      </c>
      <c r="HC18" s="745">
        <f t="shared" si="62"/>
        <v>0</v>
      </c>
      <c r="HD18" s="745">
        <f t="shared" si="62"/>
        <v>0</v>
      </c>
      <c r="HE18" s="745">
        <f t="shared" si="62"/>
        <v>0</v>
      </c>
      <c r="HF18" s="745">
        <f t="shared" si="62"/>
        <v>0</v>
      </c>
      <c r="HG18" s="745">
        <f t="shared" si="62"/>
        <v>0</v>
      </c>
      <c r="HH18" s="185"/>
      <c r="HI18" s="745"/>
    </row>
    <row r="19" spans="1:217" ht="20.100000000000001" customHeight="1">
      <c r="A19" s="520" t="str">
        <f t="shared" si="10"/>
        <v>LST_STR_ELEMENT</v>
      </c>
      <c r="B19" s="357"/>
      <c r="C19" s="115"/>
      <c r="D19" s="116"/>
      <c r="E19" s="117"/>
      <c r="F19" s="116"/>
      <c r="G19" s="350" t="e">
        <f>IF(TYPOLOGY = "Bridge", _xlfn.XLOOKUP($E19, BRIDGE_STR_ELEMENT, 'MATERIAL DATA'!$R$36:$R$74,,), _xlfn.XLOOKUP($BL19, 'LIFECYCLE MATERIAL DATA'!$A$5:$A$104, 'LIFECYCLE MATERIAL DATA'!$Q$5:$Q$104,,))</f>
        <v>#N/A</v>
      </c>
      <c r="H19" s="630"/>
      <c r="I19" s="631"/>
      <c r="J19" s="736"/>
      <c r="K19" s="116"/>
      <c r="L19" s="95"/>
      <c r="M19" s="358"/>
      <c r="N19" s="156">
        <f t="shared" si="38"/>
        <v>0</v>
      </c>
      <c r="O19" s="157" t="str">
        <f t="shared" si="26"/>
        <v/>
      </c>
      <c r="P19" s="158" t="str">
        <f t="shared" si="27"/>
        <v/>
      </c>
      <c r="Q19" s="158" t="str" cm="1">
        <f t="array" ref="Q19">IFERROR(_xlfn.IFS(AND($I19 = "Yes", $J19 =1),(($BX19+$BU19)/($J19) + ($BY19+$BR19 +$BZ19)),AND($I19 = "Yes", $J19 &gt;1), (($BX19+$BU19)/($J19) + ($BY19*2 +$BZ19)) ), "")</f>
        <v/>
      </c>
      <c r="R19" s="158" t="str">
        <f t="shared" si="11"/>
        <v/>
      </c>
      <c r="S19" s="159">
        <f t="shared" si="28"/>
        <v>0</v>
      </c>
      <c r="T19" s="159" t="str">
        <f t="shared" si="12"/>
        <v/>
      </c>
      <c r="U19" s="158" t="str">
        <f t="shared" si="39"/>
        <v/>
      </c>
      <c r="V19" s="396" t="str">
        <f t="shared" si="29"/>
        <v/>
      </c>
      <c r="W19" s="156" t="str">
        <f t="shared" si="13"/>
        <v/>
      </c>
      <c r="X19" s="160">
        <f t="shared" si="14"/>
        <v>0</v>
      </c>
      <c r="Y19" s="274" t="s">
        <v>415</v>
      </c>
      <c r="Z19" s="745" t="str">
        <f>'MATERIAL DATA'!$Q43</f>
        <v>2.1.2 Transition Slab</v>
      </c>
      <c r="AA19" s="768">
        <f>SUMIF($E$12:$E$43,Z19,$O$12:$O$43) + SUMIF($E$12:$E$43,Z19,$P$12:$P$43) + SUMIF($E$12:$E$43,Z19,$R$12:$R$43) + SUMIF($E$12:$E$43,Z19,$Q$12:$Q$43)</f>
        <v>0</v>
      </c>
      <c r="AB19" s="745"/>
      <c r="AC19" s="199" t="str">
        <f>'MATERIAL DATA'!Q17</f>
        <v>2.2.1 Upper floor and roof - structural slabs</v>
      </c>
      <c r="AD19" s="754">
        <f ca="1">SUMIF($E$12:$E$45,AC19,$O$12:$O$45)+SUMIF($E$12:$E$45,AC19,$P$12:$P$45)+SUMIF($E$12:$E$45,AC19,R$12:$R$45) +SUMIF($E$12:$E$45, AC19, $Q$12:$Q$43)</f>
        <v>0</v>
      </c>
      <c r="AE19" s="745"/>
      <c r="AF19" s="185"/>
      <c r="AG19" s="185"/>
      <c r="AH19" s="185" t="s">
        <v>796</v>
      </c>
      <c r="AI19" s="754">
        <f ca="1">AD24</f>
        <v>0</v>
      </c>
      <c r="AJ19" s="780">
        <f t="shared" ca="1" si="44"/>
        <v>0</v>
      </c>
      <c r="AK19" s="745"/>
      <c r="AL19" s="186"/>
      <c r="AM19" s="745"/>
      <c r="AN19" s="745" t="s">
        <v>861</v>
      </c>
      <c r="AO19" s="745">
        <f t="shared" si="45"/>
        <v>0</v>
      </c>
      <c r="AP19" s="745"/>
      <c r="AQ19" s="745"/>
      <c r="AR19" s="755"/>
      <c r="AS19" s="755"/>
      <c r="AT19" s="755"/>
      <c r="AU19" s="745" t="s">
        <v>728</v>
      </c>
      <c r="AV19" s="755">
        <f>AV25*K8</f>
        <v>0</v>
      </c>
      <c r="AW19" s="756">
        <f>AV19+AV25</f>
        <v>0</v>
      </c>
      <c r="AX19" s="745"/>
      <c r="AY19" s="745" t="s">
        <v>728</v>
      </c>
      <c r="AZ19" s="755">
        <f>AV29*K8</f>
        <v>0</v>
      </c>
      <c r="BA19" s="756">
        <f>AZ19+AV29</f>
        <v>0</v>
      </c>
      <c r="BB19" s="745"/>
      <c r="BC19" s="745" t="s">
        <v>728</v>
      </c>
      <c r="BD19" s="755">
        <f>AV33*K8</f>
        <v>0</v>
      </c>
      <c r="BE19" s="756">
        <f>BD19+AV33</f>
        <v>0</v>
      </c>
      <c r="BF19" s="186"/>
      <c r="BG19" s="186"/>
      <c r="BH19" s="186"/>
      <c r="BI19" s="378"/>
      <c r="BJ19" s="745"/>
      <c r="BK19" s="209" t="str">
        <f t="shared" si="46"/>
        <v>ER</v>
      </c>
      <c r="BL19" s="209" t="str">
        <f t="shared" si="15"/>
        <v xml:space="preserve"> -  - </v>
      </c>
      <c r="BM19" s="745" t="str" cm="1">
        <f t="array" ref="BM19">_xlfn.IFS(OR(AND(TYPOLOGY &lt;&gt; "Bridge", B19="concrete",D19&lt;&gt;"Reinforced - 150mm hollow core slab"),C19="Concrete_EPD",),"Reinforcement",(OR(AND(TYPOLOGY="Bridge",B19="concrete",D19&lt;&gt;"Reinforced - 150mm hollow core slab"),C19="Concrete_EPD",)),"Bridge_Reinforcement",TRUE, "No_Reinforcement")</f>
        <v>No_Reinforcement</v>
      </c>
      <c r="BN19" s="186" t="e">
        <f>_xlfn.XLOOKUP($BL19,'LIFECYCLE MATERIAL DATA'!$A$5:$A$104,'LIFECYCLE MATERIAL DATA'!$D$5:$D$104,)</f>
        <v>#N/A</v>
      </c>
      <c r="BO19" s="186">
        <f>IFERROR(IF(M19&lt;&gt;0,_xlfn.XLOOKUP(M19,'Custom Data'!S16:S45,'Custom Data'!T16:T45,,-1),0),0)</f>
        <v>0</v>
      </c>
      <c r="BP19" s="186">
        <f t="shared" si="16"/>
        <v>0</v>
      </c>
      <c r="BQ19" s="846" t="str">
        <f t="shared" si="17"/>
        <v>ER</v>
      </c>
      <c r="BR19" s="745" t="str">
        <f>IFERROR(_xlfn.XLOOKUP($BL19,'LIFECYCLE MATERIAL DATA'!$A$5:$A$104,'LIFECYCLE MATERIAL DATA'!$I$5:$I$104,,)*($BQ19/1000)+_xlfn.XLOOKUP('Project Info'!$C$15,'LIFECYCLE MATERIAL DATA'!$A$5:$A$104,'LIFECYCLE MATERIAL DATA'!$I$5:$I$104,,)*($BP19/1000),"")</f>
        <v/>
      </c>
      <c r="BS19" s="745" t="str">
        <f>IFERROR(_xlfn.XLOOKUP($BL19,'LIFECYCLE MATERIAL DATA'!$A$5:$A$104, 'LIFECYCLE MATERIAL DATA'!$J$5:$J$104,,)*($BQ19/1000)+_xlfn.XLOOKUP('Project Info'!$C$15,'LIFECYCLE MATERIAL DATA'!$A$5:$A$104,'LIFECYCLE MATERIAL DATA'!$J$5:$J$104,,)*($BP19/1000),"")</f>
        <v/>
      </c>
      <c r="BT19" s="745" t="str">
        <f>IFERROR(_xlfn.XLOOKUP($BL19,'LIFECYCLE MATERIAL DATA'!$A$5:$A$104, 'LIFECYCLE MATERIAL DATA'!$K$5:$K$104,,)*($BQ19/1000),"")</f>
        <v/>
      </c>
      <c r="BU19" s="185" t="str">
        <f>IFERROR(_xlfn.XLOOKUP($BL19,'LIFECYCLE MATERIAL DATA'!$A$5:$A$104,'LIFECYCLE MATERIAL DATA'!$L$5:$L$104,,)*($BQ19/1000)+_xlfn.XLOOKUP('Project Info'!$C$15,'LIFECYCLE MATERIAL DATA'!$A$5:$A$104,'LIFECYCLE MATERIAL DATA'!$L$5:$L$104,,)*($BP19/1000),"")</f>
        <v/>
      </c>
      <c r="BV19" s="745" t="str">
        <f t="shared" si="31"/>
        <v/>
      </c>
      <c r="BW19" s="745" t="str">
        <f>IF($K19='MATERIAL DATA'!$O$5,$L19, IF($K19='MATERIAL DATA'!$O$6,$L19/(1000*'Scheme 1'!$BN19),""))</f>
        <v/>
      </c>
      <c r="BX19" s="745" t="str">
        <f>IFERROR(((_xlfn.XLOOKUP($BL19,'LIFECYCLE MATERIAL DATA'!$A$5:$A$104,'LIFECYCLE MATERIAL DATA'!$F$5:$F$104,,))*$BQ19/1000+_xlfn.XLOOKUP('Project Info'!$C$15,'LIFECYCLE MATERIAL DATA'!$A$5:$A$104,'LIFECYCLE MATERIAL DATA'!$F$5:$F$104,,)*$BP19/1000),"")</f>
        <v/>
      </c>
      <c r="BY19" s="771" t="str">
        <f>IFERROR((_xlfn.XLOOKUP($BL19,'LIFECYCLE MATERIAL DATA'!$A$5:$A$104,'LIFECYCLE MATERIAL DATA'!$G$5:$G$104,,)*$BQ19/1000++_xlfn.XLOOKUP('Project Info'!$C$15,'LIFECYCLE MATERIAL DATA'!$A$5:$A$104,'LIFECYCLE MATERIAL DATA'!$G$5:$G$104,,)*$BP19/1000),"")</f>
        <v/>
      </c>
      <c r="BZ19" s="745" t="str">
        <f>IFERROR(_xlfn.XLOOKUP('Scheme 1'!$BL19,'LIFECYCLE MATERIAL DATA'!$A$5:$A$104,'LIFECYCLE MATERIAL DATA'!$H$5:$H$104,,)*SUM($BX19+$BY19+$CB19+$CC19), "")</f>
        <v/>
      </c>
      <c r="CA19" s="185"/>
      <c r="CB19" s="743" t="str">
        <f>IFERROR((_xlfn.XLOOKUP($BL19,'LIFECYCLE MATERIAL DATA'!$A$5:$A$104, 'LIFECYCLE MATERIAL DATA'!$M$5:$M$104)*$BQ19/1000++_xlfn.XLOOKUP('Project Info'!$C$15,'LIFECYCLE MATERIAL DATA'!$A$5:$A$104,'LIFECYCLE MATERIAL DATA'!$M$5:$M$104)*$BP19/1000),"")</f>
        <v/>
      </c>
      <c r="CC19" s="745">
        <f>IFERROR(IF(OR($B19="Timber",$C19="Timber_EPD", $C19="Bamboo"),_xlfn.XLOOKUP($BL19,'LIFECYCLE MATERIAL DATA Master'!$A$5:$A$104,'LIFECYCLE MATERIAL DATA Master'!$E$5:$E$104,,)*$BQ19,0),"")/1000</f>
        <v>0</v>
      </c>
      <c r="CD19" s="185" t="str">
        <f>IFERROR((_xlfn.XLOOKUP($BL19,'LIFECYCLE MATERIAL DATA'!$A$5:$A$104,'LIFECYCLE MATERIAL DATA'!$N$5:$N$104,,)*$BQ19/1000++_xlfn.XLOOKUP('Project Info'!$C$15,'LIFECYCLE MATERIAL DATA'!$A$5:$A$104,'LIFECYCLE MATERIAL DATA'!$N$5:$N$104,,)*$BP19/1000),"")</f>
        <v/>
      </c>
      <c r="CE19" s="745"/>
      <c r="CF19" s="745"/>
      <c r="CG19" s="745"/>
      <c r="CH19" s="772">
        <f>IFERROR(1+_xlfn.XLOOKUP($BL19,'LIFECYCLE MATERIAL DATA'!$A$5:$A$104,'LIFECYCLE MATERIAL DATA'!$H$5:$H$104,,),0)</f>
        <v>0</v>
      </c>
      <c r="CI19" s="765">
        <f t="shared" si="18"/>
        <v>0</v>
      </c>
      <c r="CJ19" s="773">
        <f t="shared" si="19"/>
        <v>0</v>
      </c>
      <c r="CK19" s="774">
        <f t="shared" si="20"/>
        <v>0</v>
      </c>
      <c r="CL19" s="767">
        <f t="shared" si="32"/>
        <v>0</v>
      </c>
      <c r="CM19" s="775">
        <f t="shared" si="33"/>
        <v>0</v>
      </c>
      <c r="CN19" s="769">
        <v>0</v>
      </c>
      <c r="CO19" s="745">
        <f t="shared" si="21"/>
        <v>0</v>
      </c>
      <c r="CP19" s="745">
        <f t="shared" si="21"/>
        <v>0</v>
      </c>
      <c r="CQ19" s="745">
        <f t="shared" ref="CQ19:DV19" si="63">IF(CQ$11&gt;=DESIGN_LIFE,CP19,IF(AND(CQ$11&gt;0,$CK19&lt;&gt;0),IF(INT((CQ$11)/(DESIGN_LIFE/$CK19))=((CQ$11)/(DESIGN_LIFE/$CK19)),$CM19+CP19,CP19),CP19))</f>
        <v>0</v>
      </c>
      <c r="CR19" s="745">
        <f t="shared" si="63"/>
        <v>0</v>
      </c>
      <c r="CS19" s="745">
        <f t="shared" si="63"/>
        <v>0</v>
      </c>
      <c r="CT19" s="745">
        <f t="shared" si="63"/>
        <v>0</v>
      </c>
      <c r="CU19" s="745">
        <f t="shared" si="63"/>
        <v>0</v>
      </c>
      <c r="CV19" s="745">
        <f t="shared" si="63"/>
        <v>0</v>
      </c>
      <c r="CW19" s="745">
        <f t="shared" si="63"/>
        <v>0</v>
      </c>
      <c r="CX19" s="745">
        <f t="shared" si="63"/>
        <v>0</v>
      </c>
      <c r="CY19" s="745">
        <f t="shared" si="63"/>
        <v>0</v>
      </c>
      <c r="CZ19" s="745">
        <f t="shared" si="63"/>
        <v>0</v>
      </c>
      <c r="DA19" s="745">
        <f t="shared" si="63"/>
        <v>0</v>
      </c>
      <c r="DB19" s="745">
        <f t="shared" si="63"/>
        <v>0</v>
      </c>
      <c r="DC19" s="745">
        <f t="shared" si="63"/>
        <v>0</v>
      </c>
      <c r="DD19" s="745">
        <f t="shared" si="63"/>
        <v>0</v>
      </c>
      <c r="DE19" s="745">
        <f t="shared" si="63"/>
        <v>0</v>
      </c>
      <c r="DF19" s="745">
        <f t="shared" si="63"/>
        <v>0</v>
      </c>
      <c r="DG19" s="745">
        <f t="shared" si="63"/>
        <v>0</v>
      </c>
      <c r="DH19" s="745">
        <f t="shared" si="63"/>
        <v>0</v>
      </c>
      <c r="DI19" s="745">
        <f t="shared" si="63"/>
        <v>0</v>
      </c>
      <c r="DJ19" s="745">
        <f t="shared" si="63"/>
        <v>0</v>
      </c>
      <c r="DK19" s="745">
        <f t="shared" si="63"/>
        <v>0</v>
      </c>
      <c r="DL19" s="745">
        <f t="shared" si="63"/>
        <v>0</v>
      </c>
      <c r="DM19" s="745">
        <f t="shared" si="63"/>
        <v>0</v>
      </c>
      <c r="DN19" s="745">
        <f t="shared" si="63"/>
        <v>0</v>
      </c>
      <c r="DO19" s="745">
        <f t="shared" si="63"/>
        <v>0</v>
      </c>
      <c r="DP19" s="745">
        <f t="shared" si="63"/>
        <v>0</v>
      </c>
      <c r="DQ19" s="745">
        <f t="shared" si="63"/>
        <v>0</v>
      </c>
      <c r="DR19" s="745">
        <f t="shared" si="63"/>
        <v>0</v>
      </c>
      <c r="DS19" s="745">
        <f t="shared" si="63"/>
        <v>0</v>
      </c>
      <c r="DT19" s="745">
        <f t="shared" si="63"/>
        <v>0</v>
      </c>
      <c r="DU19" s="745">
        <f t="shared" si="63"/>
        <v>0</v>
      </c>
      <c r="DV19" s="745">
        <f t="shared" si="63"/>
        <v>0</v>
      </c>
      <c r="DW19" s="745">
        <f t="shared" ref="DW19:FB19" si="64">IF(DW$11&gt;=DESIGN_LIFE,DV19,IF(AND(DW$11&gt;0,$CK19&lt;&gt;0),IF(INT((DW$11)/(DESIGN_LIFE/$CK19))=((DW$11)/(DESIGN_LIFE/$CK19)),$CM19+DV19,DV19),DV19))</f>
        <v>0</v>
      </c>
      <c r="DX19" s="745">
        <f t="shared" si="64"/>
        <v>0</v>
      </c>
      <c r="DY19" s="745">
        <f t="shared" si="64"/>
        <v>0</v>
      </c>
      <c r="DZ19" s="745">
        <f t="shared" si="64"/>
        <v>0</v>
      </c>
      <c r="EA19" s="745">
        <f t="shared" si="64"/>
        <v>0</v>
      </c>
      <c r="EB19" s="745">
        <f t="shared" si="64"/>
        <v>0</v>
      </c>
      <c r="EC19" s="745">
        <f t="shared" si="64"/>
        <v>0</v>
      </c>
      <c r="ED19" s="745">
        <f t="shared" si="64"/>
        <v>0</v>
      </c>
      <c r="EE19" s="745">
        <f t="shared" si="64"/>
        <v>0</v>
      </c>
      <c r="EF19" s="745">
        <f t="shared" si="64"/>
        <v>0</v>
      </c>
      <c r="EG19" s="745">
        <f t="shared" si="64"/>
        <v>0</v>
      </c>
      <c r="EH19" s="745">
        <f t="shared" si="64"/>
        <v>0</v>
      </c>
      <c r="EI19" s="745">
        <f t="shared" si="64"/>
        <v>0</v>
      </c>
      <c r="EJ19" s="745">
        <f t="shared" si="64"/>
        <v>0</v>
      </c>
      <c r="EK19" s="745">
        <f t="shared" si="64"/>
        <v>0</v>
      </c>
      <c r="EL19" s="745">
        <f t="shared" si="64"/>
        <v>0</v>
      </c>
      <c r="EM19" s="745">
        <f t="shared" si="64"/>
        <v>0</v>
      </c>
      <c r="EN19" s="745">
        <f t="shared" si="64"/>
        <v>0</v>
      </c>
      <c r="EO19" s="745">
        <f t="shared" si="64"/>
        <v>0</v>
      </c>
      <c r="EP19" s="745">
        <f t="shared" si="64"/>
        <v>0</v>
      </c>
      <c r="EQ19" s="745">
        <f t="shared" si="64"/>
        <v>0</v>
      </c>
      <c r="ER19" s="745">
        <f t="shared" si="64"/>
        <v>0</v>
      </c>
      <c r="ES19" s="745">
        <f t="shared" si="64"/>
        <v>0</v>
      </c>
      <c r="ET19" s="745">
        <f t="shared" si="64"/>
        <v>0</v>
      </c>
      <c r="EU19" s="745">
        <f t="shared" si="64"/>
        <v>0</v>
      </c>
      <c r="EV19" s="745">
        <f t="shared" si="64"/>
        <v>0</v>
      </c>
      <c r="EW19" s="745">
        <f t="shared" si="64"/>
        <v>0</v>
      </c>
      <c r="EX19" s="745">
        <f t="shared" si="64"/>
        <v>0</v>
      </c>
      <c r="EY19" s="745">
        <f t="shared" si="64"/>
        <v>0</v>
      </c>
      <c r="EZ19" s="745">
        <f t="shared" si="64"/>
        <v>0</v>
      </c>
      <c r="FA19" s="745">
        <f t="shared" si="64"/>
        <v>0</v>
      </c>
      <c r="FB19" s="745">
        <f t="shared" si="64"/>
        <v>0</v>
      </c>
      <c r="FC19" s="745">
        <f t="shared" ref="FC19:GH19" si="65">IF(FC$11&gt;=DESIGN_LIFE,FB19,IF(AND(FC$11&gt;0,$CK19&lt;&gt;0),IF(INT((FC$11)/(DESIGN_LIFE/$CK19))=((FC$11)/(DESIGN_LIFE/$CK19)),$CM19+FB19,FB19),FB19))</f>
        <v>0</v>
      </c>
      <c r="FD19" s="745">
        <f t="shared" si="65"/>
        <v>0</v>
      </c>
      <c r="FE19" s="745">
        <f t="shared" si="65"/>
        <v>0</v>
      </c>
      <c r="FF19" s="745">
        <f t="shared" si="65"/>
        <v>0</v>
      </c>
      <c r="FG19" s="745">
        <f t="shared" si="65"/>
        <v>0</v>
      </c>
      <c r="FH19" s="745">
        <f t="shared" si="65"/>
        <v>0</v>
      </c>
      <c r="FI19" s="745">
        <f t="shared" si="65"/>
        <v>0</v>
      </c>
      <c r="FJ19" s="745">
        <f t="shared" si="65"/>
        <v>0</v>
      </c>
      <c r="FK19" s="745">
        <f t="shared" si="65"/>
        <v>0</v>
      </c>
      <c r="FL19" s="745">
        <f t="shared" si="65"/>
        <v>0</v>
      </c>
      <c r="FM19" s="745">
        <f t="shared" si="65"/>
        <v>0</v>
      </c>
      <c r="FN19" s="745">
        <f t="shared" si="65"/>
        <v>0</v>
      </c>
      <c r="FO19" s="745">
        <f t="shared" si="65"/>
        <v>0</v>
      </c>
      <c r="FP19" s="745">
        <f t="shared" si="65"/>
        <v>0</v>
      </c>
      <c r="FQ19" s="745">
        <f t="shared" si="65"/>
        <v>0</v>
      </c>
      <c r="FR19" s="745">
        <f t="shared" si="65"/>
        <v>0</v>
      </c>
      <c r="FS19" s="745">
        <f t="shared" si="65"/>
        <v>0</v>
      </c>
      <c r="FT19" s="745">
        <f t="shared" si="65"/>
        <v>0</v>
      </c>
      <c r="FU19" s="745">
        <f t="shared" si="65"/>
        <v>0</v>
      </c>
      <c r="FV19" s="745">
        <f t="shared" si="65"/>
        <v>0</v>
      </c>
      <c r="FW19" s="745">
        <f t="shared" si="65"/>
        <v>0</v>
      </c>
      <c r="FX19" s="745">
        <f t="shared" si="65"/>
        <v>0</v>
      </c>
      <c r="FY19" s="745">
        <f t="shared" si="65"/>
        <v>0</v>
      </c>
      <c r="FZ19" s="745">
        <f t="shared" si="65"/>
        <v>0</v>
      </c>
      <c r="GA19" s="745">
        <f t="shared" si="65"/>
        <v>0</v>
      </c>
      <c r="GB19" s="745">
        <f t="shared" si="65"/>
        <v>0</v>
      </c>
      <c r="GC19" s="745">
        <f t="shared" si="65"/>
        <v>0</v>
      </c>
      <c r="GD19" s="745">
        <f t="shared" si="65"/>
        <v>0</v>
      </c>
      <c r="GE19" s="745">
        <f t="shared" si="65"/>
        <v>0</v>
      </c>
      <c r="GF19" s="745">
        <f t="shared" si="65"/>
        <v>0</v>
      </c>
      <c r="GG19" s="745">
        <f t="shared" si="65"/>
        <v>0</v>
      </c>
      <c r="GH19" s="745">
        <f t="shared" si="65"/>
        <v>0</v>
      </c>
      <c r="GI19" s="745">
        <f t="shared" ref="GI19:HG19" si="66">IF(GI$11&gt;=DESIGN_LIFE,GH19,IF(AND(GI$11&gt;0,$CK19&lt;&gt;0),IF(INT((GI$11)/(DESIGN_LIFE/$CK19))=((GI$11)/(DESIGN_LIFE/$CK19)),$CM19+GH19,GH19),GH19))</f>
        <v>0</v>
      </c>
      <c r="GJ19" s="745">
        <f t="shared" si="66"/>
        <v>0</v>
      </c>
      <c r="GK19" s="745">
        <f t="shared" si="66"/>
        <v>0</v>
      </c>
      <c r="GL19" s="745">
        <f t="shared" si="66"/>
        <v>0</v>
      </c>
      <c r="GM19" s="745">
        <f t="shared" si="66"/>
        <v>0</v>
      </c>
      <c r="GN19" s="745">
        <f t="shared" si="66"/>
        <v>0</v>
      </c>
      <c r="GO19" s="745">
        <f t="shared" si="66"/>
        <v>0</v>
      </c>
      <c r="GP19" s="745">
        <f t="shared" si="66"/>
        <v>0</v>
      </c>
      <c r="GQ19" s="745">
        <f t="shared" si="66"/>
        <v>0</v>
      </c>
      <c r="GR19" s="745">
        <f t="shared" si="66"/>
        <v>0</v>
      </c>
      <c r="GS19" s="745">
        <f t="shared" si="66"/>
        <v>0</v>
      </c>
      <c r="GT19" s="745">
        <f t="shared" si="66"/>
        <v>0</v>
      </c>
      <c r="GU19" s="745">
        <f t="shared" si="66"/>
        <v>0</v>
      </c>
      <c r="GV19" s="745">
        <f t="shared" si="66"/>
        <v>0</v>
      </c>
      <c r="GW19" s="745">
        <f t="shared" si="66"/>
        <v>0</v>
      </c>
      <c r="GX19" s="745">
        <f t="shared" si="66"/>
        <v>0</v>
      </c>
      <c r="GY19" s="745">
        <f t="shared" si="66"/>
        <v>0</v>
      </c>
      <c r="GZ19" s="745">
        <f t="shared" si="66"/>
        <v>0</v>
      </c>
      <c r="HA19" s="745">
        <f t="shared" si="66"/>
        <v>0</v>
      </c>
      <c r="HB19" s="745">
        <f t="shared" si="66"/>
        <v>0</v>
      </c>
      <c r="HC19" s="745">
        <f t="shared" si="66"/>
        <v>0</v>
      </c>
      <c r="HD19" s="745">
        <f t="shared" si="66"/>
        <v>0</v>
      </c>
      <c r="HE19" s="745">
        <f t="shared" si="66"/>
        <v>0</v>
      </c>
      <c r="HF19" s="745">
        <f t="shared" si="66"/>
        <v>0</v>
      </c>
      <c r="HG19" s="745">
        <f t="shared" si="66"/>
        <v>0</v>
      </c>
      <c r="HH19" s="185"/>
      <c r="HI19" s="745"/>
    </row>
    <row r="20" spans="1:217" ht="20.100000000000001" customHeight="1">
      <c r="A20" s="520" t="str">
        <f t="shared" si="10"/>
        <v>LST_STR_ELEMENT</v>
      </c>
      <c r="B20" s="357"/>
      <c r="C20" s="115"/>
      <c r="D20" s="116"/>
      <c r="E20" s="117"/>
      <c r="F20" s="116"/>
      <c r="G20" s="350" t="e">
        <f>IF(TYPOLOGY = "Bridge", _xlfn.XLOOKUP($E20, BRIDGE_STR_ELEMENT, 'MATERIAL DATA'!$R$36:$R$74,,), _xlfn.XLOOKUP($BL20, 'LIFECYCLE MATERIAL DATA'!$A$5:$A$104, 'LIFECYCLE MATERIAL DATA'!$Q$5:$Q$104,,))</f>
        <v>#N/A</v>
      </c>
      <c r="H20" s="630"/>
      <c r="I20" s="631"/>
      <c r="J20" s="736"/>
      <c r="K20" s="116"/>
      <c r="L20" s="95"/>
      <c r="M20" s="358"/>
      <c r="N20" s="156">
        <f t="shared" si="38"/>
        <v>0</v>
      </c>
      <c r="O20" s="157" t="str">
        <f t="shared" si="26"/>
        <v/>
      </c>
      <c r="P20" s="158" t="str">
        <f t="shared" si="27"/>
        <v/>
      </c>
      <c r="Q20" s="158" t="str" cm="1">
        <f t="array" ref="Q20">IFERROR(_xlfn.IFS(AND($I20 = "Yes", $J20 =1),(($BX20+$BU20)/($J20) + ($BY20+$BR20 +$BZ20)),AND($I20 = "Yes", $J20 &gt;1), (($BX20+$BU20)/($J20) + ($BY20*2 +$BZ20)) ), "")</f>
        <v/>
      </c>
      <c r="R20" s="158" t="str">
        <f t="shared" si="11"/>
        <v/>
      </c>
      <c r="S20" s="159">
        <f>IF($I20="Yes","",(SUM(O20:P20,R20,T20:V20)+X20)*$CI20)</f>
        <v>0</v>
      </c>
      <c r="T20" s="159" t="str">
        <f t="shared" si="12"/>
        <v/>
      </c>
      <c r="U20" s="158" t="str">
        <f t="shared" si="39"/>
        <v/>
      </c>
      <c r="V20" s="396" t="str">
        <f t="shared" si="29"/>
        <v/>
      </c>
      <c r="W20" s="156" t="str">
        <f t="shared" si="13"/>
        <v/>
      </c>
      <c r="X20" s="160">
        <f t="shared" si="14"/>
        <v>0</v>
      </c>
      <c r="Y20" s="274" t="s">
        <v>415</v>
      </c>
      <c r="Z20" s="745" t="str">
        <f>'MATERIAL DATA'!$Q44</f>
        <v>2.2.1 Columns</v>
      </c>
      <c r="AA20" s="768">
        <f t="shared" si="30"/>
        <v>0</v>
      </c>
      <c r="AB20" s="745"/>
      <c r="AC20" s="199" t="str">
        <f>'MATERIAL DATA'!Q18</f>
        <v>2.2.2 Upper floor and roof - non-structural slabs</v>
      </c>
      <c r="AD20" s="754">
        <f ca="1">SUMIF($E$12:$E$45,AC20,$O$12:$O$45)+SUMIF($E$12:$E$45,AC20,$P$12:$P$45)+SUMIF($E$12:$E$45,AC20,R$12:$R$45) +SUMIF($E$12:$E$45, AC20, $Q$12:$Q$43)</f>
        <v>0</v>
      </c>
      <c r="AE20" s="745"/>
      <c r="AF20" s="185"/>
      <c r="AG20" s="185"/>
      <c r="AH20" s="745" t="s">
        <v>797</v>
      </c>
      <c r="AI20" s="754">
        <f ca="1">SUM(AD25,AD26)</f>
        <v>0</v>
      </c>
      <c r="AJ20" s="780">
        <f t="shared" ca="1" si="44"/>
        <v>0</v>
      </c>
      <c r="AK20" s="745"/>
      <c r="AL20" s="745"/>
      <c r="AM20" s="745"/>
      <c r="AN20" s="745" t="s">
        <v>312</v>
      </c>
      <c r="AO20" s="745">
        <f t="shared" si="45"/>
        <v>0</v>
      </c>
      <c r="AP20" s="745"/>
      <c r="AQ20" s="745"/>
      <c r="AR20" s="745"/>
      <c r="AS20" s="745"/>
      <c r="AT20" s="745"/>
      <c r="AU20" s="185"/>
      <c r="AV20" s="185"/>
      <c r="AW20" s="185"/>
      <c r="AX20" s="185"/>
      <c r="AY20" s="185"/>
      <c r="AZ20" s="185"/>
      <c r="BA20" s="185"/>
      <c r="BB20" s="745"/>
      <c r="BC20" s="745"/>
      <c r="BD20" s="745"/>
      <c r="BE20" s="745"/>
      <c r="BF20" s="745"/>
      <c r="BG20" s="745"/>
      <c r="BH20" s="745"/>
      <c r="BI20" s="375"/>
      <c r="BJ20" s="745"/>
      <c r="BK20" s="209" t="str">
        <f t="shared" si="46"/>
        <v>ER</v>
      </c>
      <c r="BL20" s="209" t="str">
        <f t="shared" si="15"/>
        <v xml:space="preserve"> -  - </v>
      </c>
      <c r="BM20" s="745" t="str" cm="1">
        <f t="array" ref="BM20">_xlfn.IFS(OR(AND(TYPOLOGY &lt;&gt; "Bridge", B20="concrete",D20&lt;&gt;"Reinforced - 150mm hollow core slab"),C20="Concrete_EPD",),"Reinforcement",(OR(AND(TYPOLOGY="Bridge",B20="concrete",D20&lt;&gt;"Reinforced - 150mm hollow core slab"),C20="Concrete_EPD",)),"Bridge_Reinforcement",TRUE, "No_Reinforcement")</f>
        <v>No_Reinforcement</v>
      </c>
      <c r="BN20" s="186" t="e">
        <f>_xlfn.XLOOKUP($BL20,'LIFECYCLE MATERIAL DATA'!$A$5:$A$104,'LIFECYCLE MATERIAL DATA'!$D$5:$D$104,)</f>
        <v>#N/A</v>
      </c>
      <c r="BO20" s="186">
        <f>IFERROR(IF(M20&lt;&gt;0,_xlfn.XLOOKUP(M20,'Custom Data'!S16:S45,'Custom Data'!T16:T45,,-1),0),0)</f>
        <v>0</v>
      </c>
      <c r="BP20" s="186">
        <f t="shared" si="16"/>
        <v>0</v>
      </c>
      <c r="BQ20" s="846" t="str">
        <f t="shared" si="17"/>
        <v>ER</v>
      </c>
      <c r="BR20" s="745" t="str">
        <f>IFERROR(_xlfn.XLOOKUP($BL20,'LIFECYCLE MATERIAL DATA'!$A$5:$A$104,'LIFECYCLE MATERIAL DATA'!$I$5:$I$104,,)*($BQ20/1000)+_xlfn.XLOOKUP('Project Info'!$C$15,'LIFECYCLE MATERIAL DATA'!$A$5:$A$104,'LIFECYCLE MATERIAL DATA'!$I$5:$I$104,,)*($BP20/1000),"")</f>
        <v/>
      </c>
      <c r="BS20" s="745" t="str">
        <f>IFERROR(_xlfn.XLOOKUP($BL20,'LIFECYCLE MATERIAL DATA'!$A$5:$A$104, 'LIFECYCLE MATERIAL DATA'!$J$5:$J$104,,)*($BQ20/1000)+_xlfn.XLOOKUP('Project Info'!$C$15,'LIFECYCLE MATERIAL DATA'!$A$5:$A$104,'LIFECYCLE MATERIAL DATA'!$J$5:$J$104,,)*($BP20/1000),"")</f>
        <v/>
      </c>
      <c r="BT20" s="745" t="str">
        <f>IFERROR(_xlfn.XLOOKUP($BL20,'LIFECYCLE MATERIAL DATA'!$A$5:$A$104, 'LIFECYCLE MATERIAL DATA'!$K$5:$K$104,,)*($BQ20/1000),"")</f>
        <v/>
      </c>
      <c r="BU20" s="185" t="str">
        <f>IFERROR(_xlfn.XLOOKUP($BL20,'LIFECYCLE MATERIAL DATA'!$A$5:$A$104,'LIFECYCLE MATERIAL DATA'!$L$5:$L$104,,)*($BQ20/1000)+_xlfn.XLOOKUP('Project Info'!$C$15,'LIFECYCLE MATERIAL DATA'!$A$5:$A$104,'LIFECYCLE MATERIAL DATA'!$L$5:$L$104,,)*($BP20/1000),"")</f>
        <v/>
      </c>
      <c r="BV20" s="745" t="str">
        <f t="shared" si="31"/>
        <v/>
      </c>
      <c r="BW20" s="745" t="str">
        <f>IF($K20='MATERIAL DATA'!$O$5,$L20, IF($K20='MATERIAL DATA'!$O$6,$L20/(1000*'Scheme 1'!$BN20),""))</f>
        <v/>
      </c>
      <c r="BX20" s="745" t="str">
        <f>IFERROR(((_xlfn.XLOOKUP($BL20,'LIFECYCLE MATERIAL DATA'!$A$5:$A$104,'LIFECYCLE MATERIAL DATA'!$F$5:$F$104,,))*$BQ20/1000+_xlfn.XLOOKUP('Project Info'!$C$15,'LIFECYCLE MATERIAL DATA'!$A$5:$A$104,'LIFECYCLE MATERIAL DATA'!$F$5:$F$104,,)*$BP20/1000),"")</f>
        <v/>
      </c>
      <c r="BY20" s="771" t="str">
        <f>IFERROR((_xlfn.XLOOKUP($BL20,'LIFECYCLE MATERIAL DATA'!$A$5:$A$104,'LIFECYCLE MATERIAL DATA'!$G$5:$G$104,,)*$BQ20/1000++_xlfn.XLOOKUP('Project Info'!$C$15,'LIFECYCLE MATERIAL DATA'!$A$5:$A$104,'LIFECYCLE MATERIAL DATA'!$G$5:$G$104,,)*$BP20/1000),"")</f>
        <v/>
      </c>
      <c r="BZ20" s="745" t="str">
        <f>IFERROR(_xlfn.XLOOKUP('Scheme 1'!$BL20,'LIFECYCLE MATERIAL DATA'!$A$5:$A$104,'LIFECYCLE MATERIAL DATA'!$H$5:$H$104,,)*SUM($BX20+$BY20+$CB20+$CC20), "")</f>
        <v/>
      </c>
      <c r="CA20" s="185"/>
      <c r="CB20" s="743" t="str">
        <f>IFERROR((_xlfn.XLOOKUP($BL20,'LIFECYCLE MATERIAL DATA'!$A$5:$A$104, 'LIFECYCLE MATERIAL DATA'!$M$5:$M$104)*$BQ20/1000++_xlfn.XLOOKUP('Project Info'!$C$15,'LIFECYCLE MATERIAL DATA'!$A$5:$A$104,'LIFECYCLE MATERIAL DATA'!$M$5:$M$104)*$BP20/1000),"")</f>
        <v/>
      </c>
      <c r="CC20" s="745">
        <f>IFERROR(IF(OR($B20="Timber",$C20="Timber_EPD", $C20="Bamboo"),_xlfn.XLOOKUP($BL20,'LIFECYCLE MATERIAL DATA Master'!$A$5:$A$104,'LIFECYCLE MATERIAL DATA Master'!$E$5:$E$104,,)*$BQ20,0),"")/1000</f>
        <v>0</v>
      </c>
      <c r="CD20" s="185" t="str">
        <f>IFERROR((_xlfn.XLOOKUP($BL20,'LIFECYCLE MATERIAL DATA'!$A$5:$A$104,'LIFECYCLE MATERIAL DATA'!$N$5:$N$104,,)*$BQ20/1000++_xlfn.XLOOKUP('Project Info'!$C$15,'LIFECYCLE MATERIAL DATA'!$A$5:$A$104,'LIFECYCLE MATERIAL DATA'!$N$5:$N$104,,)*$BP20/1000),"")</f>
        <v/>
      </c>
      <c r="CE20" s="745"/>
      <c r="CF20" s="745"/>
      <c r="CG20" s="745"/>
      <c r="CH20" s="772">
        <f>IFERROR(1+_xlfn.XLOOKUP($BL20,'LIFECYCLE MATERIAL DATA'!$A$5:$A$104,'LIFECYCLE MATERIAL DATA'!$H$5:$H$104,,),0)</f>
        <v>0</v>
      </c>
      <c r="CI20" s="765">
        <f t="shared" si="18"/>
        <v>0</v>
      </c>
      <c r="CJ20" s="773">
        <f t="shared" si="19"/>
        <v>0</v>
      </c>
      <c r="CK20" s="774">
        <f t="shared" si="20"/>
        <v>0</v>
      </c>
      <c r="CL20" s="767">
        <f t="shared" si="32"/>
        <v>0</v>
      </c>
      <c r="CM20" s="775">
        <f t="shared" si="33"/>
        <v>0</v>
      </c>
      <c r="CN20" s="769">
        <v>0</v>
      </c>
      <c r="CO20" s="745">
        <f t="shared" si="21"/>
        <v>0</v>
      </c>
      <c r="CP20" s="745">
        <f t="shared" si="21"/>
        <v>0</v>
      </c>
      <c r="CQ20" s="745">
        <f t="shared" ref="CQ20:DV20" si="67">IF(CQ$11&gt;=DESIGN_LIFE,CP20,IF(AND(CQ$11&gt;0,$CK20&lt;&gt;0),IF(INT((CQ$11)/(DESIGN_LIFE/$CK20))=((CQ$11)/(DESIGN_LIFE/$CK20)),$CM20+CP20,CP20),CP20))</f>
        <v>0</v>
      </c>
      <c r="CR20" s="745">
        <f t="shared" si="67"/>
        <v>0</v>
      </c>
      <c r="CS20" s="745">
        <f t="shared" si="67"/>
        <v>0</v>
      </c>
      <c r="CT20" s="745">
        <f t="shared" si="67"/>
        <v>0</v>
      </c>
      <c r="CU20" s="745">
        <f t="shared" si="67"/>
        <v>0</v>
      </c>
      <c r="CV20" s="745">
        <f t="shared" si="67"/>
        <v>0</v>
      </c>
      <c r="CW20" s="745">
        <f t="shared" si="67"/>
        <v>0</v>
      </c>
      <c r="CX20" s="745">
        <f t="shared" si="67"/>
        <v>0</v>
      </c>
      <c r="CY20" s="745">
        <f t="shared" si="67"/>
        <v>0</v>
      </c>
      <c r="CZ20" s="745">
        <f t="shared" si="67"/>
        <v>0</v>
      </c>
      <c r="DA20" s="745">
        <f t="shared" si="67"/>
        <v>0</v>
      </c>
      <c r="DB20" s="745">
        <f t="shared" si="67"/>
        <v>0</v>
      </c>
      <c r="DC20" s="745">
        <f t="shared" si="67"/>
        <v>0</v>
      </c>
      <c r="DD20" s="745">
        <f t="shared" si="67"/>
        <v>0</v>
      </c>
      <c r="DE20" s="745">
        <f t="shared" si="67"/>
        <v>0</v>
      </c>
      <c r="DF20" s="745">
        <f t="shared" si="67"/>
        <v>0</v>
      </c>
      <c r="DG20" s="745">
        <f t="shared" si="67"/>
        <v>0</v>
      </c>
      <c r="DH20" s="745">
        <f t="shared" si="67"/>
        <v>0</v>
      </c>
      <c r="DI20" s="745">
        <f t="shared" si="67"/>
        <v>0</v>
      </c>
      <c r="DJ20" s="745">
        <f t="shared" si="67"/>
        <v>0</v>
      </c>
      <c r="DK20" s="745">
        <f t="shared" si="67"/>
        <v>0</v>
      </c>
      <c r="DL20" s="745">
        <f t="shared" si="67"/>
        <v>0</v>
      </c>
      <c r="DM20" s="745">
        <f t="shared" si="67"/>
        <v>0</v>
      </c>
      <c r="DN20" s="745">
        <f t="shared" si="67"/>
        <v>0</v>
      </c>
      <c r="DO20" s="745">
        <f t="shared" si="67"/>
        <v>0</v>
      </c>
      <c r="DP20" s="745">
        <f t="shared" si="67"/>
        <v>0</v>
      </c>
      <c r="DQ20" s="745">
        <f t="shared" si="67"/>
        <v>0</v>
      </c>
      <c r="DR20" s="745">
        <f t="shared" si="67"/>
        <v>0</v>
      </c>
      <c r="DS20" s="745">
        <f t="shared" si="67"/>
        <v>0</v>
      </c>
      <c r="DT20" s="745">
        <f t="shared" si="67"/>
        <v>0</v>
      </c>
      <c r="DU20" s="745">
        <f t="shared" si="67"/>
        <v>0</v>
      </c>
      <c r="DV20" s="745">
        <f t="shared" si="67"/>
        <v>0</v>
      </c>
      <c r="DW20" s="745">
        <f t="shared" ref="DW20:FB20" si="68">IF(DW$11&gt;=DESIGN_LIFE,DV20,IF(AND(DW$11&gt;0,$CK20&lt;&gt;0),IF(INT((DW$11)/(DESIGN_LIFE/$CK20))=((DW$11)/(DESIGN_LIFE/$CK20)),$CM20+DV20,DV20),DV20))</f>
        <v>0</v>
      </c>
      <c r="DX20" s="745">
        <f t="shared" si="68"/>
        <v>0</v>
      </c>
      <c r="DY20" s="745">
        <f t="shared" si="68"/>
        <v>0</v>
      </c>
      <c r="DZ20" s="745">
        <f t="shared" si="68"/>
        <v>0</v>
      </c>
      <c r="EA20" s="745">
        <f t="shared" si="68"/>
        <v>0</v>
      </c>
      <c r="EB20" s="745">
        <f t="shared" si="68"/>
        <v>0</v>
      </c>
      <c r="EC20" s="745">
        <f t="shared" si="68"/>
        <v>0</v>
      </c>
      <c r="ED20" s="745">
        <f t="shared" si="68"/>
        <v>0</v>
      </c>
      <c r="EE20" s="745">
        <f t="shared" si="68"/>
        <v>0</v>
      </c>
      <c r="EF20" s="745">
        <f t="shared" si="68"/>
        <v>0</v>
      </c>
      <c r="EG20" s="745">
        <f t="shared" si="68"/>
        <v>0</v>
      </c>
      <c r="EH20" s="745">
        <f t="shared" si="68"/>
        <v>0</v>
      </c>
      <c r="EI20" s="745">
        <f t="shared" si="68"/>
        <v>0</v>
      </c>
      <c r="EJ20" s="745">
        <f t="shared" si="68"/>
        <v>0</v>
      </c>
      <c r="EK20" s="745">
        <f t="shared" si="68"/>
        <v>0</v>
      </c>
      <c r="EL20" s="745">
        <f t="shared" si="68"/>
        <v>0</v>
      </c>
      <c r="EM20" s="745">
        <f t="shared" si="68"/>
        <v>0</v>
      </c>
      <c r="EN20" s="745">
        <f t="shared" si="68"/>
        <v>0</v>
      </c>
      <c r="EO20" s="745">
        <f t="shared" si="68"/>
        <v>0</v>
      </c>
      <c r="EP20" s="745">
        <f t="shared" si="68"/>
        <v>0</v>
      </c>
      <c r="EQ20" s="745">
        <f t="shared" si="68"/>
        <v>0</v>
      </c>
      <c r="ER20" s="745">
        <f t="shared" si="68"/>
        <v>0</v>
      </c>
      <c r="ES20" s="745">
        <f t="shared" si="68"/>
        <v>0</v>
      </c>
      <c r="ET20" s="745">
        <f t="shared" si="68"/>
        <v>0</v>
      </c>
      <c r="EU20" s="745">
        <f t="shared" si="68"/>
        <v>0</v>
      </c>
      <c r="EV20" s="745">
        <f t="shared" si="68"/>
        <v>0</v>
      </c>
      <c r="EW20" s="745">
        <f t="shared" si="68"/>
        <v>0</v>
      </c>
      <c r="EX20" s="745">
        <f t="shared" si="68"/>
        <v>0</v>
      </c>
      <c r="EY20" s="745">
        <f t="shared" si="68"/>
        <v>0</v>
      </c>
      <c r="EZ20" s="745">
        <f t="shared" si="68"/>
        <v>0</v>
      </c>
      <c r="FA20" s="745">
        <f t="shared" si="68"/>
        <v>0</v>
      </c>
      <c r="FB20" s="745">
        <f t="shared" si="68"/>
        <v>0</v>
      </c>
      <c r="FC20" s="745">
        <f t="shared" ref="FC20:GH20" si="69">IF(FC$11&gt;=DESIGN_LIFE,FB20,IF(AND(FC$11&gt;0,$CK20&lt;&gt;0),IF(INT((FC$11)/(DESIGN_LIFE/$CK20))=((FC$11)/(DESIGN_LIFE/$CK20)),$CM20+FB20,FB20),FB20))</f>
        <v>0</v>
      </c>
      <c r="FD20" s="745">
        <f t="shared" si="69"/>
        <v>0</v>
      </c>
      <c r="FE20" s="745">
        <f t="shared" si="69"/>
        <v>0</v>
      </c>
      <c r="FF20" s="745">
        <f t="shared" si="69"/>
        <v>0</v>
      </c>
      <c r="FG20" s="745">
        <f t="shared" si="69"/>
        <v>0</v>
      </c>
      <c r="FH20" s="745">
        <f t="shared" si="69"/>
        <v>0</v>
      </c>
      <c r="FI20" s="745">
        <f t="shared" si="69"/>
        <v>0</v>
      </c>
      <c r="FJ20" s="745">
        <f t="shared" si="69"/>
        <v>0</v>
      </c>
      <c r="FK20" s="745">
        <f t="shared" si="69"/>
        <v>0</v>
      </c>
      <c r="FL20" s="745">
        <f t="shared" si="69"/>
        <v>0</v>
      </c>
      <c r="FM20" s="745">
        <f t="shared" si="69"/>
        <v>0</v>
      </c>
      <c r="FN20" s="745">
        <f t="shared" si="69"/>
        <v>0</v>
      </c>
      <c r="FO20" s="745">
        <f t="shared" si="69"/>
        <v>0</v>
      </c>
      <c r="FP20" s="745">
        <f t="shared" si="69"/>
        <v>0</v>
      </c>
      <c r="FQ20" s="745">
        <f t="shared" si="69"/>
        <v>0</v>
      </c>
      <c r="FR20" s="745">
        <f t="shared" si="69"/>
        <v>0</v>
      </c>
      <c r="FS20" s="745">
        <f t="shared" si="69"/>
        <v>0</v>
      </c>
      <c r="FT20" s="745">
        <f t="shared" si="69"/>
        <v>0</v>
      </c>
      <c r="FU20" s="745">
        <f t="shared" si="69"/>
        <v>0</v>
      </c>
      <c r="FV20" s="745">
        <f t="shared" si="69"/>
        <v>0</v>
      </c>
      <c r="FW20" s="745">
        <f t="shared" si="69"/>
        <v>0</v>
      </c>
      <c r="FX20" s="745">
        <f t="shared" si="69"/>
        <v>0</v>
      </c>
      <c r="FY20" s="745">
        <f t="shared" si="69"/>
        <v>0</v>
      </c>
      <c r="FZ20" s="745">
        <f t="shared" si="69"/>
        <v>0</v>
      </c>
      <c r="GA20" s="745">
        <f t="shared" si="69"/>
        <v>0</v>
      </c>
      <c r="GB20" s="745">
        <f t="shared" si="69"/>
        <v>0</v>
      </c>
      <c r="GC20" s="745">
        <f t="shared" si="69"/>
        <v>0</v>
      </c>
      <c r="GD20" s="745">
        <f t="shared" si="69"/>
        <v>0</v>
      </c>
      <c r="GE20" s="745">
        <f t="shared" si="69"/>
        <v>0</v>
      </c>
      <c r="GF20" s="745">
        <f t="shared" si="69"/>
        <v>0</v>
      </c>
      <c r="GG20" s="745">
        <f t="shared" si="69"/>
        <v>0</v>
      </c>
      <c r="GH20" s="745">
        <f t="shared" si="69"/>
        <v>0</v>
      </c>
      <c r="GI20" s="745">
        <f t="shared" ref="GI20:HG20" si="70">IF(GI$11&gt;=DESIGN_LIFE,GH20,IF(AND(GI$11&gt;0,$CK20&lt;&gt;0),IF(INT((GI$11)/(DESIGN_LIFE/$CK20))=((GI$11)/(DESIGN_LIFE/$CK20)),$CM20+GH20,GH20),GH20))</f>
        <v>0</v>
      </c>
      <c r="GJ20" s="745">
        <f t="shared" si="70"/>
        <v>0</v>
      </c>
      <c r="GK20" s="745">
        <f t="shared" si="70"/>
        <v>0</v>
      </c>
      <c r="GL20" s="745">
        <f t="shared" si="70"/>
        <v>0</v>
      </c>
      <c r="GM20" s="745">
        <f t="shared" si="70"/>
        <v>0</v>
      </c>
      <c r="GN20" s="745">
        <f t="shared" si="70"/>
        <v>0</v>
      </c>
      <c r="GO20" s="745">
        <f t="shared" si="70"/>
        <v>0</v>
      </c>
      <c r="GP20" s="745">
        <f t="shared" si="70"/>
        <v>0</v>
      </c>
      <c r="GQ20" s="745">
        <f t="shared" si="70"/>
        <v>0</v>
      </c>
      <c r="GR20" s="745">
        <f t="shared" si="70"/>
        <v>0</v>
      </c>
      <c r="GS20" s="745">
        <f t="shared" si="70"/>
        <v>0</v>
      </c>
      <c r="GT20" s="745">
        <f t="shared" si="70"/>
        <v>0</v>
      </c>
      <c r="GU20" s="745">
        <f t="shared" si="70"/>
        <v>0</v>
      </c>
      <c r="GV20" s="745">
        <f t="shared" si="70"/>
        <v>0</v>
      </c>
      <c r="GW20" s="745">
        <f t="shared" si="70"/>
        <v>0</v>
      </c>
      <c r="GX20" s="745">
        <f t="shared" si="70"/>
        <v>0</v>
      </c>
      <c r="GY20" s="745">
        <f t="shared" si="70"/>
        <v>0</v>
      </c>
      <c r="GZ20" s="745">
        <f t="shared" si="70"/>
        <v>0</v>
      </c>
      <c r="HA20" s="745">
        <f t="shared" si="70"/>
        <v>0</v>
      </c>
      <c r="HB20" s="745">
        <f t="shared" si="70"/>
        <v>0</v>
      </c>
      <c r="HC20" s="745">
        <f t="shared" si="70"/>
        <v>0</v>
      </c>
      <c r="HD20" s="745">
        <f t="shared" si="70"/>
        <v>0</v>
      </c>
      <c r="HE20" s="745">
        <f t="shared" si="70"/>
        <v>0</v>
      </c>
      <c r="HF20" s="745">
        <f t="shared" si="70"/>
        <v>0</v>
      </c>
      <c r="HG20" s="745">
        <f t="shared" si="70"/>
        <v>0</v>
      </c>
      <c r="HH20" s="185"/>
      <c r="HI20" s="745"/>
    </row>
    <row r="21" spans="1:217" ht="20.100000000000001" customHeight="1">
      <c r="A21" s="520" t="str">
        <f t="shared" si="10"/>
        <v>LST_STR_ELEMENT</v>
      </c>
      <c r="B21" s="357"/>
      <c r="C21" s="115"/>
      <c r="D21" s="116"/>
      <c r="E21" s="117"/>
      <c r="F21" s="116"/>
      <c r="G21" s="350" t="e">
        <f>IF(TYPOLOGY = "Bridge", _xlfn.XLOOKUP($E21, BRIDGE_STR_ELEMENT, 'MATERIAL DATA'!$R$36:$R$74,,), _xlfn.XLOOKUP($BL21, 'LIFECYCLE MATERIAL DATA'!$A$5:$A$104, 'LIFECYCLE MATERIAL DATA'!$Q$5:$Q$104,,))</f>
        <v>#N/A</v>
      </c>
      <c r="H21" s="630"/>
      <c r="I21" s="631"/>
      <c r="J21" s="736"/>
      <c r="K21" s="116"/>
      <c r="L21" s="95"/>
      <c r="M21" s="358"/>
      <c r="N21" s="156">
        <f t="shared" si="38"/>
        <v>0</v>
      </c>
      <c r="O21" s="157" t="str">
        <f t="shared" si="26"/>
        <v/>
      </c>
      <c r="P21" s="158" t="str">
        <f t="shared" si="27"/>
        <v/>
      </c>
      <c r="Q21" s="158" t="str" cm="1">
        <f t="array" ref="Q21">IFERROR(_xlfn.IFS(AND($I21 = "Yes", $J21 =1),(($BX21+$BU21)/($J21) + ($BY21+$BR21 +$BZ21)),AND($I21 = "Yes", $J21 &gt;1), (($BX21+$BU21)/($J21) + ($BY21*2 +$BZ21)) ), "")</f>
        <v/>
      </c>
      <c r="R21" s="158" t="str">
        <f t="shared" si="11"/>
        <v/>
      </c>
      <c r="S21" s="159">
        <f t="shared" si="28"/>
        <v>0</v>
      </c>
      <c r="T21" s="159" t="str">
        <f t="shared" si="12"/>
        <v/>
      </c>
      <c r="U21" s="158" t="str">
        <f t="shared" si="39"/>
        <v/>
      </c>
      <c r="V21" s="396" t="str">
        <f t="shared" si="29"/>
        <v/>
      </c>
      <c r="W21" s="156" t="str">
        <f t="shared" si="13"/>
        <v/>
      </c>
      <c r="X21" s="160">
        <f t="shared" si="14"/>
        <v>0</v>
      </c>
      <c r="Y21" s="274" t="s">
        <v>415</v>
      </c>
      <c r="Z21" s="745" t="str">
        <f>'MATERIAL DATA'!$Q45</f>
        <v>2.2.2 Walls</v>
      </c>
      <c r="AA21" s="768">
        <f t="shared" si="30"/>
        <v>0</v>
      </c>
      <c r="AB21" s="745"/>
      <c r="AC21" s="199" t="str">
        <f>'MATERIAL DATA'!Q19</f>
        <v>2.4.1 Stairs</v>
      </c>
      <c r="AD21" s="754">
        <f ca="1">SUMIF($E$12:$E$45,AC21,$O$12:$O$45)+SUMIF($E$12:$E$45,AC21,$P$12:$P$45)+SUMIF($E$12:$E$45,AC21,R$12:$R$45) +SUMIF($E$12:$E$45, AC21, $Q$12:$Q$43)</f>
        <v>0</v>
      </c>
      <c r="AE21" s="745"/>
      <c r="AF21" s="185"/>
      <c r="AG21" s="185"/>
      <c r="AH21" s="745" t="s">
        <v>16</v>
      </c>
      <c r="AI21" s="754">
        <f ca="1">SUM(AD7,AD8,AD9,AD10,AD11,AD21:AD23,AD27:AD29)</f>
        <v>0</v>
      </c>
      <c r="AJ21" s="780">
        <f t="shared" ca="1" si="44"/>
        <v>0</v>
      </c>
      <c r="AK21" s="745"/>
      <c r="AL21" s="745"/>
      <c r="AM21" s="745"/>
      <c r="AN21" s="745" t="s">
        <v>862</v>
      </c>
      <c r="AO21" s="745">
        <f t="shared" si="45"/>
        <v>0</v>
      </c>
      <c r="AP21" s="745"/>
      <c r="AQ21" s="745"/>
      <c r="AR21" s="745"/>
      <c r="AS21" s="745"/>
      <c r="AT21" s="745"/>
      <c r="AU21" s="185"/>
      <c r="AV21" s="185"/>
      <c r="AW21" s="185"/>
      <c r="AX21" s="185"/>
      <c r="AY21" s="185"/>
      <c r="AZ21" s="185"/>
      <c r="BA21" s="185"/>
      <c r="BB21" s="745"/>
      <c r="BC21" s="745"/>
      <c r="BD21" s="745"/>
      <c r="BE21" s="745"/>
      <c r="BF21" s="745"/>
      <c r="BG21" s="745"/>
      <c r="BH21" s="745"/>
      <c r="BI21" s="375"/>
      <c r="BJ21" s="745"/>
      <c r="BK21" s="209" t="str">
        <f t="shared" si="46"/>
        <v>ER</v>
      </c>
      <c r="BL21" s="209" t="str">
        <f t="shared" si="15"/>
        <v xml:space="preserve"> -  - </v>
      </c>
      <c r="BM21" s="745" t="str" cm="1">
        <f t="array" ref="BM21">_xlfn.IFS(OR(AND(TYPOLOGY &lt;&gt; "Bridge", B21="concrete",D21&lt;&gt;"Reinforced - 150mm hollow core slab"),C21="Concrete_EPD",),"Reinforcement",(OR(AND(TYPOLOGY="Bridge",B21="concrete",D21&lt;&gt;"Reinforced - 150mm hollow core slab"),C21="Concrete_EPD",)),"Bridge_Reinforcement",TRUE, "No_Reinforcement")</f>
        <v>No_Reinforcement</v>
      </c>
      <c r="BN21" s="186" t="e">
        <f>_xlfn.XLOOKUP($BL21,'LIFECYCLE MATERIAL DATA'!$A$5:$A$104,'LIFECYCLE MATERIAL DATA'!$D$5:$D$104,)</f>
        <v>#N/A</v>
      </c>
      <c r="BO21" s="186">
        <f>IFERROR(IF(M21&lt;&gt;0,_xlfn.XLOOKUP(M21,'Custom Data'!S16:S45,'Custom Data'!T16:T45,,-1),0),0)</f>
        <v>0</v>
      </c>
      <c r="BP21" s="186">
        <f t="shared" si="16"/>
        <v>0</v>
      </c>
      <c r="BQ21" s="846" t="str">
        <f t="shared" si="17"/>
        <v>ER</v>
      </c>
      <c r="BR21" s="745" t="str">
        <f>IFERROR(_xlfn.XLOOKUP($BL21,'LIFECYCLE MATERIAL DATA'!$A$5:$A$104,'LIFECYCLE MATERIAL DATA'!$I$5:$I$104,,)*($BQ21/1000)+_xlfn.XLOOKUP('Project Info'!$C$15,'LIFECYCLE MATERIAL DATA'!$A$5:$A$104,'LIFECYCLE MATERIAL DATA'!$I$5:$I$104,,)*($BP21/1000),"")</f>
        <v/>
      </c>
      <c r="BS21" s="745" t="str">
        <f>IFERROR(_xlfn.XLOOKUP($BL21,'LIFECYCLE MATERIAL DATA'!$A$5:$A$104, 'LIFECYCLE MATERIAL DATA'!$J$5:$J$104,,)*($BQ21/1000)+_xlfn.XLOOKUP('Project Info'!$C$15,'LIFECYCLE MATERIAL DATA'!$A$5:$A$104,'LIFECYCLE MATERIAL DATA'!$J$5:$J$104,,)*($BP21/1000),"")</f>
        <v/>
      </c>
      <c r="BT21" s="745" t="str">
        <f>IFERROR(_xlfn.XLOOKUP($BL21,'LIFECYCLE MATERIAL DATA'!$A$5:$A$104, 'LIFECYCLE MATERIAL DATA'!$K$5:$K$104,,)*($BQ21/1000),"")</f>
        <v/>
      </c>
      <c r="BU21" s="185" t="str">
        <f>IFERROR(_xlfn.XLOOKUP($BL21,'LIFECYCLE MATERIAL DATA'!$A$5:$A$104,'LIFECYCLE MATERIAL DATA'!$L$5:$L$104,,)*($BQ21/1000)+_xlfn.XLOOKUP('Project Info'!$C$15,'LIFECYCLE MATERIAL DATA'!$A$5:$A$104,'LIFECYCLE MATERIAL DATA'!$L$5:$L$104,,)*($BP21/1000),"")</f>
        <v/>
      </c>
      <c r="BV21" s="745" t="str">
        <f t="shared" si="31"/>
        <v/>
      </c>
      <c r="BW21" s="745" t="str">
        <f>IF($K21='MATERIAL DATA'!$O$5,$L21, IF($K21='MATERIAL DATA'!$O$6,$L21/(1000*'Scheme 1'!$BN21),""))</f>
        <v/>
      </c>
      <c r="BX21" s="745" t="str">
        <f>IFERROR(((_xlfn.XLOOKUP($BL21,'LIFECYCLE MATERIAL DATA'!$A$5:$A$104,'LIFECYCLE MATERIAL DATA'!$F$5:$F$104,,))*$BQ21/1000+_xlfn.XLOOKUP('Project Info'!$C$15,'LIFECYCLE MATERIAL DATA'!$A$5:$A$104,'LIFECYCLE MATERIAL DATA'!$F$5:$F$104,,)*$BP21/1000),"")</f>
        <v/>
      </c>
      <c r="BY21" s="771" t="str">
        <f>IFERROR((_xlfn.XLOOKUP($BL21,'LIFECYCLE MATERIAL DATA'!$A$5:$A$104,'LIFECYCLE MATERIAL DATA'!$G$5:$G$104,,)*$BQ21/1000++_xlfn.XLOOKUP('Project Info'!$C$15,'LIFECYCLE MATERIAL DATA'!$A$5:$A$104,'LIFECYCLE MATERIAL DATA'!$G$5:$G$104,,)*$BP21/1000),"")</f>
        <v/>
      </c>
      <c r="BZ21" s="745" t="str">
        <f>IFERROR(_xlfn.XLOOKUP('Scheme 1'!$BL21,'LIFECYCLE MATERIAL DATA'!$A$5:$A$104,'LIFECYCLE MATERIAL DATA'!$H$5:$H$104,,)*SUM($BX21+$BY21+$CB21+$CC21), "")</f>
        <v/>
      </c>
      <c r="CA21" s="185"/>
      <c r="CB21" s="743" t="str">
        <f>IFERROR((_xlfn.XLOOKUP($BL21,'LIFECYCLE MATERIAL DATA'!$A$5:$A$104, 'LIFECYCLE MATERIAL DATA'!$M$5:$M$104)*$BQ21/1000++_xlfn.XLOOKUP('Project Info'!$C$15,'LIFECYCLE MATERIAL DATA'!$A$5:$A$104,'LIFECYCLE MATERIAL DATA'!$M$5:$M$104)*$BP21/1000),"")</f>
        <v/>
      </c>
      <c r="CC21" s="745">
        <f>IFERROR(IF(OR($B21="Timber",$C21="Timber_EPD", $C21="Bamboo"),_xlfn.XLOOKUP($BL21,'LIFECYCLE MATERIAL DATA Master'!$A$5:$A$104,'LIFECYCLE MATERIAL DATA Master'!$E$5:$E$104,,)*$BQ21,0),"")/1000</f>
        <v>0</v>
      </c>
      <c r="CD21" s="185" t="str">
        <f>IFERROR((_xlfn.XLOOKUP($BL21,'LIFECYCLE MATERIAL DATA'!$A$5:$A$104,'LIFECYCLE MATERIAL DATA'!$N$5:$N$104,,)*$BQ21/1000++_xlfn.XLOOKUP('Project Info'!$C$15,'LIFECYCLE MATERIAL DATA'!$A$5:$A$104,'LIFECYCLE MATERIAL DATA'!$N$5:$N$104,,)*$BP21/1000),"")</f>
        <v/>
      </c>
      <c r="CE21" s="209"/>
      <c r="CF21" s="209"/>
      <c r="CG21" s="209"/>
      <c r="CH21" s="772">
        <f>IFERROR(1+_xlfn.XLOOKUP($BL21,'LIFECYCLE MATERIAL DATA'!$A$5:$A$104,'LIFECYCLE MATERIAL DATA'!$H$5:$H$104,,),0)</f>
        <v>0</v>
      </c>
      <c r="CI21" s="765">
        <f t="shared" si="18"/>
        <v>0</v>
      </c>
      <c r="CJ21" s="773">
        <f t="shared" si="19"/>
        <v>0</v>
      </c>
      <c r="CK21" s="774">
        <f t="shared" si="20"/>
        <v>0</v>
      </c>
      <c r="CL21" s="767">
        <f t="shared" si="32"/>
        <v>0</v>
      </c>
      <c r="CM21" s="775">
        <f t="shared" si="33"/>
        <v>0</v>
      </c>
      <c r="CN21" s="769">
        <v>0</v>
      </c>
      <c r="CO21" s="745">
        <f t="shared" si="21"/>
        <v>0</v>
      </c>
      <c r="CP21" s="745">
        <f t="shared" si="21"/>
        <v>0</v>
      </c>
      <c r="CQ21" s="745">
        <f t="shared" ref="CQ21:DV21" si="71">IF(CQ$11&gt;=DESIGN_LIFE,CP21,IF(AND(CQ$11&gt;0,$CK21&lt;&gt;0),IF(INT((CQ$11)/(DESIGN_LIFE/$CK21))=((CQ$11)/(DESIGN_LIFE/$CK21)),$CM21+CP21,CP21),CP21))</f>
        <v>0</v>
      </c>
      <c r="CR21" s="745">
        <f t="shared" si="71"/>
        <v>0</v>
      </c>
      <c r="CS21" s="745">
        <f t="shared" si="71"/>
        <v>0</v>
      </c>
      <c r="CT21" s="745">
        <f t="shared" si="71"/>
        <v>0</v>
      </c>
      <c r="CU21" s="745">
        <f t="shared" si="71"/>
        <v>0</v>
      </c>
      <c r="CV21" s="745">
        <f t="shared" si="71"/>
        <v>0</v>
      </c>
      <c r="CW21" s="745">
        <f t="shared" si="71"/>
        <v>0</v>
      </c>
      <c r="CX21" s="745">
        <f t="shared" si="71"/>
        <v>0</v>
      </c>
      <c r="CY21" s="745">
        <f t="shared" si="71"/>
        <v>0</v>
      </c>
      <c r="CZ21" s="745">
        <f t="shared" si="71"/>
        <v>0</v>
      </c>
      <c r="DA21" s="745">
        <f t="shared" si="71"/>
        <v>0</v>
      </c>
      <c r="DB21" s="745">
        <f t="shared" si="71"/>
        <v>0</v>
      </c>
      <c r="DC21" s="745">
        <f t="shared" si="71"/>
        <v>0</v>
      </c>
      <c r="DD21" s="745">
        <f t="shared" si="71"/>
        <v>0</v>
      </c>
      <c r="DE21" s="745">
        <f t="shared" si="71"/>
        <v>0</v>
      </c>
      <c r="DF21" s="745">
        <f t="shared" si="71"/>
        <v>0</v>
      </c>
      <c r="DG21" s="745">
        <f t="shared" si="71"/>
        <v>0</v>
      </c>
      <c r="DH21" s="745">
        <f t="shared" si="71"/>
        <v>0</v>
      </c>
      <c r="DI21" s="745">
        <f t="shared" si="71"/>
        <v>0</v>
      </c>
      <c r="DJ21" s="745">
        <f t="shared" si="71"/>
        <v>0</v>
      </c>
      <c r="DK21" s="745">
        <f t="shared" si="71"/>
        <v>0</v>
      </c>
      <c r="DL21" s="745">
        <f t="shared" si="71"/>
        <v>0</v>
      </c>
      <c r="DM21" s="745">
        <f t="shared" si="71"/>
        <v>0</v>
      </c>
      <c r="DN21" s="745">
        <f t="shared" si="71"/>
        <v>0</v>
      </c>
      <c r="DO21" s="745">
        <f t="shared" si="71"/>
        <v>0</v>
      </c>
      <c r="DP21" s="745">
        <f t="shared" si="71"/>
        <v>0</v>
      </c>
      <c r="DQ21" s="745">
        <f t="shared" si="71"/>
        <v>0</v>
      </c>
      <c r="DR21" s="745">
        <f t="shared" si="71"/>
        <v>0</v>
      </c>
      <c r="DS21" s="745">
        <f t="shared" si="71"/>
        <v>0</v>
      </c>
      <c r="DT21" s="745">
        <f t="shared" si="71"/>
        <v>0</v>
      </c>
      <c r="DU21" s="745">
        <f t="shared" si="71"/>
        <v>0</v>
      </c>
      <c r="DV21" s="745">
        <f t="shared" si="71"/>
        <v>0</v>
      </c>
      <c r="DW21" s="745">
        <f t="shared" ref="DW21:FB21" si="72">IF(DW$11&gt;=DESIGN_LIFE,DV21,IF(AND(DW$11&gt;0,$CK21&lt;&gt;0),IF(INT((DW$11)/(DESIGN_LIFE/$CK21))=((DW$11)/(DESIGN_LIFE/$CK21)),$CM21+DV21,DV21),DV21))</f>
        <v>0</v>
      </c>
      <c r="DX21" s="745">
        <f t="shared" si="72"/>
        <v>0</v>
      </c>
      <c r="DY21" s="745">
        <f t="shared" si="72"/>
        <v>0</v>
      </c>
      <c r="DZ21" s="745">
        <f t="shared" si="72"/>
        <v>0</v>
      </c>
      <c r="EA21" s="745">
        <f t="shared" si="72"/>
        <v>0</v>
      </c>
      <c r="EB21" s="745">
        <f t="shared" si="72"/>
        <v>0</v>
      </c>
      <c r="EC21" s="745">
        <f t="shared" si="72"/>
        <v>0</v>
      </c>
      <c r="ED21" s="745">
        <f t="shared" si="72"/>
        <v>0</v>
      </c>
      <c r="EE21" s="745">
        <f t="shared" si="72"/>
        <v>0</v>
      </c>
      <c r="EF21" s="745">
        <f t="shared" si="72"/>
        <v>0</v>
      </c>
      <c r="EG21" s="745">
        <f t="shared" si="72"/>
        <v>0</v>
      </c>
      <c r="EH21" s="745">
        <f t="shared" si="72"/>
        <v>0</v>
      </c>
      <c r="EI21" s="745">
        <f t="shared" si="72"/>
        <v>0</v>
      </c>
      <c r="EJ21" s="745">
        <f t="shared" si="72"/>
        <v>0</v>
      </c>
      <c r="EK21" s="745">
        <f t="shared" si="72"/>
        <v>0</v>
      </c>
      <c r="EL21" s="745">
        <f t="shared" si="72"/>
        <v>0</v>
      </c>
      <c r="EM21" s="745">
        <f t="shared" si="72"/>
        <v>0</v>
      </c>
      <c r="EN21" s="745">
        <f t="shared" si="72"/>
        <v>0</v>
      </c>
      <c r="EO21" s="745">
        <f t="shared" si="72"/>
        <v>0</v>
      </c>
      <c r="EP21" s="745">
        <f t="shared" si="72"/>
        <v>0</v>
      </c>
      <c r="EQ21" s="745">
        <f t="shared" si="72"/>
        <v>0</v>
      </c>
      <c r="ER21" s="745">
        <f t="shared" si="72"/>
        <v>0</v>
      </c>
      <c r="ES21" s="745">
        <f t="shared" si="72"/>
        <v>0</v>
      </c>
      <c r="ET21" s="745">
        <f t="shared" si="72"/>
        <v>0</v>
      </c>
      <c r="EU21" s="745">
        <f t="shared" si="72"/>
        <v>0</v>
      </c>
      <c r="EV21" s="745">
        <f t="shared" si="72"/>
        <v>0</v>
      </c>
      <c r="EW21" s="745">
        <f t="shared" si="72"/>
        <v>0</v>
      </c>
      <c r="EX21" s="745">
        <f t="shared" si="72"/>
        <v>0</v>
      </c>
      <c r="EY21" s="745">
        <f t="shared" si="72"/>
        <v>0</v>
      </c>
      <c r="EZ21" s="745">
        <f t="shared" si="72"/>
        <v>0</v>
      </c>
      <c r="FA21" s="745">
        <f t="shared" si="72"/>
        <v>0</v>
      </c>
      <c r="FB21" s="745">
        <f t="shared" si="72"/>
        <v>0</v>
      </c>
      <c r="FC21" s="745">
        <f t="shared" ref="FC21:GH21" si="73">IF(FC$11&gt;=DESIGN_LIFE,FB21,IF(AND(FC$11&gt;0,$CK21&lt;&gt;0),IF(INT((FC$11)/(DESIGN_LIFE/$CK21))=((FC$11)/(DESIGN_LIFE/$CK21)),$CM21+FB21,FB21),FB21))</f>
        <v>0</v>
      </c>
      <c r="FD21" s="745">
        <f t="shared" si="73"/>
        <v>0</v>
      </c>
      <c r="FE21" s="745">
        <f t="shared" si="73"/>
        <v>0</v>
      </c>
      <c r="FF21" s="745">
        <f t="shared" si="73"/>
        <v>0</v>
      </c>
      <c r="FG21" s="745">
        <f t="shared" si="73"/>
        <v>0</v>
      </c>
      <c r="FH21" s="745">
        <f t="shared" si="73"/>
        <v>0</v>
      </c>
      <c r="FI21" s="745">
        <f t="shared" si="73"/>
        <v>0</v>
      </c>
      <c r="FJ21" s="745">
        <f t="shared" si="73"/>
        <v>0</v>
      </c>
      <c r="FK21" s="745">
        <f t="shared" si="73"/>
        <v>0</v>
      </c>
      <c r="FL21" s="745">
        <f t="shared" si="73"/>
        <v>0</v>
      </c>
      <c r="FM21" s="745">
        <f t="shared" si="73"/>
        <v>0</v>
      </c>
      <c r="FN21" s="745">
        <f t="shared" si="73"/>
        <v>0</v>
      </c>
      <c r="FO21" s="745">
        <f t="shared" si="73"/>
        <v>0</v>
      </c>
      <c r="FP21" s="745">
        <f t="shared" si="73"/>
        <v>0</v>
      </c>
      <c r="FQ21" s="745">
        <f t="shared" si="73"/>
        <v>0</v>
      </c>
      <c r="FR21" s="745">
        <f t="shared" si="73"/>
        <v>0</v>
      </c>
      <c r="FS21" s="745">
        <f t="shared" si="73"/>
        <v>0</v>
      </c>
      <c r="FT21" s="745">
        <f t="shared" si="73"/>
        <v>0</v>
      </c>
      <c r="FU21" s="745">
        <f t="shared" si="73"/>
        <v>0</v>
      </c>
      <c r="FV21" s="745">
        <f t="shared" si="73"/>
        <v>0</v>
      </c>
      <c r="FW21" s="745">
        <f t="shared" si="73"/>
        <v>0</v>
      </c>
      <c r="FX21" s="745">
        <f t="shared" si="73"/>
        <v>0</v>
      </c>
      <c r="FY21" s="745">
        <f t="shared" si="73"/>
        <v>0</v>
      </c>
      <c r="FZ21" s="745">
        <f t="shared" si="73"/>
        <v>0</v>
      </c>
      <c r="GA21" s="745">
        <f t="shared" si="73"/>
        <v>0</v>
      </c>
      <c r="GB21" s="745">
        <f t="shared" si="73"/>
        <v>0</v>
      </c>
      <c r="GC21" s="745">
        <f t="shared" si="73"/>
        <v>0</v>
      </c>
      <c r="GD21" s="745">
        <f t="shared" si="73"/>
        <v>0</v>
      </c>
      <c r="GE21" s="745">
        <f t="shared" si="73"/>
        <v>0</v>
      </c>
      <c r="GF21" s="745">
        <f t="shared" si="73"/>
        <v>0</v>
      </c>
      <c r="GG21" s="745">
        <f t="shared" si="73"/>
        <v>0</v>
      </c>
      <c r="GH21" s="745">
        <f t="shared" si="73"/>
        <v>0</v>
      </c>
      <c r="GI21" s="745">
        <f t="shared" ref="GI21:HG21" si="74">IF(GI$11&gt;=DESIGN_LIFE,GH21,IF(AND(GI$11&gt;0,$CK21&lt;&gt;0),IF(INT((GI$11)/(DESIGN_LIFE/$CK21))=((GI$11)/(DESIGN_LIFE/$CK21)),$CM21+GH21,GH21),GH21))</f>
        <v>0</v>
      </c>
      <c r="GJ21" s="745">
        <f t="shared" si="74"/>
        <v>0</v>
      </c>
      <c r="GK21" s="745">
        <f t="shared" si="74"/>
        <v>0</v>
      </c>
      <c r="GL21" s="745">
        <f t="shared" si="74"/>
        <v>0</v>
      </c>
      <c r="GM21" s="745">
        <f t="shared" si="74"/>
        <v>0</v>
      </c>
      <c r="GN21" s="745">
        <f t="shared" si="74"/>
        <v>0</v>
      </c>
      <c r="GO21" s="745">
        <f t="shared" si="74"/>
        <v>0</v>
      </c>
      <c r="GP21" s="745">
        <f t="shared" si="74"/>
        <v>0</v>
      </c>
      <c r="GQ21" s="745">
        <f t="shared" si="74"/>
        <v>0</v>
      </c>
      <c r="GR21" s="745">
        <f t="shared" si="74"/>
        <v>0</v>
      </c>
      <c r="GS21" s="745">
        <f t="shared" si="74"/>
        <v>0</v>
      </c>
      <c r="GT21" s="745">
        <f t="shared" si="74"/>
        <v>0</v>
      </c>
      <c r="GU21" s="745">
        <f t="shared" si="74"/>
        <v>0</v>
      </c>
      <c r="GV21" s="745">
        <f t="shared" si="74"/>
        <v>0</v>
      </c>
      <c r="GW21" s="745">
        <f t="shared" si="74"/>
        <v>0</v>
      </c>
      <c r="GX21" s="745">
        <f t="shared" si="74"/>
        <v>0</v>
      </c>
      <c r="GY21" s="745">
        <f t="shared" si="74"/>
        <v>0</v>
      </c>
      <c r="GZ21" s="745">
        <f t="shared" si="74"/>
        <v>0</v>
      </c>
      <c r="HA21" s="745">
        <f t="shared" si="74"/>
        <v>0</v>
      </c>
      <c r="HB21" s="745">
        <f t="shared" si="74"/>
        <v>0</v>
      </c>
      <c r="HC21" s="745">
        <f t="shared" si="74"/>
        <v>0</v>
      </c>
      <c r="HD21" s="745">
        <f t="shared" si="74"/>
        <v>0</v>
      </c>
      <c r="HE21" s="745">
        <f t="shared" si="74"/>
        <v>0</v>
      </c>
      <c r="HF21" s="745">
        <f t="shared" si="74"/>
        <v>0</v>
      </c>
      <c r="HG21" s="745">
        <f t="shared" si="74"/>
        <v>0</v>
      </c>
      <c r="HH21" s="185"/>
      <c r="HI21" s="745"/>
    </row>
    <row r="22" spans="1:217" ht="20.100000000000001" customHeight="1">
      <c r="A22" s="520" t="str">
        <f t="shared" si="10"/>
        <v>LST_STR_ELEMENT</v>
      </c>
      <c r="B22" s="357"/>
      <c r="C22" s="115"/>
      <c r="D22" s="116"/>
      <c r="E22" s="117"/>
      <c r="F22" s="116"/>
      <c r="G22" s="350" t="e">
        <f>IF(TYPOLOGY = "Bridge", _xlfn.XLOOKUP($E22, BRIDGE_STR_ELEMENT, 'MATERIAL DATA'!$R$36:$R$74,,), _xlfn.XLOOKUP($BL22, 'LIFECYCLE MATERIAL DATA'!$A$5:$A$104, 'LIFECYCLE MATERIAL DATA'!$Q$5:$Q$104,,))</f>
        <v>#N/A</v>
      </c>
      <c r="H22" s="630"/>
      <c r="I22" s="631"/>
      <c r="J22" s="736"/>
      <c r="K22" s="116"/>
      <c r="L22" s="95"/>
      <c r="M22" s="358"/>
      <c r="N22" s="156">
        <f t="shared" si="38"/>
        <v>0</v>
      </c>
      <c r="O22" s="157" t="str">
        <f t="shared" si="26"/>
        <v/>
      </c>
      <c r="P22" s="158" t="str">
        <f t="shared" si="27"/>
        <v/>
      </c>
      <c r="Q22" s="158" t="str" cm="1">
        <f t="array" ref="Q22">IFERROR(_xlfn.IFS(AND($I22 = "Yes", $J22 =1),(($BX22+$BU22)/($J22) + ($BY22+$BR22 +$BZ22)),AND($I22 = "Yes", $J22 &gt;1), (($BX22+$BU22)/($J22) + ($BY22*2 +$BZ22)) ), "")</f>
        <v/>
      </c>
      <c r="R22" s="158" t="str">
        <f t="shared" si="11"/>
        <v/>
      </c>
      <c r="S22" s="159">
        <f t="shared" si="28"/>
        <v>0</v>
      </c>
      <c r="T22" s="159" t="str">
        <f t="shared" si="12"/>
        <v/>
      </c>
      <c r="U22" s="158" t="str">
        <f t="shared" si="39"/>
        <v/>
      </c>
      <c r="V22" s="396" t="str">
        <f t="shared" si="29"/>
        <v/>
      </c>
      <c r="W22" s="156" t="str">
        <f t="shared" si="13"/>
        <v/>
      </c>
      <c r="X22" s="160">
        <f t="shared" si="14"/>
        <v>0</v>
      </c>
      <c r="Y22" s="274" t="s">
        <v>415</v>
      </c>
      <c r="Z22" s="745" t="str">
        <f>'MATERIAL DATA'!$Q46</f>
        <v>2.2.3 Beams</v>
      </c>
      <c r="AA22" s="768">
        <f t="shared" si="30"/>
        <v>0</v>
      </c>
      <c r="AB22" s="745"/>
      <c r="AC22" s="199" t="str">
        <f>'MATERIAL DATA'!Q20</f>
        <v>2.4.2 Ramps</v>
      </c>
      <c r="AD22" s="754">
        <f ca="1">SUMIF($E$12:$E$45,AC22,$O$12:$O$45)+SUMIF($E$12:$E$45,AC22,$P$12:$P$45)+SUMIF($E$12:$E$45,AC22,R$12:$R$45) +SUMIF($E$12:$E$45, AC22, $Q$12:$Q$43)</f>
        <v>0</v>
      </c>
      <c r="AE22" s="745"/>
      <c r="AF22" s="185"/>
      <c r="AG22" s="745"/>
      <c r="AH22" s="745"/>
      <c r="AI22" s="745"/>
      <c r="AJ22" s="745"/>
      <c r="AK22" s="745"/>
      <c r="AL22" s="745"/>
      <c r="AM22" s="745"/>
      <c r="AN22" s="745" t="s">
        <v>313</v>
      </c>
      <c r="AO22" s="745">
        <f t="shared" si="45"/>
        <v>0</v>
      </c>
      <c r="AP22" s="745"/>
      <c r="AQ22" s="745"/>
      <c r="AR22" s="749"/>
      <c r="AS22" s="782"/>
      <c r="AT22" s="185"/>
      <c r="AU22" s="185"/>
      <c r="AV22" s="185"/>
      <c r="AW22" s="185"/>
      <c r="AX22" s="790"/>
      <c r="AY22" s="790"/>
      <c r="AZ22" s="790"/>
      <c r="BA22" s="790"/>
      <c r="BB22" s="756"/>
      <c r="BC22" s="756"/>
      <c r="BD22" s="756"/>
      <c r="BE22" s="756"/>
      <c r="BF22" s="756"/>
      <c r="BG22" s="756"/>
      <c r="BH22" s="756"/>
      <c r="BI22" s="856"/>
      <c r="BJ22" s="756"/>
      <c r="BK22" s="209" t="str">
        <f t="shared" si="46"/>
        <v>ER</v>
      </c>
      <c r="BL22" s="209" t="str">
        <f t="shared" si="15"/>
        <v xml:space="preserve"> -  - </v>
      </c>
      <c r="BM22" s="745" t="str" cm="1">
        <f t="array" ref="BM22">_xlfn.IFS(OR(AND(TYPOLOGY &lt;&gt; "Bridge", B22="concrete",D22&lt;&gt;"Reinforced - 150mm hollow core slab"),C22="Concrete_EPD",),"Reinforcement",(OR(AND(TYPOLOGY="Bridge",B22="concrete",D22&lt;&gt;"Reinforced - 150mm hollow core slab"),C22="Concrete_EPD",)),"Bridge_Reinforcement",TRUE, "No_Reinforcement")</f>
        <v>No_Reinforcement</v>
      </c>
      <c r="BN22" s="186" t="e">
        <f>_xlfn.XLOOKUP($BL22,'LIFECYCLE MATERIAL DATA'!$A$5:$A$104,'LIFECYCLE MATERIAL DATA'!$D$5:$D$104,)</f>
        <v>#N/A</v>
      </c>
      <c r="BO22" s="186">
        <f>IFERROR(IF(M22&lt;&gt;0,_xlfn.XLOOKUP(M22,'Custom Data'!S16:S45,'Custom Data'!T16:T45,,-1),0),0)</f>
        <v>0</v>
      </c>
      <c r="BP22" s="186">
        <f t="shared" si="16"/>
        <v>0</v>
      </c>
      <c r="BQ22" s="846" t="str">
        <f t="shared" si="17"/>
        <v>ER</v>
      </c>
      <c r="BR22" s="745" t="str">
        <f>IFERROR(_xlfn.XLOOKUP($BL22,'LIFECYCLE MATERIAL DATA'!$A$5:$A$104,'LIFECYCLE MATERIAL DATA'!$I$5:$I$104,,)*($BQ22/1000)+_xlfn.XLOOKUP('Project Info'!$C$15,'LIFECYCLE MATERIAL DATA'!$A$5:$A$104,'LIFECYCLE MATERIAL DATA'!$I$5:$I$104,,)*($BP22/1000),"")</f>
        <v/>
      </c>
      <c r="BS22" s="745" t="str">
        <f>IFERROR(_xlfn.XLOOKUP($BL22,'LIFECYCLE MATERIAL DATA'!$A$5:$A$104, 'LIFECYCLE MATERIAL DATA'!$J$5:$J$104,,)*($BQ22/1000)+_xlfn.XLOOKUP('Project Info'!$C$15,'LIFECYCLE MATERIAL DATA'!$A$5:$A$104,'LIFECYCLE MATERIAL DATA'!$J$5:$J$104,,)*($BP22/1000),"")</f>
        <v/>
      </c>
      <c r="BT22" s="745" t="str">
        <f>IFERROR(_xlfn.XLOOKUP($BL22,'LIFECYCLE MATERIAL DATA'!$A$5:$A$104, 'LIFECYCLE MATERIAL DATA'!$K$5:$K$104,,)*($BQ22/1000),"")</f>
        <v/>
      </c>
      <c r="BU22" s="185" t="str">
        <f>IFERROR(_xlfn.XLOOKUP($BL22,'LIFECYCLE MATERIAL DATA'!$A$5:$A$104,'LIFECYCLE MATERIAL DATA'!$L$5:$L$104,,)*($BQ22/1000)+_xlfn.XLOOKUP('Project Info'!$C$15,'LIFECYCLE MATERIAL DATA'!$A$5:$A$104,'LIFECYCLE MATERIAL DATA'!$L$5:$L$104,,)*($BP22/1000),"")</f>
        <v/>
      </c>
      <c r="BV22" s="745" t="str">
        <f t="shared" si="31"/>
        <v/>
      </c>
      <c r="BW22" s="745" t="str">
        <f>IF($K22='MATERIAL DATA'!$O$5,$L22, IF($K22='MATERIAL DATA'!$O$6,$L22/(1000*'Scheme 1'!$BN22),""))</f>
        <v/>
      </c>
      <c r="BX22" s="745" t="str">
        <f>IFERROR(((_xlfn.XLOOKUP($BL22,'LIFECYCLE MATERIAL DATA'!$A$5:$A$104,'LIFECYCLE MATERIAL DATA'!$F$5:$F$104,,))*$BQ22/1000+_xlfn.XLOOKUP('Project Info'!$C$15,'LIFECYCLE MATERIAL DATA'!$A$5:$A$104,'LIFECYCLE MATERIAL DATA'!$F$5:$F$104,,)*$BP22/1000),"")</f>
        <v/>
      </c>
      <c r="BY22" s="771" t="str">
        <f>IFERROR((_xlfn.XLOOKUP($BL22,'LIFECYCLE MATERIAL DATA'!$A$5:$A$104,'LIFECYCLE MATERIAL DATA'!$G$5:$G$104,,)*$BQ22/1000++_xlfn.XLOOKUP('Project Info'!$C$15,'LIFECYCLE MATERIAL DATA'!$A$5:$A$104,'LIFECYCLE MATERIAL DATA'!$G$5:$G$104,,)*$BP22/1000),"")</f>
        <v/>
      </c>
      <c r="BZ22" s="745" t="str">
        <f>IFERROR(_xlfn.XLOOKUP('Scheme 1'!$BL22,'LIFECYCLE MATERIAL DATA'!$A$5:$A$104,'LIFECYCLE MATERIAL DATA'!$H$5:$H$104,,)*SUM($BX22+$BY22+$CB22+$CC22), "")</f>
        <v/>
      </c>
      <c r="CA22" s="185"/>
      <c r="CB22" s="743" t="str">
        <f>IFERROR((_xlfn.XLOOKUP($BL22,'LIFECYCLE MATERIAL DATA'!$A$5:$A$104, 'LIFECYCLE MATERIAL DATA'!$M$5:$M$104)*$BQ22/1000++_xlfn.XLOOKUP('Project Info'!$C$15,'LIFECYCLE MATERIAL DATA'!$A$5:$A$104,'LIFECYCLE MATERIAL DATA'!$M$5:$M$104)*$BP22/1000),"")</f>
        <v/>
      </c>
      <c r="CC22" s="745">
        <f>IFERROR(IF(OR($B22="Timber",$C22="Timber_EPD", $C22="Bamboo"),_xlfn.XLOOKUP($BL22,'LIFECYCLE MATERIAL DATA Master'!$A$5:$A$104,'LIFECYCLE MATERIAL DATA Master'!$E$5:$E$104,,)*$BQ22,0),"")/1000</f>
        <v>0</v>
      </c>
      <c r="CD22" s="185" t="str">
        <f>IFERROR((_xlfn.XLOOKUP($BL22,'LIFECYCLE MATERIAL DATA'!$A$5:$A$104,'LIFECYCLE MATERIAL DATA'!$N$5:$N$104,,)*$BQ22/1000++_xlfn.XLOOKUP('Project Info'!$C$15,'LIFECYCLE MATERIAL DATA'!$A$5:$A$104,'LIFECYCLE MATERIAL DATA'!$N$5:$N$104,,)*$BP22/1000),"")</f>
        <v/>
      </c>
      <c r="CE22" s="209"/>
      <c r="CF22" s="209"/>
      <c r="CG22" s="209"/>
      <c r="CH22" s="772">
        <f>IFERROR(1+_xlfn.XLOOKUP($BL22,'LIFECYCLE MATERIAL DATA'!$A$5:$A$104,'LIFECYCLE MATERIAL DATA'!$H$5:$H$104,,),0)</f>
        <v>0</v>
      </c>
      <c r="CI22" s="765">
        <f t="shared" si="18"/>
        <v>0</v>
      </c>
      <c r="CJ22" s="773">
        <f t="shared" si="19"/>
        <v>0</v>
      </c>
      <c r="CK22" s="774">
        <f t="shared" si="20"/>
        <v>0</v>
      </c>
      <c r="CL22" s="767">
        <f t="shared" si="32"/>
        <v>0</v>
      </c>
      <c r="CM22" s="775">
        <f t="shared" si="33"/>
        <v>0</v>
      </c>
      <c r="CN22" s="769">
        <v>0</v>
      </c>
      <c r="CO22" s="745">
        <f t="shared" si="21"/>
        <v>0</v>
      </c>
      <c r="CP22" s="745">
        <f t="shared" si="21"/>
        <v>0</v>
      </c>
      <c r="CQ22" s="745">
        <f t="shared" ref="CQ22:DV22" si="75">IF(CQ$11&gt;=DESIGN_LIFE,CP22,IF(AND(CQ$11&gt;0,$CK22&lt;&gt;0),IF(INT((CQ$11)/(DESIGN_LIFE/$CK22))=((CQ$11)/(DESIGN_LIFE/$CK22)),$CM22+CP22,CP22),CP22))</f>
        <v>0</v>
      </c>
      <c r="CR22" s="745">
        <f t="shared" si="75"/>
        <v>0</v>
      </c>
      <c r="CS22" s="745">
        <f t="shared" si="75"/>
        <v>0</v>
      </c>
      <c r="CT22" s="745">
        <f t="shared" si="75"/>
        <v>0</v>
      </c>
      <c r="CU22" s="745">
        <f t="shared" si="75"/>
        <v>0</v>
      </c>
      <c r="CV22" s="745">
        <f t="shared" si="75"/>
        <v>0</v>
      </c>
      <c r="CW22" s="745">
        <f t="shared" si="75"/>
        <v>0</v>
      </c>
      <c r="CX22" s="745">
        <f t="shared" si="75"/>
        <v>0</v>
      </c>
      <c r="CY22" s="745">
        <f t="shared" si="75"/>
        <v>0</v>
      </c>
      <c r="CZ22" s="745">
        <f t="shared" si="75"/>
        <v>0</v>
      </c>
      <c r="DA22" s="745">
        <f t="shared" si="75"/>
        <v>0</v>
      </c>
      <c r="DB22" s="745">
        <f t="shared" si="75"/>
        <v>0</v>
      </c>
      <c r="DC22" s="745">
        <f t="shared" si="75"/>
        <v>0</v>
      </c>
      <c r="DD22" s="745">
        <f t="shared" si="75"/>
        <v>0</v>
      </c>
      <c r="DE22" s="745">
        <f t="shared" si="75"/>
        <v>0</v>
      </c>
      <c r="DF22" s="745">
        <f t="shared" si="75"/>
        <v>0</v>
      </c>
      <c r="DG22" s="745">
        <f t="shared" si="75"/>
        <v>0</v>
      </c>
      <c r="DH22" s="745">
        <f t="shared" si="75"/>
        <v>0</v>
      </c>
      <c r="DI22" s="745">
        <f t="shared" si="75"/>
        <v>0</v>
      </c>
      <c r="DJ22" s="745">
        <f t="shared" si="75"/>
        <v>0</v>
      </c>
      <c r="DK22" s="745">
        <f t="shared" si="75"/>
        <v>0</v>
      </c>
      <c r="DL22" s="745">
        <f t="shared" si="75"/>
        <v>0</v>
      </c>
      <c r="DM22" s="745">
        <f t="shared" si="75"/>
        <v>0</v>
      </c>
      <c r="DN22" s="745">
        <f t="shared" si="75"/>
        <v>0</v>
      </c>
      <c r="DO22" s="745">
        <f t="shared" si="75"/>
        <v>0</v>
      </c>
      <c r="DP22" s="745">
        <f t="shared" si="75"/>
        <v>0</v>
      </c>
      <c r="DQ22" s="745">
        <f t="shared" si="75"/>
        <v>0</v>
      </c>
      <c r="DR22" s="745">
        <f t="shared" si="75"/>
        <v>0</v>
      </c>
      <c r="DS22" s="745">
        <f t="shared" si="75"/>
        <v>0</v>
      </c>
      <c r="DT22" s="745">
        <f t="shared" si="75"/>
        <v>0</v>
      </c>
      <c r="DU22" s="745">
        <f t="shared" si="75"/>
        <v>0</v>
      </c>
      <c r="DV22" s="745">
        <f t="shared" si="75"/>
        <v>0</v>
      </c>
      <c r="DW22" s="745">
        <f t="shared" ref="DW22:FB22" si="76">IF(DW$11&gt;=DESIGN_LIFE,DV22,IF(AND(DW$11&gt;0,$CK22&lt;&gt;0),IF(INT((DW$11)/(DESIGN_LIFE/$CK22))=((DW$11)/(DESIGN_LIFE/$CK22)),$CM22+DV22,DV22),DV22))</f>
        <v>0</v>
      </c>
      <c r="DX22" s="745">
        <f t="shared" si="76"/>
        <v>0</v>
      </c>
      <c r="DY22" s="745">
        <f t="shared" si="76"/>
        <v>0</v>
      </c>
      <c r="DZ22" s="745">
        <f t="shared" si="76"/>
        <v>0</v>
      </c>
      <c r="EA22" s="745">
        <f t="shared" si="76"/>
        <v>0</v>
      </c>
      <c r="EB22" s="745">
        <f t="shared" si="76"/>
        <v>0</v>
      </c>
      <c r="EC22" s="745">
        <f t="shared" si="76"/>
        <v>0</v>
      </c>
      <c r="ED22" s="745">
        <f t="shared" si="76"/>
        <v>0</v>
      </c>
      <c r="EE22" s="745">
        <f t="shared" si="76"/>
        <v>0</v>
      </c>
      <c r="EF22" s="745">
        <f t="shared" si="76"/>
        <v>0</v>
      </c>
      <c r="EG22" s="745">
        <f t="shared" si="76"/>
        <v>0</v>
      </c>
      <c r="EH22" s="745">
        <f t="shared" si="76"/>
        <v>0</v>
      </c>
      <c r="EI22" s="745">
        <f t="shared" si="76"/>
        <v>0</v>
      </c>
      <c r="EJ22" s="745">
        <f t="shared" si="76"/>
        <v>0</v>
      </c>
      <c r="EK22" s="745">
        <f t="shared" si="76"/>
        <v>0</v>
      </c>
      <c r="EL22" s="745">
        <f t="shared" si="76"/>
        <v>0</v>
      </c>
      <c r="EM22" s="745">
        <f t="shared" si="76"/>
        <v>0</v>
      </c>
      <c r="EN22" s="745">
        <f t="shared" si="76"/>
        <v>0</v>
      </c>
      <c r="EO22" s="745">
        <f t="shared" si="76"/>
        <v>0</v>
      </c>
      <c r="EP22" s="745">
        <f t="shared" si="76"/>
        <v>0</v>
      </c>
      <c r="EQ22" s="745">
        <f t="shared" si="76"/>
        <v>0</v>
      </c>
      <c r="ER22" s="745">
        <f t="shared" si="76"/>
        <v>0</v>
      </c>
      <c r="ES22" s="745">
        <f t="shared" si="76"/>
        <v>0</v>
      </c>
      <c r="ET22" s="745">
        <f t="shared" si="76"/>
        <v>0</v>
      </c>
      <c r="EU22" s="745">
        <f t="shared" si="76"/>
        <v>0</v>
      </c>
      <c r="EV22" s="745">
        <f t="shared" si="76"/>
        <v>0</v>
      </c>
      <c r="EW22" s="745">
        <f t="shared" si="76"/>
        <v>0</v>
      </c>
      <c r="EX22" s="745">
        <f t="shared" si="76"/>
        <v>0</v>
      </c>
      <c r="EY22" s="745">
        <f t="shared" si="76"/>
        <v>0</v>
      </c>
      <c r="EZ22" s="745">
        <f t="shared" si="76"/>
        <v>0</v>
      </c>
      <c r="FA22" s="745">
        <f t="shared" si="76"/>
        <v>0</v>
      </c>
      <c r="FB22" s="745">
        <f t="shared" si="76"/>
        <v>0</v>
      </c>
      <c r="FC22" s="745">
        <f t="shared" ref="FC22:GH22" si="77">IF(FC$11&gt;=DESIGN_LIFE,FB22,IF(AND(FC$11&gt;0,$CK22&lt;&gt;0),IF(INT((FC$11)/(DESIGN_LIFE/$CK22))=((FC$11)/(DESIGN_LIFE/$CK22)),$CM22+FB22,FB22),FB22))</f>
        <v>0</v>
      </c>
      <c r="FD22" s="745">
        <f t="shared" si="77"/>
        <v>0</v>
      </c>
      <c r="FE22" s="745">
        <f t="shared" si="77"/>
        <v>0</v>
      </c>
      <c r="FF22" s="745">
        <f t="shared" si="77"/>
        <v>0</v>
      </c>
      <c r="FG22" s="745">
        <f t="shared" si="77"/>
        <v>0</v>
      </c>
      <c r="FH22" s="745">
        <f t="shared" si="77"/>
        <v>0</v>
      </c>
      <c r="FI22" s="745">
        <f t="shared" si="77"/>
        <v>0</v>
      </c>
      <c r="FJ22" s="745">
        <f t="shared" si="77"/>
        <v>0</v>
      </c>
      <c r="FK22" s="745">
        <f t="shared" si="77"/>
        <v>0</v>
      </c>
      <c r="FL22" s="745">
        <f t="shared" si="77"/>
        <v>0</v>
      </c>
      <c r="FM22" s="745">
        <f t="shared" si="77"/>
        <v>0</v>
      </c>
      <c r="FN22" s="745">
        <f t="shared" si="77"/>
        <v>0</v>
      </c>
      <c r="FO22" s="745">
        <f t="shared" si="77"/>
        <v>0</v>
      </c>
      <c r="FP22" s="745">
        <f t="shared" si="77"/>
        <v>0</v>
      </c>
      <c r="FQ22" s="745">
        <f t="shared" si="77"/>
        <v>0</v>
      </c>
      <c r="FR22" s="745">
        <f t="shared" si="77"/>
        <v>0</v>
      </c>
      <c r="FS22" s="745">
        <f t="shared" si="77"/>
        <v>0</v>
      </c>
      <c r="FT22" s="745">
        <f t="shared" si="77"/>
        <v>0</v>
      </c>
      <c r="FU22" s="745">
        <f t="shared" si="77"/>
        <v>0</v>
      </c>
      <c r="FV22" s="745">
        <f t="shared" si="77"/>
        <v>0</v>
      </c>
      <c r="FW22" s="745">
        <f t="shared" si="77"/>
        <v>0</v>
      </c>
      <c r="FX22" s="745">
        <f t="shared" si="77"/>
        <v>0</v>
      </c>
      <c r="FY22" s="745">
        <f t="shared" si="77"/>
        <v>0</v>
      </c>
      <c r="FZ22" s="745">
        <f t="shared" si="77"/>
        <v>0</v>
      </c>
      <c r="GA22" s="745">
        <f t="shared" si="77"/>
        <v>0</v>
      </c>
      <c r="GB22" s="745">
        <f t="shared" si="77"/>
        <v>0</v>
      </c>
      <c r="GC22" s="745">
        <f t="shared" si="77"/>
        <v>0</v>
      </c>
      <c r="GD22" s="745">
        <f t="shared" si="77"/>
        <v>0</v>
      </c>
      <c r="GE22" s="745">
        <f t="shared" si="77"/>
        <v>0</v>
      </c>
      <c r="GF22" s="745">
        <f t="shared" si="77"/>
        <v>0</v>
      </c>
      <c r="GG22" s="745">
        <f t="shared" si="77"/>
        <v>0</v>
      </c>
      <c r="GH22" s="745">
        <f t="shared" si="77"/>
        <v>0</v>
      </c>
      <c r="GI22" s="745">
        <f t="shared" ref="GI22:HG22" si="78">IF(GI$11&gt;=DESIGN_LIFE,GH22,IF(AND(GI$11&gt;0,$CK22&lt;&gt;0),IF(INT((GI$11)/(DESIGN_LIFE/$CK22))=((GI$11)/(DESIGN_LIFE/$CK22)),$CM22+GH22,GH22),GH22))</f>
        <v>0</v>
      </c>
      <c r="GJ22" s="745">
        <f t="shared" si="78"/>
        <v>0</v>
      </c>
      <c r="GK22" s="745">
        <f t="shared" si="78"/>
        <v>0</v>
      </c>
      <c r="GL22" s="745">
        <f t="shared" si="78"/>
        <v>0</v>
      </c>
      <c r="GM22" s="745">
        <f t="shared" si="78"/>
        <v>0</v>
      </c>
      <c r="GN22" s="745">
        <f t="shared" si="78"/>
        <v>0</v>
      </c>
      <c r="GO22" s="745">
        <f t="shared" si="78"/>
        <v>0</v>
      </c>
      <c r="GP22" s="745">
        <f t="shared" si="78"/>
        <v>0</v>
      </c>
      <c r="GQ22" s="745">
        <f t="shared" si="78"/>
        <v>0</v>
      </c>
      <c r="GR22" s="745">
        <f t="shared" si="78"/>
        <v>0</v>
      </c>
      <c r="GS22" s="745">
        <f t="shared" si="78"/>
        <v>0</v>
      </c>
      <c r="GT22" s="745">
        <f t="shared" si="78"/>
        <v>0</v>
      </c>
      <c r="GU22" s="745">
        <f t="shared" si="78"/>
        <v>0</v>
      </c>
      <c r="GV22" s="745">
        <f t="shared" si="78"/>
        <v>0</v>
      </c>
      <c r="GW22" s="745">
        <f t="shared" si="78"/>
        <v>0</v>
      </c>
      <c r="GX22" s="745">
        <f t="shared" si="78"/>
        <v>0</v>
      </c>
      <c r="GY22" s="745">
        <f t="shared" si="78"/>
        <v>0</v>
      </c>
      <c r="GZ22" s="745">
        <f t="shared" si="78"/>
        <v>0</v>
      </c>
      <c r="HA22" s="745">
        <f t="shared" si="78"/>
        <v>0</v>
      </c>
      <c r="HB22" s="745">
        <f t="shared" si="78"/>
        <v>0</v>
      </c>
      <c r="HC22" s="745">
        <f t="shared" si="78"/>
        <v>0</v>
      </c>
      <c r="HD22" s="745">
        <f t="shared" si="78"/>
        <v>0</v>
      </c>
      <c r="HE22" s="745">
        <f t="shared" si="78"/>
        <v>0</v>
      </c>
      <c r="HF22" s="745">
        <f t="shared" si="78"/>
        <v>0</v>
      </c>
      <c r="HG22" s="745">
        <f t="shared" si="78"/>
        <v>0</v>
      </c>
      <c r="HH22" s="185"/>
      <c r="HI22" s="745"/>
    </row>
    <row r="23" spans="1:217" ht="20.100000000000001" customHeight="1">
      <c r="A23" s="520" t="str">
        <f t="shared" si="10"/>
        <v>LST_STR_ELEMENT</v>
      </c>
      <c r="B23" s="357"/>
      <c r="C23" s="115"/>
      <c r="D23" s="116"/>
      <c r="E23" s="117"/>
      <c r="F23" s="116"/>
      <c r="G23" s="350" t="e">
        <f>IF(TYPOLOGY = "Bridge", _xlfn.XLOOKUP($E23, BRIDGE_STR_ELEMENT, 'MATERIAL DATA'!$R$36:$R$74,,), _xlfn.XLOOKUP($BL23, 'LIFECYCLE MATERIAL DATA'!$A$5:$A$104, 'LIFECYCLE MATERIAL DATA'!$Q$5:$Q$104,,))</f>
        <v>#N/A</v>
      </c>
      <c r="H23" s="630"/>
      <c r="I23" s="631"/>
      <c r="J23" s="736"/>
      <c r="K23" s="116"/>
      <c r="L23" s="95"/>
      <c r="M23" s="358"/>
      <c r="N23" s="156">
        <f t="shared" si="38"/>
        <v>0</v>
      </c>
      <c r="O23" s="157" t="str">
        <f t="shared" si="26"/>
        <v/>
      </c>
      <c r="P23" s="158" t="str">
        <f t="shared" si="27"/>
        <v/>
      </c>
      <c r="Q23" s="158" t="str" cm="1">
        <f t="array" ref="Q23">IFERROR(_xlfn.IFS(AND($I23 = "Yes", $J23 =1),(($BX23+$BU23)/($J23) + ($BY23+$BR23 +$BZ23)),AND($I23 = "Yes", $J23 &gt;1), (($BX23+$BU23)/($J23) + ($BY23*2 +$BZ23)) ), "")</f>
        <v/>
      </c>
      <c r="R23" s="158" t="str">
        <f t="shared" si="11"/>
        <v/>
      </c>
      <c r="S23" s="159">
        <f t="shared" si="28"/>
        <v>0</v>
      </c>
      <c r="T23" s="159" t="str">
        <f t="shared" si="12"/>
        <v/>
      </c>
      <c r="U23" s="158" t="str">
        <f t="shared" si="39"/>
        <v/>
      </c>
      <c r="V23" s="396" t="str">
        <f t="shared" si="29"/>
        <v/>
      </c>
      <c r="W23" s="156" t="str">
        <f t="shared" si="13"/>
        <v/>
      </c>
      <c r="X23" s="160">
        <f t="shared" si="14"/>
        <v>0</v>
      </c>
      <c r="Y23" s="274" t="s">
        <v>415</v>
      </c>
      <c r="Z23" s="745" t="str">
        <f>'MATERIAL DATA'!$Q47</f>
        <v>2.3.1 Arch</v>
      </c>
      <c r="AA23" s="768">
        <f t="shared" si="30"/>
        <v>0</v>
      </c>
      <c r="AB23" s="745"/>
      <c r="AC23" s="199" t="str">
        <f>'MATERIAL DATA'!Q21</f>
        <v>2.4.3. Safety and access ladders, chutes, slides and guarding</v>
      </c>
      <c r="AD23" s="754">
        <f ca="1">SUMIF($E$12:$E$45,AC23,$O$12:$O$45)+SUMIF($E$12:$E$45,AC23,$P$12:$P$45)+SUMIF($E$12:$E$45,AC23,R$12:$R$45) +SUMIF($E$12:$E$45, AC23, $Q$12:$Q$43)</f>
        <v>0</v>
      </c>
      <c r="AE23" s="745"/>
      <c r="AF23" s="185"/>
      <c r="AG23" s="745"/>
      <c r="AH23" s="745"/>
      <c r="AI23" s="745"/>
      <c r="AJ23" s="745"/>
      <c r="AK23" s="745"/>
      <c r="AL23" s="745"/>
      <c r="AM23" s="745"/>
      <c r="AN23" s="745" t="s">
        <v>314</v>
      </c>
      <c r="AO23" s="745" t="e">
        <f t="shared" si="45"/>
        <v>#VALUE!</v>
      </c>
      <c r="AP23" s="745"/>
      <c r="AQ23" s="745"/>
      <c r="AR23" s="745"/>
      <c r="AS23" s="770"/>
      <c r="AT23" s="770"/>
      <c r="AU23" s="777" t="s">
        <v>718</v>
      </c>
      <c r="AV23" s="185"/>
      <c r="AW23" s="770"/>
      <c r="AX23" s="770"/>
      <c r="AY23" s="784" t="s">
        <v>720</v>
      </c>
      <c r="AZ23" s="756"/>
      <c r="BA23" s="770"/>
      <c r="BB23" s="770"/>
      <c r="BC23" s="777" t="s">
        <v>737</v>
      </c>
      <c r="BD23" s="770"/>
      <c r="BE23" s="770"/>
      <c r="BF23" s="770"/>
      <c r="BG23" s="770"/>
      <c r="BH23" s="770"/>
      <c r="BI23" s="858"/>
      <c r="BJ23" s="770"/>
      <c r="BK23" s="209" t="str">
        <f t="shared" si="46"/>
        <v>ER</v>
      </c>
      <c r="BL23" s="209" t="str">
        <f t="shared" si="15"/>
        <v xml:space="preserve"> -  - </v>
      </c>
      <c r="BM23" s="745" t="str" cm="1">
        <f t="array" ref="BM23">_xlfn.IFS(OR(AND(TYPOLOGY &lt;&gt; "Bridge", B23="concrete",D23&lt;&gt;"Reinforced - 150mm hollow core slab"),C23="Concrete_EPD",),"Reinforcement",(OR(AND(TYPOLOGY="Bridge",B23="concrete",D23&lt;&gt;"Reinforced - 150mm hollow core slab"),C23="Concrete_EPD",)),"Bridge_Reinforcement",TRUE, "No_Reinforcement")</f>
        <v>No_Reinforcement</v>
      </c>
      <c r="BN23" s="186" t="e">
        <f>_xlfn.XLOOKUP($BL23,'LIFECYCLE MATERIAL DATA'!$A$5:$A$104,'LIFECYCLE MATERIAL DATA'!$D$5:$D$104,)</f>
        <v>#N/A</v>
      </c>
      <c r="BO23" s="186">
        <f>IFERROR(IF(M23&lt;&gt;0,_xlfn.XLOOKUP(M23,'Custom Data'!S16:S45,'Custom Data'!T16:T45,,-1),0),0)</f>
        <v>0</v>
      </c>
      <c r="BP23" s="186">
        <f t="shared" si="16"/>
        <v>0</v>
      </c>
      <c r="BQ23" s="846" t="str">
        <f t="shared" si="17"/>
        <v>ER</v>
      </c>
      <c r="BR23" s="745" t="str">
        <f>IFERROR(_xlfn.XLOOKUP($BL23,'LIFECYCLE MATERIAL DATA'!$A$5:$A$104,'LIFECYCLE MATERIAL DATA'!$I$5:$I$104,,)*($BQ23/1000)+_xlfn.XLOOKUP('Project Info'!$C$15,'LIFECYCLE MATERIAL DATA'!$A$5:$A$104,'LIFECYCLE MATERIAL DATA'!$I$5:$I$104,,)*($BP23/1000),"")</f>
        <v/>
      </c>
      <c r="BS23" s="745" t="str">
        <f>IFERROR(_xlfn.XLOOKUP($BL23,'LIFECYCLE MATERIAL DATA'!$A$5:$A$104, 'LIFECYCLE MATERIAL DATA'!$J$5:$J$104,,)*($BQ23/1000)+_xlfn.XLOOKUP('Project Info'!$C$15,'LIFECYCLE MATERIAL DATA'!$A$5:$A$104,'LIFECYCLE MATERIAL DATA'!$J$5:$J$104,,)*($BP23/1000),"")</f>
        <v/>
      </c>
      <c r="BT23" s="745" t="str">
        <f>IFERROR(_xlfn.XLOOKUP($BL23,'LIFECYCLE MATERIAL DATA'!$A$5:$A$104, 'LIFECYCLE MATERIAL DATA'!$K$5:$K$104,,)*($BQ23/1000),"")</f>
        <v/>
      </c>
      <c r="BU23" s="185" t="str">
        <f>IFERROR(_xlfn.XLOOKUP($BL23,'LIFECYCLE MATERIAL DATA'!$A$5:$A$104,'LIFECYCLE MATERIAL DATA'!$L$5:$L$104,,)*($BQ23/1000)+_xlfn.XLOOKUP('Project Info'!$C$15,'LIFECYCLE MATERIAL DATA'!$A$5:$A$104,'LIFECYCLE MATERIAL DATA'!$L$5:$L$104,,)*($BP23/1000),"")</f>
        <v/>
      </c>
      <c r="BV23" s="745" t="str">
        <f t="shared" si="31"/>
        <v/>
      </c>
      <c r="BW23" s="745" t="str">
        <f>IF($K23='MATERIAL DATA'!$O$5,$L23, IF($K23='MATERIAL DATA'!$O$6,$L23/(1000*'Scheme 1'!$BN23),""))</f>
        <v/>
      </c>
      <c r="BX23" s="745" t="str">
        <f>IFERROR(((_xlfn.XLOOKUP($BL23,'LIFECYCLE MATERIAL DATA'!$A$5:$A$104,'LIFECYCLE MATERIAL DATA'!$F$5:$F$104,,))*$BQ23/1000+_xlfn.XLOOKUP('Project Info'!$C$15,'LIFECYCLE MATERIAL DATA'!$A$5:$A$104,'LIFECYCLE MATERIAL DATA'!$F$5:$F$104,,)*$BP23/1000),"")</f>
        <v/>
      </c>
      <c r="BY23" s="771" t="str">
        <f>IFERROR((_xlfn.XLOOKUP($BL23,'LIFECYCLE MATERIAL DATA'!$A$5:$A$104,'LIFECYCLE MATERIAL DATA'!$G$5:$G$104,,)*$BQ23/1000++_xlfn.XLOOKUP('Project Info'!$C$15,'LIFECYCLE MATERIAL DATA'!$A$5:$A$104,'LIFECYCLE MATERIAL DATA'!$G$5:$G$104,,)*$BP23/1000),"")</f>
        <v/>
      </c>
      <c r="BZ23" s="745" t="str">
        <f>IFERROR(_xlfn.XLOOKUP('Scheme 1'!$BL23,'LIFECYCLE MATERIAL DATA'!$A$5:$A$104,'LIFECYCLE MATERIAL DATA'!$H$5:$H$104,,)*SUM($BX23+$BY23+$CB23+$CC23), "")</f>
        <v/>
      </c>
      <c r="CA23" s="185"/>
      <c r="CB23" s="743" t="str">
        <f>IFERROR((_xlfn.XLOOKUP($BL23,'LIFECYCLE MATERIAL DATA'!$A$5:$A$104, 'LIFECYCLE MATERIAL DATA'!$M$5:$M$104)*$BQ23/1000++_xlfn.XLOOKUP('Project Info'!$C$15,'LIFECYCLE MATERIAL DATA'!$A$5:$A$104,'LIFECYCLE MATERIAL DATA'!$M$5:$M$104)*$BP23/1000),"")</f>
        <v/>
      </c>
      <c r="CC23" s="745">
        <f>IFERROR(IF(OR($B23="Timber",$C23="Timber_EPD", $C23="Bamboo"),_xlfn.XLOOKUP($BL23,'LIFECYCLE MATERIAL DATA Master'!$A$5:$A$104,'LIFECYCLE MATERIAL DATA Master'!$E$5:$E$104,,)*$BQ23,0),"")/1000</f>
        <v>0</v>
      </c>
      <c r="CD23" s="185" t="str">
        <f>IFERROR((_xlfn.XLOOKUP($BL23,'LIFECYCLE MATERIAL DATA'!$A$5:$A$104,'LIFECYCLE MATERIAL DATA'!$N$5:$N$104,,)*$BQ23/1000++_xlfn.XLOOKUP('Project Info'!$C$15,'LIFECYCLE MATERIAL DATA'!$A$5:$A$104,'LIFECYCLE MATERIAL DATA'!$N$5:$N$104,,)*$BP23/1000),"")</f>
        <v/>
      </c>
      <c r="CE23" s="209"/>
      <c r="CF23" s="209"/>
      <c r="CG23" s="209"/>
      <c r="CH23" s="772">
        <f>IFERROR(1+_xlfn.XLOOKUP($BL23,'LIFECYCLE MATERIAL DATA'!$A$5:$A$104,'LIFECYCLE MATERIAL DATA'!$H$5:$H$104,,),0)</f>
        <v>0</v>
      </c>
      <c r="CI23" s="765">
        <f t="shared" si="18"/>
        <v>0</v>
      </c>
      <c r="CJ23" s="773">
        <f t="shared" si="19"/>
        <v>0</v>
      </c>
      <c r="CK23" s="774">
        <f t="shared" si="20"/>
        <v>0</v>
      </c>
      <c r="CL23" s="767">
        <f t="shared" si="32"/>
        <v>0</v>
      </c>
      <c r="CM23" s="775">
        <f t="shared" si="33"/>
        <v>0</v>
      </c>
      <c r="CN23" s="769">
        <v>0</v>
      </c>
      <c r="CO23" s="745">
        <f t="shared" si="21"/>
        <v>0</v>
      </c>
      <c r="CP23" s="745">
        <f t="shared" si="21"/>
        <v>0</v>
      </c>
      <c r="CQ23" s="745">
        <f t="shared" ref="CQ23:DV23" si="79">IF(CQ$11&gt;=DESIGN_LIFE,CP23,IF(AND(CQ$11&gt;0,$CK23&lt;&gt;0),IF(INT((CQ$11)/(DESIGN_LIFE/$CK23))=((CQ$11)/(DESIGN_LIFE/$CK23)),$CM23+CP23,CP23),CP23))</f>
        <v>0</v>
      </c>
      <c r="CR23" s="745">
        <f t="shared" si="79"/>
        <v>0</v>
      </c>
      <c r="CS23" s="745">
        <f t="shared" si="79"/>
        <v>0</v>
      </c>
      <c r="CT23" s="745">
        <f t="shared" si="79"/>
        <v>0</v>
      </c>
      <c r="CU23" s="745">
        <f t="shared" si="79"/>
        <v>0</v>
      </c>
      <c r="CV23" s="745">
        <f t="shared" si="79"/>
        <v>0</v>
      </c>
      <c r="CW23" s="745">
        <f t="shared" si="79"/>
        <v>0</v>
      </c>
      <c r="CX23" s="745">
        <f t="shared" si="79"/>
        <v>0</v>
      </c>
      <c r="CY23" s="745">
        <f t="shared" si="79"/>
        <v>0</v>
      </c>
      <c r="CZ23" s="745">
        <f t="shared" si="79"/>
        <v>0</v>
      </c>
      <c r="DA23" s="745">
        <f t="shared" si="79"/>
        <v>0</v>
      </c>
      <c r="DB23" s="745">
        <f t="shared" si="79"/>
        <v>0</v>
      </c>
      <c r="DC23" s="745">
        <f t="shared" si="79"/>
        <v>0</v>
      </c>
      <c r="DD23" s="745">
        <f t="shared" si="79"/>
        <v>0</v>
      </c>
      <c r="DE23" s="745">
        <f t="shared" si="79"/>
        <v>0</v>
      </c>
      <c r="DF23" s="745">
        <f t="shared" si="79"/>
        <v>0</v>
      </c>
      <c r="DG23" s="745">
        <f t="shared" si="79"/>
        <v>0</v>
      </c>
      <c r="DH23" s="745">
        <f t="shared" si="79"/>
        <v>0</v>
      </c>
      <c r="DI23" s="745">
        <f t="shared" si="79"/>
        <v>0</v>
      </c>
      <c r="DJ23" s="745">
        <f t="shared" si="79"/>
        <v>0</v>
      </c>
      <c r="DK23" s="745">
        <f t="shared" si="79"/>
        <v>0</v>
      </c>
      <c r="DL23" s="745">
        <f t="shared" si="79"/>
        <v>0</v>
      </c>
      <c r="DM23" s="745">
        <f t="shared" si="79"/>
        <v>0</v>
      </c>
      <c r="DN23" s="745">
        <f t="shared" si="79"/>
        <v>0</v>
      </c>
      <c r="DO23" s="745">
        <f t="shared" si="79"/>
        <v>0</v>
      </c>
      <c r="DP23" s="745">
        <f t="shared" si="79"/>
        <v>0</v>
      </c>
      <c r="DQ23" s="745">
        <f t="shared" si="79"/>
        <v>0</v>
      </c>
      <c r="DR23" s="745">
        <f t="shared" si="79"/>
        <v>0</v>
      </c>
      <c r="DS23" s="745">
        <f t="shared" si="79"/>
        <v>0</v>
      </c>
      <c r="DT23" s="745">
        <f t="shared" si="79"/>
        <v>0</v>
      </c>
      <c r="DU23" s="745">
        <f t="shared" si="79"/>
        <v>0</v>
      </c>
      <c r="DV23" s="745">
        <f t="shared" si="79"/>
        <v>0</v>
      </c>
      <c r="DW23" s="745">
        <f t="shared" ref="DW23:FB23" si="80">IF(DW$11&gt;=DESIGN_LIFE,DV23,IF(AND(DW$11&gt;0,$CK23&lt;&gt;0),IF(INT((DW$11)/(DESIGN_LIFE/$CK23))=((DW$11)/(DESIGN_LIFE/$CK23)),$CM23+DV23,DV23),DV23))</f>
        <v>0</v>
      </c>
      <c r="DX23" s="745">
        <f t="shared" si="80"/>
        <v>0</v>
      </c>
      <c r="DY23" s="745">
        <f t="shared" si="80"/>
        <v>0</v>
      </c>
      <c r="DZ23" s="745">
        <f t="shared" si="80"/>
        <v>0</v>
      </c>
      <c r="EA23" s="745">
        <f t="shared" si="80"/>
        <v>0</v>
      </c>
      <c r="EB23" s="745">
        <f t="shared" si="80"/>
        <v>0</v>
      </c>
      <c r="EC23" s="745">
        <f t="shared" si="80"/>
        <v>0</v>
      </c>
      <c r="ED23" s="745">
        <f t="shared" si="80"/>
        <v>0</v>
      </c>
      <c r="EE23" s="745">
        <f t="shared" si="80"/>
        <v>0</v>
      </c>
      <c r="EF23" s="745">
        <f t="shared" si="80"/>
        <v>0</v>
      </c>
      <c r="EG23" s="745">
        <f t="shared" si="80"/>
        <v>0</v>
      </c>
      <c r="EH23" s="745">
        <f t="shared" si="80"/>
        <v>0</v>
      </c>
      <c r="EI23" s="745">
        <f t="shared" si="80"/>
        <v>0</v>
      </c>
      <c r="EJ23" s="745">
        <f t="shared" si="80"/>
        <v>0</v>
      </c>
      <c r="EK23" s="745">
        <f t="shared" si="80"/>
        <v>0</v>
      </c>
      <c r="EL23" s="745">
        <f t="shared" si="80"/>
        <v>0</v>
      </c>
      <c r="EM23" s="745">
        <f t="shared" si="80"/>
        <v>0</v>
      </c>
      <c r="EN23" s="745">
        <f t="shared" si="80"/>
        <v>0</v>
      </c>
      <c r="EO23" s="745">
        <f t="shared" si="80"/>
        <v>0</v>
      </c>
      <c r="EP23" s="745">
        <f t="shared" si="80"/>
        <v>0</v>
      </c>
      <c r="EQ23" s="745">
        <f t="shared" si="80"/>
        <v>0</v>
      </c>
      <c r="ER23" s="745">
        <f t="shared" si="80"/>
        <v>0</v>
      </c>
      <c r="ES23" s="745">
        <f t="shared" si="80"/>
        <v>0</v>
      </c>
      <c r="ET23" s="745">
        <f t="shared" si="80"/>
        <v>0</v>
      </c>
      <c r="EU23" s="745">
        <f t="shared" si="80"/>
        <v>0</v>
      </c>
      <c r="EV23" s="745">
        <f t="shared" si="80"/>
        <v>0</v>
      </c>
      <c r="EW23" s="745">
        <f t="shared" si="80"/>
        <v>0</v>
      </c>
      <c r="EX23" s="745">
        <f t="shared" si="80"/>
        <v>0</v>
      </c>
      <c r="EY23" s="745">
        <f t="shared" si="80"/>
        <v>0</v>
      </c>
      <c r="EZ23" s="745">
        <f t="shared" si="80"/>
        <v>0</v>
      </c>
      <c r="FA23" s="745">
        <f t="shared" si="80"/>
        <v>0</v>
      </c>
      <c r="FB23" s="745">
        <f t="shared" si="80"/>
        <v>0</v>
      </c>
      <c r="FC23" s="745">
        <f t="shared" ref="FC23:GH23" si="81">IF(FC$11&gt;=DESIGN_LIFE,FB23,IF(AND(FC$11&gt;0,$CK23&lt;&gt;0),IF(INT((FC$11)/(DESIGN_LIFE/$CK23))=((FC$11)/(DESIGN_LIFE/$CK23)),$CM23+FB23,FB23),FB23))</f>
        <v>0</v>
      </c>
      <c r="FD23" s="745">
        <f t="shared" si="81"/>
        <v>0</v>
      </c>
      <c r="FE23" s="745">
        <f t="shared" si="81"/>
        <v>0</v>
      </c>
      <c r="FF23" s="745">
        <f t="shared" si="81"/>
        <v>0</v>
      </c>
      <c r="FG23" s="745">
        <f t="shared" si="81"/>
        <v>0</v>
      </c>
      <c r="FH23" s="745">
        <f t="shared" si="81"/>
        <v>0</v>
      </c>
      <c r="FI23" s="745">
        <f t="shared" si="81"/>
        <v>0</v>
      </c>
      <c r="FJ23" s="745">
        <f t="shared" si="81"/>
        <v>0</v>
      </c>
      <c r="FK23" s="745">
        <f t="shared" si="81"/>
        <v>0</v>
      </c>
      <c r="FL23" s="745">
        <f t="shared" si="81"/>
        <v>0</v>
      </c>
      <c r="FM23" s="745">
        <f t="shared" si="81"/>
        <v>0</v>
      </c>
      <c r="FN23" s="745">
        <f t="shared" si="81"/>
        <v>0</v>
      </c>
      <c r="FO23" s="745">
        <f t="shared" si="81"/>
        <v>0</v>
      </c>
      <c r="FP23" s="745">
        <f t="shared" si="81"/>
        <v>0</v>
      </c>
      <c r="FQ23" s="745">
        <f t="shared" si="81"/>
        <v>0</v>
      </c>
      <c r="FR23" s="745">
        <f t="shared" si="81"/>
        <v>0</v>
      </c>
      <c r="FS23" s="745">
        <f t="shared" si="81"/>
        <v>0</v>
      </c>
      <c r="FT23" s="745">
        <f t="shared" si="81"/>
        <v>0</v>
      </c>
      <c r="FU23" s="745">
        <f t="shared" si="81"/>
        <v>0</v>
      </c>
      <c r="FV23" s="745">
        <f t="shared" si="81"/>
        <v>0</v>
      </c>
      <c r="FW23" s="745">
        <f t="shared" si="81"/>
        <v>0</v>
      </c>
      <c r="FX23" s="745">
        <f t="shared" si="81"/>
        <v>0</v>
      </c>
      <c r="FY23" s="745">
        <f t="shared" si="81"/>
        <v>0</v>
      </c>
      <c r="FZ23" s="745">
        <f t="shared" si="81"/>
        <v>0</v>
      </c>
      <c r="GA23" s="745">
        <f t="shared" si="81"/>
        <v>0</v>
      </c>
      <c r="GB23" s="745">
        <f t="shared" si="81"/>
        <v>0</v>
      </c>
      <c r="GC23" s="745">
        <f t="shared" si="81"/>
        <v>0</v>
      </c>
      <c r="GD23" s="745">
        <f t="shared" si="81"/>
        <v>0</v>
      </c>
      <c r="GE23" s="745">
        <f t="shared" si="81"/>
        <v>0</v>
      </c>
      <c r="GF23" s="745">
        <f t="shared" si="81"/>
        <v>0</v>
      </c>
      <c r="GG23" s="745">
        <f t="shared" si="81"/>
        <v>0</v>
      </c>
      <c r="GH23" s="745">
        <f t="shared" si="81"/>
        <v>0</v>
      </c>
      <c r="GI23" s="745">
        <f t="shared" ref="GI23:HG23" si="82">IF(GI$11&gt;=DESIGN_LIFE,GH23,IF(AND(GI$11&gt;0,$CK23&lt;&gt;0),IF(INT((GI$11)/(DESIGN_LIFE/$CK23))=((GI$11)/(DESIGN_LIFE/$CK23)),$CM23+GH23,GH23),GH23))</f>
        <v>0</v>
      </c>
      <c r="GJ23" s="745">
        <f t="shared" si="82"/>
        <v>0</v>
      </c>
      <c r="GK23" s="745">
        <f t="shared" si="82"/>
        <v>0</v>
      </c>
      <c r="GL23" s="745">
        <f t="shared" si="82"/>
        <v>0</v>
      </c>
      <c r="GM23" s="745">
        <f t="shared" si="82"/>
        <v>0</v>
      </c>
      <c r="GN23" s="745">
        <f t="shared" si="82"/>
        <v>0</v>
      </c>
      <c r="GO23" s="745">
        <f t="shared" si="82"/>
        <v>0</v>
      </c>
      <c r="GP23" s="745">
        <f t="shared" si="82"/>
        <v>0</v>
      </c>
      <c r="GQ23" s="745">
        <f t="shared" si="82"/>
        <v>0</v>
      </c>
      <c r="GR23" s="745">
        <f t="shared" si="82"/>
        <v>0</v>
      </c>
      <c r="GS23" s="745">
        <f t="shared" si="82"/>
        <v>0</v>
      </c>
      <c r="GT23" s="745">
        <f t="shared" si="82"/>
        <v>0</v>
      </c>
      <c r="GU23" s="745">
        <f t="shared" si="82"/>
        <v>0</v>
      </c>
      <c r="GV23" s="745">
        <f t="shared" si="82"/>
        <v>0</v>
      </c>
      <c r="GW23" s="745">
        <f t="shared" si="82"/>
        <v>0</v>
      </c>
      <c r="GX23" s="745">
        <f t="shared" si="82"/>
        <v>0</v>
      </c>
      <c r="GY23" s="745">
        <f t="shared" si="82"/>
        <v>0</v>
      </c>
      <c r="GZ23" s="745">
        <f t="shared" si="82"/>
        <v>0</v>
      </c>
      <c r="HA23" s="745">
        <f t="shared" si="82"/>
        <v>0</v>
      </c>
      <c r="HB23" s="745">
        <f t="shared" si="82"/>
        <v>0</v>
      </c>
      <c r="HC23" s="745">
        <f t="shared" si="82"/>
        <v>0</v>
      </c>
      <c r="HD23" s="745">
        <f t="shared" si="82"/>
        <v>0</v>
      </c>
      <c r="HE23" s="745">
        <f t="shared" si="82"/>
        <v>0</v>
      </c>
      <c r="HF23" s="745">
        <f t="shared" si="82"/>
        <v>0</v>
      </c>
      <c r="HG23" s="745">
        <f t="shared" si="82"/>
        <v>0</v>
      </c>
      <c r="HH23" s="185"/>
      <c r="HI23" s="745"/>
    </row>
    <row r="24" spans="1:217" ht="20.100000000000001" customHeight="1">
      <c r="A24" s="520" t="str">
        <f t="shared" si="10"/>
        <v>LST_STR_ELEMENT</v>
      </c>
      <c r="B24" s="357"/>
      <c r="C24" s="115"/>
      <c r="D24" s="116"/>
      <c r="E24" s="117"/>
      <c r="F24" s="116"/>
      <c r="G24" s="350" t="e">
        <f>IF(TYPOLOGY = "Bridge", _xlfn.XLOOKUP($E24, BRIDGE_STR_ELEMENT, 'MATERIAL DATA'!$R$36:$R$74,,), _xlfn.XLOOKUP($BL24, 'LIFECYCLE MATERIAL DATA'!$A$5:$A$104, 'LIFECYCLE MATERIAL DATA'!$Q$5:$Q$104,,))</f>
        <v>#N/A</v>
      </c>
      <c r="H24" s="630"/>
      <c r="I24" s="631"/>
      <c r="J24" s="736"/>
      <c r="K24" s="116"/>
      <c r="L24" s="95"/>
      <c r="M24" s="358"/>
      <c r="N24" s="156">
        <f t="shared" si="38"/>
        <v>0</v>
      </c>
      <c r="O24" s="157" t="str">
        <f t="shared" si="26"/>
        <v/>
      </c>
      <c r="P24" s="158" t="str">
        <f t="shared" si="27"/>
        <v/>
      </c>
      <c r="Q24" s="158" t="str" cm="1">
        <f t="array" ref="Q24">IFERROR(_xlfn.IFS(AND($I24 = "Yes", $J24 =1),(($BX24+$BU24)/($J24) + ($BY24+$BR24 +$BZ24)),AND($I24 = "Yes", $J24 &gt;1), (($BX24+$BU24)/($J24) + ($BY24*2 +$BZ24)) ), "")</f>
        <v/>
      </c>
      <c r="R24" s="158" t="str">
        <f t="shared" si="11"/>
        <v/>
      </c>
      <c r="S24" s="159">
        <f t="shared" si="28"/>
        <v>0</v>
      </c>
      <c r="T24" s="159" t="str">
        <f t="shared" si="12"/>
        <v/>
      </c>
      <c r="U24" s="158" t="str">
        <f t="shared" si="39"/>
        <v/>
      </c>
      <c r="V24" s="396" t="str">
        <f t="shared" si="29"/>
        <v/>
      </c>
      <c r="W24" s="156" t="str">
        <f t="shared" si="13"/>
        <v/>
      </c>
      <c r="X24" s="160">
        <f t="shared" si="14"/>
        <v>0</v>
      </c>
      <c r="Y24" s="274" t="s">
        <v>415</v>
      </c>
      <c r="Z24" s="745" t="str">
        <f>'MATERIAL DATA'!$Q48</f>
        <v>2.3.2 Spandrel Wall</v>
      </c>
      <c r="AA24" s="768">
        <f t="shared" si="30"/>
        <v>0</v>
      </c>
      <c r="AB24" s="745"/>
      <c r="AC24" s="199" t="str">
        <f>'MATERIAL DATA'!Q22</f>
        <v>6 Pre-fabricated buildings and building units</v>
      </c>
      <c r="AD24" s="754">
        <f ca="1">SUMIF($E$12:$E$45,AC24,$O$12:$O$45)+SUMIF($E$12:$E$45,AC24,$P$12:$P$45)+SUMIF($E$12:$E$45,AC24,R$12:$R$45) +SUMIF($E$12:$E$45, AC24, $Q$12:$Q$43)</f>
        <v>0</v>
      </c>
      <c r="AE24" s="745"/>
      <c r="AF24" s="185"/>
      <c r="AG24" s="745"/>
      <c r="AH24" s="745"/>
      <c r="AI24" s="745"/>
      <c r="AJ24" s="745"/>
      <c r="AK24" s="745"/>
      <c r="AL24" s="745"/>
      <c r="AM24" s="745"/>
      <c r="AN24" s="791"/>
      <c r="AO24" s="185"/>
      <c r="AP24" s="745"/>
      <c r="AQ24" s="745"/>
      <c r="AR24" s="745"/>
      <c r="AS24" s="745"/>
      <c r="AT24" s="745"/>
      <c r="AU24" s="185" t="s">
        <v>734</v>
      </c>
      <c r="AV24" s="754">
        <f>R51*0.5</f>
        <v>0</v>
      </c>
      <c r="AW24" s="745"/>
      <c r="AX24" s="745"/>
      <c r="AY24" s="185" t="s">
        <v>650</v>
      </c>
      <c r="AZ24" s="792" t="e" cm="1">
        <f t="array" ref="AZ24">SUMPRODUCT(SUMIF(H12:H43, New_Ext, Q12:Q43)) + SUMPRODUCT(E9,G8)/1000 + SUM(Q44:Q45)</f>
        <v>#VALUE!</v>
      </c>
      <c r="BA24" s="185"/>
      <c r="BB24" s="185"/>
      <c r="BC24" s="185" t="s">
        <v>650</v>
      </c>
      <c r="BD24" s="185" t="e">
        <f>SUMIF(H12:H43, Retained, Q12:Q43) + SUMPRODUCT(D9,G8)/1000 + ((D9/SUM(GIA_RN))*SUM(Q44:Q45))</f>
        <v>#VALUE!</v>
      </c>
      <c r="BE24" s="745"/>
      <c r="BF24" s="745"/>
      <c r="BG24" s="745"/>
      <c r="BH24" s="745"/>
      <c r="BI24" s="375"/>
      <c r="BJ24" s="745"/>
      <c r="BK24" s="209" t="str">
        <f t="shared" si="46"/>
        <v>ER</v>
      </c>
      <c r="BL24" s="209" t="str">
        <f t="shared" si="15"/>
        <v xml:space="preserve"> -  - </v>
      </c>
      <c r="BM24" s="745" t="str" cm="1">
        <f t="array" ref="BM24">_xlfn.IFS(OR(AND(TYPOLOGY &lt;&gt; "Bridge", B24="concrete",D24&lt;&gt;"Reinforced - 150mm hollow core slab"),C24="Concrete_EPD",),"Reinforcement",(OR(AND(TYPOLOGY="Bridge",B24="concrete",D24&lt;&gt;"Reinforced - 150mm hollow core slab"),C24="Concrete_EPD",)),"Bridge_Reinforcement",TRUE, "No_Reinforcement")</f>
        <v>No_Reinforcement</v>
      </c>
      <c r="BN24" s="186" t="e">
        <f>_xlfn.XLOOKUP($BL24,'LIFECYCLE MATERIAL DATA'!$A$5:$A$104,'LIFECYCLE MATERIAL DATA'!$D$5:$D$104,)</f>
        <v>#N/A</v>
      </c>
      <c r="BO24" s="186">
        <f>IFERROR(IF(M24&lt;&gt;0,_xlfn.XLOOKUP(M24,'Custom Data'!S16:S45,'Custom Data'!T16:T45,,-1),0),0)</f>
        <v>0</v>
      </c>
      <c r="BP24" s="186">
        <f t="shared" si="16"/>
        <v>0</v>
      </c>
      <c r="BQ24" s="846" t="str">
        <f t="shared" si="17"/>
        <v>ER</v>
      </c>
      <c r="BR24" s="745" t="str">
        <f>IFERROR(_xlfn.XLOOKUP($BL24,'LIFECYCLE MATERIAL DATA'!$A$5:$A$104,'LIFECYCLE MATERIAL DATA'!$I$5:$I$104,,)*($BQ24/1000)+_xlfn.XLOOKUP('Project Info'!$C$15,'LIFECYCLE MATERIAL DATA'!$A$5:$A$104,'LIFECYCLE MATERIAL DATA'!$I$5:$I$104,,)*($BP24/1000),"")</f>
        <v/>
      </c>
      <c r="BS24" s="745" t="str">
        <f>IFERROR(_xlfn.XLOOKUP($BL24,'LIFECYCLE MATERIAL DATA'!$A$5:$A$104, 'LIFECYCLE MATERIAL DATA'!$J$5:$J$104,,)*($BQ24/1000)+_xlfn.XLOOKUP('Project Info'!$C$15,'LIFECYCLE MATERIAL DATA'!$A$5:$A$104,'LIFECYCLE MATERIAL DATA'!$J$5:$J$104,,)*($BP24/1000),"")</f>
        <v/>
      </c>
      <c r="BT24" s="745" t="str">
        <f>IFERROR(_xlfn.XLOOKUP($BL24,'LIFECYCLE MATERIAL DATA'!$A$5:$A$104, 'LIFECYCLE MATERIAL DATA'!$K$5:$K$104,,)*($BQ24/1000),"")</f>
        <v/>
      </c>
      <c r="BU24" s="185" t="str">
        <f>IFERROR(_xlfn.XLOOKUP($BL24,'LIFECYCLE MATERIAL DATA'!$A$5:$A$104,'LIFECYCLE MATERIAL DATA'!$L$5:$L$104,,)*($BQ24/1000)+_xlfn.XLOOKUP('Project Info'!$C$15,'LIFECYCLE MATERIAL DATA'!$A$5:$A$104,'LIFECYCLE MATERIAL DATA'!$L$5:$L$104,,)*($BP24/1000),"")</f>
        <v/>
      </c>
      <c r="BV24" s="745" t="str">
        <f t="shared" si="31"/>
        <v/>
      </c>
      <c r="BW24" s="745" t="str">
        <f>IF($K24='MATERIAL DATA'!$O$5,$L24, IF($K24='MATERIAL DATA'!$O$6,$L24/(1000*'Scheme 1'!$BN24),""))</f>
        <v/>
      </c>
      <c r="BX24" s="745" t="str">
        <f>IFERROR(((_xlfn.XLOOKUP($BL24,'LIFECYCLE MATERIAL DATA'!$A$5:$A$104,'LIFECYCLE MATERIAL DATA'!$F$5:$F$104,,))*$BQ24/1000+_xlfn.XLOOKUP('Project Info'!$C$15,'LIFECYCLE MATERIAL DATA'!$A$5:$A$104,'LIFECYCLE MATERIAL DATA'!$F$5:$F$104,,)*$BP24/1000),"")</f>
        <v/>
      </c>
      <c r="BY24" s="771" t="str">
        <f>IFERROR((_xlfn.XLOOKUP($BL24,'LIFECYCLE MATERIAL DATA'!$A$5:$A$104,'LIFECYCLE MATERIAL DATA'!$G$5:$G$104,,)*$BQ24/1000++_xlfn.XLOOKUP('Project Info'!$C$15,'LIFECYCLE MATERIAL DATA'!$A$5:$A$104,'LIFECYCLE MATERIAL DATA'!$G$5:$G$104,,)*$BP24/1000),"")</f>
        <v/>
      </c>
      <c r="BZ24" s="745" t="str">
        <f>IFERROR(_xlfn.XLOOKUP('Scheme 1'!$BL24,'LIFECYCLE MATERIAL DATA'!$A$5:$A$104,'LIFECYCLE MATERIAL DATA'!$H$5:$H$104,,)*SUM($BX24+$BY24+$CB24+$CC24), "")</f>
        <v/>
      </c>
      <c r="CA24" s="185"/>
      <c r="CB24" s="743" t="str">
        <f>IFERROR((_xlfn.XLOOKUP($BL24,'LIFECYCLE MATERIAL DATA'!$A$5:$A$104, 'LIFECYCLE MATERIAL DATA'!$M$5:$M$104)*$BQ24/1000++_xlfn.XLOOKUP('Project Info'!$C$15,'LIFECYCLE MATERIAL DATA'!$A$5:$A$104,'LIFECYCLE MATERIAL DATA'!$M$5:$M$104)*$BP24/1000),"")</f>
        <v/>
      </c>
      <c r="CC24" s="745">
        <f>IFERROR(IF(OR($B24="Timber",$C24="Timber_EPD", $C24="Bamboo"),_xlfn.XLOOKUP($BL24,'LIFECYCLE MATERIAL DATA Master'!$A$5:$A$104,'LIFECYCLE MATERIAL DATA Master'!$E$5:$E$104,,)*$BQ24,0),"")/1000</f>
        <v>0</v>
      </c>
      <c r="CD24" s="185" t="str">
        <f>IFERROR((_xlfn.XLOOKUP($BL24,'LIFECYCLE MATERIAL DATA'!$A$5:$A$104,'LIFECYCLE MATERIAL DATA'!$N$5:$N$104,,)*$BQ24/1000++_xlfn.XLOOKUP('Project Info'!$C$15,'LIFECYCLE MATERIAL DATA'!$A$5:$A$104,'LIFECYCLE MATERIAL DATA'!$N$5:$N$104,,)*$BP24/1000),"")</f>
        <v/>
      </c>
      <c r="CE24" s="209"/>
      <c r="CF24" s="209"/>
      <c r="CG24" s="209"/>
      <c r="CH24" s="772">
        <f>IFERROR(1+_xlfn.XLOOKUP($BL24,'LIFECYCLE MATERIAL DATA'!$A$5:$A$104,'LIFECYCLE MATERIAL DATA'!$H$5:$H$104,,),0)</f>
        <v>0</v>
      </c>
      <c r="CI24" s="765">
        <f t="shared" si="18"/>
        <v>0</v>
      </c>
      <c r="CJ24" s="773">
        <f t="shared" si="19"/>
        <v>0</v>
      </c>
      <c r="CK24" s="774">
        <f t="shared" si="20"/>
        <v>0</v>
      </c>
      <c r="CL24" s="767">
        <f t="shared" si="32"/>
        <v>0</v>
      </c>
      <c r="CM24" s="775">
        <f t="shared" si="33"/>
        <v>0</v>
      </c>
      <c r="CN24" s="769">
        <v>0</v>
      </c>
      <c r="CO24" s="745">
        <f t="shared" si="21"/>
        <v>0</v>
      </c>
      <c r="CP24" s="745">
        <f t="shared" si="21"/>
        <v>0</v>
      </c>
      <c r="CQ24" s="745">
        <f t="shared" ref="CQ24:DV24" si="83">IF(CQ$11&gt;=DESIGN_LIFE,CP24,IF(AND(CQ$11&gt;0,$CK24&lt;&gt;0),IF(INT((CQ$11)/(DESIGN_LIFE/$CK24))=((CQ$11)/(DESIGN_LIFE/$CK24)),$CM24+CP24,CP24),CP24))</f>
        <v>0</v>
      </c>
      <c r="CR24" s="745">
        <f t="shared" si="83"/>
        <v>0</v>
      </c>
      <c r="CS24" s="745">
        <f t="shared" si="83"/>
        <v>0</v>
      </c>
      <c r="CT24" s="745">
        <f t="shared" si="83"/>
        <v>0</v>
      </c>
      <c r="CU24" s="745">
        <f t="shared" si="83"/>
        <v>0</v>
      </c>
      <c r="CV24" s="745">
        <f t="shared" si="83"/>
        <v>0</v>
      </c>
      <c r="CW24" s="745">
        <f t="shared" si="83"/>
        <v>0</v>
      </c>
      <c r="CX24" s="745">
        <f t="shared" si="83"/>
        <v>0</v>
      </c>
      <c r="CY24" s="745">
        <f t="shared" si="83"/>
        <v>0</v>
      </c>
      <c r="CZ24" s="745">
        <f t="shared" si="83"/>
        <v>0</v>
      </c>
      <c r="DA24" s="745">
        <f t="shared" si="83"/>
        <v>0</v>
      </c>
      <c r="DB24" s="745">
        <f t="shared" si="83"/>
        <v>0</v>
      </c>
      <c r="DC24" s="745">
        <f t="shared" si="83"/>
        <v>0</v>
      </c>
      <c r="DD24" s="745">
        <f t="shared" si="83"/>
        <v>0</v>
      </c>
      <c r="DE24" s="745">
        <f t="shared" si="83"/>
        <v>0</v>
      </c>
      <c r="DF24" s="745">
        <f t="shared" si="83"/>
        <v>0</v>
      </c>
      <c r="DG24" s="745">
        <f t="shared" si="83"/>
        <v>0</v>
      </c>
      <c r="DH24" s="745">
        <f t="shared" si="83"/>
        <v>0</v>
      </c>
      <c r="DI24" s="745">
        <f t="shared" si="83"/>
        <v>0</v>
      </c>
      <c r="DJ24" s="745">
        <f t="shared" si="83"/>
        <v>0</v>
      </c>
      <c r="DK24" s="745">
        <f t="shared" si="83"/>
        <v>0</v>
      </c>
      <c r="DL24" s="745">
        <f t="shared" si="83"/>
        <v>0</v>
      </c>
      <c r="DM24" s="745">
        <f t="shared" si="83"/>
        <v>0</v>
      </c>
      <c r="DN24" s="745">
        <f t="shared" si="83"/>
        <v>0</v>
      </c>
      <c r="DO24" s="745">
        <f t="shared" si="83"/>
        <v>0</v>
      </c>
      <c r="DP24" s="745">
        <f t="shared" si="83"/>
        <v>0</v>
      </c>
      <c r="DQ24" s="745">
        <f t="shared" si="83"/>
        <v>0</v>
      </c>
      <c r="DR24" s="745">
        <f t="shared" si="83"/>
        <v>0</v>
      </c>
      <c r="DS24" s="745">
        <f t="shared" si="83"/>
        <v>0</v>
      </c>
      <c r="DT24" s="745">
        <f t="shared" si="83"/>
        <v>0</v>
      </c>
      <c r="DU24" s="745">
        <f t="shared" si="83"/>
        <v>0</v>
      </c>
      <c r="DV24" s="745">
        <f t="shared" si="83"/>
        <v>0</v>
      </c>
      <c r="DW24" s="745">
        <f t="shared" ref="DW24:FB24" si="84">IF(DW$11&gt;=DESIGN_LIFE,DV24,IF(AND(DW$11&gt;0,$CK24&lt;&gt;0),IF(INT((DW$11)/(DESIGN_LIFE/$CK24))=((DW$11)/(DESIGN_LIFE/$CK24)),$CM24+DV24,DV24),DV24))</f>
        <v>0</v>
      </c>
      <c r="DX24" s="745">
        <f t="shared" si="84"/>
        <v>0</v>
      </c>
      <c r="DY24" s="745">
        <f t="shared" si="84"/>
        <v>0</v>
      </c>
      <c r="DZ24" s="745">
        <f t="shared" si="84"/>
        <v>0</v>
      </c>
      <c r="EA24" s="745">
        <f t="shared" si="84"/>
        <v>0</v>
      </c>
      <c r="EB24" s="745">
        <f t="shared" si="84"/>
        <v>0</v>
      </c>
      <c r="EC24" s="745">
        <f t="shared" si="84"/>
        <v>0</v>
      </c>
      <c r="ED24" s="745">
        <f t="shared" si="84"/>
        <v>0</v>
      </c>
      <c r="EE24" s="745">
        <f t="shared" si="84"/>
        <v>0</v>
      </c>
      <c r="EF24" s="745">
        <f t="shared" si="84"/>
        <v>0</v>
      </c>
      <c r="EG24" s="745">
        <f t="shared" si="84"/>
        <v>0</v>
      </c>
      <c r="EH24" s="745">
        <f t="shared" si="84"/>
        <v>0</v>
      </c>
      <c r="EI24" s="745">
        <f t="shared" si="84"/>
        <v>0</v>
      </c>
      <c r="EJ24" s="745">
        <f t="shared" si="84"/>
        <v>0</v>
      </c>
      <c r="EK24" s="745">
        <f t="shared" si="84"/>
        <v>0</v>
      </c>
      <c r="EL24" s="745">
        <f t="shared" si="84"/>
        <v>0</v>
      </c>
      <c r="EM24" s="745">
        <f t="shared" si="84"/>
        <v>0</v>
      </c>
      <c r="EN24" s="745">
        <f t="shared" si="84"/>
        <v>0</v>
      </c>
      <c r="EO24" s="745">
        <f t="shared" si="84"/>
        <v>0</v>
      </c>
      <c r="EP24" s="745">
        <f t="shared" si="84"/>
        <v>0</v>
      </c>
      <c r="EQ24" s="745">
        <f t="shared" si="84"/>
        <v>0</v>
      </c>
      <c r="ER24" s="745">
        <f t="shared" si="84"/>
        <v>0</v>
      </c>
      <c r="ES24" s="745">
        <f t="shared" si="84"/>
        <v>0</v>
      </c>
      <c r="ET24" s="745">
        <f t="shared" si="84"/>
        <v>0</v>
      </c>
      <c r="EU24" s="745">
        <f t="shared" si="84"/>
        <v>0</v>
      </c>
      <c r="EV24" s="745">
        <f t="shared" si="84"/>
        <v>0</v>
      </c>
      <c r="EW24" s="745">
        <f t="shared" si="84"/>
        <v>0</v>
      </c>
      <c r="EX24" s="745">
        <f t="shared" si="84"/>
        <v>0</v>
      </c>
      <c r="EY24" s="745">
        <f t="shared" si="84"/>
        <v>0</v>
      </c>
      <c r="EZ24" s="745">
        <f t="shared" si="84"/>
        <v>0</v>
      </c>
      <c r="FA24" s="745">
        <f t="shared" si="84"/>
        <v>0</v>
      </c>
      <c r="FB24" s="745">
        <f t="shared" si="84"/>
        <v>0</v>
      </c>
      <c r="FC24" s="745">
        <f t="shared" ref="FC24:GH24" si="85">IF(FC$11&gt;=DESIGN_LIFE,FB24,IF(AND(FC$11&gt;0,$CK24&lt;&gt;0),IF(INT((FC$11)/(DESIGN_LIFE/$CK24))=((FC$11)/(DESIGN_LIFE/$CK24)),$CM24+FB24,FB24),FB24))</f>
        <v>0</v>
      </c>
      <c r="FD24" s="745">
        <f t="shared" si="85"/>
        <v>0</v>
      </c>
      <c r="FE24" s="745">
        <f t="shared" si="85"/>
        <v>0</v>
      </c>
      <c r="FF24" s="745">
        <f t="shared" si="85"/>
        <v>0</v>
      </c>
      <c r="FG24" s="745">
        <f t="shared" si="85"/>
        <v>0</v>
      </c>
      <c r="FH24" s="745">
        <f t="shared" si="85"/>
        <v>0</v>
      </c>
      <c r="FI24" s="745">
        <f t="shared" si="85"/>
        <v>0</v>
      </c>
      <c r="FJ24" s="745">
        <f t="shared" si="85"/>
        <v>0</v>
      </c>
      <c r="FK24" s="745">
        <f t="shared" si="85"/>
        <v>0</v>
      </c>
      <c r="FL24" s="745">
        <f t="shared" si="85"/>
        <v>0</v>
      </c>
      <c r="FM24" s="745">
        <f t="shared" si="85"/>
        <v>0</v>
      </c>
      <c r="FN24" s="745">
        <f t="shared" si="85"/>
        <v>0</v>
      </c>
      <c r="FO24" s="745">
        <f t="shared" si="85"/>
        <v>0</v>
      </c>
      <c r="FP24" s="745">
        <f t="shared" si="85"/>
        <v>0</v>
      </c>
      <c r="FQ24" s="745">
        <f t="shared" si="85"/>
        <v>0</v>
      </c>
      <c r="FR24" s="745">
        <f t="shared" si="85"/>
        <v>0</v>
      </c>
      <c r="FS24" s="745">
        <f t="shared" si="85"/>
        <v>0</v>
      </c>
      <c r="FT24" s="745">
        <f t="shared" si="85"/>
        <v>0</v>
      </c>
      <c r="FU24" s="745">
        <f t="shared" si="85"/>
        <v>0</v>
      </c>
      <c r="FV24" s="745">
        <f t="shared" si="85"/>
        <v>0</v>
      </c>
      <c r="FW24" s="745">
        <f t="shared" si="85"/>
        <v>0</v>
      </c>
      <c r="FX24" s="745">
        <f t="shared" si="85"/>
        <v>0</v>
      </c>
      <c r="FY24" s="745">
        <f t="shared" si="85"/>
        <v>0</v>
      </c>
      <c r="FZ24" s="745">
        <f t="shared" si="85"/>
        <v>0</v>
      </c>
      <c r="GA24" s="745">
        <f t="shared" si="85"/>
        <v>0</v>
      </c>
      <c r="GB24" s="745">
        <f t="shared" si="85"/>
        <v>0</v>
      </c>
      <c r="GC24" s="745">
        <f t="shared" si="85"/>
        <v>0</v>
      </c>
      <c r="GD24" s="745">
        <f t="shared" si="85"/>
        <v>0</v>
      </c>
      <c r="GE24" s="745">
        <f t="shared" si="85"/>
        <v>0</v>
      </c>
      <c r="GF24" s="745">
        <f t="shared" si="85"/>
        <v>0</v>
      </c>
      <c r="GG24" s="745">
        <f t="shared" si="85"/>
        <v>0</v>
      </c>
      <c r="GH24" s="745">
        <f t="shared" si="85"/>
        <v>0</v>
      </c>
      <c r="GI24" s="745">
        <f t="shared" ref="GI24:HG24" si="86">IF(GI$11&gt;=DESIGN_LIFE,GH24,IF(AND(GI$11&gt;0,$CK24&lt;&gt;0),IF(INT((GI$11)/(DESIGN_LIFE/$CK24))=((GI$11)/(DESIGN_LIFE/$CK24)),$CM24+GH24,GH24),GH24))</f>
        <v>0</v>
      </c>
      <c r="GJ24" s="745">
        <f t="shared" si="86"/>
        <v>0</v>
      </c>
      <c r="GK24" s="745">
        <f t="shared" si="86"/>
        <v>0</v>
      </c>
      <c r="GL24" s="745">
        <f t="shared" si="86"/>
        <v>0</v>
      </c>
      <c r="GM24" s="745">
        <f t="shared" si="86"/>
        <v>0</v>
      </c>
      <c r="GN24" s="745">
        <f t="shared" si="86"/>
        <v>0</v>
      </c>
      <c r="GO24" s="745">
        <f t="shared" si="86"/>
        <v>0</v>
      </c>
      <c r="GP24" s="745">
        <f t="shared" si="86"/>
        <v>0</v>
      </c>
      <c r="GQ24" s="745">
        <f t="shared" si="86"/>
        <v>0</v>
      </c>
      <c r="GR24" s="745">
        <f t="shared" si="86"/>
        <v>0</v>
      </c>
      <c r="GS24" s="745">
        <f t="shared" si="86"/>
        <v>0</v>
      </c>
      <c r="GT24" s="745">
        <f t="shared" si="86"/>
        <v>0</v>
      </c>
      <c r="GU24" s="745">
        <f t="shared" si="86"/>
        <v>0</v>
      </c>
      <c r="GV24" s="745">
        <f t="shared" si="86"/>
        <v>0</v>
      </c>
      <c r="GW24" s="745">
        <f t="shared" si="86"/>
        <v>0</v>
      </c>
      <c r="GX24" s="745">
        <f t="shared" si="86"/>
        <v>0</v>
      </c>
      <c r="GY24" s="745">
        <f t="shared" si="86"/>
        <v>0</v>
      </c>
      <c r="GZ24" s="745">
        <f t="shared" si="86"/>
        <v>0</v>
      </c>
      <c r="HA24" s="745">
        <f t="shared" si="86"/>
        <v>0</v>
      </c>
      <c r="HB24" s="745">
        <f t="shared" si="86"/>
        <v>0</v>
      </c>
      <c r="HC24" s="745">
        <f t="shared" si="86"/>
        <v>0</v>
      </c>
      <c r="HD24" s="745">
        <f t="shared" si="86"/>
        <v>0</v>
      </c>
      <c r="HE24" s="745">
        <f t="shared" si="86"/>
        <v>0</v>
      </c>
      <c r="HF24" s="745">
        <f t="shared" si="86"/>
        <v>0</v>
      </c>
      <c r="HG24" s="745">
        <f t="shared" si="86"/>
        <v>0</v>
      </c>
      <c r="HH24" s="185"/>
      <c r="HI24" s="745"/>
    </row>
    <row r="25" spans="1:217" ht="20.100000000000001" customHeight="1">
      <c r="A25" s="520" t="str">
        <f t="shared" si="10"/>
        <v>LST_STR_ELEMENT</v>
      </c>
      <c r="B25" s="357"/>
      <c r="C25" s="115"/>
      <c r="D25" s="116"/>
      <c r="E25" s="117"/>
      <c r="F25" s="116"/>
      <c r="G25" s="350" t="e">
        <f>IF(TYPOLOGY = "Bridge", _xlfn.XLOOKUP($E25, BRIDGE_STR_ELEMENT, 'MATERIAL DATA'!$R$36:$R$74,,), _xlfn.XLOOKUP($BL25, 'LIFECYCLE MATERIAL DATA'!$A$5:$A$104, 'LIFECYCLE MATERIAL DATA'!$Q$5:$Q$104,,))</f>
        <v>#N/A</v>
      </c>
      <c r="H25" s="630"/>
      <c r="I25" s="631"/>
      <c r="J25" s="736"/>
      <c r="K25" s="116"/>
      <c r="L25" s="95"/>
      <c r="M25" s="358"/>
      <c r="N25" s="156">
        <f t="shared" si="38"/>
        <v>0</v>
      </c>
      <c r="O25" s="157" t="str">
        <f t="shared" si="26"/>
        <v/>
      </c>
      <c r="P25" s="158" t="str">
        <f t="shared" si="27"/>
        <v/>
      </c>
      <c r="Q25" s="158" t="str" cm="1">
        <f t="array" ref="Q25">IFERROR(_xlfn.IFS(AND($I25 = "Yes", $J25 =1),(($BX25+$BU25)/($J25) + ($BY25+$BR25 +$BZ25)),AND($I25 = "Yes", $J25 &gt;1), (($BX25+$BU25)/($J25) + ($BY25*2 +$BZ25)) ), "")</f>
        <v/>
      </c>
      <c r="R25" s="158" t="str">
        <f t="shared" si="11"/>
        <v/>
      </c>
      <c r="S25" s="159">
        <f t="shared" si="28"/>
        <v>0</v>
      </c>
      <c r="T25" s="159" t="str">
        <f t="shared" si="12"/>
        <v/>
      </c>
      <c r="U25" s="158" t="str">
        <f t="shared" si="39"/>
        <v/>
      </c>
      <c r="V25" s="396" t="str">
        <f t="shared" si="29"/>
        <v/>
      </c>
      <c r="W25" s="156" t="str">
        <f t="shared" si="13"/>
        <v/>
      </c>
      <c r="X25" s="160">
        <f t="shared" si="14"/>
        <v>0</v>
      </c>
      <c r="Y25" s="274" t="s">
        <v>415</v>
      </c>
      <c r="Z25" s="745" t="str">
        <f>'MATERIAL DATA'!$Q49</f>
        <v>2.3.3 Backing</v>
      </c>
      <c r="AA25" s="768">
        <f t="shared" si="30"/>
        <v>0</v>
      </c>
      <c r="AB25" s="745"/>
      <c r="AC25" s="199" t="str">
        <f>'MATERIAL DATA'!Q23</f>
        <v>7.1 Alterations</v>
      </c>
      <c r="AD25" s="754">
        <f ca="1">SUMIF($E$12:$E$45,AC25,$O$12:$O$45)+SUMIF($E$12:$E$45,AC25,$P$12:$P$45)+SUMIF($E$12:$E$45,AC25,R$12:$R$45) +SUMIF($E$12:$E$45, AC25, $Q$12:$Q$43)</f>
        <v>0</v>
      </c>
      <c r="AE25" s="745"/>
      <c r="AF25" s="185"/>
      <c r="AG25" s="745"/>
      <c r="AH25" s="745"/>
      <c r="AI25" s="745"/>
      <c r="AJ25" s="745"/>
      <c r="AK25" s="745"/>
      <c r="AL25" s="745"/>
      <c r="AM25" s="745"/>
      <c r="AN25" s="745" t="s">
        <v>316</v>
      </c>
      <c r="AO25" s="745">
        <f t="shared" si="45"/>
        <v>0</v>
      </c>
      <c r="AP25" s="745"/>
      <c r="AQ25" s="745"/>
      <c r="AR25" s="745"/>
      <c r="AS25" s="793"/>
      <c r="AT25" s="793"/>
      <c r="AU25" s="185" t="s">
        <v>735</v>
      </c>
      <c r="AV25" s="794">
        <f>T51*0.5</f>
        <v>0</v>
      </c>
      <c r="AW25" s="793"/>
      <c r="AX25" s="793"/>
      <c r="AY25" s="795" t="s">
        <v>730</v>
      </c>
      <c r="AZ25" s="754" t="e" cm="1">
        <f t="array" ref="AZ25">SUMPRODUCT(SUMIF(H12:H43, New_Ext, O12:O43)) + SUMPRODUCT(SUMIF(H12:H43, New_Ext, P12:P43)) + SUMPRODUCT(SUMIF(H12:H43, New_Ext, R12:R43)) + ((E9/SUM(GIA_RN))*H9/1000) + ((E9/SUM(GIA_RN))*(R48+T48)) + AZ24</f>
        <v>#DIV/0!</v>
      </c>
      <c r="BA25" s="793"/>
      <c r="BB25" s="793"/>
      <c r="BC25" s="745" t="s">
        <v>659</v>
      </c>
      <c r="BD25" s="779" t="e">
        <f>SUMIF(H12:H43,Retained,'Scheme 1'!O12:O43)+SUMIF(H12:H43,Retained,'Scheme 1'!P12:P43)+SUMIF(H12:H43,Retained,'Scheme 1'!R12:R43)+ ((D9/SUM(GIA_RN))*H9/1000) +((D9/SUM(GIA_RN))*(R48+T48))</f>
        <v>#DIV/0!</v>
      </c>
      <c r="BE25" s="793"/>
      <c r="BF25" s="793"/>
      <c r="BG25" s="793"/>
      <c r="BH25" s="793"/>
      <c r="BI25" s="859"/>
      <c r="BJ25" s="793"/>
      <c r="BK25" s="209" t="str">
        <f t="shared" si="46"/>
        <v>ER</v>
      </c>
      <c r="BL25" s="209" t="str">
        <f t="shared" si="15"/>
        <v xml:space="preserve"> -  - </v>
      </c>
      <c r="BM25" s="745" t="str" cm="1">
        <f t="array" ref="BM25">_xlfn.IFS(OR(AND(TYPOLOGY &lt;&gt; "Bridge", B25="concrete",D25&lt;&gt;"Reinforced - 150mm hollow core slab"),C25="Concrete_EPD",),"Reinforcement",(OR(AND(TYPOLOGY="Bridge",B25="concrete",D25&lt;&gt;"Reinforced - 150mm hollow core slab"),C25="Concrete_EPD",)),"Bridge_Reinforcement",TRUE, "No_Reinforcement")</f>
        <v>No_Reinforcement</v>
      </c>
      <c r="BN25" s="186" t="e">
        <f>_xlfn.XLOOKUP($BL25,'LIFECYCLE MATERIAL DATA'!$A$5:$A$104,'LIFECYCLE MATERIAL DATA'!$D$5:$D$104,)</f>
        <v>#N/A</v>
      </c>
      <c r="BO25" s="186">
        <f>IFERROR(IF(M25&lt;&gt;0,_xlfn.XLOOKUP(M25,'Custom Data'!S16:S45,'Custom Data'!T16:T45,,-1),0),0)</f>
        <v>0</v>
      </c>
      <c r="BP25" s="186">
        <f t="shared" si="16"/>
        <v>0</v>
      </c>
      <c r="BQ25" s="846" t="str">
        <f t="shared" si="17"/>
        <v>ER</v>
      </c>
      <c r="BR25" s="745" t="str">
        <f>IFERROR(_xlfn.XLOOKUP($BL25,'LIFECYCLE MATERIAL DATA'!$A$5:$A$104,'LIFECYCLE MATERIAL DATA'!$I$5:$I$104,,)*($BQ25/1000)+_xlfn.XLOOKUP('Project Info'!$C$15,'LIFECYCLE MATERIAL DATA'!$A$5:$A$104,'LIFECYCLE MATERIAL DATA'!$I$5:$I$104,,)*($BP25/1000),"")</f>
        <v/>
      </c>
      <c r="BS25" s="745" t="str">
        <f>IFERROR(_xlfn.XLOOKUP($BL25,'LIFECYCLE MATERIAL DATA'!$A$5:$A$104, 'LIFECYCLE MATERIAL DATA'!$J$5:$J$104,,)*($BQ25/1000)+_xlfn.XLOOKUP('Project Info'!$C$15,'LIFECYCLE MATERIAL DATA'!$A$5:$A$104,'LIFECYCLE MATERIAL DATA'!$J$5:$J$104,,)*($BP25/1000),"")</f>
        <v/>
      </c>
      <c r="BT25" s="745" t="str">
        <f>IFERROR(_xlfn.XLOOKUP($BL25,'LIFECYCLE MATERIAL DATA'!$A$5:$A$104, 'LIFECYCLE MATERIAL DATA'!$K$5:$K$104,,)*($BQ25/1000),"")</f>
        <v/>
      </c>
      <c r="BU25" s="185" t="str">
        <f>IFERROR(_xlfn.XLOOKUP($BL25,'LIFECYCLE MATERIAL DATA'!$A$5:$A$104,'LIFECYCLE MATERIAL DATA'!$L$5:$L$104,,)*($BQ25/1000)+_xlfn.XLOOKUP('Project Info'!$C$15,'LIFECYCLE MATERIAL DATA'!$A$5:$A$104,'LIFECYCLE MATERIAL DATA'!$L$5:$L$104,,)*($BP25/1000),"")</f>
        <v/>
      </c>
      <c r="BV25" s="745" t="str">
        <f t="shared" si="31"/>
        <v/>
      </c>
      <c r="BW25" s="745" t="str">
        <f>IF($K25='MATERIAL DATA'!$O$5,$L25, IF($K25='MATERIAL DATA'!$O$6,$L25/(1000*'Scheme 1'!$BN25),""))</f>
        <v/>
      </c>
      <c r="BX25" s="745" t="str">
        <f>IFERROR(((_xlfn.XLOOKUP($BL25,'LIFECYCLE MATERIAL DATA'!$A$5:$A$104,'LIFECYCLE MATERIAL DATA'!$F$5:$F$104,,))*$BQ25/1000+_xlfn.XLOOKUP('Project Info'!$C$15,'LIFECYCLE MATERIAL DATA'!$A$5:$A$104,'LIFECYCLE MATERIAL DATA'!$F$5:$F$104,,)*$BP25/1000),"")</f>
        <v/>
      </c>
      <c r="BY25" s="771" t="str">
        <f>IFERROR((_xlfn.XLOOKUP($BL25,'LIFECYCLE MATERIAL DATA'!$A$5:$A$104,'LIFECYCLE MATERIAL DATA'!$G$5:$G$104,,)*$BQ25/1000++_xlfn.XLOOKUP('Project Info'!$C$15,'LIFECYCLE MATERIAL DATA'!$A$5:$A$104,'LIFECYCLE MATERIAL DATA'!$G$5:$G$104,,)*$BP25/1000),"")</f>
        <v/>
      </c>
      <c r="BZ25" s="745" t="str">
        <f>IFERROR(_xlfn.XLOOKUP('Scheme 1'!$BL25,'LIFECYCLE MATERIAL DATA'!$A$5:$A$104,'LIFECYCLE MATERIAL DATA'!$H$5:$H$104,,)*SUM($BX25+$BY25+$CB25+$CC25), "")</f>
        <v/>
      </c>
      <c r="CA25" s="185"/>
      <c r="CB25" s="743" t="str">
        <f>IFERROR((_xlfn.XLOOKUP($BL25,'LIFECYCLE MATERIAL DATA'!$A$5:$A$104, 'LIFECYCLE MATERIAL DATA'!$M$5:$M$104)*$BQ25/1000++_xlfn.XLOOKUP('Project Info'!$C$15,'LIFECYCLE MATERIAL DATA'!$A$5:$A$104,'LIFECYCLE MATERIAL DATA'!$M$5:$M$104)*$BP25/1000),"")</f>
        <v/>
      </c>
      <c r="CC25" s="745">
        <f>IFERROR(IF(OR($B25="Timber",$C25="Timber_EPD", $C25="Bamboo"),_xlfn.XLOOKUP($BL25,'LIFECYCLE MATERIAL DATA Master'!$A$5:$A$104,'LIFECYCLE MATERIAL DATA Master'!$E$5:$E$104,,)*$BQ25,0),"")/1000</f>
        <v>0</v>
      </c>
      <c r="CD25" s="185" t="str">
        <f>IFERROR((_xlfn.XLOOKUP($BL25,'LIFECYCLE MATERIAL DATA'!$A$5:$A$104,'LIFECYCLE MATERIAL DATA'!$N$5:$N$104,,)*$BQ25/1000++_xlfn.XLOOKUP('Project Info'!$C$15,'LIFECYCLE MATERIAL DATA'!$A$5:$A$104,'LIFECYCLE MATERIAL DATA'!$N$5:$N$104,,)*$BP25/1000),"")</f>
        <v/>
      </c>
      <c r="CE25" s="209"/>
      <c r="CF25" s="209"/>
      <c r="CG25" s="209"/>
      <c r="CH25" s="772">
        <f>IFERROR(1+_xlfn.XLOOKUP($BL25,'LIFECYCLE MATERIAL DATA'!$A$5:$A$104,'LIFECYCLE MATERIAL DATA'!$H$5:$H$104,,),0)</f>
        <v>0</v>
      </c>
      <c r="CI25" s="765">
        <f t="shared" si="18"/>
        <v>0</v>
      </c>
      <c r="CJ25" s="773">
        <f t="shared" si="19"/>
        <v>0</v>
      </c>
      <c r="CK25" s="774">
        <f t="shared" si="20"/>
        <v>0</v>
      </c>
      <c r="CL25" s="767">
        <f t="shared" si="32"/>
        <v>0</v>
      </c>
      <c r="CM25" s="775">
        <f t="shared" si="33"/>
        <v>0</v>
      </c>
      <c r="CN25" s="769">
        <v>0</v>
      </c>
      <c r="CO25" s="745">
        <f t="shared" si="21"/>
        <v>0</v>
      </c>
      <c r="CP25" s="745">
        <f t="shared" si="21"/>
        <v>0</v>
      </c>
      <c r="CQ25" s="745">
        <f t="shared" ref="CQ25:DV25" si="87">IF(CQ$11&gt;=DESIGN_LIFE,CP25,IF(AND(CQ$11&gt;0,$CK25&lt;&gt;0),IF(INT((CQ$11)/(DESIGN_LIFE/$CK25))=((CQ$11)/(DESIGN_LIFE/$CK25)),$CM25+CP25,CP25),CP25))</f>
        <v>0</v>
      </c>
      <c r="CR25" s="745">
        <f t="shared" si="87"/>
        <v>0</v>
      </c>
      <c r="CS25" s="745">
        <f t="shared" si="87"/>
        <v>0</v>
      </c>
      <c r="CT25" s="745">
        <f t="shared" si="87"/>
        <v>0</v>
      </c>
      <c r="CU25" s="745">
        <f t="shared" si="87"/>
        <v>0</v>
      </c>
      <c r="CV25" s="745">
        <f t="shared" si="87"/>
        <v>0</v>
      </c>
      <c r="CW25" s="745">
        <f t="shared" si="87"/>
        <v>0</v>
      </c>
      <c r="CX25" s="745">
        <f t="shared" si="87"/>
        <v>0</v>
      </c>
      <c r="CY25" s="745">
        <f t="shared" si="87"/>
        <v>0</v>
      </c>
      <c r="CZ25" s="745">
        <f t="shared" si="87"/>
        <v>0</v>
      </c>
      <c r="DA25" s="745">
        <f t="shared" si="87"/>
        <v>0</v>
      </c>
      <c r="DB25" s="745">
        <f t="shared" si="87"/>
        <v>0</v>
      </c>
      <c r="DC25" s="745">
        <f t="shared" si="87"/>
        <v>0</v>
      </c>
      <c r="DD25" s="745">
        <f t="shared" si="87"/>
        <v>0</v>
      </c>
      <c r="DE25" s="745">
        <f t="shared" si="87"/>
        <v>0</v>
      </c>
      <c r="DF25" s="745">
        <f t="shared" si="87"/>
        <v>0</v>
      </c>
      <c r="DG25" s="745">
        <f t="shared" si="87"/>
        <v>0</v>
      </c>
      <c r="DH25" s="745">
        <f t="shared" si="87"/>
        <v>0</v>
      </c>
      <c r="DI25" s="745">
        <f t="shared" si="87"/>
        <v>0</v>
      </c>
      <c r="DJ25" s="745">
        <f t="shared" si="87"/>
        <v>0</v>
      </c>
      <c r="DK25" s="745">
        <f t="shared" si="87"/>
        <v>0</v>
      </c>
      <c r="DL25" s="745">
        <f t="shared" si="87"/>
        <v>0</v>
      </c>
      <c r="DM25" s="745">
        <f t="shared" si="87"/>
        <v>0</v>
      </c>
      <c r="DN25" s="745">
        <f t="shared" si="87"/>
        <v>0</v>
      </c>
      <c r="DO25" s="745">
        <f t="shared" si="87"/>
        <v>0</v>
      </c>
      <c r="DP25" s="745">
        <f t="shared" si="87"/>
        <v>0</v>
      </c>
      <c r="DQ25" s="745">
        <f t="shared" si="87"/>
        <v>0</v>
      </c>
      <c r="DR25" s="745">
        <f t="shared" si="87"/>
        <v>0</v>
      </c>
      <c r="DS25" s="745">
        <f t="shared" si="87"/>
        <v>0</v>
      </c>
      <c r="DT25" s="745">
        <f t="shared" si="87"/>
        <v>0</v>
      </c>
      <c r="DU25" s="745">
        <f t="shared" si="87"/>
        <v>0</v>
      </c>
      <c r="DV25" s="745">
        <f t="shared" si="87"/>
        <v>0</v>
      </c>
      <c r="DW25" s="745">
        <f t="shared" ref="DW25:FB25" si="88">IF(DW$11&gt;=DESIGN_LIFE,DV25,IF(AND(DW$11&gt;0,$CK25&lt;&gt;0),IF(INT((DW$11)/(DESIGN_LIFE/$CK25))=((DW$11)/(DESIGN_LIFE/$CK25)),$CM25+DV25,DV25),DV25))</f>
        <v>0</v>
      </c>
      <c r="DX25" s="745">
        <f t="shared" si="88"/>
        <v>0</v>
      </c>
      <c r="DY25" s="745">
        <f t="shared" si="88"/>
        <v>0</v>
      </c>
      <c r="DZ25" s="745">
        <f t="shared" si="88"/>
        <v>0</v>
      </c>
      <c r="EA25" s="745">
        <f t="shared" si="88"/>
        <v>0</v>
      </c>
      <c r="EB25" s="745">
        <f t="shared" si="88"/>
        <v>0</v>
      </c>
      <c r="EC25" s="745">
        <f t="shared" si="88"/>
        <v>0</v>
      </c>
      <c r="ED25" s="745">
        <f t="shared" si="88"/>
        <v>0</v>
      </c>
      <c r="EE25" s="745">
        <f t="shared" si="88"/>
        <v>0</v>
      </c>
      <c r="EF25" s="745">
        <f t="shared" si="88"/>
        <v>0</v>
      </c>
      <c r="EG25" s="745">
        <f t="shared" si="88"/>
        <v>0</v>
      </c>
      <c r="EH25" s="745">
        <f t="shared" si="88"/>
        <v>0</v>
      </c>
      <c r="EI25" s="745">
        <f t="shared" si="88"/>
        <v>0</v>
      </c>
      <c r="EJ25" s="745">
        <f t="shared" si="88"/>
        <v>0</v>
      </c>
      <c r="EK25" s="745">
        <f t="shared" si="88"/>
        <v>0</v>
      </c>
      <c r="EL25" s="745">
        <f t="shared" si="88"/>
        <v>0</v>
      </c>
      <c r="EM25" s="745">
        <f t="shared" si="88"/>
        <v>0</v>
      </c>
      <c r="EN25" s="745">
        <f t="shared" si="88"/>
        <v>0</v>
      </c>
      <c r="EO25" s="745">
        <f t="shared" si="88"/>
        <v>0</v>
      </c>
      <c r="EP25" s="745">
        <f t="shared" si="88"/>
        <v>0</v>
      </c>
      <c r="EQ25" s="745">
        <f t="shared" si="88"/>
        <v>0</v>
      </c>
      <c r="ER25" s="745">
        <f t="shared" si="88"/>
        <v>0</v>
      </c>
      <c r="ES25" s="745">
        <f t="shared" si="88"/>
        <v>0</v>
      </c>
      <c r="ET25" s="745">
        <f t="shared" si="88"/>
        <v>0</v>
      </c>
      <c r="EU25" s="745">
        <f t="shared" si="88"/>
        <v>0</v>
      </c>
      <c r="EV25" s="745">
        <f t="shared" si="88"/>
        <v>0</v>
      </c>
      <c r="EW25" s="745">
        <f t="shared" si="88"/>
        <v>0</v>
      </c>
      <c r="EX25" s="745">
        <f t="shared" si="88"/>
        <v>0</v>
      </c>
      <c r="EY25" s="745">
        <f t="shared" si="88"/>
        <v>0</v>
      </c>
      <c r="EZ25" s="745">
        <f t="shared" si="88"/>
        <v>0</v>
      </c>
      <c r="FA25" s="745">
        <f t="shared" si="88"/>
        <v>0</v>
      </c>
      <c r="FB25" s="745">
        <f t="shared" si="88"/>
        <v>0</v>
      </c>
      <c r="FC25" s="745">
        <f t="shared" ref="FC25:GH25" si="89">IF(FC$11&gt;=DESIGN_LIFE,FB25,IF(AND(FC$11&gt;0,$CK25&lt;&gt;0),IF(INT((FC$11)/(DESIGN_LIFE/$CK25))=((FC$11)/(DESIGN_LIFE/$CK25)),$CM25+FB25,FB25),FB25))</f>
        <v>0</v>
      </c>
      <c r="FD25" s="745">
        <f t="shared" si="89"/>
        <v>0</v>
      </c>
      <c r="FE25" s="745">
        <f t="shared" si="89"/>
        <v>0</v>
      </c>
      <c r="FF25" s="745">
        <f t="shared" si="89"/>
        <v>0</v>
      </c>
      <c r="FG25" s="745">
        <f t="shared" si="89"/>
        <v>0</v>
      </c>
      <c r="FH25" s="745">
        <f t="shared" si="89"/>
        <v>0</v>
      </c>
      <c r="FI25" s="745">
        <f t="shared" si="89"/>
        <v>0</v>
      </c>
      <c r="FJ25" s="745">
        <f t="shared" si="89"/>
        <v>0</v>
      </c>
      <c r="FK25" s="745">
        <f t="shared" si="89"/>
        <v>0</v>
      </c>
      <c r="FL25" s="745">
        <f t="shared" si="89"/>
        <v>0</v>
      </c>
      <c r="FM25" s="745">
        <f t="shared" si="89"/>
        <v>0</v>
      </c>
      <c r="FN25" s="745">
        <f t="shared" si="89"/>
        <v>0</v>
      </c>
      <c r="FO25" s="745">
        <f t="shared" si="89"/>
        <v>0</v>
      </c>
      <c r="FP25" s="745">
        <f t="shared" si="89"/>
        <v>0</v>
      </c>
      <c r="FQ25" s="745">
        <f t="shared" si="89"/>
        <v>0</v>
      </c>
      <c r="FR25" s="745">
        <f t="shared" si="89"/>
        <v>0</v>
      </c>
      <c r="FS25" s="745">
        <f t="shared" si="89"/>
        <v>0</v>
      </c>
      <c r="FT25" s="745">
        <f t="shared" si="89"/>
        <v>0</v>
      </c>
      <c r="FU25" s="745">
        <f t="shared" si="89"/>
        <v>0</v>
      </c>
      <c r="FV25" s="745">
        <f t="shared" si="89"/>
        <v>0</v>
      </c>
      <c r="FW25" s="745">
        <f t="shared" si="89"/>
        <v>0</v>
      </c>
      <c r="FX25" s="745">
        <f t="shared" si="89"/>
        <v>0</v>
      </c>
      <c r="FY25" s="745">
        <f t="shared" si="89"/>
        <v>0</v>
      </c>
      <c r="FZ25" s="745">
        <f t="shared" si="89"/>
        <v>0</v>
      </c>
      <c r="GA25" s="745">
        <f t="shared" si="89"/>
        <v>0</v>
      </c>
      <c r="GB25" s="745">
        <f t="shared" si="89"/>
        <v>0</v>
      </c>
      <c r="GC25" s="745">
        <f t="shared" si="89"/>
        <v>0</v>
      </c>
      <c r="GD25" s="745">
        <f t="shared" si="89"/>
        <v>0</v>
      </c>
      <c r="GE25" s="745">
        <f t="shared" si="89"/>
        <v>0</v>
      </c>
      <c r="GF25" s="745">
        <f t="shared" si="89"/>
        <v>0</v>
      </c>
      <c r="GG25" s="745">
        <f t="shared" si="89"/>
        <v>0</v>
      </c>
      <c r="GH25" s="745">
        <f t="shared" si="89"/>
        <v>0</v>
      </c>
      <c r="GI25" s="745">
        <f t="shared" ref="GI25:HG25" si="90">IF(GI$11&gt;=DESIGN_LIFE,GH25,IF(AND(GI$11&gt;0,$CK25&lt;&gt;0),IF(INT((GI$11)/(DESIGN_LIFE/$CK25))=((GI$11)/(DESIGN_LIFE/$CK25)),$CM25+GH25,GH25),GH25))</f>
        <v>0</v>
      </c>
      <c r="GJ25" s="745">
        <f t="shared" si="90"/>
        <v>0</v>
      </c>
      <c r="GK25" s="745">
        <f t="shared" si="90"/>
        <v>0</v>
      </c>
      <c r="GL25" s="745">
        <f t="shared" si="90"/>
        <v>0</v>
      </c>
      <c r="GM25" s="745">
        <f t="shared" si="90"/>
        <v>0</v>
      </c>
      <c r="GN25" s="745">
        <f t="shared" si="90"/>
        <v>0</v>
      </c>
      <c r="GO25" s="745">
        <f t="shared" si="90"/>
        <v>0</v>
      </c>
      <c r="GP25" s="745">
        <f t="shared" si="90"/>
        <v>0</v>
      </c>
      <c r="GQ25" s="745">
        <f t="shared" si="90"/>
        <v>0</v>
      </c>
      <c r="GR25" s="745">
        <f t="shared" si="90"/>
        <v>0</v>
      </c>
      <c r="GS25" s="745">
        <f t="shared" si="90"/>
        <v>0</v>
      </c>
      <c r="GT25" s="745">
        <f t="shared" si="90"/>
        <v>0</v>
      </c>
      <c r="GU25" s="745">
        <f t="shared" si="90"/>
        <v>0</v>
      </c>
      <c r="GV25" s="745">
        <f t="shared" si="90"/>
        <v>0</v>
      </c>
      <c r="GW25" s="745">
        <f t="shared" si="90"/>
        <v>0</v>
      </c>
      <c r="GX25" s="745">
        <f t="shared" si="90"/>
        <v>0</v>
      </c>
      <c r="GY25" s="745">
        <f t="shared" si="90"/>
        <v>0</v>
      </c>
      <c r="GZ25" s="745">
        <f t="shared" si="90"/>
        <v>0</v>
      </c>
      <c r="HA25" s="745">
        <f t="shared" si="90"/>
        <v>0</v>
      </c>
      <c r="HB25" s="745">
        <f t="shared" si="90"/>
        <v>0</v>
      </c>
      <c r="HC25" s="745">
        <f t="shared" si="90"/>
        <v>0</v>
      </c>
      <c r="HD25" s="745">
        <f t="shared" si="90"/>
        <v>0</v>
      </c>
      <c r="HE25" s="745">
        <f t="shared" si="90"/>
        <v>0</v>
      </c>
      <c r="HF25" s="745">
        <f t="shared" si="90"/>
        <v>0</v>
      </c>
      <c r="HG25" s="745">
        <f t="shared" si="90"/>
        <v>0</v>
      </c>
      <c r="HH25" s="185"/>
      <c r="HI25" s="745"/>
    </row>
    <row r="26" spans="1:217" ht="20.100000000000001" customHeight="1">
      <c r="A26" s="520" t="str">
        <f t="shared" si="10"/>
        <v>LST_STR_ELEMENT</v>
      </c>
      <c r="B26" s="357"/>
      <c r="C26" s="115"/>
      <c r="D26" s="116"/>
      <c r="E26" s="117"/>
      <c r="F26" s="116"/>
      <c r="G26" s="350" t="e">
        <f>IF(TYPOLOGY = "Bridge", _xlfn.XLOOKUP($E26, BRIDGE_STR_ELEMENT, 'MATERIAL DATA'!$R$36:$R$74,,), _xlfn.XLOOKUP($BL26, 'LIFECYCLE MATERIAL DATA'!$A$5:$A$104, 'LIFECYCLE MATERIAL DATA'!$Q$5:$Q$104,,))</f>
        <v>#N/A</v>
      </c>
      <c r="H26" s="630"/>
      <c r="I26" s="631"/>
      <c r="J26" s="736"/>
      <c r="K26" s="116"/>
      <c r="L26" s="95"/>
      <c r="M26" s="358"/>
      <c r="N26" s="156">
        <f>IFERROR(SUM(O26:V26,X26),"")</f>
        <v>0</v>
      </c>
      <c r="O26" s="157" t="str">
        <f t="shared" si="26"/>
        <v/>
      </c>
      <c r="P26" s="158" t="str">
        <f t="shared" si="27"/>
        <v/>
      </c>
      <c r="Q26" s="158" t="str" cm="1">
        <f t="array" ref="Q26">IFERROR(_xlfn.IFS(AND($I26 = "Yes", $J26 =1),(($BX26+$BU26)/($J26) + ($BY26+$BR26 +$BZ26)),AND($I26 = "Yes", $J26 &gt;1), (($BX26+$BU26)/($J26) + ($BY26*2 +$BZ26)) ), "")</f>
        <v/>
      </c>
      <c r="R26" s="158" t="str">
        <f t="shared" si="11"/>
        <v/>
      </c>
      <c r="S26" s="159">
        <f t="shared" si="28"/>
        <v>0</v>
      </c>
      <c r="T26" s="159" t="str">
        <f t="shared" si="12"/>
        <v/>
      </c>
      <c r="U26" s="158" t="str">
        <f t="shared" si="39"/>
        <v/>
      </c>
      <c r="V26" s="396" t="str">
        <f t="shared" si="29"/>
        <v/>
      </c>
      <c r="W26" s="156" t="str">
        <f t="shared" si="13"/>
        <v/>
      </c>
      <c r="X26" s="160">
        <f t="shared" si="14"/>
        <v>0</v>
      </c>
      <c r="Y26" s="274" t="s">
        <v>415</v>
      </c>
      <c r="Z26" s="745" t="str">
        <f>'MATERIAL DATA'!$Q50</f>
        <v>2.4.1 Pylon</v>
      </c>
      <c r="AA26" s="768">
        <f t="shared" si="30"/>
        <v>0</v>
      </c>
      <c r="AB26" s="745"/>
      <c r="AC26" s="199" t="str">
        <f>'MATERIAL DATA'!Q24</f>
        <v>7.2 Repairs to existing, Cleaning existing surfaces &amp; General Renovation works</v>
      </c>
      <c r="AD26" s="754">
        <f ca="1">SUMIF($E$12:$E$45,AC26,$O$12:$O$45)+SUMIF($E$12:$E$45,AC26,$P$12:$P$45)+SUMIF($E$12:$E$45,AC26,R$12:$R$45) +SUMIF($E$12:$E$45, AC26, $Q$12:$Q$43)</f>
        <v>0</v>
      </c>
      <c r="AE26" s="745"/>
      <c r="AF26" s="185"/>
      <c r="AG26" s="745"/>
      <c r="AH26" s="745"/>
      <c r="AI26" s="745"/>
      <c r="AJ26" s="745"/>
      <c r="AK26" s="745"/>
      <c r="AL26" s="745"/>
      <c r="AM26" s="745"/>
      <c r="AN26" s="745" t="s">
        <v>317</v>
      </c>
      <c r="AO26" s="745">
        <f t="shared" si="45"/>
        <v>0</v>
      </c>
      <c r="AP26" s="745"/>
      <c r="AQ26" s="745"/>
      <c r="AR26" s="745"/>
      <c r="AS26" s="745"/>
      <c r="AT26" s="745"/>
      <c r="AU26" s="185" t="s">
        <v>736</v>
      </c>
      <c r="AV26" s="796" t="e">
        <f>(Q51 + SUM(R51, V48, T12:T43)*0.5 + SUM(U12:V43) + SUM(X12:X43))</f>
        <v>#VALUE!</v>
      </c>
      <c r="AW26" s="745"/>
      <c r="AX26" s="745"/>
      <c r="AY26" s="783" t="s">
        <v>578</v>
      </c>
      <c r="AZ26" s="794" cm="1">
        <f t="array" ref="AZ26">SUMPRODUCT(SUMIF(H12:H43, New_Ext, X12:X43))</f>
        <v>0</v>
      </c>
      <c r="BA26" s="745"/>
      <c r="BB26" s="745"/>
      <c r="BC26" s="185" t="s">
        <v>578</v>
      </c>
      <c r="BD26" s="794">
        <f>SUMIF(H12:H43, Retained, 'Scheme 1'!X12:X43)</f>
        <v>0</v>
      </c>
      <c r="BE26" s="745"/>
      <c r="BF26" s="745"/>
      <c r="BG26" s="745"/>
      <c r="BH26" s="745"/>
      <c r="BI26" s="375"/>
      <c r="BJ26" s="745"/>
      <c r="BK26" s="209" t="str">
        <f t="shared" si="46"/>
        <v>ER</v>
      </c>
      <c r="BL26" s="209" t="str">
        <f t="shared" si="15"/>
        <v xml:space="preserve"> -  - </v>
      </c>
      <c r="BM26" s="745" t="str" cm="1">
        <f t="array" ref="BM26">_xlfn.IFS(OR(AND(TYPOLOGY &lt;&gt; "Bridge", B26="concrete",D26&lt;&gt;"Reinforced - 150mm hollow core slab"),C26="Concrete_EPD",),"Reinforcement",(OR(AND(TYPOLOGY="Bridge",B26="concrete",D26&lt;&gt;"Reinforced - 150mm hollow core slab"),C26="Concrete_EPD",)),"Bridge_Reinforcement",TRUE, "No_Reinforcement")</f>
        <v>No_Reinforcement</v>
      </c>
      <c r="BN26" s="186" t="e">
        <f>_xlfn.XLOOKUP($BL26,'LIFECYCLE MATERIAL DATA'!$A$5:$A$104,'LIFECYCLE MATERIAL DATA'!$D$5:$D$104,)</f>
        <v>#N/A</v>
      </c>
      <c r="BO26" s="186">
        <f>IFERROR(IF(M26&lt;&gt;0,_xlfn.XLOOKUP(M26,'Custom Data'!S16:S45,'Custom Data'!T16:T45,,-1),0),0)</f>
        <v>0</v>
      </c>
      <c r="BP26" s="186">
        <f t="shared" si="16"/>
        <v>0</v>
      </c>
      <c r="BQ26" s="846" t="str">
        <f t="shared" si="17"/>
        <v>ER</v>
      </c>
      <c r="BR26" s="745" t="str">
        <f>IFERROR(_xlfn.XLOOKUP($BL26,'LIFECYCLE MATERIAL DATA'!$A$5:$A$104,'LIFECYCLE MATERIAL DATA'!$I$5:$I$104,,)*($BQ26/1000)+_xlfn.XLOOKUP('Project Info'!$C$15,'LIFECYCLE MATERIAL DATA'!$A$5:$A$104,'LIFECYCLE MATERIAL DATA'!$I$5:$I$104,,)*($BP26/1000),"")</f>
        <v/>
      </c>
      <c r="BS26" s="745" t="str">
        <f>IFERROR(_xlfn.XLOOKUP($BL26,'LIFECYCLE MATERIAL DATA'!$A$5:$A$104, 'LIFECYCLE MATERIAL DATA'!$J$5:$J$104,,)*($BQ26/1000)+_xlfn.XLOOKUP('Project Info'!$C$15,'LIFECYCLE MATERIAL DATA'!$A$5:$A$104,'LIFECYCLE MATERIAL DATA'!$J$5:$J$104,,)*($BP26/1000),"")</f>
        <v/>
      </c>
      <c r="BT26" s="745" t="str">
        <f>IFERROR(_xlfn.XLOOKUP($BL26,'LIFECYCLE MATERIAL DATA'!$A$5:$A$104, 'LIFECYCLE MATERIAL DATA'!$K$5:$K$104,,)*($BQ26/1000),"")</f>
        <v/>
      </c>
      <c r="BU26" s="185" t="str">
        <f>IFERROR(_xlfn.XLOOKUP($BL26,'LIFECYCLE MATERIAL DATA'!$A$5:$A$104,'LIFECYCLE MATERIAL DATA'!$L$5:$L$104,,)*($BQ26/1000)+_xlfn.XLOOKUP('Project Info'!$C$15,'LIFECYCLE MATERIAL DATA'!$A$5:$A$104,'LIFECYCLE MATERIAL DATA'!$L$5:$L$104,,)*($BP26/1000),"")</f>
        <v/>
      </c>
      <c r="BV26" s="745" t="str">
        <f t="shared" si="31"/>
        <v/>
      </c>
      <c r="BW26" s="745" t="str">
        <f>IF($K26='MATERIAL DATA'!$O$5,$L26, IF($K26='MATERIAL DATA'!$O$6,$L26/(1000*'Scheme 1'!$BN26),""))</f>
        <v/>
      </c>
      <c r="BX26" s="745" t="str">
        <f>IFERROR(((_xlfn.XLOOKUP($BL26,'LIFECYCLE MATERIAL DATA'!$A$5:$A$104,'LIFECYCLE MATERIAL DATA'!$F$5:$F$104,,))*$BQ26/1000+_xlfn.XLOOKUP('Project Info'!$C$15,'LIFECYCLE MATERIAL DATA'!$A$5:$A$104,'LIFECYCLE MATERIAL DATA'!$F$5:$F$104,,)*$BP26/1000),"")</f>
        <v/>
      </c>
      <c r="BY26" s="771" t="str">
        <f>IFERROR((_xlfn.XLOOKUP($BL26,'LIFECYCLE MATERIAL DATA'!$A$5:$A$104,'LIFECYCLE MATERIAL DATA'!$G$5:$G$104,,)*$BQ26/1000++_xlfn.XLOOKUP('Project Info'!$C$15,'LIFECYCLE MATERIAL DATA'!$A$5:$A$104,'LIFECYCLE MATERIAL DATA'!$G$5:$G$104,,)*$BP26/1000),"")</f>
        <v/>
      </c>
      <c r="BZ26" s="745" t="str">
        <f>IFERROR(_xlfn.XLOOKUP('Scheme 1'!$BL26,'LIFECYCLE MATERIAL DATA'!$A$5:$A$104,'LIFECYCLE MATERIAL DATA'!$H$5:$H$104,,)*SUM($BX26+$BY26+$CB26+$CC26), "")</f>
        <v/>
      </c>
      <c r="CA26" s="185"/>
      <c r="CB26" s="743" t="str">
        <f>IFERROR((_xlfn.XLOOKUP($BL26,'LIFECYCLE MATERIAL DATA'!$A$5:$A$104, 'LIFECYCLE MATERIAL DATA'!$M$5:$M$104)*$BQ26/1000++_xlfn.XLOOKUP('Project Info'!$C$15,'LIFECYCLE MATERIAL DATA'!$A$5:$A$104,'LIFECYCLE MATERIAL DATA'!$M$5:$M$104)*$BP26/1000),"")</f>
        <v/>
      </c>
      <c r="CC26" s="745">
        <f>IFERROR(IF(OR($B26="Timber",$C26="Timber_EPD", $C26="Bamboo"),_xlfn.XLOOKUP($BL26,'LIFECYCLE MATERIAL DATA Master'!$A$5:$A$104,'LIFECYCLE MATERIAL DATA Master'!$E$5:$E$104,,)*$BQ26,0),"")/1000</f>
        <v>0</v>
      </c>
      <c r="CD26" s="185" t="str">
        <f>IFERROR((_xlfn.XLOOKUP($BL26,'LIFECYCLE MATERIAL DATA'!$A$5:$A$104,'LIFECYCLE MATERIAL DATA'!$N$5:$N$104,,)*$BQ26/1000++_xlfn.XLOOKUP('Project Info'!$C$15,'LIFECYCLE MATERIAL DATA'!$A$5:$A$104,'LIFECYCLE MATERIAL DATA'!$N$5:$N$104,,)*$BP26/1000),"")</f>
        <v/>
      </c>
      <c r="CE26" s="209"/>
      <c r="CF26" s="209"/>
      <c r="CG26" s="209"/>
      <c r="CH26" s="772">
        <f>IFERROR(1+_xlfn.XLOOKUP($BL26,'LIFECYCLE MATERIAL DATA'!$A$5:$A$104,'LIFECYCLE MATERIAL DATA'!$H$5:$H$104,,),0)</f>
        <v>0</v>
      </c>
      <c r="CI26" s="765">
        <f t="shared" si="18"/>
        <v>0</v>
      </c>
      <c r="CJ26" s="773">
        <f t="shared" si="19"/>
        <v>0</v>
      </c>
      <c r="CK26" s="774">
        <f t="shared" si="20"/>
        <v>0</v>
      </c>
      <c r="CL26" s="767">
        <f t="shared" si="32"/>
        <v>0</v>
      </c>
      <c r="CM26" s="775">
        <f t="shared" si="33"/>
        <v>0</v>
      </c>
      <c r="CN26" s="769">
        <v>0</v>
      </c>
      <c r="CO26" s="745">
        <f t="shared" si="21"/>
        <v>0</v>
      </c>
      <c r="CP26" s="745">
        <f t="shared" si="21"/>
        <v>0</v>
      </c>
      <c r="CQ26" s="745">
        <f t="shared" ref="CQ26:DV26" si="91">IF(CQ$11&gt;=DESIGN_LIFE,CP26,IF(AND(CQ$11&gt;0,$CK26&lt;&gt;0),IF(INT((CQ$11)/(DESIGN_LIFE/$CK26))=((CQ$11)/(DESIGN_LIFE/$CK26)),$CM26+CP26,CP26),CP26))</f>
        <v>0</v>
      </c>
      <c r="CR26" s="745">
        <f t="shared" si="91"/>
        <v>0</v>
      </c>
      <c r="CS26" s="745">
        <f t="shared" si="91"/>
        <v>0</v>
      </c>
      <c r="CT26" s="745">
        <f t="shared" si="91"/>
        <v>0</v>
      </c>
      <c r="CU26" s="745">
        <f t="shared" si="91"/>
        <v>0</v>
      </c>
      <c r="CV26" s="745">
        <f t="shared" si="91"/>
        <v>0</v>
      </c>
      <c r="CW26" s="745">
        <f t="shared" si="91"/>
        <v>0</v>
      </c>
      <c r="CX26" s="745">
        <f t="shared" si="91"/>
        <v>0</v>
      </c>
      <c r="CY26" s="745">
        <f t="shared" si="91"/>
        <v>0</v>
      </c>
      <c r="CZ26" s="745">
        <f t="shared" si="91"/>
        <v>0</v>
      </c>
      <c r="DA26" s="745">
        <f t="shared" si="91"/>
        <v>0</v>
      </c>
      <c r="DB26" s="745">
        <f t="shared" si="91"/>
        <v>0</v>
      </c>
      <c r="DC26" s="745">
        <f t="shared" si="91"/>
        <v>0</v>
      </c>
      <c r="DD26" s="745">
        <f t="shared" si="91"/>
        <v>0</v>
      </c>
      <c r="DE26" s="745">
        <f t="shared" si="91"/>
        <v>0</v>
      </c>
      <c r="DF26" s="745">
        <f t="shared" si="91"/>
        <v>0</v>
      </c>
      <c r="DG26" s="745">
        <f t="shared" si="91"/>
        <v>0</v>
      </c>
      <c r="DH26" s="745">
        <f t="shared" si="91"/>
        <v>0</v>
      </c>
      <c r="DI26" s="745">
        <f t="shared" si="91"/>
        <v>0</v>
      </c>
      <c r="DJ26" s="745">
        <f t="shared" si="91"/>
        <v>0</v>
      </c>
      <c r="DK26" s="745">
        <f t="shared" si="91"/>
        <v>0</v>
      </c>
      <c r="DL26" s="745">
        <f t="shared" si="91"/>
        <v>0</v>
      </c>
      <c r="DM26" s="745">
        <f t="shared" si="91"/>
        <v>0</v>
      </c>
      <c r="DN26" s="745">
        <f t="shared" si="91"/>
        <v>0</v>
      </c>
      <c r="DO26" s="745">
        <f t="shared" si="91"/>
        <v>0</v>
      </c>
      <c r="DP26" s="745">
        <f t="shared" si="91"/>
        <v>0</v>
      </c>
      <c r="DQ26" s="745">
        <f t="shared" si="91"/>
        <v>0</v>
      </c>
      <c r="DR26" s="745">
        <f t="shared" si="91"/>
        <v>0</v>
      </c>
      <c r="DS26" s="745">
        <f t="shared" si="91"/>
        <v>0</v>
      </c>
      <c r="DT26" s="745">
        <f t="shared" si="91"/>
        <v>0</v>
      </c>
      <c r="DU26" s="745">
        <f t="shared" si="91"/>
        <v>0</v>
      </c>
      <c r="DV26" s="745">
        <f t="shared" si="91"/>
        <v>0</v>
      </c>
      <c r="DW26" s="745">
        <f t="shared" ref="DW26:FB26" si="92">IF(DW$11&gt;=DESIGN_LIFE,DV26,IF(AND(DW$11&gt;0,$CK26&lt;&gt;0),IF(INT((DW$11)/(DESIGN_LIFE/$CK26))=((DW$11)/(DESIGN_LIFE/$CK26)),$CM26+DV26,DV26),DV26))</f>
        <v>0</v>
      </c>
      <c r="DX26" s="745">
        <f t="shared" si="92"/>
        <v>0</v>
      </c>
      <c r="DY26" s="745">
        <f t="shared" si="92"/>
        <v>0</v>
      </c>
      <c r="DZ26" s="745">
        <f t="shared" si="92"/>
        <v>0</v>
      </c>
      <c r="EA26" s="745">
        <f t="shared" si="92"/>
        <v>0</v>
      </c>
      <c r="EB26" s="745">
        <f t="shared" si="92"/>
        <v>0</v>
      </c>
      <c r="EC26" s="745">
        <f t="shared" si="92"/>
        <v>0</v>
      </c>
      <c r="ED26" s="745">
        <f t="shared" si="92"/>
        <v>0</v>
      </c>
      <c r="EE26" s="745">
        <f t="shared" si="92"/>
        <v>0</v>
      </c>
      <c r="EF26" s="745">
        <f t="shared" si="92"/>
        <v>0</v>
      </c>
      <c r="EG26" s="745">
        <f t="shared" si="92"/>
        <v>0</v>
      </c>
      <c r="EH26" s="745">
        <f t="shared" si="92"/>
        <v>0</v>
      </c>
      <c r="EI26" s="745">
        <f t="shared" si="92"/>
        <v>0</v>
      </c>
      <c r="EJ26" s="745">
        <f t="shared" si="92"/>
        <v>0</v>
      </c>
      <c r="EK26" s="745">
        <f t="shared" si="92"/>
        <v>0</v>
      </c>
      <c r="EL26" s="745">
        <f t="shared" si="92"/>
        <v>0</v>
      </c>
      <c r="EM26" s="745">
        <f t="shared" si="92"/>
        <v>0</v>
      </c>
      <c r="EN26" s="745">
        <f t="shared" si="92"/>
        <v>0</v>
      </c>
      <c r="EO26" s="745">
        <f t="shared" si="92"/>
        <v>0</v>
      </c>
      <c r="EP26" s="745">
        <f t="shared" si="92"/>
        <v>0</v>
      </c>
      <c r="EQ26" s="745">
        <f t="shared" si="92"/>
        <v>0</v>
      </c>
      <c r="ER26" s="745">
        <f t="shared" si="92"/>
        <v>0</v>
      </c>
      <c r="ES26" s="745">
        <f t="shared" si="92"/>
        <v>0</v>
      </c>
      <c r="ET26" s="745">
        <f t="shared" si="92"/>
        <v>0</v>
      </c>
      <c r="EU26" s="745">
        <f t="shared" si="92"/>
        <v>0</v>
      </c>
      <c r="EV26" s="745">
        <f t="shared" si="92"/>
        <v>0</v>
      </c>
      <c r="EW26" s="745">
        <f t="shared" si="92"/>
        <v>0</v>
      </c>
      <c r="EX26" s="745">
        <f t="shared" si="92"/>
        <v>0</v>
      </c>
      <c r="EY26" s="745">
        <f t="shared" si="92"/>
        <v>0</v>
      </c>
      <c r="EZ26" s="745">
        <f t="shared" si="92"/>
        <v>0</v>
      </c>
      <c r="FA26" s="745">
        <f t="shared" si="92"/>
        <v>0</v>
      </c>
      <c r="FB26" s="745">
        <f t="shared" si="92"/>
        <v>0</v>
      </c>
      <c r="FC26" s="745">
        <f t="shared" ref="FC26:GH26" si="93">IF(FC$11&gt;=DESIGN_LIFE,FB26,IF(AND(FC$11&gt;0,$CK26&lt;&gt;0),IF(INT((FC$11)/(DESIGN_LIFE/$CK26))=((FC$11)/(DESIGN_LIFE/$CK26)),$CM26+FB26,FB26),FB26))</f>
        <v>0</v>
      </c>
      <c r="FD26" s="745">
        <f t="shared" si="93"/>
        <v>0</v>
      </c>
      <c r="FE26" s="745">
        <f t="shared" si="93"/>
        <v>0</v>
      </c>
      <c r="FF26" s="745">
        <f t="shared" si="93"/>
        <v>0</v>
      </c>
      <c r="FG26" s="745">
        <f t="shared" si="93"/>
        <v>0</v>
      </c>
      <c r="FH26" s="745">
        <f t="shared" si="93"/>
        <v>0</v>
      </c>
      <c r="FI26" s="745">
        <f t="shared" si="93"/>
        <v>0</v>
      </c>
      <c r="FJ26" s="745">
        <f t="shared" si="93"/>
        <v>0</v>
      </c>
      <c r="FK26" s="745">
        <f t="shared" si="93"/>
        <v>0</v>
      </c>
      <c r="FL26" s="745">
        <f t="shared" si="93"/>
        <v>0</v>
      </c>
      <c r="FM26" s="745">
        <f t="shared" si="93"/>
        <v>0</v>
      </c>
      <c r="FN26" s="745">
        <f t="shared" si="93"/>
        <v>0</v>
      </c>
      <c r="FO26" s="745">
        <f t="shared" si="93"/>
        <v>0</v>
      </c>
      <c r="FP26" s="745">
        <f t="shared" si="93"/>
        <v>0</v>
      </c>
      <c r="FQ26" s="745">
        <f t="shared" si="93"/>
        <v>0</v>
      </c>
      <c r="FR26" s="745">
        <f t="shared" si="93"/>
        <v>0</v>
      </c>
      <c r="FS26" s="745">
        <f t="shared" si="93"/>
        <v>0</v>
      </c>
      <c r="FT26" s="745">
        <f t="shared" si="93"/>
        <v>0</v>
      </c>
      <c r="FU26" s="745">
        <f t="shared" si="93"/>
        <v>0</v>
      </c>
      <c r="FV26" s="745">
        <f t="shared" si="93"/>
        <v>0</v>
      </c>
      <c r="FW26" s="745">
        <f t="shared" si="93"/>
        <v>0</v>
      </c>
      <c r="FX26" s="745">
        <f t="shared" si="93"/>
        <v>0</v>
      </c>
      <c r="FY26" s="745">
        <f t="shared" si="93"/>
        <v>0</v>
      </c>
      <c r="FZ26" s="745">
        <f t="shared" si="93"/>
        <v>0</v>
      </c>
      <c r="GA26" s="745">
        <f t="shared" si="93"/>
        <v>0</v>
      </c>
      <c r="GB26" s="745">
        <f t="shared" si="93"/>
        <v>0</v>
      </c>
      <c r="GC26" s="745">
        <f t="shared" si="93"/>
        <v>0</v>
      </c>
      <c r="GD26" s="745">
        <f t="shared" si="93"/>
        <v>0</v>
      </c>
      <c r="GE26" s="745">
        <f t="shared" si="93"/>
        <v>0</v>
      </c>
      <c r="GF26" s="745">
        <f t="shared" si="93"/>
        <v>0</v>
      </c>
      <c r="GG26" s="745">
        <f t="shared" si="93"/>
        <v>0</v>
      </c>
      <c r="GH26" s="745">
        <f t="shared" si="93"/>
        <v>0</v>
      </c>
      <c r="GI26" s="745">
        <f t="shared" ref="GI26:HG26" si="94">IF(GI$11&gt;=DESIGN_LIFE,GH26,IF(AND(GI$11&gt;0,$CK26&lt;&gt;0),IF(INT((GI$11)/(DESIGN_LIFE/$CK26))=((GI$11)/(DESIGN_LIFE/$CK26)),$CM26+GH26,GH26),GH26))</f>
        <v>0</v>
      </c>
      <c r="GJ26" s="745">
        <f t="shared" si="94"/>
        <v>0</v>
      </c>
      <c r="GK26" s="745">
        <f t="shared" si="94"/>
        <v>0</v>
      </c>
      <c r="GL26" s="745">
        <f t="shared" si="94"/>
        <v>0</v>
      </c>
      <c r="GM26" s="745">
        <f t="shared" si="94"/>
        <v>0</v>
      </c>
      <c r="GN26" s="745">
        <f t="shared" si="94"/>
        <v>0</v>
      </c>
      <c r="GO26" s="745">
        <f t="shared" si="94"/>
        <v>0</v>
      </c>
      <c r="GP26" s="745">
        <f t="shared" si="94"/>
        <v>0</v>
      </c>
      <c r="GQ26" s="745">
        <f t="shared" si="94"/>
        <v>0</v>
      </c>
      <c r="GR26" s="745">
        <f t="shared" si="94"/>
        <v>0</v>
      </c>
      <c r="GS26" s="745">
        <f t="shared" si="94"/>
        <v>0</v>
      </c>
      <c r="GT26" s="745">
        <f t="shared" si="94"/>
        <v>0</v>
      </c>
      <c r="GU26" s="745">
        <f t="shared" si="94"/>
        <v>0</v>
      </c>
      <c r="GV26" s="745">
        <f t="shared" si="94"/>
        <v>0</v>
      </c>
      <c r="GW26" s="745">
        <f t="shared" si="94"/>
        <v>0</v>
      </c>
      <c r="GX26" s="745">
        <f t="shared" si="94"/>
        <v>0</v>
      </c>
      <c r="GY26" s="745">
        <f t="shared" si="94"/>
        <v>0</v>
      </c>
      <c r="GZ26" s="745">
        <f t="shared" si="94"/>
        <v>0</v>
      </c>
      <c r="HA26" s="745">
        <f t="shared" si="94"/>
        <v>0</v>
      </c>
      <c r="HB26" s="745">
        <f t="shared" si="94"/>
        <v>0</v>
      </c>
      <c r="HC26" s="745">
        <f t="shared" si="94"/>
        <v>0</v>
      </c>
      <c r="HD26" s="745">
        <f t="shared" si="94"/>
        <v>0</v>
      </c>
      <c r="HE26" s="745">
        <f t="shared" si="94"/>
        <v>0</v>
      </c>
      <c r="HF26" s="745">
        <f t="shared" si="94"/>
        <v>0</v>
      </c>
      <c r="HG26" s="745">
        <f t="shared" si="94"/>
        <v>0</v>
      </c>
      <c r="HH26" s="185"/>
      <c r="HI26" s="745"/>
    </row>
    <row r="27" spans="1:217" ht="20.100000000000001" customHeight="1">
      <c r="A27" s="520" t="str">
        <f t="shared" si="10"/>
        <v>LST_STR_ELEMENT</v>
      </c>
      <c r="B27" s="357"/>
      <c r="C27" s="115"/>
      <c r="D27" s="116"/>
      <c r="E27" s="117"/>
      <c r="F27" s="116"/>
      <c r="G27" s="350" t="e">
        <f>IF(TYPOLOGY = "Bridge", _xlfn.XLOOKUP($E27, BRIDGE_STR_ELEMENT, 'MATERIAL DATA'!$R$36:$R$74,,), _xlfn.XLOOKUP($BL27, 'LIFECYCLE MATERIAL DATA'!$A$5:$A$104, 'LIFECYCLE MATERIAL DATA'!$Q$5:$Q$104,,))</f>
        <v>#N/A</v>
      </c>
      <c r="H27" s="630"/>
      <c r="I27" s="631"/>
      <c r="J27" s="736"/>
      <c r="K27" s="116"/>
      <c r="L27" s="95"/>
      <c r="M27" s="358"/>
      <c r="N27" s="156">
        <f t="shared" si="38"/>
        <v>0</v>
      </c>
      <c r="O27" s="157" t="str">
        <f t="shared" si="26"/>
        <v/>
      </c>
      <c r="P27" s="158" t="str">
        <f t="shared" si="27"/>
        <v/>
      </c>
      <c r="Q27" s="158" t="str" cm="1">
        <f t="array" ref="Q27">IFERROR(_xlfn.IFS(AND($I27 = "Yes", $J27 =1),(($BX27+$BU27)/($J27) + ($BY27+$BR27 +$BZ27)),AND($I27 = "Yes", $J27 &gt;1), (($BX27+$BU27)/($J27) + ($BY27*2 +$BZ27)) ), "")</f>
        <v/>
      </c>
      <c r="R27" s="158" t="str">
        <f t="shared" si="11"/>
        <v/>
      </c>
      <c r="S27" s="159">
        <f t="shared" si="28"/>
        <v>0</v>
      </c>
      <c r="T27" s="159" t="str">
        <f t="shared" si="12"/>
        <v/>
      </c>
      <c r="U27" s="158" t="str">
        <f t="shared" si="39"/>
        <v/>
      </c>
      <c r="V27" s="396" t="str">
        <f t="shared" si="29"/>
        <v/>
      </c>
      <c r="W27" s="156" t="str">
        <f t="shared" si="13"/>
        <v/>
      </c>
      <c r="X27" s="160">
        <f t="shared" si="14"/>
        <v>0</v>
      </c>
      <c r="Y27" s="274" t="s">
        <v>415</v>
      </c>
      <c r="Z27" s="745" t="str">
        <f>'MATERIAL DATA'!$Q51</f>
        <v>3.1.1 Pad</v>
      </c>
      <c r="AA27" s="768">
        <f t="shared" si="30"/>
        <v>0</v>
      </c>
      <c r="AB27" s="745"/>
      <c r="AC27" s="199" t="str">
        <f>'MATERIAL DATA'!$Q$25</f>
        <v>Other</v>
      </c>
      <c r="AD27" s="754">
        <f ca="1">SUMIF($E$12:$E$45,AC27,$O$12:$O$45)+SUMIF($E$12:$E$45,AC27,$P$12:$P$45)+SUMIF($E$12:$E$45,AC27,R$12:$R$45) +SUMIF($E$12:$E$45, AC27, $Q$12:$Q$43)</f>
        <v>0</v>
      </c>
      <c r="AE27" s="745"/>
      <c r="AF27" s="185"/>
      <c r="AG27" s="745"/>
      <c r="AH27" s="745"/>
      <c r="AI27" s="745"/>
      <c r="AJ27" s="745"/>
      <c r="AK27" s="745"/>
      <c r="AL27" s="745"/>
      <c r="AM27" s="745"/>
      <c r="AN27" s="745" t="s">
        <v>318</v>
      </c>
      <c r="AO27" s="745">
        <f t="shared" si="45"/>
        <v>0</v>
      </c>
      <c r="AP27" s="745"/>
      <c r="AQ27" s="745"/>
      <c r="AR27" s="745"/>
      <c r="AS27" s="745"/>
      <c r="AT27" s="745"/>
      <c r="AU27" s="185"/>
      <c r="AV27" s="185"/>
      <c r="AW27" s="745"/>
      <c r="AX27" s="745"/>
      <c r="AY27" s="743" t="s">
        <v>722</v>
      </c>
      <c r="AZ27" s="754" t="e" cm="1">
        <f t="array" ref="AZ27">SUMPRODUCT(SUMIF(H12:H43,New_Ext,S12:S43))+((E9/SUM(GIA_RN))*J9/1000)</f>
        <v>#DIV/0!</v>
      </c>
      <c r="BA27" s="745"/>
      <c r="BB27" s="745"/>
      <c r="BC27" s="793" t="s">
        <v>722</v>
      </c>
      <c r="BD27" s="185" t="e">
        <f>SUMIF(H12:H43, Retained, 'Scheme 1'!S12:S43) +((D9/SUM(GIA_RN))*J9/1000)</f>
        <v>#DIV/0!</v>
      </c>
      <c r="BE27" s="745"/>
      <c r="BF27" s="745"/>
      <c r="BG27" s="745"/>
      <c r="BH27" s="745"/>
      <c r="BI27" s="375"/>
      <c r="BJ27" s="745"/>
      <c r="BK27" s="209" t="str">
        <f t="shared" si="46"/>
        <v>ER</v>
      </c>
      <c r="BL27" s="209" t="str">
        <f t="shared" si="15"/>
        <v xml:space="preserve"> -  - </v>
      </c>
      <c r="BM27" s="745" t="str" cm="1">
        <f t="array" ref="BM27">_xlfn.IFS(OR(AND(TYPOLOGY &lt;&gt; "Bridge", B27="concrete",D27&lt;&gt;"Reinforced - 150mm hollow core slab"),C27="Concrete_EPD",),"Reinforcement",(OR(AND(TYPOLOGY="Bridge",B27="concrete",D27&lt;&gt;"Reinforced - 150mm hollow core slab"),C27="Concrete_EPD",)),"Bridge_Reinforcement",TRUE, "No_Reinforcement")</f>
        <v>No_Reinforcement</v>
      </c>
      <c r="BN27" s="186" t="e">
        <f>_xlfn.XLOOKUP($BL27,'LIFECYCLE MATERIAL DATA'!$A$5:$A$104,'LIFECYCLE MATERIAL DATA'!$D$5:$D$104,)</f>
        <v>#N/A</v>
      </c>
      <c r="BO27" s="186">
        <f>IFERROR(IF(M27&lt;&gt;0,_xlfn.XLOOKUP(M27,'Custom Data'!S16:S45,'Custom Data'!T16:T45,,-1),0),0)</f>
        <v>0</v>
      </c>
      <c r="BP27" s="186">
        <f t="shared" si="16"/>
        <v>0</v>
      </c>
      <c r="BQ27" s="846" t="str">
        <f t="shared" si="17"/>
        <v>ER</v>
      </c>
      <c r="BR27" s="745" t="str">
        <f>IFERROR(_xlfn.XLOOKUP($BL27,'LIFECYCLE MATERIAL DATA'!$A$5:$A$104,'LIFECYCLE MATERIAL DATA'!$I$5:$I$104,,)*($BQ27/1000)+_xlfn.XLOOKUP('Project Info'!$C$15,'LIFECYCLE MATERIAL DATA'!$A$5:$A$104,'LIFECYCLE MATERIAL DATA'!$I$5:$I$104,,)*($BP27/1000),"")</f>
        <v/>
      </c>
      <c r="BS27" s="745" t="str">
        <f>IFERROR(_xlfn.XLOOKUP($BL27,'LIFECYCLE MATERIAL DATA'!$A$5:$A$104, 'LIFECYCLE MATERIAL DATA'!$J$5:$J$104,,)*($BQ27/1000)+_xlfn.XLOOKUP('Project Info'!$C$15,'LIFECYCLE MATERIAL DATA'!$A$5:$A$104,'LIFECYCLE MATERIAL DATA'!$J$5:$J$104,,)*($BP27/1000),"")</f>
        <v/>
      </c>
      <c r="BT27" s="745" t="str">
        <f>IFERROR(_xlfn.XLOOKUP($BL27,'LIFECYCLE MATERIAL DATA'!$A$5:$A$104, 'LIFECYCLE MATERIAL DATA'!$K$5:$K$104,,)*($BQ27/1000),"")</f>
        <v/>
      </c>
      <c r="BU27" s="185" t="str">
        <f>IFERROR(_xlfn.XLOOKUP($BL27,'LIFECYCLE MATERIAL DATA'!$A$5:$A$104,'LIFECYCLE MATERIAL DATA'!$L$5:$L$104,,)*($BQ27/1000)+_xlfn.XLOOKUP('Project Info'!$C$15,'LIFECYCLE MATERIAL DATA'!$A$5:$A$104,'LIFECYCLE MATERIAL DATA'!$L$5:$L$104,,)*($BP27/1000),"")</f>
        <v/>
      </c>
      <c r="BV27" s="745" t="str">
        <f t="shared" si="31"/>
        <v/>
      </c>
      <c r="BW27" s="745" t="str">
        <f>IF($K27='MATERIAL DATA'!$O$5,$L27, IF($K27='MATERIAL DATA'!$O$6,$L27/(1000*'Scheme 1'!$BN27),""))</f>
        <v/>
      </c>
      <c r="BX27" s="745" t="str">
        <f>IFERROR(((_xlfn.XLOOKUP($BL27,'LIFECYCLE MATERIAL DATA'!$A$5:$A$104,'LIFECYCLE MATERIAL DATA'!$F$5:$F$104,,))*$BQ27/1000+_xlfn.XLOOKUP('Project Info'!$C$15,'LIFECYCLE MATERIAL DATA'!$A$5:$A$104,'LIFECYCLE MATERIAL DATA'!$F$5:$F$104,,)*$BP27/1000),"")</f>
        <v/>
      </c>
      <c r="BY27" s="771" t="str">
        <f>IFERROR((_xlfn.XLOOKUP($BL27,'LIFECYCLE MATERIAL DATA'!$A$5:$A$104,'LIFECYCLE MATERIAL DATA'!$G$5:$G$104,,)*$BQ27/1000++_xlfn.XLOOKUP('Project Info'!$C$15,'LIFECYCLE MATERIAL DATA'!$A$5:$A$104,'LIFECYCLE MATERIAL DATA'!$G$5:$G$104,,)*$BP27/1000),"")</f>
        <v/>
      </c>
      <c r="BZ27" s="745" t="str">
        <f>IFERROR(_xlfn.XLOOKUP('Scheme 1'!$BL27,'LIFECYCLE MATERIAL DATA'!$A$5:$A$104,'LIFECYCLE MATERIAL DATA'!$H$5:$H$104,,)*SUM($BX27+$BY27+$CB27+$CC27), "")</f>
        <v/>
      </c>
      <c r="CA27" s="185"/>
      <c r="CB27" s="743" t="str">
        <f>IFERROR((_xlfn.XLOOKUP($BL27,'LIFECYCLE MATERIAL DATA'!$A$5:$A$104, 'LIFECYCLE MATERIAL DATA'!$M$5:$M$104)*$BQ27/1000++_xlfn.XLOOKUP('Project Info'!$C$15,'LIFECYCLE MATERIAL DATA'!$A$5:$A$104,'LIFECYCLE MATERIAL DATA'!$M$5:$M$104)*$BP27/1000),"")</f>
        <v/>
      </c>
      <c r="CC27" s="745">
        <f>IFERROR(IF(OR($B27="Timber",$C27="Timber_EPD", $C27="Bamboo"),_xlfn.XLOOKUP($BL27,'LIFECYCLE MATERIAL DATA Master'!$A$5:$A$104,'LIFECYCLE MATERIAL DATA Master'!$E$5:$E$104,,)*$BQ27,0),"")/1000</f>
        <v>0</v>
      </c>
      <c r="CD27" s="185" t="str">
        <f>IFERROR((_xlfn.XLOOKUP($BL27,'LIFECYCLE MATERIAL DATA'!$A$5:$A$104,'LIFECYCLE MATERIAL DATA'!$N$5:$N$104,,)*$BQ27/1000++_xlfn.XLOOKUP('Project Info'!$C$15,'LIFECYCLE MATERIAL DATA'!$A$5:$A$104,'LIFECYCLE MATERIAL DATA'!$N$5:$N$104,,)*$BP27/1000),"")</f>
        <v/>
      </c>
      <c r="CE27" s="209"/>
      <c r="CF27" s="209"/>
      <c r="CG27" s="209"/>
      <c r="CH27" s="772">
        <f>IFERROR(1+_xlfn.XLOOKUP($BL27,'LIFECYCLE MATERIAL DATA'!$A$5:$A$104,'LIFECYCLE MATERIAL DATA'!$H$5:$H$104,,),0)</f>
        <v>0</v>
      </c>
      <c r="CI27" s="765">
        <f>IFERROR(IF($G27&lt;=DESIGN_LIFE,(ROUNDUP((DESIGN_LIFE/$G27)-1,0)),0),0)</f>
        <v>0</v>
      </c>
      <c r="CJ27" s="773">
        <f t="shared" si="19"/>
        <v>0</v>
      </c>
      <c r="CK27" s="774">
        <f t="shared" si="20"/>
        <v>0</v>
      </c>
      <c r="CL27" s="767">
        <f t="shared" si="32"/>
        <v>0</v>
      </c>
      <c r="CM27" s="775">
        <f t="shared" si="33"/>
        <v>0</v>
      </c>
      <c r="CN27" s="769">
        <v>0</v>
      </c>
      <c r="CO27" s="745">
        <f t="shared" si="21"/>
        <v>0</v>
      </c>
      <c r="CP27" s="745">
        <f t="shared" si="21"/>
        <v>0</v>
      </c>
      <c r="CQ27" s="745">
        <f t="shared" ref="CQ27:DV27" si="95">IF(CQ$11&gt;=DESIGN_LIFE,CP27,IF(AND(CQ$11&gt;0,$CK27&lt;&gt;0),IF(INT((CQ$11)/(DESIGN_LIFE/$CK27))=((CQ$11)/(DESIGN_LIFE/$CK27)),$CM27+CP27,CP27),CP27))</f>
        <v>0</v>
      </c>
      <c r="CR27" s="745">
        <f t="shared" si="95"/>
        <v>0</v>
      </c>
      <c r="CS27" s="745">
        <f t="shared" si="95"/>
        <v>0</v>
      </c>
      <c r="CT27" s="745">
        <f t="shared" si="95"/>
        <v>0</v>
      </c>
      <c r="CU27" s="745">
        <f t="shared" si="95"/>
        <v>0</v>
      </c>
      <c r="CV27" s="745">
        <f t="shared" si="95"/>
        <v>0</v>
      </c>
      <c r="CW27" s="745">
        <f t="shared" si="95"/>
        <v>0</v>
      </c>
      <c r="CX27" s="745">
        <f t="shared" si="95"/>
        <v>0</v>
      </c>
      <c r="CY27" s="745">
        <f t="shared" si="95"/>
        <v>0</v>
      </c>
      <c r="CZ27" s="745">
        <f t="shared" si="95"/>
        <v>0</v>
      </c>
      <c r="DA27" s="745">
        <f t="shared" si="95"/>
        <v>0</v>
      </c>
      <c r="DB27" s="745">
        <f t="shared" si="95"/>
        <v>0</v>
      </c>
      <c r="DC27" s="745">
        <f t="shared" si="95"/>
        <v>0</v>
      </c>
      <c r="DD27" s="745">
        <f t="shared" si="95"/>
        <v>0</v>
      </c>
      <c r="DE27" s="745">
        <f t="shared" si="95"/>
        <v>0</v>
      </c>
      <c r="DF27" s="745">
        <f t="shared" si="95"/>
        <v>0</v>
      </c>
      <c r="DG27" s="745">
        <f t="shared" si="95"/>
        <v>0</v>
      </c>
      <c r="DH27" s="745">
        <f t="shared" si="95"/>
        <v>0</v>
      </c>
      <c r="DI27" s="745">
        <f t="shared" si="95"/>
        <v>0</v>
      </c>
      <c r="DJ27" s="745">
        <f t="shared" si="95"/>
        <v>0</v>
      </c>
      <c r="DK27" s="745">
        <f t="shared" si="95"/>
        <v>0</v>
      </c>
      <c r="DL27" s="745">
        <f t="shared" si="95"/>
        <v>0</v>
      </c>
      <c r="DM27" s="745">
        <f t="shared" si="95"/>
        <v>0</v>
      </c>
      <c r="DN27" s="745">
        <f t="shared" si="95"/>
        <v>0</v>
      </c>
      <c r="DO27" s="745">
        <f t="shared" si="95"/>
        <v>0</v>
      </c>
      <c r="DP27" s="745">
        <f t="shared" si="95"/>
        <v>0</v>
      </c>
      <c r="DQ27" s="745">
        <f t="shared" si="95"/>
        <v>0</v>
      </c>
      <c r="DR27" s="745">
        <f t="shared" si="95"/>
        <v>0</v>
      </c>
      <c r="DS27" s="745">
        <f t="shared" si="95"/>
        <v>0</v>
      </c>
      <c r="DT27" s="745">
        <f t="shared" si="95"/>
        <v>0</v>
      </c>
      <c r="DU27" s="745">
        <f t="shared" si="95"/>
        <v>0</v>
      </c>
      <c r="DV27" s="745">
        <f t="shared" si="95"/>
        <v>0</v>
      </c>
      <c r="DW27" s="745">
        <f t="shared" ref="DW27:FB27" si="96">IF(DW$11&gt;=DESIGN_LIFE,DV27,IF(AND(DW$11&gt;0,$CK27&lt;&gt;0),IF(INT((DW$11)/(DESIGN_LIFE/$CK27))=((DW$11)/(DESIGN_LIFE/$CK27)),$CM27+DV27,DV27),DV27))</f>
        <v>0</v>
      </c>
      <c r="DX27" s="745">
        <f t="shared" si="96"/>
        <v>0</v>
      </c>
      <c r="DY27" s="745">
        <f t="shared" si="96"/>
        <v>0</v>
      </c>
      <c r="DZ27" s="745">
        <f t="shared" si="96"/>
        <v>0</v>
      </c>
      <c r="EA27" s="745">
        <f t="shared" si="96"/>
        <v>0</v>
      </c>
      <c r="EB27" s="745">
        <f t="shared" si="96"/>
        <v>0</v>
      </c>
      <c r="EC27" s="745">
        <f t="shared" si="96"/>
        <v>0</v>
      </c>
      <c r="ED27" s="745">
        <f t="shared" si="96"/>
        <v>0</v>
      </c>
      <c r="EE27" s="745">
        <f t="shared" si="96"/>
        <v>0</v>
      </c>
      <c r="EF27" s="745">
        <f t="shared" si="96"/>
        <v>0</v>
      </c>
      <c r="EG27" s="745">
        <f t="shared" si="96"/>
        <v>0</v>
      </c>
      <c r="EH27" s="745">
        <f t="shared" si="96"/>
        <v>0</v>
      </c>
      <c r="EI27" s="745">
        <f t="shared" si="96"/>
        <v>0</v>
      </c>
      <c r="EJ27" s="745">
        <f t="shared" si="96"/>
        <v>0</v>
      </c>
      <c r="EK27" s="745">
        <f t="shared" si="96"/>
        <v>0</v>
      </c>
      <c r="EL27" s="745">
        <f t="shared" si="96"/>
        <v>0</v>
      </c>
      <c r="EM27" s="745">
        <f t="shared" si="96"/>
        <v>0</v>
      </c>
      <c r="EN27" s="745">
        <f t="shared" si="96"/>
        <v>0</v>
      </c>
      <c r="EO27" s="745">
        <f t="shared" si="96"/>
        <v>0</v>
      </c>
      <c r="EP27" s="745">
        <f t="shared" si="96"/>
        <v>0</v>
      </c>
      <c r="EQ27" s="745">
        <f t="shared" si="96"/>
        <v>0</v>
      </c>
      <c r="ER27" s="745">
        <f t="shared" si="96"/>
        <v>0</v>
      </c>
      <c r="ES27" s="745">
        <f t="shared" si="96"/>
        <v>0</v>
      </c>
      <c r="ET27" s="745">
        <f t="shared" si="96"/>
        <v>0</v>
      </c>
      <c r="EU27" s="745">
        <f t="shared" si="96"/>
        <v>0</v>
      </c>
      <c r="EV27" s="745">
        <f t="shared" si="96"/>
        <v>0</v>
      </c>
      <c r="EW27" s="745">
        <f t="shared" si="96"/>
        <v>0</v>
      </c>
      <c r="EX27" s="745">
        <f t="shared" si="96"/>
        <v>0</v>
      </c>
      <c r="EY27" s="745">
        <f t="shared" si="96"/>
        <v>0</v>
      </c>
      <c r="EZ27" s="745">
        <f t="shared" si="96"/>
        <v>0</v>
      </c>
      <c r="FA27" s="745">
        <f t="shared" si="96"/>
        <v>0</v>
      </c>
      <c r="FB27" s="745">
        <f t="shared" si="96"/>
        <v>0</v>
      </c>
      <c r="FC27" s="745">
        <f t="shared" ref="FC27:GH27" si="97">IF(FC$11&gt;=DESIGN_LIFE,FB27,IF(AND(FC$11&gt;0,$CK27&lt;&gt;0),IF(INT((FC$11)/(DESIGN_LIFE/$CK27))=((FC$11)/(DESIGN_LIFE/$CK27)),$CM27+FB27,FB27),FB27))</f>
        <v>0</v>
      </c>
      <c r="FD27" s="745">
        <f t="shared" si="97"/>
        <v>0</v>
      </c>
      <c r="FE27" s="745">
        <f t="shared" si="97"/>
        <v>0</v>
      </c>
      <c r="FF27" s="745">
        <f t="shared" si="97"/>
        <v>0</v>
      </c>
      <c r="FG27" s="745">
        <f t="shared" si="97"/>
        <v>0</v>
      </c>
      <c r="FH27" s="745">
        <f t="shared" si="97"/>
        <v>0</v>
      </c>
      <c r="FI27" s="745">
        <f t="shared" si="97"/>
        <v>0</v>
      </c>
      <c r="FJ27" s="745">
        <f t="shared" si="97"/>
        <v>0</v>
      </c>
      <c r="FK27" s="745">
        <f t="shared" si="97"/>
        <v>0</v>
      </c>
      <c r="FL27" s="745">
        <f t="shared" si="97"/>
        <v>0</v>
      </c>
      <c r="FM27" s="745">
        <f t="shared" si="97"/>
        <v>0</v>
      </c>
      <c r="FN27" s="745">
        <f t="shared" si="97"/>
        <v>0</v>
      </c>
      <c r="FO27" s="745">
        <f t="shared" si="97"/>
        <v>0</v>
      </c>
      <c r="FP27" s="745">
        <f t="shared" si="97"/>
        <v>0</v>
      </c>
      <c r="FQ27" s="745">
        <f t="shared" si="97"/>
        <v>0</v>
      </c>
      <c r="FR27" s="745">
        <f t="shared" si="97"/>
        <v>0</v>
      </c>
      <c r="FS27" s="745">
        <f t="shared" si="97"/>
        <v>0</v>
      </c>
      <c r="FT27" s="745">
        <f t="shared" si="97"/>
        <v>0</v>
      </c>
      <c r="FU27" s="745">
        <f t="shared" si="97"/>
        <v>0</v>
      </c>
      <c r="FV27" s="745">
        <f t="shared" si="97"/>
        <v>0</v>
      </c>
      <c r="FW27" s="745">
        <f t="shared" si="97"/>
        <v>0</v>
      </c>
      <c r="FX27" s="745">
        <f t="shared" si="97"/>
        <v>0</v>
      </c>
      <c r="FY27" s="745">
        <f t="shared" si="97"/>
        <v>0</v>
      </c>
      <c r="FZ27" s="745">
        <f t="shared" si="97"/>
        <v>0</v>
      </c>
      <c r="GA27" s="745">
        <f t="shared" si="97"/>
        <v>0</v>
      </c>
      <c r="GB27" s="745">
        <f t="shared" si="97"/>
        <v>0</v>
      </c>
      <c r="GC27" s="745">
        <f t="shared" si="97"/>
        <v>0</v>
      </c>
      <c r="GD27" s="745">
        <f t="shared" si="97"/>
        <v>0</v>
      </c>
      <c r="GE27" s="745">
        <f t="shared" si="97"/>
        <v>0</v>
      </c>
      <c r="GF27" s="745">
        <f t="shared" si="97"/>
        <v>0</v>
      </c>
      <c r="GG27" s="745">
        <f t="shared" si="97"/>
        <v>0</v>
      </c>
      <c r="GH27" s="745">
        <f t="shared" si="97"/>
        <v>0</v>
      </c>
      <c r="GI27" s="745">
        <f t="shared" ref="GI27:HG27" si="98">IF(GI$11&gt;=DESIGN_LIFE,GH27,IF(AND(GI$11&gt;0,$CK27&lt;&gt;0),IF(INT((GI$11)/(DESIGN_LIFE/$CK27))=((GI$11)/(DESIGN_LIFE/$CK27)),$CM27+GH27,GH27),GH27))</f>
        <v>0</v>
      </c>
      <c r="GJ27" s="745">
        <f t="shared" si="98"/>
        <v>0</v>
      </c>
      <c r="GK27" s="745">
        <f t="shared" si="98"/>
        <v>0</v>
      </c>
      <c r="GL27" s="745">
        <f t="shared" si="98"/>
        <v>0</v>
      </c>
      <c r="GM27" s="745">
        <f t="shared" si="98"/>
        <v>0</v>
      </c>
      <c r="GN27" s="745">
        <f t="shared" si="98"/>
        <v>0</v>
      </c>
      <c r="GO27" s="745">
        <f t="shared" si="98"/>
        <v>0</v>
      </c>
      <c r="GP27" s="745">
        <f t="shared" si="98"/>
        <v>0</v>
      </c>
      <c r="GQ27" s="745">
        <f t="shared" si="98"/>
        <v>0</v>
      </c>
      <c r="GR27" s="745">
        <f t="shared" si="98"/>
        <v>0</v>
      </c>
      <c r="GS27" s="745">
        <f t="shared" si="98"/>
        <v>0</v>
      </c>
      <c r="GT27" s="745">
        <f t="shared" si="98"/>
        <v>0</v>
      </c>
      <c r="GU27" s="745">
        <f t="shared" si="98"/>
        <v>0</v>
      </c>
      <c r="GV27" s="745">
        <f t="shared" si="98"/>
        <v>0</v>
      </c>
      <c r="GW27" s="745">
        <f t="shared" si="98"/>
        <v>0</v>
      </c>
      <c r="GX27" s="745">
        <f t="shared" si="98"/>
        <v>0</v>
      </c>
      <c r="GY27" s="745">
        <f t="shared" si="98"/>
        <v>0</v>
      </c>
      <c r="GZ27" s="745">
        <f t="shared" si="98"/>
        <v>0</v>
      </c>
      <c r="HA27" s="745">
        <f t="shared" si="98"/>
        <v>0</v>
      </c>
      <c r="HB27" s="745">
        <f t="shared" si="98"/>
        <v>0</v>
      </c>
      <c r="HC27" s="745">
        <f t="shared" si="98"/>
        <v>0</v>
      </c>
      <c r="HD27" s="745">
        <f t="shared" si="98"/>
        <v>0</v>
      </c>
      <c r="HE27" s="745">
        <f t="shared" si="98"/>
        <v>0</v>
      </c>
      <c r="HF27" s="745">
        <f t="shared" si="98"/>
        <v>0</v>
      </c>
      <c r="HG27" s="745">
        <f t="shared" si="98"/>
        <v>0</v>
      </c>
      <c r="HH27" s="185"/>
      <c r="HI27" s="745"/>
    </row>
    <row r="28" spans="1:217" ht="20.100000000000001" customHeight="1">
      <c r="A28" s="520" t="str">
        <f t="shared" si="10"/>
        <v>LST_STR_ELEMENT</v>
      </c>
      <c r="B28" s="357"/>
      <c r="C28" s="115"/>
      <c r="D28" s="116"/>
      <c r="E28" s="117"/>
      <c r="F28" s="116"/>
      <c r="G28" s="350" t="e">
        <f>IF(TYPOLOGY = "Bridge", _xlfn.XLOOKUP($E28, BRIDGE_STR_ELEMENT, 'MATERIAL DATA'!$R$36:$R$74,,), _xlfn.XLOOKUP($BL28, 'LIFECYCLE MATERIAL DATA'!$A$5:$A$104, 'LIFECYCLE MATERIAL DATA'!$Q$5:$Q$104,,))</f>
        <v>#N/A</v>
      </c>
      <c r="H28" s="630"/>
      <c r="I28" s="631"/>
      <c r="J28" s="736"/>
      <c r="K28" s="116"/>
      <c r="L28" s="95"/>
      <c r="M28" s="358"/>
      <c r="N28" s="156">
        <f t="shared" si="38"/>
        <v>0</v>
      </c>
      <c r="O28" s="157" t="str">
        <f t="shared" si="26"/>
        <v/>
      </c>
      <c r="P28" s="158" t="str">
        <f t="shared" si="27"/>
        <v/>
      </c>
      <c r="Q28" s="158" t="str" cm="1">
        <f t="array" ref="Q28">IFERROR(_xlfn.IFS(AND($I28 = "Yes", $J28 =1),(($BX28+$BU28)/($J28) + ($BY28+$BR28 +$BZ28)),AND($I28 = "Yes", $J28 &gt;1), (($BX28+$BU28)/($J28) + ($BY28*2 +$BZ28)) ), "")</f>
        <v/>
      </c>
      <c r="R28" s="158" t="str">
        <f t="shared" si="11"/>
        <v/>
      </c>
      <c r="S28" s="159">
        <f t="shared" si="28"/>
        <v>0</v>
      </c>
      <c r="T28" s="159" t="str">
        <f t="shared" si="12"/>
        <v/>
      </c>
      <c r="U28" s="158" t="str">
        <f t="shared" si="39"/>
        <v/>
      </c>
      <c r="V28" s="396" t="str">
        <f t="shared" si="29"/>
        <v/>
      </c>
      <c r="W28" s="156" t="str">
        <f t="shared" si="13"/>
        <v/>
      </c>
      <c r="X28" s="160">
        <f t="shared" si="14"/>
        <v>0</v>
      </c>
      <c r="Y28" s="274" t="s">
        <v>415</v>
      </c>
      <c r="Z28" s="745" t="str">
        <f>'MATERIAL DATA'!$Q52</f>
        <v>3.2.1 Pile Cap</v>
      </c>
      <c r="AA28" s="768">
        <f t="shared" si="30"/>
        <v>0</v>
      </c>
      <c r="AB28" s="745"/>
      <c r="AC28" s="199" t="str">
        <f>'MATERIAL DATA'!$Q$26</f>
        <v>1.1 Excavation-Foundation</v>
      </c>
      <c r="AD28" s="754">
        <f>$N$44</f>
        <v>0</v>
      </c>
      <c r="AE28" s="745"/>
      <c r="AF28" s="185"/>
      <c r="AG28" s="745"/>
      <c r="AH28" s="745"/>
      <c r="AI28" s="745"/>
      <c r="AJ28" s="745"/>
      <c r="AK28" s="745"/>
      <c r="AL28" s="745"/>
      <c r="AM28" s="745"/>
      <c r="AN28" s="745" t="s">
        <v>319</v>
      </c>
      <c r="AO28" s="745">
        <f t="shared" si="45"/>
        <v>0</v>
      </c>
      <c r="AP28" s="745"/>
      <c r="AQ28" s="745"/>
      <c r="AR28" s="745"/>
      <c r="AS28" s="745"/>
      <c r="AT28" s="745"/>
      <c r="AU28" s="185" t="s">
        <v>723</v>
      </c>
      <c r="AV28" s="779" t="e">
        <f>AZ27*0.5</f>
        <v>#DIV/0!</v>
      </c>
      <c r="AW28" s="745"/>
      <c r="AX28" s="745"/>
      <c r="AY28" s="185" t="s">
        <v>733</v>
      </c>
      <c r="AZ28" s="754" t="str" cm="1">
        <f t="array" ref="AZ28">IFERROR(SUMPRODUCT(SUMIF(H12:H43,New_Ext,T12:T43)) + SUMPRODUCT(SUMIF(H12:H43,New_Ext,U12:U43)) + SUMPRODUCT(SUMIF(H12:H43,New_Ext,V12:V43))  + ((E9/SUM(GIA_RN))*V48), "")</f>
        <v/>
      </c>
      <c r="BA28" s="745"/>
      <c r="BB28" s="745"/>
      <c r="BC28" s="745" t="s">
        <v>733</v>
      </c>
      <c r="BD28" s="185" t="e">
        <f>SUMIF(H12:H43, Retained, T12:T43) +  SUMIF(H12:H43, Retained, U12:U43) + SUMIF(H12:H43, Retained,V12:V43) + ((D9/SUM(GIA_RN))*V48)</f>
        <v>#DIV/0!</v>
      </c>
      <c r="BE28" s="745"/>
      <c r="BF28" s="745"/>
      <c r="BG28" s="745"/>
      <c r="BH28" s="745"/>
      <c r="BI28" s="375"/>
      <c r="BJ28" s="745"/>
      <c r="BK28" s="209" t="str">
        <f t="shared" si="46"/>
        <v>ER</v>
      </c>
      <c r="BL28" s="209" t="str">
        <f t="shared" si="15"/>
        <v xml:space="preserve"> -  - </v>
      </c>
      <c r="BM28" s="745" t="str" cm="1">
        <f t="array" ref="BM28">_xlfn.IFS(OR(AND(TYPOLOGY &lt;&gt; "Bridge", B28="concrete",D28&lt;&gt;"Reinforced - 150mm hollow core slab"),C28="Concrete_EPD",),"Reinforcement",(OR(AND(TYPOLOGY="Bridge",B28="concrete",D28&lt;&gt;"Reinforced - 150mm hollow core slab"),C28="Concrete_EPD",)),"Bridge_Reinforcement",TRUE, "No_Reinforcement")</f>
        <v>No_Reinforcement</v>
      </c>
      <c r="BN28" s="186" t="e">
        <f>_xlfn.XLOOKUP($BL28,'LIFECYCLE MATERIAL DATA'!$A$5:$A$104,'LIFECYCLE MATERIAL DATA'!$D$5:$D$104,)</f>
        <v>#N/A</v>
      </c>
      <c r="BO28" s="186">
        <f>IFERROR(IF(M28&lt;&gt;0,_xlfn.XLOOKUP(M28,'Custom Data'!S16:S45,'Custom Data'!T16:T45,,-1),0),0)</f>
        <v>0</v>
      </c>
      <c r="BP28" s="186">
        <f t="shared" si="16"/>
        <v>0</v>
      </c>
      <c r="BQ28" s="846" t="str">
        <f t="shared" si="17"/>
        <v>ER</v>
      </c>
      <c r="BR28" s="745" t="str">
        <f>IFERROR(_xlfn.XLOOKUP($BL28,'LIFECYCLE MATERIAL DATA'!$A$5:$A$104,'LIFECYCLE MATERIAL DATA'!$I$5:$I$104,,)*($BQ28/1000)+_xlfn.XLOOKUP('Project Info'!$C$15,'LIFECYCLE MATERIAL DATA'!$A$5:$A$104,'LIFECYCLE MATERIAL DATA'!$I$5:$I$104,,)*($BP28/1000),"")</f>
        <v/>
      </c>
      <c r="BS28" s="745" t="str">
        <f>IFERROR(_xlfn.XLOOKUP($BL28,'LIFECYCLE MATERIAL DATA'!$A$5:$A$104, 'LIFECYCLE MATERIAL DATA'!$J$5:$J$104,,)*($BQ28/1000)+_xlfn.XLOOKUP('Project Info'!$C$15,'LIFECYCLE MATERIAL DATA'!$A$5:$A$104,'LIFECYCLE MATERIAL DATA'!$J$5:$J$104,,)*($BP28/1000),"")</f>
        <v/>
      </c>
      <c r="BT28" s="745" t="str">
        <f>IFERROR(_xlfn.XLOOKUP($BL28,'LIFECYCLE MATERIAL DATA'!$A$5:$A$104, 'LIFECYCLE MATERIAL DATA'!$K$5:$K$104,,)*($BQ28/1000),"")</f>
        <v/>
      </c>
      <c r="BU28" s="185" t="str">
        <f>IFERROR(_xlfn.XLOOKUP($BL28,'LIFECYCLE MATERIAL DATA'!$A$5:$A$104,'LIFECYCLE MATERIAL DATA'!$L$5:$L$104,,)*($BQ28/1000)+_xlfn.XLOOKUP('Project Info'!$C$15,'LIFECYCLE MATERIAL DATA'!$A$5:$A$104,'LIFECYCLE MATERIAL DATA'!$L$5:$L$104,,)*($BP28/1000),"")</f>
        <v/>
      </c>
      <c r="BV28" s="745" t="str">
        <f t="shared" si="31"/>
        <v/>
      </c>
      <c r="BW28" s="745" t="str">
        <f>IF($K28='MATERIAL DATA'!$O$5,$L28, IF($K28='MATERIAL DATA'!$O$6,$L28/(1000*'Scheme 1'!$BN28),""))</f>
        <v/>
      </c>
      <c r="BX28" s="745" t="str">
        <f>IFERROR(((_xlfn.XLOOKUP($BL28,'LIFECYCLE MATERIAL DATA'!$A$5:$A$104,'LIFECYCLE MATERIAL DATA'!$F$5:$F$104,,))*$BQ28/1000+_xlfn.XLOOKUP('Project Info'!$C$15,'LIFECYCLE MATERIAL DATA'!$A$5:$A$104,'LIFECYCLE MATERIAL DATA'!$F$5:$F$104,,)*$BP28/1000),"")</f>
        <v/>
      </c>
      <c r="BY28" s="771" t="str">
        <f>IFERROR((_xlfn.XLOOKUP($BL28,'LIFECYCLE MATERIAL DATA'!$A$5:$A$104,'LIFECYCLE MATERIAL DATA'!$G$5:$G$104,,)*$BQ28/1000++_xlfn.XLOOKUP('Project Info'!$C$15,'LIFECYCLE MATERIAL DATA'!$A$5:$A$104,'LIFECYCLE MATERIAL DATA'!$G$5:$G$104,,)*$BP28/1000),"")</f>
        <v/>
      </c>
      <c r="BZ28" s="745" t="str">
        <f>IFERROR(_xlfn.XLOOKUP('Scheme 1'!$BL28,'LIFECYCLE MATERIAL DATA'!$A$5:$A$104,'LIFECYCLE MATERIAL DATA'!$H$5:$H$104,,)*SUM($BX28+$BY28+$CB28+$CC28), "")</f>
        <v/>
      </c>
      <c r="CA28" s="185"/>
      <c r="CB28" s="743" t="str">
        <f>IFERROR((_xlfn.XLOOKUP($BL28,'LIFECYCLE MATERIAL DATA'!$A$5:$A$104, 'LIFECYCLE MATERIAL DATA'!$M$5:$M$104)*$BQ28/1000++_xlfn.XLOOKUP('Project Info'!$C$15,'LIFECYCLE MATERIAL DATA'!$A$5:$A$104,'LIFECYCLE MATERIAL DATA'!$M$5:$M$104)*$BP28/1000),"")</f>
        <v/>
      </c>
      <c r="CC28" s="745">
        <f>IFERROR(IF(OR($B28="Timber",$C28="Timber_EPD", $C28="Bamboo"),_xlfn.XLOOKUP($BL28,'LIFECYCLE MATERIAL DATA Master'!$A$5:$A$104,'LIFECYCLE MATERIAL DATA Master'!$E$5:$E$104,,)*$BQ28,0),"")/1000</f>
        <v>0</v>
      </c>
      <c r="CD28" s="185" t="str">
        <f>IFERROR((_xlfn.XLOOKUP($BL28,'LIFECYCLE MATERIAL DATA'!$A$5:$A$104,'LIFECYCLE MATERIAL DATA'!$N$5:$N$104,,)*$BQ28/1000++_xlfn.XLOOKUP('Project Info'!$C$15,'LIFECYCLE MATERIAL DATA'!$A$5:$A$104,'LIFECYCLE MATERIAL DATA'!$N$5:$N$104,,)*$BP28/1000),"")</f>
        <v/>
      </c>
      <c r="CE28" s="209"/>
      <c r="CF28" s="209"/>
      <c r="CG28" s="209"/>
      <c r="CH28" s="772">
        <f>IFERROR(1+_xlfn.XLOOKUP($BL28,'LIFECYCLE MATERIAL DATA'!$A$5:$A$104,'LIFECYCLE MATERIAL DATA'!$H$5:$H$104,,),0)</f>
        <v>0</v>
      </c>
      <c r="CI28" s="765">
        <f t="shared" si="18"/>
        <v>0</v>
      </c>
      <c r="CJ28" s="773">
        <f t="shared" si="19"/>
        <v>0</v>
      </c>
      <c r="CK28" s="774">
        <f t="shared" si="20"/>
        <v>0</v>
      </c>
      <c r="CL28" s="767">
        <f t="shared" si="32"/>
        <v>0</v>
      </c>
      <c r="CM28" s="775">
        <f t="shared" si="33"/>
        <v>0</v>
      </c>
      <c r="CN28" s="769">
        <v>0</v>
      </c>
      <c r="CO28" s="745">
        <f t="shared" si="21"/>
        <v>0</v>
      </c>
      <c r="CP28" s="745">
        <f t="shared" si="21"/>
        <v>0</v>
      </c>
      <c r="CQ28" s="745">
        <f t="shared" ref="CQ28:DV28" si="99">IF(CQ$11&gt;=DESIGN_LIFE,CP28,IF(AND(CQ$11&gt;0,$CK28&lt;&gt;0),IF(INT((CQ$11)/(DESIGN_LIFE/$CK28))=((CQ$11)/(DESIGN_LIFE/$CK28)),$CM28+CP28,CP28),CP28))</f>
        <v>0</v>
      </c>
      <c r="CR28" s="745">
        <f t="shared" si="99"/>
        <v>0</v>
      </c>
      <c r="CS28" s="745">
        <f t="shared" si="99"/>
        <v>0</v>
      </c>
      <c r="CT28" s="745">
        <f t="shared" si="99"/>
        <v>0</v>
      </c>
      <c r="CU28" s="745">
        <f t="shared" si="99"/>
        <v>0</v>
      </c>
      <c r="CV28" s="745">
        <f t="shared" si="99"/>
        <v>0</v>
      </c>
      <c r="CW28" s="745">
        <f t="shared" si="99"/>
        <v>0</v>
      </c>
      <c r="CX28" s="745">
        <f t="shared" si="99"/>
        <v>0</v>
      </c>
      <c r="CY28" s="745">
        <f t="shared" si="99"/>
        <v>0</v>
      </c>
      <c r="CZ28" s="745">
        <f t="shared" si="99"/>
        <v>0</v>
      </c>
      <c r="DA28" s="745">
        <f t="shared" si="99"/>
        <v>0</v>
      </c>
      <c r="DB28" s="745">
        <f t="shared" si="99"/>
        <v>0</v>
      </c>
      <c r="DC28" s="745">
        <f t="shared" si="99"/>
        <v>0</v>
      </c>
      <c r="DD28" s="745">
        <f t="shared" si="99"/>
        <v>0</v>
      </c>
      <c r="DE28" s="745">
        <f t="shared" si="99"/>
        <v>0</v>
      </c>
      <c r="DF28" s="745">
        <f t="shared" si="99"/>
        <v>0</v>
      </c>
      <c r="DG28" s="745">
        <f t="shared" si="99"/>
        <v>0</v>
      </c>
      <c r="DH28" s="745">
        <f t="shared" si="99"/>
        <v>0</v>
      </c>
      <c r="DI28" s="745">
        <f t="shared" si="99"/>
        <v>0</v>
      </c>
      <c r="DJ28" s="745">
        <f t="shared" si="99"/>
        <v>0</v>
      </c>
      <c r="DK28" s="745">
        <f t="shared" si="99"/>
        <v>0</v>
      </c>
      <c r="DL28" s="745">
        <f t="shared" si="99"/>
        <v>0</v>
      </c>
      <c r="DM28" s="745">
        <f t="shared" si="99"/>
        <v>0</v>
      </c>
      <c r="DN28" s="745">
        <f t="shared" si="99"/>
        <v>0</v>
      </c>
      <c r="DO28" s="745">
        <f t="shared" si="99"/>
        <v>0</v>
      </c>
      <c r="DP28" s="745">
        <f t="shared" si="99"/>
        <v>0</v>
      </c>
      <c r="DQ28" s="745">
        <f t="shared" si="99"/>
        <v>0</v>
      </c>
      <c r="DR28" s="745">
        <f t="shared" si="99"/>
        <v>0</v>
      </c>
      <c r="DS28" s="745">
        <f t="shared" si="99"/>
        <v>0</v>
      </c>
      <c r="DT28" s="745">
        <f t="shared" si="99"/>
        <v>0</v>
      </c>
      <c r="DU28" s="745">
        <f t="shared" si="99"/>
        <v>0</v>
      </c>
      <c r="DV28" s="745">
        <f t="shared" si="99"/>
        <v>0</v>
      </c>
      <c r="DW28" s="745">
        <f t="shared" ref="DW28:FB28" si="100">IF(DW$11&gt;=DESIGN_LIFE,DV28,IF(AND(DW$11&gt;0,$CK28&lt;&gt;0),IF(INT((DW$11)/(DESIGN_LIFE/$CK28))=((DW$11)/(DESIGN_LIFE/$CK28)),$CM28+DV28,DV28),DV28))</f>
        <v>0</v>
      </c>
      <c r="DX28" s="745">
        <f t="shared" si="100"/>
        <v>0</v>
      </c>
      <c r="DY28" s="745">
        <f t="shared" si="100"/>
        <v>0</v>
      </c>
      <c r="DZ28" s="745">
        <f t="shared" si="100"/>
        <v>0</v>
      </c>
      <c r="EA28" s="745">
        <f t="shared" si="100"/>
        <v>0</v>
      </c>
      <c r="EB28" s="745">
        <f t="shared" si="100"/>
        <v>0</v>
      </c>
      <c r="EC28" s="745">
        <f t="shared" si="100"/>
        <v>0</v>
      </c>
      <c r="ED28" s="745">
        <f t="shared" si="100"/>
        <v>0</v>
      </c>
      <c r="EE28" s="745">
        <f t="shared" si="100"/>
        <v>0</v>
      </c>
      <c r="EF28" s="745">
        <f t="shared" si="100"/>
        <v>0</v>
      </c>
      <c r="EG28" s="745">
        <f t="shared" si="100"/>
        <v>0</v>
      </c>
      <c r="EH28" s="745">
        <f t="shared" si="100"/>
        <v>0</v>
      </c>
      <c r="EI28" s="745">
        <f t="shared" si="100"/>
        <v>0</v>
      </c>
      <c r="EJ28" s="745">
        <f t="shared" si="100"/>
        <v>0</v>
      </c>
      <c r="EK28" s="745">
        <f t="shared" si="100"/>
        <v>0</v>
      </c>
      <c r="EL28" s="745">
        <f t="shared" si="100"/>
        <v>0</v>
      </c>
      <c r="EM28" s="745">
        <f t="shared" si="100"/>
        <v>0</v>
      </c>
      <c r="EN28" s="745">
        <f t="shared" si="100"/>
        <v>0</v>
      </c>
      <c r="EO28" s="745">
        <f t="shared" si="100"/>
        <v>0</v>
      </c>
      <c r="EP28" s="745">
        <f t="shared" si="100"/>
        <v>0</v>
      </c>
      <c r="EQ28" s="745">
        <f t="shared" si="100"/>
        <v>0</v>
      </c>
      <c r="ER28" s="745">
        <f t="shared" si="100"/>
        <v>0</v>
      </c>
      <c r="ES28" s="745">
        <f t="shared" si="100"/>
        <v>0</v>
      </c>
      <c r="ET28" s="745">
        <f t="shared" si="100"/>
        <v>0</v>
      </c>
      <c r="EU28" s="745">
        <f t="shared" si="100"/>
        <v>0</v>
      </c>
      <c r="EV28" s="745">
        <f t="shared" si="100"/>
        <v>0</v>
      </c>
      <c r="EW28" s="745">
        <f t="shared" si="100"/>
        <v>0</v>
      </c>
      <c r="EX28" s="745">
        <f t="shared" si="100"/>
        <v>0</v>
      </c>
      <c r="EY28" s="745">
        <f t="shared" si="100"/>
        <v>0</v>
      </c>
      <c r="EZ28" s="745">
        <f t="shared" si="100"/>
        <v>0</v>
      </c>
      <c r="FA28" s="745">
        <f t="shared" si="100"/>
        <v>0</v>
      </c>
      <c r="FB28" s="745">
        <f t="shared" si="100"/>
        <v>0</v>
      </c>
      <c r="FC28" s="745">
        <f t="shared" ref="FC28:GH28" si="101">IF(FC$11&gt;=DESIGN_LIFE,FB28,IF(AND(FC$11&gt;0,$CK28&lt;&gt;0),IF(INT((FC$11)/(DESIGN_LIFE/$CK28))=((FC$11)/(DESIGN_LIFE/$CK28)),$CM28+FB28,FB28),FB28))</f>
        <v>0</v>
      </c>
      <c r="FD28" s="745">
        <f t="shared" si="101"/>
        <v>0</v>
      </c>
      <c r="FE28" s="745">
        <f t="shared" si="101"/>
        <v>0</v>
      </c>
      <c r="FF28" s="745">
        <f t="shared" si="101"/>
        <v>0</v>
      </c>
      <c r="FG28" s="745">
        <f t="shared" si="101"/>
        <v>0</v>
      </c>
      <c r="FH28" s="745">
        <f t="shared" si="101"/>
        <v>0</v>
      </c>
      <c r="FI28" s="745">
        <f t="shared" si="101"/>
        <v>0</v>
      </c>
      <c r="FJ28" s="745">
        <f t="shared" si="101"/>
        <v>0</v>
      </c>
      <c r="FK28" s="745">
        <f t="shared" si="101"/>
        <v>0</v>
      </c>
      <c r="FL28" s="745">
        <f t="shared" si="101"/>
        <v>0</v>
      </c>
      <c r="FM28" s="745">
        <f t="shared" si="101"/>
        <v>0</v>
      </c>
      <c r="FN28" s="745">
        <f t="shared" si="101"/>
        <v>0</v>
      </c>
      <c r="FO28" s="745">
        <f t="shared" si="101"/>
        <v>0</v>
      </c>
      <c r="FP28" s="745">
        <f t="shared" si="101"/>
        <v>0</v>
      </c>
      <c r="FQ28" s="745">
        <f t="shared" si="101"/>
        <v>0</v>
      </c>
      <c r="FR28" s="745">
        <f t="shared" si="101"/>
        <v>0</v>
      </c>
      <c r="FS28" s="745">
        <f t="shared" si="101"/>
        <v>0</v>
      </c>
      <c r="FT28" s="745">
        <f t="shared" si="101"/>
        <v>0</v>
      </c>
      <c r="FU28" s="745">
        <f t="shared" si="101"/>
        <v>0</v>
      </c>
      <c r="FV28" s="745">
        <f t="shared" si="101"/>
        <v>0</v>
      </c>
      <c r="FW28" s="745">
        <f t="shared" si="101"/>
        <v>0</v>
      </c>
      <c r="FX28" s="745">
        <f t="shared" si="101"/>
        <v>0</v>
      </c>
      <c r="FY28" s="745">
        <f t="shared" si="101"/>
        <v>0</v>
      </c>
      <c r="FZ28" s="745">
        <f t="shared" si="101"/>
        <v>0</v>
      </c>
      <c r="GA28" s="745">
        <f t="shared" si="101"/>
        <v>0</v>
      </c>
      <c r="GB28" s="745">
        <f t="shared" si="101"/>
        <v>0</v>
      </c>
      <c r="GC28" s="745">
        <f t="shared" si="101"/>
        <v>0</v>
      </c>
      <c r="GD28" s="745">
        <f t="shared" si="101"/>
        <v>0</v>
      </c>
      <c r="GE28" s="745">
        <f t="shared" si="101"/>
        <v>0</v>
      </c>
      <c r="GF28" s="745">
        <f t="shared" si="101"/>
        <v>0</v>
      </c>
      <c r="GG28" s="745">
        <f t="shared" si="101"/>
        <v>0</v>
      </c>
      <c r="GH28" s="745">
        <f t="shared" si="101"/>
        <v>0</v>
      </c>
      <c r="GI28" s="745">
        <f t="shared" ref="GI28:HG28" si="102">IF(GI$11&gt;=DESIGN_LIFE,GH28,IF(AND(GI$11&gt;0,$CK28&lt;&gt;0),IF(INT((GI$11)/(DESIGN_LIFE/$CK28))=((GI$11)/(DESIGN_LIFE/$CK28)),$CM28+GH28,GH28),GH28))</f>
        <v>0</v>
      </c>
      <c r="GJ28" s="745">
        <f t="shared" si="102"/>
        <v>0</v>
      </c>
      <c r="GK28" s="745">
        <f t="shared" si="102"/>
        <v>0</v>
      </c>
      <c r="GL28" s="745">
        <f t="shared" si="102"/>
        <v>0</v>
      </c>
      <c r="GM28" s="745">
        <f t="shared" si="102"/>
        <v>0</v>
      </c>
      <c r="GN28" s="745">
        <f t="shared" si="102"/>
        <v>0</v>
      </c>
      <c r="GO28" s="745">
        <f t="shared" si="102"/>
        <v>0</v>
      </c>
      <c r="GP28" s="745">
        <f t="shared" si="102"/>
        <v>0</v>
      </c>
      <c r="GQ28" s="745">
        <f t="shared" si="102"/>
        <v>0</v>
      </c>
      <c r="GR28" s="745">
        <f t="shared" si="102"/>
        <v>0</v>
      </c>
      <c r="GS28" s="745">
        <f t="shared" si="102"/>
        <v>0</v>
      </c>
      <c r="GT28" s="745">
        <f t="shared" si="102"/>
        <v>0</v>
      </c>
      <c r="GU28" s="745">
        <f t="shared" si="102"/>
        <v>0</v>
      </c>
      <c r="GV28" s="745">
        <f t="shared" si="102"/>
        <v>0</v>
      </c>
      <c r="GW28" s="745">
        <f t="shared" si="102"/>
        <v>0</v>
      </c>
      <c r="GX28" s="745">
        <f t="shared" si="102"/>
        <v>0</v>
      </c>
      <c r="GY28" s="745">
        <f t="shared" si="102"/>
        <v>0</v>
      </c>
      <c r="GZ28" s="745">
        <f t="shared" si="102"/>
        <v>0</v>
      </c>
      <c r="HA28" s="745">
        <f t="shared" si="102"/>
        <v>0</v>
      </c>
      <c r="HB28" s="745">
        <f t="shared" si="102"/>
        <v>0</v>
      </c>
      <c r="HC28" s="745">
        <f t="shared" si="102"/>
        <v>0</v>
      </c>
      <c r="HD28" s="745">
        <f t="shared" si="102"/>
        <v>0</v>
      </c>
      <c r="HE28" s="745">
        <f t="shared" si="102"/>
        <v>0</v>
      </c>
      <c r="HF28" s="745">
        <f t="shared" si="102"/>
        <v>0</v>
      </c>
      <c r="HG28" s="745">
        <f t="shared" si="102"/>
        <v>0</v>
      </c>
      <c r="HH28" s="185"/>
      <c r="HI28" s="745"/>
    </row>
    <row r="29" spans="1:217" ht="20.100000000000001" customHeight="1">
      <c r="A29" s="520" t="str">
        <f t="shared" si="10"/>
        <v>LST_STR_ELEMENT</v>
      </c>
      <c r="B29" s="357"/>
      <c r="C29" s="115"/>
      <c r="D29" s="116"/>
      <c r="E29" s="117"/>
      <c r="F29" s="116"/>
      <c r="G29" s="350" t="e">
        <f>IF(TYPOLOGY = "Bridge", _xlfn.XLOOKUP($E29, BRIDGE_STR_ELEMENT, 'MATERIAL DATA'!$R$36:$R$74,,), _xlfn.XLOOKUP($BL29, 'LIFECYCLE MATERIAL DATA'!$A$5:$A$104, 'LIFECYCLE MATERIAL DATA'!$Q$5:$Q$104,,))</f>
        <v>#N/A</v>
      </c>
      <c r="H29" s="630"/>
      <c r="I29" s="631"/>
      <c r="J29" s="736"/>
      <c r="K29" s="116"/>
      <c r="L29" s="95"/>
      <c r="M29" s="358"/>
      <c r="N29" s="156">
        <f t="shared" si="38"/>
        <v>0</v>
      </c>
      <c r="O29" s="157" t="str">
        <f t="shared" si="26"/>
        <v/>
      </c>
      <c r="P29" s="158" t="str">
        <f t="shared" si="27"/>
        <v/>
      </c>
      <c r="Q29" s="158" t="str" cm="1">
        <f t="array" ref="Q29">IFERROR(_xlfn.IFS(AND($I29 = "Yes", $J29 =1),(($BX29+$BU29)/($J29) + ($BY29+$BR29 +$BZ29)),AND($I29 = "Yes", $J29 &gt;1), (($BX29+$BU29)/($J29) + ($BY29*2 +$BZ29)) ), "")</f>
        <v/>
      </c>
      <c r="R29" s="158" t="str">
        <f t="shared" si="11"/>
        <v/>
      </c>
      <c r="S29" s="159">
        <f t="shared" si="28"/>
        <v>0</v>
      </c>
      <c r="T29" s="159" t="str">
        <f t="shared" si="12"/>
        <v/>
      </c>
      <c r="U29" s="158" t="str">
        <f t="shared" si="39"/>
        <v/>
      </c>
      <c r="V29" s="396" t="str">
        <f t="shared" si="29"/>
        <v/>
      </c>
      <c r="W29" s="156" t="str">
        <f t="shared" si="13"/>
        <v/>
      </c>
      <c r="X29" s="160">
        <f t="shared" si="14"/>
        <v>0</v>
      </c>
      <c r="Y29" s="274" t="s">
        <v>415</v>
      </c>
      <c r="Z29" s="745" t="str">
        <f>'MATERIAL DATA'!$Q53</f>
        <v>3.2.2 Piles</v>
      </c>
      <c r="AA29" s="768">
        <f t="shared" si="30"/>
        <v>0</v>
      </c>
      <c r="AB29" s="745"/>
      <c r="AC29" s="199" t="str">
        <f>'MATERIAL DATA'!$Q$27</f>
        <v>1.1 Excavation-Other</v>
      </c>
      <c r="AD29" s="779">
        <f>$N$45</f>
        <v>0</v>
      </c>
      <c r="AE29" s="745"/>
      <c r="AF29" s="185"/>
      <c r="AG29" s="745"/>
      <c r="AH29" s="745"/>
      <c r="AI29" s="745"/>
      <c r="AJ29" s="745"/>
      <c r="AK29" s="745"/>
      <c r="AL29" s="745"/>
      <c r="AM29" s="745"/>
      <c r="AN29" s="745"/>
      <c r="AO29" s="745"/>
      <c r="AP29" s="745"/>
      <c r="AQ29" s="745"/>
      <c r="AR29" s="745"/>
      <c r="AS29" s="745"/>
      <c r="AT29" s="745"/>
      <c r="AU29" s="185" t="s">
        <v>724</v>
      </c>
      <c r="AV29" s="754">
        <f>AZ30*0.5</f>
        <v>0</v>
      </c>
      <c r="AW29" s="745"/>
      <c r="AX29" s="745"/>
      <c r="AY29" s="784" t="s">
        <v>731</v>
      </c>
      <c r="AZ29" s="797" t="e">
        <f>SUM(AZ25:AZ28)</f>
        <v>#DIV/0!</v>
      </c>
      <c r="BA29" s="745"/>
      <c r="BB29" s="745"/>
      <c r="BC29" s="745" t="s">
        <v>256</v>
      </c>
      <c r="BD29" s="779" t="e">
        <f>SUM(BD25:BD28)</f>
        <v>#DIV/0!</v>
      </c>
      <c r="BE29" s="745"/>
      <c r="BF29" s="745"/>
      <c r="BG29" s="745"/>
      <c r="BH29" s="745"/>
      <c r="BI29" s="375"/>
      <c r="BJ29" s="745"/>
      <c r="BK29" s="209" t="str">
        <f>IF(B29="Concrete","C_",IF(B29="Steel","S_",IF(B29="Timber","T_",IF(B29="Other","O_",IF(B29="Custom_EPD","E_",IF(B29="_","ER","ER"))))))</f>
        <v>ER</v>
      </c>
      <c r="BL29" s="209" t="str">
        <f t="shared" si="15"/>
        <v xml:space="preserve"> -  - </v>
      </c>
      <c r="BM29" s="745" t="str" cm="1">
        <f t="array" ref="BM29">_xlfn.IFS(OR(AND(TYPOLOGY &lt;&gt; "Bridge", B29="concrete",D29&lt;&gt;"Reinforced - 150mm hollow core slab"),C29="Concrete_EPD",),"Reinforcement",(OR(AND(TYPOLOGY="Bridge",B29="concrete",D29&lt;&gt;"Reinforced - 150mm hollow core slab"),C29="Concrete_EPD",)),"Bridge_Reinforcement",TRUE, "No_Reinforcement")</f>
        <v>No_Reinforcement</v>
      </c>
      <c r="BN29" s="186" t="e">
        <f>_xlfn.XLOOKUP($BL29,'LIFECYCLE MATERIAL DATA'!$A$5:$A$104,'LIFECYCLE MATERIAL DATA'!$D$5:$D$104,)</f>
        <v>#N/A</v>
      </c>
      <c r="BO29" s="186">
        <f>IFERROR(IF(M29&lt;&gt;0,_xlfn.XLOOKUP(M29,'Custom Data'!S16:S45,'Custom Data'!T16:T45,,-1),0),0)</f>
        <v>0</v>
      </c>
      <c r="BP29" s="186">
        <f t="shared" si="16"/>
        <v>0</v>
      </c>
      <c r="BQ29" s="846" t="str">
        <f t="shared" si="17"/>
        <v>ER</v>
      </c>
      <c r="BR29" s="745" t="str">
        <f>IFERROR(_xlfn.XLOOKUP($BL29,'LIFECYCLE MATERIAL DATA'!$A$5:$A$104,'LIFECYCLE MATERIAL DATA'!$I$5:$I$104,,)*($BQ29/1000)+_xlfn.XLOOKUP('Project Info'!$C$15,'LIFECYCLE MATERIAL DATA'!$A$5:$A$104,'LIFECYCLE MATERIAL DATA'!$I$5:$I$104,,)*($BP29/1000),"")</f>
        <v/>
      </c>
      <c r="BS29" s="745" t="str">
        <f>IFERROR(_xlfn.XLOOKUP($BL29,'LIFECYCLE MATERIAL DATA'!$A$5:$A$104, 'LIFECYCLE MATERIAL DATA'!$J$5:$J$104,,)*($BQ29/1000)+_xlfn.XLOOKUP('Project Info'!$C$15,'LIFECYCLE MATERIAL DATA'!$A$5:$A$104,'LIFECYCLE MATERIAL DATA'!$J$5:$J$104,,)*($BP29/1000),"")</f>
        <v/>
      </c>
      <c r="BT29" s="745" t="str">
        <f>IFERROR(_xlfn.XLOOKUP($BL29,'LIFECYCLE MATERIAL DATA'!$A$5:$A$104, 'LIFECYCLE MATERIAL DATA'!$K$5:$K$104,,)*($BQ29/1000),"")</f>
        <v/>
      </c>
      <c r="BU29" s="185" t="str">
        <f>IFERROR(_xlfn.XLOOKUP($BL29,'LIFECYCLE MATERIAL DATA'!$A$5:$A$104,'LIFECYCLE MATERIAL DATA'!$L$5:$L$104,,)*($BQ29/1000)+_xlfn.XLOOKUP('Project Info'!$C$15,'LIFECYCLE MATERIAL DATA'!$A$5:$A$104,'LIFECYCLE MATERIAL DATA'!$L$5:$L$104,,)*($BP29/1000),"")</f>
        <v/>
      </c>
      <c r="BV29" s="745" t="str">
        <f t="shared" si="31"/>
        <v/>
      </c>
      <c r="BW29" s="745" t="str">
        <f>IF($K29='MATERIAL DATA'!$O$5,$L29, IF($K29='MATERIAL DATA'!$O$6,$L29/(1000*'Scheme 1'!$BN29),""))</f>
        <v/>
      </c>
      <c r="BX29" s="745" t="str">
        <f>IFERROR(((_xlfn.XLOOKUP($BL29,'LIFECYCLE MATERIAL DATA'!$A$5:$A$104,'LIFECYCLE MATERIAL DATA'!$F$5:$F$104,,))*$BQ29/1000+_xlfn.XLOOKUP('Project Info'!$C$15,'LIFECYCLE MATERIAL DATA'!$A$5:$A$104,'LIFECYCLE MATERIAL DATA'!$F$5:$F$104,,)*$BP29/1000),"")</f>
        <v/>
      </c>
      <c r="BY29" s="771" t="str">
        <f>IFERROR((_xlfn.XLOOKUP($BL29,'LIFECYCLE MATERIAL DATA'!$A$5:$A$104,'LIFECYCLE MATERIAL DATA'!$G$5:$G$104,,)*$BQ29/1000++_xlfn.XLOOKUP('Project Info'!$C$15,'LIFECYCLE MATERIAL DATA'!$A$5:$A$104,'LIFECYCLE MATERIAL DATA'!$G$5:$G$104,,)*$BP29/1000),"")</f>
        <v/>
      </c>
      <c r="BZ29" s="745" t="str">
        <f>IFERROR(_xlfn.XLOOKUP('Scheme 1'!$BL29,'LIFECYCLE MATERIAL DATA'!$A$5:$A$104,'LIFECYCLE MATERIAL DATA'!$H$5:$H$104,,)*SUM($BX29+$BY29+$CB29+$CC29), "")</f>
        <v/>
      </c>
      <c r="CA29" s="185"/>
      <c r="CB29" s="743" t="str">
        <f>IFERROR((_xlfn.XLOOKUP($BL29,'LIFECYCLE MATERIAL DATA'!$A$5:$A$104, 'LIFECYCLE MATERIAL DATA'!$M$5:$M$104)*$BQ29/1000++_xlfn.XLOOKUP('Project Info'!$C$15,'LIFECYCLE MATERIAL DATA'!$A$5:$A$104,'LIFECYCLE MATERIAL DATA'!$M$5:$M$104)*$BP29/1000),"")</f>
        <v/>
      </c>
      <c r="CC29" s="745">
        <f>IFERROR(IF(OR($B29="Timber",$C29="Timber_EPD", $C29="Bamboo"),_xlfn.XLOOKUP($BL29,'LIFECYCLE MATERIAL DATA Master'!$A$5:$A$104,'LIFECYCLE MATERIAL DATA Master'!$E$5:$E$104,,)*$BQ29,0),"")/1000</f>
        <v>0</v>
      </c>
      <c r="CD29" s="185" t="str">
        <f>IFERROR((_xlfn.XLOOKUP($BL29,'LIFECYCLE MATERIAL DATA'!$A$5:$A$104,'LIFECYCLE MATERIAL DATA'!$N$5:$N$104,,)*$BQ29/1000++_xlfn.XLOOKUP('Project Info'!$C$15,'LIFECYCLE MATERIAL DATA'!$A$5:$A$104,'LIFECYCLE MATERIAL DATA'!$N$5:$N$104,,)*$BP29/1000),"")</f>
        <v/>
      </c>
      <c r="CE29" s="209"/>
      <c r="CF29" s="209"/>
      <c r="CG29" s="209"/>
      <c r="CH29" s="772">
        <f>IFERROR(1+_xlfn.XLOOKUP($BL29,'LIFECYCLE MATERIAL DATA'!$A$5:$A$104,'LIFECYCLE MATERIAL DATA'!$H$5:$H$104,,),0)</f>
        <v>0</v>
      </c>
      <c r="CI29" s="765">
        <f t="shared" si="18"/>
        <v>0</v>
      </c>
      <c r="CJ29" s="773">
        <f t="shared" si="19"/>
        <v>0</v>
      </c>
      <c r="CK29" s="774">
        <f t="shared" si="20"/>
        <v>0</v>
      </c>
      <c r="CL29" s="767">
        <f t="shared" si="32"/>
        <v>0</v>
      </c>
      <c r="CM29" s="775">
        <f t="shared" si="33"/>
        <v>0</v>
      </c>
      <c r="CN29" s="769">
        <v>0</v>
      </c>
      <c r="CO29" s="745">
        <f t="shared" si="21"/>
        <v>0</v>
      </c>
      <c r="CP29" s="745">
        <f t="shared" si="21"/>
        <v>0</v>
      </c>
      <c r="CQ29" s="745">
        <f t="shared" ref="CQ29:DV29" si="103">IF(CQ$11&gt;=DESIGN_LIFE,CP29,IF(AND(CQ$11&gt;0,$CK29&lt;&gt;0),IF(INT((CQ$11)/(DESIGN_LIFE/$CK29))=((CQ$11)/(DESIGN_LIFE/$CK29)),$CM29+CP29,CP29),CP29))</f>
        <v>0</v>
      </c>
      <c r="CR29" s="745">
        <f t="shared" si="103"/>
        <v>0</v>
      </c>
      <c r="CS29" s="745">
        <f t="shared" si="103"/>
        <v>0</v>
      </c>
      <c r="CT29" s="745">
        <f t="shared" si="103"/>
        <v>0</v>
      </c>
      <c r="CU29" s="745">
        <f t="shared" si="103"/>
        <v>0</v>
      </c>
      <c r="CV29" s="745">
        <f t="shared" si="103"/>
        <v>0</v>
      </c>
      <c r="CW29" s="745">
        <f t="shared" si="103"/>
        <v>0</v>
      </c>
      <c r="CX29" s="745">
        <f t="shared" si="103"/>
        <v>0</v>
      </c>
      <c r="CY29" s="745">
        <f t="shared" si="103"/>
        <v>0</v>
      </c>
      <c r="CZ29" s="745">
        <f t="shared" si="103"/>
        <v>0</v>
      </c>
      <c r="DA29" s="745">
        <f t="shared" si="103"/>
        <v>0</v>
      </c>
      <c r="DB29" s="745">
        <f t="shared" si="103"/>
        <v>0</v>
      </c>
      <c r="DC29" s="745">
        <f t="shared" si="103"/>
        <v>0</v>
      </c>
      <c r="DD29" s="745">
        <f t="shared" si="103"/>
        <v>0</v>
      </c>
      <c r="DE29" s="745">
        <f t="shared" si="103"/>
        <v>0</v>
      </c>
      <c r="DF29" s="745">
        <f t="shared" si="103"/>
        <v>0</v>
      </c>
      <c r="DG29" s="745">
        <f t="shared" si="103"/>
        <v>0</v>
      </c>
      <c r="DH29" s="745">
        <f t="shared" si="103"/>
        <v>0</v>
      </c>
      <c r="DI29" s="745">
        <f t="shared" si="103"/>
        <v>0</v>
      </c>
      <c r="DJ29" s="745">
        <f t="shared" si="103"/>
        <v>0</v>
      </c>
      <c r="DK29" s="745">
        <f t="shared" si="103"/>
        <v>0</v>
      </c>
      <c r="DL29" s="745">
        <f t="shared" si="103"/>
        <v>0</v>
      </c>
      <c r="DM29" s="745">
        <f t="shared" si="103"/>
        <v>0</v>
      </c>
      <c r="DN29" s="745">
        <f t="shared" si="103"/>
        <v>0</v>
      </c>
      <c r="DO29" s="745">
        <f t="shared" si="103"/>
        <v>0</v>
      </c>
      <c r="DP29" s="745">
        <f t="shared" si="103"/>
        <v>0</v>
      </c>
      <c r="DQ29" s="745">
        <f t="shared" si="103"/>
        <v>0</v>
      </c>
      <c r="DR29" s="745">
        <f t="shared" si="103"/>
        <v>0</v>
      </c>
      <c r="DS29" s="745">
        <f t="shared" si="103"/>
        <v>0</v>
      </c>
      <c r="DT29" s="745">
        <f t="shared" si="103"/>
        <v>0</v>
      </c>
      <c r="DU29" s="745">
        <f t="shared" si="103"/>
        <v>0</v>
      </c>
      <c r="DV29" s="745">
        <f t="shared" si="103"/>
        <v>0</v>
      </c>
      <c r="DW29" s="745">
        <f t="shared" ref="DW29:FB29" si="104">IF(DW$11&gt;=DESIGN_LIFE,DV29,IF(AND(DW$11&gt;0,$CK29&lt;&gt;0),IF(INT((DW$11)/(DESIGN_LIFE/$CK29))=((DW$11)/(DESIGN_LIFE/$CK29)),$CM29+DV29,DV29),DV29))</f>
        <v>0</v>
      </c>
      <c r="DX29" s="745">
        <f t="shared" si="104"/>
        <v>0</v>
      </c>
      <c r="DY29" s="745">
        <f t="shared" si="104"/>
        <v>0</v>
      </c>
      <c r="DZ29" s="745">
        <f t="shared" si="104"/>
        <v>0</v>
      </c>
      <c r="EA29" s="745">
        <f t="shared" si="104"/>
        <v>0</v>
      </c>
      <c r="EB29" s="745">
        <f t="shared" si="104"/>
        <v>0</v>
      </c>
      <c r="EC29" s="745">
        <f t="shared" si="104"/>
        <v>0</v>
      </c>
      <c r="ED29" s="745">
        <f t="shared" si="104"/>
        <v>0</v>
      </c>
      <c r="EE29" s="745">
        <f t="shared" si="104"/>
        <v>0</v>
      </c>
      <c r="EF29" s="745">
        <f t="shared" si="104"/>
        <v>0</v>
      </c>
      <c r="EG29" s="745">
        <f t="shared" si="104"/>
        <v>0</v>
      </c>
      <c r="EH29" s="745">
        <f t="shared" si="104"/>
        <v>0</v>
      </c>
      <c r="EI29" s="745">
        <f t="shared" si="104"/>
        <v>0</v>
      </c>
      <c r="EJ29" s="745">
        <f t="shared" si="104"/>
        <v>0</v>
      </c>
      <c r="EK29" s="745">
        <f t="shared" si="104"/>
        <v>0</v>
      </c>
      <c r="EL29" s="745">
        <f t="shared" si="104"/>
        <v>0</v>
      </c>
      <c r="EM29" s="745">
        <f t="shared" si="104"/>
        <v>0</v>
      </c>
      <c r="EN29" s="745">
        <f t="shared" si="104"/>
        <v>0</v>
      </c>
      <c r="EO29" s="745">
        <f t="shared" si="104"/>
        <v>0</v>
      </c>
      <c r="EP29" s="745">
        <f t="shared" si="104"/>
        <v>0</v>
      </c>
      <c r="EQ29" s="745">
        <f t="shared" si="104"/>
        <v>0</v>
      </c>
      <c r="ER29" s="745">
        <f t="shared" si="104"/>
        <v>0</v>
      </c>
      <c r="ES29" s="745">
        <f t="shared" si="104"/>
        <v>0</v>
      </c>
      <c r="ET29" s="745">
        <f t="shared" si="104"/>
        <v>0</v>
      </c>
      <c r="EU29" s="745">
        <f t="shared" si="104"/>
        <v>0</v>
      </c>
      <c r="EV29" s="745">
        <f t="shared" si="104"/>
        <v>0</v>
      </c>
      <c r="EW29" s="745">
        <f t="shared" si="104"/>
        <v>0</v>
      </c>
      <c r="EX29" s="745">
        <f t="shared" si="104"/>
        <v>0</v>
      </c>
      <c r="EY29" s="745">
        <f t="shared" si="104"/>
        <v>0</v>
      </c>
      <c r="EZ29" s="745">
        <f t="shared" si="104"/>
        <v>0</v>
      </c>
      <c r="FA29" s="745">
        <f t="shared" si="104"/>
        <v>0</v>
      </c>
      <c r="FB29" s="745">
        <f t="shared" si="104"/>
        <v>0</v>
      </c>
      <c r="FC29" s="745">
        <f t="shared" ref="FC29:GH29" si="105">IF(FC$11&gt;=DESIGN_LIFE,FB29,IF(AND(FC$11&gt;0,$CK29&lt;&gt;0),IF(INT((FC$11)/(DESIGN_LIFE/$CK29))=((FC$11)/(DESIGN_LIFE/$CK29)),$CM29+FB29,FB29),FB29))</f>
        <v>0</v>
      </c>
      <c r="FD29" s="745">
        <f t="shared" si="105"/>
        <v>0</v>
      </c>
      <c r="FE29" s="745">
        <f t="shared" si="105"/>
        <v>0</v>
      </c>
      <c r="FF29" s="745">
        <f t="shared" si="105"/>
        <v>0</v>
      </c>
      <c r="FG29" s="745">
        <f t="shared" si="105"/>
        <v>0</v>
      </c>
      <c r="FH29" s="745">
        <f t="shared" si="105"/>
        <v>0</v>
      </c>
      <c r="FI29" s="745">
        <f t="shared" si="105"/>
        <v>0</v>
      </c>
      <c r="FJ29" s="745">
        <f t="shared" si="105"/>
        <v>0</v>
      </c>
      <c r="FK29" s="745">
        <f t="shared" si="105"/>
        <v>0</v>
      </c>
      <c r="FL29" s="745">
        <f t="shared" si="105"/>
        <v>0</v>
      </c>
      <c r="FM29" s="745">
        <f t="shared" si="105"/>
        <v>0</v>
      </c>
      <c r="FN29" s="745">
        <f t="shared" si="105"/>
        <v>0</v>
      </c>
      <c r="FO29" s="745">
        <f t="shared" si="105"/>
        <v>0</v>
      </c>
      <c r="FP29" s="745">
        <f t="shared" si="105"/>
        <v>0</v>
      </c>
      <c r="FQ29" s="745">
        <f t="shared" si="105"/>
        <v>0</v>
      </c>
      <c r="FR29" s="745">
        <f t="shared" si="105"/>
        <v>0</v>
      </c>
      <c r="FS29" s="745">
        <f t="shared" si="105"/>
        <v>0</v>
      </c>
      <c r="FT29" s="745">
        <f t="shared" si="105"/>
        <v>0</v>
      </c>
      <c r="FU29" s="745">
        <f t="shared" si="105"/>
        <v>0</v>
      </c>
      <c r="FV29" s="745">
        <f t="shared" si="105"/>
        <v>0</v>
      </c>
      <c r="FW29" s="745">
        <f t="shared" si="105"/>
        <v>0</v>
      </c>
      <c r="FX29" s="745">
        <f t="shared" si="105"/>
        <v>0</v>
      </c>
      <c r="FY29" s="745">
        <f t="shared" si="105"/>
        <v>0</v>
      </c>
      <c r="FZ29" s="745">
        <f t="shared" si="105"/>
        <v>0</v>
      </c>
      <c r="GA29" s="745">
        <f t="shared" si="105"/>
        <v>0</v>
      </c>
      <c r="GB29" s="745">
        <f t="shared" si="105"/>
        <v>0</v>
      </c>
      <c r="GC29" s="745">
        <f t="shared" si="105"/>
        <v>0</v>
      </c>
      <c r="GD29" s="745">
        <f t="shared" si="105"/>
        <v>0</v>
      </c>
      <c r="GE29" s="745">
        <f t="shared" si="105"/>
        <v>0</v>
      </c>
      <c r="GF29" s="745">
        <f t="shared" si="105"/>
        <v>0</v>
      </c>
      <c r="GG29" s="745">
        <f t="shared" si="105"/>
        <v>0</v>
      </c>
      <c r="GH29" s="745">
        <f t="shared" si="105"/>
        <v>0</v>
      </c>
      <c r="GI29" s="745">
        <f t="shared" ref="GI29:HG29" si="106">IF(GI$11&gt;=DESIGN_LIFE,GH29,IF(AND(GI$11&gt;0,$CK29&lt;&gt;0),IF(INT((GI$11)/(DESIGN_LIFE/$CK29))=((GI$11)/(DESIGN_LIFE/$CK29)),$CM29+GH29,GH29),GH29))</f>
        <v>0</v>
      </c>
      <c r="GJ29" s="745">
        <f t="shared" si="106"/>
        <v>0</v>
      </c>
      <c r="GK29" s="745">
        <f t="shared" si="106"/>
        <v>0</v>
      </c>
      <c r="GL29" s="745">
        <f t="shared" si="106"/>
        <v>0</v>
      </c>
      <c r="GM29" s="745">
        <f t="shared" si="106"/>
        <v>0</v>
      </c>
      <c r="GN29" s="745">
        <f t="shared" si="106"/>
        <v>0</v>
      </c>
      <c r="GO29" s="745">
        <f t="shared" si="106"/>
        <v>0</v>
      </c>
      <c r="GP29" s="745">
        <f t="shared" si="106"/>
        <v>0</v>
      </c>
      <c r="GQ29" s="745">
        <f t="shared" si="106"/>
        <v>0</v>
      </c>
      <c r="GR29" s="745">
        <f t="shared" si="106"/>
        <v>0</v>
      </c>
      <c r="GS29" s="745">
        <f t="shared" si="106"/>
        <v>0</v>
      </c>
      <c r="GT29" s="745">
        <f t="shared" si="106"/>
        <v>0</v>
      </c>
      <c r="GU29" s="745">
        <f t="shared" si="106"/>
        <v>0</v>
      </c>
      <c r="GV29" s="745">
        <f t="shared" si="106"/>
        <v>0</v>
      </c>
      <c r="GW29" s="745">
        <f t="shared" si="106"/>
        <v>0</v>
      </c>
      <c r="GX29" s="745">
        <f t="shared" si="106"/>
        <v>0</v>
      </c>
      <c r="GY29" s="745">
        <f t="shared" si="106"/>
        <v>0</v>
      </c>
      <c r="GZ29" s="745">
        <f t="shared" si="106"/>
        <v>0</v>
      </c>
      <c r="HA29" s="745">
        <f t="shared" si="106"/>
        <v>0</v>
      </c>
      <c r="HB29" s="745">
        <f t="shared" si="106"/>
        <v>0</v>
      </c>
      <c r="HC29" s="745">
        <f t="shared" si="106"/>
        <v>0</v>
      </c>
      <c r="HD29" s="745">
        <f t="shared" si="106"/>
        <v>0</v>
      </c>
      <c r="HE29" s="745">
        <f t="shared" si="106"/>
        <v>0</v>
      </c>
      <c r="HF29" s="745">
        <f t="shared" si="106"/>
        <v>0</v>
      </c>
      <c r="HG29" s="745">
        <f t="shared" si="106"/>
        <v>0</v>
      </c>
      <c r="HH29" s="185"/>
      <c r="HI29" s="745"/>
    </row>
    <row r="30" spans="1:217" ht="20.100000000000001" customHeight="1">
      <c r="A30" s="520" t="str">
        <f t="shared" si="10"/>
        <v>LST_STR_ELEMENT</v>
      </c>
      <c r="B30" s="357"/>
      <c r="C30" s="115"/>
      <c r="D30" s="116"/>
      <c r="E30" s="117"/>
      <c r="F30" s="116"/>
      <c r="G30" s="350" t="e">
        <f>IF(TYPOLOGY = "Bridge", _xlfn.XLOOKUP($E30, BRIDGE_STR_ELEMENT, 'MATERIAL DATA'!$R$36:$R$74,,), _xlfn.XLOOKUP($BL30, 'LIFECYCLE MATERIAL DATA'!$A$5:$A$104, 'LIFECYCLE MATERIAL DATA'!$Q$5:$Q$104,,))</f>
        <v>#N/A</v>
      </c>
      <c r="H30" s="630"/>
      <c r="I30" s="631"/>
      <c r="J30" s="736"/>
      <c r="K30" s="116"/>
      <c r="L30" s="95"/>
      <c r="M30" s="358"/>
      <c r="N30" s="156">
        <f t="shared" si="38"/>
        <v>0</v>
      </c>
      <c r="O30" s="157" t="str">
        <f t="shared" si="26"/>
        <v/>
      </c>
      <c r="P30" s="158" t="str">
        <f t="shared" si="27"/>
        <v/>
      </c>
      <c r="Q30" s="158" t="str" cm="1">
        <f t="array" ref="Q30">IFERROR(_xlfn.IFS(AND($I30 = "Yes", $J30 =1),(($BX30+$BU30)/($J30) + ($BY30+$BR30 +$BZ30)),AND($I30 = "Yes", $J30 &gt;1), (($BX30+$BU30)/($J30) + ($BY30*2 +$BZ30)) ), "")</f>
        <v/>
      </c>
      <c r="R30" s="158" t="str">
        <f t="shared" si="11"/>
        <v/>
      </c>
      <c r="S30" s="159">
        <f t="shared" si="28"/>
        <v>0</v>
      </c>
      <c r="T30" s="159" t="str">
        <f t="shared" si="12"/>
        <v/>
      </c>
      <c r="U30" s="158" t="str">
        <f t="shared" si="39"/>
        <v/>
      </c>
      <c r="V30" s="396" t="str">
        <f t="shared" si="29"/>
        <v/>
      </c>
      <c r="W30" s="156" t="str">
        <f t="shared" si="13"/>
        <v/>
      </c>
      <c r="X30" s="160">
        <f t="shared" si="14"/>
        <v>0</v>
      </c>
      <c r="Y30" s="274" t="s">
        <v>415</v>
      </c>
      <c r="Z30" s="745" t="str">
        <f>'MATERIAL DATA'!$Q54</f>
        <v>4.1.1 Vehicle impact parapets</v>
      </c>
      <c r="AA30" s="768">
        <f t="shared" si="30"/>
        <v>0</v>
      </c>
      <c r="AB30" s="185"/>
      <c r="AC30" s="185"/>
      <c r="AD30" s="185"/>
      <c r="AE30" s="745"/>
      <c r="AF30" s="185"/>
      <c r="AG30" s="745"/>
      <c r="AH30" s="745"/>
      <c r="AI30" s="745"/>
      <c r="AJ30" s="745"/>
      <c r="AK30" s="745"/>
      <c r="AL30" s="745"/>
      <c r="AM30" s="745"/>
      <c r="AN30" s="745"/>
      <c r="AO30" s="745"/>
      <c r="AP30" s="745"/>
      <c r="AQ30" s="745"/>
      <c r="AR30" s="745"/>
      <c r="AS30" s="745"/>
      <c r="AT30" s="745"/>
      <c r="AU30" s="185" t="s">
        <v>725</v>
      </c>
      <c r="AV30" s="771" t="e">
        <f>AZ25+ SUM(AZ27,AZ31,AZ32)*0.5 + AZ26 + SUM(AZ33:AZ34)</f>
        <v>#DIV/0!</v>
      </c>
      <c r="AW30" s="745"/>
      <c r="AX30" s="745"/>
      <c r="AY30" s="783" t="s">
        <v>732</v>
      </c>
      <c r="AZ30" s="185" cm="1">
        <f t="array" ref="AZ30">SUMPRODUCT(SUMIF(H12:H43,New_Ext,W12:W43))</f>
        <v>0</v>
      </c>
      <c r="BA30" s="745"/>
      <c r="BB30" s="745"/>
      <c r="BC30" s="745" t="s">
        <v>111</v>
      </c>
      <c r="BD30" s="185">
        <f>SUMIF(H12:H43,Retained,'Scheme 1'!W12:W43)</f>
        <v>0</v>
      </c>
      <c r="BE30" s="745"/>
      <c r="BF30" s="745"/>
      <c r="BG30" s="745"/>
      <c r="BH30" s="745"/>
      <c r="BI30" s="375"/>
      <c r="BJ30" s="745"/>
      <c r="BK30" s="209" t="str">
        <f>IF(B30="Concrete","C_",IF(B30="Steel","S_",IF(B30="Timber","T_",IF(B30="Other","O_",IF(B30="Custom_EPD","E_",IF(B30="_","ER","ER"))))))</f>
        <v>ER</v>
      </c>
      <c r="BL30" s="209" t="str">
        <f t="shared" si="15"/>
        <v xml:space="preserve"> -  - </v>
      </c>
      <c r="BM30" s="745" t="str" cm="1">
        <f t="array" ref="BM30">_xlfn.IFS(OR(AND(TYPOLOGY &lt;&gt; "Bridge", B30="concrete",D30&lt;&gt;"Reinforced - 150mm hollow core slab"),C30="Concrete_EPD",),"Reinforcement",(OR(AND(TYPOLOGY="Bridge",B30="concrete",D30&lt;&gt;"Reinforced - 150mm hollow core slab"),C30="Concrete_EPD",)),"Bridge_Reinforcement",TRUE, "No_Reinforcement")</f>
        <v>No_Reinforcement</v>
      </c>
      <c r="BN30" s="186" t="e">
        <f>_xlfn.XLOOKUP($BL30,'LIFECYCLE MATERIAL DATA'!$A$5:$A$104,'LIFECYCLE MATERIAL DATA'!$D$5:$D$104,)</f>
        <v>#N/A</v>
      </c>
      <c r="BO30" s="186">
        <f>IFERROR(IF(M30&lt;&gt;0,_xlfn.XLOOKUP(M30,'Custom Data'!S16:S45,'Custom Data'!T16:T45,,-1),0),0)</f>
        <v>0</v>
      </c>
      <c r="BP30" s="186">
        <f t="shared" si="16"/>
        <v>0</v>
      </c>
      <c r="BQ30" s="846" t="str">
        <f t="shared" si="17"/>
        <v>ER</v>
      </c>
      <c r="BR30" s="745" t="str">
        <f>IFERROR(_xlfn.XLOOKUP($BL30,'LIFECYCLE MATERIAL DATA'!$A$5:$A$104,'LIFECYCLE MATERIAL DATA'!$I$5:$I$104,,)*($BQ30/1000)+_xlfn.XLOOKUP('Project Info'!$C$15,'LIFECYCLE MATERIAL DATA'!$A$5:$A$104,'LIFECYCLE MATERIAL DATA'!$I$5:$I$104,,)*($BP30/1000),"")</f>
        <v/>
      </c>
      <c r="BS30" s="745" t="str">
        <f>IFERROR(_xlfn.XLOOKUP($BL30,'LIFECYCLE MATERIAL DATA'!$A$5:$A$104, 'LIFECYCLE MATERIAL DATA'!$J$5:$J$104,,)*($BQ30/1000)+_xlfn.XLOOKUP('Project Info'!$C$15,'LIFECYCLE MATERIAL DATA'!$A$5:$A$104,'LIFECYCLE MATERIAL DATA'!$J$5:$J$104,,)*($BP30/1000),"")</f>
        <v/>
      </c>
      <c r="BT30" s="745" t="str">
        <f>IFERROR(_xlfn.XLOOKUP($BL30,'LIFECYCLE MATERIAL DATA'!$A$5:$A$104, 'LIFECYCLE MATERIAL DATA'!$K$5:$K$104,,)*($BQ30/1000),"")</f>
        <v/>
      </c>
      <c r="BU30" s="185" t="str">
        <f>IFERROR(_xlfn.XLOOKUP($BL30,'LIFECYCLE MATERIAL DATA'!$A$5:$A$104,'LIFECYCLE MATERIAL DATA'!$L$5:$L$104,,)*($BQ30/1000)+_xlfn.XLOOKUP('Project Info'!$C$15,'LIFECYCLE MATERIAL DATA'!$A$5:$A$104,'LIFECYCLE MATERIAL DATA'!$L$5:$L$104,,)*($BP30/1000),"")</f>
        <v/>
      </c>
      <c r="BV30" s="745" t="str">
        <f t="shared" si="31"/>
        <v/>
      </c>
      <c r="BW30" s="745" t="str">
        <f>IF($K30='MATERIAL DATA'!$O$5,$L30, IF($K30='MATERIAL DATA'!$O$6,$L30/(1000*'Scheme 1'!$BN30),""))</f>
        <v/>
      </c>
      <c r="BX30" s="745" t="str">
        <f>IFERROR(((_xlfn.XLOOKUP($BL30,'LIFECYCLE MATERIAL DATA'!$A$5:$A$104,'LIFECYCLE MATERIAL DATA'!$F$5:$F$104,,))*$BQ30/1000+_xlfn.XLOOKUP('Project Info'!$C$15,'LIFECYCLE MATERIAL DATA'!$A$5:$A$104,'LIFECYCLE MATERIAL DATA'!$F$5:$F$104,,)*$BP30/1000),"")</f>
        <v/>
      </c>
      <c r="BY30" s="771" t="str">
        <f>IFERROR((_xlfn.XLOOKUP($BL30,'LIFECYCLE MATERIAL DATA'!$A$5:$A$104,'LIFECYCLE MATERIAL DATA'!$G$5:$G$104,,)*$BQ30/1000++_xlfn.XLOOKUP('Project Info'!$C$15,'LIFECYCLE MATERIAL DATA'!$A$5:$A$104,'LIFECYCLE MATERIAL DATA'!$G$5:$G$104,,)*$BP30/1000),"")</f>
        <v/>
      </c>
      <c r="BZ30" s="745" t="str">
        <f>IFERROR(_xlfn.XLOOKUP('Scheme 1'!$BL30,'LIFECYCLE MATERIAL DATA'!$A$5:$A$104,'LIFECYCLE MATERIAL DATA'!$H$5:$H$104,,)*SUM($BX30+$BY30+$CB30+$CC30), "")</f>
        <v/>
      </c>
      <c r="CA30" s="185"/>
      <c r="CB30" s="743" t="str">
        <f>IFERROR((_xlfn.XLOOKUP($BL30,'LIFECYCLE MATERIAL DATA'!$A$5:$A$104, 'LIFECYCLE MATERIAL DATA'!$M$5:$M$104)*$BQ30/1000++_xlfn.XLOOKUP('Project Info'!$C$15,'LIFECYCLE MATERIAL DATA'!$A$5:$A$104,'LIFECYCLE MATERIAL DATA'!$M$5:$M$104)*$BP30/1000),"")</f>
        <v/>
      </c>
      <c r="CC30" s="745">
        <f>IFERROR(IF(OR($B30="Timber",$C30="Timber_EPD", $C30="Bamboo"),_xlfn.XLOOKUP($BL30,'LIFECYCLE MATERIAL DATA Master'!$A$5:$A$104,'LIFECYCLE MATERIAL DATA Master'!$E$5:$E$104,,)*$BQ30,0),"")/1000</f>
        <v>0</v>
      </c>
      <c r="CD30" s="185" t="str">
        <f>IFERROR((_xlfn.XLOOKUP($BL30,'LIFECYCLE MATERIAL DATA'!$A$5:$A$104,'LIFECYCLE MATERIAL DATA'!$N$5:$N$104,,)*$BQ30/1000++_xlfn.XLOOKUP('Project Info'!$C$15,'LIFECYCLE MATERIAL DATA'!$A$5:$A$104,'LIFECYCLE MATERIAL DATA'!$N$5:$N$104,,)*$BP30/1000),"")</f>
        <v/>
      </c>
      <c r="CE30" s="209"/>
      <c r="CF30" s="209"/>
      <c r="CG30" s="209"/>
      <c r="CH30" s="772">
        <f>IFERROR(1+_xlfn.XLOOKUP($BL30,'LIFECYCLE MATERIAL DATA'!$A$5:$A$104,'LIFECYCLE MATERIAL DATA'!$H$5:$H$104,,),0)</f>
        <v>0</v>
      </c>
      <c r="CI30" s="765">
        <f t="shared" si="18"/>
        <v>0</v>
      </c>
      <c r="CJ30" s="773">
        <f t="shared" si="19"/>
        <v>0</v>
      </c>
      <c r="CK30" s="774">
        <f t="shared" si="20"/>
        <v>0</v>
      </c>
      <c r="CL30" s="767">
        <f t="shared" si="32"/>
        <v>0</v>
      </c>
      <c r="CM30" s="775">
        <f t="shared" si="33"/>
        <v>0</v>
      </c>
      <c r="CN30" s="769">
        <v>0</v>
      </c>
      <c r="CO30" s="745">
        <f t="shared" si="21"/>
        <v>0</v>
      </c>
      <c r="CP30" s="745">
        <f t="shared" si="21"/>
        <v>0</v>
      </c>
      <c r="CQ30" s="745">
        <f t="shared" ref="CQ30:DV30" si="107">IF(CQ$11&gt;=DESIGN_LIFE,CP30,IF(AND(CQ$11&gt;0,$CK30&lt;&gt;0),IF(INT((CQ$11)/(DESIGN_LIFE/$CK30))=((CQ$11)/(DESIGN_LIFE/$CK30)),$CM30+CP30,CP30),CP30))</f>
        <v>0</v>
      </c>
      <c r="CR30" s="745">
        <f t="shared" si="107"/>
        <v>0</v>
      </c>
      <c r="CS30" s="745">
        <f t="shared" si="107"/>
        <v>0</v>
      </c>
      <c r="CT30" s="745">
        <f t="shared" si="107"/>
        <v>0</v>
      </c>
      <c r="CU30" s="745">
        <f t="shared" si="107"/>
        <v>0</v>
      </c>
      <c r="CV30" s="745">
        <f t="shared" si="107"/>
        <v>0</v>
      </c>
      <c r="CW30" s="745">
        <f t="shared" si="107"/>
        <v>0</v>
      </c>
      <c r="CX30" s="745">
        <f t="shared" si="107"/>
        <v>0</v>
      </c>
      <c r="CY30" s="745">
        <f t="shared" si="107"/>
        <v>0</v>
      </c>
      <c r="CZ30" s="745">
        <f t="shared" si="107"/>
        <v>0</v>
      </c>
      <c r="DA30" s="745">
        <f t="shared" si="107"/>
        <v>0</v>
      </c>
      <c r="DB30" s="745">
        <f t="shared" si="107"/>
        <v>0</v>
      </c>
      <c r="DC30" s="745">
        <f t="shared" si="107"/>
        <v>0</v>
      </c>
      <c r="DD30" s="745">
        <f t="shared" si="107"/>
        <v>0</v>
      </c>
      <c r="DE30" s="745">
        <f t="shared" si="107"/>
        <v>0</v>
      </c>
      <c r="DF30" s="745">
        <f t="shared" si="107"/>
        <v>0</v>
      </c>
      <c r="DG30" s="745">
        <f t="shared" si="107"/>
        <v>0</v>
      </c>
      <c r="DH30" s="745">
        <f t="shared" si="107"/>
        <v>0</v>
      </c>
      <c r="DI30" s="745">
        <f t="shared" si="107"/>
        <v>0</v>
      </c>
      <c r="DJ30" s="745">
        <f t="shared" si="107"/>
        <v>0</v>
      </c>
      <c r="DK30" s="745">
        <f t="shared" si="107"/>
        <v>0</v>
      </c>
      <c r="DL30" s="745">
        <f t="shared" si="107"/>
        <v>0</v>
      </c>
      <c r="DM30" s="745">
        <f t="shared" si="107"/>
        <v>0</v>
      </c>
      <c r="DN30" s="745">
        <f t="shared" si="107"/>
        <v>0</v>
      </c>
      <c r="DO30" s="745">
        <f t="shared" si="107"/>
        <v>0</v>
      </c>
      <c r="DP30" s="745">
        <f t="shared" si="107"/>
        <v>0</v>
      </c>
      <c r="DQ30" s="745">
        <f t="shared" si="107"/>
        <v>0</v>
      </c>
      <c r="DR30" s="745">
        <f t="shared" si="107"/>
        <v>0</v>
      </c>
      <c r="DS30" s="745">
        <f t="shared" si="107"/>
        <v>0</v>
      </c>
      <c r="DT30" s="745">
        <f t="shared" si="107"/>
        <v>0</v>
      </c>
      <c r="DU30" s="745">
        <f t="shared" si="107"/>
        <v>0</v>
      </c>
      <c r="DV30" s="745">
        <f t="shared" si="107"/>
        <v>0</v>
      </c>
      <c r="DW30" s="745">
        <f t="shared" ref="DW30:FB30" si="108">IF(DW$11&gt;=DESIGN_LIFE,DV30,IF(AND(DW$11&gt;0,$CK30&lt;&gt;0),IF(INT((DW$11)/(DESIGN_LIFE/$CK30))=((DW$11)/(DESIGN_LIFE/$CK30)),$CM30+DV30,DV30),DV30))</f>
        <v>0</v>
      </c>
      <c r="DX30" s="745">
        <f t="shared" si="108"/>
        <v>0</v>
      </c>
      <c r="DY30" s="745">
        <f t="shared" si="108"/>
        <v>0</v>
      </c>
      <c r="DZ30" s="745">
        <f t="shared" si="108"/>
        <v>0</v>
      </c>
      <c r="EA30" s="745">
        <f t="shared" si="108"/>
        <v>0</v>
      </c>
      <c r="EB30" s="745">
        <f t="shared" si="108"/>
        <v>0</v>
      </c>
      <c r="EC30" s="745">
        <f t="shared" si="108"/>
        <v>0</v>
      </c>
      <c r="ED30" s="745">
        <f t="shared" si="108"/>
        <v>0</v>
      </c>
      <c r="EE30" s="745">
        <f t="shared" si="108"/>
        <v>0</v>
      </c>
      <c r="EF30" s="745">
        <f t="shared" si="108"/>
        <v>0</v>
      </c>
      <c r="EG30" s="745">
        <f t="shared" si="108"/>
        <v>0</v>
      </c>
      <c r="EH30" s="745">
        <f t="shared" si="108"/>
        <v>0</v>
      </c>
      <c r="EI30" s="745">
        <f t="shared" si="108"/>
        <v>0</v>
      </c>
      <c r="EJ30" s="745">
        <f t="shared" si="108"/>
        <v>0</v>
      </c>
      <c r="EK30" s="745">
        <f t="shared" si="108"/>
        <v>0</v>
      </c>
      <c r="EL30" s="745">
        <f t="shared" si="108"/>
        <v>0</v>
      </c>
      <c r="EM30" s="745">
        <f t="shared" si="108"/>
        <v>0</v>
      </c>
      <c r="EN30" s="745">
        <f t="shared" si="108"/>
        <v>0</v>
      </c>
      <c r="EO30" s="745">
        <f t="shared" si="108"/>
        <v>0</v>
      </c>
      <c r="EP30" s="745">
        <f t="shared" si="108"/>
        <v>0</v>
      </c>
      <c r="EQ30" s="745">
        <f t="shared" si="108"/>
        <v>0</v>
      </c>
      <c r="ER30" s="745">
        <f t="shared" si="108"/>
        <v>0</v>
      </c>
      <c r="ES30" s="745">
        <f t="shared" si="108"/>
        <v>0</v>
      </c>
      <c r="ET30" s="745">
        <f t="shared" si="108"/>
        <v>0</v>
      </c>
      <c r="EU30" s="745">
        <f t="shared" si="108"/>
        <v>0</v>
      </c>
      <c r="EV30" s="745">
        <f t="shared" si="108"/>
        <v>0</v>
      </c>
      <c r="EW30" s="745">
        <f t="shared" si="108"/>
        <v>0</v>
      </c>
      <c r="EX30" s="745">
        <f t="shared" si="108"/>
        <v>0</v>
      </c>
      <c r="EY30" s="745">
        <f t="shared" si="108"/>
        <v>0</v>
      </c>
      <c r="EZ30" s="745">
        <f t="shared" si="108"/>
        <v>0</v>
      </c>
      <c r="FA30" s="745">
        <f t="shared" si="108"/>
        <v>0</v>
      </c>
      <c r="FB30" s="745">
        <f t="shared" si="108"/>
        <v>0</v>
      </c>
      <c r="FC30" s="745">
        <f t="shared" ref="FC30:GH30" si="109">IF(FC$11&gt;=DESIGN_LIFE,FB30,IF(AND(FC$11&gt;0,$CK30&lt;&gt;0),IF(INT((FC$11)/(DESIGN_LIFE/$CK30))=((FC$11)/(DESIGN_LIFE/$CK30)),$CM30+FB30,FB30),FB30))</f>
        <v>0</v>
      </c>
      <c r="FD30" s="745">
        <f t="shared" si="109"/>
        <v>0</v>
      </c>
      <c r="FE30" s="745">
        <f t="shared" si="109"/>
        <v>0</v>
      </c>
      <c r="FF30" s="745">
        <f t="shared" si="109"/>
        <v>0</v>
      </c>
      <c r="FG30" s="745">
        <f t="shared" si="109"/>
        <v>0</v>
      </c>
      <c r="FH30" s="745">
        <f t="shared" si="109"/>
        <v>0</v>
      </c>
      <c r="FI30" s="745">
        <f t="shared" si="109"/>
        <v>0</v>
      </c>
      <c r="FJ30" s="745">
        <f t="shared" si="109"/>
        <v>0</v>
      </c>
      <c r="FK30" s="745">
        <f t="shared" si="109"/>
        <v>0</v>
      </c>
      <c r="FL30" s="745">
        <f t="shared" si="109"/>
        <v>0</v>
      </c>
      <c r="FM30" s="745">
        <f t="shared" si="109"/>
        <v>0</v>
      </c>
      <c r="FN30" s="745">
        <f t="shared" si="109"/>
        <v>0</v>
      </c>
      <c r="FO30" s="745">
        <f t="shared" si="109"/>
        <v>0</v>
      </c>
      <c r="FP30" s="745">
        <f t="shared" si="109"/>
        <v>0</v>
      </c>
      <c r="FQ30" s="745">
        <f t="shared" si="109"/>
        <v>0</v>
      </c>
      <c r="FR30" s="745">
        <f t="shared" si="109"/>
        <v>0</v>
      </c>
      <c r="FS30" s="745">
        <f t="shared" si="109"/>
        <v>0</v>
      </c>
      <c r="FT30" s="745">
        <f t="shared" si="109"/>
        <v>0</v>
      </c>
      <c r="FU30" s="745">
        <f t="shared" si="109"/>
        <v>0</v>
      </c>
      <c r="FV30" s="745">
        <f t="shared" si="109"/>
        <v>0</v>
      </c>
      <c r="FW30" s="745">
        <f t="shared" si="109"/>
        <v>0</v>
      </c>
      <c r="FX30" s="745">
        <f t="shared" si="109"/>
        <v>0</v>
      </c>
      <c r="FY30" s="745">
        <f t="shared" si="109"/>
        <v>0</v>
      </c>
      <c r="FZ30" s="745">
        <f t="shared" si="109"/>
        <v>0</v>
      </c>
      <c r="GA30" s="745">
        <f t="shared" si="109"/>
        <v>0</v>
      </c>
      <c r="GB30" s="745">
        <f t="shared" si="109"/>
        <v>0</v>
      </c>
      <c r="GC30" s="745">
        <f t="shared" si="109"/>
        <v>0</v>
      </c>
      <c r="GD30" s="745">
        <f t="shared" si="109"/>
        <v>0</v>
      </c>
      <c r="GE30" s="745">
        <f t="shared" si="109"/>
        <v>0</v>
      </c>
      <c r="GF30" s="745">
        <f t="shared" si="109"/>
        <v>0</v>
      </c>
      <c r="GG30" s="745">
        <f t="shared" si="109"/>
        <v>0</v>
      </c>
      <c r="GH30" s="745">
        <f t="shared" si="109"/>
        <v>0</v>
      </c>
      <c r="GI30" s="745">
        <f t="shared" ref="GI30:HG30" si="110">IF(GI$11&gt;=DESIGN_LIFE,GH30,IF(AND(GI$11&gt;0,$CK30&lt;&gt;0),IF(INT((GI$11)/(DESIGN_LIFE/$CK30))=((GI$11)/(DESIGN_LIFE/$CK30)),$CM30+GH30,GH30),GH30))</f>
        <v>0</v>
      </c>
      <c r="GJ30" s="745">
        <f t="shared" si="110"/>
        <v>0</v>
      </c>
      <c r="GK30" s="745">
        <f t="shared" si="110"/>
        <v>0</v>
      </c>
      <c r="GL30" s="745">
        <f t="shared" si="110"/>
        <v>0</v>
      </c>
      <c r="GM30" s="745">
        <f t="shared" si="110"/>
        <v>0</v>
      </c>
      <c r="GN30" s="745">
        <f t="shared" si="110"/>
        <v>0</v>
      </c>
      <c r="GO30" s="745">
        <f t="shared" si="110"/>
        <v>0</v>
      </c>
      <c r="GP30" s="745">
        <f t="shared" si="110"/>
        <v>0</v>
      </c>
      <c r="GQ30" s="745">
        <f t="shared" si="110"/>
        <v>0</v>
      </c>
      <c r="GR30" s="745">
        <f t="shared" si="110"/>
        <v>0</v>
      </c>
      <c r="GS30" s="745">
        <f t="shared" si="110"/>
        <v>0</v>
      </c>
      <c r="GT30" s="745">
        <f t="shared" si="110"/>
        <v>0</v>
      </c>
      <c r="GU30" s="745">
        <f t="shared" si="110"/>
        <v>0</v>
      </c>
      <c r="GV30" s="745">
        <f t="shared" si="110"/>
        <v>0</v>
      </c>
      <c r="GW30" s="745">
        <f t="shared" si="110"/>
        <v>0</v>
      </c>
      <c r="GX30" s="745">
        <f t="shared" si="110"/>
        <v>0</v>
      </c>
      <c r="GY30" s="745">
        <f t="shared" si="110"/>
        <v>0</v>
      </c>
      <c r="GZ30" s="745">
        <f t="shared" si="110"/>
        <v>0</v>
      </c>
      <c r="HA30" s="745">
        <f t="shared" si="110"/>
        <v>0</v>
      </c>
      <c r="HB30" s="745">
        <f t="shared" si="110"/>
        <v>0</v>
      </c>
      <c r="HC30" s="745">
        <f t="shared" si="110"/>
        <v>0</v>
      </c>
      <c r="HD30" s="745">
        <f t="shared" si="110"/>
        <v>0</v>
      </c>
      <c r="HE30" s="745">
        <f t="shared" si="110"/>
        <v>0</v>
      </c>
      <c r="HF30" s="745">
        <f t="shared" si="110"/>
        <v>0</v>
      </c>
      <c r="HG30" s="745">
        <f t="shared" si="110"/>
        <v>0</v>
      </c>
      <c r="HH30" s="185"/>
      <c r="HI30" s="745"/>
    </row>
    <row r="31" spans="1:217" ht="20.100000000000001" customHeight="1">
      <c r="A31" s="520" t="str">
        <f t="shared" si="10"/>
        <v>LST_STR_ELEMENT</v>
      </c>
      <c r="B31" s="629"/>
      <c r="C31" s="628"/>
      <c r="D31" s="626"/>
      <c r="E31" s="627"/>
      <c r="F31" s="626"/>
      <c r="G31" s="350" t="e">
        <f>IF(TYPOLOGY = "Bridge", _xlfn.XLOOKUP($E31, BRIDGE_STR_ELEMENT, 'MATERIAL DATA'!$R$36:$R$74,,), _xlfn.XLOOKUP($BL31, 'LIFECYCLE MATERIAL DATA'!$A$5:$A$104, 'LIFECYCLE MATERIAL DATA'!$Q$5:$Q$104,,))</f>
        <v>#N/A</v>
      </c>
      <c r="H31" s="630"/>
      <c r="I31" s="631"/>
      <c r="J31" s="737"/>
      <c r="K31" s="626"/>
      <c r="L31" s="632"/>
      <c r="M31" s="358"/>
      <c r="N31" s="156">
        <f t="shared" si="38"/>
        <v>0</v>
      </c>
      <c r="O31" s="157" t="str">
        <f t="shared" si="26"/>
        <v/>
      </c>
      <c r="P31" s="158" t="str">
        <f t="shared" si="27"/>
        <v/>
      </c>
      <c r="Q31" s="158" t="str" cm="1">
        <f t="array" ref="Q31">IFERROR(_xlfn.IFS(AND($I31 = "Yes", $J31 =1),(($BX31+$BU31)/($J31) + ($BY31+$BR31 +$BZ31)),AND($I31 = "Yes", $J31 &gt;1), (($BX31+$BU31)/($J31) + ($BY31*2 +$BZ31)) ), "")</f>
        <v/>
      </c>
      <c r="R31" s="158" t="str">
        <f t="shared" si="11"/>
        <v/>
      </c>
      <c r="S31" s="159">
        <f t="shared" si="28"/>
        <v>0</v>
      </c>
      <c r="T31" s="159" t="str">
        <f t="shared" si="12"/>
        <v/>
      </c>
      <c r="U31" s="158" t="str">
        <f t="shared" si="39"/>
        <v/>
      </c>
      <c r="V31" s="396" t="str">
        <f t="shared" si="29"/>
        <v/>
      </c>
      <c r="W31" s="156" t="str">
        <f t="shared" si="13"/>
        <v/>
      </c>
      <c r="X31" s="160">
        <f t="shared" si="14"/>
        <v>0</v>
      </c>
      <c r="Y31" s="274" t="s">
        <v>415</v>
      </c>
      <c r="Z31" s="745" t="str">
        <f>'MATERIAL DATA'!$Q55</f>
        <v>4.1.2 Pedestrian/cyclist parapets</v>
      </c>
      <c r="AA31" s="768">
        <f t="shared" si="30"/>
        <v>0</v>
      </c>
      <c r="AB31" s="745"/>
      <c r="AC31" s="745"/>
      <c r="AD31" s="745"/>
      <c r="AE31" s="745"/>
      <c r="AF31" s="745"/>
      <c r="AG31" s="745"/>
      <c r="AH31" s="745"/>
      <c r="AI31" s="745"/>
      <c r="AJ31" s="745"/>
      <c r="AK31" s="745"/>
      <c r="AL31" s="745"/>
      <c r="AM31" s="745"/>
      <c r="AN31" s="745"/>
      <c r="AO31" s="745"/>
      <c r="AP31" s="745"/>
      <c r="AQ31" s="745"/>
      <c r="AR31" s="745"/>
      <c r="AS31" s="745"/>
      <c r="AT31" s="745"/>
      <c r="AU31" s="185"/>
      <c r="AV31" s="185"/>
      <c r="AW31" s="745"/>
      <c r="AX31" s="745"/>
      <c r="AY31" s="745" t="s">
        <v>105</v>
      </c>
      <c r="AZ31" s="754" t="e">
        <f>((E9/SUM(GIA_RN))*SUM(V48))</f>
        <v>#DIV/0!</v>
      </c>
      <c r="BA31" s="745"/>
      <c r="BB31" s="745"/>
      <c r="BC31" s="745" t="s">
        <v>105</v>
      </c>
      <c r="BD31" s="185" t="e">
        <f>((D9/SUM(GIA_RN))*SUM(V48))</f>
        <v>#DIV/0!</v>
      </c>
      <c r="BE31" s="745"/>
      <c r="BF31" s="745"/>
      <c r="BG31" s="745"/>
      <c r="BH31" s="745"/>
      <c r="BI31" s="375"/>
      <c r="BJ31" s="745"/>
      <c r="BK31" s="209" t="str">
        <f>IF(B31="Concrete","C_",IF(B31="Steel","S_",IF(B31="Timber","T_",IF(B31="Other","O_",IF(B31="Custom_EPD","E_",IF(B31="_","ER","ER"))))))</f>
        <v>ER</v>
      </c>
      <c r="BL31" s="209" t="str">
        <f t="shared" si="15"/>
        <v xml:space="preserve"> -  - </v>
      </c>
      <c r="BM31" s="745" t="str" cm="1">
        <f t="array" ref="BM31">_xlfn.IFS(OR(AND(TYPOLOGY &lt;&gt; "Bridge", B31="concrete",D31&lt;&gt;"Reinforced - 150mm hollow core slab"),C31="Concrete_EPD",),"Reinforcement",(OR(AND(TYPOLOGY="Bridge",B31="concrete",D31&lt;&gt;"Reinforced - 150mm hollow core slab"),C31="Concrete_EPD",)),"Bridge_Reinforcement",TRUE, "No_Reinforcement")</f>
        <v>No_Reinforcement</v>
      </c>
      <c r="BN31" s="186" t="e">
        <f>_xlfn.XLOOKUP($BL31,'LIFECYCLE MATERIAL DATA'!$A$5:$A$104,'LIFECYCLE MATERIAL DATA'!$D$5:$D$104,)</f>
        <v>#N/A</v>
      </c>
      <c r="BO31" s="186">
        <f>IFERROR(IF(M31&lt;&gt;0,_xlfn.XLOOKUP(M31,'Custom Data'!S16:S45,'Custom Data'!T16:T45,,-1),0),0)</f>
        <v>0</v>
      </c>
      <c r="BP31" s="186">
        <f t="shared" si="16"/>
        <v>0</v>
      </c>
      <c r="BQ31" s="846" t="str">
        <f t="shared" si="17"/>
        <v>ER</v>
      </c>
      <c r="BR31" s="745" t="str">
        <f>IFERROR(_xlfn.XLOOKUP($BL31,'LIFECYCLE MATERIAL DATA'!$A$5:$A$104,'LIFECYCLE MATERIAL DATA'!$I$5:$I$104,,)*($BQ31/1000)+_xlfn.XLOOKUP('Project Info'!$C$15,'LIFECYCLE MATERIAL DATA'!$A$5:$A$104,'LIFECYCLE MATERIAL DATA'!$I$5:$I$104,,)*($BP31/1000),"")</f>
        <v/>
      </c>
      <c r="BS31" s="745" t="str">
        <f>IFERROR(_xlfn.XLOOKUP($BL31,'LIFECYCLE MATERIAL DATA'!$A$5:$A$104, 'LIFECYCLE MATERIAL DATA'!$J$5:$J$104,,)*($BQ31/1000)+_xlfn.XLOOKUP('Project Info'!$C$15,'LIFECYCLE MATERIAL DATA'!$A$5:$A$104,'LIFECYCLE MATERIAL DATA'!$J$5:$J$104,,)*($BP31/1000),"")</f>
        <v/>
      </c>
      <c r="BT31" s="745" t="str">
        <f>IFERROR(_xlfn.XLOOKUP($BL31,'LIFECYCLE MATERIAL DATA'!$A$5:$A$104, 'LIFECYCLE MATERIAL DATA'!$K$5:$K$104,,)*($BQ31/1000),"")</f>
        <v/>
      </c>
      <c r="BU31" s="185" t="str">
        <f>IFERROR(_xlfn.XLOOKUP($BL31,'LIFECYCLE MATERIAL DATA'!$A$5:$A$104,'LIFECYCLE MATERIAL DATA'!$L$5:$L$104,,)*($BQ31/1000)+_xlfn.XLOOKUP('Project Info'!$C$15,'LIFECYCLE MATERIAL DATA'!$A$5:$A$104,'LIFECYCLE MATERIAL DATA'!$L$5:$L$104,,)*($BP31/1000),"")</f>
        <v/>
      </c>
      <c r="BV31" s="745" t="str">
        <f t="shared" si="31"/>
        <v/>
      </c>
      <c r="BW31" s="745" t="str">
        <f>IF($K31='MATERIAL DATA'!$O$5,$L31, IF($K31='MATERIAL DATA'!$O$6,$L31/(1000*'Scheme 1'!$BN31),""))</f>
        <v/>
      </c>
      <c r="BX31" s="745" t="str">
        <f>IFERROR(((_xlfn.XLOOKUP($BL31,'LIFECYCLE MATERIAL DATA'!$A$5:$A$104,'LIFECYCLE MATERIAL DATA'!$F$5:$F$104,,))*$BQ31/1000+_xlfn.XLOOKUP('Project Info'!$C$15,'LIFECYCLE MATERIAL DATA'!$A$5:$A$104,'LIFECYCLE MATERIAL DATA'!$F$5:$F$104,,)*$BP31/1000),"")</f>
        <v/>
      </c>
      <c r="BY31" s="771" t="str">
        <f>IFERROR((_xlfn.XLOOKUP($BL31,'LIFECYCLE MATERIAL DATA'!$A$5:$A$104,'LIFECYCLE MATERIAL DATA'!$G$5:$G$104,,)*$BQ31/1000++_xlfn.XLOOKUP('Project Info'!$C$15,'LIFECYCLE MATERIAL DATA'!$A$5:$A$104,'LIFECYCLE MATERIAL DATA'!$G$5:$G$104,,)*$BP31/1000),"")</f>
        <v/>
      </c>
      <c r="BZ31" s="745" t="str">
        <f>IFERROR(_xlfn.XLOOKUP('Scheme 1'!$BL31,'LIFECYCLE MATERIAL DATA'!$A$5:$A$104,'LIFECYCLE MATERIAL DATA'!$H$5:$H$104,,)*SUM($BX31+$BY31+$CB31+$CC31), "")</f>
        <v/>
      </c>
      <c r="CA31" s="185"/>
      <c r="CB31" s="743" t="str">
        <f>IFERROR((_xlfn.XLOOKUP($BL31,'LIFECYCLE MATERIAL DATA'!$A$5:$A$104, 'LIFECYCLE MATERIAL DATA'!$M$5:$M$104)*$BQ31/1000++_xlfn.XLOOKUP('Project Info'!$C$15,'LIFECYCLE MATERIAL DATA'!$A$5:$A$104,'LIFECYCLE MATERIAL DATA'!$M$5:$M$104)*$BP31/1000),"")</f>
        <v/>
      </c>
      <c r="CC31" s="745">
        <f>IFERROR(IF(OR($B31="Timber",$C31="Timber_EPD", $C31="Bamboo"),_xlfn.XLOOKUP($BL31,'LIFECYCLE MATERIAL DATA Master'!$A$5:$A$104,'LIFECYCLE MATERIAL DATA Master'!$E$5:$E$104,,)*$BQ31,0),"")/1000</f>
        <v>0</v>
      </c>
      <c r="CD31" s="185" t="str">
        <f>IFERROR((_xlfn.XLOOKUP($BL31,'LIFECYCLE MATERIAL DATA'!$A$5:$A$104,'LIFECYCLE MATERIAL DATA'!$N$5:$N$104,,)*$BQ31/1000++_xlfn.XLOOKUP('Project Info'!$C$15,'LIFECYCLE MATERIAL DATA'!$A$5:$A$104,'LIFECYCLE MATERIAL DATA'!$N$5:$N$104,,)*$BP31/1000),"")</f>
        <v/>
      </c>
      <c r="CE31" s="209"/>
      <c r="CF31" s="209"/>
      <c r="CG31" s="209"/>
      <c r="CH31" s="772">
        <f>IFERROR(1+_xlfn.XLOOKUP($BL31,'LIFECYCLE MATERIAL DATA'!$A$5:$A$104,'LIFECYCLE MATERIAL DATA'!$H$5:$H$104,,),0)</f>
        <v>0</v>
      </c>
      <c r="CI31" s="765">
        <f t="shared" si="18"/>
        <v>0</v>
      </c>
      <c r="CJ31" s="773">
        <f t="shared" si="19"/>
        <v>0</v>
      </c>
      <c r="CK31" s="774">
        <f t="shared" si="20"/>
        <v>0</v>
      </c>
      <c r="CL31" s="767">
        <f t="shared" si="32"/>
        <v>0</v>
      </c>
      <c r="CM31" s="775">
        <f t="shared" si="33"/>
        <v>0</v>
      </c>
      <c r="CN31" s="769">
        <v>0</v>
      </c>
      <c r="CO31" s="745">
        <f t="shared" si="21"/>
        <v>0</v>
      </c>
      <c r="CP31" s="745">
        <f t="shared" si="21"/>
        <v>0</v>
      </c>
      <c r="CQ31" s="745">
        <f t="shared" ref="CQ31:DV31" si="111">IF(CQ$11&gt;=DESIGN_LIFE,CP31,IF(AND(CQ$11&gt;0,$CK31&lt;&gt;0),IF(INT((CQ$11)/(DESIGN_LIFE/$CK31))=((CQ$11)/(DESIGN_LIFE/$CK31)),$CM31+CP31,CP31),CP31))</f>
        <v>0</v>
      </c>
      <c r="CR31" s="745">
        <f t="shared" si="111"/>
        <v>0</v>
      </c>
      <c r="CS31" s="745">
        <f t="shared" si="111"/>
        <v>0</v>
      </c>
      <c r="CT31" s="745">
        <f t="shared" si="111"/>
        <v>0</v>
      </c>
      <c r="CU31" s="745">
        <f t="shared" si="111"/>
        <v>0</v>
      </c>
      <c r="CV31" s="745">
        <f t="shared" si="111"/>
        <v>0</v>
      </c>
      <c r="CW31" s="745">
        <f t="shared" si="111"/>
        <v>0</v>
      </c>
      <c r="CX31" s="745">
        <f t="shared" si="111"/>
        <v>0</v>
      </c>
      <c r="CY31" s="745">
        <f t="shared" si="111"/>
        <v>0</v>
      </c>
      <c r="CZ31" s="745">
        <f t="shared" si="111"/>
        <v>0</v>
      </c>
      <c r="DA31" s="745">
        <f t="shared" si="111"/>
        <v>0</v>
      </c>
      <c r="DB31" s="745">
        <f t="shared" si="111"/>
        <v>0</v>
      </c>
      <c r="DC31" s="745">
        <f t="shared" si="111"/>
        <v>0</v>
      </c>
      <c r="DD31" s="745">
        <f t="shared" si="111"/>
        <v>0</v>
      </c>
      <c r="DE31" s="745">
        <f t="shared" si="111"/>
        <v>0</v>
      </c>
      <c r="DF31" s="745">
        <f t="shared" si="111"/>
        <v>0</v>
      </c>
      <c r="DG31" s="745">
        <f t="shared" si="111"/>
        <v>0</v>
      </c>
      <c r="DH31" s="745">
        <f t="shared" si="111"/>
        <v>0</v>
      </c>
      <c r="DI31" s="745">
        <f t="shared" si="111"/>
        <v>0</v>
      </c>
      <c r="DJ31" s="745">
        <f t="shared" si="111"/>
        <v>0</v>
      </c>
      <c r="DK31" s="745">
        <f t="shared" si="111"/>
        <v>0</v>
      </c>
      <c r="DL31" s="745">
        <f t="shared" si="111"/>
        <v>0</v>
      </c>
      <c r="DM31" s="745">
        <f t="shared" si="111"/>
        <v>0</v>
      </c>
      <c r="DN31" s="745">
        <f t="shared" si="111"/>
        <v>0</v>
      </c>
      <c r="DO31" s="745">
        <f t="shared" si="111"/>
        <v>0</v>
      </c>
      <c r="DP31" s="745">
        <f t="shared" si="111"/>
        <v>0</v>
      </c>
      <c r="DQ31" s="745">
        <f t="shared" si="111"/>
        <v>0</v>
      </c>
      <c r="DR31" s="745">
        <f t="shared" si="111"/>
        <v>0</v>
      </c>
      <c r="DS31" s="745">
        <f t="shared" si="111"/>
        <v>0</v>
      </c>
      <c r="DT31" s="745">
        <f t="shared" si="111"/>
        <v>0</v>
      </c>
      <c r="DU31" s="745">
        <f t="shared" si="111"/>
        <v>0</v>
      </c>
      <c r="DV31" s="745">
        <f t="shared" si="111"/>
        <v>0</v>
      </c>
      <c r="DW31" s="745">
        <f t="shared" ref="DW31:FB31" si="112">IF(DW$11&gt;=DESIGN_LIFE,DV31,IF(AND(DW$11&gt;0,$CK31&lt;&gt;0),IF(INT((DW$11)/(DESIGN_LIFE/$CK31))=((DW$11)/(DESIGN_LIFE/$CK31)),$CM31+DV31,DV31),DV31))</f>
        <v>0</v>
      </c>
      <c r="DX31" s="745">
        <f t="shared" si="112"/>
        <v>0</v>
      </c>
      <c r="DY31" s="745">
        <f t="shared" si="112"/>
        <v>0</v>
      </c>
      <c r="DZ31" s="745">
        <f t="shared" si="112"/>
        <v>0</v>
      </c>
      <c r="EA31" s="745">
        <f t="shared" si="112"/>
        <v>0</v>
      </c>
      <c r="EB31" s="745">
        <f t="shared" si="112"/>
        <v>0</v>
      </c>
      <c r="EC31" s="745">
        <f t="shared" si="112"/>
        <v>0</v>
      </c>
      <c r="ED31" s="745">
        <f t="shared" si="112"/>
        <v>0</v>
      </c>
      <c r="EE31" s="745">
        <f t="shared" si="112"/>
        <v>0</v>
      </c>
      <c r="EF31" s="745">
        <f t="shared" si="112"/>
        <v>0</v>
      </c>
      <c r="EG31" s="745">
        <f t="shared" si="112"/>
        <v>0</v>
      </c>
      <c r="EH31" s="745">
        <f t="shared" si="112"/>
        <v>0</v>
      </c>
      <c r="EI31" s="745">
        <f t="shared" si="112"/>
        <v>0</v>
      </c>
      <c r="EJ31" s="745">
        <f t="shared" si="112"/>
        <v>0</v>
      </c>
      <c r="EK31" s="745">
        <f t="shared" si="112"/>
        <v>0</v>
      </c>
      <c r="EL31" s="745">
        <f t="shared" si="112"/>
        <v>0</v>
      </c>
      <c r="EM31" s="745">
        <f t="shared" si="112"/>
        <v>0</v>
      </c>
      <c r="EN31" s="745">
        <f t="shared" si="112"/>
        <v>0</v>
      </c>
      <c r="EO31" s="745">
        <f t="shared" si="112"/>
        <v>0</v>
      </c>
      <c r="EP31" s="745">
        <f t="shared" si="112"/>
        <v>0</v>
      </c>
      <c r="EQ31" s="745">
        <f t="shared" si="112"/>
        <v>0</v>
      </c>
      <c r="ER31" s="745">
        <f t="shared" si="112"/>
        <v>0</v>
      </c>
      <c r="ES31" s="745">
        <f t="shared" si="112"/>
        <v>0</v>
      </c>
      <c r="ET31" s="745">
        <f t="shared" si="112"/>
        <v>0</v>
      </c>
      <c r="EU31" s="745">
        <f t="shared" si="112"/>
        <v>0</v>
      </c>
      <c r="EV31" s="745">
        <f t="shared" si="112"/>
        <v>0</v>
      </c>
      <c r="EW31" s="745">
        <f t="shared" si="112"/>
        <v>0</v>
      </c>
      <c r="EX31" s="745">
        <f t="shared" si="112"/>
        <v>0</v>
      </c>
      <c r="EY31" s="745">
        <f t="shared" si="112"/>
        <v>0</v>
      </c>
      <c r="EZ31" s="745">
        <f t="shared" si="112"/>
        <v>0</v>
      </c>
      <c r="FA31" s="745">
        <f t="shared" si="112"/>
        <v>0</v>
      </c>
      <c r="FB31" s="745">
        <f t="shared" si="112"/>
        <v>0</v>
      </c>
      <c r="FC31" s="745">
        <f t="shared" ref="FC31:GH31" si="113">IF(FC$11&gt;=DESIGN_LIFE,FB31,IF(AND(FC$11&gt;0,$CK31&lt;&gt;0),IF(INT((FC$11)/(DESIGN_LIFE/$CK31))=((FC$11)/(DESIGN_LIFE/$CK31)),$CM31+FB31,FB31),FB31))</f>
        <v>0</v>
      </c>
      <c r="FD31" s="745">
        <f t="shared" si="113"/>
        <v>0</v>
      </c>
      <c r="FE31" s="745">
        <f t="shared" si="113"/>
        <v>0</v>
      </c>
      <c r="FF31" s="745">
        <f t="shared" si="113"/>
        <v>0</v>
      </c>
      <c r="FG31" s="745">
        <f t="shared" si="113"/>
        <v>0</v>
      </c>
      <c r="FH31" s="745">
        <f t="shared" si="113"/>
        <v>0</v>
      </c>
      <c r="FI31" s="745">
        <f t="shared" si="113"/>
        <v>0</v>
      </c>
      <c r="FJ31" s="745">
        <f t="shared" si="113"/>
        <v>0</v>
      </c>
      <c r="FK31" s="745">
        <f t="shared" si="113"/>
        <v>0</v>
      </c>
      <c r="FL31" s="745">
        <f t="shared" si="113"/>
        <v>0</v>
      </c>
      <c r="FM31" s="745">
        <f t="shared" si="113"/>
        <v>0</v>
      </c>
      <c r="FN31" s="745">
        <f t="shared" si="113"/>
        <v>0</v>
      </c>
      <c r="FO31" s="745">
        <f t="shared" si="113"/>
        <v>0</v>
      </c>
      <c r="FP31" s="745">
        <f t="shared" si="113"/>
        <v>0</v>
      </c>
      <c r="FQ31" s="745">
        <f t="shared" si="113"/>
        <v>0</v>
      </c>
      <c r="FR31" s="745">
        <f t="shared" si="113"/>
        <v>0</v>
      </c>
      <c r="FS31" s="745">
        <f t="shared" si="113"/>
        <v>0</v>
      </c>
      <c r="FT31" s="745">
        <f t="shared" si="113"/>
        <v>0</v>
      </c>
      <c r="FU31" s="745">
        <f t="shared" si="113"/>
        <v>0</v>
      </c>
      <c r="FV31" s="745">
        <f t="shared" si="113"/>
        <v>0</v>
      </c>
      <c r="FW31" s="745">
        <f t="shared" si="113"/>
        <v>0</v>
      </c>
      <c r="FX31" s="745">
        <f t="shared" si="113"/>
        <v>0</v>
      </c>
      <c r="FY31" s="745">
        <f t="shared" si="113"/>
        <v>0</v>
      </c>
      <c r="FZ31" s="745">
        <f t="shared" si="113"/>
        <v>0</v>
      </c>
      <c r="GA31" s="745">
        <f t="shared" si="113"/>
        <v>0</v>
      </c>
      <c r="GB31" s="745">
        <f t="shared" si="113"/>
        <v>0</v>
      </c>
      <c r="GC31" s="745">
        <f t="shared" si="113"/>
        <v>0</v>
      </c>
      <c r="GD31" s="745">
        <f t="shared" si="113"/>
        <v>0</v>
      </c>
      <c r="GE31" s="745">
        <f t="shared" si="113"/>
        <v>0</v>
      </c>
      <c r="GF31" s="745">
        <f t="shared" si="113"/>
        <v>0</v>
      </c>
      <c r="GG31" s="745">
        <f t="shared" si="113"/>
        <v>0</v>
      </c>
      <c r="GH31" s="745">
        <f t="shared" si="113"/>
        <v>0</v>
      </c>
      <c r="GI31" s="745">
        <f t="shared" ref="GI31:HG31" si="114">IF(GI$11&gt;=DESIGN_LIFE,GH31,IF(AND(GI$11&gt;0,$CK31&lt;&gt;0),IF(INT((GI$11)/(DESIGN_LIFE/$CK31))=((GI$11)/(DESIGN_LIFE/$CK31)),$CM31+GH31,GH31),GH31))</f>
        <v>0</v>
      </c>
      <c r="GJ31" s="745">
        <f t="shared" si="114"/>
        <v>0</v>
      </c>
      <c r="GK31" s="745">
        <f t="shared" si="114"/>
        <v>0</v>
      </c>
      <c r="GL31" s="745">
        <f t="shared" si="114"/>
        <v>0</v>
      </c>
      <c r="GM31" s="745">
        <f t="shared" si="114"/>
        <v>0</v>
      </c>
      <c r="GN31" s="745">
        <f t="shared" si="114"/>
        <v>0</v>
      </c>
      <c r="GO31" s="745">
        <f t="shared" si="114"/>
        <v>0</v>
      </c>
      <c r="GP31" s="745">
        <f t="shared" si="114"/>
        <v>0</v>
      </c>
      <c r="GQ31" s="745">
        <f t="shared" si="114"/>
        <v>0</v>
      </c>
      <c r="GR31" s="745">
        <f t="shared" si="114"/>
        <v>0</v>
      </c>
      <c r="GS31" s="745">
        <f t="shared" si="114"/>
        <v>0</v>
      </c>
      <c r="GT31" s="745">
        <f t="shared" si="114"/>
        <v>0</v>
      </c>
      <c r="GU31" s="745">
        <f t="shared" si="114"/>
        <v>0</v>
      </c>
      <c r="GV31" s="745">
        <f t="shared" si="114"/>
        <v>0</v>
      </c>
      <c r="GW31" s="745">
        <f t="shared" si="114"/>
        <v>0</v>
      </c>
      <c r="GX31" s="745">
        <f t="shared" si="114"/>
        <v>0</v>
      </c>
      <c r="GY31" s="745">
        <f t="shared" si="114"/>
        <v>0</v>
      </c>
      <c r="GZ31" s="745">
        <f t="shared" si="114"/>
        <v>0</v>
      </c>
      <c r="HA31" s="745">
        <f t="shared" si="114"/>
        <v>0</v>
      </c>
      <c r="HB31" s="745">
        <f t="shared" si="114"/>
        <v>0</v>
      </c>
      <c r="HC31" s="745">
        <f t="shared" si="114"/>
        <v>0</v>
      </c>
      <c r="HD31" s="745">
        <f t="shared" si="114"/>
        <v>0</v>
      </c>
      <c r="HE31" s="745">
        <f t="shared" si="114"/>
        <v>0</v>
      </c>
      <c r="HF31" s="745">
        <f t="shared" si="114"/>
        <v>0</v>
      </c>
      <c r="HG31" s="745">
        <f t="shared" si="114"/>
        <v>0</v>
      </c>
      <c r="HH31" s="185"/>
      <c r="HI31" s="745"/>
    </row>
    <row r="32" spans="1:217" s="99" customFormat="1" ht="20.100000000000001" customHeight="1">
      <c r="A32" s="520" t="str">
        <f t="shared" si="10"/>
        <v>LST_STR_ELEMENT</v>
      </c>
      <c r="B32" s="629"/>
      <c r="C32" s="628"/>
      <c r="D32" s="626"/>
      <c r="E32" s="627"/>
      <c r="F32" s="626"/>
      <c r="G32" s="350" t="e">
        <f>IF(TYPOLOGY = "Bridge", _xlfn.XLOOKUP($E32, BRIDGE_STR_ELEMENT, 'MATERIAL DATA'!$R$36:$R$74,,), _xlfn.XLOOKUP($BL32, 'LIFECYCLE MATERIAL DATA'!$A$5:$A$104, 'LIFECYCLE MATERIAL DATA'!$Q$5:$Q$104,,))</f>
        <v>#N/A</v>
      </c>
      <c r="H32" s="630"/>
      <c r="I32" s="631"/>
      <c r="J32" s="737"/>
      <c r="K32" s="626"/>
      <c r="L32" s="632"/>
      <c r="M32" s="400"/>
      <c r="N32" s="156">
        <f t="shared" si="38"/>
        <v>0</v>
      </c>
      <c r="O32" s="157" t="str">
        <f t="shared" si="26"/>
        <v/>
      </c>
      <c r="P32" s="158" t="str">
        <f t="shared" si="27"/>
        <v/>
      </c>
      <c r="Q32" s="158" t="str" cm="1">
        <f t="array" ref="Q32">IFERROR(_xlfn.IFS(AND($I32 = "Yes", $J32 =1),(($BX32+$BU32)/($J32) + ($BY32+$BR32 +$BZ32)),AND($I32 = "Yes", $J32 &gt;1), (($BX32+$BU32)/($J32) + ($BY32*2 +$BZ32)) ), "")</f>
        <v/>
      </c>
      <c r="R32" s="158" t="str">
        <f t="shared" si="11"/>
        <v/>
      </c>
      <c r="S32" s="159">
        <f t="shared" si="28"/>
        <v>0</v>
      </c>
      <c r="T32" s="159" t="str">
        <f t="shared" si="12"/>
        <v/>
      </c>
      <c r="U32" s="158" t="str">
        <f t="shared" si="39"/>
        <v/>
      </c>
      <c r="V32" s="396" t="str">
        <f t="shared" si="29"/>
        <v/>
      </c>
      <c r="W32" s="156" t="str">
        <f t="shared" si="13"/>
        <v/>
      </c>
      <c r="X32" s="160">
        <f t="shared" si="14"/>
        <v>0</v>
      </c>
      <c r="Y32" s="274" t="s">
        <v>415</v>
      </c>
      <c r="Z32" s="745" t="str">
        <f>'MATERIAL DATA'!$Q56</f>
        <v>4.1.3 anti-throw screens</v>
      </c>
      <c r="AA32" s="768">
        <f t="shared" si="30"/>
        <v>0</v>
      </c>
      <c r="AB32" s="185"/>
      <c r="AC32" s="185"/>
      <c r="AD32" s="185"/>
      <c r="AE32" s="185"/>
      <c r="AF32" s="185"/>
      <c r="AG32" s="185"/>
      <c r="AH32" s="185"/>
      <c r="AI32" s="185"/>
      <c r="AJ32" s="185"/>
      <c r="AK32" s="185"/>
      <c r="AL32" s="185"/>
      <c r="AM32" s="185"/>
      <c r="AN32" s="185"/>
      <c r="AO32" s="185"/>
      <c r="AP32" s="185"/>
      <c r="AQ32" s="185"/>
      <c r="AR32" s="185"/>
      <c r="AS32" s="185"/>
      <c r="AT32" s="185"/>
      <c r="AU32" s="185" t="s">
        <v>738</v>
      </c>
      <c r="AV32" s="754" t="e">
        <f>BD27*0.5</f>
        <v>#DIV/0!</v>
      </c>
      <c r="AW32" s="185"/>
      <c r="AX32" s="185"/>
      <c r="AY32" s="185" t="s">
        <v>106</v>
      </c>
      <c r="AZ32" s="754" cm="1">
        <f t="array" ref="AZ32">SUMPRODUCT(SUMIF(H12:H43,New_Ext,T12:T43))</f>
        <v>0</v>
      </c>
      <c r="BA32" s="185"/>
      <c r="BB32" s="185"/>
      <c r="BC32" s="185" t="s">
        <v>106</v>
      </c>
      <c r="BD32" s="185">
        <f>SUMIF(H12:H43, Retained, 'Scheme 1'!T12:T43)</f>
        <v>0</v>
      </c>
      <c r="BE32" s="185"/>
      <c r="BF32" s="185"/>
      <c r="BG32" s="185"/>
      <c r="BH32" s="185"/>
      <c r="BI32" s="103"/>
      <c r="BJ32" s="185"/>
      <c r="BK32" s="209" t="str">
        <f t="shared" ref="BK32:BK41" si="115">IF(B32="Concrete","C_",IF(B32="Steel","S_",IF(B32="Timber","T_",IF(B32="Other","O_",IF(B32="Custom_EPD","E_",IF(B32="_","ER","ER"))))))</f>
        <v>ER</v>
      </c>
      <c r="BL32" s="209" t="str">
        <f t="shared" si="15"/>
        <v xml:space="preserve"> -  - </v>
      </c>
      <c r="BM32" s="745" t="str" cm="1">
        <f t="array" ref="BM32">_xlfn.IFS(OR(AND(TYPOLOGY &lt;&gt; "Bridge", B32="concrete",D32&lt;&gt;"Reinforced - 150mm hollow core slab"),C32="Concrete_EPD",),"Reinforcement",(OR(AND(TYPOLOGY="Bridge",B32="concrete",D32&lt;&gt;"Reinforced - 150mm hollow core slab"),C32="Concrete_EPD",)),"Bridge_Reinforcement",TRUE, "No_Reinforcement")</f>
        <v>No_Reinforcement</v>
      </c>
      <c r="BN32" s="186" t="e">
        <f>_xlfn.XLOOKUP($BL32,'LIFECYCLE MATERIAL DATA'!$A$5:$A$104,'LIFECYCLE MATERIAL DATA'!$D$5:$D$104,)</f>
        <v>#N/A</v>
      </c>
      <c r="BO32" s="186">
        <f>IFERROR(IF(M32&lt;&gt;0,_xlfn.XLOOKUP(M32,'Custom Data'!S16:S45,'Custom Data'!T16:T45,,-1),0),0)</f>
        <v>0</v>
      </c>
      <c r="BP32" s="186">
        <f t="shared" si="16"/>
        <v>0</v>
      </c>
      <c r="BQ32" s="846" t="str">
        <f t="shared" si="17"/>
        <v>ER</v>
      </c>
      <c r="BR32" s="745" t="str">
        <f>IFERROR(_xlfn.XLOOKUP($BL32,'LIFECYCLE MATERIAL DATA'!$A$5:$A$104,'LIFECYCLE MATERIAL DATA'!$I$5:$I$104,,)*($BQ32/1000)+_xlfn.XLOOKUP('Project Info'!$C$15,'LIFECYCLE MATERIAL DATA'!$A$5:$A$104,'LIFECYCLE MATERIAL DATA'!$I$5:$I$104,,)*($BP32/1000),"")</f>
        <v/>
      </c>
      <c r="BS32" s="745" t="str">
        <f>IFERROR(_xlfn.XLOOKUP($BL32,'LIFECYCLE MATERIAL DATA'!$A$5:$A$104, 'LIFECYCLE MATERIAL DATA'!$J$5:$J$104,,)*($BQ32/1000)+_xlfn.XLOOKUP('Project Info'!$C$15,'LIFECYCLE MATERIAL DATA'!$A$5:$A$104,'LIFECYCLE MATERIAL DATA'!$J$5:$J$104,,)*($BP32/1000),"")</f>
        <v/>
      </c>
      <c r="BT32" s="745" t="str">
        <f>IFERROR(_xlfn.XLOOKUP($BL32,'LIFECYCLE MATERIAL DATA'!$A$5:$A$104, 'LIFECYCLE MATERIAL DATA'!$K$5:$K$104,,)*($BQ32/1000),"")</f>
        <v/>
      </c>
      <c r="BU32" s="185" t="str">
        <f>IFERROR(_xlfn.XLOOKUP($BL32,'LIFECYCLE MATERIAL DATA'!$A$5:$A$104,'LIFECYCLE MATERIAL DATA'!$L$5:$L$104,,)*($BQ32/1000)+_xlfn.XLOOKUP('Project Info'!$C$15,'LIFECYCLE MATERIAL DATA'!$A$5:$A$104,'LIFECYCLE MATERIAL DATA'!$L$5:$L$104,,)*($BP32/1000),"")</f>
        <v/>
      </c>
      <c r="BV32" s="745" t="str">
        <f t="shared" si="31"/>
        <v/>
      </c>
      <c r="BW32" s="745" t="str">
        <f>IF($K32='MATERIAL DATA'!$O$5,$L32, IF($K32='MATERIAL DATA'!$O$6,$L32/(1000*'Scheme 1'!$BN32),""))</f>
        <v/>
      </c>
      <c r="BX32" s="745" t="str">
        <f>IFERROR(((_xlfn.XLOOKUP($BL32,'LIFECYCLE MATERIAL DATA'!$A$5:$A$104,'LIFECYCLE MATERIAL DATA'!$F$5:$F$104,,))*$BQ32/1000+_xlfn.XLOOKUP('Project Info'!$C$15,'LIFECYCLE MATERIAL DATA'!$A$5:$A$104,'LIFECYCLE MATERIAL DATA'!$F$5:$F$104,,)*$BP32/1000),"")</f>
        <v/>
      </c>
      <c r="BY32" s="771" t="str">
        <f>IFERROR((_xlfn.XLOOKUP($BL32,'LIFECYCLE MATERIAL DATA'!$A$5:$A$104,'LIFECYCLE MATERIAL DATA'!$G$5:$G$104,,)*$BQ32/1000++_xlfn.XLOOKUP('Project Info'!$C$15,'LIFECYCLE MATERIAL DATA'!$A$5:$A$104,'LIFECYCLE MATERIAL DATA'!$G$5:$G$104,,)*$BP32/1000),"")</f>
        <v/>
      </c>
      <c r="BZ32" s="745" t="str">
        <f>IFERROR(_xlfn.XLOOKUP('Scheme 1'!$BL32,'LIFECYCLE MATERIAL DATA'!$A$5:$A$104,'LIFECYCLE MATERIAL DATA'!$H$5:$H$104,,)*SUM($BX32+$BY32+$CB32+$CC32), "")</f>
        <v/>
      </c>
      <c r="CA32" s="185"/>
      <c r="CB32" s="743" t="str">
        <f>IFERROR((_xlfn.XLOOKUP($BL32,'LIFECYCLE MATERIAL DATA'!$A$5:$A$104, 'LIFECYCLE MATERIAL DATA'!$M$5:$M$104)*$BQ32/1000++_xlfn.XLOOKUP('Project Info'!$C$15,'LIFECYCLE MATERIAL DATA'!$A$5:$A$104,'LIFECYCLE MATERIAL DATA'!$M$5:$M$104)*$BP32/1000),"")</f>
        <v/>
      </c>
      <c r="CC32" s="745">
        <f>IFERROR(IF(OR($B32="Timber",$C32="Timber_EPD", $C32="Bamboo"),_xlfn.XLOOKUP($BL32,'LIFECYCLE MATERIAL DATA Master'!$A$5:$A$104,'LIFECYCLE MATERIAL DATA Master'!$E$5:$E$104,,)*$BQ32,0),"")/1000</f>
        <v>0</v>
      </c>
      <c r="CD32" s="185" t="str">
        <f>IFERROR((_xlfn.XLOOKUP($BL32,'LIFECYCLE MATERIAL DATA'!$A$5:$A$104,'LIFECYCLE MATERIAL DATA'!$N$5:$N$104,,)*$BQ32/1000++_xlfn.XLOOKUP('Project Info'!$C$15,'LIFECYCLE MATERIAL DATA'!$A$5:$A$104,'LIFECYCLE MATERIAL DATA'!$N$5:$N$104,,)*$BP32/1000),"")</f>
        <v/>
      </c>
      <c r="CE32" s="743"/>
      <c r="CF32" s="743"/>
      <c r="CG32" s="743"/>
      <c r="CH32" s="772">
        <f>IFERROR(1+_xlfn.XLOOKUP($BL32,'LIFECYCLE MATERIAL DATA'!$A$5:$A$104,'LIFECYCLE MATERIAL DATA'!$H$5:$H$104,,),0)</f>
        <v>0</v>
      </c>
      <c r="CI32" s="765">
        <f t="shared" si="18"/>
        <v>0</v>
      </c>
      <c r="CJ32" s="773">
        <f t="shared" si="19"/>
        <v>0</v>
      </c>
      <c r="CK32" s="774">
        <f t="shared" si="20"/>
        <v>0</v>
      </c>
      <c r="CL32" s="767">
        <f t="shared" si="32"/>
        <v>0</v>
      </c>
      <c r="CM32" s="775">
        <f t="shared" si="33"/>
        <v>0</v>
      </c>
      <c r="CN32" s="769">
        <v>0</v>
      </c>
      <c r="CO32" s="745">
        <f t="shared" si="21"/>
        <v>0</v>
      </c>
      <c r="CP32" s="745">
        <f t="shared" si="21"/>
        <v>0</v>
      </c>
      <c r="CQ32" s="745">
        <f t="shared" ref="CQ32:DV32" si="116">IF(CQ$11&gt;=DESIGN_LIFE,CP32,IF(AND(CQ$11&gt;0,$CK32&lt;&gt;0),IF(INT((CQ$11)/(DESIGN_LIFE/$CK32))=((CQ$11)/(DESIGN_LIFE/$CK32)),$CM32+CP32,CP32),CP32))</f>
        <v>0</v>
      </c>
      <c r="CR32" s="745">
        <f t="shared" si="116"/>
        <v>0</v>
      </c>
      <c r="CS32" s="745">
        <f t="shared" si="116"/>
        <v>0</v>
      </c>
      <c r="CT32" s="745">
        <f t="shared" si="116"/>
        <v>0</v>
      </c>
      <c r="CU32" s="745">
        <f t="shared" si="116"/>
        <v>0</v>
      </c>
      <c r="CV32" s="745">
        <f t="shared" si="116"/>
        <v>0</v>
      </c>
      <c r="CW32" s="745">
        <f t="shared" si="116"/>
        <v>0</v>
      </c>
      <c r="CX32" s="745">
        <f t="shared" si="116"/>
        <v>0</v>
      </c>
      <c r="CY32" s="745">
        <f t="shared" si="116"/>
        <v>0</v>
      </c>
      <c r="CZ32" s="745">
        <f t="shared" si="116"/>
        <v>0</v>
      </c>
      <c r="DA32" s="745">
        <f t="shared" si="116"/>
        <v>0</v>
      </c>
      <c r="DB32" s="745">
        <f t="shared" si="116"/>
        <v>0</v>
      </c>
      <c r="DC32" s="745">
        <f t="shared" si="116"/>
        <v>0</v>
      </c>
      <c r="DD32" s="745">
        <f t="shared" si="116"/>
        <v>0</v>
      </c>
      <c r="DE32" s="745">
        <f t="shared" si="116"/>
        <v>0</v>
      </c>
      <c r="DF32" s="745">
        <f t="shared" si="116"/>
        <v>0</v>
      </c>
      <c r="DG32" s="745">
        <f t="shared" si="116"/>
        <v>0</v>
      </c>
      <c r="DH32" s="745">
        <f t="shared" si="116"/>
        <v>0</v>
      </c>
      <c r="DI32" s="745">
        <f t="shared" si="116"/>
        <v>0</v>
      </c>
      <c r="DJ32" s="745">
        <f t="shared" si="116"/>
        <v>0</v>
      </c>
      <c r="DK32" s="745">
        <f t="shared" si="116"/>
        <v>0</v>
      </c>
      <c r="DL32" s="745">
        <f t="shared" si="116"/>
        <v>0</v>
      </c>
      <c r="DM32" s="745">
        <f t="shared" si="116"/>
        <v>0</v>
      </c>
      <c r="DN32" s="745">
        <f t="shared" si="116"/>
        <v>0</v>
      </c>
      <c r="DO32" s="745">
        <f t="shared" si="116"/>
        <v>0</v>
      </c>
      <c r="DP32" s="745">
        <f t="shared" si="116"/>
        <v>0</v>
      </c>
      <c r="DQ32" s="745">
        <f t="shared" si="116"/>
        <v>0</v>
      </c>
      <c r="DR32" s="745">
        <f t="shared" si="116"/>
        <v>0</v>
      </c>
      <c r="DS32" s="745">
        <f t="shared" si="116"/>
        <v>0</v>
      </c>
      <c r="DT32" s="745">
        <f t="shared" si="116"/>
        <v>0</v>
      </c>
      <c r="DU32" s="745">
        <f t="shared" si="116"/>
        <v>0</v>
      </c>
      <c r="DV32" s="745">
        <f t="shared" si="116"/>
        <v>0</v>
      </c>
      <c r="DW32" s="745">
        <f t="shared" ref="DW32:FB32" si="117">IF(DW$11&gt;=DESIGN_LIFE,DV32,IF(AND(DW$11&gt;0,$CK32&lt;&gt;0),IF(INT((DW$11)/(DESIGN_LIFE/$CK32))=((DW$11)/(DESIGN_LIFE/$CK32)),$CM32+DV32,DV32),DV32))</f>
        <v>0</v>
      </c>
      <c r="DX32" s="745">
        <f t="shared" si="117"/>
        <v>0</v>
      </c>
      <c r="DY32" s="745">
        <f t="shared" si="117"/>
        <v>0</v>
      </c>
      <c r="DZ32" s="745">
        <f t="shared" si="117"/>
        <v>0</v>
      </c>
      <c r="EA32" s="745">
        <f t="shared" si="117"/>
        <v>0</v>
      </c>
      <c r="EB32" s="745">
        <f t="shared" si="117"/>
        <v>0</v>
      </c>
      <c r="EC32" s="745">
        <f t="shared" si="117"/>
        <v>0</v>
      </c>
      <c r="ED32" s="745">
        <f t="shared" si="117"/>
        <v>0</v>
      </c>
      <c r="EE32" s="745">
        <f t="shared" si="117"/>
        <v>0</v>
      </c>
      <c r="EF32" s="745">
        <f t="shared" si="117"/>
        <v>0</v>
      </c>
      <c r="EG32" s="745">
        <f t="shared" si="117"/>
        <v>0</v>
      </c>
      <c r="EH32" s="745">
        <f t="shared" si="117"/>
        <v>0</v>
      </c>
      <c r="EI32" s="745">
        <f t="shared" si="117"/>
        <v>0</v>
      </c>
      <c r="EJ32" s="745">
        <f t="shared" si="117"/>
        <v>0</v>
      </c>
      <c r="EK32" s="745">
        <f t="shared" si="117"/>
        <v>0</v>
      </c>
      <c r="EL32" s="745">
        <f t="shared" si="117"/>
        <v>0</v>
      </c>
      <c r="EM32" s="745">
        <f t="shared" si="117"/>
        <v>0</v>
      </c>
      <c r="EN32" s="745">
        <f t="shared" si="117"/>
        <v>0</v>
      </c>
      <c r="EO32" s="745">
        <f t="shared" si="117"/>
        <v>0</v>
      </c>
      <c r="EP32" s="745">
        <f t="shared" si="117"/>
        <v>0</v>
      </c>
      <c r="EQ32" s="745">
        <f t="shared" si="117"/>
        <v>0</v>
      </c>
      <c r="ER32" s="745">
        <f t="shared" si="117"/>
        <v>0</v>
      </c>
      <c r="ES32" s="745">
        <f t="shared" si="117"/>
        <v>0</v>
      </c>
      <c r="ET32" s="745">
        <f t="shared" si="117"/>
        <v>0</v>
      </c>
      <c r="EU32" s="745">
        <f t="shared" si="117"/>
        <v>0</v>
      </c>
      <c r="EV32" s="745">
        <f t="shared" si="117"/>
        <v>0</v>
      </c>
      <c r="EW32" s="745">
        <f t="shared" si="117"/>
        <v>0</v>
      </c>
      <c r="EX32" s="745">
        <f t="shared" si="117"/>
        <v>0</v>
      </c>
      <c r="EY32" s="745">
        <f t="shared" si="117"/>
        <v>0</v>
      </c>
      <c r="EZ32" s="745">
        <f t="shared" si="117"/>
        <v>0</v>
      </c>
      <c r="FA32" s="745">
        <f t="shared" si="117"/>
        <v>0</v>
      </c>
      <c r="FB32" s="745">
        <f t="shared" si="117"/>
        <v>0</v>
      </c>
      <c r="FC32" s="745">
        <f t="shared" ref="FC32:GH32" si="118">IF(FC$11&gt;=DESIGN_LIFE,FB32,IF(AND(FC$11&gt;0,$CK32&lt;&gt;0),IF(INT((FC$11)/(DESIGN_LIFE/$CK32))=((FC$11)/(DESIGN_LIFE/$CK32)),$CM32+FB32,FB32),FB32))</f>
        <v>0</v>
      </c>
      <c r="FD32" s="745">
        <f t="shared" si="118"/>
        <v>0</v>
      </c>
      <c r="FE32" s="745">
        <f t="shared" si="118"/>
        <v>0</v>
      </c>
      <c r="FF32" s="745">
        <f t="shared" si="118"/>
        <v>0</v>
      </c>
      <c r="FG32" s="745">
        <f t="shared" si="118"/>
        <v>0</v>
      </c>
      <c r="FH32" s="745">
        <f t="shared" si="118"/>
        <v>0</v>
      </c>
      <c r="FI32" s="745">
        <f t="shared" si="118"/>
        <v>0</v>
      </c>
      <c r="FJ32" s="745">
        <f t="shared" si="118"/>
        <v>0</v>
      </c>
      <c r="FK32" s="745">
        <f t="shared" si="118"/>
        <v>0</v>
      </c>
      <c r="FL32" s="745">
        <f t="shared" si="118"/>
        <v>0</v>
      </c>
      <c r="FM32" s="745">
        <f t="shared" si="118"/>
        <v>0</v>
      </c>
      <c r="FN32" s="745">
        <f t="shared" si="118"/>
        <v>0</v>
      </c>
      <c r="FO32" s="745">
        <f t="shared" si="118"/>
        <v>0</v>
      </c>
      <c r="FP32" s="745">
        <f t="shared" si="118"/>
        <v>0</v>
      </c>
      <c r="FQ32" s="745">
        <f t="shared" si="118"/>
        <v>0</v>
      </c>
      <c r="FR32" s="745">
        <f t="shared" si="118"/>
        <v>0</v>
      </c>
      <c r="FS32" s="745">
        <f t="shared" si="118"/>
        <v>0</v>
      </c>
      <c r="FT32" s="745">
        <f t="shared" si="118"/>
        <v>0</v>
      </c>
      <c r="FU32" s="745">
        <f t="shared" si="118"/>
        <v>0</v>
      </c>
      <c r="FV32" s="745">
        <f t="shared" si="118"/>
        <v>0</v>
      </c>
      <c r="FW32" s="745">
        <f t="shared" si="118"/>
        <v>0</v>
      </c>
      <c r="FX32" s="745">
        <f t="shared" si="118"/>
        <v>0</v>
      </c>
      <c r="FY32" s="745">
        <f t="shared" si="118"/>
        <v>0</v>
      </c>
      <c r="FZ32" s="745">
        <f t="shared" si="118"/>
        <v>0</v>
      </c>
      <c r="GA32" s="745">
        <f t="shared" si="118"/>
        <v>0</v>
      </c>
      <c r="GB32" s="745">
        <f t="shared" si="118"/>
        <v>0</v>
      </c>
      <c r="GC32" s="745">
        <f t="shared" si="118"/>
        <v>0</v>
      </c>
      <c r="GD32" s="745">
        <f t="shared" si="118"/>
        <v>0</v>
      </c>
      <c r="GE32" s="745">
        <f t="shared" si="118"/>
        <v>0</v>
      </c>
      <c r="GF32" s="745">
        <f t="shared" si="118"/>
        <v>0</v>
      </c>
      <c r="GG32" s="745">
        <f t="shared" si="118"/>
        <v>0</v>
      </c>
      <c r="GH32" s="745">
        <f t="shared" si="118"/>
        <v>0</v>
      </c>
      <c r="GI32" s="745">
        <f t="shared" ref="GI32:HG32" si="119">IF(GI$11&gt;=DESIGN_LIFE,GH32,IF(AND(GI$11&gt;0,$CK32&lt;&gt;0),IF(INT((GI$11)/(DESIGN_LIFE/$CK32))=((GI$11)/(DESIGN_LIFE/$CK32)),$CM32+GH32,GH32),GH32))</f>
        <v>0</v>
      </c>
      <c r="GJ32" s="745">
        <f t="shared" si="119"/>
        <v>0</v>
      </c>
      <c r="GK32" s="745">
        <f t="shared" si="119"/>
        <v>0</v>
      </c>
      <c r="GL32" s="745">
        <f t="shared" si="119"/>
        <v>0</v>
      </c>
      <c r="GM32" s="745">
        <f t="shared" si="119"/>
        <v>0</v>
      </c>
      <c r="GN32" s="745">
        <f t="shared" si="119"/>
        <v>0</v>
      </c>
      <c r="GO32" s="745">
        <f t="shared" si="119"/>
        <v>0</v>
      </c>
      <c r="GP32" s="745">
        <f t="shared" si="119"/>
        <v>0</v>
      </c>
      <c r="GQ32" s="745">
        <f t="shared" si="119"/>
        <v>0</v>
      </c>
      <c r="GR32" s="745">
        <f t="shared" si="119"/>
        <v>0</v>
      </c>
      <c r="GS32" s="745">
        <f t="shared" si="119"/>
        <v>0</v>
      </c>
      <c r="GT32" s="745">
        <f t="shared" si="119"/>
        <v>0</v>
      </c>
      <c r="GU32" s="745">
        <f t="shared" si="119"/>
        <v>0</v>
      </c>
      <c r="GV32" s="745">
        <f t="shared" si="119"/>
        <v>0</v>
      </c>
      <c r="GW32" s="745">
        <f t="shared" si="119"/>
        <v>0</v>
      </c>
      <c r="GX32" s="745">
        <f t="shared" si="119"/>
        <v>0</v>
      </c>
      <c r="GY32" s="745">
        <f t="shared" si="119"/>
        <v>0</v>
      </c>
      <c r="GZ32" s="745">
        <f t="shared" si="119"/>
        <v>0</v>
      </c>
      <c r="HA32" s="745">
        <f t="shared" si="119"/>
        <v>0</v>
      </c>
      <c r="HB32" s="745">
        <f t="shared" si="119"/>
        <v>0</v>
      </c>
      <c r="HC32" s="745">
        <f t="shared" si="119"/>
        <v>0</v>
      </c>
      <c r="HD32" s="745">
        <f t="shared" si="119"/>
        <v>0</v>
      </c>
      <c r="HE32" s="745">
        <f t="shared" si="119"/>
        <v>0</v>
      </c>
      <c r="HF32" s="745">
        <f t="shared" si="119"/>
        <v>0</v>
      </c>
      <c r="HG32" s="745">
        <f t="shared" si="119"/>
        <v>0</v>
      </c>
      <c r="HH32" s="185"/>
      <c r="HI32" s="185"/>
    </row>
    <row r="33" spans="1:217" s="99" customFormat="1" ht="20.100000000000001" customHeight="1">
      <c r="A33" s="520" t="str">
        <f t="shared" si="10"/>
        <v>LST_STR_ELEMENT</v>
      </c>
      <c r="B33" s="629"/>
      <c r="C33" s="628"/>
      <c r="D33" s="626"/>
      <c r="E33" s="627"/>
      <c r="F33" s="626"/>
      <c r="G33" s="350" t="e">
        <f>IF(TYPOLOGY = "Bridge", _xlfn.XLOOKUP($E33, BRIDGE_STR_ELEMENT, 'MATERIAL DATA'!$R$36:$R$74,,), _xlfn.XLOOKUP($BL33, 'LIFECYCLE MATERIAL DATA'!$A$5:$A$104, 'LIFECYCLE MATERIAL DATA'!$Q$5:$Q$104,,))</f>
        <v>#N/A</v>
      </c>
      <c r="H33" s="630"/>
      <c r="I33" s="631"/>
      <c r="J33" s="737"/>
      <c r="K33" s="626"/>
      <c r="L33" s="632"/>
      <c r="M33" s="400"/>
      <c r="N33" s="156">
        <f t="shared" si="38"/>
        <v>0</v>
      </c>
      <c r="O33" s="157" t="str">
        <f t="shared" si="26"/>
        <v/>
      </c>
      <c r="P33" s="158" t="str">
        <f t="shared" si="27"/>
        <v/>
      </c>
      <c r="Q33" s="158" t="str" cm="1">
        <f t="array" ref="Q33">IFERROR(_xlfn.IFS(AND($I33 = "Yes", $J33 =1),(($BX33+$BU33)/($J33) + ($BY33+$BR33 +$BZ33)),AND($I33 = "Yes", $J33 &gt;1), (($BX33+$BU33)/($J33) + ($BY33*2 +$BZ33)) ), "")</f>
        <v/>
      </c>
      <c r="R33" s="158" t="str">
        <f t="shared" si="11"/>
        <v/>
      </c>
      <c r="S33" s="159">
        <f t="shared" si="28"/>
        <v>0</v>
      </c>
      <c r="T33" s="159" t="str">
        <f t="shared" si="12"/>
        <v/>
      </c>
      <c r="U33" s="158" t="str">
        <f t="shared" si="39"/>
        <v/>
      </c>
      <c r="V33" s="396" t="str">
        <f t="shared" si="29"/>
        <v/>
      </c>
      <c r="W33" s="156" t="str">
        <f t="shared" si="13"/>
        <v/>
      </c>
      <c r="X33" s="160">
        <f t="shared" si="14"/>
        <v>0</v>
      </c>
      <c r="Y33" s="274" t="s">
        <v>415</v>
      </c>
      <c r="Z33" s="745" t="str">
        <f>'MATERIAL DATA'!$Q57</f>
        <v>4.2.1 Impact protection</v>
      </c>
      <c r="AA33" s="768">
        <f t="shared" si="30"/>
        <v>0</v>
      </c>
      <c r="AB33" s="185"/>
      <c r="AC33" s="185"/>
      <c r="AD33" s="185"/>
      <c r="AE33" s="185"/>
      <c r="AF33" s="185"/>
      <c r="AG33" s="185"/>
      <c r="AH33" s="185"/>
      <c r="AI33" s="185"/>
      <c r="AJ33" s="185"/>
      <c r="AK33" s="185"/>
      <c r="AL33" s="185"/>
      <c r="AM33" s="185"/>
      <c r="AN33" s="185"/>
      <c r="AO33" s="185"/>
      <c r="AP33" s="185"/>
      <c r="AQ33" s="185"/>
      <c r="AR33" s="185"/>
      <c r="AS33" s="185"/>
      <c r="AT33" s="185"/>
      <c r="AU33" s="185" t="s">
        <v>739</v>
      </c>
      <c r="AV33" s="185">
        <f>BD30*0.5</f>
        <v>0</v>
      </c>
      <c r="AW33" s="185"/>
      <c r="AX33" s="185"/>
      <c r="AY33" s="185" t="s">
        <v>647</v>
      </c>
      <c r="AZ33" s="185" cm="1">
        <f t="array" ref="AZ33">SUMPRODUCT(SUMIF(H12:H43,New_Ext,U12:U43))</f>
        <v>0</v>
      </c>
      <c r="BA33" s="185"/>
      <c r="BB33" s="185"/>
      <c r="BC33" s="185" t="s">
        <v>647</v>
      </c>
      <c r="BD33" s="185">
        <f>SUMIF(H12:H43, Retained, U12:U43)</f>
        <v>0</v>
      </c>
      <c r="BE33" s="185"/>
      <c r="BF33" s="185"/>
      <c r="BG33" s="185"/>
      <c r="BH33" s="185"/>
      <c r="BI33" s="103"/>
      <c r="BJ33" s="185"/>
      <c r="BK33" s="209" t="str">
        <f t="shared" si="115"/>
        <v>ER</v>
      </c>
      <c r="BL33" s="209" t="str">
        <f t="shared" si="15"/>
        <v xml:space="preserve"> -  - </v>
      </c>
      <c r="BM33" s="745" t="str" cm="1">
        <f t="array" ref="BM33">_xlfn.IFS(OR(AND(TYPOLOGY &lt;&gt; "Bridge", B33="concrete",D33&lt;&gt;"Reinforced - 150mm hollow core slab"),C33="Concrete_EPD",),"Reinforcement",(OR(AND(TYPOLOGY="Bridge",B33="concrete",D33&lt;&gt;"Reinforced - 150mm hollow core slab"),C33="Concrete_EPD",)),"Bridge_Reinforcement",TRUE, "No_Reinforcement")</f>
        <v>No_Reinforcement</v>
      </c>
      <c r="BN33" s="186" t="e">
        <f>_xlfn.XLOOKUP($BL33,'LIFECYCLE MATERIAL DATA'!$A$5:$A$104,'LIFECYCLE MATERIAL DATA'!$D$5:$D$104,)</f>
        <v>#N/A</v>
      </c>
      <c r="BO33" s="186">
        <f>IFERROR(IF(M33&lt;&gt;0,_xlfn.XLOOKUP(M33,'Custom Data'!S16:S45,'Custom Data'!T16:T45,,-1),0),0)</f>
        <v>0</v>
      </c>
      <c r="BP33" s="186">
        <f t="shared" si="16"/>
        <v>0</v>
      </c>
      <c r="BQ33" s="846" t="str">
        <f t="shared" si="17"/>
        <v>ER</v>
      </c>
      <c r="BR33" s="745" t="str">
        <f>IFERROR(_xlfn.XLOOKUP($BL33,'LIFECYCLE MATERIAL DATA'!$A$5:$A$104,'LIFECYCLE MATERIAL DATA'!$I$5:$I$104,,)*($BQ33/1000)+_xlfn.XLOOKUP('Project Info'!$C$15,'LIFECYCLE MATERIAL DATA'!$A$5:$A$104,'LIFECYCLE MATERIAL DATA'!$I$5:$I$104,,)*($BP33/1000),"")</f>
        <v/>
      </c>
      <c r="BS33" s="745" t="str">
        <f>IFERROR(_xlfn.XLOOKUP($BL33,'LIFECYCLE MATERIAL DATA'!$A$5:$A$104, 'LIFECYCLE MATERIAL DATA'!$J$5:$J$104,,)*($BQ33/1000)+_xlfn.XLOOKUP('Project Info'!$C$15,'LIFECYCLE MATERIAL DATA'!$A$5:$A$104,'LIFECYCLE MATERIAL DATA'!$J$5:$J$104,,)*($BP33/1000),"")</f>
        <v/>
      </c>
      <c r="BT33" s="745" t="str">
        <f>IFERROR(_xlfn.XLOOKUP($BL33,'LIFECYCLE MATERIAL DATA'!$A$5:$A$104, 'LIFECYCLE MATERIAL DATA'!$K$5:$K$104,,)*($BQ33/1000),"")</f>
        <v/>
      </c>
      <c r="BU33" s="185" t="str">
        <f>IFERROR(_xlfn.XLOOKUP($BL33,'LIFECYCLE MATERIAL DATA'!$A$5:$A$104,'LIFECYCLE MATERIAL DATA'!$L$5:$L$104,,)*($BQ33/1000)+_xlfn.XLOOKUP('Project Info'!$C$15,'LIFECYCLE MATERIAL DATA'!$A$5:$A$104,'LIFECYCLE MATERIAL DATA'!$L$5:$L$104,,)*($BP33/1000),"")</f>
        <v/>
      </c>
      <c r="BV33" s="745" t="str">
        <f t="shared" si="31"/>
        <v/>
      </c>
      <c r="BW33" s="745" t="str">
        <f>IF($K33='MATERIAL DATA'!$O$5,$L33, IF($K33='MATERIAL DATA'!$O$6,$L33/(1000*'Scheme 1'!$BN33),""))</f>
        <v/>
      </c>
      <c r="BX33" s="745" t="str">
        <f>IFERROR(((_xlfn.XLOOKUP($BL33,'LIFECYCLE MATERIAL DATA'!$A$5:$A$104,'LIFECYCLE MATERIAL DATA'!$F$5:$F$104,,))*$BQ33/1000+_xlfn.XLOOKUP('Project Info'!$C$15,'LIFECYCLE MATERIAL DATA'!$A$5:$A$104,'LIFECYCLE MATERIAL DATA'!$F$5:$F$104,,)*$BP33/1000),"")</f>
        <v/>
      </c>
      <c r="BY33" s="771" t="str">
        <f>IFERROR((_xlfn.XLOOKUP($BL33,'LIFECYCLE MATERIAL DATA'!$A$5:$A$104,'LIFECYCLE MATERIAL DATA'!$G$5:$G$104,,)*$BQ33/1000++_xlfn.XLOOKUP('Project Info'!$C$15,'LIFECYCLE MATERIAL DATA'!$A$5:$A$104,'LIFECYCLE MATERIAL DATA'!$G$5:$G$104,,)*$BP33/1000),"")</f>
        <v/>
      </c>
      <c r="BZ33" s="745" t="str">
        <f>IFERROR(_xlfn.XLOOKUP('Scheme 1'!$BL33,'LIFECYCLE MATERIAL DATA'!$A$5:$A$104,'LIFECYCLE MATERIAL DATA'!$H$5:$H$104,,)*SUM($BX33+$BY33+$CB33+$CC33), "")</f>
        <v/>
      </c>
      <c r="CA33" s="185"/>
      <c r="CB33" s="743" t="str">
        <f>IFERROR((_xlfn.XLOOKUP($BL33,'LIFECYCLE MATERIAL DATA'!$A$5:$A$104, 'LIFECYCLE MATERIAL DATA'!$M$5:$M$104)*$BQ33/1000++_xlfn.XLOOKUP('Project Info'!$C$15,'LIFECYCLE MATERIAL DATA'!$A$5:$A$104,'LIFECYCLE MATERIAL DATA'!$M$5:$M$104)*$BP33/1000),"")</f>
        <v/>
      </c>
      <c r="CC33" s="745">
        <f>IFERROR(IF(OR($B33="Timber",$C33="Timber_EPD", $C33="Bamboo"),_xlfn.XLOOKUP($BL33,'LIFECYCLE MATERIAL DATA Master'!$A$5:$A$104,'LIFECYCLE MATERIAL DATA Master'!$E$5:$E$104,,)*$BQ33,0),"")/1000</f>
        <v>0</v>
      </c>
      <c r="CD33" s="185" t="str">
        <f>IFERROR((_xlfn.XLOOKUP($BL33,'LIFECYCLE MATERIAL DATA'!$A$5:$A$104,'LIFECYCLE MATERIAL DATA'!$N$5:$N$104,,)*$BQ33/1000++_xlfn.XLOOKUP('Project Info'!$C$15,'LIFECYCLE MATERIAL DATA'!$A$5:$A$104,'LIFECYCLE MATERIAL DATA'!$N$5:$N$104,,)*$BP33/1000),"")</f>
        <v/>
      </c>
      <c r="CE33" s="743"/>
      <c r="CF33" s="743"/>
      <c r="CG33" s="743"/>
      <c r="CH33" s="772">
        <f>IFERROR(1+_xlfn.XLOOKUP($BL33,'LIFECYCLE MATERIAL DATA'!$A$5:$A$104,'LIFECYCLE MATERIAL DATA'!$H$5:$H$104,,),0)</f>
        <v>0</v>
      </c>
      <c r="CI33" s="765">
        <f t="shared" si="18"/>
        <v>0</v>
      </c>
      <c r="CJ33" s="773">
        <f t="shared" si="19"/>
        <v>0</v>
      </c>
      <c r="CK33" s="774">
        <f t="shared" si="20"/>
        <v>0</v>
      </c>
      <c r="CL33" s="767">
        <f t="shared" si="32"/>
        <v>0</v>
      </c>
      <c r="CM33" s="775">
        <f t="shared" si="33"/>
        <v>0</v>
      </c>
      <c r="CN33" s="769">
        <v>0</v>
      </c>
      <c r="CO33" s="745">
        <f t="shared" si="21"/>
        <v>0</v>
      </c>
      <c r="CP33" s="745">
        <f t="shared" si="21"/>
        <v>0</v>
      </c>
      <c r="CQ33" s="745">
        <f t="shared" ref="CQ33:DV33" si="120">IF(CQ$11&gt;=DESIGN_LIFE,CP33,IF(AND(CQ$11&gt;0,$CK33&lt;&gt;0),IF(INT((CQ$11)/(DESIGN_LIFE/$CK33))=((CQ$11)/(DESIGN_LIFE/$CK33)),$CM33+CP33,CP33),CP33))</f>
        <v>0</v>
      </c>
      <c r="CR33" s="745">
        <f t="shared" si="120"/>
        <v>0</v>
      </c>
      <c r="CS33" s="745">
        <f t="shared" si="120"/>
        <v>0</v>
      </c>
      <c r="CT33" s="745">
        <f t="shared" si="120"/>
        <v>0</v>
      </c>
      <c r="CU33" s="745">
        <f t="shared" si="120"/>
        <v>0</v>
      </c>
      <c r="CV33" s="745">
        <f t="shared" si="120"/>
        <v>0</v>
      </c>
      <c r="CW33" s="745">
        <f t="shared" si="120"/>
        <v>0</v>
      </c>
      <c r="CX33" s="745">
        <f t="shared" si="120"/>
        <v>0</v>
      </c>
      <c r="CY33" s="745">
        <f t="shared" si="120"/>
        <v>0</v>
      </c>
      <c r="CZ33" s="745">
        <f t="shared" si="120"/>
        <v>0</v>
      </c>
      <c r="DA33" s="745">
        <f t="shared" si="120"/>
        <v>0</v>
      </c>
      <c r="DB33" s="745">
        <f t="shared" si="120"/>
        <v>0</v>
      </c>
      <c r="DC33" s="745">
        <f t="shared" si="120"/>
        <v>0</v>
      </c>
      <c r="DD33" s="745">
        <f t="shared" si="120"/>
        <v>0</v>
      </c>
      <c r="DE33" s="745">
        <f t="shared" si="120"/>
        <v>0</v>
      </c>
      <c r="DF33" s="745">
        <f t="shared" si="120"/>
        <v>0</v>
      </c>
      <c r="DG33" s="745">
        <f t="shared" si="120"/>
        <v>0</v>
      </c>
      <c r="DH33" s="745">
        <f t="shared" si="120"/>
        <v>0</v>
      </c>
      <c r="DI33" s="745">
        <f t="shared" si="120"/>
        <v>0</v>
      </c>
      <c r="DJ33" s="745">
        <f t="shared" si="120"/>
        <v>0</v>
      </c>
      <c r="DK33" s="745">
        <f t="shared" si="120"/>
        <v>0</v>
      </c>
      <c r="DL33" s="745">
        <f t="shared" si="120"/>
        <v>0</v>
      </c>
      <c r="DM33" s="745">
        <f t="shared" si="120"/>
        <v>0</v>
      </c>
      <c r="DN33" s="745">
        <f t="shared" si="120"/>
        <v>0</v>
      </c>
      <c r="DO33" s="745">
        <f t="shared" si="120"/>
        <v>0</v>
      </c>
      <c r="DP33" s="745">
        <f t="shared" si="120"/>
        <v>0</v>
      </c>
      <c r="DQ33" s="745">
        <f t="shared" si="120"/>
        <v>0</v>
      </c>
      <c r="DR33" s="745">
        <f t="shared" si="120"/>
        <v>0</v>
      </c>
      <c r="DS33" s="745">
        <f t="shared" si="120"/>
        <v>0</v>
      </c>
      <c r="DT33" s="745">
        <f t="shared" si="120"/>
        <v>0</v>
      </c>
      <c r="DU33" s="745">
        <f t="shared" si="120"/>
        <v>0</v>
      </c>
      <c r="DV33" s="745">
        <f t="shared" si="120"/>
        <v>0</v>
      </c>
      <c r="DW33" s="745">
        <f t="shared" ref="DW33:FB33" si="121">IF(DW$11&gt;=DESIGN_LIFE,DV33,IF(AND(DW$11&gt;0,$CK33&lt;&gt;0),IF(INT((DW$11)/(DESIGN_LIFE/$CK33))=((DW$11)/(DESIGN_LIFE/$CK33)),$CM33+DV33,DV33),DV33))</f>
        <v>0</v>
      </c>
      <c r="DX33" s="745">
        <f t="shared" si="121"/>
        <v>0</v>
      </c>
      <c r="DY33" s="745">
        <f t="shared" si="121"/>
        <v>0</v>
      </c>
      <c r="DZ33" s="745">
        <f t="shared" si="121"/>
        <v>0</v>
      </c>
      <c r="EA33" s="745">
        <f t="shared" si="121"/>
        <v>0</v>
      </c>
      <c r="EB33" s="745">
        <f t="shared" si="121"/>
        <v>0</v>
      </c>
      <c r="EC33" s="745">
        <f t="shared" si="121"/>
        <v>0</v>
      </c>
      <c r="ED33" s="745">
        <f t="shared" si="121"/>
        <v>0</v>
      </c>
      <c r="EE33" s="745">
        <f t="shared" si="121"/>
        <v>0</v>
      </c>
      <c r="EF33" s="745">
        <f t="shared" si="121"/>
        <v>0</v>
      </c>
      <c r="EG33" s="745">
        <f t="shared" si="121"/>
        <v>0</v>
      </c>
      <c r="EH33" s="745">
        <f t="shared" si="121"/>
        <v>0</v>
      </c>
      <c r="EI33" s="745">
        <f t="shared" si="121"/>
        <v>0</v>
      </c>
      <c r="EJ33" s="745">
        <f t="shared" si="121"/>
        <v>0</v>
      </c>
      <c r="EK33" s="745">
        <f t="shared" si="121"/>
        <v>0</v>
      </c>
      <c r="EL33" s="745">
        <f t="shared" si="121"/>
        <v>0</v>
      </c>
      <c r="EM33" s="745">
        <f t="shared" si="121"/>
        <v>0</v>
      </c>
      <c r="EN33" s="745">
        <f t="shared" si="121"/>
        <v>0</v>
      </c>
      <c r="EO33" s="745">
        <f t="shared" si="121"/>
        <v>0</v>
      </c>
      <c r="EP33" s="745">
        <f t="shared" si="121"/>
        <v>0</v>
      </c>
      <c r="EQ33" s="745">
        <f t="shared" si="121"/>
        <v>0</v>
      </c>
      <c r="ER33" s="745">
        <f t="shared" si="121"/>
        <v>0</v>
      </c>
      <c r="ES33" s="745">
        <f t="shared" si="121"/>
        <v>0</v>
      </c>
      <c r="ET33" s="745">
        <f t="shared" si="121"/>
        <v>0</v>
      </c>
      <c r="EU33" s="745">
        <f t="shared" si="121"/>
        <v>0</v>
      </c>
      <c r="EV33" s="745">
        <f t="shared" si="121"/>
        <v>0</v>
      </c>
      <c r="EW33" s="745">
        <f t="shared" si="121"/>
        <v>0</v>
      </c>
      <c r="EX33" s="745">
        <f t="shared" si="121"/>
        <v>0</v>
      </c>
      <c r="EY33" s="745">
        <f t="shared" si="121"/>
        <v>0</v>
      </c>
      <c r="EZ33" s="745">
        <f t="shared" si="121"/>
        <v>0</v>
      </c>
      <c r="FA33" s="745">
        <f t="shared" si="121"/>
        <v>0</v>
      </c>
      <c r="FB33" s="745">
        <f t="shared" si="121"/>
        <v>0</v>
      </c>
      <c r="FC33" s="745">
        <f t="shared" ref="FC33:GH33" si="122">IF(FC$11&gt;=DESIGN_LIFE,FB33,IF(AND(FC$11&gt;0,$CK33&lt;&gt;0),IF(INT((FC$11)/(DESIGN_LIFE/$CK33))=((FC$11)/(DESIGN_LIFE/$CK33)),$CM33+FB33,FB33),FB33))</f>
        <v>0</v>
      </c>
      <c r="FD33" s="745">
        <f t="shared" si="122"/>
        <v>0</v>
      </c>
      <c r="FE33" s="745">
        <f t="shared" si="122"/>
        <v>0</v>
      </c>
      <c r="FF33" s="745">
        <f t="shared" si="122"/>
        <v>0</v>
      </c>
      <c r="FG33" s="745">
        <f t="shared" si="122"/>
        <v>0</v>
      </c>
      <c r="FH33" s="745">
        <f t="shared" si="122"/>
        <v>0</v>
      </c>
      <c r="FI33" s="745">
        <f t="shared" si="122"/>
        <v>0</v>
      </c>
      <c r="FJ33" s="745">
        <f t="shared" si="122"/>
        <v>0</v>
      </c>
      <c r="FK33" s="745">
        <f t="shared" si="122"/>
        <v>0</v>
      </c>
      <c r="FL33" s="745">
        <f t="shared" si="122"/>
        <v>0</v>
      </c>
      <c r="FM33" s="745">
        <f t="shared" si="122"/>
        <v>0</v>
      </c>
      <c r="FN33" s="745">
        <f t="shared" si="122"/>
        <v>0</v>
      </c>
      <c r="FO33" s="745">
        <f t="shared" si="122"/>
        <v>0</v>
      </c>
      <c r="FP33" s="745">
        <f t="shared" si="122"/>
        <v>0</v>
      </c>
      <c r="FQ33" s="745">
        <f t="shared" si="122"/>
        <v>0</v>
      </c>
      <c r="FR33" s="745">
        <f t="shared" si="122"/>
        <v>0</v>
      </c>
      <c r="FS33" s="745">
        <f t="shared" si="122"/>
        <v>0</v>
      </c>
      <c r="FT33" s="745">
        <f t="shared" si="122"/>
        <v>0</v>
      </c>
      <c r="FU33" s="745">
        <f t="shared" si="122"/>
        <v>0</v>
      </c>
      <c r="FV33" s="745">
        <f t="shared" si="122"/>
        <v>0</v>
      </c>
      <c r="FW33" s="745">
        <f t="shared" si="122"/>
        <v>0</v>
      </c>
      <c r="FX33" s="745">
        <f t="shared" si="122"/>
        <v>0</v>
      </c>
      <c r="FY33" s="745">
        <f t="shared" si="122"/>
        <v>0</v>
      </c>
      <c r="FZ33" s="745">
        <f t="shared" si="122"/>
        <v>0</v>
      </c>
      <c r="GA33" s="745">
        <f t="shared" si="122"/>
        <v>0</v>
      </c>
      <c r="GB33" s="745">
        <f t="shared" si="122"/>
        <v>0</v>
      </c>
      <c r="GC33" s="745">
        <f t="shared" si="122"/>
        <v>0</v>
      </c>
      <c r="GD33" s="745">
        <f t="shared" si="122"/>
        <v>0</v>
      </c>
      <c r="GE33" s="745">
        <f t="shared" si="122"/>
        <v>0</v>
      </c>
      <c r="GF33" s="745">
        <f t="shared" si="122"/>
        <v>0</v>
      </c>
      <c r="GG33" s="745">
        <f t="shared" si="122"/>
        <v>0</v>
      </c>
      <c r="GH33" s="745">
        <f t="shared" si="122"/>
        <v>0</v>
      </c>
      <c r="GI33" s="745">
        <f t="shared" ref="GI33:HG33" si="123">IF(GI$11&gt;=DESIGN_LIFE,GH33,IF(AND(GI$11&gt;0,$CK33&lt;&gt;0),IF(INT((GI$11)/(DESIGN_LIFE/$CK33))=((GI$11)/(DESIGN_LIFE/$CK33)),$CM33+GH33,GH33),GH33))</f>
        <v>0</v>
      </c>
      <c r="GJ33" s="745">
        <f t="shared" si="123"/>
        <v>0</v>
      </c>
      <c r="GK33" s="745">
        <f t="shared" si="123"/>
        <v>0</v>
      </c>
      <c r="GL33" s="745">
        <f t="shared" si="123"/>
        <v>0</v>
      </c>
      <c r="GM33" s="745">
        <f t="shared" si="123"/>
        <v>0</v>
      </c>
      <c r="GN33" s="745">
        <f t="shared" si="123"/>
        <v>0</v>
      </c>
      <c r="GO33" s="745">
        <f t="shared" si="123"/>
        <v>0</v>
      </c>
      <c r="GP33" s="745">
        <f t="shared" si="123"/>
        <v>0</v>
      </c>
      <c r="GQ33" s="745">
        <f t="shared" si="123"/>
        <v>0</v>
      </c>
      <c r="GR33" s="745">
        <f t="shared" si="123"/>
        <v>0</v>
      </c>
      <c r="GS33" s="745">
        <f t="shared" si="123"/>
        <v>0</v>
      </c>
      <c r="GT33" s="745">
        <f t="shared" si="123"/>
        <v>0</v>
      </c>
      <c r="GU33" s="745">
        <f t="shared" si="123"/>
        <v>0</v>
      </c>
      <c r="GV33" s="745">
        <f t="shared" si="123"/>
        <v>0</v>
      </c>
      <c r="GW33" s="745">
        <f t="shared" si="123"/>
        <v>0</v>
      </c>
      <c r="GX33" s="745">
        <f t="shared" si="123"/>
        <v>0</v>
      </c>
      <c r="GY33" s="745">
        <f t="shared" si="123"/>
        <v>0</v>
      </c>
      <c r="GZ33" s="745">
        <f t="shared" si="123"/>
        <v>0</v>
      </c>
      <c r="HA33" s="745">
        <f t="shared" si="123"/>
        <v>0</v>
      </c>
      <c r="HB33" s="745">
        <f t="shared" si="123"/>
        <v>0</v>
      </c>
      <c r="HC33" s="745">
        <f t="shared" si="123"/>
        <v>0</v>
      </c>
      <c r="HD33" s="745">
        <f t="shared" si="123"/>
        <v>0</v>
      </c>
      <c r="HE33" s="745">
        <f t="shared" si="123"/>
        <v>0</v>
      </c>
      <c r="HF33" s="745">
        <f t="shared" si="123"/>
        <v>0</v>
      </c>
      <c r="HG33" s="745">
        <f t="shared" si="123"/>
        <v>0</v>
      </c>
      <c r="HH33" s="185"/>
      <c r="HI33" s="185"/>
    </row>
    <row r="34" spans="1:217" s="99" customFormat="1" ht="20.100000000000001" customHeight="1">
      <c r="A34" s="520" t="str">
        <f t="shared" si="10"/>
        <v>LST_STR_ELEMENT</v>
      </c>
      <c r="B34" s="629"/>
      <c r="C34" s="628"/>
      <c r="D34" s="626"/>
      <c r="E34" s="627"/>
      <c r="F34" s="626"/>
      <c r="G34" s="350" t="e">
        <f>IF(TYPOLOGY = "Bridge", _xlfn.XLOOKUP($E34, BRIDGE_STR_ELEMENT, 'MATERIAL DATA'!$R$36:$R$74,,), _xlfn.XLOOKUP($BL34, 'LIFECYCLE MATERIAL DATA'!$A$5:$A$104, 'LIFECYCLE MATERIAL DATA'!$Q$5:$Q$104,,))</f>
        <v>#N/A</v>
      </c>
      <c r="H34" s="630"/>
      <c r="I34" s="631"/>
      <c r="J34" s="737"/>
      <c r="K34" s="626"/>
      <c r="L34" s="632"/>
      <c r="M34" s="400"/>
      <c r="N34" s="156">
        <f t="shared" si="38"/>
        <v>0</v>
      </c>
      <c r="O34" s="157" t="str">
        <f t="shared" si="26"/>
        <v/>
      </c>
      <c r="P34" s="158" t="str">
        <f t="shared" si="27"/>
        <v/>
      </c>
      <c r="Q34" s="158" t="str" cm="1">
        <f t="array" ref="Q34">IFERROR(_xlfn.IFS(AND($I34 = "Yes", $J34 =1),(($BX34+$BU34)/($J34) + ($BY34+$BR34 +$BZ34)),AND($I34 = "Yes", $J34 &gt;1), (($BX34+$BU34)/($J34) + ($BY34*2 +$BZ34)) ), "")</f>
        <v/>
      </c>
      <c r="R34" s="158" t="str">
        <f t="shared" si="11"/>
        <v/>
      </c>
      <c r="S34" s="159">
        <f t="shared" si="28"/>
        <v>0</v>
      </c>
      <c r="T34" s="159" t="str">
        <f t="shared" si="12"/>
        <v/>
      </c>
      <c r="U34" s="158" t="str">
        <f t="shared" si="39"/>
        <v/>
      </c>
      <c r="V34" s="396" t="str">
        <f t="shared" si="29"/>
        <v/>
      </c>
      <c r="W34" s="156" t="str">
        <f t="shared" si="13"/>
        <v/>
      </c>
      <c r="X34" s="160">
        <f t="shared" si="14"/>
        <v>0</v>
      </c>
      <c r="Y34" s="274" t="s">
        <v>415</v>
      </c>
      <c r="Z34" s="745" t="str">
        <f>'MATERIAL DATA'!$Q58</f>
        <v>4.2.2 Scour protection</v>
      </c>
      <c r="AA34" s="768">
        <f t="shared" si="30"/>
        <v>0</v>
      </c>
      <c r="AB34" s="185"/>
      <c r="AC34" s="185"/>
      <c r="AD34" s="185"/>
      <c r="AE34" s="185"/>
      <c r="AF34" s="185"/>
      <c r="AG34" s="185"/>
      <c r="AH34" s="185"/>
      <c r="AI34" s="185"/>
      <c r="AJ34" s="185"/>
      <c r="AK34" s="185"/>
      <c r="AL34" s="185"/>
      <c r="AM34" s="185"/>
      <c r="AN34" s="185"/>
      <c r="AO34" s="185"/>
      <c r="AP34" s="185"/>
      <c r="AQ34" s="185"/>
      <c r="AR34" s="185"/>
      <c r="AS34" s="185"/>
      <c r="AT34" s="185"/>
      <c r="AU34" s="185" t="s">
        <v>740</v>
      </c>
      <c r="AV34" s="185" t="e">
        <f>BD25+ SUM(BD27,BD31,BD32)*0.5 + BD26 + SUM(BD33:BD34)</f>
        <v>#DIV/0!</v>
      </c>
      <c r="AW34" s="185"/>
      <c r="AX34" s="185"/>
      <c r="AY34" s="185" t="s">
        <v>648</v>
      </c>
      <c r="AZ34" s="185" cm="1">
        <f t="array" ref="AZ34">SUMPRODUCT(SUMIF(H12:H43,New_Ext,V12:V43))</f>
        <v>0</v>
      </c>
      <c r="BA34" s="185"/>
      <c r="BB34" s="185"/>
      <c r="BC34" s="185" t="s">
        <v>648</v>
      </c>
      <c r="BD34" s="185">
        <f>SUMIF(H12:H43, Retained, V12:V43)</f>
        <v>0</v>
      </c>
      <c r="BE34" s="185"/>
      <c r="BF34" s="185"/>
      <c r="BG34" s="185"/>
      <c r="BH34" s="185"/>
      <c r="BI34" s="103"/>
      <c r="BJ34" s="185"/>
      <c r="BK34" s="209" t="str">
        <f t="shared" si="115"/>
        <v>ER</v>
      </c>
      <c r="BL34" s="209" t="str">
        <f t="shared" si="15"/>
        <v xml:space="preserve"> -  - </v>
      </c>
      <c r="BM34" s="745" t="str" cm="1">
        <f t="array" ref="BM34">_xlfn.IFS(OR(AND(TYPOLOGY &lt;&gt; "Bridge", B34="concrete",D34&lt;&gt;"Reinforced - 150mm hollow core slab"),C34="Concrete_EPD",),"Reinforcement",(OR(AND(TYPOLOGY="Bridge",B34="concrete",D34&lt;&gt;"Reinforced - 150mm hollow core slab"),C34="Concrete_EPD",)),"Bridge_Reinforcement",TRUE, "No_Reinforcement")</f>
        <v>No_Reinforcement</v>
      </c>
      <c r="BN34" s="186" t="e">
        <f>_xlfn.XLOOKUP($BL34,'LIFECYCLE MATERIAL DATA'!$A$5:$A$104,'LIFECYCLE MATERIAL DATA'!$D$5:$D$104,)</f>
        <v>#N/A</v>
      </c>
      <c r="BO34" s="186">
        <f>IFERROR(IF(M34&lt;&gt;0,_xlfn.XLOOKUP(M34,'Custom Data'!S16:S45,'Custom Data'!T16:T45,,-1),0),0)</f>
        <v>0</v>
      </c>
      <c r="BP34" s="186">
        <f t="shared" si="16"/>
        <v>0</v>
      </c>
      <c r="BQ34" s="846" t="str">
        <f t="shared" si="17"/>
        <v>ER</v>
      </c>
      <c r="BR34" s="745" t="str">
        <f>IFERROR(_xlfn.XLOOKUP($BL34,'LIFECYCLE MATERIAL DATA'!$A$5:$A$104,'LIFECYCLE MATERIAL DATA'!$I$5:$I$104,,)*($BQ34/1000)+_xlfn.XLOOKUP('Project Info'!$C$15,'LIFECYCLE MATERIAL DATA'!$A$5:$A$104,'LIFECYCLE MATERIAL DATA'!$I$5:$I$104,,)*($BP34/1000),"")</f>
        <v/>
      </c>
      <c r="BS34" s="745" t="str">
        <f>IFERROR(_xlfn.XLOOKUP($BL34,'LIFECYCLE MATERIAL DATA'!$A$5:$A$104, 'LIFECYCLE MATERIAL DATA'!$J$5:$J$104,,)*($BQ34/1000)+_xlfn.XLOOKUP('Project Info'!$C$15,'LIFECYCLE MATERIAL DATA'!$A$5:$A$104,'LIFECYCLE MATERIAL DATA'!$J$5:$J$104,,)*($BP34/1000),"")</f>
        <v/>
      </c>
      <c r="BT34" s="745" t="str">
        <f>IFERROR(_xlfn.XLOOKUP($BL34,'LIFECYCLE MATERIAL DATA'!$A$5:$A$104, 'LIFECYCLE MATERIAL DATA'!$K$5:$K$104,,)*($BQ34/1000),"")</f>
        <v/>
      </c>
      <c r="BU34" s="185" t="str">
        <f>IFERROR(_xlfn.XLOOKUP($BL34,'LIFECYCLE MATERIAL DATA'!$A$5:$A$104,'LIFECYCLE MATERIAL DATA'!$L$5:$L$104,,)*($BQ34/1000)+_xlfn.XLOOKUP('Project Info'!$C$15,'LIFECYCLE MATERIAL DATA'!$A$5:$A$104,'LIFECYCLE MATERIAL DATA'!$L$5:$L$104,,)*($BP34/1000),"")</f>
        <v/>
      </c>
      <c r="BV34" s="745" t="str">
        <f t="shared" si="31"/>
        <v/>
      </c>
      <c r="BW34" s="745" t="str">
        <f>IF($K34='MATERIAL DATA'!$O$5,$L34, IF($K34='MATERIAL DATA'!$O$6,$L34/(1000*'Scheme 1'!$BN34),""))</f>
        <v/>
      </c>
      <c r="BX34" s="745" t="str">
        <f>IFERROR(((_xlfn.XLOOKUP($BL34,'LIFECYCLE MATERIAL DATA'!$A$5:$A$104,'LIFECYCLE MATERIAL DATA'!$F$5:$F$104,,))*$BQ34/1000+_xlfn.XLOOKUP('Project Info'!$C$15,'LIFECYCLE MATERIAL DATA'!$A$5:$A$104,'LIFECYCLE MATERIAL DATA'!$F$5:$F$104,,)*$BP34/1000),"")</f>
        <v/>
      </c>
      <c r="BY34" s="771" t="str">
        <f>IFERROR((_xlfn.XLOOKUP($BL34,'LIFECYCLE MATERIAL DATA'!$A$5:$A$104,'LIFECYCLE MATERIAL DATA'!$G$5:$G$104,,)*$BQ34/1000++_xlfn.XLOOKUP('Project Info'!$C$15,'LIFECYCLE MATERIAL DATA'!$A$5:$A$104,'LIFECYCLE MATERIAL DATA'!$G$5:$G$104,,)*$BP34/1000),"")</f>
        <v/>
      </c>
      <c r="BZ34" s="745" t="str">
        <f>IFERROR(_xlfn.XLOOKUP('Scheme 1'!$BL34,'LIFECYCLE MATERIAL DATA'!$A$5:$A$104,'LIFECYCLE MATERIAL DATA'!$H$5:$H$104,,)*SUM($BX34+$BY34+$CB34+$CC34), "")</f>
        <v/>
      </c>
      <c r="CA34" s="185"/>
      <c r="CB34" s="743" t="str">
        <f>IFERROR((_xlfn.XLOOKUP($BL34,'LIFECYCLE MATERIAL DATA'!$A$5:$A$104, 'LIFECYCLE MATERIAL DATA'!$M$5:$M$104)*$BQ34/1000++_xlfn.XLOOKUP('Project Info'!$C$15,'LIFECYCLE MATERIAL DATA'!$A$5:$A$104,'LIFECYCLE MATERIAL DATA'!$M$5:$M$104)*$BP34/1000),"")</f>
        <v/>
      </c>
      <c r="CC34" s="745">
        <f>IFERROR(IF(OR($B34="Timber",$C34="Timber_EPD", $C34="Bamboo"),_xlfn.XLOOKUP($BL34,'LIFECYCLE MATERIAL DATA Master'!$A$5:$A$104,'LIFECYCLE MATERIAL DATA Master'!$E$5:$E$104,,)*$BQ34,0),"")/1000</f>
        <v>0</v>
      </c>
      <c r="CD34" s="185" t="str">
        <f>IFERROR((_xlfn.XLOOKUP($BL34,'LIFECYCLE MATERIAL DATA'!$A$5:$A$104,'LIFECYCLE MATERIAL DATA'!$N$5:$N$104,,)*$BQ34/1000++_xlfn.XLOOKUP('Project Info'!$C$15,'LIFECYCLE MATERIAL DATA'!$A$5:$A$104,'LIFECYCLE MATERIAL DATA'!$N$5:$N$104,,)*$BP34/1000),"")</f>
        <v/>
      </c>
      <c r="CE34" s="743"/>
      <c r="CF34" s="743"/>
      <c r="CG34" s="743"/>
      <c r="CH34" s="772">
        <f>IFERROR(1+_xlfn.XLOOKUP($BL34,'LIFECYCLE MATERIAL DATA'!$A$5:$A$104,'LIFECYCLE MATERIAL DATA'!$H$5:$H$104,,),0)</f>
        <v>0</v>
      </c>
      <c r="CI34" s="765">
        <f t="shared" si="18"/>
        <v>0</v>
      </c>
      <c r="CJ34" s="773">
        <f t="shared" si="19"/>
        <v>0</v>
      </c>
      <c r="CK34" s="774">
        <f t="shared" si="20"/>
        <v>0</v>
      </c>
      <c r="CL34" s="767">
        <f t="shared" si="32"/>
        <v>0</v>
      </c>
      <c r="CM34" s="775">
        <f t="shared" si="33"/>
        <v>0</v>
      </c>
      <c r="CN34" s="769">
        <v>0</v>
      </c>
      <c r="CO34" s="745">
        <f t="shared" si="21"/>
        <v>0</v>
      </c>
      <c r="CP34" s="745">
        <f t="shared" si="21"/>
        <v>0</v>
      </c>
      <c r="CQ34" s="745">
        <f t="shared" ref="CQ34:DV34" si="124">IF(CQ$11&gt;=DESIGN_LIFE,CP34,IF(AND(CQ$11&gt;0,$CK34&lt;&gt;0),IF(INT((CQ$11)/(DESIGN_LIFE/$CK34))=((CQ$11)/(DESIGN_LIFE/$CK34)),$CM34+CP34,CP34),CP34))</f>
        <v>0</v>
      </c>
      <c r="CR34" s="745">
        <f t="shared" si="124"/>
        <v>0</v>
      </c>
      <c r="CS34" s="745">
        <f t="shared" si="124"/>
        <v>0</v>
      </c>
      <c r="CT34" s="745">
        <f t="shared" si="124"/>
        <v>0</v>
      </c>
      <c r="CU34" s="745">
        <f t="shared" si="124"/>
        <v>0</v>
      </c>
      <c r="CV34" s="745">
        <f t="shared" si="124"/>
        <v>0</v>
      </c>
      <c r="CW34" s="745">
        <f t="shared" si="124"/>
        <v>0</v>
      </c>
      <c r="CX34" s="745">
        <f t="shared" si="124"/>
        <v>0</v>
      </c>
      <c r="CY34" s="745">
        <f t="shared" si="124"/>
        <v>0</v>
      </c>
      <c r="CZ34" s="745">
        <f t="shared" si="124"/>
        <v>0</v>
      </c>
      <c r="DA34" s="745">
        <f t="shared" si="124"/>
        <v>0</v>
      </c>
      <c r="DB34" s="745">
        <f t="shared" si="124"/>
        <v>0</v>
      </c>
      <c r="DC34" s="745">
        <f t="shared" si="124"/>
        <v>0</v>
      </c>
      <c r="DD34" s="745">
        <f t="shared" si="124"/>
        <v>0</v>
      </c>
      <c r="DE34" s="745">
        <f t="shared" si="124"/>
        <v>0</v>
      </c>
      <c r="DF34" s="745">
        <f t="shared" si="124"/>
        <v>0</v>
      </c>
      <c r="DG34" s="745">
        <f t="shared" si="124"/>
        <v>0</v>
      </c>
      <c r="DH34" s="745">
        <f t="shared" si="124"/>
        <v>0</v>
      </c>
      <c r="DI34" s="745">
        <f t="shared" si="124"/>
        <v>0</v>
      </c>
      <c r="DJ34" s="745">
        <f t="shared" si="124"/>
        <v>0</v>
      </c>
      <c r="DK34" s="745">
        <f t="shared" si="124"/>
        <v>0</v>
      </c>
      <c r="DL34" s="745">
        <f t="shared" si="124"/>
        <v>0</v>
      </c>
      <c r="DM34" s="745">
        <f t="shared" si="124"/>
        <v>0</v>
      </c>
      <c r="DN34" s="745">
        <f t="shared" si="124"/>
        <v>0</v>
      </c>
      <c r="DO34" s="745">
        <f t="shared" si="124"/>
        <v>0</v>
      </c>
      <c r="DP34" s="745">
        <f t="shared" si="124"/>
        <v>0</v>
      </c>
      <c r="DQ34" s="745">
        <f t="shared" si="124"/>
        <v>0</v>
      </c>
      <c r="DR34" s="745">
        <f t="shared" si="124"/>
        <v>0</v>
      </c>
      <c r="DS34" s="745">
        <f t="shared" si="124"/>
        <v>0</v>
      </c>
      <c r="DT34" s="745">
        <f t="shared" si="124"/>
        <v>0</v>
      </c>
      <c r="DU34" s="745">
        <f t="shared" si="124"/>
        <v>0</v>
      </c>
      <c r="DV34" s="745">
        <f t="shared" si="124"/>
        <v>0</v>
      </c>
      <c r="DW34" s="745">
        <f t="shared" ref="DW34:FB34" si="125">IF(DW$11&gt;=DESIGN_LIFE,DV34,IF(AND(DW$11&gt;0,$CK34&lt;&gt;0),IF(INT((DW$11)/(DESIGN_LIFE/$CK34))=((DW$11)/(DESIGN_LIFE/$CK34)),$CM34+DV34,DV34),DV34))</f>
        <v>0</v>
      </c>
      <c r="DX34" s="745">
        <f t="shared" si="125"/>
        <v>0</v>
      </c>
      <c r="DY34" s="745">
        <f t="shared" si="125"/>
        <v>0</v>
      </c>
      <c r="DZ34" s="745">
        <f t="shared" si="125"/>
        <v>0</v>
      </c>
      <c r="EA34" s="745">
        <f t="shared" si="125"/>
        <v>0</v>
      </c>
      <c r="EB34" s="745">
        <f t="shared" si="125"/>
        <v>0</v>
      </c>
      <c r="EC34" s="745">
        <f t="shared" si="125"/>
        <v>0</v>
      </c>
      <c r="ED34" s="745">
        <f t="shared" si="125"/>
        <v>0</v>
      </c>
      <c r="EE34" s="745">
        <f t="shared" si="125"/>
        <v>0</v>
      </c>
      <c r="EF34" s="745">
        <f t="shared" si="125"/>
        <v>0</v>
      </c>
      <c r="EG34" s="745">
        <f t="shared" si="125"/>
        <v>0</v>
      </c>
      <c r="EH34" s="745">
        <f t="shared" si="125"/>
        <v>0</v>
      </c>
      <c r="EI34" s="745">
        <f t="shared" si="125"/>
        <v>0</v>
      </c>
      <c r="EJ34" s="745">
        <f t="shared" si="125"/>
        <v>0</v>
      </c>
      <c r="EK34" s="745">
        <f t="shared" si="125"/>
        <v>0</v>
      </c>
      <c r="EL34" s="745">
        <f t="shared" si="125"/>
        <v>0</v>
      </c>
      <c r="EM34" s="745">
        <f t="shared" si="125"/>
        <v>0</v>
      </c>
      <c r="EN34" s="745">
        <f t="shared" si="125"/>
        <v>0</v>
      </c>
      <c r="EO34" s="745">
        <f t="shared" si="125"/>
        <v>0</v>
      </c>
      <c r="EP34" s="745">
        <f t="shared" si="125"/>
        <v>0</v>
      </c>
      <c r="EQ34" s="745">
        <f t="shared" si="125"/>
        <v>0</v>
      </c>
      <c r="ER34" s="745">
        <f t="shared" si="125"/>
        <v>0</v>
      </c>
      <c r="ES34" s="745">
        <f t="shared" si="125"/>
        <v>0</v>
      </c>
      <c r="ET34" s="745">
        <f t="shared" si="125"/>
        <v>0</v>
      </c>
      <c r="EU34" s="745">
        <f t="shared" si="125"/>
        <v>0</v>
      </c>
      <c r="EV34" s="745">
        <f t="shared" si="125"/>
        <v>0</v>
      </c>
      <c r="EW34" s="745">
        <f t="shared" si="125"/>
        <v>0</v>
      </c>
      <c r="EX34" s="745">
        <f t="shared" si="125"/>
        <v>0</v>
      </c>
      <c r="EY34" s="745">
        <f t="shared" si="125"/>
        <v>0</v>
      </c>
      <c r="EZ34" s="745">
        <f t="shared" si="125"/>
        <v>0</v>
      </c>
      <c r="FA34" s="745">
        <f t="shared" si="125"/>
        <v>0</v>
      </c>
      <c r="FB34" s="745">
        <f t="shared" si="125"/>
        <v>0</v>
      </c>
      <c r="FC34" s="745">
        <f t="shared" ref="FC34:GH34" si="126">IF(FC$11&gt;=DESIGN_LIFE,FB34,IF(AND(FC$11&gt;0,$CK34&lt;&gt;0),IF(INT((FC$11)/(DESIGN_LIFE/$CK34))=((FC$11)/(DESIGN_LIFE/$CK34)),$CM34+FB34,FB34),FB34))</f>
        <v>0</v>
      </c>
      <c r="FD34" s="745">
        <f t="shared" si="126"/>
        <v>0</v>
      </c>
      <c r="FE34" s="745">
        <f t="shared" si="126"/>
        <v>0</v>
      </c>
      <c r="FF34" s="745">
        <f t="shared" si="126"/>
        <v>0</v>
      </c>
      <c r="FG34" s="745">
        <f t="shared" si="126"/>
        <v>0</v>
      </c>
      <c r="FH34" s="745">
        <f t="shared" si="126"/>
        <v>0</v>
      </c>
      <c r="FI34" s="745">
        <f t="shared" si="126"/>
        <v>0</v>
      </c>
      <c r="FJ34" s="745">
        <f t="shared" si="126"/>
        <v>0</v>
      </c>
      <c r="FK34" s="745">
        <f t="shared" si="126"/>
        <v>0</v>
      </c>
      <c r="FL34" s="745">
        <f t="shared" si="126"/>
        <v>0</v>
      </c>
      <c r="FM34" s="745">
        <f t="shared" si="126"/>
        <v>0</v>
      </c>
      <c r="FN34" s="745">
        <f t="shared" si="126"/>
        <v>0</v>
      </c>
      <c r="FO34" s="745">
        <f t="shared" si="126"/>
        <v>0</v>
      </c>
      <c r="FP34" s="745">
        <f t="shared" si="126"/>
        <v>0</v>
      </c>
      <c r="FQ34" s="745">
        <f t="shared" si="126"/>
        <v>0</v>
      </c>
      <c r="FR34" s="745">
        <f t="shared" si="126"/>
        <v>0</v>
      </c>
      <c r="FS34" s="745">
        <f t="shared" si="126"/>
        <v>0</v>
      </c>
      <c r="FT34" s="745">
        <f t="shared" si="126"/>
        <v>0</v>
      </c>
      <c r="FU34" s="745">
        <f t="shared" si="126"/>
        <v>0</v>
      </c>
      <c r="FV34" s="745">
        <f t="shared" si="126"/>
        <v>0</v>
      </c>
      <c r="FW34" s="745">
        <f t="shared" si="126"/>
        <v>0</v>
      </c>
      <c r="FX34" s="745">
        <f t="shared" si="126"/>
        <v>0</v>
      </c>
      <c r="FY34" s="745">
        <f t="shared" si="126"/>
        <v>0</v>
      </c>
      <c r="FZ34" s="745">
        <f t="shared" si="126"/>
        <v>0</v>
      </c>
      <c r="GA34" s="745">
        <f t="shared" si="126"/>
        <v>0</v>
      </c>
      <c r="GB34" s="745">
        <f t="shared" si="126"/>
        <v>0</v>
      </c>
      <c r="GC34" s="745">
        <f t="shared" si="126"/>
        <v>0</v>
      </c>
      <c r="GD34" s="745">
        <f t="shared" si="126"/>
        <v>0</v>
      </c>
      <c r="GE34" s="745">
        <f t="shared" si="126"/>
        <v>0</v>
      </c>
      <c r="GF34" s="745">
        <f t="shared" si="126"/>
        <v>0</v>
      </c>
      <c r="GG34" s="745">
        <f t="shared" si="126"/>
        <v>0</v>
      </c>
      <c r="GH34" s="745">
        <f t="shared" si="126"/>
        <v>0</v>
      </c>
      <c r="GI34" s="745">
        <f t="shared" ref="GI34:HG34" si="127">IF(GI$11&gt;=DESIGN_LIFE,GH34,IF(AND(GI$11&gt;0,$CK34&lt;&gt;0),IF(INT((GI$11)/(DESIGN_LIFE/$CK34))=((GI$11)/(DESIGN_LIFE/$CK34)),$CM34+GH34,GH34),GH34))</f>
        <v>0</v>
      </c>
      <c r="GJ34" s="745">
        <f t="shared" si="127"/>
        <v>0</v>
      </c>
      <c r="GK34" s="745">
        <f t="shared" si="127"/>
        <v>0</v>
      </c>
      <c r="GL34" s="745">
        <f t="shared" si="127"/>
        <v>0</v>
      </c>
      <c r="GM34" s="745">
        <f t="shared" si="127"/>
        <v>0</v>
      </c>
      <c r="GN34" s="745">
        <f t="shared" si="127"/>
        <v>0</v>
      </c>
      <c r="GO34" s="745">
        <f t="shared" si="127"/>
        <v>0</v>
      </c>
      <c r="GP34" s="745">
        <f t="shared" si="127"/>
        <v>0</v>
      </c>
      <c r="GQ34" s="745">
        <f t="shared" si="127"/>
        <v>0</v>
      </c>
      <c r="GR34" s="745">
        <f t="shared" si="127"/>
        <v>0</v>
      </c>
      <c r="GS34" s="745">
        <f t="shared" si="127"/>
        <v>0</v>
      </c>
      <c r="GT34" s="745">
        <f t="shared" si="127"/>
        <v>0</v>
      </c>
      <c r="GU34" s="745">
        <f t="shared" si="127"/>
        <v>0</v>
      </c>
      <c r="GV34" s="745">
        <f t="shared" si="127"/>
        <v>0</v>
      </c>
      <c r="GW34" s="745">
        <f t="shared" si="127"/>
        <v>0</v>
      </c>
      <c r="GX34" s="745">
        <f t="shared" si="127"/>
        <v>0</v>
      </c>
      <c r="GY34" s="745">
        <f t="shared" si="127"/>
        <v>0</v>
      </c>
      <c r="GZ34" s="745">
        <f t="shared" si="127"/>
        <v>0</v>
      </c>
      <c r="HA34" s="745">
        <f t="shared" si="127"/>
        <v>0</v>
      </c>
      <c r="HB34" s="745">
        <f t="shared" si="127"/>
        <v>0</v>
      </c>
      <c r="HC34" s="745">
        <f t="shared" si="127"/>
        <v>0</v>
      </c>
      <c r="HD34" s="745">
        <f t="shared" si="127"/>
        <v>0</v>
      </c>
      <c r="HE34" s="745">
        <f t="shared" si="127"/>
        <v>0</v>
      </c>
      <c r="HF34" s="745">
        <f t="shared" si="127"/>
        <v>0</v>
      </c>
      <c r="HG34" s="745">
        <f t="shared" si="127"/>
        <v>0</v>
      </c>
      <c r="HH34" s="185"/>
      <c r="HI34" s="185"/>
    </row>
    <row r="35" spans="1:217" s="99" customFormat="1" ht="20.100000000000001" customHeight="1">
      <c r="A35" s="520" t="str">
        <f t="shared" si="10"/>
        <v>LST_STR_ELEMENT</v>
      </c>
      <c r="B35" s="629"/>
      <c r="C35" s="628"/>
      <c r="D35" s="626"/>
      <c r="E35" s="627"/>
      <c r="F35" s="626"/>
      <c r="G35" s="350" t="e">
        <f>IF(TYPOLOGY = "Bridge", _xlfn.XLOOKUP($E35, BRIDGE_STR_ELEMENT, 'MATERIAL DATA'!$R$36:$R$74,,), _xlfn.XLOOKUP($BL35, 'LIFECYCLE MATERIAL DATA'!$A$5:$A$104, 'LIFECYCLE MATERIAL DATA'!$Q$5:$Q$104,,))</f>
        <v>#N/A</v>
      </c>
      <c r="H35" s="630"/>
      <c r="I35" s="631"/>
      <c r="J35" s="737"/>
      <c r="K35" s="626"/>
      <c r="L35" s="632"/>
      <c r="M35" s="400"/>
      <c r="N35" s="156">
        <f t="shared" si="38"/>
        <v>0</v>
      </c>
      <c r="O35" s="157" t="str">
        <f t="shared" si="26"/>
        <v/>
      </c>
      <c r="P35" s="158" t="str">
        <f t="shared" si="27"/>
        <v/>
      </c>
      <c r="Q35" s="158" t="str" cm="1">
        <f t="array" ref="Q35">IFERROR(_xlfn.IFS(AND($I35 = "Yes", $J35 =1),(($BX35+$BU35)/($J35) + ($BY35+$BR35 +$BZ35)),AND($I35 = "Yes", $J35 &gt;1), (($BX35+$BU35)/($J35) + ($BY35*2 +$BZ35)) ), "")</f>
        <v/>
      </c>
      <c r="R35" s="158" t="str">
        <f t="shared" si="11"/>
        <v/>
      </c>
      <c r="S35" s="159">
        <f t="shared" si="28"/>
        <v>0</v>
      </c>
      <c r="T35" s="159" t="str">
        <f t="shared" si="12"/>
        <v/>
      </c>
      <c r="U35" s="158" t="str">
        <f t="shared" si="39"/>
        <v/>
      </c>
      <c r="V35" s="396" t="str">
        <f t="shared" si="29"/>
        <v/>
      </c>
      <c r="W35" s="156" t="str">
        <f t="shared" si="13"/>
        <v/>
      </c>
      <c r="X35" s="160">
        <f t="shared" si="14"/>
        <v>0</v>
      </c>
      <c r="Y35" s="274" t="s">
        <v>415</v>
      </c>
      <c r="Z35" s="745" t="str">
        <f>'MATERIAL DATA'!$Q59</f>
        <v>4.3.1 Expansion joints</v>
      </c>
      <c r="AA35" s="768">
        <f t="shared" si="30"/>
        <v>0</v>
      </c>
      <c r="AB35" s="185"/>
      <c r="AC35" s="185"/>
      <c r="AD35" s="185"/>
      <c r="AE35" s="185"/>
      <c r="AF35" s="185"/>
      <c r="AG35" s="185"/>
      <c r="AH35" s="185"/>
      <c r="AI35" s="185"/>
      <c r="AJ35" s="185"/>
      <c r="AK35" s="185"/>
      <c r="AL35" s="185"/>
      <c r="AM35" s="185"/>
      <c r="AN35" s="185"/>
      <c r="AO35" s="185"/>
      <c r="AP35" s="185"/>
      <c r="AQ35" s="185"/>
      <c r="AR35" s="185"/>
      <c r="AS35" s="185"/>
      <c r="AT35" s="185"/>
      <c r="AU35" s="185"/>
      <c r="AV35" s="185"/>
      <c r="AW35" s="185"/>
      <c r="AX35" s="185"/>
      <c r="AY35" s="185"/>
      <c r="AZ35" s="185"/>
      <c r="BA35" s="185"/>
      <c r="BB35" s="185"/>
      <c r="BC35" s="185"/>
      <c r="BD35" s="185"/>
      <c r="BE35" s="185"/>
      <c r="BF35" s="185"/>
      <c r="BG35" s="185"/>
      <c r="BH35" s="185"/>
      <c r="BI35" s="103"/>
      <c r="BJ35" s="185"/>
      <c r="BK35" s="209" t="str">
        <f t="shared" si="115"/>
        <v>ER</v>
      </c>
      <c r="BL35" s="209" t="str">
        <f t="shared" si="15"/>
        <v xml:space="preserve"> -  - </v>
      </c>
      <c r="BM35" s="745" t="str" cm="1">
        <f t="array" ref="BM35">_xlfn.IFS(OR(AND(TYPOLOGY &lt;&gt; "Bridge", B35="concrete",D35&lt;&gt;"Reinforced - 150mm hollow core slab"),C35="Concrete_EPD",),"Reinforcement",(OR(AND(TYPOLOGY="Bridge",B35="concrete",D35&lt;&gt;"Reinforced - 150mm hollow core slab"),C35="Concrete_EPD",)),"Bridge_Reinforcement",TRUE, "No_Reinforcement")</f>
        <v>No_Reinforcement</v>
      </c>
      <c r="BN35" s="186" t="e">
        <f>_xlfn.XLOOKUP($BL35,'LIFECYCLE MATERIAL DATA'!$A$5:$A$104,'LIFECYCLE MATERIAL DATA'!$D$5:$D$104,)</f>
        <v>#N/A</v>
      </c>
      <c r="BO35" s="186">
        <f>IFERROR(IF(M35&lt;&gt;0,_xlfn.XLOOKUP(M35,'Custom Data'!S16:S45,'Custom Data'!T16:T45,,-1),0),0)</f>
        <v>0</v>
      </c>
      <c r="BP35" s="186">
        <f t="shared" si="16"/>
        <v>0</v>
      </c>
      <c r="BQ35" s="846" t="str">
        <f t="shared" si="17"/>
        <v>ER</v>
      </c>
      <c r="BR35" s="745" t="str">
        <f>IFERROR(_xlfn.XLOOKUP($BL35,'LIFECYCLE MATERIAL DATA'!$A$5:$A$104,'LIFECYCLE MATERIAL DATA'!$I$5:$I$104,,)*($BQ35/1000)+_xlfn.XLOOKUP('Project Info'!$C$15,'LIFECYCLE MATERIAL DATA'!$A$5:$A$104,'LIFECYCLE MATERIAL DATA'!$I$5:$I$104,,)*($BP35/1000),"")</f>
        <v/>
      </c>
      <c r="BS35" s="745" t="str">
        <f>IFERROR(_xlfn.XLOOKUP($BL35,'LIFECYCLE MATERIAL DATA'!$A$5:$A$104, 'LIFECYCLE MATERIAL DATA'!$J$5:$J$104,,)*($BQ35/1000)+_xlfn.XLOOKUP('Project Info'!$C$15,'LIFECYCLE MATERIAL DATA'!$A$5:$A$104,'LIFECYCLE MATERIAL DATA'!$J$5:$J$104,,)*($BP35/1000),"")</f>
        <v/>
      </c>
      <c r="BT35" s="745" t="str">
        <f>IFERROR(_xlfn.XLOOKUP($BL35,'LIFECYCLE MATERIAL DATA'!$A$5:$A$104, 'LIFECYCLE MATERIAL DATA'!$K$5:$K$104,,)*($BQ35/1000),"")</f>
        <v/>
      </c>
      <c r="BU35" s="185" t="str">
        <f>IFERROR(_xlfn.XLOOKUP($BL35,'LIFECYCLE MATERIAL DATA'!$A$5:$A$104,'LIFECYCLE MATERIAL DATA'!$L$5:$L$104,,)*($BQ35/1000)+_xlfn.XLOOKUP('Project Info'!$C$15,'LIFECYCLE MATERIAL DATA'!$A$5:$A$104,'LIFECYCLE MATERIAL DATA'!$L$5:$L$104,,)*($BP35/1000),"")</f>
        <v/>
      </c>
      <c r="BV35" s="745" t="str">
        <f t="shared" si="31"/>
        <v/>
      </c>
      <c r="BW35" s="745" t="str">
        <f>IF($K35='MATERIAL DATA'!$O$5,$L35, IF($K35='MATERIAL DATA'!$O$6,$L35/(1000*'Scheme 1'!$BN35),""))</f>
        <v/>
      </c>
      <c r="BX35" s="745" t="str">
        <f>IFERROR(((_xlfn.XLOOKUP($BL35,'LIFECYCLE MATERIAL DATA'!$A$5:$A$104,'LIFECYCLE MATERIAL DATA'!$F$5:$F$104,,))*$BQ35/1000+_xlfn.XLOOKUP('Project Info'!$C$15,'LIFECYCLE MATERIAL DATA'!$A$5:$A$104,'LIFECYCLE MATERIAL DATA'!$F$5:$F$104,,)*$BP35/1000),"")</f>
        <v/>
      </c>
      <c r="BY35" s="771" t="str">
        <f>IFERROR((_xlfn.XLOOKUP($BL35,'LIFECYCLE MATERIAL DATA'!$A$5:$A$104,'LIFECYCLE MATERIAL DATA'!$G$5:$G$104,,)*$BQ35/1000++_xlfn.XLOOKUP('Project Info'!$C$15,'LIFECYCLE MATERIAL DATA'!$A$5:$A$104,'LIFECYCLE MATERIAL DATA'!$G$5:$G$104,,)*$BP35/1000),"")</f>
        <v/>
      </c>
      <c r="BZ35" s="745" t="str">
        <f>IFERROR(_xlfn.XLOOKUP('Scheme 1'!$BL35,'LIFECYCLE MATERIAL DATA'!$A$5:$A$104,'LIFECYCLE MATERIAL DATA'!$H$5:$H$104,,)*SUM($BX35+$BY35+$CB35+$CC35), "")</f>
        <v/>
      </c>
      <c r="CA35" s="185"/>
      <c r="CB35" s="743" t="str">
        <f>IFERROR((_xlfn.XLOOKUP($BL35,'LIFECYCLE MATERIAL DATA'!$A$5:$A$104, 'LIFECYCLE MATERIAL DATA'!$M$5:$M$104)*$BQ35/1000++_xlfn.XLOOKUP('Project Info'!$C$15,'LIFECYCLE MATERIAL DATA'!$A$5:$A$104,'LIFECYCLE MATERIAL DATA'!$M$5:$M$104)*$BP35/1000),"")</f>
        <v/>
      </c>
      <c r="CC35" s="745">
        <f>IFERROR(IF(OR($B35="Timber",$C35="Timber_EPD", $C35="Bamboo"),_xlfn.XLOOKUP($BL35,'LIFECYCLE MATERIAL DATA Master'!$A$5:$A$104,'LIFECYCLE MATERIAL DATA Master'!$E$5:$E$104,,)*$BQ35,0),"")/1000</f>
        <v>0</v>
      </c>
      <c r="CD35" s="185" t="str">
        <f>IFERROR((_xlfn.XLOOKUP($BL35,'LIFECYCLE MATERIAL DATA'!$A$5:$A$104,'LIFECYCLE MATERIAL DATA'!$N$5:$N$104,,)*$BQ35/1000++_xlfn.XLOOKUP('Project Info'!$C$15,'LIFECYCLE MATERIAL DATA'!$A$5:$A$104,'LIFECYCLE MATERIAL DATA'!$N$5:$N$104,,)*$BP35/1000),"")</f>
        <v/>
      </c>
      <c r="CE35" s="743"/>
      <c r="CF35" s="743"/>
      <c r="CG35" s="743"/>
      <c r="CH35" s="772">
        <f>IFERROR(1+_xlfn.XLOOKUP($BL35,'LIFECYCLE MATERIAL DATA'!$A$5:$A$104,'LIFECYCLE MATERIAL DATA'!$H$5:$H$104,,),0)</f>
        <v>0</v>
      </c>
      <c r="CI35" s="765">
        <f t="shared" si="18"/>
        <v>0</v>
      </c>
      <c r="CJ35" s="773">
        <f t="shared" si="19"/>
        <v>0</v>
      </c>
      <c r="CK35" s="774">
        <f t="shared" si="20"/>
        <v>0</v>
      </c>
      <c r="CL35" s="767">
        <f t="shared" si="32"/>
        <v>0</v>
      </c>
      <c r="CM35" s="775">
        <f t="shared" si="33"/>
        <v>0</v>
      </c>
      <c r="CN35" s="769">
        <v>0</v>
      </c>
      <c r="CO35" s="745">
        <f t="shared" si="21"/>
        <v>0</v>
      </c>
      <c r="CP35" s="745">
        <f t="shared" si="21"/>
        <v>0</v>
      </c>
      <c r="CQ35" s="745">
        <f t="shared" ref="CQ35:DV35" si="128">IF(CQ$11&gt;=DESIGN_LIFE,CP35,IF(AND(CQ$11&gt;0,$CK35&lt;&gt;0),IF(INT((CQ$11)/(DESIGN_LIFE/$CK35))=((CQ$11)/(DESIGN_LIFE/$CK35)),$CM35+CP35,CP35),CP35))</f>
        <v>0</v>
      </c>
      <c r="CR35" s="745">
        <f t="shared" si="128"/>
        <v>0</v>
      </c>
      <c r="CS35" s="745">
        <f t="shared" si="128"/>
        <v>0</v>
      </c>
      <c r="CT35" s="745">
        <f t="shared" si="128"/>
        <v>0</v>
      </c>
      <c r="CU35" s="745">
        <f t="shared" si="128"/>
        <v>0</v>
      </c>
      <c r="CV35" s="745">
        <f t="shared" si="128"/>
        <v>0</v>
      </c>
      <c r="CW35" s="745">
        <f t="shared" si="128"/>
        <v>0</v>
      </c>
      <c r="CX35" s="745">
        <f t="shared" si="128"/>
        <v>0</v>
      </c>
      <c r="CY35" s="745">
        <f t="shared" si="128"/>
        <v>0</v>
      </c>
      <c r="CZ35" s="745">
        <f t="shared" si="128"/>
        <v>0</v>
      </c>
      <c r="DA35" s="745">
        <f t="shared" si="128"/>
        <v>0</v>
      </c>
      <c r="DB35" s="745">
        <f t="shared" si="128"/>
        <v>0</v>
      </c>
      <c r="DC35" s="745">
        <f t="shared" si="128"/>
        <v>0</v>
      </c>
      <c r="DD35" s="745">
        <f t="shared" si="128"/>
        <v>0</v>
      </c>
      <c r="DE35" s="745">
        <f t="shared" si="128"/>
        <v>0</v>
      </c>
      <c r="DF35" s="745">
        <f t="shared" si="128"/>
        <v>0</v>
      </c>
      <c r="DG35" s="745">
        <f t="shared" si="128"/>
        <v>0</v>
      </c>
      <c r="DH35" s="745">
        <f t="shared" si="128"/>
        <v>0</v>
      </c>
      <c r="DI35" s="745">
        <f t="shared" si="128"/>
        <v>0</v>
      </c>
      <c r="DJ35" s="745">
        <f t="shared" si="128"/>
        <v>0</v>
      </c>
      <c r="DK35" s="745">
        <f t="shared" si="128"/>
        <v>0</v>
      </c>
      <c r="DL35" s="745">
        <f t="shared" si="128"/>
        <v>0</v>
      </c>
      <c r="DM35" s="745">
        <f t="shared" si="128"/>
        <v>0</v>
      </c>
      <c r="DN35" s="745">
        <f t="shared" si="128"/>
        <v>0</v>
      </c>
      <c r="DO35" s="745">
        <f t="shared" si="128"/>
        <v>0</v>
      </c>
      <c r="DP35" s="745">
        <f t="shared" si="128"/>
        <v>0</v>
      </c>
      <c r="DQ35" s="745">
        <f t="shared" si="128"/>
        <v>0</v>
      </c>
      <c r="DR35" s="745">
        <f t="shared" si="128"/>
        <v>0</v>
      </c>
      <c r="DS35" s="745">
        <f t="shared" si="128"/>
        <v>0</v>
      </c>
      <c r="DT35" s="745">
        <f t="shared" si="128"/>
        <v>0</v>
      </c>
      <c r="DU35" s="745">
        <f t="shared" si="128"/>
        <v>0</v>
      </c>
      <c r="DV35" s="745">
        <f t="shared" si="128"/>
        <v>0</v>
      </c>
      <c r="DW35" s="745">
        <f t="shared" ref="DW35:FB35" si="129">IF(DW$11&gt;=DESIGN_LIFE,DV35,IF(AND(DW$11&gt;0,$CK35&lt;&gt;0),IF(INT((DW$11)/(DESIGN_LIFE/$CK35))=((DW$11)/(DESIGN_LIFE/$CK35)),$CM35+DV35,DV35),DV35))</f>
        <v>0</v>
      </c>
      <c r="DX35" s="745">
        <f t="shared" si="129"/>
        <v>0</v>
      </c>
      <c r="DY35" s="745">
        <f t="shared" si="129"/>
        <v>0</v>
      </c>
      <c r="DZ35" s="745">
        <f t="shared" si="129"/>
        <v>0</v>
      </c>
      <c r="EA35" s="745">
        <f t="shared" si="129"/>
        <v>0</v>
      </c>
      <c r="EB35" s="745">
        <f t="shared" si="129"/>
        <v>0</v>
      </c>
      <c r="EC35" s="745">
        <f t="shared" si="129"/>
        <v>0</v>
      </c>
      <c r="ED35" s="745">
        <f t="shared" si="129"/>
        <v>0</v>
      </c>
      <c r="EE35" s="745">
        <f t="shared" si="129"/>
        <v>0</v>
      </c>
      <c r="EF35" s="745">
        <f t="shared" si="129"/>
        <v>0</v>
      </c>
      <c r="EG35" s="745">
        <f t="shared" si="129"/>
        <v>0</v>
      </c>
      <c r="EH35" s="745">
        <f t="shared" si="129"/>
        <v>0</v>
      </c>
      <c r="EI35" s="745">
        <f t="shared" si="129"/>
        <v>0</v>
      </c>
      <c r="EJ35" s="745">
        <f t="shared" si="129"/>
        <v>0</v>
      </c>
      <c r="EK35" s="745">
        <f t="shared" si="129"/>
        <v>0</v>
      </c>
      <c r="EL35" s="745">
        <f t="shared" si="129"/>
        <v>0</v>
      </c>
      <c r="EM35" s="745">
        <f t="shared" si="129"/>
        <v>0</v>
      </c>
      <c r="EN35" s="745">
        <f t="shared" si="129"/>
        <v>0</v>
      </c>
      <c r="EO35" s="745">
        <f t="shared" si="129"/>
        <v>0</v>
      </c>
      <c r="EP35" s="745">
        <f t="shared" si="129"/>
        <v>0</v>
      </c>
      <c r="EQ35" s="745">
        <f t="shared" si="129"/>
        <v>0</v>
      </c>
      <c r="ER35" s="745">
        <f t="shared" si="129"/>
        <v>0</v>
      </c>
      <c r="ES35" s="745">
        <f t="shared" si="129"/>
        <v>0</v>
      </c>
      <c r="ET35" s="745">
        <f t="shared" si="129"/>
        <v>0</v>
      </c>
      <c r="EU35" s="745">
        <f t="shared" si="129"/>
        <v>0</v>
      </c>
      <c r="EV35" s="745">
        <f t="shared" si="129"/>
        <v>0</v>
      </c>
      <c r="EW35" s="745">
        <f t="shared" si="129"/>
        <v>0</v>
      </c>
      <c r="EX35" s="745">
        <f t="shared" si="129"/>
        <v>0</v>
      </c>
      <c r="EY35" s="745">
        <f t="shared" si="129"/>
        <v>0</v>
      </c>
      <c r="EZ35" s="745">
        <f t="shared" si="129"/>
        <v>0</v>
      </c>
      <c r="FA35" s="745">
        <f t="shared" si="129"/>
        <v>0</v>
      </c>
      <c r="FB35" s="745">
        <f t="shared" si="129"/>
        <v>0</v>
      </c>
      <c r="FC35" s="745">
        <f t="shared" ref="FC35:GH35" si="130">IF(FC$11&gt;=DESIGN_LIFE,FB35,IF(AND(FC$11&gt;0,$CK35&lt;&gt;0),IF(INT((FC$11)/(DESIGN_LIFE/$CK35))=((FC$11)/(DESIGN_LIFE/$CK35)),$CM35+FB35,FB35),FB35))</f>
        <v>0</v>
      </c>
      <c r="FD35" s="745">
        <f t="shared" si="130"/>
        <v>0</v>
      </c>
      <c r="FE35" s="745">
        <f t="shared" si="130"/>
        <v>0</v>
      </c>
      <c r="FF35" s="745">
        <f t="shared" si="130"/>
        <v>0</v>
      </c>
      <c r="FG35" s="745">
        <f t="shared" si="130"/>
        <v>0</v>
      </c>
      <c r="FH35" s="745">
        <f t="shared" si="130"/>
        <v>0</v>
      </c>
      <c r="FI35" s="745">
        <f t="shared" si="130"/>
        <v>0</v>
      </c>
      <c r="FJ35" s="745">
        <f t="shared" si="130"/>
        <v>0</v>
      </c>
      <c r="FK35" s="745">
        <f t="shared" si="130"/>
        <v>0</v>
      </c>
      <c r="FL35" s="745">
        <f t="shared" si="130"/>
        <v>0</v>
      </c>
      <c r="FM35" s="745">
        <f t="shared" si="130"/>
        <v>0</v>
      </c>
      <c r="FN35" s="745">
        <f t="shared" si="130"/>
        <v>0</v>
      </c>
      <c r="FO35" s="745">
        <f t="shared" si="130"/>
        <v>0</v>
      </c>
      <c r="FP35" s="745">
        <f t="shared" si="130"/>
        <v>0</v>
      </c>
      <c r="FQ35" s="745">
        <f t="shared" si="130"/>
        <v>0</v>
      </c>
      <c r="FR35" s="745">
        <f t="shared" si="130"/>
        <v>0</v>
      </c>
      <c r="FS35" s="745">
        <f t="shared" si="130"/>
        <v>0</v>
      </c>
      <c r="FT35" s="745">
        <f t="shared" si="130"/>
        <v>0</v>
      </c>
      <c r="FU35" s="745">
        <f t="shared" si="130"/>
        <v>0</v>
      </c>
      <c r="FV35" s="745">
        <f t="shared" si="130"/>
        <v>0</v>
      </c>
      <c r="FW35" s="745">
        <f t="shared" si="130"/>
        <v>0</v>
      </c>
      <c r="FX35" s="745">
        <f t="shared" si="130"/>
        <v>0</v>
      </c>
      <c r="FY35" s="745">
        <f t="shared" si="130"/>
        <v>0</v>
      </c>
      <c r="FZ35" s="745">
        <f t="shared" si="130"/>
        <v>0</v>
      </c>
      <c r="GA35" s="745">
        <f t="shared" si="130"/>
        <v>0</v>
      </c>
      <c r="GB35" s="745">
        <f t="shared" si="130"/>
        <v>0</v>
      </c>
      <c r="GC35" s="745">
        <f t="shared" si="130"/>
        <v>0</v>
      </c>
      <c r="GD35" s="745">
        <f t="shared" si="130"/>
        <v>0</v>
      </c>
      <c r="GE35" s="745">
        <f t="shared" si="130"/>
        <v>0</v>
      </c>
      <c r="GF35" s="745">
        <f t="shared" si="130"/>
        <v>0</v>
      </c>
      <c r="GG35" s="745">
        <f t="shared" si="130"/>
        <v>0</v>
      </c>
      <c r="GH35" s="745">
        <f t="shared" si="130"/>
        <v>0</v>
      </c>
      <c r="GI35" s="745">
        <f t="shared" ref="GI35:HG35" si="131">IF(GI$11&gt;=DESIGN_LIFE,GH35,IF(AND(GI$11&gt;0,$CK35&lt;&gt;0),IF(INT((GI$11)/(DESIGN_LIFE/$CK35))=((GI$11)/(DESIGN_LIFE/$CK35)),$CM35+GH35,GH35),GH35))</f>
        <v>0</v>
      </c>
      <c r="GJ35" s="745">
        <f t="shared" si="131"/>
        <v>0</v>
      </c>
      <c r="GK35" s="745">
        <f t="shared" si="131"/>
        <v>0</v>
      </c>
      <c r="GL35" s="745">
        <f t="shared" si="131"/>
        <v>0</v>
      </c>
      <c r="GM35" s="745">
        <f t="shared" si="131"/>
        <v>0</v>
      </c>
      <c r="GN35" s="745">
        <f t="shared" si="131"/>
        <v>0</v>
      </c>
      <c r="GO35" s="745">
        <f t="shared" si="131"/>
        <v>0</v>
      </c>
      <c r="GP35" s="745">
        <f t="shared" si="131"/>
        <v>0</v>
      </c>
      <c r="GQ35" s="745">
        <f t="shared" si="131"/>
        <v>0</v>
      </c>
      <c r="GR35" s="745">
        <f t="shared" si="131"/>
        <v>0</v>
      </c>
      <c r="GS35" s="745">
        <f t="shared" si="131"/>
        <v>0</v>
      </c>
      <c r="GT35" s="745">
        <f t="shared" si="131"/>
        <v>0</v>
      </c>
      <c r="GU35" s="745">
        <f t="shared" si="131"/>
        <v>0</v>
      </c>
      <c r="GV35" s="745">
        <f t="shared" si="131"/>
        <v>0</v>
      </c>
      <c r="GW35" s="745">
        <f t="shared" si="131"/>
        <v>0</v>
      </c>
      <c r="GX35" s="745">
        <f t="shared" si="131"/>
        <v>0</v>
      </c>
      <c r="GY35" s="745">
        <f t="shared" si="131"/>
        <v>0</v>
      </c>
      <c r="GZ35" s="745">
        <f t="shared" si="131"/>
        <v>0</v>
      </c>
      <c r="HA35" s="745">
        <f t="shared" si="131"/>
        <v>0</v>
      </c>
      <c r="HB35" s="745">
        <f t="shared" si="131"/>
        <v>0</v>
      </c>
      <c r="HC35" s="745">
        <f t="shared" si="131"/>
        <v>0</v>
      </c>
      <c r="HD35" s="745">
        <f t="shared" si="131"/>
        <v>0</v>
      </c>
      <c r="HE35" s="745">
        <f t="shared" si="131"/>
        <v>0</v>
      </c>
      <c r="HF35" s="745">
        <f t="shared" si="131"/>
        <v>0</v>
      </c>
      <c r="HG35" s="745">
        <f t="shared" si="131"/>
        <v>0</v>
      </c>
      <c r="HH35" s="185"/>
      <c r="HI35" s="185"/>
    </row>
    <row r="36" spans="1:217" s="99" customFormat="1" ht="19.899999999999999" customHeight="1">
      <c r="A36" s="520" t="str">
        <f t="shared" si="10"/>
        <v>LST_STR_ELEMENT</v>
      </c>
      <c r="B36" s="629"/>
      <c r="C36" s="628"/>
      <c r="D36" s="626"/>
      <c r="E36" s="627"/>
      <c r="F36" s="626"/>
      <c r="G36" s="350" t="e">
        <f>IF(TYPOLOGY = "Bridge", _xlfn.XLOOKUP($E36, BRIDGE_STR_ELEMENT, 'MATERIAL DATA'!$R$36:$R$74,,), _xlfn.XLOOKUP($BL36, 'LIFECYCLE MATERIAL DATA'!$A$5:$A$104, 'LIFECYCLE MATERIAL DATA'!$Q$5:$Q$104,,))</f>
        <v>#N/A</v>
      </c>
      <c r="H36" s="630"/>
      <c r="I36" s="631"/>
      <c r="J36" s="737"/>
      <c r="K36" s="626"/>
      <c r="L36" s="632"/>
      <c r="M36" s="400"/>
      <c r="N36" s="156">
        <f t="shared" si="38"/>
        <v>0</v>
      </c>
      <c r="O36" s="157" t="str">
        <f t="shared" si="26"/>
        <v/>
      </c>
      <c r="P36" s="158" t="str">
        <f t="shared" si="27"/>
        <v/>
      </c>
      <c r="Q36" s="158" t="str" cm="1">
        <f t="array" ref="Q36">IFERROR(_xlfn.IFS(AND($I36 = "Yes", $J36 =1),(($BX36+$BU36)/($J36) + ($BY36+$BR36 +$BZ36)),AND($I36 = "Yes", $J36 &gt;1), (($BX36+$BU36)/($J36) + ($BY36*2 +$BZ36)) ), "")</f>
        <v/>
      </c>
      <c r="R36" s="158" t="str">
        <f t="shared" si="11"/>
        <v/>
      </c>
      <c r="S36" s="159">
        <f t="shared" si="28"/>
        <v>0</v>
      </c>
      <c r="T36" s="159" t="str">
        <f t="shared" si="12"/>
        <v/>
      </c>
      <c r="U36" s="158" t="str">
        <f t="shared" si="39"/>
        <v/>
      </c>
      <c r="V36" s="396" t="str">
        <f t="shared" si="29"/>
        <v/>
      </c>
      <c r="W36" s="156" t="str">
        <f t="shared" si="13"/>
        <v/>
      </c>
      <c r="X36" s="160">
        <f t="shared" si="14"/>
        <v>0</v>
      </c>
      <c r="Y36" s="274" t="s">
        <v>415</v>
      </c>
      <c r="Z36" s="745" t="str">
        <f>'MATERIAL DATA'!$Q60</f>
        <v>4.4.1 Bearings (mechanical)</v>
      </c>
      <c r="AA36" s="768">
        <f t="shared" si="30"/>
        <v>0</v>
      </c>
      <c r="AB36" s="185"/>
      <c r="AC36" s="185"/>
      <c r="AD36" s="185"/>
      <c r="AE36" s="185"/>
      <c r="AF36" s="185"/>
      <c r="AG36" s="185"/>
      <c r="AH36" s="185"/>
      <c r="AI36" s="185"/>
      <c r="AJ36" s="185"/>
      <c r="AK36" s="185"/>
      <c r="AL36" s="185"/>
      <c r="AM36" s="185"/>
      <c r="AN36" s="185"/>
      <c r="AO36" s="185"/>
      <c r="AP36" s="185"/>
      <c r="AQ36" s="185"/>
      <c r="AR36" s="185"/>
      <c r="AS36" s="185"/>
      <c r="AT36" s="185"/>
      <c r="AU36" s="185"/>
      <c r="AV36" s="185"/>
      <c r="AW36" s="185"/>
      <c r="AX36" s="185"/>
      <c r="AY36" s="185"/>
      <c r="AZ36" s="185"/>
      <c r="BA36" s="185"/>
      <c r="BB36" s="185"/>
      <c r="BC36" s="185"/>
      <c r="BD36" s="185"/>
      <c r="BE36" s="185"/>
      <c r="BF36" s="185"/>
      <c r="BG36" s="185"/>
      <c r="BH36" s="185"/>
      <c r="BI36" s="103"/>
      <c r="BJ36" s="185"/>
      <c r="BK36" s="209" t="str">
        <f t="shared" si="115"/>
        <v>ER</v>
      </c>
      <c r="BL36" s="209" t="str">
        <f t="shared" si="15"/>
        <v xml:space="preserve"> -  - </v>
      </c>
      <c r="BM36" s="745" t="str" cm="1">
        <f t="array" ref="BM36">_xlfn.IFS(OR(AND(TYPOLOGY &lt;&gt; "Bridge", B36="concrete",D36&lt;&gt;"Reinforced - 150mm hollow core slab"),C36="Concrete_EPD",),"Reinforcement",(OR(AND(TYPOLOGY="Bridge",B36="concrete",D36&lt;&gt;"Reinforced - 150mm hollow core slab"),C36="Concrete_EPD",)),"Bridge_Reinforcement",TRUE, "No_Reinforcement")</f>
        <v>No_Reinforcement</v>
      </c>
      <c r="BN36" s="186" t="e">
        <f>_xlfn.XLOOKUP($BL36,'LIFECYCLE MATERIAL DATA'!$A$5:$A$104,'LIFECYCLE MATERIAL DATA'!$D$5:$D$104,)</f>
        <v>#N/A</v>
      </c>
      <c r="BO36" s="186">
        <f>IFERROR(IF(M36&lt;&gt;0,_xlfn.XLOOKUP(M36,'Custom Data'!S16:S45,'Custom Data'!T16:T45,,-1),0),0)</f>
        <v>0</v>
      </c>
      <c r="BP36" s="186">
        <f t="shared" si="16"/>
        <v>0</v>
      </c>
      <c r="BQ36" s="846" t="str">
        <f t="shared" si="17"/>
        <v>ER</v>
      </c>
      <c r="BR36" s="745" t="str">
        <f>IFERROR(_xlfn.XLOOKUP($BL36,'LIFECYCLE MATERIAL DATA'!$A$5:$A$104,'LIFECYCLE MATERIAL DATA'!$I$5:$I$104,,)*($BQ36/1000)+_xlfn.XLOOKUP('Project Info'!$C$15,'LIFECYCLE MATERIAL DATA'!$A$5:$A$104,'LIFECYCLE MATERIAL DATA'!$I$5:$I$104,,)*($BP36/1000),"")</f>
        <v/>
      </c>
      <c r="BS36" s="745" t="str">
        <f>IFERROR(_xlfn.XLOOKUP($BL36,'LIFECYCLE MATERIAL DATA'!$A$5:$A$104, 'LIFECYCLE MATERIAL DATA'!$J$5:$J$104,,)*($BQ36/1000)+_xlfn.XLOOKUP('Project Info'!$C$15,'LIFECYCLE MATERIAL DATA'!$A$5:$A$104,'LIFECYCLE MATERIAL DATA'!$J$5:$J$104,,)*($BP36/1000),"")</f>
        <v/>
      </c>
      <c r="BT36" s="745" t="str">
        <f>IFERROR(_xlfn.XLOOKUP($BL36,'LIFECYCLE MATERIAL DATA'!$A$5:$A$104, 'LIFECYCLE MATERIAL DATA'!$K$5:$K$104,,)*($BQ36/1000),"")</f>
        <v/>
      </c>
      <c r="BU36" s="185" t="str">
        <f>IFERROR(_xlfn.XLOOKUP($BL36,'LIFECYCLE MATERIAL DATA'!$A$5:$A$104,'LIFECYCLE MATERIAL DATA'!$L$5:$L$104,,)*($BQ36/1000)+_xlfn.XLOOKUP('Project Info'!$C$15,'LIFECYCLE MATERIAL DATA'!$A$5:$A$104,'LIFECYCLE MATERIAL DATA'!$L$5:$L$104,,)*($BP36/1000),"")</f>
        <v/>
      </c>
      <c r="BV36" s="745" t="str">
        <f t="shared" si="31"/>
        <v/>
      </c>
      <c r="BW36" s="745" t="str">
        <f>IF($K36='MATERIAL DATA'!$O$5,$L36, IF($K36='MATERIAL DATA'!$O$6,$L36/(1000*'Scheme 1'!$BN36),""))</f>
        <v/>
      </c>
      <c r="BX36" s="745" t="str">
        <f>IFERROR(((_xlfn.XLOOKUP($BL36,'LIFECYCLE MATERIAL DATA'!$A$5:$A$104,'LIFECYCLE MATERIAL DATA'!$F$5:$F$104,,))*$BQ36/1000+_xlfn.XLOOKUP('Project Info'!$C$15,'LIFECYCLE MATERIAL DATA'!$A$5:$A$104,'LIFECYCLE MATERIAL DATA'!$F$5:$F$104,,)*$BP36/1000),"")</f>
        <v/>
      </c>
      <c r="BY36" s="771" t="str">
        <f>IFERROR((_xlfn.XLOOKUP($BL36,'LIFECYCLE MATERIAL DATA'!$A$5:$A$104,'LIFECYCLE MATERIAL DATA'!$G$5:$G$104,,)*$BQ36/1000++_xlfn.XLOOKUP('Project Info'!$C$15,'LIFECYCLE MATERIAL DATA'!$A$5:$A$104,'LIFECYCLE MATERIAL DATA'!$G$5:$G$104,,)*$BP36/1000),"")</f>
        <v/>
      </c>
      <c r="BZ36" s="745" t="str">
        <f>IFERROR(_xlfn.XLOOKUP('Scheme 1'!$BL36,'LIFECYCLE MATERIAL DATA'!$A$5:$A$104,'LIFECYCLE MATERIAL DATA'!$H$5:$H$104,,)*SUM($BX36+$BY36+$CB36+$CC36), "")</f>
        <v/>
      </c>
      <c r="CA36" s="185"/>
      <c r="CB36" s="743" t="str">
        <f>IFERROR((_xlfn.XLOOKUP($BL36,'LIFECYCLE MATERIAL DATA'!$A$5:$A$104, 'LIFECYCLE MATERIAL DATA'!$M$5:$M$104)*$BQ36/1000++_xlfn.XLOOKUP('Project Info'!$C$15,'LIFECYCLE MATERIAL DATA'!$A$5:$A$104,'LIFECYCLE MATERIAL DATA'!$M$5:$M$104)*$BP36/1000),"")</f>
        <v/>
      </c>
      <c r="CC36" s="745">
        <f>IFERROR(IF(OR($B36="Timber",$C36="Timber_EPD", $C36="Bamboo"),_xlfn.XLOOKUP($BL36,'LIFECYCLE MATERIAL DATA Master'!$A$5:$A$104,'LIFECYCLE MATERIAL DATA Master'!$E$5:$E$104,,)*$BQ36,0),"")/1000</f>
        <v>0</v>
      </c>
      <c r="CD36" s="185" t="str">
        <f>IFERROR((_xlfn.XLOOKUP($BL36,'LIFECYCLE MATERIAL DATA'!$A$5:$A$104,'LIFECYCLE MATERIAL DATA'!$N$5:$N$104,,)*$BQ36/1000++_xlfn.XLOOKUP('Project Info'!$C$15,'LIFECYCLE MATERIAL DATA'!$A$5:$A$104,'LIFECYCLE MATERIAL DATA'!$N$5:$N$104,,)*$BP36/1000),"")</f>
        <v/>
      </c>
      <c r="CE36" s="743"/>
      <c r="CF36" s="743"/>
      <c r="CG36" s="743"/>
      <c r="CH36" s="772">
        <f>IFERROR(1+_xlfn.XLOOKUP($BL36,'LIFECYCLE MATERIAL DATA'!$A$5:$A$104,'LIFECYCLE MATERIAL DATA'!$H$5:$H$104,,),0)</f>
        <v>0</v>
      </c>
      <c r="CI36" s="765">
        <f t="shared" si="18"/>
        <v>0</v>
      </c>
      <c r="CJ36" s="773">
        <f t="shared" si="19"/>
        <v>0</v>
      </c>
      <c r="CK36" s="774">
        <f t="shared" si="20"/>
        <v>0</v>
      </c>
      <c r="CL36" s="767">
        <f t="shared" si="32"/>
        <v>0</v>
      </c>
      <c r="CM36" s="775">
        <f t="shared" si="33"/>
        <v>0</v>
      </c>
      <c r="CN36" s="769">
        <v>0</v>
      </c>
      <c r="CO36" s="745">
        <f t="shared" si="21"/>
        <v>0</v>
      </c>
      <c r="CP36" s="745">
        <f t="shared" si="21"/>
        <v>0</v>
      </c>
      <c r="CQ36" s="745">
        <f t="shared" ref="CQ36:DV36" si="132">IF(CQ$11&gt;=DESIGN_LIFE,CP36,IF(AND(CQ$11&gt;0,$CK36&lt;&gt;0),IF(INT((CQ$11)/(DESIGN_LIFE/$CK36))=((CQ$11)/(DESIGN_LIFE/$CK36)),$CM36+CP36,CP36),CP36))</f>
        <v>0</v>
      </c>
      <c r="CR36" s="745">
        <f t="shared" si="132"/>
        <v>0</v>
      </c>
      <c r="CS36" s="745">
        <f t="shared" si="132"/>
        <v>0</v>
      </c>
      <c r="CT36" s="745">
        <f t="shared" si="132"/>
        <v>0</v>
      </c>
      <c r="CU36" s="745">
        <f t="shared" si="132"/>
        <v>0</v>
      </c>
      <c r="CV36" s="745">
        <f t="shared" si="132"/>
        <v>0</v>
      </c>
      <c r="CW36" s="745">
        <f t="shared" si="132"/>
        <v>0</v>
      </c>
      <c r="CX36" s="745">
        <f t="shared" si="132"/>
        <v>0</v>
      </c>
      <c r="CY36" s="745">
        <f t="shared" si="132"/>
        <v>0</v>
      </c>
      <c r="CZ36" s="745">
        <f t="shared" si="132"/>
        <v>0</v>
      </c>
      <c r="DA36" s="745">
        <f t="shared" si="132"/>
        <v>0</v>
      </c>
      <c r="DB36" s="745">
        <f t="shared" si="132"/>
        <v>0</v>
      </c>
      <c r="DC36" s="745">
        <f t="shared" si="132"/>
        <v>0</v>
      </c>
      <c r="DD36" s="745">
        <f t="shared" si="132"/>
        <v>0</v>
      </c>
      <c r="DE36" s="745">
        <f t="shared" si="132"/>
        <v>0</v>
      </c>
      <c r="DF36" s="745">
        <f t="shared" si="132"/>
        <v>0</v>
      </c>
      <c r="DG36" s="745">
        <f t="shared" si="132"/>
        <v>0</v>
      </c>
      <c r="DH36" s="745">
        <f t="shared" si="132"/>
        <v>0</v>
      </c>
      <c r="DI36" s="745">
        <f t="shared" si="132"/>
        <v>0</v>
      </c>
      <c r="DJ36" s="745">
        <f t="shared" si="132"/>
        <v>0</v>
      </c>
      <c r="DK36" s="745">
        <f t="shared" si="132"/>
        <v>0</v>
      </c>
      <c r="DL36" s="745">
        <f t="shared" si="132"/>
        <v>0</v>
      </c>
      <c r="DM36" s="745">
        <f t="shared" si="132"/>
        <v>0</v>
      </c>
      <c r="DN36" s="745">
        <f t="shared" si="132"/>
        <v>0</v>
      </c>
      <c r="DO36" s="745">
        <f t="shared" si="132"/>
        <v>0</v>
      </c>
      <c r="DP36" s="745">
        <f t="shared" si="132"/>
        <v>0</v>
      </c>
      <c r="DQ36" s="745">
        <f t="shared" si="132"/>
        <v>0</v>
      </c>
      <c r="DR36" s="745">
        <f t="shared" si="132"/>
        <v>0</v>
      </c>
      <c r="DS36" s="745">
        <f t="shared" si="132"/>
        <v>0</v>
      </c>
      <c r="DT36" s="745">
        <f t="shared" si="132"/>
        <v>0</v>
      </c>
      <c r="DU36" s="745">
        <f t="shared" si="132"/>
        <v>0</v>
      </c>
      <c r="DV36" s="745">
        <f t="shared" si="132"/>
        <v>0</v>
      </c>
      <c r="DW36" s="745">
        <f t="shared" ref="DW36:FB36" si="133">IF(DW$11&gt;=DESIGN_LIFE,DV36,IF(AND(DW$11&gt;0,$CK36&lt;&gt;0),IF(INT((DW$11)/(DESIGN_LIFE/$CK36))=((DW$11)/(DESIGN_LIFE/$CK36)),$CM36+DV36,DV36),DV36))</f>
        <v>0</v>
      </c>
      <c r="DX36" s="745">
        <f t="shared" si="133"/>
        <v>0</v>
      </c>
      <c r="DY36" s="745">
        <f t="shared" si="133"/>
        <v>0</v>
      </c>
      <c r="DZ36" s="745">
        <f t="shared" si="133"/>
        <v>0</v>
      </c>
      <c r="EA36" s="745">
        <f t="shared" si="133"/>
        <v>0</v>
      </c>
      <c r="EB36" s="745">
        <f t="shared" si="133"/>
        <v>0</v>
      </c>
      <c r="EC36" s="745">
        <f t="shared" si="133"/>
        <v>0</v>
      </c>
      <c r="ED36" s="745">
        <f t="shared" si="133"/>
        <v>0</v>
      </c>
      <c r="EE36" s="745">
        <f t="shared" si="133"/>
        <v>0</v>
      </c>
      <c r="EF36" s="745">
        <f t="shared" si="133"/>
        <v>0</v>
      </c>
      <c r="EG36" s="745">
        <f t="shared" si="133"/>
        <v>0</v>
      </c>
      <c r="EH36" s="745">
        <f t="shared" si="133"/>
        <v>0</v>
      </c>
      <c r="EI36" s="745">
        <f t="shared" si="133"/>
        <v>0</v>
      </c>
      <c r="EJ36" s="745">
        <f t="shared" si="133"/>
        <v>0</v>
      </c>
      <c r="EK36" s="745">
        <f t="shared" si="133"/>
        <v>0</v>
      </c>
      <c r="EL36" s="745">
        <f t="shared" si="133"/>
        <v>0</v>
      </c>
      <c r="EM36" s="745">
        <f t="shared" si="133"/>
        <v>0</v>
      </c>
      <c r="EN36" s="745">
        <f t="shared" si="133"/>
        <v>0</v>
      </c>
      <c r="EO36" s="745">
        <f t="shared" si="133"/>
        <v>0</v>
      </c>
      <c r="EP36" s="745">
        <f t="shared" si="133"/>
        <v>0</v>
      </c>
      <c r="EQ36" s="745">
        <f t="shared" si="133"/>
        <v>0</v>
      </c>
      <c r="ER36" s="745">
        <f t="shared" si="133"/>
        <v>0</v>
      </c>
      <c r="ES36" s="745">
        <f t="shared" si="133"/>
        <v>0</v>
      </c>
      <c r="ET36" s="745">
        <f t="shared" si="133"/>
        <v>0</v>
      </c>
      <c r="EU36" s="745">
        <f t="shared" si="133"/>
        <v>0</v>
      </c>
      <c r="EV36" s="745">
        <f t="shared" si="133"/>
        <v>0</v>
      </c>
      <c r="EW36" s="745">
        <f t="shared" si="133"/>
        <v>0</v>
      </c>
      <c r="EX36" s="745">
        <f t="shared" si="133"/>
        <v>0</v>
      </c>
      <c r="EY36" s="745">
        <f t="shared" si="133"/>
        <v>0</v>
      </c>
      <c r="EZ36" s="745">
        <f t="shared" si="133"/>
        <v>0</v>
      </c>
      <c r="FA36" s="745">
        <f t="shared" si="133"/>
        <v>0</v>
      </c>
      <c r="FB36" s="745">
        <f t="shared" si="133"/>
        <v>0</v>
      </c>
      <c r="FC36" s="745">
        <f t="shared" ref="FC36:GH36" si="134">IF(FC$11&gt;=DESIGN_LIFE,FB36,IF(AND(FC$11&gt;0,$CK36&lt;&gt;0),IF(INT((FC$11)/(DESIGN_LIFE/$CK36))=((FC$11)/(DESIGN_LIFE/$CK36)),$CM36+FB36,FB36),FB36))</f>
        <v>0</v>
      </c>
      <c r="FD36" s="745">
        <f t="shared" si="134"/>
        <v>0</v>
      </c>
      <c r="FE36" s="745">
        <f t="shared" si="134"/>
        <v>0</v>
      </c>
      <c r="FF36" s="745">
        <f t="shared" si="134"/>
        <v>0</v>
      </c>
      <c r="FG36" s="745">
        <f t="shared" si="134"/>
        <v>0</v>
      </c>
      <c r="FH36" s="745">
        <f t="shared" si="134"/>
        <v>0</v>
      </c>
      <c r="FI36" s="745">
        <f t="shared" si="134"/>
        <v>0</v>
      </c>
      <c r="FJ36" s="745">
        <f t="shared" si="134"/>
        <v>0</v>
      </c>
      <c r="FK36" s="745">
        <f t="shared" si="134"/>
        <v>0</v>
      </c>
      <c r="FL36" s="745">
        <f t="shared" si="134"/>
        <v>0</v>
      </c>
      <c r="FM36" s="745">
        <f t="shared" si="134"/>
        <v>0</v>
      </c>
      <c r="FN36" s="745">
        <f t="shared" si="134"/>
        <v>0</v>
      </c>
      <c r="FO36" s="745">
        <f t="shared" si="134"/>
        <v>0</v>
      </c>
      <c r="FP36" s="745">
        <f t="shared" si="134"/>
        <v>0</v>
      </c>
      <c r="FQ36" s="745">
        <f t="shared" si="134"/>
        <v>0</v>
      </c>
      <c r="FR36" s="745">
        <f t="shared" si="134"/>
        <v>0</v>
      </c>
      <c r="FS36" s="745">
        <f t="shared" si="134"/>
        <v>0</v>
      </c>
      <c r="FT36" s="745">
        <f t="shared" si="134"/>
        <v>0</v>
      </c>
      <c r="FU36" s="745">
        <f t="shared" si="134"/>
        <v>0</v>
      </c>
      <c r="FV36" s="745">
        <f t="shared" si="134"/>
        <v>0</v>
      </c>
      <c r="FW36" s="745">
        <f t="shared" si="134"/>
        <v>0</v>
      </c>
      <c r="FX36" s="745">
        <f t="shared" si="134"/>
        <v>0</v>
      </c>
      <c r="FY36" s="745">
        <f t="shared" si="134"/>
        <v>0</v>
      </c>
      <c r="FZ36" s="745">
        <f t="shared" si="134"/>
        <v>0</v>
      </c>
      <c r="GA36" s="745">
        <f t="shared" si="134"/>
        <v>0</v>
      </c>
      <c r="GB36" s="745">
        <f t="shared" si="134"/>
        <v>0</v>
      </c>
      <c r="GC36" s="745">
        <f t="shared" si="134"/>
        <v>0</v>
      </c>
      <c r="GD36" s="745">
        <f t="shared" si="134"/>
        <v>0</v>
      </c>
      <c r="GE36" s="745">
        <f t="shared" si="134"/>
        <v>0</v>
      </c>
      <c r="GF36" s="745">
        <f t="shared" si="134"/>
        <v>0</v>
      </c>
      <c r="GG36" s="745">
        <f t="shared" si="134"/>
        <v>0</v>
      </c>
      <c r="GH36" s="745">
        <f t="shared" si="134"/>
        <v>0</v>
      </c>
      <c r="GI36" s="745">
        <f t="shared" ref="GI36:HG36" si="135">IF(GI$11&gt;=DESIGN_LIFE,GH36,IF(AND(GI$11&gt;0,$CK36&lt;&gt;0),IF(INT((GI$11)/(DESIGN_LIFE/$CK36))=((GI$11)/(DESIGN_LIFE/$CK36)),$CM36+GH36,GH36),GH36))</f>
        <v>0</v>
      </c>
      <c r="GJ36" s="745">
        <f t="shared" si="135"/>
        <v>0</v>
      </c>
      <c r="GK36" s="745">
        <f t="shared" si="135"/>
        <v>0</v>
      </c>
      <c r="GL36" s="745">
        <f t="shared" si="135"/>
        <v>0</v>
      </c>
      <c r="GM36" s="745">
        <f t="shared" si="135"/>
        <v>0</v>
      </c>
      <c r="GN36" s="745">
        <f t="shared" si="135"/>
        <v>0</v>
      </c>
      <c r="GO36" s="745">
        <f t="shared" si="135"/>
        <v>0</v>
      </c>
      <c r="GP36" s="745">
        <f t="shared" si="135"/>
        <v>0</v>
      </c>
      <c r="GQ36" s="745">
        <f t="shared" si="135"/>
        <v>0</v>
      </c>
      <c r="GR36" s="745">
        <f t="shared" si="135"/>
        <v>0</v>
      </c>
      <c r="GS36" s="745">
        <f t="shared" si="135"/>
        <v>0</v>
      </c>
      <c r="GT36" s="745">
        <f t="shared" si="135"/>
        <v>0</v>
      </c>
      <c r="GU36" s="745">
        <f t="shared" si="135"/>
        <v>0</v>
      </c>
      <c r="GV36" s="745">
        <f t="shared" si="135"/>
        <v>0</v>
      </c>
      <c r="GW36" s="745">
        <f t="shared" si="135"/>
        <v>0</v>
      </c>
      <c r="GX36" s="745">
        <f t="shared" si="135"/>
        <v>0</v>
      </c>
      <c r="GY36" s="745">
        <f t="shared" si="135"/>
        <v>0</v>
      </c>
      <c r="GZ36" s="745">
        <f t="shared" si="135"/>
        <v>0</v>
      </c>
      <c r="HA36" s="745">
        <f t="shared" si="135"/>
        <v>0</v>
      </c>
      <c r="HB36" s="745">
        <f t="shared" si="135"/>
        <v>0</v>
      </c>
      <c r="HC36" s="745">
        <f t="shared" si="135"/>
        <v>0</v>
      </c>
      <c r="HD36" s="745">
        <f t="shared" si="135"/>
        <v>0</v>
      </c>
      <c r="HE36" s="745">
        <f t="shared" si="135"/>
        <v>0</v>
      </c>
      <c r="HF36" s="745">
        <f t="shared" si="135"/>
        <v>0</v>
      </c>
      <c r="HG36" s="745">
        <f t="shared" si="135"/>
        <v>0</v>
      </c>
      <c r="HH36" s="185"/>
      <c r="HI36" s="185"/>
    </row>
    <row r="37" spans="1:217" s="99" customFormat="1" ht="19.899999999999999" customHeight="1">
      <c r="A37" s="520" t="str">
        <f t="shared" si="10"/>
        <v>LST_STR_ELEMENT</v>
      </c>
      <c r="B37" s="629"/>
      <c r="C37" s="628"/>
      <c r="D37" s="626"/>
      <c r="E37" s="627"/>
      <c r="F37" s="626"/>
      <c r="G37" s="350" t="e">
        <f>IF(TYPOLOGY = "Bridge", _xlfn.XLOOKUP($E37, BRIDGE_STR_ELEMENT, 'MATERIAL DATA'!$R$36:$R$74,,), _xlfn.XLOOKUP($BL37, 'LIFECYCLE MATERIAL DATA'!$A$5:$A$104, 'LIFECYCLE MATERIAL DATA'!$Q$5:$Q$104,,))</f>
        <v>#N/A</v>
      </c>
      <c r="H37" s="630"/>
      <c r="I37" s="631"/>
      <c r="J37" s="737"/>
      <c r="K37" s="626"/>
      <c r="L37" s="632"/>
      <c r="M37" s="400"/>
      <c r="N37" s="156">
        <f t="shared" si="38"/>
        <v>0</v>
      </c>
      <c r="O37" s="157" t="str">
        <f t="shared" si="26"/>
        <v/>
      </c>
      <c r="P37" s="158" t="str">
        <f t="shared" si="27"/>
        <v/>
      </c>
      <c r="Q37" s="158" t="str" cm="1">
        <f t="array" ref="Q37">IFERROR(_xlfn.IFS(AND($I37 = "Yes", $J37 =1),(($BX37+$BU37)/($J37) + ($BY37+$BR37 +$BZ37)),AND($I37 = "Yes", $J37 &gt;1), (($BX37+$BU37)/($J37) + ($BY37*2 +$BZ37)) ), "")</f>
        <v/>
      </c>
      <c r="R37" s="158" t="str">
        <f t="shared" si="11"/>
        <v/>
      </c>
      <c r="S37" s="159">
        <f t="shared" si="28"/>
        <v>0</v>
      </c>
      <c r="T37" s="159" t="str">
        <f t="shared" si="12"/>
        <v/>
      </c>
      <c r="U37" s="158" t="str">
        <f t="shared" si="39"/>
        <v/>
      </c>
      <c r="V37" s="396" t="str">
        <f t="shared" si="29"/>
        <v/>
      </c>
      <c r="W37" s="156" t="str">
        <f t="shared" si="13"/>
        <v/>
      </c>
      <c r="X37" s="160">
        <f t="shared" si="14"/>
        <v>0</v>
      </c>
      <c r="Y37" s="274" t="s">
        <v>415</v>
      </c>
      <c r="Z37" s="745" t="str">
        <f>'MATERIAL DATA'!$Q61</f>
        <v>4.4.2 Bearings (elastomeric)</v>
      </c>
      <c r="AA37" s="768">
        <f t="shared" si="30"/>
        <v>0</v>
      </c>
      <c r="AB37" s="185"/>
      <c r="AC37" s="185"/>
      <c r="AD37" s="185"/>
      <c r="AE37" s="185"/>
      <c r="AF37" s="185"/>
      <c r="AG37" s="185"/>
      <c r="AH37" s="185"/>
      <c r="AI37" s="185"/>
      <c r="AJ37" s="185"/>
      <c r="AK37" s="185"/>
      <c r="AL37" s="185"/>
      <c r="AM37" s="185"/>
      <c r="AN37" s="185"/>
      <c r="AO37" s="185"/>
      <c r="AP37" s="185"/>
      <c r="AQ37" s="185"/>
      <c r="AR37" s="185"/>
      <c r="AS37" s="185"/>
      <c r="AT37" s="185"/>
      <c r="AU37" s="185"/>
      <c r="AV37" s="771"/>
      <c r="AW37" s="185"/>
      <c r="AX37" s="185"/>
      <c r="AY37" s="185"/>
      <c r="AZ37" s="185"/>
      <c r="BA37" s="185"/>
      <c r="BB37" s="185"/>
      <c r="BC37" s="185"/>
      <c r="BD37" s="185"/>
      <c r="BE37" s="185"/>
      <c r="BF37" s="185"/>
      <c r="BG37" s="185"/>
      <c r="BH37" s="185"/>
      <c r="BI37" s="103"/>
      <c r="BJ37" s="185"/>
      <c r="BK37" s="209" t="str">
        <f t="shared" si="115"/>
        <v>ER</v>
      </c>
      <c r="BL37" s="209" t="str">
        <f t="shared" si="15"/>
        <v xml:space="preserve"> -  - </v>
      </c>
      <c r="BM37" s="745" t="str" cm="1">
        <f t="array" ref="BM37">_xlfn.IFS(OR(AND(TYPOLOGY &lt;&gt; "Bridge", B37="concrete",D37&lt;&gt;"Reinforced - 150mm hollow core slab"),C37="Concrete_EPD",),"Reinforcement",(OR(AND(TYPOLOGY="Bridge",B37="concrete",D37&lt;&gt;"Reinforced - 150mm hollow core slab"),C37="Concrete_EPD",)),"Bridge_Reinforcement",TRUE, "No_Reinforcement")</f>
        <v>No_Reinforcement</v>
      </c>
      <c r="BN37" s="186" t="e">
        <f>_xlfn.XLOOKUP($BL37,'LIFECYCLE MATERIAL DATA'!$A$5:$A$104,'LIFECYCLE MATERIAL DATA'!$D$5:$D$104,)</f>
        <v>#N/A</v>
      </c>
      <c r="BO37" s="186">
        <f>IFERROR(IF(M37&lt;&gt;0,_xlfn.XLOOKUP(M37,'Custom Data'!S16:S45,'Custom Data'!T16:T45,,-1),0),0)</f>
        <v>0</v>
      </c>
      <c r="BP37" s="186">
        <f t="shared" si="16"/>
        <v>0</v>
      </c>
      <c r="BQ37" s="846" t="str">
        <f t="shared" si="17"/>
        <v>ER</v>
      </c>
      <c r="BR37" s="745" t="str">
        <f>IFERROR(_xlfn.XLOOKUP($BL37,'LIFECYCLE MATERIAL DATA'!$A$5:$A$104,'LIFECYCLE MATERIAL DATA'!$I$5:$I$104,,)*($BQ37/1000)+_xlfn.XLOOKUP('Project Info'!$C$15,'LIFECYCLE MATERIAL DATA'!$A$5:$A$104,'LIFECYCLE MATERIAL DATA'!$I$5:$I$104,,)*($BP37/1000),"")</f>
        <v/>
      </c>
      <c r="BS37" s="745" t="str">
        <f>IFERROR(_xlfn.XLOOKUP($BL37,'LIFECYCLE MATERIAL DATA'!$A$5:$A$104, 'LIFECYCLE MATERIAL DATA'!$J$5:$J$104,,)*($BQ37/1000)+_xlfn.XLOOKUP('Project Info'!$C$15,'LIFECYCLE MATERIAL DATA'!$A$5:$A$104,'LIFECYCLE MATERIAL DATA'!$J$5:$J$104,,)*($BP37/1000),"")</f>
        <v/>
      </c>
      <c r="BT37" s="745" t="str">
        <f>IFERROR(_xlfn.XLOOKUP($BL37,'LIFECYCLE MATERIAL DATA'!$A$5:$A$104, 'LIFECYCLE MATERIAL DATA'!$K$5:$K$104,,)*($BQ37/1000),"")</f>
        <v/>
      </c>
      <c r="BU37" s="185" t="str">
        <f>IFERROR(_xlfn.XLOOKUP($BL37,'LIFECYCLE MATERIAL DATA'!$A$5:$A$104,'LIFECYCLE MATERIAL DATA'!$L$5:$L$104,,)*($BQ37/1000)+_xlfn.XLOOKUP('Project Info'!$C$15,'LIFECYCLE MATERIAL DATA'!$A$5:$A$104,'LIFECYCLE MATERIAL DATA'!$L$5:$L$104,,)*($BP37/1000),"")</f>
        <v/>
      </c>
      <c r="BV37" s="745" t="str">
        <f t="shared" si="31"/>
        <v/>
      </c>
      <c r="BW37" s="745" t="str">
        <f>IF($K37='MATERIAL DATA'!$O$5,$L37, IF($K37='MATERIAL DATA'!$O$6,$L37/(1000*'Scheme 1'!$BN37),""))</f>
        <v/>
      </c>
      <c r="BX37" s="745" t="str">
        <f>IFERROR(((_xlfn.XLOOKUP($BL37,'LIFECYCLE MATERIAL DATA'!$A$5:$A$104,'LIFECYCLE MATERIAL DATA'!$F$5:$F$104,,))*$BQ37/1000+_xlfn.XLOOKUP('Project Info'!$C$15,'LIFECYCLE MATERIAL DATA'!$A$5:$A$104,'LIFECYCLE MATERIAL DATA'!$F$5:$F$104,,)*$BP37/1000),"")</f>
        <v/>
      </c>
      <c r="BY37" s="771" t="str">
        <f>IFERROR((_xlfn.XLOOKUP($BL37,'LIFECYCLE MATERIAL DATA'!$A$5:$A$104,'LIFECYCLE MATERIAL DATA'!$G$5:$G$104,,)*$BQ37/1000++_xlfn.XLOOKUP('Project Info'!$C$15,'LIFECYCLE MATERIAL DATA'!$A$5:$A$104,'LIFECYCLE MATERIAL DATA'!$G$5:$G$104,,)*$BP37/1000),"")</f>
        <v/>
      </c>
      <c r="BZ37" s="745" t="str">
        <f>IFERROR(_xlfn.XLOOKUP('Scheme 1'!$BL37,'LIFECYCLE MATERIAL DATA'!$A$5:$A$104,'LIFECYCLE MATERIAL DATA'!$H$5:$H$104,,)*SUM($BX37+$BY37+$CB37+$CC37), "")</f>
        <v/>
      </c>
      <c r="CA37" s="185"/>
      <c r="CB37" s="743" t="str">
        <f>IFERROR((_xlfn.XLOOKUP($BL37,'LIFECYCLE MATERIAL DATA'!$A$5:$A$104, 'LIFECYCLE MATERIAL DATA'!$M$5:$M$104)*$BQ37/1000++_xlfn.XLOOKUP('Project Info'!$C$15,'LIFECYCLE MATERIAL DATA'!$A$5:$A$104,'LIFECYCLE MATERIAL DATA'!$M$5:$M$104)*$BP37/1000),"")</f>
        <v/>
      </c>
      <c r="CC37" s="745">
        <f>IFERROR(IF(OR($B37="Timber",$C37="Timber_EPD", $C37="Bamboo"),_xlfn.XLOOKUP($BL37,'LIFECYCLE MATERIAL DATA Master'!$A$5:$A$104,'LIFECYCLE MATERIAL DATA Master'!$E$5:$E$104,,)*$BQ37,0),"")/1000</f>
        <v>0</v>
      </c>
      <c r="CD37" s="185" t="str">
        <f>IFERROR((_xlfn.XLOOKUP($BL37,'LIFECYCLE MATERIAL DATA'!$A$5:$A$104,'LIFECYCLE MATERIAL DATA'!$N$5:$N$104,,)*$BQ37/1000++_xlfn.XLOOKUP('Project Info'!$C$15,'LIFECYCLE MATERIAL DATA'!$A$5:$A$104,'LIFECYCLE MATERIAL DATA'!$N$5:$N$104,,)*$BP37/1000),"")</f>
        <v/>
      </c>
      <c r="CE37" s="743"/>
      <c r="CF37" s="743"/>
      <c r="CG37" s="743"/>
      <c r="CH37" s="772">
        <f>IFERROR(1+_xlfn.XLOOKUP($BL37,'LIFECYCLE MATERIAL DATA'!$A$5:$A$104,'LIFECYCLE MATERIAL DATA'!$H$5:$H$104,,),0)</f>
        <v>0</v>
      </c>
      <c r="CI37" s="765">
        <f t="shared" si="18"/>
        <v>0</v>
      </c>
      <c r="CJ37" s="773">
        <f t="shared" si="19"/>
        <v>0</v>
      </c>
      <c r="CK37" s="774">
        <f t="shared" si="20"/>
        <v>0</v>
      </c>
      <c r="CL37" s="767">
        <f t="shared" si="32"/>
        <v>0</v>
      </c>
      <c r="CM37" s="775">
        <f t="shared" si="33"/>
        <v>0</v>
      </c>
      <c r="CN37" s="769">
        <v>0</v>
      </c>
      <c r="CO37" s="745">
        <f t="shared" si="21"/>
        <v>0</v>
      </c>
      <c r="CP37" s="745">
        <f t="shared" si="21"/>
        <v>0</v>
      </c>
      <c r="CQ37" s="745">
        <f t="shared" ref="CQ37:DV37" si="136">IF(CQ$11&gt;=DESIGN_LIFE,CP37,IF(AND(CQ$11&gt;0,$CK37&lt;&gt;0),IF(INT((CQ$11)/(DESIGN_LIFE/$CK37))=((CQ$11)/(DESIGN_LIFE/$CK37)),$CM37+CP37,CP37),CP37))</f>
        <v>0</v>
      </c>
      <c r="CR37" s="745">
        <f t="shared" si="136"/>
        <v>0</v>
      </c>
      <c r="CS37" s="745">
        <f t="shared" si="136"/>
        <v>0</v>
      </c>
      <c r="CT37" s="745">
        <f t="shared" si="136"/>
        <v>0</v>
      </c>
      <c r="CU37" s="745">
        <f t="shared" si="136"/>
        <v>0</v>
      </c>
      <c r="CV37" s="745">
        <f t="shared" si="136"/>
        <v>0</v>
      </c>
      <c r="CW37" s="745">
        <f t="shared" si="136"/>
        <v>0</v>
      </c>
      <c r="CX37" s="745">
        <f t="shared" si="136"/>
        <v>0</v>
      </c>
      <c r="CY37" s="745">
        <f t="shared" si="136"/>
        <v>0</v>
      </c>
      <c r="CZ37" s="745">
        <f t="shared" si="136"/>
        <v>0</v>
      </c>
      <c r="DA37" s="745">
        <f t="shared" si="136"/>
        <v>0</v>
      </c>
      <c r="DB37" s="745">
        <f t="shared" si="136"/>
        <v>0</v>
      </c>
      <c r="DC37" s="745">
        <f t="shared" si="136"/>
        <v>0</v>
      </c>
      <c r="DD37" s="745">
        <f t="shared" si="136"/>
        <v>0</v>
      </c>
      <c r="DE37" s="745">
        <f t="shared" si="136"/>
        <v>0</v>
      </c>
      <c r="DF37" s="745">
        <f t="shared" si="136"/>
        <v>0</v>
      </c>
      <c r="DG37" s="745">
        <f t="shared" si="136"/>
        <v>0</v>
      </c>
      <c r="DH37" s="745">
        <f t="shared" si="136"/>
        <v>0</v>
      </c>
      <c r="DI37" s="745">
        <f t="shared" si="136"/>
        <v>0</v>
      </c>
      <c r="DJ37" s="745">
        <f t="shared" si="136"/>
        <v>0</v>
      </c>
      <c r="DK37" s="745">
        <f t="shared" si="136"/>
        <v>0</v>
      </c>
      <c r="DL37" s="745">
        <f t="shared" si="136"/>
        <v>0</v>
      </c>
      <c r="DM37" s="745">
        <f t="shared" si="136"/>
        <v>0</v>
      </c>
      <c r="DN37" s="745">
        <f t="shared" si="136"/>
        <v>0</v>
      </c>
      <c r="DO37" s="745">
        <f t="shared" si="136"/>
        <v>0</v>
      </c>
      <c r="DP37" s="745">
        <f t="shared" si="136"/>
        <v>0</v>
      </c>
      <c r="DQ37" s="745">
        <f t="shared" si="136"/>
        <v>0</v>
      </c>
      <c r="DR37" s="745">
        <f t="shared" si="136"/>
        <v>0</v>
      </c>
      <c r="DS37" s="745">
        <f t="shared" si="136"/>
        <v>0</v>
      </c>
      <c r="DT37" s="745">
        <f t="shared" si="136"/>
        <v>0</v>
      </c>
      <c r="DU37" s="745">
        <f t="shared" si="136"/>
        <v>0</v>
      </c>
      <c r="DV37" s="745">
        <f t="shared" si="136"/>
        <v>0</v>
      </c>
      <c r="DW37" s="745">
        <f t="shared" ref="DW37:FB37" si="137">IF(DW$11&gt;=DESIGN_LIFE,DV37,IF(AND(DW$11&gt;0,$CK37&lt;&gt;0),IF(INT((DW$11)/(DESIGN_LIFE/$CK37))=((DW$11)/(DESIGN_LIFE/$CK37)),$CM37+DV37,DV37),DV37))</f>
        <v>0</v>
      </c>
      <c r="DX37" s="745">
        <f t="shared" si="137"/>
        <v>0</v>
      </c>
      <c r="DY37" s="745">
        <f t="shared" si="137"/>
        <v>0</v>
      </c>
      <c r="DZ37" s="745">
        <f t="shared" si="137"/>
        <v>0</v>
      </c>
      <c r="EA37" s="745">
        <f t="shared" si="137"/>
        <v>0</v>
      </c>
      <c r="EB37" s="745">
        <f t="shared" si="137"/>
        <v>0</v>
      </c>
      <c r="EC37" s="745">
        <f t="shared" si="137"/>
        <v>0</v>
      </c>
      <c r="ED37" s="745">
        <f t="shared" si="137"/>
        <v>0</v>
      </c>
      <c r="EE37" s="745">
        <f t="shared" si="137"/>
        <v>0</v>
      </c>
      <c r="EF37" s="745">
        <f t="shared" si="137"/>
        <v>0</v>
      </c>
      <c r="EG37" s="745">
        <f t="shared" si="137"/>
        <v>0</v>
      </c>
      <c r="EH37" s="745">
        <f t="shared" si="137"/>
        <v>0</v>
      </c>
      <c r="EI37" s="745">
        <f t="shared" si="137"/>
        <v>0</v>
      </c>
      <c r="EJ37" s="745">
        <f t="shared" si="137"/>
        <v>0</v>
      </c>
      <c r="EK37" s="745">
        <f t="shared" si="137"/>
        <v>0</v>
      </c>
      <c r="EL37" s="745">
        <f t="shared" si="137"/>
        <v>0</v>
      </c>
      <c r="EM37" s="745">
        <f t="shared" si="137"/>
        <v>0</v>
      </c>
      <c r="EN37" s="745">
        <f t="shared" si="137"/>
        <v>0</v>
      </c>
      <c r="EO37" s="745">
        <f t="shared" si="137"/>
        <v>0</v>
      </c>
      <c r="EP37" s="745">
        <f t="shared" si="137"/>
        <v>0</v>
      </c>
      <c r="EQ37" s="745">
        <f t="shared" si="137"/>
        <v>0</v>
      </c>
      <c r="ER37" s="745">
        <f t="shared" si="137"/>
        <v>0</v>
      </c>
      <c r="ES37" s="745">
        <f t="shared" si="137"/>
        <v>0</v>
      </c>
      <c r="ET37" s="745">
        <f t="shared" si="137"/>
        <v>0</v>
      </c>
      <c r="EU37" s="745">
        <f t="shared" si="137"/>
        <v>0</v>
      </c>
      <c r="EV37" s="745">
        <f t="shared" si="137"/>
        <v>0</v>
      </c>
      <c r="EW37" s="745">
        <f t="shared" si="137"/>
        <v>0</v>
      </c>
      <c r="EX37" s="745">
        <f t="shared" si="137"/>
        <v>0</v>
      </c>
      <c r="EY37" s="745">
        <f t="shared" si="137"/>
        <v>0</v>
      </c>
      <c r="EZ37" s="745">
        <f t="shared" si="137"/>
        <v>0</v>
      </c>
      <c r="FA37" s="745">
        <f t="shared" si="137"/>
        <v>0</v>
      </c>
      <c r="FB37" s="745">
        <f t="shared" si="137"/>
        <v>0</v>
      </c>
      <c r="FC37" s="745">
        <f t="shared" ref="FC37:GH37" si="138">IF(FC$11&gt;=DESIGN_LIFE,FB37,IF(AND(FC$11&gt;0,$CK37&lt;&gt;0),IF(INT((FC$11)/(DESIGN_LIFE/$CK37))=((FC$11)/(DESIGN_LIFE/$CK37)),$CM37+FB37,FB37),FB37))</f>
        <v>0</v>
      </c>
      <c r="FD37" s="745">
        <f t="shared" si="138"/>
        <v>0</v>
      </c>
      <c r="FE37" s="745">
        <f t="shared" si="138"/>
        <v>0</v>
      </c>
      <c r="FF37" s="745">
        <f t="shared" si="138"/>
        <v>0</v>
      </c>
      <c r="FG37" s="745">
        <f t="shared" si="138"/>
        <v>0</v>
      </c>
      <c r="FH37" s="745">
        <f t="shared" si="138"/>
        <v>0</v>
      </c>
      <c r="FI37" s="745">
        <f t="shared" si="138"/>
        <v>0</v>
      </c>
      <c r="FJ37" s="745">
        <f t="shared" si="138"/>
        <v>0</v>
      </c>
      <c r="FK37" s="745">
        <f t="shared" si="138"/>
        <v>0</v>
      </c>
      <c r="FL37" s="745">
        <f t="shared" si="138"/>
        <v>0</v>
      </c>
      <c r="FM37" s="745">
        <f t="shared" si="138"/>
        <v>0</v>
      </c>
      <c r="FN37" s="745">
        <f t="shared" si="138"/>
        <v>0</v>
      </c>
      <c r="FO37" s="745">
        <f t="shared" si="138"/>
        <v>0</v>
      </c>
      <c r="FP37" s="745">
        <f t="shared" si="138"/>
        <v>0</v>
      </c>
      <c r="FQ37" s="745">
        <f t="shared" si="138"/>
        <v>0</v>
      </c>
      <c r="FR37" s="745">
        <f t="shared" si="138"/>
        <v>0</v>
      </c>
      <c r="FS37" s="745">
        <f t="shared" si="138"/>
        <v>0</v>
      </c>
      <c r="FT37" s="745">
        <f t="shared" si="138"/>
        <v>0</v>
      </c>
      <c r="FU37" s="745">
        <f t="shared" si="138"/>
        <v>0</v>
      </c>
      <c r="FV37" s="745">
        <f t="shared" si="138"/>
        <v>0</v>
      </c>
      <c r="FW37" s="745">
        <f t="shared" si="138"/>
        <v>0</v>
      </c>
      <c r="FX37" s="745">
        <f t="shared" si="138"/>
        <v>0</v>
      </c>
      <c r="FY37" s="745">
        <f t="shared" si="138"/>
        <v>0</v>
      </c>
      <c r="FZ37" s="745">
        <f t="shared" si="138"/>
        <v>0</v>
      </c>
      <c r="GA37" s="745">
        <f t="shared" si="138"/>
        <v>0</v>
      </c>
      <c r="GB37" s="745">
        <f t="shared" si="138"/>
        <v>0</v>
      </c>
      <c r="GC37" s="745">
        <f t="shared" si="138"/>
        <v>0</v>
      </c>
      <c r="GD37" s="745">
        <f t="shared" si="138"/>
        <v>0</v>
      </c>
      <c r="GE37" s="745">
        <f t="shared" si="138"/>
        <v>0</v>
      </c>
      <c r="GF37" s="745">
        <f t="shared" si="138"/>
        <v>0</v>
      </c>
      <c r="GG37" s="745">
        <f t="shared" si="138"/>
        <v>0</v>
      </c>
      <c r="GH37" s="745">
        <f t="shared" si="138"/>
        <v>0</v>
      </c>
      <c r="GI37" s="745">
        <f t="shared" ref="GI37:HG37" si="139">IF(GI$11&gt;=DESIGN_LIFE,GH37,IF(AND(GI$11&gt;0,$CK37&lt;&gt;0),IF(INT((GI$11)/(DESIGN_LIFE/$CK37))=((GI$11)/(DESIGN_LIFE/$CK37)),$CM37+GH37,GH37),GH37))</f>
        <v>0</v>
      </c>
      <c r="GJ37" s="745">
        <f t="shared" si="139"/>
        <v>0</v>
      </c>
      <c r="GK37" s="745">
        <f t="shared" si="139"/>
        <v>0</v>
      </c>
      <c r="GL37" s="745">
        <f t="shared" si="139"/>
        <v>0</v>
      </c>
      <c r="GM37" s="745">
        <f t="shared" si="139"/>
        <v>0</v>
      </c>
      <c r="GN37" s="745">
        <f t="shared" si="139"/>
        <v>0</v>
      </c>
      <c r="GO37" s="745">
        <f t="shared" si="139"/>
        <v>0</v>
      </c>
      <c r="GP37" s="745">
        <f t="shared" si="139"/>
        <v>0</v>
      </c>
      <c r="GQ37" s="745">
        <f t="shared" si="139"/>
        <v>0</v>
      </c>
      <c r="GR37" s="745">
        <f t="shared" si="139"/>
        <v>0</v>
      </c>
      <c r="GS37" s="745">
        <f t="shared" si="139"/>
        <v>0</v>
      </c>
      <c r="GT37" s="745">
        <f t="shared" si="139"/>
        <v>0</v>
      </c>
      <c r="GU37" s="745">
        <f t="shared" si="139"/>
        <v>0</v>
      </c>
      <c r="GV37" s="745">
        <f t="shared" si="139"/>
        <v>0</v>
      </c>
      <c r="GW37" s="745">
        <f t="shared" si="139"/>
        <v>0</v>
      </c>
      <c r="GX37" s="745">
        <f t="shared" si="139"/>
        <v>0</v>
      </c>
      <c r="GY37" s="745">
        <f t="shared" si="139"/>
        <v>0</v>
      </c>
      <c r="GZ37" s="745">
        <f t="shared" si="139"/>
        <v>0</v>
      </c>
      <c r="HA37" s="745">
        <f t="shared" si="139"/>
        <v>0</v>
      </c>
      <c r="HB37" s="745">
        <f t="shared" si="139"/>
        <v>0</v>
      </c>
      <c r="HC37" s="745">
        <f t="shared" si="139"/>
        <v>0</v>
      </c>
      <c r="HD37" s="745">
        <f t="shared" si="139"/>
        <v>0</v>
      </c>
      <c r="HE37" s="745">
        <f t="shared" si="139"/>
        <v>0</v>
      </c>
      <c r="HF37" s="745">
        <f t="shared" si="139"/>
        <v>0</v>
      </c>
      <c r="HG37" s="745">
        <f t="shared" si="139"/>
        <v>0</v>
      </c>
      <c r="HH37" s="185"/>
      <c r="HI37" s="185"/>
    </row>
    <row r="38" spans="1:217" s="99" customFormat="1" ht="19.899999999999999" customHeight="1">
      <c r="A38" s="520" t="str">
        <f t="shared" si="10"/>
        <v>LST_STR_ELEMENT</v>
      </c>
      <c r="B38" s="629"/>
      <c r="C38" s="628"/>
      <c r="D38" s="626"/>
      <c r="E38" s="627"/>
      <c r="F38" s="626"/>
      <c r="G38" s="350" t="e">
        <f>IF(TYPOLOGY = "Bridge", _xlfn.XLOOKUP($E38, BRIDGE_STR_ELEMENT, 'MATERIAL DATA'!$R$36:$R$74,,), _xlfn.XLOOKUP($BL38, 'LIFECYCLE MATERIAL DATA'!$A$5:$A$104, 'LIFECYCLE MATERIAL DATA'!$Q$5:$Q$104,,))</f>
        <v>#N/A</v>
      </c>
      <c r="H38" s="630"/>
      <c r="I38" s="631"/>
      <c r="J38" s="737"/>
      <c r="K38" s="626"/>
      <c r="L38" s="632"/>
      <c r="M38" s="400"/>
      <c r="N38" s="156">
        <f t="shared" si="38"/>
        <v>0</v>
      </c>
      <c r="O38" s="157" t="str">
        <f t="shared" si="26"/>
        <v/>
      </c>
      <c r="P38" s="158" t="str">
        <f t="shared" si="27"/>
        <v/>
      </c>
      <c r="Q38" s="158" t="str" cm="1">
        <f t="array" ref="Q38">IFERROR(_xlfn.IFS(AND($I38 = "Yes", $J38 =1),(($BX38+$BU38)/($J38) + ($BY38+$BR38 +$BZ38)),AND($I38 = "Yes", $J38 &gt;1), (($BX38+$BU38)/($J38) + ($BY38*2 +$BZ38)) ), "")</f>
        <v/>
      </c>
      <c r="R38" s="158" t="str">
        <f t="shared" si="11"/>
        <v/>
      </c>
      <c r="S38" s="159">
        <f t="shared" si="28"/>
        <v>0</v>
      </c>
      <c r="T38" s="159" t="str">
        <f t="shared" si="12"/>
        <v/>
      </c>
      <c r="U38" s="158" t="str">
        <f t="shared" si="39"/>
        <v/>
      </c>
      <c r="V38" s="396" t="str">
        <f t="shared" si="29"/>
        <v/>
      </c>
      <c r="W38" s="156" t="str">
        <f t="shared" si="13"/>
        <v/>
      </c>
      <c r="X38" s="160">
        <f t="shared" si="14"/>
        <v>0</v>
      </c>
      <c r="Y38" s="274" t="s">
        <v>415</v>
      </c>
      <c r="Z38" s="745" t="str">
        <f>'MATERIAL DATA'!$Q62</f>
        <v>4.5.1 Surface</v>
      </c>
      <c r="AA38" s="768">
        <f t="shared" ref="AA38:AA50" si="140">SUMIF($E$12:$E$43,Z38,$O$12:$O$43) + SUMIF($E$12:$E$43,Z38,$P$12:$P$43) + SUMIF($E$12:$E$43,Z38,$R$12:$R$43) + SUMIF($E$12:$E$43,Z38,$Q$12:$Q$43)</f>
        <v>0</v>
      </c>
      <c r="AB38" s="185"/>
      <c r="AC38" s="185"/>
      <c r="AD38" s="185"/>
      <c r="AE38" s="185"/>
      <c r="AF38" s="185"/>
      <c r="AG38" s="185"/>
      <c r="AH38" s="185"/>
      <c r="AI38" s="185"/>
      <c r="AJ38" s="185"/>
      <c r="AK38" s="185"/>
      <c r="AL38" s="185"/>
      <c r="AM38" s="185"/>
      <c r="AN38" s="185"/>
      <c r="AO38" s="185"/>
      <c r="AP38" s="185"/>
      <c r="AQ38" s="185"/>
      <c r="AR38" s="185"/>
      <c r="AS38" s="185"/>
      <c r="AT38" s="185"/>
      <c r="AU38" s="185"/>
      <c r="AV38" s="185"/>
      <c r="AW38" s="185"/>
      <c r="AX38" s="185"/>
      <c r="AY38" s="185"/>
      <c r="AZ38" s="754"/>
      <c r="BA38" s="185"/>
      <c r="BB38" s="185"/>
      <c r="BC38" s="185"/>
      <c r="BD38" s="185"/>
      <c r="BE38" s="185"/>
      <c r="BF38" s="185"/>
      <c r="BG38" s="185"/>
      <c r="BH38" s="185"/>
      <c r="BI38" s="103"/>
      <c r="BJ38" s="185"/>
      <c r="BK38" s="209" t="str">
        <f t="shared" si="115"/>
        <v>ER</v>
      </c>
      <c r="BL38" s="209" t="str">
        <f t="shared" si="15"/>
        <v xml:space="preserve"> -  - </v>
      </c>
      <c r="BM38" s="745" t="str" cm="1">
        <f t="array" ref="BM38">_xlfn.IFS(OR(AND(TYPOLOGY &lt;&gt; "Bridge", B38="concrete",D38&lt;&gt;"Reinforced - 150mm hollow core slab"),C38="Concrete_EPD",),"Reinforcement",(OR(AND(TYPOLOGY="Bridge",B38="concrete",D38&lt;&gt;"Reinforced - 150mm hollow core slab"),C38="Concrete_EPD",)),"Bridge_Reinforcement",TRUE, "No_Reinforcement")</f>
        <v>No_Reinforcement</v>
      </c>
      <c r="BN38" s="186" t="e">
        <f>_xlfn.XLOOKUP($BL38,'LIFECYCLE MATERIAL DATA'!$A$5:$A$104,'LIFECYCLE MATERIAL DATA'!$D$5:$D$104,)</f>
        <v>#N/A</v>
      </c>
      <c r="BO38" s="186">
        <f>IFERROR(IF(M38&lt;&gt;0,_xlfn.XLOOKUP(M38,'Custom Data'!S16:S45,'Custom Data'!T16:T45,,-1),0),0)</f>
        <v>0</v>
      </c>
      <c r="BP38" s="186">
        <f t="shared" si="16"/>
        <v>0</v>
      </c>
      <c r="BQ38" s="846" t="str">
        <f t="shared" si="17"/>
        <v>ER</v>
      </c>
      <c r="BR38" s="745" t="str">
        <f>IFERROR(_xlfn.XLOOKUP($BL38,'LIFECYCLE MATERIAL DATA'!$A$5:$A$104,'LIFECYCLE MATERIAL DATA'!$I$5:$I$104,,)*($BQ38/1000)+_xlfn.XLOOKUP('Project Info'!$C$15,'LIFECYCLE MATERIAL DATA'!$A$5:$A$104,'LIFECYCLE MATERIAL DATA'!$I$5:$I$104,,)*($BP38/1000),"")</f>
        <v/>
      </c>
      <c r="BS38" s="745" t="str">
        <f>IFERROR(_xlfn.XLOOKUP($BL38,'LIFECYCLE MATERIAL DATA'!$A$5:$A$104, 'LIFECYCLE MATERIAL DATA'!$J$5:$J$104,,)*($BQ38/1000)+_xlfn.XLOOKUP('Project Info'!$C$15,'LIFECYCLE MATERIAL DATA'!$A$5:$A$104,'LIFECYCLE MATERIAL DATA'!$J$5:$J$104,,)*($BP38/1000),"")</f>
        <v/>
      </c>
      <c r="BT38" s="745" t="str">
        <f>IFERROR(_xlfn.XLOOKUP($BL38,'LIFECYCLE MATERIAL DATA'!$A$5:$A$104, 'LIFECYCLE MATERIAL DATA'!$K$5:$K$104,,)*($BQ38/1000),"")</f>
        <v/>
      </c>
      <c r="BU38" s="185" t="str">
        <f>IFERROR(_xlfn.XLOOKUP($BL38,'LIFECYCLE MATERIAL DATA'!$A$5:$A$104,'LIFECYCLE MATERIAL DATA'!$L$5:$L$104,,)*($BQ38/1000)+_xlfn.XLOOKUP('Project Info'!$C$15,'LIFECYCLE MATERIAL DATA'!$A$5:$A$104,'LIFECYCLE MATERIAL DATA'!$L$5:$L$104,,)*($BP38/1000),"")</f>
        <v/>
      </c>
      <c r="BV38" s="745" t="str">
        <f t="shared" si="31"/>
        <v/>
      </c>
      <c r="BW38" s="745" t="str">
        <f>IF($K38='MATERIAL DATA'!$O$5,$L38, IF($K38='MATERIAL DATA'!$O$6,$L38/(1000*'Scheme 1'!$BN38),""))</f>
        <v/>
      </c>
      <c r="BX38" s="745" t="str">
        <f>IFERROR(((_xlfn.XLOOKUP($BL38,'LIFECYCLE MATERIAL DATA'!$A$5:$A$104,'LIFECYCLE MATERIAL DATA'!$F$5:$F$104,,))*$BQ38/1000+_xlfn.XLOOKUP('Project Info'!$C$15,'LIFECYCLE MATERIAL DATA'!$A$5:$A$104,'LIFECYCLE MATERIAL DATA'!$F$5:$F$104,,)*$BP38/1000),"")</f>
        <v/>
      </c>
      <c r="BY38" s="771" t="str">
        <f>IFERROR((_xlfn.XLOOKUP($BL38,'LIFECYCLE MATERIAL DATA'!$A$5:$A$104,'LIFECYCLE MATERIAL DATA'!$G$5:$G$104,,)*$BQ38/1000++_xlfn.XLOOKUP('Project Info'!$C$15,'LIFECYCLE MATERIAL DATA'!$A$5:$A$104,'LIFECYCLE MATERIAL DATA'!$G$5:$G$104,,)*$BP38/1000),"")</f>
        <v/>
      </c>
      <c r="BZ38" s="745" t="str">
        <f>IFERROR(_xlfn.XLOOKUP('Scheme 1'!$BL38,'LIFECYCLE MATERIAL DATA'!$A$5:$A$104,'LIFECYCLE MATERIAL DATA'!$H$5:$H$104,,)*SUM($BX38+$BY38+$CB38+$CC38), "")</f>
        <v/>
      </c>
      <c r="CA38" s="185"/>
      <c r="CB38" s="743" t="str">
        <f>IFERROR((_xlfn.XLOOKUP($BL38,'LIFECYCLE MATERIAL DATA'!$A$5:$A$104, 'LIFECYCLE MATERIAL DATA'!$M$5:$M$104)*$BQ38/1000++_xlfn.XLOOKUP('Project Info'!$C$15,'LIFECYCLE MATERIAL DATA'!$A$5:$A$104,'LIFECYCLE MATERIAL DATA'!$M$5:$M$104)*$BP38/1000),"")</f>
        <v/>
      </c>
      <c r="CC38" s="745">
        <f>IFERROR(IF(OR($B38="Timber",$C38="Timber_EPD", $C38="Bamboo"),_xlfn.XLOOKUP($BL38,'LIFECYCLE MATERIAL DATA Master'!$A$5:$A$104,'LIFECYCLE MATERIAL DATA Master'!$E$5:$E$104,,)*$BQ38,0),"")/1000</f>
        <v>0</v>
      </c>
      <c r="CD38" s="185" t="str">
        <f>IFERROR((_xlfn.XLOOKUP($BL38,'LIFECYCLE MATERIAL DATA'!$A$5:$A$104,'LIFECYCLE MATERIAL DATA'!$N$5:$N$104,,)*$BQ38/1000++_xlfn.XLOOKUP('Project Info'!$C$15,'LIFECYCLE MATERIAL DATA'!$A$5:$A$104,'LIFECYCLE MATERIAL DATA'!$N$5:$N$104,,)*$BP38/1000),"")</f>
        <v/>
      </c>
      <c r="CE38" s="743"/>
      <c r="CF38" s="743"/>
      <c r="CG38" s="743"/>
      <c r="CH38" s="772">
        <f>IFERROR(1+_xlfn.XLOOKUP($BL38,'LIFECYCLE MATERIAL DATA'!$A$5:$A$104,'LIFECYCLE MATERIAL DATA'!$H$5:$H$104,,),0)</f>
        <v>0</v>
      </c>
      <c r="CI38" s="765">
        <f t="shared" si="18"/>
        <v>0</v>
      </c>
      <c r="CJ38" s="773">
        <f t="shared" si="19"/>
        <v>0</v>
      </c>
      <c r="CK38" s="774">
        <f t="shared" si="20"/>
        <v>0</v>
      </c>
      <c r="CL38" s="767">
        <f t="shared" si="32"/>
        <v>0</v>
      </c>
      <c r="CM38" s="775">
        <f t="shared" si="33"/>
        <v>0</v>
      </c>
      <c r="CN38" s="769">
        <v>0</v>
      </c>
      <c r="CO38" s="745">
        <f t="shared" si="21"/>
        <v>0</v>
      </c>
      <c r="CP38" s="745">
        <f t="shared" si="21"/>
        <v>0</v>
      </c>
      <c r="CQ38" s="745">
        <f t="shared" ref="CQ38:DV38" si="141">IF(CQ$11&gt;=DESIGN_LIFE,CP38,IF(AND(CQ$11&gt;0,$CK38&lt;&gt;0),IF(INT((CQ$11)/(DESIGN_LIFE/$CK38))=((CQ$11)/(DESIGN_LIFE/$CK38)),$CM38+CP38,CP38),CP38))</f>
        <v>0</v>
      </c>
      <c r="CR38" s="745">
        <f t="shared" si="141"/>
        <v>0</v>
      </c>
      <c r="CS38" s="745">
        <f t="shared" si="141"/>
        <v>0</v>
      </c>
      <c r="CT38" s="745">
        <f t="shared" si="141"/>
        <v>0</v>
      </c>
      <c r="CU38" s="745">
        <f t="shared" si="141"/>
        <v>0</v>
      </c>
      <c r="CV38" s="745">
        <f t="shared" si="141"/>
        <v>0</v>
      </c>
      <c r="CW38" s="745">
        <f t="shared" si="141"/>
        <v>0</v>
      </c>
      <c r="CX38" s="745">
        <f t="shared" si="141"/>
        <v>0</v>
      </c>
      <c r="CY38" s="745">
        <f t="shared" si="141"/>
        <v>0</v>
      </c>
      <c r="CZ38" s="745">
        <f t="shared" si="141"/>
        <v>0</v>
      </c>
      <c r="DA38" s="745">
        <f t="shared" si="141"/>
        <v>0</v>
      </c>
      <c r="DB38" s="745">
        <f t="shared" si="141"/>
        <v>0</v>
      </c>
      <c r="DC38" s="745">
        <f t="shared" si="141"/>
        <v>0</v>
      </c>
      <c r="DD38" s="745">
        <f t="shared" si="141"/>
        <v>0</v>
      </c>
      <c r="DE38" s="745">
        <f t="shared" si="141"/>
        <v>0</v>
      </c>
      <c r="DF38" s="745">
        <f t="shared" si="141"/>
        <v>0</v>
      </c>
      <c r="DG38" s="745">
        <f t="shared" si="141"/>
        <v>0</v>
      </c>
      <c r="DH38" s="745">
        <f t="shared" si="141"/>
        <v>0</v>
      </c>
      <c r="DI38" s="745">
        <f t="shared" si="141"/>
        <v>0</v>
      </c>
      <c r="DJ38" s="745">
        <f t="shared" si="141"/>
        <v>0</v>
      </c>
      <c r="DK38" s="745">
        <f t="shared" si="141"/>
        <v>0</v>
      </c>
      <c r="DL38" s="745">
        <f t="shared" si="141"/>
        <v>0</v>
      </c>
      <c r="DM38" s="745">
        <f t="shared" si="141"/>
        <v>0</v>
      </c>
      <c r="DN38" s="745">
        <f t="shared" si="141"/>
        <v>0</v>
      </c>
      <c r="DO38" s="745">
        <f t="shared" si="141"/>
        <v>0</v>
      </c>
      <c r="DP38" s="745">
        <f t="shared" si="141"/>
        <v>0</v>
      </c>
      <c r="DQ38" s="745">
        <f t="shared" si="141"/>
        <v>0</v>
      </c>
      <c r="DR38" s="745">
        <f t="shared" si="141"/>
        <v>0</v>
      </c>
      <c r="DS38" s="745">
        <f t="shared" si="141"/>
        <v>0</v>
      </c>
      <c r="DT38" s="745">
        <f t="shared" si="141"/>
        <v>0</v>
      </c>
      <c r="DU38" s="745">
        <f t="shared" si="141"/>
        <v>0</v>
      </c>
      <c r="DV38" s="745">
        <f t="shared" si="141"/>
        <v>0</v>
      </c>
      <c r="DW38" s="745">
        <f t="shared" ref="DW38:FB38" si="142">IF(DW$11&gt;=DESIGN_LIFE,DV38,IF(AND(DW$11&gt;0,$CK38&lt;&gt;0),IF(INT((DW$11)/(DESIGN_LIFE/$CK38))=((DW$11)/(DESIGN_LIFE/$CK38)),$CM38+DV38,DV38),DV38))</f>
        <v>0</v>
      </c>
      <c r="DX38" s="745">
        <f t="shared" si="142"/>
        <v>0</v>
      </c>
      <c r="DY38" s="745">
        <f t="shared" si="142"/>
        <v>0</v>
      </c>
      <c r="DZ38" s="745">
        <f t="shared" si="142"/>
        <v>0</v>
      </c>
      <c r="EA38" s="745">
        <f t="shared" si="142"/>
        <v>0</v>
      </c>
      <c r="EB38" s="745">
        <f t="shared" si="142"/>
        <v>0</v>
      </c>
      <c r="EC38" s="745">
        <f t="shared" si="142"/>
        <v>0</v>
      </c>
      <c r="ED38" s="745">
        <f t="shared" si="142"/>
        <v>0</v>
      </c>
      <c r="EE38" s="745">
        <f t="shared" si="142"/>
        <v>0</v>
      </c>
      <c r="EF38" s="745">
        <f t="shared" si="142"/>
        <v>0</v>
      </c>
      <c r="EG38" s="745">
        <f t="shared" si="142"/>
        <v>0</v>
      </c>
      <c r="EH38" s="745">
        <f t="shared" si="142"/>
        <v>0</v>
      </c>
      <c r="EI38" s="745">
        <f t="shared" si="142"/>
        <v>0</v>
      </c>
      <c r="EJ38" s="745">
        <f t="shared" si="142"/>
        <v>0</v>
      </c>
      <c r="EK38" s="745">
        <f t="shared" si="142"/>
        <v>0</v>
      </c>
      <c r="EL38" s="745">
        <f t="shared" si="142"/>
        <v>0</v>
      </c>
      <c r="EM38" s="745">
        <f t="shared" si="142"/>
        <v>0</v>
      </c>
      <c r="EN38" s="745">
        <f t="shared" si="142"/>
        <v>0</v>
      </c>
      <c r="EO38" s="745">
        <f t="shared" si="142"/>
        <v>0</v>
      </c>
      <c r="EP38" s="745">
        <f t="shared" si="142"/>
        <v>0</v>
      </c>
      <c r="EQ38" s="745">
        <f t="shared" si="142"/>
        <v>0</v>
      </c>
      <c r="ER38" s="745">
        <f t="shared" si="142"/>
        <v>0</v>
      </c>
      <c r="ES38" s="745">
        <f t="shared" si="142"/>
        <v>0</v>
      </c>
      <c r="ET38" s="745">
        <f t="shared" si="142"/>
        <v>0</v>
      </c>
      <c r="EU38" s="745">
        <f t="shared" si="142"/>
        <v>0</v>
      </c>
      <c r="EV38" s="745">
        <f t="shared" si="142"/>
        <v>0</v>
      </c>
      <c r="EW38" s="745">
        <f t="shared" si="142"/>
        <v>0</v>
      </c>
      <c r="EX38" s="745">
        <f t="shared" si="142"/>
        <v>0</v>
      </c>
      <c r="EY38" s="745">
        <f t="shared" si="142"/>
        <v>0</v>
      </c>
      <c r="EZ38" s="745">
        <f t="shared" si="142"/>
        <v>0</v>
      </c>
      <c r="FA38" s="745">
        <f t="shared" si="142"/>
        <v>0</v>
      </c>
      <c r="FB38" s="745">
        <f t="shared" si="142"/>
        <v>0</v>
      </c>
      <c r="FC38" s="745">
        <f t="shared" ref="FC38:GH38" si="143">IF(FC$11&gt;=DESIGN_LIFE,FB38,IF(AND(FC$11&gt;0,$CK38&lt;&gt;0),IF(INT((FC$11)/(DESIGN_LIFE/$CK38))=((FC$11)/(DESIGN_LIFE/$CK38)),$CM38+FB38,FB38),FB38))</f>
        <v>0</v>
      </c>
      <c r="FD38" s="745">
        <f t="shared" si="143"/>
        <v>0</v>
      </c>
      <c r="FE38" s="745">
        <f t="shared" si="143"/>
        <v>0</v>
      </c>
      <c r="FF38" s="745">
        <f t="shared" si="143"/>
        <v>0</v>
      </c>
      <c r="FG38" s="745">
        <f t="shared" si="143"/>
        <v>0</v>
      </c>
      <c r="FH38" s="745">
        <f t="shared" si="143"/>
        <v>0</v>
      </c>
      <c r="FI38" s="745">
        <f t="shared" si="143"/>
        <v>0</v>
      </c>
      <c r="FJ38" s="745">
        <f t="shared" si="143"/>
        <v>0</v>
      </c>
      <c r="FK38" s="745">
        <f t="shared" si="143"/>
        <v>0</v>
      </c>
      <c r="FL38" s="745">
        <f t="shared" si="143"/>
        <v>0</v>
      </c>
      <c r="FM38" s="745">
        <f t="shared" si="143"/>
        <v>0</v>
      </c>
      <c r="FN38" s="745">
        <f t="shared" si="143"/>
        <v>0</v>
      </c>
      <c r="FO38" s="745">
        <f t="shared" si="143"/>
        <v>0</v>
      </c>
      <c r="FP38" s="745">
        <f t="shared" si="143"/>
        <v>0</v>
      </c>
      <c r="FQ38" s="745">
        <f t="shared" si="143"/>
        <v>0</v>
      </c>
      <c r="FR38" s="745">
        <f t="shared" si="143"/>
        <v>0</v>
      </c>
      <c r="FS38" s="745">
        <f t="shared" si="143"/>
        <v>0</v>
      </c>
      <c r="FT38" s="745">
        <f t="shared" si="143"/>
        <v>0</v>
      </c>
      <c r="FU38" s="745">
        <f t="shared" si="143"/>
        <v>0</v>
      </c>
      <c r="FV38" s="745">
        <f t="shared" si="143"/>
        <v>0</v>
      </c>
      <c r="FW38" s="745">
        <f t="shared" si="143"/>
        <v>0</v>
      </c>
      <c r="FX38" s="745">
        <f t="shared" si="143"/>
        <v>0</v>
      </c>
      <c r="FY38" s="745">
        <f t="shared" si="143"/>
        <v>0</v>
      </c>
      <c r="FZ38" s="745">
        <f t="shared" si="143"/>
        <v>0</v>
      </c>
      <c r="GA38" s="745">
        <f t="shared" si="143"/>
        <v>0</v>
      </c>
      <c r="GB38" s="745">
        <f t="shared" si="143"/>
        <v>0</v>
      </c>
      <c r="GC38" s="745">
        <f t="shared" si="143"/>
        <v>0</v>
      </c>
      <c r="GD38" s="745">
        <f t="shared" si="143"/>
        <v>0</v>
      </c>
      <c r="GE38" s="745">
        <f t="shared" si="143"/>
        <v>0</v>
      </c>
      <c r="GF38" s="745">
        <f t="shared" si="143"/>
        <v>0</v>
      </c>
      <c r="GG38" s="745">
        <f t="shared" si="143"/>
        <v>0</v>
      </c>
      <c r="GH38" s="745">
        <f t="shared" si="143"/>
        <v>0</v>
      </c>
      <c r="GI38" s="745">
        <f t="shared" ref="GI38:HG38" si="144">IF(GI$11&gt;=DESIGN_LIFE,GH38,IF(AND(GI$11&gt;0,$CK38&lt;&gt;0),IF(INT((GI$11)/(DESIGN_LIFE/$CK38))=((GI$11)/(DESIGN_LIFE/$CK38)),$CM38+GH38,GH38),GH38))</f>
        <v>0</v>
      </c>
      <c r="GJ38" s="745">
        <f t="shared" si="144"/>
        <v>0</v>
      </c>
      <c r="GK38" s="745">
        <f t="shared" si="144"/>
        <v>0</v>
      </c>
      <c r="GL38" s="745">
        <f t="shared" si="144"/>
        <v>0</v>
      </c>
      <c r="GM38" s="745">
        <f t="shared" si="144"/>
        <v>0</v>
      </c>
      <c r="GN38" s="745">
        <f t="shared" si="144"/>
        <v>0</v>
      </c>
      <c r="GO38" s="745">
        <f t="shared" si="144"/>
        <v>0</v>
      </c>
      <c r="GP38" s="745">
        <f t="shared" si="144"/>
        <v>0</v>
      </c>
      <c r="GQ38" s="745">
        <f t="shared" si="144"/>
        <v>0</v>
      </c>
      <c r="GR38" s="745">
        <f t="shared" si="144"/>
        <v>0</v>
      </c>
      <c r="GS38" s="745">
        <f t="shared" si="144"/>
        <v>0</v>
      </c>
      <c r="GT38" s="745">
        <f t="shared" si="144"/>
        <v>0</v>
      </c>
      <c r="GU38" s="745">
        <f t="shared" si="144"/>
        <v>0</v>
      </c>
      <c r="GV38" s="745">
        <f t="shared" si="144"/>
        <v>0</v>
      </c>
      <c r="GW38" s="745">
        <f t="shared" si="144"/>
        <v>0</v>
      </c>
      <c r="GX38" s="745">
        <f t="shared" si="144"/>
        <v>0</v>
      </c>
      <c r="GY38" s="745">
        <f t="shared" si="144"/>
        <v>0</v>
      </c>
      <c r="GZ38" s="745">
        <f t="shared" si="144"/>
        <v>0</v>
      </c>
      <c r="HA38" s="745">
        <f t="shared" si="144"/>
        <v>0</v>
      </c>
      <c r="HB38" s="745">
        <f t="shared" si="144"/>
        <v>0</v>
      </c>
      <c r="HC38" s="745">
        <f t="shared" si="144"/>
        <v>0</v>
      </c>
      <c r="HD38" s="745">
        <f t="shared" si="144"/>
        <v>0</v>
      </c>
      <c r="HE38" s="745">
        <f t="shared" si="144"/>
        <v>0</v>
      </c>
      <c r="HF38" s="745">
        <f t="shared" si="144"/>
        <v>0</v>
      </c>
      <c r="HG38" s="745">
        <f t="shared" si="144"/>
        <v>0</v>
      </c>
      <c r="HH38" s="185"/>
      <c r="HI38" s="185"/>
    </row>
    <row r="39" spans="1:217" s="99" customFormat="1" ht="19.899999999999999" customHeight="1">
      <c r="A39" s="520" t="str">
        <f t="shared" si="10"/>
        <v>LST_STR_ELEMENT</v>
      </c>
      <c r="B39" s="629"/>
      <c r="C39" s="628"/>
      <c r="D39" s="626"/>
      <c r="E39" s="627"/>
      <c r="F39" s="626"/>
      <c r="G39" s="350" t="e">
        <f>IF(TYPOLOGY = "Bridge", _xlfn.XLOOKUP($E39, BRIDGE_STR_ELEMENT, 'MATERIAL DATA'!$R$36:$R$74,,), _xlfn.XLOOKUP($BL39, 'LIFECYCLE MATERIAL DATA'!$A$5:$A$104, 'LIFECYCLE MATERIAL DATA'!$Q$5:$Q$104,,))</f>
        <v>#N/A</v>
      </c>
      <c r="H39" s="630"/>
      <c r="I39" s="631"/>
      <c r="J39" s="737"/>
      <c r="K39" s="626"/>
      <c r="L39" s="632"/>
      <c r="M39" s="400"/>
      <c r="N39" s="156">
        <f t="shared" si="38"/>
        <v>0</v>
      </c>
      <c r="O39" s="157" t="str">
        <f t="shared" si="26"/>
        <v/>
      </c>
      <c r="P39" s="158" t="str">
        <f t="shared" si="27"/>
        <v/>
      </c>
      <c r="Q39" s="158" t="str" cm="1">
        <f t="array" ref="Q39">IFERROR(_xlfn.IFS(AND($I39 = "Yes", $J39 =1),(($BX39+$BU39)/($J39) + ($BY39+$BR39 +$BZ39)),AND($I39 = "Yes", $J39 &gt;1), (($BX39+$BU39)/($J39) + ($BY39*2 +$BZ39)) ), "")</f>
        <v/>
      </c>
      <c r="R39" s="158" t="str">
        <f t="shared" si="11"/>
        <v/>
      </c>
      <c r="S39" s="159">
        <f t="shared" si="28"/>
        <v>0</v>
      </c>
      <c r="T39" s="159" t="str">
        <f t="shared" si="12"/>
        <v/>
      </c>
      <c r="U39" s="158" t="str">
        <f t="shared" si="39"/>
        <v/>
      </c>
      <c r="V39" s="396" t="str">
        <f t="shared" si="29"/>
        <v/>
      </c>
      <c r="W39" s="156" t="str">
        <f t="shared" si="13"/>
        <v/>
      </c>
      <c r="X39" s="160">
        <f t="shared" si="14"/>
        <v>0</v>
      </c>
      <c r="Y39" s="274" t="s">
        <v>415</v>
      </c>
      <c r="Z39" s="745" t="str">
        <f>'MATERIAL DATA'!$Q63</f>
        <v>4.5.2 Waterproofing</v>
      </c>
      <c r="AA39" s="768">
        <f t="shared" si="140"/>
        <v>0</v>
      </c>
      <c r="AB39" s="185"/>
      <c r="AC39" s="185"/>
      <c r="AD39" s="185"/>
      <c r="AE39" s="185"/>
      <c r="AF39" s="185"/>
      <c r="AG39" s="185"/>
      <c r="AH39" s="185"/>
      <c r="AI39" s="185"/>
      <c r="AJ39" s="185"/>
      <c r="AK39" s="185"/>
      <c r="AL39" s="185"/>
      <c r="AM39" s="185"/>
      <c r="AN39" s="185"/>
      <c r="AO39" s="185"/>
      <c r="AP39" s="185"/>
      <c r="AQ39" s="185"/>
      <c r="AR39" s="185"/>
      <c r="AS39" s="185"/>
      <c r="AT39" s="185"/>
      <c r="AU39" s="185"/>
      <c r="AV39" s="185"/>
      <c r="AW39" s="185"/>
      <c r="AX39" s="185"/>
      <c r="AY39" s="185"/>
      <c r="AZ39" s="185"/>
      <c r="BA39" s="185"/>
      <c r="BB39" s="185"/>
      <c r="BC39" s="185"/>
      <c r="BD39" s="185"/>
      <c r="BE39" s="185"/>
      <c r="BF39" s="185"/>
      <c r="BG39" s="185"/>
      <c r="BH39" s="185"/>
      <c r="BI39" s="103"/>
      <c r="BJ39" s="185"/>
      <c r="BK39" s="209" t="str">
        <f t="shared" si="115"/>
        <v>ER</v>
      </c>
      <c r="BL39" s="209" t="str">
        <f t="shared" si="15"/>
        <v xml:space="preserve"> -  - </v>
      </c>
      <c r="BM39" s="745" t="str" cm="1">
        <f t="array" ref="BM39">_xlfn.IFS(OR(AND(TYPOLOGY &lt;&gt; "Bridge", B39="concrete",D39&lt;&gt;"Reinforced - 150mm hollow core slab"),C39="Concrete_EPD",),"Reinforcement",(OR(AND(TYPOLOGY="Bridge",B39="concrete",D39&lt;&gt;"Reinforced - 150mm hollow core slab"),C39="Concrete_EPD",)),"Bridge_Reinforcement",TRUE, "No_Reinforcement")</f>
        <v>No_Reinforcement</v>
      </c>
      <c r="BN39" s="186" t="e">
        <f>_xlfn.XLOOKUP($BL39,'LIFECYCLE MATERIAL DATA'!$A$5:$A$104,'LIFECYCLE MATERIAL DATA'!$D$5:$D$104,)</f>
        <v>#N/A</v>
      </c>
      <c r="BO39" s="186">
        <f>IFERROR(IF(M39&lt;&gt;0,_xlfn.XLOOKUP(M39,'Custom Data'!S16:S45,'Custom Data'!T16:T45,,-1),0),0)</f>
        <v>0</v>
      </c>
      <c r="BP39" s="186">
        <f t="shared" si="16"/>
        <v>0</v>
      </c>
      <c r="BQ39" s="846" t="str">
        <f t="shared" si="17"/>
        <v>ER</v>
      </c>
      <c r="BR39" s="745" t="str">
        <f>IFERROR(_xlfn.XLOOKUP($BL39,'LIFECYCLE MATERIAL DATA'!$A$5:$A$104,'LIFECYCLE MATERIAL DATA'!$I$5:$I$104,,)*($BQ39/1000)+_xlfn.XLOOKUP('Project Info'!$C$15,'LIFECYCLE MATERIAL DATA'!$A$5:$A$104,'LIFECYCLE MATERIAL DATA'!$I$5:$I$104,,)*($BP39/1000),"")</f>
        <v/>
      </c>
      <c r="BS39" s="745" t="str">
        <f>IFERROR(_xlfn.XLOOKUP($BL39,'LIFECYCLE MATERIAL DATA'!$A$5:$A$104, 'LIFECYCLE MATERIAL DATA'!$J$5:$J$104,,)*($BQ39/1000)+_xlfn.XLOOKUP('Project Info'!$C$15,'LIFECYCLE MATERIAL DATA'!$A$5:$A$104,'LIFECYCLE MATERIAL DATA'!$J$5:$J$104,,)*($BP39/1000),"")</f>
        <v/>
      </c>
      <c r="BT39" s="745" t="str">
        <f>IFERROR(_xlfn.XLOOKUP($BL39,'LIFECYCLE MATERIAL DATA'!$A$5:$A$104, 'LIFECYCLE MATERIAL DATA'!$K$5:$K$104,,)*($BQ39/1000),"")</f>
        <v/>
      </c>
      <c r="BU39" s="185" t="str">
        <f>IFERROR(_xlfn.XLOOKUP($BL39,'LIFECYCLE MATERIAL DATA'!$A$5:$A$104,'LIFECYCLE MATERIAL DATA'!$L$5:$L$104,,)*($BQ39/1000)+_xlfn.XLOOKUP('Project Info'!$C$15,'LIFECYCLE MATERIAL DATA'!$A$5:$A$104,'LIFECYCLE MATERIAL DATA'!$L$5:$L$104,,)*($BP39/1000),"")</f>
        <v/>
      </c>
      <c r="BV39" s="745" t="str">
        <f t="shared" si="31"/>
        <v/>
      </c>
      <c r="BW39" s="745" t="str">
        <f>IF($K39='MATERIAL DATA'!$O$5,$L39, IF($K39='MATERIAL DATA'!$O$6,$L39/(1000*'Scheme 1'!$BN39),""))</f>
        <v/>
      </c>
      <c r="BX39" s="745" t="str">
        <f>IFERROR(((_xlfn.XLOOKUP($BL39,'LIFECYCLE MATERIAL DATA'!$A$5:$A$104,'LIFECYCLE MATERIAL DATA'!$F$5:$F$104,,))*$BQ39/1000+_xlfn.XLOOKUP('Project Info'!$C$15,'LIFECYCLE MATERIAL DATA'!$A$5:$A$104,'LIFECYCLE MATERIAL DATA'!$F$5:$F$104,,)*$BP39/1000),"")</f>
        <v/>
      </c>
      <c r="BY39" s="771" t="str">
        <f>IFERROR((_xlfn.XLOOKUP($BL39,'LIFECYCLE MATERIAL DATA'!$A$5:$A$104,'LIFECYCLE MATERIAL DATA'!$G$5:$G$104,,)*$BQ39/1000++_xlfn.XLOOKUP('Project Info'!$C$15,'LIFECYCLE MATERIAL DATA'!$A$5:$A$104,'LIFECYCLE MATERIAL DATA'!$G$5:$G$104,,)*$BP39/1000),"")</f>
        <v/>
      </c>
      <c r="BZ39" s="745" t="str">
        <f>IFERROR(_xlfn.XLOOKUP('Scheme 1'!$BL39,'LIFECYCLE MATERIAL DATA'!$A$5:$A$104,'LIFECYCLE MATERIAL DATA'!$H$5:$H$104,,)*SUM($BX39+$BY39+$CB39+$CC39), "")</f>
        <v/>
      </c>
      <c r="CA39" s="185"/>
      <c r="CB39" s="743" t="str">
        <f>IFERROR((_xlfn.XLOOKUP($BL39,'LIFECYCLE MATERIAL DATA'!$A$5:$A$104, 'LIFECYCLE MATERIAL DATA'!$M$5:$M$104)*$BQ39/1000++_xlfn.XLOOKUP('Project Info'!$C$15,'LIFECYCLE MATERIAL DATA'!$A$5:$A$104,'LIFECYCLE MATERIAL DATA'!$M$5:$M$104)*$BP39/1000),"")</f>
        <v/>
      </c>
      <c r="CC39" s="745">
        <f>IFERROR(IF(OR($B39="Timber",$C39="Timber_EPD", $C39="Bamboo"),_xlfn.XLOOKUP($BL39,'LIFECYCLE MATERIAL DATA Master'!$A$5:$A$104,'LIFECYCLE MATERIAL DATA Master'!$E$5:$E$104,,)*$BQ39,0),"")/1000</f>
        <v>0</v>
      </c>
      <c r="CD39" s="185" t="str">
        <f>IFERROR((_xlfn.XLOOKUP($BL39,'LIFECYCLE MATERIAL DATA'!$A$5:$A$104,'LIFECYCLE MATERIAL DATA'!$N$5:$N$104,,)*$BQ39/1000++_xlfn.XLOOKUP('Project Info'!$C$15,'LIFECYCLE MATERIAL DATA'!$A$5:$A$104,'LIFECYCLE MATERIAL DATA'!$N$5:$N$104,,)*$BP39/1000),"")</f>
        <v/>
      </c>
      <c r="CE39" s="743"/>
      <c r="CF39" s="743"/>
      <c r="CG39" s="743"/>
      <c r="CH39" s="772">
        <f>IFERROR(1+_xlfn.XLOOKUP($BL39,'LIFECYCLE MATERIAL DATA'!$A$5:$A$104,'LIFECYCLE MATERIAL DATA'!$H$5:$H$104,,),0)</f>
        <v>0</v>
      </c>
      <c r="CI39" s="765">
        <f t="shared" si="18"/>
        <v>0</v>
      </c>
      <c r="CJ39" s="773">
        <f t="shared" si="19"/>
        <v>0</v>
      </c>
      <c r="CK39" s="774">
        <f t="shared" si="20"/>
        <v>0</v>
      </c>
      <c r="CL39" s="767">
        <f t="shared" si="32"/>
        <v>0</v>
      </c>
      <c r="CM39" s="775">
        <f t="shared" si="33"/>
        <v>0</v>
      </c>
      <c r="CN39" s="769">
        <v>0</v>
      </c>
      <c r="CO39" s="745">
        <f t="shared" si="21"/>
        <v>0</v>
      </c>
      <c r="CP39" s="745">
        <f t="shared" si="21"/>
        <v>0</v>
      </c>
      <c r="CQ39" s="745">
        <f t="shared" ref="CQ39:DV39" si="145">IF(CQ$11&gt;=DESIGN_LIFE,CP39,IF(AND(CQ$11&gt;0,$CK39&lt;&gt;0),IF(INT((CQ$11)/(DESIGN_LIFE/$CK39))=((CQ$11)/(DESIGN_LIFE/$CK39)),$CM39+CP39,CP39),CP39))</f>
        <v>0</v>
      </c>
      <c r="CR39" s="745">
        <f t="shared" si="145"/>
        <v>0</v>
      </c>
      <c r="CS39" s="745">
        <f t="shared" si="145"/>
        <v>0</v>
      </c>
      <c r="CT39" s="745">
        <f t="shared" si="145"/>
        <v>0</v>
      </c>
      <c r="CU39" s="745">
        <f t="shared" si="145"/>
        <v>0</v>
      </c>
      <c r="CV39" s="745">
        <f t="shared" si="145"/>
        <v>0</v>
      </c>
      <c r="CW39" s="745">
        <f t="shared" si="145"/>
        <v>0</v>
      </c>
      <c r="CX39" s="745">
        <f t="shared" si="145"/>
        <v>0</v>
      </c>
      <c r="CY39" s="745">
        <f t="shared" si="145"/>
        <v>0</v>
      </c>
      <c r="CZ39" s="745">
        <f t="shared" si="145"/>
        <v>0</v>
      </c>
      <c r="DA39" s="745">
        <f t="shared" si="145"/>
        <v>0</v>
      </c>
      <c r="DB39" s="745">
        <f t="shared" si="145"/>
        <v>0</v>
      </c>
      <c r="DC39" s="745">
        <f t="shared" si="145"/>
        <v>0</v>
      </c>
      <c r="DD39" s="745">
        <f t="shared" si="145"/>
        <v>0</v>
      </c>
      <c r="DE39" s="745">
        <f t="shared" si="145"/>
        <v>0</v>
      </c>
      <c r="DF39" s="745">
        <f t="shared" si="145"/>
        <v>0</v>
      </c>
      <c r="DG39" s="745">
        <f t="shared" si="145"/>
        <v>0</v>
      </c>
      <c r="DH39" s="745">
        <f t="shared" si="145"/>
        <v>0</v>
      </c>
      <c r="DI39" s="745">
        <f t="shared" si="145"/>
        <v>0</v>
      </c>
      <c r="DJ39" s="745">
        <f t="shared" si="145"/>
        <v>0</v>
      </c>
      <c r="DK39" s="745">
        <f t="shared" si="145"/>
        <v>0</v>
      </c>
      <c r="DL39" s="745">
        <f t="shared" si="145"/>
        <v>0</v>
      </c>
      <c r="DM39" s="745">
        <f t="shared" si="145"/>
        <v>0</v>
      </c>
      <c r="DN39" s="745">
        <f t="shared" si="145"/>
        <v>0</v>
      </c>
      <c r="DO39" s="745">
        <f t="shared" si="145"/>
        <v>0</v>
      </c>
      <c r="DP39" s="745">
        <f t="shared" si="145"/>
        <v>0</v>
      </c>
      <c r="DQ39" s="745">
        <f t="shared" si="145"/>
        <v>0</v>
      </c>
      <c r="DR39" s="745">
        <f t="shared" si="145"/>
        <v>0</v>
      </c>
      <c r="DS39" s="745">
        <f t="shared" si="145"/>
        <v>0</v>
      </c>
      <c r="DT39" s="745">
        <f t="shared" si="145"/>
        <v>0</v>
      </c>
      <c r="DU39" s="745">
        <f t="shared" si="145"/>
        <v>0</v>
      </c>
      <c r="DV39" s="745">
        <f t="shared" si="145"/>
        <v>0</v>
      </c>
      <c r="DW39" s="745">
        <f t="shared" ref="DW39:FB39" si="146">IF(DW$11&gt;=DESIGN_LIFE,DV39,IF(AND(DW$11&gt;0,$CK39&lt;&gt;0),IF(INT((DW$11)/(DESIGN_LIFE/$CK39))=((DW$11)/(DESIGN_LIFE/$CK39)),$CM39+DV39,DV39),DV39))</f>
        <v>0</v>
      </c>
      <c r="DX39" s="745">
        <f t="shared" si="146"/>
        <v>0</v>
      </c>
      <c r="DY39" s="745">
        <f t="shared" si="146"/>
        <v>0</v>
      </c>
      <c r="DZ39" s="745">
        <f t="shared" si="146"/>
        <v>0</v>
      </c>
      <c r="EA39" s="745">
        <f t="shared" si="146"/>
        <v>0</v>
      </c>
      <c r="EB39" s="745">
        <f t="shared" si="146"/>
        <v>0</v>
      </c>
      <c r="EC39" s="745">
        <f t="shared" si="146"/>
        <v>0</v>
      </c>
      <c r="ED39" s="745">
        <f t="shared" si="146"/>
        <v>0</v>
      </c>
      <c r="EE39" s="745">
        <f t="shared" si="146"/>
        <v>0</v>
      </c>
      <c r="EF39" s="745">
        <f t="shared" si="146"/>
        <v>0</v>
      </c>
      <c r="EG39" s="745">
        <f t="shared" si="146"/>
        <v>0</v>
      </c>
      <c r="EH39" s="745">
        <f t="shared" si="146"/>
        <v>0</v>
      </c>
      <c r="EI39" s="745">
        <f t="shared" si="146"/>
        <v>0</v>
      </c>
      <c r="EJ39" s="745">
        <f t="shared" si="146"/>
        <v>0</v>
      </c>
      <c r="EK39" s="745">
        <f t="shared" si="146"/>
        <v>0</v>
      </c>
      <c r="EL39" s="745">
        <f t="shared" si="146"/>
        <v>0</v>
      </c>
      <c r="EM39" s="745">
        <f t="shared" si="146"/>
        <v>0</v>
      </c>
      <c r="EN39" s="745">
        <f t="shared" si="146"/>
        <v>0</v>
      </c>
      <c r="EO39" s="745">
        <f t="shared" si="146"/>
        <v>0</v>
      </c>
      <c r="EP39" s="745">
        <f t="shared" si="146"/>
        <v>0</v>
      </c>
      <c r="EQ39" s="745">
        <f t="shared" si="146"/>
        <v>0</v>
      </c>
      <c r="ER39" s="745">
        <f t="shared" si="146"/>
        <v>0</v>
      </c>
      <c r="ES39" s="745">
        <f t="shared" si="146"/>
        <v>0</v>
      </c>
      <c r="ET39" s="745">
        <f t="shared" si="146"/>
        <v>0</v>
      </c>
      <c r="EU39" s="745">
        <f t="shared" si="146"/>
        <v>0</v>
      </c>
      <c r="EV39" s="745">
        <f t="shared" si="146"/>
        <v>0</v>
      </c>
      <c r="EW39" s="745">
        <f t="shared" si="146"/>
        <v>0</v>
      </c>
      <c r="EX39" s="745">
        <f t="shared" si="146"/>
        <v>0</v>
      </c>
      <c r="EY39" s="745">
        <f t="shared" si="146"/>
        <v>0</v>
      </c>
      <c r="EZ39" s="745">
        <f t="shared" si="146"/>
        <v>0</v>
      </c>
      <c r="FA39" s="745">
        <f t="shared" si="146"/>
        <v>0</v>
      </c>
      <c r="FB39" s="745">
        <f t="shared" si="146"/>
        <v>0</v>
      </c>
      <c r="FC39" s="745">
        <f t="shared" ref="FC39:GH39" si="147">IF(FC$11&gt;=DESIGN_LIFE,FB39,IF(AND(FC$11&gt;0,$CK39&lt;&gt;0),IF(INT((FC$11)/(DESIGN_LIFE/$CK39))=((FC$11)/(DESIGN_LIFE/$CK39)),$CM39+FB39,FB39),FB39))</f>
        <v>0</v>
      </c>
      <c r="FD39" s="745">
        <f t="shared" si="147"/>
        <v>0</v>
      </c>
      <c r="FE39" s="745">
        <f t="shared" si="147"/>
        <v>0</v>
      </c>
      <c r="FF39" s="745">
        <f t="shared" si="147"/>
        <v>0</v>
      </c>
      <c r="FG39" s="745">
        <f t="shared" si="147"/>
        <v>0</v>
      </c>
      <c r="FH39" s="745">
        <f t="shared" si="147"/>
        <v>0</v>
      </c>
      <c r="FI39" s="745">
        <f t="shared" si="147"/>
        <v>0</v>
      </c>
      <c r="FJ39" s="745">
        <f t="shared" si="147"/>
        <v>0</v>
      </c>
      <c r="FK39" s="745">
        <f t="shared" si="147"/>
        <v>0</v>
      </c>
      <c r="FL39" s="745">
        <f t="shared" si="147"/>
        <v>0</v>
      </c>
      <c r="FM39" s="745">
        <f t="shared" si="147"/>
        <v>0</v>
      </c>
      <c r="FN39" s="745">
        <f t="shared" si="147"/>
        <v>0</v>
      </c>
      <c r="FO39" s="745">
        <f t="shared" si="147"/>
        <v>0</v>
      </c>
      <c r="FP39" s="745">
        <f t="shared" si="147"/>
        <v>0</v>
      </c>
      <c r="FQ39" s="745">
        <f t="shared" si="147"/>
        <v>0</v>
      </c>
      <c r="FR39" s="745">
        <f t="shared" si="147"/>
        <v>0</v>
      </c>
      <c r="FS39" s="745">
        <f t="shared" si="147"/>
        <v>0</v>
      </c>
      <c r="FT39" s="745">
        <f t="shared" si="147"/>
        <v>0</v>
      </c>
      <c r="FU39" s="745">
        <f t="shared" si="147"/>
        <v>0</v>
      </c>
      <c r="FV39" s="745">
        <f t="shared" si="147"/>
        <v>0</v>
      </c>
      <c r="FW39" s="745">
        <f t="shared" si="147"/>
        <v>0</v>
      </c>
      <c r="FX39" s="745">
        <f t="shared" si="147"/>
        <v>0</v>
      </c>
      <c r="FY39" s="745">
        <f t="shared" si="147"/>
        <v>0</v>
      </c>
      <c r="FZ39" s="745">
        <f t="shared" si="147"/>
        <v>0</v>
      </c>
      <c r="GA39" s="745">
        <f t="shared" si="147"/>
        <v>0</v>
      </c>
      <c r="GB39" s="745">
        <f t="shared" si="147"/>
        <v>0</v>
      </c>
      <c r="GC39" s="745">
        <f t="shared" si="147"/>
        <v>0</v>
      </c>
      <c r="GD39" s="745">
        <f t="shared" si="147"/>
        <v>0</v>
      </c>
      <c r="GE39" s="745">
        <f t="shared" si="147"/>
        <v>0</v>
      </c>
      <c r="GF39" s="745">
        <f t="shared" si="147"/>
        <v>0</v>
      </c>
      <c r="GG39" s="745">
        <f t="shared" si="147"/>
        <v>0</v>
      </c>
      <c r="GH39" s="745">
        <f t="shared" si="147"/>
        <v>0</v>
      </c>
      <c r="GI39" s="745">
        <f t="shared" ref="GI39:HG39" si="148">IF(GI$11&gt;=DESIGN_LIFE,GH39,IF(AND(GI$11&gt;0,$CK39&lt;&gt;0),IF(INT((GI$11)/(DESIGN_LIFE/$CK39))=((GI$11)/(DESIGN_LIFE/$CK39)),$CM39+GH39,GH39),GH39))</f>
        <v>0</v>
      </c>
      <c r="GJ39" s="745">
        <f t="shared" si="148"/>
        <v>0</v>
      </c>
      <c r="GK39" s="745">
        <f t="shared" si="148"/>
        <v>0</v>
      </c>
      <c r="GL39" s="745">
        <f t="shared" si="148"/>
        <v>0</v>
      </c>
      <c r="GM39" s="745">
        <f t="shared" si="148"/>
        <v>0</v>
      </c>
      <c r="GN39" s="745">
        <f t="shared" si="148"/>
        <v>0</v>
      </c>
      <c r="GO39" s="745">
        <f t="shared" si="148"/>
        <v>0</v>
      </c>
      <c r="GP39" s="745">
        <f t="shared" si="148"/>
        <v>0</v>
      </c>
      <c r="GQ39" s="745">
        <f t="shared" si="148"/>
        <v>0</v>
      </c>
      <c r="GR39" s="745">
        <f t="shared" si="148"/>
        <v>0</v>
      </c>
      <c r="GS39" s="745">
        <f t="shared" si="148"/>
        <v>0</v>
      </c>
      <c r="GT39" s="745">
        <f t="shared" si="148"/>
        <v>0</v>
      </c>
      <c r="GU39" s="745">
        <f t="shared" si="148"/>
        <v>0</v>
      </c>
      <c r="GV39" s="745">
        <f t="shared" si="148"/>
        <v>0</v>
      </c>
      <c r="GW39" s="745">
        <f t="shared" si="148"/>
        <v>0</v>
      </c>
      <c r="GX39" s="745">
        <f t="shared" si="148"/>
        <v>0</v>
      </c>
      <c r="GY39" s="745">
        <f t="shared" si="148"/>
        <v>0</v>
      </c>
      <c r="GZ39" s="745">
        <f t="shared" si="148"/>
        <v>0</v>
      </c>
      <c r="HA39" s="745">
        <f t="shared" si="148"/>
        <v>0</v>
      </c>
      <c r="HB39" s="745">
        <f t="shared" si="148"/>
        <v>0</v>
      </c>
      <c r="HC39" s="745">
        <f t="shared" si="148"/>
        <v>0</v>
      </c>
      <c r="HD39" s="745">
        <f t="shared" si="148"/>
        <v>0</v>
      </c>
      <c r="HE39" s="745">
        <f t="shared" si="148"/>
        <v>0</v>
      </c>
      <c r="HF39" s="745">
        <f t="shared" si="148"/>
        <v>0</v>
      </c>
      <c r="HG39" s="745">
        <f t="shared" si="148"/>
        <v>0</v>
      </c>
      <c r="HH39" s="185"/>
      <c r="HI39" s="185"/>
    </row>
    <row r="40" spans="1:217" s="99" customFormat="1" ht="20.100000000000001" customHeight="1">
      <c r="A40" s="520" t="str">
        <f t="shared" si="10"/>
        <v>LST_STR_ELEMENT</v>
      </c>
      <c r="B40" s="629"/>
      <c r="C40" s="628"/>
      <c r="D40" s="626"/>
      <c r="E40" s="627"/>
      <c r="F40" s="626"/>
      <c r="G40" s="350" t="e">
        <f>IF(TYPOLOGY = "Bridge", _xlfn.XLOOKUP($E40, BRIDGE_STR_ELEMENT, 'MATERIAL DATA'!$R$36:$R$74,,), _xlfn.XLOOKUP($BL40, 'LIFECYCLE MATERIAL DATA'!$A$5:$A$104, 'LIFECYCLE MATERIAL DATA'!$Q$5:$Q$104,,))</f>
        <v>#N/A</v>
      </c>
      <c r="H40" s="630"/>
      <c r="I40" s="631"/>
      <c r="J40" s="737"/>
      <c r="K40" s="626"/>
      <c r="L40" s="632"/>
      <c r="M40" s="400"/>
      <c r="N40" s="156">
        <f t="shared" si="38"/>
        <v>0</v>
      </c>
      <c r="O40" s="157" t="str">
        <f t="shared" si="26"/>
        <v/>
      </c>
      <c r="P40" s="158" t="str">
        <f t="shared" si="27"/>
        <v/>
      </c>
      <c r="Q40" s="158" t="str" cm="1">
        <f t="array" ref="Q40">IFERROR(_xlfn.IFS(AND($I40 = "Yes", $J40 =1),(($BX40+$BU40)/($J40) + ($BY40+$BR40 +$BZ40)),AND($I40 = "Yes", $J40 &gt;1), (($BX40+$BU40)/($J40) + ($BY40*2 +$BZ40)) ), "")</f>
        <v/>
      </c>
      <c r="R40" s="158" t="str">
        <f t="shared" si="11"/>
        <v/>
      </c>
      <c r="S40" s="159">
        <f t="shared" si="28"/>
        <v>0</v>
      </c>
      <c r="T40" s="159" t="str">
        <f t="shared" si="12"/>
        <v/>
      </c>
      <c r="U40" s="158" t="str">
        <f t="shared" si="39"/>
        <v/>
      </c>
      <c r="V40" s="396" t="str">
        <f t="shared" si="29"/>
        <v/>
      </c>
      <c r="W40" s="156" t="str">
        <f t="shared" si="13"/>
        <v/>
      </c>
      <c r="X40" s="160">
        <f t="shared" si="14"/>
        <v>0</v>
      </c>
      <c r="Y40" s="274" t="s">
        <v>415</v>
      </c>
      <c r="Z40" s="745" t="str">
        <f>'MATERIAL DATA'!$Q64</f>
        <v>4.6.1 Rails</v>
      </c>
      <c r="AA40" s="768">
        <f t="shared" si="140"/>
        <v>0</v>
      </c>
      <c r="AB40" s="185"/>
      <c r="AC40" s="185"/>
      <c r="AD40" s="185"/>
      <c r="AE40" s="185"/>
      <c r="AF40" s="185"/>
      <c r="AG40" s="185"/>
      <c r="AH40" s="185"/>
      <c r="AI40" s="185"/>
      <c r="AJ40" s="185"/>
      <c r="AK40" s="185"/>
      <c r="AL40" s="185"/>
      <c r="AM40" s="185"/>
      <c r="AN40" s="185"/>
      <c r="AO40" s="185"/>
      <c r="AP40" s="185"/>
      <c r="AQ40" s="185"/>
      <c r="AR40" s="185"/>
      <c r="AS40" s="185"/>
      <c r="AT40" s="185"/>
      <c r="AU40" s="185"/>
      <c r="AV40" s="185"/>
      <c r="AW40" s="185"/>
      <c r="AX40" s="185"/>
      <c r="AY40" s="185"/>
      <c r="AZ40" s="185"/>
      <c r="BA40" s="185"/>
      <c r="BB40" s="185"/>
      <c r="BC40" s="185"/>
      <c r="BD40" s="185"/>
      <c r="BE40" s="185"/>
      <c r="BF40" s="185"/>
      <c r="BG40" s="185"/>
      <c r="BH40" s="185"/>
      <c r="BI40" s="103"/>
      <c r="BJ40" s="185"/>
      <c r="BK40" s="209" t="str">
        <f t="shared" si="115"/>
        <v>ER</v>
      </c>
      <c r="BL40" s="209" t="str">
        <f t="shared" si="15"/>
        <v xml:space="preserve"> -  - </v>
      </c>
      <c r="BM40" s="745" t="str" cm="1">
        <f t="array" ref="BM40">_xlfn.IFS(OR(AND(TYPOLOGY &lt;&gt; "Bridge", B40="concrete",D40&lt;&gt;"Reinforced - 150mm hollow core slab"),C40="Concrete_EPD",),"Reinforcement",(OR(AND(TYPOLOGY="Bridge",B40="concrete",D40&lt;&gt;"Reinforced - 150mm hollow core slab"),C40="Concrete_EPD",)),"Bridge_Reinforcement",TRUE, "No_Reinforcement")</f>
        <v>No_Reinforcement</v>
      </c>
      <c r="BN40" s="186" t="e">
        <f>_xlfn.XLOOKUP($BL40,'LIFECYCLE MATERIAL DATA'!$A$5:$A$104,'LIFECYCLE MATERIAL DATA'!$D$5:$D$104,)</f>
        <v>#N/A</v>
      </c>
      <c r="BO40" s="186">
        <f>IFERROR(IF(M40&lt;&gt;0,_xlfn.XLOOKUP(M40,'Custom Data'!S16:S45,'Custom Data'!T16:T45,,-1),0),0)</f>
        <v>0</v>
      </c>
      <c r="BP40" s="186">
        <f t="shared" si="16"/>
        <v>0</v>
      </c>
      <c r="BQ40" s="846" t="str">
        <f t="shared" si="17"/>
        <v>ER</v>
      </c>
      <c r="BR40" s="745" t="str">
        <f>IFERROR(_xlfn.XLOOKUP($BL40,'LIFECYCLE MATERIAL DATA'!$A$5:$A$104,'LIFECYCLE MATERIAL DATA'!$I$5:$I$104,,)*($BQ40/1000)+_xlfn.XLOOKUP('Project Info'!$C$15,'LIFECYCLE MATERIAL DATA'!$A$5:$A$104,'LIFECYCLE MATERIAL DATA'!$I$5:$I$104,,)*($BP40/1000),"")</f>
        <v/>
      </c>
      <c r="BS40" s="745" t="str">
        <f>IFERROR(_xlfn.XLOOKUP($BL40,'LIFECYCLE MATERIAL DATA'!$A$5:$A$104, 'LIFECYCLE MATERIAL DATA'!$J$5:$J$104,,)*($BQ40/1000)+_xlfn.XLOOKUP('Project Info'!$C$15,'LIFECYCLE MATERIAL DATA'!$A$5:$A$104,'LIFECYCLE MATERIAL DATA'!$J$5:$J$104,,)*($BP40/1000),"")</f>
        <v/>
      </c>
      <c r="BT40" s="745" t="str">
        <f>IFERROR(_xlfn.XLOOKUP($BL40,'LIFECYCLE MATERIAL DATA'!$A$5:$A$104, 'LIFECYCLE MATERIAL DATA'!$K$5:$K$104,,)*($BQ40/1000),"")</f>
        <v/>
      </c>
      <c r="BU40" s="185" t="str">
        <f>IFERROR(_xlfn.XLOOKUP($BL40,'LIFECYCLE MATERIAL DATA'!$A$5:$A$104,'LIFECYCLE MATERIAL DATA'!$L$5:$L$104,,)*($BQ40/1000)+_xlfn.XLOOKUP('Project Info'!$C$15,'LIFECYCLE MATERIAL DATA'!$A$5:$A$104,'LIFECYCLE MATERIAL DATA'!$L$5:$L$104,,)*($BP40/1000),"")</f>
        <v/>
      </c>
      <c r="BV40" s="745" t="str">
        <f t="shared" si="31"/>
        <v/>
      </c>
      <c r="BW40" s="745" t="str">
        <f>IF($K40='MATERIAL DATA'!$O$5,$L40, IF($K40='MATERIAL DATA'!$O$6,$L40/(1000*'Scheme 1'!$BN40),""))</f>
        <v/>
      </c>
      <c r="BX40" s="745" t="str">
        <f>IFERROR(((_xlfn.XLOOKUP($BL40,'LIFECYCLE MATERIAL DATA'!$A$5:$A$104,'LIFECYCLE MATERIAL DATA'!$F$5:$F$104,,))*$BQ40/1000+_xlfn.XLOOKUP('Project Info'!$C$15,'LIFECYCLE MATERIAL DATA'!$A$5:$A$104,'LIFECYCLE MATERIAL DATA'!$F$5:$F$104,,)*$BP40/1000),"")</f>
        <v/>
      </c>
      <c r="BY40" s="771" t="str">
        <f>IFERROR((_xlfn.XLOOKUP($BL40,'LIFECYCLE MATERIAL DATA'!$A$5:$A$104,'LIFECYCLE MATERIAL DATA'!$G$5:$G$104,,)*$BQ40/1000++_xlfn.XLOOKUP('Project Info'!$C$15,'LIFECYCLE MATERIAL DATA'!$A$5:$A$104,'LIFECYCLE MATERIAL DATA'!$G$5:$G$104,,)*$BP40/1000),"")</f>
        <v/>
      </c>
      <c r="BZ40" s="745" t="str">
        <f>IFERROR(_xlfn.XLOOKUP('Scheme 1'!$BL40,'LIFECYCLE MATERIAL DATA'!$A$5:$A$104,'LIFECYCLE MATERIAL DATA'!$H$5:$H$104,,)*SUM($BX40+$BY40+$CB40+$CC40), "")</f>
        <v/>
      </c>
      <c r="CA40" s="185"/>
      <c r="CB40" s="743" t="str">
        <f>IFERROR((_xlfn.XLOOKUP($BL40,'LIFECYCLE MATERIAL DATA'!$A$5:$A$104, 'LIFECYCLE MATERIAL DATA'!$M$5:$M$104)*$BQ40/1000++_xlfn.XLOOKUP('Project Info'!$C$15,'LIFECYCLE MATERIAL DATA'!$A$5:$A$104,'LIFECYCLE MATERIAL DATA'!$M$5:$M$104)*$BP40/1000),"")</f>
        <v/>
      </c>
      <c r="CC40" s="745">
        <f>IFERROR(IF(OR($B40="Timber",$C40="Timber_EPD", $C40="Bamboo"),_xlfn.XLOOKUP($BL40,'LIFECYCLE MATERIAL DATA Master'!$A$5:$A$104,'LIFECYCLE MATERIAL DATA Master'!$E$5:$E$104,,)*$BQ40,0),"")/1000</f>
        <v>0</v>
      </c>
      <c r="CD40" s="185" t="str">
        <f>IFERROR((_xlfn.XLOOKUP($BL40,'LIFECYCLE MATERIAL DATA'!$A$5:$A$104,'LIFECYCLE MATERIAL DATA'!$N$5:$N$104,,)*$BQ40/1000++_xlfn.XLOOKUP('Project Info'!$C$15,'LIFECYCLE MATERIAL DATA'!$A$5:$A$104,'LIFECYCLE MATERIAL DATA'!$N$5:$N$104,,)*$BP40/1000),"")</f>
        <v/>
      </c>
      <c r="CE40" s="743"/>
      <c r="CF40" s="743"/>
      <c r="CG40" s="743"/>
      <c r="CH40" s="772">
        <f>IFERROR(1+_xlfn.XLOOKUP($BL40,'LIFECYCLE MATERIAL DATA'!$A$5:$A$104,'LIFECYCLE MATERIAL DATA'!$H$5:$H$104,,),0)</f>
        <v>0</v>
      </c>
      <c r="CI40" s="765">
        <f t="shared" si="18"/>
        <v>0</v>
      </c>
      <c r="CJ40" s="773">
        <f t="shared" si="19"/>
        <v>0</v>
      </c>
      <c r="CK40" s="774">
        <f t="shared" si="20"/>
        <v>0</v>
      </c>
      <c r="CL40" s="767">
        <f t="shared" si="32"/>
        <v>0</v>
      </c>
      <c r="CM40" s="775">
        <f t="shared" si="33"/>
        <v>0</v>
      </c>
      <c r="CN40" s="769">
        <v>0</v>
      </c>
      <c r="CO40" s="745">
        <f t="shared" si="21"/>
        <v>0</v>
      </c>
      <c r="CP40" s="745">
        <f t="shared" si="21"/>
        <v>0</v>
      </c>
      <c r="CQ40" s="745">
        <f t="shared" ref="CQ40:DV40" si="149">IF(CQ$11&gt;=DESIGN_LIFE,CP40,IF(AND(CQ$11&gt;0,$CK40&lt;&gt;0),IF(INT((CQ$11)/(DESIGN_LIFE/$CK40))=((CQ$11)/(DESIGN_LIFE/$CK40)),$CM40+CP40,CP40),CP40))</f>
        <v>0</v>
      </c>
      <c r="CR40" s="745">
        <f t="shared" si="149"/>
        <v>0</v>
      </c>
      <c r="CS40" s="745">
        <f t="shared" si="149"/>
        <v>0</v>
      </c>
      <c r="CT40" s="745">
        <f t="shared" si="149"/>
        <v>0</v>
      </c>
      <c r="CU40" s="745">
        <f t="shared" si="149"/>
        <v>0</v>
      </c>
      <c r="CV40" s="745">
        <f t="shared" si="149"/>
        <v>0</v>
      </c>
      <c r="CW40" s="745">
        <f t="shared" si="149"/>
        <v>0</v>
      </c>
      <c r="CX40" s="745">
        <f t="shared" si="149"/>
        <v>0</v>
      </c>
      <c r="CY40" s="745">
        <f t="shared" si="149"/>
        <v>0</v>
      </c>
      <c r="CZ40" s="745">
        <f t="shared" si="149"/>
        <v>0</v>
      </c>
      <c r="DA40" s="745">
        <f t="shared" si="149"/>
        <v>0</v>
      </c>
      <c r="DB40" s="745">
        <f t="shared" si="149"/>
        <v>0</v>
      </c>
      <c r="DC40" s="745">
        <f t="shared" si="149"/>
        <v>0</v>
      </c>
      <c r="DD40" s="745">
        <f t="shared" si="149"/>
        <v>0</v>
      </c>
      <c r="DE40" s="745">
        <f t="shared" si="149"/>
        <v>0</v>
      </c>
      <c r="DF40" s="745">
        <f t="shared" si="149"/>
        <v>0</v>
      </c>
      <c r="DG40" s="745">
        <f t="shared" si="149"/>
        <v>0</v>
      </c>
      <c r="DH40" s="745">
        <f t="shared" si="149"/>
        <v>0</v>
      </c>
      <c r="DI40" s="745">
        <f t="shared" si="149"/>
        <v>0</v>
      </c>
      <c r="DJ40" s="745">
        <f t="shared" si="149"/>
        <v>0</v>
      </c>
      <c r="DK40" s="745">
        <f t="shared" si="149"/>
        <v>0</v>
      </c>
      <c r="DL40" s="745">
        <f t="shared" si="149"/>
        <v>0</v>
      </c>
      <c r="DM40" s="745">
        <f t="shared" si="149"/>
        <v>0</v>
      </c>
      <c r="DN40" s="745">
        <f t="shared" si="149"/>
        <v>0</v>
      </c>
      <c r="DO40" s="745">
        <f t="shared" si="149"/>
        <v>0</v>
      </c>
      <c r="DP40" s="745">
        <f t="shared" si="149"/>
        <v>0</v>
      </c>
      <c r="DQ40" s="745">
        <f t="shared" si="149"/>
        <v>0</v>
      </c>
      <c r="DR40" s="745">
        <f t="shared" si="149"/>
        <v>0</v>
      </c>
      <c r="DS40" s="745">
        <f t="shared" si="149"/>
        <v>0</v>
      </c>
      <c r="DT40" s="745">
        <f t="shared" si="149"/>
        <v>0</v>
      </c>
      <c r="DU40" s="745">
        <f t="shared" si="149"/>
        <v>0</v>
      </c>
      <c r="DV40" s="745">
        <f t="shared" si="149"/>
        <v>0</v>
      </c>
      <c r="DW40" s="745">
        <f t="shared" ref="DW40:FB40" si="150">IF(DW$11&gt;=DESIGN_LIFE,DV40,IF(AND(DW$11&gt;0,$CK40&lt;&gt;0),IF(INT((DW$11)/(DESIGN_LIFE/$CK40))=((DW$11)/(DESIGN_LIFE/$CK40)),$CM40+DV40,DV40),DV40))</f>
        <v>0</v>
      </c>
      <c r="DX40" s="745">
        <f t="shared" si="150"/>
        <v>0</v>
      </c>
      <c r="DY40" s="745">
        <f t="shared" si="150"/>
        <v>0</v>
      </c>
      <c r="DZ40" s="745">
        <f t="shared" si="150"/>
        <v>0</v>
      </c>
      <c r="EA40" s="745">
        <f t="shared" si="150"/>
        <v>0</v>
      </c>
      <c r="EB40" s="745">
        <f t="shared" si="150"/>
        <v>0</v>
      </c>
      <c r="EC40" s="745">
        <f t="shared" si="150"/>
        <v>0</v>
      </c>
      <c r="ED40" s="745">
        <f t="shared" si="150"/>
        <v>0</v>
      </c>
      <c r="EE40" s="745">
        <f t="shared" si="150"/>
        <v>0</v>
      </c>
      <c r="EF40" s="745">
        <f t="shared" si="150"/>
        <v>0</v>
      </c>
      <c r="EG40" s="745">
        <f t="shared" si="150"/>
        <v>0</v>
      </c>
      <c r="EH40" s="745">
        <f t="shared" si="150"/>
        <v>0</v>
      </c>
      <c r="EI40" s="745">
        <f t="shared" si="150"/>
        <v>0</v>
      </c>
      <c r="EJ40" s="745">
        <f t="shared" si="150"/>
        <v>0</v>
      </c>
      <c r="EK40" s="745">
        <f t="shared" si="150"/>
        <v>0</v>
      </c>
      <c r="EL40" s="745">
        <f t="shared" si="150"/>
        <v>0</v>
      </c>
      <c r="EM40" s="745">
        <f t="shared" si="150"/>
        <v>0</v>
      </c>
      <c r="EN40" s="745">
        <f t="shared" si="150"/>
        <v>0</v>
      </c>
      <c r="EO40" s="745">
        <f t="shared" si="150"/>
        <v>0</v>
      </c>
      <c r="EP40" s="745">
        <f t="shared" si="150"/>
        <v>0</v>
      </c>
      <c r="EQ40" s="745">
        <f t="shared" si="150"/>
        <v>0</v>
      </c>
      <c r="ER40" s="745">
        <f t="shared" si="150"/>
        <v>0</v>
      </c>
      <c r="ES40" s="745">
        <f t="shared" si="150"/>
        <v>0</v>
      </c>
      <c r="ET40" s="745">
        <f t="shared" si="150"/>
        <v>0</v>
      </c>
      <c r="EU40" s="745">
        <f t="shared" si="150"/>
        <v>0</v>
      </c>
      <c r="EV40" s="745">
        <f t="shared" si="150"/>
        <v>0</v>
      </c>
      <c r="EW40" s="745">
        <f t="shared" si="150"/>
        <v>0</v>
      </c>
      <c r="EX40" s="745">
        <f t="shared" si="150"/>
        <v>0</v>
      </c>
      <c r="EY40" s="745">
        <f t="shared" si="150"/>
        <v>0</v>
      </c>
      <c r="EZ40" s="745">
        <f t="shared" si="150"/>
        <v>0</v>
      </c>
      <c r="FA40" s="745">
        <f t="shared" si="150"/>
        <v>0</v>
      </c>
      <c r="FB40" s="745">
        <f t="shared" si="150"/>
        <v>0</v>
      </c>
      <c r="FC40" s="745">
        <f t="shared" ref="FC40:GH40" si="151">IF(FC$11&gt;=DESIGN_LIFE,FB40,IF(AND(FC$11&gt;0,$CK40&lt;&gt;0),IF(INT((FC$11)/(DESIGN_LIFE/$CK40))=((FC$11)/(DESIGN_LIFE/$CK40)),$CM40+FB40,FB40),FB40))</f>
        <v>0</v>
      </c>
      <c r="FD40" s="745">
        <f t="shared" si="151"/>
        <v>0</v>
      </c>
      <c r="FE40" s="745">
        <f t="shared" si="151"/>
        <v>0</v>
      </c>
      <c r="FF40" s="745">
        <f t="shared" si="151"/>
        <v>0</v>
      </c>
      <c r="FG40" s="745">
        <f t="shared" si="151"/>
        <v>0</v>
      </c>
      <c r="FH40" s="745">
        <f t="shared" si="151"/>
        <v>0</v>
      </c>
      <c r="FI40" s="745">
        <f t="shared" si="151"/>
        <v>0</v>
      </c>
      <c r="FJ40" s="745">
        <f t="shared" si="151"/>
        <v>0</v>
      </c>
      <c r="FK40" s="745">
        <f t="shared" si="151"/>
        <v>0</v>
      </c>
      <c r="FL40" s="745">
        <f t="shared" si="151"/>
        <v>0</v>
      </c>
      <c r="FM40" s="745">
        <f t="shared" si="151"/>
        <v>0</v>
      </c>
      <c r="FN40" s="745">
        <f t="shared" si="151"/>
        <v>0</v>
      </c>
      <c r="FO40" s="745">
        <f t="shared" si="151"/>
        <v>0</v>
      </c>
      <c r="FP40" s="745">
        <f t="shared" si="151"/>
        <v>0</v>
      </c>
      <c r="FQ40" s="745">
        <f t="shared" si="151"/>
        <v>0</v>
      </c>
      <c r="FR40" s="745">
        <f t="shared" si="151"/>
        <v>0</v>
      </c>
      <c r="FS40" s="745">
        <f t="shared" si="151"/>
        <v>0</v>
      </c>
      <c r="FT40" s="745">
        <f t="shared" si="151"/>
        <v>0</v>
      </c>
      <c r="FU40" s="745">
        <f t="shared" si="151"/>
        <v>0</v>
      </c>
      <c r="FV40" s="745">
        <f t="shared" si="151"/>
        <v>0</v>
      </c>
      <c r="FW40" s="745">
        <f t="shared" si="151"/>
        <v>0</v>
      </c>
      <c r="FX40" s="745">
        <f t="shared" si="151"/>
        <v>0</v>
      </c>
      <c r="FY40" s="745">
        <f t="shared" si="151"/>
        <v>0</v>
      </c>
      <c r="FZ40" s="745">
        <f t="shared" si="151"/>
        <v>0</v>
      </c>
      <c r="GA40" s="745">
        <f t="shared" si="151"/>
        <v>0</v>
      </c>
      <c r="GB40" s="745">
        <f t="shared" si="151"/>
        <v>0</v>
      </c>
      <c r="GC40" s="745">
        <f t="shared" si="151"/>
        <v>0</v>
      </c>
      <c r="GD40" s="745">
        <f t="shared" si="151"/>
        <v>0</v>
      </c>
      <c r="GE40" s="745">
        <f t="shared" si="151"/>
        <v>0</v>
      </c>
      <c r="GF40" s="745">
        <f t="shared" si="151"/>
        <v>0</v>
      </c>
      <c r="GG40" s="745">
        <f t="shared" si="151"/>
        <v>0</v>
      </c>
      <c r="GH40" s="745">
        <f t="shared" si="151"/>
        <v>0</v>
      </c>
      <c r="GI40" s="745">
        <f t="shared" ref="GI40:HG40" si="152">IF(GI$11&gt;=DESIGN_LIFE,GH40,IF(AND(GI$11&gt;0,$CK40&lt;&gt;0),IF(INT((GI$11)/(DESIGN_LIFE/$CK40))=((GI$11)/(DESIGN_LIFE/$CK40)),$CM40+GH40,GH40),GH40))</f>
        <v>0</v>
      </c>
      <c r="GJ40" s="745">
        <f t="shared" si="152"/>
        <v>0</v>
      </c>
      <c r="GK40" s="745">
        <f t="shared" si="152"/>
        <v>0</v>
      </c>
      <c r="GL40" s="745">
        <f t="shared" si="152"/>
        <v>0</v>
      </c>
      <c r="GM40" s="745">
        <f t="shared" si="152"/>
        <v>0</v>
      </c>
      <c r="GN40" s="745">
        <f t="shared" si="152"/>
        <v>0</v>
      </c>
      <c r="GO40" s="745">
        <f t="shared" si="152"/>
        <v>0</v>
      </c>
      <c r="GP40" s="745">
        <f t="shared" si="152"/>
        <v>0</v>
      </c>
      <c r="GQ40" s="745">
        <f t="shared" si="152"/>
        <v>0</v>
      </c>
      <c r="GR40" s="745">
        <f t="shared" si="152"/>
        <v>0</v>
      </c>
      <c r="GS40" s="745">
        <f t="shared" si="152"/>
        <v>0</v>
      </c>
      <c r="GT40" s="745">
        <f t="shared" si="152"/>
        <v>0</v>
      </c>
      <c r="GU40" s="745">
        <f t="shared" si="152"/>
        <v>0</v>
      </c>
      <c r="GV40" s="745">
        <f t="shared" si="152"/>
        <v>0</v>
      </c>
      <c r="GW40" s="745">
        <f t="shared" si="152"/>
        <v>0</v>
      </c>
      <c r="GX40" s="745">
        <f t="shared" si="152"/>
        <v>0</v>
      </c>
      <c r="GY40" s="745">
        <f t="shared" si="152"/>
        <v>0</v>
      </c>
      <c r="GZ40" s="745">
        <f t="shared" si="152"/>
        <v>0</v>
      </c>
      <c r="HA40" s="745">
        <f t="shared" si="152"/>
        <v>0</v>
      </c>
      <c r="HB40" s="745">
        <f t="shared" si="152"/>
        <v>0</v>
      </c>
      <c r="HC40" s="745">
        <f t="shared" si="152"/>
        <v>0</v>
      </c>
      <c r="HD40" s="745">
        <f t="shared" si="152"/>
        <v>0</v>
      </c>
      <c r="HE40" s="745">
        <f t="shared" si="152"/>
        <v>0</v>
      </c>
      <c r="HF40" s="745">
        <f t="shared" si="152"/>
        <v>0</v>
      </c>
      <c r="HG40" s="745">
        <f t="shared" si="152"/>
        <v>0</v>
      </c>
      <c r="HH40" s="185"/>
      <c r="HI40" s="185"/>
    </row>
    <row r="41" spans="1:217" s="99" customFormat="1" ht="19.899999999999999" customHeight="1">
      <c r="A41" s="520" t="str">
        <f t="shared" si="10"/>
        <v>LST_STR_ELEMENT</v>
      </c>
      <c r="B41" s="629"/>
      <c r="C41" s="628"/>
      <c r="D41" s="626"/>
      <c r="E41" s="627"/>
      <c r="F41" s="626"/>
      <c r="G41" s="350" t="e">
        <f>IF(TYPOLOGY = "Bridge", _xlfn.XLOOKUP($E41, BRIDGE_STR_ELEMENT, 'MATERIAL DATA'!$R$36:$R$74,,), _xlfn.XLOOKUP($BL41, 'LIFECYCLE MATERIAL DATA'!$A$5:$A$104, 'LIFECYCLE MATERIAL DATA'!$Q$5:$Q$104,,))</f>
        <v>#N/A</v>
      </c>
      <c r="H41" s="630"/>
      <c r="I41" s="631"/>
      <c r="J41" s="737"/>
      <c r="K41" s="626"/>
      <c r="L41" s="632"/>
      <c r="M41" s="400"/>
      <c r="N41" s="156">
        <f t="shared" si="38"/>
        <v>0</v>
      </c>
      <c r="O41" s="157" t="str">
        <f t="shared" si="26"/>
        <v/>
      </c>
      <c r="P41" s="158" t="str">
        <f t="shared" si="27"/>
        <v/>
      </c>
      <c r="Q41" s="158" t="str" cm="1">
        <f t="array" ref="Q41">IFERROR(_xlfn.IFS(AND($I41 = "Yes", $J41 =1),(($BX41+$BU41)/($J41) + ($BY41+$BR41 +$BZ41)),AND($I41 = "Yes", $J41 &gt;1), (($BX41+$BU41)/($J41) + ($BY41*2 +$BZ41)) ), "")</f>
        <v/>
      </c>
      <c r="R41" s="158" t="str">
        <f t="shared" si="11"/>
        <v/>
      </c>
      <c r="S41" s="159">
        <f t="shared" si="28"/>
        <v>0</v>
      </c>
      <c r="T41" s="159" t="str">
        <f t="shared" si="12"/>
        <v/>
      </c>
      <c r="U41" s="158" t="str">
        <f t="shared" si="39"/>
        <v/>
      </c>
      <c r="V41" s="396" t="str">
        <f t="shared" si="29"/>
        <v/>
      </c>
      <c r="W41" s="156" t="str">
        <f t="shared" si="13"/>
        <v/>
      </c>
      <c r="X41" s="160">
        <f t="shared" si="14"/>
        <v>0</v>
      </c>
      <c r="Y41" s="274" t="s">
        <v>415</v>
      </c>
      <c r="Z41" s="745" t="str">
        <f>'MATERIAL DATA'!$Q65</f>
        <v>4.6.2 Sleepers</v>
      </c>
      <c r="AA41" s="768">
        <f t="shared" si="140"/>
        <v>0</v>
      </c>
      <c r="AB41" s="185"/>
      <c r="AC41" s="185"/>
      <c r="AD41" s="185"/>
      <c r="AE41" s="185"/>
      <c r="AF41" s="185"/>
      <c r="AG41" s="185"/>
      <c r="AH41" s="185"/>
      <c r="AI41" s="185"/>
      <c r="AJ41" s="185"/>
      <c r="AK41" s="185"/>
      <c r="AL41" s="185"/>
      <c r="AM41" s="185"/>
      <c r="AN41" s="185"/>
      <c r="AO41" s="185"/>
      <c r="AP41" s="185"/>
      <c r="AQ41" s="185"/>
      <c r="AR41" s="185"/>
      <c r="AS41" s="185"/>
      <c r="AT41" s="185"/>
      <c r="AU41" s="185"/>
      <c r="AV41" s="185"/>
      <c r="AW41" s="185"/>
      <c r="AX41" s="185"/>
      <c r="AY41" s="185"/>
      <c r="AZ41" s="185"/>
      <c r="BA41" s="185"/>
      <c r="BB41" s="185"/>
      <c r="BC41" s="185"/>
      <c r="BD41" s="185"/>
      <c r="BE41" s="185"/>
      <c r="BF41" s="185"/>
      <c r="BG41" s="185"/>
      <c r="BH41" s="185"/>
      <c r="BI41" s="103"/>
      <c r="BJ41" s="185"/>
      <c r="BK41" s="209" t="str">
        <f t="shared" si="115"/>
        <v>ER</v>
      </c>
      <c r="BL41" s="209" t="str">
        <f t="shared" si="15"/>
        <v xml:space="preserve"> -  - </v>
      </c>
      <c r="BM41" s="745" t="str" cm="1">
        <f t="array" ref="BM41">_xlfn.IFS(OR(AND(TYPOLOGY &lt;&gt; "Bridge", B41="concrete",D41&lt;&gt;"Reinforced - 150mm hollow core slab"),C41="Concrete_EPD",),"Reinforcement",(OR(AND(TYPOLOGY="Bridge",B41="concrete",D41&lt;&gt;"Reinforced - 150mm hollow core slab"),C41="Concrete_EPD",)),"Bridge_Reinforcement",TRUE, "No_Reinforcement")</f>
        <v>No_Reinforcement</v>
      </c>
      <c r="BN41" s="186" t="e">
        <f>_xlfn.XLOOKUP($BL41,'LIFECYCLE MATERIAL DATA'!$A$5:$A$104,'LIFECYCLE MATERIAL DATA'!$D$5:$D$104,)</f>
        <v>#N/A</v>
      </c>
      <c r="BO41" s="186">
        <f>IFERROR(IF(M41&lt;&gt;0,_xlfn.XLOOKUP(M41,'Custom Data'!S16:S45,'Custom Data'!T16:T45,,-1),0),0)</f>
        <v>0</v>
      </c>
      <c r="BP41" s="186">
        <f t="shared" si="16"/>
        <v>0</v>
      </c>
      <c r="BQ41" s="846" t="str">
        <f t="shared" si="17"/>
        <v>ER</v>
      </c>
      <c r="BR41" s="745" t="str">
        <f>IFERROR(_xlfn.XLOOKUP($BL41,'LIFECYCLE MATERIAL DATA'!$A$5:$A$104,'LIFECYCLE MATERIAL DATA'!$I$5:$I$104,,)*($BQ41/1000)+_xlfn.XLOOKUP('Project Info'!$C$15,'LIFECYCLE MATERIAL DATA'!$A$5:$A$104,'LIFECYCLE MATERIAL DATA'!$I$5:$I$104,,)*($BP41/1000),"")</f>
        <v/>
      </c>
      <c r="BS41" s="745" t="str">
        <f>IFERROR(_xlfn.XLOOKUP($BL41,'LIFECYCLE MATERIAL DATA'!$A$5:$A$104, 'LIFECYCLE MATERIAL DATA'!$J$5:$J$104,,)*($BQ41/1000)+_xlfn.XLOOKUP('Project Info'!$C$15,'LIFECYCLE MATERIAL DATA'!$A$5:$A$104,'LIFECYCLE MATERIAL DATA'!$J$5:$J$104,,)*($BP41/1000),"")</f>
        <v/>
      </c>
      <c r="BT41" s="745" t="str">
        <f>IFERROR(_xlfn.XLOOKUP($BL41,'LIFECYCLE MATERIAL DATA'!$A$5:$A$104, 'LIFECYCLE MATERIAL DATA'!$K$5:$K$104,,)*($BQ41/1000),"")</f>
        <v/>
      </c>
      <c r="BU41" s="185" t="str">
        <f>IFERROR(_xlfn.XLOOKUP($BL41,'LIFECYCLE MATERIAL DATA'!$A$5:$A$104,'LIFECYCLE MATERIAL DATA'!$L$5:$L$104,,)*($BQ41/1000)+_xlfn.XLOOKUP('Project Info'!$C$15,'LIFECYCLE MATERIAL DATA'!$A$5:$A$104,'LIFECYCLE MATERIAL DATA'!$L$5:$L$104,,)*($BP41/1000),"")</f>
        <v/>
      </c>
      <c r="BV41" s="745" t="str">
        <f t="shared" si="31"/>
        <v/>
      </c>
      <c r="BW41" s="745" t="str">
        <f>IF($K41='MATERIAL DATA'!$O$5,$L41, IF($K41='MATERIAL DATA'!$O$6,$L41/(1000*'Scheme 1'!$BN41),""))</f>
        <v/>
      </c>
      <c r="BX41" s="745" t="str">
        <f>IFERROR(((_xlfn.XLOOKUP($BL41,'LIFECYCLE MATERIAL DATA'!$A$5:$A$104,'LIFECYCLE MATERIAL DATA'!$F$5:$F$104,,))*$BQ41/1000+_xlfn.XLOOKUP('Project Info'!$C$15,'LIFECYCLE MATERIAL DATA'!$A$5:$A$104,'LIFECYCLE MATERIAL DATA'!$F$5:$F$104,,)*$BP41/1000),"")</f>
        <v/>
      </c>
      <c r="BY41" s="771" t="str">
        <f>IFERROR((_xlfn.XLOOKUP($BL41,'LIFECYCLE MATERIAL DATA'!$A$5:$A$104,'LIFECYCLE MATERIAL DATA'!$G$5:$G$104,,)*$BQ41/1000++_xlfn.XLOOKUP('Project Info'!$C$15,'LIFECYCLE MATERIAL DATA'!$A$5:$A$104,'LIFECYCLE MATERIAL DATA'!$G$5:$G$104,,)*$BP41/1000),"")</f>
        <v/>
      </c>
      <c r="BZ41" s="745" t="str">
        <f>IFERROR(_xlfn.XLOOKUP('Scheme 1'!$BL41,'LIFECYCLE MATERIAL DATA'!$A$5:$A$104,'LIFECYCLE MATERIAL DATA'!$H$5:$H$104,,)*SUM($BX41+$BY41+$CB41+$CC41), "")</f>
        <v/>
      </c>
      <c r="CA41" s="185"/>
      <c r="CB41" s="743" t="str">
        <f>IFERROR((_xlfn.XLOOKUP($BL41,'LIFECYCLE MATERIAL DATA'!$A$5:$A$104, 'LIFECYCLE MATERIAL DATA'!$M$5:$M$104)*$BQ41/1000++_xlfn.XLOOKUP('Project Info'!$C$15,'LIFECYCLE MATERIAL DATA'!$A$5:$A$104,'LIFECYCLE MATERIAL DATA'!$M$5:$M$104)*$BP41/1000),"")</f>
        <v/>
      </c>
      <c r="CC41" s="745">
        <f>IFERROR(IF(OR($B41="Timber",$C41="Timber_EPD", $C41="Bamboo"),_xlfn.XLOOKUP($BL41,'LIFECYCLE MATERIAL DATA Master'!$A$5:$A$104,'LIFECYCLE MATERIAL DATA Master'!$E$5:$E$104,,)*$BQ41,0),"")/1000</f>
        <v>0</v>
      </c>
      <c r="CD41" s="185" t="str">
        <f>IFERROR((_xlfn.XLOOKUP($BL41,'LIFECYCLE MATERIAL DATA'!$A$5:$A$104,'LIFECYCLE MATERIAL DATA'!$N$5:$N$104,,)*$BQ41/1000++_xlfn.XLOOKUP('Project Info'!$C$15,'LIFECYCLE MATERIAL DATA'!$A$5:$A$104,'LIFECYCLE MATERIAL DATA'!$N$5:$N$104,,)*$BP41/1000),"")</f>
        <v/>
      </c>
      <c r="CE41" s="743"/>
      <c r="CF41" s="743"/>
      <c r="CG41" s="743"/>
      <c r="CH41" s="772">
        <f>IFERROR(1+_xlfn.XLOOKUP($BL41,'LIFECYCLE MATERIAL DATA'!$A$5:$A$104,'LIFECYCLE MATERIAL DATA'!$H$5:$H$104,,),0)</f>
        <v>0</v>
      </c>
      <c r="CI41" s="765">
        <f t="shared" si="18"/>
        <v>0</v>
      </c>
      <c r="CJ41" s="773">
        <f t="shared" si="19"/>
        <v>0</v>
      </c>
      <c r="CK41" s="774">
        <f t="shared" si="20"/>
        <v>0</v>
      </c>
      <c r="CL41" s="767">
        <f t="shared" si="32"/>
        <v>0</v>
      </c>
      <c r="CM41" s="775">
        <f t="shared" si="33"/>
        <v>0</v>
      </c>
      <c r="CN41" s="769">
        <v>0</v>
      </c>
      <c r="CO41" s="745">
        <f t="shared" si="21"/>
        <v>0</v>
      </c>
      <c r="CP41" s="745">
        <f t="shared" si="21"/>
        <v>0</v>
      </c>
      <c r="CQ41" s="745">
        <f t="shared" ref="CQ41:DV41" si="153">IF(CQ$11&gt;=DESIGN_LIFE,CP41,IF(AND(CQ$11&gt;0,$CK41&lt;&gt;0),IF(INT((CQ$11)/(DESIGN_LIFE/$CK41))=((CQ$11)/(DESIGN_LIFE/$CK41)),$CM41+CP41,CP41),CP41))</f>
        <v>0</v>
      </c>
      <c r="CR41" s="745">
        <f t="shared" si="153"/>
        <v>0</v>
      </c>
      <c r="CS41" s="745">
        <f t="shared" si="153"/>
        <v>0</v>
      </c>
      <c r="CT41" s="745">
        <f t="shared" si="153"/>
        <v>0</v>
      </c>
      <c r="CU41" s="745">
        <f t="shared" si="153"/>
        <v>0</v>
      </c>
      <c r="CV41" s="745">
        <f t="shared" si="153"/>
        <v>0</v>
      </c>
      <c r="CW41" s="745">
        <f t="shared" si="153"/>
        <v>0</v>
      </c>
      <c r="CX41" s="745">
        <f t="shared" si="153"/>
        <v>0</v>
      </c>
      <c r="CY41" s="745">
        <f t="shared" si="153"/>
        <v>0</v>
      </c>
      <c r="CZ41" s="745">
        <f t="shared" si="153"/>
        <v>0</v>
      </c>
      <c r="DA41" s="745">
        <f t="shared" si="153"/>
        <v>0</v>
      </c>
      <c r="DB41" s="745">
        <f t="shared" si="153"/>
        <v>0</v>
      </c>
      <c r="DC41" s="745">
        <f t="shared" si="153"/>
        <v>0</v>
      </c>
      <c r="DD41" s="745">
        <f t="shared" si="153"/>
        <v>0</v>
      </c>
      <c r="DE41" s="745">
        <f t="shared" si="153"/>
        <v>0</v>
      </c>
      <c r="DF41" s="745">
        <f t="shared" si="153"/>
        <v>0</v>
      </c>
      <c r="DG41" s="745">
        <f t="shared" si="153"/>
        <v>0</v>
      </c>
      <c r="DH41" s="745">
        <f t="shared" si="153"/>
        <v>0</v>
      </c>
      <c r="DI41" s="745">
        <f t="shared" si="153"/>
        <v>0</v>
      </c>
      <c r="DJ41" s="745">
        <f t="shared" si="153"/>
        <v>0</v>
      </c>
      <c r="DK41" s="745">
        <f t="shared" si="153"/>
        <v>0</v>
      </c>
      <c r="DL41" s="745">
        <f t="shared" si="153"/>
        <v>0</v>
      </c>
      <c r="DM41" s="745">
        <f t="shared" si="153"/>
        <v>0</v>
      </c>
      <c r="DN41" s="745">
        <f t="shared" si="153"/>
        <v>0</v>
      </c>
      <c r="DO41" s="745">
        <f t="shared" si="153"/>
        <v>0</v>
      </c>
      <c r="DP41" s="745">
        <f t="shared" si="153"/>
        <v>0</v>
      </c>
      <c r="DQ41" s="745">
        <f t="shared" si="153"/>
        <v>0</v>
      </c>
      <c r="DR41" s="745">
        <f t="shared" si="153"/>
        <v>0</v>
      </c>
      <c r="DS41" s="745">
        <f t="shared" si="153"/>
        <v>0</v>
      </c>
      <c r="DT41" s="745">
        <f t="shared" si="153"/>
        <v>0</v>
      </c>
      <c r="DU41" s="745">
        <f t="shared" si="153"/>
        <v>0</v>
      </c>
      <c r="DV41" s="745">
        <f t="shared" si="153"/>
        <v>0</v>
      </c>
      <c r="DW41" s="745">
        <f t="shared" ref="DW41:FB41" si="154">IF(DW$11&gt;=DESIGN_LIFE,DV41,IF(AND(DW$11&gt;0,$CK41&lt;&gt;0),IF(INT((DW$11)/(DESIGN_LIFE/$CK41))=((DW$11)/(DESIGN_LIFE/$CK41)),$CM41+DV41,DV41),DV41))</f>
        <v>0</v>
      </c>
      <c r="DX41" s="745">
        <f t="shared" si="154"/>
        <v>0</v>
      </c>
      <c r="DY41" s="745">
        <f t="shared" si="154"/>
        <v>0</v>
      </c>
      <c r="DZ41" s="745">
        <f t="shared" si="154"/>
        <v>0</v>
      </c>
      <c r="EA41" s="745">
        <f t="shared" si="154"/>
        <v>0</v>
      </c>
      <c r="EB41" s="745">
        <f t="shared" si="154"/>
        <v>0</v>
      </c>
      <c r="EC41" s="745">
        <f t="shared" si="154"/>
        <v>0</v>
      </c>
      <c r="ED41" s="745">
        <f t="shared" si="154"/>
        <v>0</v>
      </c>
      <c r="EE41" s="745">
        <f t="shared" si="154"/>
        <v>0</v>
      </c>
      <c r="EF41" s="745">
        <f t="shared" si="154"/>
        <v>0</v>
      </c>
      <c r="EG41" s="745">
        <f t="shared" si="154"/>
        <v>0</v>
      </c>
      <c r="EH41" s="745">
        <f t="shared" si="154"/>
        <v>0</v>
      </c>
      <c r="EI41" s="745">
        <f t="shared" si="154"/>
        <v>0</v>
      </c>
      <c r="EJ41" s="745">
        <f t="shared" si="154"/>
        <v>0</v>
      </c>
      <c r="EK41" s="745">
        <f t="shared" si="154"/>
        <v>0</v>
      </c>
      <c r="EL41" s="745">
        <f t="shared" si="154"/>
        <v>0</v>
      </c>
      <c r="EM41" s="745">
        <f t="shared" si="154"/>
        <v>0</v>
      </c>
      <c r="EN41" s="745">
        <f t="shared" si="154"/>
        <v>0</v>
      </c>
      <c r="EO41" s="745">
        <f t="shared" si="154"/>
        <v>0</v>
      </c>
      <c r="EP41" s="745">
        <f t="shared" si="154"/>
        <v>0</v>
      </c>
      <c r="EQ41" s="745">
        <f t="shared" si="154"/>
        <v>0</v>
      </c>
      <c r="ER41" s="745">
        <f t="shared" si="154"/>
        <v>0</v>
      </c>
      <c r="ES41" s="745">
        <f t="shared" si="154"/>
        <v>0</v>
      </c>
      <c r="ET41" s="745">
        <f t="shared" si="154"/>
        <v>0</v>
      </c>
      <c r="EU41" s="745">
        <f t="shared" si="154"/>
        <v>0</v>
      </c>
      <c r="EV41" s="745">
        <f t="shared" si="154"/>
        <v>0</v>
      </c>
      <c r="EW41" s="745">
        <f t="shared" si="154"/>
        <v>0</v>
      </c>
      <c r="EX41" s="745">
        <f t="shared" si="154"/>
        <v>0</v>
      </c>
      <c r="EY41" s="745">
        <f t="shared" si="154"/>
        <v>0</v>
      </c>
      <c r="EZ41" s="745">
        <f t="shared" si="154"/>
        <v>0</v>
      </c>
      <c r="FA41" s="745">
        <f t="shared" si="154"/>
        <v>0</v>
      </c>
      <c r="FB41" s="745">
        <f t="shared" si="154"/>
        <v>0</v>
      </c>
      <c r="FC41" s="745">
        <f t="shared" ref="FC41:GH41" si="155">IF(FC$11&gt;=DESIGN_LIFE,FB41,IF(AND(FC$11&gt;0,$CK41&lt;&gt;0),IF(INT((FC$11)/(DESIGN_LIFE/$CK41))=((FC$11)/(DESIGN_LIFE/$CK41)),$CM41+FB41,FB41),FB41))</f>
        <v>0</v>
      </c>
      <c r="FD41" s="745">
        <f t="shared" si="155"/>
        <v>0</v>
      </c>
      <c r="FE41" s="745">
        <f t="shared" si="155"/>
        <v>0</v>
      </c>
      <c r="FF41" s="745">
        <f t="shared" si="155"/>
        <v>0</v>
      </c>
      <c r="FG41" s="745">
        <f t="shared" si="155"/>
        <v>0</v>
      </c>
      <c r="FH41" s="745">
        <f t="shared" si="155"/>
        <v>0</v>
      </c>
      <c r="FI41" s="745">
        <f t="shared" si="155"/>
        <v>0</v>
      </c>
      <c r="FJ41" s="745">
        <f t="shared" si="155"/>
        <v>0</v>
      </c>
      <c r="FK41" s="745">
        <f t="shared" si="155"/>
        <v>0</v>
      </c>
      <c r="FL41" s="745">
        <f t="shared" si="155"/>
        <v>0</v>
      </c>
      <c r="FM41" s="745">
        <f t="shared" si="155"/>
        <v>0</v>
      </c>
      <c r="FN41" s="745">
        <f t="shared" si="155"/>
        <v>0</v>
      </c>
      <c r="FO41" s="745">
        <f t="shared" si="155"/>
        <v>0</v>
      </c>
      <c r="FP41" s="745">
        <f t="shared" si="155"/>
        <v>0</v>
      </c>
      <c r="FQ41" s="745">
        <f t="shared" si="155"/>
        <v>0</v>
      </c>
      <c r="FR41" s="745">
        <f t="shared" si="155"/>
        <v>0</v>
      </c>
      <c r="FS41" s="745">
        <f t="shared" si="155"/>
        <v>0</v>
      </c>
      <c r="FT41" s="745">
        <f t="shared" si="155"/>
        <v>0</v>
      </c>
      <c r="FU41" s="745">
        <f t="shared" si="155"/>
        <v>0</v>
      </c>
      <c r="FV41" s="745">
        <f t="shared" si="155"/>
        <v>0</v>
      </c>
      <c r="FW41" s="745">
        <f t="shared" si="155"/>
        <v>0</v>
      </c>
      <c r="FX41" s="745">
        <f t="shared" si="155"/>
        <v>0</v>
      </c>
      <c r="FY41" s="745">
        <f t="shared" si="155"/>
        <v>0</v>
      </c>
      <c r="FZ41" s="745">
        <f t="shared" si="155"/>
        <v>0</v>
      </c>
      <c r="GA41" s="745">
        <f t="shared" si="155"/>
        <v>0</v>
      </c>
      <c r="GB41" s="745">
        <f t="shared" si="155"/>
        <v>0</v>
      </c>
      <c r="GC41" s="745">
        <f t="shared" si="155"/>
        <v>0</v>
      </c>
      <c r="GD41" s="745">
        <f t="shared" si="155"/>
        <v>0</v>
      </c>
      <c r="GE41" s="745">
        <f t="shared" si="155"/>
        <v>0</v>
      </c>
      <c r="GF41" s="745">
        <f t="shared" si="155"/>
        <v>0</v>
      </c>
      <c r="GG41" s="745">
        <f t="shared" si="155"/>
        <v>0</v>
      </c>
      <c r="GH41" s="745">
        <f t="shared" si="155"/>
        <v>0</v>
      </c>
      <c r="GI41" s="745">
        <f t="shared" ref="GI41:HG41" si="156">IF(GI$11&gt;=DESIGN_LIFE,GH41,IF(AND(GI$11&gt;0,$CK41&lt;&gt;0),IF(INT((GI$11)/(DESIGN_LIFE/$CK41))=((GI$11)/(DESIGN_LIFE/$CK41)),$CM41+GH41,GH41),GH41))</f>
        <v>0</v>
      </c>
      <c r="GJ41" s="745">
        <f t="shared" si="156"/>
        <v>0</v>
      </c>
      <c r="GK41" s="745">
        <f t="shared" si="156"/>
        <v>0</v>
      </c>
      <c r="GL41" s="745">
        <f t="shared" si="156"/>
        <v>0</v>
      </c>
      <c r="GM41" s="745">
        <f t="shared" si="156"/>
        <v>0</v>
      </c>
      <c r="GN41" s="745">
        <f t="shared" si="156"/>
        <v>0</v>
      </c>
      <c r="GO41" s="745">
        <f t="shared" si="156"/>
        <v>0</v>
      </c>
      <c r="GP41" s="745">
        <f t="shared" si="156"/>
        <v>0</v>
      </c>
      <c r="GQ41" s="745">
        <f t="shared" si="156"/>
        <v>0</v>
      </c>
      <c r="GR41" s="745">
        <f t="shared" si="156"/>
        <v>0</v>
      </c>
      <c r="GS41" s="745">
        <f t="shared" si="156"/>
        <v>0</v>
      </c>
      <c r="GT41" s="745">
        <f t="shared" si="156"/>
        <v>0</v>
      </c>
      <c r="GU41" s="745">
        <f t="shared" si="156"/>
        <v>0</v>
      </c>
      <c r="GV41" s="745">
        <f t="shared" si="156"/>
        <v>0</v>
      </c>
      <c r="GW41" s="745">
        <f t="shared" si="156"/>
        <v>0</v>
      </c>
      <c r="GX41" s="745">
        <f t="shared" si="156"/>
        <v>0</v>
      </c>
      <c r="GY41" s="745">
        <f t="shared" si="156"/>
        <v>0</v>
      </c>
      <c r="GZ41" s="745">
        <f t="shared" si="156"/>
        <v>0</v>
      </c>
      <c r="HA41" s="745">
        <f t="shared" si="156"/>
        <v>0</v>
      </c>
      <c r="HB41" s="745">
        <f t="shared" si="156"/>
        <v>0</v>
      </c>
      <c r="HC41" s="745">
        <f t="shared" si="156"/>
        <v>0</v>
      </c>
      <c r="HD41" s="745">
        <f t="shared" si="156"/>
        <v>0</v>
      </c>
      <c r="HE41" s="745">
        <f t="shared" si="156"/>
        <v>0</v>
      </c>
      <c r="HF41" s="745">
        <f t="shared" si="156"/>
        <v>0</v>
      </c>
      <c r="HG41" s="745">
        <f t="shared" si="156"/>
        <v>0</v>
      </c>
      <c r="HH41" s="185"/>
      <c r="HI41" s="185"/>
    </row>
    <row r="42" spans="1:217" ht="20.100000000000001" customHeight="1">
      <c r="A42" s="520" t="str">
        <f t="shared" si="10"/>
        <v>LST_STR_ELEMENT</v>
      </c>
      <c r="B42" s="629"/>
      <c r="C42" s="628"/>
      <c r="D42" s="626"/>
      <c r="E42" s="627"/>
      <c r="F42" s="626"/>
      <c r="G42" s="350" t="e">
        <f>IF(TYPOLOGY = "Bridge", _xlfn.XLOOKUP($E42, BRIDGE_STR_ELEMENT, 'MATERIAL DATA'!$R$36:$R$74,,), _xlfn.XLOOKUP($BL42, 'LIFECYCLE MATERIAL DATA'!$A$5:$A$104, 'LIFECYCLE MATERIAL DATA'!$Q$5:$Q$104,,))</f>
        <v>#N/A</v>
      </c>
      <c r="H42" s="630"/>
      <c r="I42" s="631"/>
      <c r="J42" s="737"/>
      <c r="K42" s="626"/>
      <c r="L42" s="632"/>
      <c r="M42" s="358"/>
      <c r="N42" s="156">
        <f t="shared" si="38"/>
        <v>0</v>
      </c>
      <c r="O42" s="157" t="str">
        <f t="shared" si="26"/>
        <v/>
      </c>
      <c r="P42" s="158" t="str">
        <f t="shared" si="27"/>
        <v/>
      </c>
      <c r="Q42" s="158" t="str" cm="1">
        <f t="array" ref="Q42">IFERROR(_xlfn.IFS(AND($I42 = "Yes", $J42 =1),(($BX42+$BU42)/($J42) + ($BY42+$BR42 +$BZ42)),AND($I42 = "Yes", $J42 &gt;1), (($BX42+$BU42)/($J42) + ($BY42*2 +$BZ42)) ), "")</f>
        <v/>
      </c>
      <c r="R42" s="158" t="str">
        <f t="shared" si="11"/>
        <v/>
      </c>
      <c r="S42" s="159">
        <f t="shared" si="28"/>
        <v>0</v>
      </c>
      <c r="T42" s="159" t="str">
        <f t="shared" si="12"/>
        <v/>
      </c>
      <c r="U42" s="158" t="str">
        <f t="shared" si="39"/>
        <v/>
      </c>
      <c r="V42" s="396" t="str">
        <f t="shared" si="29"/>
        <v/>
      </c>
      <c r="W42" s="156" t="str">
        <f>IFERROR(IF($I42="Yes","",$CD42*($CI42+1)),"")</f>
        <v/>
      </c>
      <c r="X42" s="160">
        <f t="shared" si="14"/>
        <v>0</v>
      </c>
      <c r="Y42" s="274" t="s">
        <v>415</v>
      </c>
      <c r="Z42" s="745" t="str">
        <f>'MATERIAL DATA'!$Q66</f>
        <v>4.6.3 Ballast</v>
      </c>
      <c r="AA42" s="768">
        <f t="shared" si="140"/>
        <v>0</v>
      </c>
      <c r="AB42" s="745"/>
      <c r="AC42" s="745"/>
      <c r="AD42" s="745"/>
      <c r="AE42" s="745"/>
      <c r="AF42" s="745"/>
      <c r="AG42" s="745"/>
      <c r="AH42" s="749" t="s">
        <v>409</v>
      </c>
      <c r="AI42" s="749" t="s">
        <v>408</v>
      </c>
      <c r="AJ42" s="745"/>
      <c r="AK42" s="745"/>
      <c r="AL42" s="749" t="s">
        <v>414</v>
      </c>
      <c r="AM42" s="745"/>
      <c r="AN42" s="745"/>
      <c r="AO42" s="745"/>
      <c r="AP42" s="745"/>
      <c r="AQ42" s="745"/>
      <c r="AR42" s="745"/>
      <c r="AS42" s="745"/>
      <c r="AT42" s="745"/>
      <c r="AU42" s="185" t="s">
        <v>802</v>
      </c>
      <c r="AV42" s="745" t="s">
        <v>727</v>
      </c>
      <c r="AW42" s="749" t="s">
        <v>726</v>
      </c>
      <c r="AX42" s="745"/>
      <c r="AY42" s="745" t="s">
        <v>803</v>
      </c>
      <c r="AZ42" s="745" t="s">
        <v>727</v>
      </c>
      <c r="BA42" s="749" t="s">
        <v>726</v>
      </c>
      <c r="BB42" s="745"/>
      <c r="BC42" s="745" t="s">
        <v>410</v>
      </c>
      <c r="BD42" s="185" t="s">
        <v>863</v>
      </c>
      <c r="BE42" s="745" t="s">
        <v>857</v>
      </c>
      <c r="BF42" s="749" t="s">
        <v>864</v>
      </c>
      <c r="BG42" s="745"/>
      <c r="BH42" s="745"/>
      <c r="BI42" s="375"/>
      <c r="BJ42" s="745"/>
      <c r="BK42" s="209" t="str">
        <f>IF(B42="Concrete","C_",IF(B42="Steel","S_",IF(B42="Timber","T_",IF(B42="Other","O_",IF(B42="Custom_EPD","E_",IF(B42="_","ER","ER"))))))</f>
        <v>ER</v>
      </c>
      <c r="BL42" s="209" t="str">
        <f>CONCATENATE(B42," - ",C42," - ", D42)</f>
        <v xml:space="preserve"> -  - </v>
      </c>
      <c r="BM42" s="745" t="str" cm="1">
        <f t="array" ref="BM42">_xlfn.IFS(OR(AND(TYPOLOGY &lt;&gt; "Bridge", B42="concrete",D42&lt;&gt;"Reinforced - 150mm hollow core slab"),C42="Concrete_EPD",),"Reinforcement",(OR(AND(TYPOLOGY="Bridge",B42="concrete",D42&lt;&gt;"Reinforced - 150mm hollow core slab"),C42="Concrete_EPD",)),"Bridge_Reinforcement",TRUE, "No_Reinforcement")</f>
        <v>No_Reinforcement</v>
      </c>
      <c r="BN42" s="186" t="e">
        <f>_xlfn.XLOOKUP($BL42,'LIFECYCLE MATERIAL DATA'!$A$5:$A$104,'LIFECYCLE MATERIAL DATA'!$D$5:$D$104,)</f>
        <v>#N/A</v>
      </c>
      <c r="BO42" s="186">
        <f>IFERROR(IF(M42&lt;&gt;0,_xlfn.XLOOKUP(M42,'Custom Data'!S16:S45,'Custom Data'!T16:T45,,-1),0),0)</f>
        <v>0</v>
      </c>
      <c r="BP42" s="186">
        <f t="shared" si="16"/>
        <v>0</v>
      </c>
      <c r="BQ42" s="846" t="str">
        <f>IF(K42="VOLUME [m3]", 1000*$L42*$BN42, IF(AND(K42="MASS [kg]",ISNUMBER(BN42)), $L42,"ER"))</f>
        <v>ER</v>
      </c>
      <c r="BR42" s="745" t="str">
        <f>IFERROR(_xlfn.XLOOKUP($BL42,'LIFECYCLE MATERIAL DATA'!$A$5:$A$104,'LIFECYCLE MATERIAL DATA'!$I$5:$I$104,,)*($BQ42/1000)+_xlfn.XLOOKUP('Project Info'!$C$15,'LIFECYCLE MATERIAL DATA'!$A$5:$A$104,'LIFECYCLE MATERIAL DATA'!$I$5:$I$104,,)*($BP42/1000),"")</f>
        <v/>
      </c>
      <c r="BS42" s="745" t="str">
        <f>IFERROR(_xlfn.XLOOKUP($BL42,'LIFECYCLE MATERIAL DATA'!$A$5:$A$104, 'LIFECYCLE MATERIAL DATA'!$J$5:$J$104,,)*($BQ42/1000)+_xlfn.XLOOKUP('Project Info'!$C$15,'LIFECYCLE MATERIAL DATA'!$A$5:$A$104,'LIFECYCLE MATERIAL DATA'!$J$5:$J$104,,)*($BP42/1000),"")</f>
        <v/>
      </c>
      <c r="BT42" s="745" t="str">
        <f>IFERROR(_xlfn.XLOOKUP($BL42,'LIFECYCLE MATERIAL DATA'!$A$5:$A$104, 'LIFECYCLE MATERIAL DATA'!$K$5:$K$104,,)*($BQ42/1000),"")</f>
        <v/>
      </c>
      <c r="BU42" s="185" t="str">
        <f>IFERROR(_xlfn.XLOOKUP($BL42,'LIFECYCLE MATERIAL DATA'!$A$5:$A$104,'LIFECYCLE MATERIAL DATA'!$L$5:$L$104,,)*($BQ42/1000)+_xlfn.XLOOKUP('Project Info'!$C$15,'LIFECYCLE MATERIAL DATA'!$A$5:$A$104,'LIFECYCLE MATERIAL DATA'!$L$5:$L$104,,)*($BP42/1000),"")</f>
        <v/>
      </c>
      <c r="BV42" s="745" t="str">
        <f t="shared" si="31"/>
        <v/>
      </c>
      <c r="BW42" s="745" t="str">
        <f>IF($K42='MATERIAL DATA'!$O$5,$L42, IF($K42='MATERIAL DATA'!$O$6,$L42/(1000*'Scheme 1'!$BN42),""))</f>
        <v/>
      </c>
      <c r="BX42" s="745" t="str">
        <f>IFERROR(((_xlfn.XLOOKUP($BL42,'LIFECYCLE MATERIAL DATA'!$A$5:$A$104,'LIFECYCLE MATERIAL DATA'!$F$5:$F$104,,))*$BQ42/1000+_xlfn.XLOOKUP('Project Info'!$C$15,'LIFECYCLE MATERIAL DATA'!$A$5:$A$104,'LIFECYCLE MATERIAL DATA'!$F$5:$F$104,,)*$BP42/1000),"")</f>
        <v/>
      </c>
      <c r="BY42" s="771" t="str">
        <f>IFERROR((_xlfn.XLOOKUP($BL42,'LIFECYCLE MATERIAL DATA'!$A$5:$A$104,'LIFECYCLE MATERIAL DATA'!$G$5:$G$104,,)*$BQ42/1000++_xlfn.XLOOKUP('Project Info'!$C$15,'LIFECYCLE MATERIAL DATA'!$A$5:$A$104,'LIFECYCLE MATERIAL DATA'!$G$5:$G$104,,)*$BP42/1000),"")</f>
        <v/>
      </c>
      <c r="BZ42" s="745" t="str">
        <f>IFERROR(_xlfn.XLOOKUP('Scheme 1'!$BL42,'LIFECYCLE MATERIAL DATA'!$A$5:$A$104,'LIFECYCLE MATERIAL DATA'!$H$5:$H$104,,)*SUM($BX42+$BY42+$CB42+$CC42), "")</f>
        <v/>
      </c>
      <c r="CA42" s="185"/>
      <c r="CB42" s="743" t="str">
        <f>IFERROR((_xlfn.XLOOKUP($BL42,'LIFECYCLE MATERIAL DATA'!$A$5:$A$104, 'LIFECYCLE MATERIAL DATA'!$M$5:$M$104)*$BQ42/1000++_xlfn.XLOOKUP('Project Info'!$C$15,'LIFECYCLE MATERIAL DATA'!$A$5:$A$104,'LIFECYCLE MATERIAL DATA'!$M$5:$M$104)*$BP42/1000),"")</f>
        <v/>
      </c>
      <c r="CC42" s="745">
        <f>IFERROR(IF(OR($B42="Timber",$C42="Timber_EPD", $C42="Bamboo"),_xlfn.XLOOKUP($BL42,'LIFECYCLE MATERIAL DATA Master'!$A$5:$A$104,'LIFECYCLE MATERIAL DATA Master'!$E$5:$E$104,,)*$BQ42,0),"")/1000</f>
        <v>0</v>
      </c>
      <c r="CD42" s="185" t="str">
        <f>IFERROR((_xlfn.XLOOKUP($BL42,'LIFECYCLE MATERIAL DATA'!$A$5:$A$104,'LIFECYCLE MATERIAL DATA'!$N$5:$N$104,,)*$BQ42/1000++_xlfn.XLOOKUP('Project Info'!$C$15,'LIFECYCLE MATERIAL DATA'!$A$5:$A$104,'LIFECYCLE MATERIAL DATA'!$N$5:$N$104,,)*$BP42/1000),"")</f>
        <v/>
      </c>
      <c r="CE42" s="209"/>
      <c r="CF42" s="209"/>
      <c r="CG42" s="209"/>
      <c r="CH42" s="772">
        <f>IFERROR(1+_xlfn.XLOOKUP($BL42,'LIFECYCLE MATERIAL DATA'!$A$5:$A$104,'LIFECYCLE MATERIAL DATA'!$H$5:$H$104,,),0)</f>
        <v>0</v>
      </c>
      <c r="CI42" s="765">
        <f t="shared" si="18"/>
        <v>0</v>
      </c>
      <c r="CJ42" s="773">
        <f t="shared" si="19"/>
        <v>0</v>
      </c>
      <c r="CK42" s="774">
        <f t="shared" si="20"/>
        <v>0</v>
      </c>
      <c r="CL42" s="767">
        <f t="shared" si="32"/>
        <v>0</v>
      </c>
      <c r="CM42" s="775">
        <f t="shared" si="33"/>
        <v>0</v>
      </c>
      <c r="CN42" s="769">
        <v>0</v>
      </c>
      <c r="CO42" s="745">
        <f t="shared" si="21"/>
        <v>0</v>
      </c>
      <c r="CP42" s="745">
        <f t="shared" si="21"/>
        <v>0</v>
      </c>
      <c r="CQ42" s="745">
        <f t="shared" ref="CQ42:DV42" si="157">IF(CQ$11&gt;=DESIGN_LIFE,CP42,IF(AND(CQ$11&gt;0,$CK42&lt;&gt;0),IF(INT((CQ$11)/(DESIGN_LIFE/$CK42))=((CQ$11)/(DESIGN_LIFE/$CK42)),$CM42+CP42,CP42),CP42))</f>
        <v>0</v>
      </c>
      <c r="CR42" s="745">
        <f t="shared" si="157"/>
        <v>0</v>
      </c>
      <c r="CS42" s="745">
        <f t="shared" si="157"/>
        <v>0</v>
      </c>
      <c r="CT42" s="745">
        <f t="shared" si="157"/>
        <v>0</v>
      </c>
      <c r="CU42" s="745">
        <f t="shared" si="157"/>
        <v>0</v>
      </c>
      <c r="CV42" s="745">
        <f t="shared" si="157"/>
        <v>0</v>
      </c>
      <c r="CW42" s="745">
        <f t="shared" si="157"/>
        <v>0</v>
      </c>
      <c r="CX42" s="745">
        <f t="shared" si="157"/>
        <v>0</v>
      </c>
      <c r="CY42" s="745">
        <f t="shared" si="157"/>
        <v>0</v>
      </c>
      <c r="CZ42" s="745">
        <f t="shared" si="157"/>
        <v>0</v>
      </c>
      <c r="DA42" s="745">
        <f t="shared" si="157"/>
        <v>0</v>
      </c>
      <c r="DB42" s="745">
        <f t="shared" si="157"/>
        <v>0</v>
      </c>
      <c r="DC42" s="745">
        <f t="shared" si="157"/>
        <v>0</v>
      </c>
      <c r="DD42" s="745">
        <f t="shared" si="157"/>
        <v>0</v>
      </c>
      <c r="DE42" s="745">
        <f t="shared" si="157"/>
        <v>0</v>
      </c>
      <c r="DF42" s="745">
        <f t="shared" si="157"/>
        <v>0</v>
      </c>
      <c r="DG42" s="745">
        <f t="shared" si="157"/>
        <v>0</v>
      </c>
      <c r="DH42" s="745">
        <f t="shared" si="157"/>
        <v>0</v>
      </c>
      <c r="DI42" s="745">
        <f t="shared" si="157"/>
        <v>0</v>
      </c>
      <c r="DJ42" s="745">
        <f t="shared" si="157"/>
        <v>0</v>
      </c>
      <c r="DK42" s="745">
        <f t="shared" si="157"/>
        <v>0</v>
      </c>
      <c r="DL42" s="745">
        <f t="shared" si="157"/>
        <v>0</v>
      </c>
      <c r="DM42" s="745">
        <f t="shared" si="157"/>
        <v>0</v>
      </c>
      <c r="DN42" s="745">
        <f t="shared" si="157"/>
        <v>0</v>
      </c>
      <c r="DO42" s="745">
        <f t="shared" si="157"/>
        <v>0</v>
      </c>
      <c r="DP42" s="745">
        <f t="shared" si="157"/>
        <v>0</v>
      </c>
      <c r="DQ42" s="745">
        <f t="shared" si="157"/>
        <v>0</v>
      </c>
      <c r="DR42" s="745">
        <f t="shared" si="157"/>
        <v>0</v>
      </c>
      <c r="DS42" s="745">
        <f t="shared" si="157"/>
        <v>0</v>
      </c>
      <c r="DT42" s="745">
        <f t="shared" si="157"/>
        <v>0</v>
      </c>
      <c r="DU42" s="745">
        <f t="shared" si="157"/>
        <v>0</v>
      </c>
      <c r="DV42" s="745">
        <f t="shared" si="157"/>
        <v>0</v>
      </c>
      <c r="DW42" s="745">
        <f t="shared" ref="DW42:FB42" si="158">IF(DW$11&gt;=DESIGN_LIFE,DV42,IF(AND(DW$11&gt;0,$CK42&lt;&gt;0),IF(INT((DW$11)/(DESIGN_LIFE/$CK42))=((DW$11)/(DESIGN_LIFE/$CK42)),$CM42+DV42,DV42),DV42))</f>
        <v>0</v>
      </c>
      <c r="DX42" s="745">
        <f t="shared" si="158"/>
        <v>0</v>
      </c>
      <c r="DY42" s="745">
        <f t="shared" si="158"/>
        <v>0</v>
      </c>
      <c r="DZ42" s="745">
        <f t="shared" si="158"/>
        <v>0</v>
      </c>
      <c r="EA42" s="745">
        <f t="shared" si="158"/>
        <v>0</v>
      </c>
      <c r="EB42" s="745">
        <f t="shared" si="158"/>
        <v>0</v>
      </c>
      <c r="EC42" s="745">
        <f t="shared" si="158"/>
        <v>0</v>
      </c>
      <c r="ED42" s="745">
        <f t="shared" si="158"/>
        <v>0</v>
      </c>
      <c r="EE42" s="745">
        <f t="shared" si="158"/>
        <v>0</v>
      </c>
      <c r="EF42" s="745">
        <f t="shared" si="158"/>
        <v>0</v>
      </c>
      <c r="EG42" s="745">
        <f t="shared" si="158"/>
        <v>0</v>
      </c>
      <c r="EH42" s="745">
        <f t="shared" si="158"/>
        <v>0</v>
      </c>
      <c r="EI42" s="745">
        <f t="shared" si="158"/>
        <v>0</v>
      </c>
      <c r="EJ42" s="745">
        <f t="shared" si="158"/>
        <v>0</v>
      </c>
      <c r="EK42" s="745">
        <f t="shared" si="158"/>
        <v>0</v>
      </c>
      <c r="EL42" s="745">
        <f t="shared" si="158"/>
        <v>0</v>
      </c>
      <c r="EM42" s="745">
        <f t="shared" si="158"/>
        <v>0</v>
      </c>
      <c r="EN42" s="745">
        <f t="shared" si="158"/>
        <v>0</v>
      </c>
      <c r="EO42" s="745">
        <f t="shared" si="158"/>
        <v>0</v>
      </c>
      <c r="EP42" s="745">
        <f t="shared" si="158"/>
        <v>0</v>
      </c>
      <c r="EQ42" s="745">
        <f t="shared" si="158"/>
        <v>0</v>
      </c>
      <c r="ER42" s="745">
        <f t="shared" si="158"/>
        <v>0</v>
      </c>
      <c r="ES42" s="745">
        <f t="shared" si="158"/>
        <v>0</v>
      </c>
      <c r="ET42" s="745">
        <f t="shared" si="158"/>
        <v>0</v>
      </c>
      <c r="EU42" s="745">
        <f t="shared" si="158"/>
        <v>0</v>
      </c>
      <c r="EV42" s="745">
        <f t="shared" si="158"/>
        <v>0</v>
      </c>
      <c r="EW42" s="745">
        <f t="shared" si="158"/>
        <v>0</v>
      </c>
      <c r="EX42" s="745">
        <f t="shared" si="158"/>
        <v>0</v>
      </c>
      <c r="EY42" s="745">
        <f t="shared" si="158"/>
        <v>0</v>
      </c>
      <c r="EZ42" s="745">
        <f t="shared" si="158"/>
        <v>0</v>
      </c>
      <c r="FA42" s="745">
        <f t="shared" si="158"/>
        <v>0</v>
      </c>
      <c r="FB42" s="745">
        <f t="shared" si="158"/>
        <v>0</v>
      </c>
      <c r="FC42" s="745">
        <f t="shared" ref="FC42:GH42" si="159">IF(FC$11&gt;=DESIGN_LIFE,FB42,IF(AND(FC$11&gt;0,$CK42&lt;&gt;0),IF(INT((FC$11)/(DESIGN_LIFE/$CK42))=((FC$11)/(DESIGN_LIFE/$CK42)),$CM42+FB42,FB42),FB42))</f>
        <v>0</v>
      </c>
      <c r="FD42" s="745">
        <f t="shared" si="159"/>
        <v>0</v>
      </c>
      <c r="FE42" s="745">
        <f t="shared" si="159"/>
        <v>0</v>
      </c>
      <c r="FF42" s="745">
        <f t="shared" si="159"/>
        <v>0</v>
      </c>
      <c r="FG42" s="745">
        <f t="shared" si="159"/>
        <v>0</v>
      </c>
      <c r="FH42" s="745">
        <f t="shared" si="159"/>
        <v>0</v>
      </c>
      <c r="FI42" s="745">
        <f t="shared" si="159"/>
        <v>0</v>
      </c>
      <c r="FJ42" s="745">
        <f t="shared" si="159"/>
        <v>0</v>
      </c>
      <c r="FK42" s="745">
        <f t="shared" si="159"/>
        <v>0</v>
      </c>
      <c r="FL42" s="745">
        <f t="shared" si="159"/>
        <v>0</v>
      </c>
      <c r="FM42" s="745">
        <f t="shared" si="159"/>
        <v>0</v>
      </c>
      <c r="FN42" s="745">
        <f t="shared" si="159"/>
        <v>0</v>
      </c>
      <c r="FO42" s="745">
        <f t="shared" si="159"/>
        <v>0</v>
      </c>
      <c r="FP42" s="745">
        <f t="shared" si="159"/>
        <v>0</v>
      </c>
      <c r="FQ42" s="745">
        <f t="shared" si="159"/>
        <v>0</v>
      </c>
      <c r="FR42" s="745">
        <f t="shared" si="159"/>
        <v>0</v>
      </c>
      <c r="FS42" s="745">
        <f t="shared" si="159"/>
        <v>0</v>
      </c>
      <c r="FT42" s="745">
        <f t="shared" si="159"/>
        <v>0</v>
      </c>
      <c r="FU42" s="745">
        <f t="shared" si="159"/>
        <v>0</v>
      </c>
      <c r="FV42" s="745">
        <f t="shared" si="159"/>
        <v>0</v>
      </c>
      <c r="FW42" s="745">
        <f t="shared" si="159"/>
        <v>0</v>
      </c>
      <c r="FX42" s="745">
        <f t="shared" si="159"/>
        <v>0</v>
      </c>
      <c r="FY42" s="745">
        <f t="shared" si="159"/>
        <v>0</v>
      </c>
      <c r="FZ42" s="745">
        <f t="shared" si="159"/>
        <v>0</v>
      </c>
      <c r="GA42" s="745">
        <f t="shared" si="159"/>
        <v>0</v>
      </c>
      <c r="GB42" s="745">
        <f t="shared" si="159"/>
        <v>0</v>
      </c>
      <c r="GC42" s="745">
        <f t="shared" si="159"/>
        <v>0</v>
      </c>
      <c r="GD42" s="745">
        <f t="shared" si="159"/>
        <v>0</v>
      </c>
      <c r="GE42" s="745">
        <f t="shared" si="159"/>
        <v>0</v>
      </c>
      <c r="GF42" s="745">
        <f t="shared" si="159"/>
        <v>0</v>
      </c>
      <c r="GG42" s="745">
        <f t="shared" si="159"/>
        <v>0</v>
      </c>
      <c r="GH42" s="745">
        <f t="shared" si="159"/>
        <v>0</v>
      </c>
      <c r="GI42" s="745">
        <f t="shared" ref="GI42:HG42" si="160">IF(GI$11&gt;=DESIGN_LIFE,GH42,IF(AND(GI$11&gt;0,$CK42&lt;&gt;0),IF(INT((GI$11)/(DESIGN_LIFE/$CK42))=((GI$11)/(DESIGN_LIFE/$CK42)),$CM42+GH42,GH42),GH42))</f>
        <v>0</v>
      </c>
      <c r="GJ42" s="745">
        <f t="shared" si="160"/>
        <v>0</v>
      </c>
      <c r="GK42" s="745">
        <f t="shared" si="160"/>
        <v>0</v>
      </c>
      <c r="GL42" s="745">
        <f t="shared" si="160"/>
        <v>0</v>
      </c>
      <c r="GM42" s="745">
        <f t="shared" si="160"/>
        <v>0</v>
      </c>
      <c r="GN42" s="745">
        <f t="shared" si="160"/>
        <v>0</v>
      </c>
      <c r="GO42" s="745">
        <f t="shared" si="160"/>
        <v>0</v>
      </c>
      <c r="GP42" s="745">
        <f t="shared" si="160"/>
        <v>0</v>
      </c>
      <c r="GQ42" s="745">
        <f t="shared" si="160"/>
        <v>0</v>
      </c>
      <c r="GR42" s="745">
        <f t="shared" si="160"/>
        <v>0</v>
      </c>
      <c r="GS42" s="745">
        <f t="shared" si="160"/>
        <v>0</v>
      </c>
      <c r="GT42" s="745">
        <f t="shared" si="160"/>
        <v>0</v>
      </c>
      <c r="GU42" s="745">
        <f t="shared" si="160"/>
        <v>0</v>
      </c>
      <c r="GV42" s="745">
        <f t="shared" si="160"/>
        <v>0</v>
      </c>
      <c r="GW42" s="745">
        <f t="shared" si="160"/>
        <v>0</v>
      </c>
      <c r="GX42" s="745">
        <f t="shared" si="160"/>
        <v>0</v>
      </c>
      <c r="GY42" s="745">
        <f t="shared" si="160"/>
        <v>0</v>
      </c>
      <c r="GZ42" s="745">
        <f t="shared" si="160"/>
        <v>0</v>
      </c>
      <c r="HA42" s="745">
        <f t="shared" si="160"/>
        <v>0</v>
      </c>
      <c r="HB42" s="745">
        <f t="shared" si="160"/>
        <v>0</v>
      </c>
      <c r="HC42" s="745">
        <f t="shared" si="160"/>
        <v>0</v>
      </c>
      <c r="HD42" s="745">
        <f t="shared" si="160"/>
        <v>0</v>
      </c>
      <c r="HE42" s="745">
        <f t="shared" si="160"/>
        <v>0</v>
      </c>
      <c r="HF42" s="745">
        <f t="shared" si="160"/>
        <v>0</v>
      </c>
      <c r="HG42" s="745">
        <f t="shared" si="160"/>
        <v>0</v>
      </c>
      <c r="HH42" s="185"/>
      <c r="HI42" s="745"/>
    </row>
    <row r="43" spans="1:217" ht="20.100000000000001" customHeight="1">
      <c r="A43" s="520" t="str">
        <f t="shared" si="10"/>
        <v>LST_STR_ELEMENT</v>
      </c>
      <c r="B43" s="629"/>
      <c r="C43" s="628"/>
      <c r="D43" s="626"/>
      <c r="E43" s="627"/>
      <c r="F43" s="626"/>
      <c r="G43" s="350" t="e">
        <f>IF(TYPOLOGY = "Bridge", _xlfn.XLOOKUP($E43, BRIDGE_STR_ELEMENT, 'MATERIAL DATA'!$R$36:$R$74,,), _xlfn.XLOOKUP($BL43, 'LIFECYCLE MATERIAL DATA'!$A$5:$A$104, 'LIFECYCLE MATERIAL DATA'!$Q$5:$Q$104,,))</f>
        <v>#N/A</v>
      </c>
      <c r="H43" s="843"/>
      <c r="I43" s="631"/>
      <c r="J43" s="737"/>
      <c r="K43" s="626"/>
      <c r="L43" s="632"/>
      <c r="M43" s="358"/>
      <c r="N43" s="156">
        <f t="shared" si="38"/>
        <v>0</v>
      </c>
      <c r="O43" s="157" t="str">
        <f t="shared" si="26"/>
        <v/>
      </c>
      <c r="P43" s="158" t="str">
        <f t="shared" si="27"/>
        <v/>
      </c>
      <c r="Q43" s="158" t="str" cm="1">
        <f t="array" ref="Q43">IFERROR(_xlfn.IFS(AND($I43 = "Yes", $J43 =1),(($BX43+$BU43)/($J43) + ($BY43+$BR43 +$BZ43)),AND($I43 = "Yes", $J43 &gt;1), (($BX43+$BU43)/($J43) + ($BY43*2 +$BZ43)) ), "")</f>
        <v/>
      </c>
      <c r="R43" s="158" t="str">
        <f t="shared" si="11"/>
        <v/>
      </c>
      <c r="S43" s="159">
        <f t="shared" si="28"/>
        <v>0</v>
      </c>
      <c r="T43" s="159" t="str">
        <f t="shared" si="12"/>
        <v/>
      </c>
      <c r="U43" s="586" t="str">
        <f t="shared" si="39"/>
        <v/>
      </c>
      <c r="V43" s="396" t="str">
        <f t="shared" si="29"/>
        <v/>
      </c>
      <c r="W43" s="156" t="str">
        <f>IFERROR(IF($I43="Yes","",$CD43*($CI43+1)),"")</f>
        <v/>
      </c>
      <c r="X43" s="160">
        <f t="shared" si="14"/>
        <v>0</v>
      </c>
      <c r="Y43" s="274" t="s">
        <v>415</v>
      </c>
      <c r="Z43" s="745" t="str">
        <f>'MATERIAL DATA'!$Q67</f>
        <v>4.7.1 Drainage</v>
      </c>
      <c r="AA43" s="768">
        <f t="shared" si="140"/>
        <v>0</v>
      </c>
      <c r="AB43" s="185"/>
      <c r="AC43" s="745"/>
      <c r="AD43" s="745"/>
      <c r="AE43" s="745"/>
      <c r="AF43" s="745"/>
      <c r="AG43" s="745" t="s">
        <v>233</v>
      </c>
      <c r="AH43" s="779">
        <f>AU51*SUM(GIA_RN)/$AI$43</f>
        <v>0</v>
      </c>
      <c r="AI43" s="185">
        <v>1100</v>
      </c>
      <c r="AJ43" s="745"/>
      <c r="AK43" s="745"/>
      <c r="AL43" s="798" t="str">
        <f>_xlfn.CONCAT('Scheme 1'!$F$3:$K$3, IF(TYPOLOGY = "Bridge", " - Bridge", " -"), " Element emission breakdown 
[tCO2e]")</f>
        <v>Scheme 1 - Element emission breakdown 
[tCO2e]</v>
      </c>
      <c r="AM43" s="745"/>
      <c r="AN43" s="745"/>
      <c r="AO43" s="745"/>
      <c r="AP43" s="745"/>
      <c r="AQ43" s="745"/>
      <c r="AR43" s="745"/>
      <c r="AS43" s="745"/>
      <c r="AT43" s="745"/>
      <c r="AU43" s="745" t="s">
        <v>5</v>
      </c>
      <c r="AV43" s="745">
        <f>AI7*K8</f>
        <v>0</v>
      </c>
      <c r="AW43" s="756">
        <f>AV43+AI7</f>
        <v>0</v>
      </c>
      <c r="AX43" s="745"/>
      <c r="AY43" s="745" t="s">
        <v>398</v>
      </c>
      <c r="AZ43" s="745">
        <f ca="1">AI14*K8</f>
        <v>0</v>
      </c>
      <c r="BA43" s="785">
        <f ca="1">AZ43+AI14</f>
        <v>0</v>
      </c>
      <c r="BB43" s="745"/>
      <c r="BC43" s="745" t="s">
        <v>307</v>
      </c>
      <c r="BD43" s="185">
        <f>SUMIF($B$12:$B$45,"Timber",$O$12:$O45)+SUMIF($C$12:$C$45,"Timber_EPD",$O$12:$O45)</f>
        <v>0</v>
      </c>
      <c r="BE43" s="745">
        <f>BD43*K8</f>
        <v>0</v>
      </c>
      <c r="BF43" s="749">
        <f t="shared" ref="BF43:BF51" si="161">BD43+BE43</f>
        <v>0</v>
      </c>
      <c r="BG43" s="745"/>
      <c r="BH43" s="745"/>
      <c r="BI43" s="375"/>
      <c r="BJ43" s="745"/>
      <c r="BK43" s="209" t="str">
        <f>IF(B43="Concrete","C_",IF(B43="Steel","S_",IF(B43="Timber","T_",IF(B43="Other","O_",IF(B43="Custom_EPD","E_",IF(B43="_","ER","ER"))))))</f>
        <v>ER</v>
      </c>
      <c r="BL43" s="209" t="str">
        <f>CONCATENATE(B43," - ",C43," - ", D43)</f>
        <v xml:space="preserve"> -  - </v>
      </c>
      <c r="BM43" s="745" t="str" cm="1">
        <f t="array" ref="BM43">_xlfn.IFS(OR(AND(TYPOLOGY &lt;&gt; "Bridge", B43="concrete",D43&lt;&gt;"Reinforced - 150mm hollow core slab"),C43="Concrete_EPD",),"Reinforcement",(OR(AND(TYPOLOGY="Bridge",B43="concrete",D43&lt;&gt;"Reinforced - 150mm hollow core slab"),C43="Concrete_EPD",)),"Bridge_Reinforcement",TRUE, "No_Reinforcement")</f>
        <v>No_Reinforcement</v>
      </c>
      <c r="BN43" s="186" t="e">
        <f>_xlfn.XLOOKUP($BL43,'LIFECYCLE MATERIAL DATA'!$A$5:$A$104,'LIFECYCLE MATERIAL DATA'!$D$5:$D$104,)</f>
        <v>#N/A</v>
      </c>
      <c r="BO43" s="186">
        <f>IFERROR(IF(M43&lt;&gt;0,_xlfn.XLOOKUP(M43,'Custom Data'!S16:S45,'Custom Data'!T16:T45,,-1),0),0)</f>
        <v>0</v>
      </c>
      <c r="BP43" s="186">
        <f t="shared" si="16"/>
        <v>0</v>
      </c>
      <c r="BQ43" s="846" t="str">
        <f>IF(K43="VOLUME [m3]", 1000*$L43*$BN43, IF(AND(K43="MASS [kg]",ISNUMBER(BN43)), $L43,"ER"))</f>
        <v>ER</v>
      </c>
      <c r="BR43" s="745" t="str">
        <f>IFERROR(_xlfn.XLOOKUP($BL43,'LIFECYCLE MATERIAL DATA'!$A$5:$A$104,'LIFECYCLE MATERIAL DATA'!$I$5:$I$104,,)*($BQ43/1000)+_xlfn.XLOOKUP('Project Info'!$C$15,'LIFECYCLE MATERIAL DATA'!$A$5:$A$104,'LIFECYCLE MATERIAL DATA'!$I$5:$I$104,,)*($BP43/1000),"")</f>
        <v/>
      </c>
      <c r="BS43" s="745" t="str">
        <f>IFERROR(_xlfn.XLOOKUP($BL43,'LIFECYCLE MATERIAL DATA'!$A$5:$A$104, 'LIFECYCLE MATERIAL DATA'!$J$5:$J$104,,)*($BQ43/1000)+_xlfn.XLOOKUP('Project Info'!$C$15,'LIFECYCLE MATERIAL DATA'!$A$5:$A$104,'LIFECYCLE MATERIAL DATA'!$J$5:$J$104,,)*($BP43/1000),"")</f>
        <v/>
      </c>
      <c r="BT43" s="745" t="str">
        <f>IFERROR(_xlfn.XLOOKUP($BL43,'LIFECYCLE MATERIAL DATA'!$A$5:$A$104, 'LIFECYCLE MATERIAL DATA'!$K$5:$K$104,,)*($BQ43/1000),"")</f>
        <v/>
      </c>
      <c r="BU43" s="185" t="str">
        <f>IFERROR(_xlfn.XLOOKUP($BL43,'LIFECYCLE MATERIAL DATA'!$A$5:$A$104,'LIFECYCLE MATERIAL DATA'!$L$5:$L$104,,)*($BQ43/1000)+_xlfn.XLOOKUP('Project Info'!$C$15,'LIFECYCLE MATERIAL DATA'!$A$5:$A$104,'LIFECYCLE MATERIAL DATA'!$L$5:$L$104,,)*($BP43/1000),"")</f>
        <v/>
      </c>
      <c r="BV43" s="745" t="str">
        <f t="shared" si="31"/>
        <v/>
      </c>
      <c r="BW43" s="745" t="str">
        <f>IF($K43='MATERIAL DATA'!$O$5,$L43, IF($K43='MATERIAL DATA'!$O$6,$L43/(1000*'Scheme 1'!$BN43),""))</f>
        <v/>
      </c>
      <c r="BX43" s="745" t="str">
        <f>IFERROR(((_xlfn.XLOOKUP($BL43,'LIFECYCLE MATERIAL DATA'!$A$5:$A$104,'LIFECYCLE MATERIAL DATA'!$F$5:$F$104,,))*$BQ43/1000+_xlfn.XLOOKUP('Project Info'!$C$15,'LIFECYCLE MATERIAL DATA'!$A$5:$A$104,'LIFECYCLE MATERIAL DATA'!$F$5:$F$104,,)*$BP43/1000),"")</f>
        <v/>
      </c>
      <c r="BY43" s="771" t="str">
        <f>IFERROR((_xlfn.XLOOKUP($BL43,'LIFECYCLE MATERIAL DATA'!$A$5:$A$104,'LIFECYCLE MATERIAL DATA'!$G$5:$G$104,,)*$BQ43/1000++_xlfn.XLOOKUP('Project Info'!$C$15,'LIFECYCLE MATERIAL DATA'!$A$5:$A$104,'LIFECYCLE MATERIAL DATA'!$G$5:$G$104,,)*$BP43/1000),"")</f>
        <v/>
      </c>
      <c r="BZ43" s="745" t="str">
        <f>IFERROR(_xlfn.XLOOKUP('Scheme 1'!$BL43,'LIFECYCLE MATERIAL DATA'!$A$5:$A$104,'LIFECYCLE MATERIAL DATA'!$H$5:$H$104,,)*SUM($BX43+$BY43+$CB43+$CC43), "")</f>
        <v/>
      </c>
      <c r="CA43" s="185"/>
      <c r="CB43" s="743" t="str">
        <f>IFERROR((_xlfn.XLOOKUP($BL43,'LIFECYCLE MATERIAL DATA'!$A$5:$A$104, 'LIFECYCLE MATERIAL DATA'!$M$5:$M$104)*$BQ43/1000++_xlfn.XLOOKUP('Project Info'!$C$15,'LIFECYCLE MATERIAL DATA'!$A$5:$A$104,'LIFECYCLE MATERIAL DATA'!$M$5:$M$104)*$BP43/1000),"")</f>
        <v/>
      </c>
      <c r="CC43" s="745">
        <f>IFERROR(IF(OR($B43="Timber",$C43="Timber_EPD", $C43="Bamboo"),_xlfn.XLOOKUP($BL43,'LIFECYCLE MATERIAL DATA Master'!$A$5:$A$104,'LIFECYCLE MATERIAL DATA Master'!$E$5:$E$104,,)*$BQ43,0),"")/1000</f>
        <v>0</v>
      </c>
      <c r="CD43" s="185" t="str">
        <f>IFERROR((_xlfn.XLOOKUP($BL43,'LIFECYCLE MATERIAL DATA'!$A$5:$A$104,'LIFECYCLE MATERIAL DATA'!$N$5:$N$104,,)*$BQ43/1000++_xlfn.XLOOKUP('Project Info'!$C$15,'LIFECYCLE MATERIAL DATA'!$A$5:$A$104,'LIFECYCLE MATERIAL DATA'!$N$5:$N$104,,)*$BP43/1000),"")</f>
        <v/>
      </c>
      <c r="CE43" s="209"/>
      <c r="CF43" s="209"/>
      <c r="CG43" s="209"/>
      <c r="CH43" s="772">
        <f>IFERROR(1+_xlfn.XLOOKUP($BL43,'LIFECYCLE MATERIAL DATA'!$A$5:$A$104,'LIFECYCLE MATERIAL DATA'!$H$5:$H$104,,),0)</f>
        <v>0</v>
      </c>
      <c r="CI43" s="765">
        <f t="shared" si="18"/>
        <v>0</v>
      </c>
      <c r="CJ43" s="773">
        <f t="shared" si="19"/>
        <v>0</v>
      </c>
      <c r="CK43" s="774">
        <f t="shared" si="20"/>
        <v>0</v>
      </c>
      <c r="CL43" s="767">
        <f t="shared" si="32"/>
        <v>0</v>
      </c>
      <c r="CM43" s="775">
        <f t="shared" si="33"/>
        <v>0</v>
      </c>
      <c r="CN43" s="769">
        <v>0</v>
      </c>
      <c r="CO43" s="745">
        <f t="shared" si="21"/>
        <v>0</v>
      </c>
      <c r="CP43" s="745">
        <f t="shared" si="21"/>
        <v>0</v>
      </c>
      <c r="CQ43" s="745">
        <f t="shared" ref="CQ43:DV43" si="162">IF(CQ$11&gt;=DESIGN_LIFE,CP43,IF(AND(CQ$11&gt;0,$CK43&lt;&gt;0),IF(INT((CQ$11)/(DESIGN_LIFE/$CK43))=((CQ$11)/(DESIGN_LIFE/$CK43)),$CM43+CP43,CP43),CP43))</f>
        <v>0</v>
      </c>
      <c r="CR43" s="745">
        <f t="shared" si="162"/>
        <v>0</v>
      </c>
      <c r="CS43" s="745">
        <f t="shared" si="162"/>
        <v>0</v>
      </c>
      <c r="CT43" s="745">
        <f t="shared" si="162"/>
        <v>0</v>
      </c>
      <c r="CU43" s="745">
        <f t="shared" si="162"/>
        <v>0</v>
      </c>
      <c r="CV43" s="745">
        <f t="shared" si="162"/>
        <v>0</v>
      </c>
      <c r="CW43" s="745">
        <f t="shared" si="162"/>
        <v>0</v>
      </c>
      <c r="CX43" s="745">
        <f t="shared" si="162"/>
        <v>0</v>
      </c>
      <c r="CY43" s="745">
        <f t="shared" si="162"/>
        <v>0</v>
      </c>
      <c r="CZ43" s="745">
        <f t="shared" si="162"/>
        <v>0</v>
      </c>
      <c r="DA43" s="745">
        <f t="shared" si="162"/>
        <v>0</v>
      </c>
      <c r="DB43" s="745">
        <f t="shared" si="162"/>
        <v>0</v>
      </c>
      <c r="DC43" s="745">
        <f t="shared" si="162"/>
        <v>0</v>
      </c>
      <c r="DD43" s="745">
        <f t="shared" si="162"/>
        <v>0</v>
      </c>
      <c r="DE43" s="745">
        <f t="shared" si="162"/>
        <v>0</v>
      </c>
      <c r="DF43" s="745">
        <f t="shared" si="162"/>
        <v>0</v>
      </c>
      <c r="DG43" s="745">
        <f t="shared" si="162"/>
        <v>0</v>
      </c>
      <c r="DH43" s="745">
        <f t="shared" si="162"/>
        <v>0</v>
      </c>
      <c r="DI43" s="745">
        <f t="shared" si="162"/>
        <v>0</v>
      </c>
      <c r="DJ43" s="745">
        <f t="shared" si="162"/>
        <v>0</v>
      </c>
      <c r="DK43" s="745">
        <f t="shared" si="162"/>
        <v>0</v>
      </c>
      <c r="DL43" s="745">
        <f t="shared" si="162"/>
        <v>0</v>
      </c>
      <c r="DM43" s="745">
        <f t="shared" si="162"/>
        <v>0</v>
      </c>
      <c r="DN43" s="745">
        <f t="shared" si="162"/>
        <v>0</v>
      </c>
      <c r="DO43" s="745">
        <f t="shared" si="162"/>
        <v>0</v>
      </c>
      <c r="DP43" s="745">
        <f t="shared" si="162"/>
        <v>0</v>
      </c>
      <c r="DQ43" s="745">
        <f t="shared" si="162"/>
        <v>0</v>
      </c>
      <c r="DR43" s="745">
        <f t="shared" si="162"/>
        <v>0</v>
      </c>
      <c r="DS43" s="745">
        <f t="shared" si="162"/>
        <v>0</v>
      </c>
      <c r="DT43" s="745">
        <f t="shared" si="162"/>
        <v>0</v>
      </c>
      <c r="DU43" s="745">
        <f t="shared" si="162"/>
        <v>0</v>
      </c>
      <c r="DV43" s="745">
        <f t="shared" si="162"/>
        <v>0</v>
      </c>
      <c r="DW43" s="745">
        <f t="shared" ref="DW43:FB43" si="163">IF(DW$11&gt;=DESIGN_LIFE,DV43,IF(AND(DW$11&gt;0,$CK43&lt;&gt;0),IF(INT((DW$11)/(DESIGN_LIFE/$CK43))=((DW$11)/(DESIGN_LIFE/$CK43)),$CM43+DV43,DV43),DV43))</f>
        <v>0</v>
      </c>
      <c r="DX43" s="745">
        <f t="shared" si="163"/>
        <v>0</v>
      </c>
      <c r="DY43" s="745">
        <f t="shared" si="163"/>
        <v>0</v>
      </c>
      <c r="DZ43" s="745">
        <f t="shared" si="163"/>
        <v>0</v>
      </c>
      <c r="EA43" s="745">
        <f t="shared" si="163"/>
        <v>0</v>
      </c>
      <c r="EB43" s="745">
        <f t="shared" si="163"/>
        <v>0</v>
      </c>
      <c r="EC43" s="745">
        <f t="shared" si="163"/>
        <v>0</v>
      </c>
      <c r="ED43" s="745">
        <f t="shared" si="163"/>
        <v>0</v>
      </c>
      <c r="EE43" s="745">
        <f t="shared" si="163"/>
        <v>0</v>
      </c>
      <c r="EF43" s="745">
        <f t="shared" si="163"/>
        <v>0</v>
      </c>
      <c r="EG43" s="745">
        <f t="shared" si="163"/>
        <v>0</v>
      </c>
      <c r="EH43" s="745">
        <f t="shared" si="163"/>
        <v>0</v>
      </c>
      <c r="EI43" s="745">
        <f t="shared" si="163"/>
        <v>0</v>
      </c>
      <c r="EJ43" s="745">
        <f t="shared" si="163"/>
        <v>0</v>
      </c>
      <c r="EK43" s="745">
        <f t="shared" si="163"/>
        <v>0</v>
      </c>
      <c r="EL43" s="745">
        <f t="shared" si="163"/>
        <v>0</v>
      </c>
      <c r="EM43" s="745">
        <f t="shared" si="163"/>
        <v>0</v>
      </c>
      <c r="EN43" s="745">
        <f t="shared" si="163"/>
        <v>0</v>
      </c>
      <c r="EO43" s="745">
        <f t="shared" si="163"/>
        <v>0</v>
      </c>
      <c r="EP43" s="745">
        <f t="shared" si="163"/>
        <v>0</v>
      </c>
      <c r="EQ43" s="745">
        <f t="shared" si="163"/>
        <v>0</v>
      </c>
      <c r="ER43" s="745">
        <f t="shared" si="163"/>
        <v>0</v>
      </c>
      <c r="ES43" s="745">
        <f t="shared" si="163"/>
        <v>0</v>
      </c>
      <c r="ET43" s="745">
        <f t="shared" si="163"/>
        <v>0</v>
      </c>
      <c r="EU43" s="745">
        <f t="shared" si="163"/>
        <v>0</v>
      </c>
      <c r="EV43" s="745">
        <f t="shared" si="163"/>
        <v>0</v>
      </c>
      <c r="EW43" s="745">
        <f t="shared" si="163"/>
        <v>0</v>
      </c>
      <c r="EX43" s="745">
        <f t="shared" si="163"/>
        <v>0</v>
      </c>
      <c r="EY43" s="745">
        <f t="shared" si="163"/>
        <v>0</v>
      </c>
      <c r="EZ43" s="745">
        <f t="shared" si="163"/>
        <v>0</v>
      </c>
      <c r="FA43" s="745">
        <f t="shared" si="163"/>
        <v>0</v>
      </c>
      <c r="FB43" s="745">
        <f t="shared" si="163"/>
        <v>0</v>
      </c>
      <c r="FC43" s="745">
        <f t="shared" ref="FC43:GH43" si="164">IF(FC$11&gt;=DESIGN_LIFE,FB43,IF(AND(FC$11&gt;0,$CK43&lt;&gt;0),IF(INT((FC$11)/(DESIGN_LIFE/$CK43))=((FC$11)/(DESIGN_LIFE/$CK43)),$CM43+FB43,FB43),FB43))</f>
        <v>0</v>
      </c>
      <c r="FD43" s="745">
        <f t="shared" si="164"/>
        <v>0</v>
      </c>
      <c r="FE43" s="745">
        <f t="shared" si="164"/>
        <v>0</v>
      </c>
      <c r="FF43" s="745">
        <f t="shared" si="164"/>
        <v>0</v>
      </c>
      <c r="FG43" s="745">
        <f t="shared" si="164"/>
        <v>0</v>
      </c>
      <c r="FH43" s="745">
        <f t="shared" si="164"/>
        <v>0</v>
      </c>
      <c r="FI43" s="745">
        <f t="shared" si="164"/>
        <v>0</v>
      </c>
      <c r="FJ43" s="745">
        <f t="shared" si="164"/>
        <v>0</v>
      </c>
      <c r="FK43" s="745">
        <f t="shared" si="164"/>
        <v>0</v>
      </c>
      <c r="FL43" s="745">
        <f t="shared" si="164"/>
        <v>0</v>
      </c>
      <c r="FM43" s="745">
        <f t="shared" si="164"/>
        <v>0</v>
      </c>
      <c r="FN43" s="745">
        <f t="shared" si="164"/>
        <v>0</v>
      </c>
      <c r="FO43" s="745">
        <f t="shared" si="164"/>
        <v>0</v>
      </c>
      <c r="FP43" s="745">
        <f t="shared" si="164"/>
        <v>0</v>
      </c>
      <c r="FQ43" s="745">
        <f t="shared" si="164"/>
        <v>0</v>
      </c>
      <c r="FR43" s="745">
        <f t="shared" si="164"/>
        <v>0</v>
      </c>
      <c r="FS43" s="745">
        <f t="shared" si="164"/>
        <v>0</v>
      </c>
      <c r="FT43" s="745">
        <f t="shared" si="164"/>
        <v>0</v>
      </c>
      <c r="FU43" s="745">
        <f t="shared" si="164"/>
        <v>0</v>
      </c>
      <c r="FV43" s="745">
        <f t="shared" si="164"/>
        <v>0</v>
      </c>
      <c r="FW43" s="745">
        <f t="shared" si="164"/>
        <v>0</v>
      </c>
      <c r="FX43" s="745">
        <f t="shared" si="164"/>
        <v>0</v>
      </c>
      <c r="FY43" s="745">
        <f t="shared" si="164"/>
        <v>0</v>
      </c>
      <c r="FZ43" s="745">
        <f t="shared" si="164"/>
        <v>0</v>
      </c>
      <c r="GA43" s="745">
        <f t="shared" si="164"/>
        <v>0</v>
      </c>
      <c r="GB43" s="745">
        <f t="shared" si="164"/>
        <v>0</v>
      </c>
      <c r="GC43" s="745">
        <f t="shared" si="164"/>
        <v>0</v>
      </c>
      <c r="GD43" s="745">
        <f t="shared" si="164"/>
        <v>0</v>
      </c>
      <c r="GE43" s="745">
        <f t="shared" si="164"/>
        <v>0</v>
      </c>
      <c r="GF43" s="745">
        <f t="shared" si="164"/>
        <v>0</v>
      </c>
      <c r="GG43" s="745">
        <f t="shared" si="164"/>
        <v>0</v>
      </c>
      <c r="GH43" s="745">
        <f t="shared" si="164"/>
        <v>0</v>
      </c>
      <c r="GI43" s="745">
        <f t="shared" ref="GI43:HG43" si="165">IF(GI$11&gt;=DESIGN_LIFE,GH43,IF(AND(GI$11&gt;0,$CK43&lt;&gt;0),IF(INT((GI$11)/(DESIGN_LIFE/$CK43))=((GI$11)/(DESIGN_LIFE/$CK43)),$CM43+GH43,GH43),GH43))</f>
        <v>0</v>
      </c>
      <c r="GJ43" s="745">
        <f t="shared" si="165"/>
        <v>0</v>
      </c>
      <c r="GK43" s="745">
        <f t="shared" si="165"/>
        <v>0</v>
      </c>
      <c r="GL43" s="745">
        <f t="shared" si="165"/>
        <v>0</v>
      </c>
      <c r="GM43" s="745">
        <f t="shared" si="165"/>
        <v>0</v>
      </c>
      <c r="GN43" s="745">
        <f t="shared" si="165"/>
        <v>0</v>
      </c>
      <c r="GO43" s="745">
        <f t="shared" si="165"/>
        <v>0</v>
      </c>
      <c r="GP43" s="745">
        <f t="shared" si="165"/>
        <v>0</v>
      </c>
      <c r="GQ43" s="745">
        <f t="shared" si="165"/>
        <v>0</v>
      </c>
      <c r="GR43" s="745">
        <f t="shared" si="165"/>
        <v>0</v>
      </c>
      <c r="GS43" s="745">
        <f t="shared" si="165"/>
        <v>0</v>
      </c>
      <c r="GT43" s="745">
        <f t="shared" si="165"/>
        <v>0</v>
      </c>
      <c r="GU43" s="745">
        <f t="shared" si="165"/>
        <v>0</v>
      </c>
      <c r="GV43" s="745">
        <f t="shared" si="165"/>
        <v>0</v>
      </c>
      <c r="GW43" s="745">
        <f t="shared" si="165"/>
        <v>0</v>
      </c>
      <c r="GX43" s="745">
        <f t="shared" si="165"/>
        <v>0</v>
      </c>
      <c r="GY43" s="745">
        <f t="shared" si="165"/>
        <v>0</v>
      </c>
      <c r="GZ43" s="745">
        <f t="shared" si="165"/>
        <v>0</v>
      </c>
      <c r="HA43" s="745">
        <f t="shared" si="165"/>
        <v>0</v>
      </c>
      <c r="HB43" s="745">
        <f t="shared" si="165"/>
        <v>0</v>
      </c>
      <c r="HC43" s="745">
        <f t="shared" si="165"/>
        <v>0</v>
      </c>
      <c r="HD43" s="745">
        <f t="shared" si="165"/>
        <v>0</v>
      </c>
      <c r="HE43" s="745">
        <f t="shared" si="165"/>
        <v>0</v>
      </c>
      <c r="HF43" s="745">
        <f t="shared" si="165"/>
        <v>0</v>
      </c>
      <c r="HG43" s="745">
        <f t="shared" si="165"/>
        <v>0</v>
      </c>
      <c r="HH43" s="185"/>
      <c r="HI43" s="745"/>
    </row>
    <row r="44" spans="1:217" ht="20.100000000000001" customHeight="1">
      <c r="B44" s="359" t="str">
        <f>'MATERIAL DATA'!Q26</f>
        <v>1.1 Excavation-Foundation</v>
      </c>
      <c r="C44" s="119"/>
      <c r="D44" s="120"/>
      <c r="E44" s="121"/>
      <c r="F44" s="122"/>
      <c r="G44" s="122"/>
      <c r="H44" s="122"/>
      <c r="I44" s="122"/>
      <c r="J44" s="122"/>
      <c r="K44" s="122"/>
      <c r="L44" s="123">
        <f>SUMIFS($BW$12:$BW$43,$BV$12:$BV$43,"Excavation")*'Project Info'!$C$17</f>
        <v>0</v>
      </c>
      <c r="M44" s="360"/>
      <c r="N44" s="156">
        <f>IFERROR(SUM(O44:V44,X44),"")</f>
        <v>0</v>
      </c>
      <c r="O44" s="157"/>
      <c r="P44" s="158"/>
      <c r="Q44" s="158">
        <f>IFERROR((($BQ44*(('Default Values'!$L$6*'Default Values'!$P$6/1000)+ ('Default Values'!$L$6*'Default Values'!$J$6*'Default Values'!$P$9/1000))*'Project Info'!$C$16)/1000),"")</f>
        <v>0</v>
      </c>
      <c r="R44" s="158"/>
      <c r="S44" s="159"/>
      <c r="T44" s="159"/>
      <c r="U44" s="158"/>
      <c r="V44" s="396"/>
      <c r="W44" s="156"/>
      <c r="X44" s="160"/>
      <c r="Y44" s="744"/>
      <c r="Z44" s="745" t="str">
        <f>'MATERIAL DATA'!$Q68</f>
        <v>4.8.1 Non-structural edge beam/fascia</v>
      </c>
      <c r="AA44" s="768">
        <f t="shared" si="140"/>
        <v>0</v>
      </c>
      <c r="AB44" s="745"/>
      <c r="AC44" s="745"/>
      <c r="AD44" s="745"/>
      <c r="AE44" s="745"/>
      <c r="AF44" s="745"/>
      <c r="AG44" s="745" t="s">
        <v>234</v>
      </c>
      <c r="AH44" s="779">
        <f>AU51*SUM(GIA_RN)/$AI$44</f>
        <v>0</v>
      </c>
      <c r="AI44" s="185">
        <v>1400</v>
      </c>
      <c r="AJ44" s="745"/>
      <c r="AK44" s="745"/>
      <c r="AL44" s="209"/>
      <c r="AM44" s="745"/>
      <c r="AN44" s="745"/>
      <c r="AO44" s="745"/>
      <c r="AP44" s="745"/>
      <c r="AQ44" s="745"/>
      <c r="AR44" s="745"/>
      <c r="AS44" s="745"/>
      <c r="AT44" s="745"/>
      <c r="AU44" s="745" t="s">
        <v>17</v>
      </c>
      <c r="AV44" s="745">
        <f>AI8*K8</f>
        <v>0</v>
      </c>
      <c r="AW44" s="756">
        <f t="shared" ref="AW44:AW47" si="166">AV44+AI8</f>
        <v>0</v>
      </c>
      <c r="AX44" s="745"/>
      <c r="AY44" s="745" t="s">
        <v>851</v>
      </c>
      <c r="AZ44" s="745">
        <f ca="1">AI15*K8</f>
        <v>0</v>
      </c>
      <c r="BA44" s="785">
        <f t="shared" ref="BA44:BA50" ca="1" si="167">AZ44+AI15</f>
        <v>0</v>
      </c>
      <c r="BB44" s="745"/>
      <c r="BC44" s="745" t="s">
        <v>308</v>
      </c>
      <c r="BD44" s="185">
        <f>SUMIF($B$12:$B$45,"Timber",$P$12:$P$45)+SUMIF($C$12:$C$45,"Timber_EPD",$P$12:$P$45)</f>
        <v>0</v>
      </c>
      <c r="BE44" s="745">
        <f>BD44*K8</f>
        <v>0</v>
      </c>
      <c r="BF44" s="749">
        <f t="shared" si="161"/>
        <v>0</v>
      </c>
      <c r="BG44" s="745"/>
      <c r="BH44" s="745"/>
      <c r="BI44" s="375"/>
      <c r="BJ44" s="745"/>
      <c r="BK44" s="209" t="str">
        <f>IF(B44="Concrete","C_",IF(B44="Steel","S_",IF(B44="Timber","T_",IF(B44="Other","O_",IF(B44="Custom EPD","E_",IF(B44="_","_"," "))))))</f>
        <v xml:space="preserve"> </v>
      </c>
      <c r="BL44" s="209"/>
      <c r="BM44" s="209"/>
      <c r="BN44" s="186">
        <f>'Project Info'!$C$17/1000</f>
        <v>1.6</v>
      </c>
      <c r="BO44" s="186"/>
      <c r="BP44" s="186"/>
      <c r="BQ44" s="847">
        <f xml:space="preserve"> $L44</f>
        <v>0</v>
      </c>
      <c r="BR44" s="745" t="str">
        <f>IFERROR(_xlfn.XLOOKUP($BL44,'LIFECYCLE MATERIAL DATA'!$A$5:$A$104,'LIFECYCLE MATERIAL DATA'!$I$5:$I$104,,)*($BQ44/1000)+_xlfn.XLOOKUP('Project Info'!$C$15,'LIFECYCLE MATERIAL DATA'!$A$5:$A$104,'LIFECYCLE MATERIAL DATA'!$I$5:$I$104,,)*($BP44/1000),"")</f>
        <v/>
      </c>
      <c r="BS44" s="745" t="str">
        <f>IFERROR(_xlfn.XLOOKUP($BL44,'LIFECYCLE MATERIAL DATA'!$A$5:$A$104, 'LIFECYCLE MATERIAL DATA'!$J$5:$J$104,,)*($BQ44/1000)+_xlfn.XLOOKUP('Project Info'!$C$15,'LIFECYCLE MATERIAL DATA'!$A$5:$A$104,'LIFECYCLE MATERIAL DATA'!$J$5:$J$104,,)*($BP44/1000),"")</f>
        <v/>
      </c>
      <c r="BT44" s="745" t="str">
        <f>IFERROR(_xlfn.XLOOKUP($BL44,'LIFECYCLE MATERIAL DATA'!$A$5:$A$104, 'LIFECYCLE MATERIAL DATA'!$K$5:$K$104,,)*($BQ44/1000),"")</f>
        <v/>
      </c>
      <c r="BU44" s="185" t="str">
        <f>IFERROR(_xlfn.XLOOKUP($BL44,'LIFECYCLE MATERIAL DATA'!$A$6:$A$104,'LIFECYCLE MATERIAL DATA'!$L$6:$L$104,,)*($BQ44/1000)+_xlfn.XLOOKUP('Project Info'!$C$15,'LIFECYCLE MATERIAL DATA'!$A$6:$A$104,'LIFECYCLE MATERIAL DATA'!$L$6:$L$104,,)*($BP44/1000),"")</f>
        <v/>
      </c>
      <c r="BV44" s="745" t="str">
        <f t="shared" si="31"/>
        <v/>
      </c>
      <c r="BW44" s="745" t="str">
        <f>IF($K44='MATERIAL DATA'!$O$5,$L44, IF($K44='MATERIAL DATA'!$O$6,$L44/(1000*'Scheme 1'!$BN44),""))</f>
        <v/>
      </c>
      <c r="BX44" s="745" t="str">
        <f>IFERROR(((_xlfn.XLOOKUP($BL44,'LIFECYCLE MATERIAL DATA'!$A$5:$A$104,'LIFECYCLE MATERIAL DATA'!$F$5:$F$104,,))*$BQ44/1000+_xlfn.XLOOKUP('Project Info'!$C$15,'LIFECYCLE MATERIAL DATA'!$A$5:$A$104,'LIFECYCLE MATERIAL DATA'!$F$5:$F$104,,)*$BP44/1000),"")</f>
        <v/>
      </c>
      <c r="BY44" s="745"/>
      <c r="BZ44" s="745"/>
      <c r="CA44" s="209"/>
      <c r="CB44" s="743" t="str">
        <f>IFERROR((_xlfn.XLOOKUP($BL44,'LIFECYCLE MATERIAL DATA'!$A$5:$A$104, 'LIFECYCLE MATERIAL DATA'!$M$5:$M$104)*$BQ44/1000++_xlfn.XLOOKUP('Project Info'!$C$15,'LIFECYCLE MATERIAL DATA'!$A$5:$A$104,'LIFECYCLE MATERIAL DATA'!$M$5:$M$104)*$BP44/1000),"")</f>
        <v/>
      </c>
      <c r="CC44" s="745"/>
      <c r="CD44" s="745"/>
      <c r="CE44" s="209"/>
      <c r="CF44" s="209"/>
      <c r="CG44" s="209"/>
      <c r="CH44" s="799"/>
      <c r="CI44" s="185"/>
      <c r="CJ44" s="185"/>
      <c r="CK44" s="185"/>
      <c r="CL44" s="185"/>
      <c r="CM44" s="751" t="s">
        <v>455</v>
      </c>
      <c r="CN44" s="769">
        <f t="shared" ref="CN44:DV44" si="168">SUM(CN12:CN43) + IF(CN11 &gt;= DESIGN_LIFE*0.5, + $BF$53, 0)</f>
        <v>0</v>
      </c>
      <c r="CO44" s="769">
        <f>SUM(CO12:CO43) + IF(CO11 &gt;= DESIGN_LIFE*0.5, + $BF$53, 0)</f>
        <v>0</v>
      </c>
      <c r="CP44" s="769">
        <f t="shared" si="168"/>
        <v>0</v>
      </c>
      <c r="CQ44" s="769">
        <f t="shared" si="168"/>
        <v>0</v>
      </c>
      <c r="CR44" s="769">
        <f t="shared" si="168"/>
        <v>0</v>
      </c>
      <c r="CS44" s="769">
        <f t="shared" si="168"/>
        <v>0</v>
      </c>
      <c r="CT44" s="769">
        <f t="shared" si="168"/>
        <v>0</v>
      </c>
      <c r="CU44" s="769">
        <f t="shared" si="168"/>
        <v>0</v>
      </c>
      <c r="CV44" s="769">
        <f t="shared" si="168"/>
        <v>0</v>
      </c>
      <c r="CW44" s="769">
        <f t="shared" si="168"/>
        <v>0</v>
      </c>
      <c r="CX44" s="769">
        <f t="shared" si="168"/>
        <v>0</v>
      </c>
      <c r="CY44" s="769">
        <f t="shared" si="168"/>
        <v>0</v>
      </c>
      <c r="CZ44" s="769">
        <f t="shared" si="168"/>
        <v>0</v>
      </c>
      <c r="DA44" s="769">
        <f t="shared" si="168"/>
        <v>0</v>
      </c>
      <c r="DB44" s="769">
        <f t="shared" si="168"/>
        <v>0</v>
      </c>
      <c r="DC44" s="769">
        <f t="shared" si="168"/>
        <v>0</v>
      </c>
      <c r="DD44" s="769">
        <f t="shared" si="168"/>
        <v>0</v>
      </c>
      <c r="DE44" s="769">
        <f t="shared" si="168"/>
        <v>0</v>
      </c>
      <c r="DF44" s="769">
        <f t="shared" si="168"/>
        <v>0</v>
      </c>
      <c r="DG44" s="769">
        <f t="shared" si="168"/>
        <v>0</v>
      </c>
      <c r="DH44" s="769">
        <f t="shared" si="168"/>
        <v>0</v>
      </c>
      <c r="DI44" s="769">
        <f t="shared" si="168"/>
        <v>0</v>
      </c>
      <c r="DJ44" s="769">
        <f t="shared" si="168"/>
        <v>0</v>
      </c>
      <c r="DK44" s="769">
        <f t="shared" si="168"/>
        <v>0</v>
      </c>
      <c r="DL44" s="769">
        <f t="shared" si="168"/>
        <v>0</v>
      </c>
      <c r="DM44" s="769">
        <f t="shared" si="168"/>
        <v>0</v>
      </c>
      <c r="DN44" s="769">
        <f t="shared" si="168"/>
        <v>0</v>
      </c>
      <c r="DO44" s="769">
        <f t="shared" si="168"/>
        <v>0</v>
      </c>
      <c r="DP44" s="769">
        <f t="shared" si="168"/>
        <v>0</v>
      </c>
      <c r="DQ44" s="769">
        <f t="shared" si="168"/>
        <v>0</v>
      </c>
      <c r="DR44" s="769">
        <f t="shared" si="168"/>
        <v>0</v>
      </c>
      <c r="DS44" s="769">
        <f t="shared" si="168"/>
        <v>0</v>
      </c>
      <c r="DT44" s="769">
        <f t="shared" si="168"/>
        <v>0</v>
      </c>
      <c r="DU44" s="769">
        <f t="shared" si="168"/>
        <v>0</v>
      </c>
      <c r="DV44" s="769">
        <f t="shared" si="168"/>
        <v>0</v>
      </c>
      <c r="DW44" s="769">
        <f>SUM(DW12:DW43) + IF(DW11 &gt;= DESIGN_LIFE*0.5, $BF$53, 0)</f>
        <v>0</v>
      </c>
      <c r="DX44" s="769">
        <f t="shared" ref="DX44:FC44" si="169">SUM(DX12:DX43) + IF(DX11 &gt;= DESIGN_LIFE*0.5, + $BF$53, 0)</f>
        <v>0</v>
      </c>
      <c r="DY44" s="769">
        <f t="shared" si="169"/>
        <v>0</v>
      </c>
      <c r="DZ44" s="769">
        <f t="shared" si="169"/>
        <v>0</v>
      </c>
      <c r="EA44" s="769">
        <f t="shared" si="169"/>
        <v>0</v>
      </c>
      <c r="EB44" s="769">
        <f t="shared" si="169"/>
        <v>0</v>
      </c>
      <c r="EC44" s="769">
        <f t="shared" si="169"/>
        <v>0</v>
      </c>
      <c r="ED44" s="769">
        <f t="shared" si="169"/>
        <v>0</v>
      </c>
      <c r="EE44" s="769">
        <f t="shared" si="169"/>
        <v>0</v>
      </c>
      <c r="EF44" s="769">
        <f t="shared" si="169"/>
        <v>0</v>
      </c>
      <c r="EG44" s="769">
        <f t="shared" si="169"/>
        <v>0</v>
      </c>
      <c r="EH44" s="769">
        <f t="shared" si="169"/>
        <v>0</v>
      </c>
      <c r="EI44" s="769">
        <f t="shared" si="169"/>
        <v>0</v>
      </c>
      <c r="EJ44" s="769">
        <f t="shared" si="169"/>
        <v>0</v>
      </c>
      <c r="EK44" s="769">
        <f t="shared" si="169"/>
        <v>0</v>
      </c>
      <c r="EL44" s="769">
        <f t="shared" si="169"/>
        <v>0</v>
      </c>
      <c r="EM44" s="769">
        <f t="shared" si="169"/>
        <v>0</v>
      </c>
      <c r="EN44" s="769">
        <f t="shared" si="169"/>
        <v>0</v>
      </c>
      <c r="EO44" s="769">
        <f t="shared" si="169"/>
        <v>0</v>
      </c>
      <c r="EP44" s="769">
        <f t="shared" si="169"/>
        <v>0</v>
      </c>
      <c r="EQ44" s="769">
        <f t="shared" si="169"/>
        <v>0</v>
      </c>
      <c r="ER44" s="769">
        <f t="shared" si="169"/>
        <v>0</v>
      </c>
      <c r="ES44" s="769">
        <f t="shared" si="169"/>
        <v>0</v>
      </c>
      <c r="ET44" s="769">
        <f t="shared" si="169"/>
        <v>0</v>
      </c>
      <c r="EU44" s="769">
        <f t="shared" si="169"/>
        <v>0</v>
      </c>
      <c r="EV44" s="769">
        <f t="shared" si="169"/>
        <v>0</v>
      </c>
      <c r="EW44" s="769">
        <f t="shared" si="169"/>
        <v>0</v>
      </c>
      <c r="EX44" s="769">
        <f t="shared" si="169"/>
        <v>0</v>
      </c>
      <c r="EY44" s="769">
        <f t="shared" si="169"/>
        <v>0</v>
      </c>
      <c r="EZ44" s="769">
        <f t="shared" si="169"/>
        <v>0</v>
      </c>
      <c r="FA44" s="769">
        <f t="shared" si="169"/>
        <v>0</v>
      </c>
      <c r="FB44" s="769">
        <f t="shared" si="169"/>
        <v>0</v>
      </c>
      <c r="FC44" s="769">
        <f t="shared" si="169"/>
        <v>0</v>
      </c>
      <c r="FD44" s="769">
        <f t="shared" ref="FD44:GI44" si="170">SUM(FD12:FD43) + IF(FD11 &gt;= DESIGN_LIFE*0.5, + $BF$53, 0)</f>
        <v>0</v>
      </c>
      <c r="FE44" s="769">
        <f t="shared" si="170"/>
        <v>0</v>
      </c>
      <c r="FF44" s="769">
        <f t="shared" si="170"/>
        <v>0</v>
      </c>
      <c r="FG44" s="769">
        <f t="shared" si="170"/>
        <v>0</v>
      </c>
      <c r="FH44" s="769">
        <f t="shared" si="170"/>
        <v>0</v>
      </c>
      <c r="FI44" s="769">
        <f t="shared" si="170"/>
        <v>0</v>
      </c>
      <c r="FJ44" s="769">
        <f t="shared" si="170"/>
        <v>0</v>
      </c>
      <c r="FK44" s="769">
        <f t="shared" si="170"/>
        <v>0</v>
      </c>
      <c r="FL44" s="769">
        <f t="shared" si="170"/>
        <v>0</v>
      </c>
      <c r="FM44" s="769">
        <f t="shared" si="170"/>
        <v>0</v>
      </c>
      <c r="FN44" s="769">
        <f t="shared" si="170"/>
        <v>0</v>
      </c>
      <c r="FO44" s="769">
        <f t="shared" si="170"/>
        <v>0</v>
      </c>
      <c r="FP44" s="769">
        <f t="shared" si="170"/>
        <v>0</v>
      </c>
      <c r="FQ44" s="769">
        <f t="shared" si="170"/>
        <v>0</v>
      </c>
      <c r="FR44" s="769">
        <f t="shared" si="170"/>
        <v>0</v>
      </c>
      <c r="FS44" s="769">
        <f t="shared" si="170"/>
        <v>0</v>
      </c>
      <c r="FT44" s="769">
        <f t="shared" si="170"/>
        <v>0</v>
      </c>
      <c r="FU44" s="769">
        <f t="shared" si="170"/>
        <v>0</v>
      </c>
      <c r="FV44" s="769">
        <f t="shared" si="170"/>
        <v>0</v>
      </c>
      <c r="FW44" s="769">
        <f t="shared" si="170"/>
        <v>0</v>
      </c>
      <c r="FX44" s="769">
        <f t="shared" si="170"/>
        <v>0</v>
      </c>
      <c r="FY44" s="769">
        <f t="shared" si="170"/>
        <v>0</v>
      </c>
      <c r="FZ44" s="769">
        <f t="shared" si="170"/>
        <v>0</v>
      </c>
      <c r="GA44" s="769">
        <f t="shared" si="170"/>
        <v>0</v>
      </c>
      <c r="GB44" s="769">
        <f t="shared" si="170"/>
        <v>0</v>
      </c>
      <c r="GC44" s="769">
        <f t="shared" si="170"/>
        <v>0</v>
      </c>
      <c r="GD44" s="769">
        <f t="shared" si="170"/>
        <v>0</v>
      </c>
      <c r="GE44" s="769">
        <f t="shared" si="170"/>
        <v>0</v>
      </c>
      <c r="GF44" s="769">
        <f t="shared" si="170"/>
        <v>0</v>
      </c>
      <c r="GG44" s="769">
        <f t="shared" si="170"/>
        <v>0</v>
      </c>
      <c r="GH44" s="769">
        <f t="shared" si="170"/>
        <v>0</v>
      </c>
      <c r="GI44" s="769">
        <f t="shared" si="170"/>
        <v>0</v>
      </c>
      <c r="GJ44" s="769">
        <f t="shared" ref="GJ44:HG44" si="171">SUM(GJ12:GJ43) + IF(GJ11 &gt;= DESIGN_LIFE*0.5, + $BF$53, 0)</f>
        <v>0</v>
      </c>
      <c r="GK44" s="769">
        <f t="shared" si="171"/>
        <v>0</v>
      </c>
      <c r="GL44" s="769">
        <f t="shared" si="171"/>
        <v>0</v>
      </c>
      <c r="GM44" s="769">
        <f t="shared" si="171"/>
        <v>0</v>
      </c>
      <c r="GN44" s="769">
        <f t="shared" si="171"/>
        <v>0</v>
      </c>
      <c r="GO44" s="769">
        <f t="shared" si="171"/>
        <v>0</v>
      </c>
      <c r="GP44" s="769">
        <f t="shared" si="171"/>
        <v>0</v>
      </c>
      <c r="GQ44" s="769">
        <f t="shared" si="171"/>
        <v>0</v>
      </c>
      <c r="GR44" s="769">
        <f t="shared" si="171"/>
        <v>0</v>
      </c>
      <c r="GS44" s="769">
        <f t="shared" si="171"/>
        <v>0</v>
      </c>
      <c r="GT44" s="769">
        <f t="shared" si="171"/>
        <v>0</v>
      </c>
      <c r="GU44" s="769">
        <f t="shared" si="171"/>
        <v>0</v>
      </c>
      <c r="GV44" s="769">
        <f t="shared" si="171"/>
        <v>0</v>
      </c>
      <c r="GW44" s="769">
        <f t="shared" si="171"/>
        <v>0</v>
      </c>
      <c r="GX44" s="769">
        <f t="shared" si="171"/>
        <v>0</v>
      </c>
      <c r="GY44" s="769">
        <f t="shared" si="171"/>
        <v>0</v>
      </c>
      <c r="GZ44" s="769">
        <f t="shared" si="171"/>
        <v>0</v>
      </c>
      <c r="HA44" s="769">
        <f t="shared" si="171"/>
        <v>0</v>
      </c>
      <c r="HB44" s="769">
        <f t="shared" si="171"/>
        <v>0</v>
      </c>
      <c r="HC44" s="769">
        <f t="shared" si="171"/>
        <v>0</v>
      </c>
      <c r="HD44" s="769">
        <f t="shared" si="171"/>
        <v>0</v>
      </c>
      <c r="HE44" s="769">
        <f t="shared" si="171"/>
        <v>0</v>
      </c>
      <c r="HF44" s="769">
        <f t="shared" si="171"/>
        <v>0</v>
      </c>
      <c r="HG44" s="769">
        <f t="shared" si="171"/>
        <v>0</v>
      </c>
      <c r="HH44" s="185"/>
      <c r="HI44" s="745"/>
    </row>
    <row r="45" spans="1:217" ht="20.100000000000001" customHeight="1" thickBot="1">
      <c r="B45" s="361" t="str">
        <f>'MATERIAL DATA'!Q27</f>
        <v>1.1 Excavation-Other</v>
      </c>
      <c r="C45" s="362"/>
      <c r="D45" s="362"/>
      <c r="E45" s="363"/>
      <c r="F45" s="364"/>
      <c r="G45" s="365"/>
      <c r="H45" s="365"/>
      <c r="I45" s="365"/>
      <c r="J45" s="365"/>
      <c r="K45" s="364"/>
      <c r="L45" s="366"/>
      <c r="M45" s="367"/>
      <c r="N45" s="368">
        <f t="shared" si="38"/>
        <v>0</v>
      </c>
      <c r="O45" s="369"/>
      <c r="P45" s="370"/>
      <c r="Q45" s="370" t="str">
        <f>IFERROR((($BQ45*(('Default Values'!$L$6*'Default Values'!$P$6/1000)+ ('Default Values'!$L$6*'Default Values'!$J$6*'Default Values'!$P$9/1000))*'Project Info'!$C$16)/1000),"")</f>
        <v/>
      </c>
      <c r="R45" s="370"/>
      <c r="S45" s="371"/>
      <c r="T45" s="371"/>
      <c r="U45" s="370"/>
      <c r="V45" s="397"/>
      <c r="W45" s="368"/>
      <c r="X45" s="372"/>
      <c r="Y45" s="744"/>
      <c r="Z45" s="745" t="str">
        <f>'MATERIAL DATA'!$Q69</f>
        <v>4.8.2 Fencing</v>
      </c>
      <c r="AA45" s="768">
        <f t="shared" si="140"/>
        <v>0</v>
      </c>
      <c r="AB45" s="745"/>
      <c r="AC45" s="745"/>
      <c r="AD45" s="745"/>
      <c r="AE45" s="745"/>
      <c r="AF45" s="745"/>
      <c r="AG45" s="745" t="s">
        <v>235</v>
      </c>
      <c r="AH45" s="779">
        <f>AU51*SUM(GIA_RN)/$AI$45</f>
        <v>0</v>
      </c>
      <c r="AI45" s="185">
        <v>2600</v>
      </c>
      <c r="AJ45" s="745"/>
      <c r="AK45" s="745"/>
      <c r="AL45" s="209"/>
      <c r="AM45" s="745"/>
      <c r="AN45" s="185"/>
      <c r="AO45" s="185"/>
      <c r="AP45" s="745"/>
      <c r="AQ45" s="745"/>
      <c r="AR45" s="745"/>
      <c r="AS45" s="745"/>
      <c r="AT45" s="745"/>
      <c r="AU45" s="745" t="s">
        <v>758</v>
      </c>
      <c r="AV45" s="745">
        <f>AI9*K8</f>
        <v>0</v>
      </c>
      <c r="AW45" s="756">
        <f t="shared" si="166"/>
        <v>0</v>
      </c>
      <c r="AX45" s="745"/>
      <c r="AY45" s="745" t="s">
        <v>850</v>
      </c>
      <c r="AZ45" s="745">
        <f ca="1">AI16*K8</f>
        <v>0</v>
      </c>
      <c r="BA45" s="785">
        <f t="shared" ca="1" si="167"/>
        <v>0</v>
      </c>
      <c r="BB45" s="745"/>
      <c r="BC45" s="745" t="s">
        <v>1003</v>
      </c>
      <c r="BD45" s="185">
        <f ca="1">SUMIF($B$12:$B$45,"Timber",$R$12:$R$45)+SUMIF($C$12:$C$45,"Timber_EPD",$R$12:$R$45)+SUMIF($B$12:$B$45,"Timber",$Q$12:$Q$43)+SUMIF($C$12:$C$45,"Timber_EPD",$Q$12:$Q$45)</f>
        <v>0</v>
      </c>
      <c r="BE45" s="745">
        <f ca="1">BD45*K8</f>
        <v>0</v>
      </c>
      <c r="BF45" s="749">
        <f t="shared" ca="1" si="161"/>
        <v>0</v>
      </c>
      <c r="BG45" s="745"/>
      <c r="BH45" s="745"/>
      <c r="BI45" s="375"/>
      <c r="BJ45" s="745"/>
      <c r="BK45" s="209" t="str">
        <f>IF(B45="Concrete","C_",IF(B45="Steel","S_",IF(B45="Timber","T_",IF(B45="Other","O_",IF(B45="Custom EPD","E_",IF(B45="_","_"," "))))))</f>
        <v xml:space="preserve"> </v>
      </c>
      <c r="BL45" s="209"/>
      <c r="BM45" s="209"/>
      <c r="BN45" s="186">
        <f>'Project Info'!$C$17/1000</f>
        <v>1.6</v>
      </c>
      <c r="BO45" s="186"/>
      <c r="BP45" s="186"/>
      <c r="BQ45" s="847" t="str">
        <f>IF(K45="VOLUME [m3]", $L45*'Project Info'!C$17, IF(K45="MASS [kg]", $L45, ""))</f>
        <v/>
      </c>
      <c r="BR45" s="745" t="str">
        <f>IFERROR(_xlfn.XLOOKUP($BL45,'LIFECYCLE MATERIAL DATA'!$A$6:$A$104,'LIFECYCLE MATERIAL DATA'!$I$6:$I$104,,)*($BQ45/1000)+_xlfn.XLOOKUP('Project Info'!$C$15,'LIFECYCLE MATERIAL DATA'!$A$6:$A$104,'LIFECYCLE MATERIAL DATA'!$I$6:$I$104,,)*($BP45/1000),"")</f>
        <v/>
      </c>
      <c r="BS45" s="745"/>
      <c r="BT45" s="745"/>
      <c r="BU45" s="185" t="str">
        <f>IFERROR(_xlfn.XLOOKUP($BL45,'LIFECYCLE MATERIAL DATA'!$A$6:$A$104,'LIFECYCLE MATERIAL DATA'!$L$6:$L$104,,)*($BQ45/1000)+_xlfn.XLOOKUP('Project Info'!$C$15,'LIFECYCLE MATERIAL DATA'!$A$6:$A$104,'LIFECYCLE MATERIAL DATA'!$L$6:$L$104,,)*($BP45/1000),"")</f>
        <v/>
      </c>
      <c r="BV45" s="745" t="str">
        <f t="shared" si="31"/>
        <v/>
      </c>
      <c r="BW45" s="745" t="str">
        <f>IF($K45='MATERIAL DATA'!$O$5,$L45, IF($K45='MATERIAL DATA'!$O$6,$L45/(1000*'Scheme 1'!$BN45),""))</f>
        <v/>
      </c>
      <c r="BX45" s="745"/>
      <c r="BY45" s="745"/>
      <c r="BZ45" s="745"/>
      <c r="CA45" s="209"/>
      <c r="CB45" s="743" t="str">
        <f>IFERROR((_xlfn.XLOOKUP($BL45,'LIFECYCLE MATERIAL DATA'!$A$6:$A$104, 'LIFECYCLE MATERIAL DATA'!$M$6:$M$104)*$BQ45/1000++_xlfn.XLOOKUP('Project Info'!$C$15,'LIFECYCLE MATERIAL DATA'!$A$6:$A$104,'LIFECYCLE MATERIAL DATA'!$M$6:$M$104)*$BP45/1000),"")</f>
        <v/>
      </c>
      <c r="CC45" s="745"/>
      <c r="CD45" s="745"/>
      <c r="CE45" s="209"/>
      <c r="CF45" s="209"/>
      <c r="CG45" s="209"/>
      <c r="CH45" s="799"/>
      <c r="CI45" s="185"/>
      <c r="CJ45" s="185"/>
      <c r="CK45" s="185"/>
      <c r="CL45" s="185"/>
      <c r="CM45" s="751" t="s">
        <v>16</v>
      </c>
      <c r="CN45" s="769">
        <v>0</v>
      </c>
      <c r="CO45" s="786">
        <f>AO14+AO19</f>
        <v>0</v>
      </c>
      <c r="CP45" s="745">
        <f>CO45+AO15+AO20</f>
        <v>0</v>
      </c>
      <c r="CQ45" s="745">
        <f ca="1">CP45+AO16+AO21</f>
        <v>0</v>
      </c>
      <c r="CR45" s="745">
        <f t="shared" ref="CR45:DW45" ca="1" si="172">(IF(CR$11=DESIGN_LIFE,CQ45+$AO$23+$AO$25+$AO$26+$AO$27+$AO$28+$AO$18,CQ45))</f>
        <v>0</v>
      </c>
      <c r="CS45" s="745">
        <f t="shared" ca="1" si="172"/>
        <v>0</v>
      </c>
      <c r="CT45" s="745">
        <f t="shared" ca="1" si="172"/>
        <v>0</v>
      </c>
      <c r="CU45" s="745">
        <f t="shared" ca="1" si="172"/>
        <v>0</v>
      </c>
      <c r="CV45" s="745">
        <f t="shared" ca="1" si="172"/>
        <v>0</v>
      </c>
      <c r="CW45" s="745">
        <f t="shared" ca="1" si="172"/>
        <v>0</v>
      </c>
      <c r="CX45" s="745">
        <f t="shared" ca="1" si="172"/>
        <v>0</v>
      </c>
      <c r="CY45" s="745">
        <f t="shared" ca="1" si="172"/>
        <v>0</v>
      </c>
      <c r="CZ45" s="745">
        <f t="shared" ca="1" si="172"/>
        <v>0</v>
      </c>
      <c r="DA45" s="745">
        <f t="shared" ca="1" si="172"/>
        <v>0</v>
      </c>
      <c r="DB45" s="745">
        <f t="shared" ca="1" si="172"/>
        <v>0</v>
      </c>
      <c r="DC45" s="745">
        <f t="shared" ca="1" si="172"/>
        <v>0</v>
      </c>
      <c r="DD45" s="745">
        <f t="shared" ca="1" si="172"/>
        <v>0</v>
      </c>
      <c r="DE45" s="745">
        <f t="shared" ca="1" si="172"/>
        <v>0</v>
      </c>
      <c r="DF45" s="745">
        <f t="shared" ca="1" si="172"/>
        <v>0</v>
      </c>
      <c r="DG45" s="745">
        <f t="shared" ca="1" si="172"/>
        <v>0</v>
      </c>
      <c r="DH45" s="745">
        <f t="shared" ca="1" si="172"/>
        <v>0</v>
      </c>
      <c r="DI45" s="745">
        <f t="shared" ca="1" si="172"/>
        <v>0</v>
      </c>
      <c r="DJ45" s="745">
        <f t="shared" ca="1" si="172"/>
        <v>0</v>
      </c>
      <c r="DK45" s="745">
        <f t="shared" ca="1" si="172"/>
        <v>0</v>
      </c>
      <c r="DL45" s="745">
        <f t="shared" ca="1" si="172"/>
        <v>0</v>
      </c>
      <c r="DM45" s="745">
        <f t="shared" ca="1" si="172"/>
        <v>0</v>
      </c>
      <c r="DN45" s="745">
        <f t="shared" ca="1" si="172"/>
        <v>0</v>
      </c>
      <c r="DO45" s="745">
        <f t="shared" ca="1" si="172"/>
        <v>0</v>
      </c>
      <c r="DP45" s="745">
        <f t="shared" ca="1" si="172"/>
        <v>0</v>
      </c>
      <c r="DQ45" s="745">
        <f t="shared" ca="1" si="172"/>
        <v>0</v>
      </c>
      <c r="DR45" s="745">
        <f t="shared" ca="1" si="172"/>
        <v>0</v>
      </c>
      <c r="DS45" s="745">
        <f t="shared" ca="1" si="172"/>
        <v>0</v>
      </c>
      <c r="DT45" s="745">
        <f t="shared" ca="1" si="172"/>
        <v>0</v>
      </c>
      <c r="DU45" s="745">
        <f t="shared" ca="1" si="172"/>
        <v>0</v>
      </c>
      <c r="DV45" s="745">
        <f t="shared" ca="1" si="172"/>
        <v>0</v>
      </c>
      <c r="DW45" s="745">
        <f t="shared" ca="1" si="172"/>
        <v>0</v>
      </c>
      <c r="DX45" s="745">
        <f t="shared" ref="DX45:FC45" ca="1" si="173">(IF(DX$11=DESIGN_LIFE,DW45+$AO$23+$AO$25+$AO$26+$AO$27+$AO$28+$AO$18,DW45))</f>
        <v>0</v>
      </c>
      <c r="DY45" s="745">
        <f t="shared" ca="1" si="173"/>
        <v>0</v>
      </c>
      <c r="DZ45" s="745">
        <f t="shared" ca="1" si="173"/>
        <v>0</v>
      </c>
      <c r="EA45" s="745">
        <f t="shared" ca="1" si="173"/>
        <v>0</v>
      </c>
      <c r="EB45" s="745">
        <f t="shared" ca="1" si="173"/>
        <v>0</v>
      </c>
      <c r="EC45" s="745">
        <f t="shared" ca="1" si="173"/>
        <v>0</v>
      </c>
      <c r="ED45" s="745">
        <f t="shared" ca="1" si="173"/>
        <v>0</v>
      </c>
      <c r="EE45" s="745">
        <f t="shared" ca="1" si="173"/>
        <v>0</v>
      </c>
      <c r="EF45" s="745">
        <f t="shared" ca="1" si="173"/>
        <v>0</v>
      </c>
      <c r="EG45" s="745">
        <f t="shared" ca="1" si="173"/>
        <v>0</v>
      </c>
      <c r="EH45" s="745">
        <f t="shared" ca="1" si="173"/>
        <v>0</v>
      </c>
      <c r="EI45" s="745">
        <f t="shared" ca="1" si="173"/>
        <v>0</v>
      </c>
      <c r="EJ45" s="745">
        <f t="shared" ca="1" si="173"/>
        <v>0</v>
      </c>
      <c r="EK45" s="745">
        <f t="shared" ca="1" si="173"/>
        <v>0</v>
      </c>
      <c r="EL45" s="745">
        <f t="shared" ca="1" si="173"/>
        <v>0</v>
      </c>
      <c r="EM45" s="745">
        <f t="shared" ca="1" si="173"/>
        <v>0</v>
      </c>
      <c r="EN45" s="745">
        <f t="shared" ca="1" si="173"/>
        <v>0</v>
      </c>
      <c r="EO45" s="745">
        <f t="shared" ca="1" si="173"/>
        <v>0</v>
      </c>
      <c r="EP45" s="745">
        <f t="shared" ca="1" si="173"/>
        <v>0</v>
      </c>
      <c r="EQ45" s="745">
        <f t="shared" ca="1" si="173"/>
        <v>0</v>
      </c>
      <c r="ER45" s="745">
        <f t="shared" ca="1" si="173"/>
        <v>0</v>
      </c>
      <c r="ES45" s="745">
        <f t="shared" ca="1" si="173"/>
        <v>0</v>
      </c>
      <c r="ET45" s="745">
        <f t="shared" ca="1" si="173"/>
        <v>0</v>
      </c>
      <c r="EU45" s="745">
        <f t="shared" ca="1" si="173"/>
        <v>0</v>
      </c>
      <c r="EV45" s="745">
        <f t="shared" ca="1" si="173"/>
        <v>0</v>
      </c>
      <c r="EW45" s="745">
        <f t="shared" ca="1" si="173"/>
        <v>0</v>
      </c>
      <c r="EX45" s="745">
        <f t="shared" ca="1" si="173"/>
        <v>0</v>
      </c>
      <c r="EY45" s="745">
        <f t="shared" ca="1" si="173"/>
        <v>0</v>
      </c>
      <c r="EZ45" s="745">
        <f t="shared" ca="1" si="173"/>
        <v>0</v>
      </c>
      <c r="FA45" s="745">
        <f t="shared" ca="1" si="173"/>
        <v>0</v>
      </c>
      <c r="FB45" s="745">
        <f t="shared" ca="1" si="173"/>
        <v>0</v>
      </c>
      <c r="FC45" s="745">
        <f t="shared" ca="1" si="173"/>
        <v>0</v>
      </c>
      <c r="FD45" s="745">
        <f t="shared" ref="FD45:GI45" ca="1" si="174">(IF(FD$11=DESIGN_LIFE,FC45+$AO$23+$AO$25+$AO$26+$AO$27+$AO$28+$AO$18,FC45))</f>
        <v>0</v>
      </c>
      <c r="FE45" s="745">
        <f t="shared" ca="1" si="174"/>
        <v>0</v>
      </c>
      <c r="FF45" s="745">
        <f t="shared" ca="1" si="174"/>
        <v>0</v>
      </c>
      <c r="FG45" s="745">
        <f t="shared" ca="1" si="174"/>
        <v>0</v>
      </c>
      <c r="FH45" s="745">
        <f t="shared" ca="1" si="174"/>
        <v>0</v>
      </c>
      <c r="FI45" s="745">
        <f t="shared" ca="1" si="174"/>
        <v>0</v>
      </c>
      <c r="FJ45" s="745">
        <f t="shared" ca="1" si="174"/>
        <v>0</v>
      </c>
      <c r="FK45" s="745">
        <f t="shared" ca="1" si="174"/>
        <v>0</v>
      </c>
      <c r="FL45" s="745">
        <f t="shared" ca="1" si="174"/>
        <v>0</v>
      </c>
      <c r="FM45" s="745">
        <f t="shared" ca="1" si="174"/>
        <v>0</v>
      </c>
      <c r="FN45" s="745">
        <f t="shared" ca="1" si="174"/>
        <v>0</v>
      </c>
      <c r="FO45" s="745">
        <f t="shared" ca="1" si="174"/>
        <v>0</v>
      </c>
      <c r="FP45" s="745">
        <f t="shared" ca="1" si="174"/>
        <v>0</v>
      </c>
      <c r="FQ45" s="745">
        <f t="shared" ca="1" si="174"/>
        <v>0</v>
      </c>
      <c r="FR45" s="745">
        <f t="shared" ca="1" si="174"/>
        <v>0</v>
      </c>
      <c r="FS45" s="745">
        <f t="shared" ca="1" si="174"/>
        <v>0</v>
      </c>
      <c r="FT45" s="745">
        <f t="shared" ca="1" si="174"/>
        <v>0</v>
      </c>
      <c r="FU45" s="745">
        <f t="shared" ca="1" si="174"/>
        <v>0</v>
      </c>
      <c r="FV45" s="745">
        <f t="shared" ca="1" si="174"/>
        <v>0</v>
      </c>
      <c r="FW45" s="745">
        <f t="shared" ca="1" si="174"/>
        <v>0</v>
      </c>
      <c r="FX45" s="745">
        <f t="shared" ca="1" si="174"/>
        <v>0</v>
      </c>
      <c r="FY45" s="745">
        <f t="shared" ca="1" si="174"/>
        <v>0</v>
      </c>
      <c r="FZ45" s="745">
        <f t="shared" ca="1" si="174"/>
        <v>0</v>
      </c>
      <c r="GA45" s="745">
        <f t="shared" ca="1" si="174"/>
        <v>0</v>
      </c>
      <c r="GB45" s="745">
        <f t="shared" ca="1" si="174"/>
        <v>0</v>
      </c>
      <c r="GC45" s="745">
        <f t="shared" ca="1" si="174"/>
        <v>0</v>
      </c>
      <c r="GD45" s="745">
        <f t="shared" ca="1" si="174"/>
        <v>0</v>
      </c>
      <c r="GE45" s="745">
        <f t="shared" ca="1" si="174"/>
        <v>0</v>
      </c>
      <c r="GF45" s="745">
        <f t="shared" ca="1" si="174"/>
        <v>0</v>
      </c>
      <c r="GG45" s="745">
        <f t="shared" ca="1" si="174"/>
        <v>0</v>
      </c>
      <c r="GH45" s="745">
        <f t="shared" ca="1" si="174"/>
        <v>0</v>
      </c>
      <c r="GI45" s="745">
        <f t="shared" ca="1" si="174"/>
        <v>0</v>
      </c>
      <c r="GJ45" s="745">
        <f t="shared" ref="GJ45:HG45" ca="1" si="175">(IF(GJ$11=DESIGN_LIFE,GI45+$AO$23+$AO$25+$AO$26+$AO$27+$AO$28+$AO$18,GI45))</f>
        <v>0</v>
      </c>
      <c r="GK45" s="745">
        <f t="shared" ca="1" si="175"/>
        <v>0</v>
      </c>
      <c r="GL45" s="745">
        <f t="shared" ca="1" si="175"/>
        <v>0</v>
      </c>
      <c r="GM45" s="745">
        <f t="shared" ca="1" si="175"/>
        <v>0</v>
      </c>
      <c r="GN45" s="745">
        <f t="shared" ca="1" si="175"/>
        <v>0</v>
      </c>
      <c r="GO45" s="745">
        <f t="shared" ca="1" si="175"/>
        <v>0</v>
      </c>
      <c r="GP45" s="745">
        <f t="shared" ca="1" si="175"/>
        <v>0</v>
      </c>
      <c r="GQ45" s="745">
        <f t="shared" ca="1" si="175"/>
        <v>0</v>
      </c>
      <c r="GR45" s="745">
        <f t="shared" ca="1" si="175"/>
        <v>0</v>
      </c>
      <c r="GS45" s="745">
        <f t="shared" ca="1" si="175"/>
        <v>0</v>
      </c>
      <c r="GT45" s="745">
        <f t="shared" ca="1" si="175"/>
        <v>0</v>
      </c>
      <c r="GU45" s="745">
        <f t="shared" ca="1" si="175"/>
        <v>0</v>
      </c>
      <c r="GV45" s="745">
        <f t="shared" ca="1" si="175"/>
        <v>0</v>
      </c>
      <c r="GW45" s="745">
        <f t="shared" ca="1" si="175"/>
        <v>0</v>
      </c>
      <c r="GX45" s="745">
        <f t="shared" ca="1" si="175"/>
        <v>0</v>
      </c>
      <c r="GY45" s="745">
        <f t="shared" ca="1" si="175"/>
        <v>0</v>
      </c>
      <c r="GZ45" s="745">
        <f t="shared" ca="1" si="175"/>
        <v>0</v>
      </c>
      <c r="HA45" s="745">
        <f t="shared" ca="1" si="175"/>
        <v>0</v>
      </c>
      <c r="HB45" s="745">
        <f t="shared" ca="1" si="175"/>
        <v>0</v>
      </c>
      <c r="HC45" s="745">
        <f t="shared" ca="1" si="175"/>
        <v>0</v>
      </c>
      <c r="HD45" s="745">
        <f t="shared" ca="1" si="175"/>
        <v>0</v>
      </c>
      <c r="HE45" s="745">
        <f t="shared" ca="1" si="175"/>
        <v>0</v>
      </c>
      <c r="HF45" s="745">
        <f t="shared" ca="1" si="175"/>
        <v>0</v>
      </c>
      <c r="HG45" s="745">
        <f t="shared" ca="1" si="175"/>
        <v>0</v>
      </c>
      <c r="HH45" s="185"/>
      <c r="HI45" s="745"/>
    </row>
    <row r="46" spans="1:217" ht="20.100000000000001" customHeight="1" thickBot="1">
      <c r="B46" s="214"/>
      <c r="C46" s="214"/>
      <c r="D46" s="214"/>
      <c r="E46" s="214"/>
      <c r="F46" s="214"/>
      <c r="G46" s="214"/>
      <c r="H46" s="214"/>
      <c r="I46" s="214"/>
      <c r="J46" s="214"/>
      <c r="K46" s="214"/>
      <c r="L46" s="214"/>
      <c r="M46" s="216"/>
      <c r="N46" s="217"/>
      <c r="O46" s="217"/>
      <c r="P46" s="217"/>
      <c r="Q46" s="217"/>
      <c r="R46" s="217"/>
      <c r="S46" s="217"/>
      <c r="T46" s="217"/>
      <c r="U46" s="217"/>
      <c r="V46" s="221"/>
      <c r="W46" s="221"/>
      <c r="X46" s="458"/>
      <c r="Y46" s="185"/>
      <c r="Z46" s="745" t="str">
        <f>'MATERIAL DATA'!$Q70</f>
        <v>4.8.3 Benches</v>
      </c>
      <c r="AA46" s="768">
        <f t="shared" si="140"/>
        <v>0</v>
      </c>
      <c r="AB46" s="745"/>
      <c r="AC46" s="745"/>
      <c r="AD46" s="745"/>
      <c r="AE46" s="745"/>
      <c r="AF46" s="745" t="s">
        <v>661</v>
      </c>
      <c r="AG46" s="745"/>
      <c r="AH46" s="786">
        <f>E48*1000</f>
        <v>0</v>
      </c>
      <c r="AI46" s="745"/>
      <c r="AJ46" s="745"/>
      <c r="AK46" s="209"/>
      <c r="AL46" s="745"/>
      <c r="AM46" s="745"/>
      <c r="AN46" s="185"/>
      <c r="AO46" s="185"/>
      <c r="AP46" s="745"/>
      <c r="AQ46" s="745"/>
      <c r="AR46" s="745"/>
      <c r="AS46" s="745"/>
      <c r="AT46" s="745"/>
      <c r="AU46" s="745" t="s">
        <v>764</v>
      </c>
      <c r="AV46" s="745">
        <f>AI10*K8</f>
        <v>0</v>
      </c>
      <c r="AW46" s="756">
        <f t="shared" si="166"/>
        <v>0</v>
      </c>
      <c r="AX46" s="745"/>
      <c r="AY46" s="745" t="s">
        <v>399</v>
      </c>
      <c r="AZ46" s="745">
        <f ca="1">AI17*K8</f>
        <v>0</v>
      </c>
      <c r="BA46" s="785">
        <f t="shared" ca="1" si="167"/>
        <v>0</v>
      </c>
      <c r="BB46" s="745"/>
      <c r="BC46" s="745" t="s">
        <v>310</v>
      </c>
      <c r="BD46" s="185">
        <f>SUMIF($B$12:$B$45,"Timber",$T$12:$T$45)+SUMIF($C$12:$C$45,"Timber_EPD",$T$12:$T$45) +SUMIF($B$12:$B$45,"Timber",$U$12:$U$45) +SUMIF($C$12:$C$45,"Timber_EPD",$U$12:$U$45) +SUMIF($B$12:$B$45,"Timber",$V$12:$V$45)+SUMIF($C$12:$C$45,"Timber_EPD",$V$12:$V$45)</f>
        <v>0</v>
      </c>
      <c r="BE46" s="745">
        <f>BD46*K8</f>
        <v>0</v>
      </c>
      <c r="BF46" s="749">
        <f t="shared" si="161"/>
        <v>0</v>
      </c>
      <c r="BG46" s="745"/>
      <c r="BH46" s="745"/>
      <c r="BI46" s="375"/>
      <c r="BK46" s="209"/>
      <c r="BL46" s="209"/>
      <c r="BM46" s="846"/>
      <c r="BN46" s="848"/>
      <c r="BO46" s="186"/>
      <c r="BP46" s="849"/>
      <c r="BQ46" s="745"/>
      <c r="BR46" s="745"/>
      <c r="BS46" s="745"/>
      <c r="BT46" s="745"/>
      <c r="BU46" s="745"/>
      <c r="BV46" s="745"/>
      <c r="BW46" s="745"/>
      <c r="BX46" s="745"/>
      <c r="BY46" s="745"/>
      <c r="BZ46" s="745"/>
      <c r="CA46" s="209"/>
      <c r="CB46" s="745"/>
      <c r="CC46" s="745"/>
      <c r="CD46" s="745"/>
      <c r="CE46" s="209"/>
      <c r="CF46" s="209"/>
      <c r="CG46" s="209"/>
      <c r="CH46" s="799"/>
      <c r="CI46" s="185"/>
      <c r="CJ46" s="185"/>
      <c r="CK46" s="185"/>
      <c r="CL46" s="185"/>
      <c r="CM46" s="751" t="s">
        <v>456</v>
      </c>
      <c r="CN46" s="769">
        <f>SUM(CN44:CN45)</f>
        <v>0</v>
      </c>
      <c r="CO46" s="745">
        <f t="shared" ref="CO46:EZ46" si="176">SUM(CO44:CO45)</f>
        <v>0</v>
      </c>
      <c r="CP46" s="745">
        <f t="shared" si="176"/>
        <v>0</v>
      </c>
      <c r="CQ46" s="745">
        <f t="shared" ca="1" si="176"/>
        <v>0</v>
      </c>
      <c r="CR46" s="745">
        <f t="shared" ca="1" si="176"/>
        <v>0</v>
      </c>
      <c r="CS46" s="745">
        <f t="shared" ca="1" si="176"/>
        <v>0</v>
      </c>
      <c r="CT46" s="745">
        <f t="shared" ca="1" si="176"/>
        <v>0</v>
      </c>
      <c r="CU46" s="745">
        <f t="shared" ca="1" si="176"/>
        <v>0</v>
      </c>
      <c r="CV46" s="745">
        <f t="shared" ca="1" si="176"/>
        <v>0</v>
      </c>
      <c r="CW46" s="745">
        <f t="shared" ca="1" si="176"/>
        <v>0</v>
      </c>
      <c r="CX46" s="745">
        <f t="shared" ca="1" si="176"/>
        <v>0</v>
      </c>
      <c r="CY46" s="745">
        <f t="shared" ca="1" si="176"/>
        <v>0</v>
      </c>
      <c r="CZ46" s="745">
        <f t="shared" ca="1" si="176"/>
        <v>0</v>
      </c>
      <c r="DA46" s="745">
        <f t="shared" ca="1" si="176"/>
        <v>0</v>
      </c>
      <c r="DB46" s="745">
        <f t="shared" ca="1" si="176"/>
        <v>0</v>
      </c>
      <c r="DC46" s="745">
        <f t="shared" ca="1" si="176"/>
        <v>0</v>
      </c>
      <c r="DD46" s="745">
        <f t="shared" ca="1" si="176"/>
        <v>0</v>
      </c>
      <c r="DE46" s="745">
        <f t="shared" ca="1" si="176"/>
        <v>0</v>
      </c>
      <c r="DF46" s="745">
        <f t="shared" ca="1" si="176"/>
        <v>0</v>
      </c>
      <c r="DG46" s="745">
        <f t="shared" ca="1" si="176"/>
        <v>0</v>
      </c>
      <c r="DH46" s="745">
        <f t="shared" ca="1" si="176"/>
        <v>0</v>
      </c>
      <c r="DI46" s="745">
        <f t="shared" ca="1" si="176"/>
        <v>0</v>
      </c>
      <c r="DJ46" s="745">
        <f t="shared" ca="1" si="176"/>
        <v>0</v>
      </c>
      <c r="DK46" s="745">
        <f t="shared" ca="1" si="176"/>
        <v>0</v>
      </c>
      <c r="DL46" s="745">
        <f t="shared" ca="1" si="176"/>
        <v>0</v>
      </c>
      <c r="DM46" s="745">
        <f t="shared" ca="1" si="176"/>
        <v>0</v>
      </c>
      <c r="DN46" s="745">
        <f t="shared" ca="1" si="176"/>
        <v>0</v>
      </c>
      <c r="DO46" s="745">
        <f t="shared" ca="1" si="176"/>
        <v>0</v>
      </c>
      <c r="DP46" s="745">
        <f t="shared" ca="1" si="176"/>
        <v>0</v>
      </c>
      <c r="DQ46" s="745">
        <f t="shared" ca="1" si="176"/>
        <v>0</v>
      </c>
      <c r="DR46" s="745">
        <f t="shared" ca="1" si="176"/>
        <v>0</v>
      </c>
      <c r="DS46" s="745">
        <f t="shared" ca="1" si="176"/>
        <v>0</v>
      </c>
      <c r="DT46" s="745">
        <f t="shared" ca="1" si="176"/>
        <v>0</v>
      </c>
      <c r="DU46" s="745">
        <f t="shared" ca="1" si="176"/>
        <v>0</v>
      </c>
      <c r="DV46" s="745">
        <f t="shared" ca="1" si="176"/>
        <v>0</v>
      </c>
      <c r="DW46" s="745">
        <f t="shared" ca="1" si="176"/>
        <v>0</v>
      </c>
      <c r="DX46" s="745">
        <f t="shared" ca="1" si="176"/>
        <v>0</v>
      </c>
      <c r="DY46" s="745">
        <f t="shared" ca="1" si="176"/>
        <v>0</v>
      </c>
      <c r="DZ46" s="745">
        <f t="shared" ca="1" si="176"/>
        <v>0</v>
      </c>
      <c r="EA46" s="745">
        <f t="shared" ca="1" si="176"/>
        <v>0</v>
      </c>
      <c r="EB46" s="745">
        <f t="shared" ca="1" si="176"/>
        <v>0</v>
      </c>
      <c r="EC46" s="745">
        <f t="shared" ca="1" si="176"/>
        <v>0</v>
      </c>
      <c r="ED46" s="745">
        <f t="shared" ca="1" si="176"/>
        <v>0</v>
      </c>
      <c r="EE46" s="745">
        <f t="shared" ca="1" si="176"/>
        <v>0</v>
      </c>
      <c r="EF46" s="745">
        <f t="shared" ca="1" si="176"/>
        <v>0</v>
      </c>
      <c r="EG46" s="745">
        <f t="shared" ca="1" si="176"/>
        <v>0</v>
      </c>
      <c r="EH46" s="745">
        <f t="shared" ca="1" si="176"/>
        <v>0</v>
      </c>
      <c r="EI46" s="745">
        <f t="shared" ca="1" si="176"/>
        <v>0</v>
      </c>
      <c r="EJ46" s="745">
        <f t="shared" ca="1" si="176"/>
        <v>0</v>
      </c>
      <c r="EK46" s="745">
        <f t="shared" ca="1" si="176"/>
        <v>0</v>
      </c>
      <c r="EL46" s="745">
        <f t="shared" ca="1" si="176"/>
        <v>0</v>
      </c>
      <c r="EM46" s="745">
        <f t="shared" ca="1" si="176"/>
        <v>0</v>
      </c>
      <c r="EN46" s="745">
        <f t="shared" ca="1" si="176"/>
        <v>0</v>
      </c>
      <c r="EO46" s="745">
        <f t="shared" ca="1" si="176"/>
        <v>0</v>
      </c>
      <c r="EP46" s="745">
        <f t="shared" ca="1" si="176"/>
        <v>0</v>
      </c>
      <c r="EQ46" s="745">
        <f t="shared" ca="1" si="176"/>
        <v>0</v>
      </c>
      <c r="ER46" s="745">
        <f t="shared" ca="1" si="176"/>
        <v>0</v>
      </c>
      <c r="ES46" s="745">
        <f t="shared" ca="1" si="176"/>
        <v>0</v>
      </c>
      <c r="ET46" s="745">
        <f t="shared" ca="1" si="176"/>
        <v>0</v>
      </c>
      <c r="EU46" s="745">
        <f t="shared" ca="1" si="176"/>
        <v>0</v>
      </c>
      <c r="EV46" s="745">
        <f t="shared" ca="1" si="176"/>
        <v>0</v>
      </c>
      <c r="EW46" s="745">
        <f t="shared" ca="1" si="176"/>
        <v>0</v>
      </c>
      <c r="EX46" s="745">
        <f t="shared" ca="1" si="176"/>
        <v>0</v>
      </c>
      <c r="EY46" s="745">
        <f t="shared" ca="1" si="176"/>
        <v>0</v>
      </c>
      <c r="EZ46" s="745">
        <f t="shared" ca="1" si="176"/>
        <v>0</v>
      </c>
      <c r="FA46" s="745">
        <f t="shared" ref="FA46:HG46" ca="1" si="177">SUM(FA44:FA45)</f>
        <v>0</v>
      </c>
      <c r="FB46" s="745">
        <f t="shared" ca="1" si="177"/>
        <v>0</v>
      </c>
      <c r="FC46" s="745">
        <f t="shared" ca="1" si="177"/>
        <v>0</v>
      </c>
      <c r="FD46" s="745">
        <f t="shared" ca="1" si="177"/>
        <v>0</v>
      </c>
      <c r="FE46" s="745">
        <f t="shared" ca="1" si="177"/>
        <v>0</v>
      </c>
      <c r="FF46" s="745">
        <f t="shared" ca="1" si="177"/>
        <v>0</v>
      </c>
      <c r="FG46" s="745">
        <f t="shared" ca="1" si="177"/>
        <v>0</v>
      </c>
      <c r="FH46" s="745">
        <f t="shared" ca="1" si="177"/>
        <v>0</v>
      </c>
      <c r="FI46" s="745">
        <f t="shared" ca="1" si="177"/>
        <v>0</v>
      </c>
      <c r="FJ46" s="745">
        <f t="shared" ca="1" si="177"/>
        <v>0</v>
      </c>
      <c r="FK46" s="745">
        <f t="shared" ca="1" si="177"/>
        <v>0</v>
      </c>
      <c r="FL46" s="745">
        <f t="shared" ca="1" si="177"/>
        <v>0</v>
      </c>
      <c r="FM46" s="745">
        <f t="shared" ca="1" si="177"/>
        <v>0</v>
      </c>
      <c r="FN46" s="745">
        <f t="shared" ca="1" si="177"/>
        <v>0</v>
      </c>
      <c r="FO46" s="745">
        <f t="shared" ca="1" si="177"/>
        <v>0</v>
      </c>
      <c r="FP46" s="745">
        <f t="shared" ca="1" si="177"/>
        <v>0</v>
      </c>
      <c r="FQ46" s="745">
        <f t="shared" ca="1" si="177"/>
        <v>0</v>
      </c>
      <c r="FR46" s="745">
        <f t="shared" ca="1" si="177"/>
        <v>0</v>
      </c>
      <c r="FS46" s="745">
        <f t="shared" ca="1" si="177"/>
        <v>0</v>
      </c>
      <c r="FT46" s="745">
        <f t="shared" ca="1" si="177"/>
        <v>0</v>
      </c>
      <c r="FU46" s="745">
        <f t="shared" ca="1" si="177"/>
        <v>0</v>
      </c>
      <c r="FV46" s="745">
        <f t="shared" ca="1" si="177"/>
        <v>0</v>
      </c>
      <c r="FW46" s="745">
        <f t="shared" ca="1" si="177"/>
        <v>0</v>
      </c>
      <c r="FX46" s="745">
        <f t="shared" ca="1" si="177"/>
        <v>0</v>
      </c>
      <c r="FY46" s="745">
        <f t="shared" ca="1" si="177"/>
        <v>0</v>
      </c>
      <c r="FZ46" s="745">
        <f t="shared" ca="1" si="177"/>
        <v>0</v>
      </c>
      <c r="GA46" s="745">
        <f t="shared" ca="1" si="177"/>
        <v>0</v>
      </c>
      <c r="GB46" s="745">
        <f t="shared" ca="1" si="177"/>
        <v>0</v>
      </c>
      <c r="GC46" s="745">
        <f t="shared" ca="1" si="177"/>
        <v>0</v>
      </c>
      <c r="GD46" s="745">
        <f t="shared" ca="1" si="177"/>
        <v>0</v>
      </c>
      <c r="GE46" s="745">
        <f t="shared" ca="1" si="177"/>
        <v>0</v>
      </c>
      <c r="GF46" s="745">
        <f t="shared" ca="1" si="177"/>
        <v>0</v>
      </c>
      <c r="GG46" s="745">
        <f t="shared" ca="1" si="177"/>
        <v>0</v>
      </c>
      <c r="GH46" s="745">
        <f t="shared" ca="1" si="177"/>
        <v>0</v>
      </c>
      <c r="GI46" s="745">
        <f t="shared" ca="1" si="177"/>
        <v>0</v>
      </c>
      <c r="GJ46" s="745">
        <f t="shared" ca="1" si="177"/>
        <v>0</v>
      </c>
      <c r="GK46" s="745">
        <f t="shared" ca="1" si="177"/>
        <v>0</v>
      </c>
      <c r="GL46" s="745">
        <f t="shared" ca="1" si="177"/>
        <v>0</v>
      </c>
      <c r="GM46" s="745">
        <f t="shared" ca="1" si="177"/>
        <v>0</v>
      </c>
      <c r="GN46" s="745">
        <f t="shared" ca="1" si="177"/>
        <v>0</v>
      </c>
      <c r="GO46" s="745">
        <f t="shared" ca="1" si="177"/>
        <v>0</v>
      </c>
      <c r="GP46" s="745">
        <f t="shared" ca="1" si="177"/>
        <v>0</v>
      </c>
      <c r="GQ46" s="745">
        <f t="shared" ca="1" si="177"/>
        <v>0</v>
      </c>
      <c r="GR46" s="745">
        <f t="shared" ca="1" si="177"/>
        <v>0</v>
      </c>
      <c r="GS46" s="745">
        <f t="shared" ca="1" si="177"/>
        <v>0</v>
      </c>
      <c r="GT46" s="745">
        <f t="shared" ca="1" si="177"/>
        <v>0</v>
      </c>
      <c r="GU46" s="745">
        <f t="shared" ca="1" si="177"/>
        <v>0</v>
      </c>
      <c r="GV46" s="745">
        <f t="shared" ca="1" si="177"/>
        <v>0</v>
      </c>
      <c r="GW46" s="745">
        <f t="shared" ca="1" si="177"/>
        <v>0</v>
      </c>
      <c r="GX46" s="745">
        <f t="shared" ca="1" si="177"/>
        <v>0</v>
      </c>
      <c r="GY46" s="745">
        <f t="shared" ca="1" si="177"/>
        <v>0</v>
      </c>
      <c r="GZ46" s="745">
        <f t="shared" ca="1" si="177"/>
        <v>0</v>
      </c>
      <c r="HA46" s="745">
        <f t="shared" ca="1" si="177"/>
        <v>0</v>
      </c>
      <c r="HB46" s="745">
        <f t="shared" ca="1" si="177"/>
        <v>0</v>
      </c>
      <c r="HC46" s="745">
        <f t="shared" ca="1" si="177"/>
        <v>0</v>
      </c>
      <c r="HD46" s="745">
        <f t="shared" ca="1" si="177"/>
        <v>0</v>
      </c>
      <c r="HE46" s="745">
        <f t="shared" ca="1" si="177"/>
        <v>0</v>
      </c>
      <c r="HF46" s="745">
        <f t="shared" ca="1" si="177"/>
        <v>0</v>
      </c>
      <c r="HG46" s="745">
        <f t="shared" ca="1" si="177"/>
        <v>0</v>
      </c>
      <c r="HH46" s="185"/>
      <c r="HI46" s="745"/>
    </row>
    <row r="47" spans="1:217" ht="20.100000000000001" customHeight="1" thickBot="1">
      <c r="B47" s="549"/>
      <c r="C47" s="215"/>
      <c r="D47" s="548"/>
      <c r="E47" s="480" t="s">
        <v>651</v>
      </c>
      <c r="F47" s="547"/>
      <c r="G47" s="215"/>
      <c r="H47" s="479" t="s">
        <v>641</v>
      </c>
      <c r="I47" s="464"/>
      <c r="J47" s="464"/>
      <c r="K47" s="934" t="s">
        <v>652</v>
      </c>
      <c r="L47" s="935"/>
      <c r="M47" s="214"/>
      <c r="N47" s="465"/>
      <c r="O47" s="465"/>
      <c r="P47" s="465"/>
      <c r="Q47" s="685" t="s">
        <v>640</v>
      </c>
      <c r="R47" s="114" t="s">
        <v>649</v>
      </c>
      <c r="S47" s="114" t="s">
        <v>650</v>
      </c>
      <c r="T47" s="114" t="s">
        <v>642</v>
      </c>
      <c r="U47" s="114" t="s">
        <v>644</v>
      </c>
      <c r="V47" s="114" t="s">
        <v>105</v>
      </c>
      <c r="W47" s="959" t="s">
        <v>807</v>
      </c>
      <c r="X47" s="960"/>
      <c r="Y47" s="185"/>
      <c r="Z47" s="745" t="str">
        <f>'MATERIAL DATA'!$Q71</f>
        <v>4.8.4 Planters</v>
      </c>
      <c r="AA47" s="768">
        <f t="shared" si="140"/>
        <v>0</v>
      </c>
      <c r="AB47" s="745"/>
      <c r="AC47" s="745"/>
      <c r="AD47" s="745"/>
      <c r="AE47" s="745"/>
      <c r="AF47" s="745" t="s">
        <v>236</v>
      </c>
      <c r="AG47" s="745"/>
      <c r="AH47" s="786" t="e">
        <f>E51*1000</f>
        <v>#VALUE!</v>
      </c>
      <c r="AI47" s="745"/>
      <c r="AJ47" s="745"/>
      <c r="AK47" s="209"/>
      <c r="AL47" s="745"/>
      <c r="AM47" s="745"/>
      <c r="AN47" s="185"/>
      <c r="AO47" s="185"/>
      <c r="AP47" s="745"/>
      <c r="AQ47" s="745"/>
      <c r="AR47" s="745"/>
      <c r="AS47" s="745"/>
      <c r="AT47" s="745"/>
      <c r="AU47" s="745" t="s">
        <v>773</v>
      </c>
      <c r="AV47" s="745">
        <f>AI11*K8</f>
        <v>0</v>
      </c>
      <c r="AW47" s="756">
        <f t="shared" si="166"/>
        <v>0</v>
      </c>
      <c r="AX47" s="745"/>
      <c r="AY47" s="745" t="s">
        <v>400</v>
      </c>
      <c r="AZ47" s="745" t="e">
        <f>IFERROR(AI18*K8, #N/A)</f>
        <v>#N/A</v>
      </c>
      <c r="BA47" s="785" t="e">
        <f t="shared" si="167"/>
        <v>#N/A</v>
      </c>
      <c r="BB47" s="745"/>
      <c r="BC47" s="745" t="s">
        <v>587</v>
      </c>
      <c r="BD47" s="185">
        <f>SUMIF($B$12:$B$45,"Timber",$X$12:$X$45)+SUMIF($C$12:$C$45,"Timber_EPD",$X$12:$X$45)</f>
        <v>0</v>
      </c>
      <c r="BE47" s="745">
        <f>BD47*K8</f>
        <v>0</v>
      </c>
      <c r="BF47" s="749">
        <f t="shared" si="161"/>
        <v>0</v>
      </c>
      <c r="BG47" s="745"/>
      <c r="BH47" s="745"/>
      <c r="BI47" s="375"/>
      <c r="BK47" s="209"/>
      <c r="BL47" s="209"/>
      <c r="BM47" s="846"/>
      <c r="BN47" s="848"/>
      <c r="BO47" s="186"/>
      <c r="BP47" s="849"/>
      <c r="BQ47" s="745"/>
      <c r="BR47" s="745"/>
      <c r="BS47" s="745"/>
      <c r="BT47" s="745"/>
      <c r="BU47" s="745"/>
      <c r="BV47" s="745"/>
      <c r="BW47" s="745"/>
      <c r="BX47" s="745"/>
      <c r="BY47" s="745"/>
      <c r="BZ47" s="745"/>
      <c r="CA47" s="209"/>
      <c r="CB47" s="745"/>
      <c r="CC47" s="745"/>
      <c r="CD47" s="745"/>
      <c r="CE47" s="209"/>
      <c r="CF47" s="209"/>
      <c r="CG47" s="209"/>
      <c r="CH47" s="799"/>
      <c r="CI47" s="185"/>
      <c r="CJ47" s="185"/>
      <c r="CK47" s="185"/>
      <c r="CL47" s="185"/>
      <c r="CM47" s="751" t="s">
        <v>457</v>
      </c>
      <c r="CN47" s="769">
        <v>0</v>
      </c>
      <c r="CO47" s="745">
        <v>0</v>
      </c>
      <c r="CP47" s="745">
        <v>0</v>
      </c>
      <c r="CQ47" s="745">
        <f>$AO$18</f>
        <v>0</v>
      </c>
      <c r="CR47" s="745">
        <f t="shared" ref="CR47:DW47" si="178">IF(DESIGN_LIFE&gt;=CR$11,CQ47,IF(CR$11=DESIGN_LIFE+1,0,IF(CR$11&gt;DESIGN_LIFE,CQ47)))</f>
        <v>0</v>
      </c>
      <c r="CS47" s="745">
        <f t="shared" si="178"/>
        <v>0</v>
      </c>
      <c r="CT47" s="745">
        <f t="shared" si="178"/>
        <v>0</v>
      </c>
      <c r="CU47" s="745">
        <f t="shared" si="178"/>
        <v>0</v>
      </c>
      <c r="CV47" s="745">
        <f t="shared" si="178"/>
        <v>0</v>
      </c>
      <c r="CW47" s="745">
        <f t="shared" si="178"/>
        <v>0</v>
      </c>
      <c r="CX47" s="745">
        <f t="shared" si="178"/>
        <v>0</v>
      </c>
      <c r="CY47" s="745">
        <f t="shared" si="178"/>
        <v>0</v>
      </c>
      <c r="CZ47" s="745">
        <f t="shared" si="178"/>
        <v>0</v>
      </c>
      <c r="DA47" s="745">
        <f t="shared" si="178"/>
        <v>0</v>
      </c>
      <c r="DB47" s="745">
        <f t="shared" si="178"/>
        <v>0</v>
      </c>
      <c r="DC47" s="745">
        <f t="shared" si="178"/>
        <v>0</v>
      </c>
      <c r="DD47" s="745">
        <f t="shared" si="178"/>
        <v>0</v>
      </c>
      <c r="DE47" s="745">
        <f t="shared" si="178"/>
        <v>0</v>
      </c>
      <c r="DF47" s="745">
        <f t="shared" si="178"/>
        <v>0</v>
      </c>
      <c r="DG47" s="745">
        <f t="shared" si="178"/>
        <v>0</v>
      </c>
      <c r="DH47" s="745">
        <f t="shared" si="178"/>
        <v>0</v>
      </c>
      <c r="DI47" s="745">
        <f t="shared" si="178"/>
        <v>0</v>
      </c>
      <c r="DJ47" s="745">
        <f t="shared" si="178"/>
        <v>0</v>
      </c>
      <c r="DK47" s="745">
        <f t="shared" si="178"/>
        <v>0</v>
      </c>
      <c r="DL47" s="745">
        <f t="shared" si="178"/>
        <v>0</v>
      </c>
      <c r="DM47" s="745">
        <f t="shared" si="178"/>
        <v>0</v>
      </c>
      <c r="DN47" s="745">
        <f t="shared" si="178"/>
        <v>0</v>
      </c>
      <c r="DO47" s="745">
        <f t="shared" si="178"/>
        <v>0</v>
      </c>
      <c r="DP47" s="745">
        <f t="shared" si="178"/>
        <v>0</v>
      </c>
      <c r="DQ47" s="745">
        <f t="shared" si="178"/>
        <v>0</v>
      </c>
      <c r="DR47" s="745">
        <f t="shared" si="178"/>
        <v>0</v>
      </c>
      <c r="DS47" s="745">
        <f t="shared" si="178"/>
        <v>0</v>
      </c>
      <c r="DT47" s="745">
        <f t="shared" si="178"/>
        <v>0</v>
      </c>
      <c r="DU47" s="745">
        <f t="shared" si="178"/>
        <v>0</v>
      </c>
      <c r="DV47" s="745">
        <f t="shared" si="178"/>
        <v>0</v>
      </c>
      <c r="DW47" s="745">
        <f t="shared" si="178"/>
        <v>0</v>
      </c>
      <c r="DX47" s="745">
        <f t="shared" ref="DX47:FC47" si="179">IF(DESIGN_LIFE&gt;=DX$11,DW47,IF(DX$11=DESIGN_LIFE+1,0,IF(DX$11&gt;DESIGN_LIFE,DW47)))</f>
        <v>0</v>
      </c>
      <c r="DY47" s="745">
        <f t="shared" si="179"/>
        <v>0</v>
      </c>
      <c r="DZ47" s="745">
        <f t="shared" si="179"/>
        <v>0</v>
      </c>
      <c r="EA47" s="745">
        <f t="shared" si="179"/>
        <v>0</v>
      </c>
      <c r="EB47" s="745">
        <f t="shared" si="179"/>
        <v>0</v>
      </c>
      <c r="EC47" s="745">
        <f t="shared" si="179"/>
        <v>0</v>
      </c>
      <c r="ED47" s="745">
        <f t="shared" si="179"/>
        <v>0</v>
      </c>
      <c r="EE47" s="745">
        <f t="shared" si="179"/>
        <v>0</v>
      </c>
      <c r="EF47" s="745">
        <f t="shared" si="179"/>
        <v>0</v>
      </c>
      <c r="EG47" s="745">
        <f t="shared" si="179"/>
        <v>0</v>
      </c>
      <c r="EH47" s="745">
        <f t="shared" si="179"/>
        <v>0</v>
      </c>
      <c r="EI47" s="745">
        <f t="shared" si="179"/>
        <v>0</v>
      </c>
      <c r="EJ47" s="745">
        <f t="shared" si="179"/>
        <v>0</v>
      </c>
      <c r="EK47" s="745">
        <f t="shared" si="179"/>
        <v>0</v>
      </c>
      <c r="EL47" s="745">
        <f t="shared" si="179"/>
        <v>0</v>
      </c>
      <c r="EM47" s="745">
        <f t="shared" si="179"/>
        <v>0</v>
      </c>
      <c r="EN47" s="745">
        <f t="shared" si="179"/>
        <v>0</v>
      </c>
      <c r="EO47" s="745">
        <f t="shared" si="179"/>
        <v>0</v>
      </c>
      <c r="EP47" s="745">
        <f t="shared" si="179"/>
        <v>0</v>
      </c>
      <c r="EQ47" s="745">
        <f t="shared" si="179"/>
        <v>0</v>
      </c>
      <c r="ER47" s="745">
        <f t="shared" si="179"/>
        <v>0</v>
      </c>
      <c r="ES47" s="745">
        <f t="shared" si="179"/>
        <v>0</v>
      </c>
      <c r="ET47" s="745">
        <f t="shared" si="179"/>
        <v>0</v>
      </c>
      <c r="EU47" s="745">
        <f t="shared" si="179"/>
        <v>0</v>
      </c>
      <c r="EV47" s="745">
        <f t="shared" si="179"/>
        <v>0</v>
      </c>
      <c r="EW47" s="745">
        <f t="shared" si="179"/>
        <v>0</v>
      </c>
      <c r="EX47" s="745">
        <f t="shared" si="179"/>
        <v>0</v>
      </c>
      <c r="EY47" s="745">
        <f t="shared" si="179"/>
        <v>0</v>
      </c>
      <c r="EZ47" s="745">
        <f t="shared" si="179"/>
        <v>0</v>
      </c>
      <c r="FA47" s="745">
        <f t="shared" si="179"/>
        <v>0</v>
      </c>
      <c r="FB47" s="745">
        <f t="shared" si="179"/>
        <v>0</v>
      </c>
      <c r="FC47" s="745">
        <f t="shared" si="179"/>
        <v>0</v>
      </c>
      <c r="FD47" s="745">
        <f t="shared" ref="FD47:GI47" si="180">IF(DESIGN_LIFE&gt;=FD$11,FC47,IF(FD$11=DESIGN_LIFE+1,0,IF(FD$11&gt;DESIGN_LIFE,FC47)))</f>
        <v>0</v>
      </c>
      <c r="FE47" s="745">
        <f t="shared" si="180"/>
        <v>0</v>
      </c>
      <c r="FF47" s="745">
        <f t="shared" si="180"/>
        <v>0</v>
      </c>
      <c r="FG47" s="745">
        <f t="shared" si="180"/>
        <v>0</v>
      </c>
      <c r="FH47" s="745">
        <f t="shared" si="180"/>
        <v>0</v>
      </c>
      <c r="FI47" s="745">
        <f t="shared" si="180"/>
        <v>0</v>
      </c>
      <c r="FJ47" s="745">
        <f t="shared" si="180"/>
        <v>0</v>
      </c>
      <c r="FK47" s="745">
        <f t="shared" si="180"/>
        <v>0</v>
      </c>
      <c r="FL47" s="745">
        <f t="shared" si="180"/>
        <v>0</v>
      </c>
      <c r="FM47" s="745">
        <f t="shared" si="180"/>
        <v>0</v>
      </c>
      <c r="FN47" s="745">
        <f t="shared" si="180"/>
        <v>0</v>
      </c>
      <c r="FO47" s="745">
        <f t="shared" si="180"/>
        <v>0</v>
      </c>
      <c r="FP47" s="745">
        <f t="shared" si="180"/>
        <v>0</v>
      </c>
      <c r="FQ47" s="745">
        <f t="shared" si="180"/>
        <v>0</v>
      </c>
      <c r="FR47" s="745">
        <f t="shared" si="180"/>
        <v>0</v>
      </c>
      <c r="FS47" s="745">
        <f t="shared" si="180"/>
        <v>0</v>
      </c>
      <c r="FT47" s="745">
        <f t="shared" si="180"/>
        <v>0</v>
      </c>
      <c r="FU47" s="745">
        <f t="shared" si="180"/>
        <v>0</v>
      </c>
      <c r="FV47" s="745">
        <f t="shared" si="180"/>
        <v>0</v>
      </c>
      <c r="FW47" s="745">
        <f t="shared" si="180"/>
        <v>0</v>
      </c>
      <c r="FX47" s="745">
        <f t="shared" si="180"/>
        <v>0</v>
      </c>
      <c r="FY47" s="745">
        <f t="shared" si="180"/>
        <v>0</v>
      </c>
      <c r="FZ47" s="745">
        <f t="shared" si="180"/>
        <v>0</v>
      </c>
      <c r="GA47" s="745">
        <f t="shared" si="180"/>
        <v>0</v>
      </c>
      <c r="GB47" s="745">
        <f t="shared" si="180"/>
        <v>0</v>
      </c>
      <c r="GC47" s="745">
        <f t="shared" si="180"/>
        <v>0</v>
      </c>
      <c r="GD47" s="745">
        <f t="shared" si="180"/>
        <v>0</v>
      </c>
      <c r="GE47" s="745">
        <f t="shared" si="180"/>
        <v>0</v>
      </c>
      <c r="GF47" s="745">
        <f t="shared" si="180"/>
        <v>0</v>
      </c>
      <c r="GG47" s="745">
        <f t="shared" si="180"/>
        <v>0</v>
      </c>
      <c r="GH47" s="745">
        <f t="shared" si="180"/>
        <v>0</v>
      </c>
      <c r="GI47" s="745">
        <f t="shared" si="180"/>
        <v>0</v>
      </c>
      <c r="GJ47" s="745">
        <f t="shared" ref="GJ47:HG47" si="181">IF(DESIGN_LIFE&gt;=GJ$11,GI47,IF(GJ$11=DESIGN_LIFE+1,0,IF(GJ$11&gt;DESIGN_LIFE,GI47)))</f>
        <v>0</v>
      </c>
      <c r="GK47" s="745">
        <f t="shared" si="181"/>
        <v>0</v>
      </c>
      <c r="GL47" s="745">
        <f t="shared" si="181"/>
        <v>0</v>
      </c>
      <c r="GM47" s="745">
        <f t="shared" si="181"/>
        <v>0</v>
      </c>
      <c r="GN47" s="745">
        <f t="shared" si="181"/>
        <v>0</v>
      </c>
      <c r="GO47" s="745">
        <f t="shared" si="181"/>
        <v>0</v>
      </c>
      <c r="GP47" s="745">
        <f t="shared" si="181"/>
        <v>0</v>
      </c>
      <c r="GQ47" s="745">
        <f t="shared" si="181"/>
        <v>0</v>
      </c>
      <c r="GR47" s="745">
        <f t="shared" si="181"/>
        <v>0</v>
      </c>
      <c r="GS47" s="745">
        <f t="shared" si="181"/>
        <v>0</v>
      </c>
      <c r="GT47" s="745">
        <f t="shared" si="181"/>
        <v>0</v>
      </c>
      <c r="GU47" s="745">
        <f t="shared" si="181"/>
        <v>0</v>
      </c>
      <c r="GV47" s="745">
        <f t="shared" si="181"/>
        <v>0</v>
      </c>
      <c r="GW47" s="745">
        <f t="shared" si="181"/>
        <v>0</v>
      </c>
      <c r="GX47" s="745">
        <f t="shared" si="181"/>
        <v>0</v>
      </c>
      <c r="GY47" s="745">
        <f t="shared" si="181"/>
        <v>0</v>
      </c>
      <c r="GZ47" s="745">
        <f t="shared" si="181"/>
        <v>0</v>
      </c>
      <c r="HA47" s="745">
        <f t="shared" si="181"/>
        <v>0</v>
      </c>
      <c r="HB47" s="745">
        <f t="shared" si="181"/>
        <v>0</v>
      </c>
      <c r="HC47" s="745">
        <f t="shared" si="181"/>
        <v>0</v>
      </c>
      <c r="HD47" s="745">
        <f t="shared" si="181"/>
        <v>0</v>
      </c>
      <c r="HE47" s="745">
        <f t="shared" si="181"/>
        <v>0</v>
      </c>
      <c r="HF47" s="745">
        <f t="shared" si="181"/>
        <v>0</v>
      </c>
      <c r="HG47" s="745">
        <f t="shared" si="181"/>
        <v>0</v>
      </c>
      <c r="HH47" s="185"/>
      <c r="HI47" s="745"/>
    </row>
    <row r="48" spans="1:217" ht="20.100000000000001" customHeight="1" thickBot="1">
      <c r="B48" s="215"/>
      <c r="C48" s="462"/>
      <c r="D48" s="467" t="s">
        <v>658</v>
      </c>
      <c r="E48" s="481">
        <f>AW14</f>
        <v>0</v>
      </c>
      <c r="F48" s="545" t="e">
        <f>TEXT(1000*E48/SUM(GIA_RN), "#,###0") &amp; _xlfn.CONCAT(IF(TYPOLOGY="Bridge", " kgCO₂e/FA", " kgCO₂e/m²" ))</f>
        <v>#DIV/0!</v>
      </c>
      <c r="G48" s="467" t="s">
        <v>658</v>
      </c>
      <c r="H48" s="478" t="e">
        <f>BE14</f>
        <v>#DIV/0!</v>
      </c>
      <c r="I48" s="510" t="e">
        <f>TEXT(1000*H48/D9, "#,###0") &amp; _xlfn.CONCAT(IF(TYPOLOGY="Bridge", " kgCO₂e/FA", " kgCO₂e/m²" ))</f>
        <v>#DIV/0!</v>
      </c>
      <c r="J48" s="447" t="s">
        <v>658</v>
      </c>
      <c r="K48" s="472" t="e">
        <f>BA14</f>
        <v>#DIV/0!</v>
      </c>
      <c r="L48" s="512" t="e">
        <f>TEXT(1000*K48/E9, "#,###0") &amp; _xlfn.CONCAT(IF(TYPOLOGY="Bridge", " kgCO₂e/FA", " kgCO₂e/m²" ))</f>
        <v>#DIV/0!</v>
      </c>
      <c r="M48" s="489"/>
      <c r="N48" s="465"/>
      <c r="O48" s="963" t="s">
        <v>1029</v>
      </c>
      <c r="P48" s="964"/>
      <c r="Q48" s="686">
        <f>$H$9/1000</f>
        <v>0</v>
      </c>
      <c r="R48" s="161">
        <f>C9*F8/1000</f>
        <v>0</v>
      </c>
      <c r="S48" s="161">
        <f>SUM(E9*G8)/1000 + SUM(Q44:Q45) + SUM(Q12:Q43)</f>
        <v>0</v>
      </c>
      <c r="T48" s="161">
        <f>I9/1000</f>
        <v>0</v>
      </c>
      <c r="U48" s="161">
        <f>J9/1000</f>
        <v>0</v>
      </c>
      <c r="V48" s="162" t="e">
        <f>IF(L8='Default Values'!F6, SUM(GIA_RN) *('Default Values'!G6*G8), IF(L8='Default Values'!F7, SUM(GIA_RN) *('Default Values'!G7*G8), IF(L8='Default Values'!F8,  SUM(GIA_RN) *('Default Values'!G8*G8),"")))/1000</f>
        <v>#VALUE!</v>
      </c>
      <c r="W48" s="959"/>
      <c r="X48" s="960"/>
      <c r="Y48" s="185"/>
      <c r="Z48" s="745" t="str">
        <f>'MATERIAL DATA'!$Q72</f>
        <v>4.8.5 Lighting columns</v>
      </c>
      <c r="AA48" s="768">
        <f t="shared" si="140"/>
        <v>0</v>
      </c>
      <c r="AB48" s="745"/>
      <c r="AC48" s="745"/>
      <c r="AD48" s="745"/>
      <c r="AE48" s="745"/>
      <c r="AF48" s="800" t="str">
        <f>CONCATENATE( FIXED(AH43,0), " one-way flights from London to New York")</f>
        <v>0 one-way flights from London to New York</v>
      </c>
      <c r="AG48" s="745"/>
      <c r="AH48" s="745"/>
      <c r="AI48" s="745"/>
      <c r="AJ48" s="745"/>
      <c r="AK48" s="209"/>
      <c r="AL48" s="745"/>
      <c r="AM48" s="745"/>
      <c r="AN48" s="185"/>
      <c r="AO48" s="185"/>
      <c r="AP48" s="745"/>
      <c r="AQ48" s="745"/>
      <c r="AR48" s="745"/>
      <c r="AS48" s="745"/>
      <c r="AT48" s="745"/>
      <c r="AU48" s="185"/>
      <c r="AV48" s="745"/>
      <c r="AW48" s="745"/>
      <c r="AX48" s="745"/>
      <c r="AY48" s="185" t="s">
        <v>796</v>
      </c>
      <c r="AZ48" s="745">
        <f ca="1">AI19*K8</f>
        <v>0</v>
      </c>
      <c r="BA48" s="785">
        <f t="shared" ca="1" si="167"/>
        <v>0</v>
      </c>
      <c r="BB48" s="745"/>
      <c r="BC48" s="745" t="s">
        <v>861</v>
      </c>
      <c r="BD48" s="185">
        <f>SUMIFS($O$12:$O$45,$B$12:$B$45,"&lt;&gt;Timber",$C$12:$C$45,"&lt;&gt;Timber_EPD") + H9/1000</f>
        <v>0</v>
      </c>
      <c r="BE48" s="745">
        <f>BD48*K8</f>
        <v>0</v>
      </c>
      <c r="BF48" s="749">
        <f t="shared" si="161"/>
        <v>0</v>
      </c>
      <c r="BG48" s="745"/>
      <c r="BH48" s="745"/>
      <c r="BI48" s="375"/>
      <c r="BK48" s="801"/>
      <c r="BL48" s="850"/>
      <c r="BM48" s="846"/>
      <c r="BN48" s="848"/>
      <c r="BO48" s="745"/>
      <c r="BP48" s="849"/>
      <c r="BQ48" s="745"/>
      <c r="BR48" s="745"/>
      <c r="BS48" s="745"/>
      <c r="BT48" s="745"/>
      <c r="BU48" s="745"/>
      <c r="BV48" s="745"/>
      <c r="BW48" s="745"/>
      <c r="BX48" s="745"/>
      <c r="BY48" s="745"/>
      <c r="BZ48" s="745"/>
      <c r="CA48" s="209"/>
      <c r="CB48" s="745"/>
      <c r="CC48" s="745"/>
      <c r="CD48" s="745"/>
      <c r="CE48" s="209"/>
      <c r="CF48" s="209"/>
      <c r="CG48" s="209"/>
      <c r="CH48" s="799"/>
      <c r="CI48" s="185"/>
      <c r="CJ48" s="185"/>
      <c r="CK48" s="185"/>
      <c r="CL48" s="185"/>
      <c r="CM48" s="185"/>
      <c r="CN48" s="185"/>
      <c r="CO48" s="185"/>
      <c r="CP48" s="185"/>
      <c r="CQ48" s="185"/>
      <c r="CR48" s="185"/>
      <c r="CS48" s="185"/>
      <c r="CT48" s="185"/>
      <c r="CU48" s="185"/>
      <c r="CV48" s="185"/>
      <c r="CW48" s="185"/>
      <c r="CX48" s="185"/>
      <c r="CY48" s="185"/>
      <c r="CZ48" s="185"/>
      <c r="DA48" s="185"/>
      <c r="DB48" s="185"/>
      <c r="DC48" s="185"/>
      <c r="DD48" s="185"/>
      <c r="DE48" s="185"/>
      <c r="DF48" s="185"/>
      <c r="DG48" s="185"/>
      <c r="DH48" s="185"/>
      <c r="DI48" s="185"/>
      <c r="DJ48" s="185"/>
      <c r="DK48" s="185"/>
      <c r="DL48" s="185"/>
      <c r="DM48" s="185"/>
      <c r="DN48" s="185"/>
      <c r="DO48" s="185"/>
      <c r="DP48" s="185"/>
      <c r="DQ48" s="185"/>
      <c r="DR48" s="185"/>
      <c r="DS48" s="185"/>
      <c r="DT48" s="185"/>
      <c r="DU48" s="185"/>
      <c r="DV48" s="185"/>
      <c r="DW48" s="185"/>
      <c r="DX48" s="185"/>
      <c r="DY48" s="185"/>
      <c r="DZ48" s="185"/>
      <c r="EA48" s="185"/>
      <c r="EB48" s="185"/>
      <c r="EC48" s="185"/>
      <c r="ED48" s="185"/>
      <c r="EE48" s="185"/>
      <c r="EF48" s="185"/>
      <c r="EG48" s="185"/>
      <c r="EH48" s="185"/>
      <c r="EI48" s="185"/>
      <c r="EJ48" s="185"/>
      <c r="EK48" s="185"/>
      <c r="EL48" s="185"/>
      <c r="EM48" s="185"/>
      <c r="EN48" s="185"/>
      <c r="EO48" s="185"/>
      <c r="EP48" s="185"/>
      <c r="EQ48" s="185"/>
      <c r="ER48" s="185"/>
      <c r="ES48" s="185"/>
      <c r="ET48" s="185"/>
      <c r="EU48" s="185"/>
      <c r="EV48" s="185"/>
      <c r="EW48" s="185"/>
      <c r="EX48" s="185"/>
      <c r="EY48" s="185"/>
      <c r="EZ48" s="185"/>
      <c r="FA48" s="185"/>
      <c r="FB48" s="185"/>
      <c r="FC48" s="185"/>
      <c r="FD48" s="185"/>
      <c r="FE48" s="185"/>
      <c r="FF48" s="185"/>
      <c r="FG48" s="185"/>
      <c r="FH48" s="185"/>
      <c r="FI48" s="185"/>
      <c r="FJ48" s="185"/>
      <c r="FK48" s="185"/>
      <c r="FL48" s="185"/>
      <c r="FM48" s="185"/>
      <c r="FN48" s="185"/>
      <c r="FO48" s="185"/>
      <c r="FP48" s="185"/>
      <c r="FQ48" s="185"/>
      <c r="FR48" s="185"/>
      <c r="FS48" s="185"/>
      <c r="FT48" s="185"/>
      <c r="FU48" s="185"/>
      <c r="FV48" s="185"/>
      <c r="FW48" s="185"/>
      <c r="FX48" s="185"/>
      <c r="FY48" s="185"/>
      <c r="FZ48" s="185"/>
      <c r="GA48" s="185"/>
      <c r="GB48" s="185"/>
      <c r="GC48" s="185"/>
      <c r="GD48" s="185"/>
      <c r="GE48" s="185"/>
      <c r="GF48" s="185"/>
      <c r="GG48" s="185"/>
      <c r="GH48" s="185"/>
      <c r="GI48" s="185"/>
      <c r="GJ48" s="185"/>
      <c r="GK48" s="185"/>
      <c r="GL48" s="185"/>
      <c r="GM48" s="185"/>
      <c r="GN48" s="185"/>
      <c r="GO48" s="185"/>
      <c r="GP48" s="185"/>
      <c r="GQ48" s="185"/>
      <c r="GR48" s="185"/>
      <c r="GS48" s="185"/>
      <c r="GT48" s="185"/>
      <c r="GU48" s="185"/>
      <c r="GV48" s="185"/>
      <c r="GW48" s="185"/>
      <c r="GX48" s="185"/>
      <c r="GY48" s="185"/>
      <c r="GZ48" s="185"/>
      <c r="HA48" s="185"/>
      <c r="HB48" s="185"/>
      <c r="HC48" s="185"/>
      <c r="HD48" s="185"/>
      <c r="HE48" s="185"/>
      <c r="HF48" s="185"/>
      <c r="HG48" s="185"/>
      <c r="HH48" s="185"/>
      <c r="HI48" s="745"/>
    </row>
    <row r="49" spans="2:217" ht="20.100000000000001" customHeight="1" thickBot="1">
      <c r="B49" s="215"/>
      <c r="C49" s="463"/>
      <c r="D49" s="468" t="s">
        <v>583</v>
      </c>
      <c r="E49" s="482">
        <f>AW15</f>
        <v>0</v>
      </c>
      <c r="F49" s="507" t="e">
        <f>TEXT(1000*E49/SUM(GIA_RN), "#,###0") &amp; _xlfn.CONCAT(IF(TYPOLOGY="Bridge", " kgCO₂e/FA", " kgCO₂e/m²" ))</f>
        <v>#DIV/0!</v>
      </c>
      <c r="G49" s="468" t="s">
        <v>583</v>
      </c>
      <c r="H49" s="485">
        <f>BE15</f>
        <v>0</v>
      </c>
      <c r="I49" s="511" t="e">
        <f>TEXT(1000*H49/D9, "#,###0") &amp; _xlfn.CONCAT(IF(TYPOLOGY="Bridge", " kgCO₂e/FA", " kgCO₂e/m²" ))</f>
        <v>#DIV/0!</v>
      </c>
      <c r="J49" s="448" t="s">
        <v>583</v>
      </c>
      <c r="K49" s="473">
        <f>BA15</f>
        <v>0</v>
      </c>
      <c r="L49" s="513" t="e">
        <f>TEXT(1000*K49/E9, "#,###0") &amp; _xlfn.CONCAT(IF(TYPOLOGY="Bridge", " kgCO₂e/FA", " kgCO₂e/m²" ))</f>
        <v>#DIV/0!</v>
      </c>
      <c r="M49" s="445"/>
      <c r="N49" s="465"/>
      <c r="O49" s="465"/>
      <c r="P49" s="465"/>
      <c r="Q49" s="465"/>
      <c r="R49" s="465"/>
      <c r="S49" s="465"/>
      <c r="T49" s="465"/>
      <c r="U49" s="465"/>
      <c r="V49" s="465"/>
      <c r="W49" s="465"/>
      <c r="X49" s="539"/>
      <c r="Y49" s="185"/>
      <c r="Z49" s="745" t="str">
        <f>'MATERIAL DATA'!$Q73</f>
        <v>5.1.1 Fill</v>
      </c>
      <c r="AA49" s="768">
        <f t="shared" si="140"/>
        <v>0</v>
      </c>
      <c r="AB49" s="745"/>
      <c r="AC49" s="745"/>
      <c r="AD49" s="745"/>
      <c r="AE49" s="745"/>
      <c r="AF49" s="800" t="str">
        <f>CONCATENATE( FIXED(AH44,0), " people's consumption of meat, dairy and beer for 1 year")</f>
        <v>0 people's consumption of meat, dairy and beer for 1 year</v>
      </c>
      <c r="AG49" s="745"/>
      <c r="AH49" s="745"/>
      <c r="AI49" s="745"/>
      <c r="AJ49" s="745"/>
      <c r="AK49" s="209"/>
      <c r="AL49" s="745"/>
      <c r="AM49" s="745"/>
      <c r="AN49" s="185"/>
      <c r="AO49" s="185"/>
      <c r="AP49" s="745"/>
      <c r="AQ49" s="745"/>
      <c r="AR49" s="745"/>
      <c r="AS49" s="745"/>
      <c r="AT49" s="745"/>
      <c r="AU49" s="185"/>
      <c r="AV49" s="745"/>
      <c r="AW49" s="745"/>
      <c r="AX49" s="745"/>
      <c r="AY49" s="745" t="s">
        <v>797</v>
      </c>
      <c r="AZ49" s="745">
        <f ca="1">AI20*K8</f>
        <v>0</v>
      </c>
      <c r="BA49" s="785">
        <f t="shared" ca="1" si="167"/>
        <v>0</v>
      </c>
      <c r="BB49" s="745"/>
      <c r="BC49" s="745" t="s">
        <v>312</v>
      </c>
      <c r="BD49" s="185">
        <f>SUMIFS($P$12:$P$45,$B$12:$B$45,"&lt;&gt;Timber",$C$12:$C$45,"&lt;&gt;Timber_EPD")</f>
        <v>0</v>
      </c>
      <c r="BE49" s="745">
        <f>BD49*K8</f>
        <v>0</v>
      </c>
      <c r="BF49" s="749">
        <f t="shared" si="161"/>
        <v>0</v>
      </c>
      <c r="BG49" s="745"/>
      <c r="BH49" s="745"/>
      <c r="BI49" s="375"/>
      <c r="BK49" s="209"/>
      <c r="BL49" s="850"/>
      <c r="BM49" s="849"/>
      <c r="BN49" s="186"/>
      <c r="BO49" s="848"/>
      <c r="BP49" s="209"/>
      <c r="BQ49" s="745"/>
      <c r="BR49" s="745"/>
      <c r="BS49" s="745"/>
      <c r="BT49" s="745"/>
      <c r="BU49" s="745"/>
      <c r="BV49" s="745"/>
      <c r="BW49" s="745"/>
      <c r="BX49" s="745"/>
      <c r="BY49" s="745"/>
      <c r="BZ49" s="745"/>
      <c r="CA49" s="209"/>
      <c r="CB49" s="745"/>
      <c r="CC49" s="745"/>
      <c r="CD49" s="745"/>
      <c r="CE49" s="209"/>
      <c r="CF49" s="209"/>
      <c r="CG49" s="209"/>
      <c r="CH49" s="799"/>
      <c r="CI49" s="185"/>
      <c r="CJ49" s="185"/>
      <c r="CK49" s="185"/>
      <c r="CL49" s="185"/>
      <c r="CM49" s="185"/>
      <c r="CN49" s="185"/>
      <c r="CO49" s="185"/>
      <c r="CP49" s="185"/>
      <c r="CQ49" s="185"/>
      <c r="CR49" s="185"/>
      <c r="CS49" s="185"/>
      <c r="CT49" s="185"/>
      <c r="CU49" s="185"/>
      <c r="CV49" s="185"/>
      <c r="CW49" s="185"/>
      <c r="CX49" s="185"/>
      <c r="CY49" s="185"/>
      <c r="CZ49" s="185"/>
      <c r="DA49" s="185"/>
      <c r="DB49" s="185"/>
      <c r="DC49" s="185"/>
      <c r="DD49" s="185"/>
      <c r="DE49" s="185"/>
      <c r="DF49" s="185"/>
      <c r="DG49" s="185"/>
      <c r="DH49" s="185"/>
      <c r="DI49" s="185"/>
      <c r="DJ49" s="185"/>
      <c r="DK49" s="185"/>
      <c r="DL49" s="185"/>
      <c r="DM49" s="185"/>
      <c r="DN49" s="185"/>
      <c r="DO49" s="185"/>
      <c r="DP49" s="185"/>
      <c r="DQ49" s="185"/>
      <c r="DR49" s="185"/>
      <c r="DS49" s="185"/>
      <c r="DT49" s="185"/>
      <c r="DU49" s="185"/>
      <c r="DV49" s="185"/>
      <c r="DW49" s="185"/>
      <c r="DX49" s="185"/>
      <c r="DY49" s="185"/>
      <c r="DZ49" s="185"/>
      <c r="EA49" s="185"/>
      <c r="EB49" s="185"/>
      <c r="EC49" s="185"/>
      <c r="ED49" s="185"/>
      <c r="EE49" s="185"/>
      <c r="EF49" s="185"/>
      <c r="EG49" s="185"/>
      <c r="EH49" s="185"/>
      <c r="EI49" s="185"/>
      <c r="EJ49" s="185"/>
      <c r="EK49" s="185"/>
      <c r="EL49" s="185"/>
      <c r="EM49" s="185"/>
      <c r="EN49" s="185"/>
      <c r="EO49" s="185"/>
      <c r="EP49" s="185"/>
      <c r="EQ49" s="185"/>
      <c r="ER49" s="185"/>
      <c r="ES49" s="185"/>
      <c r="ET49" s="185"/>
      <c r="EU49" s="185"/>
      <c r="EV49" s="185"/>
      <c r="EW49" s="185"/>
      <c r="EX49" s="185"/>
      <c r="EY49" s="185"/>
      <c r="EZ49" s="185"/>
      <c r="FA49" s="185"/>
      <c r="FB49" s="185"/>
      <c r="FC49" s="185"/>
      <c r="FD49" s="185"/>
      <c r="FE49" s="185"/>
      <c r="FF49" s="185"/>
      <c r="FG49" s="185"/>
      <c r="FH49" s="185"/>
      <c r="FI49" s="185"/>
      <c r="FJ49" s="185"/>
      <c r="FK49" s="185"/>
      <c r="FL49" s="185"/>
      <c r="FM49" s="185"/>
      <c r="FN49" s="185"/>
      <c r="FO49" s="185"/>
      <c r="FP49" s="185"/>
      <c r="FQ49" s="185"/>
      <c r="FR49" s="185"/>
      <c r="FS49" s="185"/>
      <c r="FT49" s="185"/>
      <c r="FU49" s="185"/>
      <c r="FV49" s="185"/>
      <c r="FW49" s="185"/>
      <c r="FX49" s="185"/>
      <c r="FY49" s="185"/>
      <c r="FZ49" s="185"/>
      <c r="GA49" s="185"/>
      <c r="GB49" s="185"/>
      <c r="GC49" s="185"/>
      <c r="GD49" s="185"/>
      <c r="GE49" s="185"/>
      <c r="GF49" s="185"/>
      <c r="GG49" s="185"/>
      <c r="GH49" s="185"/>
      <c r="GI49" s="185"/>
      <c r="GJ49" s="185"/>
      <c r="GK49" s="185"/>
      <c r="GL49" s="185"/>
      <c r="GM49" s="185"/>
      <c r="GN49" s="185"/>
      <c r="GO49" s="185"/>
      <c r="GP49" s="185"/>
      <c r="GQ49" s="185"/>
      <c r="GR49" s="185"/>
      <c r="GS49" s="185"/>
      <c r="GT49" s="185"/>
      <c r="GU49" s="185"/>
      <c r="GV49" s="185"/>
      <c r="GW49" s="185"/>
      <c r="GX49" s="185"/>
      <c r="GY49" s="185"/>
      <c r="GZ49" s="185"/>
      <c r="HA49" s="185"/>
      <c r="HB49" s="185"/>
      <c r="HC49" s="185"/>
      <c r="HD49" s="185"/>
      <c r="HE49" s="185"/>
      <c r="HF49" s="185"/>
      <c r="HG49" s="185"/>
      <c r="HH49" s="185"/>
      <c r="HI49" s="745"/>
    </row>
    <row r="50" spans="2:217" ht="28.15" customHeight="1" thickBot="1">
      <c r="B50" s="215"/>
      <c r="C50" s="463"/>
      <c r="D50" s="469"/>
      <c r="E50" s="483"/>
      <c r="F50" s="454"/>
      <c r="G50" s="469"/>
      <c r="H50" s="477"/>
      <c r="I50" s="488"/>
      <c r="J50" s="455"/>
      <c r="K50" s="474"/>
      <c r="L50" s="456"/>
      <c r="M50" s="457"/>
      <c r="N50" s="465"/>
      <c r="O50" s="465"/>
      <c r="P50" s="217"/>
      <c r="Q50" s="113" t="s">
        <v>159</v>
      </c>
      <c r="R50" s="113" t="s">
        <v>158</v>
      </c>
      <c r="S50" s="113" t="s">
        <v>11</v>
      </c>
      <c r="T50" s="114" t="s">
        <v>111</v>
      </c>
      <c r="U50" s="955" t="s">
        <v>578</v>
      </c>
      <c r="V50" s="956"/>
      <c r="W50" s="959" t="s">
        <v>807</v>
      </c>
      <c r="X50" s="960"/>
      <c r="Y50" s="185"/>
      <c r="Z50" s="745" t="str">
        <f>'MATERIAL DATA'!$Q74</f>
        <v>5.2.1 Earth Retention System</v>
      </c>
      <c r="AA50" s="768">
        <f t="shared" si="140"/>
        <v>0</v>
      </c>
      <c r="AB50" s="745"/>
      <c r="AC50" s="745"/>
      <c r="AD50" s="745"/>
      <c r="AE50" s="745"/>
      <c r="AF50" s="800" t="str">
        <f>CONCATENATE( FIXED(AH45,0), " average family cars running for 1 year")</f>
        <v>0 average family cars running for 1 year</v>
      </c>
      <c r="AG50" s="745"/>
      <c r="AH50" s="745"/>
      <c r="AI50" s="745"/>
      <c r="AJ50" s="745"/>
      <c r="AK50" s="745"/>
      <c r="AL50" s="745"/>
      <c r="AM50" s="745"/>
      <c r="AN50" s="185"/>
      <c r="AO50" s="185"/>
      <c r="AP50" s="745"/>
      <c r="AQ50" s="745"/>
      <c r="AR50" s="745"/>
      <c r="AS50" s="745"/>
      <c r="AT50" s="745"/>
      <c r="AU50" s="185" t="s">
        <v>853</v>
      </c>
      <c r="AV50" s="745"/>
      <c r="AW50" s="745"/>
      <c r="AX50" s="745"/>
      <c r="AY50" s="745" t="s">
        <v>16</v>
      </c>
      <c r="AZ50" s="745">
        <f ca="1">AI21*K8</f>
        <v>0</v>
      </c>
      <c r="BA50" s="785">
        <f t="shared" ca="1" si="167"/>
        <v>0</v>
      </c>
      <c r="BB50" s="745"/>
      <c r="BC50" s="745" t="s">
        <v>862</v>
      </c>
      <c r="BD50" s="185">
        <f>SUMIFS($R$12:$R$45,$B$12:$B$45,"&lt;&gt;Timber",$C$12:$C$45,"&lt;&gt;Timber_EPD") + SUMIFS($Q$12:$Q45,$B$12:$B$45,"&lt;&gt;Timber",$C$12:$C$45,"&lt;&gt;Timber_EPD")  + SUM(E9*G8)/1000 +R48 +I9/1000</f>
        <v>0</v>
      </c>
      <c r="BE50" s="745">
        <f>BD50*K8</f>
        <v>0</v>
      </c>
      <c r="BF50" s="749">
        <f t="shared" si="161"/>
        <v>0</v>
      </c>
      <c r="BG50" s="745"/>
      <c r="BH50" s="745"/>
      <c r="BI50" s="375"/>
      <c r="BK50" s="209"/>
      <c r="BL50" s="850"/>
      <c r="BM50" s="849"/>
      <c r="BN50" s="186"/>
      <c r="BO50" s="848"/>
      <c r="BP50" s="209"/>
      <c r="BQ50" s="745"/>
      <c r="BR50" s="745"/>
      <c r="BS50" s="745"/>
      <c r="BT50" s="745"/>
      <c r="BU50" s="745"/>
      <c r="BV50" s="745"/>
      <c r="BW50" s="745"/>
      <c r="BX50" s="745"/>
      <c r="BY50" s="745"/>
      <c r="BZ50" s="745"/>
      <c r="CA50" s="209"/>
      <c r="CB50" s="745"/>
      <c r="CC50" s="745"/>
      <c r="CD50" s="745"/>
      <c r="CE50" s="209"/>
      <c r="CF50" s="209"/>
      <c r="CG50" s="209"/>
      <c r="CH50" s="799"/>
      <c r="CI50" s="185"/>
      <c r="CJ50" s="185"/>
      <c r="CK50" s="185"/>
      <c r="CL50" s="185"/>
      <c r="CM50" s="185"/>
      <c r="CN50" s="185"/>
      <c r="CO50" s="185"/>
      <c r="CP50" s="185"/>
      <c r="CQ50" s="185"/>
      <c r="CR50" s="185"/>
      <c r="CS50" s="185"/>
      <c r="CT50" s="185"/>
      <c r="CU50" s="185"/>
      <c r="CV50" s="185"/>
      <c r="CW50" s="185"/>
      <c r="CX50" s="185"/>
      <c r="CY50" s="185"/>
      <c r="CZ50" s="185"/>
      <c r="DA50" s="185"/>
      <c r="DB50" s="185"/>
      <c r="DC50" s="185"/>
      <c r="DD50" s="185"/>
      <c r="DE50" s="185"/>
      <c r="DF50" s="185"/>
      <c r="DG50" s="185"/>
      <c r="DH50" s="185"/>
      <c r="DI50" s="185"/>
      <c r="DJ50" s="185"/>
      <c r="DK50" s="185"/>
      <c r="DL50" s="185"/>
      <c r="DM50" s="185"/>
      <c r="DN50" s="185"/>
      <c r="DO50" s="185"/>
      <c r="DP50" s="185"/>
      <c r="DQ50" s="185"/>
      <c r="DR50" s="185"/>
      <c r="DS50" s="185"/>
      <c r="DT50" s="185"/>
      <c r="DU50" s="185"/>
      <c r="DV50" s="185"/>
      <c r="DW50" s="185"/>
      <c r="DX50" s="185"/>
      <c r="DY50" s="185"/>
      <c r="DZ50" s="185"/>
      <c r="EA50" s="185"/>
      <c r="EB50" s="185"/>
      <c r="EC50" s="185"/>
      <c r="ED50" s="185"/>
      <c r="EE50" s="185"/>
      <c r="EF50" s="185"/>
      <c r="EG50" s="185"/>
      <c r="EH50" s="185"/>
      <c r="EI50" s="185"/>
      <c r="EJ50" s="185"/>
      <c r="EK50" s="185"/>
      <c r="EL50" s="185"/>
      <c r="EM50" s="185"/>
      <c r="EN50" s="185"/>
      <c r="EO50" s="185"/>
      <c r="EP50" s="185"/>
      <c r="EQ50" s="185"/>
      <c r="ER50" s="185"/>
      <c r="ES50" s="185"/>
      <c r="ET50" s="185"/>
      <c r="EU50" s="185"/>
      <c r="EV50" s="185"/>
      <c r="EW50" s="185"/>
      <c r="EX50" s="185"/>
      <c r="EY50" s="185"/>
      <c r="EZ50" s="185"/>
      <c r="FA50" s="185"/>
      <c r="FB50" s="185"/>
      <c r="FC50" s="185"/>
      <c r="FD50" s="185"/>
      <c r="FE50" s="185"/>
      <c r="FF50" s="185"/>
      <c r="FG50" s="185"/>
      <c r="FH50" s="185"/>
      <c r="FI50" s="185"/>
      <c r="FJ50" s="185"/>
      <c r="FK50" s="185"/>
      <c r="FL50" s="185"/>
      <c r="FM50" s="185"/>
      <c r="FN50" s="185"/>
      <c r="FO50" s="185"/>
      <c r="FP50" s="185"/>
      <c r="FQ50" s="185"/>
      <c r="FR50" s="185"/>
      <c r="FS50" s="185"/>
      <c r="FT50" s="185"/>
      <c r="FU50" s="185"/>
      <c r="FV50" s="185"/>
      <c r="FW50" s="185"/>
      <c r="FX50" s="185"/>
      <c r="FY50" s="185"/>
      <c r="FZ50" s="185"/>
      <c r="GA50" s="185"/>
      <c r="GB50" s="185"/>
      <c r="GC50" s="185"/>
      <c r="GD50" s="185"/>
      <c r="GE50" s="185"/>
      <c r="GF50" s="185"/>
      <c r="GG50" s="185"/>
      <c r="GH50" s="185"/>
      <c r="GI50" s="185"/>
      <c r="GJ50" s="185"/>
      <c r="GK50" s="185"/>
      <c r="GL50" s="185"/>
      <c r="GM50" s="185"/>
      <c r="GN50" s="185"/>
      <c r="GO50" s="185"/>
      <c r="GP50" s="185"/>
      <c r="GQ50" s="185"/>
      <c r="GR50" s="185"/>
      <c r="GS50" s="185"/>
      <c r="GT50" s="185"/>
      <c r="GU50" s="185"/>
      <c r="GV50" s="185"/>
      <c r="GW50" s="185"/>
      <c r="GX50" s="185"/>
      <c r="GY50" s="185"/>
      <c r="GZ50" s="185"/>
      <c r="HA50" s="185"/>
      <c r="HB50" s="185"/>
      <c r="HC50" s="185"/>
      <c r="HD50" s="185"/>
      <c r="HE50" s="185"/>
      <c r="HF50" s="185"/>
      <c r="HG50" s="185"/>
      <c r="HH50" s="185"/>
      <c r="HI50" s="745"/>
    </row>
    <row r="51" spans="2:217" ht="20.100000000000001" customHeight="1" thickBot="1">
      <c r="B51" s="215"/>
      <c r="C51" s="463"/>
      <c r="D51" s="470" t="s">
        <v>1033</v>
      </c>
      <c r="E51" s="484" t="e">
        <f>AW16</f>
        <v>#VALUE!</v>
      </c>
      <c r="F51" s="508" t="e">
        <f>TEXT(1000*E51/SUM(GIA_RN),"#,###0") &amp; _xlfn.CONCAT(IF(TYPOLOGY="Bridge", " kgCO₂e/FA", " kgCO₂e/m²" ))</f>
        <v>#VALUE!</v>
      </c>
      <c r="G51" s="470" t="s">
        <v>198</v>
      </c>
      <c r="H51" s="478" t="e">
        <f>BE16</f>
        <v>#DIV/0!</v>
      </c>
      <c r="I51" s="536" t="e">
        <f>TEXT(1000*H51/D9, "#,###0") &amp; _xlfn.CONCAT(IF(TYPOLOGY="Bridge", " kgCO₂e/FA", " kgCO₂e/m²" ))</f>
        <v>#DIV/0!</v>
      </c>
      <c r="J51" s="449" t="s">
        <v>198</v>
      </c>
      <c r="K51" s="475" t="e">
        <f>BA16</f>
        <v>#DIV/0!</v>
      </c>
      <c r="L51" s="514" t="e">
        <f>TEXT(1000*K51/E9, "#,###0") &amp; _xlfn.CONCAT(IF(TYPOLOGY="Bridge", " kgCO₂e/FA", " kgCO₂e/m²" ))</f>
        <v>#DIV/0!</v>
      </c>
      <c r="M51" s="490"/>
      <c r="N51" s="465"/>
      <c r="O51" s="955" t="s">
        <v>344</v>
      </c>
      <c r="P51" s="956"/>
      <c r="Q51" s="164">
        <f>SUM(O12:O45)+SUM(P12:P45)+SUM(R12:R45) + (Q48) + (R48+S48+T48)</f>
        <v>0</v>
      </c>
      <c r="R51" s="163">
        <f>SUM(S12:S45) + J9/1000</f>
        <v>0</v>
      </c>
      <c r="S51" s="163" t="e">
        <f>SUM(V48,T12:V45)</f>
        <v>#VALUE!</v>
      </c>
      <c r="T51" s="165">
        <f>SUM(W12:W45)</f>
        <v>0</v>
      </c>
      <c r="U51" s="957">
        <f>SUM(X12:X45)</f>
        <v>0</v>
      </c>
      <c r="V51" s="958"/>
      <c r="W51" s="959"/>
      <c r="X51" s="960"/>
      <c r="Y51" s="185"/>
      <c r="Z51" s="745" t="s">
        <v>804</v>
      </c>
      <c r="AA51" s="768">
        <f>$N$44</f>
        <v>0</v>
      </c>
      <c r="AB51" s="745"/>
      <c r="AC51" s="745"/>
      <c r="AD51" s="745"/>
      <c r="AE51" s="745"/>
      <c r="AF51" s="745"/>
      <c r="AG51" s="745"/>
      <c r="AH51" s="745"/>
      <c r="AI51" s="745"/>
      <c r="AJ51" s="745"/>
      <c r="AK51" s="745"/>
      <c r="AL51" s="745"/>
      <c r="AM51" s="745"/>
      <c r="AN51" s="185"/>
      <c r="AO51" s="185"/>
      <c r="AP51" s="745"/>
      <c r="AQ51" s="745"/>
      <c r="AR51" s="745"/>
      <c r="AS51" s="745"/>
      <c r="AT51" s="745"/>
      <c r="AU51" s="779">
        <f>IFERROR(1000*E48/SUM(GIA_RN), 0)</f>
        <v>0</v>
      </c>
      <c r="AV51" s="745"/>
      <c r="AW51" s="745"/>
      <c r="AX51" s="745"/>
      <c r="AY51" s="745"/>
      <c r="AZ51" s="745"/>
      <c r="BA51" s="745"/>
      <c r="BB51" s="745"/>
      <c r="BC51" s="745" t="s">
        <v>313</v>
      </c>
      <c r="BD51" s="185">
        <f>SUMIFS($T$12:$T$45,$B$12:$B$45,"&lt;&gt;Timber",$C$12:$C$45,"&lt;&gt;Timber_EPD") + SUMIFS($U$12:$U$45,$B$12:$B$45,"&lt;&gt;Timber",$C$12:$C$45,"&lt;&gt;Timber_EPD")</f>
        <v>0</v>
      </c>
      <c r="BE51" s="745">
        <f>BD51*K8</f>
        <v>0</v>
      </c>
      <c r="BF51" s="749">
        <f t="shared" si="161"/>
        <v>0</v>
      </c>
      <c r="BG51" s="745"/>
      <c r="BH51" s="745"/>
      <c r="BI51" s="375"/>
      <c r="BK51" s="209"/>
      <c r="BL51" s="209"/>
      <c r="BM51" s="849"/>
      <c r="BN51" s="186"/>
      <c r="BO51" s="848"/>
      <c r="BP51" s="209"/>
      <c r="BQ51" s="745"/>
      <c r="BR51" s="745"/>
      <c r="BS51" s="745"/>
      <c r="BT51" s="745"/>
      <c r="BU51" s="745"/>
      <c r="BV51" s="745"/>
      <c r="BW51" s="745"/>
      <c r="BX51" s="745"/>
      <c r="BY51" s="745"/>
      <c r="BZ51" s="745"/>
      <c r="CA51" s="209"/>
      <c r="CB51" s="745"/>
      <c r="CC51" s="745"/>
      <c r="CD51" s="745"/>
      <c r="CE51" s="745"/>
      <c r="CF51" s="745"/>
      <c r="CG51" s="745"/>
      <c r="CH51" s="745"/>
      <c r="CI51" s="185"/>
      <c r="CJ51" s="185"/>
      <c r="CK51" s="185"/>
      <c r="CL51" s="185"/>
      <c r="CM51" s="185"/>
      <c r="CN51" s="185"/>
      <c r="CO51" s="185"/>
      <c r="CP51" s="185"/>
      <c r="CQ51" s="185"/>
      <c r="CR51" s="185"/>
      <c r="CS51" s="185"/>
      <c r="CT51" s="185"/>
      <c r="CU51" s="185"/>
      <c r="CV51" s="185"/>
      <c r="CW51" s="185"/>
      <c r="CX51" s="185"/>
      <c r="CY51" s="185"/>
      <c r="CZ51" s="185"/>
      <c r="DA51" s="185"/>
      <c r="DB51" s="185"/>
      <c r="DC51" s="185"/>
      <c r="DD51" s="185"/>
      <c r="DE51" s="185"/>
      <c r="DF51" s="185"/>
      <c r="DG51" s="185"/>
      <c r="DH51" s="185"/>
      <c r="DI51" s="185"/>
      <c r="DJ51" s="185"/>
      <c r="DK51" s="185"/>
      <c r="DL51" s="185"/>
      <c r="DM51" s="185"/>
      <c r="DN51" s="185"/>
      <c r="DO51" s="185"/>
      <c r="DP51" s="185"/>
      <c r="DQ51" s="185"/>
      <c r="DR51" s="185"/>
      <c r="DS51" s="185"/>
      <c r="DT51" s="185"/>
      <c r="DU51" s="185"/>
      <c r="DV51" s="185"/>
      <c r="DW51" s="185"/>
      <c r="DX51" s="185"/>
      <c r="DY51" s="185"/>
      <c r="DZ51" s="185"/>
      <c r="EA51" s="185"/>
      <c r="EB51" s="185"/>
      <c r="EC51" s="185"/>
      <c r="ED51" s="185"/>
      <c r="EE51" s="185"/>
      <c r="EF51" s="185"/>
      <c r="EG51" s="185"/>
      <c r="EH51" s="185"/>
      <c r="EI51" s="185"/>
      <c r="EJ51" s="185"/>
      <c r="EK51" s="185"/>
      <c r="EL51" s="185"/>
      <c r="EM51" s="185"/>
      <c r="EN51" s="185"/>
      <c r="EO51" s="185"/>
      <c r="EP51" s="185"/>
      <c r="EQ51" s="185"/>
      <c r="ER51" s="185"/>
      <c r="ES51" s="185"/>
      <c r="ET51" s="185"/>
      <c r="EU51" s="185"/>
      <c r="EV51" s="185"/>
      <c r="EW51" s="185"/>
      <c r="EX51" s="185"/>
      <c r="EY51" s="185"/>
      <c r="EZ51" s="185"/>
      <c r="FA51" s="185"/>
      <c r="FB51" s="185"/>
      <c r="FC51" s="185"/>
      <c r="FD51" s="185"/>
      <c r="FE51" s="185"/>
      <c r="FF51" s="185"/>
      <c r="FG51" s="185"/>
      <c r="FH51" s="185"/>
      <c r="FI51" s="185"/>
      <c r="FJ51" s="185"/>
      <c r="FK51" s="185"/>
      <c r="FL51" s="185"/>
      <c r="FM51" s="185"/>
      <c r="FN51" s="185"/>
      <c r="FO51" s="185"/>
      <c r="FP51" s="185"/>
      <c r="FQ51" s="185"/>
      <c r="FR51" s="185"/>
      <c r="FS51" s="185"/>
      <c r="FT51" s="185"/>
      <c r="FU51" s="185"/>
      <c r="FV51" s="185"/>
      <c r="FW51" s="185"/>
      <c r="FX51" s="185"/>
      <c r="FY51" s="185"/>
      <c r="FZ51" s="185"/>
      <c r="GA51" s="185"/>
      <c r="GB51" s="185"/>
      <c r="GC51" s="185"/>
      <c r="GD51" s="185"/>
      <c r="GE51" s="185"/>
      <c r="GF51" s="185"/>
      <c r="GG51" s="185"/>
      <c r="GH51" s="185"/>
      <c r="GI51" s="185"/>
      <c r="GJ51" s="185"/>
      <c r="GK51" s="185"/>
      <c r="GL51" s="185"/>
      <c r="GM51" s="185"/>
      <c r="GN51" s="185"/>
      <c r="GO51" s="185"/>
      <c r="GP51" s="185"/>
      <c r="GQ51" s="185"/>
      <c r="GR51" s="185"/>
      <c r="GS51" s="185"/>
      <c r="GT51" s="185"/>
      <c r="GU51" s="185"/>
      <c r="GV51" s="185"/>
      <c r="GW51" s="185"/>
      <c r="GX51" s="185"/>
      <c r="GY51" s="185"/>
      <c r="GZ51" s="185"/>
      <c r="HA51" s="185"/>
      <c r="HB51" s="185"/>
      <c r="HC51" s="185"/>
      <c r="HD51" s="185"/>
      <c r="HE51" s="185"/>
      <c r="HF51" s="185"/>
      <c r="HG51" s="185"/>
      <c r="HH51" s="185"/>
      <c r="HI51" s="745"/>
    </row>
    <row r="52" spans="2:217" ht="20.100000000000001" customHeight="1">
      <c r="B52" s="215"/>
      <c r="C52" s="463"/>
      <c r="D52" s="468" t="s">
        <v>1034</v>
      </c>
      <c r="E52" s="482" t="e">
        <f>AW18</f>
        <v>#VALUE!</v>
      </c>
      <c r="F52" s="507" t="e">
        <f>TEXT(1000*E52/SUM(GIA_RN), "#,###0") &amp; _xlfn.CONCAT(IF(TYPOLOGY="Bridge", " kgCO₂e/FA", " kgCO₂e/m²" ))</f>
        <v>#VALUE!</v>
      </c>
      <c r="G52" s="468" t="s">
        <v>198</v>
      </c>
      <c r="H52" s="486" t="e">
        <f>BE18</f>
        <v>#DIV/0!</v>
      </c>
      <c r="I52" s="511" t="e">
        <f>TEXT(1000*H52/D9, "#,###0") &amp; _xlfn.CONCAT(IF(TYPOLOGY="Bridge", " kgCO₂e/FA", " kgCO₂e/m²" ))</f>
        <v>#DIV/0!</v>
      </c>
      <c r="J52" s="448" t="s">
        <v>198</v>
      </c>
      <c r="K52" s="473" t="e">
        <f>BA18</f>
        <v>#DIV/0!</v>
      </c>
      <c r="L52" s="513" t="e">
        <f>TEXT(1000*K52/E9, "#,###0") &amp; _xlfn.CONCAT(IF(TYPOLOGY="Bridge", " kgCO₂e/FA", " kgCO₂e/m²" ))</f>
        <v>#DIV/0!</v>
      </c>
      <c r="M52" s="445"/>
      <c r="N52" s="217"/>
      <c r="O52" s="217"/>
      <c r="P52" s="217"/>
      <c r="Q52" s="217"/>
      <c r="R52" s="217"/>
      <c r="S52" s="217"/>
      <c r="T52" s="217"/>
      <c r="U52" s="220"/>
      <c r="V52" s="220"/>
      <c r="W52" s="220"/>
      <c r="X52" s="459"/>
      <c r="Y52" s="185"/>
      <c r="Z52" s="118" t="s">
        <v>805</v>
      </c>
      <c r="AA52" s="768">
        <f>$N$45</f>
        <v>0</v>
      </c>
      <c r="AB52" s="745"/>
      <c r="AC52" s="745"/>
      <c r="AD52" s="745"/>
      <c r="AE52" s="745"/>
      <c r="AF52" s="745"/>
      <c r="AG52" s="751" t="s">
        <v>172</v>
      </c>
      <c r="AH52" s="745"/>
      <c r="AI52" s="745"/>
      <c r="AJ52" s="745"/>
      <c r="AK52" s="745"/>
      <c r="AL52" s="745"/>
      <c r="AM52" s="185"/>
      <c r="AN52" s="749" t="s">
        <v>809</v>
      </c>
      <c r="AO52" s="185"/>
      <c r="AP52" s="745"/>
      <c r="AQ52" s="745"/>
      <c r="AR52" s="745"/>
      <c r="AS52" s="745"/>
      <c r="AT52" s="745"/>
      <c r="AU52" s="185"/>
      <c r="AV52" s="745"/>
      <c r="AW52" s="745"/>
      <c r="AX52" s="745"/>
      <c r="AY52" s="745"/>
      <c r="AZ52" s="745"/>
      <c r="BA52" s="745"/>
      <c r="BB52" s="745"/>
      <c r="BC52" s="745" t="s">
        <v>314</v>
      </c>
      <c r="BD52" s="779" t="e">
        <f>$V$48</f>
        <v>#VALUE!</v>
      </c>
      <c r="BE52" s="745" t="e">
        <f>BD52*K8</f>
        <v>#VALUE!</v>
      </c>
      <c r="BF52" s="749" t="e">
        <f>(BD52+BE52)*0.5</f>
        <v>#VALUE!</v>
      </c>
      <c r="BG52" s="745"/>
      <c r="BH52" s="745"/>
      <c r="BI52" s="375"/>
      <c r="BK52" s="209"/>
      <c r="BL52" s="209"/>
      <c r="BM52" s="849"/>
      <c r="BN52" s="186"/>
      <c r="BO52" s="848"/>
      <c r="BP52" s="209"/>
      <c r="BQ52" s="745"/>
      <c r="BR52" s="745"/>
      <c r="BS52" s="745"/>
      <c r="BT52" s="745"/>
      <c r="BU52" s="745"/>
      <c r="BV52" s="745"/>
      <c r="BW52" s="745"/>
      <c r="BX52" s="745"/>
      <c r="BY52" s="745"/>
      <c r="BZ52" s="745"/>
      <c r="CA52" s="209"/>
      <c r="CB52" s="745"/>
      <c r="CC52" s="745"/>
      <c r="CD52" s="745"/>
      <c r="CE52" s="745"/>
      <c r="CF52" s="745"/>
      <c r="CG52" s="745"/>
      <c r="CH52" s="745"/>
      <c r="CI52" s="185"/>
      <c r="CJ52" s="185"/>
      <c r="CK52" s="185"/>
      <c r="CL52" s="185"/>
      <c r="CM52" s="185"/>
      <c r="CN52" s="185"/>
      <c r="CO52" s="185"/>
      <c r="CP52" s="185"/>
      <c r="CQ52" s="185"/>
      <c r="CR52" s="185"/>
      <c r="CS52" s="185"/>
      <c r="CT52" s="185"/>
      <c r="CU52" s="185"/>
      <c r="CV52" s="185"/>
      <c r="CW52" s="185"/>
      <c r="CX52" s="185"/>
      <c r="CY52" s="185"/>
      <c r="CZ52" s="185"/>
      <c r="DA52" s="185"/>
      <c r="DB52" s="185"/>
      <c r="DC52" s="185"/>
      <c r="DD52" s="185"/>
      <c r="DE52" s="185"/>
      <c r="DF52" s="185"/>
      <c r="DG52" s="185"/>
      <c r="DH52" s="185"/>
      <c r="DI52" s="185"/>
      <c r="DJ52" s="185"/>
      <c r="DK52" s="185"/>
      <c r="DL52" s="185"/>
      <c r="DM52" s="185"/>
      <c r="DN52" s="185"/>
      <c r="DO52" s="185"/>
      <c r="DP52" s="185"/>
      <c r="DQ52" s="185"/>
      <c r="DR52" s="185"/>
      <c r="DS52" s="185"/>
      <c r="DT52" s="185"/>
      <c r="DU52" s="185"/>
      <c r="DV52" s="185"/>
      <c r="DW52" s="185"/>
      <c r="DX52" s="185"/>
      <c r="DY52" s="185"/>
      <c r="DZ52" s="185"/>
      <c r="EA52" s="185"/>
      <c r="EB52" s="185"/>
      <c r="EC52" s="185"/>
      <c r="ED52" s="185"/>
      <c r="EE52" s="185"/>
      <c r="EF52" s="185"/>
      <c r="EG52" s="185"/>
      <c r="EH52" s="185"/>
      <c r="EI52" s="185"/>
      <c r="EJ52" s="185"/>
      <c r="EK52" s="185"/>
      <c r="EL52" s="185"/>
      <c r="EM52" s="185"/>
      <c r="EN52" s="185"/>
      <c r="EO52" s="185"/>
      <c r="EP52" s="185"/>
      <c r="EQ52" s="185"/>
      <c r="ER52" s="185"/>
      <c r="ES52" s="185"/>
      <c r="ET52" s="185"/>
      <c r="EU52" s="185"/>
      <c r="EV52" s="185"/>
      <c r="EW52" s="185"/>
      <c r="EX52" s="185"/>
      <c r="EY52" s="185"/>
      <c r="EZ52" s="185"/>
      <c r="FA52" s="185"/>
      <c r="FB52" s="185"/>
      <c r="FC52" s="185"/>
      <c r="FD52" s="185"/>
      <c r="FE52" s="185"/>
      <c r="FF52" s="185"/>
      <c r="FG52" s="185"/>
      <c r="FH52" s="185"/>
      <c r="FI52" s="185"/>
      <c r="FJ52" s="185"/>
      <c r="FK52" s="185"/>
      <c r="FL52" s="185"/>
      <c r="FM52" s="185"/>
      <c r="FN52" s="185"/>
      <c r="FO52" s="185"/>
      <c r="FP52" s="185"/>
      <c r="FQ52" s="185"/>
      <c r="FR52" s="185"/>
      <c r="FS52" s="185"/>
      <c r="FT52" s="185"/>
      <c r="FU52" s="185"/>
      <c r="FV52" s="185"/>
      <c r="FW52" s="185"/>
      <c r="FX52" s="185"/>
      <c r="FY52" s="185"/>
      <c r="FZ52" s="185"/>
      <c r="GA52" s="185"/>
      <c r="GB52" s="185"/>
      <c r="GC52" s="185"/>
      <c r="GD52" s="185"/>
      <c r="GE52" s="185"/>
      <c r="GF52" s="185"/>
      <c r="GG52" s="185"/>
      <c r="GH52" s="185"/>
      <c r="GI52" s="185"/>
      <c r="GJ52" s="185"/>
      <c r="GK52" s="185"/>
      <c r="GL52" s="185"/>
      <c r="GM52" s="185"/>
      <c r="GN52" s="185"/>
      <c r="GO52" s="185"/>
      <c r="GP52" s="185"/>
      <c r="GQ52" s="185"/>
      <c r="GR52" s="185"/>
      <c r="GS52" s="185"/>
      <c r="GT52" s="185"/>
      <c r="GU52" s="185"/>
      <c r="GV52" s="185"/>
      <c r="GW52" s="185"/>
      <c r="GX52" s="185"/>
      <c r="GY52" s="185"/>
      <c r="GZ52" s="185"/>
      <c r="HA52" s="185"/>
      <c r="HB52" s="185"/>
      <c r="HC52" s="185"/>
      <c r="HD52" s="185"/>
      <c r="HE52" s="185"/>
      <c r="HF52" s="185"/>
      <c r="HG52" s="185"/>
      <c r="HH52" s="185"/>
      <c r="HI52" s="745"/>
    </row>
    <row r="53" spans="2:217" ht="20.100000000000001" customHeight="1" thickBot="1">
      <c r="B53" s="215"/>
      <c r="C53" s="522"/>
      <c r="D53" s="468" t="s">
        <v>1035</v>
      </c>
      <c r="E53" s="482">
        <f>AW19</f>
        <v>0</v>
      </c>
      <c r="F53" s="507" t="e">
        <f>TEXT(1000*E53/SUM(GIA_RN), "#,###0") &amp; _xlfn.CONCAT(IF(TYPOLOGY="Bridge", " kgCO₂e/FA", " kgCO₂e/m²" ))</f>
        <v>#DIV/0!</v>
      </c>
      <c r="G53" s="468" t="s">
        <v>277</v>
      </c>
      <c r="H53" s="486">
        <f>BE19</f>
        <v>0</v>
      </c>
      <c r="I53" s="511" t="e">
        <f>TEXT(1000*H53/D9, "#,###0") &amp; _xlfn.CONCAT(IF(TYPOLOGY="Bridge", " kgCO₂e/FA", " kgCO₂e/m²" ))</f>
        <v>#DIV/0!</v>
      </c>
      <c r="J53" s="448" t="s">
        <v>277</v>
      </c>
      <c r="K53" s="473">
        <f>BA19</f>
        <v>0</v>
      </c>
      <c r="L53" s="513" t="e">
        <f>TEXT(1000*K53/E9, "#,###0") &amp; _xlfn.CONCAT(IF(TYPOLOGY="Bridge", " kgCO₂e/FA", " kgCO₂e/m²" ))</f>
        <v>#DIV/0!</v>
      </c>
      <c r="M53" s="445"/>
      <c r="N53" s="465"/>
      <c r="O53" s="465"/>
      <c r="P53" s="219"/>
      <c r="Q53" s="219"/>
      <c r="R53" s="219"/>
      <c r="S53" s="220"/>
      <c r="T53" s="220"/>
      <c r="U53" s="220"/>
      <c r="V53" s="220"/>
      <c r="W53" s="220"/>
      <c r="X53" s="459"/>
      <c r="Y53" s="185"/>
      <c r="Z53" s="745"/>
      <c r="AA53" s="745"/>
      <c r="AB53" s="745"/>
      <c r="AC53" s="745"/>
      <c r="AD53" s="745"/>
      <c r="AE53" s="745"/>
      <c r="AF53" s="745"/>
      <c r="AG53" s="769" t="s">
        <v>228</v>
      </c>
      <c r="AH53" s="745">
        <v>0</v>
      </c>
      <c r="AI53" s="185" t="str">
        <f>_xlfn.CONCAT("This project scheme has a SCORS rating of ", LOOKUP(AU51,AH53:AH63,AG53:AG63))</f>
        <v>This project scheme has a SCORS rating of A++</v>
      </c>
      <c r="AJ53" s="745"/>
      <c r="AK53" s="745"/>
      <c r="AL53" s="745"/>
      <c r="AM53" s="769" t="s">
        <v>228</v>
      </c>
      <c r="AN53" s="185">
        <v>0</v>
      </c>
      <c r="AO53" s="185" t="str">
        <f>_xlfn.CONCAT("This project scheme has a SCORS for Bridges rating of ", LOOKUP(AU51,AN53:AN63,AM53:AM63))</f>
        <v>This project scheme has a SCORS for Bridges rating of A++</v>
      </c>
      <c r="AP53" s="745"/>
      <c r="AQ53" s="745"/>
      <c r="AR53" s="745"/>
      <c r="AS53" s="745"/>
      <c r="AT53" s="745"/>
      <c r="AU53" s="185"/>
      <c r="AV53" s="745"/>
      <c r="AW53" s="745"/>
      <c r="AX53" s="745"/>
      <c r="AY53" s="745"/>
      <c r="AZ53" s="745"/>
      <c r="BA53" s="745"/>
      <c r="BB53" s="745"/>
      <c r="BC53" s="185" t="s">
        <v>1009</v>
      </c>
      <c r="BD53" s="779">
        <f>U48</f>
        <v>0</v>
      </c>
      <c r="BE53" s="185">
        <f>BD53*K8</f>
        <v>0</v>
      </c>
      <c r="BF53" s="802">
        <f>(BD53+BE53)*0.5</f>
        <v>0</v>
      </c>
      <c r="BG53" s="745"/>
      <c r="BH53" s="745"/>
      <c r="BI53" s="375"/>
      <c r="BJ53" s="745"/>
      <c r="BK53" s="209"/>
      <c r="BL53" s="745"/>
      <c r="BM53" s="745"/>
      <c r="BN53" s="745"/>
      <c r="BO53" s="745"/>
      <c r="BP53" s="209"/>
      <c r="BQ53" s="745"/>
      <c r="BR53" s="745"/>
      <c r="BS53" s="745"/>
      <c r="BT53" s="745"/>
      <c r="BU53" s="745"/>
      <c r="BV53" s="745"/>
      <c r="BW53" s="745"/>
      <c r="BX53" s="745"/>
      <c r="BY53" s="745"/>
      <c r="BZ53" s="745"/>
      <c r="CA53" s="209"/>
      <c r="CB53" s="745"/>
      <c r="CC53" s="745"/>
      <c r="CD53" s="745"/>
      <c r="CE53" s="745"/>
      <c r="CF53" s="745"/>
      <c r="CG53" s="745"/>
      <c r="CH53" s="745"/>
      <c r="CI53" s="185"/>
      <c r="CJ53" s="185"/>
      <c r="CK53" s="185"/>
      <c r="CL53" s="185"/>
      <c r="CM53" s="185"/>
      <c r="CN53" s="185"/>
      <c r="CO53" s="185"/>
      <c r="CP53" s="185"/>
      <c r="CQ53" s="185"/>
      <c r="CR53" s="185"/>
      <c r="CS53" s="185"/>
      <c r="CT53" s="185"/>
      <c r="CU53" s="185"/>
      <c r="CV53" s="185"/>
      <c r="CW53" s="185"/>
      <c r="CX53" s="185"/>
      <c r="CY53" s="185"/>
      <c r="CZ53" s="185"/>
      <c r="DA53" s="185"/>
      <c r="DB53" s="185"/>
      <c r="DC53" s="185"/>
      <c r="DD53" s="185"/>
      <c r="DE53" s="185"/>
      <c r="DF53" s="185"/>
      <c r="DG53" s="185"/>
      <c r="DH53" s="185"/>
      <c r="DI53" s="185"/>
      <c r="DJ53" s="185"/>
      <c r="DK53" s="185"/>
      <c r="DL53" s="185"/>
      <c r="DM53" s="185"/>
      <c r="DN53" s="185"/>
      <c r="DO53" s="185"/>
      <c r="DP53" s="185"/>
      <c r="DQ53" s="185"/>
      <c r="DR53" s="185"/>
      <c r="DS53" s="185"/>
      <c r="DT53" s="185"/>
      <c r="DU53" s="185"/>
      <c r="DV53" s="185"/>
      <c r="DW53" s="185"/>
      <c r="DX53" s="185"/>
      <c r="DY53" s="185"/>
      <c r="DZ53" s="185"/>
      <c r="EA53" s="185"/>
      <c r="EB53" s="185"/>
      <c r="EC53" s="185"/>
      <c r="ED53" s="185"/>
      <c r="EE53" s="185"/>
      <c r="EF53" s="185"/>
      <c r="EG53" s="185"/>
      <c r="EH53" s="185"/>
      <c r="EI53" s="185"/>
      <c r="EJ53" s="185"/>
      <c r="EK53" s="185"/>
      <c r="EL53" s="185"/>
      <c r="EM53" s="185"/>
      <c r="EN53" s="185"/>
      <c r="EO53" s="185"/>
      <c r="EP53" s="185"/>
      <c r="EQ53" s="185"/>
      <c r="ER53" s="185"/>
      <c r="ES53" s="185"/>
      <c r="ET53" s="185"/>
      <c r="EU53" s="185"/>
      <c r="EV53" s="185"/>
      <c r="EW53" s="185"/>
      <c r="EX53" s="185"/>
      <c r="EY53" s="185"/>
      <c r="EZ53" s="185"/>
      <c r="FA53" s="185"/>
      <c r="FB53" s="185"/>
      <c r="FC53" s="185"/>
      <c r="FD53" s="185"/>
      <c r="FE53" s="185"/>
      <c r="FF53" s="185"/>
      <c r="FG53" s="185"/>
      <c r="FH53" s="185"/>
      <c r="FI53" s="185"/>
      <c r="FJ53" s="185"/>
      <c r="FK53" s="185"/>
      <c r="FL53" s="185"/>
      <c r="FM53" s="185"/>
      <c r="FN53" s="185"/>
      <c r="FO53" s="185"/>
      <c r="FP53" s="185"/>
      <c r="FQ53" s="185"/>
      <c r="FR53" s="185"/>
      <c r="FS53" s="185"/>
      <c r="FT53" s="185"/>
      <c r="FU53" s="185"/>
      <c r="FV53" s="185"/>
      <c r="FW53" s="185"/>
      <c r="FX53" s="185"/>
      <c r="FY53" s="185"/>
      <c r="FZ53" s="185"/>
      <c r="GA53" s="185"/>
      <c r="GB53" s="185"/>
      <c r="GC53" s="185"/>
      <c r="GD53" s="185"/>
      <c r="GE53" s="185"/>
      <c r="GF53" s="185"/>
      <c r="GG53" s="185"/>
      <c r="GH53" s="185"/>
      <c r="GI53" s="185"/>
      <c r="GJ53" s="185"/>
      <c r="GK53" s="185"/>
      <c r="GL53" s="185"/>
      <c r="GM53" s="185"/>
      <c r="GN53" s="185"/>
      <c r="GO53" s="185"/>
      <c r="GP53" s="185"/>
      <c r="GQ53" s="185"/>
      <c r="GR53" s="185"/>
      <c r="GS53" s="185"/>
      <c r="GT53" s="185"/>
      <c r="GU53" s="185"/>
      <c r="GV53" s="185"/>
      <c r="GW53" s="185"/>
      <c r="GX53" s="185"/>
      <c r="GY53" s="185"/>
      <c r="GZ53" s="185"/>
      <c r="HA53" s="185"/>
      <c r="HB53" s="185"/>
      <c r="HC53" s="185"/>
      <c r="HD53" s="185"/>
      <c r="HE53" s="185"/>
      <c r="HF53" s="185"/>
      <c r="HG53" s="185"/>
      <c r="HH53" s="185"/>
      <c r="HI53" s="745"/>
    </row>
    <row r="54" spans="2:217" ht="20.100000000000001" customHeight="1" thickBot="1">
      <c r="B54" s="215"/>
      <c r="C54" s="522"/>
      <c r="D54" s="468" t="s">
        <v>1036</v>
      </c>
      <c r="E54" s="482">
        <f>AW17</f>
        <v>0</v>
      </c>
      <c r="F54" s="509" t="e">
        <f>TEXT(1000*E54/SUM(GIA_RN), "#,###0") &amp; _xlfn.CONCAT(IF(TYPOLOGY="Bridge", " kgCO₂e/FA", " kgCO₂e/m²" ))</f>
        <v>#DIV/0!</v>
      </c>
      <c r="G54" s="471" t="s">
        <v>277</v>
      </c>
      <c r="H54" s="487">
        <f>BE17</f>
        <v>0</v>
      </c>
      <c r="I54" s="546" t="e">
        <f>TEXT(1000*H54/D9,"#,###0") &amp; _xlfn.CONCAT(IF(TYPOLOGY="Bridge", " kgCO₂e/FA", " kgCO₂e/m²" ))</f>
        <v>#DIV/0!</v>
      </c>
      <c r="J54" s="466" t="s">
        <v>277</v>
      </c>
      <c r="K54" s="476">
        <f>BA17</f>
        <v>0</v>
      </c>
      <c r="L54" s="515" t="e">
        <f>TEXT(1000*K54/E9, "#,###0") &amp; _xlfn.CONCAT(IF(TYPOLOGY="Bridge", " kgCO₂e/FA", " kgCO₂e/m²" ))</f>
        <v>#DIV/0!</v>
      </c>
      <c r="M54" s="446"/>
      <c r="N54" s="465"/>
      <c r="O54" s="465"/>
      <c r="P54" s="465"/>
      <c r="Q54" s="465"/>
      <c r="R54" s="938" t="s">
        <v>808</v>
      </c>
      <c r="S54" s="939"/>
      <c r="T54" s="939"/>
      <c r="U54" s="940"/>
      <c r="V54" s="220"/>
      <c r="W54" s="220"/>
      <c r="X54" s="459"/>
      <c r="Y54" s="185"/>
      <c r="Z54" s="745"/>
      <c r="AA54" s="745"/>
      <c r="AB54" s="745"/>
      <c r="AC54" s="745"/>
      <c r="AD54" s="185"/>
      <c r="AE54" s="745"/>
      <c r="AF54" s="745"/>
      <c r="AG54" s="769"/>
      <c r="AH54" s="745"/>
      <c r="AI54" s="745"/>
      <c r="AJ54" s="745"/>
      <c r="AK54" s="745"/>
      <c r="AL54" s="745"/>
      <c r="AM54" s="769"/>
      <c r="AN54" s="185"/>
      <c r="AO54" s="185"/>
      <c r="AP54" s="745"/>
      <c r="AQ54" s="745"/>
      <c r="AR54" s="745"/>
      <c r="AS54" s="745"/>
      <c r="AT54" s="745"/>
      <c r="AU54" s="185"/>
      <c r="AV54" s="745"/>
      <c r="AW54" s="745"/>
      <c r="AX54" s="745"/>
      <c r="AY54" s="745"/>
      <c r="AZ54" s="745"/>
      <c r="BA54" s="745"/>
      <c r="BB54" s="745"/>
      <c r="BC54" s="745" t="s">
        <v>316</v>
      </c>
      <c r="BD54" s="185">
        <f>SUMIF($B$12:$B$45,"Timber",$BR$12:$BR$45)+SUMIF($C$12:$C$45,"Timber_EPD",$T$12:$T$45)</f>
        <v>0</v>
      </c>
      <c r="BE54" s="745">
        <f>BD54*K8</f>
        <v>0</v>
      </c>
      <c r="BF54" s="749">
        <f>(BD54+BE54)*0.5</f>
        <v>0</v>
      </c>
      <c r="BG54" s="745"/>
      <c r="BH54" s="745"/>
      <c r="BI54" s="375"/>
      <c r="BJ54" s="745"/>
      <c r="BK54" s="209"/>
      <c r="BL54" s="745"/>
      <c r="BM54" s="745"/>
      <c r="BN54" s="745"/>
      <c r="BO54" s="745"/>
      <c r="BP54" s="209"/>
      <c r="BQ54" s="745"/>
      <c r="BR54" s="745"/>
      <c r="BS54" s="745"/>
      <c r="BT54" s="745"/>
      <c r="BU54" s="745"/>
      <c r="BV54" s="745"/>
      <c r="BW54" s="745"/>
      <c r="BX54" s="745"/>
      <c r="BY54" s="745"/>
      <c r="BZ54" s="745"/>
      <c r="CA54" s="209"/>
      <c r="CB54" s="745"/>
      <c r="CC54" s="745"/>
      <c r="CD54" s="745"/>
      <c r="CE54" s="745"/>
      <c r="CF54" s="745"/>
      <c r="CG54" s="745"/>
      <c r="CH54" s="745"/>
      <c r="CI54" s="185"/>
      <c r="CJ54" s="185"/>
      <c r="CK54" s="185"/>
      <c r="CL54" s="185"/>
      <c r="CM54" s="185"/>
      <c r="CN54" s="185"/>
      <c r="CO54" s="185"/>
      <c r="CP54" s="185"/>
      <c r="CQ54" s="185"/>
      <c r="CR54" s="185"/>
      <c r="CS54" s="185"/>
      <c r="CT54" s="185"/>
      <c r="CU54" s="185"/>
      <c r="CV54" s="185"/>
      <c r="CW54" s="185"/>
      <c r="CX54" s="185"/>
      <c r="CY54" s="185"/>
      <c r="CZ54" s="185"/>
      <c r="DA54" s="185"/>
      <c r="DB54" s="185"/>
      <c r="DC54" s="185"/>
      <c r="DD54" s="185"/>
      <c r="DE54" s="185"/>
      <c r="DF54" s="185"/>
      <c r="DG54" s="185"/>
      <c r="DH54" s="185"/>
      <c r="DI54" s="185"/>
      <c r="DJ54" s="185"/>
      <c r="DK54" s="185"/>
      <c r="DL54" s="185"/>
      <c r="DM54" s="185"/>
      <c r="DN54" s="185"/>
      <c r="DO54" s="185"/>
      <c r="DP54" s="185"/>
      <c r="DQ54" s="185"/>
      <c r="DR54" s="185"/>
      <c r="DS54" s="185"/>
      <c r="DT54" s="185"/>
      <c r="DU54" s="185"/>
      <c r="DV54" s="185"/>
      <c r="DW54" s="185"/>
      <c r="DX54" s="185"/>
      <c r="DY54" s="185"/>
      <c r="DZ54" s="185"/>
      <c r="EA54" s="185"/>
      <c r="EB54" s="185"/>
      <c r="EC54" s="185"/>
      <c r="ED54" s="185"/>
      <c r="EE54" s="185"/>
      <c r="EF54" s="185"/>
      <c r="EG54" s="185"/>
      <c r="EH54" s="185"/>
      <c r="EI54" s="185"/>
      <c r="EJ54" s="185"/>
      <c r="EK54" s="185"/>
      <c r="EL54" s="185"/>
      <c r="EM54" s="185"/>
      <c r="EN54" s="185"/>
      <c r="EO54" s="185"/>
      <c r="EP54" s="185"/>
      <c r="EQ54" s="185"/>
      <c r="ER54" s="185"/>
      <c r="ES54" s="185"/>
      <c r="ET54" s="185"/>
      <c r="EU54" s="185"/>
      <c r="EV54" s="185"/>
      <c r="EW54" s="185"/>
      <c r="EX54" s="185"/>
      <c r="EY54" s="185"/>
      <c r="EZ54" s="185"/>
      <c r="FA54" s="185"/>
      <c r="FB54" s="185"/>
      <c r="FC54" s="185"/>
      <c r="FD54" s="185"/>
      <c r="FE54" s="185"/>
      <c r="FF54" s="185"/>
      <c r="FG54" s="185"/>
      <c r="FH54" s="185"/>
      <c r="FI54" s="185"/>
      <c r="FJ54" s="185"/>
      <c r="FK54" s="185"/>
      <c r="FL54" s="185"/>
      <c r="FM54" s="185"/>
      <c r="FN54" s="185"/>
      <c r="FO54" s="185"/>
      <c r="FP54" s="185"/>
      <c r="FQ54" s="185"/>
      <c r="FR54" s="185"/>
      <c r="FS54" s="185"/>
      <c r="FT54" s="185"/>
      <c r="FU54" s="185"/>
      <c r="FV54" s="185"/>
      <c r="FW54" s="185"/>
      <c r="FX54" s="185"/>
      <c r="FY54" s="185"/>
      <c r="FZ54" s="185"/>
      <c r="GA54" s="185"/>
      <c r="GB54" s="185"/>
      <c r="GC54" s="185"/>
      <c r="GD54" s="185"/>
      <c r="GE54" s="185"/>
      <c r="GF54" s="185"/>
      <c r="GG54" s="185"/>
      <c r="GH54" s="185"/>
      <c r="GI54" s="185"/>
      <c r="GJ54" s="185"/>
      <c r="GK54" s="185"/>
      <c r="GL54" s="185"/>
      <c r="GM54" s="185"/>
      <c r="GN54" s="185"/>
      <c r="GO54" s="185"/>
      <c r="GP54" s="185"/>
      <c r="GQ54" s="185"/>
      <c r="GR54" s="185"/>
      <c r="GS54" s="185"/>
      <c r="GT54" s="185"/>
      <c r="GU54" s="185"/>
      <c r="GV54" s="185"/>
      <c r="GW54" s="185"/>
      <c r="GX54" s="185"/>
      <c r="GY54" s="185"/>
      <c r="GZ54" s="185"/>
      <c r="HA54" s="185"/>
      <c r="HB54" s="185"/>
      <c r="HC54" s="185"/>
      <c r="HD54" s="185"/>
      <c r="HE54" s="185"/>
      <c r="HF54" s="185"/>
      <c r="HG54" s="185"/>
      <c r="HH54" s="185"/>
      <c r="HI54" s="745"/>
    </row>
    <row r="55" spans="2:217" ht="20.100000000000001" customHeight="1" thickBot="1">
      <c r="B55" s="215"/>
      <c r="C55" s="523" t="s">
        <v>794</v>
      </c>
      <c r="D55" s="523"/>
      <c r="E55" s="523"/>
      <c r="F55" s="552"/>
      <c r="G55" s="525"/>
      <c r="H55" s="525"/>
      <c r="I55" s="525"/>
      <c r="J55" s="464"/>
      <c r="K55" s="214"/>
      <c r="L55" s="214"/>
      <c r="M55" s="218"/>
      <c r="N55" s="465"/>
      <c r="O55" s="465"/>
      <c r="P55" s="465"/>
      <c r="Q55" s="465"/>
      <c r="R55" s="936">
        <f>IFERROR(1000*E48/N9, 0)</f>
        <v>0</v>
      </c>
      <c r="S55" s="937"/>
      <c r="T55" s="491" t="str">
        <f xml:space="preserve"> _xlfn.CONCAT("Per", " ", N8)</f>
        <v xml:space="preserve">Per </v>
      </c>
      <c r="U55" s="492"/>
      <c r="V55" s="220"/>
      <c r="W55" s="220"/>
      <c r="X55" s="459"/>
      <c r="Y55" s="185"/>
      <c r="Z55" s="745"/>
      <c r="AA55" s="745"/>
      <c r="AB55" s="745"/>
      <c r="AC55" s="745"/>
      <c r="AD55" s="745"/>
      <c r="AE55" s="745"/>
      <c r="AF55" s="745"/>
      <c r="AG55" s="769"/>
      <c r="AH55" s="745"/>
      <c r="AI55" s="745"/>
      <c r="AJ55" s="745"/>
      <c r="AK55" s="745"/>
      <c r="AL55" s="745"/>
      <c r="AM55" s="769"/>
      <c r="AN55" s="745"/>
      <c r="AO55" s="745"/>
      <c r="AP55" s="745"/>
      <c r="AQ55" s="745"/>
      <c r="AR55" s="745"/>
      <c r="AS55" s="745"/>
      <c r="AT55" s="745"/>
      <c r="AU55" s="185"/>
      <c r="AV55" s="745"/>
      <c r="AW55" s="745"/>
      <c r="AX55" s="745"/>
      <c r="AY55" s="745"/>
      <c r="AZ55" s="745"/>
      <c r="BA55" s="745"/>
      <c r="BB55" s="745"/>
      <c r="BC55" s="745" t="s">
        <v>317</v>
      </c>
      <c r="BD55" s="185">
        <f>SUMIF($B$12:$B$45,"Timber",$U$12:$U$45)+SUMIF($C$12:$C$45,"Timber_EPD",$U$12:$U$45) + SUMIF($B$12:$B$45,"Timber",$V$12:$V$45) + SUMIF($C$12:$C$45,"Timber_EPD",$V$12:$V$45)</f>
        <v>0</v>
      </c>
      <c r="BE55" s="745">
        <f>BD55*K8</f>
        <v>0</v>
      </c>
      <c r="BF55" s="749">
        <f>BD55+BE55</f>
        <v>0</v>
      </c>
      <c r="BG55" s="745"/>
      <c r="BH55" s="745"/>
      <c r="BI55" s="375"/>
      <c r="BJ55" s="745"/>
      <c r="BK55" s="209"/>
      <c r="BL55" s="745"/>
      <c r="BM55" s="745"/>
      <c r="BN55" s="745"/>
      <c r="BO55" s="745"/>
      <c r="BP55" s="209"/>
      <c r="BQ55" s="745"/>
      <c r="BR55" s="745"/>
      <c r="BS55" s="745"/>
      <c r="BT55" s="745"/>
      <c r="BU55" s="745"/>
      <c r="BV55" s="745"/>
      <c r="BW55" s="745"/>
      <c r="BX55" s="745"/>
      <c r="BY55" s="745"/>
      <c r="BZ55" s="745"/>
      <c r="CA55" s="209"/>
      <c r="CB55" s="745"/>
      <c r="CC55" s="745"/>
      <c r="CD55" s="745"/>
      <c r="CE55" s="745"/>
      <c r="CF55" s="745"/>
      <c r="CG55" s="745"/>
      <c r="CH55" s="745"/>
      <c r="CI55" s="185"/>
      <c r="CJ55" s="185"/>
      <c r="CK55" s="185"/>
      <c r="CL55" s="185"/>
      <c r="CM55" s="185"/>
      <c r="CN55" s="185"/>
      <c r="CO55" s="185"/>
      <c r="CP55" s="185"/>
      <c r="CQ55" s="185"/>
      <c r="CR55" s="185"/>
      <c r="CS55" s="185"/>
      <c r="CT55" s="185"/>
      <c r="CU55" s="185"/>
      <c r="CV55" s="185"/>
      <c r="CW55" s="185"/>
      <c r="CX55" s="185"/>
      <c r="CY55" s="185"/>
      <c r="CZ55" s="185"/>
      <c r="DA55" s="185"/>
      <c r="DB55" s="185"/>
      <c r="DC55" s="185"/>
      <c r="DD55" s="185"/>
      <c r="DE55" s="185"/>
      <c r="DF55" s="185"/>
      <c r="DG55" s="185"/>
      <c r="DH55" s="185"/>
      <c r="DI55" s="185"/>
      <c r="DJ55" s="185"/>
      <c r="DK55" s="185"/>
      <c r="DL55" s="185"/>
      <c r="DM55" s="185"/>
      <c r="DN55" s="185"/>
      <c r="DO55" s="185"/>
      <c r="DP55" s="185"/>
      <c r="DQ55" s="185"/>
      <c r="DR55" s="185"/>
      <c r="DS55" s="185"/>
      <c r="DT55" s="185"/>
      <c r="DU55" s="185"/>
      <c r="DV55" s="185"/>
      <c r="DW55" s="185"/>
      <c r="DX55" s="185"/>
      <c r="DY55" s="185"/>
      <c r="DZ55" s="185"/>
      <c r="EA55" s="185"/>
      <c r="EB55" s="185"/>
      <c r="EC55" s="185"/>
      <c r="ED55" s="185"/>
      <c r="EE55" s="185"/>
      <c r="EF55" s="185"/>
      <c r="EG55" s="185"/>
      <c r="EH55" s="185"/>
      <c r="EI55" s="185"/>
      <c r="EJ55" s="185"/>
      <c r="EK55" s="185"/>
      <c r="EL55" s="185"/>
      <c r="EM55" s="185"/>
      <c r="EN55" s="185"/>
      <c r="EO55" s="185"/>
      <c r="EP55" s="185"/>
      <c r="EQ55" s="185"/>
      <c r="ER55" s="185"/>
      <c r="ES55" s="185"/>
      <c r="ET55" s="185"/>
      <c r="EU55" s="185"/>
      <c r="EV55" s="185"/>
      <c r="EW55" s="185"/>
      <c r="EX55" s="185"/>
      <c r="EY55" s="185"/>
      <c r="EZ55" s="185"/>
      <c r="FA55" s="185"/>
      <c r="FB55" s="185"/>
      <c r="FC55" s="185"/>
      <c r="FD55" s="185"/>
      <c r="FE55" s="185"/>
      <c r="FF55" s="185"/>
      <c r="FG55" s="185"/>
      <c r="FH55" s="185"/>
      <c r="FI55" s="185"/>
      <c r="FJ55" s="185"/>
      <c r="FK55" s="185"/>
      <c r="FL55" s="185"/>
      <c r="FM55" s="185"/>
      <c r="FN55" s="185"/>
      <c r="FO55" s="185"/>
      <c r="FP55" s="185"/>
      <c r="FQ55" s="185"/>
      <c r="FR55" s="185"/>
      <c r="FS55" s="185"/>
      <c r="FT55" s="185"/>
      <c r="FU55" s="185"/>
      <c r="FV55" s="185"/>
      <c r="FW55" s="185"/>
      <c r="FX55" s="185"/>
      <c r="FY55" s="185"/>
      <c r="FZ55" s="185"/>
      <c r="GA55" s="185"/>
      <c r="GB55" s="185"/>
      <c r="GC55" s="185"/>
      <c r="GD55" s="185"/>
      <c r="GE55" s="185"/>
      <c r="GF55" s="185"/>
      <c r="GG55" s="185"/>
      <c r="GH55" s="185"/>
      <c r="GI55" s="185"/>
      <c r="GJ55" s="185"/>
      <c r="GK55" s="185"/>
      <c r="GL55" s="185"/>
      <c r="GM55" s="185"/>
      <c r="GN55" s="185"/>
      <c r="GO55" s="185"/>
      <c r="GP55" s="185"/>
      <c r="GQ55" s="185"/>
      <c r="GR55" s="185"/>
      <c r="GS55" s="185"/>
      <c r="GT55" s="185"/>
      <c r="GU55" s="185"/>
      <c r="GV55" s="185"/>
      <c r="GW55" s="185"/>
      <c r="GX55" s="185"/>
      <c r="GY55" s="185"/>
      <c r="GZ55" s="185"/>
      <c r="HA55" s="185"/>
      <c r="HB55" s="185"/>
      <c r="HC55" s="185"/>
      <c r="HD55" s="185"/>
      <c r="HE55" s="185"/>
      <c r="HF55" s="185"/>
      <c r="HG55" s="185"/>
      <c r="HH55" s="185"/>
      <c r="HI55" s="745"/>
    </row>
    <row r="56" spans="2:217" ht="20.100000000000001" customHeight="1" thickBot="1">
      <c r="B56" s="263"/>
      <c r="C56" s="264"/>
      <c r="D56" s="264"/>
      <c r="E56" s="264"/>
      <c r="F56" s="264"/>
      <c r="G56" s="264"/>
      <c r="H56" s="264"/>
      <c r="I56" s="264"/>
      <c r="J56" s="264"/>
      <c r="K56" s="265"/>
      <c r="L56" s="265"/>
      <c r="M56" s="222"/>
      <c r="N56" s="266"/>
      <c r="O56" s="267"/>
      <c r="P56" s="267"/>
      <c r="Q56" s="267"/>
      <c r="R56" s="267"/>
      <c r="S56" s="267"/>
      <c r="T56" s="267"/>
      <c r="U56" s="267"/>
      <c r="V56" s="267"/>
      <c r="W56" s="267"/>
      <c r="X56" s="460"/>
      <c r="Y56" s="185"/>
      <c r="Z56" s="745"/>
      <c r="AA56" s="745"/>
      <c r="AB56" s="745"/>
      <c r="AC56" s="745"/>
      <c r="AD56" s="745"/>
      <c r="AE56" s="745"/>
      <c r="AF56" s="745"/>
      <c r="AG56" s="769" t="s">
        <v>229</v>
      </c>
      <c r="AH56" s="745">
        <v>50</v>
      </c>
      <c r="AI56" s="745"/>
      <c r="AJ56" s="745"/>
      <c r="AK56" s="745"/>
      <c r="AL56" s="745"/>
      <c r="AM56" s="769" t="s">
        <v>229</v>
      </c>
      <c r="AN56" s="745">
        <v>250</v>
      </c>
      <c r="AO56" s="745"/>
      <c r="AP56" s="745"/>
      <c r="AQ56" s="745"/>
      <c r="AR56" s="745"/>
      <c r="AS56" s="745"/>
      <c r="AT56" s="745"/>
      <c r="AU56" s="185"/>
      <c r="AV56" s="745"/>
      <c r="AW56" s="745"/>
      <c r="AX56" s="745"/>
      <c r="AY56" s="745"/>
      <c r="AZ56" s="745"/>
      <c r="BA56" s="745"/>
      <c r="BB56" s="745"/>
      <c r="BC56" s="745" t="s">
        <v>318</v>
      </c>
      <c r="BD56" s="185">
        <f>SUMIFS($T$12:$T$45,$B$12:$B$45,"&lt;&gt;Timber",$C$12:$C$45,"&lt;&gt;Timber_EPD")</f>
        <v>0</v>
      </c>
      <c r="BE56" s="745">
        <f>BD56*K8</f>
        <v>0</v>
      </c>
      <c r="BF56" s="749">
        <f>(BD56+BE56)*0.5</f>
        <v>0</v>
      </c>
      <c r="BG56" s="745"/>
      <c r="BH56" s="745"/>
      <c r="BI56" s="375"/>
      <c r="BJ56" s="375"/>
      <c r="BL56" s="745"/>
      <c r="BM56" s="745"/>
      <c r="BN56" s="745"/>
      <c r="BO56" s="745"/>
      <c r="BP56" s="209"/>
      <c r="BQ56" s="745"/>
      <c r="BR56" s="745"/>
      <c r="BS56" s="745"/>
      <c r="BT56" s="745"/>
      <c r="BU56" s="375"/>
      <c r="BV56" s="375"/>
      <c r="BW56" s="375"/>
      <c r="BX56" s="375"/>
      <c r="BY56" s="375"/>
      <c r="BZ56" s="375"/>
      <c r="CA56" s="377"/>
      <c r="CB56" s="375"/>
      <c r="CC56" s="375"/>
      <c r="CD56" s="375"/>
      <c r="CE56" s="375"/>
      <c r="CF56" s="375"/>
      <c r="CG56" s="375"/>
      <c r="CH56" s="745"/>
      <c r="CI56" s="185"/>
      <c r="CJ56" s="185"/>
      <c r="CK56" s="185"/>
      <c r="CL56" s="185"/>
      <c r="CM56" s="185"/>
      <c r="CN56" s="185"/>
      <c r="CO56" s="185"/>
      <c r="CP56" s="185"/>
      <c r="CQ56" s="185"/>
      <c r="CR56" s="185"/>
      <c r="CS56" s="185"/>
      <c r="CT56" s="185"/>
      <c r="CU56" s="185"/>
      <c r="CV56" s="185"/>
      <c r="CW56" s="185"/>
      <c r="CX56" s="185"/>
      <c r="CY56" s="185"/>
      <c r="CZ56" s="185"/>
      <c r="DA56" s="185"/>
      <c r="DB56" s="185"/>
      <c r="DC56" s="185"/>
      <c r="DD56" s="185"/>
      <c r="DE56" s="185"/>
      <c r="DF56" s="185"/>
      <c r="DG56" s="185"/>
      <c r="DH56" s="185"/>
      <c r="DI56" s="185"/>
      <c r="DJ56" s="185"/>
      <c r="DK56" s="185"/>
      <c r="DL56" s="185"/>
      <c r="DM56" s="185"/>
      <c r="DN56" s="185"/>
      <c r="DO56" s="185"/>
      <c r="DP56" s="185"/>
      <c r="DQ56" s="185"/>
      <c r="DR56" s="185"/>
      <c r="DS56" s="185"/>
      <c r="DT56" s="185"/>
      <c r="DU56" s="185"/>
      <c r="DV56" s="185"/>
      <c r="DW56" s="185"/>
      <c r="DX56" s="185"/>
      <c r="DY56" s="185"/>
      <c r="DZ56" s="185"/>
      <c r="EA56" s="185"/>
      <c r="EB56" s="185"/>
      <c r="EC56" s="185"/>
      <c r="ED56" s="185"/>
      <c r="EE56" s="185"/>
      <c r="EF56" s="185"/>
      <c r="EG56" s="185"/>
      <c r="EH56" s="185"/>
      <c r="EI56" s="185"/>
      <c r="EJ56" s="185"/>
      <c r="EK56" s="185"/>
      <c r="EL56" s="185"/>
      <c r="EM56" s="185"/>
      <c r="EN56" s="185"/>
      <c r="EO56" s="185"/>
      <c r="EP56" s="185"/>
      <c r="EQ56" s="185"/>
      <c r="ER56" s="185"/>
      <c r="ES56" s="185"/>
      <c r="ET56" s="185"/>
      <c r="EU56" s="185"/>
      <c r="EV56" s="185"/>
      <c r="EW56" s="185"/>
      <c r="EX56" s="185"/>
      <c r="EY56" s="185"/>
      <c r="EZ56" s="185"/>
      <c r="FA56" s="185"/>
      <c r="FB56" s="185"/>
      <c r="FC56" s="185"/>
      <c r="FD56" s="185"/>
      <c r="FE56" s="185"/>
      <c r="FF56" s="185"/>
      <c r="FG56" s="185"/>
      <c r="FH56" s="185"/>
      <c r="FI56" s="185"/>
      <c r="FJ56" s="185"/>
      <c r="FK56" s="185"/>
      <c r="FL56" s="185"/>
      <c r="FM56" s="185"/>
      <c r="FN56" s="185"/>
      <c r="FO56" s="185"/>
      <c r="FP56" s="185"/>
      <c r="FQ56" s="185"/>
      <c r="FR56" s="185"/>
      <c r="FS56" s="185"/>
      <c r="FT56" s="185"/>
      <c r="FU56" s="185"/>
      <c r="FV56" s="185"/>
      <c r="FW56" s="185"/>
      <c r="FX56" s="185"/>
      <c r="FY56" s="185"/>
      <c r="FZ56" s="185"/>
      <c r="GA56" s="185"/>
      <c r="GB56" s="185"/>
      <c r="GC56" s="185"/>
      <c r="GD56" s="185"/>
      <c r="GE56" s="185"/>
      <c r="GF56" s="185"/>
      <c r="GG56" s="185"/>
      <c r="GH56" s="185"/>
      <c r="GI56" s="185"/>
      <c r="GJ56" s="185"/>
      <c r="GK56" s="185"/>
      <c r="GL56" s="185"/>
      <c r="GM56" s="185"/>
      <c r="GN56" s="185"/>
      <c r="GO56" s="185"/>
      <c r="GP56" s="185"/>
      <c r="GQ56" s="185"/>
      <c r="GR56" s="185"/>
      <c r="GS56" s="185"/>
      <c r="GT56" s="185"/>
      <c r="GU56" s="185"/>
      <c r="GV56" s="185"/>
      <c r="GW56" s="185"/>
      <c r="GX56" s="185"/>
      <c r="GY56" s="185"/>
      <c r="GZ56" s="185"/>
      <c r="HA56" s="185"/>
      <c r="HB56" s="185"/>
      <c r="HC56" s="185"/>
      <c r="HD56" s="185"/>
      <c r="HE56" s="185"/>
      <c r="HF56" s="185"/>
      <c r="HG56" s="185"/>
      <c r="HH56" s="185"/>
      <c r="HI56" s="745"/>
    </row>
    <row r="57" spans="2:217" ht="61.35" customHeight="1">
      <c r="B57" s="223"/>
      <c r="C57" s="223"/>
      <c r="D57" s="223"/>
      <c r="E57" s="223"/>
      <c r="F57" s="223"/>
      <c r="G57" s="223"/>
      <c r="H57" s="223"/>
      <c r="I57" s="223"/>
      <c r="J57" s="223"/>
      <c r="K57" s="223"/>
      <c r="L57" s="223"/>
      <c r="M57" s="94"/>
      <c r="N57" s="268"/>
      <c r="O57" s="241"/>
      <c r="P57" s="241"/>
      <c r="Q57" s="241"/>
      <c r="R57" s="241"/>
      <c r="S57" s="241"/>
      <c r="T57" s="241"/>
      <c r="U57" s="241"/>
      <c r="V57" s="241"/>
      <c r="W57" s="241"/>
      <c r="X57" s="401"/>
      <c r="Y57" s="185"/>
      <c r="Z57" s="745"/>
      <c r="AA57" s="745"/>
      <c r="AB57" s="745"/>
      <c r="AC57" s="745"/>
      <c r="AD57" s="745"/>
      <c r="AE57" s="745"/>
      <c r="AF57" s="745"/>
      <c r="AG57" s="769" t="s">
        <v>159</v>
      </c>
      <c r="AH57" s="745">
        <v>100</v>
      </c>
      <c r="AI57" s="745"/>
      <c r="AJ57" s="745"/>
      <c r="AK57" s="745"/>
      <c r="AL57" s="745"/>
      <c r="AM57" s="769" t="s">
        <v>159</v>
      </c>
      <c r="AN57" s="745">
        <v>500</v>
      </c>
      <c r="AO57" s="745"/>
      <c r="AP57" s="745"/>
      <c r="AQ57" s="745"/>
      <c r="AR57" s="745"/>
      <c r="AS57" s="745"/>
      <c r="AT57" s="745"/>
      <c r="AU57" s="185"/>
      <c r="AV57" s="745"/>
      <c r="AW57" s="745"/>
      <c r="AX57" s="745"/>
      <c r="AY57" s="745"/>
      <c r="AZ57" s="745"/>
      <c r="BA57" s="745"/>
      <c r="BB57" s="745"/>
      <c r="BC57" s="745" t="s">
        <v>319</v>
      </c>
      <c r="BD57" s="185">
        <f>SUMIFS($U$12:$U$45,$B$12:$B$45,"&lt;&gt;Timber",$C$12:$C$45,"&lt;&gt;Timber_EPD")</f>
        <v>0</v>
      </c>
      <c r="BE57" s="745">
        <f>BD57*K8</f>
        <v>0</v>
      </c>
      <c r="BF57" s="749">
        <f>BD57+BE57</f>
        <v>0</v>
      </c>
      <c r="BG57" s="745"/>
      <c r="BH57" s="745"/>
      <c r="BI57" s="375"/>
      <c r="BJ57" s="377"/>
      <c r="BL57" s="745"/>
      <c r="BM57" s="745"/>
      <c r="BN57" s="745"/>
      <c r="BO57" s="745"/>
      <c r="BP57" s="209"/>
      <c r="BQ57" s="745"/>
      <c r="BR57" s="745"/>
      <c r="BS57" s="745"/>
      <c r="BT57" s="745"/>
      <c r="BU57" s="375"/>
      <c r="BV57" s="375"/>
      <c r="BW57" s="375"/>
      <c r="BX57" s="375"/>
      <c r="BY57" s="375"/>
      <c r="BZ57" s="375"/>
      <c r="CA57" s="377"/>
      <c r="CB57" s="375"/>
      <c r="CC57" s="375"/>
      <c r="CD57" s="375"/>
      <c r="CE57" s="375"/>
      <c r="CF57" s="375"/>
      <c r="CG57" s="375"/>
      <c r="CH57" s="745"/>
      <c r="CI57" s="185"/>
      <c r="CJ57" s="185"/>
      <c r="CK57" s="185"/>
      <c r="CL57" s="185"/>
      <c r="CM57" s="185"/>
      <c r="CN57" s="185"/>
      <c r="CO57" s="185"/>
      <c r="CP57" s="185"/>
      <c r="CQ57" s="185"/>
      <c r="CR57" s="185"/>
      <c r="CS57" s="185"/>
      <c r="CT57" s="185"/>
      <c r="CU57" s="185"/>
      <c r="CV57" s="185"/>
      <c r="CW57" s="185"/>
      <c r="CX57" s="185"/>
      <c r="CY57" s="185"/>
      <c r="CZ57" s="185"/>
      <c r="DA57" s="185"/>
      <c r="DB57" s="185"/>
      <c r="DC57" s="185"/>
      <c r="DD57" s="185"/>
      <c r="DE57" s="185"/>
      <c r="DF57" s="185"/>
      <c r="DG57" s="185"/>
      <c r="DH57" s="185"/>
      <c r="DI57" s="185"/>
      <c r="DJ57" s="185"/>
      <c r="DK57" s="185"/>
      <c r="DL57" s="185"/>
      <c r="DM57" s="185"/>
      <c r="DN57" s="185"/>
      <c r="DO57" s="185"/>
      <c r="DP57" s="185"/>
      <c r="DQ57" s="185"/>
      <c r="DR57" s="185"/>
      <c r="DS57" s="185"/>
      <c r="DT57" s="185"/>
      <c r="DU57" s="185"/>
      <c r="DV57" s="185"/>
      <c r="DW57" s="185"/>
      <c r="DX57" s="185"/>
      <c r="DY57" s="185"/>
      <c r="DZ57" s="185"/>
      <c r="EA57" s="185"/>
      <c r="EB57" s="185"/>
      <c r="EC57" s="185"/>
      <c r="ED57" s="185"/>
      <c r="EE57" s="185"/>
      <c r="EF57" s="185"/>
      <c r="EG57" s="185"/>
      <c r="EH57" s="185"/>
      <c r="EI57" s="185"/>
      <c r="EJ57" s="185"/>
      <c r="EK57" s="185"/>
      <c r="EL57" s="185"/>
      <c r="EM57" s="185"/>
      <c r="EN57" s="185"/>
      <c r="EO57" s="185"/>
      <c r="EP57" s="185"/>
      <c r="EQ57" s="185"/>
      <c r="ER57" s="185"/>
      <c r="ES57" s="185"/>
      <c r="ET57" s="185"/>
      <c r="EU57" s="185"/>
      <c r="EV57" s="185"/>
      <c r="EW57" s="185"/>
      <c r="EX57" s="185"/>
      <c r="EY57" s="185"/>
      <c r="EZ57" s="185"/>
      <c r="FA57" s="185"/>
      <c r="FB57" s="185"/>
      <c r="FC57" s="185"/>
      <c r="FD57" s="185"/>
      <c r="FE57" s="185"/>
      <c r="FF57" s="185"/>
      <c r="FG57" s="185"/>
      <c r="FH57" s="185"/>
      <c r="FI57" s="185"/>
      <c r="FJ57" s="185"/>
      <c r="FK57" s="185"/>
      <c r="FL57" s="185"/>
      <c r="FM57" s="185"/>
      <c r="FN57" s="185"/>
      <c r="FO57" s="185"/>
      <c r="FP57" s="185"/>
      <c r="FQ57" s="185"/>
      <c r="FR57" s="185"/>
      <c r="FS57" s="185"/>
      <c r="FT57" s="185"/>
      <c r="FU57" s="185"/>
      <c r="FV57" s="185"/>
      <c r="FW57" s="185"/>
      <c r="FX57" s="185"/>
      <c r="FY57" s="185"/>
      <c r="FZ57" s="185"/>
      <c r="GA57" s="185"/>
      <c r="GB57" s="185"/>
      <c r="GC57" s="185"/>
      <c r="GD57" s="185"/>
      <c r="GE57" s="185"/>
      <c r="GF57" s="185"/>
      <c r="GG57" s="185"/>
      <c r="GH57" s="185"/>
      <c r="GI57" s="185"/>
      <c r="GJ57" s="185"/>
      <c r="GK57" s="185"/>
      <c r="GL57" s="185"/>
      <c r="GM57" s="185"/>
      <c r="GN57" s="185"/>
      <c r="GO57" s="185"/>
      <c r="GP57" s="185"/>
      <c r="GQ57" s="185"/>
      <c r="GR57" s="185"/>
      <c r="GS57" s="185"/>
      <c r="GT57" s="185"/>
      <c r="GU57" s="185"/>
      <c r="GV57" s="185"/>
      <c r="GW57" s="185"/>
      <c r="GX57" s="185"/>
      <c r="GY57" s="185"/>
      <c r="GZ57" s="185"/>
      <c r="HA57" s="185"/>
      <c r="HB57" s="185"/>
      <c r="HC57" s="185"/>
      <c r="HD57" s="185"/>
      <c r="HE57" s="185"/>
      <c r="HF57" s="185"/>
      <c r="HG57" s="185"/>
      <c r="HH57" s="185"/>
      <c r="HI57" s="745"/>
    </row>
    <row r="58" spans="2:217" ht="27" customHeight="1">
      <c r="B58" s="101"/>
      <c r="C58" s="101"/>
      <c r="D58" s="101"/>
      <c r="E58" s="101"/>
      <c r="F58" s="101"/>
      <c r="G58" s="101"/>
      <c r="H58" s="101"/>
      <c r="I58" s="101"/>
      <c r="J58" s="101"/>
      <c r="K58" s="101"/>
      <c r="L58" s="101"/>
      <c r="M58" s="94"/>
      <c r="N58" s="268"/>
      <c r="O58" s="241"/>
      <c r="P58" s="241"/>
      <c r="Q58" s="241"/>
      <c r="R58" s="241"/>
      <c r="S58" s="241"/>
      <c r="U58" s="961" t="str">
        <f>IF(TYPOLOGY= "Bridge", 'Default Values'!$AI$17, "")</f>
        <v/>
      </c>
      <c r="V58" s="961"/>
      <c r="W58" s="241"/>
      <c r="X58" s="401"/>
      <c r="Y58" s="185"/>
      <c r="Z58" s="199"/>
      <c r="AA58" s="745"/>
      <c r="AB58" s="745"/>
      <c r="AC58" s="745"/>
      <c r="AD58" s="745"/>
      <c r="AE58" s="745"/>
      <c r="AF58" s="745"/>
      <c r="AG58" s="769" t="s">
        <v>158</v>
      </c>
      <c r="AH58" s="745">
        <v>150</v>
      </c>
      <c r="AI58" s="745"/>
      <c r="AJ58" s="745"/>
      <c r="AK58" s="745"/>
      <c r="AL58" s="745"/>
      <c r="AM58" s="769" t="s">
        <v>158</v>
      </c>
      <c r="AN58" s="745">
        <v>1000</v>
      </c>
      <c r="AO58" s="745"/>
      <c r="AP58" s="745"/>
      <c r="AQ58" s="745"/>
      <c r="AR58" s="745"/>
      <c r="AS58" s="745"/>
      <c r="AT58" s="745"/>
      <c r="AU58" s="185"/>
      <c r="AV58" s="745"/>
      <c r="AW58" s="745"/>
      <c r="AX58" s="745"/>
      <c r="AY58" s="745"/>
      <c r="AZ58" s="745"/>
      <c r="BA58" s="745"/>
      <c r="BB58" s="745"/>
      <c r="BC58" s="776" t="s">
        <v>906</v>
      </c>
      <c r="BD58" s="745"/>
      <c r="BE58" s="745"/>
      <c r="BF58" s="745"/>
      <c r="BG58" s="745"/>
      <c r="BH58" s="745"/>
      <c r="BI58" s="375"/>
      <c r="BJ58" s="375"/>
      <c r="BK58" s="375"/>
      <c r="BL58" s="745"/>
      <c r="BM58" s="745"/>
      <c r="BN58" s="745"/>
      <c r="BO58" s="745"/>
      <c r="BP58" s="745"/>
      <c r="BQ58" s="745"/>
      <c r="BR58" s="745"/>
      <c r="BS58" s="745"/>
      <c r="BT58" s="745"/>
      <c r="BU58" s="375"/>
      <c r="BV58" s="375"/>
      <c r="BW58" s="375"/>
      <c r="BX58" s="375"/>
      <c r="BY58" s="375"/>
      <c r="BZ58" s="375"/>
      <c r="CA58" s="377"/>
      <c r="CB58" s="375"/>
      <c r="CC58" s="375"/>
      <c r="CD58" s="375"/>
      <c r="CE58" s="375"/>
      <c r="CF58" s="375"/>
      <c r="CG58" s="375"/>
      <c r="CH58" s="745"/>
      <c r="CI58" s="185"/>
      <c r="CJ58" s="185"/>
      <c r="CK58" s="185"/>
      <c r="CL58" s="185"/>
      <c r="CM58" s="185"/>
      <c r="CN58" s="185"/>
      <c r="CO58" s="185"/>
      <c r="CP58" s="185"/>
      <c r="CQ58" s="185"/>
      <c r="CR58" s="185"/>
      <c r="CS58" s="185"/>
      <c r="CT58" s="185"/>
      <c r="CU58" s="185"/>
      <c r="CV58" s="185"/>
      <c r="CW58" s="185"/>
      <c r="CX58" s="185"/>
      <c r="CY58" s="185"/>
      <c r="CZ58" s="185"/>
      <c r="DA58" s="185"/>
      <c r="DB58" s="185"/>
      <c r="DC58" s="185"/>
      <c r="DD58" s="185"/>
      <c r="DE58" s="185"/>
      <c r="DF58" s="185"/>
      <c r="DG58" s="185"/>
      <c r="DH58" s="185"/>
      <c r="DI58" s="185"/>
      <c r="DJ58" s="185"/>
      <c r="DK58" s="185"/>
      <c r="DL58" s="185"/>
      <c r="DM58" s="185"/>
      <c r="DN58" s="185"/>
      <c r="DO58" s="185"/>
      <c r="DP58" s="185"/>
      <c r="DQ58" s="185"/>
      <c r="DR58" s="185"/>
      <c r="DS58" s="185"/>
      <c r="DT58" s="185"/>
      <c r="DU58" s="185"/>
      <c r="DV58" s="185"/>
      <c r="DW58" s="185"/>
      <c r="DX58" s="185"/>
      <c r="DY58" s="185"/>
      <c r="DZ58" s="185"/>
      <c r="EA58" s="185"/>
      <c r="EB58" s="185"/>
      <c r="EC58" s="185"/>
      <c r="ED58" s="185"/>
      <c r="EE58" s="185"/>
      <c r="EF58" s="185"/>
      <c r="EG58" s="185"/>
      <c r="EH58" s="185"/>
      <c r="EI58" s="185"/>
      <c r="EJ58" s="185"/>
      <c r="EK58" s="185"/>
      <c r="EL58" s="185"/>
      <c r="EM58" s="185"/>
      <c r="EN58" s="185"/>
      <c r="EO58" s="185"/>
      <c r="EP58" s="185"/>
      <c r="EQ58" s="185"/>
      <c r="ER58" s="185"/>
      <c r="ES58" s="185"/>
      <c r="ET58" s="185"/>
      <c r="EU58" s="185"/>
      <c r="EV58" s="185"/>
      <c r="EW58" s="185"/>
      <c r="EX58" s="185"/>
      <c r="EY58" s="185"/>
      <c r="EZ58" s="185"/>
      <c r="FA58" s="185"/>
      <c r="FB58" s="185"/>
      <c r="FC58" s="185"/>
      <c r="FD58" s="185"/>
      <c r="FE58" s="185"/>
      <c r="FF58" s="185"/>
      <c r="FG58" s="185"/>
      <c r="FH58" s="185"/>
      <c r="FI58" s="185"/>
      <c r="FJ58" s="185"/>
      <c r="FK58" s="185"/>
      <c r="FL58" s="185"/>
      <c r="FM58" s="185"/>
      <c r="FN58" s="185"/>
      <c r="FO58" s="185"/>
      <c r="FP58" s="185"/>
      <c r="FQ58" s="185"/>
      <c r="FR58" s="185"/>
      <c r="FS58" s="185"/>
      <c r="FT58" s="185"/>
      <c r="FU58" s="185"/>
      <c r="FV58" s="185"/>
      <c r="FW58" s="185"/>
      <c r="FX58" s="185"/>
      <c r="FY58" s="185"/>
      <c r="FZ58" s="185"/>
      <c r="GA58" s="185"/>
      <c r="GB58" s="185"/>
      <c r="GC58" s="185"/>
      <c r="GD58" s="185"/>
      <c r="GE58" s="185"/>
      <c r="GF58" s="185"/>
      <c r="GG58" s="185"/>
      <c r="GH58" s="185"/>
      <c r="GI58" s="185"/>
      <c r="GJ58" s="185"/>
      <c r="GK58" s="185"/>
      <c r="GL58" s="185"/>
      <c r="GM58" s="185"/>
      <c r="GN58" s="185"/>
      <c r="GO58" s="185"/>
      <c r="GP58" s="185"/>
      <c r="GQ58" s="185"/>
      <c r="GR58" s="185"/>
      <c r="GS58" s="185"/>
      <c r="GT58" s="185"/>
      <c r="GU58" s="185"/>
      <c r="GV58" s="185"/>
      <c r="GW58" s="185"/>
      <c r="GX58" s="185"/>
      <c r="GY58" s="185"/>
      <c r="GZ58" s="185"/>
      <c r="HA58" s="185"/>
      <c r="HB58" s="185"/>
      <c r="HC58" s="185"/>
      <c r="HD58" s="185"/>
      <c r="HE58" s="185"/>
      <c r="HF58" s="185"/>
      <c r="HG58" s="185"/>
      <c r="HH58" s="185"/>
      <c r="HI58" s="745"/>
    </row>
    <row r="59" spans="2:217" ht="14.25" customHeight="1">
      <c r="B59" s="101"/>
      <c r="C59" s="101"/>
      <c r="D59" s="101"/>
      <c r="E59" s="103"/>
      <c r="F59" s="101"/>
      <c r="G59" s="101"/>
      <c r="H59" s="101"/>
      <c r="I59" s="101"/>
      <c r="J59" s="101"/>
      <c r="K59" s="101"/>
      <c r="L59" s="101"/>
      <c r="M59" s="101"/>
      <c r="N59" s="101"/>
      <c r="O59" s="101"/>
      <c r="P59" s="101"/>
      <c r="Q59" s="101"/>
      <c r="R59" s="101"/>
      <c r="S59" s="101"/>
      <c r="T59" s="98"/>
      <c r="U59" s="961"/>
      <c r="V59" s="961"/>
      <c r="W59" s="101"/>
      <c r="X59" s="103"/>
      <c r="Y59" s="185"/>
      <c r="Z59" s="199"/>
      <c r="AA59" s="745"/>
      <c r="AB59" s="745"/>
      <c r="AC59" s="745"/>
      <c r="AD59" s="745"/>
      <c r="AE59" s="745"/>
      <c r="AF59" s="745"/>
      <c r="AG59" s="769" t="s">
        <v>11</v>
      </c>
      <c r="AH59" s="745">
        <v>200</v>
      </c>
      <c r="AI59" s="745"/>
      <c r="AJ59" s="745"/>
      <c r="AK59" s="745"/>
      <c r="AL59" s="745"/>
      <c r="AM59" s="769" t="s">
        <v>11</v>
      </c>
      <c r="AN59" s="745">
        <v>1500</v>
      </c>
      <c r="AO59" s="745"/>
      <c r="AP59" s="745"/>
      <c r="AQ59" s="745"/>
      <c r="AR59" s="745"/>
      <c r="AS59" s="745"/>
      <c r="AT59" s="745"/>
      <c r="AU59" s="185"/>
      <c r="AV59" s="745"/>
      <c r="AW59" s="745"/>
      <c r="AX59" s="745"/>
      <c r="AY59" s="745"/>
      <c r="AZ59" s="745"/>
      <c r="BA59" s="745"/>
      <c r="BB59" s="745"/>
      <c r="BC59" s="745" t="s">
        <v>651</v>
      </c>
      <c r="BD59" s="745" t="s">
        <v>727</v>
      </c>
      <c r="BE59" s="749" t="s">
        <v>726</v>
      </c>
      <c r="BF59" s="745"/>
      <c r="BG59" s="745"/>
      <c r="BH59" s="745"/>
      <c r="BI59" s="375"/>
      <c r="BJ59" s="375"/>
      <c r="BK59" s="375"/>
      <c r="BL59" s="745"/>
      <c r="BM59" s="745"/>
      <c r="BN59" s="745"/>
      <c r="BO59" s="745"/>
      <c r="BP59" s="745"/>
      <c r="BQ59" s="745"/>
      <c r="BR59" s="745"/>
      <c r="BS59" s="745"/>
      <c r="BT59" s="745"/>
      <c r="BU59" s="375"/>
      <c r="BV59" s="375"/>
      <c r="BW59" s="375"/>
      <c r="BX59" s="375"/>
      <c r="BY59" s="375"/>
      <c r="BZ59" s="375"/>
      <c r="CA59" s="377"/>
      <c r="CB59" s="375"/>
      <c r="CC59" s="375"/>
      <c r="CD59" s="375"/>
      <c r="CE59" s="375"/>
      <c r="CF59" s="375"/>
      <c r="CG59" s="375"/>
      <c r="CH59" s="745"/>
      <c r="CI59" s="185"/>
      <c r="CJ59" s="185"/>
      <c r="CK59" s="185"/>
      <c r="CL59" s="185"/>
      <c r="CM59" s="185"/>
      <c r="CN59" s="185"/>
      <c r="CO59" s="185"/>
      <c r="CP59" s="185"/>
      <c r="CQ59" s="185"/>
      <c r="CR59" s="185"/>
      <c r="CS59" s="185"/>
      <c r="CT59" s="185"/>
      <c r="CU59" s="185"/>
      <c r="CV59" s="185"/>
      <c r="CW59" s="185"/>
      <c r="CX59" s="185"/>
      <c r="CY59" s="185"/>
      <c r="CZ59" s="185"/>
      <c r="DA59" s="185"/>
      <c r="DB59" s="185"/>
      <c r="DC59" s="185"/>
      <c r="DD59" s="185"/>
      <c r="DE59" s="185"/>
      <c r="DF59" s="185"/>
      <c r="DG59" s="185"/>
      <c r="DH59" s="185"/>
      <c r="DI59" s="185"/>
      <c r="DJ59" s="185"/>
      <c r="DK59" s="185"/>
      <c r="DL59" s="185"/>
      <c r="DM59" s="185"/>
      <c r="DN59" s="185"/>
      <c r="DO59" s="185"/>
      <c r="DP59" s="185"/>
      <c r="DQ59" s="185"/>
      <c r="DR59" s="185"/>
      <c r="DS59" s="185"/>
      <c r="DT59" s="185"/>
      <c r="DU59" s="185"/>
      <c r="DV59" s="185"/>
      <c r="DW59" s="185"/>
      <c r="DX59" s="185"/>
      <c r="DY59" s="185"/>
      <c r="DZ59" s="185"/>
      <c r="EA59" s="185"/>
      <c r="EB59" s="185"/>
      <c r="EC59" s="185"/>
      <c r="ED59" s="185"/>
      <c r="EE59" s="185"/>
      <c r="EF59" s="185"/>
      <c r="EG59" s="185"/>
      <c r="EH59" s="185"/>
      <c r="EI59" s="185"/>
      <c r="EJ59" s="185"/>
      <c r="EK59" s="185"/>
      <c r="EL59" s="185"/>
      <c r="EM59" s="185"/>
      <c r="EN59" s="185"/>
      <c r="EO59" s="185"/>
      <c r="EP59" s="185"/>
      <c r="EQ59" s="185"/>
      <c r="ER59" s="185"/>
      <c r="ES59" s="185"/>
      <c r="ET59" s="185"/>
      <c r="EU59" s="185"/>
      <c r="EV59" s="185"/>
      <c r="EW59" s="185"/>
      <c r="EX59" s="185"/>
      <c r="EY59" s="185"/>
      <c r="EZ59" s="185"/>
      <c r="FA59" s="185"/>
      <c r="FB59" s="185"/>
      <c r="FC59" s="185"/>
      <c r="FD59" s="185"/>
      <c r="FE59" s="185"/>
      <c r="FF59" s="185"/>
      <c r="FG59" s="185"/>
      <c r="FH59" s="185"/>
      <c r="FI59" s="185"/>
      <c r="FJ59" s="185"/>
      <c r="FK59" s="185"/>
      <c r="FL59" s="185"/>
      <c r="FM59" s="185"/>
      <c r="FN59" s="185"/>
      <c r="FO59" s="185"/>
      <c r="FP59" s="185"/>
      <c r="FQ59" s="185"/>
      <c r="FR59" s="185"/>
      <c r="FS59" s="185"/>
      <c r="FT59" s="185"/>
      <c r="FU59" s="185"/>
      <c r="FV59" s="185"/>
      <c r="FW59" s="185"/>
      <c r="FX59" s="185"/>
      <c r="FY59" s="185"/>
      <c r="FZ59" s="185"/>
      <c r="GA59" s="185"/>
      <c r="GB59" s="185"/>
      <c r="GC59" s="185"/>
      <c r="GD59" s="185"/>
      <c r="GE59" s="185"/>
      <c r="GF59" s="185"/>
      <c r="GG59" s="185"/>
      <c r="GH59" s="185"/>
      <c r="GI59" s="185"/>
      <c r="GJ59" s="185"/>
      <c r="GK59" s="185"/>
      <c r="GL59" s="185"/>
      <c r="GM59" s="185"/>
      <c r="GN59" s="185"/>
      <c r="GO59" s="185"/>
      <c r="GP59" s="185"/>
      <c r="GQ59" s="185"/>
      <c r="GR59" s="185"/>
      <c r="GS59" s="185"/>
      <c r="GT59" s="185"/>
      <c r="GU59" s="185"/>
      <c r="GV59" s="185"/>
      <c r="GW59" s="185"/>
      <c r="GX59" s="185"/>
      <c r="GY59" s="185"/>
      <c r="GZ59" s="185"/>
      <c r="HA59" s="185"/>
      <c r="HB59" s="185"/>
      <c r="HC59" s="185"/>
      <c r="HD59" s="185"/>
      <c r="HE59" s="185"/>
      <c r="HF59" s="185"/>
      <c r="HG59" s="185"/>
      <c r="HH59" s="185"/>
      <c r="HI59" s="745"/>
    </row>
    <row r="60" spans="2:217" ht="14.25" customHeight="1">
      <c r="B60" s="101"/>
      <c r="C60" s="101"/>
      <c r="D60" s="101"/>
      <c r="E60" s="101"/>
      <c r="F60" s="101"/>
      <c r="G60" s="101"/>
      <c r="H60" s="101"/>
      <c r="I60" s="101"/>
      <c r="J60" s="101"/>
      <c r="K60" s="101"/>
      <c r="L60" s="101"/>
      <c r="M60" s="101"/>
      <c r="N60" s="101"/>
      <c r="O60" s="101"/>
      <c r="P60" s="101"/>
      <c r="Q60" s="101"/>
      <c r="R60" s="101"/>
      <c r="S60" s="101"/>
      <c r="T60" s="101"/>
      <c r="U60" s="101"/>
      <c r="V60" s="101"/>
      <c r="W60" s="101"/>
      <c r="X60" s="103"/>
      <c r="Y60" s="185"/>
      <c r="Z60" s="199"/>
      <c r="AA60" s="745"/>
      <c r="AB60" s="745"/>
      <c r="AC60" s="745"/>
      <c r="AD60" s="745"/>
      <c r="AE60" s="745"/>
      <c r="AF60" s="745"/>
      <c r="AG60" s="769" t="s">
        <v>111</v>
      </c>
      <c r="AH60" s="745">
        <v>250</v>
      </c>
      <c r="AI60" s="745"/>
      <c r="AJ60" s="745"/>
      <c r="AK60" s="745"/>
      <c r="AL60" s="745"/>
      <c r="AM60" s="769" t="s">
        <v>111</v>
      </c>
      <c r="AN60" s="745">
        <v>2000</v>
      </c>
      <c r="AO60" s="745"/>
      <c r="AP60" s="745"/>
      <c r="AQ60" s="745"/>
      <c r="AR60" s="745"/>
      <c r="AS60" s="745"/>
      <c r="AT60" s="745"/>
      <c r="AU60" s="185"/>
      <c r="AV60" s="745"/>
      <c r="AW60" s="745"/>
      <c r="AX60" s="745"/>
      <c r="AY60" s="745"/>
      <c r="AZ60" s="745"/>
      <c r="BA60" s="745"/>
      <c r="BB60" s="745"/>
      <c r="BC60" s="745" t="s">
        <v>640</v>
      </c>
      <c r="BD60" s="755">
        <f>$H$9/1000*$K$8</f>
        <v>0</v>
      </c>
      <c r="BE60" s="749">
        <f>$BD$60+$H$9/1000</f>
        <v>0</v>
      </c>
      <c r="BF60" s="745"/>
      <c r="BG60" s="745"/>
      <c r="BH60" s="745"/>
      <c r="BI60" s="375"/>
      <c r="BJ60" s="375"/>
      <c r="BK60" s="375"/>
      <c r="BL60" s="745"/>
      <c r="BM60" s="745"/>
      <c r="BN60" s="745"/>
      <c r="BO60" s="745"/>
      <c r="BP60" s="745"/>
      <c r="BQ60" s="745"/>
      <c r="BR60" s="745"/>
      <c r="BS60" s="745"/>
      <c r="BT60" s="745"/>
      <c r="BU60" s="375"/>
      <c r="BV60" s="375"/>
      <c r="BW60" s="375"/>
      <c r="BX60" s="375"/>
      <c r="BY60" s="375"/>
      <c r="BZ60" s="375"/>
      <c r="CA60" s="377"/>
      <c r="CB60" s="375"/>
      <c r="CC60" s="375"/>
      <c r="CD60" s="375"/>
      <c r="CE60" s="375"/>
      <c r="CF60" s="375"/>
      <c r="CG60" s="375"/>
      <c r="CH60" s="745"/>
      <c r="CI60" s="185"/>
      <c r="CJ60" s="185"/>
      <c r="CK60" s="185"/>
      <c r="CL60" s="185"/>
      <c r="CM60" s="185"/>
      <c r="CN60" s="185"/>
      <c r="CO60" s="185"/>
      <c r="CP60" s="185"/>
      <c r="CQ60" s="185"/>
      <c r="CR60" s="185"/>
      <c r="CS60" s="185"/>
      <c r="CT60" s="185"/>
      <c r="CU60" s="185"/>
      <c r="CV60" s="185"/>
      <c r="CW60" s="185"/>
      <c r="CX60" s="185"/>
      <c r="CY60" s="185"/>
      <c r="CZ60" s="185"/>
      <c r="DA60" s="185"/>
      <c r="DB60" s="185"/>
      <c r="DC60" s="185"/>
      <c r="DD60" s="185"/>
      <c r="DE60" s="185"/>
      <c r="DF60" s="185"/>
      <c r="DG60" s="185"/>
      <c r="DH60" s="185"/>
      <c r="DI60" s="185"/>
      <c r="DJ60" s="185"/>
      <c r="DK60" s="185"/>
      <c r="DL60" s="185"/>
      <c r="DM60" s="185"/>
      <c r="DN60" s="185"/>
      <c r="DO60" s="185"/>
      <c r="DP60" s="185"/>
      <c r="DQ60" s="185"/>
      <c r="DR60" s="185"/>
      <c r="DS60" s="185"/>
      <c r="DT60" s="185"/>
      <c r="DU60" s="185"/>
      <c r="DV60" s="185"/>
      <c r="DW60" s="185"/>
      <c r="DX60" s="185"/>
      <c r="DY60" s="185"/>
      <c r="DZ60" s="185"/>
      <c r="EA60" s="185"/>
      <c r="EB60" s="185"/>
      <c r="EC60" s="185"/>
      <c r="ED60" s="185"/>
      <c r="EE60" s="185"/>
      <c r="EF60" s="185"/>
      <c r="EG60" s="185"/>
      <c r="EH60" s="185"/>
      <c r="EI60" s="185"/>
      <c r="EJ60" s="185"/>
      <c r="EK60" s="185"/>
      <c r="EL60" s="185"/>
      <c r="EM60" s="185"/>
      <c r="EN60" s="185"/>
      <c r="EO60" s="185"/>
      <c r="EP60" s="185"/>
      <c r="EQ60" s="185"/>
      <c r="ER60" s="185"/>
      <c r="ES60" s="185"/>
      <c r="ET60" s="185"/>
      <c r="EU60" s="185"/>
      <c r="EV60" s="185"/>
      <c r="EW60" s="185"/>
      <c r="EX60" s="185"/>
      <c r="EY60" s="185"/>
      <c r="EZ60" s="185"/>
      <c r="FA60" s="185"/>
      <c r="FB60" s="185"/>
      <c r="FC60" s="185"/>
      <c r="FD60" s="185"/>
      <c r="FE60" s="185"/>
      <c r="FF60" s="185"/>
      <c r="FG60" s="185"/>
      <c r="FH60" s="185"/>
      <c r="FI60" s="185"/>
      <c r="FJ60" s="185"/>
      <c r="FK60" s="185"/>
      <c r="FL60" s="185"/>
      <c r="FM60" s="185"/>
      <c r="FN60" s="185"/>
      <c r="FO60" s="185"/>
      <c r="FP60" s="185"/>
      <c r="FQ60" s="185"/>
      <c r="FR60" s="185"/>
      <c r="FS60" s="185"/>
      <c r="FT60" s="185"/>
      <c r="FU60" s="185"/>
      <c r="FV60" s="185"/>
      <c r="FW60" s="185"/>
      <c r="FX60" s="185"/>
      <c r="FY60" s="185"/>
      <c r="FZ60" s="185"/>
      <c r="GA60" s="185"/>
      <c r="GB60" s="185"/>
      <c r="GC60" s="185"/>
      <c r="GD60" s="185"/>
      <c r="GE60" s="185"/>
      <c r="GF60" s="185"/>
      <c r="GG60" s="185"/>
      <c r="GH60" s="185"/>
      <c r="GI60" s="185"/>
      <c r="GJ60" s="185"/>
      <c r="GK60" s="185"/>
      <c r="GL60" s="185"/>
      <c r="GM60" s="185"/>
      <c r="GN60" s="185"/>
      <c r="GO60" s="185"/>
      <c r="GP60" s="185"/>
      <c r="GQ60" s="185"/>
      <c r="GR60" s="185"/>
      <c r="GS60" s="185"/>
      <c r="GT60" s="185"/>
      <c r="GU60" s="185"/>
      <c r="GV60" s="185"/>
      <c r="GW60" s="185"/>
      <c r="GX60" s="185"/>
      <c r="GY60" s="185"/>
      <c r="GZ60" s="185"/>
      <c r="HA60" s="185"/>
      <c r="HB60" s="185"/>
      <c r="HC60" s="185"/>
      <c r="HD60" s="185"/>
      <c r="HE60" s="185"/>
      <c r="HF60" s="185"/>
      <c r="HG60" s="185"/>
      <c r="HH60" s="185"/>
      <c r="HI60" s="745"/>
    </row>
    <row r="61" spans="2:217" ht="15.6" customHeight="1">
      <c r="B61" s="101"/>
      <c r="C61" s="101"/>
      <c r="D61" s="101"/>
      <c r="E61" s="101"/>
      <c r="F61" s="101"/>
      <c r="G61" s="101"/>
      <c r="H61" s="101"/>
      <c r="I61" s="101"/>
      <c r="J61" s="101"/>
      <c r="K61" s="101"/>
      <c r="L61" s="101"/>
      <c r="M61" s="101"/>
      <c r="N61" s="101"/>
      <c r="O61" s="101"/>
      <c r="P61" s="101"/>
      <c r="Q61" s="101"/>
      <c r="R61" s="101"/>
      <c r="S61" s="118"/>
      <c r="T61" s="118"/>
      <c r="U61" s="118"/>
      <c r="V61" s="118"/>
      <c r="W61" s="260"/>
      <c r="X61" s="224"/>
      <c r="Y61" s="185"/>
      <c r="Z61" s="199"/>
      <c r="AA61" s="745"/>
      <c r="AB61" s="745"/>
      <c r="AC61" s="745"/>
      <c r="AD61" s="745"/>
      <c r="AE61" s="745"/>
      <c r="AF61" s="745"/>
      <c r="AG61" s="769" t="s">
        <v>230</v>
      </c>
      <c r="AH61" s="745">
        <v>300</v>
      </c>
      <c r="AI61" s="745"/>
      <c r="AJ61" s="745"/>
      <c r="AK61" s="745"/>
      <c r="AL61" s="745"/>
      <c r="AM61" s="769" t="s">
        <v>230</v>
      </c>
      <c r="AN61" s="745">
        <v>2500</v>
      </c>
      <c r="AO61" s="745"/>
      <c r="AP61" s="745"/>
      <c r="AQ61" s="745"/>
      <c r="AR61" s="745"/>
      <c r="AS61" s="745"/>
      <c r="AT61" s="745"/>
      <c r="AU61" s="185"/>
      <c r="AV61" s="745"/>
      <c r="AW61" s="745"/>
      <c r="AX61" s="745"/>
      <c r="AY61" s="745"/>
      <c r="AZ61" s="745"/>
      <c r="BA61" s="745"/>
      <c r="BB61" s="745"/>
      <c r="BC61" s="745" t="s">
        <v>662</v>
      </c>
      <c r="BD61" s="745">
        <f>SUM($O$12:$O$45)*$K$8</f>
        <v>0</v>
      </c>
      <c r="BE61" s="785">
        <f>$BD$61+SUM($O$12:$O$45)</f>
        <v>0</v>
      </c>
      <c r="BF61" s="745"/>
      <c r="BG61" s="745"/>
      <c r="BH61" s="745"/>
      <c r="BI61" s="375"/>
      <c r="BJ61" s="375"/>
      <c r="BK61" s="375"/>
      <c r="BL61" s="745"/>
      <c r="BM61" s="745"/>
      <c r="BN61" s="745"/>
      <c r="BO61" s="745"/>
      <c r="BP61" s="745"/>
      <c r="BQ61" s="745"/>
      <c r="BR61" s="745"/>
      <c r="BS61" s="745"/>
      <c r="BT61" s="745"/>
      <c r="BU61" s="375"/>
      <c r="BV61" s="375"/>
      <c r="BW61" s="375"/>
      <c r="BX61" s="375"/>
      <c r="BY61" s="375"/>
      <c r="BZ61" s="375"/>
      <c r="CA61" s="377"/>
      <c r="CB61" s="375"/>
      <c r="CC61" s="375"/>
      <c r="CD61" s="375"/>
      <c r="CE61" s="375"/>
      <c r="CF61" s="375"/>
      <c r="CG61" s="375"/>
      <c r="CH61" s="745"/>
      <c r="CI61" s="185"/>
      <c r="CJ61" s="185"/>
      <c r="CK61" s="185"/>
      <c r="CL61" s="185"/>
      <c r="CM61" s="185"/>
      <c r="CN61" s="185"/>
      <c r="CO61" s="185"/>
      <c r="CP61" s="185"/>
      <c r="CQ61" s="185"/>
      <c r="CR61" s="185"/>
      <c r="CS61" s="185"/>
      <c r="CT61" s="185"/>
      <c r="CU61" s="185"/>
      <c r="CV61" s="185"/>
      <c r="CW61" s="185"/>
      <c r="CX61" s="185"/>
      <c r="CY61" s="185"/>
      <c r="CZ61" s="185"/>
      <c r="DA61" s="185"/>
      <c r="DB61" s="185"/>
      <c r="DC61" s="185"/>
      <c r="DD61" s="185"/>
      <c r="DE61" s="185"/>
      <c r="DF61" s="185"/>
      <c r="DG61" s="185"/>
      <c r="DH61" s="185"/>
      <c r="DI61" s="185"/>
      <c r="DJ61" s="185"/>
      <c r="DK61" s="185"/>
      <c r="DL61" s="185"/>
      <c r="DM61" s="185"/>
      <c r="DN61" s="185"/>
      <c r="DO61" s="185"/>
      <c r="DP61" s="185"/>
      <c r="DQ61" s="185"/>
      <c r="DR61" s="185"/>
      <c r="DS61" s="185"/>
      <c r="DT61" s="185"/>
      <c r="DU61" s="185"/>
      <c r="DV61" s="185"/>
      <c r="DW61" s="185"/>
      <c r="DX61" s="185"/>
      <c r="DY61" s="185"/>
      <c r="DZ61" s="185"/>
      <c r="EA61" s="185"/>
      <c r="EB61" s="185"/>
      <c r="EC61" s="185"/>
      <c r="ED61" s="185"/>
      <c r="EE61" s="185"/>
      <c r="EF61" s="185"/>
      <c r="EG61" s="185"/>
      <c r="EH61" s="185"/>
      <c r="EI61" s="185"/>
      <c r="EJ61" s="185"/>
      <c r="EK61" s="185"/>
      <c r="EL61" s="185"/>
      <c r="EM61" s="185"/>
      <c r="EN61" s="185"/>
      <c r="EO61" s="185"/>
      <c r="EP61" s="185"/>
      <c r="EQ61" s="185"/>
      <c r="ER61" s="185"/>
      <c r="ES61" s="185"/>
      <c r="ET61" s="185"/>
      <c r="EU61" s="185"/>
      <c r="EV61" s="185"/>
      <c r="EW61" s="185"/>
      <c r="EX61" s="185"/>
      <c r="EY61" s="185"/>
      <c r="EZ61" s="185"/>
      <c r="FA61" s="185"/>
      <c r="FB61" s="185"/>
      <c r="FC61" s="185"/>
      <c r="FD61" s="185"/>
      <c r="FE61" s="185"/>
      <c r="FF61" s="185"/>
      <c r="FG61" s="185"/>
      <c r="FH61" s="185"/>
      <c r="FI61" s="185"/>
      <c r="FJ61" s="185"/>
      <c r="FK61" s="185"/>
      <c r="FL61" s="185"/>
      <c r="FM61" s="185"/>
      <c r="FN61" s="185"/>
      <c r="FO61" s="185"/>
      <c r="FP61" s="185"/>
      <c r="FQ61" s="185"/>
      <c r="FR61" s="185"/>
      <c r="FS61" s="185"/>
      <c r="FT61" s="185"/>
      <c r="FU61" s="185"/>
      <c r="FV61" s="185"/>
      <c r="FW61" s="185"/>
      <c r="FX61" s="185"/>
      <c r="FY61" s="185"/>
      <c r="FZ61" s="185"/>
      <c r="GA61" s="185"/>
      <c r="GB61" s="185"/>
      <c r="GC61" s="185"/>
      <c r="GD61" s="185"/>
      <c r="GE61" s="185"/>
      <c r="GF61" s="185"/>
      <c r="GG61" s="185"/>
      <c r="GH61" s="185"/>
      <c r="GI61" s="185"/>
      <c r="GJ61" s="185"/>
      <c r="GK61" s="185"/>
      <c r="GL61" s="185"/>
      <c r="GM61" s="185"/>
      <c r="GN61" s="185"/>
      <c r="GO61" s="185"/>
      <c r="GP61" s="185"/>
      <c r="GQ61" s="185"/>
      <c r="GR61" s="185"/>
      <c r="GS61" s="185"/>
      <c r="GT61" s="185"/>
      <c r="GU61" s="185"/>
      <c r="GV61" s="185"/>
      <c r="GW61" s="185"/>
      <c r="GX61" s="185"/>
      <c r="GY61" s="185"/>
      <c r="GZ61" s="185"/>
      <c r="HA61" s="185"/>
      <c r="HB61" s="185"/>
      <c r="HC61" s="185"/>
      <c r="HD61" s="185"/>
      <c r="HE61" s="185"/>
      <c r="HF61" s="185"/>
      <c r="HG61" s="185"/>
      <c r="HH61" s="185"/>
      <c r="HI61" s="745"/>
    </row>
    <row r="62" spans="2:217" ht="25.5" customHeight="1">
      <c r="B62" s="101"/>
      <c r="C62" s="101"/>
      <c r="D62" s="101"/>
      <c r="E62" s="101"/>
      <c r="F62" s="101"/>
      <c r="G62" s="101"/>
      <c r="H62" s="101"/>
      <c r="I62" s="101"/>
      <c r="J62" s="101"/>
      <c r="K62" s="101"/>
      <c r="L62" s="101"/>
      <c r="M62" s="101"/>
      <c r="O62" s="633">
        <f>IF(TYPOLOGY="Bridge", 'Default Values'!$AK$6, 'Default Values'!$AL$6)</f>
        <v>50</v>
      </c>
      <c r="P62" s="101"/>
      <c r="Q62" s="101"/>
      <c r="R62" s="101"/>
      <c r="S62" s="118"/>
      <c r="T62" s="118"/>
      <c r="U62" s="118"/>
      <c r="V62" s="269"/>
      <c r="W62" s="516" t="s">
        <v>228</v>
      </c>
      <c r="X62" s="224"/>
      <c r="Y62" s="185"/>
      <c r="Z62" s="199"/>
      <c r="AA62" s="745"/>
      <c r="AB62" s="745"/>
      <c r="AC62" s="745"/>
      <c r="AD62" s="745"/>
      <c r="AE62" s="745"/>
      <c r="AF62" s="745"/>
      <c r="AG62" s="769" t="s">
        <v>231</v>
      </c>
      <c r="AH62" s="745">
        <v>350</v>
      </c>
      <c r="AI62" s="745"/>
      <c r="AJ62" s="745"/>
      <c r="AK62" s="745"/>
      <c r="AL62" s="745"/>
      <c r="AM62" s="769" t="s">
        <v>231</v>
      </c>
      <c r="AN62" s="745">
        <v>3000</v>
      </c>
      <c r="AO62" s="745"/>
      <c r="AP62" s="745"/>
      <c r="AQ62" s="745"/>
      <c r="AR62" s="745"/>
      <c r="AS62" s="745"/>
      <c r="AT62" s="745"/>
      <c r="AU62" s="185"/>
      <c r="AV62" s="745"/>
      <c r="AW62" s="745"/>
      <c r="AX62" s="745"/>
      <c r="AY62" s="745"/>
      <c r="AZ62" s="745"/>
      <c r="BA62" s="745"/>
      <c r="BB62" s="745"/>
      <c r="BC62" s="745" t="s">
        <v>104</v>
      </c>
      <c r="BD62" s="755">
        <f>SUM($P$12:$P$45) *$K$8</f>
        <v>0</v>
      </c>
      <c r="BE62" s="785">
        <f>$BD$62 + SUM($P$12:$P$45)</f>
        <v>0</v>
      </c>
      <c r="BF62" s="745"/>
      <c r="BG62" s="745"/>
      <c r="BH62" s="745"/>
      <c r="BI62" s="375"/>
      <c r="BJ62" s="375"/>
      <c r="BK62" s="375"/>
      <c r="BL62" s="745"/>
      <c r="BM62" s="745"/>
      <c r="BN62" s="745"/>
      <c r="BO62" s="745"/>
      <c r="BP62" s="745"/>
      <c r="BQ62" s="745"/>
      <c r="BR62" s="745"/>
      <c r="BS62" s="745"/>
      <c r="BT62" s="745"/>
      <c r="BU62" s="375"/>
      <c r="BV62" s="375"/>
      <c r="BW62" s="375"/>
      <c r="BX62" s="375"/>
      <c r="BY62" s="375"/>
      <c r="BZ62" s="375"/>
      <c r="CA62" s="377"/>
      <c r="CB62" s="375"/>
      <c r="CC62" s="375"/>
      <c r="CD62" s="375"/>
      <c r="CE62" s="375"/>
      <c r="CF62" s="375"/>
      <c r="CG62" s="375"/>
      <c r="CH62" s="745"/>
      <c r="CI62" s="185"/>
      <c r="CJ62" s="185"/>
      <c r="CK62" s="185"/>
      <c r="CL62" s="185"/>
      <c r="CM62" s="185"/>
      <c r="CN62" s="185"/>
      <c r="CO62" s="185"/>
      <c r="CP62" s="185"/>
      <c r="CQ62" s="185"/>
      <c r="CR62" s="185"/>
      <c r="CS62" s="185"/>
      <c r="CT62" s="185"/>
      <c r="CU62" s="185"/>
      <c r="CV62" s="185"/>
      <c r="CW62" s="185"/>
      <c r="CX62" s="185"/>
      <c r="CY62" s="185"/>
      <c r="CZ62" s="185"/>
      <c r="DA62" s="185"/>
      <c r="DB62" s="185"/>
      <c r="DC62" s="185"/>
      <c r="DD62" s="185"/>
      <c r="DE62" s="185"/>
      <c r="DF62" s="185"/>
      <c r="DG62" s="185"/>
      <c r="DH62" s="185"/>
      <c r="DI62" s="185"/>
      <c r="DJ62" s="185"/>
      <c r="DK62" s="185"/>
      <c r="DL62" s="185"/>
      <c r="DM62" s="185"/>
      <c r="DN62" s="185"/>
      <c r="DO62" s="185"/>
      <c r="DP62" s="185"/>
      <c r="DQ62" s="185"/>
      <c r="DR62" s="185"/>
      <c r="DS62" s="185"/>
      <c r="DT62" s="185"/>
      <c r="DU62" s="185"/>
      <c r="DV62" s="185"/>
      <c r="DW62" s="185"/>
      <c r="DX62" s="185"/>
      <c r="DY62" s="185"/>
      <c r="DZ62" s="185"/>
      <c r="EA62" s="185"/>
      <c r="EB62" s="185"/>
      <c r="EC62" s="185"/>
      <c r="ED62" s="185"/>
      <c r="EE62" s="185"/>
      <c r="EF62" s="185"/>
      <c r="EG62" s="185"/>
      <c r="EH62" s="185"/>
      <c r="EI62" s="185"/>
      <c r="EJ62" s="185"/>
      <c r="EK62" s="185"/>
      <c r="EL62" s="185"/>
      <c r="EM62" s="185"/>
      <c r="EN62" s="185"/>
      <c r="EO62" s="185"/>
      <c r="EP62" s="185"/>
      <c r="EQ62" s="185"/>
      <c r="ER62" s="185"/>
      <c r="ES62" s="185"/>
      <c r="ET62" s="185"/>
      <c r="EU62" s="185"/>
      <c r="EV62" s="185"/>
      <c r="EW62" s="185"/>
      <c r="EX62" s="185"/>
      <c r="EY62" s="185"/>
      <c r="EZ62" s="185"/>
      <c r="FA62" s="185"/>
      <c r="FB62" s="185"/>
      <c r="FC62" s="185"/>
      <c r="FD62" s="185"/>
      <c r="FE62" s="185"/>
      <c r="FF62" s="185"/>
      <c r="FG62" s="185"/>
      <c r="FH62" s="185"/>
      <c r="FI62" s="185"/>
      <c r="FJ62" s="185"/>
      <c r="FK62" s="185"/>
      <c r="FL62" s="185"/>
      <c r="FM62" s="185"/>
      <c r="FN62" s="185"/>
      <c r="FO62" s="185"/>
      <c r="FP62" s="185"/>
      <c r="FQ62" s="185"/>
      <c r="FR62" s="185"/>
      <c r="FS62" s="185"/>
      <c r="FT62" s="185"/>
      <c r="FU62" s="185"/>
      <c r="FV62" s="185"/>
      <c r="FW62" s="185"/>
      <c r="FX62" s="185"/>
      <c r="FY62" s="185"/>
      <c r="FZ62" s="185"/>
      <c r="GA62" s="185"/>
      <c r="GB62" s="185"/>
      <c r="GC62" s="185"/>
      <c r="GD62" s="185"/>
      <c r="GE62" s="185"/>
      <c r="GF62" s="185"/>
      <c r="GG62" s="185"/>
      <c r="GH62" s="185"/>
      <c r="GI62" s="185"/>
      <c r="GJ62" s="185"/>
      <c r="GK62" s="185"/>
      <c r="GL62" s="185"/>
      <c r="GM62" s="185"/>
      <c r="GN62" s="185"/>
      <c r="GO62" s="185"/>
      <c r="GP62" s="185"/>
      <c r="GQ62" s="185"/>
      <c r="GR62" s="185"/>
      <c r="GS62" s="185"/>
      <c r="GT62" s="185"/>
      <c r="GU62" s="185"/>
      <c r="GV62" s="185"/>
      <c r="GW62" s="185"/>
      <c r="GX62" s="185"/>
      <c r="GY62" s="185"/>
      <c r="GZ62" s="185"/>
      <c r="HA62" s="185"/>
      <c r="HB62" s="185"/>
      <c r="HC62" s="185"/>
      <c r="HD62" s="185"/>
      <c r="HE62" s="185"/>
      <c r="HF62" s="185"/>
      <c r="HG62" s="185"/>
      <c r="HH62" s="185"/>
      <c r="HI62" s="745"/>
    </row>
    <row r="63" spans="2:217" ht="9.6" customHeight="1">
      <c r="B63" s="101"/>
      <c r="C63" s="101"/>
      <c r="D63" s="101"/>
      <c r="E63" s="101"/>
      <c r="F63" s="101"/>
      <c r="G63" s="101"/>
      <c r="H63" s="101"/>
      <c r="I63" s="101"/>
      <c r="J63" s="101"/>
      <c r="K63" s="101"/>
      <c r="L63" s="101"/>
      <c r="M63" s="101"/>
      <c r="N63" s="537"/>
      <c r="O63" s="101"/>
      <c r="P63" s="101"/>
      <c r="Q63" s="101"/>
      <c r="R63" s="101"/>
      <c r="S63" s="118"/>
      <c r="T63" s="118"/>
      <c r="U63" s="118"/>
      <c r="V63" s="100"/>
      <c r="W63" s="270"/>
      <c r="X63" s="224"/>
      <c r="Y63" s="185"/>
      <c r="Z63" s="118"/>
      <c r="AA63" s="185"/>
      <c r="AB63" s="185"/>
      <c r="AC63" s="185"/>
      <c r="AD63" s="185"/>
      <c r="AE63" s="185"/>
      <c r="AF63" s="185"/>
      <c r="AG63" s="803" t="s">
        <v>232</v>
      </c>
      <c r="AH63" s="185">
        <v>400</v>
      </c>
      <c r="AI63" s="185"/>
      <c r="AJ63" s="185"/>
      <c r="AK63" s="185"/>
      <c r="AL63" s="185"/>
      <c r="AM63" s="803" t="s">
        <v>232</v>
      </c>
      <c r="AN63" s="185">
        <v>3500</v>
      </c>
      <c r="AO63" s="185"/>
      <c r="AP63" s="185"/>
      <c r="AQ63" s="185"/>
      <c r="AR63" s="185"/>
      <c r="AS63" s="185"/>
      <c r="AT63" s="185"/>
      <c r="AU63" s="185"/>
      <c r="AV63" s="185"/>
      <c r="AW63" s="185"/>
      <c r="AX63" s="185"/>
      <c r="AY63" s="185"/>
      <c r="AZ63" s="185"/>
      <c r="BA63" s="185"/>
      <c r="BB63" s="185"/>
      <c r="BC63" s="185" t="s">
        <v>311</v>
      </c>
      <c r="BD63" s="786">
        <f>SUM($R$48,$S$48,$R$12:$R$45,$T$48) * $K$8</f>
        <v>0</v>
      </c>
      <c r="BE63" s="780">
        <f>$BD$63+ SUM($R$48,$S$48,$R$12:$R$45,$T$48)</f>
        <v>0</v>
      </c>
      <c r="BF63" s="185"/>
      <c r="BG63" s="185"/>
      <c r="BH63" s="185"/>
      <c r="BI63" s="103"/>
      <c r="BJ63" s="103"/>
      <c r="BK63" s="103"/>
      <c r="BL63" s="185"/>
      <c r="BM63" s="185"/>
      <c r="BN63" s="185"/>
      <c r="BO63" s="185"/>
      <c r="BP63" s="185"/>
      <c r="BQ63" s="185"/>
      <c r="BR63" s="185"/>
      <c r="BS63" s="185"/>
      <c r="BT63" s="185"/>
      <c r="BU63" s="103"/>
      <c r="BV63" s="103"/>
      <c r="BW63" s="103"/>
      <c r="BX63" s="103"/>
      <c r="BY63" s="103"/>
      <c r="BZ63" s="103"/>
      <c r="CA63" s="225"/>
      <c r="CB63" s="103"/>
      <c r="CC63" s="103"/>
      <c r="CD63" s="103"/>
      <c r="CE63" s="103"/>
      <c r="CF63" s="103"/>
      <c r="CG63" s="103"/>
      <c r="CH63" s="185"/>
      <c r="CI63" s="185"/>
      <c r="CJ63" s="185"/>
      <c r="CK63" s="185"/>
      <c r="CL63" s="185"/>
      <c r="CM63" s="185"/>
      <c r="CN63" s="185"/>
      <c r="CO63" s="185"/>
      <c r="CP63" s="185"/>
      <c r="CQ63" s="185"/>
      <c r="CR63" s="185"/>
      <c r="CS63" s="185"/>
      <c r="CT63" s="185"/>
      <c r="CU63" s="185"/>
      <c r="CV63" s="185"/>
      <c r="CW63" s="185"/>
      <c r="CX63" s="185"/>
      <c r="CY63" s="185"/>
      <c r="CZ63" s="185"/>
      <c r="DA63" s="185"/>
      <c r="DB63" s="185"/>
      <c r="DC63" s="185"/>
      <c r="DD63" s="185"/>
      <c r="DE63" s="185"/>
      <c r="DF63" s="185"/>
      <c r="DG63" s="185"/>
      <c r="DH63" s="185"/>
      <c r="DI63" s="185"/>
      <c r="DJ63" s="185"/>
      <c r="DK63" s="185"/>
      <c r="DL63" s="185"/>
      <c r="DM63" s="185"/>
      <c r="DN63" s="185"/>
      <c r="DO63" s="185"/>
      <c r="DP63" s="185"/>
      <c r="DQ63" s="185"/>
      <c r="DR63" s="185"/>
      <c r="DS63" s="185"/>
      <c r="DT63" s="185"/>
      <c r="DU63" s="185"/>
      <c r="DV63" s="185"/>
      <c r="DW63" s="185"/>
      <c r="DX63" s="185"/>
      <c r="DY63" s="185"/>
      <c r="DZ63" s="185"/>
      <c r="EA63" s="185"/>
      <c r="EB63" s="185"/>
      <c r="EC63" s="185"/>
      <c r="ED63" s="185"/>
      <c r="EE63" s="185"/>
      <c r="EF63" s="185"/>
      <c r="EG63" s="185"/>
      <c r="EH63" s="185"/>
      <c r="EI63" s="185"/>
      <c r="EJ63" s="185"/>
      <c r="EK63" s="185"/>
      <c r="EL63" s="185"/>
      <c r="EM63" s="185"/>
      <c r="EN63" s="185"/>
      <c r="EO63" s="185"/>
      <c r="EP63" s="185"/>
      <c r="EQ63" s="185"/>
      <c r="ER63" s="185"/>
      <c r="ES63" s="185"/>
      <c r="ET63" s="185"/>
      <c r="EU63" s="185"/>
      <c r="EV63" s="185"/>
      <c r="EW63" s="185"/>
      <c r="EX63" s="185"/>
      <c r="EY63" s="185"/>
      <c r="EZ63" s="185"/>
      <c r="FA63" s="185"/>
      <c r="FB63" s="185"/>
      <c r="FC63" s="185"/>
      <c r="FD63" s="185"/>
      <c r="FE63" s="185"/>
      <c r="FF63" s="185"/>
      <c r="FG63" s="185"/>
      <c r="FH63" s="185"/>
      <c r="FI63" s="185"/>
      <c r="FJ63" s="185"/>
      <c r="FK63" s="185"/>
      <c r="FL63" s="185"/>
      <c r="FM63" s="185"/>
      <c r="FN63" s="185"/>
      <c r="FO63" s="185"/>
      <c r="FP63" s="185"/>
      <c r="FQ63" s="185"/>
      <c r="FR63" s="185"/>
      <c r="FS63" s="185"/>
      <c r="FT63" s="185"/>
      <c r="FU63" s="185"/>
      <c r="FV63" s="185"/>
      <c r="FW63" s="185"/>
      <c r="FX63" s="185"/>
      <c r="FY63" s="185"/>
      <c r="FZ63" s="185"/>
      <c r="GA63" s="185"/>
      <c r="GB63" s="185"/>
      <c r="GC63" s="185"/>
      <c r="GD63" s="185"/>
      <c r="GE63" s="185"/>
      <c r="GF63" s="185"/>
      <c r="GG63" s="185"/>
      <c r="GH63" s="185"/>
      <c r="GI63" s="185"/>
      <c r="GJ63" s="185"/>
      <c r="GK63" s="185"/>
      <c r="GL63" s="185"/>
      <c r="GM63" s="185"/>
      <c r="GN63" s="185"/>
      <c r="GO63" s="185"/>
      <c r="GP63" s="185"/>
      <c r="GQ63" s="185"/>
      <c r="GR63" s="185"/>
      <c r="GS63" s="185"/>
      <c r="GT63" s="185"/>
      <c r="GU63" s="185"/>
      <c r="GV63" s="185"/>
      <c r="GW63" s="185"/>
      <c r="GX63" s="185"/>
      <c r="GY63" s="185"/>
      <c r="GZ63" s="185"/>
      <c r="HA63" s="185"/>
      <c r="HB63" s="185"/>
      <c r="HC63" s="185"/>
      <c r="HD63" s="185"/>
      <c r="HE63" s="185"/>
      <c r="HF63" s="185"/>
      <c r="HG63" s="185"/>
      <c r="HH63" s="185"/>
      <c r="HI63" s="745"/>
    </row>
    <row r="64" spans="2:217" ht="27" customHeight="1">
      <c r="B64" s="101"/>
      <c r="C64" s="101"/>
      <c r="D64" s="101"/>
      <c r="E64" s="101"/>
      <c r="F64" s="101"/>
      <c r="G64" s="101"/>
      <c r="H64" s="101"/>
      <c r="I64" s="101"/>
      <c r="J64" s="101"/>
      <c r="K64" s="101"/>
      <c r="L64" s="101"/>
      <c r="M64" s="101"/>
      <c r="O64" s="633">
        <f>IF(TYPOLOGY="Bridge", 'Default Values'!$AK$7, 'Default Values'!$AL$7)</f>
        <v>100</v>
      </c>
      <c r="P64" s="101"/>
      <c r="Q64" s="101"/>
      <c r="R64" s="101"/>
      <c r="S64" s="118"/>
      <c r="T64" s="118"/>
      <c r="U64" s="118"/>
      <c r="V64" s="269"/>
      <c r="W64" s="516" t="s">
        <v>229</v>
      </c>
      <c r="X64" s="224"/>
      <c r="Y64" s="185"/>
      <c r="Z64" s="118"/>
      <c r="AA64" s="185"/>
      <c r="AB64" s="185"/>
      <c r="AC64" s="185"/>
      <c r="AD64" s="185"/>
      <c r="AE64" s="185"/>
      <c r="AF64" s="185"/>
      <c r="AG64" s="185"/>
      <c r="AH64" s="185"/>
      <c r="AI64" s="185"/>
      <c r="AJ64" s="185"/>
      <c r="AK64" s="185"/>
      <c r="AL64" s="185"/>
      <c r="AM64" s="185"/>
      <c r="AN64" s="185"/>
      <c r="AO64" s="185"/>
      <c r="AP64" s="185"/>
      <c r="AQ64" s="185"/>
      <c r="AR64" s="185"/>
      <c r="AS64" s="185"/>
      <c r="AT64" s="185"/>
      <c r="AU64" s="185"/>
      <c r="AV64" s="185"/>
      <c r="AW64" s="185"/>
      <c r="AX64" s="185"/>
      <c r="AY64" s="185"/>
      <c r="AZ64" s="185"/>
      <c r="BA64" s="185"/>
      <c r="BB64" s="185"/>
      <c r="BC64" s="804" t="s">
        <v>743</v>
      </c>
      <c r="BD64" s="768">
        <f>$AV$24*$K$8</f>
        <v>0</v>
      </c>
      <c r="BE64" s="805">
        <f>$BD$64+$AV$24</f>
        <v>0</v>
      </c>
      <c r="BF64" s="185"/>
      <c r="BG64" s="185"/>
      <c r="BH64" s="185"/>
      <c r="BI64" s="103"/>
      <c r="BJ64" s="103"/>
      <c r="BK64" s="103"/>
      <c r="BL64" s="185"/>
      <c r="BM64" s="185"/>
      <c r="BN64" s="185"/>
      <c r="BO64" s="185"/>
      <c r="BP64" s="185"/>
      <c r="BQ64" s="185"/>
      <c r="BR64" s="185"/>
      <c r="BS64" s="185"/>
      <c r="BT64" s="185"/>
      <c r="BU64" s="103"/>
      <c r="BV64" s="103"/>
      <c r="BW64" s="103"/>
      <c r="BX64" s="103"/>
      <c r="BY64" s="103"/>
      <c r="BZ64" s="103"/>
      <c r="CA64" s="225"/>
      <c r="CB64" s="103"/>
      <c r="CC64" s="103"/>
      <c r="CD64" s="103"/>
      <c r="CE64" s="103"/>
      <c r="CF64" s="103"/>
      <c r="CG64" s="103"/>
      <c r="CH64" s="185"/>
      <c r="CI64" s="185"/>
      <c r="CJ64" s="185"/>
      <c r="CK64" s="185"/>
      <c r="CL64" s="185"/>
      <c r="CM64" s="185"/>
      <c r="CN64" s="185"/>
      <c r="CO64" s="185"/>
      <c r="CP64" s="185"/>
      <c r="CQ64" s="185"/>
      <c r="CR64" s="185"/>
      <c r="CS64" s="185"/>
      <c r="CT64" s="185"/>
      <c r="CU64" s="185"/>
      <c r="CV64" s="185"/>
      <c r="CW64" s="185"/>
      <c r="CX64" s="185"/>
      <c r="CY64" s="185"/>
      <c r="CZ64" s="185"/>
      <c r="DA64" s="185"/>
      <c r="DB64" s="185"/>
      <c r="DC64" s="185"/>
      <c r="DD64" s="185"/>
      <c r="DE64" s="185"/>
      <c r="DF64" s="185"/>
      <c r="DG64" s="185"/>
      <c r="DH64" s="185"/>
      <c r="DI64" s="185"/>
      <c r="DJ64" s="185"/>
      <c r="DK64" s="185"/>
      <c r="DL64" s="185"/>
      <c r="DM64" s="185"/>
      <c r="DN64" s="185"/>
      <c r="DO64" s="185"/>
      <c r="DP64" s="185"/>
      <c r="DQ64" s="185"/>
      <c r="DR64" s="185"/>
      <c r="DS64" s="185"/>
      <c r="DT64" s="185"/>
      <c r="DU64" s="185"/>
      <c r="DV64" s="185"/>
      <c r="DW64" s="185"/>
      <c r="DX64" s="185"/>
      <c r="DY64" s="185"/>
      <c r="DZ64" s="185"/>
      <c r="EA64" s="185"/>
      <c r="EB64" s="185"/>
      <c r="EC64" s="185"/>
      <c r="ED64" s="185"/>
      <c r="EE64" s="185"/>
      <c r="EF64" s="185"/>
      <c r="EG64" s="185"/>
      <c r="EH64" s="185"/>
      <c r="EI64" s="185"/>
      <c r="EJ64" s="185"/>
      <c r="EK64" s="185"/>
      <c r="EL64" s="185"/>
      <c r="EM64" s="185"/>
      <c r="EN64" s="185"/>
      <c r="EO64" s="185"/>
      <c r="EP64" s="185"/>
      <c r="EQ64" s="185"/>
      <c r="ER64" s="185"/>
      <c r="ES64" s="185"/>
      <c r="ET64" s="185"/>
      <c r="EU64" s="185"/>
      <c r="EV64" s="185"/>
      <c r="EW64" s="185"/>
      <c r="EX64" s="185"/>
      <c r="EY64" s="185"/>
      <c r="EZ64" s="185"/>
      <c r="FA64" s="185"/>
      <c r="FB64" s="185"/>
      <c r="FC64" s="185"/>
      <c r="FD64" s="185"/>
      <c r="FE64" s="185"/>
      <c r="FF64" s="185"/>
      <c r="FG64" s="185"/>
      <c r="FH64" s="185"/>
      <c r="FI64" s="185"/>
      <c r="FJ64" s="185"/>
      <c r="FK64" s="185"/>
      <c r="FL64" s="185"/>
      <c r="FM64" s="185"/>
      <c r="FN64" s="185"/>
      <c r="FO64" s="185"/>
      <c r="FP64" s="185"/>
      <c r="FQ64" s="185"/>
      <c r="FR64" s="185"/>
      <c r="FS64" s="185"/>
      <c r="FT64" s="185"/>
      <c r="FU64" s="185"/>
      <c r="FV64" s="185"/>
      <c r="FW64" s="185"/>
      <c r="FX64" s="185"/>
      <c r="FY64" s="185"/>
      <c r="FZ64" s="185"/>
      <c r="GA64" s="185"/>
      <c r="GB64" s="185"/>
      <c r="GC64" s="185"/>
      <c r="GD64" s="185"/>
      <c r="GE64" s="185"/>
      <c r="GF64" s="185"/>
      <c r="GG64" s="185"/>
      <c r="GH64" s="185"/>
      <c r="GI64" s="185"/>
      <c r="GJ64" s="185"/>
      <c r="GK64" s="185"/>
      <c r="GL64" s="185"/>
      <c r="GM64" s="185"/>
      <c r="GN64" s="185"/>
      <c r="GO64" s="185"/>
      <c r="GP64" s="185"/>
      <c r="GQ64" s="185"/>
      <c r="GR64" s="185"/>
      <c r="GS64" s="185"/>
      <c r="GT64" s="185"/>
      <c r="GU64" s="185"/>
      <c r="GV64" s="185"/>
      <c r="GW64" s="185"/>
      <c r="GX64" s="185"/>
      <c r="GY64" s="185"/>
      <c r="GZ64" s="185"/>
      <c r="HA64" s="185"/>
      <c r="HB64" s="185"/>
      <c r="HC64" s="185"/>
      <c r="HD64" s="185"/>
      <c r="HE64" s="185"/>
      <c r="HF64" s="185"/>
      <c r="HG64" s="185"/>
      <c r="HH64" s="185"/>
      <c r="HI64" s="745"/>
    </row>
    <row r="65" spans="2:217" ht="8.1" customHeight="1">
      <c r="B65" s="101"/>
      <c r="C65" s="101"/>
      <c r="D65" s="101"/>
      <c r="E65" s="101"/>
      <c r="F65" s="101"/>
      <c r="G65" s="101"/>
      <c r="H65" s="101"/>
      <c r="I65" s="101"/>
      <c r="J65" s="101"/>
      <c r="K65" s="101"/>
      <c r="L65" s="101"/>
      <c r="M65" s="101"/>
      <c r="N65" s="537"/>
      <c r="O65" s="101"/>
      <c r="P65" s="101"/>
      <c r="Q65" s="101"/>
      <c r="R65" s="101"/>
      <c r="S65" s="118"/>
      <c r="T65" s="118"/>
      <c r="U65" s="118"/>
      <c r="V65"/>
      <c r="X65" s="224"/>
      <c r="Y65" s="185"/>
      <c r="Z65" s="118"/>
      <c r="AA65" s="185"/>
      <c r="AB65" s="185"/>
      <c r="AC65" s="185"/>
      <c r="AD65" s="185"/>
      <c r="AE65" s="185"/>
      <c r="AF65" s="185"/>
      <c r="AG65" s="185"/>
      <c r="AH65" s="185"/>
      <c r="AI65" s="185"/>
      <c r="AJ65" s="185"/>
      <c r="AK65" s="185"/>
      <c r="AL65" s="185"/>
      <c r="AM65" s="185"/>
      <c r="AN65" s="185"/>
      <c r="AO65" s="185"/>
      <c r="AP65" s="185"/>
      <c r="AQ65" s="185"/>
      <c r="AR65" s="185"/>
      <c r="AS65" s="185"/>
      <c r="AT65" s="185"/>
      <c r="AU65" s="185"/>
      <c r="AV65" s="185"/>
      <c r="AW65" s="185"/>
      <c r="AX65" s="185"/>
      <c r="AY65" s="185"/>
      <c r="AZ65" s="185"/>
      <c r="BA65" s="185"/>
      <c r="BB65" s="185"/>
      <c r="BC65" s="199" t="s">
        <v>744</v>
      </c>
      <c r="BD65" s="768" t="e">
        <f>($V$48*0.5) * $K$8</f>
        <v>#VALUE!</v>
      </c>
      <c r="BE65" s="805" t="e">
        <f>$BD$65+$V$48*0.5</f>
        <v>#VALUE!</v>
      </c>
      <c r="BF65" s="185"/>
      <c r="BG65" s="185"/>
      <c r="BH65" s="185"/>
      <c r="BI65" s="103"/>
      <c r="BJ65" s="103"/>
      <c r="BK65" s="103"/>
      <c r="BL65" s="185"/>
      <c r="BM65" s="185"/>
      <c r="BN65" s="185"/>
      <c r="BO65" s="185"/>
      <c r="BP65" s="185"/>
      <c r="BQ65" s="185"/>
      <c r="BR65" s="185"/>
      <c r="BS65" s="185"/>
      <c r="BT65" s="185"/>
      <c r="BU65" s="103"/>
      <c r="BV65" s="103"/>
      <c r="BW65" s="103"/>
      <c r="BX65" s="103"/>
      <c r="BY65" s="103"/>
      <c r="BZ65" s="103"/>
      <c r="CA65" s="225"/>
      <c r="CB65" s="103"/>
      <c r="CC65" s="103"/>
      <c r="CD65" s="103"/>
      <c r="CE65" s="103"/>
      <c r="CF65" s="103"/>
      <c r="CG65" s="103"/>
      <c r="CH65" s="185"/>
      <c r="CI65" s="185"/>
      <c r="CJ65" s="185"/>
      <c r="CK65" s="185"/>
      <c r="CL65" s="185"/>
      <c r="CM65" s="185"/>
      <c r="CN65" s="185"/>
      <c r="CO65" s="185"/>
      <c r="CP65" s="185"/>
      <c r="CQ65" s="185"/>
      <c r="CR65" s="185"/>
      <c r="CS65" s="185"/>
      <c r="CT65" s="185"/>
      <c r="CU65" s="185"/>
      <c r="CV65" s="185"/>
      <c r="CW65" s="185"/>
      <c r="CX65" s="185"/>
      <c r="CY65" s="185"/>
      <c r="CZ65" s="185"/>
      <c r="DA65" s="185"/>
      <c r="DB65" s="185"/>
      <c r="DC65" s="185"/>
      <c r="DD65" s="185"/>
      <c r="DE65" s="185"/>
      <c r="DF65" s="185"/>
      <c r="DG65" s="185"/>
      <c r="DH65" s="185"/>
      <c r="DI65" s="185"/>
      <c r="DJ65" s="185"/>
      <c r="DK65" s="185"/>
      <c r="DL65" s="185"/>
      <c r="DM65" s="185"/>
      <c r="DN65" s="185"/>
      <c r="DO65" s="185"/>
      <c r="DP65" s="185"/>
      <c r="DQ65" s="185"/>
      <c r="DR65" s="185"/>
      <c r="DS65" s="185"/>
      <c r="DT65" s="185"/>
      <c r="DU65" s="185"/>
      <c r="DV65" s="185"/>
      <c r="DW65" s="185"/>
      <c r="DX65" s="185"/>
      <c r="DY65" s="185"/>
      <c r="DZ65" s="185"/>
      <c r="EA65" s="185"/>
      <c r="EB65" s="185"/>
      <c r="EC65" s="185"/>
      <c r="ED65" s="185"/>
      <c r="EE65" s="185"/>
      <c r="EF65" s="185"/>
      <c r="EG65" s="185"/>
      <c r="EH65" s="185"/>
      <c r="EI65" s="185"/>
      <c r="EJ65" s="185"/>
      <c r="EK65" s="185"/>
      <c r="EL65" s="185"/>
      <c r="EM65" s="185"/>
      <c r="EN65" s="185"/>
      <c r="EO65" s="185"/>
      <c r="EP65" s="185"/>
      <c r="EQ65" s="185"/>
      <c r="ER65" s="185"/>
      <c r="ES65" s="185"/>
      <c r="ET65" s="185"/>
      <c r="EU65" s="185"/>
      <c r="EV65" s="185"/>
      <c r="EW65" s="185"/>
      <c r="EX65" s="185"/>
      <c r="EY65" s="185"/>
      <c r="EZ65" s="185"/>
      <c r="FA65" s="185"/>
      <c r="FB65" s="185"/>
      <c r="FC65" s="185"/>
      <c r="FD65" s="185"/>
      <c r="FE65" s="185"/>
      <c r="FF65" s="185"/>
      <c r="FG65" s="185"/>
      <c r="FH65" s="185"/>
      <c r="FI65" s="185"/>
      <c r="FJ65" s="185"/>
      <c r="FK65" s="185"/>
      <c r="FL65" s="185"/>
      <c r="FM65" s="185"/>
      <c r="FN65" s="185"/>
      <c r="FO65" s="185"/>
      <c r="FP65" s="185"/>
      <c r="FQ65" s="185"/>
      <c r="FR65" s="185"/>
      <c r="FS65" s="185"/>
      <c r="FT65" s="185"/>
      <c r="FU65" s="185"/>
      <c r="FV65" s="185"/>
      <c r="FW65" s="185"/>
      <c r="FX65" s="185"/>
      <c r="FY65" s="185"/>
      <c r="FZ65" s="185"/>
      <c r="GA65" s="185"/>
      <c r="GB65" s="185"/>
      <c r="GC65" s="185"/>
      <c r="GD65" s="185"/>
      <c r="GE65" s="185"/>
      <c r="GF65" s="185"/>
      <c r="GG65" s="185"/>
      <c r="GH65" s="185"/>
      <c r="GI65" s="185"/>
      <c r="GJ65" s="185"/>
      <c r="GK65" s="185"/>
      <c r="GL65" s="185"/>
      <c r="GM65" s="185"/>
      <c r="GN65" s="185"/>
      <c r="GO65" s="185"/>
      <c r="GP65" s="185"/>
      <c r="GQ65" s="185"/>
      <c r="GR65" s="185"/>
      <c r="GS65" s="185"/>
      <c r="GT65" s="185"/>
      <c r="GU65" s="185"/>
      <c r="GV65" s="185"/>
      <c r="GW65" s="185"/>
      <c r="GX65" s="185"/>
      <c r="GY65" s="185"/>
      <c r="GZ65" s="185"/>
      <c r="HA65" s="185"/>
      <c r="HB65" s="185"/>
      <c r="HC65" s="185"/>
      <c r="HD65" s="185"/>
      <c r="HE65" s="185"/>
      <c r="HF65" s="185"/>
      <c r="HG65" s="185"/>
      <c r="HH65" s="185"/>
      <c r="HI65" s="745"/>
    </row>
    <row r="66" spans="2:217" ht="27" customHeight="1">
      <c r="B66" s="101"/>
      <c r="C66" s="101"/>
      <c r="D66" s="101"/>
      <c r="E66" s="101"/>
      <c r="F66" s="101"/>
      <c r="G66" s="101"/>
      <c r="H66" s="101"/>
      <c r="I66" s="101"/>
      <c r="J66" s="101"/>
      <c r="K66" s="101"/>
      <c r="L66" s="101"/>
      <c r="M66" s="101"/>
      <c r="O66" s="633">
        <f>IF(TYPOLOGY="Bridge", 'Default Values'!$AK$8, 'Default Values'!$AL$8)</f>
        <v>150</v>
      </c>
      <c r="P66" s="101"/>
      <c r="Q66" s="101"/>
      <c r="R66" s="101"/>
      <c r="S66" s="118"/>
      <c r="T66" s="118"/>
      <c r="U66" s="118"/>
      <c r="V66" s="269"/>
      <c r="W66" s="516" t="s">
        <v>159</v>
      </c>
      <c r="X66" s="224"/>
      <c r="Y66" s="185"/>
      <c r="Z66" s="118"/>
      <c r="AA66" s="185"/>
      <c r="AB66" s="185"/>
      <c r="AC66" s="185"/>
      <c r="AD66" s="185"/>
      <c r="AE66" s="185"/>
      <c r="AF66" s="185"/>
      <c r="AG66" s="185" t="s">
        <v>810</v>
      </c>
      <c r="AH66" s="185"/>
      <c r="AI66" s="185"/>
      <c r="AJ66" s="185"/>
      <c r="AK66" s="185"/>
      <c r="AL66" s="185" t="str">
        <f>IF(TYPOLOGY = "Bridge", AO53, AI53)</f>
        <v>This project scheme has a SCORS rating of A++</v>
      </c>
      <c r="AM66" s="185"/>
      <c r="AN66" s="185"/>
      <c r="AO66" s="185"/>
      <c r="AP66" s="185"/>
      <c r="AQ66" s="185"/>
      <c r="AR66" s="185"/>
      <c r="AS66" s="185"/>
      <c r="AT66" s="185"/>
      <c r="AU66" s="185"/>
      <c r="AV66" s="185"/>
      <c r="AW66" s="185"/>
      <c r="AX66" s="185"/>
      <c r="AY66" s="185"/>
      <c r="AZ66" s="185"/>
      <c r="BA66" s="185"/>
      <c r="BB66" s="185"/>
      <c r="BC66" s="199" t="s">
        <v>745</v>
      </c>
      <c r="BD66" s="806">
        <f>SUM($T$12:$T$45)*0.5 *$K$8</f>
        <v>0</v>
      </c>
      <c r="BE66" s="805">
        <f>SUM($T$12:$T$45)*0.5 +$BD$66</f>
        <v>0</v>
      </c>
      <c r="BF66" s="185"/>
      <c r="BG66" s="185"/>
      <c r="BH66" s="185"/>
      <c r="BI66" s="103"/>
      <c r="BJ66" s="103"/>
      <c r="BK66" s="103"/>
      <c r="BL66" s="185"/>
      <c r="BM66" s="185"/>
      <c r="BN66" s="185"/>
      <c r="BO66" s="185"/>
      <c r="BP66" s="185"/>
      <c r="BQ66" s="185"/>
      <c r="BR66" s="185"/>
      <c r="BS66" s="185"/>
      <c r="BT66" s="185"/>
      <c r="BU66" s="103"/>
      <c r="BV66" s="103"/>
      <c r="BW66" s="103"/>
      <c r="BX66" s="103"/>
      <c r="BY66" s="103"/>
      <c r="BZ66" s="103"/>
      <c r="CA66" s="225"/>
      <c r="CB66" s="103"/>
      <c r="CC66" s="103"/>
      <c r="CD66" s="103"/>
      <c r="CE66" s="103"/>
      <c r="CF66" s="103"/>
      <c r="CG66" s="103"/>
      <c r="CH66" s="185"/>
      <c r="CI66" s="185"/>
      <c r="CJ66" s="185"/>
      <c r="CK66" s="185"/>
      <c r="CL66" s="185"/>
      <c r="CM66" s="185"/>
      <c r="CN66" s="185"/>
      <c r="CO66" s="185"/>
      <c r="CP66" s="185"/>
      <c r="CQ66" s="185"/>
      <c r="CR66" s="185"/>
      <c r="CS66" s="185"/>
      <c r="CT66" s="185"/>
      <c r="CU66" s="185"/>
      <c r="CV66" s="185"/>
      <c r="CW66" s="185"/>
      <c r="CX66" s="185"/>
      <c r="CY66" s="185"/>
      <c r="CZ66" s="185"/>
      <c r="DA66" s="185"/>
      <c r="DB66" s="185"/>
      <c r="DC66" s="185"/>
      <c r="DD66" s="185"/>
      <c r="DE66" s="185"/>
      <c r="DF66" s="185"/>
      <c r="DG66" s="185"/>
      <c r="DH66" s="185"/>
      <c r="DI66" s="185"/>
      <c r="DJ66" s="185"/>
      <c r="DK66" s="185"/>
      <c r="DL66" s="185"/>
      <c r="DM66" s="185"/>
      <c r="DN66" s="185"/>
      <c r="DO66" s="185"/>
      <c r="DP66" s="185"/>
      <c r="DQ66" s="185"/>
      <c r="DR66" s="185"/>
      <c r="DS66" s="185"/>
      <c r="DT66" s="185"/>
      <c r="DU66" s="185"/>
      <c r="DV66" s="185"/>
      <c r="DW66" s="185"/>
      <c r="DX66" s="185"/>
      <c r="DY66" s="185"/>
      <c r="DZ66" s="185"/>
      <c r="EA66" s="185"/>
      <c r="EB66" s="185"/>
      <c r="EC66" s="185"/>
      <c r="ED66" s="185"/>
      <c r="EE66" s="185"/>
      <c r="EF66" s="185"/>
      <c r="EG66" s="185"/>
      <c r="EH66" s="185"/>
      <c r="EI66" s="185"/>
      <c r="EJ66" s="185"/>
      <c r="EK66" s="185"/>
      <c r="EL66" s="185"/>
      <c r="EM66" s="185"/>
      <c r="EN66" s="185"/>
      <c r="EO66" s="185"/>
      <c r="EP66" s="185"/>
      <c r="EQ66" s="185"/>
      <c r="ER66" s="185"/>
      <c r="ES66" s="185"/>
      <c r="ET66" s="185"/>
      <c r="EU66" s="185"/>
      <c r="EV66" s="185"/>
      <c r="EW66" s="185"/>
      <c r="EX66" s="185"/>
      <c r="EY66" s="185"/>
      <c r="EZ66" s="185"/>
      <c r="FA66" s="185"/>
      <c r="FB66" s="185"/>
      <c r="FC66" s="185"/>
      <c r="FD66" s="185"/>
      <c r="FE66" s="185"/>
      <c r="FF66" s="185"/>
      <c r="FG66" s="185"/>
      <c r="FH66" s="185"/>
      <c r="FI66" s="185"/>
      <c r="FJ66" s="185"/>
      <c r="FK66" s="185"/>
      <c r="FL66" s="185"/>
      <c r="FM66" s="185"/>
      <c r="FN66" s="185"/>
      <c r="FO66" s="185"/>
      <c r="FP66" s="185"/>
      <c r="FQ66" s="185"/>
      <c r="FR66" s="185"/>
      <c r="FS66" s="185"/>
      <c r="FT66" s="185"/>
      <c r="FU66" s="185"/>
      <c r="FV66" s="185"/>
      <c r="FW66" s="185"/>
      <c r="FX66" s="185"/>
      <c r="FY66" s="185"/>
      <c r="FZ66" s="185"/>
      <c r="GA66" s="185"/>
      <c r="GB66" s="185"/>
      <c r="GC66" s="185"/>
      <c r="GD66" s="185"/>
      <c r="GE66" s="185"/>
      <c r="GF66" s="185"/>
      <c r="GG66" s="185"/>
      <c r="GH66" s="185"/>
      <c r="GI66" s="185"/>
      <c r="GJ66" s="185"/>
      <c r="GK66" s="185"/>
      <c r="GL66" s="185"/>
      <c r="GM66" s="185"/>
      <c r="GN66" s="185"/>
      <c r="GO66" s="185"/>
      <c r="GP66" s="185"/>
      <c r="GQ66" s="185"/>
      <c r="GR66" s="185"/>
      <c r="GS66" s="185"/>
      <c r="GT66" s="185"/>
      <c r="GU66" s="185"/>
      <c r="GV66" s="185"/>
      <c r="GW66" s="185"/>
      <c r="GX66" s="185"/>
      <c r="GY66" s="185"/>
      <c r="GZ66" s="185"/>
      <c r="HA66" s="185"/>
      <c r="HB66" s="185"/>
      <c r="HC66" s="185"/>
      <c r="HD66" s="185"/>
      <c r="HE66" s="185"/>
      <c r="HF66" s="185"/>
      <c r="HG66" s="185"/>
      <c r="HH66" s="185"/>
      <c r="HI66" s="745"/>
    </row>
    <row r="67" spans="2:217" ht="8.1" customHeight="1">
      <c r="B67" s="101"/>
      <c r="C67" s="101"/>
      <c r="D67" s="101"/>
      <c r="E67" s="101"/>
      <c r="F67" s="101"/>
      <c r="G67" s="101"/>
      <c r="H67" s="101"/>
      <c r="I67" s="101"/>
      <c r="J67" s="101"/>
      <c r="K67" s="101"/>
      <c r="L67" s="101"/>
      <c r="M67" s="101"/>
      <c r="N67" s="537"/>
      <c r="O67" s="101"/>
      <c r="P67" s="101"/>
      <c r="Q67" s="101"/>
      <c r="R67" s="101"/>
      <c r="S67" s="118"/>
      <c r="T67" s="118"/>
      <c r="U67" s="118"/>
      <c r="V67" s="100"/>
      <c r="W67" s="271"/>
      <c r="X67" s="224"/>
      <c r="Y67" s="185"/>
      <c r="Z67" s="118"/>
      <c r="AA67" s="185"/>
      <c r="AB67" s="185"/>
      <c r="AC67" s="185"/>
      <c r="AD67" s="185"/>
      <c r="AE67" s="185"/>
      <c r="AF67" s="185"/>
      <c r="AG67" s="185"/>
      <c r="AH67" s="185"/>
      <c r="AI67" s="185"/>
      <c r="AJ67" s="185"/>
      <c r="AK67" s="185"/>
      <c r="AL67" s="185"/>
      <c r="AM67" s="185"/>
      <c r="AN67" s="185"/>
      <c r="AO67" s="185"/>
      <c r="AP67" s="185"/>
      <c r="AQ67" s="185"/>
      <c r="AR67" s="185"/>
      <c r="AS67" s="185"/>
      <c r="AT67" s="185"/>
      <c r="AU67" s="185"/>
      <c r="AV67" s="185"/>
      <c r="AW67" s="185"/>
      <c r="AX67" s="185"/>
      <c r="AY67" s="185"/>
      <c r="AZ67" s="185"/>
      <c r="BA67" s="185"/>
      <c r="BB67" s="185"/>
      <c r="BC67" s="199" t="s">
        <v>647</v>
      </c>
      <c r="BD67" s="199">
        <f>SUM($U$12:$U$45)*$K$8</f>
        <v>0</v>
      </c>
      <c r="BE67" s="807">
        <f>SUM($U$12:$U$45)+$BD$67</f>
        <v>0</v>
      </c>
      <c r="BF67" s="185"/>
      <c r="BG67" s="185"/>
      <c r="BH67" s="185"/>
      <c r="BI67" s="103"/>
      <c r="BJ67" s="103"/>
      <c r="BK67" s="103"/>
      <c r="BL67" s="185"/>
      <c r="BM67" s="185"/>
      <c r="BN67" s="185"/>
      <c r="BO67" s="185"/>
      <c r="BP67" s="185"/>
      <c r="BQ67" s="185"/>
      <c r="BR67" s="185"/>
      <c r="BS67" s="185"/>
      <c r="BT67" s="185"/>
      <c r="BU67" s="103"/>
      <c r="BV67" s="103"/>
      <c r="BW67" s="103"/>
      <c r="BX67" s="103"/>
      <c r="BY67" s="103"/>
      <c r="BZ67" s="103"/>
      <c r="CA67" s="225"/>
      <c r="CB67" s="103"/>
      <c r="CC67" s="103"/>
      <c r="CD67" s="103"/>
      <c r="CE67" s="103"/>
      <c r="CF67" s="103"/>
      <c r="CG67" s="103"/>
      <c r="CH67" s="185"/>
      <c r="CI67" s="185"/>
      <c r="CJ67" s="185"/>
      <c r="CK67" s="185"/>
      <c r="CL67" s="185"/>
      <c r="CM67" s="185"/>
      <c r="CN67" s="185"/>
      <c r="CO67" s="185"/>
      <c r="CP67" s="185"/>
      <c r="CQ67" s="185"/>
      <c r="CR67" s="185"/>
      <c r="CS67" s="185"/>
      <c r="CT67" s="185"/>
      <c r="CU67" s="185"/>
      <c r="CV67" s="185"/>
      <c r="CW67" s="185"/>
      <c r="CX67" s="185"/>
      <c r="CY67" s="185"/>
      <c r="CZ67" s="185"/>
      <c r="DA67" s="185"/>
      <c r="DB67" s="185"/>
      <c r="DC67" s="185"/>
      <c r="DD67" s="185"/>
      <c r="DE67" s="185"/>
      <c r="DF67" s="185"/>
      <c r="DG67" s="185"/>
      <c r="DH67" s="185"/>
      <c r="DI67" s="185"/>
      <c r="DJ67" s="185"/>
      <c r="DK67" s="185"/>
      <c r="DL67" s="185"/>
      <c r="DM67" s="185"/>
      <c r="DN67" s="185"/>
      <c r="DO67" s="185"/>
      <c r="DP67" s="185"/>
      <c r="DQ67" s="185"/>
      <c r="DR67" s="185"/>
      <c r="DS67" s="185"/>
      <c r="DT67" s="185"/>
      <c r="DU67" s="185"/>
      <c r="DV67" s="185"/>
      <c r="DW67" s="185"/>
      <c r="DX67" s="185"/>
      <c r="DY67" s="185"/>
      <c r="DZ67" s="185"/>
      <c r="EA67" s="185"/>
      <c r="EB67" s="185"/>
      <c r="EC67" s="185"/>
      <c r="ED67" s="185"/>
      <c r="EE67" s="185"/>
      <c r="EF67" s="185"/>
      <c r="EG67" s="185"/>
      <c r="EH67" s="185"/>
      <c r="EI67" s="185"/>
      <c r="EJ67" s="185"/>
      <c r="EK67" s="185"/>
      <c r="EL67" s="185"/>
      <c r="EM67" s="185"/>
      <c r="EN67" s="185"/>
      <c r="EO67" s="185"/>
      <c r="EP67" s="185"/>
      <c r="EQ67" s="185"/>
      <c r="ER67" s="185"/>
      <c r="ES67" s="185"/>
      <c r="ET67" s="185"/>
      <c r="EU67" s="185"/>
      <c r="EV67" s="185"/>
      <c r="EW67" s="185"/>
      <c r="EX67" s="185"/>
      <c r="EY67" s="185"/>
      <c r="EZ67" s="185"/>
      <c r="FA67" s="185"/>
      <c r="FB67" s="185"/>
      <c r="FC67" s="185"/>
      <c r="FD67" s="185"/>
      <c r="FE67" s="185"/>
      <c r="FF67" s="185"/>
      <c r="FG67" s="185"/>
      <c r="FH67" s="185"/>
      <c r="FI67" s="185"/>
      <c r="FJ67" s="185"/>
      <c r="FK67" s="185"/>
      <c r="FL67" s="185"/>
      <c r="FM67" s="185"/>
      <c r="FN67" s="185"/>
      <c r="FO67" s="185"/>
      <c r="FP67" s="185"/>
      <c r="FQ67" s="185"/>
      <c r="FR67" s="185"/>
      <c r="FS67" s="185"/>
      <c r="FT67" s="185"/>
      <c r="FU67" s="185"/>
      <c r="FV67" s="185"/>
      <c r="FW67" s="185"/>
      <c r="FX67" s="185"/>
      <c r="FY67" s="185"/>
      <c r="FZ67" s="185"/>
      <c r="GA67" s="185"/>
      <c r="GB67" s="185"/>
      <c r="GC67" s="185"/>
      <c r="GD67" s="185"/>
      <c r="GE67" s="185"/>
      <c r="GF67" s="185"/>
      <c r="GG67" s="185"/>
      <c r="GH67" s="185"/>
      <c r="GI67" s="185"/>
      <c r="GJ67" s="185"/>
      <c r="GK67" s="185"/>
      <c r="GL67" s="185"/>
      <c r="GM67" s="185"/>
      <c r="GN67" s="185"/>
      <c r="GO67" s="185"/>
      <c r="GP67" s="185"/>
      <c r="GQ67" s="185"/>
      <c r="GR67" s="185"/>
      <c r="GS67" s="185"/>
      <c r="GT67" s="185"/>
      <c r="GU67" s="185"/>
      <c r="GV67" s="185"/>
      <c r="GW67" s="185"/>
      <c r="GX67" s="185"/>
      <c r="GY67" s="185"/>
      <c r="GZ67" s="185"/>
      <c r="HA67" s="185"/>
      <c r="HB67" s="185"/>
      <c r="HC67" s="185"/>
      <c r="HD67" s="185"/>
      <c r="HE67" s="185"/>
      <c r="HF67" s="185"/>
      <c r="HG67" s="185"/>
      <c r="HH67" s="185"/>
      <c r="HI67" s="745"/>
    </row>
    <row r="68" spans="2:217" ht="26.25" customHeight="1">
      <c r="B68" s="101"/>
      <c r="C68" s="101"/>
      <c r="D68" s="101"/>
      <c r="E68" s="101"/>
      <c r="F68" s="101"/>
      <c r="G68" s="101"/>
      <c r="H68" s="101"/>
      <c r="I68" s="101"/>
      <c r="J68" s="101"/>
      <c r="K68" s="101"/>
      <c r="L68" s="101"/>
      <c r="M68" s="101"/>
      <c r="O68" s="633">
        <f>IF(TYPOLOGY="Bridge", 'Default Values'!$AK$9, 'Default Values'!$AL$9)</f>
        <v>200</v>
      </c>
      <c r="P68" s="101"/>
      <c r="Q68" s="101"/>
      <c r="R68" s="101"/>
      <c r="S68" s="118"/>
      <c r="T68" s="118"/>
      <c r="U68" s="118"/>
      <c r="V68" s="269"/>
      <c r="W68" s="516" t="s">
        <v>158</v>
      </c>
      <c r="X68" s="224"/>
      <c r="Y68" s="185"/>
      <c r="Z68" s="118"/>
      <c r="AA68" s="185"/>
      <c r="AB68" s="185"/>
      <c r="AC68" s="185"/>
      <c r="AD68" s="185"/>
      <c r="AE68" s="185"/>
      <c r="AF68" s="185"/>
      <c r="AG68" s="185"/>
      <c r="AH68" s="185"/>
      <c r="AI68" s="185"/>
      <c r="AJ68" s="185"/>
      <c r="AK68" s="185"/>
      <c r="AL68" s="185"/>
      <c r="AM68" s="185"/>
      <c r="AN68" s="185"/>
      <c r="AO68" s="185"/>
      <c r="AP68" s="185"/>
      <c r="AQ68" s="185"/>
      <c r="AR68" s="185"/>
      <c r="AS68" s="185"/>
      <c r="AT68" s="185"/>
      <c r="AU68" s="185"/>
      <c r="AV68" s="185"/>
      <c r="AW68" s="185"/>
      <c r="AX68" s="185"/>
      <c r="AY68" s="185"/>
      <c r="AZ68" s="185"/>
      <c r="BA68" s="185"/>
      <c r="BB68" s="185"/>
      <c r="BC68" s="199" t="s">
        <v>648</v>
      </c>
      <c r="BD68" s="199">
        <f>SUM($V$12:$V$45)*$K$8</f>
        <v>0</v>
      </c>
      <c r="BE68" s="807">
        <f>SUM($V$12:$V$45)+$BD$68</f>
        <v>0</v>
      </c>
      <c r="BF68" s="185"/>
      <c r="BG68" s="185"/>
      <c r="BH68" s="185"/>
      <c r="BI68" s="103"/>
      <c r="BJ68" s="103"/>
      <c r="BK68" s="103"/>
      <c r="BL68" s="185"/>
      <c r="BM68" s="185"/>
      <c r="BN68" s="185"/>
      <c r="BO68" s="185"/>
      <c r="BP68" s="185"/>
      <c r="BQ68" s="185"/>
      <c r="BR68" s="185"/>
      <c r="BS68" s="185"/>
      <c r="BT68" s="185"/>
      <c r="BU68" s="103"/>
      <c r="BV68" s="103"/>
      <c r="BW68" s="103"/>
      <c r="BX68" s="103"/>
      <c r="BY68" s="103"/>
      <c r="BZ68" s="103"/>
      <c r="CA68" s="225"/>
      <c r="CB68" s="103"/>
      <c r="CC68" s="103"/>
      <c r="CD68" s="103"/>
      <c r="CE68" s="103"/>
      <c r="CF68" s="103"/>
      <c r="CG68" s="103"/>
      <c r="CH68" s="185"/>
      <c r="CI68" s="185"/>
      <c r="CJ68" s="185"/>
      <c r="CK68" s="185"/>
      <c r="CL68" s="185"/>
      <c r="CM68" s="185"/>
      <c r="CN68" s="185"/>
      <c r="CO68" s="185"/>
      <c r="CP68" s="185"/>
      <c r="CQ68" s="185"/>
      <c r="CR68" s="185"/>
      <c r="CS68" s="185"/>
      <c r="CT68" s="185"/>
      <c r="CU68" s="185"/>
      <c r="CV68" s="185"/>
      <c r="CW68" s="185"/>
      <c r="CX68" s="185"/>
      <c r="CY68" s="185"/>
      <c r="CZ68" s="185"/>
      <c r="DA68" s="185"/>
      <c r="DB68" s="185"/>
      <c r="DC68" s="185"/>
      <c r="DD68" s="185"/>
      <c r="DE68" s="185"/>
      <c r="DF68" s="185"/>
      <c r="DG68" s="185"/>
      <c r="DH68" s="185"/>
      <c r="DI68" s="185"/>
      <c r="DJ68" s="185"/>
      <c r="DK68" s="185"/>
      <c r="DL68" s="185"/>
      <c r="DM68" s="185"/>
      <c r="DN68" s="185"/>
      <c r="DO68" s="185"/>
      <c r="DP68" s="185"/>
      <c r="DQ68" s="185"/>
      <c r="DR68" s="185"/>
      <c r="DS68" s="185"/>
      <c r="DT68" s="185"/>
      <c r="DU68" s="185"/>
      <c r="DV68" s="185"/>
      <c r="DW68" s="185"/>
      <c r="DX68" s="185"/>
      <c r="DY68" s="185"/>
      <c r="DZ68" s="185"/>
      <c r="EA68" s="185"/>
      <c r="EB68" s="185"/>
      <c r="EC68" s="185"/>
      <c r="ED68" s="185"/>
      <c r="EE68" s="185"/>
      <c r="EF68" s="185"/>
      <c r="EG68" s="185"/>
      <c r="EH68" s="185"/>
      <c r="EI68" s="185"/>
      <c r="EJ68" s="185"/>
      <c r="EK68" s="185"/>
      <c r="EL68" s="185"/>
      <c r="EM68" s="185"/>
      <c r="EN68" s="185"/>
      <c r="EO68" s="185"/>
      <c r="EP68" s="185"/>
      <c r="EQ68" s="185"/>
      <c r="ER68" s="185"/>
      <c r="ES68" s="185"/>
      <c r="ET68" s="185"/>
      <c r="EU68" s="185"/>
      <c r="EV68" s="185"/>
      <c r="EW68" s="185"/>
      <c r="EX68" s="185"/>
      <c r="EY68" s="185"/>
      <c r="EZ68" s="185"/>
      <c r="FA68" s="185"/>
      <c r="FB68" s="185"/>
      <c r="FC68" s="185"/>
      <c r="FD68" s="185"/>
      <c r="FE68" s="185"/>
      <c r="FF68" s="185"/>
      <c r="FG68" s="185"/>
      <c r="FH68" s="185"/>
      <c r="FI68" s="185"/>
      <c r="FJ68" s="185"/>
      <c r="FK68" s="185"/>
      <c r="FL68" s="185"/>
      <c r="FM68" s="185"/>
      <c r="FN68" s="185"/>
      <c r="FO68" s="185"/>
      <c r="FP68" s="185"/>
      <c r="FQ68" s="185"/>
      <c r="FR68" s="185"/>
      <c r="FS68" s="185"/>
      <c r="FT68" s="185"/>
      <c r="FU68" s="185"/>
      <c r="FV68" s="185"/>
      <c r="FW68" s="185"/>
      <c r="FX68" s="185"/>
      <c r="FY68" s="185"/>
      <c r="FZ68" s="185"/>
      <c r="GA68" s="185"/>
      <c r="GB68" s="185"/>
      <c r="GC68" s="185"/>
      <c r="GD68" s="185"/>
      <c r="GE68" s="185"/>
      <c r="GF68" s="185"/>
      <c r="GG68" s="185"/>
      <c r="GH68" s="185"/>
      <c r="GI68" s="185"/>
      <c r="GJ68" s="185"/>
      <c r="GK68" s="185"/>
      <c r="GL68" s="185"/>
      <c r="GM68" s="185"/>
      <c r="GN68" s="185"/>
      <c r="GO68" s="185"/>
      <c r="GP68" s="185"/>
      <c r="GQ68" s="185"/>
      <c r="GR68" s="185"/>
      <c r="GS68" s="185"/>
      <c r="GT68" s="185"/>
      <c r="GU68" s="185"/>
      <c r="GV68" s="185"/>
      <c r="GW68" s="185"/>
      <c r="GX68" s="185"/>
      <c r="GY68" s="185"/>
      <c r="GZ68" s="185"/>
      <c r="HA68" s="185"/>
      <c r="HB68" s="185"/>
      <c r="HC68" s="185"/>
      <c r="HD68" s="185"/>
      <c r="HE68" s="185"/>
      <c r="HF68" s="185"/>
      <c r="HG68" s="185"/>
      <c r="HH68" s="185"/>
      <c r="HI68" s="745"/>
    </row>
    <row r="69" spans="2:217" ht="9.6" customHeight="1">
      <c r="B69" s="101"/>
      <c r="C69" s="101"/>
      <c r="D69" s="101"/>
      <c r="E69" s="101"/>
      <c r="F69" s="101"/>
      <c r="G69" s="101"/>
      <c r="H69" s="101"/>
      <c r="I69" s="101"/>
      <c r="J69" s="101"/>
      <c r="K69" s="101"/>
      <c r="L69" s="101"/>
      <c r="M69" s="101"/>
      <c r="N69" s="537"/>
      <c r="O69" s="101"/>
      <c r="P69" s="101"/>
      <c r="Q69" s="101"/>
      <c r="R69" s="101"/>
      <c r="S69" s="118"/>
      <c r="T69" s="118"/>
      <c r="U69" s="118"/>
      <c r="V69" s="100"/>
      <c r="W69" s="271"/>
      <c r="X69" s="224"/>
      <c r="Y69" s="185"/>
      <c r="Z69" s="118"/>
      <c r="AA69" s="185"/>
      <c r="AB69" s="185"/>
      <c r="AC69" s="185"/>
      <c r="AD69" s="185"/>
      <c r="AE69" s="185"/>
      <c r="AF69" s="185"/>
      <c r="AG69" s="185"/>
      <c r="AH69" s="185"/>
      <c r="AI69" s="185"/>
      <c r="AJ69" s="185"/>
      <c r="AK69" s="185"/>
      <c r="AL69" s="185"/>
      <c r="AM69" s="185"/>
      <c r="AN69" s="185"/>
      <c r="AO69" s="185"/>
      <c r="AP69" s="185"/>
      <c r="AQ69" s="185"/>
      <c r="AR69" s="185"/>
      <c r="AS69" s="185"/>
      <c r="AT69" s="185"/>
      <c r="AU69" s="185"/>
      <c r="AV69" s="185"/>
      <c r="AW69" s="185"/>
      <c r="AX69" s="185"/>
      <c r="AY69" s="185"/>
      <c r="AZ69" s="185"/>
      <c r="BA69" s="185"/>
      <c r="BB69" s="185"/>
      <c r="BC69" s="185"/>
      <c r="BD69" s="185"/>
      <c r="BE69" s="185"/>
      <c r="BF69" s="185"/>
      <c r="BG69" s="185"/>
      <c r="BH69" s="185"/>
      <c r="BI69" s="103"/>
      <c r="BJ69" s="103"/>
      <c r="BK69" s="103"/>
      <c r="BL69" s="185"/>
      <c r="BM69" s="185"/>
      <c r="BN69" s="185"/>
      <c r="BO69" s="185"/>
      <c r="BP69" s="185"/>
      <c r="BQ69" s="185"/>
      <c r="BR69" s="185"/>
      <c r="BS69" s="185"/>
      <c r="BT69" s="185"/>
      <c r="BU69" s="103"/>
      <c r="BV69" s="103"/>
      <c r="BW69" s="103"/>
      <c r="BX69" s="103"/>
      <c r="BY69" s="103"/>
      <c r="BZ69" s="103"/>
      <c r="CA69" s="225"/>
      <c r="CB69" s="103"/>
      <c r="CC69" s="103"/>
      <c r="CD69" s="103"/>
      <c r="CE69" s="103"/>
      <c r="CF69" s="103"/>
      <c r="CG69" s="103"/>
      <c r="CH69" s="185"/>
      <c r="CI69" s="185"/>
      <c r="CJ69" s="185"/>
      <c r="CK69" s="185"/>
      <c r="CL69" s="185"/>
      <c r="CM69" s="185"/>
      <c r="CN69" s="185"/>
      <c r="CO69" s="185"/>
      <c r="CP69" s="185"/>
      <c r="CQ69" s="185"/>
      <c r="CR69" s="185"/>
      <c r="CS69" s="185"/>
      <c r="CT69" s="185"/>
      <c r="CU69" s="185"/>
      <c r="CV69" s="185"/>
      <c r="CW69" s="185"/>
      <c r="CX69" s="185"/>
      <c r="CY69" s="185"/>
      <c r="CZ69" s="185"/>
      <c r="DA69" s="185"/>
      <c r="DB69" s="185"/>
      <c r="DC69" s="185"/>
      <c r="DD69" s="185"/>
      <c r="DE69" s="185"/>
      <c r="DF69" s="185"/>
      <c r="DG69" s="185"/>
      <c r="DH69" s="185"/>
      <c r="DI69" s="185"/>
      <c r="DJ69" s="185"/>
      <c r="DK69" s="185"/>
      <c r="DL69" s="185"/>
      <c r="DM69" s="185"/>
      <c r="DN69" s="185"/>
      <c r="DO69" s="185"/>
      <c r="DP69" s="185"/>
      <c r="DQ69" s="185"/>
      <c r="DR69" s="185"/>
      <c r="DS69" s="185"/>
      <c r="DT69" s="185"/>
      <c r="DU69" s="185"/>
      <c r="DV69" s="185"/>
      <c r="DW69" s="185"/>
      <c r="DX69" s="185"/>
      <c r="DY69" s="185"/>
      <c r="DZ69" s="185"/>
      <c r="EA69" s="185"/>
      <c r="EB69" s="185"/>
      <c r="EC69" s="185"/>
      <c r="ED69" s="185"/>
      <c r="EE69" s="185"/>
      <c r="EF69" s="185"/>
      <c r="EG69" s="185"/>
      <c r="EH69" s="185"/>
      <c r="EI69" s="185"/>
      <c r="EJ69" s="185"/>
      <c r="EK69" s="185"/>
      <c r="EL69" s="185"/>
      <c r="EM69" s="185"/>
      <c r="EN69" s="185"/>
      <c r="EO69" s="185"/>
      <c r="EP69" s="185"/>
      <c r="EQ69" s="185"/>
      <c r="ER69" s="185"/>
      <c r="ES69" s="185"/>
      <c r="ET69" s="185"/>
      <c r="EU69" s="185"/>
      <c r="EV69" s="185"/>
      <c r="EW69" s="185"/>
      <c r="EX69" s="185"/>
      <c r="EY69" s="185"/>
      <c r="EZ69" s="185"/>
      <c r="FA69" s="185"/>
      <c r="FB69" s="185"/>
      <c r="FC69" s="185"/>
      <c r="FD69" s="185"/>
      <c r="FE69" s="185"/>
      <c r="FF69" s="185"/>
      <c r="FG69" s="185"/>
      <c r="FH69" s="185"/>
      <c r="FI69" s="185"/>
      <c r="FJ69" s="185"/>
      <c r="FK69" s="185"/>
      <c r="FL69" s="185"/>
      <c r="FM69" s="185"/>
      <c r="FN69" s="185"/>
      <c r="FO69" s="185"/>
      <c r="FP69" s="185"/>
      <c r="FQ69" s="185"/>
      <c r="FR69" s="185"/>
      <c r="FS69" s="185"/>
      <c r="FT69" s="185"/>
      <c r="FU69" s="185"/>
      <c r="FV69" s="185"/>
      <c r="FW69" s="185"/>
      <c r="FX69" s="185"/>
      <c r="FY69" s="185"/>
      <c r="FZ69" s="185"/>
      <c r="GA69" s="185"/>
      <c r="GB69" s="185"/>
      <c r="GC69" s="185"/>
      <c r="GD69" s="185"/>
      <c r="GE69" s="185"/>
      <c r="GF69" s="185"/>
      <c r="GG69" s="185"/>
      <c r="GH69" s="185"/>
      <c r="GI69" s="185"/>
      <c r="GJ69" s="185"/>
      <c r="GK69" s="185"/>
      <c r="GL69" s="185"/>
      <c r="GM69" s="185"/>
      <c r="GN69" s="185"/>
      <c r="GO69" s="185"/>
      <c r="GP69" s="185"/>
      <c r="GQ69" s="185"/>
      <c r="GR69" s="185"/>
      <c r="GS69" s="185"/>
      <c r="GT69" s="185"/>
      <c r="GU69" s="185"/>
      <c r="GV69" s="185"/>
      <c r="GW69" s="185"/>
      <c r="GX69" s="185"/>
      <c r="GY69" s="185"/>
      <c r="GZ69" s="185"/>
      <c r="HA69" s="185"/>
      <c r="HB69" s="185"/>
      <c r="HC69" s="185"/>
      <c r="HD69" s="185"/>
      <c r="HE69" s="185"/>
      <c r="HF69" s="185"/>
      <c r="HG69" s="185"/>
      <c r="HH69" s="185"/>
      <c r="HI69" s="745"/>
    </row>
    <row r="70" spans="2:217" ht="25.5" customHeight="1">
      <c r="B70" s="101"/>
      <c r="C70" s="101"/>
      <c r="D70" s="101"/>
      <c r="E70" s="101"/>
      <c r="F70" s="101"/>
      <c r="G70" s="101"/>
      <c r="H70" s="101"/>
      <c r="I70" s="101"/>
      <c r="J70" s="101"/>
      <c r="K70" s="101"/>
      <c r="L70" s="101"/>
      <c r="M70" s="101"/>
      <c r="O70" s="633">
        <f>IF(TYPOLOGY="Bridge", 'Default Values'!$AK$10, 'Default Values'!$AL$10)</f>
        <v>250</v>
      </c>
      <c r="P70" s="101"/>
      <c r="Q70" s="101"/>
      <c r="R70" s="101"/>
      <c r="S70" s="118"/>
      <c r="T70" s="118"/>
      <c r="U70" s="118"/>
      <c r="V70" s="269"/>
      <c r="W70" s="516" t="s">
        <v>11</v>
      </c>
      <c r="X70" s="224"/>
      <c r="Y70" s="185"/>
      <c r="Z70" s="118"/>
      <c r="AA70" s="185"/>
      <c r="AB70" s="185"/>
      <c r="AC70" s="185"/>
      <c r="AD70" s="185"/>
      <c r="AE70" s="185"/>
      <c r="AF70" s="185"/>
      <c r="AG70" s="185"/>
      <c r="AH70" s="185"/>
      <c r="AI70" s="185"/>
      <c r="AJ70" s="185"/>
      <c r="AK70" s="185"/>
      <c r="AL70" s="185"/>
      <c r="AM70" s="185"/>
      <c r="AN70" s="185"/>
      <c r="AO70" s="185"/>
      <c r="AP70" s="185"/>
      <c r="AQ70" s="185"/>
      <c r="AR70" s="185"/>
      <c r="AS70" s="185"/>
      <c r="AT70" s="185"/>
      <c r="AU70" s="185"/>
      <c r="AV70" s="185"/>
      <c r="AW70" s="185"/>
      <c r="AX70" s="185"/>
      <c r="AY70" s="185"/>
      <c r="AZ70" s="185"/>
      <c r="BA70" s="185"/>
      <c r="BB70" s="185"/>
      <c r="BC70" s="185"/>
      <c r="BD70" s="185"/>
      <c r="BE70" s="185"/>
      <c r="BF70" s="185"/>
      <c r="BG70" s="185"/>
      <c r="BH70" s="185"/>
      <c r="BI70" s="103"/>
      <c r="BJ70" s="103"/>
      <c r="BK70" s="103"/>
      <c r="BL70" s="185"/>
      <c r="BM70" s="185"/>
      <c r="BN70" s="185"/>
      <c r="BO70" s="185"/>
      <c r="BP70" s="185"/>
      <c r="BQ70" s="185"/>
      <c r="BR70" s="185"/>
      <c r="BS70" s="185"/>
      <c r="BT70" s="185"/>
      <c r="BU70" s="103"/>
      <c r="BV70" s="103"/>
      <c r="BW70" s="103"/>
      <c r="BX70" s="103"/>
      <c r="BY70" s="103"/>
      <c r="BZ70" s="103"/>
      <c r="CA70" s="225"/>
      <c r="CB70" s="103"/>
      <c r="CC70" s="103"/>
      <c r="CD70" s="103"/>
      <c r="CE70" s="103"/>
      <c r="CF70" s="103"/>
      <c r="CG70" s="103"/>
      <c r="CH70" s="185"/>
      <c r="CI70" s="185"/>
      <c r="CJ70" s="185"/>
      <c r="CK70" s="185"/>
      <c r="CL70" s="185"/>
      <c r="CM70" s="185"/>
      <c r="CN70" s="185"/>
      <c r="CO70" s="185"/>
      <c r="CP70" s="185"/>
      <c r="CQ70" s="185"/>
      <c r="CR70" s="185"/>
      <c r="CS70" s="185"/>
      <c r="CT70" s="185"/>
      <c r="CU70" s="185"/>
      <c r="CV70" s="185"/>
      <c r="CW70" s="185"/>
      <c r="CX70" s="185"/>
      <c r="CY70" s="185"/>
      <c r="CZ70" s="185"/>
      <c r="DA70" s="185"/>
      <c r="DB70" s="185"/>
      <c r="DC70" s="185"/>
      <c r="DD70" s="185"/>
      <c r="DE70" s="185"/>
      <c r="DF70" s="185"/>
      <c r="DG70" s="185"/>
      <c r="DH70" s="185"/>
      <c r="DI70" s="185"/>
      <c r="DJ70" s="185"/>
      <c r="DK70" s="185"/>
      <c r="DL70" s="185"/>
      <c r="DM70" s="185"/>
      <c r="DN70" s="185"/>
      <c r="DO70" s="185"/>
      <c r="DP70" s="185"/>
      <c r="DQ70" s="185"/>
      <c r="DR70" s="185"/>
      <c r="DS70" s="185"/>
      <c r="DT70" s="185"/>
      <c r="DU70" s="185"/>
      <c r="DV70" s="185"/>
      <c r="DW70" s="185"/>
      <c r="DX70" s="185"/>
      <c r="DY70" s="185"/>
      <c r="DZ70" s="185"/>
      <c r="EA70" s="185"/>
      <c r="EB70" s="185"/>
      <c r="EC70" s="185"/>
      <c r="ED70" s="185"/>
      <c r="EE70" s="185"/>
      <c r="EF70" s="185"/>
      <c r="EG70" s="185"/>
      <c r="EH70" s="185"/>
      <c r="EI70" s="185"/>
      <c r="EJ70" s="185"/>
      <c r="EK70" s="185"/>
      <c r="EL70" s="185"/>
      <c r="EM70" s="185"/>
      <c r="EN70" s="185"/>
      <c r="EO70" s="185"/>
      <c r="EP70" s="185"/>
      <c r="EQ70" s="185"/>
      <c r="ER70" s="185"/>
      <c r="ES70" s="185"/>
      <c r="ET70" s="185"/>
      <c r="EU70" s="185"/>
      <c r="EV70" s="185"/>
      <c r="EW70" s="185"/>
      <c r="EX70" s="185"/>
      <c r="EY70" s="185"/>
      <c r="EZ70" s="185"/>
      <c r="FA70" s="185"/>
      <c r="FB70" s="185"/>
      <c r="FC70" s="185"/>
      <c r="FD70" s="185"/>
      <c r="FE70" s="185"/>
      <c r="FF70" s="185"/>
      <c r="FG70" s="185"/>
      <c r="FH70" s="185"/>
      <c r="FI70" s="185"/>
      <c r="FJ70" s="185"/>
      <c r="FK70" s="185"/>
      <c r="FL70" s="185"/>
      <c r="FM70" s="185"/>
      <c r="FN70" s="185"/>
      <c r="FO70" s="185"/>
      <c r="FP70" s="185"/>
      <c r="FQ70" s="185"/>
      <c r="FR70" s="185"/>
      <c r="FS70" s="185"/>
      <c r="FT70" s="185"/>
      <c r="FU70" s="185"/>
      <c r="FV70" s="185"/>
      <c r="FW70" s="185"/>
      <c r="FX70" s="185"/>
      <c r="FY70" s="185"/>
      <c r="FZ70" s="185"/>
      <c r="GA70" s="185"/>
      <c r="GB70" s="185"/>
      <c r="GC70" s="185"/>
      <c r="GD70" s="185"/>
      <c r="GE70" s="185"/>
      <c r="GF70" s="185"/>
      <c r="GG70" s="185"/>
      <c r="GH70" s="185"/>
      <c r="GI70" s="185"/>
      <c r="GJ70" s="185"/>
      <c r="GK70" s="185"/>
      <c r="GL70" s="185"/>
      <c r="GM70" s="185"/>
      <c r="GN70" s="185"/>
      <c r="GO70" s="185"/>
      <c r="GP70" s="185"/>
      <c r="GQ70" s="185"/>
      <c r="GR70" s="185"/>
      <c r="GS70" s="185"/>
      <c r="GT70" s="185"/>
      <c r="GU70" s="185"/>
      <c r="GV70" s="185"/>
      <c r="GW70" s="185"/>
      <c r="GX70" s="185"/>
      <c r="GY70" s="185"/>
      <c r="GZ70" s="185"/>
      <c r="HA70" s="185"/>
      <c r="HB70" s="185"/>
      <c r="HC70" s="185"/>
      <c r="HD70" s="185"/>
      <c r="HE70" s="185"/>
      <c r="HF70" s="185"/>
      <c r="HG70" s="185"/>
      <c r="HH70" s="185"/>
      <c r="HI70" s="745"/>
    </row>
    <row r="71" spans="2:217" ht="9.6" customHeight="1">
      <c r="B71" s="101"/>
      <c r="C71" s="101"/>
      <c r="D71" s="101"/>
      <c r="E71" s="101"/>
      <c r="F71" s="101"/>
      <c r="G71" s="101"/>
      <c r="H71" s="101"/>
      <c r="I71" s="101"/>
      <c r="J71" s="101"/>
      <c r="K71" s="101"/>
      <c r="L71" s="101"/>
      <c r="M71" s="101"/>
      <c r="N71" s="537"/>
      <c r="O71" s="101"/>
      <c r="P71" s="101"/>
      <c r="Q71" s="101"/>
      <c r="R71" s="101"/>
      <c r="S71" s="118"/>
      <c r="T71" s="118"/>
      <c r="U71" s="118"/>
      <c r="V71" s="100"/>
      <c r="W71" s="271"/>
      <c r="X71" s="224"/>
      <c r="Y71" s="185"/>
      <c r="Z71" s="118"/>
      <c r="AA71" s="185"/>
      <c r="AB71" s="185"/>
      <c r="AC71" s="185"/>
      <c r="AD71" s="185"/>
      <c r="AE71" s="185"/>
      <c r="AF71" s="185"/>
      <c r="AG71" s="185"/>
      <c r="AH71" s="185"/>
      <c r="AI71" s="185"/>
      <c r="AJ71" s="185"/>
      <c r="AK71" s="185"/>
      <c r="AL71" s="185"/>
      <c r="AM71" s="185"/>
      <c r="AN71" s="185"/>
      <c r="AO71" s="185"/>
      <c r="AP71" s="185"/>
      <c r="AQ71" s="185"/>
      <c r="AR71" s="185"/>
      <c r="AS71" s="185"/>
      <c r="AT71" s="185"/>
      <c r="AU71" s="185"/>
      <c r="AV71" s="185"/>
      <c r="AW71" s="185"/>
      <c r="AX71" s="185"/>
      <c r="AY71" s="185"/>
      <c r="AZ71" s="185"/>
      <c r="BA71" s="185"/>
      <c r="BB71" s="185"/>
      <c r="BC71" s="185"/>
      <c r="BD71" s="185"/>
      <c r="BE71" s="185"/>
      <c r="BF71" s="185"/>
      <c r="BG71" s="185"/>
      <c r="BH71" s="185"/>
      <c r="BI71" s="103"/>
      <c r="BJ71" s="103"/>
      <c r="BK71" s="103"/>
      <c r="BL71" s="185"/>
      <c r="BM71" s="185"/>
      <c r="BN71" s="185"/>
      <c r="BO71" s="185"/>
      <c r="BP71" s="185"/>
      <c r="BQ71" s="185"/>
      <c r="BR71" s="185"/>
      <c r="BS71" s="185"/>
      <c r="BT71" s="185"/>
      <c r="BU71" s="103"/>
      <c r="BV71" s="103"/>
      <c r="BW71" s="103"/>
      <c r="BX71" s="103"/>
      <c r="BY71" s="103"/>
      <c r="BZ71" s="103"/>
      <c r="CA71" s="225"/>
      <c r="CB71" s="103"/>
      <c r="CC71" s="103"/>
      <c r="CD71" s="103"/>
      <c r="CE71" s="103"/>
      <c r="CF71" s="103"/>
      <c r="CG71" s="103"/>
      <c r="CH71" s="185"/>
      <c r="CI71" s="185"/>
      <c r="CJ71" s="185"/>
      <c r="CK71" s="185"/>
      <c r="CL71" s="185"/>
      <c r="CM71" s="185"/>
      <c r="CN71" s="185"/>
      <c r="CO71" s="185"/>
      <c r="CP71" s="185"/>
      <c r="CQ71" s="185"/>
      <c r="CR71" s="185"/>
      <c r="CS71" s="185"/>
      <c r="CT71" s="185"/>
      <c r="CU71" s="185"/>
      <c r="CV71" s="185"/>
      <c r="CW71" s="185"/>
      <c r="CX71" s="185"/>
      <c r="CY71" s="185"/>
      <c r="CZ71" s="185"/>
      <c r="DA71" s="185"/>
      <c r="DB71" s="185"/>
      <c r="DC71" s="185"/>
      <c r="DD71" s="185"/>
      <c r="DE71" s="185"/>
      <c r="DF71" s="185"/>
      <c r="DG71" s="185"/>
      <c r="DH71" s="185"/>
      <c r="DI71" s="185"/>
      <c r="DJ71" s="185"/>
      <c r="DK71" s="185"/>
      <c r="DL71" s="185"/>
      <c r="DM71" s="185"/>
      <c r="DN71" s="185"/>
      <c r="DO71" s="185"/>
      <c r="DP71" s="185"/>
      <c r="DQ71" s="185"/>
      <c r="DR71" s="185"/>
      <c r="DS71" s="185"/>
      <c r="DT71" s="185"/>
      <c r="DU71" s="185"/>
      <c r="DV71" s="185"/>
      <c r="DW71" s="185"/>
      <c r="DX71" s="185"/>
      <c r="DY71" s="185"/>
      <c r="DZ71" s="185"/>
      <c r="EA71" s="185"/>
      <c r="EB71" s="185"/>
      <c r="EC71" s="185"/>
      <c r="ED71" s="185"/>
      <c r="EE71" s="185"/>
      <c r="EF71" s="185"/>
      <c r="EG71" s="185"/>
      <c r="EH71" s="185"/>
      <c r="EI71" s="185"/>
      <c r="EJ71" s="185"/>
      <c r="EK71" s="185"/>
      <c r="EL71" s="185"/>
      <c r="EM71" s="185"/>
      <c r="EN71" s="185"/>
      <c r="EO71" s="185"/>
      <c r="EP71" s="185"/>
      <c r="EQ71" s="185"/>
      <c r="ER71" s="185"/>
      <c r="ES71" s="185"/>
      <c r="ET71" s="185"/>
      <c r="EU71" s="185"/>
      <c r="EV71" s="185"/>
      <c r="EW71" s="185"/>
      <c r="EX71" s="185"/>
      <c r="EY71" s="185"/>
      <c r="EZ71" s="185"/>
      <c r="FA71" s="185"/>
      <c r="FB71" s="185"/>
      <c r="FC71" s="185"/>
      <c r="FD71" s="185"/>
      <c r="FE71" s="185"/>
      <c r="FF71" s="185"/>
      <c r="FG71" s="185"/>
      <c r="FH71" s="185"/>
      <c r="FI71" s="185"/>
      <c r="FJ71" s="185"/>
      <c r="FK71" s="185"/>
      <c r="FL71" s="185"/>
      <c r="FM71" s="185"/>
      <c r="FN71" s="185"/>
      <c r="FO71" s="185"/>
      <c r="FP71" s="185"/>
      <c r="FQ71" s="185"/>
      <c r="FR71" s="185"/>
      <c r="FS71" s="185"/>
      <c r="FT71" s="185"/>
      <c r="FU71" s="185"/>
      <c r="FV71" s="185"/>
      <c r="FW71" s="185"/>
      <c r="FX71" s="185"/>
      <c r="FY71" s="185"/>
      <c r="FZ71" s="185"/>
      <c r="GA71" s="185"/>
      <c r="GB71" s="185"/>
      <c r="GC71" s="185"/>
      <c r="GD71" s="185"/>
      <c r="GE71" s="185"/>
      <c r="GF71" s="185"/>
      <c r="GG71" s="185"/>
      <c r="GH71" s="185"/>
      <c r="GI71" s="185"/>
      <c r="GJ71" s="185"/>
      <c r="GK71" s="185"/>
      <c r="GL71" s="185"/>
      <c r="GM71" s="185"/>
      <c r="GN71" s="185"/>
      <c r="GO71" s="185"/>
      <c r="GP71" s="185"/>
      <c r="GQ71" s="185"/>
      <c r="GR71" s="185"/>
      <c r="GS71" s="185"/>
      <c r="GT71" s="185"/>
      <c r="GU71" s="185"/>
      <c r="GV71" s="185"/>
      <c r="GW71" s="185"/>
      <c r="GX71" s="185"/>
      <c r="GY71" s="185"/>
      <c r="GZ71" s="185"/>
      <c r="HA71" s="185"/>
      <c r="HB71" s="185"/>
      <c r="HC71" s="185"/>
      <c r="HD71" s="185"/>
      <c r="HE71" s="185"/>
      <c r="HF71" s="185"/>
      <c r="HG71" s="185"/>
      <c r="HH71" s="185"/>
      <c r="HI71" s="745"/>
    </row>
    <row r="72" spans="2:217" ht="27" customHeight="1">
      <c r="B72" s="101"/>
      <c r="C72" s="101"/>
      <c r="D72" s="101"/>
      <c r="E72" s="101"/>
      <c r="F72" s="101"/>
      <c r="G72" s="101"/>
      <c r="H72" s="101"/>
      <c r="I72" s="101"/>
      <c r="J72" s="101"/>
      <c r="K72" s="101"/>
      <c r="L72" s="101"/>
      <c r="M72" s="101"/>
      <c r="O72" s="633">
        <f>IF(TYPOLOGY="Bridge", 'Default Values'!$AK$11, 'Default Values'!$AL$11)</f>
        <v>300</v>
      </c>
      <c r="P72" s="101"/>
      <c r="Q72" s="101"/>
      <c r="R72" s="101"/>
      <c r="S72" s="118"/>
      <c r="T72" s="118"/>
      <c r="U72" s="118"/>
      <c r="V72" s="269"/>
      <c r="W72" s="516" t="s">
        <v>111</v>
      </c>
      <c r="X72" s="224"/>
      <c r="Y72" s="185"/>
      <c r="Z72" s="118"/>
      <c r="AA72" s="185"/>
      <c r="AB72" s="185"/>
      <c r="AC72" s="185"/>
      <c r="AD72" s="185"/>
      <c r="AE72" s="185"/>
      <c r="AF72" s="185"/>
      <c r="AG72" s="185"/>
      <c r="AH72" s="185"/>
      <c r="AI72" s="185"/>
      <c r="AJ72" s="185"/>
      <c r="AK72" s="185"/>
      <c r="AL72" s="185"/>
      <c r="AM72" s="185"/>
      <c r="AN72" s="185"/>
      <c r="AO72" s="185"/>
      <c r="AP72" s="185"/>
      <c r="AQ72" s="185"/>
      <c r="AR72" s="185"/>
      <c r="AS72" s="185"/>
      <c r="AT72" s="185"/>
      <c r="AU72" s="185"/>
      <c r="AV72" s="185"/>
      <c r="AW72" s="185"/>
      <c r="AX72" s="185"/>
      <c r="AY72" s="185"/>
      <c r="AZ72" s="185"/>
      <c r="BA72" s="185"/>
      <c r="BB72" s="185"/>
      <c r="BC72" s="185"/>
      <c r="BD72" s="185"/>
      <c r="BE72" s="185"/>
      <c r="BF72" s="185"/>
      <c r="BG72" s="185"/>
      <c r="BH72" s="185"/>
      <c r="BI72" s="103"/>
      <c r="BJ72" s="103"/>
      <c r="BK72" s="103"/>
      <c r="BL72" s="185"/>
      <c r="BM72" s="185"/>
      <c r="BN72" s="185"/>
      <c r="BO72" s="185"/>
      <c r="BP72" s="185"/>
      <c r="BQ72" s="185"/>
      <c r="BR72" s="185"/>
      <c r="BS72" s="185"/>
      <c r="BT72" s="185"/>
      <c r="BU72" s="103"/>
      <c r="BV72" s="103"/>
      <c r="BW72" s="103"/>
      <c r="BX72" s="103"/>
      <c r="BY72" s="103"/>
      <c r="BZ72" s="103"/>
      <c r="CA72" s="225"/>
      <c r="CB72" s="103"/>
      <c r="CC72" s="103"/>
      <c r="CD72" s="103"/>
      <c r="CE72" s="103"/>
      <c r="CF72" s="103"/>
      <c r="CG72" s="103"/>
      <c r="CH72" s="185"/>
      <c r="CI72" s="185"/>
      <c r="CJ72" s="185"/>
      <c r="CK72" s="185"/>
      <c r="CL72" s="185"/>
      <c r="CM72" s="185"/>
      <c r="CN72" s="185"/>
      <c r="CO72" s="185"/>
      <c r="CP72" s="185"/>
      <c r="CQ72" s="185"/>
      <c r="CR72" s="185"/>
      <c r="CS72" s="185"/>
      <c r="CT72" s="185"/>
      <c r="CU72" s="185"/>
      <c r="CV72" s="185"/>
      <c r="CW72" s="185"/>
      <c r="CX72" s="185"/>
      <c r="CY72" s="185"/>
      <c r="CZ72" s="185"/>
      <c r="DA72" s="185"/>
      <c r="DB72" s="185"/>
      <c r="DC72" s="185"/>
      <c r="DD72" s="185"/>
      <c r="DE72" s="185"/>
      <c r="DF72" s="185"/>
      <c r="DG72" s="185"/>
      <c r="DH72" s="185"/>
      <c r="DI72" s="185"/>
      <c r="DJ72" s="185"/>
      <c r="DK72" s="185"/>
      <c r="DL72" s="185"/>
      <c r="DM72" s="185"/>
      <c r="DN72" s="185"/>
      <c r="DO72" s="185"/>
      <c r="DP72" s="185"/>
      <c r="DQ72" s="185"/>
      <c r="DR72" s="185"/>
      <c r="DS72" s="185"/>
      <c r="DT72" s="185"/>
      <c r="DU72" s="185"/>
      <c r="DV72" s="185"/>
      <c r="DW72" s="185"/>
      <c r="DX72" s="185"/>
      <c r="DY72" s="185"/>
      <c r="DZ72" s="185"/>
      <c r="EA72" s="185"/>
      <c r="EB72" s="185"/>
      <c r="EC72" s="185"/>
      <c r="ED72" s="185"/>
      <c r="EE72" s="185"/>
      <c r="EF72" s="185"/>
      <c r="EG72" s="185"/>
      <c r="EH72" s="185"/>
      <c r="EI72" s="185"/>
      <c r="EJ72" s="185"/>
      <c r="EK72" s="185"/>
      <c r="EL72" s="185"/>
      <c r="EM72" s="185"/>
      <c r="EN72" s="185"/>
      <c r="EO72" s="185"/>
      <c r="EP72" s="185"/>
      <c r="EQ72" s="185"/>
      <c r="ER72" s="185"/>
      <c r="ES72" s="185"/>
      <c r="ET72" s="185"/>
      <c r="EU72" s="185"/>
      <c r="EV72" s="185"/>
      <c r="EW72" s="185"/>
      <c r="EX72" s="185"/>
      <c r="EY72" s="185"/>
      <c r="EZ72" s="185"/>
      <c r="FA72" s="185"/>
      <c r="FB72" s="185"/>
      <c r="FC72" s="185"/>
      <c r="FD72" s="185"/>
      <c r="FE72" s="185"/>
      <c r="FF72" s="185"/>
      <c r="FG72" s="185"/>
      <c r="FH72" s="185"/>
      <c r="FI72" s="185"/>
      <c r="FJ72" s="185"/>
      <c r="FK72" s="185"/>
      <c r="FL72" s="185"/>
      <c r="FM72" s="185"/>
      <c r="FN72" s="185"/>
      <c r="FO72" s="185"/>
      <c r="FP72" s="185"/>
      <c r="FQ72" s="185"/>
      <c r="FR72" s="185"/>
      <c r="FS72" s="185"/>
      <c r="FT72" s="185"/>
      <c r="FU72" s="185"/>
      <c r="FV72" s="185"/>
      <c r="FW72" s="185"/>
      <c r="FX72" s="185"/>
      <c r="FY72" s="185"/>
      <c r="FZ72" s="185"/>
      <c r="GA72" s="185"/>
      <c r="GB72" s="185"/>
      <c r="GC72" s="185"/>
      <c r="GD72" s="185"/>
      <c r="GE72" s="185"/>
      <c r="GF72" s="185"/>
      <c r="GG72" s="185"/>
      <c r="GH72" s="185"/>
      <c r="GI72" s="185"/>
      <c r="GJ72" s="185"/>
      <c r="GK72" s="185"/>
      <c r="GL72" s="185"/>
      <c r="GM72" s="185"/>
      <c r="GN72" s="185"/>
      <c r="GO72" s="185"/>
      <c r="GP72" s="185"/>
      <c r="GQ72" s="185"/>
      <c r="GR72" s="185"/>
      <c r="GS72" s="185"/>
      <c r="GT72" s="185"/>
      <c r="GU72" s="185"/>
      <c r="GV72" s="185"/>
      <c r="GW72" s="185"/>
      <c r="GX72" s="185"/>
      <c r="GY72" s="185"/>
      <c r="GZ72" s="185"/>
      <c r="HA72" s="185"/>
      <c r="HB72" s="185"/>
      <c r="HC72" s="185"/>
      <c r="HD72" s="185"/>
      <c r="HE72" s="185"/>
      <c r="HF72" s="185"/>
      <c r="HG72" s="185"/>
      <c r="HH72" s="185"/>
      <c r="HI72" s="745"/>
    </row>
    <row r="73" spans="2:217" ht="7.35" customHeight="1">
      <c r="B73" s="101"/>
      <c r="C73" s="101"/>
      <c r="D73" s="101"/>
      <c r="E73" s="101"/>
      <c r="F73" s="101"/>
      <c r="G73" s="101"/>
      <c r="H73" s="101"/>
      <c r="I73" s="101"/>
      <c r="J73" s="101"/>
      <c r="K73" s="101"/>
      <c r="L73" s="101"/>
      <c r="M73" s="101"/>
      <c r="N73" s="537"/>
      <c r="O73" s="101"/>
      <c r="P73" s="101"/>
      <c r="Q73" s="101"/>
      <c r="R73" s="101"/>
      <c r="S73" s="118"/>
      <c r="T73" s="118"/>
      <c r="U73" s="118"/>
      <c r="V73" s="100"/>
      <c r="W73" s="271"/>
      <c r="Y73" s="185"/>
      <c r="Z73" s="118"/>
      <c r="AA73" s="185"/>
      <c r="AB73" s="185"/>
      <c r="AC73" s="185"/>
      <c r="AD73" s="185"/>
      <c r="AE73" s="185"/>
      <c r="AF73" s="185"/>
      <c r="AG73" s="185"/>
      <c r="AH73" s="185"/>
      <c r="AI73" s="185"/>
      <c r="AJ73" s="185"/>
      <c r="AK73" s="185"/>
      <c r="AL73" s="185"/>
      <c r="AM73" s="185"/>
      <c r="AN73" s="185"/>
      <c r="AO73" s="185"/>
      <c r="AP73" s="185"/>
      <c r="AQ73" s="185"/>
      <c r="AR73" s="185"/>
      <c r="AS73" s="185"/>
      <c r="AT73" s="185"/>
      <c r="AU73" s="185"/>
      <c r="AV73" s="185"/>
      <c r="AW73" s="185"/>
      <c r="AX73" s="185"/>
      <c r="AY73" s="185"/>
      <c r="AZ73" s="185"/>
      <c r="BA73" s="185"/>
      <c r="BB73" s="185"/>
      <c r="BC73" s="185"/>
      <c r="BD73" s="185"/>
      <c r="BE73" s="185"/>
      <c r="BF73" s="185"/>
      <c r="BG73" s="185"/>
      <c r="BH73" s="185"/>
      <c r="BI73" s="103"/>
      <c r="BJ73" s="103"/>
      <c r="BK73" s="103"/>
      <c r="BL73" s="185"/>
      <c r="BM73" s="185"/>
      <c r="BN73" s="185"/>
      <c r="BO73" s="185"/>
      <c r="BP73" s="185"/>
      <c r="BQ73" s="185"/>
      <c r="BR73" s="185"/>
      <c r="BS73" s="185"/>
      <c r="BT73" s="185"/>
      <c r="BU73" s="103"/>
      <c r="BV73" s="103"/>
      <c r="BW73" s="103"/>
      <c r="BX73" s="103"/>
      <c r="BY73" s="103"/>
      <c r="BZ73" s="103"/>
      <c r="CA73" s="225"/>
      <c r="CB73" s="103"/>
      <c r="CC73" s="103"/>
      <c r="CD73" s="103"/>
      <c r="CE73" s="103"/>
      <c r="CF73" s="103"/>
      <c r="CG73" s="103"/>
      <c r="CH73" s="185"/>
      <c r="CI73" s="185"/>
      <c r="CJ73" s="185"/>
      <c r="CK73" s="185"/>
      <c r="CL73" s="185"/>
      <c r="CM73" s="185"/>
      <c r="CN73" s="185"/>
      <c r="CO73" s="185"/>
      <c r="CP73" s="185"/>
      <c r="CQ73" s="185"/>
      <c r="CR73" s="185"/>
      <c r="CS73" s="185"/>
      <c r="CT73" s="185"/>
      <c r="CU73" s="185"/>
      <c r="CV73" s="185"/>
      <c r="CW73" s="185"/>
      <c r="CX73" s="185"/>
      <c r="CY73" s="185"/>
      <c r="CZ73" s="185"/>
      <c r="DA73" s="185"/>
      <c r="DB73" s="185"/>
      <c r="DC73" s="185"/>
      <c r="DD73" s="185"/>
      <c r="DE73" s="185"/>
      <c r="DF73" s="185"/>
      <c r="DG73" s="185"/>
      <c r="DH73" s="185"/>
      <c r="DI73" s="185"/>
      <c r="DJ73" s="185"/>
      <c r="DK73" s="185"/>
      <c r="DL73" s="185"/>
      <c r="DM73" s="185"/>
      <c r="DN73" s="185"/>
      <c r="DO73" s="185"/>
      <c r="DP73" s="185"/>
      <c r="DQ73" s="185"/>
      <c r="DR73" s="185"/>
      <c r="DS73" s="185"/>
      <c r="DT73" s="185"/>
      <c r="DU73" s="185"/>
      <c r="DV73" s="185"/>
      <c r="DW73" s="185"/>
      <c r="DX73" s="185"/>
      <c r="DY73" s="185"/>
      <c r="DZ73" s="185"/>
      <c r="EA73" s="185"/>
      <c r="EB73" s="185"/>
      <c r="EC73" s="185"/>
      <c r="ED73" s="185"/>
      <c r="EE73" s="185"/>
      <c r="EF73" s="185"/>
      <c r="EG73" s="185"/>
      <c r="EH73" s="185"/>
      <c r="EI73" s="185"/>
      <c r="EJ73" s="185"/>
      <c r="EK73" s="185"/>
      <c r="EL73" s="185"/>
      <c r="EM73" s="185"/>
      <c r="EN73" s="185"/>
      <c r="EO73" s="185"/>
      <c r="EP73" s="185"/>
      <c r="EQ73" s="185"/>
      <c r="ER73" s="185"/>
      <c r="ES73" s="185"/>
      <c r="ET73" s="185"/>
      <c r="EU73" s="185"/>
      <c r="EV73" s="185"/>
      <c r="EW73" s="185"/>
      <c r="EX73" s="185"/>
      <c r="EY73" s="185"/>
      <c r="EZ73" s="185"/>
      <c r="FA73" s="185"/>
      <c r="FB73" s="185"/>
      <c r="FC73" s="185"/>
      <c r="FD73" s="185"/>
      <c r="FE73" s="185"/>
      <c r="FF73" s="185"/>
      <c r="FG73" s="185"/>
      <c r="FH73" s="185"/>
      <c r="FI73" s="185"/>
      <c r="FJ73" s="185"/>
      <c r="FK73" s="185"/>
      <c r="FL73" s="185"/>
      <c r="FM73" s="185"/>
      <c r="FN73" s="185"/>
      <c r="FO73" s="185"/>
      <c r="FP73" s="185"/>
      <c r="FQ73" s="185"/>
      <c r="FR73" s="185"/>
      <c r="FS73" s="185"/>
      <c r="FT73" s="185"/>
      <c r="FU73" s="185"/>
      <c r="FV73" s="185"/>
      <c r="FW73" s="185"/>
      <c r="FX73" s="185"/>
      <c r="FY73" s="185"/>
      <c r="FZ73" s="185"/>
      <c r="GA73" s="185"/>
      <c r="GB73" s="185"/>
      <c r="GC73" s="185"/>
      <c r="GD73" s="185"/>
      <c r="GE73" s="185"/>
      <c r="GF73" s="185"/>
      <c r="GG73" s="185"/>
      <c r="GH73" s="185"/>
      <c r="GI73" s="185"/>
      <c r="GJ73" s="185"/>
      <c r="GK73" s="185"/>
      <c r="GL73" s="185"/>
      <c r="GM73" s="185"/>
      <c r="GN73" s="185"/>
      <c r="GO73" s="185"/>
      <c r="GP73" s="185"/>
      <c r="GQ73" s="185"/>
      <c r="GR73" s="185"/>
      <c r="GS73" s="185"/>
      <c r="GT73" s="185"/>
      <c r="GU73" s="185"/>
      <c r="GV73" s="185"/>
      <c r="GW73" s="185"/>
      <c r="GX73" s="185"/>
      <c r="GY73" s="185"/>
      <c r="GZ73" s="185"/>
      <c r="HA73" s="185"/>
      <c r="HB73" s="185"/>
      <c r="HC73" s="185"/>
      <c r="HD73" s="185"/>
      <c r="HE73" s="185"/>
      <c r="HF73" s="185"/>
      <c r="HG73" s="185"/>
      <c r="HH73" s="185"/>
      <c r="HI73" s="745"/>
    </row>
    <row r="74" spans="2:217" ht="27" customHeight="1">
      <c r="B74" s="101"/>
      <c r="C74" s="101"/>
      <c r="D74" s="101"/>
      <c r="E74" s="101"/>
      <c r="F74" s="101"/>
      <c r="G74" s="101"/>
      <c r="H74" s="101"/>
      <c r="I74" s="101"/>
      <c r="J74" s="101"/>
      <c r="K74" s="101"/>
      <c r="L74" s="101"/>
      <c r="M74" s="101"/>
      <c r="O74" s="633">
        <f>IF(TYPOLOGY="Bridge", 'Default Values'!$AK$12, 'Default Values'!$AL$12)</f>
        <v>350</v>
      </c>
      <c r="P74" s="101"/>
      <c r="Q74" s="101"/>
      <c r="R74" s="101"/>
      <c r="S74" s="118"/>
      <c r="T74" s="118"/>
      <c r="U74" s="118"/>
      <c r="V74" s="269"/>
      <c r="W74" s="516" t="s">
        <v>230</v>
      </c>
      <c r="Y74" s="185"/>
      <c r="Z74" s="118"/>
      <c r="AA74" s="185"/>
      <c r="AB74" s="185"/>
      <c r="AC74" s="185"/>
      <c r="AD74" s="185"/>
      <c r="AE74" s="185"/>
      <c r="AF74" s="185"/>
      <c r="AG74" s="185"/>
      <c r="AH74" s="185"/>
      <c r="AI74" s="185"/>
      <c r="AJ74" s="185"/>
      <c r="AK74" s="185"/>
      <c r="AL74" s="185"/>
      <c r="AM74" s="185"/>
      <c r="AN74" s="185"/>
      <c r="AO74" s="185"/>
      <c r="AP74" s="185"/>
      <c r="AQ74" s="185"/>
      <c r="AR74" s="185"/>
      <c r="AS74" s="185"/>
      <c r="AT74" s="185"/>
      <c r="AU74" s="185"/>
      <c r="AV74" s="185"/>
      <c r="AW74" s="185"/>
      <c r="AX74" s="185"/>
      <c r="AY74" s="185"/>
      <c r="AZ74" s="185"/>
      <c r="BA74" s="185"/>
      <c r="BB74" s="185"/>
      <c r="BC74" s="185"/>
      <c r="BD74" s="185"/>
      <c r="BE74" s="185"/>
      <c r="BF74" s="185"/>
      <c r="BG74" s="185"/>
      <c r="BH74" s="185"/>
      <c r="BI74" s="103"/>
      <c r="BJ74" s="103"/>
      <c r="BK74" s="103"/>
      <c r="BL74" s="185"/>
      <c r="BM74" s="185"/>
      <c r="BN74" s="185"/>
      <c r="BO74" s="185"/>
      <c r="BP74" s="185"/>
      <c r="BQ74" s="185"/>
      <c r="BR74" s="185"/>
      <c r="BS74" s="185"/>
      <c r="BT74" s="185"/>
      <c r="BU74" s="103"/>
      <c r="BV74" s="103"/>
      <c r="BW74" s="103"/>
      <c r="BX74" s="103"/>
      <c r="BY74" s="103"/>
      <c r="BZ74" s="103"/>
      <c r="CA74" s="225"/>
      <c r="CB74" s="103"/>
      <c r="CC74" s="103"/>
      <c r="CD74" s="103"/>
      <c r="CE74" s="103"/>
      <c r="CF74" s="103"/>
      <c r="CG74" s="103"/>
      <c r="CH74" s="185"/>
      <c r="CI74" s="185"/>
      <c r="CJ74" s="185"/>
      <c r="CK74" s="185"/>
      <c r="CL74" s="185"/>
      <c r="CM74" s="185"/>
      <c r="CN74" s="185"/>
      <c r="CO74" s="185"/>
      <c r="CP74" s="185"/>
      <c r="CQ74" s="185"/>
      <c r="CR74" s="185"/>
      <c r="CS74" s="185"/>
      <c r="CT74" s="185"/>
      <c r="CU74" s="185"/>
      <c r="CV74" s="185"/>
      <c r="CW74" s="185"/>
      <c r="CX74" s="185"/>
      <c r="CY74" s="185"/>
      <c r="CZ74" s="185"/>
      <c r="DA74" s="185"/>
      <c r="DB74" s="185"/>
      <c r="DC74" s="185"/>
      <c r="DD74" s="185"/>
      <c r="DE74" s="185"/>
      <c r="DF74" s="185"/>
      <c r="DG74" s="185"/>
      <c r="DH74" s="185"/>
      <c r="DI74" s="185"/>
      <c r="DJ74" s="185"/>
      <c r="DK74" s="185"/>
      <c r="DL74" s="185"/>
      <c r="DM74" s="185"/>
      <c r="DN74" s="185"/>
      <c r="DO74" s="185"/>
      <c r="DP74" s="185"/>
      <c r="DQ74" s="185"/>
      <c r="DR74" s="185"/>
      <c r="DS74" s="185"/>
      <c r="DT74" s="185"/>
      <c r="DU74" s="185"/>
      <c r="DV74" s="185"/>
      <c r="DW74" s="185"/>
      <c r="DX74" s="185"/>
      <c r="DY74" s="185"/>
      <c r="DZ74" s="185"/>
      <c r="EA74" s="185"/>
      <c r="EB74" s="185"/>
      <c r="EC74" s="185"/>
      <c r="ED74" s="185"/>
      <c r="EE74" s="185"/>
      <c r="EF74" s="185"/>
      <c r="EG74" s="185"/>
      <c r="EH74" s="185"/>
      <c r="EI74" s="185"/>
      <c r="EJ74" s="185"/>
      <c r="EK74" s="185"/>
      <c r="EL74" s="185"/>
      <c r="EM74" s="185"/>
      <c r="EN74" s="185"/>
      <c r="EO74" s="185"/>
      <c r="EP74" s="185"/>
      <c r="EQ74" s="185"/>
      <c r="ER74" s="185"/>
      <c r="ES74" s="185"/>
      <c r="ET74" s="185"/>
      <c r="EU74" s="185"/>
      <c r="EV74" s="185"/>
      <c r="EW74" s="185"/>
      <c r="EX74" s="185"/>
      <c r="EY74" s="185"/>
      <c r="EZ74" s="185"/>
      <c r="FA74" s="185"/>
      <c r="FB74" s="185"/>
      <c r="FC74" s="185"/>
      <c r="FD74" s="185"/>
      <c r="FE74" s="185"/>
      <c r="FF74" s="185"/>
      <c r="FG74" s="185"/>
      <c r="FH74" s="185"/>
      <c r="FI74" s="185"/>
      <c r="FJ74" s="185"/>
      <c r="FK74" s="185"/>
      <c r="FL74" s="185"/>
      <c r="FM74" s="185"/>
      <c r="FN74" s="185"/>
      <c r="FO74" s="185"/>
      <c r="FP74" s="185"/>
      <c r="FQ74" s="185"/>
      <c r="FR74" s="185"/>
      <c r="FS74" s="185"/>
      <c r="FT74" s="185"/>
      <c r="FU74" s="185"/>
      <c r="FV74" s="185"/>
      <c r="FW74" s="185"/>
      <c r="FX74" s="185"/>
      <c r="FY74" s="185"/>
      <c r="FZ74" s="185"/>
      <c r="GA74" s="185"/>
      <c r="GB74" s="185"/>
      <c r="GC74" s="185"/>
      <c r="GD74" s="185"/>
      <c r="GE74" s="185"/>
      <c r="GF74" s="185"/>
      <c r="GG74" s="185"/>
      <c r="GH74" s="185"/>
      <c r="GI74" s="185"/>
      <c r="GJ74" s="185"/>
      <c r="GK74" s="185"/>
      <c r="GL74" s="185"/>
      <c r="GM74" s="185"/>
      <c r="GN74" s="185"/>
      <c r="GO74" s="185"/>
      <c r="GP74" s="185"/>
      <c r="GQ74" s="185"/>
      <c r="GR74" s="185"/>
      <c r="GS74" s="185"/>
      <c r="GT74" s="185"/>
      <c r="GU74" s="185"/>
      <c r="GV74" s="185"/>
      <c r="GW74" s="185"/>
      <c r="GX74" s="185"/>
      <c r="GY74" s="185"/>
      <c r="GZ74" s="185"/>
      <c r="HA74" s="185"/>
      <c r="HB74" s="185"/>
      <c r="HC74" s="185"/>
      <c r="HD74" s="185"/>
      <c r="HE74" s="185"/>
      <c r="HF74" s="185"/>
      <c r="HG74" s="185"/>
      <c r="HH74" s="185"/>
      <c r="HI74" s="745"/>
    </row>
    <row r="75" spans="2:217" ht="9.6" customHeight="1">
      <c r="B75" s="101"/>
      <c r="C75" s="101"/>
      <c r="D75" s="101"/>
      <c r="E75" s="101"/>
      <c r="F75" s="101"/>
      <c r="G75" s="101"/>
      <c r="H75" s="101"/>
      <c r="I75" s="101"/>
      <c r="J75" s="101"/>
      <c r="K75" s="101"/>
      <c r="L75" s="101"/>
      <c r="M75" s="101"/>
      <c r="N75" s="537"/>
      <c r="O75" s="101"/>
      <c r="P75" s="101"/>
      <c r="Q75" s="101"/>
      <c r="R75" s="101"/>
      <c r="S75" s="118"/>
      <c r="T75" s="118"/>
      <c r="U75" s="118"/>
      <c r="V75" s="100"/>
      <c r="W75" s="271"/>
      <c r="Y75" s="185"/>
      <c r="Z75" s="118"/>
      <c r="AA75" s="185"/>
      <c r="AB75" s="185"/>
      <c r="AC75" s="185"/>
      <c r="AD75" s="185"/>
      <c r="AE75" s="185"/>
      <c r="AF75" s="185"/>
      <c r="AG75" s="185"/>
      <c r="AH75" s="185"/>
      <c r="AI75" s="185"/>
      <c r="AJ75" s="185"/>
      <c r="AK75" s="185"/>
      <c r="AL75" s="185"/>
      <c r="AM75" s="185"/>
      <c r="AN75" s="185"/>
      <c r="AO75" s="185"/>
      <c r="AP75" s="185"/>
      <c r="AQ75" s="185"/>
      <c r="AR75" s="185"/>
      <c r="AS75" s="185"/>
      <c r="AT75" s="185"/>
      <c r="AU75" s="185"/>
      <c r="AV75" s="185"/>
      <c r="AW75" s="185"/>
      <c r="AX75" s="185"/>
      <c r="AY75" s="185"/>
      <c r="AZ75" s="185"/>
      <c r="BA75" s="185"/>
      <c r="BB75" s="185"/>
      <c r="BC75" s="185"/>
      <c r="BD75" s="185"/>
      <c r="BE75" s="185"/>
      <c r="BF75" s="185"/>
      <c r="BG75" s="185"/>
      <c r="BH75" s="185"/>
      <c r="BI75" s="103"/>
      <c r="BJ75" s="103"/>
      <c r="BK75" s="103"/>
      <c r="BL75" s="185"/>
      <c r="BM75" s="185"/>
      <c r="BN75" s="185"/>
      <c r="BO75" s="185"/>
      <c r="BP75" s="185"/>
      <c r="BQ75" s="185"/>
      <c r="BR75" s="185"/>
      <c r="BS75" s="185"/>
      <c r="BT75" s="185"/>
      <c r="BU75" s="103"/>
      <c r="BV75" s="103"/>
      <c r="BW75" s="103"/>
      <c r="BX75" s="103"/>
      <c r="BY75" s="103"/>
      <c r="BZ75" s="103"/>
      <c r="CA75" s="225"/>
      <c r="CB75" s="103"/>
      <c r="CC75" s="103"/>
      <c r="CD75" s="103"/>
      <c r="CE75" s="103"/>
      <c r="CF75" s="103"/>
      <c r="CG75" s="103"/>
      <c r="CH75" s="185"/>
      <c r="CI75" s="185"/>
      <c r="CJ75" s="185"/>
      <c r="CK75" s="185"/>
      <c r="CL75" s="185"/>
      <c r="CM75" s="185"/>
      <c r="CN75" s="185"/>
      <c r="CO75" s="185"/>
      <c r="CP75" s="185"/>
      <c r="CQ75" s="185"/>
      <c r="CR75" s="185"/>
      <c r="CS75" s="185"/>
      <c r="CT75" s="185"/>
      <c r="CU75" s="185"/>
      <c r="CV75" s="185"/>
      <c r="CW75" s="185"/>
      <c r="CX75" s="185"/>
      <c r="CY75" s="185"/>
      <c r="CZ75" s="185"/>
      <c r="DA75" s="185"/>
      <c r="DB75" s="185"/>
      <c r="DC75" s="185"/>
      <c r="DD75" s="185"/>
      <c r="DE75" s="185"/>
      <c r="DF75" s="185"/>
      <c r="DG75" s="185"/>
      <c r="DH75" s="185"/>
      <c r="DI75" s="185"/>
      <c r="DJ75" s="185"/>
      <c r="DK75" s="185"/>
      <c r="DL75" s="185"/>
      <c r="DM75" s="185"/>
      <c r="DN75" s="185"/>
      <c r="DO75" s="185"/>
      <c r="DP75" s="185"/>
      <c r="DQ75" s="185"/>
      <c r="DR75" s="185"/>
      <c r="DS75" s="185"/>
      <c r="DT75" s="185"/>
      <c r="DU75" s="185"/>
      <c r="DV75" s="185"/>
      <c r="DW75" s="185"/>
      <c r="DX75" s="185"/>
      <c r="DY75" s="185"/>
      <c r="DZ75" s="185"/>
      <c r="EA75" s="185"/>
      <c r="EB75" s="185"/>
      <c r="EC75" s="185"/>
      <c r="ED75" s="185"/>
      <c r="EE75" s="185"/>
      <c r="EF75" s="185"/>
      <c r="EG75" s="185"/>
      <c r="EH75" s="185"/>
      <c r="EI75" s="185"/>
      <c r="EJ75" s="185"/>
      <c r="EK75" s="185"/>
      <c r="EL75" s="185"/>
      <c r="EM75" s="185"/>
      <c r="EN75" s="185"/>
      <c r="EO75" s="185"/>
      <c r="EP75" s="185"/>
      <c r="EQ75" s="185"/>
      <c r="ER75" s="185"/>
      <c r="ES75" s="185"/>
      <c r="ET75" s="185"/>
      <c r="EU75" s="185"/>
      <c r="EV75" s="185"/>
      <c r="EW75" s="185"/>
      <c r="EX75" s="185"/>
      <c r="EY75" s="185"/>
      <c r="EZ75" s="185"/>
      <c r="FA75" s="185"/>
      <c r="FB75" s="185"/>
      <c r="FC75" s="185"/>
      <c r="FD75" s="185"/>
      <c r="FE75" s="185"/>
      <c r="FF75" s="185"/>
      <c r="FG75" s="185"/>
      <c r="FH75" s="185"/>
      <c r="FI75" s="185"/>
      <c r="FJ75" s="185"/>
      <c r="FK75" s="185"/>
      <c r="FL75" s="185"/>
      <c r="FM75" s="185"/>
      <c r="FN75" s="185"/>
      <c r="FO75" s="185"/>
      <c r="FP75" s="185"/>
      <c r="FQ75" s="185"/>
      <c r="FR75" s="185"/>
      <c r="FS75" s="185"/>
      <c r="FT75" s="185"/>
      <c r="FU75" s="185"/>
      <c r="FV75" s="185"/>
      <c r="FW75" s="185"/>
      <c r="FX75" s="185"/>
      <c r="FY75" s="185"/>
      <c r="FZ75" s="185"/>
      <c r="GA75" s="185"/>
      <c r="GB75" s="185"/>
      <c r="GC75" s="185"/>
      <c r="GD75" s="185"/>
      <c r="GE75" s="185"/>
      <c r="GF75" s="185"/>
      <c r="GG75" s="185"/>
      <c r="GH75" s="185"/>
      <c r="GI75" s="185"/>
      <c r="GJ75" s="185"/>
      <c r="GK75" s="185"/>
      <c r="GL75" s="185"/>
      <c r="GM75" s="185"/>
      <c r="GN75" s="185"/>
      <c r="GO75" s="185"/>
      <c r="GP75" s="185"/>
      <c r="GQ75" s="185"/>
      <c r="GR75" s="185"/>
      <c r="GS75" s="185"/>
      <c r="GT75" s="185"/>
      <c r="GU75" s="185"/>
      <c r="GV75" s="185"/>
      <c r="GW75" s="185"/>
      <c r="GX75" s="185"/>
      <c r="GY75" s="185"/>
      <c r="GZ75" s="185"/>
      <c r="HA75" s="185"/>
      <c r="HB75" s="185"/>
      <c r="HC75" s="185"/>
      <c r="HD75" s="185"/>
      <c r="HE75" s="185"/>
      <c r="HF75" s="185"/>
      <c r="HG75" s="185"/>
      <c r="HH75" s="185"/>
      <c r="HI75" s="745"/>
    </row>
    <row r="76" spans="2:217" ht="24" customHeight="1">
      <c r="B76" s="101"/>
      <c r="C76" s="101"/>
      <c r="D76" s="101"/>
      <c r="E76" s="101"/>
      <c r="F76" s="101"/>
      <c r="G76" s="101"/>
      <c r="H76" s="101"/>
      <c r="I76" s="101"/>
      <c r="J76" s="101"/>
      <c r="K76" s="101"/>
      <c r="L76" s="101"/>
      <c r="M76" s="101"/>
      <c r="O76" s="633">
        <f>IF(TYPOLOGY="Bridge", 'Default Values'!$AK$13, 'Default Values'!$AL$13)</f>
        <v>400</v>
      </c>
      <c r="P76" s="101"/>
      <c r="Q76" s="101"/>
      <c r="R76" s="101"/>
      <c r="S76" s="118"/>
      <c r="T76" s="118"/>
      <c r="U76" s="118"/>
      <c r="V76" s="269"/>
      <c r="W76" s="516" t="s">
        <v>231</v>
      </c>
      <c r="X76" s="224"/>
      <c r="Y76" s="185"/>
      <c r="Z76" s="118"/>
      <c r="AA76" s="185"/>
      <c r="AB76" s="185"/>
      <c r="AC76" s="185"/>
      <c r="AD76" s="185"/>
      <c r="AE76" s="185"/>
      <c r="AF76" s="185"/>
      <c r="AG76" s="185"/>
      <c r="AH76" s="185"/>
      <c r="AI76" s="185"/>
      <c r="AJ76" s="185"/>
      <c r="AK76" s="185"/>
      <c r="AL76" s="185"/>
      <c r="AM76" s="185"/>
      <c r="AN76" s="185"/>
      <c r="AO76" s="185"/>
      <c r="AP76" s="185"/>
      <c r="AQ76" s="185"/>
      <c r="AR76" s="185"/>
      <c r="AS76" s="185"/>
      <c r="AT76" s="185"/>
      <c r="AU76" s="185"/>
      <c r="AV76" s="185"/>
      <c r="AW76" s="185"/>
      <c r="AX76" s="185"/>
      <c r="AY76" s="185"/>
      <c r="AZ76" s="185"/>
      <c r="BA76" s="185"/>
      <c r="BB76" s="185"/>
      <c r="BC76" s="185"/>
      <c r="BD76" s="185"/>
      <c r="BE76" s="185"/>
      <c r="BF76" s="185"/>
      <c r="BG76" s="185"/>
      <c r="BH76" s="185"/>
      <c r="BI76" s="103"/>
      <c r="BJ76" s="103"/>
      <c r="BK76" s="103"/>
      <c r="BL76" s="185"/>
      <c r="BM76" s="185"/>
      <c r="BN76" s="185"/>
      <c r="BO76" s="185"/>
      <c r="BP76" s="185"/>
      <c r="BQ76" s="185"/>
      <c r="BR76" s="185"/>
      <c r="BS76" s="185"/>
      <c r="BT76" s="185"/>
      <c r="BU76" s="103"/>
      <c r="BV76" s="103"/>
      <c r="BW76" s="103"/>
      <c r="BX76" s="103"/>
      <c r="BY76" s="103"/>
      <c r="BZ76" s="103"/>
      <c r="CA76" s="225"/>
      <c r="CB76" s="103"/>
      <c r="CC76" s="103"/>
      <c r="CD76" s="103"/>
      <c r="CE76" s="103"/>
      <c r="CF76" s="103"/>
      <c r="CG76" s="103"/>
      <c r="CH76" s="185"/>
      <c r="CI76" s="185"/>
      <c r="CJ76" s="185"/>
      <c r="CK76" s="185"/>
      <c r="CL76" s="185"/>
      <c r="CM76" s="185"/>
      <c r="CN76" s="185"/>
      <c r="CO76" s="185"/>
      <c r="CP76" s="185"/>
      <c r="CQ76" s="185"/>
      <c r="CR76" s="185"/>
      <c r="CS76" s="185"/>
      <c r="CT76" s="185"/>
      <c r="CU76" s="185"/>
      <c r="CV76" s="185"/>
      <c r="CW76" s="185"/>
      <c r="CX76" s="185"/>
      <c r="CY76" s="185"/>
      <c r="CZ76" s="185"/>
      <c r="DA76" s="185"/>
      <c r="DB76" s="185"/>
      <c r="DC76" s="185"/>
      <c r="DD76" s="185"/>
      <c r="DE76" s="185"/>
      <c r="DF76" s="185"/>
      <c r="DG76" s="185"/>
      <c r="DH76" s="185"/>
      <c r="DI76" s="185"/>
      <c r="DJ76" s="185"/>
      <c r="DK76" s="185"/>
      <c r="DL76" s="185"/>
      <c r="DM76" s="185"/>
      <c r="DN76" s="185"/>
      <c r="DO76" s="185"/>
      <c r="DP76" s="185"/>
      <c r="DQ76" s="185"/>
      <c r="DR76" s="185"/>
      <c r="DS76" s="185"/>
      <c r="DT76" s="185"/>
      <c r="DU76" s="185"/>
      <c r="DV76" s="185"/>
      <c r="DW76" s="185"/>
      <c r="DX76" s="185"/>
      <c r="DY76" s="185"/>
      <c r="DZ76" s="185"/>
      <c r="EA76" s="185"/>
      <c r="EB76" s="185"/>
      <c r="EC76" s="185"/>
      <c r="ED76" s="185"/>
      <c r="EE76" s="185"/>
      <c r="EF76" s="185"/>
      <c r="EG76" s="185"/>
      <c r="EH76" s="185"/>
      <c r="EI76" s="185"/>
      <c r="EJ76" s="185"/>
      <c r="EK76" s="185"/>
      <c r="EL76" s="185"/>
      <c r="EM76" s="185"/>
      <c r="EN76" s="185"/>
      <c r="EO76" s="185"/>
      <c r="EP76" s="185"/>
      <c r="EQ76" s="185"/>
      <c r="ER76" s="185"/>
      <c r="ES76" s="185"/>
      <c r="ET76" s="185"/>
      <c r="EU76" s="185"/>
      <c r="EV76" s="185"/>
      <c r="EW76" s="185"/>
      <c r="EX76" s="185"/>
      <c r="EY76" s="185"/>
      <c r="EZ76" s="185"/>
      <c r="FA76" s="185"/>
      <c r="FB76" s="185"/>
      <c r="FC76" s="185"/>
      <c r="FD76" s="185"/>
      <c r="FE76" s="185"/>
      <c r="FF76" s="185"/>
      <c r="FG76" s="185"/>
      <c r="FH76" s="185"/>
      <c r="FI76" s="185"/>
      <c r="FJ76" s="185"/>
      <c r="FK76" s="185"/>
      <c r="FL76" s="185"/>
      <c r="FM76" s="185"/>
      <c r="FN76" s="185"/>
      <c r="FO76" s="185"/>
      <c r="FP76" s="185"/>
      <c r="FQ76" s="185"/>
      <c r="FR76" s="185"/>
      <c r="FS76" s="185"/>
      <c r="FT76" s="185"/>
      <c r="FU76" s="185"/>
      <c r="FV76" s="185"/>
      <c r="FW76" s="185"/>
      <c r="FX76" s="185"/>
      <c r="FY76" s="185"/>
      <c r="FZ76" s="185"/>
      <c r="GA76" s="185"/>
      <c r="GB76" s="185"/>
      <c r="GC76" s="185"/>
      <c r="GD76" s="185"/>
      <c r="GE76" s="185"/>
      <c r="GF76" s="185"/>
      <c r="GG76" s="185"/>
      <c r="GH76" s="185"/>
      <c r="GI76" s="185"/>
      <c r="GJ76" s="185"/>
      <c r="GK76" s="185"/>
      <c r="GL76" s="185"/>
      <c r="GM76" s="185"/>
      <c r="GN76" s="185"/>
      <c r="GO76" s="185"/>
      <c r="GP76" s="185"/>
      <c r="GQ76" s="185"/>
      <c r="GR76" s="185"/>
      <c r="GS76" s="185"/>
      <c r="GT76" s="185"/>
      <c r="GU76" s="185"/>
      <c r="GV76" s="185"/>
      <c r="GW76" s="185"/>
      <c r="GX76" s="185"/>
      <c r="GY76" s="185"/>
      <c r="GZ76" s="185"/>
      <c r="HA76" s="185"/>
      <c r="HB76" s="185"/>
      <c r="HC76" s="185"/>
      <c r="HD76" s="185"/>
      <c r="HE76" s="185"/>
      <c r="HF76" s="185"/>
      <c r="HG76" s="185"/>
      <c r="HH76" s="185"/>
      <c r="HI76" s="745"/>
    </row>
    <row r="77" spans="2:217" ht="9.6" customHeight="1">
      <c r="B77" s="101"/>
      <c r="C77" s="101"/>
      <c r="D77" s="101"/>
      <c r="E77" s="101"/>
      <c r="F77" s="101"/>
      <c r="G77" s="101"/>
      <c r="H77" s="101"/>
      <c r="I77" s="101"/>
      <c r="J77" s="101"/>
      <c r="K77" s="101"/>
      <c r="L77" s="101"/>
      <c r="M77" s="102"/>
      <c r="N77" s="538"/>
      <c r="O77" s="102"/>
      <c r="P77" s="102"/>
      <c r="Q77" s="102"/>
      <c r="R77" s="102"/>
      <c r="S77" s="118"/>
      <c r="T77" s="118"/>
      <c r="U77" s="118"/>
      <c r="V77" s="100"/>
      <c r="W77" s="271"/>
      <c r="X77" s="224"/>
      <c r="Y77" s="185"/>
      <c r="Z77" s="118"/>
      <c r="AA77" s="185"/>
      <c r="AB77" s="185"/>
      <c r="AC77" s="185"/>
      <c r="AD77" s="185"/>
      <c r="AE77" s="185"/>
      <c r="AF77" s="185"/>
      <c r="AG77" s="185"/>
      <c r="AH77" s="185"/>
      <c r="AI77" s="185"/>
      <c r="AJ77" s="185"/>
      <c r="AK77" s="185"/>
      <c r="AL77" s="185"/>
      <c r="AM77" s="185"/>
      <c r="AN77" s="185"/>
      <c r="AO77" s="185"/>
      <c r="AP77" s="185"/>
      <c r="AQ77" s="185"/>
      <c r="AR77" s="185"/>
      <c r="AS77" s="185"/>
      <c r="AT77" s="185"/>
      <c r="AU77" s="185"/>
      <c r="AV77" s="185"/>
      <c r="AW77" s="185"/>
      <c r="AX77" s="185"/>
      <c r="AY77" s="185"/>
      <c r="AZ77" s="185"/>
      <c r="BA77" s="185"/>
      <c r="BB77" s="185"/>
      <c r="BC77" s="185"/>
      <c r="BD77" s="185"/>
      <c r="BE77" s="185"/>
      <c r="BF77" s="185"/>
      <c r="BG77" s="185"/>
      <c r="BH77" s="185"/>
      <c r="BI77" s="103"/>
      <c r="BJ77" s="103"/>
      <c r="BK77" s="103"/>
      <c r="BL77" s="185"/>
      <c r="BM77" s="185"/>
      <c r="BN77" s="185"/>
      <c r="BO77" s="185"/>
      <c r="BP77" s="185"/>
      <c r="BQ77" s="185"/>
      <c r="BR77" s="185"/>
      <c r="BS77" s="185"/>
      <c r="BT77" s="185"/>
      <c r="BU77" s="103"/>
      <c r="BV77" s="103"/>
      <c r="BW77" s="103"/>
      <c r="BX77" s="103"/>
      <c r="BY77" s="103"/>
      <c r="BZ77" s="103"/>
      <c r="CA77" s="225"/>
      <c r="CB77" s="103"/>
      <c r="CC77" s="103"/>
      <c r="CD77" s="103"/>
      <c r="CE77" s="103"/>
      <c r="CF77" s="103"/>
      <c r="CG77" s="103"/>
      <c r="CH77" s="185"/>
      <c r="CI77" s="185"/>
      <c r="CJ77" s="185"/>
      <c r="CK77" s="185"/>
      <c r="CL77" s="185"/>
      <c r="CM77" s="185"/>
      <c r="CN77" s="185"/>
      <c r="CO77" s="185"/>
      <c r="CP77" s="185"/>
      <c r="CQ77" s="185"/>
      <c r="CR77" s="185"/>
      <c r="CS77" s="185"/>
      <c r="CT77" s="185"/>
      <c r="CU77" s="185"/>
      <c r="CV77" s="185"/>
      <c r="CW77" s="185"/>
      <c r="CX77" s="185"/>
      <c r="CY77" s="185"/>
      <c r="CZ77" s="185"/>
      <c r="DA77" s="185"/>
      <c r="DB77" s="185"/>
      <c r="DC77" s="185"/>
      <c r="DD77" s="185"/>
      <c r="DE77" s="185"/>
      <c r="DF77" s="185"/>
      <c r="DG77" s="185"/>
      <c r="DH77" s="185"/>
      <c r="DI77" s="185"/>
      <c r="DJ77" s="185"/>
      <c r="DK77" s="185"/>
      <c r="DL77" s="185"/>
      <c r="DM77" s="185"/>
      <c r="DN77" s="185"/>
      <c r="DO77" s="185"/>
      <c r="DP77" s="185"/>
      <c r="DQ77" s="185"/>
      <c r="DR77" s="185"/>
      <c r="DS77" s="185"/>
      <c r="DT77" s="185"/>
      <c r="DU77" s="185"/>
      <c r="DV77" s="185"/>
      <c r="DW77" s="185"/>
      <c r="DX77" s="185"/>
      <c r="DY77" s="185"/>
      <c r="DZ77" s="185"/>
      <c r="EA77" s="185"/>
      <c r="EB77" s="185"/>
      <c r="EC77" s="185"/>
      <c r="ED77" s="185"/>
      <c r="EE77" s="185"/>
      <c r="EF77" s="185"/>
      <c r="EG77" s="185"/>
      <c r="EH77" s="185"/>
      <c r="EI77" s="185"/>
      <c r="EJ77" s="185"/>
      <c r="EK77" s="185"/>
      <c r="EL77" s="185"/>
      <c r="EM77" s="185"/>
      <c r="EN77" s="185"/>
      <c r="EO77" s="185"/>
      <c r="EP77" s="185"/>
      <c r="EQ77" s="185"/>
      <c r="ER77" s="185"/>
      <c r="ES77" s="185"/>
      <c r="ET77" s="185"/>
      <c r="EU77" s="185"/>
      <c r="EV77" s="185"/>
      <c r="EW77" s="185"/>
      <c r="EX77" s="185"/>
      <c r="EY77" s="185"/>
      <c r="EZ77" s="185"/>
      <c r="FA77" s="185"/>
      <c r="FB77" s="185"/>
      <c r="FC77" s="185"/>
      <c r="FD77" s="185"/>
      <c r="FE77" s="185"/>
      <c r="FF77" s="185"/>
      <c r="FG77" s="185"/>
      <c r="FH77" s="185"/>
      <c r="FI77" s="185"/>
      <c r="FJ77" s="185"/>
      <c r="FK77" s="185"/>
      <c r="FL77" s="185"/>
      <c r="FM77" s="185"/>
      <c r="FN77" s="185"/>
      <c r="FO77" s="185"/>
      <c r="FP77" s="185"/>
      <c r="FQ77" s="185"/>
      <c r="FR77" s="185"/>
      <c r="FS77" s="185"/>
      <c r="FT77" s="185"/>
      <c r="FU77" s="185"/>
      <c r="FV77" s="185"/>
      <c r="FW77" s="185"/>
      <c r="FX77" s="185"/>
      <c r="FY77" s="185"/>
      <c r="FZ77" s="185"/>
      <c r="GA77" s="185"/>
      <c r="GB77" s="185"/>
      <c r="GC77" s="185"/>
      <c r="GD77" s="185"/>
      <c r="GE77" s="185"/>
      <c r="GF77" s="185"/>
      <c r="GG77" s="185"/>
      <c r="GH77" s="185"/>
      <c r="GI77" s="185"/>
      <c r="GJ77" s="185"/>
      <c r="GK77" s="185"/>
      <c r="GL77" s="185"/>
      <c r="GM77" s="185"/>
      <c r="GN77" s="185"/>
      <c r="GO77" s="185"/>
      <c r="GP77" s="185"/>
      <c r="GQ77" s="185"/>
      <c r="GR77" s="185"/>
      <c r="GS77" s="185"/>
      <c r="GT77" s="185"/>
      <c r="GU77" s="185"/>
      <c r="GV77" s="185"/>
      <c r="GW77" s="185"/>
      <c r="GX77" s="185"/>
      <c r="GY77" s="185"/>
      <c r="GZ77" s="185"/>
      <c r="HA77" s="185"/>
      <c r="HB77" s="185"/>
      <c r="HC77" s="185"/>
      <c r="HD77" s="185"/>
      <c r="HE77" s="185"/>
      <c r="HF77" s="185"/>
      <c r="HG77" s="185"/>
      <c r="HH77" s="185"/>
      <c r="HI77" s="745"/>
    </row>
    <row r="78" spans="2:217" ht="26.1" customHeight="1">
      <c r="B78" s="101"/>
      <c r="C78" s="101"/>
      <c r="D78" s="101"/>
      <c r="E78" s="101"/>
      <c r="F78" s="101"/>
      <c r="G78" s="101"/>
      <c r="H78" s="101"/>
      <c r="I78" s="101"/>
      <c r="J78" s="101"/>
      <c r="K78" s="101"/>
      <c r="L78" s="101"/>
      <c r="M78" s="102"/>
      <c r="O78" s="633" t="str">
        <f>IF(TYPOLOGY="Bridge", 'Default Values'!$AK$14, 'Default Values'!$AL$14)</f>
        <v>&gt;400</v>
      </c>
      <c r="P78" s="102"/>
      <c r="Q78" s="102"/>
      <c r="R78" s="102"/>
      <c r="S78" s="118"/>
      <c r="T78" s="118"/>
      <c r="U78" s="118"/>
      <c r="V78" s="269"/>
      <c r="W78" s="516" t="s">
        <v>232</v>
      </c>
      <c r="X78" s="224"/>
      <c r="Y78" s="185"/>
      <c r="Z78" s="118"/>
      <c r="AA78" s="185"/>
      <c r="AB78" s="185"/>
      <c r="AC78" s="185"/>
      <c r="AD78" s="185"/>
      <c r="AE78" s="185"/>
      <c r="AF78" s="185"/>
      <c r="AG78" s="185"/>
      <c r="AH78" s="185"/>
      <c r="AI78" s="185"/>
      <c r="AJ78" s="185"/>
      <c r="AK78" s="185"/>
      <c r="AL78" s="185"/>
      <c r="AM78" s="185"/>
      <c r="AN78" s="185"/>
      <c r="AO78" s="185"/>
      <c r="AP78" s="185"/>
      <c r="AQ78" s="185"/>
      <c r="AR78" s="185"/>
      <c r="AS78" s="185"/>
      <c r="AT78" s="185"/>
      <c r="AU78" s="185"/>
      <c r="AV78" s="185"/>
      <c r="AW78" s="185"/>
      <c r="AX78" s="185"/>
      <c r="AY78" s="185"/>
      <c r="AZ78" s="185"/>
      <c r="BA78" s="185"/>
      <c r="BB78" s="185"/>
      <c r="BC78" s="185"/>
      <c r="BD78" s="185"/>
      <c r="BE78" s="185"/>
      <c r="BF78" s="185"/>
      <c r="BG78" s="185"/>
      <c r="BH78" s="185"/>
      <c r="BI78" s="103"/>
      <c r="BJ78" s="103"/>
      <c r="BK78" s="103"/>
      <c r="BL78" s="185"/>
      <c r="BM78" s="185"/>
      <c r="BN78" s="185"/>
      <c r="BO78" s="185"/>
      <c r="BP78" s="185"/>
      <c r="BQ78" s="185"/>
      <c r="BR78" s="185"/>
      <c r="BS78" s="185"/>
      <c r="BT78" s="185"/>
      <c r="BU78" s="103"/>
      <c r="BV78" s="103"/>
      <c r="BW78" s="103"/>
      <c r="BX78" s="103"/>
      <c r="BY78" s="103"/>
      <c r="BZ78" s="103"/>
      <c r="CA78" s="225"/>
      <c r="CB78" s="103"/>
      <c r="CC78" s="103"/>
      <c r="CD78" s="103"/>
      <c r="CE78" s="103"/>
      <c r="CF78" s="103"/>
      <c r="CG78" s="103"/>
      <c r="CH78" s="185"/>
      <c r="CI78" s="185"/>
      <c r="CJ78" s="185"/>
      <c r="CK78" s="185"/>
      <c r="CL78" s="185"/>
      <c r="CM78" s="185"/>
      <c r="CN78" s="185"/>
      <c r="CO78" s="185"/>
      <c r="CP78" s="185"/>
      <c r="CQ78" s="185"/>
      <c r="CR78" s="185"/>
      <c r="CS78" s="185"/>
      <c r="CT78" s="185"/>
      <c r="CU78" s="185"/>
      <c r="CV78" s="185"/>
      <c r="CW78" s="185"/>
      <c r="CX78" s="185"/>
      <c r="CY78" s="185"/>
      <c r="CZ78" s="185"/>
      <c r="DA78" s="185"/>
      <c r="DB78" s="185"/>
      <c r="DC78" s="185"/>
      <c r="DD78" s="185"/>
      <c r="DE78" s="185"/>
      <c r="DF78" s="185"/>
      <c r="DG78" s="185"/>
      <c r="DH78" s="185"/>
      <c r="DI78" s="185"/>
      <c r="DJ78" s="185"/>
      <c r="DK78" s="185"/>
      <c r="DL78" s="185"/>
      <c r="DM78" s="185"/>
      <c r="DN78" s="185"/>
      <c r="DO78" s="185"/>
      <c r="DP78" s="185"/>
      <c r="DQ78" s="185"/>
      <c r="DR78" s="185"/>
      <c r="DS78" s="185"/>
      <c r="DT78" s="185"/>
      <c r="DU78" s="185"/>
      <c r="DV78" s="185"/>
      <c r="DW78" s="185"/>
      <c r="DX78" s="185"/>
      <c r="DY78" s="185"/>
      <c r="DZ78" s="185"/>
      <c r="EA78" s="185"/>
      <c r="EB78" s="185"/>
      <c r="EC78" s="185"/>
      <c r="ED78" s="185"/>
      <c r="EE78" s="185"/>
      <c r="EF78" s="185"/>
      <c r="EG78" s="185"/>
      <c r="EH78" s="185"/>
      <c r="EI78" s="185"/>
      <c r="EJ78" s="185"/>
      <c r="EK78" s="185"/>
      <c r="EL78" s="185"/>
      <c r="EM78" s="185"/>
      <c r="EN78" s="185"/>
      <c r="EO78" s="185"/>
      <c r="EP78" s="185"/>
      <c r="EQ78" s="185"/>
      <c r="ER78" s="185"/>
      <c r="ES78" s="185"/>
      <c r="ET78" s="185"/>
      <c r="EU78" s="185"/>
      <c r="EV78" s="185"/>
      <c r="EW78" s="185"/>
      <c r="EX78" s="185"/>
      <c r="EY78" s="185"/>
      <c r="EZ78" s="185"/>
      <c r="FA78" s="185"/>
      <c r="FB78" s="185"/>
      <c r="FC78" s="185"/>
      <c r="FD78" s="185"/>
      <c r="FE78" s="185"/>
      <c r="FF78" s="185"/>
      <c r="FG78" s="185"/>
      <c r="FH78" s="185"/>
      <c r="FI78" s="185"/>
      <c r="FJ78" s="185"/>
      <c r="FK78" s="185"/>
      <c r="FL78" s="185"/>
      <c r="FM78" s="185"/>
      <c r="FN78" s="185"/>
      <c r="FO78" s="185"/>
      <c r="FP78" s="185"/>
      <c r="FQ78" s="185"/>
      <c r="FR78" s="185"/>
      <c r="FS78" s="185"/>
      <c r="FT78" s="185"/>
      <c r="FU78" s="185"/>
      <c r="FV78" s="185"/>
      <c r="FW78" s="185"/>
      <c r="FX78" s="185"/>
      <c r="FY78" s="185"/>
      <c r="FZ78" s="185"/>
      <c r="GA78" s="185"/>
      <c r="GB78" s="185"/>
      <c r="GC78" s="185"/>
      <c r="GD78" s="185"/>
      <c r="GE78" s="185"/>
      <c r="GF78" s="185"/>
      <c r="GG78" s="185"/>
      <c r="GH78" s="185"/>
      <c r="GI78" s="185"/>
      <c r="GJ78" s="185"/>
      <c r="GK78" s="185"/>
      <c r="GL78" s="185"/>
      <c r="GM78" s="185"/>
      <c r="GN78" s="185"/>
      <c r="GO78" s="185"/>
      <c r="GP78" s="185"/>
      <c r="GQ78" s="185"/>
      <c r="GR78" s="185"/>
      <c r="GS78" s="185"/>
      <c r="GT78" s="185"/>
      <c r="GU78" s="185"/>
      <c r="GV78" s="185"/>
      <c r="GW78" s="185"/>
      <c r="GX78" s="185"/>
      <c r="GY78" s="185"/>
      <c r="GZ78" s="185"/>
      <c r="HA78" s="185"/>
      <c r="HB78" s="185"/>
      <c r="HC78" s="185"/>
      <c r="HD78" s="185"/>
      <c r="HE78" s="185"/>
      <c r="HF78" s="185"/>
      <c r="HG78" s="185"/>
      <c r="HH78" s="185"/>
      <c r="HI78" s="745"/>
    </row>
    <row r="79" spans="2:217" ht="18" customHeight="1">
      <c r="B79" s="924" t="s">
        <v>1040</v>
      </c>
      <c r="C79" s="924"/>
      <c r="D79" s="924"/>
      <c r="E79" s="738"/>
      <c r="F79" s="101"/>
      <c r="G79" s="101"/>
      <c r="H79" s="101"/>
      <c r="I79" s="101"/>
      <c r="J79" s="101"/>
      <c r="K79" s="101"/>
      <c r="L79" s="101"/>
      <c r="M79" s="102"/>
      <c r="N79" s="102"/>
      <c r="O79" s="102"/>
      <c r="P79" s="102"/>
      <c r="Q79" s="102"/>
      <c r="R79" s="102"/>
      <c r="S79" s="118"/>
      <c r="T79" s="102"/>
      <c r="U79" s="118"/>
      <c r="X79" s="224"/>
      <c r="Y79" s="185"/>
      <c r="Z79" s="118"/>
      <c r="AA79" s="185"/>
      <c r="AB79" s="185"/>
      <c r="AC79" s="185"/>
      <c r="AD79" s="185"/>
      <c r="AE79" s="185"/>
      <c r="AF79" s="185"/>
      <c r="AG79" s="185"/>
      <c r="AH79" s="185"/>
      <c r="AI79" s="185"/>
      <c r="AJ79" s="185"/>
      <c r="AK79" s="185"/>
      <c r="AL79" s="185"/>
      <c r="AM79" s="185"/>
      <c r="AN79" s="185"/>
      <c r="AO79" s="185"/>
      <c r="AP79" s="185"/>
      <c r="AQ79" s="185"/>
      <c r="AR79" s="185"/>
      <c r="AS79" s="185"/>
      <c r="AT79" s="185"/>
      <c r="AU79" s="185"/>
      <c r="AV79" s="185"/>
      <c r="AW79" s="185"/>
      <c r="AX79" s="185"/>
      <c r="AY79" s="185"/>
      <c r="AZ79" s="185"/>
      <c r="BA79" s="185"/>
      <c r="BB79" s="185"/>
      <c r="BC79" s="185"/>
      <c r="BD79" s="185"/>
      <c r="BE79" s="185"/>
      <c r="BF79" s="185"/>
      <c r="BG79" s="185"/>
      <c r="BH79" s="185"/>
      <c r="BI79" s="103"/>
      <c r="BJ79" s="103"/>
      <c r="BK79" s="103"/>
      <c r="BL79" s="185"/>
      <c r="BM79" s="185"/>
      <c r="BN79" s="185"/>
      <c r="BO79" s="185"/>
      <c r="BP79" s="185"/>
      <c r="BQ79" s="185"/>
      <c r="BR79" s="185"/>
      <c r="BS79" s="185"/>
      <c r="BT79" s="185"/>
      <c r="BU79" s="103"/>
      <c r="BV79" s="103"/>
      <c r="BW79" s="103"/>
      <c r="BX79" s="103"/>
      <c r="BY79" s="103"/>
      <c r="BZ79" s="103"/>
      <c r="CA79" s="225"/>
      <c r="CB79" s="103"/>
      <c r="CC79" s="103"/>
      <c r="CD79" s="103"/>
      <c r="CE79" s="103"/>
      <c r="CF79" s="103"/>
      <c r="CG79" s="103"/>
      <c r="CH79" s="185"/>
      <c r="CI79" s="185"/>
      <c r="CJ79" s="185"/>
      <c r="CK79" s="185"/>
      <c r="CL79" s="185"/>
      <c r="CM79" s="185"/>
      <c r="CN79" s="185"/>
      <c r="CO79" s="185"/>
      <c r="CP79" s="185"/>
      <c r="CQ79" s="185"/>
      <c r="CR79" s="185"/>
      <c r="CS79" s="185"/>
      <c r="CT79" s="185"/>
      <c r="CU79" s="185"/>
      <c r="CV79" s="185"/>
      <c r="CW79" s="185"/>
      <c r="CX79" s="185"/>
      <c r="CY79" s="185"/>
      <c r="CZ79" s="185"/>
      <c r="DA79" s="185"/>
      <c r="DB79" s="185"/>
      <c r="DC79" s="185"/>
      <c r="DD79" s="185"/>
      <c r="DE79" s="185"/>
      <c r="DF79" s="185"/>
      <c r="DG79" s="185"/>
      <c r="DH79" s="185"/>
      <c r="DI79" s="185"/>
      <c r="DJ79" s="185"/>
      <c r="DK79" s="185"/>
      <c r="DL79" s="185"/>
      <c r="DM79" s="185"/>
      <c r="DN79" s="185"/>
      <c r="DO79" s="185"/>
      <c r="DP79" s="185"/>
      <c r="DQ79" s="185"/>
      <c r="DR79" s="185"/>
      <c r="DS79" s="185"/>
      <c r="DT79" s="185"/>
      <c r="DU79" s="185"/>
      <c r="DV79" s="185"/>
      <c r="DW79" s="185"/>
      <c r="DX79" s="185"/>
      <c r="DY79" s="185"/>
      <c r="DZ79" s="185"/>
      <c r="EA79" s="185"/>
      <c r="EB79" s="185"/>
      <c r="EC79" s="185"/>
      <c r="ED79" s="185"/>
      <c r="EE79" s="185"/>
      <c r="EF79" s="185"/>
      <c r="EG79" s="185"/>
      <c r="EH79" s="185"/>
      <c r="EI79" s="185"/>
      <c r="EJ79" s="185"/>
      <c r="EK79" s="185"/>
      <c r="EL79" s="185"/>
      <c r="EM79" s="185"/>
      <c r="EN79" s="185"/>
      <c r="EO79" s="185"/>
      <c r="EP79" s="185"/>
      <c r="EQ79" s="185"/>
      <c r="ER79" s="185"/>
      <c r="ES79" s="185"/>
      <c r="ET79" s="185"/>
      <c r="EU79" s="185"/>
      <c r="EV79" s="185"/>
      <c r="EW79" s="185"/>
      <c r="EX79" s="185"/>
      <c r="EY79" s="185"/>
      <c r="EZ79" s="185"/>
      <c r="FA79" s="185"/>
      <c r="FB79" s="185"/>
      <c r="FC79" s="185"/>
      <c r="FD79" s="185"/>
      <c r="FE79" s="185"/>
      <c r="FF79" s="185"/>
      <c r="FG79" s="185"/>
      <c r="FH79" s="185"/>
      <c r="FI79" s="185"/>
      <c r="FJ79" s="185"/>
      <c r="FK79" s="185"/>
      <c r="FL79" s="185"/>
      <c r="FM79" s="185"/>
      <c r="FN79" s="185"/>
      <c r="FO79" s="185"/>
      <c r="FP79" s="185"/>
      <c r="FQ79" s="185"/>
      <c r="FR79" s="185"/>
      <c r="FS79" s="185"/>
      <c r="FT79" s="185"/>
      <c r="FU79" s="185"/>
      <c r="FV79" s="185"/>
      <c r="FW79" s="185"/>
      <c r="FX79" s="185"/>
      <c r="FY79" s="185"/>
      <c r="FZ79" s="185"/>
      <c r="GA79" s="185"/>
      <c r="GB79" s="185"/>
      <c r="GC79" s="185"/>
      <c r="GD79" s="185"/>
      <c r="GE79" s="185"/>
      <c r="GF79" s="185"/>
      <c r="GG79" s="185"/>
      <c r="GH79" s="185"/>
      <c r="GI79" s="185"/>
      <c r="GJ79" s="185"/>
      <c r="GK79" s="185"/>
      <c r="GL79" s="185"/>
      <c r="GM79" s="185"/>
      <c r="GN79" s="185"/>
      <c r="GO79" s="185"/>
      <c r="GP79" s="185"/>
      <c r="GQ79" s="185"/>
      <c r="GR79" s="185"/>
      <c r="GS79" s="185"/>
      <c r="GT79" s="185"/>
      <c r="GU79" s="185"/>
      <c r="GV79" s="185"/>
      <c r="GW79" s="185"/>
      <c r="GX79" s="185"/>
      <c r="GY79" s="185"/>
      <c r="GZ79" s="185"/>
      <c r="HA79" s="185"/>
      <c r="HB79" s="185"/>
      <c r="HC79" s="185"/>
      <c r="HD79" s="185"/>
      <c r="HE79" s="185"/>
      <c r="HF79" s="185"/>
      <c r="HG79" s="185"/>
      <c r="HH79" s="185"/>
      <c r="HI79" s="745"/>
    </row>
    <row r="80" spans="2:217" ht="18" customHeight="1">
      <c r="B80" s="101"/>
      <c r="C80" s="101"/>
      <c r="D80" s="101"/>
      <c r="E80" s="101"/>
      <c r="F80" s="101"/>
      <c r="G80" s="101"/>
      <c r="H80" s="101"/>
      <c r="I80" s="101"/>
      <c r="J80" s="101"/>
      <c r="K80" s="101"/>
      <c r="L80" s="101"/>
      <c r="M80" s="102"/>
      <c r="N80" s="102"/>
      <c r="O80" s="102"/>
      <c r="P80" s="102"/>
      <c r="Q80" s="102"/>
      <c r="R80" s="102"/>
      <c r="S80" s="102"/>
      <c r="V80" s="272" t="s">
        <v>402</v>
      </c>
      <c r="W80" s="730" t="e">
        <f>$F$48</f>
        <v>#DIV/0!</v>
      </c>
      <c r="X80" s="224"/>
      <c r="Y80" s="185"/>
      <c r="Z80" s="118"/>
      <c r="AA80" s="185"/>
      <c r="AB80" s="185"/>
      <c r="AC80" s="185"/>
      <c r="AD80" s="185"/>
      <c r="AE80" s="185"/>
      <c r="AF80" s="185"/>
      <c r="AG80" s="185"/>
      <c r="AH80" s="185"/>
      <c r="AI80" s="185"/>
      <c r="AJ80" s="185"/>
      <c r="AK80" s="185"/>
      <c r="AL80" s="185"/>
      <c r="AM80" s="185"/>
      <c r="AN80" s="185"/>
      <c r="AO80" s="185"/>
      <c r="AP80" s="185"/>
      <c r="AQ80" s="185"/>
      <c r="AR80" s="185"/>
      <c r="AS80" s="185"/>
      <c r="AT80" s="185"/>
      <c r="AU80" s="185"/>
      <c r="AV80" s="185"/>
      <c r="AW80" s="185"/>
      <c r="AX80" s="185"/>
      <c r="AY80" s="185"/>
      <c r="AZ80" s="185"/>
      <c r="BA80" s="185"/>
      <c r="BB80" s="185"/>
      <c r="BC80" s="185"/>
      <c r="BD80" s="185"/>
      <c r="BE80" s="185"/>
      <c r="BF80" s="185"/>
      <c r="BG80" s="185"/>
      <c r="BH80" s="185"/>
      <c r="BI80" s="103"/>
      <c r="BJ80" s="103"/>
      <c r="BK80" s="103"/>
      <c r="BL80" s="185"/>
      <c r="BM80" s="185"/>
      <c r="BN80" s="185"/>
      <c r="BO80" s="185"/>
      <c r="BP80" s="185"/>
      <c r="BQ80" s="185"/>
      <c r="BR80" s="185"/>
      <c r="BS80" s="185"/>
      <c r="BT80" s="185"/>
      <c r="BU80" s="103"/>
      <c r="BV80" s="103"/>
      <c r="BW80" s="103"/>
      <c r="BX80" s="103"/>
      <c r="BY80" s="103"/>
      <c r="BZ80" s="103"/>
      <c r="CA80" s="225"/>
      <c r="CB80" s="103"/>
      <c r="CC80" s="103"/>
      <c r="CD80" s="103"/>
      <c r="CE80" s="103"/>
      <c r="CF80" s="103"/>
      <c r="CG80" s="103"/>
      <c r="CH80" s="185"/>
      <c r="CI80" s="185"/>
      <c r="CJ80" s="185"/>
      <c r="CK80" s="185"/>
      <c r="CL80" s="185"/>
      <c r="CM80" s="185"/>
      <c r="CN80" s="185"/>
      <c r="CO80" s="185"/>
      <c r="CP80" s="185"/>
      <c r="CQ80" s="185"/>
      <c r="CR80" s="185"/>
      <c r="CS80" s="185"/>
      <c r="CT80" s="185"/>
      <c r="CU80" s="185"/>
      <c r="CV80" s="185"/>
      <c r="CW80" s="185"/>
      <c r="CX80" s="185"/>
      <c r="CY80" s="185"/>
      <c r="CZ80" s="185"/>
      <c r="DA80" s="185"/>
      <c r="DB80" s="185"/>
      <c r="DC80" s="185"/>
      <c r="DD80" s="185"/>
      <c r="DE80" s="185"/>
      <c r="DF80" s="185"/>
      <c r="DG80" s="185"/>
      <c r="DH80" s="185"/>
      <c r="DI80" s="185"/>
      <c r="DJ80" s="185"/>
      <c r="DK80" s="185"/>
      <c r="DL80" s="185"/>
      <c r="DM80" s="185"/>
      <c r="DN80" s="185"/>
      <c r="DO80" s="185"/>
      <c r="DP80" s="185"/>
      <c r="DQ80" s="185"/>
      <c r="DR80" s="185"/>
      <c r="DS80" s="185"/>
      <c r="DT80" s="185"/>
      <c r="DU80" s="185"/>
      <c r="DV80" s="185"/>
      <c r="DW80" s="185"/>
      <c r="DX80" s="185"/>
      <c r="DY80" s="185"/>
      <c r="DZ80" s="185"/>
      <c r="EA80" s="185"/>
      <c r="EB80" s="185"/>
      <c r="EC80" s="185"/>
      <c r="ED80" s="185"/>
      <c r="EE80" s="185"/>
      <c r="EF80" s="185"/>
      <c r="EG80" s="185"/>
      <c r="EH80" s="185"/>
      <c r="EI80" s="185"/>
      <c r="EJ80" s="185"/>
      <c r="EK80" s="185"/>
      <c r="EL80" s="185"/>
      <c r="EM80" s="185"/>
      <c r="EN80" s="185"/>
      <c r="EO80" s="185"/>
      <c r="EP80" s="185"/>
      <c r="EQ80" s="185"/>
      <c r="ER80" s="185"/>
      <c r="ES80" s="185"/>
      <c r="ET80" s="185"/>
      <c r="EU80" s="185"/>
      <c r="EV80" s="185"/>
      <c r="EW80" s="185"/>
      <c r="EX80" s="185"/>
      <c r="EY80" s="185"/>
      <c r="EZ80" s="185"/>
      <c r="FA80" s="185"/>
      <c r="FB80" s="185"/>
      <c r="FC80" s="185"/>
      <c r="FD80" s="185"/>
      <c r="FE80" s="185"/>
      <c r="FF80" s="185"/>
      <c r="FG80" s="185"/>
      <c r="FH80" s="185"/>
      <c r="FI80" s="185"/>
      <c r="FJ80" s="185"/>
      <c r="FK80" s="185"/>
      <c r="FL80" s="185"/>
      <c r="FM80" s="185"/>
      <c r="FN80" s="185"/>
      <c r="FO80" s="185"/>
      <c r="FP80" s="185"/>
      <c r="FQ80" s="185"/>
      <c r="FR80" s="185"/>
      <c r="FS80" s="185"/>
      <c r="FT80" s="185"/>
      <c r="FU80" s="185"/>
      <c r="FV80" s="185"/>
      <c r="FW80" s="185"/>
      <c r="FX80" s="185"/>
      <c r="FY80" s="185"/>
      <c r="FZ80" s="185"/>
      <c r="GA80" s="185"/>
      <c r="GB80" s="185"/>
      <c r="GC80" s="185"/>
      <c r="GD80" s="185"/>
      <c r="GE80" s="185"/>
      <c r="GF80" s="185"/>
      <c r="GG80" s="185"/>
      <c r="GH80" s="185"/>
      <c r="GI80" s="185"/>
      <c r="GJ80" s="185"/>
      <c r="GK80" s="185"/>
      <c r="GL80" s="185"/>
      <c r="GM80" s="185"/>
      <c r="GN80" s="185"/>
      <c r="GO80" s="185"/>
      <c r="GP80" s="185"/>
      <c r="GQ80" s="185"/>
      <c r="GR80" s="185"/>
      <c r="GS80" s="185"/>
      <c r="GT80" s="185"/>
      <c r="GU80" s="185"/>
      <c r="GV80" s="185"/>
      <c r="GW80" s="185"/>
      <c r="GX80" s="185"/>
      <c r="GY80" s="185"/>
      <c r="GZ80" s="185"/>
      <c r="HA80" s="185"/>
      <c r="HB80" s="185"/>
      <c r="HC80" s="185"/>
      <c r="HD80" s="185"/>
      <c r="HE80" s="185"/>
      <c r="HF80" s="185"/>
      <c r="HG80" s="185"/>
      <c r="HH80" s="185"/>
      <c r="HI80" s="745"/>
    </row>
    <row r="81" spans="1:217" ht="18" customHeight="1">
      <c r="B81" s="101"/>
      <c r="C81" s="101"/>
      <c r="D81" s="101"/>
      <c r="E81" s="101"/>
      <c r="F81" s="101"/>
      <c r="G81" s="101"/>
      <c r="H81" s="101"/>
      <c r="I81" s="101"/>
      <c r="J81" s="101"/>
      <c r="K81" s="101"/>
      <c r="L81" s="101"/>
      <c r="M81" s="102"/>
      <c r="O81" s="102"/>
      <c r="P81" s="102"/>
      <c r="Q81" s="102"/>
      <c r="R81" s="102"/>
      <c r="S81" s="102"/>
      <c r="T81" s="102"/>
      <c r="U81" s="102"/>
      <c r="V81" s="102"/>
      <c r="W81" s="102"/>
      <c r="X81" s="224"/>
      <c r="Y81" s="185"/>
      <c r="Z81" s="118"/>
      <c r="AA81" s="185"/>
      <c r="AB81" s="185"/>
      <c r="AC81" s="185"/>
      <c r="AD81" s="185"/>
      <c r="AE81" s="185"/>
      <c r="AF81" s="185"/>
      <c r="AG81" s="185"/>
      <c r="AH81" s="185"/>
      <c r="AI81" s="185"/>
      <c r="AJ81" s="185"/>
      <c r="AK81" s="185"/>
      <c r="AL81" s="185"/>
      <c r="AM81" s="185"/>
      <c r="AN81" s="185"/>
      <c r="AO81" s="185"/>
      <c r="AP81" s="185"/>
      <c r="AQ81" s="185"/>
      <c r="AR81" s="185"/>
      <c r="AS81" s="185"/>
      <c r="AT81" s="185"/>
      <c r="AU81" s="185"/>
      <c r="AV81" s="185"/>
      <c r="AW81" s="185"/>
      <c r="AX81" s="185"/>
      <c r="AY81" s="185"/>
      <c r="AZ81" s="185"/>
      <c r="BA81" s="185"/>
      <c r="BB81" s="185"/>
      <c r="BC81" s="185"/>
      <c r="BD81" s="185"/>
      <c r="BE81" s="185"/>
      <c r="BF81" s="185"/>
      <c r="BG81" s="185"/>
      <c r="BH81" s="185"/>
      <c r="BI81" s="185"/>
      <c r="BJ81" s="185"/>
      <c r="BK81" s="185"/>
      <c r="BL81" s="185"/>
      <c r="BM81" s="185"/>
      <c r="BN81" s="185"/>
      <c r="BO81" s="185"/>
      <c r="BP81" s="185"/>
      <c r="BQ81" s="185"/>
      <c r="BR81" s="185"/>
      <c r="BS81" s="185"/>
      <c r="BT81" s="185"/>
      <c r="BU81" s="103"/>
      <c r="BV81" s="103"/>
      <c r="BW81" s="103"/>
      <c r="BX81" s="103"/>
      <c r="BY81" s="103"/>
      <c r="BZ81" s="103"/>
      <c r="CA81" s="225"/>
      <c r="CB81" s="103"/>
      <c r="CC81" s="103"/>
      <c r="CD81" s="103"/>
      <c r="CE81" s="103"/>
      <c r="CF81" s="103"/>
      <c r="CG81" s="103"/>
      <c r="CH81" s="185"/>
      <c r="CI81" s="185"/>
      <c r="CJ81" s="185"/>
      <c r="CK81" s="185"/>
      <c r="CL81" s="185"/>
      <c r="CM81" s="185"/>
      <c r="CN81" s="185"/>
      <c r="CO81" s="185"/>
      <c r="CP81" s="185"/>
      <c r="CQ81" s="185"/>
      <c r="CR81" s="185"/>
      <c r="CS81" s="185"/>
      <c r="CT81" s="185"/>
      <c r="CU81" s="185"/>
      <c r="CV81" s="185"/>
      <c r="CW81" s="185"/>
      <c r="CX81" s="185"/>
      <c r="CY81" s="185"/>
      <c r="CZ81" s="185"/>
      <c r="DA81" s="185"/>
      <c r="DB81" s="185"/>
      <c r="DC81" s="185"/>
      <c r="DD81" s="185"/>
      <c r="DE81" s="185"/>
      <c r="DF81" s="185"/>
      <c r="DG81" s="185"/>
      <c r="DH81" s="185"/>
      <c r="DI81" s="185"/>
      <c r="DJ81" s="185"/>
      <c r="DK81" s="185"/>
      <c r="DL81" s="185"/>
      <c r="DM81" s="185"/>
      <c r="DN81" s="185"/>
      <c r="DO81" s="185"/>
      <c r="DP81" s="185"/>
      <c r="DQ81" s="185"/>
      <c r="DR81" s="185"/>
      <c r="DS81" s="185"/>
      <c r="DT81" s="185"/>
      <c r="DU81" s="185"/>
      <c r="DV81" s="185"/>
      <c r="DW81" s="185"/>
      <c r="DX81" s="185"/>
      <c r="DY81" s="185"/>
      <c r="DZ81" s="185"/>
      <c r="EA81" s="185"/>
      <c r="EB81" s="185"/>
      <c r="EC81" s="185"/>
      <c r="ED81" s="185"/>
      <c r="EE81" s="185"/>
      <c r="EF81" s="185"/>
      <c r="EG81" s="185"/>
      <c r="EH81" s="185"/>
      <c r="EI81" s="185"/>
      <c r="EJ81" s="185"/>
      <c r="EK81" s="185"/>
      <c r="EL81" s="185"/>
      <c r="EM81" s="185"/>
      <c r="EN81" s="185"/>
      <c r="EO81" s="185"/>
      <c r="EP81" s="185"/>
      <c r="EQ81" s="185"/>
      <c r="ER81" s="185"/>
      <c r="ES81" s="185"/>
      <c r="ET81" s="185"/>
      <c r="EU81" s="185"/>
      <c r="EV81" s="185"/>
      <c r="EW81" s="185"/>
      <c r="EX81" s="185"/>
      <c r="EY81" s="185"/>
      <c r="EZ81" s="185"/>
      <c r="FA81" s="185"/>
      <c r="FB81" s="185"/>
      <c r="FC81" s="185"/>
      <c r="FD81" s="185"/>
      <c r="FE81" s="185"/>
      <c r="FF81" s="185"/>
      <c r="FG81" s="185"/>
      <c r="FH81" s="185"/>
      <c r="FI81" s="185"/>
      <c r="FJ81" s="185"/>
      <c r="FK81" s="185"/>
      <c r="FL81" s="185"/>
      <c r="FM81" s="185"/>
      <c r="FN81" s="185"/>
      <c r="FO81" s="185"/>
      <c r="FP81" s="185"/>
      <c r="FQ81" s="185"/>
      <c r="FR81" s="185"/>
      <c r="FS81" s="185"/>
      <c r="FT81" s="185"/>
      <c r="FU81" s="185"/>
      <c r="FV81" s="185"/>
      <c r="FW81" s="185"/>
      <c r="FX81" s="185"/>
      <c r="FY81" s="185"/>
      <c r="FZ81" s="185"/>
      <c r="GA81" s="185"/>
      <c r="GB81" s="185"/>
      <c r="GC81" s="185"/>
      <c r="GD81" s="185"/>
      <c r="GE81" s="185"/>
      <c r="GF81" s="185"/>
      <c r="GG81" s="185"/>
      <c r="GH81" s="185"/>
      <c r="GI81" s="185"/>
      <c r="GJ81" s="185"/>
      <c r="GK81" s="185"/>
      <c r="GL81" s="185"/>
      <c r="GM81" s="185"/>
      <c r="GN81" s="185"/>
      <c r="GO81" s="185"/>
      <c r="GP81" s="185"/>
      <c r="GQ81" s="185"/>
      <c r="GR81" s="185"/>
      <c r="GS81" s="185"/>
      <c r="GT81" s="185"/>
      <c r="GU81" s="185"/>
      <c r="GV81" s="185"/>
      <c r="GW81" s="185"/>
      <c r="GX81" s="185"/>
      <c r="GY81" s="185"/>
      <c r="GZ81" s="185"/>
      <c r="HA81" s="185"/>
      <c r="HB81" s="185"/>
      <c r="HC81" s="185"/>
      <c r="HD81" s="185"/>
      <c r="HE81" s="185"/>
      <c r="HF81" s="185"/>
      <c r="HG81" s="185"/>
      <c r="HH81" s="185"/>
      <c r="HI81" s="745"/>
    </row>
    <row r="82" spans="1:217" ht="18" customHeight="1">
      <c r="B82" s="101"/>
      <c r="C82" s="101"/>
      <c r="D82" s="101"/>
      <c r="E82" s="101"/>
      <c r="F82" s="101"/>
      <c r="G82" s="101"/>
      <c r="H82" s="101"/>
      <c r="I82" s="101"/>
      <c r="J82" s="101"/>
      <c r="K82" s="101"/>
      <c r="L82" s="101"/>
      <c r="M82" s="102"/>
      <c r="O82" s="962" t="s">
        <v>1020</v>
      </c>
      <c r="P82" s="962"/>
      <c r="Q82" s="962"/>
      <c r="R82" s="962"/>
      <c r="S82" s="962"/>
      <c r="T82" s="962"/>
      <c r="U82" s="962"/>
      <c r="V82" s="962"/>
      <c r="W82" s="962"/>
      <c r="X82" s="224"/>
      <c r="Y82" s="185"/>
      <c r="Z82" s="118"/>
      <c r="AA82" s="185"/>
      <c r="AB82" s="185"/>
      <c r="AC82" s="185"/>
      <c r="AD82" s="185"/>
      <c r="AE82" s="185"/>
      <c r="AF82" s="185"/>
      <c r="AG82" s="185"/>
      <c r="AH82" s="185"/>
      <c r="AI82" s="185"/>
      <c r="AJ82" s="185"/>
      <c r="AK82" s="185"/>
      <c r="AL82" s="185"/>
      <c r="AM82" s="185"/>
      <c r="AN82" s="185"/>
      <c r="AO82" s="185"/>
      <c r="AP82" s="185"/>
      <c r="AQ82" s="185"/>
      <c r="AR82" s="185"/>
      <c r="AS82" s="185"/>
      <c r="AT82" s="185"/>
      <c r="AU82" s="185"/>
      <c r="AV82" s="185"/>
      <c r="AW82" s="185"/>
      <c r="AX82" s="185"/>
      <c r="AY82" s="185"/>
      <c r="AZ82" s="185"/>
      <c r="BA82" s="185"/>
      <c r="BB82" s="185"/>
      <c r="BC82" s="185"/>
      <c r="BD82" s="185"/>
      <c r="BE82" s="185"/>
      <c r="BF82" s="185"/>
      <c r="BG82" s="185"/>
      <c r="BH82" s="185"/>
      <c r="BI82" s="185"/>
      <c r="BJ82" s="185"/>
      <c r="BK82" s="185"/>
      <c r="BL82" s="185"/>
      <c r="BM82" s="185"/>
      <c r="BN82" s="185"/>
      <c r="BO82" s="185"/>
      <c r="BP82" s="185"/>
      <c r="BQ82" s="185"/>
      <c r="BR82" s="185"/>
      <c r="BS82" s="185"/>
      <c r="BT82" s="185"/>
      <c r="BU82" s="103"/>
      <c r="BV82" s="103"/>
      <c r="BW82" s="103"/>
      <c r="BX82" s="103"/>
      <c r="BY82" s="103"/>
      <c r="BZ82" s="103"/>
      <c r="CA82" s="225"/>
      <c r="CB82" s="103"/>
      <c r="CC82" s="103"/>
      <c r="CD82" s="103"/>
      <c r="CE82" s="103"/>
      <c r="CF82" s="103"/>
      <c r="CG82" s="103"/>
      <c r="CH82" s="185"/>
      <c r="CI82" s="185"/>
      <c r="CJ82" s="185"/>
      <c r="CK82" s="185"/>
      <c r="CL82" s="185"/>
      <c r="CM82" s="185"/>
      <c r="CN82" s="185"/>
      <c r="CO82" s="185"/>
      <c r="CP82" s="185"/>
      <c r="CQ82" s="185"/>
      <c r="CR82" s="185"/>
      <c r="CS82" s="185"/>
      <c r="CT82" s="185"/>
      <c r="CU82" s="185"/>
      <c r="CV82" s="185"/>
      <c r="CW82" s="185"/>
      <c r="CX82" s="185"/>
      <c r="CY82" s="185"/>
      <c r="CZ82" s="185"/>
      <c r="DA82" s="185"/>
      <c r="DB82" s="185"/>
      <c r="DC82" s="185"/>
      <c r="DD82" s="185"/>
      <c r="DE82" s="185"/>
      <c r="DF82" s="185"/>
      <c r="DG82" s="185"/>
      <c r="DH82" s="185"/>
      <c r="DI82" s="185"/>
      <c r="DJ82" s="185"/>
      <c r="DK82" s="185"/>
      <c r="DL82" s="185"/>
      <c r="DM82" s="185"/>
      <c r="DN82" s="185"/>
      <c r="DO82" s="185"/>
      <c r="DP82" s="185"/>
      <c r="DQ82" s="185"/>
      <c r="DR82" s="185"/>
      <c r="DS82" s="185"/>
      <c r="DT82" s="185"/>
      <c r="DU82" s="185"/>
      <c r="DV82" s="185"/>
      <c r="DW82" s="185"/>
      <c r="DX82" s="185"/>
      <c r="DY82" s="185"/>
      <c r="DZ82" s="185"/>
      <c r="EA82" s="185"/>
      <c r="EB82" s="185"/>
      <c r="EC82" s="185"/>
      <c r="ED82" s="185"/>
      <c r="EE82" s="185"/>
      <c r="EF82" s="185"/>
      <c r="EG82" s="185"/>
      <c r="EH82" s="185"/>
      <c r="EI82" s="185"/>
      <c r="EJ82" s="185"/>
      <c r="EK82" s="185"/>
      <c r="EL82" s="185"/>
      <c r="EM82" s="185"/>
      <c r="EN82" s="185"/>
      <c r="EO82" s="185"/>
      <c r="EP82" s="185"/>
      <c r="EQ82" s="185"/>
      <c r="ER82" s="185"/>
      <c r="ES82" s="185"/>
      <c r="ET82" s="185"/>
      <c r="EU82" s="185"/>
      <c r="EV82" s="185"/>
      <c r="EW82" s="185"/>
      <c r="EX82" s="185"/>
      <c r="EY82" s="185"/>
      <c r="EZ82" s="185"/>
      <c r="FA82" s="185"/>
      <c r="FB82" s="185"/>
      <c r="FC82" s="185"/>
      <c r="FD82" s="185"/>
      <c r="FE82" s="185"/>
      <c r="FF82" s="185"/>
      <c r="FG82" s="185"/>
      <c r="FH82" s="185"/>
      <c r="FI82" s="185"/>
      <c r="FJ82" s="185"/>
      <c r="FK82" s="185"/>
      <c r="FL82" s="185"/>
      <c r="FM82" s="185"/>
      <c r="FN82" s="185"/>
      <c r="FO82" s="185"/>
      <c r="FP82" s="185"/>
      <c r="FQ82" s="185"/>
      <c r="FR82" s="185"/>
      <c r="FS82" s="185"/>
      <c r="FT82" s="185"/>
      <c r="FU82" s="185"/>
      <c r="FV82" s="185"/>
      <c r="FW82" s="185"/>
      <c r="FX82" s="185"/>
      <c r="FY82" s="185"/>
      <c r="FZ82" s="185"/>
      <c r="GA82" s="185"/>
      <c r="GB82" s="185"/>
      <c r="GC82" s="185"/>
      <c r="GD82" s="185"/>
      <c r="GE82" s="185"/>
      <c r="GF82" s="185"/>
      <c r="GG82" s="185"/>
      <c r="GH82" s="185"/>
      <c r="GI82" s="185"/>
      <c r="GJ82" s="185"/>
      <c r="GK82" s="185"/>
      <c r="GL82" s="185"/>
      <c r="GM82" s="185"/>
      <c r="GN82" s="185"/>
      <c r="GO82" s="185"/>
      <c r="GP82" s="185"/>
      <c r="GQ82" s="185"/>
      <c r="GR82" s="185"/>
      <c r="GS82" s="185"/>
      <c r="GT82" s="185"/>
      <c r="GU82" s="185"/>
      <c r="GV82" s="185"/>
      <c r="GW82" s="185"/>
      <c r="GX82" s="185"/>
      <c r="GY82" s="185"/>
      <c r="GZ82" s="185"/>
      <c r="HA82" s="185"/>
      <c r="HB82" s="185"/>
      <c r="HC82" s="185"/>
      <c r="HD82" s="185"/>
      <c r="HE82" s="185"/>
      <c r="HF82" s="185"/>
      <c r="HG82" s="185"/>
      <c r="HH82" s="185"/>
      <c r="HI82" s="745"/>
    </row>
    <row r="83" spans="1:217" ht="31.5" customHeight="1">
      <c r="B83" s="99" t="s">
        <v>423</v>
      </c>
      <c r="C83" s="104"/>
      <c r="D83" s="104"/>
      <c r="E83" s="104"/>
      <c r="F83" s="104"/>
      <c r="G83" s="104"/>
      <c r="H83" s="104"/>
      <c r="I83" s="104"/>
      <c r="J83" s="104"/>
      <c r="K83" s="104"/>
      <c r="L83" s="104"/>
      <c r="M83" s="102"/>
      <c r="N83" s="634"/>
      <c r="O83" s="962"/>
      <c r="P83" s="962"/>
      <c r="Q83" s="962"/>
      <c r="R83" s="962"/>
      <c r="S83" s="962"/>
      <c r="T83" s="962"/>
      <c r="U83" s="962"/>
      <c r="V83" s="962"/>
      <c r="W83" s="962"/>
      <c r="X83" s="224"/>
      <c r="Y83" s="185"/>
      <c r="Z83" s="118"/>
      <c r="AA83" s="185"/>
      <c r="AB83" s="185"/>
      <c r="AC83" s="185"/>
      <c r="AD83" s="185"/>
      <c r="AE83" s="185"/>
      <c r="AF83" s="185"/>
      <c r="AG83" s="185"/>
      <c r="AH83" s="185"/>
      <c r="AI83" s="185"/>
      <c r="AJ83" s="185"/>
      <c r="AK83" s="185"/>
      <c r="AL83" s="185"/>
      <c r="AM83" s="185"/>
      <c r="AN83" s="185"/>
      <c r="AO83" s="185"/>
      <c r="AP83" s="185"/>
      <c r="AQ83" s="185"/>
      <c r="AR83" s="185"/>
      <c r="AS83" s="185"/>
      <c r="AT83" s="185"/>
      <c r="AU83" s="185"/>
      <c r="AV83" s="185"/>
      <c r="AW83" s="185"/>
      <c r="AX83" s="185"/>
      <c r="AY83" s="185"/>
      <c r="AZ83" s="185"/>
      <c r="BA83" s="185"/>
      <c r="BB83" s="185"/>
      <c r="BC83" s="185"/>
      <c r="BD83" s="185"/>
      <c r="BE83" s="185"/>
      <c r="BF83" s="185"/>
      <c r="BG83" s="185"/>
      <c r="BH83" s="185"/>
      <c r="BI83" s="185"/>
      <c r="BJ83" s="743"/>
      <c r="BK83" s="743"/>
      <c r="BL83" s="743"/>
      <c r="BM83" s="744"/>
      <c r="BN83" s="744"/>
      <c r="BO83" s="744"/>
      <c r="BP83" s="744"/>
      <c r="BQ83" s="185"/>
      <c r="BR83" s="185"/>
      <c r="BS83" s="185"/>
      <c r="BT83" s="185"/>
      <c r="BU83" s="185"/>
      <c r="BV83" s="185"/>
      <c r="BW83" s="185"/>
      <c r="BX83" s="185"/>
      <c r="BY83" s="185"/>
      <c r="BZ83" s="185"/>
      <c r="CA83" s="743"/>
      <c r="CB83" s="185"/>
      <c r="CC83" s="185"/>
      <c r="CD83" s="185"/>
      <c r="CE83" s="185"/>
      <c r="CF83" s="185"/>
      <c r="CG83" s="185"/>
      <c r="CH83" s="185"/>
      <c r="CI83" s="185"/>
      <c r="CJ83" s="185"/>
      <c r="CK83" s="185"/>
      <c r="CL83" s="185"/>
      <c r="CM83" s="185"/>
      <c r="CN83" s="185"/>
      <c r="CO83" s="185"/>
      <c r="CP83" s="185"/>
      <c r="CQ83" s="185"/>
      <c r="CR83" s="185"/>
      <c r="CS83" s="185"/>
      <c r="CT83" s="185"/>
      <c r="CU83" s="185"/>
      <c r="CV83" s="185"/>
      <c r="CW83" s="185"/>
      <c r="CX83" s="185"/>
      <c r="CY83" s="185"/>
      <c r="CZ83" s="185"/>
      <c r="DA83" s="185"/>
      <c r="DB83" s="185"/>
      <c r="DC83" s="185"/>
      <c r="DD83" s="185"/>
      <c r="DE83" s="185"/>
      <c r="DF83" s="185"/>
      <c r="DG83" s="185"/>
      <c r="DH83" s="185"/>
      <c r="DI83" s="185"/>
      <c r="DJ83" s="185"/>
      <c r="DK83" s="185"/>
      <c r="DL83" s="185"/>
      <c r="DM83" s="185"/>
      <c r="DN83" s="185"/>
      <c r="DO83" s="185"/>
      <c r="DP83" s="185"/>
      <c r="DQ83" s="185"/>
      <c r="DR83" s="185"/>
      <c r="DS83" s="185"/>
      <c r="DT83" s="185"/>
      <c r="DU83" s="185"/>
      <c r="DV83" s="185"/>
      <c r="DW83" s="185"/>
      <c r="DX83" s="185"/>
      <c r="DY83" s="185"/>
      <c r="DZ83" s="185"/>
      <c r="EA83" s="185"/>
      <c r="EB83" s="185"/>
      <c r="EC83" s="185"/>
      <c r="ED83" s="185"/>
      <c r="EE83" s="185"/>
      <c r="EF83" s="185"/>
      <c r="EG83" s="185"/>
      <c r="EH83" s="185"/>
      <c r="EI83" s="185"/>
      <c r="EJ83" s="185"/>
      <c r="EK83" s="185"/>
      <c r="EL83" s="185"/>
      <c r="EM83" s="185"/>
      <c r="EN83" s="185"/>
      <c r="EO83" s="185"/>
      <c r="EP83" s="185"/>
      <c r="EQ83" s="185"/>
      <c r="ER83" s="185"/>
      <c r="ES83" s="185"/>
      <c r="ET83" s="185"/>
      <c r="EU83" s="185"/>
      <c r="EV83" s="185"/>
      <c r="EW83" s="185"/>
      <c r="EX83" s="185"/>
      <c r="EY83" s="185"/>
      <c r="EZ83" s="185"/>
      <c r="FA83" s="185"/>
      <c r="FB83" s="185"/>
      <c r="FC83" s="185"/>
      <c r="FD83" s="185"/>
      <c r="FE83" s="185"/>
      <c r="FF83" s="185"/>
      <c r="FG83" s="185"/>
      <c r="FH83" s="185"/>
      <c r="FI83" s="185"/>
      <c r="FJ83" s="185"/>
      <c r="FK83" s="185"/>
      <c r="FL83" s="185"/>
      <c r="FM83" s="185"/>
      <c r="FN83" s="185"/>
      <c r="FO83" s="185"/>
      <c r="FP83" s="185"/>
      <c r="FQ83" s="185"/>
      <c r="FR83" s="185"/>
      <c r="FS83" s="185"/>
      <c r="FT83" s="185"/>
      <c r="FU83" s="185"/>
      <c r="FV83" s="185"/>
      <c r="FW83" s="185"/>
      <c r="FX83" s="185"/>
      <c r="FY83" s="185"/>
      <c r="FZ83" s="185"/>
      <c r="GA83" s="185"/>
      <c r="GB83" s="185"/>
      <c r="GC83" s="185"/>
      <c r="GD83" s="185"/>
      <c r="GE83" s="185"/>
      <c r="GF83" s="185"/>
      <c r="GG83" s="185"/>
      <c r="GH83" s="185"/>
      <c r="GI83" s="185"/>
      <c r="GJ83" s="185"/>
      <c r="GK83" s="185"/>
      <c r="GL83" s="185"/>
      <c r="GM83" s="185"/>
      <c r="GN83" s="185"/>
      <c r="GO83" s="185"/>
      <c r="GP83" s="185"/>
      <c r="GQ83" s="185"/>
      <c r="GR83" s="185"/>
      <c r="GS83" s="185"/>
      <c r="GT83" s="185"/>
      <c r="GU83" s="185"/>
      <c r="GV83" s="185"/>
      <c r="GW83" s="185"/>
      <c r="GX83" s="185"/>
      <c r="GY83" s="185"/>
      <c r="GZ83" s="185"/>
      <c r="HA83" s="185"/>
      <c r="HB83" s="185"/>
      <c r="HC83" s="185"/>
      <c r="HD83" s="185"/>
      <c r="HE83" s="185"/>
      <c r="HF83" s="185"/>
      <c r="HG83" s="185"/>
      <c r="HH83" s="185"/>
      <c r="HI83" s="745"/>
    </row>
    <row r="84" spans="1:217" ht="18" customHeight="1">
      <c r="B84" s="103"/>
      <c r="C84" s="225"/>
      <c r="D84" s="225"/>
      <c r="E84" s="225"/>
      <c r="F84" s="225"/>
      <c r="G84" s="225"/>
      <c r="H84" s="225"/>
      <c r="I84" s="225"/>
      <c r="J84" s="225"/>
      <c r="K84" s="225"/>
      <c r="L84" s="225"/>
      <c r="M84" s="224"/>
      <c r="N84" s="224"/>
      <c r="O84" s="224"/>
      <c r="P84" s="224"/>
      <c r="Q84" s="224"/>
      <c r="R84" s="224"/>
      <c r="S84" s="224"/>
      <c r="T84" s="224"/>
      <c r="U84" s="224"/>
      <c r="V84" s="224"/>
      <c r="W84" s="224"/>
      <c r="X84" s="224"/>
      <c r="Y84" s="185"/>
      <c r="Z84" s="118"/>
      <c r="AA84" s="185"/>
      <c r="AB84" s="185"/>
      <c r="AC84" s="185"/>
      <c r="AD84" s="185"/>
      <c r="AE84" s="185"/>
      <c r="AF84" s="185"/>
      <c r="AG84" s="185"/>
      <c r="AH84" s="185"/>
      <c r="AI84" s="185"/>
      <c r="AJ84" s="185"/>
      <c r="AK84" s="185"/>
      <c r="AL84" s="185"/>
      <c r="AM84" s="185"/>
      <c r="AN84" s="185"/>
      <c r="AO84" s="185"/>
      <c r="AP84" s="185"/>
      <c r="AQ84" s="185"/>
      <c r="AR84" s="185"/>
      <c r="AS84" s="185"/>
      <c r="AT84" s="185"/>
      <c r="AU84" s="185"/>
      <c r="AV84" s="185"/>
      <c r="AW84" s="185"/>
      <c r="AX84" s="185"/>
      <c r="AY84" s="185"/>
      <c r="AZ84" s="185"/>
      <c r="BA84" s="185"/>
      <c r="BB84" s="185"/>
      <c r="BC84" s="185"/>
      <c r="BD84" s="185"/>
      <c r="BE84" s="185"/>
      <c r="BF84" s="185"/>
      <c r="BG84" s="185"/>
      <c r="BH84" s="185"/>
      <c r="BI84" s="185"/>
      <c r="BJ84" s="743"/>
      <c r="BK84" s="743"/>
      <c r="BL84" s="743"/>
      <c r="BM84" s="744"/>
      <c r="BN84" s="744"/>
      <c r="BO84" s="744"/>
      <c r="BP84" s="744"/>
      <c r="BQ84" s="185"/>
      <c r="BR84" s="185"/>
      <c r="BS84" s="185"/>
      <c r="BT84" s="185"/>
      <c r="BU84" s="185"/>
      <c r="BV84" s="185"/>
      <c r="BW84" s="185"/>
      <c r="BX84" s="185"/>
      <c r="BY84" s="185"/>
      <c r="BZ84" s="185"/>
      <c r="CA84" s="743"/>
      <c r="CB84" s="185"/>
      <c r="CC84" s="185"/>
      <c r="CD84" s="185"/>
      <c r="CE84" s="185"/>
      <c r="CF84" s="185"/>
      <c r="CG84" s="185"/>
      <c r="CH84" s="185"/>
      <c r="CI84" s="185"/>
      <c r="CJ84" s="185"/>
      <c r="CK84" s="185"/>
      <c r="CL84" s="185"/>
      <c r="CM84" s="185"/>
      <c r="CN84" s="185"/>
      <c r="CO84" s="185"/>
      <c r="CP84" s="185"/>
      <c r="CQ84" s="185"/>
      <c r="CR84" s="185"/>
      <c r="CS84" s="185"/>
      <c r="CT84" s="185"/>
      <c r="CU84" s="185"/>
      <c r="CV84" s="185"/>
      <c r="CW84" s="185"/>
      <c r="CX84" s="185"/>
      <c r="CY84" s="185"/>
      <c r="CZ84" s="185"/>
      <c r="DA84" s="185"/>
      <c r="DB84" s="185"/>
      <c r="DC84" s="185"/>
      <c r="DD84" s="185"/>
      <c r="DE84" s="185"/>
      <c r="DF84" s="185"/>
      <c r="DG84" s="185"/>
      <c r="DH84" s="185"/>
      <c r="DI84" s="185"/>
      <c r="DJ84" s="185"/>
      <c r="DK84" s="185"/>
      <c r="DL84" s="185"/>
      <c r="DM84" s="185"/>
      <c r="DN84" s="185"/>
      <c r="DO84" s="185"/>
      <c r="DP84" s="185"/>
      <c r="DQ84" s="185"/>
      <c r="DR84" s="185"/>
      <c r="DS84" s="185"/>
      <c r="DT84" s="185"/>
      <c r="DU84" s="185"/>
      <c r="DV84" s="185"/>
      <c r="DW84" s="185"/>
      <c r="DX84" s="185"/>
      <c r="DY84" s="185"/>
      <c r="DZ84" s="185"/>
      <c r="EA84" s="185"/>
      <c r="EB84" s="185"/>
      <c r="EC84" s="185"/>
      <c r="ED84" s="185"/>
      <c r="EE84" s="185"/>
      <c r="EF84" s="185"/>
      <c r="EG84" s="185"/>
      <c r="EH84" s="185"/>
      <c r="EI84" s="185"/>
      <c r="EJ84" s="185"/>
      <c r="EK84" s="185"/>
      <c r="EL84" s="185"/>
      <c r="EM84" s="185"/>
      <c r="EN84" s="185"/>
      <c r="EO84" s="185"/>
      <c r="EP84" s="185"/>
      <c r="EQ84" s="185"/>
      <c r="ER84" s="185"/>
      <c r="ES84" s="185"/>
      <c r="ET84" s="185"/>
      <c r="EU84" s="185"/>
      <c r="EV84" s="185"/>
      <c r="EW84" s="185"/>
      <c r="EX84" s="185"/>
      <c r="EY84" s="185"/>
      <c r="EZ84" s="185"/>
      <c r="FA84" s="185"/>
      <c r="FB84" s="185"/>
      <c r="FC84" s="185"/>
      <c r="FD84" s="185"/>
      <c r="FE84" s="185"/>
      <c r="FF84" s="185"/>
      <c r="FG84" s="185"/>
      <c r="FH84" s="185"/>
      <c r="FI84" s="185"/>
      <c r="FJ84" s="185"/>
      <c r="FK84" s="185"/>
      <c r="FL84" s="185"/>
      <c r="FM84" s="185"/>
      <c r="FN84" s="185"/>
      <c r="FO84" s="185"/>
      <c r="FP84" s="185"/>
      <c r="FQ84" s="185"/>
      <c r="FR84" s="185"/>
      <c r="FS84" s="185"/>
      <c r="FT84" s="185"/>
      <c r="FU84" s="185"/>
      <c r="FV84" s="185"/>
      <c r="FW84" s="185"/>
      <c r="FX84" s="185"/>
      <c r="FY84" s="185"/>
      <c r="FZ84" s="185"/>
      <c r="GA84" s="185"/>
      <c r="GB84" s="185"/>
      <c r="GC84" s="185"/>
      <c r="GD84" s="185"/>
      <c r="GE84" s="185"/>
      <c r="GF84" s="185"/>
      <c r="GG84" s="185"/>
      <c r="GH84" s="185"/>
      <c r="GI84" s="185"/>
      <c r="GJ84" s="185"/>
      <c r="GK84" s="185"/>
      <c r="GL84" s="185"/>
      <c r="GM84" s="185"/>
      <c r="GN84" s="185"/>
      <c r="GO84" s="185"/>
      <c r="GP84" s="185"/>
      <c r="GQ84" s="185"/>
      <c r="GR84" s="185"/>
      <c r="GS84" s="185"/>
      <c r="GT84" s="185"/>
      <c r="GU84" s="185"/>
      <c r="GV84" s="185"/>
      <c r="GW84" s="185"/>
      <c r="GX84" s="185"/>
      <c r="GY84" s="185"/>
      <c r="GZ84" s="185"/>
      <c r="HA84" s="185"/>
      <c r="HB84" s="185"/>
      <c r="HC84" s="185"/>
      <c r="HD84" s="185"/>
      <c r="HE84" s="185"/>
      <c r="HF84" s="185"/>
      <c r="HG84" s="185"/>
      <c r="HH84" s="185"/>
      <c r="HI84" s="745"/>
    </row>
    <row r="85" spans="1:217" ht="18" customHeight="1">
      <c r="B85" s="103"/>
      <c r="C85" s="225"/>
      <c r="D85" s="225"/>
      <c r="E85" s="225"/>
      <c r="F85" s="225"/>
      <c r="G85" s="225"/>
      <c r="H85" s="225"/>
      <c r="I85" s="225"/>
      <c r="J85" s="225"/>
      <c r="K85" s="225"/>
      <c r="L85" s="225"/>
      <c r="M85" s="224"/>
      <c r="N85" s="224"/>
      <c r="O85" s="224"/>
      <c r="P85" s="224"/>
      <c r="Q85" s="224"/>
      <c r="R85" s="224"/>
      <c r="S85" s="224"/>
      <c r="T85" s="224"/>
      <c r="U85" s="224"/>
      <c r="V85" s="224"/>
      <c r="W85" s="224"/>
      <c r="X85" s="224"/>
      <c r="Y85" s="185"/>
      <c r="Z85" s="118"/>
      <c r="AA85" s="185"/>
      <c r="AB85" s="185"/>
      <c r="AC85" s="185"/>
      <c r="AD85" s="185"/>
      <c r="AE85" s="185"/>
      <c r="AF85" s="185"/>
      <c r="AG85" s="185"/>
      <c r="AH85" s="185"/>
      <c r="AI85" s="185"/>
      <c r="AJ85" s="185"/>
      <c r="AK85" s="185"/>
      <c r="AL85" s="185"/>
      <c r="AM85" s="185"/>
      <c r="AN85" s="185" t="s">
        <v>856</v>
      </c>
      <c r="AO85" s="185"/>
      <c r="AP85" s="185"/>
      <c r="AQ85" s="185"/>
      <c r="AR85" s="185"/>
      <c r="AS85" s="185"/>
      <c r="AT85" s="185"/>
      <c r="AU85" s="185"/>
      <c r="AV85" s="185"/>
      <c r="AW85" s="185"/>
      <c r="AX85" s="185"/>
      <c r="AY85" s="185"/>
      <c r="AZ85" s="185"/>
      <c r="BA85" s="185"/>
      <c r="BB85" s="185"/>
      <c r="BC85" s="185"/>
      <c r="BD85" s="185"/>
      <c r="BE85" s="185"/>
      <c r="BF85" s="185"/>
      <c r="BG85" s="185"/>
      <c r="BH85" s="185"/>
      <c r="BI85" s="185"/>
      <c r="BJ85" s="743"/>
      <c r="BK85" s="743"/>
      <c r="BL85" s="743"/>
      <c r="BM85" s="744"/>
      <c r="BN85" s="744"/>
      <c r="BO85" s="744"/>
      <c r="BP85" s="744"/>
      <c r="BQ85" s="185"/>
      <c r="BR85" s="185"/>
      <c r="BS85" s="185"/>
      <c r="BT85" s="185"/>
      <c r="BU85" s="185"/>
      <c r="BV85" s="185"/>
      <c r="BW85" s="185"/>
      <c r="BX85" s="185"/>
      <c r="BY85" s="185"/>
      <c r="BZ85" s="185"/>
      <c r="CA85" s="743"/>
      <c r="CB85" s="185"/>
      <c r="CC85" s="185"/>
      <c r="CD85" s="185"/>
      <c r="CE85" s="185"/>
      <c r="CF85" s="185"/>
      <c r="CG85" s="185"/>
      <c r="CH85" s="185"/>
      <c r="CI85" s="185"/>
      <c r="CJ85" s="185"/>
      <c r="CK85" s="185"/>
      <c r="CL85" s="185"/>
      <c r="CM85" s="185"/>
      <c r="CN85" s="185"/>
      <c r="CO85" s="185"/>
      <c r="CP85" s="185"/>
      <c r="CQ85" s="185"/>
      <c r="CR85" s="185"/>
      <c r="CS85" s="185"/>
      <c r="CT85" s="185"/>
      <c r="CU85" s="185"/>
      <c r="CV85" s="185"/>
      <c r="CW85" s="185"/>
      <c r="CX85" s="185"/>
      <c r="CY85" s="185"/>
      <c r="CZ85" s="185"/>
      <c r="DA85" s="185"/>
      <c r="DB85" s="185"/>
      <c r="DC85" s="185"/>
      <c r="DD85" s="185"/>
      <c r="DE85" s="185"/>
      <c r="DF85" s="185"/>
      <c r="DG85" s="185"/>
      <c r="DH85" s="185"/>
      <c r="DI85" s="185"/>
      <c r="DJ85" s="185"/>
      <c r="DK85" s="185"/>
      <c r="DL85" s="185"/>
      <c r="DM85" s="185"/>
      <c r="DN85" s="185"/>
      <c r="DO85" s="185"/>
      <c r="DP85" s="185"/>
      <c r="DQ85" s="185"/>
      <c r="DR85" s="185"/>
      <c r="DS85" s="185"/>
      <c r="DT85" s="185"/>
      <c r="DU85" s="185"/>
      <c r="DV85" s="185"/>
      <c r="DW85" s="185"/>
      <c r="DX85" s="185"/>
      <c r="DY85" s="185"/>
      <c r="DZ85" s="185"/>
      <c r="EA85" s="185"/>
      <c r="EB85" s="185"/>
      <c r="EC85" s="185"/>
      <c r="ED85" s="185"/>
      <c r="EE85" s="185"/>
      <c r="EF85" s="185"/>
      <c r="EG85" s="185"/>
      <c r="EH85" s="185"/>
      <c r="EI85" s="185"/>
      <c r="EJ85" s="185"/>
      <c r="EK85" s="185"/>
      <c r="EL85" s="185"/>
      <c r="EM85" s="185"/>
      <c r="EN85" s="185"/>
      <c r="EO85" s="185"/>
      <c r="EP85" s="185"/>
      <c r="EQ85" s="185"/>
      <c r="ER85" s="185"/>
      <c r="ES85" s="185"/>
      <c r="ET85" s="185"/>
      <c r="EU85" s="185"/>
      <c r="EV85" s="185"/>
      <c r="EW85" s="185"/>
      <c r="EX85" s="185"/>
      <c r="EY85" s="185"/>
      <c r="EZ85" s="185"/>
      <c r="FA85" s="185"/>
      <c r="FB85" s="185"/>
      <c r="FC85" s="185"/>
      <c r="FD85" s="185"/>
      <c r="FE85" s="185"/>
      <c r="FF85" s="185"/>
      <c r="FG85" s="185"/>
      <c r="FH85" s="185"/>
      <c r="FI85" s="185"/>
      <c r="FJ85" s="185"/>
      <c r="FK85" s="185"/>
      <c r="FL85" s="185"/>
      <c r="FM85" s="185"/>
      <c r="FN85" s="185"/>
      <c r="FO85" s="185"/>
      <c r="FP85" s="185"/>
      <c r="FQ85" s="185"/>
      <c r="FR85" s="185"/>
      <c r="FS85" s="185"/>
      <c r="FT85" s="185"/>
      <c r="FU85" s="185"/>
      <c r="FV85" s="185"/>
      <c r="FW85" s="185"/>
      <c r="FX85" s="185"/>
      <c r="FY85" s="185"/>
      <c r="FZ85" s="185"/>
      <c r="GA85" s="185"/>
      <c r="GB85" s="185"/>
      <c r="GC85" s="185"/>
      <c r="GD85" s="185"/>
      <c r="GE85" s="185"/>
      <c r="GF85" s="185"/>
      <c r="GG85" s="185"/>
      <c r="GH85" s="185"/>
      <c r="GI85" s="185"/>
      <c r="GJ85" s="185"/>
      <c r="GK85" s="185"/>
      <c r="GL85" s="185"/>
      <c r="GM85" s="185"/>
      <c r="GN85" s="185"/>
      <c r="GO85" s="185"/>
      <c r="GP85" s="185"/>
      <c r="GQ85" s="185"/>
      <c r="GR85" s="185"/>
      <c r="GS85" s="185"/>
      <c r="GT85" s="185"/>
      <c r="GU85" s="185"/>
      <c r="GV85" s="185"/>
      <c r="GW85" s="185"/>
      <c r="GX85" s="185"/>
      <c r="GY85" s="185"/>
      <c r="GZ85" s="185"/>
      <c r="HA85" s="185"/>
      <c r="HB85" s="185"/>
      <c r="HC85" s="185"/>
      <c r="HD85" s="185"/>
      <c r="HE85" s="185"/>
      <c r="HF85" s="185"/>
      <c r="HG85" s="185"/>
      <c r="HH85" s="185"/>
      <c r="HI85" s="745"/>
    </row>
    <row r="86" spans="1:217" ht="18" customHeight="1">
      <c r="B86" s="103"/>
      <c r="C86" s="225"/>
      <c r="D86" s="225"/>
      <c r="E86" s="225"/>
      <c r="F86" s="225"/>
      <c r="G86" s="225"/>
      <c r="H86" s="225"/>
      <c r="I86" s="225"/>
      <c r="J86" s="225"/>
      <c r="K86" s="225"/>
      <c r="L86" s="225"/>
      <c r="M86" s="224"/>
      <c r="N86" s="224"/>
      <c r="O86" s="224"/>
      <c r="P86" s="224"/>
      <c r="Q86" s="224"/>
      <c r="R86" s="224"/>
      <c r="S86" s="224"/>
      <c r="T86" s="224"/>
      <c r="U86" s="224"/>
      <c r="V86" s="224"/>
      <c r="W86" s="224"/>
      <c r="X86" s="224"/>
      <c r="Y86" s="185"/>
      <c r="Z86" s="118"/>
      <c r="AA86" s="185"/>
      <c r="AB86" s="185"/>
      <c r="AC86" s="185"/>
      <c r="AD86" s="185"/>
      <c r="AE86" s="185"/>
      <c r="AF86" s="185"/>
      <c r="AG86" s="185"/>
      <c r="AH86" s="185"/>
      <c r="AI86" s="185"/>
      <c r="AJ86" s="185"/>
      <c r="AK86" s="185"/>
      <c r="AL86" s="185"/>
      <c r="AM86" s="185"/>
      <c r="AN86" s="185"/>
      <c r="AO86" s="185"/>
      <c r="AP86" s="185"/>
      <c r="AQ86" s="185"/>
      <c r="AR86" s="185"/>
      <c r="AS86" s="185"/>
      <c r="AT86" s="185"/>
      <c r="AU86" s="185"/>
      <c r="AV86" s="185"/>
      <c r="AW86" s="185"/>
      <c r="AX86" s="185"/>
      <c r="AY86" s="185"/>
      <c r="AZ86" s="185"/>
      <c r="BA86" s="185"/>
      <c r="BB86" s="185"/>
      <c r="BC86" s="185"/>
      <c r="BD86" s="185"/>
      <c r="BE86" s="185"/>
      <c r="BF86" s="185"/>
      <c r="BG86" s="185"/>
      <c r="BH86" s="185"/>
      <c r="BI86" s="185"/>
      <c r="BJ86" s="743"/>
      <c r="BK86" s="743"/>
      <c r="BL86" s="743"/>
      <c r="BM86" s="744"/>
      <c r="BN86" s="744"/>
      <c r="BO86" s="744"/>
      <c r="BP86" s="744"/>
      <c r="BQ86" s="185"/>
      <c r="BR86" s="185"/>
      <c r="BS86" s="185"/>
      <c r="BT86" s="185"/>
      <c r="BU86" s="185"/>
      <c r="BV86" s="185"/>
      <c r="BW86" s="185"/>
      <c r="BX86" s="185"/>
      <c r="BY86" s="185"/>
      <c r="BZ86" s="185"/>
      <c r="CA86" s="743"/>
      <c r="CB86" s="185"/>
      <c r="CC86" s="185"/>
      <c r="CD86" s="185"/>
      <c r="CE86" s="185"/>
      <c r="CF86" s="185"/>
      <c r="CG86" s="185"/>
      <c r="CH86" s="185"/>
      <c r="CI86" s="185"/>
      <c r="CJ86" s="185"/>
      <c r="CK86" s="185"/>
      <c r="CL86" s="185"/>
      <c r="CM86" s="185"/>
      <c r="CN86" s="185"/>
      <c r="CO86" s="185"/>
      <c r="CP86" s="185"/>
      <c r="CQ86" s="185"/>
      <c r="CR86" s="185"/>
      <c r="CS86" s="185"/>
      <c r="CT86" s="185"/>
      <c r="CU86" s="185"/>
      <c r="CV86" s="185"/>
      <c r="CW86" s="185"/>
      <c r="CX86" s="185"/>
      <c r="CY86" s="185"/>
      <c r="CZ86" s="185"/>
      <c r="DA86" s="185"/>
      <c r="DB86" s="185"/>
      <c r="DC86" s="185"/>
      <c r="DD86" s="185"/>
      <c r="DE86" s="185"/>
      <c r="DF86" s="185"/>
      <c r="DG86" s="185"/>
      <c r="DH86" s="185"/>
      <c r="DI86" s="185"/>
      <c r="DJ86" s="185"/>
      <c r="DK86" s="185"/>
      <c r="DL86" s="185"/>
      <c r="DM86" s="185"/>
      <c r="DN86" s="185"/>
      <c r="DO86" s="185"/>
      <c r="DP86" s="185"/>
      <c r="DQ86" s="185"/>
      <c r="DR86" s="185"/>
      <c r="DS86" s="185"/>
      <c r="DT86" s="185"/>
      <c r="DU86" s="185"/>
      <c r="DV86" s="185"/>
      <c r="DW86" s="185"/>
      <c r="DX86" s="185"/>
      <c r="DY86" s="185"/>
      <c r="DZ86" s="185"/>
      <c r="EA86" s="185"/>
      <c r="EB86" s="185"/>
      <c r="EC86" s="185"/>
      <c r="ED86" s="185"/>
      <c r="EE86" s="185"/>
      <c r="EF86" s="185"/>
      <c r="EG86" s="185"/>
      <c r="EH86" s="185"/>
      <c r="EI86" s="185"/>
      <c r="EJ86" s="185"/>
      <c r="EK86" s="185"/>
      <c r="EL86" s="185"/>
      <c r="EM86" s="185"/>
      <c r="EN86" s="185"/>
      <c r="EO86" s="185"/>
      <c r="EP86" s="185"/>
      <c r="EQ86" s="185"/>
      <c r="ER86" s="185"/>
      <c r="ES86" s="185"/>
      <c r="ET86" s="185"/>
      <c r="EU86" s="185"/>
      <c r="EV86" s="185"/>
      <c r="EW86" s="185"/>
      <c r="EX86" s="185"/>
      <c r="EY86" s="185"/>
      <c r="EZ86" s="185"/>
      <c r="FA86" s="185"/>
      <c r="FB86" s="185"/>
      <c r="FC86" s="185"/>
      <c r="FD86" s="185"/>
      <c r="FE86" s="185"/>
      <c r="FF86" s="185"/>
      <c r="FG86" s="185"/>
      <c r="FH86" s="185"/>
      <c r="FI86" s="185"/>
      <c r="FJ86" s="185"/>
      <c r="FK86" s="185"/>
      <c r="FL86" s="185"/>
      <c r="FM86" s="185"/>
      <c r="FN86" s="185"/>
      <c r="FO86" s="185"/>
      <c r="FP86" s="185"/>
      <c r="FQ86" s="185"/>
      <c r="FR86" s="185"/>
      <c r="FS86" s="185"/>
      <c r="FT86" s="185"/>
      <c r="FU86" s="185"/>
      <c r="FV86" s="185"/>
      <c r="FW86" s="185"/>
      <c r="FX86" s="185"/>
      <c r="FY86" s="185"/>
      <c r="FZ86" s="185"/>
      <c r="GA86" s="185"/>
      <c r="GB86" s="185"/>
      <c r="GC86" s="185"/>
      <c r="GD86" s="185"/>
      <c r="GE86" s="185"/>
      <c r="GF86" s="185"/>
      <c r="GG86" s="185"/>
      <c r="GH86" s="185"/>
      <c r="GI86" s="185"/>
      <c r="GJ86" s="185"/>
      <c r="GK86" s="185"/>
      <c r="GL86" s="185"/>
      <c r="GM86" s="185"/>
      <c r="GN86" s="185"/>
      <c r="GO86" s="185"/>
      <c r="GP86" s="185"/>
      <c r="GQ86" s="185"/>
      <c r="GR86" s="185"/>
      <c r="GS86" s="185"/>
      <c r="GT86" s="185"/>
      <c r="GU86" s="185"/>
      <c r="GV86" s="185"/>
      <c r="GW86" s="185"/>
      <c r="GX86" s="185"/>
      <c r="GY86" s="185"/>
      <c r="GZ86" s="185"/>
      <c r="HA86" s="185"/>
      <c r="HB86" s="185"/>
      <c r="HC86" s="185"/>
      <c r="HD86" s="185"/>
      <c r="HE86" s="185"/>
      <c r="HF86" s="185"/>
      <c r="HG86" s="185"/>
      <c r="HH86" s="185"/>
      <c r="HI86" s="745"/>
    </row>
    <row r="87" spans="1:217" ht="18" customHeight="1">
      <c r="A87" s="103"/>
      <c r="B87" s="103"/>
      <c r="C87" s="225"/>
      <c r="D87" s="225"/>
      <c r="E87" s="225"/>
      <c r="F87" s="225"/>
      <c r="G87" s="225"/>
      <c r="H87" s="225"/>
      <c r="I87" s="225"/>
      <c r="J87" s="225"/>
      <c r="K87" s="406"/>
      <c r="L87" s="225"/>
      <c r="M87" s="224"/>
      <c r="N87" s="224"/>
      <c r="O87" s="224"/>
      <c r="P87" s="224"/>
      <c r="Q87" s="224"/>
      <c r="R87" s="224"/>
      <c r="S87" s="211"/>
      <c r="T87" s="211"/>
      <c r="U87" s="211"/>
      <c r="V87" s="211"/>
      <c r="W87" s="211"/>
      <c r="X87" s="224"/>
      <c r="Y87" s="185"/>
      <c r="Z87" s="118"/>
      <c r="AA87" s="185"/>
      <c r="AB87" s="185"/>
      <c r="AC87" s="185"/>
      <c r="AD87" s="185"/>
      <c r="AE87" s="185"/>
      <c r="AF87" s="185"/>
      <c r="AG87" s="185"/>
      <c r="AH87" s="185"/>
      <c r="AI87" s="185"/>
      <c r="AJ87" s="185"/>
      <c r="AK87" s="185"/>
      <c r="AL87" s="185"/>
      <c r="AM87" s="185"/>
      <c r="AN87" s="749" t="s">
        <v>801</v>
      </c>
      <c r="AO87" s="745"/>
      <c r="AP87" s="185"/>
      <c r="AQ87" s="185"/>
      <c r="AR87" s="185"/>
      <c r="AS87" s="185"/>
      <c r="AT87" s="185"/>
      <c r="AU87" s="185"/>
      <c r="AV87" s="185"/>
      <c r="AW87" s="185"/>
      <c r="AX87" s="185"/>
      <c r="AY87" s="185"/>
      <c r="AZ87" s="185"/>
      <c r="BA87" s="185"/>
      <c r="BB87" s="185"/>
      <c r="BC87" s="185"/>
      <c r="BD87" s="185"/>
      <c r="BE87" s="185"/>
      <c r="BF87" s="185"/>
      <c r="BG87" s="185"/>
      <c r="BH87" s="185"/>
      <c r="BI87" s="185"/>
      <c r="BJ87" s="743"/>
      <c r="BK87" s="743"/>
      <c r="BL87" s="743"/>
      <c r="BM87" s="744"/>
      <c r="BN87" s="744"/>
      <c r="BO87" s="744"/>
      <c r="BP87" s="744"/>
      <c r="BQ87" s="185"/>
      <c r="BR87" s="185"/>
      <c r="BS87" s="185"/>
      <c r="BT87" s="185"/>
      <c r="BU87" s="185"/>
      <c r="BV87" s="185"/>
      <c r="BW87" s="185"/>
      <c r="BX87" s="185"/>
      <c r="BY87" s="185"/>
      <c r="BZ87" s="185"/>
      <c r="CA87" s="743"/>
      <c r="CB87" s="185"/>
      <c r="CC87" s="185"/>
      <c r="CD87" s="185"/>
      <c r="CE87" s="185"/>
      <c r="CF87" s="185"/>
      <c r="CG87" s="185"/>
      <c r="CH87" s="185"/>
      <c r="CI87" s="185"/>
      <c r="CJ87" s="185"/>
      <c r="CK87" s="185"/>
      <c r="CL87" s="185"/>
      <c r="CM87" s="185"/>
      <c r="CN87" s="185"/>
      <c r="CO87" s="185"/>
      <c r="CP87" s="185"/>
      <c r="CQ87" s="185"/>
      <c r="CR87" s="185"/>
      <c r="CS87" s="185"/>
      <c r="CT87" s="185"/>
      <c r="CU87" s="185"/>
      <c r="CV87" s="185"/>
      <c r="CW87" s="185"/>
      <c r="CX87" s="185"/>
      <c r="CY87" s="185"/>
      <c r="CZ87" s="185"/>
      <c r="DA87" s="185"/>
      <c r="DB87" s="185"/>
      <c r="DC87" s="185"/>
      <c r="DD87" s="185"/>
      <c r="DE87" s="185"/>
      <c r="DF87" s="185"/>
      <c r="DG87" s="185"/>
      <c r="DH87" s="185"/>
      <c r="DI87" s="185"/>
      <c r="DJ87" s="185"/>
      <c r="DK87" s="185"/>
      <c r="DL87" s="185"/>
      <c r="DM87" s="185"/>
      <c r="DN87" s="185"/>
      <c r="DO87" s="185"/>
      <c r="DP87" s="185"/>
      <c r="DQ87" s="185"/>
      <c r="DR87" s="185"/>
      <c r="DS87" s="185"/>
      <c r="DT87" s="185"/>
      <c r="DU87" s="185"/>
      <c r="DV87" s="185"/>
      <c r="DW87" s="185"/>
      <c r="DX87" s="185"/>
      <c r="DY87" s="185"/>
      <c r="DZ87" s="185"/>
      <c r="EA87" s="185"/>
      <c r="EB87" s="185"/>
      <c r="EC87" s="185"/>
      <c r="ED87" s="185"/>
      <c r="EE87" s="185"/>
      <c r="EF87" s="185"/>
      <c r="EG87" s="185"/>
      <c r="EH87" s="185"/>
      <c r="EI87" s="185"/>
      <c r="EJ87" s="185"/>
      <c r="EK87" s="185"/>
      <c r="EL87" s="185"/>
      <c r="EM87" s="185"/>
      <c r="EN87" s="185"/>
      <c r="EO87" s="185"/>
      <c r="EP87" s="185"/>
      <c r="EQ87" s="185"/>
      <c r="ER87" s="185"/>
      <c r="ES87" s="185"/>
      <c r="ET87" s="185"/>
      <c r="EU87" s="185"/>
      <c r="EV87" s="185"/>
      <c r="EW87" s="185"/>
      <c r="EX87" s="185"/>
      <c r="EY87" s="185"/>
      <c r="EZ87" s="185"/>
      <c r="FA87" s="185"/>
      <c r="FB87" s="185"/>
      <c r="FC87" s="185"/>
      <c r="FD87" s="185"/>
      <c r="FE87" s="185"/>
      <c r="FF87" s="185"/>
      <c r="FG87" s="185"/>
      <c r="FH87" s="185"/>
      <c r="FI87" s="185"/>
      <c r="FJ87" s="185"/>
      <c r="FK87" s="185"/>
      <c r="FL87" s="185"/>
      <c r="FM87" s="185"/>
      <c r="FN87" s="185"/>
      <c r="FO87" s="185"/>
      <c r="FP87" s="745"/>
      <c r="FQ87" s="745"/>
      <c r="FR87" s="745"/>
      <c r="FS87" s="745"/>
      <c r="FT87" s="745"/>
      <c r="FU87" s="745"/>
      <c r="FV87" s="745"/>
      <c r="FW87" s="745"/>
      <c r="FX87" s="745"/>
      <c r="FY87" s="745"/>
      <c r="FZ87" s="745"/>
      <c r="GA87" s="745"/>
      <c r="GB87" s="745"/>
      <c r="GC87" s="745"/>
      <c r="GD87" s="745"/>
      <c r="GE87" s="745"/>
      <c r="GF87" s="745"/>
      <c r="GG87" s="745"/>
      <c r="GH87" s="745"/>
      <c r="GI87" s="745"/>
      <c r="GJ87" s="745"/>
      <c r="GK87" s="745"/>
      <c r="GL87" s="745"/>
      <c r="GM87" s="745"/>
      <c r="GN87" s="745"/>
      <c r="GO87" s="745"/>
      <c r="GP87" s="745"/>
      <c r="GQ87" s="745"/>
      <c r="GR87" s="745"/>
      <c r="GS87" s="745"/>
      <c r="GT87" s="745"/>
      <c r="GU87" s="745"/>
      <c r="GV87" s="745"/>
      <c r="GW87" s="745"/>
      <c r="GX87" s="745"/>
      <c r="GY87" s="745"/>
      <c r="GZ87" s="745"/>
      <c r="HA87" s="745"/>
      <c r="HB87" s="745"/>
      <c r="HC87" s="745"/>
      <c r="HD87" s="745"/>
      <c r="HE87" s="745"/>
      <c r="HF87" s="745"/>
      <c r="HG87" s="745"/>
      <c r="HH87" s="745"/>
      <c r="HI87" s="745"/>
    </row>
    <row r="88" spans="1:217" ht="18" customHeight="1">
      <c r="A88" s="103"/>
      <c r="B88" s="103"/>
      <c r="C88" s="225"/>
      <c r="D88" s="225"/>
      <c r="E88" s="225"/>
      <c r="F88" s="225"/>
      <c r="G88" s="225"/>
      <c r="H88" s="225"/>
      <c r="I88" s="225"/>
      <c r="J88" s="225"/>
      <c r="K88" s="225"/>
      <c r="L88" s="225"/>
      <c r="M88" s="224"/>
      <c r="N88" s="224"/>
      <c r="O88" s="224"/>
      <c r="P88" s="224"/>
      <c r="Q88" s="224"/>
      <c r="R88" s="224"/>
      <c r="S88" s="224"/>
      <c r="T88" s="224"/>
      <c r="U88" s="224"/>
      <c r="V88" s="224"/>
      <c r="W88" s="224"/>
      <c r="X88" s="224"/>
      <c r="Y88" s="185"/>
      <c r="Z88" s="118"/>
      <c r="AA88" s="185"/>
      <c r="AB88" s="185"/>
      <c r="AC88" s="185"/>
      <c r="AD88" s="185"/>
      <c r="AE88" s="185"/>
      <c r="AF88" s="185"/>
      <c r="AG88" s="185"/>
      <c r="AH88" s="185"/>
      <c r="AI88" s="185"/>
      <c r="AJ88" s="185"/>
      <c r="AK88" s="185"/>
      <c r="AL88" s="185"/>
      <c r="AM88" s="185"/>
      <c r="AN88" s="749"/>
      <c r="AO88" s="745"/>
      <c r="AP88" s="185"/>
      <c r="AQ88" s="185"/>
      <c r="AR88" s="185"/>
      <c r="AS88" s="185"/>
      <c r="AT88" s="185"/>
      <c r="AU88" s="185"/>
      <c r="AV88" s="185"/>
      <c r="AW88" s="185"/>
      <c r="AX88" s="185"/>
      <c r="AY88" s="185"/>
      <c r="AZ88" s="185"/>
      <c r="BA88" s="185"/>
      <c r="BB88" s="185"/>
      <c r="BC88" s="185"/>
      <c r="BD88" s="185"/>
      <c r="BE88" s="185"/>
      <c r="BF88" s="185"/>
      <c r="BG88" s="185"/>
      <c r="BH88" s="185"/>
      <c r="BI88" s="185"/>
      <c r="BJ88" s="743"/>
      <c r="BK88" s="743"/>
      <c r="BL88" s="743"/>
      <c r="BM88" s="744"/>
      <c r="BN88" s="744"/>
      <c r="BO88" s="744"/>
      <c r="BP88" s="744"/>
      <c r="BQ88" s="185"/>
      <c r="BR88" s="185"/>
      <c r="BS88" s="185"/>
      <c r="BT88" s="185"/>
      <c r="BU88" s="185"/>
      <c r="BV88" s="185"/>
      <c r="BW88" s="185"/>
      <c r="BX88" s="185"/>
      <c r="BY88" s="185"/>
      <c r="BZ88" s="185"/>
      <c r="CA88" s="743"/>
      <c r="CB88" s="185"/>
      <c r="CC88" s="185"/>
      <c r="CD88" s="185"/>
      <c r="CE88" s="185"/>
      <c r="CF88" s="185"/>
      <c r="CG88" s="185"/>
      <c r="CH88" s="185"/>
      <c r="CI88" s="185"/>
      <c r="CJ88" s="185"/>
      <c r="CK88" s="185"/>
      <c r="CL88" s="185"/>
      <c r="CM88" s="185"/>
      <c r="CN88" s="185"/>
      <c r="CO88" s="185"/>
      <c r="CP88" s="185"/>
      <c r="CQ88" s="185"/>
      <c r="CR88" s="185"/>
      <c r="CS88" s="185"/>
      <c r="CT88" s="185"/>
      <c r="CU88" s="185"/>
      <c r="CV88" s="185"/>
      <c r="CW88" s="185"/>
      <c r="CX88" s="185"/>
      <c r="CY88" s="185"/>
      <c r="CZ88" s="185"/>
      <c r="DA88" s="185"/>
      <c r="DB88" s="185"/>
      <c r="DC88" s="185"/>
      <c r="DD88" s="185"/>
      <c r="DE88" s="185"/>
      <c r="DF88" s="185"/>
      <c r="DG88" s="185"/>
      <c r="DH88" s="185"/>
      <c r="DI88" s="185"/>
      <c r="DJ88" s="185"/>
      <c r="DK88" s="185"/>
      <c r="DL88" s="185"/>
      <c r="DM88" s="185"/>
      <c r="DN88" s="185"/>
      <c r="DO88" s="185"/>
      <c r="DP88" s="185"/>
      <c r="DQ88" s="185"/>
      <c r="DR88" s="185"/>
      <c r="DS88" s="185"/>
      <c r="DT88" s="185"/>
      <c r="DU88" s="185"/>
      <c r="DV88" s="185"/>
      <c r="DW88" s="185"/>
      <c r="DX88" s="185"/>
      <c r="DY88" s="185"/>
      <c r="DZ88" s="185"/>
      <c r="EA88" s="185"/>
      <c r="EB88" s="185"/>
      <c r="EC88" s="185"/>
      <c r="ED88" s="185"/>
      <c r="EE88" s="185"/>
      <c r="EF88" s="185"/>
      <c r="EG88" s="185"/>
      <c r="EH88" s="185"/>
      <c r="EI88" s="185"/>
      <c r="EJ88" s="185"/>
      <c r="EK88" s="185"/>
      <c r="EL88" s="185"/>
      <c r="EM88" s="185"/>
      <c r="EN88" s="185"/>
      <c r="EO88" s="185"/>
      <c r="EP88" s="185"/>
      <c r="EQ88" s="185"/>
      <c r="ER88" s="185"/>
      <c r="ES88" s="185"/>
      <c r="ET88" s="185"/>
      <c r="EU88" s="185"/>
      <c r="EV88" s="185"/>
      <c r="EW88" s="185"/>
      <c r="EX88" s="185"/>
      <c r="EY88" s="185"/>
      <c r="EZ88" s="185"/>
      <c r="FA88" s="185"/>
      <c r="FB88" s="185"/>
      <c r="FC88" s="185"/>
      <c r="FD88" s="185"/>
      <c r="FE88" s="185"/>
      <c r="FF88" s="185"/>
      <c r="FG88" s="185"/>
      <c r="FH88" s="185"/>
      <c r="FI88" s="185"/>
      <c r="FJ88" s="185"/>
      <c r="FK88" s="185"/>
      <c r="FL88" s="185"/>
      <c r="FM88" s="185"/>
      <c r="FN88" s="185"/>
      <c r="FO88" s="185"/>
      <c r="FP88" s="745"/>
      <c r="FQ88" s="745"/>
      <c r="FR88" s="745"/>
      <c r="FS88" s="745"/>
      <c r="FT88" s="745"/>
      <c r="FU88" s="745"/>
      <c r="FV88" s="745"/>
      <c r="FW88" s="745"/>
      <c r="FX88" s="745"/>
      <c r="FY88" s="745"/>
      <c r="FZ88" s="745"/>
      <c r="GA88" s="745"/>
      <c r="GB88" s="745"/>
      <c r="GC88" s="745"/>
      <c r="GD88" s="745"/>
      <c r="GE88" s="745"/>
      <c r="GF88" s="745"/>
      <c r="GG88" s="745"/>
      <c r="GH88" s="745"/>
      <c r="GI88" s="745"/>
      <c r="GJ88" s="745"/>
      <c r="GK88" s="745"/>
      <c r="GL88" s="745"/>
      <c r="GM88" s="745"/>
      <c r="GN88" s="745"/>
      <c r="GO88" s="745"/>
      <c r="GP88" s="745"/>
      <c r="GQ88" s="745"/>
      <c r="GR88" s="745"/>
      <c r="GS88" s="745"/>
      <c r="GT88" s="745"/>
      <c r="GU88" s="745"/>
      <c r="GV88" s="745"/>
      <c r="GW88" s="745"/>
      <c r="GX88" s="745"/>
      <c r="GY88" s="745"/>
      <c r="GZ88" s="745"/>
      <c r="HA88" s="745"/>
      <c r="HB88" s="745"/>
      <c r="HC88" s="745"/>
      <c r="HD88" s="745"/>
      <c r="HE88" s="745"/>
      <c r="HF88" s="745"/>
      <c r="HG88" s="745"/>
      <c r="HH88" s="745"/>
      <c r="HI88" s="745"/>
    </row>
    <row r="89" spans="1:217">
      <c r="A89" s="103"/>
      <c r="B89" s="103"/>
      <c r="C89" s="225"/>
      <c r="D89" s="225"/>
      <c r="E89" s="225"/>
      <c r="F89" s="225"/>
      <c r="G89" s="225"/>
      <c r="H89" s="225"/>
      <c r="I89" s="225"/>
      <c r="J89" s="225"/>
      <c r="K89" s="225"/>
      <c r="L89" s="225"/>
      <c r="M89" s="224"/>
      <c r="N89" s="378"/>
      <c r="O89" s="224"/>
      <c r="P89" s="224"/>
      <c r="Q89" s="224"/>
      <c r="R89" s="224"/>
      <c r="S89" s="224"/>
      <c r="T89" s="224"/>
      <c r="U89" s="224"/>
      <c r="V89" s="224"/>
      <c r="W89" s="224"/>
      <c r="X89" s="224"/>
      <c r="Y89" s="185"/>
      <c r="Z89" s="118"/>
      <c r="AA89" s="185"/>
      <c r="AB89" s="185"/>
      <c r="AC89" s="185"/>
      <c r="AD89" s="185"/>
      <c r="AE89" s="185"/>
      <c r="AF89" s="185"/>
      <c r="AG89" s="185"/>
      <c r="AH89" s="185"/>
      <c r="AI89" s="185"/>
      <c r="AJ89" s="185"/>
      <c r="AK89" s="185"/>
      <c r="AL89" s="185"/>
      <c r="AM89" s="185"/>
      <c r="AN89" s="745" t="str">
        <f>IF(TYPOLOGY = "Bridge", AH7,AH14)</f>
        <v>Piling (1.1)</v>
      </c>
      <c r="AO89" s="786">
        <f ca="1">IF(TYPOLOGY = "Bridge", AW43,BA43)</f>
        <v>0</v>
      </c>
      <c r="AP89" s="185"/>
      <c r="AQ89" s="185"/>
      <c r="AR89" s="185"/>
      <c r="AS89" s="185"/>
      <c r="AT89" s="185"/>
      <c r="AU89" s="185"/>
      <c r="AV89" s="185"/>
      <c r="AW89" s="185"/>
      <c r="AX89" s="185"/>
      <c r="AY89" s="185"/>
      <c r="AZ89" s="185"/>
      <c r="BA89" s="185"/>
      <c r="BB89" s="185"/>
      <c r="BC89" s="185"/>
      <c r="BD89" s="185"/>
      <c r="BE89" s="185"/>
      <c r="BF89" s="185"/>
      <c r="BG89" s="185"/>
      <c r="BH89" s="185"/>
      <c r="BI89" s="185"/>
      <c r="BJ89" s="743"/>
      <c r="BK89" s="743"/>
      <c r="BL89" s="743"/>
      <c r="BM89" s="744"/>
      <c r="BN89" s="744"/>
      <c r="BO89" s="744"/>
      <c r="BP89" s="744"/>
      <c r="BQ89" s="185"/>
      <c r="BR89" s="185"/>
      <c r="BS89" s="185"/>
      <c r="BT89" s="185"/>
      <c r="BU89" s="185"/>
      <c r="BV89" s="185"/>
      <c r="BW89" s="185"/>
      <c r="BX89" s="185"/>
      <c r="BY89" s="185"/>
      <c r="BZ89" s="185"/>
      <c r="CA89" s="743"/>
      <c r="CB89" s="185"/>
      <c r="CC89" s="185"/>
      <c r="CD89" s="185"/>
      <c r="CE89" s="185"/>
      <c r="CF89" s="185"/>
      <c r="CG89" s="185"/>
      <c r="CH89" s="185"/>
      <c r="CI89" s="185"/>
      <c r="CJ89" s="185"/>
      <c r="CK89" s="185"/>
      <c r="CL89" s="185"/>
      <c r="CM89" s="185"/>
      <c r="CN89" s="185"/>
      <c r="CO89" s="185"/>
      <c r="CP89" s="185"/>
      <c r="CQ89" s="185"/>
      <c r="CR89" s="185"/>
      <c r="CS89" s="185"/>
      <c r="CT89" s="185"/>
      <c r="CU89" s="185"/>
      <c r="CV89" s="185"/>
      <c r="CW89" s="185"/>
      <c r="CX89" s="185"/>
      <c r="CY89" s="185"/>
      <c r="CZ89" s="185"/>
      <c r="DA89" s="185"/>
      <c r="DB89" s="185"/>
      <c r="DC89" s="185"/>
      <c r="DD89" s="185"/>
      <c r="DE89" s="185"/>
      <c r="DF89" s="185"/>
      <c r="DG89" s="185"/>
      <c r="DH89" s="185"/>
      <c r="DI89" s="185"/>
      <c r="DJ89" s="185"/>
      <c r="DK89" s="185"/>
      <c r="DL89" s="185"/>
      <c r="DM89" s="185"/>
      <c r="DN89" s="185"/>
      <c r="DO89" s="185"/>
      <c r="DP89" s="185"/>
      <c r="DQ89" s="185"/>
      <c r="DR89" s="185"/>
      <c r="DS89" s="185"/>
      <c r="DT89" s="185"/>
      <c r="DU89" s="185"/>
      <c r="DV89" s="185"/>
      <c r="DW89" s="185"/>
      <c r="DX89" s="185"/>
      <c r="DY89" s="185"/>
      <c r="DZ89" s="185"/>
      <c r="EA89" s="185"/>
      <c r="EB89" s="185"/>
      <c r="EC89" s="185"/>
      <c r="ED89" s="185"/>
      <c r="EE89" s="185"/>
      <c r="EF89" s="185"/>
      <c r="EG89" s="185"/>
      <c r="EH89" s="185"/>
      <c r="EI89" s="185"/>
      <c r="EJ89" s="185"/>
      <c r="EK89" s="185"/>
      <c r="EL89" s="185"/>
      <c r="EM89" s="185"/>
      <c r="EN89" s="185"/>
      <c r="EO89" s="185"/>
      <c r="EP89" s="185"/>
      <c r="EQ89" s="185"/>
      <c r="ER89" s="185"/>
      <c r="ES89" s="185"/>
      <c r="ET89" s="185"/>
      <c r="EU89" s="185"/>
      <c r="EV89" s="185"/>
      <c r="EW89" s="185"/>
      <c r="EX89" s="185"/>
      <c r="EY89" s="185"/>
      <c r="EZ89" s="185"/>
      <c r="FA89" s="185"/>
      <c r="FB89" s="185"/>
      <c r="FC89" s="185"/>
      <c r="FD89" s="185"/>
      <c r="FE89" s="185"/>
      <c r="FF89" s="185"/>
      <c r="FG89" s="185"/>
      <c r="FH89" s="185"/>
      <c r="FI89" s="185"/>
      <c r="FJ89" s="185"/>
      <c r="FK89" s="185"/>
      <c r="FL89" s="185"/>
      <c r="FM89" s="185"/>
      <c r="FN89" s="185"/>
      <c r="FO89" s="185"/>
      <c r="FP89" s="745"/>
      <c r="FQ89" s="745"/>
      <c r="FR89" s="745"/>
      <c r="FS89" s="745"/>
      <c r="FT89" s="745"/>
      <c r="FU89" s="745"/>
      <c r="FV89" s="745"/>
      <c r="FW89" s="745"/>
      <c r="FX89" s="745"/>
      <c r="FY89" s="745"/>
      <c r="FZ89" s="745"/>
      <c r="GA89" s="745"/>
      <c r="GB89" s="745"/>
      <c r="GC89" s="745"/>
      <c r="GD89" s="745"/>
      <c r="GE89" s="745"/>
      <c r="GF89" s="745"/>
      <c r="GG89" s="745"/>
      <c r="GH89" s="745"/>
      <c r="GI89" s="745"/>
      <c r="GJ89" s="745"/>
      <c r="GK89" s="745"/>
      <c r="GL89" s="745"/>
      <c r="GM89" s="745"/>
      <c r="GN89" s="745"/>
      <c r="GO89" s="745"/>
      <c r="GP89" s="745"/>
      <c r="GQ89" s="745"/>
      <c r="GR89" s="745"/>
      <c r="GS89" s="745"/>
      <c r="GT89" s="745"/>
      <c r="GU89" s="745"/>
      <c r="GV89" s="745"/>
      <c r="GW89" s="745"/>
      <c r="GX89" s="745"/>
      <c r="GY89" s="745"/>
      <c r="GZ89" s="745"/>
      <c r="HA89" s="745"/>
      <c r="HB89" s="745"/>
      <c r="HC89" s="745"/>
      <c r="HD89" s="745"/>
      <c r="HE89" s="745"/>
      <c r="HF89" s="745"/>
      <c r="HG89" s="745"/>
      <c r="HH89" s="745"/>
      <c r="HI89" s="745"/>
    </row>
    <row r="90" spans="1:217" ht="23.25">
      <c r="A90" s="103"/>
      <c r="B90" s="103"/>
      <c r="C90" s="225"/>
      <c r="D90" s="225"/>
      <c r="E90" s="225"/>
      <c r="F90" s="225"/>
      <c r="G90" s="225"/>
      <c r="H90" s="225"/>
      <c r="I90" s="225"/>
      <c r="J90" s="225"/>
      <c r="K90" s="225"/>
      <c r="L90" s="225"/>
      <c r="M90" s="224"/>
      <c r="N90" s="954"/>
      <c r="O90" s="954"/>
      <c r="P90" s="954"/>
      <c r="Q90" s="954"/>
      <c r="R90" s="954"/>
      <c r="S90" s="954"/>
      <c r="T90" s="954"/>
      <c r="U90" s="954"/>
      <c r="V90" s="954"/>
      <c r="W90" s="954"/>
      <c r="X90" s="224"/>
      <c r="Y90" s="185"/>
      <c r="Z90" s="118"/>
      <c r="AA90" s="185"/>
      <c r="AB90" s="185"/>
      <c r="AC90" s="185"/>
      <c r="AD90" s="185"/>
      <c r="AE90" s="185"/>
      <c r="AF90" s="185"/>
      <c r="AG90" s="185"/>
      <c r="AH90" s="185"/>
      <c r="AI90" s="185"/>
      <c r="AJ90" s="185"/>
      <c r="AK90" s="185"/>
      <c r="AL90" s="185"/>
      <c r="AM90" s="185"/>
      <c r="AN90" s="745" t="str">
        <f>IF(TYPOLOGY = "Bridge", AH8,AH15)</f>
        <v>Other substructure (1.1, 1.2)</v>
      </c>
      <c r="AO90" s="786">
        <f ca="1">IF(TYPOLOGY = "Bridge", AW44,BA44)</f>
        <v>0</v>
      </c>
      <c r="AP90" s="185"/>
      <c r="AQ90" s="185"/>
      <c r="AR90" s="185"/>
      <c r="AS90" s="185"/>
      <c r="AT90" s="185"/>
      <c r="AU90" s="185"/>
      <c r="AV90" s="185"/>
      <c r="AW90" s="185"/>
      <c r="AX90" s="185"/>
      <c r="AY90" s="185"/>
      <c r="AZ90" s="185"/>
      <c r="BA90" s="185"/>
      <c r="BB90" s="185"/>
      <c r="BC90" s="185"/>
      <c r="BD90" s="185"/>
      <c r="BE90" s="185"/>
      <c r="BF90" s="185"/>
      <c r="BG90" s="185"/>
      <c r="BH90" s="185"/>
      <c r="BI90" s="185"/>
      <c r="BJ90" s="743"/>
      <c r="BK90" s="743"/>
      <c r="BL90" s="743"/>
      <c r="BM90" s="744"/>
      <c r="BN90" s="744"/>
      <c r="BO90" s="744"/>
      <c r="BP90" s="744"/>
      <c r="BQ90" s="185"/>
      <c r="BR90" s="185"/>
      <c r="BS90" s="185"/>
      <c r="BT90" s="185"/>
      <c r="BU90" s="185"/>
      <c r="BV90" s="185"/>
      <c r="BW90" s="185"/>
      <c r="BX90" s="185"/>
      <c r="BY90" s="185"/>
      <c r="BZ90" s="808" t="s">
        <v>812</v>
      </c>
      <c r="CA90" s="808" t="str">
        <f>'Default Values'!AK9 &amp; _xlfn.CONCAT(" kgCO₂e/FA")</f>
        <v>1500 kgCO₂e/FA</v>
      </c>
      <c r="CB90" s="808" t="str">
        <f>IF($AU$51=0, "Target N/A",IF($AU$51&lt;'Default Values'!AK9,"Scheme meets target", "Scheme does not meet target"))</f>
        <v>Target N/A</v>
      </c>
      <c r="CC90" s="185"/>
      <c r="CD90" s="185"/>
      <c r="CE90" s="185"/>
      <c r="CF90" s="185"/>
      <c r="CG90" s="185"/>
      <c r="CH90" s="185"/>
      <c r="CI90" s="185"/>
      <c r="CJ90" s="185"/>
      <c r="CK90" s="185"/>
      <c r="CL90" s="185"/>
      <c r="CM90" s="185"/>
      <c r="CN90" s="185"/>
      <c r="CO90" s="185"/>
      <c r="CP90" s="185"/>
      <c r="CQ90" s="185"/>
      <c r="CR90" s="185"/>
      <c r="CS90" s="185"/>
      <c r="CT90" s="185"/>
      <c r="CU90" s="185"/>
      <c r="CV90" s="185"/>
      <c r="CW90" s="185"/>
      <c r="CX90" s="185"/>
      <c r="CY90" s="185"/>
      <c r="CZ90" s="185"/>
      <c r="DA90" s="185"/>
      <c r="DB90" s="185"/>
      <c r="DC90" s="185"/>
      <c r="DD90" s="185"/>
      <c r="DE90" s="185"/>
      <c r="DF90" s="185"/>
      <c r="DG90" s="185"/>
      <c r="DH90" s="185"/>
      <c r="DI90" s="185"/>
      <c r="DJ90" s="185"/>
      <c r="DK90" s="185"/>
      <c r="DL90" s="185"/>
      <c r="DM90" s="185"/>
      <c r="DN90" s="185"/>
      <c r="DO90" s="185"/>
      <c r="DP90" s="185"/>
      <c r="DQ90" s="185"/>
      <c r="DR90" s="185"/>
      <c r="DS90" s="185"/>
      <c r="DT90" s="185"/>
      <c r="DU90" s="185"/>
      <c r="DV90" s="185"/>
      <c r="DW90" s="185"/>
      <c r="DX90" s="185"/>
      <c r="DY90" s="185"/>
      <c r="DZ90" s="185"/>
      <c r="EA90" s="185"/>
      <c r="EB90" s="185"/>
      <c r="EC90" s="185"/>
      <c r="ED90" s="185"/>
      <c r="EE90" s="185"/>
      <c r="EF90" s="185"/>
      <c r="EG90" s="185"/>
      <c r="EH90" s="185"/>
      <c r="EI90" s="185"/>
      <c r="EJ90" s="185"/>
      <c r="EK90" s="185"/>
      <c r="EL90" s="185"/>
      <c r="EM90" s="185"/>
      <c r="EN90" s="185"/>
      <c r="EO90" s="185"/>
      <c r="EP90" s="185"/>
      <c r="EQ90" s="185"/>
      <c r="ER90" s="185"/>
      <c r="ES90" s="185"/>
      <c r="ET90" s="185"/>
      <c r="EU90" s="185"/>
      <c r="EV90" s="185"/>
      <c r="EW90" s="185"/>
      <c r="EX90" s="185"/>
      <c r="EY90" s="185"/>
      <c r="EZ90" s="185"/>
      <c r="FA90" s="185"/>
      <c r="FB90" s="185"/>
      <c r="FC90" s="185"/>
      <c r="FD90" s="185"/>
      <c r="FE90" s="185"/>
      <c r="FF90" s="185"/>
      <c r="FG90" s="185"/>
      <c r="FH90" s="185"/>
      <c r="FI90" s="185"/>
      <c r="FJ90" s="185"/>
      <c r="FK90" s="185"/>
      <c r="FL90" s="185"/>
      <c r="FM90" s="185"/>
      <c r="FN90" s="185"/>
      <c r="FO90" s="185"/>
      <c r="FP90" s="745"/>
      <c r="FQ90" s="745"/>
      <c r="FR90" s="745"/>
      <c r="FS90" s="745"/>
      <c r="FT90" s="745"/>
      <c r="FU90" s="745"/>
      <c r="FV90" s="745"/>
      <c r="FW90" s="745"/>
      <c r="FX90" s="745"/>
      <c r="FY90" s="745"/>
      <c r="FZ90" s="745"/>
      <c r="GA90" s="745"/>
      <c r="GB90" s="745"/>
      <c r="GC90" s="745"/>
      <c r="GD90" s="745"/>
      <c r="GE90" s="745"/>
      <c r="GF90" s="745"/>
      <c r="GG90" s="745"/>
      <c r="GH90" s="745"/>
      <c r="GI90" s="745"/>
      <c r="GJ90" s="745"/>
      <c r="GK90" s="745"/>
      <c r="GL90" s="745"/>
      <c r="GM90" s="745"/>
      <c r="GN90" s="745"/>
      <c r="GO90" s="745"/>
      <c r="GP90" s="745"/>
      <c r="GQ90" s="745"/>
      <c r="GR90" s="745"/>
      <c r="GS90" s="745"/>
      <c r="GT90" s="745"/>
      <c r="GU90" s="745"/>
      <c r="GV90" s="745"/>
      <c r="GW90" s="745"/>
      <c r="GX90" s="745"/>
      <c r="GY90" s="745"/>
      <c r="GZ90" s="745"/>
      <c r="HA90" s="745"/>
      <c r="HB90" s="745"/>
      <c r="HC90" s="745"/>
      <c r="HD90" s="745"/>
      <c r="HE90" s="745"/>
      <c r="HF90" s="745"/>
      <c r="HG90" s="745"/>
      <c r="HH90" s="745"/>
      <c r="HI90" s="745"/>
    </row>
    <row r="91" spans="1:217" ht="23.25">
      <c r="A91" s="103"/>
      <c r="B91" s="225"/>
      <c r="C91" s="225"/>
      <c r="D91" s="225"/>
      <c r="E91" s="225"/>
      <c r="F91" s="225"/>
      <c r="G91" s="225"/>
      <c r="H91" s="225"/>
      <c r="I91" s="225"/>
      <c r="J91" s="225"/>
      <c r="K91" s="225"/>
      <c r="L91" s="225"/>
      <c r="M91" s="224"/>
      <c r="N91" s="954"/>
      <c r="O91" s="954"/>
      <c r="P91" s="954"/>
      <c r="Q91" s="954"/>
      <c r="R91" s="954"/>
      <c r="S91" s="954"/>
      <c r="T91" s="954"/>
      <c r="U91" s="954"/>
      <c r="V91" s="954"/>
      <c r="W91" s="954"/>
      <c r="X91" s="224"/>
      <c r="Y91" s="185"/>
      <c r="Z91" s="118"/>
      <c r="AA91" s="185"/>
      <c r="AB91" s="185"/>
      <c r="AC91" s="185"/>
      <c r="AD91" s="185"/>
      <c r="AE91" s="185"/>
      <c r="AF91" s="185"/>
      <c r="AG91" s="185"/>
      <c r="AH91" s="185"/>
      <c r="AI91" s="185"/>
      <c r="AJ91" s="185"/>
      <c r="AK91" s="185"/>
      <c r="AL91" s="185"/>
      <c r="AM91" s="185"/>
      <c r="AN91" s="745" t="str">
        <f>IF(TYPOLOGY = "Bridge", AH9,AH16)</f>
        <v>Frame (2.1)</v>
      </c>
      <c r="AO91" s="786">
        <f ca="1">IF(TYPOLOGY = "Bridge", AW45,BA45)</f>
        <v>0</v>
      </c>
      <c r="AP91" s="185"/>
      <c r="AQ91" s="185"/>
      <c r="AR91" s="185"/>
      <c r="AS91" s="185"/>
      <c r="AT91" s="185"/>
      <c r="AU91" s="185"/>
      <c r="AV91" s="185"/>
      <c r="AW91" s="185"/>
      <c r="AX91" s="185"/>
      <c r="AY91" s="185"/>
      <c r="AZ91" s="185"/>
      <c r="BA91" s="185"/>
      <c r="BB91" s="185"/>
      <c r="BC91" s="185"/>
      <c r="BD91" s="185"/>
      <c r="BE91" s="185"/>
      <c r="BF91" s="185"/>
      <c r="BG91" s="185"/>
      <c r="BH91" s="185"/>
      <c r="BI91" s="185"/>
      <c r="BJ91" s="743"/>
      <c r="BK91" s="743"/>
      <c r="BL91" s="743"/>
      <c r="BM91" s="744"/>
      <c r="BN91" s="744"/>
      <c r="BO91" s="744"/>
      <c r="BP91" s="809"/>
      <c r="BQ91" s="185"/>
      <c r="BR91" s="185"/>
      <c r="BS91" s="185"/>
      <c r="BT91" s="185"/>
      <c r="BU91" s="185"/>
      <c r="BV91" s="185"/>
      <c r="BW91" s="185"/>
      <c r="BX91" s="185"/>
      <c r="BY91" s="185"/>
      <c r="BZ91" s="808" t="s">
        <v>405</v>
      </c>
      <c r="CA91" s="810">
        <f>CG12</f>
        <v>137</v>
      </c>
      <c r="CB91" s="808" t="str">
        <f>IF($AU$51=0, "Target N/A",IF($AU$51&lt;CA91,"Scheme meets target", "Scheme does not meet target"))</f>
        <v>Target N/A</v>
      </c>
      <c r="CC91" s="185"/>
      <c r="CD91" s="185"/>
      <c r="CE91" s="185"/>
      <c r="CF91" s="185"/>
      <c r="CG91" s="185"/>
      <c r="CH91" s="185"/>
      <c r="CI91" s="185"/>
      <c r="CJ91" s="185"/>
      <c r="CK91" s="185"/>
      <c r="CL91" s="185"/>
      <c r="CM91" s="185"/>
      <c r="CN91" s="185"/>
      <c r="CO91" s="185"/>
      <c r="CP91" s="185"/>
      <c r="CQ91" s="185"/>
      <c r="CR91" s="185"/>
      <c r="CS91" s="185"/>
      <c r="CT91" s="185"/>
      <c r="CU91" s="185"/>
      <c r="CV91" s="185"/>
      <c r="CW91" s="185"/>
      <c r="CX91" s="185"/>
      <c r="CY91" s="185"/>
      <c r="CZ91" s="185"/>
      <c r="DA91" s="185"/>
      <c r="DB91" s="185"/>
      <c r="DC91" s="185"/>
      <c r="DD91" s="185"/>
      <c r="DE91" s="185"/>
      <c r="DF91" s="185"/>
      <c r="DG91" s="185"/>
      <c r="DH91" s="185"/>
      <c r="DI91" s="185"/>
      <c r="DJ91" s="185"/>
      <c r="DK91" s="185"/>
      <c r="DL91" s="185"/>
      <c r="DM91" s="185"/>
      <c r="DN91" s="185"/>
      <c r="DO91" s="185"/>
      <c r="DP91" s="185"/>
      <c r="DQ91" s="185"/>
      <c r="DR91" s="185"/>
      <c r="DS91" s="185"/>
      <c r="DT91" s="185"/>
      <c r="DU91" s="185"/>
      <c r="DV91" s="185"/>
      <c r="DW91" s="185"/>
      <c r="DX91" s="185"/>
      <c r="DY91" s="185"/>
      <c r="DZ91" s="185"/>
      <c r="EA91" s="185"/>
      <c r="EB91" s="185"/>
      <c r="EC91" s="185"/>
      <c r="ED91" s="185"/>
      <c r="EE91" s="185"/>
      <c r="EF91" s="185"/>
      <c r="EG91" s="185"/>
      <c r="EH91" s="185"/>
      <c r="EI91" s="185"/>
      <c r="EJ91" s="185"/>
      <c r="EK91" s="185"/>
      <c r="EL91" s="185"/>
      <c r="EM91" s="185"/>
      <c r="EN91" s="185"/>
      <c r="EO91" s="185"/>
      <c r="EP91" s="185"/>
      <c r="EQ91" s="185"/>
      <c r="ER91" s="185"/>
      <c r="ES91" s="185"/>
      <c r="ET91" s="185"/>
      <c r="EU91" s="185"/>
      <c r="EV91" s="185"/>
      <c r="EW91" s="185"/>
      <c r="EX91" s="185"/>
      <c r="EY91" s="185"/>
      <c r="EZ91" s="185"/>
      <c r="FA91" s="185"/>
      <c r="FB91" s="185"/>
      <c r="FC91" s="185"/>
      <c r="FD91" s="185"/>
      <c r="FE91" s="185"/>
      <c r="FF91" s="185"/>
      <c r="FG91" s="185"/>
      <c r="FH91" s="185"/>
      <c r="FI91" s="185"/>
      <c r="FJ91" s="185"/>
      <c r="FK91" s="185"/>
      <c r="FL91" s="185"/>
      <c r="FM91" s="185"/>
      <c r="FN91" s="185"/>
      <c r="FO91" s="185"/>
      <c r="FP91" s="745"/>
      <c r="FQ91" s="745"/>
      <c r="FR91" s="745"/>
      <c r="FS91" s="745"/>
      <c r="FT91" s="745"/>
      <c r="FU91" s="745"/>
      <c r="FV91" s="745"/>
      <c r="FW91" s="745"/>
      <c r="FX91" s="745"/>
      <c r="FY91" s="745"/>
      <c r="FZ91" s="745"/>
      <c r="GA91" s="745"/>
      <c r="GB91" s="745"/>
      <c r="GC91" s="745"/>
      <c r="GD91" s="745"/>
      <c r="GE91" s="745"/>
      <c r="GF91" s="745"/>
      <c r="GG91" s="745"/>
      <c r="GH91" s="745"/>
      <c r="GI91" s="745"/>
      <c r="GJ91" s="745"/>
      <c r="GK91" s="745"/>
      <c r="GL91" s="745"/>
      <c r="GM91" s="745"/>
      <c r="GN91" s="745"/>
      <c r="GO91" s="745"/>
      <c r="GP91" s="745"/>
      <c r="GQ91" s="745"/>
      <c r="GR91" s="745"/>
      <c r="GS91" s="745"/>
      <c r="GT91" s="745"/>
      <c r="GU91" s="745"/>
      <c r="GV91" s="745"/>
      <c r="GW91" s="745"/>
      <c r="GX91" s="745"/>
      <c r="GY91" s="745"/>
      <c r="GZ91" s="745"/>
      <c r="HA91" s="745"/>
      <c r="HB91" s="745"/>
      <c r="HC91" s="745"/>
      <c r="HD91" s="745"/>
      <c r="HE91" s="745"/>
      <c r="HF91" s="745"/>
      <c r="HG91" s="745"/>
      <c r="HH91" s="745"/>
      <c r="HI91" s="745"/>
    </row>
    <row r="92" spans="1:217" ht="22.9" customHeight="1">
      <c r="A92" s="103"/>
      <c r="B92" s="103"/>
      <c r="C92" s="225"/>
      <c r="D92" s="225"/>
      <c r="E92" s="225"/>
      <c r="F92" s="225"/>
      <c r="G92" s="225"/>
      <c r="H92" s="225"/>
      <c r="I92" s="225"/>
      <c r="J92" s="225"/>
      <c r="K92" s="225"/>
      <c r="L92" s="225"/>
      <c r="M92" s="224"/>
      <c r="N92" s="224"/>
      <c r="O92" s="224"/>
      <c r="P92" s="224"/>
      <c r="Q92" s="224"/>
      <c r="R92" s="224"/>
      <c r="S92" s="224"/>
      <c r="T92" s="224"/>
      <c r="U92" s="224"/>
      <c r="V92" s="224"/>
      <c r="W92" s="224"/>
      <c r="X92" s="224"/>
      <c r="Y92" s="185"/>
      <c r="Z92" s="118"/>
      <c r="AA92" s="185"/>
      <c r="AB92" s="185"/>
      <c r="AC92" s="185"/>
      <c r="AD92" s="185"/>
      <c r="AE92" s="185"/>
      <c r="AF92" s="185"/>
      <c r="AG92" s="185"/>
      <c r="AH92" s="185"/>
      <c r="AI92" s="185"/>
      <c r="AJ92" s="185"/>
      <c r="AK92" s="185"/>
      <c r="AL92" s="185"/>
      <c r="AM92" s="185"/>
      <c r="AN92" s="745" t="str">
        <f>IF(TYPOLOGY = "Bridge", AH10,AH17)</f>
        <v>Upper floors/slabs inc roof (2.2, 2.3)</v>
      </c>
      <c r="AO92" s="786">
        <f ca="1">IF(TYPOLOGY = "Bridge", AW46,BA46)</f>
        <v>0</v>
      </c>
      <c r="AP92" s="185"/>
      <c r="AQ92" s="185"/>
      <c r="AR92" s="185"/>
      <c r="AS92" s="185"/>
      <c r="AT92" s="185"/>
      <c r="AU92" s="185"/>
      <c r="AV92" s="185"/>
      <c r="AW92" s="185"/>
      <c r="AX92" s="185"/>
      <c r="AY92" s="185"/>
      <c r="AZ92" s="185"/>
      <c r="BA92" s="185"/>
      <c r="BB92" s="185"/>
      <c r="BC92" s="185"/>
      <c r="BD92" s="185"/>
      <c r="BE92" s="185"/>
      <c r="BF92" s="185"/>
      <c r="BG92" s="185"/>
      <c r="BH92" s="185"/>
      <c r="BI92" s="185"/>
      <c r="BJ92" s="743"/>
      <c r="BK92" s="743"/>
      <c r="BL92" s="743"/>
      <c r="BM92" s="744"/>
      <c r="BN92" s="744"/>
      <c r="BO92" s="744"/>
      <c r="BP92" s="744"/>
      <c r="BQ92" s="185"/>
      <c r="BR92" s="185"/>
      <c r="BS92" s="185"/>
      <c r="BT92" s="185"/>
      <c r="BU92" s="185"/>
      <c r="BV92" s="185"/>
      <c r="BW92" s="185"/>
      <c r="BX92" s="185"/>
      <c r="BY92" s="185"/>
      <c r="BZ92" s="808" t="s">
        <v>403</v>
      </c>
      <c r="CA92" s="810">
        <f>IFERROR(_xlfn.XLOOKUP(TYPOLOGY,$CF$13:$CF$15,$CG$13:$CG$15,,),0)</f>
        <v>0</v>
      </c>
      <c r="CB92" s="808" t="str">
        <f>IF(CA92=0, "Target N/A",IF($AU$51&lt;CA92,"Scheme meets target", "Scheme does not meet target"))</f>
        <v>Target N/A</v>
      </c>
      <c r="CC92" s="811"/>
      <c r="CD92" s="185"/>
      <c r="CE92" s="185"/>
      <c r="CF92" s="185"/>
      <c r="CG92" s="185"/>
      <c r="CH92" s="185"/>
      <c r="CI92" s="185"/>
      <c r="CJ92" s="185"/>
      <c r="CK92" s="185"/>
      <c r="CL92" s="185"/>
      <c r="CM92" s="185"/>
      <c r="CN92" s="185"/>
      <c r="CO92" s="185"/>
      <c r="CP92" s="185"/>
      <c r="CQ92" s="185"/>
      <c r="CR92" s="185"/>
      <c r="CS92" s="185"/>
      <c r="CT92" s="185"/>
      <c r="CU92" s="185"/>
      <c r="CV92" s="185"/>
      <c r="CW92" s="185"/>
      <c r="CX92" s="185"/>
      <c r="CY92" s="185"/>
      <c r="CZ92" s="185"/>
      <c r="DA92" s="185"/>
      <c r="DB92" s="185"/>
      <c r="DC92" s="185"/>
      <c r="DD92" s="185"/>
      <c r="DE92" s="185"/>
      <c r="DF92" s="185"/>
      <c r="DG92" s="185"/>
      <c r="DH92" s="185"/>
      <c r="DI92" s="185"/>
      <c r="DJ92" s="185"/>
      <c r="DK92" s="185"/>
      <c r="DL92" s="185"/>
      <c r="DM92" s="185"/>
      <c r="DN92" s="185"/>
      <c r="DO92" s="185"/>
      <c r="DP92" s="185"/>
      <c r="DQ92" s="185"/>
      <c r="DR92" s="185"/>
      <c r="DS92" s="185"/>
      <c r="DT92" s="185"/>
      <c r="DU92" s="185"/>
      <c r="DV92" s="185"/>
      <c r="DW92" s="185"/>
      <c r="DX92" s="185"/>
      <c r="DY92" s="185"/>
      <c r="DZ92" s="185"/>
      <c r="EA92" s="185"/>
      <c r="EB92" s="185"/>
      <c r="EC92" s="185"/>
      <c r="ED92" s="185"/>
      <c r="EE92" s="185"/>
      <c r="EF92" s="185"/>
      <c r="EG92" s="185"/>
      <c r="EH92" s="185"/>
      <c r="EI92" s="185"/>
      <c r="EJ92" s="185"/>
      <c r="EK92" s="185"/>
      <c r="EL92" s="185"/>
      <c r="EM92" s="185"/>
      <c r="EN92" s="185"/>
      <c r="EO92" s="185"/>
      <c r="EP92" s="185"/>
      <c r="EQ92" s="185"/>
      <c r="ER92" s="185"/>
      <c r="ES92" s="185"/>
      <c r="ET92" s="185"/>
      <c r="EU92" s="185"/>
      <c r="EV92" s="185"/>
      <c r="EW92" s="185"/>
      <c r="EX92" s="185"/>
      <c r="EY92" s="185"/>
      <c r="EZ92" s="185"/>
      <c r="FA92" s="185"/>
      <c r="FB92" s="185"/>
      <c r="FC92" s="185"/>
      <c r="FD92" s="185"/>
      <c r="FE92" s="185"/>
      <c r="FF92" s="185"/>
      <c r="FG92" s="185"/>
      <c r="FH92" s="185"/>
      <c r="FI92" s="185"/>
      <c r="FJ92" s="185"/>
      <c r="FK92" s="185"/>
      <c r="FL92" s="185"/>
      <c r="FM92" s="185"/>
      <c r="FN92" s="185"/>
      <c r="FO92" s="185"/>
      <c r="FP92" s="745"/>
      <c r="FQ92" s="745"/>
      <c r="FR92" s="745"/>
      <c r="FS92" s="745"/>
      <c r="FT92" s="745"/>
      <c r="FU92" s="745"/>
      <c r="FV92" s="745"/>
      <c r="FW92" s="745"/>
      <c r="FX92" s="745"/>
      <c r="FY92" s="745"/>
      <c r="FZ92" s="745"/>
      <c r="GA92" s="745"/>
      <c r="GB92" s="745"/>
      <c r="GC92" s="745"/>
      <c r="GD92" s="745"/>
      <c r="GE92" s="745"/>
      <c r="GF92" s="745"/>
      <c r="GG92" s="745"/>
      <c r="GH92" s="745"/>
      <c r="GI92" s="745"/>
      <c r="GJ92" s="745"/>
      <c r="GK92" s="745"/>
      <c r="GL92" s="745"/>
      <c r="GM92" s="745"/>
      <c r="GN92" s="745"/>
      <c r="GO92" s="745"/>
      <c r="GP92" s="745"/>
      <c r="GQ92" s="745"/>
      <c r="GR92" s="745"/>
      <c r="GS92" s="745"/>
      <c r="GT92" s="745"/>
      <c r="GU92" s="745"/>
      <c r="GV92" s="745"/>
      <c r="GW92" s="745"/>
      <c r="GX92" s="745"/>
      <c r="GY92" s="745"/>
      <c r="GZ92" s="745"/>
      <c r="HA92" s="745"/>
      <c r="HB92" s="745"/>
      <c r="HC92" s="745"/>
      <c r="HD92" s="745"/>
      <c r="HE92" s="745"/>
      <c r="HF92" s="745"/>
      <c r="HG92" s="745"/>
      <c r="HH92" s="745"/>
      <c r="HI92" s="745"/>
    </row>
    <row r="93" spans="1:217" ht="14.45" hidden="1" customHeight="1">
      <c r="A93" s="103"/>
      <c r="B93" s="103"/>
      <c r="C93" s="225"/>
      <c r="D93" s="225"/>
      <c r="E93" s="225"/>
      <c r="F93" s="225"/>
      <c r="G93" s="225"/>
      <c r="H93" s="225"/>
      <c r="I93" s="225"/>
      <c r="J93" s="225"/>
      <c r="K93" s="225"/>
      <c r="L93" s="225"/>
      <c r="M93" s="224"/>
      <c r="N93" s="224"/>
      <c r="O93" s="224"/>
      <c r="P93" s="224"/>
      <c r="Q93" s="224"/>
      <c r="R93" s="224"/>
      <c r="S93" s="224"/>
      <c r="T93" s="224"/>
      <c r="U93" s="224"/>
      <c r="V93" s="224"/>
      <c r="W93" s="224"/>
      <c r="X93" s="224"/>
      <c r="Y93" s="103"/>
      <c r="Z93" s="211"/>
      <c r="AA93" s="103"/>
      <c r="AB93" s="103"/>
      <c r="AC93" s="103"/>
      <c r="AD93" s="103"/>
      <c r="AE93" s="103"/>
      <c r="AF93" s="103"/>
      <c r="AG93" s="103"/>
      <c r="AH93" s="103"/>
      <c r="AI93" s="103"/>
      <c r="AJ93" s="103"/>
      <c r="AK93" s="103"/>
      <c r="AL93" s="103"/>
      <c r="AM93" s="185"/>
      <c r="AN93" s="745" t="e">
        <f>IF(TYPOLOGY = "Bridge", AH11,#N/A)</f>
        <v>#N/A</v>
      </c>
      <c r="AO93" s="786" t="e">
        <f>IF(TYPOLOGY = "Bridge", AW47,#N/A)</f>
        <v>#N/A</v>
      </c>
      <c r="AP93" s="185"/>
      <c r="AQ93" s="103"/>
      <c r="AR93" s="103"/>
      <c r="AS93" s="103"/>
      <c r="AT93" s="103"/>
      <c r="AU93" s="103"/>
      <c r="AV93" s="103"/>
      <c r="AW93" s="103"/>
      <c r="AX93" s="103"/>
      <c r="AY93" s="103"/>
      <c r="AZ93" s="103"/>
      <c r="BA93" s="103"/>
      <c r="BB93" s="103"/>
      <c r="BC93" s="103"/>
      <c r="BD93" s="103"/>
      <c r="BE93" s="103"/>
      <c r="BF93" s="103"/>
      <c r="BG93" s="103"/>
      <c r="BH93" s="103"/>
      <c r="BI93" s="103"/>
      <c r="BJ93" s="225"/>
      <c r="BK93" s="225"/>
      <c r="BL93" s="225"/>
      <c r="BM93" s="224"/>
      <c r="BN93" s="224"/>
      <c r="BO93" s="224"/>
      <c r="BP93" s="224"/>
      <c r="BQ93" s="103"/>
      <c r="BR93" s="103"/>
      <c r="BS93" s="103"/>
      <c r="BT93" s="103"/>
      <c r="BU93" s="103"/>
      <c r="BV93" s="103"/>
      <c r="BW93" s="103"/>
      <c r="BX93" s="103"/>
      <c r="BY93" s="103"/>
      <c r="BZ93" s="103"/>
      <c r="CA93" s="225"/>
      <c r="CB93" s="103"/>
      <c r="CC93" s="404"/>
      <c r="CD93" s="103"/>
      <c r="CE93" s="103"/>
      <c r="CF93" s="103"/>
      <c r="CG93" s="103"/>
      <c r="CH93" s="103"/>
      <c r="CI93" s="103"/>
      <c r="CK93" s="103"/>
      <c r="CL93" s="103"/>
      <c r="CM93" s="103"/>
      <c r="CN93" s="103"/>
      <c r="CO93" s="103"/>
      <c r="CP93" s="103"/>
      <c r="CQ93" s="103"/>
      <c r="CR93" s="103"/>
      <c r="CS93" s="103"/>
      <c r="CT93" s="103"/>
      <c r="CU93" s="103"/>
      <c r="CV93" s="103"/>
      <c r="CW93" s="103"/>
      <c r="CX93" s="103"/>
      <c r="CY93" s="103"/>
      <c r="CZ93" s="103"/>
      <c r="DA93" s="103"/>
      <c r="DB93" s="103"/>
      <c r="DC93" s="103"/>
      <c r="DD93" s="103"/>
      <c r="DE93" s="103"/>
      <c r="DF93" s="103"/>
      <c r="DG93" s="103"/>
      <c r="DH93" s="103"/>
      <c r="DI93" s="103"/>
      <c r="DJ93" s="103"/>
      <c r="DK93" s="103"/>
      <c r="DL93" s="103"/>
      <c r="DM93" s="103"/>
      <c r="DN93" s="103"/>
      <c r="DO93" s="103"/>
      <c r="DP93" s="103"/>
      <c r="DQ93" s="103"/>
      <c r="DR93" s="103"/>
      <c r="DS93" s="103"/>
      <c r="DT93" s="103"/>
      <c r="DU93" s="103"/>
      <c r="DV93" s="103"/>
      <c r="DW93" s="103"/>
      <c r="DX93" s="103"/>
      <c r="DY93" s="103"/>
      <c r="DZ93" s="103"/>
      <c r="EA93" s="103"/>
      <c r="EB93" s="103"/>
      <c r="EC93" s="103"/>
      <c r="ED93" s="103"/>
      <c r="EE93" s="103"/>
      <c r="EF93" s="103"/>
      <c r="EG93" s="103"/>
      <c r="EH93" s="103"/>
      <c r="EI93" s="103"/>
      <c r="EJ93" s="103"/>
      <c r="EK93" s="103"/>
      <c r="EL93" s="103"/>
      <c r="EM93" s="103"/>
      <c r="EN93" s="103"/>
      <c r="EO93" s="103"/>
      <c r="EP93" s="103"/>
      <c r="EQ93" s="103"/>
      <c r="ER93" s="103"/>
      <c r="ES93" s="103"/>
      <c r="ET93" s="103"/>
      <c r="EU93" s="103"/>
      <c r="EV93" s="103"/>
      <c r="EW93" s="103"/>
      <c r="EX93" s="103"/>
      <c r="EY93" s="103"/>
      <c r="EZ93" s="103"/>
      <c r="FA93" s="103"/>
      <c r="FB93" s="103"/>
      <c r="FC93" s="103"/>
      <c r="FD93" s="103"/>
      <c r="FE93" s="103"/>
      <c r="FF93" s="103"/>
      <c r="FG93" s="103"/>
      <c r="FH93" s="103"/>
      <c r="FI93" s="103"/>
      <c r="FJ93" s="103"/>
      <c r="FK93" s="103"/>
      <c r="FL93" s="103"/>
      <c r="FM93" s="103"/>
      <c r="FN93" s="103"/>
      <c r="FO93" s="103"/>
      <c r="FP93" s="375"/>
      <c r="FQ93" s="375"/>
      <c r="FR93" s="375"/>
      <c r="FS93" s="375"/>
      <c r="FT93" s="375"/>
      <c r="FU93" s="375"/>
      <c r="FV93" s="375"/>
      <c r="FW93" s="375"/>
      <c r="FX93" s="375"/>
      <c r="FY93" s="375"/>
      <c r="FZ93" s="375"/>
      <c r="GA93" s="375"/>
      <c r="GB93" s="375"/>
      <c r="GC93" s="375"/>
      <c r="GD93" s="375"/>
      <c r="GE93" s="375"/>
      <c r="GF93" s="375"/>
      <c r="GG93" s="375"/>
      <c r="GH93" s="375"/>
      <c r="GI93" s="375"/>
      <c r="GJ93" s="375"/>
      <c r="GK93" s="375"/>
      <c r="GL93" s="375"/>
      <c r="GM93" s="375"/>
      <c r="GN93" s="375"/>
      <c r="GO93" s="375"/>
      <c r="GP93" s="375"/>
      <c r="GQ93" s="375"/>
      <c r="GR93" s="375"/>
      <c r="GS93" s="375"/>
      <c r="GT93" s="375"/>
      <c r="GU93" s="375"/>
      <c r="GV93" s="375"/>
      <c r="GW93" s="375"/>
      <c r="GX93" s="375"/>
      <c r="GY93" s="375"/>
      <c r="GZ93" s="375"/>
      <c r="HA93" s="375"/>
      <c r="HB93" s="375"/>
      <c r="HC93" s="375"/>
      <c r="HD93" s="375"/>
      <c r="HE93" s="375"/>
      <c r="HF93" s="375"/>
      <c r="HG93" s="375"/>
      <c r="HH93" s="375"/>
    </row>
    <row r="94" spans="1:217" ht="23.25">
      <c r="A94" s="103"/>
      <c r="B94" s="103"/>
      <c r="C94" s="225"/>
      <c r="D94" s="225"/>
      <c r="E94" s="225"/>
      <c r="F94" s="225"/>
      <c r="G94" s="225"/>
      <c r="H94" s="225"/>
      <c r="I94" s="225"/>
      <c r="J94" s="225"/>
      <c r="K94" s="225"/>
      <c r="L94" s="225"/>
      <c r="M94" s="224"/>
      <c r="N94" s="224"/>
      <c r="O94" s="224"/>
      <c r="P94" s="224"/>
      <c r="Q94" s="224"/>
      <c r="R94" s="224"/>
      <c r="S94" s="224"/>
      <c r="T94" s="224"/>
      <c r="U94" s="224"/>
      <c r="V94" s="224"/>
      <c r="W94" s="224"/>
      <c r="X94" s="224"/>
      <c r="Y94" s="185"/>
      <c r="Z94" s="118"/>
      <c r="AA94" s="185"/>
      <c r="AB94" s="185"/>
      <c r="AC94" s="185"/>
      <c r="AD94" s="185"/>
      <c r="AE94" s="185"/>
      <c r="AF94" s="185"/>
      <c r="AG94" s="185"/>
      <c r="AH94" s="185"/>
      <c r="AI94" s="185"/>
      <c r="AJ94" s="185"/>
      <c r="AK94" s="185"/>
      <c r="AL94" s="185"/>
      <c r="AM94" s="185"/>
      <c r="AN94" s="745" t="str">
        <f>IF(TYPOLOGY = "Bridge", #N/A,AH19)</f>
        <v>Pre-fabricated buildings and units (6)</v>
      </c>
      <c r="AO94" s="786">
        <f ca="1">IF(TYPOLOGY = "Bridge", #N/A,BA48)</f>
        <v>0</v>
      </c>
      <c r="AP94" s="185"/>
      <c r="AQ94" s="185"/>
      <c r="AR94" s="185"/>
      <c r="AS94" s="185"/>
      <c r="AT94" s="185"/>
      <c r="AU94" s="185"/>
      <c r="AV94" s="185"/>
      <c r="AW94" s="185"/>
      <c r="AX94" s="185"/>
      <c r="AY94" s="185"/>
      <c r="AZ94" s="185"/>
      <c r="BA94" s="185"/>
      <c r="BB94" s="185"/>
      <c r="BC94" s="185"/>
      <c r="BD94" s="185"/>
      <c r="BE94" s="185"/>
      <c r="BF94" s="185"/>
      <c r="BG94" s="185"/>
      <c r="BH94" s="185"/>
      <c r="BI94" s="185"/>
      <c r="BJ94" s="743"/>
      <c r="BK94" s="743"/>
      <c r="BL94" s="743"/>
      <c r="BM94" s="744"/>
      <c r="BN94" s="744"/>
      <c r="BO94" s="744"/>
      <c r="BP94" s="744"/>
      <c r="BQ94" s="185"/>
      <c r="BR94" s="185"/>
      <c r="BS94" s="185"/>
      <c r="BT94" s="185"/>
      <c r="BU94" s="185"/>
      <c r="BV94" s="185"/>
      <c r="BW94" s="185"/>
      <c r="BX94" s="185"/>
      <c r="BY94" s="185"/>
      <c r="BZ94" s="812" t="s">
        <v>404</v>
      </c>
      <c r="CA94" s="810">
        <f>IFERROR(_xlfn.XLOOKUP(TYPOLOGY,$CF$16:$CF$18,$CG$16:$CG$18,,),0)</f>
        <v>0</v>
      </c>
      <c r="CB94" s="808" t="str">
        <f>IF(CA94=0, "Target N/A",IF($AU$51&lt;CA94,"Scheme meets target", "Scheme does not meet target"))</f>
        <v>Target N/A</v>
      </c>
      <c r="CC94" s="185"/>
      <c r="CD94" s="185"/>
      <c r="CE94" s="185"/>
      <c r="CF94" s="185"/>
      <c r="CG94" s="185"/>
      <c r="CH94" s="185"/>
      <c r="CI94" s="185"/>
      <c r="CJ94" s="185"/>
      <c r="CK94" s="185"/>
      <c r="CL94" s="185"/>
      <c r="CM94" s="185"/>
      <c r="CN94" s="185"/>
      <c r="CO94" s="185"/>
      <c r="CP94" s="185"/>
      <c r="CQ94" s="185"/>
      <c r="CR94" s="185"/>
      <c r="CS94" s="185"/>
      <c r="CT94" s="185"/>
      <c r="CU94" s="185"/>
      <c r="CV94" s="185"/>
      <c r="CW94" s="185"/>
      <c r="CX94" s="185"/>
      <c r="CY94" s="185"/>
      <c r="CZ94" s="185"/>
      <c r="DA94" s="185"/>
      <c r="DB94" s="185"/>
      <c r="DC94" s="185"/>
      <c r="DD94" s="185"/>
      <c r="DE94" s="185"/>
      <c r="DF94" s="185"/>
      <c r="DG94" s="185"/>
      <c r="DH94" s="185"/>
      <c r="DI94" s="185"/>
      <c r="DJ94" s="185"/>
      <c r="DK94" s="185"/>
      <c r="DL94" s="185"/>
      <c r="DM94" s="185"/>
      <c r="DN94" s="185"/>
      <c r="DO94" s="185"/>
      <c r="DP94" s="185"/>
      <c r="DQ94" s="185"/>
      <c r="DR94" s="185"/>
      <c r="DS94" s="185"/>
      <c r="DT94" s="185"/>
      <c r="DU94" s="185"/>
      <c r="DV94" s="185"/>
      <c r="DW94" s="185"/>
      <c r="DX94" s="185"/>
      <c r="DY94" s="185"/>
      <c r="DZ94" s="185"/>
      <c r="EA94" s="185"/>
      <c r="EB94" s="185"/>
      <c r="EC94" s="185"/>
      <c r="ED94" s="185"/>
      <c r="EE94" s="185"/>
      <c r="EF94" s="185"/>
      <c r="EG94" s="185"/>
      <c r="EH94" s="185"/>
      <c r="EI94" s="185"/>
      <c r="EJ94" s="185"/>
      <c r="EK94" s="185"/>
      <c r="EL94" s="185"/>
      <c r="EM94" s="185"/>
      <c r="EN94" s="185"/>
      <c r="EO94" s="185"/>
      <c r="EP94" s="185"/>
      <c r="EQ94" s="185"/>
      <c r="ER94" s="185"/>
      <c r="ES94" s="185"/>
      <c r="ET94" s="185"/>
      <c r="EU94" s="185"/>
      <c r="EV94" s="185"/>
      <c r="EW94" s="185"/>
      <c r="EX94" s="185"/>
      <c r="EY94" s="185"/>
      <c r="EZ94" s="185"/>
      <c r="FA94" s="185"/>
      <c r="FB94" s="185"/>
      <c r="FC94" s="185"/>
      <c r="FD94" s="185"/>
      <c r="FE94" s="185"/>
      <c r="FF94" s="185"/>
      <c r="FG94" s="185"/>
      <c r="FH94" s="185"/>
      <c r="FI94" s="185"/>
      <c r="FJ94" s="185"/>
      <c r="FK94" s="185"/>
      <c r="FL94" s="185"/>
      <c r="FM94" s="185"/>
      <c r="FN94" s="185"/>
      <c r="FO94" s="185"/>
      <c r="FP94" s="745"/>
      <c r="FQ94" s="745"/>
      <c r="FR94" s="745"/>
      <c r="FS94" s="745"/>
      <c r="FT94" s="745"/>
      <c r="FU94" s="745"/>
      <c r="FV94" s="745"/>
      <c r="FW94" s="745"/>
      <c r="FX94" s="745"/>
      <c r="FY94" s="745"/>
      <c r="FZ94" s="745"/>
      <c r="GA94" s="745"/>
      <c r="GB94" s="745"/>
      <c r="GC94" s="745"/>
      <c r="GD94" s="745"/>
      <c r="GE94" s="745"/>
      <c r="GF94" s="745"/>
      <c r="GG94" s="745"/>
      <c r="GH94" s="745"/>
      <c r="GI94" s="745"/>
      <c r="GJ94" s="745"/>
      <c r="GK94" s="745"/>
      <c r="GL94" s="745"/>
      <c r="GM94" s="745"/>
      <c r="GN94" s="745"/>
      <c r="GO94" s="745"/>
      <c r="GP94" s="745"/>
      <c r="GQ94" s="745"/>
      <c r="GR94" s="745"/>
      <c r="GS94" s="745"/>
      <c r="GT94" s="745"/>
      <c r="GU94" s="745"/>
      <c r="GV94" s="745"/>
      <c r="GW94" s="745"/>
      <c r="GX94" s="745"/>
      <c r="GY94" s="745"/>
      <c r="GZ94" s="745"/>
      <c r="HA94" s="745"/>
      <c r="HB94" s="745"/>
      <c r="HC94" s="745"/>
      <c r="HD94" s="745"/>
      <c r="HE94" s="745"/>
      <c r="HF94" s="745"/>
      <c r="HG94" s="745"/>
      <c r="HH94" s="745"/>
      <c r="HI94" s="745"/>
    </row>
    <row r="95" spans="1:217" ht="20.25">
      <c r="A95" s="103"/>
      <c r="B95" s="103"/>
      <c r="C95" s="225"/>
      <c r="D95" s="225"/>
      <c r="E95" s="225"/>
      <c r="F95" s="407"/>
      <c r="G95" s="407"/>
      <c r="H95" s="407"/>
      <c r="I95" s="407"/>
      <c r="J95" s="407"/>
      <c r="K95" s="225"/>
      <c r="L95" s="225"/>
      <c r="M95" s="224"/>
      <c r="N95" s="224"/>
      <c r="O95" s="224"/>
      <c r="P95" s="224"/>
      <c r="Q95" s="224"/>
      <c r="R95" s="224"/>
      <c r="S95" s="224"/>
      <c r="T95" s="224"/>
      <c r="U95" s="224"/>
      <c r="V95" s="224"/>
      <c r="W95" s="224"/>
      <c r="X95" s="224"/>
      <c r="Y95" s="185"/>
      <c r="Z95" s="118"/>
      <c r="AA95" s="185"/>
      <c r="AB95" s="185"/>
      <c r="AC95" s="185"/>
      <c r="AD95" s="185"/>
      <c r="AE95" s="185"/>
      <c r="AF95" s="185"/>
      <c r="AG95" s="185"/>
      <c r="AH95" s="185"/>
      <c r="AI95" s="185"/>
      <c r="AJ95" s="185"/>
      <c r="AK95" s="185"/>
      <c r="AL95" s="185"/>
      <c r="AM95" s="185"/>
      <c r="AN95" s="745" t="str">
        <f>IF(TYPOLOGY = "Bridge", #N/A,AH20)</f>
        <v>Works to existing buildings (7.1, 7.2)</v>
      </c>
      <c r="AO95" s="786">
        <f ca="1">IF(TYPOLOGY = "Bridge", #N/A,BA49)</f>
        <v>0</v>
      </c>
      <c r="AP95" s="185"/>
      <c r="AQ95" s="185"/>
      <c r="AR95" s="185"/>
      <c r="AS95" s="185"/>
      <c r="AT95" s="185"/>
      <c r="AU95" s="185"/>
      <c r="AV95" s="185"/>
      <c r="AW95" s="185"/>
      <c r="AX95" s="185"/>
      <c r="AY95" s="185"/>
      <c r="AZ95" s="185"/>
      <c r="BA95" s="185"/>
      <c r="BB95" s="185"/>
      <c r="BC95" s="185"/>
      <c r="BD95" s="185"/>
      <c r="BE95" s="185"/>
      <c r="BF95" s="185"/>
      <c r="BG95" s="185"/>
      <c r="BH95" s="185"/>
      <c r="BI95" s="185"/>
      <c r="BJ95" s="743"/>
      <c r="BK95" s="743"/>
      <c r="BL95" s="743"/>
      <c r="BM95" s="744"/>
      <c r="BN95" s="744"/>
      <c r="BO95" s="744"/>
      <c r="BP95" s="744"/>
      <c r="BQ95" s="185"/>
      <c r="BR95" s="185"/>
      <c r="BS95" s="185"/>
      <c r="BT95" s="185"/>
      <c r="BU95" s="185"/>
      <c r="BV95" s="185"/>
      <c r="BW95" s="185"/>
      <c r="BX95" s="185"/>
      <c r="BY95" s="185"/>
      <c r="BZ95" s="185"/>
      <c r="CA95" s="743"/>
      <c r="CB95" s="185"/>
      <c r="CC95" s="185"/>
      <c r="CD95" s="185"/>
      <c r="CE95" s="185"/>
      <c r="CF95" s="185"/>
      <c r="CG95" s="185"/>
      <c r="CH95" s="185"/>
      <c r="CI95" s="185"/>
      <c r="CJ95" s="185"/>
      <c r="CK95" s="185"/>
      <c r="CL95" s="185"/>
      <c r="CM95" s="185"/>
      <c r="CN95" s="185"/>
      <c r="CO95" s="185"/>
      <c r="CP95" s="185"/>
      <c r="CQ95" s="185"/>
      <c r="CR95" s="185"/>
      <c r="CS95" s="185"/>
      <c r="CT95" s="185"/>
      <c r="CU95" s="185"/>
      <c r="CV95" s="185"/>
      <c r="CW95" s="185"/>
      <c r="CX95" s="185"/>
      <c r="CY95" s="185"/>
      <c r="CZ95" s="185"/>
      <c r="DA95" s="185"/>
      <c r="DB95" s="185"/>
      <c r="DC95" s="185"/>
      <c r="DD95" s="185"/>
      <c r="DE95" s="185"/>
      <c r="DF95" s="185"/>
      <c r="DG95" s="185"/>
      <c r="DH95" s="185"/>
      <c r="DI95" s="185"/>
      <c r="DJ95" s="185"/>
      <c r="DK95" s="185"/>
      <c r="DL95" s="185"/>
      <c r="DM95" s="185"/>
      <c r="DN95" s="185"/>
      <c r="DO95" s="185"/>
      <c r="DP95" s="185"/>
      <c r="DQ95" s="185"/>
      <c r="DR95" s="185"/>
      <c r="DS95" s="185"/>
      <c r="DT95" s="185"/>
      <c r="DU95" s="185"/>
      <c r="DV95" s="185"/>
      <c r="DW95" s="185"/>
      <c r="DX95" s="185"/>
      <c r="DY95" s="185"/>
      <c r="DZ95" s="185"/>
      <c r="EA95" s="185"/>
      <c r="EB95" s="185"/>
      <c r="EC95" s="185"/>
      <c r="ED95" s="185"/>
      <c r="EE95" s="185"/>
      <c r="EF95" s="185"/>
      <c r="EG95" s="185"/>
      <c r="EH95" s="185"/>
      <c r="EI95" s="185"/>
      <c r="EJ95" s="185"/>
      <c r="EK95" s="185"/>
      <c r="EL95" s="185"/>
      <c r="EM95" s="185"/>
      <c r="EN95" s="185"/>
      <c r="EO95" s="185"/>
      <c r="EP95" s="185"/>
      <c r="EQ95" s="185"/>
      <c r="ER95" s="185"/>
      <c r="ES95" s="185"/>
      <c r="ET95" s="185"/>
      <c r="EU95" s="185"/>
      <c r="EV95" s="185"/>
      <c r="EW95" s="185"/>
      <c r="EX95" s="185"/>
      <c r="EY95" s="185"/>
      <c r="EZ95" s="185"/>
      <c r="FA95" s="185"/>
      <c r="FB95" s="185"/>
      <c r="FC95" s="185"/>
      <c r="FD95" s="185"/>
      <c r="FE95" s="185"/>
      <c r="FF95" s="185"/>
      <c r="FG95" s="185"/>
      <c r="FH95" s="185"/>
      <c r="FI95" s="185"/>
      <c r="FJ95" s="185"/>
      <c r="FK95" s="185"/>
      <c r="FL95" s="185"/>
      <c r="FM95" s="185"/>
      <c r="FN95" s="185"/>
      <c r="FO95" s="185"/>
      <c r="FP95" s="745"/>
      <c r="FQ95" s="745"/>
      <c r="FR95" s="745"/>
      <c r="FS95" s="745"/>
      <c r="FT95" s="745"/>
      <c r="FU95" s="745"/>
      <c r="FV95" s="745"/>
      <c r="FW95" s="745"/>
      <c r="FX95" s="745"/>
      <c r="FY95" s="745"/>
      <c r="FZ95" s="745"/>
      <c r="GA95" s="745"/>
      <c r="GB95" s="745"/>
      <c r="GC95" s="745"/>
      <c r="GD95" s="745"/>
      <c r="GE95" s="745"/>
      <c r="GF95" s="745"/>
      <c r="GG95" s="745"/>
      <c r="GH95" s="745"/>
      <c r="GI95" s="745"/>
      <c r="GJ95" s="745"/>
      <c r="GK95" s="745"/>
      <c r="GL95" s="745"/>
      <c r="GM95" s="745"/>
      <c r="GN95" s="745"/>
      <c r="GO95" s="745"/>
      <c r="GP95" s="745"/>
      <c r="GQ95" s="745"/>
      <c r="GR95" s="745"/>
      <c r="GS95" s="745"/>
      <c r="GT95" s="745"/>
      <c r="GU95" s="745"/>
      <c r="GV95" s="745"/>
      <c r="GW95" s="745"/>
      <c r="GX95" s="745"/>
      <c r="GY95" s="745"/>
      <c r="GZ95" s="745"/>
      <c r="HA95" s="745"/>
      <c r="HB95" s="745"/>
      <c r="HC95" s="745"/>
      <c r="HD95" s="745"/>
      <c r="HE95" s="745"/>
      <c r="HF95" s="745"/>
      <c r="HG95" s="745"/>
      <c r="HH95" s="745"/>
      <c r="HI95" s="745"/>
    </row>
    <row r="96" spans="1:217">
      <c r="A96" s="103"/>
      <c r="B96" s="103"/>
      <c r="C96" s="225"/>
      <c r="D96" s="225"/>
      <c r="E96" s="225"/>
      <c r="F96" s="225"/>
      <c r="G96" s="225"/>
      <c r="H96" s="225"/>
      <c r="I96" s="225"/>
      <c r="J96" s="225"/>
      <c r="K96" s="408"/>
      <c r="L96" s="225"/>
      <c r="M96" s="224"/>
      <c r="N96" s="224"/>
      <c r="O96" s="224"/>
      <c r="P96" s="224"/>
      <c r="Q96" s="224"/>
      <c r="R96" s="224"/>
      <c r="S96" s="224"/>
      <c r="T96" s="224"/>
      <c r="U96" s="224"/>
      <c r="V96" s="224"/>
      <c r="W96" s="224"/>
      <c r="X96" s="224"/>
      <c r="Y96" s="185"/>
      <c r="Z96" s="118"/>
      <c r="AA96" s="185"/>
      <c r="AB96" s="185"/>
      <c r="AC96" s="185"/>
      <c r="AD96" s="185"/>
      <c r="AE96" s="185"/>
      <c r="AF96" s="185"/>
      <c r="AG96" s="185"/>
      <c r="AH96" s="185"/>
      <c r="AI96" s="185"/>
      <c r="AJ96" s="185"/>
      <c r="AK96" s="185"/>
      <c r="AL96" s="185"/>
      <c r="AM96" s="185"/>
      <c r="AN96" s="745" t="str">
        <f>IF(TYPOLOGY = "Bridge", #N/A,AH21)</f>
        <v>Other</v>
      </c>
      <c r="AO96" s="786">
        <f ca="1">IF(TYPOLOGY = "Bridge", #N/A,BA50)</f>
        <v>0</v>
      </c>
      <c r="AP96" s="185"/>
      <c r="AQ96" s="185"/>
      <c r="AR96" s="185"/>
      <c r="AS96" s="185"/>
      <c r="AT96" s="185"/>
      <c r="AU96" s="185"/>
      <c r="AV96" s="185"/>
      <c r="AW96" s="185"/>
      <c r="AX96" s="185"/>
      <c r="AY96" s="185"/>
      <c r="AZ96" s="185"/>
      <c r="BA96" s="185"/>
      <c r="BB96" s="185"/>
      <c r="BC96" s="185"/>
      <c r="BD96" s="185"/>
      <c r="BE96" s="185"/>
      <c r="BF96" s="185"/>
      <c r="BG96" s="185"/>
      <c r="BH96" s="185"/>
      <c r="BI96" s="185"/>
      <c r="BJ96" s="743"/>
      <c r="BK96" s="743"/>
      <c r="BL96" s="743"/>
      <c r="BM96" s="744"/>
      <c r="BN96" s="744"/>
      <c r="BO96" s="744"/>
      <c r="BP96" s="744"/>
      <c r="BQ96" s="185"/>
      <c r="BR96" s="185"/>
      <c r="BS96" s="185"/>
      <c r="BT96" s="185"/>
      <c r="BU96" s="185"/>
      <c r="BV96" s="185"/>
      <c r="BW96" s="185"/>
      <c r="BX96" s="185"/>
      <c r="BY96" s="185"/>
      <c r="BZ96" s="185"/>
      <c r="CA96" s="743"/>
      <c r="CB96" s="185"/>
      <c r="CC96" s="185"/>
      <c r="CD96" s="185"/>
      <c r="CE96" s="185"/>
      <c r="CF96" s="185"/>
      <c r="CG96" s="185"/>
      <c r="CH96" s="185"/>
      <c r="CI96" s="185"/>
      <c r="CJ96" s="185"/>
      <c r="CK96" s="185"/>
      <c r="CL96" s="185"/>
      <c r="CM96" s="185"/>
      <c r="CN96" s="185"/>
      <c r="CO96" s="185"/>
      <c r="CP96" s="185"/>
      <c r="CQ96" s="185"/>
      <c r="CR96" s="185"/>
      <c r="CS96" s="185"/>
      <c r="CT96" s="185"/>
      <c r="CU96" s="185"/>
      <c r="CV96" s="185"/>
      <c r="CW96" s="185"/>
      <c r="CX96" s="185"/>
      <c r="CY96" s="185"/>
      <c r="CZ96" s="185"/>
      <c r="DA96" s="185"/>
      <c r="DB96" s="185"/>
      <c r="DC96" s="185"/>
      <c r="DD96" s="185"/>
      <c r="DE96" s="185"/>
      <c r="DF96" s="185"/>
      <c r="DG96" s="185"/>
      <c r="DH96" s="185"/>
      <c r="DI96" s="185"/>
      <c r="DJ96" s="185"/>
      <c r="DK96" s="185"/>
      <c r="DL96" s="185"/>
      <c r="DM96" s="185"/>
      <c r="DN96" s="185"/>
      <c r="DO96" s="185"/>
      <c r="DP96" s="185"/>
      <c r="DQ96" s="185"/>
      <c r="DR96" s="185"/>
      <c r="DS96" s="185"/>
      <c r="DT96" s="185"/>
      <c r="DU96" s="185"/>
      <c r="DV96" s="185"/>
      <c r="DW96" s="185"/>
      <c r="DX96" s="185"/>
      <c r="DY96" s="185"/>
      <c r="DZ96" s="185"/>
      <c r="EA96" s="185"/>
      <c r="EB96" s="185"/>
      <c r="EC96" s="185"/>
      <c r="ED96" s="185"/>
      <c r="EE96" s="185"/>
      <c r="EF96" s="185"/>
      <c r="EG96" s="185"/>
      <c r="EH96" s="185"/>
      <c r="EI96" s="185"/>
      <c r="EJ96" s="185"/>
      <c r="EK96" s="185"/>
      <c r="EL96" s="185"/>
      <c r="EM96" s="185"/>
      <c r="EN96" s="185"/>
      <c r="EO96" s="185"/>
      <c r="EP96" s="185"/>
      <c r="EQ96" s="185"/>
      <c r="ER96" s="185"/>
      <c r="ES96" s="185"/>
      <c r="ET96" s="185"/>
      <c r="EU96" s="185"/>
      <c r="EV96" s="185"/>
      <c r="EW96" s="185"/>
      <c r="EX96" s="185"/>
      <c r="EY96" s="185"/>
      <c r="EZ96" s="185"/>
      <c r="FA96" s="185"/>
      <c r="FB96" s="185"/>
      <c r="FC96" s="185"/>
      <c r="FD96" s="185"/>
      <c r="FE96" s="185"/>
      <c r="FF96" s="185"/>
      <c r="FG96" s="185"/>
      <c r="FH96" s="185"/>
      <c r="FI96" s="185"/>
      <c r="FJ96" s="185"/>
      <c r="FK96" s="185"/>
      <c r="FL96" s="185"/>
      <c r="FM96" s="185"/>
      <c r="FN96" s="185"/>
      <c r="FO96" s="185"/>
      <c r="FP96" s="745"/>
      <c r="FQ96" s="745"/>
      <c r="FR96" s="745"/>
      <c r="FS96" s="745"/>
      <c r="FT96" s="745"/>
      <c r="FU96" s="745"/>
      <c r="FV96" s="745"/>
      <c r="FW96" s="745"/>
      <c r="FX96" s="745"/>
      <c r="FY96" s="745"/>
      <c r="FZ96" s="745"/>
      <c r="GA96" s="745"/>
      <c r="GB96" s="745"/>
      <c r="GC96" s="745"/>
      <c r="GD96" s="745"/>
      <c r="GE96" s="745"/>
      <c r="GF96" s="745"/>
      <c r="GG96" s="745"/>
      <c r="GH96" s="745"/>
      <c r="GI96" s="745"/>
      <c r="GJ96" s="745"/>
      <c r="GK96" s="745"/>
      <c r="GL96" s="745"/>
      <c r="GM96" s="745"/>
      <c r="GN96" s="745"/>
      <c r="GO96" s="745"/>
      <c r="GP96" s="745"/>
      <c r="GQ96" s="745"/>
      <c r="GR96" s="745"/>
      <c r="GS96" s="745"/>
      <c r="GT96" s="745"/>
      <c r="GU96" s="745"/>
      <c r="GV96" s="745"/>
      <c r="GW96" s="745"/>
      <c r="GX96" s="745"/>
      <c r="GY96" s="745"/>
      <c r="GZ96" s="745"/>
      <c r="HA96" s="745"/>
      <c r="HB96" s="745"/>
      <c r="HC96" s="745"/>
      <c r="HD96" s="745"/>
      <c r="HE96" s="745"/>
      <c r="HF96" s="745"/>
      <c r="HG96" s="745"/>
      <c r="HH96" s="745"/>
      <c r="HI96" s="745"/>
    </row>
    <row r="97" spans="1:217" ht="26.25">
      <c r="A97" s="103"/>
      <c r="B97" s="377"/>
      <c r="C97" s="225"/>
      <c r="D97" s="225"/>
      <c r="E97" s="225"/>
      <c r="F97" s="225"/>
      <c r="G97" s="225"/>
      <c r="H97" s="225"/>
      <c r="I97" s="225"/>
      <c r="J97" s="225"/>
      <c r="K97" s="225"/>
      <c r="L97" s="225"/>
      <c r="M97" s="224"/>
      <c r="N97" s="224"/>
      <c r="O97" s="224"/>
      <c r="P97" s="224"/>
      <c r="Q97" s="224"/>
      <c r="R97" s="224"/>
      <c r="S97" s="224"/>
      <c r="T97" s="224"/>
      <c r="U97" s="224"/>
      <c r="V97" s="224"/>
      <c r="W97" s="224"/>
      <c r="X97" s="224"/>
      <c r="Y97" s="185"/>
      <c r="Z97" s="118"/>
      <c r="AA97" s="185"/>
      <c r="AB97" s="185"/>
      <c r="AC97" s="185"/>
      <c r="AD97" s="185"/>
      <c r="AE97" s="185"/>
      <c r="AF97" s="185"/>
      <c r="AG97" s="185"/>
      <c r="AH97" s="185"/>
      <c r="AI97" s="185"/>
      <c r="AJ97" s="185"/>
      <c r="AK97" s="185"/>
      <c r="AL97" s="185"/>
      <c r="AM97" s="185"/>
      <c r="AN97" s="185"/>
      <c r="AO97" s="185"/>
      <c r="AP97" s="185"/>
      <c r="AQ97" s="185"/>
      <c r="AR97" s="185"/>
      <c r="AS97" s="185"/>
      <c r="AT97" s="185"/>
      <c r="AU97" s="185"/>
      <c r="AV97" s="185"/>
      <c r="AW97" s="185"/>
      <c r="AX97" s="185"/>
      <c r="AY97" s="185"/>
      <c r="AZ97" s="185"/>
      <c r="BA97" s="185"/>
      <c r="BB97" s="185"/>
      <c r="BC97" s="185"/>
      <c r="BD97" s="185"/>
      <c r="BE97" s="185"/>
      <c r="BF97" s="185"/>
      <c r="BG97" s="185"/>
      <c r="BH97" s="185"/>
      <c r="BI97" s="185"/>
      <c r="BJ97" s="743"/>
      <c r="BK97" s="743"/>
      <c r="BL97" s="743"/>
      <c r="BM97" s="744"/>
      <c r="BN97" s="744"/>
      <c r="BO97" s="744"/>
      <c r="BP97" s="744"/>
      <c r="BQ97" s="185"/>
      <c r="BR97" s="185"/>
      <c r="BS97" s="185"/>
      <c r="BT97" s="185"/>
      <c r="BU97" s="185"/>
      <c r="BV97" s="185"/>
      <c r="BW97" s="185"/>
      <c r="BX97" s="185"/>
      <c r="BY97" s="185"/>
      <c r="BZ97" s="185"/>
      <c r="CA97" s="743"/>
      <c r="CB97" s="185"/>
      <c r="CC97" s="185"/>
      <c r="CD97" s="185"/>
      <c r="CE97" s="185"/>
      <c r="CF97" s="185"/>
      <c r="CG97" s="185"/>
      <c r="CH97" s="813"/>
      <c r="CI97" s="185"/>
      <c r="CJ97" s="185"/>
      <c r="CK97" s="185"/>
      <c r="CL97" s="185"/>
      <c r="CM97" s="185"/>
      <c r="CN97" s="185"/>
      <c r="CO97" s="185"/>
      <c r="CP97" s="185"/>
      <c r="CQ97" s="185"/>
      <c r="CR97" s="185"/>
      <c r="CS97" s="185"/>
      <c r="CT97" s="185"/>
      <c r="CU97" s="185"/>
      <c r="CV97" s="185"/>
      <c r="CW97" s="185"/>
      <c r="CX97" s="185"/>
      <c r="CY97" s="185"/>
      <c r="CZ97" s="185"/>
      <c r="DA97" s="185"/>
      <c r="DB97" s="185"/>
      <c r="DC97" s="185"/>
      <c r="DD97" s="185"/>
      <c r="DE97" s="185"/>
      <c r="DF97" s="185"/>
      <c r="DG97" s="185"/>
      <c r="DH97" s="185"/>
      <c r="DI97" s="185"/>
      <c r="DJ97" s="185"/>
      <c r="DK97" s="185"/>
      <c r="DL97" s="185"/>
      <c r="DM97" s="185"/>
      <c r="DN97" s="185"/>
      <c r="DO97" s="185"/>
      <c r="DP97" s="185"/>
      <c r="DQ97" s="185"/>
      <c r="DR97" s="185"/>
      <c r="DS97" s="185"/>
      <c r="DT97" s="185"/>
      <c r="DU97" s="185"/>
      <c r="DV97" s="185"/>
      <c r="DW97" s="185"/>
      <c r="DX97" s="185"/>
      <c r="DY97" s="185"/>
      <c r="DZ97" s="185"/>
      <c r="EA97" s="185"/>
      <c r="EB97" s="185"/>
      <c r="EC97" s="185"/>
      <c r="ED97" s="185"/>
      <c r="EE97" s="185"/>
      <c r="EF97" s="185"/>
      <c r="EG97" s="185"/>
      <c r="EH97" s="185"/>
      <c r="EI97" s="185"/>
      <c r="EJ97" s="185"/>
      <c r="EK97" s="185"/>
      <c r="EL97" s="185"/>
      <c r="EM97" s="185"/>
      <c r="EN97" s="185"/>
      <c r="EO97" s="185"/>
      <c r="EP97" s="185"/>
      <c r="EQ97" s="185"/>
      <c r="ER97" s="185"/>
      <c r="ES97" s="185"/>
      <c r="ET97" s="185"/>
      <c r="EU97" s="185"/>
      <c r="EV97" s="185"/>
      <c r="EW97" s="185"/>
      <c r="EX97" s="185"/>
      <c r="EY97" s="185"/>
      <c r="EZ97" s="185"/>
      <c r="FA97" s="185"/>
      <c r="FB97" s="185"/>
      <c r="FC97" s="185"/>
      <c r="FD97" s="185"/>
      <c r="FE97" s="185"/>
      <c r="FF97" s="185"/>
      <c r="FG97" s="185"/>
      <c r="FH97" s="185"/>
      <c r="FI97" s="185"/>
      <c r="FJ97" s="185"/>
      <c r="FK97" s="185"/>
      <c r="FL97" s="185"/>
      <c r="FM97" s="185"/>
      <c r="FN97" s="185"/>
      <c r="FO97" s="185"/>
      <c r="FP97" s="745"/>
      <c r="FQ97" s="745"/>
      <c r="FR97" s="745"/>
      <c r="FS97" s="745"/>
      <c r="FT97" s="745"/>
      <c r="FU97" s="745"/>
      <c r="FV97" s="745"/>
      <c r="FW97" s="745"/>
      <c r="FX97" s="745"/>
      <c r="FY97" s="745"/>
      <c r="FZ97" s="745"/>
      <c r="GA97" s="745"/>
      <c r="GB97" s="745"/>
      <c r="GC97" s="745"/>
      <c r="GD97" s="745"/>
      <c r="GE97" s="745"/>
      <c r="GF97" s="745"/>
      <c r="GG97" s="745"/>
      <c r="GH97" s="745"/>
      <c r="GI97" s="745"/>
      <c r="GJ97" s="745"/>
      <c r="GK97" s="745"/>
      <c r="GL97" s="745"/>
      <c r="GM97" s="745"/>
      <c r="GN97" s="745"/>
      <c r="GO97" s="745"/>
      <c r="GP97" s="745"/>
      <c r="GQ97" s="745"/>
      <c r="GR97" s="745"/>
      <c r="GS97" s="745"/>
      <c r="GT97" s="745"/>
      <c r="GU97" s="745"/>
      <c r="GV97" s="745"/>
      <c r="GW97" s="745"/>
      <c r="GX97" s="745"/>
      <c r="GY97" s="745"/>
      <c r="GZ97" s="745"/>
      <c r="HA97" s="745"/>
      <c r="HB97" s="745"/>
      <c r="HC97" s="745"/>
      <c r="HD97" s="745"/>
      <c r="HE97" s="745"/>
      <c r="HF97" s="745"/>
      <c r="HG97" s="745"/>
      <c r="HH97" s="745"/>
      <c r="HI97" s="745"/>
    </row>
    <row r="98" spans="1:217">
      <c r="A98" s="103"/>
      <c r="B98" s="377"/>
      <c r="C98" s="377"/>
      <c r="D98" s="377"/>
      <c r="E98" s="377"/>
      <c r="F98" s="377"/>
      <c r="G98" s="377"/>
      <c r="H98" s="377"/>
      <c r="I98" s="377"/>
      <c r="J98" s="377"/>
      <c r="K98" s="377"/>
      <c r="L98" s="377"/>
      <c r="M98" s="378"/>
      <c r="N98" s="378"/>
      <c r="O98" s="378"/>
      <c r="P98" s="378"/>
      <c r="Q98" s="378"/>
      <c r="R98" s="378"/>
      <c r="S98" s="378"/>
      <c r="T98" s="378"/>
      <c r="U98" s="378"/>
      <c r="V98" s="378"/>
      <c r="W98" s="378"/>
      <c r="X98" s="378"/>
      <c r="Y98" s="380"/>
      <c r="Z98" s="409"/>
      <c r="AA98" s="380"/>
      <c r="AB98" s="380"/>
      <c r="AC98" s="380"/>
      <c r="AD98" s="380"/>
      <c r="AE98" s="380"/>
      <c r="AF98" s="380"/>
      <c r="AG98" s="380"/>
      <c r="AH98" s="380"/>
      <c r="AI98" s="380"/>
      <c r="AJ98" s="380"/>
      <c r="AR98" s="380"/>
      <c r="AS98" s="380"/>
      <c r="AT98" s="380"/>
      <c r="AU98" s="380"/>
      <c r="AV98" s="380"/>
      <c r="AW98" s="380"/>
      <c r="AX98" s="380"/>
      <c r="AY98" s="380"/>
      <c r="AZ98" s="380"/>
      <c r="BA98" s="380"/>
      <c r="BB98" s="380"/>
      <c r="BC98" s="380"/>
      <c r="BD98" s="380"/>
      <c r="BE98" s="380"/>
      <c r="BF98" s="380"/>
      <c r="BG98" s="380"/>
      <c r="BH98" s="380"/>
      <c r="BI98" s="380"/>
      <c r="BJ98" s="377"/>
      <c r="CE98" s="380"/>
      <c r="CF98" s="380"/>
      <c r="CG98" s="380"/>
      <c r="EZ98" s="380"/>
      <c r="FA98" s="380"/>
      <c r="FB98" s="380"/>
      <c r="FC98" s="380"/>
      <c r="FD98" s="380"/>
      <c r="FE98" s="380"/>
      <c r="FF98" s="380"/>
      <c r="FG98" s="380"/>
      <c r="FH98" s="380"/>
      <c r="FI98" s="380"/>
      <c r="FJ98" s="380"/>
      <c r="FK98" s="380"/>
      <c r="FL98" s="380"/>
      <c r="FM98" s="380"/>
      <c r="FN98" s="380"/>
      <c r="FO98" s="380"/>
      <c r="FP98" s="380"/>
      <c r="FQ98" s="380"/>
      <c r="FR98" s="380"/>
      <c r="FS98" s="380"/>
      <c r="FT98" s="380"/>
      <c r="FU98" s="380"/>
      <c r="FV98" s="380"/>
      <c r="FW98" s="380"/>
      <c r="FX98" s="380"/>
      <c r="FY98" s="380"/>
      <c r="FZ98" s="380"/>
      <c r="GA98" s="380"/>
      <c r="GB98" s="380"/>
      <c r="GC98" s="380"/>
      <c r="GD98" s="380"/>
      <c r="GE98" s="380"/>
      <c r="GF98" s="380"/>
      <c r="GG98" s="380"/>
      <c r="GH98" s="380"/>
      <c r="GI98" s="380"/>
      <c r="GJ98" s="380"/>
      <c r="GK98" s="380"/>
      <c r="GL98" s="380"/>
      <c r="GM98" s="380"/>
      <c r="GN98" s="380"/>
      <c r="GO98" s="380"/>
      <c r="GP98" s="380"/>
      <c r="GQ98" s="380"/>
      <c r="GR98" s="380"/>
      <c r="GS98" s="380"/>
      <c r="GT98" s="380"/>
      <c r="GU98" s="380"/>
      <c r="GV98" s="380"/>
      <c r="GW98" s="380"/>
      <c r="GX98" s="380"/>
      <c r="GY98" s="380"/>
      <c r="GZ98" s="380"/>
      <c r="HA98" s="380"/>
      <c r="HB98" s="380"/>
      <c r="HC98" s="380"/>
      <c r="HD98" s="380"/>
      <c r="HE98" s="380"/>
      <c r="HF98" s="380"/>
      <c r="HG98" s="380"/>
      <c r="HH98" s="380"/>
    </row>
    <row r="99" spans="1:217">
      <c r="A99" s="103"/>
      <c r="B99" s="377"/>
      <c r="C99" s="377"/>
      <c r="D99" s="377"/>
      <c r="E99" s="377"/>
      <c r="F99" s="377"/>
      <c r="G99" s="377"/>
      <c r="H99" s="377"/>
      <c r="I99" s="377"/>
      <c r="J99" s="377"/>
      <c r="K99" s="377"/>
      <c r="L99" s="377"/>
      <c r="M99" s="378"/>
      <c r="N99" s="378"/>
      <c r="O99" s="378"/>
      <c r="P99" s="378"/>
      <c r="Q99" s="378"/>
      <c r="R99" s="378"/>
      <c r="S99" s="378"/>
      <c r="T99" s="378"/>
      <c r="U99" s="378"/>
      <c r="V99" s="378"/>
      <c r="W99" s="378"/>
      <c r="X99" s="378"/>
      <c r="Y99" s="380"/>
      <c r="Z99" s="409"/>
      <c r="AA99" s="380"/>
      <c r="AB99" s="380"/>
      <c r="AC99" s="380"/>
      <c r="AD99" s="380"/>
      <c r="AE99" s="380"/>
      <c r="AF99" s="380"/>
      <c r="AG99" s="380"/>
      <c r="AH99" s="380"/>
      <c r="AI99" s="380"/>
      <c r="AJ99" s="380"/>
      <c r="AR99" s="380"/>
      <c r="AS99" s="380"/>
      <c r="AT99" s="380"/>
      <c r="AU99" s="380"/>
      <c r="AV99" s="380"/>
      <c r="AW99" s="380"/>
      <c r="AX99" s="380"/>
      <c r="AY99" s="380"/>
      <c r="AZ99" s="380"/>
      <c r="BA99" s="380"/>
      <c r="BB99" s="380"/>
      <c r="BC99" s="380"/>
      <c r="BD99" s="380"/>
      <c r="BE99" s="380"/>
      <c r="BF99" s="380"/>
      <c r="BG99" s="380"/>
      <c r="BH99" s="380"/>
      <c r="BI99" s="380"/>
      <c r="BJ99" s="377"/>
      <c r="CE99" s="380"/>
      <c r="CF99" s="380"/>
      <c r="CG99" s="380"/>
      <c r="EZ99" s="380"/>
      <c r="FA99" s="380"/>
      <c r="FB99" s="380"/>
      <c r="FC99" s="380"/>
      <c r="FD99" s="380"/>
      <c r="FE99" s="380"/>
      <c r="FF99" s="380"/>
      <c r="FG99" s="380"/>
      <c r="FH99" s="380"/>
      <c r="FI99" s="380"/>
      <c r="FJ99" s="380"/>
      <c r="FK99" s="380"/>
      <c r="FL99" s="380"/>
      <c r="FM99" s="380"/>
      <c r="FN99" s="380"/>
      <c r="FO99" s="380"/>
      <c r="FP99" s="380"/>
      <c r="FQ99" s="380"/>
      <c r="FR99" s="380"/>
      <c r="FS99" s="380"/>
      <c r="FT99" s="380"/>
      <c r="FU99" s="380"/>
      <c r="FV99" s="380"/>
      <c r="FW99" s="380"/>
      <c r="FX99" s="380"/>
      <c r="FY99" s="380"/>
      <c r="FZ99" s="380"/>
      <c r="GA99" s="380"/>
      <c r="GB99" s="380"/>
      <c r="GC99" s="380"/>
      <c r="GD99" s="380"/>
      <c r="GE99" s="380"/>
      <c r="GF99" s="380"/>
      <c r="GG99" s="380"/>
      <c r="GH99" s="380"/>
      <c r="GI99" s="380"/>
      <c r="GJ99" s="380"/>
      <c r="GK99" s="380"/>
      <c r="GL99" s="380"/>
      <c r="GM99" s="380"/>
      <c r="GN99" s="380"/>
      <c r="GO99" s="380"/>
      <c r="GP99" s="380"/>
      <c r="GQ99" s="380"/>
      <c r="GR99" s="380"/>
      <c r="GS99" s="380"/>
      <c r="GT99" s="380"/>
      <c r="GU99" s="380"/>
      <c r="GV99" s="380"/>
      <c r="GW99" s="380"/>
      <c r="GX99" s="380"/>
      <c r="GY99" s="380"/>
      <c r="GZ99" s="380"/>
      <c r="HA99" s="380"/>
      <c r="HB99" s="380"/>
      <c r="HC99" s="380"/>
      <c r="HD99" s="380"/>
      <c r="HE99" s="380"/>
      <c r="HF99" s="380"/>
      <c r="HG99" s="380"/>
      <c r="HH99" s="380"/>
    </row>
    <row r="100" spans="1:217">
      <c r="A100" s="103"/>
      <c r="B100" s="377"/>
      <c r="C100" s="377"/>
      <c r="D100" s="377"/>
      <c r="E100" s="377"/>
      <c r="F100" s="377"/>
      <c r="G100" s="377"/>
      <c r="H100" s="377"/>
      <c r="I100" s="377"/>
      <c r="J100" s="377"/>
      <c r="K100" s="377"/>
      <c r="L100" s="377"/>
      <c r="M100" s="378"/>
      <c r="N100" s="378"/>
      <c r="O100" s="378"/>
      <c r="P100" s="378"/>
      <c r="Q100" s="378"/>
      <c r="R100" s="378"/>
      <c r="S100" s="378"/>
      <c r="T100" s="378"/>
      <c r="U100" s="378"/>
      <c r="V100" s="378"/>
      <c r="W100" s="378"/>
      <c r="X100" s="378"/>
      <c r="Y100" s="380"/>
      <c r="Z100" s="409"/>
      <c r="AA100" s="380"/>
      <c r="AB100" s="380"/>
      <c r="AC100" s="380"/>
      <c r="AD100" s="380"/>
      <c r="AE100" s="380"/>
      <c r="AF100" s="380"/>
      <c r="AG100" s="380"/>
      <c r="AH100" s="380"/>
      <c r="AI100" s="380"/>
      <c r="AJ100" s="380"/>
      <c r="AR100" s="380"/>
      <c r="AS100" s="380"/>
      <c r="AT100" s="380"/>
      <c r="AU100" s="380"/>
      <c r="AV100" s="380"/>
      <c r="AW100" s="380"/>
      <c r="AX100" s="380"/>
      <c r="AY100" s="380"/>
      <c r="AZ100" s="380"/>
      <c r="BA100" s="380"/>
      <c r="BB100" s="380"/>
      <c r="BC100" s="380"/>
      <c r="BD100" s="380"/>
      <c r="BE100" s="380"/>
      <c r="BF100" s="380"/>
      <c r="BG100" s="380"/>
      <c r="BH100" s="380"/>
      <c r="BI100" s="380"/>
      <c r="BJ100" s="377"/>
      <c r="CE100" s="380"/>
      <c r="CF100" s="380"/>
      <c r="CG100" s="380"/>
      <c r="EZ100" s="380"/>
      <c r="FA100" s="380"/>
      <c r="FB100" s="380"/>
      <c r="FC100" s="380"/>
      <c r="FD100" s="380"/>
      <c r="FE100" s="380"/>
      <c r="FF100" s="380"/>
      <c r="FG100" s="380"/>
      <c r="FH100" s="380"/>
      <c r="FI100" s="380"/>
      <c r="FJ100" s="380"/>
      <c r="FK100" s="380"/>
      <c r="FL100" s="380"/>
      <c r="FM100" s="380"/>
      <c r="FN100" s="380"/>
      <c r="FO100" s="380"/>
      <c r="FP100" s="380"/>
      <c r="FQ100" s="380"/>
      <c r="FR100" s="380"/>
      <c r="FS100" s="380"/>
      <c r="FT100" s="380"/>
      <c r="FU100" s="380"/>
      <c r="FV100" s="380"/>
      <c r="FW100" s="380"/>
      <c r="FX100" s="380"/>
      <c r="FY100" s="380"/>
      <c r="FZ100" s="380"/>
      <c r="GA100" s="380"/>
      <c r="GB100" s="380"/>
      <c r="GC100" s="380"/>
      <c r="GD100" s="380"/>
      <c r="GE100" s="380"/>
      <c r="GF100" s="380"/>
      <c r="GG100" s="380"/>
      <c r="GH100" s="380"/>
      <c r="GI100" s="380"/>
      <c r="GJ100" s="380"/>
      <c r="GK100" s="380"/>
      <c r="GL100" s="380"/>
      <c r="GM100" s="380"/>
      <c r="GN100" s="380"/>
      <c r="GO100" s="380"/>
      <c r="GP100" s="380"/>
      <c r="GQ100" s="380"/>
      <c r="GR100" s="380"/>
      <c r="GS100" s="380"/>
      <c r="GT100" s="380"/>
      <c r="GU100" s="380"/>
      <c r="GV100" s="380"/>
      <c r="GW100" s="380"/>
      <c r="GX100" s="380"/>
      <c r="GY100" s="380"/>
      <c r="GZ100" s="380"/>
      <c r="HA100" s="380"/>
      <c r="HB100" s="380"/>
      <c r="HC100" s="380"/>
      <c r="HD100" s="380"/>
      <c r="HE100" s="380"/>
      <c r="HF100" s="380"/>
      <c r="HG100" s="380"/>
      <c r="HH100" s="380"/>
    </row>
    <row r="101" spans="1:217">
      <c r="A101" s="103"/>
      <c r="B101" s="377"/>
      <c r="C101" s="377"/>
      <c r="D101" s="377"/>
      <c r="E101" s="377"/>
      <c r="F101" s="377"/>
      <c r="G101" s="377"/>
      <c r="H101" s="377"/>
      <c r="I101" s="377"/>
      <c r="J101" s="377"/>
      <c r="K101" s="377"/>
      <c r="L101" s="377"/>
      <c r="M101" s="378"/>
      <c r="N101" s="378"/>
      <c r="O101" s="378"/>
      <c r="P101" s="378"/>
      <c r="Q101" s="378"/>
      <c r="R101" s="378"/>
      <c r="S101" s="378"/>
      <c r="T101" s="378"/>
      <c r="U101" s="378"/>
      <c r="V101" s="378"/>
      <c r="W101" s="378"/>
      <c r="X101" s="378"/>
      <c r="Y101" s="380"/>
      <c r="Z101" s="409"/>
      <c r="AA101" s="380"/>
      <c r="AB101" s="380"/>
      <c r="AC101" s="380"/>
      <c r="AD101" s="380"/>
      <c r="AE101" s="380"/>
      <c r="AF101" s="380"/>
      <c r="AG101" s="380"/>
      <c r="AH101" s="380"/>
      <c r="AI101" s="380"/>
      <c r="AJ101" s="380"/>
      <c r="AR101" s="380"/>
      <c r="AS101" s="380"/>
      <c r="AT101" s="380"/>
      <c r="AU101" s="380"/>
      <c r="AV101" s="380"/>
      <c r="AW101" s="380"/>
      <c r="AX101" s="380"/>
      <c r="AY101" s="380"/>
      <c r="AZ101" s="380"/>
      <c r="BA101" s="380"/>
      <c r="BB101" s="380"/>
      <c r="BC101" s="380"/>
      <c r="BD101" s="380"/>
      <c r="BE101" s="380"/>
      <c r="BF101" s="380"/>
      <c r="BG101" s="380"/>
      <c r="BH101" s="380"/>
      <c r="BI101" s="380"/>
      <c r="BJ101" s="377"/>
      <c r="CE101" s="380"/>
      <c r="CF101" s="380"/>
      <c r="CG101" s="380"/>
      <c r="EZ101" s="380"/>
      <c r="FA101" s="380"/>
      <c r="FB101" s="380"/>
      <c r="FC101" s="380"/>
      <c r="FD101" s="380"/>
      <c r="FE101" s="380"/>
      <c r="FF101" s="380"/>
      <c r="FG101" s="380"/>
      <c r="FH101" s="380"/>
      <c r="FI101" s="380"/>
      <c r="FJ101" s="380"/>
      <c r="FK101" s="380"/>
      <c r="FL101" s="380"/>
      <c r="FM101" s="380"/>
      <c r="FN101" s="380"/>
      <c r="FO101" s="380"/>
      <c r="FP101" s="380"/>
      <c r="FQ101" s="380"/>
      <c r="FR101" s="380"/>
      <c r="FS101" s="380"/>
      <c r="FT101" s="380"/>
      <c r="FU101" s="380"/>
      <c r="FV101" s="380"/>
      <c r="FW101" s="380"/>
      <c r="FX101" s="380"/>
      <c r="FY101" s="380"/>
      <c r="FZ101" s="380"/>
      <c r="GA101" s="380"/>
      <c r="GB101" s="380"/>
      <c r="GC101" s="380"/>
      <c r="GD101" s="380"/>
      <c r="GE101" s="380"/>
      <c r="GF101" s="380"/>
      <c r="GG101" s="380"/>
      <c r="GH101" s="380"/>
      <c r="GI101" s="380"/>
      <c r="GJ101" s="380"/>
      <c r="GK101" s="380"/>
      <c r="GL101" s="380"/>
      <c r="GM101" s="380"/>
      <c r="GN101" s="380"/>
      <c r="GO101" s="380"/>
      <c r="GP101" s="380"/>
      <c r="GQ101" s="380"/>
      <c r="GR101" s="380"/>
      <c r="GS101" s="380"/>
      <c r="GT101" s="380"/>
      <c r="GU101" s="380"/>
      <c r="GV101" s="380"/>
      <c r="GW101" s="380"/>
      <c r="GX101" s="380"/>
      <c r="GY101" s="380"/>
      <c r="GZ101" s="380"/>
      <c r="HA101" s="380"/>
      <c r="HB101" s="380"/>
      <c r="HC101" s="380"/>
      <c r="HD101" s="380"/>
      <c r="HE101" s="380"/>
      <c r="HF101" s="380"/>
      <c r="HG101" s="380"/>
      <c r="HH101" s="380"/>
    </row>
    <row r="102" spans="1:217">
      <c r="A102" s="103"/>
      <c r="B102" s="377"/>
      <c r="C102" s="377"/>
      <c r="D102" s="377"/>
      <c r="E102" s="377"/>
      <c r="F102" s="377"/>
      <c r="G102" s="377"/>
      <c r="H102" s="377"/>
      <c r="I102" s="377"/>
      <c r="J102" s="377"/>
      <c r="K102" s="377"/>
      <c r="L102" s="377"/>
      <c r="M102" s="378"/>
      <c r="N102" s="378"/>
      <c r="O102" s="378"/>
      <c r="P102" s="378"/>
      <c r="Q102" s="378"/>
      <c r="R102" s="378"/>
      <c r="S102" s="378"/>
      <c r="T102" s="378"/>
      <c r="U102" s="378"/>
      <c r="V102" s="378"/>
      <c r="W102" s="378"/>
      <c r="X102" s="378"/>
      <c r="Y102" s="380"/>
      <c r="Z102" s="409"/>
      <c r="AA102" s="380"/>
      <c r="AB102" s="380"/>
      <c r="AC102" s="380"/>
      <c r="AD102" s="380"/>
      <c r="AE102" s="380"/>
      <c r="AF102" s="380"/>
      <c r="AG102" s="380"/>
      <c r="AH102" s="380"/>
      <c r="AI102" s="380"/>
      <c r="AJ102" s="380"/>
      <c r="AR102" s="380"/>
      <c r="AS102" s="380"/>
      <c r="AT102" s="380"/>
      <c r="AU102" s="380"/>
      <c r="AV102" s="380"/>
      <c r="AW102" s="380"/>
      <c r="AX102" s="380"/>
      <c r="AY102" s="380"/>
      <c r="AZ102" s="380"/>
      <c r="BA102" s="380"/>
      <c r="BB102" s="380"/>
      <c r="BC102" s="380"/>
      <c r="BD102" s="380"/>
      <c r="BE102" s="380"/>
      <c r="BF102" s="380"/>
      <c r="BG102" s="380"/>
      <c r="BH102" s="380"/>
      <c r="BI102" s="380"/>
      <c r="BJ102" s="377"/>
      <c r="CE102" s="380"/>
      <c r="CF102" s="380"/>
      <c r="CG102" s="380"/>
      <c r="EZ102" s="380"/>
      <c r="FA102" s="380"/>
      <c r="FB102" s="380"/>
      <c r="FC102" s="380"/>
      <c r="FD102" s="380"/>
      <c r="FE102" s="380"/>
      <c r="FF102" s="380"/>
      <c r="FG102" s="380"/>
      <c r="FH102" s="380"/>
      <c r="FI102" s="380"/>
      <c r="FJ102" s="380"/>
      <c r="FK102" s="380"/>
      <c r="FL102" s="380"/>
      <c r="FM102" s="380"/>
      <c r="FN102" s="380"/>
      <c r="FO102" s="380"/>
      <c r="FP102" s="380"/>
      <c r="FQ102" s="380"/>
      <c r="FR102" s="380"/>
      <c r="FS102" s="380"/>
      <c r="FT102" s="380"/>
      <c r="FU102" s="380"/>
      <c r="FV102" s="380"/>
      <c r="FW102" s="380"/>
      <c r="FX102" s="380"/>
      <c r="FY102" s="380"/>
      <c r="FZ102" s="380"/>
      <c r="GA102" s="380"/>
      <c r="GB102" s="380"/>
      <c r="GC102" s="380"/>
      <c r="GD102" s="380"/>
      <c r="GE102" s="380"/>
      <c r="GF102" s="380"/>
      <c r="GG102" s="380"/>
      <c r="GH102" s="380"/>
      <c r="GI102" s="380"/>
      <c r="GJ102" s="380"/>
      <c r="GK102" s="380"/>
      <c r="GL102" s="380"/>
      <c r="GM102" s="380"/>
      <c r="GN102" s="380"/>
      <c r="GO102" s="380"/>
      <c r="GP102" s="380"/>
      <c r="GQ102" s="380"/>
      <c r="GR102" s="380"/>
      <c r="GS102" s="380"/>
      <c r="GT102" s="380"/>
      <c r="GU102" s="380"/>
      <c r="GV102" s="380"/>
      <c r="GW102" s="380"/>
      <c r="GX102" s="380"/>
      <c r="GY102" s="380"/>
      <c r="GZ102" s="380"/>
      <c r="HA102" s="380"/>
      <c r="HB102" s="380"/>
      <c r="HC102" s="380"/>
      <c r="HD102" s="380"/>
      <c r="HE102" s="380"/>
      <c r="HF102" s="380"/>
      <c r="HG102" s="380"/>
      <c r="HH102" s="380"/>
    </row>
    <row r="103" spans="1:217">
      <c r="A103" s="103"/>
      <c r="B103" s="377"/>
      <c r="C103" s="377"/>
      <c r="D103" s="377"/>
      <c r="E103" s="377"/>
      <c r="F103" s="377"/>
      <c r="G103" s="377"/>
      <c r="H103" s="377"/>
      <c r="I103" s="377"/>
      <c r="J103" s="377"/>
      <c r="K103" s="377"/>
      <c r="L103" s="377"/>
      <c r="M103" s="378"/>
      <c r="N103" s="378"/>
      <c r="O103" s="378"/>
      <c r="P103" s="378"/>
      <c r="Q103" s="378"/>
      <c r="R103" s="378"/>
      <c r="S103" s="378"/>
      <c r="T103" s="378"/>
      <c r="U103" s="378"/>
      <c r="V103" s="378"/>
      <c r="W103" s="378"/>
      <c r="X103" s="378"/>
      <c r="Y103" s="380"/>
      <c r="Z103" s="409"/>
      <c r="AA103" s="380"/>
      <c r="AB103" s="380"/>
      <c r="AC103" s="380"/>
      <c r="AD103" s="380"/>
      <c r="AE103" s="380"/>
      <c r="AF103" s="380"/>
      <c r="AG103" s="380"/>
      <c r="AH103" s="380"/>
      <c r="AI103" s="380"/>
      <c r="AJ103" s="380"/>
      <c r="AR103" s="380"/>
      <c r="AS103" s="380"/>
      <c r="AT103" s="380"/>
      <c r="AU103" s="380"/>
      <c r="AV103" s="380"/>
      <c r="AW103" s="380"/>
      <c r="AX103" s="380"/>
      <c r="AY103" s="380"/>
      <c r="AZ103" s="380"/>
      <c r="BA103" s="380"/>
      <c r="BB103" s="380"/>
      <c r="BC103" s="380"/>
      <c r="BD103" s="380"/>
      <c r="BE103" s="380"/>
      <c r="BF103" s="380"/>
      <c r="BG103" s="380"/>
      <c r="BH103" s="380"/>
      <c r="BI103" s="380"/>
      <c r="BJ103" s="377"/>
      <c r="CE103" s="380"/>
      <c r="CF103" s="380"/>
      <c r="CG103" s="380"/>
      <c r="EZ103" s="380"/>
      <c r="FA103" s="380"/>
      <c r="FB103" s="380"/>
      <c r="FC103" s="380"/>
      <c r="FD103" s="380"/>
      <c r="FE103" s="380"/>
      <c r="FF103" s="380"/>
      <c r="FG103" s="380"/>
      <c r="FH103" s="380"/>
      <c r="FI103" s="380"/>
      <c r="FJ103" s="380"/>
      <c r="FK103" s="380"/>
      <c r="FL103" s="380"/>
      <c r="FM103" s="380"/>
      <c r="FN103" s="380"/>
      <c r="FO103" s="380"/>
      <c r="FP103" s="380"/>
      <c r="FQ103" s="380"/>
      <c r="FR103" s="380"/>
      <c r="FS103" s="380"/>
      <c r="FT103" s="380"/>
      <c r="FU103" s="380"/>
      <c r="FV103" s="380"/>
      <c r="FW103" s="380"/>
      <c r="FX103" s="380"/>
      <c r="FY103" s="380"/>
      <c r="FZ103" s="380"/>
      <c r="GA103" s="380"/>
      <c r="GB103" s="380"/>
      <c r="GC103" s="380"/>
      <c r="GD103" s="380"/>
      <c r="GE103" s="380"/>
      <c r="GF103" s="380"/>
      <c r="GG103" s="380"/>
      <c r="GH103" s="380"/>
      <c r="GI103" s="380"/>
      <c r="GJ103" s="380"/>
      <c r="GK103" s="380"/>
      <c r="GL103" s="380"/>
      <c r="GM103" s="380"/>
      <c r="GN103" s="380"/>
      <c r="GO103" s="380"/>
      <c r="GP103" s="380"/>
      <c r="GQ103" s="380"/>
      <c r="GR103" s="380"/>
      <c r="GS103" s="380"/>
      <c r="GT103" s="380"/>
      <c r="GU103" s="380"/>
      <c r="GV103" s="380"/>
      <c r="GW103" s="380"/>
      <c r="GX103" s="380"/>
      <c r="GY103" s="380"/>
      <c r="GZ103" s="380"/>
      <c r="HA103" s="380"/>
      <c r="HB103" s="380"/>
      <c r="HC103" s="380"/>
      <c r="HD103" s="380"/>
      <c r="HE103" s="380"/>
      <c r="HF103" s="380"/>
      <c r="HG103" s="380"/>
      <c r="HH103" s="380"/>
    </row>
    <row r="104" spans="1:217">
      <c r="A104" s="103"/>
      <c r="B104" s="377"/>
      <c r="C104" s="377"/>
      <c r="D104" s="377"/>
      <c r="E104" s="377"/>
      <c r="F104" s="377"/>
      <c r="G104" s="377"/>
      <c r="H104" s="377"/>
      <c r="I104" s="377"/>
      <c r="J104" s="377"/>
      <c r="K104" s="377"/>
      <c r="L104" s="377"/>
      <c r="M104" s="378"/>
      <c r="N104" s="378"/>
      <c r="O104" s="378"/>
      <c r="P104" s="378"/>
      <c r="Q104" s="378"/>
      <c r="R104" s="378"/>
      <c r="S104" s="378"/>
      <c r="T104" s="378"/>
      <c r="U104" s="378"/>
      <c r="V104" s="378"/>
      <c r="W104" s="378"/>
      <c r="X104" s="378"/>
      <c r="Y104" s="380"/>
      <c r="Z104" s="409"/>
      <c r="AA104" s="380"/>
      <c r="AB104" s="380"/>
      <c r="AC104" s="380"/>
      <c r="AD104" s="380"/>
      <c r="AE104" s="380"/>
      <c r="AF104" s="380"/>
      <c r="AG104" s="380"/>
      <c r="AH104" s="380"/>
      <c r="AI104" s="380"/>
      <c r="AJ104" s="380"/>
      <c r="AR104" s="380"/>
      <c r="AS104" s="380"/>
      <c r="AT104" s="380"/>
      <c r="AU104" s="380"/>
      <c r="AV104" s="380"/>
      <c r="AW104" s="380"/>
      <c r="AX104" s="380"/>
      <c r="AY104" s="380"/>
      <c r="AZ104" s="380"/>
      <c r="BA104" s="380"/>
      <c r="BB104" s="380"/>
      <c r="BC104" s="380"/>
      <c r="BD104" s="380"/>
      <c r="BE104" s="380"/>
      <c r="BF104" s="380"/>
      <c r="BG104" s="380"/>
      <c r="BH104" s="380"/>
      <c r="BI104" s="380"/>
      <c r="BJ104" s="377"/>
      <c r="CE104" s="380"/>
      <c r="CF104" s="380"/>
      <c r="CG104" s="380"/>
      <c r="EZ104" s="380"/>
      <c r="FA104" s="380"/>
      <c r="FB104" s="380"/>
      <c r="FC104" s="380"/>
      <c r="FD104" s="380"/>
      <c r="FE104" s="380"/>
      <c r="FF104" s="380"/>
      <c r="FG104" s="380"/>
      <c r="FH104" s="380"/>
      <c r="FI104" s="380"/>
      <c r="FJ104" s="380"/>
      <c r="FK104" s="380"/>
      <c r="FL104" s="380"/>
      <c r="FM104" s="380"/>
      <c r="FN104" s="380"/>
      <c r="FO104" s="380"/>
      <c r="FP104" s="380"/>
      <c r="FQ104" s="380"/>
      <c r="FR104" s="380"/>
      <c r="FS104" s="380"/>
      <c r="FT104" s="380"/>
      <c r="FU104" s="380"/>
      <c r="FV104" s="380"/>
      <c r="FW104" s="380"/>
      <c r="FX104" s="380"/>
      <c r="FY104" s="380"/>
      <c r="FZ104" s="380"/>
      <c r="GA104" s="380"/>
      <c r="GB104" s="380"/>
      <c r="GC104" s="380"/>
      <c r="GD104" s="380"/>
      <c r="GE104" s="380"/>
      <c r="GF104" s="380"/>
      <c r="GG104" s="380"/>
      <c r="GH104" s="380"/>
      <c r="GI104" s="380"/>
      <c r="GJ104" s="380"/>
      <c r="GK104" s="380"/>
      <c r="GL104" s="380"/>
      <c r="GM104" s="380"/>
      <c r="GN104" s="380"/>
      <c r="GO104" s="380"/>
      <c r="GP104" s="380"/>
      <c r="GQ104" s="380"/>
      <c r="GR104" s="380"/>
      <c r="GS104" s="380"/>
      <c r="GT104" s="380"/>
      <c r="GU104" s="380"/>
      <c r="GV104" s="380"/>
      <c r="GW104" s="380"/>
      <c r="GX104" s="380"/>
      <c r="GY104" s="380"/>
      <c r="GZ104" s="380"/>
      <c r="HA104" s="380"/>
      <c r="HB104" s="380"/>
      <c r="HC104" s="380"/>
      <c r="HD104" s="380"/>
      <c r="HE104" s="380"/>
      <c r="HF104" s="380"/>
      <c r="HG104" s="380"/>
      <c r="HH104" s="380"/>
    </row>
    <row r="105" spans="1:217">
      <c r="A105" s="103"/>
      <c r="B105" s="377"/>
      <c r="C105" s="377"/>
      <c r="D105" s="377"/>
      <c r="E105" s="377"/>
      <c r="F105" s="377"/>
      <c r="G105" s="377"/>
      <c r="H105" s="377"/>
      <c r="I105" s="377"/>
      <c r="J105" s="377"/>
      <c r="K105" s="377"/>
      <c r="L105" s="377"/>
      <c r="M105" s="378"/>
      <c r="N105" s="378"/>
      <c r="O105" s="378"/>
      <c r="P105" s="378"/>
      <c r="Q105" s="378"/>
      <c r="R105" s="378"/>
      <c r="S105" s="378"/>
      <c r="T105" s="378"/>
      <c r="U105" s="378"/>
      <c r="V105" s="378"/>
      <c r="W105" s="378"/>
      <c r="X105" s="378"/>
      <c r="Y105" s="380"/>
      <c r="Z105" s="409"/>
      <c r="AA105" s="380"/>
      <c r="AB105" s="380"/>
      <c r="AC105" s="380"/>
      <c r="AD105" s="380"/>
      <c r="AE105" s="380"/>
      <c r="AF105" s="380"/>
      <c r="AG105" s="380"/>
      <c r="AH105" s="380"/>
      <c r="AI105" s="380"/>
      <c r="AJ105" s="380"/>
      <c r="AR105" s="380"/>
      <c r="AS105" s="380"/>
      <c r="AT105" s="380"/>
      <c r="AU105" s="380"/>
      <c r="AV105" s="380"/>
      <c r="AW105" s="380"/>
      <c r="AX105" s="380"/>
      <c r="AY105" s="380"/>
      <c r="AZ105" s="380"/>
      <c r="BA105" s="380"/>
      <c r="BB105" s="380"/>
      <c r="BC105" s="380"/>
      <c r="BD105" s="380"/>
      <c r="BE105" s="380"/>
      <c r="BF105" s="380"/>
      <c r="BG105" s="380"/>
      <c r="BH105" s="380"/>
      <c r="BI105" s="380"/>
      <c r="BJ105" s="377"/>
      <c r="CE105" s="380"/>
      <c r="CF105" s="380"/>
      <c r="CG105" s="380"/>
      <c r="EZ105" s="380"/>
      <c r="FA105" s="380"/>
      <c r="FB105" s="380"/>
      <c r="FC105" s="380"/>
      <c r="FD105" s="380"/>
      <c r="FE105" s="380"/>
      <c r="FF105" s="380"/>
      <c r="FG105" s="380"/>
      <c r="FH105" s="380"/>
      <c r="FI105" s="380"/>
      <c r="FJ105" s="380"/>
      <c r="FK105" s="380"/>
      <c r="FL105" s="380"/>
      <c r="FM105" s="380"/>
      <c r="FN105" s="380"/>
      <c r="FO105" s="380"/>
      <c r="FP105" s="380"/>
      <c r="FQ105" s="380"/>
      <c r="FR105" s="380"/>
      <c r="FS105" s="380"/>
      <c r="FT105" s="380"/>
      <c r="FU105" s="380"/>
      <c r="FV105" s="380"/>
      <c r="FW105" s="380"/>
      <c r="FX105" s="380"/>
      <c r="FY105" s="380"/>
      <c r="FZ105" s="380"/>
      <c r="GA105" s="380"/>
      <c r="GB105" s="380"/>
      <c r="GC105" s="380"/>
      <c r="GD105" s="380"/>
      <c r="GE105" s="380"/>
      <c r="GF105" s="380"/>
      <c r="GG105" s="380"/>
      <c r="GH105" s="380"/>
      <c r="GI105" s="380"/>
      <c r="GJ105" s="380"/>
      <c r="GK105" s="380"/>
      <c r="GL105" s="380"/>
      <c r="GM105" s="380"/>
      <c r="GN105" s="380"/>
      <c r="GO105" s="380"/>
      <c r="GP105" s="380"/>
      <c r="GQ105" s="380"/>
      <c r="GR105" s="380"/>
      <c r="GS105" s="380"/>
      <c r="GT105" s="380"/>
      <c r="GU105" s="380"/>
      <c r="GV105" s="380"/>
      <c r="GW105" s="380"/>
      <c r="GX105" s="380"/>
      <c r="GY105" s="380"/>
      <c r="GZ105" s="380"/>
      <c r="HA105" s="380"/>
      <c r="HB105" s="380"/>
      <c r="HC105" s="380"/>
      <c r="HD105" s="380"/>
      <c r="HE105" s="380"/>
      <c r="HF105" s="380"/>
      <c r="HG105" s="380"/>
      <c r="HH105" s="380"/>
    </row>
    <row r="106" spans="1:217">
      <c r="A106" s="103"/>
      <c r="B106" s="377"/>
      <c r="C106" s="377"/>
      <c r="D106" s="377"/>
      <c r="E106" s="377"/>
      <c r="F106" s="377"/>
      <c r="G106" s="377"/>
      <c r="H106" s="377"/>
      <c r="I106" s="377"/>
      <c r="J106" s="377"/>
      <c r="K106" s="377"/>
      <c r="L106" s="377"/>
      <c r="M106" s="378"/>
      <c r="N106" s="378"/>
      <c r="O106" s="378"/>
      <c r="P106" s="378"/>
      <c r="Q106" s="378"/>
      <c r="R106" s="378"/>
      <c r="S106" s="378"/>
      <c r="T106" s="378"/>
      <c r="U106" s="378"/>
      <c r="V106" s="378"/>
      <c r="W106" s="378"/>
      <c r="X106" s="378"/>
      <c r="Y106" s="380"/>
      <c r="Z106" s="409"/>
      <c r="AA106" s="380"/>
      <c r="AB106" s="380"/>
      <c r="AC106" s="380"/>
      <c r="AD106" s="380"/>
      <c r="AE106" s="380"/>
      <c r="AF106" s="380"/>
      <c r="AG106" s="380"/>
      <c r="AH106" s="380"/>
      <c r="AI106" s="380"/>
      <c r="AJ106" s="380"/>
      <c r="AR106" s="380"/>
      <c r="AS106" s="380"/>
      <c r="AT106" s="380"/>
      <c r="AU106" s="380"/>
      <c r="AV106" s="380"/>
      <c r="AW106" s="380"/>
      <c r="AX106" s="380"/>
      <c r="AY106" s="380"/>
      <c r="AZ106" s="380"/>
      <c r="BA106" s="380"/>
      <c r="BB106" s="380"/>
      <c r="BC106" s="380"/>
      <c r="BD106" s="380"/>
      <c r="BE106" s="380"/>
      <c r="BF106" s="380"/>
      <c r="BG106" s="380"/>
      <c r="BH106" s="380"/>
      <c r="BI106" s="380"/>
      <c r="BJ106" s="377"/>
      <c r="CE106" s="380"/>
      <c r="CF106" s="380"/>
      <c r="CG106" s="380"/>
      <c r="EZ106" s="380"/>
      <c r="FA106" s="380"/>
      <c r="FB106" s="380"/>
      <c r="FC106" s="380"/>
      <c r="FD106" s="380"/>
      <c r="FE106" s="380"/>
      <c r="FF106" s="380"/>
      <c r="FG106" s="380"/>
      <c r="FH106" s="380"/>
      <c r="FI106" s="380"/>
      <c r="FJ106" s="380"/>
      <c r="FK106" s="380"/>
      <c r="FL106" s="380"/>
      <c r="FM106" s="380"/>
      <c r="FN106" s="380"/>
      <c r="FO106" s="380"/>
      <c r="FP106" s="380"/>
      <c r="FQ106" s="380"/>
      <c r="FR106" s="380"/>
      <c r="FS106" s="380"/>
      <c r="FT106" s="380"/>
      <c r="FU106" s="380"/>
      <c r="FV106" s="380"/>
      <c r="FW106" s="380"/>
      <c r="FX106" s="380"/>
      <c r="FY106" s="380"/>
      <c r="FZ106" s="380"/>
      <c r="GA106" s="380"/>
      <c r="GB106" s="380"/>
      <c r="GC106" s="380"/>
      <c r="GD106" s="380"/>
      <c r="GE106" s="380"/>
      <c r="GF106" s="380"/>
      <c r="GG106" s="380"/>
      <c r="GH106" s="380"/>
      <c r="GI106" s="380"/>
      <c r="GJ106" s="380"/>
      <c r="GK106" s="380"/>
      <c r="GL106" s="380"/>
      <c r="GM106" s="380"/>
      <c r="GN106" s="380"/>
      <c r="GO106" s="380"/>
      <c r="GP106" s="380"/>
      <c r="GQ106" s="380"/>
      <c r="GR106" s="380"/>
      <c r="GS106" s="380"/>
      <c r="GT106" s="380"/>
      <c r="GU106" s="380"/>
      <c r="GV106" s="380"/>
      <c r="GW106" s="380"/>
      <c r="GX106" s="380"/>
      <c r="GY106" s="380"/>
      <c r="GZ106" s="380"/>
      <c r="HA106" s="380"/>
      <c r="HB106" s="380"/>
      <c r="HC106" s="380"/>
      <c r="HD106" s="380"/>
      <c r="HE106" s="380"/>
      <c r="HF106" s="380"/>
      <c r="HG106" s="380"/>
      <c r="HH106" s="380"/>
    </row>
    <row r="107" spans="1:217">
      <c r="A107" s="103"/>
      <c r="B107" s="377"/>
      <c r="C107" s="377"/>
      <c r="D107" s="377"/>
      <c r="E107" s="377"/>
      <c r="F107" s="377"/>
      <c r="G107" s="377"/>
      <c r="H107" s="377"/>
      <c r="I107" s="377"/>
      <c r="J107" s="377"/>
      <c r="K107" s="377"/>
      <c r="L107" s="377"/>
      <c r="M107" s="378"/>
      <c r="N107" s="378"/>
      <c r="O107" s="378"/>
      <c r="P107" s="378"/>
      <c r="Q107" s="378"/>
      <c r="R107" s="378"/>
      <c r="S107" s="378"/>
      <c r="T107" s="378"/>
      <c r="U107" s="378"/>
      <c r="V107" s="378"/>
      <c r="W107" s="378"/>
      <c r="X107" s="378"/>
      <c r="Y107" s="380"/>
      <c r="Z107" s="409"/>
      <c r="AA107" s="380"/>
      <c r="AB107" s="380"/>
      <c r="AC107" s="380"/>
      <c r="AD107" s="380"/>
      <c r="AE107" s="380"/>
      <c r="AF107" s="380"/>
      <c r="AG107" s="380"/>
      <c r="AH107" s="380"/>
      <c r="AI107" s="380"/>
      <c r="AJ107" s="380"/>
      <c r="AR107" s="380"/>
      <c r="AS107" s="380"/>
      <c r="AT107" s="380"/>
      <c r="AU107" s="380"/>
      <c r="AV107" s="380"/>
      <c r="AW107" s="380"/>
      <c r="AX107" s="380"/>
      <c r="AY107" s="380"/>
      <c r="AZ107" s="380"/>
      <c r="BA107" s="380"/>
      <c r="BB107" s="380"/>
      <c r="BC107" s="380"/>
      <c r="BD107" s="380"/>
      <c r="BE107" s="380"/>
      <c r="BF107" s="380"/>
      <c r="BG107" s="380"/>
      <c r="BH107" s="380"/>
      <c r="BI107" s="380"/>
      <c r="BJ107" s="377"/>
      <c r="CE107" s="380"/>
      <c r="CF107" s="380"/>
      <c r="CG107" s="380"/>
      <c r="EZ107" s="380"/>
      <c r="FA107" s="380"/>
      <c r="FB107" s="380"/>
      <c r="FC107" s="380"/>
      <c r="FD107" s="380"/>
      <c r="FE107" s="380"/>
      <c r="FF107" s="380"/>
      <c r="FG107" s="380"/>
      <c r="FH107" s="380"/>
      <c r="FI107" s="380"/>
      <c r="FJ107" s="380"/>
      <c r="FK107" s="380"/>
      <c r="FL107" s="380"/>
      <c r="FM107" s="380"/>
      <c r="FN107" s="380"/>
      <c r="FO107" s="380"/>
      <c r="FP107" s="380"/>
      <c r="FQ107" s="380"/>
      <c r="FR107" s="380"/>
      <c r="FS107" s="380"/>
      <c r="FT107" s="380"/>
      <c r="FU107" s="380"/>
      <c r="FV107" s="380"/>
      <c r="FW107" s="380"/>
      <c r="FX107" s="380"/>
      <c r="FY107" s="380"/>
      <c r="FZ107" s="380"/>
      <c r="GA107" s="380"/>
      <c r="GB107" s="380"/>
      <c r="GC107" s="380"/>
      <c r="GD107" s="380"/>
      <c r="GE107" s="380"/>
      <c r="GF107" s="380"/>
      <c r="GG107" s="380"/>
      <c r="GH107" s="380"/>
      <c r="GI107" s="380"/>
      <c r="GJ107" s="380"/>
      <c r="GK107" s="380"/>
      <c r="GL107" s="380"/>
      <c r="GM107" s="380"/>
      <c r="GN107" s="380"/>
      <c r="GO107" s="380"/>
      <c r="GP107" s="380"/>
      <c r="GQ107" s="380"/>
      <c r="GR107" s="380"/>
      <c r="GS107" s="380"/>
      <c r="GT107" s="380"/>
      <c r="GU107" s="380"/>
      <c r="GV107" s="380"/>
      <c r="GW107" s="380"/>
      <c r="GX107" s="380"/>
      <c r="GY107" s="380"/>
      <c r="GZ107" s="380"/>
      <c r="HA107" s="380"/>
      <c r="HB107" s="380"/>
      <c r="HC107" s="380"/>
      <c r="HD107" s="380"/>
      <c r="HE107" s="380"/>
      <c r="HF107" s="380"/>
      <c r="HG107" s="380"/>
      <c r="HH107" s="380"/>
    </row>
    <row r="108" spans="1:217">
      <c r="A108" s="103"/>
      <c r="B108" s="377"/>
      <c r="C108" s="377"/>
      <c r="D108" s="377"/>
      <c r="E108" s="377"/>
      <c r="F108" s="377"/>
      <c r="G108" s="377"/>
      <c r="H108" s="377"/>
      <c r="I108" s="377"/>
      <c r="J108" s="377"/>
      <c r="K108" s="377"/>
      <c r="L108" s="377"/>
      <c r="M108" s="378"/>
      <c r="N108" s="378"/>
      <c r="O108" s="378"/>
      <c r="P108" s="378"/>
      <c r="Q108" s="378"/>
      <c r="R108" s="378"/>
      <c r="S108" s="378"/>
      <c r="T108" s="378"/>
      <c r="U108" s="378"/>
      <c r="V108" s="378"/>
      <c r="W108" s="378"/>
      <c r="X108" s="378"/>
      <c r="Y108" s="380"/>
      <c r="Z108" s="409"/>
      <c r="AA108" s="380"/>
      <c r="AB108" s="380"/>
      <c r="AC108" s="380"/>
      <c r="AD108" s="380"/>
      <c r="AE108" s="380"/>
      <c r="AF108" s="380"/>
      <c r="AG108" s="380"/>
      <c r="AH108" s="380"/>
      <c r="AI108" s="380"/>
      <c r="AJ108" s="380"/>
      <c r="AR108" s="380"/>
      <c r="AS108" s="380"/>
      <c r="AT108" s="380"/>
      <c r="AU108" s="380"/>
      <c r="AV108" s="380"/>
      <c r="AW108" s="380"/>
      <c r="AX108" s="380"/>
      <c r="AY108" s="380"/>
      <c r="AZ108" s="380"/>
      <c r="BA108" s="380"/>
      <c r="BB108" s="380"/>
      <c r="BC108" s="380"/>
      <c r="BD108" s="380"/>
      <c r="BE108" s="380"/>
      <c r="BF108" s="380"/>
      <c r="BG108" s="380"/>
      <c r="BH108" s="380"/>
      <c r="BI108" s="380"/>
      <c r="BJ108" s="377"/>
      <c r="CE108" s="380"/>
      <c r="CF108" s="380"/>
      <c r="CG108" s="380"/>
      <c r="EZ108" s="380"/>
      <c r="FA108" s="380"/>
      <c r="FB108" s="380"/>
      <c r="FC108" s="380"/>
      <c r="FD108" s="380"/>
      <c r="FE108" s="380"/>
      <c r="FF108" s="380"/>
      <c r="FG108" s="380"/>
      <c r="FH108" s="380"/>
      <c r="FI108" s="380"/>
      <c r="FJ108" s="380"/>
      <c r="FK108" s="380"/>
      <c r="FL108" s="380"/>
      <c r="FM108" s="380"/>
      <c r="FN108" s="380"/>
      <c r="FO108" s="380"/>
      <c r="FP108" s="380"/>
      <c r="FQ108" s="380"/>
      <c r="FR108" s="380"/>
      <c r="FS108" s="380"/>
      <c r="FT108" s="380"/>
      <c r="FU108" s="380"/>
      <c r="FV108" s="380"/>
      <c r="FW108" s="380"/>
      <c r="FX108" s="380"/>
      <c r="FY108" s="380"/>
      <c r="FZ108" s="380"/>
      <c r="GA108" s="380"/>
      <c r="GB108" s="380"/>
      <c r="GC108" s="380"/>
      <c r="GD108" s="380"/>
      <c r="GE108" s="380"/>
      <c r="GF108" s="380"/>
      <c r="GG108" s="380"/>
      <c r="GH108" s="380"/>
      <c r="GI108" s="380"/>
      <c r="GJ108" s="380"/>
      <c r="GK108" s="380"/>
      <c r="GL108" s="380"/>
      <c r="GM108" s="380"/>
      <c r="GN108" s="380"/>
      <c r="GO108" s="380"/>
      <c r="GP108" s="380"/>
      <c r="GQ108" s="380"/>
      <c r="GR108" s="380"/>
      <c r="GS108" s="380"/>
      <c r="GT108" s="380"/>
      <c r="GU108" s="380"/>
      <c r="GV108" s="380"/>
      <c r="GW108" s="380"/>
      <c r="GX108" s="380"/>
      <c r="GY108" s="380"/>
      <c r="GZ108" s="380"/>
      <c r="HA108" s="380"/>
      <c r="HB108" s="380"/>
      <c r="HC108" s="380"/>
      <c r="HD108" s="380"/>
      <c r="HE108" s="380"/>
      <c r="HF108" s="380"/>
      <c r="HG108" s="380"/>
      <c r="HH108" s="380"/>
    </row>
    <row r="109" spans="1:217">
      <c r="A109" s="103"/>
      <c r="B109" s="377"/>
      <c r="C109" s="377"/>
      <c r="D109" s="377"/>
      <c r="E109" s="377"/>
      <c r="F109" s="377"/>
      <c r="G109" s="377"/>
      <c r="H109" s="377"/>
      <c r="I109" s="377"/>
      <c r="J109" s="377"/>
      <c r="K109" s="377"/>
      <c r="L109" s="377"/>
      <c r="M109" s="378"/>
      <c r="N109" s="378"/>
      <c r="O109" s="378"/>
      <c r="P109" s="378"/>
      <c r="Q109" s="378"/>
      <c r="R109" s="378"/>
      <c r="S109" s="378"/>
      <c r="T109" s="378"/>
      <c r="U109" s="378"/>
      <c r="V109" s="378"/>
      <c r="W109" s="378"/>
      <c r="X109" s="378"/>
      <c r="Y109" s="380"/>
      <c r="Z109" s="409"/>
      <c r="AA109" s="380"/>
      <c r="AB109" s="380"/>
      <c r="AC109" s="380"/>
      <c r="AD109" s="380"/>
      <c r="AE109" s="380"/>
      <c r="AF109" s="380"/>
      <c r="AG109" s="380"/>
      <c r="AH109" s="380"/>
      <c r="AI109" s="380"/>
      <c r="AJ109" s="380"/>
      <c r="AR109" s="380"/>
      <c r="AS109" s="380"/>
      <c r="AT109" s="380"/>
      <c r="AU109" s="380"/>
      <c r="AV109" s="380"/>
      <c r="AW109" s="380"/>
      <c r="AX109" s="380"/>
      <c r="AY109" s="380"/>
      <c r="AZ109" s="380"/>
      <c r="BA109" s="380"/>
      <c r="BB109" s="380"/>
      <c r="BC109" s="380"/>
      <c r="BD109" s="380"/>
      <c r="BE109" s="380"/>
      <c r="BF109" s="380"/>
      <c r="BG109" s="380"/>
      <c r="BH109" s="380"/>
      <c r="BI109" s="380"/>
      <c r="BJ109" s="377"/>
      <c r="CE109" s="380"/>
      <c r="CF109" s="380"/>
      <c r="CG109" s="380"/>
      <c r="EZ109" s="380"/>
      <c r="FA109" s="380"/>
      <c r="FB109" s="380"/>
      <c r="FC109" s="380"/>
      <c r="FD109" s="380"/>
      <c r="FE109" s="380"/>
      <c r="FF109" s="380"/>
      <c r="FG109" s="380"/>
      <c r="FH109" s="380"/>
      <c r="FI109" s="380"/>
      <c r="FJ109" s="380"/>
      <c r="FK109" s="380"/>
      <c r="FL109" s="380"/>
      <c r="FM109" s="380"/>
      <c r="FN109" s="380"/>
      <c r="FO109" s="380"/>
      <c r="FP109" s="380"/>
      <c r="FQ109" s="380"/>
      <c r="FR109" s="380"/>
      <c r="FS109" s="380"/>
      <c r="FT109" s="380"/>
      <c r="FU109" s="380"/>
      <c r="FV109" s="380"/>
      <c r="FW109" s="380"/>
      <c r="FX109" s="380"/>
      <c r="FY109" s="380"/>
      <c r="FZ109" s="380"/>
      <c r="GA109" s="380"/>
      <c r="GB109" s="380"/>
      <c r="GC109" s="380"/>
      <c r="GD109" s="380"/>
      <c r="GE109" s="380"/>
      <c r="GF109" s="380"/>
      <c r="GG109" s="380"/>
      <c r="GH109" s="380"/>
      <c r="GI109" s="380"/>
      <c r="GJ109" s="380"/>
      <c r="GK109" s="380"/>
      <c r="GL109" s="380"/>
      <c r="GM109" s="380"/>
      <c r="GN109" s="380"/>
      <c r="GO109" s="380"/>
      <c r="GP109" s="380"/>
      <c r="GQ109" s="380"/>
      <c r="GR109" s="380"/>
      <c r="GS109" s="380"/>
      <c r="GT109" s="380"/>
      <c r="GU109" s="380"/>
      <c r="GV109" s="380"/>
      <c r="GW109" s="380"/>
      <c r="GX109" s="380"/>
      <c r="GY109" s="380"/>
      <c r="GZ109" s="380"/>
      <c r="HA109" s="380"/>
      <c r="HB109" s="380"/>
      <c r="HC109" s="380"/>
      <c r="HD109" s="380"/>
      <c r="HE109" s="380"/>
      <c r="HF109" s="380"/>
      <c r="HG109" s="380"/>
      <c r="HH109" s="380"/>
    </row>
    <row r="110" spans="1:217">
      <c r="A110" s="103"/>
      <c r="B110" s="377"/>
      <c r="C110" s="377"/>
      <c r="D110" s="377"/>
      <c r="E110" s="377"/>
      <c r="F110" s="377"/>
      <c r="G110" s="377"/>
      <c r="H110" s="377"/>
      <c r="I110" s="377"/>
      <c r="J110" s="377"/>
      <c r="K110" s="377"/>
      <c r="L110" s="377"/>
      <c r="M110" s="378"/>
      <c r="N110" s="378"/>
      <c r="O110" s="378"/>
      <c r="P110" s="378"/>
      <c r="Q110" s="378"/>
      <c r="R110" s="378"/>
      <c r="S110" s="378"/>
      <c r="T110" s="378"/>
      <c r="U110" s="378"/>
      <c r="V110" s="378"/>
      <c r="W110" s="378"/>
      <c r="X110" s="378"/>
      <c r="Y110" s="380"/>
      <c r="Z110" s="409"/>
      <c r="AA110" s="380"/>
      <c r="AB110" s="380"/>
      <c r="AC110" s="380"/>
      <c r="AD110" s="380"/>
      <c r="AE110" s="380"/>
      <c r="AF110" s="380"/>
      <c r="AG110" s="380"/>
      <c r="AH110" s="380"/>
      <c r="AI110" s="380"/>
      <c r="AJ110" s="380"/>
      <c r="AR110" s="380"/>
      <c r="AS110" s="380"/>
      <c r="AT110" s="380"/>
      <c r="AU110" s="380"/>
      <c r="AV110" s="380"/>
      <c r="AW110" s="380"/>
      <c r="AX110" s="380"/>
      <c r="AY110" s="380"/>
      <c r="AZ110" s="380"/>
      <c r="BA110" s="380"/>
      <c r="BB110" s="380"/>
      <c r="BC110" s="380"/>
      <c r="BD110" s="380"/>
      <c r="BE110" s="380"/>
      <c r="BF110" s="380"/>
      <c r="BG110" s="380"/>
      <c r="BH110" s="380"/>
      <c r="BI110" s="380"/>
      <c r="BJ110" s="377"/>
      <c r="CE110" s="380"/>
      <c r="CF110" s="380"/>
      <c r="CG110" s="380"/>
      <c r="EZ110" s="380"/>
      <c r="FA110" s="380"/>
      <c r="FB110" s="380"/>
      <c r="FC110" s="380"/>
      <c r="FD110" s="380"/>
      <c r="FE110" s="380"/>
      <c r="FF110" s="380"/>
      <c r="FG110" s="380"/>
      <c r="FH110" s="380"/>
      <c r="FI110" s="380"/>
      <c r="FJ110" s="380"/>
      <c r="FK110" s="380"/>
      <c r="FL110" s="380"/>
      <c r="FM110" s="380"/>
      <c r="FN110" s="380"/>
      <c r="FO110" s="380"/>
      <c r="FP110" s="380"/>
      <c r="FQ110" s="380"/>
      <c r="FR110" s="380"/>
      <c r="FS110" s="380"/>
      <c r="FT110" s="380"/>
      <c r="FU110" s="380"/>
      <c r="FV110" s="380"/>
      <c r="FW110" s="380"/>
      <c r="FX110" s="380"/>
      <c r="FY110" s="380"/>
      <c r="FZ110" s="380"/>
      <c r="GA110" s="380"/>
      <c r="GB110" s="380"/>
      <c r="GC110" s="380"/>
      <c r="GD110" s="380"/>
      <c r="GE110" s="380"/>
      <c r="GF110" s="380"/>
      <c r="GG110" s="380"/>
      <c r="GH110" s="380"/>
      <c r="GI110" s="380"/>
      <c r="GJ110" s="380"/>
      <c r="GK110" s="380"/>
      <c r="GL110" s="380"/>
      <c r="GM110" s="380"/>
      <c r="GN110" s="380"/>
      <c r="GO110" s="380"/>
      <c r="GP110" s="380"/>
      <c r="GQ110" s="380"/>
      <c r="GR110" s="380"/>
      <c r="GS110" s="380"/>
      <c r="GT110" s="380"/>
      <c r="GU110" s="380"/>
      <c r="GV110" s="380"/>
      <c r="GW110" s="380"/>
      <c r="GX110" s="380"/>
      <c r="GY110" s="380"/>
      <c r="GZ110" s="380"/>
      <c r="HA110" s="380"/>
      <c r="HB110" s="380"/>
      <c r="HC110" s="380"/>
      <c r="HD110" s="380"/>
      <c r="HE110" s="380"/>
      <c r="HF110" s="380"/>
      <c r="HG110" s="380"/>
      <c r="HH110" s="380"/>
    </row>
    <row r="111" spans="1:217">
      <c r="A111" s="103"/>
      <c r="B111" s="377"/>
      <c r="C111" s="377"/>
      <c r="D111" s="377"/>
      <c r="E111" s="377"/>
      <c r="F111" s="377"/>
      <c r="G111" s="377"/>
      <c r="H111" s="377"/>
      <c r="I111" s="377"/>
      <c r="J111" s="377"/>
      <c r="K111" s="377"/>
      <c r="L111" s="377"/>
      <c r="M111" s="378"/>
      <c r="N111" s="378"/>
      <c r="O111" s="378"/>
      <c r="P111" s="378"/>
      <c r="Q111" s="378"/>
      <c r="R111" s="378"/>
      <c r="S111" s="378"/>
      <c r="T111" s="378"/>
      <c r="U111" s="378"/>
      <c r="V111" s="378"/>
      <c r="W111" s="378"/>
      <c r="X111" s="378"/>
      <c r="Y111" s="380"/>
      <c r="Z111" s="409"/>
      <c r="AA111" s="380"/>
      <c r="AB111" s="380"/>
      <c r="AC111" s="380"/>
      <c r="AD111" s="380"/>
      <c r="AE111" s="380"/>
      <c r="AF111" s="380"/>
      <c r="AG111" s="380"/>
      <c r="AH111" s="380"/>
      <c r="AI111" s="380"/>
      <c r="AJ111" s="380"/>
      <c r="AR111" s="380"/>
      <c r="AS111" s="380"/>
      <c r="AT111" s="380"/>
      <c r="AU111" s="380"/>
      <c r="AV111" s="380"/>
      <c r="AW111" s="380"/>
      <c r="AX111" s="380"/>
      <c r="AY111" s="380"/>
      <c r="AZ111" s="380"/>
      <c r="BA111" s="380"/>
      <c r="BB111" s="380"/>
      <c r="BC111" s="380"/>
      <c r="BD111" s="380"/>
      <c r="BE111" s="380"/>
      <c r="BF111" s="380"/>
      <c r="BG111" s="380"/>
      <c r="BH111" s="380"/>
      <c r="BI111" s="380"/>
      <c r="BJ111" s="377"/>
      <c r="CE111" s="380"/>
      <c r="CF111" s="380"/>
      <c r="CG111" s="380"/>
      <c r="EZ111" s="380"/>
      <c r="FA111" s="380"/>
      <c r="FB111" s="380"/>
      <c r="FC111" s="380"/>
      <c r="FD111" s="380"/>
      <c r="FE111" s="380"/>
      <c r="FF111" s="380"/>
      <c r="FG111" s="380"/>
      <c r="FH111" s="380"/>
      <c r="FI111" s="380"/>
      <c r="FJ111" s="380"/>
      <c r="FK111" s="380"/>
      <c r="FL111" s="380"/>
      <c r="FM111" s="380"/>
      <c r="FN111" s="380"/>
      <c r="FO111" s="380"/>
      <c r="FP111" s="380"/>
      <c r="FQ111" s="380"/>
      <c r="FR111" s="380"/>
      <c r="FS111" s="380"/>
      <c r="FT111" s="380"/>
      <c r="FU111" s="380"/>
      <c r="FV111" s="380"/>
      <c r="FW111" s="380"/>
      <c r="FX111" s="380"/>
      <c r="FY111" s="380"/>
      <c r="FZ111" s="380"/>
      <c r="GA111" s="380"/>
      <c r="GB111" s="380"/>
      <c r="GC111" s="380"/>
      <c r="GD111" s="380"/>
      <c r="GE111" s="380"/>
      <c r="GF111" s="380"/>
      <c r="GG111" s="380"/>
      <c r="GH111" s="380"/>
      <c r="GI111" s="380"/>
      <c r="GJ111" s="380"/>
      <c r="GK111" s="380"/>
      <c r="GL111" s="380"/>
      <c r="GM111" s="380"/>
      <c r="GN111" s="380"/>
      <c r="GO111" s="380"/>
      <c r="GP111" s="380"/>
      <c r="GQ111" s="380"/>
      <c r="GR111" s="380"/>
      <c r="GS111" s="380"/>
      <c r="GT111" s="380"/>
      <c r="GU111" s="380"/>
      <c r="GV111" s="380"/>
      <c r="GW111" s="380"/>
      <c r="GX111" s="380"/>
      <c r="GY111" s="380"/>
      <c r="GZ111" s="380"/>
      <c r="HA111" s="380"/>
      <c r="HB111" s="380"/>
      <c r="HC111" s="380"/>
      <c r="HD111" s="380"/>
      <c r="HE111" s="380"/>
      <c r="HF111" s="380"/>
      <c r="HG111" s="380"/>
      <c r="HH111" s="380"/>
    </row>
    <row r="112" spans="1:217">
      <c r="A112" s="103"/>
      <c r="B112" s="377"/>
      <c r="C112" s="377"/>
      <c r="D112" s="377"/>
      <c r="E112" s="377"/>
      <c r="F112" s="377"/>
      <c r="G112" s="377"/>
      <c r="H112" s="377"/>
      <c r="I112" s="377"/>
      <c r="J112" s="377"/>
      <c r="K112" s="377"/>
      <c r="L112" s="377"/>
      <c r="M112" s="378"/>
      <c r="N112" s="378"/>
      <c r="O112" s="378"/>
      <c r="P112" s="378"/>
      <c r="Q112" s="378"/>
      <c r="R112" s="378"/>
      <c r="S112" s="378"/>
      <c r="T112" s="378"/>
      <c r="U112" s="378"/>
      <c r="V112" s="378"/>
      <c r="W112" s="378"/>
      <c r="X112" s="378"/>
      <c r="Y112" s="380"/>
      <c r="Z112" s="409"/>
      <c r="AA112" s="380"/>
      <c r="AB112" s="380"/>
      <c r="AC112" s="380"/>
      <c r="AD112" s="380"/>
      <c r="AE112" s="380"/>
      <c r="AF112" s="380"/>
      <c r="AG112" s="380"/>
      <c r="AH112" s="380"/>
      <c r="AI112" s="380"/>
      <c r="AJ112" s="380"/>
      <c r="AR112" s="380"/>
      <c r="AS112" s="380"/>
      <c r="AT112" s="380"/>
      <c r="AU112" s="380"/>
      <c r="AV112" s="380"/>
      <c r="AW112" s="380"/>
      <c r="AX112" s="380"/>
      <c r="AY112" s="380"/>
      <c r="AZ112" s="380"/>
      <c r="BA112" s="380"/>
      <c r="BB112" s="380"/>
      <c r="BC112" s="380"/>
      <c r="BD112" s="380"/>
      <c r="BE112" s="380"/>
      <c r="BF112" s="380"/>
      <c r="BG112" s="380"/>
      <c r="BH112" s="380"/>
      <c r="BI112" s="380"/>
      <c r="BJ112" s="377"/>
      <c r="CE112" s="380"/>
      <c r="CF112" s="380"/>
      <c r="CG112" s="380"/>
      <c r="EZ112" s="380"/>
      <c r="FA112" s="380"/>
      <c r="FB112" s="380"/>
      <c r="FC112" s="380"/>
      <c r="FD112" s="380"/>
      <c r="FE112" s="380"/>
      <c r="FF112" s="380"/>
      <c r="FG112" s="380"/>
      <c r="FH112" s="380"/>
      <c r="FI112" s="380"/>
      <c r="FJ112" s="380"/>
      <c r="FK112" s="380"/>
      <c r="FL112" s="380"/>
      <c r="FM112" s="380"/>
      <c r="FN112" s="380"/>
      <c r="FO112" s="380"/>
      <c r="FP112" s="380"/>
      <c r="FQ112" s="380"/>
      <c r="FR112" s="380"/>
      <c r="FS112" s="380"/>
      <c r="FT112" s="380"/>
      <c r="FU112" s="380"/>
      <c r="FV112" s="380"/>
      <c r="FW112" s="380"/>
      <c r="FX112" s="380"/>
      <c r="FY112" s="380"/>
      <c r="FZ112" s="380"/>
      <c r="GA112" s="380"/>
      <c r="GB112" s="380"/>
      <c r="GC112" s="380"/>
      <c r="GD112" s="380"/>
      <c r="GE112" s="380"/>
      <c r="GF112" s="380"/>
      <c r="GG112" s="380"/>
      <c r="GH112" s="380"/>
      <c r="GI112" s="380"/>
      <c r="GJ112" s="380"/>
      <c r="GK112" s="380"/>
      <c r="GL112" s="380"/>
      <c r="GM112" s="380"/>
      <c r="GN112" s="380"/>
      <c r="GO112" s="380"/>
      <c r="GP112" s="380"/>
      <c r="GQ112" s="380"/>
      <c r="GR112" s="380"/>
      <c r="GS112" s="380"/>
      <c r="GT112" s="380"/>
      <c r="GU112" s="380"/>
      <c r="GV112" s="380"/>
      <c r="GW112" s="380"/>
      <c r="GX112" s="380"/>
      <c r="GY112" s="380"/>
      <c r="GZ112" s="380"/>
      <c r="HA112" s="380"/>
      <c r="HB112" s="380"/>
      <c r="HC112" s="380"/>
      <c r="HD112" s="380"/>
      <c r="HE112" s="380"/>
      <c r="HF112" s="380"/>
      <c r="HG112" s="380"/>
      <c r="HH112" s="380"/>
    </row>
    <row r="113" spans="1:216">
      <c r="A113" s="103"/>
      <c r="B113" s="377"/>
      <c r="C113" s="377"/>
      <c r="D113" s="377"/>
      <c r="E113" s="377"/>
      <c r="F113" s="377"/>
      <c r="G113" s="377"/>
      <c r="H113" s="377"/>
      <c r="I113" s="377"/>
      <c r="J113" s="377"/>
      <c r="K113" s="377"/>
      <c r="L113" s="377"/>
      <c r="M113" s="378"/>
      <c r="N113" s="378"/>
      <c r="O113" s="378"/>
      <c r="P113" s="378"/>
      <c r="Q113" s="378"/>
      <c r="R113" s="378"/>
      <c r="S113" s="378"/>
      <c r="T113" s="378"/>
      <c r="U113" s="378"/>
      <c r="V113" s="378"/>
      <c r="W113" s="378"/>
      <c r="X113" s="378"/>
      <c r="Y113" s="380"/>
      <c r="Z113" s="409"/>
      <c r="AA113" s="380"/>
      <c r="AB113" s="380"/>
      <c r="AC113" s="380"/>
      <c r="AD113" s="380"/>
      <c r="AE113" s="380"/>
      <c r="AF113" s="380"/>
      <c r="AG113" s="380"/>
      <c r="AH113" s="380"/>
      <c r="AI113" s="380"/>
      <c r="AJ113" s="380"/>
      <c r="AR113" s="380"/>
      <c r="AS113" s="380"/>
      <c r="AT113" s="380"/>
      <c r="AU113" s="380"/>
      <c r="AV113" s="380"/>
      <c r="AW113" s="380"/>
      <c r="AX113" s="380"/>
      <c r="AY113" s="380"/>
      <c r="AZ113" s="380"/>
      <c r="BA113" s="380"/>
      <c r="BB113" s="380"/>
      <c r="BC113" s="380"/>
      <c r="BD113" s="380"/>
      <c r="BE113" s="380"/>
      <c r="BF113" s="380"/>
      <c r="BG113" s="380"/>
      <c r="BH113" s="380"/>
      <c r="BI113" s="380"/>
      <c r="BJ113" s="377"/>
      <c r="CE113" s="380"/>
      <c r="CF113" s="380"/>
      <c r="CG113" s="380"/>
      <c r="EZ113" s="380"/>
      <c r="FA113" s="380"/>
      <c r="FB113" s="380"/>
      <c r="FC113" s="380"/>
      <c r="FD113" s="380"/>
      <c r="FE113" s="380"/>
      <c r="FF113" s="380"/>
      <c r="FG113" s="380"/>
      <c r="FH113" s="380"/>
      <c r="FI113" s="380"/>
      <c r="FJ113" s="380"/>
      <c r="FK113" s="380"/>
      <c r="FL113" s="380"/>
      <c r="FM113" s="380"/>
      <c r="FN113" s="380"/>
      <c r="FO113" s="380"/>
      <c r="FP113" s="380"/>
      <c r="FQ113" s="380"/>
      <c r="FR113" s="380"/>
      <c r="FS113" s="380"/>
      <c r="FT113" s="380"/>
      <c r="FU113" s="380"/>
      <c r="FV113" s="380"/>
      <c r="FW113" s="380"/>
      <c r="FX113" s="380"/>
      <c r="FY113" s="380"/>
      <c r="FZ113" s="380"/>
      <c r="GA113" s="380"/>
      <c r="GB113" s="380"/>
      <c r="GC113" s="380"/>
      <c r="GD113" s="380"/>
      <c r="GE113" s="380"/>
      <c r="GF113" s="380"/>
      <c r="GG113" s="380"/>
      <c r="GH113" s="380"/>
      <c r="GI113" s="380"/>
      <c r="GJ113" s="380"/>
      <c r="GK113" s="380"/>
      <c r="GL113" s="380"/>
      <c r="GM113" s="380"/>
      <c r="GN113" s="380"/>
      <c r="GO113" s="380"/>
      <c r="GP113" s="380"/>
      <c r="GQ113" s="380"/>
      <c r="GR113" s="380"/>
      <c r="GS113" s="380"/>
      <c r="GT113" s="380"/>
      <c r="GU113" s="380"/>
      <c r="GV113" s="380"/>
      <c r="GW113" s="380"/>
      <c r="GX113" s="380"/>
      <c r="GY113" s="380"/>
      <c r="GZ113" s="380"/>
      <c r="HA113" s="380"/>
      <c r="HB113" s="380"/>
      <c r="HC113" s="380"/>
      <c r="HD113" s="380"/>
      <c r="HE113" s="380"/>
      <c r="HF113" s="380"/>
      <c r="HG113" s="380"/>
      <c r="HH113" s="380"/>
    </row>
    <row r="114" spans="1:216">
      <c r="A114" s="103"/>
      <c r="B114" s="377"/>
      <c r="C114" s="377"/>
      <c r="D114" s="377"/>
      <c r="E114" s="377"/>
      <c r="F114" s="377"/>
      <c r="G114" s="377"/>
      <c r="H114" s="377"/>
      <c r="I114" s="377"/>
      <c r="J114" s="377"/>
      <c r="K114" s="377"/>
      <c r="L114" s="377"/>
      <c r="M114" s="378"/>
      <c r="N114" s="378"/>
      <c r="O114" s="378"/>
      <c r="P114" s="378"/>
      <c r="Q114" s="378"/>
      <c r="R114" s="378"/>
      <c r="S114" s="378"/>
      <c r="T114" s="378"/>
      <c r="U114" s="378"/>
      <c r="V114" s="378"/>
      <c r="W114" s="378"/>
      <c r="X114" s="378"/>
      <c r="Y114" s="380"/>
      <c r="Z114" s="409"/>
      <c r="AA114" s="380"/>
      <c r="AB114" s="380"/>
      <c r="AC114" s="380"/>
      <c r="AD114" s="380"/>
      <c r="AE114" s="380"/>
      <c r="AF114" s="380"/>
      <c r="AG114" s="380"/>
      <c r="AH114" s="380"/>
      <c r="AI114" s="380"/>
      <c r="AJ114" s="380"/>
      <c r="AR114" s="380"/>
      <c r="AS114" s="380"/>
      <c r="AT114" s="380"/>
      <c r="AU114" s="380"/>
      <c r="AV114" s="380"/>
      <c r="AW114" s="380"/>
      <c r="AX114" s="380"/>
      <c r="AY114" s="380"/>
      <c r="AZ114" s="380"/>
      <c r="BA114" s="380"/>
      <c r="BB114" s="380"/>
      <c r="BC114" s="380"/>
      <c r="BD114" s="380"/>
      <c r="BE114" s="380"/>
      <c r="BF114" s="380"/>
      <c r="BG114" s="380"/>
      <c r="BH114" s="380"/>
      <c r="BI114" s="380"/>
      <c r="BJ114" s="377"/>
      <c r="CE114" s="380"/>
      <c r="CF114" s="380"/>
      <c r="CG114" s="380"/>
      <c r="EZ114" s="380"/>
      <c r="FA114" s="380"/>
      <c r="FB114" s="380"/>
      <c r="FC114" s="380"/>
      <c r="FD114" s="380"/>
      <c r="FE114" s="380"/>
      <c r="FF114" s="380"/>
      <c r="FG114" s="380"/>
      <c r="FH114" s="380"/>
      <c r="FI114" s="380"/>
      <c r="FJ114" s="380"/>
      <c r="FK114" s="380"/>
      <c r="FL114" s="380"/>
      <c r="FM114" s="380"/>
      <c r="FN114" s="380"/>
      <c r="FO114" s="380"/>
      <c r="FP114" s="380"/>
      <c r="FQ114" s="380"/>
      <c r="FR114" s="380"/>
      <c r="FS114" s="380"/>
      <c r="FT114" s="380"/>
      <c r="FU114" s="380"/>
      <c r="FV114" s="380"/>
      <c r="FW114" s="380"/>
      <c r="FX114" s="380"/>
      <c r="FY114" s="380"/>
      <c r="FZ114" s="380"/>
      <c r="GA114" s="380"/>
      <c r="GB114" s="380"/>
      <c r="GC114" s="380"/>
      <c r="GD114" s="380"/>
      <c r="GE114" s="380"/>
      <c r="GF114" s="380"/>
      <c r="GG114" s="380"/>
      <c r="GH114" s="380"/>
      <c r="GI114" s="380"/>
      <c r="GJ114" s="380"/>
      <c r="GK114" s="380"/>
      <c r="GL114" s="380"/>
      <c r="GM114" s="380"/>
      <c r="GN114" s="380"/>
      <c r="GO114" s="380"/>
      <c r="GP114" s="380"/>
      <c r="GQ114" s="380"/>
      <c r="GR114" s="380"/>
      <c r="GS114" s="380"/>
      <c r="GT114" s="380"/>
      <c r="GU114" s="380"/>
      <c r="GV114" s="380"/>
      <c r="GW114" s="380"/>
      <c r="GX114" s="380"/>
      <c r="GY114" s="380"/>
      <c r="GZ114" s="380"/>
      <c r="HA114" s="380"/>
      <c r="HB114" s="380"/>
      <c r="HC114" s="380"/>
      <c r="HD114" s="380"/>
      <c r="HE114" s="380"/>
      <c r="HF114" s="380"/>
      <c r="HG114" s="380"/>
      <c r="HH114" s="380"/>
    </row>
    <row r="115" spans="1:216">
      <c r="A115" s="103"/>
      <c r="B115" s="377"/>
      <c r="C115" s="377"/>
      <c r="D115" s="377"/>
      <c r="E115" s="377"/>
      <c r="F115" s="377"/>
      <c r="G115" s="377"/>
      <c r="H115" s="377"/>
      <c r="I115" s="377"/>
      <c r="J115" s="377"/>
      <c r="K115" s="377"/>
      <c r="L115" s="377"/>
      <c r="M115" s="378"/>
      <c r="N115" s="378"/>
      <c r="O115" s="378"/>
      <c r="P115" s="378"/>
      <c r="Q115" s="378"/>
      <c r="R115" s="378"/>
      <c r="S115" s="378"/>
      <c r="T115" s="378"/>
      <c r="U115" s="378"/>
      <c r="V115" s="378"/>
      <c r="W115" s="378"/>
      <c r="X115" s="378"/>
      <c r="Y115" s="380"/>
      <c r="Z115" s="409"/>
      <c r="AA115" s="380"/>
      <c r="AB115" s="380"/>
      <c r="AC115" s="380"/>
      <c r="AD115" s="380"/>
      <c r="AE115" s="380"/>
      <c r="AF115" s="380"/>
      <c r="AG115" s="380"/>
      <c r="AH115" s="380"/>
      <c r="AI115" s="380"/>
      <c r="AJ115" s="380"/>
      <c r="AR115" s="380"/>
      <c r="AS115" s="380"/>
      <c r="AT115" s="380"/>
      <c r="AU115" s="380"/>
      <c r="AV115" s="380"/>
      <c r="AW115" s="380"/>
      <c r="AX115" s="380"/>
      <c r="AY115" s="380"/>
      <c r="AZ115" s="380"/>
      <c r="BA115" s="380"/>
      <c r="BB115" s="380"/>
      <c r="BC115" s="380"/>
      <c r="BD115" s="380"/>
      <c r="BE115" s="380"/>
      <c r="BF115" s="380"/>
      <c r="BG115" s="380"/>
      <c r="BH115" s="380"/>
      <c r="BI115" s="380"/>
      <c r="BJ115" s="377"/>
      <c r="CE115" s="380"/>
      <c r="CF115" s="380"/>
      <c r="CG115" s="380"/>
      <c r="EZ115" s="380"/>
      <c r="FA115" s="380"/>
      <c r="FB115" s="380"/>
      <c r="FC115" s="380"/>
      <c r="FD115" s="380"/>
      <c r="FE115" s="380"/>
      <c r="FF115" s="380"/>
      <c r="FG115" s="380"/>
      <c r="FH115" s="380"/>
      <c r="FI115" s="380"/>
      <c r="FJ115" s="380"/>
      <c r="FK115" s="380"/>
      <c r="FL115" s="380"/>
      <c r="FM115" s="380"/>
      <c r="FN115" s="380"/>
      <c r="FO115" s="380"/>
      <c r="FP115" s="380"/>
      <c r="FQ115" s="380"/>
      <c r="FR115" s="380"/>
      <c r="FS115" s="380"/>
      <c r="FT115" s="380"/>
      <c r="FU115" s="380"/>
      <c r="FV115" s="380"/>
      <c r="FW115" s="380"/>
      <c r="FX115" s="380"/>
      <c r="FY115" s="380"/>
      <c r="FZ115" s="380"/>
      <c r="GA115" s="380"/>
      <c r="GB115" s="380"/>
      <c r="GC115" s="380"/>
      <c r="GD115" s="380"/>
      <c r="GE115" s="380"/>
      <c r="GF115" s="380"/>
      <c r="GG115" s="380"/>
      <c r="GH115" s="380"/>
      <c r="GI115" s="380"/>
      <c r="GJ115" s="380"/>
      <c r="GK115" s="380"/>
      <c r="GL115" s="380"/>
      <c r="GM115" s="380"/>
      <c r="GN115" s="380"/>
      <c r="GO115" s="380"/>
      <c r="GP115" s="380"/>
      <c r="GQ115" s="380"/>
      <c r="GR115" s="380"/>
      <c r="GS115" s="380"/>
      <c r="GT115" s="380"/>
      <c r="GU115" s="380"/>
      <c r="GV115" s="380"/>
      <c r="GW115" s="380"/>
      <c r="GX115" s="380"/>
      <c r="GY115" s="380"/>
      <c r="GZ115" s="380"/>
      <c r="HA115" s="380"/>
      <c r="HB115" s="380"/>
      <c r="HC115" s="380"/>
      <c r="HD115" s="380"/>
      <c r="HE115" s="380"/>
      <c r="HF115" s="380"/>
      <c r="HG115" s="380"/>
      <c r="HH115" s="380"/>
    </row>
    <row r="116" spans="1:216">
      <c r="A116" s="103"/>
      <c r="B116" s="377"/>
      <c r="C116" s="377"/>
      <c r="D116" s="377"/>
      <c r="E116" s="377"/>
      <c r="F116" s="377"/>
      <c r="G116" s="377"/>
      <c r="H116" s="377"/>
      <c r="I116" s="377"/>
      <c r="J116" s="377"/>
      <c r="K116" s="377"/>
      <c r="L116" s="377"/>
      <c r="M116" s="378"/>
      <c r="N116" s="378"/>
      <c r="O116" s="378"/>
      <c r="P116" s="378"/>
      <c r="Q116" s="378"/>
      <c r="R116" s="378"/>
      <c r="S116" s="378"/>
      <c r="T116" s="378"/>
      <c r="U116" s="378"/>
      <c r="V116" s="378"/>
      <c r="W116" s="378"/>
      <c r="X116" s="378"/>
      <c r="Y116" s="380"/>
      <c r="Z116" s="409"/>
      <c r="AA116" s="380"/>
      <c r="AB116" s="380"/>
      <c r="AC116" s="380"/>
      <c r="AD116" s="380"/>
      <c r="AE116" s="380"/>
      <c r="AF116" s="380"/>
      <c r="AG116" s="380"/>
      <c r="AH116" s="380"/>
      <c r="AI116" s="380"/>
      <c r="AJ116" s="380"/>
      <c r="AR116" s="380"/>
      <c r="AS116" s="380"/>
      <c r="AT116" s="380"/>
      <c r="AU116" s="380"/>
      <c r="AV116" s="380"/>
      <c r="AW116" s="380"/>
      <c r="AX116" s="380"/>
      <c r="AY116" s="380"/>
      <c r="AZ116" s="380"/>
      <c r="BA116" s="380"/>
      <c r="BB116" s="380"/>
      <c r="BC116" s="380"/>
      <c r="BD116" s="380"/>
      <c r="BE116" s="380"/>
      <c r="BF116" s="380"/>
      <c r="BG116" s="380"/>
      <c r="BH116" s="380"/>
      <c r="BI116" s="380"/>
      <c r="BJ116" s="377"/>
      <c r="CE116" s="380"/>
      <c r="CF116" s="380"/>
      <c r="CG116" s="380"/>
      <c r="EZ116" s="380"/>
      <c r="FA116" s="380"/>
      <c r="FB116" s="380"/>
      <c r="FC116" s="380"/>
      <c r="FD116" s="380"/>
      <c r="FE116" s="380"/>
      <c r="FF116" s="380"/>
      <c r="FG116" s="380"/>
      <c r="FH116" s="380"/>
      <c r="FI116" s="380"/>
      <c r="FJ116" s="380"/>
      <c r="FK116" s="380"/>
      <c r="FL116" s="380"/>
      <c r="FM116" s="380"/>
      <c r="FN116" s="380"/>
      <c r="FO116" s="380"/>
      <c r="FP116" s="380"/>
      <c r="FQ116" s="380"/>
      <c r="FR116" s="380"/>
      <c r="FS116" s="380"/>
      <c r="FT116" s="380"/>
      <c r="FU116" s="380"/>
      <c r="FV116" s="380"/>
      <c r="FW116" s="380"/>
      <c r="FX116" s="380"/>
      <c r="FY116" s="380"/>
      <c r="FZ116" s="380"/>
      <c r="GA116" s="380"/>
      <c r="GB116" s="380"/>
      <c r="GC116" s="380"/>
      <c r="GD116" s="380"/>
      <c r="GE116" s="380"/>
      <c r="GF116" s="380"/>
      <c r="GG116" s="380"/>
      <c r="GH116" s="380"/>
      <c r="GI116" s="380"/>
      <c r="GJ116" s="380"/>
      <c r="GK116" s="380"/>
      <c r="GL116" s="380"/>
      <c r="GM116" s="380"/>
      <c r="GN116" s="380"/>
      <c r="GO116" s="380"/>
      <c r="GP116" s="380"/>
      <c r="GQ116" s="380"/>
      <c r="GR116" s="380"/>
      <c r="GS116" s="380"/>
      <c r="GT116" s="380"/>
      <c r="GU116" s="380"/>
      <c r="GV116" s="380"/>
      <c r="GW116" s="380"/>
      <c r="GX116" s="380"/>
      <c r="GY116" s="380"/>
      <c r="GZ116" s="380"/>
      <c r="HA116" s="380"/>
      <c r="HB116" s="380"/>
      <c r="HC116" s="380"/>
      <c r="HD116" s="380"/>
      <c r="HE116" s="380"/>
      <c r="HF116" s="380"/>
      <c r="HG116" s="380"/>
      <c r="HH116" s="380"/>
    </row>
    <row r="117" spans="1:216">
      <c r="A117" s="103"/>
      <c r="B117" s="377"/>
      <c r="C117" s="377"/>
      <c r="D117" s="377"/>
      <c r="E117" s="377"/>
      <c r="F117" s="377"/>
      <c r="G117" s="377"/>
      <c r="H117" s="377"/>
      <c r="I117" s="377"/>
      <c r="J117" s="377"/>
      <c r="K117" s="377"/>
      <c r="L117" s="377"/>
      <c r="M117" s="378"/>
      <c r="N117" s="378"/>
      <c r="O117" s="378"/>
      <c r="P117" s="378"/>
      <c r="Q117" s="378"/>
      <c r="R117" s="378"/>
      <c r="S117" s="378"/>
      <c r="T117" s="378"/>
      <c r="U117" s="378"/>
      <c r="V117" s="378"/>
      <c r="W117" s="378"/>
      <c r="X117" s="378"/>
      <c r="Y117" s="380"/>
      <c r="Z117" s="409"/>
      <c r="AA117" s="380"/>
      <c r="AB117" s="380"/>
      <c r="AC117" s="380"/>
      <c r="AD117" s="380"/>
      <c r="AE117" s="380"/>
      <c r="AF117" s="380"/>
      <c r="AG117" s="380"/>
      <c r="AH117" s="380"/>
      <c r="AI117" s="380"/>
      <c r="AJ117" s="380"/>
      <c r="AR117" s="380"/>
      <c r="AS117" s="380"/>
      <c r="AT117" s="380"/>
      <c r="AU117" s="380"/>
      <c r="AV117" s="380"/>
      <c r="AW117" s="380"/>
      <c r="AX117" s="380"/>
      <c r="AY117" s="380"/>
      <c r="AZ117" s="380"/>
      <c r="BA117" s="380"/>
      <c r="BB117" s="380"/>
      <c r="BC117" s="380"/>
      <c r="BD117" s="380"/>
      <c r="BE117" s="380"/>
      <c r="BF117" s="380"/>
      <c r="BG117" s="380"/>
      <c r="BH117" s="380"/>
      <c r="BI117" s="380"/>
      <c r="BJ117" s="377"/>
      <c r="CE117" s="380"/>
      <c r="CF117" s="380"/>
      <c r="CG117" s="380"/>
      <c r="EZ117" s="380"/>
      <c r="FA117" s="380"/>
      <c r="FB117" s="380"/>
      <c r="FC117" s="380"/>
      <c r="FD117" s="380"/>
      <c r="FE117" s="380"/>
      <c r="FF117" s="380"/>
      <c r="FG117" s="380"/>
      <c r="FH117" s="380"/>
      <c r="FI117" s="380"/>
      <c r="FJ117" s="380"/>
      <c r="FK117" s="380"/>
      <c r="FL117" s="380"/>
      <c r="FM117" s="380"/>
      <c r="FN117" s="380"/>
      <c r="FO117" s="380"/>
      <c r="FP117" s="380"/>
      <c r="FQ117" s="380"/>
      <c r="FR117" s="380"/>
      <c r="FS117" s="380"/>
      <c r="FT117" s="380"/>
      <c r="FU117" s="380"/>
      <c r="FV117" s="380"/>
      <c r="FW117" s="380"/>
      <c r="FX117" s="380"/>
      <c r="FY117" s="380"/>
      <c r="FZ117" s="380"/>
      <c r="GA117" s="380"/>
      <c r="GB117" s="380"/>
      <c r="GC117" s="380"/>
      <c r="GD117" s="380"/>
      <c r="GE117" s="380"/>
      <c r="GF117" s="380"/>
      <c r="GG117" s="380"/>
      <c r="GH117" s="380"/>
      <c r="GI117" s="380"/>
      <c r="GJ117" s="380"/>
      <c r="GK117" s="380"/>
      <c r="GL117" s="380"/>
      <c r="GM117" s="380"/>
      <c r="GN117" s="380"/>
      <c r="GO117" s="380"/>
      <c r="GP117" s="380"/>
      <c r="GQ117" s="380"/>
      <c r="GR117" s="380"/>
      <c r="GS117" s="380"/>
      <c r="GT117" s="380"/>
      <c r="GU117" s="380"/>
      <c r="GV117" s="380"/>
      <c r="GW117" s="380"/>
      <c r="GX117" s="380"/>
      <c r="GY117" s="380"/>
      <c r="GZ117" s="380"/>
      <c r="HA117" s="380"/>
      <c r="HB117" s="380"/>
      <c r="HC117" s="380"/>
      <c r="HD117" s="380"/>
      <c r="HE117" s="380"/>
      <c r="HF117" s="380"/>
      <c r="HG117" s="380"/>
      <c r="HH117" s="380"/>
    </row>
    <row r="118" spans="1:216">
      <c r="A118" s="103"/>
      <c r="B118" s="377"/>
      <c r="C118" s="377"/>
      <c r="D118" s="377"/>
      <c r="E118" s="377"/>
      <c r="F118" s="377"/>
      <c r="G118" s="377"/>
      <c r="H118" s="377"/>
      <c r="I118" s="377"/>
      <c r="J118" s="377"/>
      <c r="K118" s="377"/>
      <c r="L118" s="377"/>
      <c r="M118" s="378"/>
      <c r="N118" s="378"/>
      <c r="O118" s="378"/>
      <c r="P118" s="378"/>
      <c r="Q118" s="378"/>
      <c r="R118" s="378"/>
      <c r="S118" s="378"/>
      <c r="T118" s="378"/>
      <c r="U118" s="378"/>
      <c r="V118" s="378"/>
      <c r="W118" s="378"/>
      <c r="X118" s="378"/>
      <c r="Y118" s="380"/>
      <c r="Z118" s="409"/>
      <c r="AA118" s="380"/>
      <c r="AB118" s="380"/>
      <c r="AC118" s="380"/>
      <c r="AD118" s="380"/>
      <c r="AE118" s="380"/>
      <c r="AF118" s="380"/>
      <c r="AG118" s="380"/>
      <c r="AH118" s="380"/>
      <c r="AI118" s="380"/>
      <c r="AJ118" s="380"/>
      <c r="AR118" s="380"/>
      <c r="AS118" s="380"/>
      <c r="AT118" s="380"/>
      <c r="AU118" s="380"/>
      <c r="AV118" s="380"/>
      <c r="AW118" s="380"/>
      <c r="AX118" s="380"/>
      <c r="AY118" s="380"/>
      <c r="AZ118" s="380"/>
      <c r="BA118" s="380"/>
      <c r="BB118" s="380"/>
      <c r="BC118" s="380"/>
      <c r="BD118" s="380"/>
      <c r="BE118" s="380"/>
      <c r="BF118" s="380"/>
      <c r="BG118" s="380"/>
      <c r="BH118" s="380"/>
      <c r="BI118" s="380"/>
      <c r="BJ118" s="377"/>
      <c r="CE118" s="380"/>
      <c r="CF118" s="380"/>
      <c r="CG118" s="380"/>
      <c r="EZ118" s="380"/>
      <c r="FA118" s="380"/>
      <c r="FB118" s="380"/>
      <c r="FC118" s="380"/>
      <c r="FD118" s="380"/>
      <c r="FE118" s="380"/>
      <c r="FF118" s="380"/>
      <c r="FG118" s="380"/>
      <c r="FH118" s="380"/>
      <c r="FI118" s="380"/>
      <c r="FJ118" s="380"/>
      <c r="FK118" s="380"/>
      <c r="FL118" s="380"/>
      <c r="FM118" s="380"/>
      <c r="FN118" s="380"/>
      <c r="FO118" s="380"/>
      <c r="FP118" s="380"/>
      <c r="FQ118" s="380"/>
      <c r="FR118" s="380"/>
      <c r="FS118" s="380"/>
      <c r="FT118" s="380"/>
      <c r="FU118" s="380"/>
      <c r="FV118" s="380"/>
      <c r="FW118" s="380"/>
      <c r="FX118" s="380"/>
      <c r="FY118" s="380"/>
      <c r="FZ118" s="380"/>
      <c r="GA118" s="380"/>
      <c r="GB118" s="380"/>
      <c r="GC118" s="380"/>
      <c r="GD118" s="380"/>
      <c r="GE118" s="380"/>
      <c r="GF118" s="380"/>
      <c r="GG118" s="380"/>
      <c r="GH118" s="380"/>
      <c r="GI118" s="380"/>
      <c r="GJ118" s="380"/>
      <c r="GK118" s="380"/>
      <c r="GL118" s="380"/>
      <c r="GM118" s="380"/>
      <c r="GN118" s="380"/>
      <c r="GO118" s="380"/>
      <c r="GP118" s="380"/>
      <c r="GQ118" s="380"/>
      <c r="GR118" s="380"/>
      <c r="GS118" s="380"/>
      <c r="GT118" s="380"/>
      <c r="GU118" s="380"/>
      <c r="GV118" s="380"/>
      <c r="GW118" s="380"/>
      <c r="GX118" s="380"/>
      <c r="GY118" s="380"/>
      <c r="GZ118" s="380"/>
      <c r="HA118" s="380"/>
      <c r="HB118" s="380"/>
      <c r="HC118" s="380"/>
      <c r="HD118" s="380"/>
      <c r="HE118" s="380"/>
      <c r="HF118" s="380"/>
      <c r="HG118" s="380"/>
      <c r="HH118" s="380"/>
    </row>
    <row r="119" spans="1:216">
      <c r="A119" s="103"/>
      <c r="B119" s="377"/>
      <c r="C119" s="377"/>
      <c r="D119" s="377"/>
      <c r="E119" s="377"/>
      <c r="F119" s="377"/>
      <c r="G119" s="377"/>
      <c r="H119" s="377"/>
      <c r="I119" s="377"/>
      <c r="J119" s="377"/>
      <c r="K119" s="377"/>
      <c r="L119" s="377"/>
      <c r="M119" s="378"/>
      <c r="N119" s="378"/>
      <c r="O119" s="378"/>
      <c r="P119" s="378"/>
      <c r="Q119" s="378"/>
      <c r="R119" s="378"/>
      <c r="S119" s="378"/>
      <c r="T119" s="378"/>
      <c r="U119" s="378"/>
      <c r="V119" s="378"/>
      <c r="W119" s="378"/>
      <c r="X119" s="378"/>
      <c r="Y119" s="380"/>
      <c r="Z119" s="409"/>
      <c r="AA119" s="380"/>
      <c r="AB119" s="380"/>
      <c r="AC119" s="380"/>
      <c r="AD119" s="380"/>
      <c r="AE119" s="380"/>
      <c r="AF119" s="380"/>
      <c r="AG119" s="380"/>
      <c r="AH119" s="380"/>
      <c r="AI119" s="380"/>
      <c r="AJ119" s="380"/>
      <c r="AR119" s="380"/>
      <c r="AS119" s="380"/>
      <c r="AT119" s="380"/>
      <c r="AU119" s="380"/>
      <c r="AV119" s="380"/>
      <c r="AW119" s="380"/>
      <c r="AX119" s="380"/>
      <c r="AY119" s="380"/>
      <c r="AZ119" s="380"/>
      <c r="BA119" s="380"/>
      <c r="BB119" s="380"/>
      <c r="BC119" s="380"/>
      <c r="BD119" s="380"/>
      <c r="BE119" s="380"/>
      <c r="BF119" s="380"/>
      <c r="BG119" s="380"/>
      <c r="BH119" s="380"/>
      <c r="BI119" s="380"/>
      <c r="BJ119" s="377"/>
      <c r="CE119" s="380"/>
      <c r="CF119" s="380"/>
      <c r="CG119" s="380"/>
      <c r="EZ119" s="380"/>
      <c r="FA119" s="380"/>
      <c r="FB119" s="380"/>
      <c r="FC119" s="380"/>
      <c r="FD119" s="380"/>
      <c r="FE119" s="380"/>
      <c r="FF119" s="380"/>
      <c r="FG119" s="380"/>
      <c r="FH119" s="380"/>
      <c r="FI119" s="380"/>
      <c r="FJ119" s="380"/>
      <c r="FK119" s="380"/>
      <c r="FL119" s="380"/>
      <c r="FM119" s="380"/>
      <c r="FN119" s="380"/>
      <c r="FO119" s="380"/>
      <c r="FP119" s="380"/>
      <c r="FQ119" s="380"/>
      <c r="FR119" s="380"/>
      <c r="FS119" s="380"/>
      <c r="FT119" s="380"/>
      <c r="FU119" s="380"/>
      <c r="FV119" s="380"/>
      <c r="FW119" s="380"/>
      <c r="FX119" s="380"/>
      <c r="FY119" s="380"/>
      <c r="FZ119" s="380"/>
      <c r="GA119" s="380"/>
      <c r="GB119" s="380"/>
      <c r="GC119" s="380"/>
      <c r="GD119" s="380"/>
      <c r="GE119" s="380"/>
      <c r="GF119" s="380"/>
      <c r="GG119" s="380"/>
      <c r="GH119" s="380"/>
      <c r="GI119" s="380"/>
      <c r="GJ119" s="380"/>
      <c r="GK119" s="380"/>
      <c r="GL119" s="380"/>
      <c r="GM119" s="380"/>
      <c r="GN119" s="380"/>
      <c r="GO119" s="380"/>
      <c r="GP119" s="380"/>
      <c r="GQ119" s="380"/>
      <c r="GR119" s="380"/>
      <c r="GS119" s="380"/>
      <c r="GT119" s="380"/>
      <c r="GU119" s="380"/>
      <c r="GV119" s="380"/>
      <c r="GW119" s="380"/>
      <c r="GX119" s="380"/>
      <c r="GY119" s="380"/>
      <c r="GZ119" s="380"/>
      <c r="HA119" s="380"/>
      <c r="HB119" s="380"/>
      <c r="HC119" s="380"/>
      <c r="HD119" s="380"/>
      <c r="HE119" s="380"/>
      <c r="HF119" s="380"/>
      <c r="HG119" s="380"/>
      <c r="HH119" s="380"/>
    </row>
    <row r="120" spans="1:216">
      <c r="A120" s="103"/>
      <c r="B120" s="377"/>
      <c r="C120" s="377"/>
      <c r="D120" s="377"/>
      <c r="E120" s="377"/>
      <c r="F120" s="377"/>
      <c r="G120" s="377"/>
      <c r="H120" s="377"/>
      <c r="I120" s="377"/>
      <c r="J120" s="377"/>
      <c r="K120" s="377"/>
      <c r="L120" s="377"/>
      <c r="M120" s="378"/>
      <c r="N120" s="378"/>
      <c r="O120" s="378"/>
      <c r="P120" s="378"/>
      <c r="Q120" s="378"/>
      <c r="R120" s="378"/>
      <c r="S120" s="378"/>
      <c r="T120" s="378"/>
      <c r="U120" s="378"/>
      <c r="V120" s="378"/>
      <c r="W120" s="378"/>
      <c r="X120" s="378"/>
      <c r="Y120" s="380"/>
      <c r="Z120" s="409"/>
      <c r="AA120" s="380"/>
      <c r="AB120" s="380"/>
      <c r="AC120" s="380"/>
      <c r="AD120" s="380"/>
      <c r="AE120" s="380"/>
      <c r="AF120" s="380"/>
      <c r="AG120" s="380"/>
      <c r="AH120" s="380"/>
      <c r="AI120" s="380"/>
      <c r="AJ120" s="380"/>
      <c r="AR120" s="380"/>
      <c r="AS120" s="380"/>
      <c r="AT120" s="380"/>
      <c r="AU120" s="380"/>
      <c r="AV120" s="380"/>
      <c r="AW120" s="380"/>
      <c r="AX120" s="380"/>
      <c r="AY120" s="380"/>
      <c r="AZ120" s="380"/>
      <c r="BA120" s="380"/>
      <c r="BB120" s="380"/>
      <c r="BC120" s="380"/>
      <c r="BD120" s="380"/>
      <c r="BE120" s="380"/>
      <c r="BF120" s="380"/>
      <c r="BG120" s="380"/>
      <c r="BH120" s="380"/>
      <c r="BI120" s="380"/>
      <c r="BJ120" s="377"/>
      <c r="CE120" s="380"/>
      <c r="CF120" s="380"/>
      <c r="CG120" s="380"/>
      <c r="EZ120" s="380"/>
      <c r="FA120" s="380"/>
      <c r="FB120" s="380"/>
      <c r="FC120" s="380"/>
      <c r="FD120" s="380"/>
      <c r="FE120" s="380"/>
      <c r="FF120" s="380"/>
      <c r="FG120" s="380"/>
      <c r="FH120" s="380"/>
      <c r="FI120" s="380"/>
      <c r="FJ120" s="380"/>
      <c r="FK120" s="380"/>
      <c r="FL120" s="380"/>
      <c r="FM120" s="380"/>
      <c r="FN120" s="380"/>
      <c r="FO120" s="380"/>
      <c r="FP120" s="380"/>
      <c r="FQ120" s="380"/>
      <c r="FR120" s="380"/>
      <c r="FS120" s="380"/>
      <c r="FT120" s="380"/>
      <c r="FU120" s="380"/>
      <c r="FV120" s="380"/>
      <c r="FW120" s="380"/>
      <c r="FX120" s="380"/>
      <c r="FY120" s="380"/>
      <c r="FZ120" s="380"/>
      <c r="GA120" s="380"/>
      <c r="GB120" s="380"/>
      <c r="GC120" s="380"/>
      <c r="GD120" s="380"/>
      <c r="GE120" s="380"/>
      <c r="GF120" s="380"/>
      <c r="GG120" s="380"/>
      <c r="GH120" s="380"/>
      <c r="GI120" s="380"/>
      <c r="GJ120" s="380"/>
      <c r="GK120" s="380"/>
      <c r="GL120" s="380"/>
      <c r="GM120" s="380"/>
      <c r="GN120" s="380"/>
      <c r="GO120" s="380"/>
      <c r="GP120" s="380"/>
      <c r="GQ120" s="380"/>
      <c r="GR120" s="380"/>
      <c r="GS120" s="380"/>
      <c r="GT120" s="380"/>
      <c r="GU120" s="380"/>
      <c r="GV120" s="380"/>
      <c r="GW120" s="380"/>
      <c r="GX120" s="380"/>
      <c r="GY120" s="380"/>
      <c r="GZ120" s="380"/>
      <c r="HA120" s="380"/>
      <c r="HB120" s="380"/>
      <c r="HC120" s="380"/>
      <c r="HD120" s="380"/>
      <c r="HE120" s="380"/>
      <c r="HF120" s="380"/>
      <c r="HG120" s="380"/>
      <c r="HH120" s="380"/>
    </row>
    <row r="121" spans="1:216">
      <c r="A121" s="103"/>
      <c r="B121" s="377"/>
      <c r="C121" s="377"/>
      <c r="D121" s="377"/>
      <c r="E121" s="377"/>
      <c r="F121" s="377"/>
      <c r="G121" s="377"/>
      <c r="H121" s="377"/>
      <c r="I121" s="377"/>
      <c r="J121" s="377"/>
      <c r="K121" s="377"/>
      <c r="L121" s="377"/>
      <c r="M121" s="378"/>
      <c r="N121" s="378"/>
      <c r="O121" s="378"/>
      <c r="P121" s="378"/>
      <c r="Q121" s="378"/>
      <c r="R121" s="378"/>
      <c r="S121" s="378"/>
      <c r="T121" s="378"/>
      <c r="U121" s="378"/>
      <c r="V121" s="378"/>
      <c r="W121" s="378"/>
      <c r="X121" s="378"/>
      <c r="Y121" s="380"/>
      <c r="Z121" s="409"/>
      <c r="AA121" s="380"/>
      <c r="AB121" s="380"/>
      <c r="AC121" s="380"/>
      <c r="AD121" s="380"/>
      <c r="AE121" s="380"/>
      <c r="AF121" s="380"/>
      <c r="AG121" s="380"/>
      <c r="AH121" s="380"/>
      <c r="AI121" s="380"/>
      <c r="AJ121" s="380"/>
      <c r="AR121" s="380"/>
      <c r="AS121" s="380"/>
      <c r="AT121" s="380"/>
      <c r="AU121" s="380"/>
      <c r="AV121" s="380"/>
      <c r="AW121" s="380"/>
      <c r="AX121" s="380"/>
      <c r="AY121" s="380"/>
      <c r="AZ121" s="380"/>
      <c r="BA121" s="380"/>
      <c r="BB121" s="380"/>
      <c r="BC121" s="380"/>
      <c r="BD121" s="380"/>
      <c r="BE121" s="380"/>
      <c r="BF121" s="380"/>
      <c r="BG121" s="380"/>
      <c r="BH121" s="380"/>
      <c r="BI121" s="380"/>
      <c r="BJ121" s="377"/>
      <c r="CE121" s="380"/>
      <c r="CF121" s="380"/>
      <c r="CG121" s="380"/>
      <c r="EZ121" s="380"/>
      <c r="FA121" s="380"/>
      <c r="FB121" s="380"/>
      <c r="FC121" s="380"/>
      <c r="FD121" s="380"/>
      <c r="FE121" s="380"/>
      <c r="FF121" s="380"/>
      <c r="FG121" s="380"/>
      <c r="FH121" s="380"/>
      <c r="FI121" s="380"/>
      <c r="FJ121" s="380"/>
      <c r="FK121" s="380"/>
      <c r="FL121" s="380"/>
      <c r="FM121" s="380"/>
      <c r="FN121" s="380"/>
      <c r="FO121" s="380"/>
      <c r="FP121" s="380"/>
      <c r="FQ121" s="380"/>
      <c r="FR121" s="380"/>
      <c r="FS121" s="380"/>
      <c r="FT121" s="380"/>
      <c r="FU121" s="380"/>
      <c r="FV121" s="380"/>
      <c r="FW121" s="380"/>
      <c r="FX121" s="380"/>
      <c r="FY121" s="380"/>
      <c r="FZ121" s="380"/>
      <c r="GA121" s="380"/>
      <c r="GB121" s="380"/>
      <c r="GC121" s="380"/>
      <c r="GD121" s="380"/>
      <c r="GE121" s="380"/>
      <c r="GF121" s="380"/>
      <c r="GG121" s="380"/>
      <c r="GH121" s="380"/>
      <c r="GI121" s="380"/>
      <c r="GJ121" s="380"/>
      <c r="GK121" s="380"/>
      <c r="GL121" s="380"/>
      <c r="GM121" s="380"/>
      <c r="GN121" s="380"/>
      <c r="GO121" s="380"/>
      <c r="GP121" s="380"/>
      <c r="GQ121" s="380"/>
      <c r="GR121" s="380"/>
      <c r="GS121" s="380"/>
      <c r="GT121" s="380"/>
      <c r="GU121" s="380"/>
      <c r="GV121" s="380"/>
      <c r="GW121" s="380"/>
      <c r="GX121" s="380"/>
      <c r="GY121" s="380"/>
      <c r="GZ121" s="380"/>
      <c r="HA121" s="380"/>
      <c r="HB121" s="380"/>
      <c r="HC121" s="380"/>
      <c r="HD121" s="380"/>
      <c r="HE121" s="380"/>
      <c r="HF121" s="380"/>
      <c r="HG121" s="380"/>
      <c r="HH121" s="380"/>
    </row>
    <row r="122" spans="1:216">
      <c r="A122" s="103"/>
      <c r="B122" s="377"/>
      <c r="C122" s="377"/>
      <c r="D122" s="377"/>
      <c r="E122" s="377"/>
      <c r="F122" s="377"/>
      <c r="G122" s="377"/>
      <c r="H122" s="377"/>
      <c r="I122" s="377"/>
      <c r="J122" s="377"/>
      <c r="K122" s="377"/>
      <c r="L122" s="377"/>
      <c r="M122" s="378"/>
      <c r="N122" s="378"/>
      <c r="O122" s="378"/>
      <c r="P122" s="378"/>
      <c r="Q122" s="378"/>
      <c r="R122" s="378"/>
      <c r="S122" s="378"/>
      <c r="T122" s="378"/>
      <c r="U122" s="378"/>
      <c r="V122" s="378"/>
      <c r="W122" s="378"/>
      <c r="X122" s="378"/>
      <c r="Y122" s="380"/>
      <c r="Z122" s="409"/>
      <c r="AA122" s="380"/>
      <c r="AB122" s="380"/>
      <c r="AC122" s="380"/>
      <c r="AD122" s="380"/>
      <c r="AE122" s="380"/>
      <c r="AF122" s="380"/>
      <c r="AG122" s="380"/>
      <c r="AH122" s="380"/>
      <c r="AI122" s="380"/>
      <c r="AJ122" s="380"/>
      <c r="AR122" s="380"/>
      <c r="AS122" s="380"/>
      <c r="AT122" s="380"/>
      <c r="AU122" s="380"/>
      <c r="AV122" s="380"/>
      <c r="AW122" s="380"/>
      <c r="AX122" s="380"/>
      <c r="AY122" s="380"/>
      <c r="AZ122" s="380"/>
      <c r="BA122" s="380"/>
      <c r="BB122" s="380"/>
      <c r="BC122" s="380"/>
      <c r="BD122" s="380"/>
      <c r="BE122" s="380"/>
      <c r="BF122" s="380"/>
      <c r="BG122" s="380"/>
      <c r="BH122" s="380"/>
      <c r="BI122" s="380"/>
      <c r="BJ122" s="377"/>
      <c r="CE122" s="380"/>
      <c r="CF122" s="380"/>
      <c r="CG122" s="380"/>
      <c r="EZ122" s="380"/>
      <c r="FA122" s="380"/>
      <c r="FB122" s="380"/>
      <c r="FC122" s="380"/>
      <c r="FD122" s="380"/>
      <c r="FE122" s="380"/>
      <c r="FF122" s="380"/>
      <c r="FG122" s="380"/>
      <c r="FH122" s="380"/>
      <c r="FI122" s="380"/>
      <c r="FJ122" s="380"/>
      <c r="FK122" s="380"/>
      <c r="FL122" s="380"/>
      <c r="FM122" s="380"/>
      <c r="FN122" s="380"/>
      <c r="FO122" s="380"/>
      <c r="FP122" s="380"/>
      <c r="FQ122" s="380"/>
      <c r="FR122" s="380"/>
      <c r="FS122" s="380"/>
      <c r="FT122" s="380"/>
      <c r="FU122" s="380"/>
      <c r="FV122" s="380"/>
      <c r="FW122" s="380"/>
      <c r="FX122" s="380"/>
      <c r="FY122" s="380"/>
      <c r="FZ122" s="380"/>
      <c r="GA122" s="380"/>
      <c r="GB122" s="380"/>
      <c r="GC122" s="380"/>
      <c r="GD122" s="380"/>
      <c r="GE122" s="380"/>
      <c r="GF122" s="380"/>
      <c r="GG122" s="380"/>
      <c r="GH122" s="380"/>
      <c r="GI122" s="380"/>
      <c r="GJ122" s="380"/>
      <c r="GK122" s="380"/>
      <c r="GL122" s="380"/>
      <c r="GM122" s="380"/>
      <c r="GN122" s="380"/>
      <c r="GO122" s="380"/>
      <c r="GP122" s="380"/>
      <c r="GQ122" s="380"/>
      <c r="GR122" s="380"/>
      <c r="GS122" s="380"/>
      <c r="GT122" s="380"/>
      <c r="GU122" s="380"/>
      <c r="GV122" s="380"/>
      <c r="GW122" s="380"/>
      <c r="GX122" s="380"/>
      <c r="GY122" s="380"/>
      <c r="GZ122" s="380"/>
      <c r="HA122" s="380"/>
      <c r="HB122" s="380"/>
      <c r="HC122" s="380"/>
      <c r="HD122" s="380"/>
      <c r="HE122" s="380"/>
      <c r="HF122" s="380"/>
      <c r="HG122" s="380"/>
      <c r="HH122" s="380"/>
    </row>
    <row r="123" spans="1:216">
      <c r="A123" s="103"/>
      <c r="B123" s="377"/>
      <c r="C123" s="377"/>
      <c r="D123" s="377"/>
      <c r="E123" s="377"/>
      <c r="F123" s="377"/>
      <c r="G123" s="377"/>
      <c r="H123" s="377"/>
      <c r="I123" s="377"/>
      <c r="J123" s="377"/>
      <c r="K123" s="377"/>
      <c r="L123" s="377"/>
      <c r="M123" s="378"/>
      <c r="N123" s="378"/>
      <c r="O123" s="378"/>
      <c r="P123" s="378"/>
      <c r="Q123" s="378"/>
      <c r="R123" s="378"/>
      <c r="S123" s="378"/>
      <c r="T123" s="378"/>
      <c r="U123" s="378"/>
      <c r="V123" s="378"/>
      <c r="W123" s="378"/>
      <c r="X123" s="378"/>
      <c r="Y123" s="380"/>
      <c r="Z123" s="409"/>
      <c r="AA123" s="380"/>
      <c r="AB123" s="380"/>
      <c r="AC123" s="380"/>
      <c r="AD123" s="380"/>
      <c r="AE123" s="380"/>
      <c r="AF123" s="380"/>
      <c r="AG123" s="380"/>
      <c r="AH123" s="380"/>
      <c r="AI123" s="380"/>
      <c r="AJ123" s="380"/>
      <c r="AR123" s="380"/>
      <c r="AS123" s="380"/>
      <c r="AT123" s="380"/>
      <c r="AU123" s="380"/>
      <c r="AV123" s="380"/>
      <c r="AW123" s="380"/>
      <c r="AX123" s="380"/>
      <c r="AY123" s="380"/>
      <c r="AZ123" s="380"/>
      <c r="BA123" s="380"/>
      <c r="BB123" s="380"/>
      <c r="BC123" s="380"/>
      <c r="BD123" s="380"/>
      <c r="BE123" s="380"/>
      <c r="BF123" s="380"/>
      <c r="BG123" s="380"/>
      <c r="BH123" s="380"/>
      <c r="BI123" s="380"/>
      <c r="BJ123" s="377"/>
      <c r="CE123" s="380"/>
      <c r="CF123" s="380"/>
      <c r="CG123" s="380"/>
      <c r="EZ123" s="380"/>
      <c r="FA123" s="380"/>
      <c r="FB123" s="380"/>
      <c r="FC123" s="380"/>
      <c r="FD123" s="380"/>
      <c r="FE123" s="380"/>
      <c r="FF123" s="380"/>
      <c r="FG123" s="380"/>
      <c r="FH123" s="380"/>
      <c r="FI123" s="380"/>
      <c r="FJ123" s="380"/>
      <c r="FK123" s="380"/>
      <c r="FL123" s="380"/>
      <c r="FM123" s="380"/>
      <c r="FN123" s="380"/>
      <c r="FO123" s="380"/>
      <c r="FP123" s="380"/>
      <c r="FQ123" s="380"/>
      <c r="FR123" s="380"/>
      <c r="FS123" s="380"/>
      <c r="FT123" s="380"/>
      <c r="FU123" s="380"/>
      <c r="FV123" s="380"/>
      <c r="FW123" s="380"/>
      <c r="FX123" s="380"/>
      <c r="FY123" s="380"/>
      <c r="FZ123" s="380"/>
      <c r="GA123" s="380"/>
      <c r="GB123" s="380"/>
      <c r="GC123" s="380"/>
      <c r="GD123" s="380"/>
      <c r="GE123" s="380"/>
      <c r="GF123" s="380"/>
      <c r="GG123" s="380"/>
      <c r="GH123" s="380"/>
      <c r="GI123" s="380"/>
      <c r="GJ123" s="380"/>
      <c r="GK123" s="380"/>
      <c r="GL123" s="380"/>
      <c r="GM123" s="380"/>
      <c r="GN123" s="380"/>
      <c r="GO123" s="380"/>
      <c r="GP123" s="380"/>
      <c r="GQ123" s="380"/>
      <c r="GR123" s="380"/>
      <c r="GS123" s="380"/>
      <c r="GT123" s="380"/>
      <c r="GU123" s="380"/>
      <c r="GV123" s="380"/>
      <c r="GW123" s="380"/>
      <c r="GX123" s="380"/>
      <c r="GY123" s="380"/>
      <c r="GZ123" s="380"/>
      <c r="HA123" s="380"/>
      <c r="HB123" s="380"/>
      <c r="HC123" s="380"/>
      <c r="HD123" s="380"/>
      <c r="HE123" s="380"/>
      <c r="HF123" s="380"/>
      <c r="HG123" s="380"/>
      <c r="HH123" s="380"/>
    </row>
    <row r="124" spans="1:216">
      <c r="A124" s="103"/>
      <c r="B124" s="377"/>
      <c r="C124" s="377"/>
      <c r="D124" s="377"/>
      <c r="E124" s="377"/>
      <c r="F124" s="377"/>
      <c r="G124" s="377"/>
      <c r="H124" s="377"/>
      <c r="I124" s="377"/>
      <c r="J124" s="377"/>
      <c r="K124" s="377"/>
      <c r="L124" s="377"/>
      <c r="M124" s="378"/>
      <c r="N124" s="378"/>
      <c r="O124" s="378"/>
      <c r="P124" s="378"/>
      <c r="Q124" s="378"/>
      <c r="R124" s="378"/>
      <c r="S124" s="378"/>
      <c r="T124" s="378"/>
      <c r="U124" s="378"/>
      <c r="V124" s="378"/>
      <c r="W124" s="378"/>
      <c r="X124" s="378"/>
      <c r="Y124" s="380"/>
      <c r="Z124" s="409"/>
      <c r="AA124" s="380"/>
      <c r="AB124" s="380"/>
      <c r="AC124" s="380"/>
      <c r="AD124" s="380"/>
      <c r="AE124" s="380"/>
      <c r="AF124" s="380"/>
      <c r="AG124" s="380"/>
      <c r="AH124" s="380"/>
      <c r="AI124" s="380"/>
      <c r="AJ124" s="380"/>
      <c r="AR124" s="380"/>
      <c r="AS124" s="380"/>
      <c r="AT124" s="380"/>
      <c r="AU124" s="380"/>
      <c r="AV124" s="380"/>
      <c r="AW124" s="380"/>
      <c r="AX124" s="380"/>
      <c r="AY124" s="380"/>
      <c r="AZ124" s="380"/>
      <c r="BA124" s="380"/>
      <c r="BB124" s="380"/>
      <c r="BC124" s="380"/>
      <c r="BD124" s="380"/>
      <c r="BE124" s="380"/>
      <c r="BF124" s="380"/>
      <c r="BG124" s="380"/>
      <c r="BH124" s="380"/>
      <c r="BI124" s="380"/>
      <c r="BJ124" s="377"/>
      <c r="CE124" s="380"/>
      <c r="CF124" s="380"/>
      <c r="CG124" s="380"/>
      <c r="EZ124" s="380"/>
      <c r="FA124" s="380"/>
      <c r="FB124" s="380"/>
      <c r="FC124" s="380"/>
      <c r="FD124" s="380"/>
      <c r="FE124" s="380"/>
      <c r="FF124" s="380"/>
      <c r="FG124" s="380"/>
      <c r="FH124" s="380"/>
      <c r="FI124" s="380"/>
      <c r="FJ124" s="380"/>
      <c r="FK124" s="380"/>
      <c r="FL124" s="380"/>
      <c r="FM124" s="380"/>
      <c r="FN124" s="380"/>
      <c r="FO124" s="380"/>
      <c r="FP124" s="380"/>
      <c r="FQ124" s="380"/>
      <c r="FR124" s="380"/>
      <c r="FS124" s="380"/>
      <c r="FT124" s="380"/>
      <c r="FU124" s="380"/>
      <c r="FV124" s="380"/>
      <c r="FW124" s="380"/>
      <c r="FX124" s="380"/>
      <c r="FY124" s="380"/>
      <c r="FZ124" s="380"/>
      <c r="GA124" s="380"/>
      <c r="GB124" s="380"/>
      <c r="GC124" s="380"/>
      <c r="GD124" s="380"/>
      <c r="GE124" s="380"/>
      <c r="GF124" s="380"/>
      <c r="GG124" s="380"/>
      <c r="GH124" s="380"/>
      <c r="GI124" s="380"/>
      <c r="GJ124" s="380"/>
      <c r="GK124" s="380"/>
      <c r="GL124" s="380"/>
      <c r="GM124" s="380"/>
      <c r="GN124" s="380"/>
      <c r="GO124" s="380"/>
      <c r="GP124" s="380"/>
      <c r="GQ124" s="380"/>
      <c r="GR124" s="380"/>
      <c r="GS124" s="380"/>
      <c r="GT124" s="380"/>
      <c r="GU124" s="380"/>
      <c r="GV124" s="380"/>
      <c r="GW124" s="380"/>
      <c r="GX124" s="380"/>
      <c r="GY124" s="380"/>
      <c r="GZ124" s="380"/>
      <c r="HA124" s="380"/>
      <c r="HB124" s="380"/>
      <c r="HC124" s="380"/>
      <c r="HD124" s="380"/>
      <c r="HE124" s="380"/>
      <c r="HF124" s="380"/>
      <c r="HG124" s="380"/>
      <c r="HH124" s="380"/>
    </row>
    <row r="125" spans="1:216">
      <c r="A125" s="103"/>
      <c r="B125" s="377"/>
      <c r="C125" s="377"/>
      <c r="D125" s="377"/>
      <c r="E125" s="377"/>
      <c r="F125" s="377"/>
      <c r="G125" s="377"/>
      <c r="H125" s="377"/>
      <c r="I125" s="377"/>
      <c r="J125" s="377"/>
      <c r="K125" s="377"/>
      <c r="L125" s="377"/>
      <c r="M125" s="378"/>
      <c r="N125" s="378"/>
      <c r="O125" s="378"/>
      <c r="P125" s="378"/>
      <c r="Q125" s="378"/>
      <c r="R125" s="378"/>
      <c r="S125" s="378"/>
      <c r="T125" s="378"/>
      <c r="U125" s="378"/>
      <c r="V125" s="378"/>
      <c r="W125" s="378"/>
      <c r="X125" s="378"/>
      <c r="Y125" s="380"/>
      <c r="Z125" s="409"/>
      <c r="AA125" s="380"/>
      <c r="AB125" s="380"/>
      <c r="AC125" s="380"/>
      <c r="AD125" s="380"/>
      <c r="AE125" s="380"/>
      <c r="AF125" s="380"/>
      <c r="AG125" s="380"/>
      <c r="AH125" s="380"/>
      <c r="AI125" s="380"/>
      <c r="AJ125" s="380"/>
      <c r="AR125" s="380"/>
      <c r="AS125" s="380"/>
      <c r="AT125" s="380"/>
      <c r="AU125" s="380"/>
      <c r="AV125" s="380"/>
      <c r="AW125" s="380"/>
      <c r="AX125" s="380"/>
      <c r="AY125" s="380"/>
      <c r="AZ125" s="380"/>
      <c r="BA125" s="380"/>
      <c r="BB125" s="380"/>
      <c r="BC125" s="380"/>
      <c r="BD125" s="380"/>
      <c r="BE125" s="380"/>
      <c r="BF125" s="380"/>
      <c r="BG125" s="380"/>
      <c r="BH125" s="380"/>
      <c r="BI125" s="380"/>
      <c r="BJ125" s="377"/>
      <c r="CE125" s="380"/>
      <c r="CF125" s="380"/>
      <c r="CG125" s="380"/>
      <c r="EZ125" s="380"/>
      <c r="FA125" s="380"/>
      <c r="FB125" s="380"/>
      <c r="FC125" s="380"/>
      <c r="FD125" s="380"/>
      <c r="FE125" s="380"/>
      <c r="FF125" s="380"/>
      <c r="FG125" s="380"/>
      <c r="FH125" s="380"/>
      <c r="FI125" s="380"/>
      <c r="FJ125" s="380"/>
      <c r="FK125" s="380"/>
      <c r="FL125" s="380"/>
      <c r="FM125" s="380"/>
      <c r="FN125" s="380"/>
      <c r="FO125" s="380"/>
      <c r="FP125" s="380"/>
      <c r="FQ125" s="380"/>
      <c r="FR125" s="380"/>
      <c r="FS125" s="380"/>
      <c r="FT125" s="380"/>
      <c r="FU125" s="380"/>
      <c r="FV125" s="380"/>
      <c r="FW125" s="380"/>
      <c r="FX125" s="380"/>
      <c r="FY125" s="380"/>
      <c r="FZ125" s="380"/>
      <c r="GA125" s="380"/>
      <c r="GB125" s="380"/>
      <c r="GC125" s="380"/>
      <c r="GD125" s="380"/>
      <c r="GE125" s="380"/>
      <c r="GF125" s="380"/>
      <c r="GG125" s="380"/>
      <c r="GH125" s="380"/>
      <c r="GI125" s="380"/>
      <c r="GJ125" s="380"/>
      <c r="GK125" s="380"/>
      <c r="GL125" s="380"/>
      <c r="GM125" s="380"/>
      <c r="GN125" s="380"/>
      <c r="GO125" s="380"/>
      <c r="GP125" s="380"/>
      <c r="GQ125" s="380"/>
      <c r="GR125" s="380"/>
      <c r="GS125" s="380"/>
      <c r="GT125" s="380"/>
      <c r="GU125" s="380"/>
      <c r="GV125" s="380"/>
      <c r="GW125" s="380"/>
      <c r="GX125" s="380"/>
      <c r="GY125" s="380"/>
      <c r="GZ125" s="380"/>
      <c r="HA125" s="380"/>
      <c r="HB125" s="380"/>
      <c r="HC125" s="380"/>
      <c r="HD125" s="380"/>
      <c r="HE125" s="380"/>
      <c r="HF125" s="380"/>
      <c r="HG125" s="380"/>
      <c r="HH125" s="380"/>
    </row>
    <row r="126" spans="1:216">
      <c r="A126" s="103"/>
      <c r="B126" s="377"/>
      <c r="C126" s="377"/>
      <c r="D126" s="377"/>
      <c r="E126" s="377"/>
      <c r="F126" s="377"/>
      <c r="G126" s="377"/>
      <c r="H126" s="377"/>
      <c r="I126" s="377"/>
      <c r="J126" s="377"/>
      <c r="K126" s="377"/>
      <c r="L126" s="377"/>
      <c r="M126" s="378"/>
      <c r="N126" s="378"/>
      <c r="O126" s="378"/>
      <c r="P126" s="378"/>
      <c r="Q126" s="378"/>
      <c r="R126" s="378"/>
      <c r="S126" s="378"/>
      <c r="T126" s="378"/>
      <c r="U126" s="378"/>
      <c r="V126" s="378"/>
      <c r="W126" s="378"/>
      <c r="X126" s="378"/>
      <c r="Y126" s="380"/>
      <c r="Z126" s="409"/>
      <c r="AA126" s="380"/>
      <c r="AB126" s="380"/>
      <c r="AC126" s="380"/>
      <c r="AD126" s="380"/>
      <c r="AE126" s="380"/>
      <c r="AF126" s="380"/>
      <c r="AG126" s="380"/>
      <c r="AH126" s="380"/>
      <c r="AI126" s="380"/>
      <c r="AJ126" s="380"/>
      <c r="AR126" s="380"/>
      <c r="AS126" s="380"/>
      <c r="AT126" s="380"/>
      <c r="AU126" s="380"/>
      <c r="AV126" s="380"/>
      <c r="AW126" s="380"/>
      <c r="AX126" s="380"/>
      <c r="AY126" s="380"/>
      <c r="AZ126" s="380"/>
      <c r="BA126" s="380"/>
      <c r="BB126" s="380"/>
      <c r="BC126" s="380"/>
      <c r="BD126" s="380"/>
      <c r="BE126" s="380"/>
      <c r="BF126" s="380"/>
      <c r="BG126" s="380"/>
      <c r="BH126" s="380"/>
      <c r="BI126" s="380"/>
      <c r="BJ126" s="377"/>
      <c r="CE126" s="380"/>
      <c r="CF126" s="380"/>
      <c r="CG126" s="380"/>
      <c r="EZ126" s="380"/>
      <c r="FA126" s="380"/>
      <c r="FB126" s="380"/>
      <c r="FC126" s="380"/>
      <c r="FD126" s="380"/>
      <c r="FE126" s="380"/>
      <c r="FF126" s="380"/>
      <c r="FG126" s="380"/>
      <c r="FH126" s="380"/>
      <c r="FI126" s="380"/>
      <c r="FJ126" s="380"/>
      <c r="FK126" s="380"/>
      <c r="FL126" s="380"/>
      <c r="FM126" s="380"/>
      <c r="FN126" s="380"/>
      <c r="FO126" s="380"/>
      <c r="FP126" s="380"/>
      <c r="FQ126" s="380"/>
      <c r="FR126" s="380"/>
      <c r="FS126" s="380"/>
      <c r="FT126" s="380"/>
      <c r="FU126" s="380"/>
      <c r="FV126" s="380"/>
      <c r="FW126" s="380"/>
      <c r="FX126" s="380"/>
      <c r="FY126" s="380"/>
      <c r="FZ126" s="380"/>
      <c r="GA126" s="380"/>
      <c r="GB126" s="380"/>
      <c r="GC126" s="380"/>
      <c r="GD126" s="380"/>
      <c r="GE126" s="380"/>
      <c r="GF126" s="380"/>
      <c r="GG126" s="380"/>
      <c r="GH126" s="380"/>
      <c r="GI126" s="380"/>
      <c r="GJ126" s="380"/>
      <c r="GK126" s="380"/>
      <c r="GL126" s="380"/>
      <c r="GM126" s="380"/>
      <c r="GN126" s="380"/>
      <c r="GO126" s="380"/>
      <c r="GP126" s="380"/>
      <c r="GQ126" s="380"/>
      <c r="GR126" s="380"/>
      <c r="GS126" s="380"/>
      <c r="GT126" s="380"/>
      <c r="GU126" s="380"/>
      <c r="GV126" s="380"/>
      <c r="GW126" s="380"/>
      <c r="GX126" s="380"/>
      <c r="GY126" s="380"/>
      <c r="GZ126" s="380"/>
      <c r="HA126" s="380"/>
      <c r="HB126" s="380"/>
      <c r="HC126" s="380"/>
      <c r="HD126" s="380"/>
      <c r="HE126" s="380"/>
      <c r="HF126" s="380"/>
      <c r="HG126" s="380"/>
      <c r="HH126" s="380"/>
    </row>
    <row r="127" spans="1:216">
      <c r="A127" s="103"/>
      <c r="B127" s="377"/>
      <c r="C127" s="377"/>
      <c r="D127" s="377"/>
      <c r="E127" s="377"/>
      <c r="F127" s="377"/>
      <c r="G127" s="377"/>
      <c r="H127" s="377"/>
      <c r="I127" s="377"/>
      <c r="J127" s="377"/>
      <c r="K127" s="377"/>
      <c r="L127" s="377"/>
      <c r="M127" s="378"/>
      <c r="N127" s="378"/>
      <c r="O127" s="378"/>
      <c r="P127" s="378"/>
      <c r="Q127" s="378"/>
      <c r="R127" s="378"/>
      <c r="S127" s="378"/>
      <c r="T127" s="378"/>
      <c r="U127" s="378"/>
      <c r="V127" s="378"/>
      <c r="W127" s="378"/>
      <c r="X127" s="378"/>
      <c r="Y127" s="380"/>
      <c r="Z127" s="409"/>
      <c r="AA127" s="380"/>
      <c r="AB127" s="380"/>
      <c r="AC127" s="380"/>
      <c r="AD127" s="380"/>
      <c r="AE127" s="380"/>
      <c r="AF127" s="380"/>
      <c r="AG127" s="380"/>
      <c r="AH127" s="380"/>
      <c r="AI127" s="380"/>
      <c r="AJ127" s="380"/>
      <c r="AR127" s="380"/>
      <c r="AS127" s="380"/>
      <c r="AT127" s="380"/>
      <c r="AU127" s="380"/>
      <c r="AV127" s="380"/>
      <c r="AW127" s="380"/>
      <c r="AX127" s="380"/>
      <c r="AY127" s="380"/>
      <c r="AZ127" s="380"/>
      <c r="BA127" s="380"/>
      <c r="BB127" s="380"/>
      <c r="BC127" s="380"/>
      <c r="BD127" s="380"/>
      <c r="BE127" s="380"/>
      <c r="BF127" s="380"/>
      <c r="BG127" s="380"/>
      <c r="BH127" s="380"/>
      <c r="BI127" s="380"/>
      <c r="BJ127" s="377"/>
      <c r="CE127" s="380"/>
      <c r="CF127" s="380"/>
      <c r="CG127" s="380"/>
      <c r="EZ127" s="380"/>
      <c r="FA127" s="380"/>
      <c r="FB127" s="380"/>
      <c r="FC127" s="380"/>
      <c r="FD127" s="380"/>
      <c r="FE127" s="380"/>
      <c r="FF127" s="380"/>
      <c r="FG127" s="380"/>
      <c r="FH127" s="380"/>
      <c r="FI127" s="380"/>
      <c r="FJ127" s="380"/>
      <c r="FK127" s="380"/>
      <c r="FL127" s="380"/>
      <c r="FM127" s="380"/>
      <c r="FN127" s="380"/>
      <c r="FO127" s="380"/>
      <c r="FP127" s="380"/>
      <c r="FQ127" s="380"/>
      <c r="FR127" s="380"/>
      <c r="FS127" s="380"/>
      <c r="FT127" s="380"/>
      <c r="FU127" s="380"/>
      <c r="FV127" s="380"/>
      <c r="FW127" s="380"/>
      <c r="FX127" s="380"/>
      <c r="FY127" s="380"/>
      <c r="FZ127" s="380"/>
      <c r="GA127" s="380"/>
      <c r="GB127" s="380"/>
      <c r="GC127" s="380"/>
      <c r="GD127" s="380"/>
      <c r="GE127" s="380"/>
      <c r="GF127" s="380"/>
      <c r="GG127" s="380"/>
      <c r="GH127" s="380"/>
      <c r="GI127" s="380"/>
      <c r="GJ127" s="380"/>
      <c r="GK127" s="380"/>
      <c r="GL127" s="380"/>
      <c r="GM127" s="380"/>
      <c r="GN127" s="380"/>
      <c r="GO127" s="380"/>
      <c r="GP127" s="380"/>
      <c r="GQ127" s="380"/>
      <c r="GR127" s="380"/>
      <c r="GS127" s="380"/>
      <c r="GT127" s="380"/>
      <c r="GU127" s="380"/>
      <c r="GV127" s="380"/>
      <c r="GW127" s="380"/>
      <c r="GX127" s="380"/>
      <c r="GY127" s="380"/>
      <c r="GZ127" s="380"/>
      <c r="HA127" s="380"/>
      <c r="HB127" s="380"/>
      <c r="HC127" s="380"/>
      <c r="HD127" s="380"/>
      <c r="HE127" s="380"/>
      <c r="HF127" s="380"/>
      <c r="HG127" s="380"/>
      <c r="HH127" s="380"/>
    </row>
    <row r="128" spans="1:216">
      <c r="A128" s="103"/>
      <c r="B128" s="377"/>
      <c r="C128" s="377"/>
      <c r="D128" s="377"/>
      <c r="E128" s="377"/>
      <c r="F128" s="377"/>
      <c r="G128" s="377"/>
      <c r="H128" s="377"/>
      <c r="I128" s="377"/>
      <c r="J128" s="377"/>
      <c r="K128" s="377"/>
      <c r="L128" s="377"/>
      <c r="M128" s="378"/>
      <c r="N128" s="378"/>
      <c r="O128" s="378"/>
      <c r="P128" s="378"/>
      <c r="Q128" s="378"/>
      <c r="R128" s="378"/>
      <c r="S128" s="378"/>
      <c r="T128" s="378"/>
      <c r="U128" s="378"/>
      <c r="V128" s="378"/>
      <c r="W128" s="378"/>
      <c r="X128" s="378"/>
      <c r="Y128" s="380"/>
      <c r="Z128" s="409"/>
      <c r="AA128" s="380"/>
      <c r="AB128" s="380"/>
      <c r="AC128" s="380"/>
      <c r="AD128" s="380"/>
      <c r="AE128" s="380"/>
      <c r="AF128" s="380"/>
      <c r="AG128" s="380"/>
      <c r="AH128" s="380"/>
      <c r="AI128" s="380"/>
      <c r="AJ128" s="380"/>
      <c r="AR128" s="380"/>
      <c r="AS128" s="380"/>
      <c r="AT128" s="380"/>
      <c r="AU128" s="380"/>
      <c r="AV128" s="380"/>
      <c r="AW128" s="380"/>
      <c r="AX128" s="380"/>
      <c r="AY128" s="380"/>
      <c r="AZ128" s="380"/>
      <c r="BA128" s="380"/>
      <c r="BB128" s="380"/>
      <c r="BC128" s="380"/>
      <c r="BD128" s="380"/>
      <c r="BE128" s="380"/>
      <c r="BF128" s="380"/>
      <c r="BG128" s="380"/>
      <c r="BH128" s="380"/>
      <c r="BI128" s="380"/>
      <c r="BJ128" s="377"/>
      <c r="CE128" s="380"/>
      <c r="CF128" s="380"/>
      <c r="CG128" s="380"/>
      <c r="EZ128" s="380"/>
      <c r="FA128" s="380"/>
      <c r="FB128" s="380"/>
      <c r="FC128" s="380"/>
      <c r="FD128" s="380"/>
      <c r="FE128" s="380"/>
      <c r="FF128" s="380"/>
      <c r="FG128" s="380"/>
      <c r="FH128" s="380"/>
      <c r="FI128" s="380"/>
      <c r="FJ128" s="380"/>
      <c r="FK128" s="380"/>
      <c r="FL128" s="380"/>
      <c r="FM128" s="380"/>
      <c r="FN128" s="380"/>
      <c r="FO128" s="380"/>
      <c r="FP128" s="380"/>
      <c r="FQ128" s="380"/>
      <c r="FR128" s="380"/>
      <c r="FS128" s="380"/>
      <c r="FT128" s="380"/>
      <c r="FU128" s="380"/>
      <c r="FV128" s="380"/>
      <c r="FW128" s="380"/>
      <c r="FX128" s="380"/>
      <c r="FY128" s="380"/>
      <c r="FZ128" s="380"/>
      <c r="GA128" s="380"/>
      <c r="GB128" s="380"/>
      <c r="GC128" s="380"/>
      <c r="GD128" s="380"/>
      <c r="GE128" s="380"/>
      <c r="GF128" s="380"/>
      <c r="GG128" s="380"/>
      <c r="GH128" s="380"/>
      <c r="GI128" s="380"/>
      <c r="GJ128" s="380"/>
      <c r="GK128" s="380"/>
      <c r="GL128" s="380"/>
      <c r="GM128" s="380"/>
      <c r="GN128" s="380"/>
      <c r="GO128" s="380"/>
      <c r="GP128" s="380"/>
      <c r="GQ128" s="380"/>
      <c r="GR128" s="380"/>
      <c r="GS128" s="380"/>
      <c r="GT128" s="380"/>
      <c r="GU128" s="380"/>
      <c r="GV128" s="380"/>
      <c r="GW128" s="380"/>
      <c r="GX128" s="380"/>
      <c r="GY128" s="380"/>
      <c r="GZ128" s="380"/>
      <c r="HA128" s="380"/>
      <c r="HB128" s="380"/>
      <c r="HC128" s="380"/>
      <c r="HD128" s="380"/>
      <c r="HE128" s="380"/>
      <c r="HF128" s="380"/>
      <c r="HG128" s="380"/>
      <c r="HH128" s="380"/>
    </row>
    <row r="129" spans="1:216">
      <c r="A129" s="103"/>
      <c r="B129" s="377"/>
      <c r="C129" s="377"/>
      <c r="D129" s="377"/>
      <c r="E129" s="377"/>
      <c r="F129" s="377"/>
      <c r="G129" s="377"/>
      <c r="H129" s="377"/>
      <c r="I129" s="377"/>
      <c r="J129" s="377"/>
      <c r="K129" s="377"/>
      <c r="L129" s="377"/>
      <c r="M129" s="378"/>
      <c r="N129" s="378"/>
      <c r="O129" s="378"/>
      <c r="P129" s="378"/>
      <c r="Q129" s="378"/>
      <c r="R129" s="378"/>
      <c r="S129" s="378"/>
      <c r="T129" s="378"/>
      <c r="U129" s="378"/>
      <c r="V129" s="378"/>
      <c r="W129" s="378"/>
      <c r="X129" s="378"/>
      <c r="Y129" s="380"/>
      <c r="Z129" s="409"/>
      <c r="AA129" s="380"/>
      <c r="AB129" s="380"/>
      <c r="AC129" s="380"/>
      <c r="AD129" s="380"/>
      <c r="AE129" s="380"/>
      <c r="AF129" s="380"/>
      <c r="AG129" s="380"/>
      <c r="AH129" s="380"/>
      <c r="AI129" s="380"/>
      <c r="AJ129" s="380"/>
      <c r="AR129" s="380"/>
      <c r="AS129" s="380"/>
      <c r="AT129" s="380"/>
      <c r="AU129" s="380"/>
      <c r="AV129" s="380"/>
      <c r="AW129" s="380"/>
      <c r="AX129" s="380"/>
      <c r="AY129" s="380"/>
      <c r="AZ129" s="380"/>
      <c r="BA129" s="380"/>
      <c r="BB129" s="380"/>
      <c r="BC129" s="380"/>
      <c r="BD129" s="380"/>
      <c r="BE129" s="380"/>
      <c r="BF129" s="380"/>
      <c r="BG129" s="380"/>
      <c r="BH129" s="380"/>
      <c r="BI129" s="380"/>
      <c r="BJ129" s="377"/>
      <c r="CE129" s="380"/>
      <c r="CF129" s="380"/>
      <c r="CG129" s="380"/>
      <c r="EZ129" s="380"/>
      <c r="FA129" s="380"/>
      <c r="FB129" s="380"/>
      <c r="FC129" s="380"/>
      <c r="FD129" s="380"/>
      <c r="FE129" s="380"/>
      <c r="FF129" s="380"/>
      <c r="FG129" s="380"/>
      <c r="FH129" s="380"/>
      <c r="FI129" s="380"/>
      <c r="FJ129" s="380"/>
      <c r="FK129" s="380"/>
      <c r="FL129" s="380"/>
      <c r="FM129" s="380"/>
      <c r="FN129" s="380"/>
      <c r="FO129" s="380"/>
      <c r="FP129" s="380"/>
      <c r="FQ129" s="380"/>
      <c r="FR129" s="380"/>
      <c r="FS129" s="380"/>
      <c r="FT129" s="380"/>
      <c r="FU129" s="380"/>
      <c r="FV129" s="380"/>
      <c r="FW129" s="380"/>
      <c r="FX129" s="380"/>
      <c r="FY129" s="380"/>
      <c r="FZ129" s="380"/>
      <c r="GA129" s="380"/>
      <c r="GB129" s="380"/>
      <c r="GC129" s="380"/>
      <c r="GD129" s="380"/>
      <c r="GE129" s="380"/>
      <c r="GF129" s="380"/>
      <c r="GG129" s="380"/>
      <c r="GH129" s="380"/>
      <c r="GI129" s="380"/>
      <c r="GJ129" s="380"/>
      <c r="GK129" s="380"/>
      <c r="GL129" s="380"/>
      <c r="GM129" s="380"/>
      <c r="GN129" s="380"/>
      <c r="GO129" s="380"/>
      <c r="GP129" s="380"/>
      <c r="GQ129" s="380"/>
      <c r="GR129" s="380"/>
      <c r="GS129" s="380"/>
      <c r="GT129" s="380"/>
      <c r="GU129" s="380"/>
      <c r="GV129" s="380"/>
      <c r="GW129" s="380"/>
      <c r="GX129" s="380"/>
      <c r="GY129" s="380"/>
      <c r="GZ129" s="380"/>
      <c r="HA129" s="380"/>
      <c r="HB129" s="380"/>
      <c r="HC129" s="380"/>
      <c r="HD129" s="380"/>
      <c r="HE129" s="380"/>
      <c r="HF129" s="380"/>
      <c r="HG129" s="380"/>
      <c r="HH129" s="380"/>
    </row>
    <row r="130" spans="1:216">
      <c r="A130" s="103"/>
      <c r="B130" s="377"/>
      <c r="C130" s="377"/>
      <c r="D130" s="377"/>
      <c r="E130" s="377"/>
      <c r="F130" s="377"/>
      <c r="G130" s="377"/>
      <c r="H130" s="377"/>
      <c r="I130" s="377"/>
      <c r="J130" s="377"/>
      <c r="K130" s="377"/>
      <c r="L130" s="377"/>
      <c r="M130" s="378"/>
      <c r="N130" s="378"/>
      <c r="O130" s="378"/>
      <c r="P130" s="378"/>
      <c r="Q130" s="378"/>
      <c r="R130" s="378"/>
      <c r="S130" s="378"/>
      <c r="T130" s="378"/>
      <c r="U130" s="378"/>
      <c r="V130" s="378"/>
      <c r="W130" s="378"/>
      <c r="X130" s="378"/>
      <c r="Y130" s="380"/>
      <c r="Z130" s="409"/>
      <c r="AA130" s="380"/>
      <c r="AB130" s="380"/>
      <c r="AC130" s="380"/>
      <c r="AD130" s="380"/>
      <c r="AE130" s="380"/>
      <c r="AF130" s="380"/>
      <c r="AG130" s="380"/>
      <c r="AH130" s="380"/>
      <c r="AI130" s="380"/>
      <c r="AJ130" s="380"/>
      <c r="AR130" s="380"/>
      <c r="AS130" s="380"/>
      <c r="AT130" s="380"/>
      <c r="AU130" s="380"/>
      <c r="AV130" s="380"/>
      <c r="AW130" s="380"/>
      <c r="AX130" s="380"/>
      <c r="AY130" s="380"/>
      <c r="AZ130" s="380"/>
      <c r="BA130" s="380"/>
      <c r="BB130" s="380"/>
      <c r="BC130" s="380"/>
      <c r="BD130" s="380"/>
      <c r="BE130" s="380"/>
      <c r="BF130" s="380"/>
      <c r="BG130" s="380"/>
      <c r="BH130" s="380"/>
      <c r="BI130" s="380"/>
      <c r="BJ130" s="377"/>
      <c r="CE130" s="380"/>
      <c r="CF130" s="380"/>
      <c r="CG130" s="380"/>
      <c r="EZ130" s="380"/>
      <c r="FA130" s="380"/>
      <c r="FB130" s="380"/>
      <c r="FC130" s="380"/>
      <c r="FD130" s="380"/>
      <c r="FE130" s="380"/>
      <c r="FF130" s="380"/>
      <c r="FG130" s="380"/>
      <c r="FH130" s="380"/>
      <c r="FI130" s="380"/>
      <c r="FJ130" s="380"/>
      <c r="FK130" s="380"/>
      <c r="FL130" s="380"/>
      <c r="FM130" s="380"/>
      <c r="FN130" s="380"/>
      <c r="FO130" s="380"/>
      <c r="FP130" s="380"/>
      <c r="FQ130" s="380"/>
      <c r="FR130" s="380"/>
      <c r="FS130" s="380"/>
      <c r="FT130" s="380"/>
      <c r="FU130" s="380"/>
      <c r="FV130" s="380"/>
      <c r="FW130" s="380"/>
      <c r="FX130" s="380"/>
      <c r="FY130" s="380"/>
      <c r="FZ130" s="380"/>
      <c r="GA130" s="380"/>
      <c r="GB130" s="380"/>
      <c r="GC130" s="380"/>
      <c r="GD130" s="380"/>
      <c r="GE130" s="380"/>
      <c r="GF130" s="380"/>
      <c r="GG130" s="380"/>
      <c r="GH130" s="380"/>
      <c r="GI130" s="380"/>
      <c r="GJ130" s="380"/>
      <c r="GK130" s="380"/>
      <c r="GL130" s="380"/>
      <c r="GM130" s="380"/>
      <c r="GN130" s="380"/>
      <c r="GO130" s="380"/>
      <c r="GP130" s="380"/>
      <c r="GQ130" s="380"/>
      <c r="GR130" s="380"/>
      <c r="GS130" s="380"/>
      <c r="GT130" s="380"/>
      <c r="GU130" s="380"/>
      <c r="GV130" s="380"/>
      <c r="GW130" s="380"/>
      <c r="GX130" s="380"/>
      <c r="GY130" s="380"/>
      <c r="GZ130" s="380"/>
      <c r="HA130" s="380"/>
      <c r="HB130" s="380"/>
      <c r="HC130" s="380"/>
      <c r="HD130" s="380"/>
      <c r="HE130" s="380"/>
      <c r="HF130" s="380"/>
      <c r="HG130" s="380"/>
      <c r="HH130" s="380"/>
    </row>
    <row r="131" spans="1:216">
      <c r="A131" s="103"/>
      <c r="B131" s="377"/>
      <c r="C131" s="377"/>
      <c r="D131" s="377"/>
      <c r="E131" s="377"/>
      <c r="F131" s="377"/>
      <c r="G131" s="377"/>
      <c r="H131" s="377"/>
      <c r="I131" s="377"/>
      <c r="J131" s="377"/>
      <c r="K131" s="377"/>
      <c r="L131" s="377"/>
      <c r="M131" s="378"/>
      <c r="N131" s="378"/>
      <c r="O131" s="378"/>
      <c r="P131" s="378"/>
      <c r="Q131" s="378"/>
      <c r="R131" s="378"/>
      <c r="S131" s="378"/>
      <c r="T131" s="378"/>
      <c r="U131" s="378"/>
      <c r="V131" s="378"/>
      <c r="W131" s="378"/>
      <c r="X131" s="378"/>
      <c r="Y131" s="380"/>
      <c r="Z131" s="409"/>
      <c r="AA131" s="380"/>
      <c r="AB131" s="380"/>
      <c r="AC131" s="380"/>
      <c r="AD131" s="380"/>
      <c r="AE131" s="380"/>
      <c r="AF131" s="380"/>
      <c r="AG131" s="380"/>
      <c r="AH131" s="380"/>
      <c r="AI131" s="380"/>
      <c r="AJ131" s="380"/>
      <c r="AR131" s="380"/>
      <c r="AS131" s="380"/>
      <c r="AT131" s="380"/>
      <c r="AU131" s="380"/>
      <c r="AV131" s="380"/>
      <c r="AW131" s="380"/>
      <c r="AX131" s="380"/>
      <c r="AY131" s="380"/>
      <c r="AZ131" s="380"/>
      <c r="BA131" s="380"/>
      <c r="BB131" s="380"/>
      <c r="BC131" s="380"/>
      <c r="BD131" s="380"/>
      <c r="BE131" s="380"/>
      <c r="BF131" s="380"/>
      <c r="BG131" s="380"/>
      <c r="BH131" s="380"/>
      <c r="BI131" s="380"/>
      <c r="BJ131" s="377"/>
      <c r="CE131" s="380"/>
      <c r="CF131" s="380"/>
      <c r="CG131" s="380"/>
      <c r="EZ131" s="380"/>
      <c r="FA131" s="380"/>
      <c r="FB131" s="380"/>
      <c r="FC131" s="380"/>
      <c r="FD131" s="380"/>
      <c r="FE131" s="380"/>
      <c r="FF131" s="380"/>
      <c r="FG131" s="380"/>
      <c r="FH131" s="380"/>
      <c r="FI131" s="380"/>
      <c r="FJ131" s="380"/>
      <c r="FK131" s="380"/>
      <c r="FL131" s="380"/>
      <c r="FM131" s="380"/>
      <c r="FN131" s="380"/>
      <c r="FO131" s="380"/>
      <c r="FP131" s="380"/>
      <c r="FQ131" s="380"/>
      <c r="FR131" s="380"/>
      <c r="FS131" s="380"/>
      <c r="FT131" s="380"/>
      <c r="FU131" s="380"/>
      <c r="FV131" s="380"/>
      <c r="FW131" s="380"/>
      <c r="FX131" s="380"/>
      <c r="FY131" s="380"/>
      <c r="FZ131" s="380"/>
      <c r="GA131" s="380"/>
      <c r="GB131" s="380"/>
      <c r="GC131" s="380"/>
      <c r="GD131" s="380"/>
      <c r="GE131" s="380"/>
      <c r="GF131" s="380"/>
      <c r="GG131" s="380"/>
      <c r="GH131" s="380"/>
      <c r="GI131" s="380"/>
      <c r="GJ131" s="380"/>
      <c r="GK131" s="380"/>
      <c r="GL131" s="380"/>
      <c r="GM131" s="380"/>
      <c r="GN131" s="380"/>
      <c r="GO131" s="380"/>
      <c r="GP131" s="380"/>
      <c r="GQ131" s="380"/>
      <c r="GR131" s="380"/>
      <c r="GS131" s="380"/>
      <c r="GT131" s="380"/>
      <c r="GU131" s="380"/>
      <c r="GV131" s="380"/>
      <c r="GW131" s="380"/>
      <c r="GX131" s="380"/>
      <c r="GY131" s="380"/>
      <c r="GZ131" s="380"/>
      <c r="HA131" s="380"/>
      <c r="HB131" s="380"/>
      <c r="HC131" s="380"/>
      <c r="HD131" s="380"/>
      <c r="HE131" s="380"/>
      <c r="HF131" s="380"/>
      <c r="HG131" s="380"/>
      <c r="HH131" s="380"/>
    </row>
    <row r="132" spans="1:216">
      <c r="A132" s="103"/>
      <c r="B132" s="377"/>
      <c r="C132" s="377"/>
      <c r="D132" s="377"/>
      <c r="E132" s="377"/>
      <c r="F132" s="377"/>
      <c r="G132" s="377"/>
      <c r="H132" s="377"/>
      <c r="I132" s="377"/>
      <c r="J132" s="377"/>
      <c r="K132" s="377"/>
      <c r="L132" s="377"/>
      <c r="M132" s="378"/>
      <c r="N132" s="378"/>
      <c r="O132" s="378"/>
      <c r="P132" s="378"/>
      <c r="Q132" s="378"/>
      <c r="R132" s="378"/>
      <c r="S132" s="378"/>
      <c r="T132" s="378"/>
      <c r="U132" s="378"/>
      <c r="V132" s="378"/>
      <c r="W132" s="378"/>
      <c r="X132" s="378"/>
      <c r="Y132" s="380"/>
      <c r="Z132" s="409"/>
      <c r="AA132" s="380"/>
      <c r="AB132" s="380"/>
      <c r="AC132" s="380"/>
      <c r="AD132" s="380"/>
      <c r="AE132" s="380"/>
      <c r="AF132" s="380"/>
      <c r="AG132" s="380"/>
      <c r="AH132" s="380"/>
      <c r="AI132" s="380"/>
      <c r="AJ132" s="380"/>
      <c r="AR132" s="380"/>
      <c r="AS132" s="380"/>
      <c r="AT132" s="380"/>
      <c r="AU132" s="380"/>
      <c r="AV132" s="380"/>
      <c r="AW132" s="380"/>
      <c r="AX132" s="380"/>
      <c r="AY132" s="380"/>
      <c r="AZ132" s="380"/>
      <c r="BA132" s="380"/>
      <c r="BB132" s="380"/>
      <c r="BC132" s="380"/>
      <c r="BD132" s="380"/>
      <c r="BE132" s="380"/>
      <c r="BF132" s="380"/>
      <c r="BG132" s="380"/>
      <c r="BH132" s="380"/>
      <c r="BI132" s="380"/>
      <c r="BJ132" s="377"/>
      <c r="CE132" s="380"/>
      <c r="CF132" s="380"/>
      <c r="CG132" s="380"/>
      <c r="EZ132" s="380"/>
      <c r="FA132" s="380"/>
      <c r="FB132" s="380"/>
      <c r="FC132" s="380"/>
      <c r="FD132" s="380"/>
      <c r="FE132" s="380"/>
      <c r="FF132" s="380"/>
      <c r="FG132" s="380"/>
      <c r="FH132" s="380"/>
      <c r="FI132" s="380"/>
      <c r="FJ132" s="380"/>
      <c r="FK132" s="380"/>
      <c r="FL132" s="380"/>
      <c r="FM132" s="380"/>
      <c r="FN132" s="380"/>
      <c r="FO132" s="380"/>
      <c r="FP132" s="380"/>
      <c r="FQ132" s="380"/>
      <c r="FR132" s="380"/>
      <c r="FS132" s="380"/>
      <c r="FT132" s="380"/>
      <c r="FU132" s="380"/>
      <c r="FV132" s="380"/>
      <c r="FW132" s="380"/>
      <c r="FX132" s="380"/>
      <c r="FY132" s="380"/>
      <c r="FZ132" s="380"/>
      <c r="GA132" s="380"/>
      <c r="GB132" s="380"/>
      <c r="GC132" s="380"/>
      <c r="GD132" s="380"/>
      <c r="GE132" s="380"/>
      <c r="GF132" s="380"/>
      <c r="GG132" s="380"/>
      <c r="GH132" s="380"/>
      <c r="GI132" s="380"/>
      <c r="GJ132" s="380"/>
      <c r="GK132" s="380"/>
      <c r="GL132" s="380"/>
      <c r="GM132" s="380"/>
      <c r="GN132" s="380"/>
      <c r="GO132" s="380"/>
      <c r="GP132" s="380"/>
      <c r="GQ132" s="380"/>
      <c r="GR132" s="380"/>
      <c r="GS132" s="380"/>
      <c r="GT132" s="380"/>
      <c r="GU132" s="380"/>
      <c r="GV132" s="380"/>
      <c r="GW132" s="380"/>
      <c r="GX132" s="380"/>
      <c r="GY132" s="380"/>
      <c r="GZ132" s="380"/>
      <c r="HA132" s="380"/>
      <c r="HB132" s="380"/>
      <c r="HC132" s="380"/>
      <c r="HD132" s="380"/>
      <c r="HE132" s="380"/>
      <c r="HF132" s="380"/>
      <c r="HG132" s="380"/>
      <c r="HH132" s="380"/>
    </row>
    <row r="133" spans="1:216">
      <c r="A133" s="103"/>
      <c r="B133" s="377"/>
      <c r="C133" s="377"/>
      <c r="D133" s="377"/>
      <c r="E133" s="377"/>
      <c r="F133" s="377"/>
      <c r="G133" s="377"/>
      <c r="H133" s="377"/>
      <c r="I133" s="377"/>
      <c r="J133" s="377"/>
      <c r="K133" s="377"/>
      <c r="L133" s="377"/>
      <c r="M133" s="378"/>
      <c r="N133" s="378"/>
      <c r="O133" s="378"/>
      <c r="P133" s="378"/>
      <c r="Q133" s="378"/>
      <c r="R133" s="378"/>
      <c r="S133" s="378"/>
      <c r="T133" s="378"/>
      <c r="U133" s="378"/>
      <c r="V133" s="378"/>
      <c r="W133" s="378"/>
      <c r="X133" s="378"/>
      <c r="Y133" s="380"/>
      <c r="Z133" s="409"/>
      <c r="AA133" s="380"/>
      <c r="AB133" s="380"/>
      <c r="AC133" s="380"/>
      <c r="AD133" s="380"/>
      <c r="AE133" s="380"/>
      <c r="AF133" s="380"/>
      <c r="AG133" s="380"/>
      <c r="AH133" s="380"/>
      <c r="AI133" s="380"/>
      <c r="AJ133" s="380"/>
      <c r="AR133" s="380"/>
      <c r="AS133" s="380"/>
      <c r="AT133" s="380"/>
      <c r="AU133" s="380"/>
      <c r="AV133" s="380"/>
      <c r="AW133" s="380"/>
      <c r="AX133" s="380"/>
      <c r="AY133" s="380"/>
      <c r="AZ133" s="380"/>
      <c r="BA133" s="380"/>
      <c r="BB133" s="380"/>
      <c r="BC133" s="380"/>
      <c r="BD133" s="380"/>
      <c r="BE133" s="380"/>
      <c r="BF133" s="380"/>
      <c r="BG133" s="380"/>
      <c r="BH133" s="380"/>
      <c r="BI133" s="380"/>
      <c r="BJ133" s="377"/>
      <c r="CE133" s="380"/>
      <c r="CF133" s="380"/>
      <c r="CG133" s="380"/>
      <c r="EZ133" s="380"/>
      <c r="FA133" s="380"/>
      <c r="FB133" s="380"/>
      <c r="FC133" s="380"/>
      <c r="FD133" s="380"/>
      <c r="FE133" s="380"/>
      <c r="FF133" s="380"/>
      <c r="FG133" s="380"/>
      <c r="FH133" s="380"/>
      <c r="FI133" s="380"/>
      <c r="FJ133" s="380"/>
      <c r="FK133" s="380"/>
      <c r="FL133" s="380"/>
      <c r="FM133" s="380"/>
      <c r="FN133" s="380"/>
      <c r="FO133" s="380"/>
      <c r="FP133" s="380"/>
      <c r="FQ133" s="380"/>
      <c r="FR133" s="380"/>
      <c r="FS133" s="380"/>
      <c r="FT133" s="380"/>
      <c r="FU133" s="380"/>
      <c r="FV133" s="380"/>
      <c r="FW133" s="380"/>
      <c r="FX133" s="380"/>
      <c r="FY133" s="380"/>
      <c r="FZ133" s="380"/>
      <c r="GA133" s="380"/>
      <c r="GB133" s="380"/>
      <c r="GC133" s="380"/>
      <c r="GD133" s="380"/>
      <c r="GE133" s="380"/>
      <c r="GF133" s="380"/>
      <c r="GG133" s="380"/>
      <c r="GH133" s="380"/>
      <c r="GI133" s="380"/>
      <c r="GJ133" s="380"/>
      <c r="GK133" s="380"/>
      <c r="GL133" s="380"/>
      <c r="GM133" s="380"/>
      <c r="GN133" s="380"/>
      <c r="GO133" s="380"/>
      <c r="GP133" s="380"/>
      <c r="GQ133" s="380"/>
      <c r="GR133" s="380"/>
      <c r="GS133" s="380"/>
      <c r="GT133" s="380"/>
      <c r="GU133" s="380"/>
      <c r="GV133" s="380"/>
      <c r="GW133" s="380"/>
      <c r="GX133" s="380"/>
      <c r="GY133" s="380"/>
      <c r="GZ133" s="380"/>
      <c r="HA133" s="380"/>
      <c r="HB133" s="380"/>
      <c r="HC133" s="380"/>
      <c r="HD133" s="380"/>
      <c r="HE133" s="380"/>
      <c r="HF133" s="380"/>
      <c r="HG133" s="380"/>
      <c r="HH133" s="380"/>
    </row>
    <row r="134" spans="1:216">
      <c r="A134" s="103"/>
      <c r="B134" s="377"/>
      <c r="C134" s="377"/>
      <c r="D134" s="377"/>
      <c r="E134" s="377"/>
      <c r="F134" s="377"/>
      <c r="G134" s="377"/>
      <c r="H134" s="377"/>
      <c r="I134" s="377"/>
      <c r="J134" s="377"/>
      <c r="K134" s="377"/>
      <c r="L134" s="377"/>
      <c r="M134" s="378"/>
      <c r="N134" s="378"/>
      <c r="O134" s="378"/>
      <c r="P134" s="378"/>
      <c r="Q134" s="378"/>
      <c r="R134" s="378"/>
      <c r="S134" s="378"/>
      <c r="T134" s="378"/>
      <c r="U134" s="378"/>
      <c r="V134" s="378"/>
      <c r="W134" s="378"/>
      <c r="X134" s="378"/>
      <c r="Y134" s="380"/>
      <c r="Z134" s="409"/>
      <c r="AA134" s="380"/>
      <c r="AB134" s="380"/>
      <c r="AC134" s="380"/>
      <c r="AD134" s="380"/>
      <c r="AE134" s="380"/>
      <c r="AF134" s="380"/>
      <c r="AG134" s="380"/>
      <c r="AH134" s="380"/>
      <c r="AI134" s="380"/>
      <c r="AJ134" s="380"/>
      <c r="AR134" s="380"/>
      <c r="AS134" s="380"/>
      <c r="AT134" s="380"/>
      <c r="AU134" s="380"/>
      <c r="AV134" s="380"/>
      <c r="AW134" s="380"/>
      <c r="AX134" s="380"/>
      <c r="AY134" s="380"/>
      <c r="AZ134" s="380"/>
      <c r="BA134" s="380"/>
      <c r="BB134" s="380"/>
      <c r="BC134" s="380"/>
      <c r="BD134" s="380"/>
      <c r="BE134" s="380"/>
      <c r="BF134" s="380"/>
      <c r="BG134" s="380"/>
      <c r="BH134" s="380"/>
      <c r="BI134" s="380"/>
      <c r="BJ134" s="377"/>
      <c r="CE134" s="380"/>
      <c r="CF134" s="380"/>
      <c r="CG134" s="380"/>
      <c r="EZ134" s="380"/>
      <c r="FA134" s="380"/>
      <c r="FB134" s="380"/>
      <c r="FC134" s="380"/>
      <c r="FD134" s="380"/>
      <c r="FE134" s="380"/>
      <c r="FF134" s="380"/>
      <c r="FG134" s="380"/>
      <c r="FH134" s="380"/>
      <c r="FI134" s="380"/>
      <c r="FJ134" s="380"/>
      <c r="FK134" s="380"/>
      <c r="FL134" s="380"/>
      <c r="FM134" s="380"/>
      <c r="FN134" s="380"/>
      <c r="FO134" s="380"/>
      <c r="FP134" s="380"/>
      <c r="FQ134" s="380"/>
      <c r="FR134" s="380"/>
      <c r="FS134" s="380"/>
      <c r="FT134" s="380"/>
      <c r="FU134" s="380"/>
      <c r="FV134" s="380"/>
      <c r="FW134" s="380"/>
      <c r="FX134" s="380"/>
      <c r="FY134" s="380"/>
      <c r="FZ134" s="380"/>
      <c r="GA134" s="380"/>
      <c r="GB134" s="380"/>
      <c r="GC134" s="380"/>
      <c r="GD134" s="380"/>
      <c r="GE134" s="380"/>
      <c r="GF134" s="380"/>
      <c r="GG134" s="380"/>
      <c r="GH134" s="380"/>
      <c r="GI134" s="380"/>
      <c r="GJ134" s="380"/>
      <c r="GK134" s="380"/>
      <c r="GL134" s="380"/>
      <c r="GM134" s="380"/>
      <c r="GN134" s="380"/>
      <c r="GO134" s="380"/>
      <c r="GP134" s="380"/>
      <c r="GQ134" s="380"/>
      <c r="GR134" s="380"/>
      <c r="GS134" s="380"/>
      <c r="GT134" s="380"/>
      <c r="GU134" s="380"/>
      <c r="GV134" s="380"/>
      <c r="GW134" s="380"/>
      <c r="GX134" s="380"/>
      <c r="GY134" s="380"/>
      <c r="GZ134" s="380"/>
      <c r="HA134" s="380"/>
      <c r="HB134" s="380"/>
      <c r="HC134" s="380"/>
      <c r="HD134" s="380"/>
      <c r="HE134" s="380"/>
      <c r="HF134" s="380"/>
      <c r="HG134" s="380"/>
      <c r="HH134" s="380"/>
    </row>
    <row r="135" spans="1:216">
      <c r="A135" s="103"/>
      <c r="B135" s="377"/>
      <c r="C135" s="377"/>
      <c r="D135" s="377"/>
      <c r="E135" s="377"/>
      <c r="F135" s="377"/>
      <c r="G135" s="377"/>
      <c r="H135" s="377"/>
      <c r="I135" s="377"/>
      <c r="J135" s="377"/>
      <c r="K135" s="377"/>
      <c r="L135" s="377"/>
      <c r="M135" s="378"/>
      <c r="N135" s="378"/>
      <c r="O135" s="378"/>
      <c r="P135" s="378"/>
      <c r="Q135" s="378"/>
      <c r="R135" s="378"/>
      <c r="S135" s="378"/>
      <c r="T135" s="378"/>
      <c r="U135" s="378"/>
      <c r="V135" s="378"/>
      <c r="W135" s="378"/>
      <c r="X135" s="378"/>
      <c r="Y135" s="380"/>
      <c r="Z135" s="409"/>
      <c r="AA135" s="380"/>
      <c r="AB135" s="380"/>
      <c r="AC135" s="380"/>
      <c r="AD135" s="380"/>
      <c r="AE135" s="380"/>
      <c r="AF135" s="380"/>
      <c r="AG135" s="380"/>
      <c r="AH135" s="380"/>
      <c r="AI135" s="380"/>
      <c r="AJ135" s="380"/>
      <c r="AR135" s="380"/>
      <c r="AS135" s="380"/>
      <c r="AT135" s="380"/>
      <c r="AU135" s="380"/>
      <c r="AV135" s="380"/>
      <c r="AW135" s="380"/>
      <c r="AX135" s="380"/>
      <c r="AY135" s="380"/>
      <c r="AZ135" s="380"/>
      <c r="BA135" s="380"/>
      <c r="BB135" s="380"/>
      <c r="BC135" s="380"/>
      <c r="BD135" s="380"/>
      <c r="BE135" s="380"/>
      <c r="BF135" s="380"/>
      <c r="BG135" s="380"/>
      <c r="BH135" s="380"/>
      <c r="BI135" s="380"/>
      <c r="BJ135" s="377"/>
      <c r="CE135" s="380"/>
      <c r="CF135" s="380"/>
      <c r="CG135" s="380"/>
      <c r="EZ135" s="380"/>
      <c r="FA135" s="380"/>
      <c r="FB135" s="380"/>
      <c r="FC135" s="380"/>
      <c r="FD135" s="380"/>
      <c r="FE135" s="380"/>
      <c r="FF135" s="380"/>
      <c r="FG135" s="380"/>
      <c r="FH135" s="380"/>
      <c r="FI135" s="380"/>
      <c r="FJ135" s="380"/>
      <c r="FK135" s="380"/>
      <c r="FL135" s="380"/>
      <c r="FM135" s="380"/>
      <c r="FN135" s="380"/>
      <c r="FO135" s="380"/>
      <c r="FP135" s="380"/>
      <c r="FQ135" s="380"/>
      <c r="FR135" s="380"/>
      <c r="FS135" s="380"/>
      <c r="FT135" s="380"/>
      <c r="FU135" s="380"/>
      <c r="FV135" s="380"/>
      <c r="FW135" s="380"/>
      <c r="FX135" s="380"/>
      <c r="FY135" s="380"/>
      <c r="FZ135" s="380"/>
      <c r="GA135" s="380"/>
      <c r="GB135" s="380"/>
      <c r="GC135" s="380"/>
      <c r="GD135" s="380"/>
      <c r="GE135" s="380"/>
      <c r="GF135" s="380"/>
      <c r="GG135" s="380"/>
      <c r="GH135" s="380"/>
      <c r="GI135" s="380"/>
      <c r="GJ135" s="380"/>
      <c r="GK135" s="380"/>
      <c r="GL135" s="380"/>
      <c r="GM135" s="380"/>
      <c r="GN135" s="380"/>
      <c r="GO135" s="380"/>
      <c r="GP135" s="380"/>
      <c r="GQ135" s="380"/>
      <c r="GR135" s="380"/>
      <c r="GS135" s="380"/>
      <c r="GT135" s="380"/>
      <c r="GU135" s="380"/>
      <c r="GV135" s="380"/>
      <c r="GW135" s="380"/>
      <c r="GX135" s="380"/>
      <c r="GY135" s="380"/>
      <c r="GZ135" s="380"/>
      <c r="HA135" s="380"/>
      <c r="HB135" s="380"/>
      <c r="HC135" s="380"/>
      <c r="HD135" s="380"/>
      <c r="HE135" s="380"/>
      <c r="HF135" s="380"/>
      <c r="HG135" s="380"/>
      <c r="HH135" s="380"/>
    </row>
    <row r="136" spans="1:216">
      <c r="A136" s="103"/>
      <c r="B136" s="377"/>
      <c r="C136" s="377"/>
      <c r="D136" s="377"/>
      <c r="E136" s="377"/>
      <c r="F136" s="377"/>
      <c r="G136" s="377"/>
      <c r="H136" s="377"/>
      <c r="I136" s="377"/>
      <c r="J136" s="377"/>
      <c r="K136" s="377"/>
      <c r="L136" s="377"/>
      <c r="M136" s="378"/>
      <c r="N136" s="378"/>
      <c r="O136" s="378"/>
      <c r="P136" s="378"/>
      <c r="Q136" s="378"/>
      <c r="R136" s="378"/>
      <c r="S136" s="378"/>
      <c r="T136" s="378"/>
      <c r="U136" s="378"/>
      <c r="V136" s="378"/>
      <c r="W136" s="378"/>
      <c r="X136" s="378"/>
      <c r="Y136" s="380"/>
      <c r="Z136" s="409"/>
      <c r="AA136" s="380"/>
      <c r="AB136" s="380"/>
      <c r="AC136" s="380"/>
      <c r="AD136" s="380"/>
      <c r="AE136" s="380"/>
      <c r="AF136" s="380"/>
      <c r="AG136" s="380"/>
      <c r="AH136" s="380"/>
      <c r="AI136" s="380"/>
      <c r="AJ136" s="380"/>
      <c r="AR136" s="380"/>
      <c r="AS136" s="380"/>
      <c r="AT136" s="380"/>
      <c r="AU136" s="380"/>
      <c r="AV136" s="380"/>
      <c r="AW136" s="380"/>
      <c r="AX136" s="380"/>
      <c r="AY136" s="380"/>
      <c r="AZ136" s="380"/>
      <c r="BA136" s="380"/>
      <c r="BB136" s="380"/>
      <c r="BC136" s="380"/>
      <c r="BD136" s="380"/>
      <c r="BE136" s="380"/>
      <c r="BF136" s="380"/>
      <c r="BG136" s="380"/>
      <c r="BH136" s="380"/>
      <c r="BI136" s="380"/>
      <c r="BJ136" s="377"/>
      <c r="CE136" s="380"/>
      <c r="CF136" s="380"/>
      <c r="CG136" s="380"/>
      <c r="EZ136" s="380"/>
      <c r="FA136" s="380"/>
      <c r="FB136" s="380"/>
      <c r="FC136" s="380"/>
      <c r="FD136" s="380"/>
      <c r="FE136" s="380"/>
      <c r="FF136" s="380"/>
      <c r="FG136" s="380"/>
      <c r="FH136" s="380"/>
      <c r="FI136" s="380"/>
      <c r="FJ136" s="380"/>
      <c r="FK136" s="380"/>
      <c r="FL136" s="380"/>
      <c r="FM136" s="380"/>
      <c r="FN136" s="380"/>
      <c r="FO136" s="380"/>
      <c r="FP136" s="380"/>
      <c r="FQ136" s="380"/>
      <c r="FR136" s="380"/>
      <c r="FS136" s="380"/>
      <c r="FT136" s="380"/>
      <c r="FU136" s="380"/>
      <c r="FV136" s="380"/>
      <c r="FW136" s="380"/>
      <c r="FX136" s="380"/>
      <c r="FY136" s="380"/>
      <c r="FZ136" s="380"/>
      <c r="GA136" s="380"/>
      <c r="GB136" s="380"/>
      <c r="GC136" s="380"/>
      <c r="GD136" s="380"/>
      <c r="GE136" s="380"/>
      <c r="GF136" s="380"/>
      <c r="GG136" s="380"/>
      <c r="GH136" s="380"/>
      <c r="GI136" s="380"/>
      <c r="GJ136" s="380"/>
      <c r="GK136" s="380"/>
      <c r="GL136" s="380"/>
      <c r="GM136" s="380"/>
      <c r="GN136" s="380"/>
      <c r="GO136" s="380"/>
      <c r="GP136" s="380"/>
      <c r="GQ136" s="380"/>
      <c r="GR136" s="380"/>
      <c r="GS136" s="380"/>
      <c r="GT136" s="380"/>
      <c r="GU136" s="380"/>
      <c r="GV136" s="380"/>
      <c r="GW136" s="380"/>
      <c r="GX136" s="380"/>
      <c r="GY136" s="380"/>
      <c r="GZ136" s="380"/>
      <c r="HA136" s="380"/>
      <c r="HB136" s="380"/>
      <c r="HC136" s="380"/>
      <c r="HD136" s="380"/>
      <c r="HE136" s="380"/>
      <c r="HF136" s="380"/>
      <c r="HG136" s="380"/>
      <c r="HH136" s="380"/>
    </row>
    <row r="137" spans="1:216">
      <c r="A137" s="103"/>
      <c r="B137" s="377"/>
      <c r="C137" s="377"/>
      <c r="D137" s="377"/>
      <c r="E137" s="377"/>
      <c r="F137" s="377"/>
      <c r="G137" s="377"/>
      <c r="H137" s="377"/>
      <c r="I137" s="377"/>
      <c r="J137" s="377"/>
      <c r="K137" s="377"/>
      <c r="L137" s="377"/>
      <c r="M137" s="378"/>
      <c r="N137" s="378"/>
      <c r="O137" s="378"/>
      <c r="P137" s="378"/>
      <c r="Q137" s="378"/>
      <c r="R137" s="378"/>
      <c r="S137" s="378"/>
      <c r="T137" s="378"/>
      <c r="U137" s="378"/>
      <c r="V137" s="378"/>
      <c r="W137" s="378"/>
      <c r="X137" s="378"/>
      <c r="Y137" s="380"/>
      <c r="Z137" s="409"/>
      <c r="AA137" s="380"/>
      <c r="AB137" s="380"/>
      <c r="AC137" s="380"/>
      <c r="AD137" s="380"/>
      <c r="AE137" s="380"/>
      <c r="AF137" s="380"/>
      <c r="AG137" s="380"/>
      <c r="AH137" s="380"/>
      <c r="AI137" s="380"/>
      <c r="AJ137" s="380"/>
      <c r="AR137" s="380"/>
      <c r="AS137" s="380"/>
      <c r="AT137" s="380"/>
      <c r="AU137" s="380"/>
      <c r="AV137" s="380"/>
      <c r="AW137" s="380"/>
      <c r="AX137" s="380"/>
      <c r="AY137" s="380"/>
      <c r="AZ137" s="380"/>
      <c r="BA137" s="380"/>
      <c r="BB137" s="380"/>
      <c r="BC137" s="380"/>
      <c r="BD137" s="380"/>
      <c r="BE137" s="380"/>
      <c r="BF137" s="380"/>
      <c r="BG137" s="380"/>
      <c r="BH137" s="380"/>
      <c r="BI137" s="380"/>
      <c r="BJ137" s="377"/>
      <c r="CE137" s="380"/>
      <c r="CF137" s="380"/>
      <c r="CG137" s="380"/>
      <c r="EZ137" s="380"/>
      <c r="FA137" s="380"/>
      <c r="FB137" s="380"/>
      <c r="FC137" s="380"/>
      <c r="FD137" s="380"/>
      <c r="FE137" s="380"/>
      <c r="FF137" s="380"/>
      <c r="FG137" s="380"/>
      <c r="FH137" s="380"/>
      <c r="FI137" s="380"/>
      <c r="FJ137" s="380"/>
      <c r="FK137" s="380"/>
      <c r="FL137" s="380"/>
      <c r="FM137" s="380"/>
      <c r="FN137" s="380"/>
      <c r="FO137" s="380"/>
      <c r="FP137" s="380"/>
      <c r="FQ137" s="380"/>
      <c r="FR137" s="380"/>
      <c r="FS137" s="380"/>
      <c r="FT137" s="380"/>
      <c r="FU137" s="380"/>
      <c r="FV137" s="380"/>
      <c r="FW137" s="380"/>
      <c r="FX137" s="380"/>
      <c r="FY137" s="380"/>
      <c r="FZ137" s="380"/>
      <c r="GA137" s="380"/>
      <c r="GB137" s="380"/>
      <c r="GC137" s="380"/>
      <c r="GD137" s="380"/>
      <c r="GE137" s="380"/>
      <c r="GF137" s="380"/>
      <c r="GG137" s="380"/>
      <c r="GH137" s="380"/>
      <c r="GI137" s="380"/>
      <c r="GJ137" s="380"/>
      <c r="GK137" s="380"/>
      <c r="GL137" s="380"/>
      <c r="GM137" s="380"/>
      <c r="GN137" s="380"/>
      <c r="GO137" s="380"/>
      <c r="GP137" s="380"/>
      <c r="GQ137" s="380"/>
      <c r="GR137" s="380"/>
      <c r="GS137" s="380"/>
      <c r="GT137" s="380"/>
      <c r="GU137" s="380"/>
      <c r="GV137" s="380"/>
      <c r="GW137" s="380"/>
      <c r="GX137" s="380"/>
      <c r="GY137" s="380"/>
      <c r="GZ137" s="380"/>
      <c r="HA137" s="380"/>
      <c r="HB137" s="380"/>
      <c r="HC137" s="380"/>
      <c r="HD137" s="380"/>
      <c r="HE137" s="380"/>
      <c r="HF137" s="380"/>
      <c r="HG137" s="380"/>
      <c r="HH137" s="380"/>
    </row>
    <row r="138" spans="1:216">
      <c r="A138" s="103"/>
      <c r="B138" s="377"/>
      <c r="C138" s="377"/>
      <c r="D138" s="377"/>
      <c r="E138" s="377"/>
      <c r="F138" s="377"/>
      <c r="G138" s="377"/>
      <c r="H138" s="377"/>
      <c r="I138" s="377"/>
      <c r="J138" s="377"/>
      <c r="K138" s="377"/>
      <c r="L138" s="377"/>
      <c r="M138" s="378"/>
      <c r="N138" s="378"/>
      <c r="O138" s="378"/>
      <c r="P138" s="378"/>
      <c r="Q138" s="378"/>
      <c r="R138" s="378"/>
      <c r="S138" s="378"/>
      <c r="T138" s="378"/>
      <c r="U138" s="378"/>
      <c r="V138" s="378"/>
      <c r="W138" s="378"/>
      <c r="X138" s="378"/>
      <c r="Y138" s="380"/>
      <c r="Z138" s="409"/>
      <c r="AA138" s="380"/>
      <c r="AB138" s="380"/>
      <c r="AC138" s="380"/>
      <c r="AD138" s="380"/>
      <c r="AE138" s="380"/>
      <c r="AF138" s="380"/>
      <c r="AG138" s="380"/>
      <c r="AH138" s="380"/>
      <c r="AI138" s="380"/>
      <c r="AJ138" s="380"/>
      <c r="AR138" s="380"/>
      <c r="AS138" s="380"/>
      <c r="AT138" s="380"/>
      <c r="AU138" s="380"/>
      <c r="AV138" s="380"/>
      <c r="AW138" s="380"/>
      <c r="AX138" s="380"/>
      <c r="AY138" s="380"/>
      <c r="AZ138" s="380"/>
      <c r="BA138" s="380"/>
      <c r="BB138" s="380"/>
      <c r="BC138" s="380"/>
      <c r="BD138" s="380"/>
      <c r="BE138" s="380"/>
      <c r="BF138" s="380"/>
      <c r="BG138" s="380"/>
      <c r="BH138" s="380"/>
      <c r="BI138" s="380"/>
      <c r="BJ138" s="377"/>
      <c r="CE138" s="380"/>
      <c r="CF138" s="380"/>
      <c r="CG138" s="380"/>
      <c r="EZ138" s="380"/>
      <c r="FA138" s="380"/>
      <c r="FB138" s="380"/>
      <c r="FC138" s="380"/>
      <c r="FD138" s="380"/>
      <c r="FE138" s="380"/>
      <c r="FF138" s="380"/>
      <c r="FG138" s="380"/>
      <c r="FH138" s="380"/>
      <c r="FI138" s="380"/>
      <c r="FJ138" s="380"/>
      <c r="FK138" s="380"/>
      <c r="FL138" s="380"/>
      <c r="FM138" s="380"/>
      <c r="FN138" s="380"/>
      <c r="FO138" s="380"/>
      <c r="FP138" s="380"/>
      <c r="FQ138" s="380"/>
      <c r="FR138" s="380"/>
      <c r="FS138" s="380"/>
      <c r="FT138" s="380"/>
      <c r="FU138" s="380"/>
      <c r="FV138" s="380"/>
      <c r="FW138" s="380"/>
      <c r="FX138" s="380"/>
      <c r="FY138" s="380"/>
      <c r="FZ138" s="380"/>
      <c r="GA138" s="380"/>
      <c r="GB138" s="380"/>
      <c r="GC138" s="380"/>
      <c r="GD138" s="380"/>
      <c r="GE138" s="380"/>
      <c r="GF138" s="380"/>
      <c r="GG138" s="380"/>
      <c r="GH138" s="380"/>
      <c r="GI138" s="380"/>
      <c r="GJ138" s="380"/>
      <c r="GK138" s="380"/>
      <c r="GL138" s="380"/>
      <c r="GM138" s="380"/>
      <c r="GN138" s="380"/>
      <c r="GO138" s="380"/>
      <c r="GP138" s="380"/>
      <c r="GQ138" s="380"/>
      <c r="GR138" s="380"/>
      <c r="GS138" s="380"/>
      <c r="GT138" s="380"/>
      <c r="GU138" s="380"/>
      <c r="GV138" s="380"/>
      <c r="GW138" s="380"/>
      <c r="GX138" s="380"/>
      <c r="GY138" s="380"/>
      <c r="GZ138" s="380"/>
      <c r="HA138" s="380"/>
      <c r="HB138" s="380"/>
      <c r="HC138" s="380"/>
      <c r="HD138" s="380"/>
      <c r="HE138" s="380"/>
      <c r="HF138" s="380"/>
      <c r="HG138" s="380"/>
      <c r="HH138" s="380"/>
    </row>
    <row r="139" spans="1:216">
      <c r="A139" s="103"/>
      <c r="B139" s="377"/>
      <c r="C139" s="377"/>
      <c r="D139" s="377"/>
      <c r="E139" s="377"/>
      <c r="F139" s="377"/>
      <c r="G139" s="377"/>
      <c r="H139" s="377"/>
      <c r="I139" s="377"/>
      <c r="J139" s="377"/>
      <c r="K139" s="377"/>
      <c r="L139" s="377"/>
      <c r="M139" s="378"/>
      <c r="N139" s="378"/>
      <c r="O139" s="378"/>
      <c r="P139" s="378"/>
      <c r="Q139" s="378"/>
      <c r="R139" s="378"/>
      <c r="S139" s="378"/>
      <c r="T139" s="378"/>
      <c r="U139" s="378"/>
      <c r="V139" s="378"/>
      <c r="W139" s="378"/>
      <c r="X139" s="378"/>
      <c r="Y139" s="380"/>
      <c r="Z139" s="409"/>
      <c r="AA139" s="380"/>
      <c r="AB139" s="380"/>
      <c r="AC139" s="380"/>
      <c r="AD139" s="380"/>
      <c r="AE139" s="380"/>
      <c r="AF139" s="380"/>
      <c r="AG139" s="380"/>
      <c r="AH139" s="380"/>
      <c r="AI139" s="380"/>
      <c r="AJ139" s="380"/>
      <c r="AR139" s="380"/>
      <c r="AS139" s="380"/>
      <c r="AT139" s="380"/>
      <c r="AU139" s="380"/>
      <c r="AV139" s="380"/>
      <c r="AW139" s="380"/>
      <c r="AX139" s="380"/>
      <c r="AY139" s="380"/>
      <c r="AZ139" s="380"/>
      <c r="BA139" s="380"/>
      <c r="BB139" s="380"/>
      <c r="BC139" s="380"/>
      <c r="BD139" s="380"/>
      <c r="BE139" s="380"/>
      <c r="BF139" s="380"/>
      <c r="BG139" s="380"/>
      <c r="BH139" s="380"/>
      <c r="BI139" s="380"/>
      <c r="BJ139" s="377"/>
      <c r="CE139" s="380"/>
      <c r="CF139" s="380"/>
      <c r="CG139" s="380"/>
      <c r="EZ139" s="380"/>
      <c r="FA139" s="380"/>
      <c r="FB139" s="380"/>
      <c r="FC139" s="380"/>
      <c r="FD139" s="380"/>
      <c r="FE139" s="380"/>
      <c r="FF139" s="380"/>
      <c r="FG139" s="380"/>
      <c r="FH139" s="380"/>
      <c r="FI139" s="380"/>
      <c r="FJ139" s="380"/>
      <c r="FK139" s="380"/>
      <c r="FL139" s="380"/>
      <c r="FM139" s="380"/>
      <c r="FN139" s="380"/>
      <c r="FO139" s="380"/>
      <c r="FP139" s="380"/>
      <c r="FQ139" s="380"/>
      <c r="FR139" s="380"/>
      <c r="FS139" s="380"/>
      <c r="FT139" s="380"/>
      <c r="FU139" s="380"/>
      <c r="FV139" s="380"/>
      <c r="FW139" s="380"/>
      <c r="FX139" s="380"/>
      <c r="FY139" s="380"/>
      <c r="FZ139" s="380"/>
      <c r="GA139" s="380"/>
      <c r="GB139" s="380"/>
      <c r="GC139" s="380"/>
      <c r="GD139" s="380"/>
      <c r="GE139" s="380"/>
      <c r="GF139" s="380"/>
      <c r="GG139" s="380"/>
      <c r="GH139" s="380"/>
      <c r="GI139" s="380"/>
      <c r="GJ139" s="380"/>
      <c r="GK139" s="380"/>
      <c r="GL139" s="380"/>
      <c r="GM139" s="380"/>
      <c r="GN139" s="380"/>
      <c r="GO139" s="380"/>
      <c r="GP139" s="380"/>
      <c r="GQ139" s="380"/>
      <c r="GR139" s="380"/>
      <c r="GS139" s="380"/>
      <c r="GT139" s="380"/>
      <c r="GU139" s="380"/>
      <c r="GV139" s="380"/>
      <c r="GW139" s="380"/>
      <c r="GX139" s="380"/>
      <c r="GY139" s="380"/>
      <c r="GZ139" s="380"/>
      <c r="HA139" s="380"/>
      <c r="HB139" s="380"/>
      <c r="HC139" s="380"/>
      <c r="HD139" s="380"/>
      <c r="HE139" s="380"/>
      <c r="HF139" s="380"/>
      <c r="HG139" s="380"/>
      <c r="HH139" s="380"/>
    </row>
    <row r="140" spans="1:216">
      <c r="A140" s="103"/>
      <c r="B140" s="377"/>
      <c r="C140" s="377"/>
      <c r="D140" s="377"/>
      <c r="E140" s="377"/>
      <c r="F140" s="377"/>
      <c r="G140" s="377"/>
      <c r="H140" s="377"/>
      <c r="I140" s="377"/>
      <c r="J140" s="377"/>
      <c r="K140" s="377"/>
      <c r="L140" s="377"/>
      <c r="M140" s="378"/>
      <c r="N140" s="378"/>
      <c r="O140" s="378"/>
      <c r="P140" s="378"/>
      <c r="Q140" s="378"/>
      <c r="R140" s="378"/>
      <c r="S140" s="378"/>
      <c r="T140" s="378"/>
      <c r="U140" s="378"/>
      <c r="V140" s="378"/>
      <c r="W140" s="378"/>
      <c r="X140" s="378"/>
      <c r="Y140" s="380"/>
      <c r="Z140" s="409"/>
      <c r="AA140" s="380"/>
      <c r="AB140" s="380"/>
      <c r="AC140" s="380"/>
      <c r="AD140" s="380"/>
      <c r="AE140" s="380"/>
      <c r="AF140" s="380"/>
      <c r="AG140" s="380"/>
      <c r="AH140" s="380"/>
      <c r="AI140" s="380"/>
      <c r="AJ140" s="380"/>
      <c r="AR140" s="380"/>
      <c r="AS140" s="380"/>
      <c r="AT140" s="380"/>
      <c r="AU140" s="380"/>
      <c r="AV140" s="380"/>
      <c r="AW140" s="380"/>
      <c r="AX140" s="380"/>
      <c r="AY140" s="380"/>
      <c r="AZ140" s="380"/>
      <c r="BA140" s="380"/>
      <c r="BB140" s="380"/>
      <c r="BC140" s="380"/>
      <c r="BD140" s="380"/>
      <c r="BE140" s="380"/>
      <c r="BF140" s="380"/>
      <c r="BG140" s="380"/>
      <c r="BH140" s="380"/>
      <c r="BI140" s="380"/>
      <c r="BJ140" s="377"/>
      <c r="CE140" s="380"/>
      <c r="CF140" s="380"/>
      <c r="CG140" s="380"/>
      <c r="EZ140" s="380"/>
      <c r="FA140" s="380"/>
      <c r="FB140" s="380"/>
      <c r="FC140" s="380"/>
      <c r="FD140" s="380"/>
      <c r="FE140" s="380"/>
      <c r="FF140" s="380"/>
      <c r="FG140" s="380"/>
      <c r="FH140" s="380"/>
      <c r="FI140" s="380"/>
      <c r="FJ140" s="380"/>
      <c r="FK140" s="380"/>
      <c r="FL140" s="380"/>
      <c r="FM140" s="380"/>
      <c r="FN140" s="380"/>
      <c r="FO140" s="380"/>
      <c r="FP140" s="380"/>
      <c r="FQ140" s="380"/>
      <c r="FR140" s="380"/>
      <c r="FS140" s="380"/>
      <c r="FT140" s="380"/>
      <c r="FU140" s="380"/>
      <c r="FV140" s="380"/>
      <c r="FW140" s="380"/>
      <c r="FX140" s="380"/>
      <c r="FY140" s="380"/>
      <c r="FZ140" s="380"/>
      <c r="GA140" s="380"/>
      <c r="GB140" s="380"/>
      <c r="GC140" s="380"/>
      <c r="GD140" s="380"/>
      <c r="GE140" s="380"/>
      <c r="GF140" s="380"/>
      <c r="GG140" s="380"/>
      <c r="GH140" s="380"/>
      <c r="GI140" s="380"/>
      <c r="GJ140" s="380"/>
      <c r="GK140" s="380"/>
      <c r="GL140" s="380"/>
      <c r="GM140" s="380"/>
      <c r="GN140" s="380"/>
      <c r="GO140" s="380"/>
      <c r="GP140" s="380"/>
      <c r="GQ140" s="380"/>
      <c r="GR140" s="380"/>
      <c r="GS140" s="380"/>
      <c r="GT140" s="380"/>
      <c r="GU140" s="380"/>
      <c r="GV140" s="380"/>
      <c r="GW140" s="380"/>
      <c r="GX140" s="380"/>
      <c r="GY140" s="380"/>
      <c r="GZ140" s="380"/>
      <c r="HA140" s="380"/>
      <c r="HB140" s="380"/>
      <c r="HC140" s="380"/>
      <c r="HD140" s="380"/>
      <c r="HE140" s="380"/>
      <c r="HF140" s="380"/>
      <c r="HG140" s="380"/>
      <c r="HH140" s="380"/>
    </row>
    <row r="141" spans="1:216">
      <c r="A141" s="103"/>
      <c r="B141" s="377"/>
      <c r="C141" s="377"/>
      <c r="D141" s="377"/>
      <c r="E141" s="377"/>
      <c r="F141" s="377"/>
      <c r="G141" s="377"/>
      <c r="H141" s="377"/>
      <c r="I141" s="377"/>
      <c r="J141" s="377"/>
      <c r="K141" s="377"/>
      <c r="L141" s="377"/>
      <c r="M141" s="378"/>
      <c r="N141" s="378"/>
      <c r="O141" s="378"/>
      <c r="P141" s="378"/>
      <c r="Q141" s="378"/>
      <c r="R141" s="378"/>
      <c r="S141" s="378"/>
      <c r="T141" s="378"/>
      <c r="U141" s="378"/>
      <c r="V141" s="378"/>
      <c r="W141" s="378"/>
      <c r="X141" s="378"/>
      <c r="Y141" s="380"/>
      <c r="Z141" s="409"/>
      <c r="AA141" s="380"/>
      <c r="AB141" s="380"/>
      <c r="AC141" s="380"/>
      <c r="AD141" s="380"/>
      <c r="AE141" s="380"/>
      <c r="AF141" s="380"/>
      <c r="AG141" s="380"/>
      <c r="AH141" s="380"/>
      <c r="AI141" s="380"/>
      <c r="AJ141" s="380"/>
      <c r="AR141" s="380"/>
      <c r="AS141" s="380"/>
      <c r="AT141" s="380"/>
      <c r="AU141" s="380"/>
      <c r="AV141" s="380"/>
      <c r="AW141" s="380"/>
      <c r="AX141" s="380"/>
      <c r="AY141" s="380"/>
      <c r="AZ141" s="380"/>
      <c r="BA141" s="380"/>
      <c r="BB141" s="380"/>
      <c r="BC141" s="380"/>
      <c r="BD141" s="380"/>
      <c r="BE141" s="380"/>
      <c r="BF141" s="380"/>
      <c r="BG141" s="380"/>
      <c r="BH141" s="380"/>
      <c r="BI141" s="380"/>
      <c r="BJ141" s="377"/>
      <c r="CE141" s="380"/>
      <c r="CF141" s="380"/>
      <c r="CG141" s="380"/>
      <c r="EZ141" s="380"/>
      <c r="FA141" s="380"/>
      <c r="FB141" s="380"/>
      <c r="FC141" s="380"/>
      <c r="FD141" s="380"/>
      <c r="FE141" s="380"/>
      <c r="FF141" s="380"/>
      <c r="FG141" s="380"/>
      <c r="FH141" s="380"/>
      <c r="FI141" s="380"/>
      <c r="FJ141" s="380"/>
      <c r="FK141" s="380"/>
      <c r="FL141" s="380"/>
      <c r="FM141" s="380"/>
      <c r="FN141" s="380"/>
      <c r="FO141" s="380"/>
      <c r="FP141" s="380"/>
      <c r="FQ141" s="380"/>
      <c r="FR141" s="380"/>
      <c r="FS141" s="380"/>
      <c r="FT141" s="380"/>
      <c r="FU141" s="380"/>
      <c r="FV141" s="380"/>
      <c r="FW141" s="380"/>
      <c r="FX141" s="380"/>
      <c r="FY141" s="380"/>
      <c r="FZ141" s="380"/>
      <c r="GA141" s="380"/>
      <c r="GB141" s="380"/>
      <c r="GC141" s="380"/>
      <c r="GD141" s="380"/>
      <c r="GE141" s="380"/>
      <c r="GF141" s="380"/>
      <c r="GG141" s="380"/>
      <c r="GH141" s="380"/>
      <c r="GI141" s="380"/>
      <c r="GJ141" s="380"/>
      <c r="GK141" s="380"/>
      <c r="GL141" s="380"/>
      <c r="GM141" s="380"/>
      <c r="GN141" s="380"/>
      <c r="GO141" s="380"/>
      <c r="GP141" s="380"/>
      <c r="GQ141" s="380"/>
      <c r="GR141" s="380"/>
      <c r="GS141" s="380"/>
      <c r="GT141" s="380"/>
      <c r="GU141" s="380"/>
      <c r="GV141" s="380"/>
      <c r="GW141" s="380"/>
      <c r="GX141" s="380"/>
      <c r="GY141" s="380"/>
      <c r="GZ141" s="380"/>
      <c r="HA141" s="380"/>
      <c r="HB141" s="380"/>
      <c r="HC141" s="380"/>
      <c r="HD141" s="380"/>
      <c r="HE141" s="380"/>
      <c r="HF141" s="380"/>
      <c r="HG141" s="380"/>
      <c r="HH141" s="380"/>
    </row>
    <row r="142" spans="1:216">
      <c r="A142" s="103"/>
      <c r="B142" s="377"/>
      <c r="C142" s="377"/>
      <c r="D142" s="377"/>
      <c r="E142" s="377"/>
      <c r="F142" s="377"/>
      <c r="G142" s="377"/>
      <c r="H142" s="377"/>
      <c r="I142" s="377"/>
      <c r="J142" s="377"/>
      <c r="K142" s="377"/>
      <c r="L142" s="377"/>
      <c r="M142" s="378"/>
      <c r="N142" s="378"/>
      <c r="O142" s="378"/>
      <c r="P142" s="378"/>
      <c r="Q142" s="378"/>
      <c r="R142" s="378"/>
      <c r="S142" s="378"/>
      <c r="T142" s="378"/>
      <c r="U142" s="378"/>
      <c r="V142" s="378"/>
      <c r="W142" s="378"/>
      <c r="X142" s="378"/>
      <c r="Y142" s="380"/>
      <c r="Z142" s="409"/>
      <c r="AA142" s="380"/>
      <c r="AB142" s="380"/>
      <c r="AC142" s="380"/>
      <c r="AD142" s="380"/>
      <c r="AE142" s="380"/>
      <c r="AF142" s="380"/>
      <c r="AG142" s="380"/>
      <c r="AH142" s="380"/>
      <c r="AI142" s="380"/>
      <c r="AJ142" s="380"/>
      <c r="AR142" s="380"/>
      <c r="AS142" s="380"/>
      <c r="AT142" s="380"/>
      <c r="AU142" s="380"/>
      <c r="AV142" s="380"/>
      <c r="AW142" s="380"/>
      <c r="AX142" s="380"/>
      <c r="AY142" s="380"/>
      <c r="AZ142" s="380"/>
      <c r="BA142" s="380"/>
      <c r="BB142" s="380"/>
      <c r="BC142" s="380"/>
      <c r="BD142" s="380"/>
      <c r="BE142" s="380"/>
      <c r="BF142" s="380"/>
      <c r="BG142" s="380"/>
      <c r="BH142" s="380"/>
      <c r="BI142" s="380"/>
      <c r="BJ142" s="377"/>
      <c r="CE142" s="380"/>
      <c r="CF142" s="380"/>
      <c r="CG142" s="380"/>
      <c r="EZ142" s="380"/>
      <c r="FA142" s="380"/>
      <c r="FB142" s="380"/>
      <c r="FC142" s="380"/>
      <c r="FD142" s="380"/>
      <c r="FE142" s="380"/>
      <c r="FF142" s="380"/>
      <c r="FG142" s="380"/>
      <c r="FH142" s="380"/>
      <c r="FI142" s="380"/>
      <c r="FJ142" s="380"/>
      <c r="FK142" s="380"/>
      <c r="FL142" s="380"/>
      <c r="FM142" s="380"/>
      <c r="FN142" s="380"/>
      <c r="FO142" s="380"/>
      <c r="FP142" s="380"/>
      <c r="FQ142" s="380"/>
      <c r="FR142" s="380"/>
      <c r="FS142" s="380"/>
      <c r="FT142" s="380"/>
      <c r="FU142" s="380"/>
      <c r="FV142" s="380"/>
      <c r="FW142" s="380"/>
      <c r="FX142" s="380"/>
      <c r="FY142" s="380"/>
      <c r="FZ142" s="380"/>
      <c r="GA142" s="380"/>
      <c r="GB142" s="380"/>
      <c r="GC142" s="380"/>
      <c r="GD142" s="380"/>
      <c r="GE142" s="380"/>
      <c r="GF142" s="380"/>
      <c r="GG142" s="380"/>
      <c r="GH142" s="380"/>
      <c r="GI142" s="380"/>
      <c r="GJ142" s="380"/>
      <c r="GK142" s="380"/>
      <c r="GL142" s="380"/>
      <c r="GM142" s="380"/>
      <c r="GN142" s="380"/>
      <c r="GO142" s="380"/>
      <c r="GP142" s="380"/>
      <c r="GQ142" s="380"/>
      <c r="GR142" s="380"/>
      <c r="GS142" s="380"/>
      <c r="GT142" s="380"/>
      <c r="GU142" s="380"/>
      <c r="GV142" s="380"/>
      <c r="GW142" s="380"/>
      <c r="GX142" s="380"/>
      <c r="GY142" s="380"/>
      <c r="GZ142" s="380"/>
      <c r="HA142" s="380"/>
      <c r="HB142" s="380"/>
      <c r="HC142" s="380"/>
      <c r="HD142" s="380"/>
      <c r="HE142" s="380"/>
      <c r="HF142" s="380"/>
      <c r="HG142" s="380"/>
      <c r="HH142" s="380"/>
    </row>
    <row r="143" spans="1:216">
      <c r="A143" s="103"/>
      <c r="B143" s="377"/>
      <c r="C143" s="377"/>
      <c r="D143" s="377"/>
      <c r="E143" s="377"/>
      <c r="F143" s="377"/>
      <c r="G143" s="377"/>
      <c r="H143" s="377"/>
      <c r="I143" s="377"/>
      <c r="J143" s="377"/>
      <c r="K143" s="377"/>
      <c r="L143" s="377"/>
      <c r="M143" s="378"/>
      <c r="N143" s="378"/>
      <c r="O143" s="378"/>
      <c r="P143" s="378"/>
      <c r="Q143" s="378"/>
      <c r="R143" s="378"/>
      <c r="S143" s="378"/>
      <c r="T143" s="378"/>
      <c r="U143" s="378"/>
      <c r="V143" s="378"/>
      <c r="W143" s="378"/>
      <c r="X143" s="378"/>
      <c r="Y143" s="380"/>
      <c r="Z143" s="409"/>
      <c r="AA143" s="380"/>
      <c r="AB143" s="380"/>
      <c r="AC143" s="380"/>
      <c r="AD143" s="380"/>
      <c r="AE143" s="380"/>
      <c r="AF143" s="380"/>
      <c r="AG143" s="380"/>
      <c r="AH143" s="380"/>
      <c r="AI143" s="380"/>
      <c r="AJ143" s="380"/>
      <c r="AR143" s="380"/>
      <c r="AS143" s="380"/>
      <c r="AT143" s="380"/>
      <c r="AU143" s="380"/>
      <c r="AV143" s="380"/>
      <c r="AW143" s="380"/>
      <c r="AX143" s="380"/>
      <c r="AY143" s="380"/>
      <c r="AZ143" s="380"/>
      <c r="BA143" s="380"/>
      <c r="BB143" s="380"/>
      <c r="BC143" s="380"/>
      <c r="BD143" s="380"/>
      <c r="BE143" s="380"/>
      <c r="BF143" s="380"/>
      <c r="BG143" s="380"/>
      <c r="BH143" s="380"/>
      <c r="BI143" s="380"/>
      <c r="BJ143" s="377"/>
      <c r="CE143" s="380"/>
      <c r="CF143" s="380"/>
      <c r="CG143" s="380"/>
      <c r="EZ143" s="380"/>
      <c r="FA143" s="380"/>
      <c r="FB143" s="380"/>
      <c r="FC143" s="380"/>
      <c r="FD143" s="380"/>
      <c r="FE143" s="380"/>
      <c r="FF143" s="380"/>
      <c r="FG143" s="380"/>
      <c r="FH143" s="380"/>
      <c r="FI143" s="380"/>
      <c r="FJ143" s="380"/>
      <c r="FK143" s="380"/>
      <c r="FL143" s="380"/>
      <c r="FM143" s="380"/>
      <c r="FN143" s="380"/>
      <c r="FO143" s="380"/>
      <c r="FP143" s="380"/>
      <c r="FQ143" s="380"/>
      <c r="FR143" s="380"/>
      <c r="FS143" s="380"/>
      <c r="FT143" s="380"/>
      <c r="FU143" s="380"/>
      <c r="FV143" s="380"/>
      <c r="FW143" s="380"/>
      <c r="FX143" s="380"/>
      <c r="FY143" s="380"/>
      <c r="FZ143" s="380"/>
      <c r="GA143" s="380"/>
      <c r="GB143" s="380"/>
      <c r="GC143" s="380"/>
      <c r="GD143" s="380"/>
      <c r="GE143" s="380"/>
      <c r="GF143" s="380"/>
      <c r="GG143" s="380"/>
      <c r="GH143" s="380"/>
      <c r="GI143" s="380"/>
      <c r="GJ143" s="380"/>
      <c r="GK143" s="380"/>
      <c r="GL143" s="380"/>
      <c r="GM143" s="380"/>
      <c r="GN143" s="380"/>
      <c r="GO143" s="380"/>
      <c r="GP143" s="380"/>
      <c r="GQ143" s="380"/>
      <c r="GR143" s="380"/>
      <c r="GS143" s="380"/>
      <c r="GT143" s="380"/>
      <c r="GU143" s="380"/>
      <c r="GV143" s="380"/>
      <c r="GW143" s="380"/>
      <c r="GX143" s="380"/>
      <c r="GY143" s="380"/>
      <c r="GZ143" s="380"/>
      <c r="HA143" s="380"/>
      <c r="HB143" s="380"/>
      <c r="HC143" s="380"/>
      <c r="HD143" s="380"/>
      <c r="HE143" s="380"/>
      <c r="HF143" s="380"/>
      <c r="HG143" s="380"/>
      <c r="HH143" s="380"/>
    </row>
    <row r="144" spans="1:216">
      <c r="A144" s="103"/>
      <c r="B144" s="377"/>
      <c r="C144" s="377"/>
      <c r="D144" s="377"/>
      <c r="E144" s="377"/>
      <c r="F144" s="377"/>
      <c r="G144" s="377"/>
      <c r="H144" s="377"/>
      <c r="I144" s="377"/>
      <c r="J144" s="377"/>
      <c r="K144" s="377"/>
      <c r="L144" s="377"/>
      <c r="M144" s="378"/>
      <c r="N144" s="378"/>
      <c r="O144" s="378"/>
      <c r="P144" s="378"/>
      <c r="Q144" s="378"/>
      <c r="R144" s="378"/>
      <c r="S144" s="378"/>
      <c r="T144" s="378"/>
      <c r="U144" s="378"/>
      <c r="V144" s="378"/>
      <c r="W144" s="378"/>
      <c r="X144" s="378"/>
      <c r="Y144" s="380"/>
      <c r="Z144" s="409"/>
      <c r="AA144" s="380"/>
      <c r="AB144" s="380"/>
      <c r="AC144" s="380"/>
      <c r="AD144" s="380"/>
      <c r="AE144" s="380"/>
      <c r="AF144" s="380"/>
      <c r="AG144" s="380"/>
      <c r="AH144" s="380"/>
      <c r="AI144" s="380"/>
      <c r="AJ144" s="380"/>
      <c r="AR144" s="380"/>
      <c r="AS144" s="380"/>
      <c r="AT144" s="380"/>
      <c r="AU144" s="380"/>
      <c r="AV144" s="380"/>
      <c r="AW144" s="380"/>
      <c r="AX144" s="380"/>
      <c r="AY144" s="380"/>
      <c r="AZ144" s="380"/>
      <c r="BA144" s="380"/>
      <c r="BB144" s="380"/>
      <c r="BC144" s="380"/>
      <c r="BD144" s="380"/>
      <c r="BE144" s="380"/>
      <c r="BF144" s="380"/>
      <c r="BG144" s="380"/>
      <c r="BH144" s="380"/>
      <c r="BI144" s="380"/>
      <c r="BJ144" s="377"/>
      <c r="CE144" s="380"/>
      <c r="CF144" s="380"/>
      <c r="CG144" s="380"/>
      <c r="EZ144" s="380"/>
      <c r="FA144" s="380"/>
      <c r="FB144" s="380"/>
      <c r="FC144" s="380"/>
      <c r="FD144" s="380"/>
      <c r="FE144" s="380"/>
      <c r="FF144" s="380"/>
      <c r="FG144" s="380"/>
      <c r="FH144" s="380"/>
      <c r="FI144" s="380"/>
      <c r="FJ144" s="380"/>
      <c r="FK144" s="380"/>
      <c r="FL144" s="380"/>
      <c r="FM144" s="380"/>
      <c r="FN144" s="380"/>
      <c r="FO144" s="380"/>
      <c r="FP144" s="380"/>
      <c r="FQ144" s="380"/>
      <c r="FR144" s="380"/>
      <c r="FS144" s="380"/>
      <c r="FT144" s="380"/>
      <c r="FU144" s="380"/>
      <c r="FV144" s="380"/>
      <c r="FW144" s="380"/>
      <c r="FX144" s="380"/>
      <c r="FY144" s="380"/>
      <c r="FZ144" s="380"/>
      <c r="GA144" s="380"/>
      <c r="GB144" s="380"/>
      <c r="GC144" s="380"/>
      <c r="GD144" s="380"/>
      <c r="GE144" s="380"/>
      <c r="GF144" s="380"/>
      <c r="GG144" s="380"/>
      <c r="GH144" s="380"/>
      <c r="GI144" s="380"/>
      <c r="GJ144" s="380"/>
      <c r="GK144" s="380"/>
      <c r="GL144" s="380"/>
      <c r="GM144" s="380"/>
      <c r="GN144" s="380"/>
      <c r="GO144" s="380"/>
      <c r="GP144" s="380"/>
      <c r="GQ144" s="380"/>
      <c r="GR144" s="380"/>
      <c r="GS144" s="380"/>
      <c r="GT144" s="380"/>
      <c r="GU144" s="380"/>
      <c r="GV144" s="380"/>
      <c r="GW144" s="380"/>
      <c r="GX144" s="380"/>
      <c r="GY144" s="380"/>
      <c r="GZ144" s="380"/>
      <c r="HA144" s="380"/>
      <c r="HB144" s="380"/>
      <c r="HC144" s="380"/>
      <c r="HD144" s="380"/>
      <c r="HE144" s="380"/>
      <c r="HF144" s="380"/>
      <c r="HG144" s="380"/>
      <c r="HH144" s="380"/>
    </row>
    <row r="145" spans="1:216">
      <c r="A145" s="103"/>
      <c r="B145" s="377"/>
      <c r="C145" s="377"/>
      <c r="D145" s="377"/>
      <c r="E145" s="377"/>
      <c r="F145" s="377"/>
      <c r="G145" s="377"/>
      <c r="H145" s="377"/>
      <c r="I145" s="377"/>
      <c r="J145" s="377"/>
      <c r="K145" s="377"/>
      <c r="L145" s="377"/>
      <c r="M145" s="378"/>
      <c r="N145" s="378"/>
      <c r="O145" s="378"/>
      <c r="P145" s="378"/>
      <c r="Q145" s="378"/>
      <c r="R145" s="378"/>
      <c r="S145" s="378"/>
      <c r="T145" s="378"/>
      <c r="U145" s="378"/>
      <c r="V145" s="378"/>
      <c r="W145" s="378"/>
      <c r="X145" s="378"/>
      <c r="Y145" s="380"/>
      <c r="Z145" s="409"/>
      <c r="AA145" s="380"/>
      <c r="AB145" s="380"/>
      <c r="AC145" s="380"/>
      <c r="AD145" s="380"/>
      <c r="AE145" s="380"/>
      <c r="AF145" s="380"/>
      <c r="AG145" s="380"/>
      <c r="AH145" s="380"/>
      <c r="AI145" s="380"/>
      <c r="AJ145" s="380"/>
      <c r="AR145" s="380"/>
      <c r="AS145" s="380"/>
      <c r="AT145" s="380"/>
      <c r="AU145" s="380"/>
      <c r="AV145" s="380"/>
      <c r="AW145" s="380"/>
      <c r="AX145" s="380"/>
      <c r="AY145" s="380"/>
      <c r="AZ145" s="380"/>
      <c r="BA145" s="380"/>
      <c r="BB145" s="380"/>
      <c r="BC145" s="380"/>
      <c r="BD145" s="380"/>
      <c r="BE145" s="380"/>
      <c r="BF145" s="380"/>
      <c r="BG145" s="380"/>
      <c r="BH145" s="380"/>
      <c r="BI145" s="380"/>
      <c r="BJ145" s="377"/>
      <c r="CE145" s="380"/>
      <c r="CF145" s="380"/>
      <c r="CG145" s="380"/>
      <c r="EZ145" s="380"/>
      <c r="FA145" s="380"/>
      <c r="FB145" s="380"/>
      <c r="FC145" s="380"/>
      <c r="FD145" s="380"/>
      <c r="FE145" s="380"/>
      <c r="FF145" s="380"/>
      <c r="FG145" s="380"/>
      <c r="FH145" s="380"/>
      <c r="FI145" s="380"/>
      <c r="FJ145" s="380"/>
      <c r="FK145" s="380"/>
      <c r="FL145" s="380"/>
      <c r="FM145" s="380"/>
      <c r="FN145" s="380"/>
      <c r="FO145" s="380"/>
      <c r="FP145" s="380"/>
      <c r="FQ145" s="380"/>
      <c r="FR145" s="380"/>
      <c r="FS145" s="380"/>
      <c r="FT145" s="380"/>
      <c r="FU145" s="380"/>
      <c r="FV145" s="380"/>
      <c r="FW145" s="380"/>
      <c r="FX145" s="380"/>
      <c r="FY145" s="380"/>
      <c r="FZ145" s="380"/>
      <c r="GA145" s="380"/>
      <c r="GB145" s="380"/>
      <c r="GC145" s="380"/>
      <c r="GD145" s="380"/>
      <c r="GE145" s="380"/>
      <c r="GF145" s="380"/>
      <c r="GG145" s="380"/>
      <c r="GH145" s="380"/>
      <c r="GI145" s="380"/>
      <c r="GJ145" s="380"/>
      <c r="GK145" s="380"/>
      <c r="GL145" s="380"/>
      <c r="GM145" s="380"/>
      <c r="GN145" s="380"/>
      <c r="GO145" s="380"/>
      <c r="GP145" s="380"/>
      <c r="GQ145" s="380"/>
      <c r="GR145" s="380"/>
      <c r="GS145" s="380"/>
      <c r="GT145" s="380"/>
      <c r="GU145" s="380"/>
      <c r="GV145" s="380"/>
      <c r="GW145" s="380"/>
      <c r="GX145" s="380"/>
      <c r="GY145" s="380"/>
      <c r="GZ145" s="380"/>
      <c r="HA145" s="380"/>
      <c r="HB145" s="380"/>
      <c r="HC145" s="380"/>
      <c r="HD145" s="380"/>
      <c r="HE145" s="380"/>
      <c r="HF145" s="380"/>
      <c r="HG145" s="380"/>
      <c r="HH145" s="380"/>
    </row>
    <row r="146" spans="1:216">
      <c r="A146" s="103"/>
      <c r="B146" s="377"/>
      <c r="C146" s="377"/>
      <c r="D146" s="377"/>
      <c r="E146" s="377"/>
      <c r="F146" s="377"/>
      <c r="G146" s="377"/>
      <c r="H146" s="377"/>
      <c r="I146" s="377"/>
      <c r="J146" s="377"/>
      <c r="K146" s="377"/>
      <c r="L146" s="377"/>
      <c r="M146" s="378"/>
      <c r="N146" s="378"/>
      <c r="O146" s="378"/>
      <c r="P146" s="378"/>
      <c r="Q146" s="378"/>
      <c r="R146" s="378"/>
      <c r="S146" s="378"/>
      <c r="T146" s="378"/>
      <c r="U146" s="378"/>
      <c r="V146" s="378"/>
      <c r="W146" s="378"/>
      <c r="X146" s="378"/>
      <c r="Y146" s="380"/>
      <c r="Z146" s="409"/>
      <c r="AA146" s="380"/>
      <c r="AB146" s="380"/>
      <c r="AC146" s="380"/>
      <c r="AD146" s="380"/>
      <c r="AE146" s="380"/>
      <c r="AF146" s="380"/>
      <c r="AG146" s="380"/>
      <c r="AH146" s="380"/>
      <c r="AI146" s="380"/>
      <c r="AJ146" s="380"/>
      <c r="AR146" s="380"/>
      <c r="AS146" s="380"/>
      <c r="AT146" s="380"/>
      <c r="AU146" s="380"/>
      <c r="AV146" s="380"/>
      <c r="AW146" s="380"/>
      <c r="AX146" s="380"/>
      <c r="AY146" s="380"/>
      <c r="AZ146" s="380"/>
      <c r="BA146" s="380"/>
      <c r="BB146" s="380"/>
      <c r="BC146" s="380"/>
      <c r="BD146" s="380"/>
      <c r="BE146" s="380"/>
      <c r="BF146" s="380"/>
      <c r="BG146" s="380"/>
      <c r="BH146" s="380"/>
      <c r="BI146" s="380"/>
      <c r="BJ146" s="377"/>
      <c r="CE146" s="380"/>
      <c r="CF146" s="380"/>
      <c r="CG146" s="380"/>
      <c r="EZ146" s="380"/>
      <c r="FA146" s="380"/>
      <c r="FB146" s="380"/>
      <c r="FC146" s="380"/>
      <c r="FD146" s="380"/>
      <c r="FE146" s="380"/>
      <c r="FF146" s="380"/>
      <c r="FG146" s="380"/>
      <c r="FH146" s="380"/>
      <c r="FI146" s="380"/>
      <c r="FJ146" s="380"/>
      <c r="FK146" s="380"/>
      <c r="FL146" s="380"/>
      <c r="FM146" s="380"/>
      <c r="FN146" s="380"/>
      <c r="FO146" s="380"/>
      <c r="FP146" s="380"/>
      <c r="FQ146" s="380"/>
      <c r="FR146" s="380"/>
      <c r="FS146" s="380"/>
      <c r="FT146" s="380"/>
      <c r="FU146" s="380"/>
      <c r="FV146" s="380"/>
      <c r="FW146" s="380"/>
      <c r="FX146" s="380"/>
      <c r="FY146" s="380"/>
      <c r="FZ146" s="380"/>
      <c r="GA146" s="380"/>
      <c r="GB146" s="380"/>
      <c r="GC146" s="380"/>
      <c r="GD146" s="380"/>
      <c r="GE146" s="380"/>
      <c r="GF146" s="380"/>
      <c r="GG146" s="380"/>
      <c r="GH146" s="380"/>
      <c r="GI146" s="380"/>
      <c r="GJ146" s="380"/>
      <c r="GK146" s="380"/>
      <c r="GL146" s="380"/>
      <c r="GM146" s="380"/>
      <c r="GN146" s="380"/>
      <c r="GO146" s="380"/>
      <c r="GP146" s="380"/>
      <c r="GQ146" s="380"/>
      <c r="GR146" s="380"/>
      <c r="GS146" s="380"/>
      <c r="GT146" s="380"/>
      <c r="GU146" s="380"/>
      <c r="GV146" s="380"/>
      <c r="GW146" s="380"/>
      <c r="GX146" s="380"/>
      <c r="GY146" s="380"/>
      <c r="GZ146" s="380"/>
      <c r="HA146" s="380"/>
      <c r="HB146" s="380"/>
      <c r="HC146" s="380"/>
      <c r="HD146" s="380"/>
      <c r="HE146" s="380"/>
      <c r="HF146" s="380"/>
      <c r="HG146" s="380"/>
      <c r="HH146" s="380"/>
    </row>
    <row r="147" spans="1:216">
      <c r="A147" s="103"/>
      <c r="B147" s="377"/>
      <c r="C147" s="377"/>
      <c r="D147" s="377"/>
      <c r="E147" s="377"/>
      <c r="F147" s="377"/>
      <c r="G147" s="377"/>
      <c r="H147" s="377"/>
      <c r="I147" s="377"/>
      <c r="J147" s="377"/>
      <c r="K147" s="377"/>
      <c r="L147" s="377"/>
      <c r="M147" s="378"/>
      <c r="N147" s="378"/>
      <c r="O147" s="378"/>
      <c r="P147" s="378"/>
      <c r="Q147" s="378"/>
      <c r="R147" s="378"/>
      <c r="S147" s="378"/>
      <c r="T147" s="378"/>
      <c r="U147" s="378"/>
      <c r="V147" s="378"/>
      <c r="W147" s="378"/>
      <c r="X147" s="378"/>
      <c r="Y147" s="380"/>
      <c r="Z147" s="409"/>
      <c r="AA147" s="380"/>
      <c r="AB147" s="380"/>
      <c r="AC147" s="380"/>
      <c r="AD147" s="380"/>
      <c r="AE147" s="380"/>
      <c r="AF147" s="380"/>
      <c r="AG147" s="380"/>
      <c r="AH147" s="380"/>
      <c r="AI147" s="380"/>
      <c r="AJ147" s="380"/>
      <c r="AR147" s="380"/>
      <c r="AS147" s="380"/>
      <c r="AT147" s="380"/>
      <c r="AU147" s="380"/>
      <c r="AV147" s="380"/>
      <c r="AW147" s="380"/>
      <c r="AX147" s="380"/>
      <c r="AY147" s="380"/>
      <c r="AZ147" s="380"/>
      <c r="BA147" s="380"/>
      <c r="BB147" s="380"/>
      <c r="BC147" s="380"/>
      <c r="BD147" s="380"/>
      <c r="BE147" s="380"/>
      <c r="BF147" s="380"/>
      <c r="BG147" s="380"/>
      <c r="BH147" s="380"/>
      <c r="BI147" s="380"/>
      <c r="BJ147" s="377"/>
      <c r="CE147" s="380"/>
      <c r="CF147" s="380"/>
      <c r="CG147" s="380"/>
      <c r="EZ147" s="380"/>
      <c r="FA147" s="380"/>
      <c r="FB147" s="380"/>
      <c r="FC147" s="380"/>
      <c r="FD147" s="380"/>
      <c r="FE147" s="380"/>
      <c r="FF147" s="380"/>
      <c r="FG147" s="380"/>
      <c r="FH147" s="380"/>
      <c r="FI147" s="380"/>
      <c r="FJ147" s="380"/>
      <c r="FK147" s="380"/>
      <c r="FL147" s="380"/>
      <c r="FM147" s="380"/>
      <c r="FN147" s="380"/>
      <c r="FO147" s="380"/>
      <c r="FP147" s="380"/>
      <c r="FQ147" s="380"/>
      <c r="FR147" s="380"/>
      <c r="FS147" s="380"/>
      <c r="FT147" s="380"/>
      <c r="FU147" s="380"/>
      <c r="FV147" s="380"/>
      <c r="FW147" s="380"/>
      <c r="FX147" s="380"/>
      <c r="FY147" s="380"/>
      <c r="FZ147" s="380"/>
      <c r="GA147" s="380"/>
      <c r="GB147" s="380"/>
      <c r="GC147" s="380"/>
      <c r="GD147" s="380"/>
      <c r="GE147" s="380"/>
      <c r="GF147" s="380"/>
      <c r="GG147" s="380"/>
      <c r="GH147" s="380"/>
      <c r="GI147" s="380"/>
      <c r="GJ147" s="380"/>
      <c r="GK147" s="380"/>
      <c r="GL147" s="380"/>
      <c r="GM147" s="380"/>
      <c r="GN147" s="380"/>
      <c r="GO147" s="380"/>
      <c r="GP147" s="380"/>
      <c r="GQ147" s="380"/>
      <c r="GR147" s="380"/>
      <c r="GS147" s="380"/>
      <c r="GT147" s="380"/>
      <c r="GU147" s="380"/>
      <c r="GV147" s="380"/>
      <c r="GW147" s="380"/>
      <c r="GX147" s="380"/>
      <c r="GY147" s="380"/>
      <c r="GZ147" s="380"/>
      <c r="HA147" s="380"/>
      <c r="HB147" s="380"/>
      <c r="HC147" s="380"/>
      <c r="HD147" s="380"/>
      <c r="HE147" s="380"/>
      <c r="HF147" s="380"/>
      <c r="HG147" s="380"/>
      <c r="HH147" s="380"/>
    </row>
    <row r="148" spans="1:216">
      <c r="A148" s="103"/>
      <c r="B148" s="377"/>
      <c r="C148" s="377"/>
      <c r="D148" s="377"/>
      <c r="E148" s="377"/>
      <c r="F148" s="377"/>
      <c r="G148" s="377"/>
      <c r="H148" s="377"/>
      <c r="I148" s="377"/>
      <c r="J148" s="377"/>
      <c r="K148" s="377"/>
      <c r="L148" s="377"/>
      <c r="M148" s="378"/>
      <c r="N148" s="378"/>
      <c r="O148" s="378"/>
      <c r="P148" s="378"/>
      <c r="Q148" s="378"/>
      <c r="R148" s="378"/>
      <c r="S148" s="378"/>
      <c r="T148" s="378"/>
      <c r="U148" s="378"/>
      <c r="V148" s="378"/>
      <c r="W148" s="378"/>
      <c r="X148" s="378"/>
      <c r="Y148" s="380"/>
      <c r="Z148" s="409"/>
      <c r="AA148" s="380"/>
      <c r="AB148" s="380"/>
      <c r="AC148" s="380"/>
      <c r="AD148" s="380"/>
      <c r="AE148" s="380"/>
      <c r="AF148" s="380"/>
      <c r="AG148" s="380"/>
      <c r="AH148" s="380"/>
      <c r="AI148" s="380"/>
      <c r="AJ148" s="380"/>
      <c r="AR148" s="380"/>
      <c r="AS148" s="380"/>
      <c r="AT148" s="380"/>
      <c r="AU148" s="380"/>
      <c r="AV148" s="380"/>
      <c r="AW148" s="380"/>
      <c r="AX148" s="380"/>
      <c r="AY148" s="380"/>
      <c r="AZ148" s="380"/>
      <c r="BA148" s="380"/>
      <c r="BB148" s="380"/>
      <c r="BC148" s="380"/>
      <c r="BD148" s="380"/>
      <c r="BE148" s="380"/>
      <c r="BF148" s="380"/>
      <c r="BG148" s="380"/>
      <c r="BH148" s="380"/>
      <c r="BI148" s="380"/>
      <c r="BJ148" s="377"/>
      <c r="CE148" s="380"/>
      <c r="CF148" s="380"/>
      <c r="CG148" s="380"/>
      <c r="EZ148" s="380"/>
      <c r="FA148" s="380"/>
      <c r="FB148" s="380"/>
      <c r="FC148" s="380"/>
      <c r="FD148" s="380"/>
      <c r="FE148" s="380"/>
      <c r="FF148" s="380"/>
      <c r="FG148" s="380"/>
      <c r="FH148" s="380"/>
      <c r="FI148" s="380"/>
      <c r="FJ148" s="380"/>
      <c r="FK148" s="380"/>
      <c r="FL148" s="380"/>
      <c r="FM148" s="380"/>
      <c r="FN148" s="380"/>
      <c r="FO148" s="380"/>
      <c r="FP148" s="380"/>
      <c r="FQ148" s="380"/>
      <c r="FR148" s="380"/>
      <c r="FS148" s="380"/>
      <c r="FT148" s="380"/>
      <c r="FU148" s="380"/>
      <c r="FV148" s="380"/>
      <c r="FW148" s="380"/>
      <c r="FX148" s="380"/>
      <c r="FY148" s="380"/>
      <c r="FZ148" s="380"/>
      <c r="GA148" s="380"/>
      <c r="GB148" s="380"/>
      <c r="GC148" s="380"/>
      <c r="GD148" s="380"/>
      <c r="GE148" s="380"/>
      <c r="GF148" s="380"/>
      <c r="GG148" s="380"/>
      <c r="GH148" s="380"/>
      <c r="GI148" s="380"/>
      <c r="GJ148" s="380"/>
      <c r="GK148" s="380"/>
      <c r="GL148" s="380"/>
      <c r="GM148" s="380"/>
      <c r="GN148" s="380"/>
      <c r="GO148" s="380"/>
      <c r="GP148" s="380"/>
      <c r="GQ148" s="380"/>
      <c r="GR148" s="380"/>
      <c r="GS148" s="380"/>
      <c r="GT148" s="380"/>
      <c r="GU148" s="380"/>
      <c r="GV148" s="380"/>
      <c r="GW148" s="380"/>
      <c r="GX148" s="380"/>
      <c r="GY148" s="380"/>
      <c r="GZ148" s="380"/>
      <c r="HA148" s="380"/>
      <c r="HB148" s="380"/>
      <c r="HC148" s="380"/>
      <c r="HD148" s="380"/>
      <c r="HE148" s="380"/>
      <c r="HF148" s="380"/>
      <c r="HG148" s="380"/>
      <c r="HH148" s="380"/>
    </row>
    <row r="149" spans="1:216">
      <c r="A149" s="103"/>
      <c r="B149" s="377"/>
      <c r="C149" s="377"/>
      <c r="D149" s="377"/>
      <c r="E149" s="377"/>
      <c r="F149" s="377"/>
      <c r="G149" s="377"/>
      <c r="H149" s="377"/>
      <c r="I149" s="377"/>
      <c r="J149" s="377"/>
      <c r="K149" s="377"/>
      <c r="L149" s="377"/>
      <c r="M149" s="378"/>
      <c r="N149" s="378"/>
      <c r="O149" s="378"/>
      <c r="P149" s="378"/>
      <c r="Q149" s="378"/>
      <c r="R149" s="378"/>
      <c r="S149" s="378"/>
      <c r="T149" s="378"/>
      <c r="U149" s="378"/>
      <c r="V149" s="378"/>
      <c r="W149" s="378"/>
      <c r="X149" s="378"/>
      <c r="Y149" s="380"/>
      <c r="Z149" s="409"/>
      <c r="AA149" s="380"/>
      <c r="AB149" s="380"/>
      <c r="AC149" s="380"/>
      <c r="AD149" s="380"/>
      <c r="AE149" s="380"/>
      <c r="AF149" s="380"/>
      <c r="AG149" s="380"/>
      <c r="AH149" s="380"/>
      <c r="AI149" s="380"/>
      <c r="AJ149" s="380"/>
      <c r="AR149" s="380"/>
      <c r="AS149" s="380"/>
      <c r="AT149" s="380"/>
      <c r="AU149" s="380"/>
      <c r="AV149" s="380"/>
      <c r="AW149" s="380"/>
      <c r="AX149" s="380"/>
      <c r="AY149" s="380"/>
      <c r="AZ149" s="380"/>
      <c r="BA149" s="380"/>
      <c r="BB149" s="380"/>
      <c r="BC149" s="380"/>
      <c r="BD149" s="380"/>
      <c r="BE149" s="380"/>
      <c r="BF149" s="380"/>
      <c r="BG149" s="380"/>
      <c r="BH149" s="380"/>
      <c r="BI149" s="380"/>
      <c r="BJ149" s="377"/>
      <c r="CE149" s="380"/>
      <c r="CF149" s="380"/>
      <c r="CG149" s="380"/>
      <c r="EZ149" s="380"/>
      <c r="FA149" s="380"/>
      <c r="FB149" s="380"/>
      <c r="FC149" s="380"/>
      <c r="FD149" s="380"/>
      <c r="FE149" s="380"/>
      <c r="FF149" s="380"/>
      <c r="FG149" s="380"/>
      <c r="FH149" s="380"/>
      <c r="FI149" s="380"/>
      <c r="FJ149" s="380"/>
      <c r="FK149" s="380"/>
      <c r="FL149" s="380"/>
      <c r="FM149" s="380"/>
      <c r="FN149" s="380"/>
      <c r="FO149" s="380"/>
      <c r="FP149" s="380"/>
      <c r="FQ149" s="380"/>
      <c r="FR149" s="380"/>
      <c r="FS149" s="380"/>
      <c r="FT149" s="380"/>
      <c r="FU149" s="380"/>
      <c r="FV149" s="380"/>
      <c r="FW149" s="380"/>
      <c r="FX149" s="380"/>
      <c r="FY149" s="380"/>
      <c r="FZ149" s="380"/>
      <c r="GA149" s="380"/>
      <c r="GB149" s="380"/>
      <c r="GC149" s="380"/>
      <c r="GD149" s="380"/>
      <c r="GE149" s="380"/>
      <c r="GF149" s="380"/>
      <c r="GG149" s="380"/>
      <c r="GH149" s="380"/>
      <c r="GI149" s="380"/>
      <c r="GJ149" s="380"/>
      <c r="GK149" s="380"/>
      <c r="GL149" s="380"/>
      <c r="GM149" s="380"/>
      <c r="GN149" s="380"/>
      <c r="GO149" s="380"/>
      <c r="GP149" s="380"/>
      <c r="GQ149" s="380"/>
      <c r="GR149" s="380"/>
      <c r="GS149" s="380"/>
      <c r="GT149" s="380"/>
      <c r="GU149" s="380"/>
      <c r="GV149" s="380"/>
      <c r="GW149" s="380"/>
      <c r="GX149" s="380"/>
      <c r="GY149" s="380"/>
      <c r="GZ149" s="380"/>
      <c r="HA149" s="380"/>
      <c r="HB149" s="380"/>
      <c r="HC149" s="380"/>
      <c r="HD149" s="380"/>
      <c r="HE149" s="380"/>
      <c r="HF149" s="380"/>
      <c r="HG149" s="380"/>
      <c r="HH149" s="380"/>
    </row>
    <row r="150" spans="1:216">
      <c r="A150" s="103"/>
      <c r="B150" s="377"/>
      <c r="C150" s="377"/>
      <c r="D150" s="377"/>
      <c r="E150" s="377"/>
      <c r="F150" s="377"/>
      <c r="G150" s="377"/>
      <c r="H150" s="377"/>
      <c r="I150" s="377"/>
      <c r="J150" s="377"/>
      <c r="K150" s="377"/>
      <c r="L150" s="377"/>
      <c r="M150" s="378"/>
      <c r="N150" s="378"/>
      <c r="O150" s="378"/>
      <c r="P150" s="378"/>
      <c r="Q150" s="378"/>
      <c r="R150" s="378"/>
      <c r="S150" s="378"/>
      <c r="T150" s="378"/>
      <c r="U150" s="378"/>
      <c r="V150" s="378"/>
      <c r="W150" s="378"/>
      <c r="X150" s="378"/>
      <c r="Y150" s="380"/>
      <c r="Z150" s="409"/>
      <c r="AA150" s="380"/>
      <c r="AB150" s="380"/>
      <c r="AC150" s="380"/>
      <c r="AD150" s="380"/>
      <c r="AE150" s="380"/>
      <c r="AF150" s="380"/>
      <c r="AG150" s="380"/>
      <c r="AH150" s="380"/>
      <c r="AI150" s="380"/>
      <c r="AJ150" s="380"/>
      <c r="AR150" s="380"/>
      <c r="AS150" s="380"/>
      <c r="AT150" s="380"/>
      <c r="AU150" s="380"/>
      <c r="AV150" s="380"/>
      <c r="AW150" s="380"/>
      <c r="AX150" s="380"/>
      <c r="AY150" s="380"/>
      <c r="AZ150" s="380"/>
      <c r="BA150" s="380"/>
      <c r="BB150" s="380"/>
      <c r="BC150" s="380"/>
      <c r="BD150" s="380"/>
      <c r="BE150" s="380"/>
      <c r="BF150" s="380"/>
      <c r="BG150" s="380"/>
      <c r="BH150" s="380"/>
      <c r="BI150" s="380"/>
      <c r="BJ150" s="377"/>
      <c r="CE150" s="380"/>
      <c r="CF150" s="380"/>
      <c r="CG150" s="380"/>
      <c r="EZ150" s="380"/>
      <c r="FA150" s="380"/>
      <c r="FB150" s="380"/>
      <c r="FC150" s="380"/>
      <c r="FD150" s="380"/>
      <c r="FE150" s="380"/>
      <c r="FF150" s="380"/>
      <c r="FG150" s="380"/>
      <c r="FH150" s="380"/>
      <c r="FI150" s="380"/>
      <c r="FJ150" s="380"/>
      <c r="FK150" s="380"/>
      <c r="FL150" s="380"/>
      <c r="FM150" s="380"/>
      <c r="FN150" s="380"/>
      <c r="FO150" s="380"/>
      <c r="FP150" s="380"/>
      <c r="FQ150" s="380"/>
      <c r="FR150" s="380"/>
      <c r="FS150" s="380"/>
      <c r="FT150" s="380"/>
      <c r="FU150" s="380"/>
      <c r="FV150" s="380"/>
      <c r="FW150" s="380"/>
      <c r="FX150" s="380"/>
      <c r="FY150" s="380"/>
      <c r="FZ150" s="380"/>
      <c r="GA150" s="380"/>
      <c r="GB150" s="380"/>
      <c r="GC150" s="380"/>
      <c r="GD150" s="380"/>
      <c r="GE150" s="380"/>
      <c r="GF150" s="380"/>
      <c r="GG150" s="380"/>
      <c r="GH150" s="380"/>
      <c r="GI150" s="380"/>
      <c r="GJ150" s="380"/>
      <c r="GK150" s="380"/>
      <c r="GL150" s="380"/>
      <c r="GM150" s="380"/>
      <c r="GN150" s="380"/>
      <c r="GO150" s="380"/>
      <c r="GP150" s="380"/>
      <c r="GQ150" s="380"/>
      <c r="GR150" s="380"/>
      <c r="GS150" s="380"/>
      <c r="GT150" s="380"/>
      <c r="GU150" s="380"/>
      <c r="GV150" s="380"/>
      <c r="GW150" s="380"/>
      <c r="GX150" s="380"/>
      <c r="GY150" s="380"/>
      <c r="GZ150" s="380"/>
      <c r="HA150" s="380"/>
      <c r="HB150" s="380"/>
      <c r="HC150" s="380"/>
      <c r="HD150" s="380"/>
      <c r="HE150" s="380"/>
      <c r="HF150" s="380"/>
      <c r="HG150" s="380"/>
      <c r="HH150" s="380"/>
    </row>
    <row r="151" spans="1:216">
      <c r="A151" s="103"/>
      <c r="B151" s="377"/>
      <c r="C151" s="377"/>
      <c r="D151" s="377"/>
      <c r="E151" s="377"/>
      <c r="F151" s="377"/>
      <c r="G151" s="377"/>
      <c r="H151" s="377"/>
      <c r="I151" s="377"/>
      <c r="J151" s="377"/>
      <c r="K151" s="377"/>
      <c r="L151" s="377"/>
      <c r="M151" s="378"/>
      <c r="N151" s="378"/>
      <c r="O151" s="378"/>
      <c r="P151" s="378"/>
      <c r="Q151" s="378"/>
      <c r="R151" s="378"/>
      <c r="S151" s="378"/>
      <c r="T151" s="378"/>
      <c r="U151" s="378"/>
      <c r="V151" s="378"/>
      <c r="W151" s="378"/>
      <c r="X151" s="378"/>
      <c r="Y151" s="380"/>
      <c r="Z151" s="409"/>
      <c r="AA151" s="380"/>
      <c r="AB151" s="380"/>
      <c r="AC151" s="380"/>
      <c r="AD151" s="380"/>
      <c r="AE151" s="380"/>
      <c r="AF151" s="380"/>
      <c r="AG151" s="380"/>
      <c r="AH151" s="380"/>
      <c r="AI151" s="380"/>
      <c r="AJ151" s="380"/>
      <c r="AR151" s="380"/>
      <c r="AS151" s="380"/>
      <c r="AT151" s="380"/>
      <c r="AU151" s="380"/>
      <c r="AV151" s="380"/>
      <c r="AW151" s="380"/>
      <c r="AX151" s="380"/>
      <c r="AY151" s="380"/>
      <c r="AZ151" s="380"/>
      <c r="BA151" s="380"/>
      <c r="BB151" s="380"/>
      <c r="BC151" s="380"/>
      <c r="BD151" s="380"/>
      <c r="BE151" s="380"/>
      <c r="BF151" s="380"/>
      <c r="BG151" s="380"/>
      <c r="BH151" s="380"/>
      <c r="BI151" s="380"/>
      <c r="BJ151" s="377"/>
      <c r="CE151" s="380"/>
      <c r="CF151" s="380"/>
      <c r="CG151" s="380"/>
      <c r="EZ151" s="380"/>
      <c r="FA151" s="380"/>
      <c r="FB151" s="380"/>
      <c r="FC151" s="380"/>
      <c r="FD151" s="380"/>
      <c r="FE151" s="380"/>
      <c r="FF151" s="380"/>
      <c r="FG151" s="380"/>
      <c r="FH151" s="380"/>
      <c r="FI151" s="380"/>
      <c r="FJ151" s="380"/>
      <c r="FK151" s="380"/>
      <c r="FL151" s="380"/>
      <c r="FM151" s="380"/>
      <c r="FN151" s="380"/>
      <c r="FO151" s="380"/>
      <c r="FP151" s="380"/>
      <c r="FQ151" s="380"/>
      <c r="FR151" s="380"/>
      <c r="FS151" s="380"/>
      <c r="FT151" s="380"/>
      <c r="FU151" s="380"/>
      <c r="FV151" s="380"/>
      <c r="FW151" s="380"/>
      <c r="FX151" s="380"/>
      <c r="FY151" s="380"/>
      <c r="FZ151" s="380"/>
      <c r="GA151" s="380"/>
      <c r="GB151" s="380"/>
      <c r="GC151" s="380"/>
      <c r="GD151" s="380"/>
      <c r="GE151" s="380"/>
      <c r="GF151" s="380"/>
      <c r="GG151" s="380"/>
      <c r="GH151" s="380"/>
      <c r="GI151" s="380"/>
      <c r="GJ151" s="380"/>
      <c r="GK151" s="380"/>
      <c r="GL151" s="380"/>
      <c r="GM151" s="380"/>
      <c r="GN151" s="380"/>
      <c r="GO151" s="380"/>
      <c r="GP151" s="380"/>
      <c r="GQ151" s="380"/>
      <c r="GR151" s="380"/>
      <c r="GS151" s="380"/>
      <c r="GT151" s="380"/>
      <c r="GU151" s="380"/>
      <c r="GV151" s="380"/>
      <c r="GW151" s="380"/>
      <c r="GX151" s="380"/>
      <c r="GY151" s="380"/>
      <c r="GZ151" s="380"/>
      <c r="HA151" s="380"/>
      <c r="HB151" s="380"/>
      <c r="HC151" s="380"/>
      <c r="HD151" s="380"/>
      <c r="HE151" s="380"/>
      <c r="HF151" s="380"/>
      <c r="HG151" s="380"/>
      <c r="HH151" s="380"/>
    </row>
    <row r="152" spans="1:216">
      <c r="A152" s="103"/>
      <c r="B152" s="377"/>
      <c r="C152" s="377"/>
      <c r="D152" s="377"/>
      <c r="E152" s="377"/>
      <c r="F152" s="377"/>
      <c r="G152" s="377"/>
      <c r="H152" s="377"/>
      <c r="I152" s="377"/>
      <c r="J152" s="377"/>
      <c r="K152" s="377"/>
      <c r="L152" s="377"/>
      <c r="M152" s="378"/>
      <c r="N152" s="378"/>
      <c r="O152" s="378"/>
      <c r="P152" s="378"/>
      <c r="Q152" s="378"/>
      <c r="R152" s="378"/>
      <c r="S152" s="378"/>
      <c r="T152" s="378"/>
      <c r="U152" s="378"/>
      <c r="V152" s="378"/>
      <c r="W152" s="378"/>
      <c r="X152" s="378"/>
      <c r="Y152" s="380"/>
      <c r="Z152" s="409"/>
      <c r="AA152" s="380"/>
      <c r="AB152" s="380"/>
      <c r="AC152" s="380"/>
      <c r="AD152" s="380"/>
      <c r="AE152" s="380"/>
      <c r="AF152" s="380"/>
      <c r="AG152" s="380"/>
      <c r="AH152" s="380"/>
      <c r="AI152" s="380"/>
      <c r="AJ152" s="380"/>
      <c r="AR152" s="380"/>
      <c r="AS152" s="380"/>
      <c r="AT152" s="380"/>
      <c r="AU152" s="380"/>
      <c r="AV152" s="380"/>
      <c r="AW152" s="380"/>
      <c r="AX152" s="380"/>
      <c r="AY152" s="380"/>
      <c r="AZ152" s="380"/>
      <c r="BA152" s="380"/>
      <c r="BB152" s="380"/>
      <c r="BC152" s="380"/>
      <c r="BD152" s="380"/>
      <c r="BE152" s="380"/>
      <c r="BF152" s="380"/>
      <c r="BG152" s="380"/>
      <c r="BH152" s="380"/>
      <c r="BI152" s="380"/>
      <c r="BJ152" s="377"/>
      <c r="CE152" s="380"/>
      <c r="CF152" s="380"/>
      <c r="CG152" s="380"/>
      <c r="EZ152" s="380"/>
      <c r="FA152" s="380"/>
      <c r="FB152" s="380"/>
      <c r="FC152" s="380"/>
      <c r="FD152" s="380"/>
      <c r="FE152" s="380"/>
      <c r="FF152" s="380"/>
      <c r="FG152" s="380"/>
      <c r="FH152" s="380"/>
      <c r="FI152" s="380"/>
      <c r="FJ152" s="380"/>
      <c r="FK152" s="380"/>
      <c r="FL152" s="380"/>
      <c r="FM152" s="380"/>
      <c r="FN152" s="380"/>
      <c r="FO152" s="380"/>
      <c r="FP152" s="380"/>
      <c r="FQ152" s="380"/>
      <c r="FR152" s="380"/>
      <c r="FS152" s="380"/>
      <c r="FT152" s="380"/>
      <c r="FU152" s="380"/>
      <c r="FV152" s="380"/>
      <c r="FW152" s="380"/>
      <c r="FX152" s="380"/>
      <c r="FY152" s="380"/>
      <c r="FZ152" s="380"/>
      <c r="GA152" s="380"/>
      <c r="GB152" s="380"/>
      <c r="GC152" s="380"/>
      <c r="GD152" s="380"/>
      <c r="GE152" s="380"/>
      <c r="GF152" s="380"/>
      <c r="GG152" s="380"/>
      <c r="GH152" s="380"/>
      <c r="GI152" s="380"/>
      <c r="GJ152" s="380"/>
      <c r="GK152" s="380"/>
      <c r="GL152" s="380"/>
      <c r="GM152" s="380"/>
      <c r="GN152" s="380"/>
      <c r="GO152" s="380"/>
      <c r="GP152" s="380"/>
      <c r="GQ152" s="380"/>
      <c r="GR152" s="380"/>
      <c r="GS152" s="380"/>
      <c r="GT152" s="380"/>
      <c r="GU152" s="380"/>
      <c r="GV152" s="380"/>
      <c r="GW152" s="380"/>
      <c r="GX152" s="380"/>
      <c r="GY152" s="380"/>
      <c r="GZ152" s="380"/>
      <c r="HA152" s="380"/>
      <c r="HB152" s="380"/>
      <c r="HC152" s="380"/>
      <c r="HD152" s="380"/>
      <c r="HE152" s="380"/>
      <c r="HF152" s="380"/>
      <c r="HG152" s="380"/>
      <c r="HH152" s="380"/>
    </row>
    <row r="153" spans="1:216">
      <c r="A153" s="103"/>
      <c r="B153" s="377"/>
      <c r="C153" s="377"/>
      <c r="D153" s="377"/>
      <c r="E153" s="377"/>
      <c r="F153" s="377"/>
      <c r="G153" s="377"/>
      <c r="H153" s="377"/>
      <c r="I153" s="377"/>
      <c r="J153" s="377"/>
      <c r="K153" s="377"/>
      <c r="L153" s="377"/>
      <c r="M153" s="378"/>
      <c r="N153" s="378"/>
      <c r="O153" s="378"/>
      <c r="P153" s="378"/>
      <c r="Q153" s="378"/>
      <c r="R153" s="378"/>
      <c r="S153" s="378"/>
      <c r="T153" s="378"/>
      <c r="U153" s="378"/>
      <c r="V153" s="378"/>
      <c r="W153" s="378"/>
      <c r="X153" s="378"/>
      <c r="Y153" s="380"/>
      <c r="Z153" s="409"/>
      <c r="AA153" s="380"/>
      <c r="AB153" s="380"/>
      <c r="AC153" s="380"/>
      <c r="AD153" s="380"/>
      <c r="AE153" s="380"/>
      <c r="AF153" s="380"/>
      <c r="AG153" s="380"/>
      <c r="AH153" s="380"/>
      <c r="AI153" s="380"/>
      <c r="AJ153" s="380"/>
      <c r="AR153" s="380"/>
      <c r="AS153" s="380"/>
      <c r="AT153" s="380"/>
      <c r="AU153" s="380"/>
      <c r="AV153" s="380"/>
      <c r="AW153" s="380"/>
      <c r="AX153" s="380"/>
      <c r="AY153" s="380"/>
      <c r="AZ153" s="380"/>
      <c r="BA153" s="380"/>
      <c r="BB153" s="380"/>
      <c r="BC153" s="380"/>
      <c r="BD153" s="380"/>
      <c r="BE153" s="380"/>
      <c r="BF153" s="380"/>
      <c r="BG153" s="380"/>
      <c r="BH153" s="380"/>
      <c r="BI153" s="380"/>
      <c r="BJ153" s="377"/>
      <c r="CE153" s="380"/>
      <c r="CF153" s="380"/>
      <c r="CG153" s="380"/>
      <c r="EZ153" s="380"/>
      <c r="FA153" s="380"/>
      <c r="FB153" s="380"/>
      <c r="FC153" s="380"/>
      <c r="FD153" s="380"/>
      <c r="FE153" s="380"/>
      <c r="FF153" s="380"/>
      <c r="FG153" s="380"/>
      <c r="FH153" s="380"/>
      <c r="FI153" s="380"/>
      <c r="FJ153" s="380"/>
      <c r="FK153" s="380"/>
      <c r="FL153" s="380"/>
      <c r="FM153" s="380"/>
      <c r="FN153" s="380"/>
      <c r="FO153" s="380"/>
      <c r="FP153" s="380"/>
      <c r="FQ153" s="380"/>
      <c r="FR153" s="380"/>
      <c r="FS153" s="380"/>
      <c r="FT153" s="380"/>
      <c r="FU153" s="380"/>
      <c r="FV153" s="380"/>
      <c r="FW153" s="380"/>
      <c r="FX153" s="380"/>
      <c r="FY153" s="380"/>
      <c r="FZ153" s="380"/>
      <c r="GA153" s="380"/>
      <c r="GB153" s="380"/>
      <c r="GC153" s="380"/>
      <c r="GD153" s="380"/>
      <c r="GE153" s="380"/>
      <c r="GF153" s="380"/>
      <c r="GG153" s="380"/>
      <c r="GH153" s="380"/>
      <c r="GI153" s="380"/>
      <c r="GJ153" s="380"/>
      <c r="GK153" s="380"/>
      <c r="GL153" s="380"/>
      <c r="GM153" s="380"/>
      <c r="GN153" s="380"/>
      <c r="GO153" s="380"/>
      <c r="GP153" s="380"/>
      <c r="GQ153" s="380"/>
      <c r="GR153" s="380"/>
      <c r="GS153" s="380"/>
      <c r="GT153" s="380"/>
      <c r="GU153" s="380"/>
      <c r="GV153" s="380"/>
      <c r="GW153" s="380"/>
      <c r="GX153" s="380"/>
      <c r="GY153" s="380"/>
      <c r="GZ153" s="380"/>
      <c r="HA153" s="380"/>
      <c r="HB153" s="380"/>
      <c r="HC153" s="380"/>
      <c r="HD153" s="380"/>
      <c r="HE153" s="380"/>
      <c r="HF153" s="380"/>
      <c r="HG153" s="380"/>
      <c r="HH153" s="380"/>
    </row>
    <row r="154" spans="1:216">
      <c r="A154" s="103"/>
      <c r="B154" s="377"/>
      <c r="C154" s="377"/>
      <c r="D154" s="377"/>
      <c r="E154" s="377"/>
      <c r="F154" s="377"/>
      <c r="G154" s="377"/>
      <c r="H154" s="377"/>
      <c r="I154" s="377"/>
      <c r="J154" s="377"/>
      <c r="K154" s="377"/>
      <c r="L154" s="377"/>
      <c r="M154" s="378"/>
      <c r="N154" s="378"/>
      <c r="O154" s="378"/>
      <c r="P154" s="378"/>
      <c r="Q154" s="378"/>
      <c r="R154" s="378"/>
      <c r="S154" s="378"/>
      <c r="T154" s="378"/>
      <c r="U154" s="378"/>
      <c r="V154" s="378"/>
      <c r="W154" s="378"/>
      <c r="X154" s="378"/>
      <c r="Y154" s="380"/>
      <c r="Z154" s="409"/>
      <c r="AA154" s="380"/>
      <c r="AB154" s="380"/>
      <c r="AC154" s="380"/>
      <c r="AD154" s="380"/>
      <c r="AE154" s="380"/>
      <c r="AF154" s="380"/>
      <c r="AG154" s="380"/>
      <c r="AH154" s="380"/>
      <c r="AI154" s="380"/>
      <c r="AJ154" s="380"/>
      <c r="AR154" s="380"/>
      <c r="AS154" s="380"/>
      <c r="AT154" s="380"/>
      <c r="AU154" s="380"/>
      <c r="AV154" s="380"/>
      <c r="AW154" s="380"/>
      <c r="AX154" s="380"/>
      <c r="AY154" s="380"/>
      <c r="AZ154" s="380"/>
      <c r="BA154" s="380"/>
      <c r="BB154" s="380"/>
      <c r="BC154" s="380"/>
      <c r="BD154" s="380"/>
      <c r="BE154" s="380"/>
      <c r="BF154" s="380"/>
      <c r="BG154" s="380"/>
      <c r="BH154" s="380"/>
      <c r="BI154" s="380"/>
      <c r="BJ154" s="377"/>
      <c r="CE154" s="380"/>
      <c r="CF154" s="380"/>
      <c r="CG154" s="380"/>
      <c r="EZ154" s="380"/>
      <c r="FA154" s="380"/>
      <c r="FB154" s="380"/>
      <c r="FC154" s="380"/>
      <c r="FD154" s="380"/>
      <c r="FE154" s="380"/>
      <c r="FF154" s="380"/>
      <c r="FG154" s="380"/>
      <c r="FH154" s="380"/>
      <c r="FI154" s="380"/>
      <c r="FJ154" s="380"/>
      <c r="FK154" s="380"/>
      <c r="FL154" s="380"/>
      <c r="FM154" s="380"/>
      <c r="FN154" s="380"/>
      <c r="FO154" s="380"/>
      <c r="FP154" s="380"/>
      <c r="FQ154" s="380"/>
      <c r="FR154" s="380"/>
      <c r="FS154" s="380"/>
      <c r="FT154" s="380"/>
      <c r="FU154" s="380"/>
      <c r="FV154" s="380"/>
      <c r="FW154" s="380"/>
      <c r="FX154" s="380"/>
      <c r="FY154" s="380"/>
      <c r="FZ154" s="380"/>
      <c r="GA154" s="380"/>
      <c r="GB154" s="380"/>
      <c r="GC154" s="380"/>
      <c r="GD154" s="380"/>
      <c r="GE154" s="380"/>
      <c r="GF154" s="380"/>
      <c r="GG154" s="380"/>
      <c r="GH154" s="380"/>
      <c r="GI154" s="380"/>
      <c r="GJ154" s="380"/>
      <c r="GK154" s="380"/>
      <c r="GL154" s="380"/>
      <c r="GM154" s="380"/>
      <c r="GN154" s="380"/>
      <c r="GO154" s="380"/>
      <c r="GP154" s="380"/>
      <c r="GQ154" s="380"/>
      <c r="GR154" s="380"/>
      <c r="GS154" s="380"/>
      <c r="GT154" s="380"/>
      <c r="GU154" s="380"/>
      <c r="GV154" s="380"/>
      <c r="GW154" s="380"/>
      <c r="GX154" s="380"/>
      <c r="GY154" s="380"/>
      <c r="GZ154" s="380"/>
      <c r="HA154" s="380"/>
      <c r="HB154" s="380"/>
      <c r="HC154" s="380"/>
      <c r="HD154" s="380"/>
      <c r="HE154" s="380"/>
      <c r="HF154" s="380"/>
      <c r="HG154" s="380"/>
      <c r="HH154" s="380"/>
    </row>
    <row r="155" spans="1:216">
      <c r="A155" s="103"/>
      <c r="B155" s="377"/>
      <c r="C155" s="377"/>
      <c r="D155" s="377"/>
      <c r="E155" s="377"/>
      <c r="F155" s="377"/>
      <c r="G155" s="377"/>
      <c r="H155" s="377"/>
      <c r="I155" s="377"/>
      <c r="J155" s="377"/>
      <c r="K155" s="377"/>
      <c r="L155" s="377"/>
      <c r="M155" s="378"/>
      <c r="N155" s="378"/>
      <c r="O155" s="378"/>
      <c r="P155" s="378"/>
      <c r="Q155" s="378"/>
      <c r="R155" s="378"/>
      <c r="S155" s="378"/>
      <c r="T155" s="378"/>
      <c r="U155" s="378"/>
      <c r="V155" s="378"/>
      <c r="W155" s="378"/>
      <c r="X155" s="378"/>
      <c r="Y155" s="380"/>
      <c r="Z155" s="409"/>
      <c r="AA155" s="380"/>
      <c r="AB155" s="380"/>
      <c r="AC155" s="380"/>
      <c r="AD155" s="380"/>
      <c r="AE155" s="380"/>
      <c r="AF155" s="380"/>
      <c r="AG155" s="380"/>
      <c r="AH155" s="380"/>
      <c r="AI155" s="380"/>
      <c r="AJ155" s="380"/>
      <c r="AR155" s="380"/>
      <c r="AS155" s="380"/>
      <c r="AT155" s="380"/>
      <c r="AU155" s="380"/>
      <c r="AV155" s="380"/>
      <c r="AW155" s="380"/>
      <c r="AX155" s="380"/>
      <c r="AY155" s="380"/>
      <c r="AZ155" s="380"/>
      <c r="BA155" s="380"/>
      <c r="BB155" s="380"/>
      <c r="BC155" s="380"/>
      <c r="BD155" s="380"/>
      <c r="BE155" s="380"/>
      <c r="BF155" s="380"/>
      <c r="BG155" s="380"/>
      <c r="BH155" s="380"/>
      <c r="BI155" s="380"/>
      <c r="BJ155" s="377"/>
      <c r="CE155" s="380"/>
      <c r="CF155" s="380"/>
      <c r="CG155" s="380"/>
      <c r="EZ155" s="380"/>
      <c r="FA155" s="380"/>
      <c r="FB155" s="380"/>
      <c r="FC155" s="380"/>
      <c r="FD155" s="380"/>
      <c r="FE155" s="380"/>
      <c r="FF155" s="380"/>
      <c r="FG155" s="380"/>
      <c r="FH155" s="380"/>
      <c r="FI155" s="380"/>
      <c r="FJ155" s="380"/>
      <c r="FK155" s="380"/>
      <c r="FL155" s="380"/>
      <c r="FM155" s="380"/>
      <c r="FN155" s="380"/>
      <c r="FO155" s="380"/>
      <c r="FP155" s="380"/>
      <c r="FQ155" s="380"/>
      <c r="FR155" s="380"/>
      <c r="FS155" s="380"/>
      <c r="FT155" s="380"/>
      <c r="FU155" s="380"/>
      <c r="FV155" s="380"/>
      <c r="FW155" s="380"/>
      <c r="FX155" s="380"/>
      <c r="FY155" s="380"/>
      <c r="FZ155" s="380"/>
      <c r="GA155" s="380"/>
      <c r="GB155" s="380"/>
      <c r="GC155" s="380"/>
      <c r="GD155" s="380"/>
      <c r="GE155" s="380"/>
      <c r="GF155" s="380"/>
      <c r="GG155" s="380"/>
      <c r="GH155" s="380"/>
      <c r="GI155" s="380"/>
      <c r="GJ155" s="380"/>
      <c r="GK155" s="380"/>
      <c r="GL155" s="380"/>
      <c r="GM155" s="380"/>
      <c r="GN155" s="380"/>
      <c r="GO155" s="380"/>
      <c r="GP155" s="380"/>
      <c r="GQ155" s="380"/>
      <c r="GR155" s="380"/>
      <c r="GS155" s="380"/>
      <c r="GT155" s="380"/>
      <c r="GU155" s="380"/>
      <c r="GV155" s="380"/>
      <c r="GW155" s="380"/>
      <c r="GX155" s="380"/>
      <c r="GY155" s="380"/>
      <c r="GZ155" s="380"/>
      <c r="HA155" s="380"/>
      <c r="HB155" s="380"/>
      <c r="HC155" s="380"/>
      <c r="HD155" s="380"/>
      <c r="HE155" s="380"/>
      <c r="HF155" s="380"/>
      <c r="HG155" s="380"/>
      <c r="HH155" s="380"/>
    </row>
    <row r="156" spans="1:216">
      <c r="A156" s="103"/>
      <c r="B156" s="377"/>
      <c r="C156" s="377"/>
      <c r="D156" s="377"/>
      <c r="E156" s="377"/>
      <c r="F156" s="377"/>
      <c r="G156" s="377"/>
      <c r="H156" s="377"/>
      <c r="I156" s="377"/>
      <c r="J156" s="377"/>
      <c r="K156" s="377"/>
      <c r="L156" s="377"/>
      <c r="M156" s="378"/>
      <c r="N156" s="378"/>
      <c r="O156" s="378"/>
      <c r="P156" s="378"/>
      <c r="Q156" s="378"/>
      <c r="R156" s="378"/>
      <c r="S156" s="378"/>
      <c r="T156" s="378"/>
      <c r="U156" s="378"/>
      <c r="V156" s="378"/>
      <c r="W156" s="378"/>
      <c r="X156" s="378"/>
      <c r="Y156" s="380"/>
      <c r="Z156" s="409"/>
      <c r="AA156" s="380"/>
      <c r="AB156" s="380"/>
      <c r="AC156" s="380"/>
      <c r="AD156" s="380"/>
      <c r="AE156" s="380"/>
      <c r="AF156" s="380"/>
      <c r="AG156" s="380"/>
      <c r="AH156" s="380"/>
      <c r="AI156" s="380"/>
      <c r="AJ156" s="380"/>
      <c r="AR156" s="380"/>
      <c r="AS156" s="380"/>
      <c r="AT156" s="380"/>
      <c r="AU156" s="380"/>
      <c r="AV156" s="380"/>
      <c r="AW156" s="380"/>
      <c r="AX156" s="380"/>
      <c r="AY156" s="380"/>
      <c r="AZ156" s="380"/>
      <c r="BA156" s="380"/>
      <c r="BB156" s="380"/>
      <c r="BC156" s="380"/>
      <c r="BD156" s="380"/>
      <c r="BE156" s="380"/>
      <c r="BF156" s="380"/>
      <c r="BG156" s="380"/>
      <c r="BH156" s="380"/>
      <c r="BI156" s="380"/>
      <c r="BJ156" s="377"/>
      <c r="CE156" s="380"/>
      <c r="CF156" s="380"/>
      <c r="CG156" s="380"/>
      <c r="EZ156" s="380"/>
      <c r="FA156" s="380"/>
      <c r="FB156" s="380"/>
      <c r="FC156" s="380"/>
      <c r="FD156" s="380"/>
      <c r="FE156" s="380"/>
      <c r="FF156" s="380"/>
      <c r="FG156" s="380"/>
      <c r="FH156" s="380"/>
      <c r="FI156" s="380"/>
      <c r="FJ156" s="380"/>
      <c r="FK156" s="380"/>
      <c r="FL156" s="380"/>
      <c r="FM156" s="380"/>
      <c r="FN156" s="380"/>
      <c r="FO156" s="380"/>
      <c r="FP156" s="380"/>
      <c r="FQ156" s="380"/>
      <c r="FR156" s="380"/>
      <c r="FS156" s="380"/>
      <c r="FT156" s="380"/>
      <c r="FU156" s="380"/>
      <c r="FV156" s="380"/>
      <c r="FW156" s="380"/>
      <c r="FX156" s="380"/>
      <c r="FY156" s="380"/>
      <c r="FZ156" s="380"/>
      <c r="GA156" s="380"/>
      <c r="GB156" s="380"/>
      <c r="GC156" s="380"/>
      <c r="GD156" s="380"/>
      <c r="GE156" s="380"/>
      <c r="GF156" s="380"/>
      <c r="GG156" s="380"/>
      <c r="GH156" s="380"/>
      <c r="GI156" s="380"/>
      <c r="GJ156" s="380"/>
      <c r="GK156" s="380"/>
      <c r="GL156" s="380"/>
      <c r="GM156" s="380"/>
      <c r="GN156" s="380"/>
      <c r="GO156" s="380"/>
      <c r="GP156" s="380"/>
      <c r="GQ156" s="380"/>
      <c r="GR156" s="380"/>
      <c r="GS156" s="380"/>
      <c r="GT156" s="380"/>
      <c r="GU156" s="380"/>
      <c r="GV156" s="380"/>
      <c r="GW156" s="380"/>
      <c r="GX156" s="380"/>
      <c r="GY156" s="380"/>
      <c r="GZ156" s="380"/>
      <c r="HA156" s="380"/>
      <c r="HB156" s="380"/>
      <c r="HC156" s="380"/>
      <c r="HD156" s="380"/>
      <c r="HE156" s="380"/>
      <c r="HF156" s="380"/>
      <c r="HG156" s="380"/>
      <c r="HH156" s="380"/>
    </row>
    <row r="157" spans="1:216">
      <c r="A157" s="103"/>
      <c r="B157" s="377"/>
      <c r="C157" s="377"/>
      <c r="D157" s="377"/>
      <c r="E157" s="377"/>
      <c r="F157" s="377"/>
      <c r="G157" s="377"/>
      <c r="H157" s="377"/>
      <c r="I157" s="377"/>
      <c r="J157" s="377"/>
      <c r="K157" s="377"/>
      <c r="L157" s="377"/>
      <c r="M157" s="378"/>
      <c r="N157" s="378"/>
      <c r="O157" s="378"/>
      <c r="P157" s="378"/>
      <c r="Q157" s="378"/>
      <c r="R157" s="378"/>
      <c r="S157" s="378"/>
      <c r="T157" s="378"/>
      <c r="U157" s="378"/>
      <c r="V157" s="378"/>
      <c r="W157" s="378"/>
      <c r="X157" s="378"/>
      <c r="Y157" s="380"/>
      <c r="Z157" s="409"/>
      <c r="AA157" s="380"/>
      <c r="AB157" s="380"/>
      <c r="AC157" s="380"/>
      <c r="AD157" s="380"/>
      <c r="AE157" s="380"/>
      <c r="AF157" s="380"/>
      <c r="AG157" s="380"/>
      <c r="AH157" s="380"/>
      <c r="AI157" s="380"/>
      <c r="AJ157" s="380"/>
      <c r="AR157" s="380"/>
      <c r="AS157" s="380"/>
      <c r="AT157" s="380"/>
      <c r="AU157" s="380"/>
      <c r="AV157" s="380"/>
      <c r="AW157" s="380"/>
      <c r="AX157" s="380"/>
      <c r="AY157" s="380"/>
      <c r="AZ157" s="380"/>
      <c r="BA157" s="380"/>
      <c r="BB157" s="380"/>
      <c r="BC157" s="380"/>
      <c r="BD157" s="380"/>
      <c r="BE157" s="380"/>
      <c r="BF157" s="380"/>
      <c r="BG157" s="380"/>
      <c r="BH157" s="380"/>
      <c r="BI157" s="380"/>
      <c r="BJ157" s="377"/>
      <c r="CE157" s="380"/>
      <c r="CF157" s="380"/>
      <c r="CG157" s="380"/>
      <c r="EZ157" s="380"/>
      <c r="FA157" s="380"/>
      <c r="FB157" s="380"/>
      <c r="FC157" s="380"/>
      <c r="FD157" s="380"/>
      <c r="FE157" s="380"/>
      <c r="FF157" s="380"/>
      <c r="FG157" s="380"/>
      <c r="FH157" s="380"/>
      <c r="FI157" s="380"/>
      <c r="FJ157" s="380"/>
      <c r="FK157" s="380"/>
      <c r="FL157" s="380"/>
      <c r="FM157" s="380"/>
      <c r="FN157" s="380"/>
      <c r="FO157" s="380"/>
      <c r="FP157" s="380"/>
      <c r="FQ157" s="380"/>
      <c r="FR157" s="380"/>
      <c r="FS157" s="380"/>
      <c r="FT157" s="380"/>
      <c r="FU157" s="380"/>
      <c r="FV157" s="380"/>
      <c r="FW157" s="380"/>
      <c r="FX157" s="380"/>
      <c r="FY157" s="380"/>
      <c r="FZ157" s="380"/>
      <c r="GA157" s="380"/>
      <c r="GB157" s="380"/>
      <c r="GC157" s="380"/>
      <c r="GD157" s="380"/>
      <c r="GE157" s="380"/>
      <c r="GF157" s="380"/>
      <c r="GG157" s="380"/>
      <c r="GH157" s="380"/>
      <c r="GI157" s="380"/>
      <c r="GJ157" s="380"/>
      <c r="GK157" s="380"/>
      <c r="GL157" s="380"/>
      <c r="GM157" s="380"/>
      <c r="GN157" s="380"/>
      <c r="GO157" s="380"/>
      <c r="GP157" s="380"/>
      <c r="GQ157" s="380"/>
      <c r="GR157" s="380"/>
      <c r="GS157" s="380"/>
      <c r="GT157" s="380"/>
      <c r="GU157" s="380"/>
      <c r="GV157" s="380"/>
      <c r="GW157" s="380"/>
      <c r="GX157" s="380"/>
      <c r="GY157" s="380"/>
      <c r="GZ157" s="380"/>
      <c r="HA157" s="380"/>
      <c r="HB157" s="380"/>
      <c r="HC157" s="380"/>
      <c r="HD157" s="380"/>
      <c r="HE157" s="380"/>
      <c r="HF157" s="380"/>
      <c r="HG157" s="380"/>
      <c r="HH157" s="380"/>
    </row>
    <row r="158" spans="1:216">
      <c r="A158" s="103"/>
      <c r="B158" s="377"/>
      <c r="C158" s="377"/>
      <c r="D158" s="377"/>
      <c r="E158" s="377"/>
      <c r="F158" s="377"/>
      <c r="G158" s="377"/>
      <c r="H158" s="377"/>
      <c r="I158" s="377"/>
      <c r="J158" s="377"/>
      <c r="K158" s="377"/>
      <c r="L158" s="377"/>
      <c r="M158" s="378"/>
      <c r="N158" s="378"/>
      <c r="O158" s="378"/>
      <c r="P158" s="378"/>
      <c r="Q158" s="378"/>
      <c r="R158" s="378"/>
      <c r="S158" s="378"/>
      <c r="T158" s="378"/>
      <c r="U158" s="378"/>
      <c r="V158" s="378"/>
      <c r="W158" s="378"/>
      <c r="X158" s="378"/>
      <c r="Y158" s="380"/>
      <c r="Z158" s="409"/>
      <c r="AA158" s="380"/>
      <c r="AB158" s="380"/>
      <c r="AC158" s="380"/>
      <c r="AD158" s="380"/>
      <c r="AE158" s="380"/>
      <c r="AF158" s="380"/>
      <c r="AG158" s="380"/>
      <c r="AH158" s="380"/>
      <c r="AI158" s="380"/>
      <c r="AJ158" s="380"/>
      <c r="AR158" s="380"/>
      <c r="AS158" s="380"/>
      <c r="AT158" s="380"/>
      <c r="AU158" s="380"/>
      <c r="AV158" s="380"/>
      <c r="AW158" s="380"/>
      <c r="AX158" s="380"/>
      <c r="AY158" s="380"/>
      <c r="AZ158" s="380"/>
      <c r="BA158" s="380"/>
      <c r="BB158" s="380"/>
      <c r="BC158" s="380"/>
      <c r="BD158" s="380"/>
      <c r="BE158" s="380"/>
      <c r="BF158" s="380"/>
      <c r="BG158" s="380"/>
      <c r="BH158" s="380"/>
      <c r="BI158" s="380"/>
      <c r="BJ158" s="377"/>
      <c r="CE158" s="380"/>
      <c r="CF158" s="380"/>
      <c r="CG158" s="380"/>
      <c r="EZ158" s="380"/>
      <c r="FA158" s="380"/>
      <c r="FB158" s="380"/>
      <c r="FC158" s="380"/>
      <c r="FD158" s="380"/>
      <c r="FE158" s="380"/>
      <c r="FF158" s="380"/>
      <c r="FG158" s="380"/>
      <c r="FH158" s="380"/>
      <c r="FI158" s="380"/>
      <c r="FJ158" s="380"/>
      <c r="FK158" s="380"/>
      <c r="FL158" s="380"/>
      <c r="FM158" s="380"/>
      <c r="FN158" s="380"/>
      <c r="FO158" s="380"/>
      <c r="FP158" s="380"/>
      <c r="FQ158" s="380"/>
      <c r="FR158" s="380"/>
      <c r="FS158" s="380"/>
      <c r="FT158" s="380"/>
      <c r="FU158" s="380"/>
      <c r="FV158" s="380"/>
      <c r="FW158" s="380"/>
      <c r="FX158" s="380"/>
      <c r="FY158" s="380"/>
      <c r="FZ158" s="380"/>
      <c r="GA158" s="380"/>
      <c r="GB158" s="380"/>
      <c r="GC158" s="380"/>
      <c r="GD158" s="380"/>
      <c r="GE158" s="380"/>
      <c r="GF158" s="380"/>
      <c r="GG158" s="380"/>
      <c r="GH158" s="380"/>
      <c r="GI158" s="380"/>
      <c r="GJ158" s="380"/>
      <c r="GK158" s="380"/>
      <c r="GL158" s="380"/>
      <c r="GM158" s="380"/>
      <c r="GN158" s="380"/>
      <c r="GO158" s="380"/>
      <c r="GP158" s="380"/>
      <c r="GQ158" s="380"/>
      <c r="GR158" s="380"/>
      <c r="GS158" s="380"/>
      <c r="GT158" s="380"/>
      <c r="GU158" s="380"/>
      <c r="GV158" s="380"/>
      <c r="GW158" s="380"/>
      <c r="GX158" s="380"/>
      <c r="GY158" s="380"/>
      <c r="GZ158" s="380"/>
      <c r="HA158" s="380"/>
      <c r="HB158" s="380"/>
      <c r="HC158" s="380"/>
      <c r="HD158" s="380"/>
      <c r="HE158" s="380"/>
      <c r="HF158" s="380"/>
      <c r="HG158" s="380"/>
      <c r="HH158" s="380"/>
    </row>
    <row r="159" spans="1:216">
      <c r="A159" s="103"/>
      <c r="B159" s="377"/>
      <c r="C159" s="377"/>
      <c r="D159" s="377"/>
      <c r="E159" s="377"/>
      <c r="F159" s="377"/>
      <c r="G159" s="377"/>
      <c r="H159" s="377"/>
      <c r="I159" s="377"/>
      <c r="J159" s="377"/>
      <c r="K159" s="377"/>
      <c r="L159" s="377"/>
      <c r="M159" s="378"/>
      <c r="N159" s="378"/>
      <c r="O159" s="378"/>
      <c r="P159" s="378"/>
      <c r="Q159" s="378"/>
      <c r="R159" s="378"/>
      <c r="S159" s="378"/>
      <c r="T159" s="378"/>
      <c r="U159" s="378"/>
      <c r="V159" s="378"/>
      <c r="W159" s="378"/>
      <c r="X159" s="378"/>
      <c r="Y159" s="380"/>
      <c r="Z159" s="409"/>
      <c r="AA159" s="380"/>
      <c r="AB159" s="380"/>
      <c r="AC159" s="380"/>
      <c r="AD159" s="380"/>
      <c r="AE159" s="380"/>
      <c r="AF159" s="380"/>
      <c r="AG159" s="380"/>
      <c r="AH159" s="380"/>
      <c r="AI159" s="380"/>
      <c r="AJ159" s="380"/>
      <c r="AR159" s="380"/>
      <c r="AS159" s="380"/>
      <c r="AT159" s="380"/>
      <c r="AU159" s="380"/>
      <c r="AV159" s="380"/>
      <c r="AW159" s="380"/>
      <c r="AX159" s="380"/>
      <c r="AY159" s="380"/>
      <c r="AZ159" s="380"/>
      <c r="BA159" s="380"/>
      <c r="BB159" s="380"/>
      <c r="BC159" s="380"/>
      <c r="BD159" s="380"/>
      <c r="BE159" s="380"/>
      <c r="BF159" s="380"/>
      <c r="BG159" s="380"/>
      <c r="BH159" s="380"/>
      <c r="BI159" s="380"/>
      <c r="BJ159" s="377"/>
      <c r="CE159" s="380"/>
      <c r="CF159" s="380"/>
      <c r="CG159" s="380"/>
      <c r="EZ159" s="380"/>
      <c r="FA159" s="380"/>
      <c r="FB159" s="380"/>
      <c r="FC159" s="380"/>
      <c r="FD159" s="380"/>
      <c r="FE159" s="380"/>
      <c r="FF159" s="380"/>
      <c r="FG159" s="380"/>
      <c r="FH159" s="380"/>
      <c r="FI159" s="380"/>
      <c r="FJ159" s="380"/>
      <c r="FK159" s="380"/>
      <c r="FL159" s="380"/>
      <c r="FM159" s="380"/>
      <c r="FN159" s="380"/>
      <c r="FO159" s="380"/>
      <c r="FP159" s="380"/>
      <c r="FQ159" s="380"/>
      <c r="FR159" s="380"/>
      <c r="FS159" s="380"/>
      <c r="FT159" s="380"/>
      <c r="FU159" s="380"/>
      <c r="FV159" s="380"/>
      <c r="FW159" s="380"/>
      <c r="FX159" s="380"/>
      <c r="FY159" s="380"/>
      <c r="FZ159" s="380"/>
      <c r="GA159" s="380"/>
      <c r="GB159" s="380"/>
      <c r="GC159" s="380"/>
      <c r="GD159" s="380"/>
      <c r="GE159" s="380"/>
      <c r="GF159" s="380"/>
      <c r="GG159" s="380"/>
      <c r="GH159" s="380"/>
      <c r="GI159" s="380"/>
      <c r="GJ159" s="380"/>
      <c r="GK159" s="380"/>
      <c r="GL159" s="380"/>
      <c r="GM159" s="380"/>
      <c r="GN159" s="380"/>
      <c r="GO159" s="380"/>
      <c r="GP159" s="380"/>
      <c r="GQ159" s="380"/>
      <c r="GR159" s="380"/>
      <c r="GS159" s="380"/>
      <c r="GT159" s="380"/>
      <c r="GU159" s="380"/>
      <c r="GV159" s="380"/>
      <c r="GW159" s="380"/>
      <c r="GX159" s="380"/>
      <c r="GY159" s="380"/>
      <c r="GZ159" s="380"/>
      <c r="HA159" s="380"/>
      <c r="HB159" s="380"/>
      <c r="HC159" s="380"/>
      <c r="HD159" s="380"/>
      <c r="HE159" s="380"/>
      <c r="HF159" s="380"/>
      <c r="HG159" s="380"/>
      <c r="HH159" s="380"/>
    </row>
    <row r="160" spans="1:216">
      <c r="A160" s="103"/>
      <c r="B160" s="377"/>
      <c r="C160" s="377"/>
      <c r="D160" s="377"/>
      <c r="E160" s="377"/>
      <c r="F160" s="377"/>
      <c r="G160" s="377"/>
      <c r="H160" s="377"/>
      <c r="I160" s="377"/>
      <c r="J160" s="377"/>
      <c r="K160" s="377"/>
      <c r="L160" s="377"/>
      <c r="M160" s="378"/>
      <c r="N160" s="378"/>
      <c r="O160" s="378"/>
      <c r="P160" s="378"/>
      <c r="Q160" s="378"/>
      <c r="R160" s="378"/>
      <c r="S160" s="378"/>
      <c r="T160" s="378"/>
      <c r="U160" s="378"/>
      <c r="V160" s="378"/>
      <c r="W160" s="378"/>
      <c r="X160" s="378"/>
      <c r="Y160" s="380"/>
      <c r="Z160" s="409"/>
      <c r="AA160" s="380"/>
      <c r="AB160" s="380"/>
      <c r="AC160" s="380"/>
      <c r="AD160" s="380"/>
      <c r="AE160" s="380"/>
      <c r="AF160" s="380"/>
      <c r="AG160" s="380"/>
      <c r="AH160" s="380"/>
      <c r="AI160" s="380"/>
      <c r="AJ160" s="380"/>
      <c r="AR160" s="380"/>
      <c r="AS160" s="380"/>
      <c r="AT160" s="380"/>
      <c r="AU160" s="380"/>
      <c r="AV160" s="380"/>
      <c r="AW160" s="380"/>
      <c r="AX160" s="380"/>
      <c r="AY160" s="380"/>
      <c r="AZ160" s="380"/>
      <c r="BA160" s="380"/>
      <c r="BB160" s="380"/>
      <c r="BC160" s="380"/>
      <c r="BD160" s="380"/>
      <c r="BE160" s="380"/>
      <c r="BF160" s="380"/>
      <c r="BG160" s="380"/>
      <c r="BH160" s="380"/>
      <c r="BI160" s="380"/>
      <c r="BJ160" s="377"/>
      <c r="CE160" s="380"/>
      <c r="CF160" s="380"/>
      <c r="CG160" s="380"/>
      <c r="EZ160" s="380"/>
      <c r="FA160" s="380"/>
      <c r="FB160" s="380"/>
      <c r="FC160" s="380"/>
      <c r="FD160" s="380"/>
      <c r="FE160" s="380"/>
      <c r="FF160" s="380"/>
      <c r="FG160" s="380"/>
      <c r="FH160" s="380"/>
      <c r="FI160" s="380"/>
      <c r="FJ160" s="380"/>
      <c r="FK160" s="380"/>
      <c r="FL160" s="380"/>
      <c r="FM160" s="380"/>
      <c r="FN160" s="380"/>
      <c r="FO160" s="380"/>
      <c r="FP160" s="380"/>
      <c r="FQ160" s="380"/>
      <c r="FR160" s="380"/>
      <c r="FS160" s="380"/>
      <c r="FT160" s="380"/>
      <c r="FU160" s="380"/>
      <c r="FV160" s="380"/>
      <c r="FW160" s="380"/>
      <c r="FX160" s="380"/>
      <c r="FY160" s="380"/>
      <c r="FZ160" s="380"/>
      <c r="GA160" s="380"/>
      <c r="GB160" s="380"/>
      <c r="GC160" s="380"/>
      <c r="GD160" s="380"/>
      <c r="GE160" s="380"/>
      <c r="GF160" s="380"/>
      <c r="GG160" s="380"/>
      <c r="GH160" s="380"/>
      <c r="GI160" s="380"/>
      <c r="GJ160" s="380"/>
      <c r="GK160" s="380"/>
      <c r="GL160" s="380"/>
      <c r="GM160" s="380"/>
      <c r="GN160" s="380"/>
      <c r="GO160" s="380"/>
      <c r="GP160" s="380"/>
      <c r="GQ160" s="380"/>
      <c r="GR160" s="380"/>
      <c r="GS160" s="380"/>
      <c r="GT160" s="380"/>
      <c r="GU160" s="380"/>
      <c r="GV160" s="380"/>
      <c r="GW160" s="380"/>
      <c r="GX160" s="380"/>
      <c r="GY160" s="380"/>
      <c r="GZ160" s="380"/>
      <c r="HA160" s="380"/>
      <c r="HB160" s="380"/>
      <c r="HC160" s="380"/>
      <c r="HD160" s="380"/>
      <c r="HE160" s="380"/>
      <c r="HF160" s="380"/>
      <c r="HG160" s="380"/>
      <c r="HH160" s="380"/>
    </row>
    <row r="161" spans="1:216">
      <c r="A161" s="103"/>
      <c r="B161" s="377"/>
      <c r="C161" s="377"/>
      <c r="D161" s="377"/>
      <c r="E161" s="377"/>
      <c r="F161" s="377"/>
      <c r="G161" s="377"/>
      <c r="H161" s="377"/>
      <c r="I161" s="377"/>
      <c r="J161" s="377"/>
      <c r="K161" s="377"/>
      <c r="L161" s="377"/>
      <c r="M161" s="378"/>
      <c r="N161" s="378"/>
      <c r="O161" s="378"/>
      <c r="P161" s="378"/>
      <c r="Q161" s="378"/>
      <c r="R161" s="378"/>
      <c r="S161" s="378"/>
      <c r="T161" s="378"/>
      <c r="U161" s="378"/>
      <c r="V161" s="378"/>
      <c r="W161" s="378"/>
      <c r="X161" s="378"/>
      <c r="Y161" s="380"/>
      <c r="Z161" s="409"/>
      <c r="AA161" s="380"/>
      <c r="AB161" s="380"/>
      <c r="AC161" s="380"/>
      <c r="AD161" s="380"/>
      <c r="AE161" s="380"/>
      <c r="AF161" s="380"/>
      <c r="AG161" s="380"/>
      <c r="AH161" s="380"/>
      <c r="AI161" s="380"/>
      <c r="AJ161" s="380"/>
      <c r="AR161" s="380"/>
      <c r="AS161" s="380"/>
      <c r="AT161" s="380"/>
      <c r="AU161" s="380"/>
      <c r="AV161" s="380"/>
      <c r="AW161" s="380"/>
      <c r="AX161" s="380"/>
      <c r="AY161" s="380"/>
      <c r="AZ161" s="380"/>
      <c r="BA161" s="380"/>
      <c r="BB161" s="380"/>
      <c r="BC161" s="380"/>
      <c r="BD161" s="380"/>
      <c r="BE161" s="380"/>
      <c r="BF161" s="380"/>
      <c r="BG161" s="380"/>
      <c r="BH161" s="380"/>
      <c r="BI161" s="380"/>
      <c r="BJ161" s="377"/>
      <c r="CE161" s="380"/>
      <c r="CF161" s="380"/>
      <c r="CG161" s="380"/>
      <c r="EZ161" s="380"/>
      <c r="FA161" s="380"/>
      <c r="FB161" s="380"/>
      <c r="FC161" s="380"/>
      <c r="FD161" s="380"/>
      <c r="FE161" s="380"/>
      <c r="FF161" s="380"/>
      <c r="FG161" s="380"/>
      <c r="FH161" s="380"/>
      <c r="FI161" s="380"/>
      <c r="FJ161" s="380"/>
      <c r="FK161" s="380"/>
      <c r="FL161" s="380"/>
      <c r="FM161" s="380"/>
      <c r="FN161" s="380"/>
      <c r="FO161" s="380"/>
      <c r="FP161" s="380"/>
      <c r="FQ161" s="380"/>
      <c r="FR161" s="380"/>
      <c r="FS161" s="380"/>
      <c r="FT161" s="380"/>
      <c r="FU161" s="380"/>
      <c r="FV161" s="380"/>
      <c r="FW161" s="380"/>
      <c r="FX161" s="380"/>
      <c r="FY161" s="380"/>
      <c r="FZ161" s="380"/>
      <c r="GA161" s="380"/>
      <c r="GB161" s="380"/>
      <c r="GC161" s="380"/>
      <c r="GD161" s="380"/>
      <c r="GE161" s="380"/>
      <c r="GF161" s="380"/>
      <c r="GG161" s="380"/>
      <c r="GH161" s="380"/>
      <c r="GI161" s="380"/>
      <c r="GJ161" s="380"/>
      <c r="GK161" s="380"/>
      <c r="GL161" s="380"/>
      <c r="GM161" s="380"/>
      <c r="GN161" s="380"/>
      <c r="GO161" s="380"/>
      <c r="GP161" s="380"/>
      <c r="GQ161" s="380"/>
      <c r="GR161" s="380"/>
      <c r="GS161" s="380"/>
      <c r="GT161" s="380"/>
      <c r="GU161" s="380"/>
      <c r="GV161" s="380"/>
      <c r="GW161" s="380"/>
      <c r="GX161" s="380"/>
      <c r="GY161" s="380"/>
      <c r="GZ161" s="380"/>
      <c r="HA161" s="380"/>
      <c r="HB161" s="380"/>
      <c r="HC161" s="380"/>
      <c r="HD161" s="380"/>
      <c r="HE161" s="380"/>
      <c r="HF161" s="380"/>
      <c r="HG161" s="380"/>
      <c r="HH161" s="380"/>
    </row>
    <row r="162" spans="1:216">
      <c r="A162" s="103"/>
      <c r="B162" s="377"/>
      <c r="C162" s="377"/>
      <c r="D162" s="377"/>
      <c r="E162" s="377"/>
      <c r="F162" s="377"/>
      <c r="G162" s="377"/>
      <c r="H162" s="377"/>
      <c r="I162" s="377"/>
      <c r="J162" s="377"/>
      <c r="K162" s="377"/>
      <c r="L162" s="377"/>
      <c r="M162" s="378"/>
      <c r="N162" s="378"/>
      <c r="O162" s="378"/>
      <c r="P162" s="378"/>
      <c r="Q162" s="378"/>
      <c r="R162" s="378"/>
      <c r="S162" s="378"/>
      <c r="T162" s="378"/>
      <c r="U162" s="378"/>
      <c r="V162" s="378"/>
      <c r="W162" s="378"/>
      <c r="X162" s="378"/>
      <c r="Y162" s="380"/>
      <c r="Z162" s="409"/>
      <c r="AA162" s="380"/>
      <c r="AB162" s="380"/>
      <c r="AC162" s="380"/>
      <c r="AD162" s="380"/>
      <c r="AE162" s="380"/>
      <c r="AF162" s="380"/>
      <c r="AG162" s="380"/>
      <c r="AH162" s="380"/>
      <c r="AI162" s="380"/>
      <c r="AJ162" s="380"/>
      <c r="AR162" s="380"/>
      <c r="AS162" s="380"/>
      <c r="AT162" s="380"/>
      <c r="AU162" s="380"/>
      <c r="AV162" s="380"/>
      <c r="AW162" s="380"/>
      <c r="AX162" s="380"/>
      <c r="AY162" s="380"/>
      <c r="AZ162" s="380"/>
      <c r="BA162" s="380"/>
      <c r="BB162" s="380"/>
      <c r="BC162" s="380"/>
      <c r="BD162" s="380"/>
      <c r="BE162" s="380"/>
      <c r="BF162" s="380"/>
      <c r="BG162" s="380"/>
      <c r="BH162" s="380"/>
      <c r="BI162" s="380"/>
      <c r="BJ162" s="377"/>
      <c r="CE162" s="380"/>
      <c r="CF162" s="380"/>
      <c r="CG162" s="380"/>
      <c r="EZ162" s="380"/>
      <c r="FA162" s="380"/>
      <c r="FB162" s="380"/>
      <c r="FC162" s="380"/>
      <c r="FD162" s="380"/>
      <c r="FE162" s="380"/>
      <c r="FF162" s="380"/>
      <c r="FG162" s="380"/>
      <c r="FH162" s="380"/>
      <c r="FI162" s="380"/>
      <c r="FJ162" s="380"/>
      <c r="FK162" s="380"/>
      <c r="FL162" s="380"/>
      <c r="FM162" s="380"/>
      <c r="FN162" s="380"/>
      <c r="FO162" s="380"/>
      <c r="FP162" s="380"/>
      <c r="FQ162" s="380"/>
      <c r="FR162" s="380"/>
      <c r="FS162" s="380"/>
      <c r="FT162" s="380"/>
      <c r="FU162" s="380"/>
      <c r="FV162" s="380"/>
      <c r="FW162" s="380"/>
      <c r="FX162" s="380"/>
      <c r="FY162" s="380"/>
      <c r="FZ162" s="380"/>
      <c r="GA162" s="380"/>
      <c r="GB162" s="380"/>
      <c r="GC162" s="380"/>
      <c r="GD162" s="380"/>
      <c r="GE162" s="380"/>
      <c r="GF162" s="380"/>
      <c r="GG162" s="380"/>
      <c r="GH162" s="380"/>
      <c r="GI162" s="380"/>
      <c r="GJ162" s="380"/>
      <c r="GK162" s="380"/>
      <c r="GL162" s="380"/>
      <c r="GM162" s="380"/>
      <c r="GN162" s="380"/>
      <c r="GO162" s="380"/>
      <c r="GP162" s="380"/>
      <c r="GQ162" s="380"/>
      <c r="GR162" s="380"/>
      <c r="GS162" s="380"/>
      <c r="GT162" s="380"/>
      <c r="GU162" s="380"/>
      <c r="GV162" s="380"/>
      <c r="GW162" s="380"/>
      <c r="GX162" s="380"/>
      <c r="GY162" s="380"/>
      <c r="GZ162" s="380"/>
      <c r="HA162" s="380"/>
      <c r="HB162" s="380"/>
      <c r="HC162" s="380"/>
      <c r="HD162" s="380"/>
      <c r="HE162" s="380"/>
      <c r="HF162" s="380"/>
      <c r="HG162" s="380"/>
      <c r="HH162" s="380"/>
    </row>
    <row r="163" spans="1:216">
      <c r="A163" s="103"/>
      <c r="B163" s="377"/>
      <c r="C163" s="377"/>
      <c r="D163" s="377"/>
      <c r="E163" s="377"/>
      <c r="F163" s="377"/>
      <c r="G163" s="377"/>
      <c r="H163" s="377"/>
      <c r="I163" s="377"/>
      <c r="J163" s="377"/>
      <c r="K163" s="377"/>
      <c r="L163" s="377"/>
      <c r="M163" s="378"/>
      <c r="N163" s="378"/>
      <c r="O163" s="378"/>
      <c r="P163" s="378"/>
      <c r="Q163" s="378"/>
      <c r="R163" s="378"/>
      <c r="S163" s="378"/>
      <c r="T163" s="378"/>
      <c r="U163" s="378"/>
      <c r="V163" s="378"/>
      <c r="W163" s="378"/>
      <c r="X163" s="378"/>
      <c r="Y163" s="380"/>
      <c r="Z163" s="409"/>
      <c r="AA163" s="380"/>
      <c r="AB163" s="380"/>
      <c r="AC163" s="380"/>
      <c r="AD163" s="380"/>
      <c r="AE163" s="380"/>
      <c r="AF163" s="380"/>
      <c r="AG163" s="380"/>
      <c r="AH163" s="380"/>
      <c r="AI163" s="380"/>
      <c r="AJ163" s="380"/>
      <c r="AR163" s="380"/>
      <c r="AS163" s="380"/>
      <c r="AT163" s="380"/>
      <c r="AU163" s="380"/>
      <c r="AV163" s="380"/>
      <c r="AW163" s="380"/>
      <c r="AX163" s="380"/>
      <c r="AY163" s="380"/>
      <c r="AZ163" s="380"/>
      <c r="BA163" s="380"/>
      <c r="BB163" s="380"/>
      <c r="BC163" s="380"/>
      <c r="BD163" s="380"/>
      <c r="BE163" s="380"/>
      <c r="BF163" s="380"/>
      <c r="BG163" s="380"/>
      <c r="BH163" s="380"/>
      <c r="BI163" s="380"/>
      <c r="BJ163" s="377"/>
      <c r="CE163" s="380"/>
      <c r="CF163" s="380"/>
      <c r="CG163" s="380"/>
      <c r="EZ163" s="380"/>
      <c r="FA163" s="380"/>
      <c r="FB163" s="380"/>
      <c r="FC163" s="380"/>
      <c r="FD163" s="380"/>
      <c r="FE163" s="380"/>
      <c r="FF163" s="380"/>
      <c r="FG163" s="380"/>
      <c r="FH163" s="380"/>
      <c r="FI163" s="380"/>
      <c r="FJ163" s="380"/>
      <c r="FK163" s="380"/>
      <c r="FL163" s="380"/>
      <c r="FM163" s="380"/>
      <c r="FN163" s="380"/>
      <c r="FO163" s="380"/>
      <c r="FP163" s="380"/>
      <c r="FQ163" s="380"/>
      <c r="FR163" s="380"/>
      <c r="FS163" s="380"/>
      <c r="FT163" s="380"/>
      <c r="FU163" s="380"/>
      <c r="FV163" s="380"/>
      <c r="FW163" s="380"/>
      <c r="FX163" s="380"/>
      <c r="FY163" s="380"/>
      <c r="FZ163" s="380"/>
      <c r="GA163" s="380"/>
      <c r="GB163" s="380"/>
      <c r="GC163" s="380"/>
      <c r="GD163" s="380"/>
      <c r="GE163" s="380"/>
      <c r="GF163" s="380"/>
      <c r="GG163" s="380"/>
      <c r="GH163" s="380"/>
      <c r="GI163" s="380"/>
      <c r="GJ163" s="380"/>
      <c r="GK163" s="380"/>
      <c r="GL163" s="380"/>
      <c r="GM163" s="380"/>
      <c r="GN163" s="380"/>
      <c r="GO163" s="380"/>
      <c r="GP163" s="380"/>
      <c r="GQ163" s="380"/>
      <c r="GR163" s="380"/>
      <c r="GS163" s="380"/>
      <c r="GT163" s="380"/>
      <c r="GU163" s="380"/>
      <c r="GV163" s="380"/>
      <c r="GW163" s="380"/>
      <c r="GX163" s="380"/>
      <c r="GY163" s="380"/>
      <c r="GZ163" s="380"/>
      <c r="HA163" s="380"/>
      <c r="HB163" s="380"/>
      <c r="HC163" s="380"/>
      <c r="HD163" s="380"/>
      <c r="HE163" s="380"/>
      <c r="HF163" s="380"/>
      <c r="HG163" s="380"/>
      <c r="HH163" s="380"/>
    </row>
    <row r="164" spans="1:216">
      <c r="A164" s="103"/>
      <c r="B164" s="377"/>
      <c r="C164" s="377"/>
      <c r="D164" s="377"/>
      <c r="E164" s="377"/>
      <c r="F164" s="377"/>
      <c r="G164" s="377"/>
      <c r="H164" s="377"/>
      <c r="I164" s="377"/>
      <c r="J164" s="377"/>
      <c r="K164" s="377"/>
      <c r="L164" s="377"/>
      <c r="M164" s="378"/>
      <c r="N164" s="378"/>
      <c r="O164" s="378"/>
      <c r="P164" s="378"/>
      <c r="Q164" s="378"/>
      <c r="R164" s="378"/>
      <c r="S164" s="378"/>
      <c r="T164" s="378"/>
      <c r="U164" s="378"/>
      <c r="V164" s="378"/>
      <c r="W164" s="378"/>
      <c r="X164" s="378"/>
      <c r="Y164" s="380"/>
      <c r="Z164" s="409"/>
      <c r="AA164" s="380"/>
      <c r="AB164" s="380"/>
      <c r="AC164" s="380"/>
      <c r="AD164" s="380"/>
      <c r="AE164" s="380"/>
      <c r="AF164" s="380"/>
      <c r="AG164" s="380"/>
      <c r="AH164" s="380"/>
      <c r="AI164" s="380"/>
      <c r="AJ164" s="380"/>
      <c r="AR164" s="380"/>
      <c r="AS164" s="380"/>
      <c r="AT164" s="380"/>
      <c r="AU164" s="380"/>
      <c r="AV164" s="380"/>
      <c r="AW164" s="380"/>
      <c r="AX164" s="380"/>
      <c r="AY164" s="380"/>
      <c r="AZ164" s="380"/>
      <c r="BA164" s="380"/>
      <c r="BB164" s="380"/>
      <c r="BC164" s="380"/>
      <c r="BD164" s="380"/>
      <c r="BE164" s="380"/>
      <c r="BF164" s="380"/>
      <c r="BG164" s="380"/>
      <c r="BH164" s="380"/>
      <c r="BI164" s="380"/>
      <c r="BJ164" s="377"/>
      <c r="CE164" s="380"/>
      <c r="CF164" s="380"/>
      <c r="CG164" s="380"/>
      <c r="EZ164" s="380"/>
      <c r="FA164" s="380"/>
      <c r="FB164" s="380"/>
      <c r="FC164" s="380"/>
      <c r="FD164" s="380"/>
      <c r="FE164" s="380"/>
      <c r="FF164" s="380"/>
      <c r="FG164" s="380"/>
      <c r="FH164" s="380"/>
      <c r="FI164" s="380"/>
      <c r="FJ164" s="380"/>
      <c r="FK164" s="380"/>
      <c r="FL164" s="380"/>
      <c r="FM164" s="380"/>
      <c r="FN164" s="380"/>
      <c r="FO164" s="380"/>
      <c r="FP164" s="380"/>
      <c r="FQ164" s="380"/>
      <c r="FR164" s="380"/>
      <c r="FS164" s="380"/>
      <c r="FT164" s="380"/>
      <c r="FU164" s="380"/>
      <c r="FV164" s="380"/>
      <c r="FW164" s="380"/>
      <c r="FX164" s="380"/>
      <c r="FY164" s="380"/>
      <c r="FZ164" s="380"/>
      <c r="GA164" s="380"/>
      <c r="GB164" s="380"/>
      <c r="GC164" s="380"/>
      <c r="GD164" s="380"/>
      <c r="GE164" s="380"/>
      <c r="GF164" s="380"/>
      <c r="GG164" s="380"/>
      <c r="GH164" s="380"/>
      <c r="GI164" s="380"/>
      <c r="GJ164" s="380"/>
      <c r="GK164" s="380"/>
      <c r="GL164" s="380"/>
      <c r="GM164" s="380"/>
      <c r="GN164" s="380"/>
      <c r="GO164" s="380"/>
      <c r="GP164" s="380"/>
      <c r="GQ164" s="380"/>
      <c r="GR164" s="380"/>
      <c r="GS164" s="380"/>
      <c r="GT164" s="380"/>
      <c r="GU164" s="380"/>
      <c r="GV164" s="380"/>
      <c r="GW164" s="380"/>
      <c r="GX164" s="380"/>
      <c r="GY164" s="380"/>
      <c r="GZ164" s="380"/>
      <c r="HA164" s="380"/>
      <c r="HB164" s="380"/>
      <c r="HC164" s="380"/>
      <c r="HD164" s="380"/>
      <c r="HE164" s="380"/>
      <c r="HF164" s="380"/>
      <c r="HG164" s="380"/>
      <c r="HH164" s="380"/>
    </row>
    <row r="165" spans="1:216">
      <c r="A165" s="103"/>
      <c r="B165" s="377"/>
      <c r="C165" s="377"/>
      <c r="D165" s="377"/>
      <c r="E165" s="377"/>
      <c r="F165" s="377"/>
      <c r="G165" s="377"/>
      <c r="H165" s="377"/>
      <c r="I165" s="377"/>
      <c r="J165" s="377"/>
      <c r="K165" s="377"/>
      <c r="L165" s="377"/>
      <c r="M165" s="378"/>
      <c r="N165" s="378"/>
      <c r="O165" s="378"/>
      <c r="P165" s="378"/>
      <c r="Q165" s="378"/>
      <c r="R165" s="378"/>
      <c r="S165" s="378"/>
      <c r="T165" s="378"/>
      <c r="U165" s="378"/>
      <c r="V165" s="378"/>
      <c r="W165" s="378"/>
      <c r="X165" s="378"/>
      <c r="Y165" s="380"/>
      <c r="Z165" s="409"/>
      <c r="AA165" s="380"/>
      <c r="AB165" s="380"/>
      <c r="AC165" s="380"/>
      <c r="AD165" s="380"/>
      <c r="AE165" s="380"/>
      <c r="AF165" s="380"/>
      <c r="AG165" s="380"/>
      <c r="AH165" s="380"/>
      <c r="AI165" s="380"/>
      <c r="AJ165" s="380"/>
      <c r="AR165" s="380"/>
      <c r="AS165" s="380"/>
      <c r="AT165" s="380"/>
      <c r="AU165" s="380"/>
      <c r="AV165" s="380"/>
      <c r="AW165" s="380"/>
      <c r="AX165" s="380"/>
      <c r="AY165" s="380"/>
      <c r="AZ165" s="380"/>
      <c r="BA165" s="380"/>
      <c r="BB165" s="380"/>
      <c r="BC165" s="380"/>
      <c r="BD165" s="380"/>
      <c r="BE165" s="380"/>
      <c r="BF165" s="380"/>
      <c r="BG165" s="380"/>
      <c r="BH165" s="380"/>
      <c r="BI165" s="380"/>
      <c r="BJ165" s="377"/>
      <c r="CE165" s="380"/>
      <c r="CF165" s="380"/>
      <c r="CG165" s="380"/>
      <c r="EZ165" s="380"/>
      <c r="FA165" s="380"/>
      <c r="FB165" s="380"/>
      <c r="FC165" s="380"/>
      <c r="FD165" s="380"/>
      <c r="FE165" s="380"/>
      <c r="FF165" s="380"/>
      <c r="FG165" s="380"/>
      <c r="FH165" s="380"/>
      <c r="FI165" s="380"/>
      <c r="FJ165" s="380"/>
      <c r="FK165" s="380"/>
      <c r="FL165" s="380"/>
      <c r="FM165" s="380"/>
      <c r="FN165" s="380"/>
      <c r="FO165" s="380"/>
      <c r="FP165" s="380"/>
      <c r="FQ165" s="380"/>
      <c r="FR165" s="380"/>
      <c r="FS165" s="380"/>
      <c r="FT165" s="380"/>
      <c r="FU165" s="380"/>
      <c r="FV165" s="380"/>
      <c r="FW165" s="380"/>
      <c r="FX165" s="380"/>
      <c r="FY165" s="380"/>
      <c r="FZ165" s="380"/>
      <c r="GA165" s="380"/>
      <c r="GB165" s="380"/>
      <c r="GC165" s="380"/>
      <c r="GD165" s="380"/>
      <c r="GE165" s="380"/>
      <c r="GF165" s="380"/>
      <c r="GG165" s="380"/>
      <c r="GH165" s="380"/>
      <c r="GI165" s="380"/>
      <c r="GJ165" s="380"/>
      <c r="GK165" s="380"/>
      <c r="GL165" s="380"/>
      <c r="GM165" s="380"/>
      <c r="GN165" s="380"/>
      <c r="GO165" s="380"/>
      <c r="GP165" s="380"/>
      <c r="GQ165" s="380"/>
      <c r="GR165" s="380"/>
      <c r="GS165" s="380"/>
      <c r="GT165" s="380"/>
      <c r="GU165" s="380"/>
      <c r="GV165" s="380"/>
      <c r="GW165" s="380"/>
      <c r="GX165" s="380"/>
      <c r="GY165" s="380"/>
      <c r="GZ165" s="380"/>
      <c r="HA165" s="380"/>
      <c r="HB165" s="380"/>
      <c r="HC165" s="380"/>
      <c r="HD165" s="380"/>
      <c r="HE165" s="380"/>
      <c r="HF165" s="380"/>
      <c r="HG165" s="380"/>
      <c r="HH165" s="380"/>
    </row>
    <row r="166" spans="1:216">
      <c r="A166" s="103"/>
      <c r="B166" s="377"/>
      <c r="C166" s="377"/>
      <c r="D166" s="377"/>
      <c r="E166" s="377"/>
      <c r="F166" s="377"/>
      <c r="G166" s="377"/>
      <c r="H166" s="377"/>
      <c r="I166" s="377"/>
      <c r="J166" s="377"/>
      <c r="K166" s="377"/>
      <c r="L166" s="377"/>
      <c r="M166" s="378"/>
      <c r="N166" s="378"/>
      <c r="O166" s="378"/>
      <c r="P166" s="378"/>
      <c r="Q166" s="378"/>
      <c r="R166" s="378"/>
      <c r="S166" s="378"/>
      <c r="T166" s="378"/>
      <c r="U166" s="378"/>
      <c r="V166" s="378"/>
      <c r="W166" s="378"/>
      <c r="X166" s="378"/>
      <c r="Y166" s="380"/>
      <c r="Z166" s="409"/>
      <c r="AA166" s="380"/>
      <c r="AB166" s="380"/>
      <c r="AC166" s="380"/>
      <c r="AD166" s="380"/>
      <c r="AE166" s="380"/>
      <c r="AF166" s="380"/>
      <c r="AG166" s="380"/>
      <c r="AH166" s="380"/>
      <c r="AI166" s="380"/>
      <c r="AJ166" s="380"/>
      <c r="AR166" s="380"/>
      <c r="AS166" s="380"/>
      <c r="AT166" s="380"/>
      <c r="AU166" s="380"/>
      <c r="AV166" s="380"/>
      <c r="AW166" s="380"/>
      <c r="AX166" s="380"/>
      <c r="AY166" s="380"/>
      <c r="AZ166" s="380"/>
      <c r="BA166" s="380"/>
      <c r="BB166" s="380"/>
      <c r="BC166" s="380"/>
      <c r="BD166" s="380"/>
      <c r="BE166" s="380"/>
      <c r="BF166" s="380"/>
      <c r="BG166" s="380"/>
      <c r="BH166" s="380"/>
      <c r="BI166" s="380"/>
      <c r="BJ166" s="377"/>
      <c r="CE166" s="380"/>
      <c r="CF166" s="380"/>
      <c r="CG166" s="380"/>
      <c r="EZ166" s="380"/>
      <c r="FA166" s="380"/>
      <c r="FB166" s="380"/>
      <c r="FC166" s="380"/>
      <c r="FD166" s="380"/>
      <c r="FE166" s="380"/>
      <c r="FF166" s="380"/>
      <c r="FG166" s="380"/>
      <c r="FH166" s="380"/>
      <c r="FI166" s="380"/>
      <c r="FJ166" s="380"/>
      <c r="FK166" s="380"/>
      <c r="FL166" s="380"/>
      <c r="FM166" s="380"/>
      <c r="FN166" s="380"/>
      <c r="FO166" s="380"/>
      <c r="FP166" s="380"/>
      <c r="FQ166" s="380"/>
      <c r="FR166" s="380"/>
      <c r="FS166" s="380"/>
      <c r="FT166" s="380"/>
      <c r="FU166" s="380"/>
      <c r="FV166" s="380"/>
      <c r="FW166" s="380"/>
      <c r="FX166" s="380"/>
      <c r="FY166" s="380"/>
      <c r="FZ166" s="380"/>
      <c r="GA166" s="380"/>
      <c r="GB166" s="380"/>
      <c r="GC166" s="380"/>
      <c r="GD166" s="380"/>
      <c r="GE166" s="380"/>
      <c r="GF166" s="380"/>
      <c r="GG166" s="380"/>
      <c r="GH166" s="380"/>
      <c r="GI166" s="380"/>
      <c r="GJ166" s="380"/>
      <c r="GK166" s="380"/>
      <c r="GL166" s="380"/>
      <c r="GM166" s="380"/>
      <c r="GN166" s="380"/>
      <c r="GO166" s="380"/>
      <c r="GP166" s="380"/>
      <c r="GQ166" s="380"/>
      <c r="GR166" s="380"/>
      <c r="GS166" s="380"/>
      <c r="GT166" s="380"/>
      <c r="GU166" s="380"/>
      <c r="GV166" s="380"/>
      <c r="GW166" s="380"/>
      <c r="GX166" s="380"/>
      <c r="GY166" s="380"/>
      <c r="GZ166" s="380"/>
      <c r="HA166" s="380"/>
      <c r="HB166" s="380"/>
      <c r="HC166" s="380"/>
      <c r="HD166" s="380"/>
      <c r="HE166" s="380"/>
      <c r="HF166" s="380"/>
      <c r="HG166" s="380"/>
      <c r="HH166" s="380"/>
    </row>
    <row r="167" spans="1:216">
      <c r="A167" s="103"/>
      <c r="B167" s="377"/>
      <c r="C167" s="377"/>
      <c r="D167" s="377"/>
      <c r="E167" s="377"/>
      <c r="F167" s="377"/>
      <c r="G167" s="377"/>
      <c r="H167" s="377"/>
      <c r="I167" s="377"/>
      <c r="J167" s="377"/>
      <c r="K167" s="377"/>
      <c r="L167" s="377"/>
      <c r="M167" s="378"/>
      <c r="N167" s="378"/>
      <c r="O167" s="378"/>
      <c r="P167" s="378"/>
      <c r="Q167" s="378"/>
      <c r="R167" s="378"/>
      <c r="S167" s="378"/>
      <c r="T167" s="378"/>
      <c r="U167" s="378"/>
      <c r="V167" s="378"/>
      <c r="W167" s="378"/>
      <c r="X167" s="378"/>
      <c r="Y167" s="380"/>
      <c r="Z167" s="409"/>
      <c r="AA167" s="380"/>
      <c r="AB167" s="380"/>
      <c r="AC167" s="380"/>
      <c r="AD167" s="380"/>
      <c r="AE167" s="380"/>
      <c r="AF167" s="380"/>
      <c r="AG167" s="380"/>
      <c r="AH167" s="380"/>
      <c r="AI167" s="380"/>
      <c r="AJ167" s="380"/>
      <c r="AR167" s="380"/>
      <c r="AS167" s="380"/>
      <c r="AT167" s="380"/>
      <c r="AU167" s="380"/>
      <c r="AV167" s="380"/>
      <c r="AW167" s="380"/>
      <c r="AX167" s="380"/>
      <c r="AY167" s="380"/>
      <c r="AZ167" s="380"/>
      <c r="BA167" s="380"/>
      <c r="BB167" s="380"/>
      <c r="BC167" s="380"/>
      <c r="BD167" s="380"/>
      <c r="BE167" s="380"/>
      <c r="BF167" s="380"/>
      <c r="BG167" s="380"/>
      <c r="BH167" s="380"/>
      <c r="BI167" s="380"/>
      <c r="BJ167" s="377"/>
      <c r="CE167" s="380"/>
      <c r="CF167" s="380"/>
      <c r="CG167" s="380"/>
      <c r="EZ167" s="380"/>
      <c r="FA167" s="380"/>
      <c r="FB167" s="380"/>
      <c r="FC167" s="380"/>
      <c r="FD167" s="380"/>
      <c r="FE167" s="380"/>
      <c r="FF167" s="380"/>
      <c r="FG167" s="380"/>
      <c r="FH167" s="380"/>
      <c r="FI167" s="380"/>
      <c r="FJ167" s="380"/>
      <c r="FK167" s="380"/>
      <c r="FL167" s="380"/>
      <c r="FM167" s="380"/>
      <c r="FN167" s="380"/>
      <c r="FO167" s="380"/>
      <c r="FP167" s="380"/>
      <c r="FQ167" s="380"/>
      <c r="FR167" s="380"/>
      <c r="FS167" s="380"/>
      <c r="FT167" s="380"/>
      <c r="FU167" s="380"/>
      <c r="FV167" s="380"/>
      <c r="FW167" s="380"/>
      <c r="FX167" s="380"/>
      <c r="FY167" s="380"/>
      <c r="FZ167" s="380"/>
      <c r="GA167" s="380"/>
      <c r="GB167" s="380"/>
      <c r="GC167" s="380"/>
      <c r="GD167" s="380"/>
      <c r="GE167" s="380"/>
      <c r="GF167" s="380"/>
      <c r="GG167" s="380"/>
      <c r="GH167" s="380"/>
      <c r="GI167" s="380"/>
      <c r="GJ167" s="380"/>
      <c r="GK167" s="380"/>
      <c r="GL167" s="380"/>
      <c r="GM167" s="380"/>
      <c r="GN167" s="380"/>
      <c r="GO167" s="380"/>
      <c r="GP167" s="380"/>
      <c r="GQ167" s="380"/>
      <c r="GR167" s="380"/>
      <c r="GS167" s="380"/>
      <c r="GT167" s="380"/>
      <c r="GU167" s="380"/>
      <c r="GV167" s="380"/>
      <c r="GW167" s="380"/>
      <c r="GX167" s="380"/>
      <c r="GY167" s="380"/>
      <c r="GZ167" s="380"/>
      <c r="HA167" s="380"/>
      <c r="HB167" s="380"/>
      <c r="HC167" s="380"/>
      <c r="HD167" s="380"/>
      <c r="HE167" s="380"/>
      <c r="HF167" s="380"/>
      <c r="HG167" s="380"/>
      <c r="HH167" s="380"/>
    </row>
    <row r="168" spans="1:216">
      <c r="A168" s="103"/>
      <c r="B168" s="377"/>
      <c r="C168" s="377"/>
      <c r="D168" s="377"/>
      <c r="E168" s="377"/>
      <c r="F168" s="377"/>
      <c r="G168" s="377"/>
      <c r="H168" s="377"/>
      <c r="I168" s="377"/>
      <c r="J168" s="377"/>
      <c r="K168" s="377"/>
      <c r="L168" s="377"/>
      <c r="M168" s="378"/>
      <c r="N168" s="378"/>
      <c r="O168" s="378"/>
      <c r="P168" s="378"/>
      <c r="Q168" s="378"/>
      <c r="R168" s="378"/>
      <c r="S168" s="378"/>
      <c r="T168" s="378"/>
      <c r="U168" s="378"/>
      <c r="V168" s="378"/>
      <c r="W168" s="378"/>
      <c r="X168" s="378"/>
      <c r="Y168" s="380"/>
      <c r="Z168" s="409"/>
      <c r="AA168" s="380"/>
      <c r="AB168" s="380"/>
      <c r="AC168" s="380"/>
      <c r="AD168" s="380"/>
      <c r="AE168" s="380"/>
      <c r="AF168" s="380"/>
      <c r="AG168" s="380"/>
      <c r="AH168" s="380"/>
      <c r="AI168" s="380"/>
      <c r="AJ168" s="380"/>
      <c r="AR168" s="380"/>
      <c r="AS168" s="380"/>
      <c r="AT168" s="380"/>
      <c r="AU168" s="380"/>
      <c r="AV168" s="380"/>
      <c r="AW168" s="380"/>
      <c r="AX168" s="380"/>
      <c r="AY168" s="380"/>
      <c r="AZ168" s="380"/>
      <c r="BA168" s="380"/>
      <c r="BB168" s="380"/>
      <c r="BC168" s="380"/>
      <c r="BD168" s="380"/>
      <c r="BE168" s="380"/>
      <c r="BF168" s="380"/>
      <c r="BG168" s="380"/>
      <c r="BH168" s="380"/>
      <c r="BI168" s="380"/>
      <c r="BJ168" s="377"/>
      <c r="CE168" s="380"/>
      <c r="CF168" s="380"/>
      <c r="CG168" s="380"/>
      <c r="EZ168" s="380"/>
      <c r="FA168" s="380"/>
      <c r="FB168" s="380"/>
      <c r="FC168" s="380"/>
      <c r="FD168" s="380"/>
      <c r="FE168" s="380"/>
      <c r="FF168" s="380"/>
      <c r="FG168" s="380"/>
      <c r="FH168" s="380"/>
      <c r="FI168" s="380"/>
      <c r="FJ168" s="380"/>
      <c r="FK168" s="380"/>
      <c r="FL168" s="380"/>
      <c r="FM168" s="380"/>
      <c r="FN168" s="380"/>
      <c r="FO168" s="380"/>
      <c r="FP168" s="380"/>
      <c r="FQ168" s="380"/>
      <c r="FR168" s="380"/>
      <c r="FS168" s="380"/>
      <c r="FT168" s="380"/>
      <c r="FU168" s="380"/>
      <c r="FV168" s="380"/>
      <c r="FW168" s="380"/>
      <c r="FX168" s="380"/>
      <c r="FY168" s="380"/>
      <c r="FZ168" s="380"/>
      <c r="GA168" s="380"/>
      <c r="GB168" s="380"/>
      <c r="GC168" s="380"/>
      <c r="GD168" s="380"/>
      <c r="GE168" s="380"/>
      <c r="GF168" s="380"/>
      <c r="GG168" s="380"/>
      <c r="GH168" s="380"/>
      <c r="GI168" s="380"/>
      <c r="GJ168" s="380"/>
      <c r="GK168" s="380"/>
      <c r="GL168" s="380"/>
      <c r="GM168" s="380"/>
      <c r="GN168" s="380"/>
      <c r="GO168" s="380"/>
      <c r="GP168" s="380"/>
      <c r="GQ168" s="380"/>
      <c r="GR168" s="380"/>
      <c r="GS168" s="380"/>
      <c r="GT168" s="380"/>
      <c r="GU168" s="380"/>
      <c r="GV168" s="380"/>
      <c r="GW168" s="380"/>
      <c r="GX168" s="380"/>
      <c r="GY168" s="380"/>
      <c r="GZ168" s="380"/>
      <c r="HA168" s="380"/>
      <c r="HB168" s="380"/>
      <c r="HC168" s="380"/>
      <c r="HD168" s="380"/>
      <c r="HE168" s="380"/>
      <c r="HF168" s="380"/>
      <c r="HG168" s="380"/>
      <c r="HH168" s="380"/>
    </row>
    <row r="169" spans="1:216">
      <c r="A169" s="103"/>
      <c r="B169" s="377"/>
      <c r="C169" s="377"/>
      <c r="D169" s="377"/>
      <c r="E169" s="377"/>
      <c r="F169" s="377"/>
      <c r="G169" s="377"/>
      <c r="H169" s="377"/>
      <c r="I169" s="377"/>
      <c r="J169" s="377"/>
      <c r="K169" s="377"/>
      <c r="L169" s="377"/>
      <c r="M169" s="378"/>
      <c r="N169" s="378"/>
      <c r="O169" s="378"/>
      <c r="P169" s="378"/>
      <c r="Q169" s="378"/>
      <c r="R169" s="378"/>
      <c r="S169" s="378"/>
      <c r="T169" s="378"/>
      <c r="U169" s="378"/>
      <c r="V169" s="378"/>
      <c r="W169" s="378"/>
      <c r="X169" s="378"/>
      <c r="Y169" s="380"/>
      <c r="Z169" s="409"/>
      <c r="AA169" s="380"/>
      <c r="AB169" s="380"/>
      <c r="AC169" s="380"/>
      <c r="AD169" s="380"/>
      <c r="AE169" s="380"/>
      <c r="AF169" s="380"/>
      <c r="AG169" s="380"/>
      <c r="AH169" s="380"/>
      <c r="AI169" s="380"/>
      <c r="AJ169" s="380"/>
      <c r="AR169" s="380"/>
      <c r="AS169" s="380"/>
      <c r="AT169" s="380"/>
      <c r="AU169" s="380"/>
      <c r="AV169" s="380"/>
      <c r="AW169" s="380"/>
      <c r="AX169" s="380"/>
      <c r="AY169" s="380"/>
      <c r="AZ169" s="380"/>
      <c r="BA169" s="380"/>
      <c r="BB169" s="380"/>
      <c r="BC169" s="380"/>
      <c r="BD169" s="380"/>
      <c r="BE169" s="380"/>
      <c r="BF169" s="380"/>
      <c r="BG169" s="380"/>
      <c r="BH169" s="380"/>
      <c r="BI169" s="380"/>
      <c r="BJ169" s="377"/>
      <c r="CE169" s="380"/>
      <c r="CF169" s="380"/>
      <c r="CG169" s="380"/>
      <c r="EZ169" s="380"/>
      <c r="FA169" s="380"/>
      <c r="FB169" s="380"/>
      <c r="FC169" s="380"/>
      <c r="FD169" s="380"/>
      <c r="FE169" s="380"/>
      <c r="FF169" s="380"/>
      <c r="FG169" s="380"/>
      <c r="FH169" s="380"/>
      <c r="FI169" s="380"/>
      <c r="FJ169" s="380"/>
      <c r="FK169" s="380"/>
      <c r="FL169" s="380"/>
      <c r="FM169" s="380"/>
      <c r="FN169" s="380"/>
      <c r="FO169" s="380"/>
      <c r="FP169" s="380"/>
      <c r="FQ169" s="380"/>
      <c r="FR169" s="380"/>
      <c r="FS169" s="380"/>
      <c r="FT169" s="380"/>
      <c r="FU169" s="380"/>
      <c r="FV169" s="380"/>
      <c r="FW169" s="380"/>
      <c r="FX169" s="380"/>
      <c r="FY169" s="380"/>
      <c r="FZ169" s="380"/>
      <c r="GA169" s="380"/>
      <c r="GB169" s="380"/>
      <c r="GC169" s="380"/>
      <c r="GD169" s="380"/>
      <c r="GE169" s="380"/>
      <c r="GF169" s="380"/>
      <c r="GG169" s="380"/>
      <c r="GH169" s="380"/>
      <c r="GI169" s="380"/>
      <c r="GJ169" s="380"/>
      <c r="GK169" s="380"/>
      <c r="GL169" s="380"/>
      <c r="GM169" s="380"/>
      <c r="GN169" s="380"/>
      <c r="GO169" s="380"/>
      <c r="GP169" s="380"/>
      <c r="GQ169" s="380"/>
      <c r="GR169" s="380"/>
      <c r="GS169" s="380"/>
      <c r="GT169" s="380"/>
      <c r="GU169" s="380"/>
      <c r="GV169" s="380"/>
      <c r="GW169" s="380"/>
      <c r="GX169" s="380"/>
      <c r="GY169" s="380"/>
      <c r="GZ169" s="380"/>
      <c r="HA169" s="380"/>
      <c r="HB169" s="380"/>
      <c r="HC169" s="380"/>
      <c r="HD169" s="380"/>
      <c r="HE169" s="380"/>
      <c r="HF169" s="380"/>
      <c r="HG169" s="380"/>
      <c r="HH169" s="380"/>
    </row>
    <row r="170" spans="1:216">
      <c r="A170" s="103"/>
      <c r="B170" s="377"/>
      <c r="C170" s="377"/>
      <c r="D170" s="377"/>
      <c r="E170" s="377"/>
      <c r="F170" s="377"/>
      <c r="G170" s="377"/>
      <c r="H170" s="377"/>
      <c r="I170" s="377"/>
      <c r="J170" s="377"/>
      <c r="K170" s="377"/>
      <c r="L170" s="377"/>
      <c r="M170" s="378"/>
      <c r="N170" s="378"/>
      <c r="O170" s="378"/>
      <c r="P170" s="378"/>
      <c r="Q170" s="378"/>
      <c r="R170" s="378"/>
      <c r="S170" s="378"/>
      <c r="T170" s="378"/>
      <c r="U170" s="378"/>
      <c r="V170" s="378"/>
      <c r="W170" s="378"/>
      <c r="X170" s="378"/>
      <c r="Y170" s="380"/>
      <c r="Z170" s="409"/>
      <c r="AA170" s="380"/>
      <c r="AB170" s="380"/>
      <c r="AC170" s="380"/>
      <c r="AD170" s="380"/>
      <c r="AE170" s="380"/>
      <c r="AF170" s="380"/>
      <c r="AG170" s="380"/>
      <c r="AH170" s="380"/>
      <c r="AI170" s="380"/>
      <c r="AJ170" s="380"/>
      <c r="AR170" s="380"/>
      <c r="AS170" s="380"/>
      <c r="AT170" s="380"/>
      <c r="AU170" s="380"/>
      <c r="AV170" s="380"/>
      <c r="AW170" s="380"/>
      <c r="AX170" s="380"/>
      <c r="AY170" s="380"/>
      <c r="AZ170" s="380"/>
      <c r="BA170" s="380"/>
      <c r="BB170" s="380"/>
      <c r="BC170" s="380"/>
      <c r="BD170" s="380"/>
      <c r="BE170" s="380"/>
      <c r="BF170" s="380"/>
      <c r="BG170" s="380"/>
      <c r="BH170" s="380"/>
      <c r="BI170" s="380"/>
      <c r="BJ170" s="377"/>
      <c r="CE170" s="380"/>
      <c r="CF170" s="380"/>
      <c r="CG170" s="380"/>
      <c r="EZ170" s="380"/>
      <c r="FA170" s="380"/>
      <c r="FB170" s="380"/>
      <c r="FC170" s="380"/>
      <c r="FD170" s="380"/>
      <c r="FE170" s="380"/>
      <c r="FF170" s="380"/>
      <c r="FG170" s="380"/>
      <c r="FH170" s="380"/>
      <c r="FI170" s="380"/>
      <c r="FJ170" s="380"/>
      <c r="FK170" s="380"/>
      <c r="FL170" s="380"/>
      <c r="FM170" s="380"/>
      <c r="FN170" s="380"/>
      <c r="FO170" s="380"/>
      <c r="FP170" s="380"/>
      <c r="FQ170" s="380"/>
      <c r="FR170" s="380"/>
      <c r="FS170" s="380"/>
      <c r="FT170" s="380"/>
      <c r="FU170" s="380"/>
      <c r="FV170" s="380"/>
      <c r="FW170" s="380"/>
      <c r="FX170" s="380"/>
      <c r="FY170" s="380"/>
      <c r="FZ170" s="380"/>
      <c r="GA170" s="380"/>
      <c r="GB170" s="380"/>
      <c r="GC170" s="380"/>
      <c r="GD170" s="380"/>
      <c r="GE170" s="380"/>
      <c r="GF170" s="380"/>
      <c r="GG170" s="380"/>
      <c r="GH170" s="380"/>
      <c r="GI170" s="380"/>
      <c r="GJ170" s="380"/>
      <c r="GK170" s="380"/>
      <c r="GL170" s="380"/>
      <c r="GM170" s="380"/>
      <c r="GN170" s="380"/>
      <c r="GO170" s="380"/>
      <c r="GP170" s="380"/>
      <c r="GQ170" s="380"/>
      <c r="GR170" s="380"/>
      <c r="GS170" s="380"/>
      <c r="GT170" s="380"/>
      <c r="GU170" s="380"/>
      <c r="GV170" s="380"/>
      <c r="GW170" s="380"/>
      <c r="GX170" s="380"/>
      <c r="GY170" s="380"/>
      <c r="GZ170" s="380"/>
      <c r="HA170" s="380"/>
      <c r="HB170" s="380"/>
      <c r="HC170" s="380"/>
      <c r="HD170" s="380"/>
      <c r="HE170" s="380"/>
      <c r="HF170" s="380"/>
      <c r="HG170" s="380"/>
      <c r="HH170" s="380"/>
    </row>
    <row r="171" spans="1:216">
      <c r="A171" s="103"/>
      <c r="B171" s="377"/>
      <c r="C171" s="377"/>
      <c r="D171" s="377"/>
      <c r="E171" s="377"/>
      <c r="F171" s="377"/>
      <c r="G171" s="377"/>
      <c r="H171" s="377"/>
      <c r="I171" s="377"/>
      <c r="J171" s="377"/>
      <c r="K171" s="377"/>
      <c r="L171" s="377"/>
      <c r="M171" s="378"/>
      <c r="N171" s="378"/>
      <c r="O171" s="378"/>
      <c r="P171" s="378"/>
      <c r="Q171" s="378"/>
      <c r="R171" s="378"/>
      <c r="S171" s="378"/>
      <c r="T171" s="378"/>
      <c r="U171" s="378"/>
      <c r="V171" s="378"/>
      <c r="W171" s="378"/>
      <c r="X171" s="378"/>
      <c r="Y171" s="380"/>
      <c r="Z171" s="409"/>
      <c r="AA171" s="380"/>
      <c r="AB171" s="380"/>
      <c r="AC171" s="380"/>
      <c r="AD171" s="380"/>
      <c r="AE171" s="380"/>
      <c r="AF171" s="380"/>
      <c r="AG171" s="380"/>
      <c r="AH171" s="380"/>
      <c r="AI171" s="380"/>
      <c r="AJ171" s="380"/>
      <c r="AR171" s="380"/>
      <c r="AS171" s="380"/>
      <c r="AT171" s="380"/>
      <c r="AU171" s="380"/>
      <c r="AV171" s="380"/>
      <c r="AW171" s="380"/>
      <c r="AX171" s="380"/>
      <c r="AY171" s="380"/>
      <c r="AZ171" s="380"/>
      <c r="BA171" s="380"/>
      <c r="BB171" s="380"/>
      <c r="BC171" s="380"/>
      <c r="BD171" s="380"/>
      <c r="BE171" s="380"/>
      <c r="BF171" s="380"/>
      <c r="BG171" s="380"/>
      <c r="BH171" s="380"/>
      <c r="BI171" s="380"/>
      <c r="BJ171" s="377"/>
      <c r="CE171" s="380"/>
      <c r="CF171" s="380"/>
      <c r="CG171" s="380"/>
      <c r="EZ171" s="380"/>
      <c r="FA171" s="380"/>
      <c r="FB171" s="380"/>
      <c r="FC171" s="380"/>
      <c r="FD171" s="380"/>
      <c r="FE171" s="380"/>
      <c r="FF171" s="380"/>
      <c r="FG171" s="380"/>
      <c r="FH171" s="380"/>
      <c r="FI171" s="380"/>
      <c r="FJ171" s="380"/>
      <c r="FK171" s="380"/>
      <c r="FL171" s="380"/>
      <c r="FM171" s="380"/>
      <c r="FN171" s="380"/>
      <c r="FO171" s="380"/>
      <c r="FP171" s="380"/>
      <c r="FQ171" s="380"/>
      <c r="FR171" s="380"/>
      <c r="FS171" s="380"/>
      <c r="FT171" s="380"/>
      <c r="FU171" s="380"/>
      <c r="FV171" s="380"/>
      <c r="FW171" s="380"/>
      <c r="FX171" s="380"/>
      <c r="FY171" s="380"/>
      <c r="FZ171" s="380"/>
      <c r="GA171" s="380"/>
      <c r="GB171" s="380"/>
      <c r="GC171" s="380"/>
      <c r="GD171" s="380"/>
      <c r="GE171" s="380"/>
      <c r="GF171" s="380"/>
      <c r="GG171" s="380"/>
      <c r="GH171" s="380"/>
      <c r="GI171" s="380"/>
      <c r="GJ171" s="380"/>
      <c r="GK171" s="380"/>
      <c r="GL171" s="380"/>
      <c r="GM171" s="380"/>
      <c r="GN171" s="380"/>
      <c r="GO171" s="380"/>
      <c r="GP171" s="380"/>
      <c r="GQ171" s="380"/>
      <c r="GR171" s="380"/>
      <c r="GS171" s="380"/>
      <c r="GT171" s="380"/>
      <c r="GU171" s="380"/>
      <c r="GV171" s="380"/>
      <c r="GW171" s="380"/>
      <c r="GX171" s="380"/>
      <c r="GY171" s="380"/>
      <c r="GZ171" s="380"/>
      <c r="HA171" s="380"/>
      <c r="HB171" s="380"/>
      <c r="HC171" s="380"/>
      <c r="HD171" s="380"/>
      <c r="HE171" s="380"/>
      <c r="HF171" s="380"/>
      <c r="HG171" s="380"/>
      <c r="HH171" s="380"/>
    </row>
    <row r="172" spans="1:216">
      <c r="A172" s="103"/>
      <c r="B172" s="377"/>
      <c r="C172" s="377"/>
      <c r="D172" s="377"/>
      <c r="E172" s="377"/>
      <c r="F172" s="377"/>
      <c r="G172" s="377"/>
      <c r="H172" s="377"/>
      <c r="I172" s="377"/>
      <c r="J172" s="377"/>
      <c r="K172" s="377"/>
      <c r="L172" s="377"/>
      <c r="M172" s="378"/>
      <c r="N172" s="378"/>
      <c r="O172" s="378"/>
      <c r="P172" s="378"/>
      <c r="Q172" s="378"/>
      <c r="R172" s="378"/>
      <c r="S172" s="378"/>
      <c r="T172" s="378"/>
      <c r="U172" s="378"/>
      <c r="V172" s="378"/>
      <c r="W172" s="378"/>
      <c r="X172" s="378"/>
      <c r="Y172" s="380"/>
      <c r="Z172" s="409"/>
      <c r="AA172" s="380"/>
      <c r="AB172" s="380"/>
      <c r="AC172" s="380"/>
      <c r="AD172" s="380"/>
      <c r="AE172" s="380"/>
      <c r="AF172" s="380"/>
      <c r="AG172" s="380"/>
      <c r="AH172" s="380"/>
      <c r="AI172" s="380"/>
      <c r="AJ172" s="380"/>
      <c r="AR172" s="380"/>
      <c r="AS172" s="380"/>
      <c r="AT172" s="380"/>
      <c r="AU172" s="380"/>
      <c r="AV172" s="380"/>
      <c r="AW172" s="380"/>
      <c r="AX172" s="380"/>
      <c r="AY172" s="380"/>
      <c r="AZ172" s="380"/>
      <c r="BA172" s="380"/>
      <c r="BB172" s="380"/>
      <c r="BC172" s="380"/>
      <c r="BD172" s="380"/>
      <c r="BE172" s="380"/>
      <c r="BF172" s="380"/>
      <c r="BG172" s="380"/>
      <c r="BH172" s="380"/>
      <c r="BI172" s="380"/>
      <c r="BJ172" s="377"/>
      <c r="CE172" s="380"/>
      <c r="CF172" s="380"/>
      <c r="CG172" s="380"/>
      <c r="EZ172" s="380"/>
      <c r="FA172" s="380"/>
      <c r="FB172" s="380"/>
      <c r="FC172" s="380"/>
      <c r="FD172" s="380"/>
      <c r="FE172" s="380"/>
      <c r="FF172" s="380"/>
      <c r="FG172" s="380"/>
      <c r="FH172" s="380"/>
      <c r="FI172" s="380"/>
      <c r="FJ172" s="380"/>
      <c r="FK172" s="380"/>
      <c r="FL172" s="380"/>
      <c r="FM172" s="380"/>
      <c r="FN172" s="380"/>
      <c r="FO172" s="380"/>
      <c r="FP172" s="380"/>
      <c r="FQ172" s="380"/>
      <c r="FR172" s="380"/>
      <c r="FS172" s="380"/>
      <c r="FT172" s="380"/>
      <c r="FU172" s="380"/>
      <c r="FV172" s="380"/>
      <c r="FW172" s="380"/>
      <c r="FX172" s="380"/>
      <c r="FY172" s="380"/>
      <c r="FZ172" s="380"/>
      <c r="GA172" s="380"/>
      <c r="GB172" s="380"/>
      <c r="GC172" s="380"/>
      <c r="GD172" s="380"/>
      <c r="GE172" s="380"/>
      <c r="GF172" s="380"/>
      <c r="GG172" s="380"/>
      <c r="GH172" s="380"/>
      <c r="GI172" s="380"/>
      <c r="GJ172" s="380"/>
      <c r="GK172" s="380"/>
      <c r="GL172" s="380"/>
      <c r="GM172" s="380"/>
      <c r="GN172" s="380"/>
      <c r="GO172" s="380"/>
      <c r="GP172" s="380"/>
      <c r="GQ172" s="380"/>
      <c r="GR172" s="380"/>
      <c r="GS172" s="380"/>
      <c r="GT172" s="380"/>
      <c r="GU172" s="380"/>
      <c r="GV172" s="380"/>
      <c r="GW172" s="380"/>
      <c r="GX172" s="380"/>
      <c r="GY172" s="380"/>
      <c r="GZ172" s="380"/>
      <c r="HA172" s="380"/>
      <c r="HB172" s="380"/>
      <c r="HC172" s="380"/>
      <c r="HD172" s="380"/>
      <c r="HE172" s="380"/>
      <c r="HF172" s="380"/>
      <c r="HG172" s="380"/>
      <c r="HH172" s="380"/>
    </row>
    <row r="173" spans="1:216">
      <c r="A173" s="103"/>
      <c r="B173" s="377"/>
      <c r="C173" s="377"/>
      <c r="D173" s="377"/>
      <c r="E173" s="377"/>
      <c r="F173" s="377"/>
      <c r="G173" s="377"/>
      <c r="H173" s="377"/>
      <c r="I173" s="377"/>
      <c r="J173" s="377"/>
      <c r="K173" s="377"/>
      <c r="L173" s="377"/>
      <c r="M173" s="378"/>
      <c r="N173" s="378"/>
      <c r="O173" s="378"/>
      <c r="P173" s="378"/>
      <c r="Q173" s="378"/>
      <c r="R173" s="378"/>
      <c r="S173" s="378"/>
      <c r="T173" s="378"/>
      <c r="U173" s="378"/>
      <c r="V173" s="378"/>
      <c r="W173" s="378"/>
      <c r="X173" s="378"/>
      <c r="Y173" s="380"/>
      <c r="Z173" s="409"/>
      <c r="AA173" s="380"/>
      <c r="AB173" s="380"/>
      <c r="AC173" s="380"/>
      <c r="AD173" s="380"/>
      <c r="AE173" s="380"/>
      <c r="AF173" s="380"/>
      <c r="AG173" s="380"/>
      <c r="AH173" s="380"/>
      <c r="AI173" s="380"/>
      <c r="AJ173" s="380"/>
      <c r="AR173" s="380"/>
      <c r="AS173" s="380"/>
      <c r="AT173" s="380"/>
      <c r="AU173" s="380"/>
      <c r="AV173" s="380"/>
      <c r="AW173" s="380"/>
      <c r="AX173" s="380"/>
      <c r="AY173" s="380"/>
      <c r="AZ173" s="380"/>
      <c r="BA173" s="380"/>
      <c r="BB173" s="380"/>
      <c r="BC173" s="380"/>
      <c r="BD173" s="380"/>
      <c r="BE173" s="380"/>
      <c r="BF173" s="380"/>
      <c r="BG173" s="380"/>
      <c r="BH173" s="380"/>
      <c r="BI173" s="380"/>
      <c r="BJ173" s="377"/>
      <c r="CE173" s="380"/>
      <c r="CF173" s="380"/>
      <c r="CG173" s="380"/>
      <c r="EZ173" s="380"/>
      <c r="FA173" s="380"/>
      <c r="FB173" s="380"/>
      <c r="FC173" s="380"/>
      <c r="FD173" s="380"/>
      <c r="FE173" s="380"/>
      <c r="FF173" s="380"/>
      <c r="FG173" s="380"/>
      <c r="FH173" s="380"/>
      <c r="FI173" s="380"/>
      <c r="FJ173" s="380"/>
      <c r="FK173" s="380"/>
      <c r="FL173" s="380"/>
      <c r="FM173" s="380"/>
      <c r="FN173" s="380"/>
      <c r="FO173" s="380"/>
      <c r="FP173" s="380"/>
      <c r="FQ173" s="380"/>
      <c r="FR173" s="380"/>
      <c r="FS173" s="380"/>
      <c r="FT173" s="380"/>
      <c r="FU173" s="380"/>
      <c r="FV173" s="380"/>
      <c r="FW173" s="380"/>
      <c r="FX173" s="380"/>
      <c r="FY173" s="380"/>
      <c r="FZ173" s="380"/>
      <c r="GA173" s="380"/>
      <c r="GB173" s="380"/>
      <c r="GC173" s="380"/>
      <c r="GD173" s="380"/>
      <c r="GE173" s="380"/>
      <c r="GF173" s="380"/>
      <c r="GG173" s="380"/>
      <c r="GH173" s="380"/>
      <c r="GI173" s="380"/>
      <c r="GJ173" s="380"/>
      <c r="GK173" s="380"/>
      <c r="GL173" s="380"/>
      <c r="GM173" s="380"/>
      <c r="GN173" s="380"/>
      <c r="GO173" s="380"/>
      <c r="GP173" s="380"/>
      <c r="GQ173" s="380"/>
      <c r="GR173" s="380"/>
      <c r="GS173" s="380"/>
      <c r="GT173" s="380"/>
      <c r="GU173" s="380"/>
      <c r="GV173" s="380"/>
      <c r="GW173" s="380"/>
      <c r="GX173" s="380"/>
      <c r="GY173" s="380"/>
      <c r="GZ173" s="380"/>
      <c r="HA173" s="380"/>
      <c r="HB173" s="380"/>
      <c r="HC173" s="380"/>
      <c r="HD173" s="380"/>
      <c r="HE173" s="380"/>
      <c r="HF173" s="380"/>
      <c r="HG173" s="380"/>
      <c r="HH173" s="380"/>
    </row>
    <row r="174" spans="1:216">
      <c r="A174" s="103"/>
      <c r="B174" s="377"/>
      <c r="C174" s="377"/>
      <c r="D174" s="377"/>
      <c r="E174" s="377"/>
      <c r="F174" s="377"/>
      <c r="G174" s="377"/>
      <c r="H174" s="377"/>
      <c r="I174" s="377"/>
      <c r="J174" s="377"/>
      <c r="K174" s="377"/>
      <c r="L174" s="377"/>
      <c r="M174" s="378"/>
      <c r="N174" s="378"/>
      <c r="O174" s="378"/>
      <c r="P174" s="378"/>
      <c r="Q174" s="378"/>
      <c r="R174" s="378"/>
      <c r="S174" s="378"/>
      <c r="T174" s="378"/>
      <c r="U174" s="378"/>
      <c r="V174" s="378"/>
      <c r="W174" s="378"/>
      <c r="X174" s="378"/>
      <c r="Y174" s="380"/>
      <c r="Z174" s="409"/>
      <c r="AA174" s="380"/>
      <c r="AB174" s="380"/>
      <c r="AC174" s="380"/>
      <c r="AD174" s="380"/>
      <c r="AE174" s="380"/>
      <c r="AF174" s="380"/>
      <c r="AG174" s="380"/>
      <c r="AH174" s="380"/>
      <c r="AI174" s="380"/>
      <c r="AJ174" s="380"/>
      <c r="AR174" s="380"/>
      <c r="AS174" s="380"/>
      <c r="AT174" s="380"/>
      <c r="AU174" s="380"/>
      <c r="AV174" s="380"/>
      <c r="AW174" s="380"/>
      <c r="AX174" s="380"/>
      <c r="AY174" s="380"/>
      <c r="AZ174" s="380"/>
      <c r="BA174" s="380"/>
      <c r="BB174" s="380"/>
      <c r="BC174" s="380"/>
      <c r="BD174" s="380"/>
      <c r="BE174" s="380"/>
      <c r="BF174" s="380"/>
      <c r="BG174" s="380"/>
      <c r="BH174" s="380"/>
      <c r="BI174" s="380"/>
      <c r="BJ174" s="377"/>
      <c r="CE174" s="380"/>
      <c r="CF174" s="380"/>
      <c r="CG174" s="380"/>
      <c r="EZ174" s="380"/>
      <c r="FA174" s="380"/>
      <c r="FB174" s="380"/>
      <c r="FC174" s="380"/>
      <c r="FD174" s="380"/>
      <c r="FE174" s="380"/>
      <c r="FF174" s="380"/>
      <c r="FG174" s="380"/>
      <c r="FH174" s="380"/>
      <c r="FI174" s="380"/>
      <c r="FJ174" s="380"/>
      <c r="FK174" s="380"/>
      <c r="FL174" s="380"/>
      <c r="FM174" s="380"/>
      <c r="FN174" s="380"/>
      <c r="FO174" s="380"/>
      <c r="FP174" s="380"/>
      <c r="FQ174" s="380"/>
      <c r="FR174" s="380"/>
      <c r="FS174" s="380"/>
      <c r="FT174" s="380"/>
      <c r="FU174" s="380"/>
      <c r="FV174" s="380"/>
      <c r="FW174" s="380"/>
      <c r="FX174" s="380"/>
      <c r="FY174" s="380"/>
      <c r="FZ174" s="380"/>
      <c r="GA174" s="380"/>
      <c r="GB174" s="380"/>
      <c r="GC174" s="380"/>
      <c r="GD174" s="380"/>
      <c r="GE174" s="380"/>
      <c r="GF174" s="380"/>
      <c r="GG174" s="380"/>
      <c r="GH174" s="380"/>
      <c r="GI174" s="380"/>
      <c r="GJ174" s="380"/>
      <c r="GK174" s="380"/>
      <c r="GL174" s="380"/>
      <c r="GM174" s="380"/>
      <c r="GN174" s="380"/>
      <c r="GO174" s="380"/>
      <c r="GP174" s="380"/>
      <c r="GQ174" s="380"/>
      <c r="GR174" s="380"/>
      <c r="GS174" s="380"/>
      <c r="GT174" s="380"/>
      <c r="GU174" s="380"/>
      <c r="GV174" s="380"/>
      <c r="GW174" s="380"/>
      <c r="GX174" s="380"/>
      <c r="GY174" s="380"/>
      <c r="GZ174" s="380"/>
      <c r="HA174" s="380"/>
      <c r="HB174" s="380"/>
      <c r="HC174" s="380"/>
      <c r="HD174" s="380"/>
      <c r="HE174" s="380"/>
      <c r="HF174" s="380"/>
      <c r="HG174" s="380"/>
      <c r="HH174" s="380"/>
    </row>
    <row r="175" spans="1:216">
      <c r="A175" s="103"/>
      <c r="B175" s="377"/>
      <c r="C175" s="377"/>
      <c r="D175" s="377"/>
      <c r="E175" s="377"/>
      <c r="F175" s="377"/>
      <c r="G175" s="377"/>
      <c r="H175" s="377"/>
      <c r="I175" s="377"/>
      <c r="J175" s="377"/>
      <c r="K175" s="377"/>
      <c r="L175" s="377"/>
      <c r="M175" s="378"/>
      <c r="N175" s="378"/>
      <c r="O175" s="378"/>
      <c r="P175" s="378"/>
      <c r="Q175" s="378"/>
      <c r="R175" s="378"/>
      <c r="S175" s="378"/>
      <c r="T175" s="378"/>
      <c r="U175" s="378"/>
      <c r="V175" s="378"/>
      <c r="W175" s="378"/>
      <c r="X175" s="378"/>
      <c r="Y175" s="380"/>
      <c r="Z175" s="409"/>
      <c r="AA175" s="380"/>
      <c r="AB175" s="380"/>
      <c r="AC175" s="380"/>
      <c r="AD175" s="380"/>
      <c r="AE175" s="380"/>
      <c r="AF175" s="380"/>
      <c r="AG175" s="380"/>
      <c r="AH175" s="380"/>
      <c r="AI175" s="380"/>
      <c r="AJ175" s="380"/>
      <c r="AR175" s="380"/>
      <c r="AS175" s="380"/>
      <c r="AT175" s="380"/>
      <c r="AU175" s="380"/>
      <c r="AV175" s="380"/>
      <c r="AW175" s="380"/>
      <c r="AX175" s="380"/>
      <c r="AY175" s="380"/>
      <c r="AZ175" s="380"/>
      <c r="BA175" s="380"/>
      <c r="BB175" s="380"/>
      <c r="BC175" s="380"/>
      <c r="BD175" s="380"/>
      <c r="BE175" s="380"/>
      <c r="BF175" s="380"/>
      <c r="BG175" s="380"/>
      <c r="BH175" s="380"/>
      <c r="BI175" s="380"/>
      <c r="BJ175" s="377"/>
      <c r="CE175" s="380"/>
      <c r="CF175" s="380"/>
      <c r="CG175" s="380"/>
      <c r="EZ175" s="380"/>
      <c r="FA175" s="380"/>
      <c r="FB175" s="380"/>
      <c r="FC175" s="380"/>
      <c r="FD175" s="380"/>
      <c r="FE175" s="380"/>
      <c r="FF175" s="380"/>
      <c r="FG175" s="380"/>
      <c r="FH175" s="380"/>
      <c r="FI175" s="380"/>
      <c r="FJ175" s="380"/>
      <c r="FK175" s="380"/>
      <c r="FL175" s="380"/>
      <c r="FM175" s="380"/>
      <c r="FN175" s="380"/>
      <c r="FO175" s="380"/>
      <c r="FP175" s="380"/>
      <c r="FQ175" s="380"/>
      <c r="FR175" s="380"/>
      <c r="FS175" s="380"/>
      <c r="FT175" s="380"/>
      <c r="FU175" s="380"/>
      <c r="FV175" s="380"/>
      <c r="FW175" s="380"/>
      <c r="FX175" s="380"/>
      <c r="FY175" s="380"/>
      <c r="FZ175" s="380"/>
      <c r="GA175" s="380"/>
      <c r="GB175" s="380"/>
      <c r="GC175" s="380"/>
      <c r="GD175" s="380"/>
      <c r="GE175" s="380"/>
      <c r="GF175" s="380"/>
      <c r="GG175" s="380"/>
      <c r="GH175" s="380"/>
      <c r="GI175" s="380"/>
      <c r="GJ175" s="380"/>
      <c r="GK175" s="380"/>
      <c r="GL175" s="380"/>
      <c r="GM175" s="380"/>
      <c r="GN175" s="380"/>
      <c r="GO175" s="380"/>
      <c r="GP175" s="380"/>
      <c r="GQ175" s="380"/>
      <c r="GR175" s="380"/>
      <c r="GS175" s="380"/>
      <c r="GT175" s="380"/>
      <c r="GU175" s="380"/>
      <c r="GV175" s="380"/>
      <c r="GW175" s="380"/>
      <c r="GX175" s="380"/>
      <c r="GY175" s="380"/>
      <c r="GZ175" s="380"/>
      <c r="HA175" s="380"/>
      <c r="HB175" s="380"/>
      <c r="HC175" s="380"/>
      <c r="HD175" s="380"/>
      <c r="HE175" s="380"/>
      <c r="HF175" s="380"/>
      <c r="HG175" s="380"/>
      <c r="HH175" s="380"/>
    </row>
    <row r="176" spans="1:216">
      <c r="A176" s="103"/>
      <c r="B176" s="377"/>
      <c r="C176" s="377"/>
      <c r="D176" s="377"/>
      <c r="E176" s="377"/>
      <c r="F176" s="377"/>
      <c r="G176" s="377"/>
      <c r="H176" s="377"/>
      <c r="I176" s="377"/>
      <c r="J176" s="377"/>
      <c r="K176" s="377"/>
      <c r="L176" s="377"/>
      <c r="M176" s="378"/>
      <c r="N176" s="378"/>
      <c r="O176" s="378"/>
      <c r="P176" s="378"/>
      <c r="Q176" s="378"/>
      <c r="R176" s="378"/>
      <c r="S176" s="378"/>
      <c r="T176" s="378"/>
      <c r="U176" s="378"/>
      <c r="V176" s="378"/>
      <c r="W176" s="378"/>
      <c r="X176" s="378"/>
      <c r="Y176" s="380"/>
      <c r="Z176" s="409"/>
      <c r="AA176" s="380"/>
      <c r="AB176" s="380"/>
      <c r="AC176" s="380"/>
      <c r="AD176" s="380"/>
      <c r="AE176" s="380"/>
      <c r="AF176" s="380"/>
      <c r="AG176" s="380"/>
      <c r="AH176" s="380"/>
      <c r="AI176" s="380"/>
      <c r="AJ176" s="380"/>
      <c r="AR176" s="380"/>
      <c r="AS176" s="380"/>
      <c r="AT176" s="380"/>
      <c r="AU176" s="380"/>
      <c r="AV176" s="380"/>
      <c r="AW176" s="380"/>
      <c r="AX176" s="380"/>
      <c r="AY176" s="380"/>
      <c r="AZ176" s="380"/>
      <c r="BA176" s="380"/>
      <c r="BB176" s="380"/>
      <c r="BC176" s="380"/>
      <c r="BD176" s="380"/>
      <c r="BE176" s="380"/>
      <c r="BF176" s="380"/>
      <c r="BG176" s="380"/>
      <c r="BH176" s="380"/>
      <c r="BI176" s="380"/>
      <c r="BJ176" s="377"/>
      <c r="CE176" s="380"/>
      <c r="CF176" s="380"/>
      <c r="CG176" s="380"/>
      <c r="EZ176" s="380"/>
      <c r="FA176" s="380"/>
      <c r="FB176" s="380"/>
      <c r="FC176" s="380"/>
      <c r="FD176" s="380"/>
      <c r="FE176" s="380"/>
      <c r="FF176" s="380"/>
      <c r="FG176" s="380"/>
      <c r="FH176" s="380"/>
      <c r="FI176" s="380"/>
      <c r="FJ176" s="380"/>
      <c r="FK176" s="380"/>
      <c r="FL176" s="380"/>
      <c r="FM176" s="380"/>
      <c r="FN176" s="380"/>
      <c r="FO176" s="380"/>
      <c r="FP176" s="380"/>
      <c r="FQ176" s="380"/>
      <c r="FR176" s="380"/>
      <c r="FS176" s="380"/>
      <c r="FT176" s="380"/>
      <c r="FU176" s="380"/>
      <c r="FV176" s="380"/>
      <c r="FW176" s="380"/>
      <c r="FX176" s="380"/>
      <c r="FY176" s="380"/>
      <c r="FZ176" s="380"/>
      <c r="GA176" s="380"/>
      <c r="GB176" s="380"/>
      <c r="GC176" s="380"/>
      <c r="GD176" s="380"/>
      <c r="GE176" s="380"/>
      <c r="GF176" s="380"/>
      <c r="GG176" s="380"/>
      <c r="GH176" s="380"/>
      <c r="GI176" s="380"/>
      <c r="GJ176" s="380"/>
      <c r="GK176" s="380"/>
      <c r="GL176" s="380"/>
      <c r="GM176" s="380"/>
      <c r="GN176" s="380"/>
      <c r="GO176" s="380"/>
      <c r="GP176" s="380"/>
      <c r="GQ176" s="380"/>
      <c r="GR176" s="380"/>
      <c r="GS176" s="380"/>
      <c r="GT176" s="380"/>
      <c r="GU176" s="380"/>
      <c r="GV176" s="380"/>
      <c r="GW176" s="380"/>
      <c r="GX176" s="380"/>
      <c r="GY176" s="380"/>
      <c r="GZ176" s="380"/>
      <c r="HA176" s="380"/>
      <c r="HB176" s="380"/>
      <c r="HC176" s="380"/>
      <c r="HD176" s="380"/>
      <c r="HE176" s="380"/>
      <c r="HF176" s="380"/>
      <c r="HG176" s="380"/>
      <c r="HH176" s="380"/>
    </row>
    <row r="177" spans="1:216">
      <c r="A177" s="103"/>
      <c r="B177" s="377"/>
      <c r="C177" s="377"/>
      <c r="D177" s="377"/>
      <c r="E177" s="377"/>
      <c r="F177" s="377"/>
      <c r="G177" s="377"/>
      <c r="H177" s="377"/>
      <c r="I177" s="377"/>
      <c r="J177" s="377"/>
      <c r="K177" s="377"/>
      <c r="L177" s="377"/>
      <c r="M177" s="378"/>
      <c r="N177" s="378"/>
      <c r="O177" s="378"/>
      <c r="P177" s="378"/>
      <c r="Q177" s="378"/>
      <c r="R177" s="378"/>
      <c r="S177" s="378"/>
      <c r="T177" s="378"/>
      <c r="U177" s="378"/>
      <c r="V177" s="378"/>
      <c r="W177" s="378"/>
      <c r="X177" s="378"/>
      <c r="Y177" s="380"/>
      <c r="Z177" s="409"/>
      <c r="AA177" s="380"/>
      <c r="AB177" s="380"/>
      <c r="AC177" s="380"/>
      <c r="AD177" s="380"/>
      <c r="AE177" s="380"/>
      <c r="AF177" s="380"/>
      <c r="AG177" s="380"/>
      <c r="AH177" s="380"/>
      <c r="AI177" s="380"/>
      <c r="AJ177" s="380"/>
      <c r="AR177" s="380"/>
      <c r="AS177" s="380"/>
      <c r="AT177" s="380"/>
      <c r="AU177" s="380"/>
      <c r="AV177" s="380"/>
      <c r="AW177" s="380"/>
      <c r="AX177" s="380"/>
      <c r="AY177" s="380"/>
      <c r="AZ177" s="380"/>
      <c r="BA177" s="380"/>
      <c r="BB177" s="380"/>
      <c r="BC177" s="380"/>
      <c r="BD177" s="380"/>
      <c r="BE177" s="380"/>
      <c r="BF177" s="380"/>
      <c r="BG177" s="380"/>
      <c r="BH177" s="380"/>
      <c r="BI177" s="380"/>
      <c r="BJ177" s="377"/>
      <c r="CE177" s="380"/>
      <c r="CF177" s="380"/>
      <c r="CG177" s="380"/>
      <c r="EZ177" s="380"/>
      <c r="FA177" s="380"/>
      <c r="FB177" s="380"/>
      <c r="FC177" s="380"/>
      <c r="FD177" s="380"/>
      <c r="FE177" s="380"/>
      <c r="FF177" s="380"/>
      <c r="FG177" s="380"/>
      <c r="FH177" s="380"/>
      <c r="FI177" s="380"/>
      <c r="FJ177" s="380"/>
      <c r="FK177" s="380"/>
      <c r="FL177" s="380"/>
      <c r="FM177" s="380"/>
      <c r="FN177" s="380"/>
      <c r="FO177" s="380"/>
      <c r="FP177" s="380"/>
      <c r="FQ177" s="380"/>
      <c r="FR177" s="380"/>
      <c r="FS177" s="380"/>
      <c r="FT177" s="380"/>
      <c r="FU177" s="380"/>
      <c r="FV177" s="380"/>
      <c r="FW177" s="380"/>
      <c r="FX177" s="380"/>
      <c r="FY177" s="380"/>
      <c r="FZ177" s="380"/>
      <c r="GA177" s="380"/>
      <c r="GB177" s="380"/>
      <c r="GC177" s="380"/>
      <c r="GD177" s="380"/>
      <c r="GE177" s="380"/>
      <c r="GF177" s="380"/>
      <c r="GG177" s="380"/>
      <c r="GH177" s="380"/>
      <c r="GI177" s="380"/>
      <c r="GJ177" s="380"/>
      <c r="GK177" s="380"/>
      <c r="GL177" s="380"/>
      <c r="GM177" s="380"/>
      <c r="GN177" s="380"/>
      <c r="GO177" s="380"/>
      <c r="GP177" s="380"/>
      <c r="GQ177" s="380"/>
      <c r="GR177" s="380"/>
      <c r="GS177" s="380"/>
      <c r="GT177" s="380"/>
      <c r="GU177" s="380"/>
      <c r="GV177" s="380"/>
      <c r="GW177" s="380"/>
      <c r="GX177" s="380"/>
      <c r="GY177" s="380"/>
      <c r="GZ177" s="380"/>
      <c r="HA177" s="380"/>
      <c r="HB177" s="380"/>
      <c r="HC177" s="380"/>
      <c r="HD177" s="380"/>
      <c r="HE177" s="380"/>
      <c r="HF177" s="380"/>
      <c r="HG177" s="380"/>
      <c r="HH177" s="380"/>
    </row>
    <row r="178" spans="1:216">
      <c r="A178" s="103"/>
      <c r="B178" s="377"/>
      <c r="C178" s="377"/>
      <c r="D178" s="377"/>
      <c r="E178" s="377"/>
      <c r="F178" s="377"/>
      <c r="G178" s="377"/>
      <c r="H178" s="377"/>
      <c r="I178" s="377"/>
      <c r="J178" s="377"/>
      <c r="K178" s="377"/>
      <c r="L178" s="377"/>
      <c r="M178" s="378"/>
      <c r="N178" s="378"/>
      <c r="O178" s="378"/>
      <c r="P178" s="378"/>
      <c r="Q178" s="378"/>
      <c r="R178" s="378"/>
      <c r="S178" s="378"/>
      <c r="T178" s="378"/>
      <c r="U178" s="378"/>
      <c r="V178" s="378"/>
      <c r="W178" s="378"/>
      <c r="X178" s="378"/>
      <c r="Y178" s="380"/>
      <c r="Z178" s="409"/>
      <c r="AA178" s="380"/>
      <c r="AB178" s="380"/>
      <c r="AC178" s="380"/>
      <c r="AD178" s="380"/>
      <c r="AE178" s="380"/>
      <c r="AF178" s="380"/>
      <c r="AG178" s="380"/>
      <c r="AH178" s="380"/>
      <c r="AI178" s="380"/>
      <c r="AJ178" s="380"/>
      <c r="AR178" s="380"/>
      <c r="AS178" s="380"/>
      <c r="AT178" s="380"/>
      <c r="AU178" s="380"/>
      <c r="AV178" s="380"/>
      <c r="AW178" s="380"/>
      <c r="AX178" s="380"/>
      <c r="AY178" s="380"/>
      <c r="AZ178" s="380"/>
      <c r="BA178" s="380"/>
      <c r="BB178" s="380"/>
      <c r="BC178" s="380"/>
      <c r="BD178" s="380"/>
      <c r="BE178" s="380"/>
      <c r="BF178" s="380"/>
      <c r="BG178" s="380"/>
      <c r="BH178" s="380"/>
      <c r="BI178" s="380"/>
      <c r="BJ178" s="377"/>
      <c r="CE178" s="380"/>
      <c r="CF178" s="380"/>
      <c r="CG178" s="380"/>
      <c r="EZ178" s="380"/>
      <c r="FA178" s="380"/>
      <c r="FB178" s="380"/>
      <c r="FC178" s="380"/>
      <c r="FD178" s="380"/>
      <c r="FE178" s="380"/>
      <c r="FF178" s="380"/>
      <c r="FG178" s="380"/>
      <c r="FH178" s="380"/>
      <c r="FI178" s="380"/>
      <c r="FJ178" s="380"/>
      <c r="FK178" s="380"/>
      <c r="FL178" s="380"/>
      <c r="FM178" s="380"/>
      <c r="FN178" s="380"/>
      <c r="FO178" s="380"/>
      <c r="FP178" s="380"/>
      <c r="FQ178" s="380"/>
      <c r="FR178" s="380"/>
      <c r="FS178" s="380"/>
      <c r="FT178" s="380"/>
      <c r="FU178" s="380"/>
      <c r="FV178" s="380"/>
      <c r="FW178" s="380"/>
      <c r="FX178" s="380"/>
      <c r="FY178" s="380"/>
      <c r="FZ178" s="380"/>
      <c r="GA178" s="380"/>
      <c r="GB178" s="380"/>
      <c r="GC178" s="380"/>
      <c r="GD178" s="380"/>
      <c r="GE178" s="380"/>
      <c r="GF178" s="380"/>
      <c r="GG178" s="380"/>
      <c r="GH178" s="380"/>
      <c r="GI178" s="380"/>
      <c r="GJ178" s="380"/>
      <c r="GK178" s="380"/>
      <c r="GL178" s="380"/>
      <c r="GM178" s="380"/>
      <c r="GN178" s="380"/>
      <c r="GO178" s="380"/>
      <c r="GP178" s="380"/>
      <c r="GQ178" s="380"/>
      <c r="GR178" s="380"/>
      <c r="GS178" s="380"/>
      <c r="GT178" s="380"/>
      <c r="GU178" s="380"/>
      <c r="GV178" s="380"/>
      <c r="GW178" s="380"/>
      <c r="GX178" s="380"/>
      <c r="GY178" s="380"/>
      <c r="GZ178" s="380"/>
      <c r="HA178" s="380"/>
      <c r="HB178" s="380"/>
      <c r="HC178" s="380"/>
      <c r="HD178" s="380"/>
      <c r="HE178" s="380"/>
      <c r="HF178" s="380"/>
      <c r="HG178" s="380"/>
      <c r="HH178" s="380"/>
    </row>
    <row r="179" spans="1:216">
      <c r="A179" s="103"/>
      <c r="B179" s="377"/>
      <c r="C179" s="377"/>
      <c r="D179" s="377"/>
      <c r="E179" s="377"/>
      <c r="F179" s="377"/>
      <c r="G179" s="377"/>
      <c r="H179" s="377"/>
      <c r="I179" s="377"/>
      <c r="J179" s="377"/>
      <c r="K179" s="377"/>
      <c r="L179" s="377"/>
      <c r="M179" s="378"/>
      <c r="N179" s="378"/>
      <c r="O179" s="378"/>
      <c r="P179" s="378"/>
      <c r="Q179" s="378"/>
      <c r="R179" s="378"/>
      <c r="S179" s="378"/>
      <c r="T179" s="378"/>
      <c r="U179" s="378"/>
      <c r="V179" s="378"/>
      <c r="W179" s="378"/>
      <c r="X179" s="378"/>
      <c r="Y179" s="380"/>
      <c r="Z179" s="409"/>
      <c r="AA179" s="380"/>
      <c r="AB179" s="380"/>
      <c r="AC179" s="380"/>
      <c r="AD179" s="380"/>
      <c r="AE179" s="380"/>
      <c r="AF179" s="380"/>
      <c r="AG179" s="380"/>
      <c r="AH179" s="380"/>
      <c r="AI179" s="380"/>
      <c r="AJ179" s="380"/>
      <c r="AR179" s="380"/>
      <c r="AS179" s="380"/>
      <c r="AT179" s="380"/>
      <c r="AU179" s="380"/>
      <c r="AV179" s="380"/>
      <c r="AW179" s="380"/>
      <c r="AX179" s="380"/>
      <c r="AY179" s="380"/>
      <c r="AZ179" s="380"/>
      <c r="BA179" s="380"/>
      <c r="BB179" s="380"/>
      <c r="BC179" s="380"/>
      <c r="BD179" s="380"/>
      <c r="BE179" s="380"/>
      <c r="BF179" s="380"/>
      <c r="BG179" s="380"/>
      <c r="BH179" s="380"/>
      <c r="BI179" s="380"/>
      <c r="BJ179" s="377"/>
      <c r="CE179" s="380"/>
      <c r="CF179" s="380"/>
      <c r="CG179" s="380"/>
      <c r="EZ179" s="380"/>
      <c r="FA179" s="380"/>
      <c r="FB179" s="380"/>
      <c r="FC179" s="380"/>
      <c r="FD179" s="380"/>
      <c r="FE179" s="380"/>
      <c r="FF179" s="380"/>
      <c r="FG179" s="380"/>
      <c r="FH179" s="380"/>
      <c r="FI179" s="380"/>
      <c r="FJ179" s="380"/>
      <c r="FK179" s="380"/>
      <c r="FL179" s="380"/>
      <c r="FM179" s="380"/>
      <c r="FN179" s="380"/>
      <c r="FO179" s="380"/>
      <c r="FP179" s="380"/>
      <c r="FQ179" s="380"/>
      <c r="FR179" s="380"/>
      <c r="FS179" s="380"/>
      <c r="FT179" s="380"/>
      <c r="FU179" s="380"/>
      <c r="FV179" s="380"/>
      <c r="FW179" s="380"/>
      <c r="FX179" s="380"/>
      <c r="FY179" s="380"/>
      <c r="FZ179" s="380"/>
      <c r="GA179" s="380"/>
      <c r="GB179" s="380"/>
      <c r="GC179" s="380"/>
      <c r="GD179" s="380"/>
      <c r="GE179" s="380"/>
      <c r="GF179" s="380"/>
      <c r="GG179" s="380"/>
      <c r="GH179" s="380"/>
      <c r="GI179" s="380"/>
      <c r="GJ179" s="380"/>
      <c r="GK179" s="380"/>
      <c r="GL179" s="380"/>
      <c r="GM179" s="380"/>
      <c r="GN179" s="380"/>
      <c r="GO179" s="380"/>
      <c r="GP179" s="380"/>
      <c r="GQ179" s="380"/>
      <c r="GR179" s="380"/>
      <c r="GS179" s="380"/>
      <c r="GT179" s="380"/>
      <c r="GU179" s="380"/>
      <c r="GV179" s="380"/>
      <c r="GW179" s="380"/>
      <c r="GX179" s="380"/>
      <c r="GY179" s="380"/>
      <c r="GZ179" s="380"/>
      <c r="HA179" s="380"/>
      <c r="HB179" s="380"/>
      <c r="HC179" s="380"/>
      <c r="HD179" s="380"/>
      <c r="HE179" s="380"/>
      <c r="HF179" s="380"/>
      <c r="HG179" s="380"/>
      <c r="HH179" s="380"/>
    </row>
    <row r="180" spans="1:216">
      <c r="A180" s="103"/>
      <c r="B180" s="377"/>
      <c r="C180" s="377"/>
      <c r="D180" s="377"/>
      <c r="E180" s="377"/>
      <c r="F180" s="377"/>
      <c r="G180" s="377"/>
      <c r="H180" s="377"/>
      <c r="I180" s="377"/>
      <c r="J180" s="377"/>
      <c r="K180" s="377"/>
      <c r="L180" s="377"/>
      <c r="M180" s="378"/>
      <c r="N180" s="378"/>
      <c r="O180" s="378"/>
      <c r="P180" s="378"/>
      <c r="Q180" s="378"/>
      <c r="R180" s="378"/>
      <c r="S180" s="378"/>
      <c r="T180" s="378"/>
      <c r="U180" s="378"/>
      <c r="V180" s="378"/>
      <c r="W180" s="378"/>
      <c r="X180" s="378"/>
      <c r="Y180" s="380"/>
      <c r="Z180" s="409"/>
      <c r="AA180" s="380"/>
      <c r="AB180" s="380"/>
      <c r="AC180" s="380"/>
      <c r="AD180" s="380"/>
      <c r="AE180" s="380"/>
      <c r="AF180" s="380"/>
      <c r="AG180" s="380"/>
      <c r="AH180" s="380"/>
      <c r="AI180" s="380"/>
      <c r="AJ180" s="380"/>
      <c r="AR180" s="380"/>
      <c r="AS180" s="380"/>
      <c r="AT180" s="380"/>
      <c r="AU180" s="380"/>
      <c r="AV180" s="380"/>
      <c r="AW180" s="380"/>
      <c r="AX180" s="380"/>
      <c r="AY180" s="380"/>
      <c r="AZ180" s="380"/>
      <c r="BA180" s="380"/>
      <c r="BB180" s="380"/>
      <c r="BC180" s="380"/>
      <c r="BD180" s="380"/>
      <c r="BE180" s="380"/>
      <c r="BF180" s="380"/>
      <c r="BG180" s="380"/>
      <c r="BH180" s="380"/>
      <c r="BI180" s="380"/>
      <c r="BJ180" s="377"/>
      <c r="CE180" s="380"/>
      <c r="CF180" s="380"/>
      <c r="CG180" s="380"/>
      <c r="EZ180" s="380"/>
      <c r="FA180" s="380"/>
      <c r="FB180" s="380"/>
      <c r="FC180" s="380"/>
      <c r="FD180" s="380"/>
      <c r="FE180" s="380"/>
      <c r="FF180" s="380"/>
      <c r="FG180" s="380"/>
      <c r="FH180" s="380"/>
      <c r="FI180" s="380"/>
      <c r="FJ180" s="380"/>
      <c r="FK180" s="380"/>
      <c r="FL180" s="380"/>
      <c r="FM180" s="380"/>
      <c r="FN180" s="380"/>
      <c r="FO180" s="380"/>
      <c r="FP180" s="380"/>
      <c r="FQ180" s="380"/>
      <c r="FR180" s="380"/>
      <c r="FS180" s="380"/>
      <c r="FT180" s="380"/>
      <c r="FU180" s="380"/>
      <c r="FV180" s="380"/>
      <c r="FW180" s="380"/>
      <c r="FX180" s="380"/>
      <c r="FY180" s="380"/>
      <c r="FZ180" s="380"/>
      <c r="GA180" s="380"/>
      <c r="GB180" s="380"/>
      <c r="GC180" s="380"/>
      <c r="GD180" s="380"/>
      <c r="GE180" s="380"/>
      <c r="GF180" s="380"/>
      <c r="GG180" s="380"/>
      <c r="GH180" s="380"/>
      <c r="GI180" s="380"/>
      <c r="GJ180" s="380"/>
      <c r="GK180" s="380"/>
      <c r="GL180" s="380"/>
      <c r="GM180" s="380"/>
      <c r="GN180" s="380"/>
      <c r="GO180" s="380"/>
      <c r="GP180" s="380"/>
      <c r="GQ180" s="380"/>
      <c r="GR180" s="380"/>
      <c r="GS180" s="380"/>
      <c r="GT180" s="380"/>
      <c r="GU180" s="380"/>
      <c r="GV180" s="380"/>
      <c r="GW180" s="380"/>
      <c r="GX180" s="380"/>
      <c r="GY180" s="380"/>
      <c r="GZ180" s="380"/>
      <c r="HA180" s="380"/>
      <c r="HB180" s="380"/>
      <c r="HC180" s="380"/>
      <c r="HD180" s="380"/>
      <c r="HE180" s="380"/>
      <c r="HF180" s="380"/>
      <c r="HG180" s="380"/>
      <c r="HH180" s="380"/>
    </row>
    <row r="181" spans="1:216">
      <c r="A181" s="103"/>
      <c r="B181" s="377"/>
      <c r="C181" s="377"/>
      <c r="D181" s="377"/>
      <c r="E181" s="377"/>
      <c r="F181" s="377"/>
      <c r="G181" s="377"/>
      <c r="H181" s="377"/>
      <c r="I181" s="377"/>
      <c r="J181" s="377"/>
      <c r="K181" s="377"/>
      <c r="L181" s="377"/>
      <c r="M181" s="378"/>
      <c r="N181" s="378"/>
      <c r="O181" s="378"/>
      <c r="P181" s="378"/>
      <c r="Q181" s="378"/>
      <c r="R181" s="378"/>
      <c r="S181" s="378"/>
      <c r="T181" s="378"/>
      <c r="U181" s="378"/>
      <c r="V181" s="378"/>
      <c r="W181" s="378"/>
      <c r="X181" s="378"/>
      <c r="Y181" s="380"/>
      <c r="Z181" s="409"/>
      <c r="AA181" s="380"/>
      <c r="AB181" s="380"/>
      <c r="AC181" s="380"/>
      <c r="AD181" s="380"/>
      <c r="AE181" s="380"/>
      <c r="AF181" s="380"/>
      <c r="AG181" s="380"/>
      <c r="AH181" s="380"/>
      <c r="AI181" s="380"/>
      <c r="AJ181" s="380"/>
      <c r="AR181" s="380"/>
      <c r="AS181" s="380"/>
      <c r="AT181" s="380"/>
      <c r="AU181" s="380"/>
      <c r="AV181" s="380"/>
      <c r="AW181" s="380"/>
      <c r="AX181" s="380"/>
      <c r="AY181" s="380"/>
      <c r="AZ181" s="380"/>
      <c r="BA181" s="380"/>
      <c r="BB181" s="380"/>
      <c r="BC181" s="380"/>
      <c r="BD181" s="380"/>
      <c r="BE181" s="380"/>
      <c r="BF181" s="380"/>
      <c r="BG181" s="380"/>
      <c r="BH181" s="380"/>
      <c r="BI181" s="380"/>
      <c r="BJ181" s="377"/>
      <c r="CE181" s="380"/>
      <c r="CF181" s="380"/>
      <c r="CG181" s="380"/>
      <c r="EZ181" s="380"/>
      <c r="FA181" s="380"/>
      <c r="FB181" s="380"/>
      <c r="FC181" s="380"/>
      <c r="FD181" s="380"/>
      <c r="FE181" s="380"/>
      <c r="FF181" s="380"/>
      <c r="FG181" s="380"/>
      <c r="FH181" s="380"/>
      <c r="FI181" s="380"/>
      <c r="FJ181" s="380"/>
      <c r="FK181" s="380"/>
      <c r="FL181" s="380"/>
      <c r="FM181" s="380"/>
      <c r="FN181" s="380"/>
      <c r="FO181" s="380"/>
      <c r="FP181" s="380"/>
      <c r="FQ181" s="380"/>
      <c r="FR181" s="380"/>
      <c r="FS181" s="380"/>
      <c r="FT181" s="380"/>
      <c r="FU181" s="380"/>
      <c r="FV181" s="380"/>
      <c r="FW181" s="380"/>
      <c r="FX181" s="380"/>
      <c r="FY181" s="380"/>
      <c r="FZ181" s="380"/>
      <c r="GA181" s="380"/>
      <c r="GB181" s="380"/>
      <c r="GC181" s="380"/>
      <c r="GD181" s="380"/>
      <c r="GE181" s="380"/>
      <c r="GF181" s="380"/>
      <c r="GG181" s="380"/>
      <c r="GH181" s="380"/>
      <c r="GI181" s="380"/>
      <c r="GJ181" s="380"/>
      <c r="GK181" s="380"/>
      <c r="GL181" s="380"/>
      <c r="GM181" s="380"/>
      <c r="GN181" s="380"/>
      <c r="GO181" s="380"/>
      <c r="GP181" s="380"/>
      <c r="GQ181" s="380"/>
      <c r="GR181" s="380"/>
      <c r="GS181" s="380"/>
      <c r="GT181" s="380"/>
      <c r="GU181" s="380"/>
      <c r="GV181" s="380"/>
      <c r="GW181" s="380"/>
      <c r="GX181" s="380"/>
      <c r="GY181" s="380"/>
      <c r="GZ181" s="380"/>
      <c r="HA181" s="380"/>
      <c r="HB181" s="380"/>
      <c r="HC181" s="380"/>
      <c r="HD181" s="380"/>
      <c r="HE181" s="380"/>
      <c r="HF181" s="380"/>
      <c r="HG181" s="380"/>
      <c r="HH181" s="380"/>
    </row>
    <row r="182" spans="1:216">
      <c r="A182" s="103"/>
      <c r="B182" s="377"/>
      <c r="C182" s="377"/>
      <c r="D182" s="377"/>
      <c r="E182" s="377"/>
      <c r="F182" s="377"/>
      <c r="G182" s="377"/>
      <c r="H182" s="377"/>
      <c r="I182" s="377"/>
      <c r="J182" s="377"/>
      <c r="K182" s="377"/>
      <c r="L182" s="377"/>
      <c r="M182" s="378"/>
      <c r="N182" s="378"/>
      <c r="O182" s="378"/>
      <c r="P182" s="378"/>
      <c r="Q182" s="378"/>
      <c r="R182" s="378"/>
      <c r="S182" s="378"/>
      <c r="T182" s="378"/>
      <c r="U182" s="378"/>
      <c r="V182" s="378"/>
      <c r="W182" s="378"/>
      <c r="X182" s="378"/>
      <c r="Y182" s="380"/>
      <c r="Z182" s="409"/>
      <c r="AA182" s="380"/>
      <c r="AB182" s="380"/>
      <c r="AC182" s="380"/>
      <c r="AD182" s="380"/>
      <c r="AE182" s="380"/>
      <c r="AF182" s="380"/>
      <c r="AG182" s="380"/>
      <c r="AH182" s="380"/>
      <c r="AI182" s="380"/>
      <c r="AJ182" s="380"/>
      <c r="AR182" s="380"/>
      <c r="AS182" s="380"/>
      <c r="AT182" s="380"/>
      <c r="AU182" s="380"/>
      <c r="AV182" s="380"/>
      <c r="AW182" s="380"/>
      <c r="AX182" s="380"/>
      <c r="AY182" s="380"/>
      <c r="AZ182" s="380"/>
      <c r="BA182" s="380"/>
      <c r="BB182" s="380"/>
      <c r="BC182" s="380"/>
      <c r="BD182" s="380"/>
      <c r="BE182" s="380"/>
      <c r="BF182" s="380"/>
      <c r="BG182" s="380"/>
      <c r="BH182" s="380"/>
      <c r="BI182" s="380"/>
      <c r="BJ182" s="377"/>
      <c r="CE182" s="380"/>
      <c r="CF182" s="380"/>
      <c r="CG182" s="380"/>
      <c r="EZ182" s="380"/>
      <c r="FA182" s="380"/>
      <c r="FB182" s="380"/>
      <c r="FC182" s="380"/>
      <c r="FD182" s="380"/>
      <c r="FE182" s="380"/>
      <c r="FF182" s="380"/>
      <c r="FG182" s="380"/>
      <c r="FH182" s="380"/>
      <c r="FI182" s="380"/>
      <c r="FJ182" s="380"/>
      <c r="FK182" s="380"/>
      <c r="FL182" s="380"/>
      <c r="FM182" s="380"/>
      <c r="FN182" s="380"/>
      <c r="FO182" s="380"/>
      <c r="FP182" s="380"/>
      <c r="FQ182" s="380"/>
      <c r="FR182" s="380"/>
      <c r="FS182" s="380"/>
      <c r="FT182" s="380"/>
      <c r="FU182" s="380"/>
      <c r="FV182" s="380"/>
      <c r="FW182" s="380"/>
      <c r="FX182" s="380"/>
      <c r="FY182" s="380"/>
      <c r="FZ182" s="380"/>
      <c r="GA182" s="380"/>
      <c r="GB182" s="380"/>
      <c r="GC182" s="380"/>
      <c r="GD182" s="380"/>
      <c r="GE182" s="380"/>
      <c r="GF182" s="380"/>
      <c r="GG182" s="380"/>
      <c r="GH182" s="380"/>
      <c r="GI182" s="380"/>
      <c r="GJ182" s="380"/>
      <c r="GK182" s="380"/>
      <c r="GL182" s="380"/>
      <c r="GM182" s="380"/>
      <c r="GN182" s="380"/>
      <c r="GO182" s="380"/>
      <c r="GP182" s="380"/>
      <c r="GQ182" s="380"/>
      <c r="GR182" s="380"/>
      <c r="GS182" s="380"/>
      <c r="GT182" s="380"/>
      <c r="GU182" s="380"/>
      <c r="GV182" s="380"/>
      <c r="GW182" s="380"/>
      <c r="GX182" s="380"/>
      <c r="GY182" s="380"/>
      <c r="GZ182" s="380"/>
      <c r="HA182" s="380"/>
      <c r="HB182" s="380"/>
      <c r="HC182" s="380"/>
      <c r="HD182" s="380"/>
      <c r="HE182" s="380"/>
      <c r="HF182" s="380"/>
      <c r="HG182" s="380"/>
      <c r="HH182" s="380"/>
    </row>
    <row r="183" spans="1:216">
      <c r="A183" s="103"/>
      <c r="B183" s="377"/>
      <c r="C183" s="377"/>
      <c r="D183" s="377"/>
      <c r="E183" s="377"/>
      <c r="F183" s="377"/>
      <c r="G183" s="377"/>
      <c r="H183" s="377"/>
      <c r="I183" s="377"/>
      <c r="J183" s="377"/>
      <c r="K183" s="377"/>
      <c r="L183" s="377"/>
      <c r="M183" s="378"/>
      <c r="N183" s="378"/>
      <c r="O183" s="378"/>
      <c r="P183" s="378"/>
      <c r="Q183" s="378"/>
      <c r="R183" s="378"/>
      <c r="S183" s="378"/>
      <c r="T183" s="378"/>
      <c r="U183" s="378"/>
      <c r="V183" s="378"/>
      <c r="W183" s="378"/>
      <c r="X183" s="378"/>
      <c r="Y183" s="380"/>
      <c r="Z183" s="409"/>
      <c r="AA183" s="380"/>
      <c r="AB183" s="380"/>
      <c r="AC183" s="380"/>
      <c r="AD183" s="380"/>
      <c r="AE183" s="380"/>
      <c r="AF183" s="380"/>
      <c r="AG183" s="380"/>
      <c r="AH183" s="380"/>
      <c r="AI183" s="380"/>
      <c r="AJ183" s="380"/>
      <c r="AR183" s="380"/>
      <c r="AS183" s="380"/>
      <c r="AT183" s="380"/>
      <c r="AU183" s="380"/>
      <c r="AV183" s="380"/>
      <c r="AW183" s="380"/>
      <c r="AX183" s="380"/>
      <c r="AY183" s="380"/>
      <c r="AZ183" s="380"/>
      <c r="BA183" s="380"/>
      <c r="BB183" s="380"/>
      <c r="BC183" s="380"/>
      <c r="BD183" s="380"/>
      <c r="BE183" s="380"/>
      <c r="BF183" s="380"/>
      <c r="BG183" s="380"/>
      <c r="BH183" s="380"/>
      <c r="BI183" s="380"/>
      <c r="BJ183" s="377"/>
      <c r="CE183" s="380"/>
      <c r="CF183" s="380"/>
      <c r="CG183" s="380"/>
      <c r="EZ183" s="380"/>
      <c r="FA183" s="380"/>
      <c r="FB183" s="380"/>
      <c r="FC183" s="380"/>
      <c r="FD183" s="380"/>
      <c r="FE183" s="380"/>
      <c r="FF183" s="380"/>
      <c r="FG183" s="380"/>
      <c r="FH183" s="380"/>
      <c r="FI183" s="380"/>
      <c r="FJ183" s="380"/>
      <c r="FK183" s="380"/>
      <c r="FL183" s="380"/>
      <c r="FM183" s="380"/>
      <c r="FN183" s="380"/>
      <c r="FO183" s="380"/>
      <c r="FP183" s="380"/>
      <c r="FQ183" s="380"/>
      <c r="FR183" s="380"/>
      <c r="FS183" s="380"/>
      <c r="FT183" s="380"/>
      <c r="FU183" s="380"/>
      <c r="FV183" s="380"/>
      <c r="FW183" s="380"/>
      <c r="FX183" s="380"/>
      <c r="FY183" s="380"/>
      <c r="FZ183" s="380"/>
      <c r="GA183" s="380"/>
      <c r="GB183" s="380"/>
      <c r="GC183" s="380"/>
      <c r="GD183" s="380"/>
      <c r="GE183" s="380"/>
      <c r="GF183" s="380"/>
      <c r="GG183" s="380"/>
      <c r="GH183" s="380"/>
      <c r="GI183" s="380"/>
      <c r="GJ183" s="380"/>
      <c r="GK183" s="380"/>
      <c r="GL183" s="380"/>
      <c r="GM183" s="380"/>
      <c r="GN183" s="380"/>
      <c r="GO183" s="380"/>
      <c r="GP183" s="380"/>
      <c r="GQ183" s="380"/>
      <c r="GR183" s="380"/>
      <c r="GS183" s="380"/>
      <c r="GT183" s="380"/>
      <c r="GU183" s="380"/>
      <c r="GV183" s="380"/>
      <c r="GW183" s="380"/>
      <c r="GX183" s="380"/>
      <c r="GY183" s="380"/>
      <c r="GZ183" s="380"/>
      <c r="HA183" s="380"/>
      <c r="HB183" s="380"/>
      <c r="HC183" s="380"/>
      <c r="HD183" s="380"/>
      <c r="HE183" s="380"/>
      <c r="HF183" s="380"/>
      <c r="HG183" s="380"/>
      <c r="HH183" s="380"/>
    </row>
    <row r="184" spans="1:216">
      <c r="A184" s="103"/>
      <c r="B184" s="377"/>
      <c r="C184" s="377"/>
      <c r="D184" s="377"/>
      <c r="E184" s="377"/>
      <c r="F184" s="377"/>
      <c r="G184" s="377"/>
      <c r="H184" s="377"/>
      <c r="I184" s="377"/>
      <c r="J184" s="377"/>
      <c r="K184" s="377"/>
      <c r="L184" s="377"/>
      <c r="M184" s="378"/>
      <c r="N184" s="378"/>
      <c r="O184" s="378"/>
      <c r="P184" s="378"/>
      <c r="Q184" s="378"/>
      <c r="R184" s="378"/>
      <c r="S184" s="378"/>
      <c r="T184" s="378"/>
      <c r="U184" s="378"/>
      <c r="V184" s="378"/>
      <c r="W184" s="378"/>
      <c r="X184" s="378"/>
      <c r="Y184" s="380"/>
      <c r="Z184" s="409"/>
      <c r="AA184" s="380"/>
      <c r="AB184" s="380"/>
      <c r="AC184" s="380"/>
      <c r="AD184" s="380"/>
      <c r="AE184" s="380"/>
      <c r="AF184" s="380"/>
      <c r="AG184" s="380"/>
      <c r="AH184" s="380"/>
      <c r="AI184" s="380"/>
      <c r="AJ184" s="380"/>
      <c r="AR184" s="380"/>
      <c r="AS184" s="380"/>
      <c r="AT184" s="380"/>
      <c r="AU184" s="380"/>
      <c r="AV184" s="380"/>
      <c r="AW184" s="380"/>
      <c r="AX184" s="380"/>
      <c r="AY184" s="380"/>
      <c r="AZ184" s="380"/>
      <c r="BA184" s="380"/>
      <c r="BB184" s="380"/>
      <c r="BC184" s="380"/>
      <c r="BD184" s="380"/>
      <c r="BE184" s="380"/>
      <c r="BF184" s="380"/>
      <c r="BG184" s="380"/>
      <c r="BH184" s="380"/>
      <c r="BI184" s="380"/>
      <c r="BJ184" s="377"/>
      <c r="CE184" s="380"/>
      <c r="CF184" s="380"/>
      <c r="CG184" s="380"/>
      <c r="EZ184" s="380"/>
      <c r="FA184" s="380"/>
      <c r="FB184" s="380"/>
      <c r="FC184" s="380"/>
      <c r="FD184" s="380"/>
      <c r="FE184" s="380"/>
      <c r="FF184" s="380"/>
      <c r="FG184" s="380"/>
      <c r="FH184" s="380"/>
      <c r="FI184" s="380"/>
      <c r="FJ184" s="380"/>
      <c r="FK184" s="380"/>
      <c r="FL184" s="380"/>
      <c r="FM184" s="380"/>
      <c r="FN184" s="380"/>
      <c r="FO184" s="380"/>
      <c r="FP184" s="380"/>
      <c r="FQ184" s="380"/>
      <c r="FR184" s="380"/>
      <c r="FS184" s="380"/>
      <c r="FT184" s="380"/>
      <c r="FU184" s="380"/>
      <c r="FV184" s="380"/>
      <c r="FW184" s="380"/>
      <c r="FX184" s="380"/>
      <c r="FY184" s="380"/>
      <c r="FZ184" s="380"/>
      <c r="GA184" s="380"/>
      <c r="GB184" s="380"/>
      <c r="GC184" s="380"/>
      <c r="GD184" s="380"/>
      <c r="GE184" s="380"/>
      <c r="GF184" s="380"/>
      <c r="GG184" s="380"/>
      <c r="GH184" s="380"/>
      <c r="GI184" s="380"/>
      <c r="GJ184" s="380"/>
      <c r="GK184" s="380"/>
      <c r="GL184" s="380"/>
      <c r="GM184" s="380"/>
      <c r="GN184" s="380"/>
      <c r="GO184" s="380"/>
      <c r="GP184" s="380"/>
      <c r="GQ184" s="380"/>
      <c r="GR184" s="380"/>
      <c r="GS184" s="380"/>
      <c r="GT184" s="380"/>
      <c r="GU184" s="380"/>
      <c r="GV184" s="380"/>
      <c r="GW184" s="380"/>
      <c r="GX184" s="380"/>
      <c r="GY184" s="380"/>
      <c r="GZ184" s="380"/>
      <c r="HA184" s="380"/>
      <c r="HB184" s="380"/>
      <c r="HC184" s="380"/>
      <c r="HD184" s="380"/>
      <c r="HE184" s="380"/>
      <c r="HF184" s="380"/>
      <c r="HG184" s="380"/>
      <c r="HH184" s="380"/>
    </row>
    <row r="185" spans="1:216">
      <c r="A185" s="103"/>
      <c r="B185" s="377"/>
      <c r="C185" s="377"/>
      <c r="D185" s="377"/>
      <c r="E185" s="377"/>
      <c r="F185" s="377"/>
      <c r="G185" s="377"/>
      <c r="H185" s="377"/>
      <c r="I185" s="377"/>
      <c r="J185" s="377"/>
      <c r="K185" s="377"/>
      <c r="L185" s="377"/>
      <c r="M185" s="378"/>
      <c r="N185" s="378"/>
      <c r="O185" s="378"/>
      <c r="P185" s="378"/>
      <c r="Q185" s="378"/>
      <c r="R185" s="378"/>
      <c r="S185" s="378"/>
      <c r="T185" s="378"/>
      <c r="U185" s="378"/>
      <c r="V185" s="378"/>
      <c r="W185" s="378"/>
      <c r="X185" s="378"/>
      <c r="Y185" s="380"/>
      <c r="Z185" s="409"/>
      <c r="AA185" s="380"/>
      <c r="AB185" s="380"/>
      <c r="AC185" s="380"/>
      <c r="AD185" s="380"/>
      <c r="AE185" s="380"/>
      <c r="AF185" s="380"/>
      <c r="AG185" s="380"/>
      <c r="AH185" s="380"/>
      <c r="AI185" s="380"/>
      <c r="AJ185" s="380"/>
      <c r="AR185" s="380"/>
      <c r="AS185" s="380"/>
      <c r="AT185" s="380"/>
      <c r="AU185" s="380"/>
      <c r="AV185" s="380"/>
      <c r="AW185" s="380"/>
      <c r="AX185" s="380"/>
      <c r="AY185" s="380"/>
      <c r="AZ185" s="380"/>
      <c r="BA185" s="380"/>
      <c r="BB185" s="380"/>
      <c r="BC185" s="380"/>
      <c r="BD185" s="380"/>
      <c r="BE185" s="380"/>
      <c r="BF185" s="380"/>
      <c r="BG185" s="380"/>
      <c r="BH185" s="380"/>
      <c r="BI185" s="380"/>
      <c r="BJ185" s="377"/>
      <c r="CE185" s="380"/>
      <c r="CF185" s="380"/>
      <c r="CG185" s="380"/>
      <c r="EZ185" s="380"/>
      <c r="FA185" s="380"/>
      <c r="FB185" s="380"/>
      <c r="FC185" s="380"/>
      <c r="FD185" s="380"/>
      <c r="FE185" s="380"/>
      <c r="FF185" s="380"/>
      <c r="FG185" s="380"/>
      <c r="FH185" s="380"/>
      <c r="FI185" s="380"/>
      <c r="FJ185" s="380"/>
      <c r="FK185" s="380"/>
      <c r="FL185" s="380"/>
      <c r="FM185" s="380"/>
      <c r="FN185" s="380"/>
      <c r="FO185" s="380"/>
      <c r="FP185" s="380"/>
      <c r="FQ185" s="380"/>
      <c r="FR185" s="380"/>
      <c r="FS185" s="380"/>
      <c r="FT185" s="380"/>
      <c r="FU185" s="380"/>
      <c r="FV185" s="380"/>
      <c r="FW185" s="380"/>
      <c r="FX185" s="380"/>
      <c r="FY185" s="380"/>
      <c r="FZ185" s="380"/>
      <c r="GA185" s="380"/>
      <c r="GB185" s="380"/>
      <c r="GC185" s="380"/>
      <c r="GD185" s="380"/>
      <c r="GE185" s="380"/>
      <c r="GF185" s="380"/>
      <c r="GG185" s="380"/>
      <c r="GH185" s="380"/>
      <c r="GI185" s="380"/>
      <c r="GJ185" s="380"/>
      <c r="GK185" s="380"/>
      <c r="GL185" s="380"/>
      <c r="GM185" s="380"/>
      <c r="GN185" s="380"/>
      <c r="GO185" s="380"/>
      <c r="GP185" s="380"/>
      <c r="GQ185" s="380"/>
      <c r="GR185" s="380"/>
      <c r="GS185" s="380"/>
      <c r="GT185" s="380"/>
      <c r="GU185" s="380"/>
      <c r="GV185" s="380"/>
      <c r="GW185" s="380"/>
      <c r="GX185" s="380"/>
      <c r="GY185" s="380"/>
      <c r="GZ185" s="380"/>
      <c r="HA185" s="380"/>
      <c r="HB185" s="380"/>
      <c r="HC185" s="380"/>
      <c r="HD185" s="380"/>
      <c r="HE185" s="380"/>
      <c r="HF185" s="380"/>
      <c r="HG185" s="380"/>
      <c r="HH185" s="380"/>
    </row>
    <row r="186" spans="1:216">
      <c r="A186" s="103"/>
      <c r="B186" s="377"/>
      <c r="C186" s="377"/>
      <c r="D186" s="377"/>
      <c r="E186" s="377"/>
      <c r="F186" s="377"/>
      <c r="G186" s="377"/>
      <c r="H186" s="377"/>
      <c r="I186" s="377"/>
      <c r="J186" s="377"/>
      <c r="K186" s="377"/>
      <c r="L186" s="377"/>
      <c r="M186" s="378"/>
      <c r="N186" s="378"/>
      <c r="O186" s="378"/>
      <c r="P186" s="378"/>
      <c r="Q186" s="378"/>
      <c r="R186" s="378"/>
      <c r="S186" s="378"/>
      <c r="T186" s="378"/>
      <c r="U186" s="378"/>
      <c r="V186" s="378"/>
      <c r="W186" s="378"/>
      <c r="X186" s="378"/>
      <c r="Y186" s="380"/>
      <c r="Z186" s="409"/>
      <c r="AA186" s="380"/>
      <c r="AB186" s="380"/>
      <c r="AC186" s="380"/>
      <c r="AD186" s="380"/>
      <c r="AE186" s="380"/>
      <c r="AF186" s="380"/>
      <c r="AG186" s="380"/>
      <c r="AH186" s="380"/>
      <c r="AI186" s="380"/>
      <c r="AJ186" s="380"/>
      <c r="AR186" s="380"/>
      <c r="AS186" s="380"/>
      <c r="AT186" s="380"/>
      <c r="AU186" s="380"/>
      <c r="AV186" s="380"/>
      <c r="AW186" s="380"/>
      <c r="AX186" s="380"/>
      <c r="AY186" s="380"/>
      <c r="AZ186" s="380"/>
      <c r="BA186" s="380"/>
      <c r="BB186" s="380"/>
      <c r="BC186" s="380"/>
      <c r="BD186" s="380"/>
      <c r="BE186" s="380"/>
      <c r="BF186" s="380"/>
      <c r="BG186" s="380"/>
      <c r="BH186" s="380"/>
      <c r="BI186" s="380"/>
      <c r="BJ186" s="377"/>
      <c r="CE186" s="380"/>
      <c r="CF186" s="380"/>
      <c r="CG186" s="380"/>
      <c r="EZ186" s="380"/>
      <c r="FA186" s="380"/>
      <c r="FB186" s="380"/>
      <c r="FC186" s="380"/>
      <c r="FD186" s="380"/>
      <c r="FE186" s="380"/>
      <c r="FF186" s="380"/>
      <c r="FG186" s="380"/>
      <c r="FH186" s="380"/>
      <c r="FI186" s="380"/>
      <c r="FJ186" s="380"/>
      <c r="FK186" s="380"/>
      <c r="FL186" s="380"/>
      <c r="FM186" s="380"/>
      <c r="FN186" s="380"/>
      <c r="FO186" s="380"/>
      <c r="FP186" s="380"/>
      <c r="FQ186" s="380"/>
      <c r="FR186" s="380"/>
      <c r="FS186" s="380"/>
      <c r="FT186" s="380"/>
      <c r="FU186" s="380"/>
      <c r="FV186" s="380"/>
      <c r="FW186" s="380"/>
      <c r="FX186" s="380"/>
      <c r="FY186" s="380"/>
      <c r="FZ186" s="380"/>
      <c r="GA186" s="380"/>
      <c r="GB186" s="380"/>
      <c r="GC186" s="380"/>
      <c r="GD186" s="380"/>
      <c r="GE186" s="380"/>
      <c r="GF186" s="380"/>
      <c r="GG186" s="380"/>
      <c r="GH186" s="380"/>
      <c r="GI186" s="380"/>
      <c r="GJ186" s="380"/>
      <c r="GK186" s="380"/>
      <c r="GL186" s="380"/>
      <c r="GM186" s="380"/>
      <c r="GN186" s="380"/>
      <c r="GO186" s="380"/>
      <c r="GP186" s="380"/>
      <c r="GQ186" s="380"/>
      <c r="GR186" s="380"/>
      <c r="GS186" s="380"/>
      <c r="GT186" s="380"/>
      <c r="GU186" s="380"/>
      <c r="GV186" s="380"/>
      <c r="GW186" s="380"/>
      <c r="GX186" s="380"/>
      <c r="GY186" s="380"/>
      <c r="GZ186" s="380"/>
      <c r="HA186" s="380"/>
      <c r="HB186" s="380"/>
      <c r="HC186" s="380"/>
      <c r="HD186" s="380"/>
      <c r="HE186" s="380"/>
      <c r="HF186" s="380"/>
      <c r="HG186" s="380"/>
      <c r="HH186" s="380"/>
    </row>
    <row r="187" spans="1:216">
      <c r="A187" s="103"/>
      <c r="B187" s="377"/>
      <c r="C187" s="377"/>
      <c r="D187" s="377"/>
      <c r="E187" s="377"/>
      <c r="F187" s="377"/>
      <c r="G187" s="377"/>
      <c r="H187" s="377"/>
      <c r="I187" s="377"/>
      <c r="J187" s="377"/>
      <c r="K187" s="377"/>
      <c r="L187" s="377"/>
      <c r="M187" s="378"/>
      <c r="N187" s="378"/>
      <c r="O187" s="378"/>
      <c r="P187" s="378"/>
      <c r="Q187" s="378"/>
      <c r="R187" s="378"/>
      <c r="S187" s="378"/>
      <c r="T187" s="378"/>
      <c r="U187" s="378"/>
      <c r="V187" s="378"/>
      <c r="W187" s="378"/>
      <c r="X187" s="378"/>
      <c r="Y187" s="380"/>
      <c r="Z187" s="409"/>
      <c r="AA187" s="380"/>
      <c r="AB187" s="380"/>
      <c r="AC187" s="380"/>
      <c r="AD187" s="380"/>
      <c r="AE187" s="380"/>
      <c r="AF187" s="380"/>
      <c r="AG187" s="380"/>
      <c r="AH187" s="380"/>
      <c r="AI187" s="380"/>
      <c r="AJ187" s="380"/>
      <c r="AR187" s="380"/>
      <c r="AS187" s="380"/>
      <c r="AT187" s="380"/>
      <c r="AU187" s="380"/>
      <c r="AV187" s="380"/>
      <c r="AW187" s="380"/>
      <c r="AX187" s="380"/>
      <c r="AY187" s="380"/>
      <c r="AZ187" s="380"/>
      <c r="BA187" s="380"/>
      <c r="BB187" s="380"/>
      <c r="BC187" s="380"/>
      <c r="BD187" s="380"/>
      <c r="BE187" s="380"/>
      <c r="BF187" s="380"/>
      <c r="BG187" s="380"/>
      <c r="BH187" s="380"/>
      <c r="BI187" s="380"/>
      <c r="BJ187" s="377"/>
      <c r="CE187" s="380"/>
      <c r="CF187" s="380"/>
      <c r="CG187" s="380"/>
      <c r="EZ187" s="380"/>
      <c r="FA187" s="380"/>
      <c r="FB187" s="380"/>
      <c r="FC187" s="380"/>
      <c r="FD187" s="380"/>
      <c r="FE187" s="380"/>
      <c r="FF187" s="380"/>
      <c r="FG187" s="380"/>
      <c r="FH187" s="380"/>
      <c r="FI187" s="380"/>
      <c r="FJ187" s="380"/>
      <c r="FK187" s="380"/>
      <c r="FL187" s="380"/>
      <c r="FM187" s="380"/>
      <c r="FN187" s="380"/>
      <c r="FO187" s="380"/>
      <c r="FP187" s="380"/>
      <c r="FQ187" s="380"/>
      <c r="FR187" s="380"/>
      <c r="FS187" s="380"/>
      <c r="FT187" s="380"/>
      <c r="FU187" s="380"/>
      <c r="FV187" s="380"/>
      <c r="FW187" s="380"/>
      <c r="FX187" s="380"/>
      <c r="FY187" s="380"/>
      <c r="FZ187" s="380"/>
      <c r="GA187" s="380"/>
      <c r="GB187" s="380"/>
      <c r="GC187" s="380"/>
      <c r="GD187" s="380"/>
      <c r="GE187" s="380"/>
      <c r="GF187" s="380"/>
      <c r="GG187" s="380"/>
      <c r="GH187" s="380"/>
      <c r="GI187" s="380"/>
      <c r="GJ187" s="380"/>
      <c r="GK187" s="380"/>
      <c r="GL187" s="380"/>
      <c r="GM187" s="380"/>
      <c r="GN187" s="380"/>
      <c r="GO187" s="380"/>
      <c r="GP187" s="380"/>
      <c r="GQ187" s="380"/>
      <c r="GR187" s="380"/>
      <c r="GS187" s="380"/>
      <c r="GT187" s="380"/>
      <c r="GU187" s="380"/>
      <c r="GV187" s="380"/>
      <c r="GW187" s="380"/>
      <c r="GX187" s="380"/>
      <c r="GY187" s="380"/>
      <c r="GZ187" s="380"/>
      <c r="HA187" s="380"/>
      <c r="HB187" s="380"/>
      <c r="HC187" s="380"/>
      <c r="HD187" s="380"/>
      <c r="HE187" s="380"/>
      <c r="HF187" s="380"/>
      <c r="HG187" s="380"/>
      <c r="HH187" s="380"/>
    </row>
    <row r="188" spans="1:216">
      <c r="A188" s="103"/>
      <c r="B188" s="377"/>
      <c r="C188" s="377"/>
      <c r="D188" s="377"/>
      <c r="E188" s="377"/>
      <c r="F188" s="377"/>
      <c r="G188" s="377"/>
      <c r="H188" s="377"/>
      <c r="I188" s="377"/>
      <c r="J188" s="377"/>
      <c r="K188" s="377"/>
      <c r="L188" s="377"/>
      <c r="M188" s="378"/>
      <c r="N188" s="378"/>
      <c r="O188" s="378"/>
      <c r="P188" s="378"/>
      <c r="Q188" s="378"/>
      <c r="R188" s="378"/>
      <c r="S188" s="378"/>
      <c r="T188" s="378"/>
      <c r="U188" s="378"/>
      <c r="V188" s="378"/>
      <c r="W188" s="378"/>
      <c r="X188" s="378"/>
      <c r="Y188" s="380"/>
      <c r="Z188" s="409"/>
      <c r="AA188" s="380"/>
      <c r="AB188" s="380"/>
      <c r="AC188" s="380"/>
      <c r="AD188" s="380"/>
      <c r="AE188" s="380"/>
      <c r="AF188" s="380"/>
      <c r="AG188" s="380"/>
      <c r="AH188" s="380"/>
      <c r="AI188" s="380"/>
      <c r="AJ188" s="380"/>
      <c r="AR188" s="380"/>
      <c r="AS188" s="380"/>
      <c r="AT188" s="380"/>
      <c r="AU188" s="380"/>
      <c r="AV188" s="380"/>
      <c r="AW188" s="380"/>
      <c r="AX188" s="380"/>
      <c r="AY188" s="380"/>
      <c r="AZ188" s="380"/>
      <c r="BA188" s="380"/>
      <c r="BB188" s="380"/>
      <c r="BC188" s="380"/>
      <c r="BD188" s="380"/>
      <c r="BE188" s="380"/>
      <c r="BF188" s="380"/>
      <c r="BG188" s="380"/>
      <c r="BH188" s="380"/>
      <c r="BI188" s="380"/>
      <c r="BJ188" s="377"/>
      <c r="CE188" s="380"/>
      <c r="CF188" s="380"/>
      <c r="CG188" s="380"/>
      <c r="EZ188" s="380"/>
      <c r="FA188" s="380"/>
      <c r="FB188" s="380"/>
      <c r="FC188" s="380"/>
      <c r="FD188" s="380"/>
      <c r="FE188" s="380"/>
      <c r="FF188" s="380"/>
      <c r="FG188" s="380"/>
      <c r="FH188" s="380"/>
      <c r="FI188" s="380"/>
      <c r="FJ188" s="380"/>
      <c r="FK188" s="380"/>
      <c r="FL188" s="380"/>
      <c r="FM188" s="380"/>
      <c r="FN188" s="380"/>
      <c r="FO188" s="380"/>
      <c r="FP188" s="380"/>
      <c r="FQ188" s="380"/>
      <c r="FR188" s="380"/>
      <c r="FS188" s="380"/>
      <c r="FT188" s="380"/>
      <c r="FU188" s="380"/>
      <c r="FV188" s="380"/>
      <c r="FW188" s="380"/>
      <c r="FX188" s="380"/>
      <c r="FY188" s="380"/>
      <c r="FZ188" s="380"/>
      <c r="GA188" s="380"/>
      <c r="GB188" s="380"/>
      <c r="GC188" s="380"/>
      <c r="GD188" s="380"/>
      <c r="GE188" s="380"/>
      <c r="GF188" s="380"/>
      <c r="GG188" s="380"/>
      <c r="GH188" s="380"/>
      <c r="GI188" s="380"/>
      <c r="GJ188" s="380"/>
      <c r="GK188" s="380"/>
      <c r="GL188" s="380"/>
      <c r="GM188" s="380"/>
      <c r="GN188" s="380"/>
      <c r="GO188" s="380"/>
      <c r="GP188" s="380"/>
      <c r="GQ188" s="380"/>
      <c r="GR188" s="380"/>
      <c r="GS188" s="380"/>
      <c r="GT188" s="380"/>
      <c r="GU188" s="380"/>
      <c r="GV188" s="380"/>
      <c r="GW188" s="380"/>
      <c r="GX188" s="380"/>
      <c r="GY188" s="380"/>
      <c r="GZ188" s="380"/>
      <c r="HA188" s="380"/>
      <c r="HB188" s="380"/>
      <c r="HC188" s="380"/>
      <c r="HD188" s="380"/>
      <c r="HE188" s="380"/>
      <c r="HF188" s="380"/>
      <c r="HG188" s="380"/>
      <c r="HH188" s="380"/>
    </row>
    <row r="189" spans="1:216">
      <c r="A189" s="103"/>
      <c r="B189" s="377"/>
      <c r="C189" s="377"/>
      <c r="D189" s="377"/>
      <c r="E189" s="377"/>
      <c r="F189" s="377"/>
      <c r="G189" s="377"/>
      <c r="H189" s="377"/>
      <c r="I189" s="377"/>
      <c r="J189" s="377"/>
      <c r="K189" s="377"/>
      <c r="L189" s="377"/>
      <c r="M189" s="378"/>
      <c r="N189" s="378"/>
      <c r="O189" s="378"/>
      <c r="P189" s="378"/>
      <c r="Q189" s="378"/>
      <c r="R189" s="378"/>
      <c r="S189" s="378"/>
      <c r="T189" s="378"/>
      <c r="U189" s="378"/>
      <c r="V189" s="378"/>
      <c r="W189" s="378"/>
      <c r="X189" s="378"/>
      <c r="Y189" s="380"/>
      <c r="Z189" s="409"/>
      <c r="AA189" s="380"/>
      <c r="AB189" s="380"/>
      <c r="AC189" s="380"/>
      <c r="AD189" s="380"/>
      <c r="AE189" s="380"/>
      <c r="AF189" s="380"/>
      <c r="AG189" s="380"/>
      <c r="AH189" s="380"/>
      <c r="AI189" s="380"/>
      <c r="AJ189" s="380"/>
      <c r="AR189" s="380"/>
      <c r="AS189" s="380"/>
      <c r="AT189" s="380"/>
      <c r="AU189" s="380"/>
      <c r="AV189" s="380"/>
      <c r="AW189" s="380"/>
      <c r="AX189" s="380"/>
      <c r="AY189" s="380"/>
      <c r="AZ189" s="380"/>
      <c r="BA189" s="380"/>
      <c r="BB189" s="380"/>
      <c r="BC189" s="380"/>
      <c r="BD189" s="380"/>
      <c r="BE189" s="380"/>
      <c r="BF189" s="380"/>
      <c r="BG189" s="380"/>
      <c r="BH189" s="380"/>
      <c r="BI189" s="380"/>
      <c r="BJ189" s="377"/>
      <c r="CE189" s="380"/>
      <c r="CF189" s="380"/>
      <c r="CG189" s="380"/>
      <c r="EZ189" s="380"/>
      <c r="FA189" s="380"/>
      <c r="FB189" s="380"/>
      <c r="FC189" s="380"/>
      <c r="FD189" s="380"/>
      <c r="FE189" s="380"/>
      <c r="FF189" s="380"/>
      <c r="FG189" s="380"/>
      <c r="FH189" s="380"/>
      <c r="FI189" s="380"/>
      <c r="FJ189" s="380"/>
      <c r="FK189" s="380"/>
      <c r="FL189" s="380"/>
      <c r="FM189" s="380"/>
      <c r="FN189" s="380"/>
      <c r="FO189" s="380"/>
      <c r="FP189" s="380"/>
      <c r="FQ189" s="380"/>
      <c r="FR189" s="380"/>
      <c r="FS189" s="380"/>
      <c r="FT189" s="380"/>
      <c r="FU189" s="380"/>
      <c r="FV189" s="380"/>
      <c r="FW189" s="380"/>
      <c r="FX189" s="380"/>
      <c r="FY189" s="380"/>
      <c r="FZ189" s="380"/>
      <c r="GA189" s="380"/>
      <c r="GB189" s="380"/>
      <c r="GC189" s="380"/>
      <c r="GD189" s="380"/>
      <c r="GE189" s="380"/>
      <c r="GF189" s="380"/>
      <c r="GG189" s="380"/>
      <c r="GH189" s="380"/>
      <c r="GI189" s="380"/>
      <c r="GJ189" s="380"/>
      <c r="GK189" s="380"/>
      <c r="GL189" s="380"/>
      <c r="GM189" s="380"/>
      <c r="GN189" s="380"/>
      <c r="GO189" s="380"/>
      <c r="GP189" s="380"/>
      <c r="GQ189" s="380"/>
      <c r="GR189" s="380"/>
      <c r="GS189" s="380"/>
      <c r="GT189" s="380"/>
      <c r="GU189" s="380"/>
      <c r="GV189" s="380"/>
      <c r="GW189" s="380"/>
      <c r="GX189" s="380"/>
      <c r="GY189" s="380"/>
      <c r="GZ189" s="380"/>
      <c r="HA189" s="380"/>
      <c r="HB189" s="380"/>
      <c r="HC189" s="380"/>
      <c r="HD189" s="380"/>
      <c r="HE189" s="380"/>
      <c r="HF189" s="380"/>
      <c r="HG189" s="380"/>
      <c r="HH189" s="380"/>
    </row>
    <row r="190" spans="1:216">
      <c r="A190" s="103"/>
      <c r="B190" s="377"/>
      <c r="C190" s="377"/>
      <c r="D190" s="377"/>
      <c r="E190" s="377"/>
      <c r="F190" s="377"/>
      <c r="G190" s="377"/>
      <c r="H190" s="377"/>
      <c r="I190" s="377"/>
      <c r="J190" s="377"/>
      <c r="K190" s="377"/>
      <c r="L190" s="377"/>
      <c r="M190" s="378"/>
      <c r="N190" s="378"/>
      <c r="O190" s="378"/>
      <c r="P190" s="378"/>
      <c r="Q190" s="378"/>
      <c r="R190" s="378"/>
      <c r="S190" s="378"/>
      <c r="T190" s="378"/>
      <c r="U190" s="378"/>
      <c r="V190" s="378"/>
      <c r="W190" s="378"/>
      <c r="X190" s="378"/>
      <c r="Y190" s="380"/>
      <c r="Z190" s="409"/>
      <c r="AA190" s="380"/>
      <c r="AB190" s="380"/>
      <c r="AC190" s="380"/>
      <c r="AD190" s="380"/>
      <c r="AE190" s="380"/>
      <c r="AF190" s="380"/>
      <c r="AG190" s="380"/>
      <c r="AH190" s="380"/>
      <c r="AI190" s="380"/>
      <c r="AJ190" s="380"/>
      <c r="AR190" s="380"/>
      <c r="AS190" s="380"/>
      <c r="AT190" s="380"/>
      <c r="AU190" s="380"/>
      <c r="AV190" s="380"/>
      <c r="AW190" s="380"/>
      <c r="AX190" s="380"/>
      <c r="AY190" s="380"/>
      <c r="AZ190" s="380"/>
      <c r="BA190" s="380"/>
      <c r="BB190" s="380"/>
      <c r="BC190" s="380"/>
      <c r="BD190" s="380"/>
      <c r="BE190" s="380"/>
      <c r="BF190" s="380"/>
      <c r="BG190" s="380"/>
      <c r="BH190" s="380"/>
      <c r="BI190" s="380"/>
      <c r="BJ190" s="377"/>
      <c r="CE190" s="380"/>
      <c r="CF190" s="380"/>
      <c r="CG190" s="380"/>
      <c r="EZ190" s="380"/>
      <c r="FA190" s="380"/>
      <c r="FB190" s="380"/>
      <c r="FC190" s="380"/>
      <c r="FD190" s="380"/>
      <c r="FE190" s="380"/>
      <c r="FF190" s="380"/>
      <c r="FG190" s="380"/>
      <c r="FH190" s="380"/>
      <c r="FI190" s="380"/>
      <c r="FJ190" s="380"/>
      <c r="FK190" s="380"/>
      <c r="FL190" s="380"/>
      <c r="FM190" s="380"/>
      <c r="FN190" s="380"/>
      <c r="FO190" s="380"/>
      <c r="FP190" s="380"/>
      <c r="FQ190" s="380"/>
      <c r="FR190" s="380"/>
      <c r="FS190" s="380"/>
      <c r="FT190" s="380"/>
      <c r="FU190" s="380"/>
      <c r="FV190" s="380"/>
      <c r="FW190" s="380"/>
      <c r="FX190" s="380"/>
      <c r="FY190" s="380"/>
      <c r="FZ190" s="380"/>
      <c r="GA190" s="380"/>
      <c r="GB190" s="380"/>
      <c r="GC190" s="380"/>
      <c r="GD190" s="380"/>
      <c r="GE190" s="380"/>
      <c r="GF190" s="380"/>
      <c r="GG190" s="380"/>
      <c r="GH190" s="380"/>
      <c r="GI190" s="380"/>
      <c r="GJ190" s="380"/>
      <c r="GK190" s="380"/>
      <c r="GL190" s="380"/>
      <c r="GM190" s="380"/>
      <c r="GN190" s="380"/>
      <c r="GO190" s="380"/>
      <c r="GP190" s="380"/>
      <c r="GQ190" s="380"/>
      <c r="GR190" s="380"/>
      <c r="GS190" s="380"/>
      <c r="GT190" s="380"/>
      <c r="GU190" s="380"/>
      <c r="GV190" s="380"/>
      <c r="GW190" s="380"/>
      <c r="GX190" s="380"/>
      <c r="GY190" s="380"/>
      <c r="GZ190" s="380"/>
      <c r="HA190" s="380"/>
      <c r="HB190" s="380"/>
      <c r="HC190" s="380"/>
      <c r="HD190" s="380"/>
      <c r="HE190" s="380"/>
      <c r="HF190" s="380"/>
      <c r="HG190" s="380"/>
      <c r="HH190" s="380"/>
    </row>
    <row r="191" spans="1:216">
      <c r="A191" s="103"/>
      <c r="B191" s="377"/>
      <c r="C191" s="377"/>
      <c r="D191" s="377"/>
      <c r="E191" s="377"/>
      <c r="F191" s="377"/>
      <c r="G191" s="377"/>
      <c r="H191" s="377"/>
      <c r="I191" s="377"/>
      <c r="J191" s="377"/>
      <c r="K191" s="377"/>
      <c r="L191" s="377"/>
      <c r="M191" s="378"/>
      <c r="N191" s="378"/>
      <c r="O191" s="378"/>
      <c r="P191" s="378"/>
      <c r="Q191" s="378"/>
      <c r="R191" s="378"/>
      <c r="S191" s="378"/>
      <c r="T191" s="378"/>
      <c r="U191" s="378"/>
      <c r="V191" s="378"/>
      <c r="W191" s="378"/>
      <c r="X191" s="378"/>
      <c r="Y191" s="380"/>
      <c r="Z191" s="409"/>
      <c r="AA191" s="380"/>
      <c r="AB191" s="380"/>
      <c r="AC191" s="380"/>
      <c r="AD191" s="380"/>
      <c r="AE191" s="380"/>
      <c r="AF191" s="380"/>
      <c r="AG191" s="380"/>
      <c r="AH191" s="380"/>
      <c r="AI191" s="380"/>
      <c r="AJ191" s="380"/>
      <c r="AR191" s="380"/>
      <c r="AS191" s="380"/>
      <c r="AT191" s="380"/>
      <c r="AU191" s="380"/>
      <c r="AV191" s="380"/>
      <c r="AW191" s="380"/>
      <c r="AX191" s="380"/>
      <c r="AY191" s="380"/>
      <c r="AZ191" s="380"/>
      <c r="BA191" s="380"/>
      <c r="BB191" s="380"/>
      <c r="BC191" s="380"/>
      <c r="BD191" s="380"/>
      <c r="BE191" s="380"/>
      <c r="BF191" s="380"/>
      <c r="BG191" s="380"/>
      <c r="BH191" s="380"/>
      <c r="BI191" s="380"/>
      <c r="BJ191" s="377"/>
      <c r="CE191" s="380"/>
      <c r="CF191" s="380"/>
      <c r="CG191" s="380"/>
      <c r="EZ191" s="380"/>
      <c r="FA191" s="380"/>
      <c r="FB191" s="380"/>
      <c r="FC191" s="380"/>
      <c r="FD191" s="380"/>
      <c r="FE191" s="380"/>
      <c r="FF191" s="380"/>
      <c r="FG191" s="380"/>
      <c r="FH191" s="380"/>
      <c r="FI191" s="380"/>
      <c r="FJ191" s="380"/>
      <c r="FK191" s="380"/>
      <c r="FL191" s="380"/>
      <c r="FM191" s="380"/>
      <c r="FN191" s="380"/>
      <c r="FO191" s="380"/>
      <c r="FP191" s="380"/>
      <c r="FQ191" s="380"/>
      <c r="FR191" s="380"/>
      <c r="FS191" s="380"/>
      <c r="FT191" s="380"/>
      <c r="FU191" s="380"/>
      <c r="FV191" s="380"/>
      <c r="FW191" s="380"/>
      <c r="FX191" s="380"/>
      <c r="FY191" s="380"/>
      <c r="FZ191" s="380"/>
      <c r="GA191" s="380"/>
      <c r="GB191" s="380"/>
      <c r="GC191" s="380"/>
      <c r="GD191" s="380"/>
      <c r="GE191" s="380"/>
      <c r="GF191" s="380"/>
      <c r="GG191" s="380"/>
      <c r="GH191" s="380"/>
      <c r="GI191" s="380"/>
      <c r="GJ191" s="380"/>
      <c r="GK191" s="380"/>
      <c r="GL191" s="380"/>
      <c r="GM191" s="380"/>
      <c r="GN191" s="380"/>
      <c r="GO191" s="380"/>
      <c r="GP191" s="380"/>
      <c r="GQ191" s="380"/>
      <c r="GR191" s="380"/>
      <c r="GS191" s="380"/>
      <c r="GT191" s="380"/>
      <c r="GU191" s="380"/>
      <c r="GV191" s="380"/>
      <c r="GW191" s="380"/>
      <c r="GX191" s="380"/>
      <c r="GY191" s="380"/>
      <c r="GZ191" s="380"/>
      <c r="HA191" s="380"/>
      <c r="HB191" s="380"/>
      <c r="HC191" s="380"/>
      <c r="HD191" s="380"/>
      <c r="HE191" s="380"/>
      <c r="HF191" s="380"/>
      <c r="HG191" s="380"/>
      <c r="HH191" s="380"/>
    </row>
    <row r="192" spans="1:216">
      <c r="A192" s="103"/>
      <c r="B192" s="377"/>
      <c r="C192" s="377"/>
      <c r="D192" s="377"/>
      <c r="E192" s="377"/>
      <c r="F192" s="377"/>
      <c r="G192" s="377"/>
      <c r="H192" s="377"/>
      <c r="I192" s="377"/>
      <c r="J192" s="377"/>
      <c r="K192" s="377"/>
      <c r="L192" s="377"/>
      <c r="M192" s="378"/>
      <c r="N192" s="378"/>
      <c r="O192" s="378"/>
      <c r="P192" s="378"/>
      <c r="Q192" s="378"/>
      <c r="R192" s="378"/>
      <c r="S192" s="378"/>
      <c r="T192" s="378"/>
      <c r="U192" s="378"/>
      <c r="V192" s="378"/>
      <c r="W192" s="378"/>
      <c r="X192" s="378"/>
      <c r="Y192" s="380"/>
      <c r="Z192" s="409"/>
      <c r="AA192" s="380"/>
      <c r="AB192" s="380"/>
      <c r="AC192" s="380"/>
      <c r="AD192" s="380"/>
      <c r="AE192" s="380"/>
      <c r="AF192" s="380"/>
      <c r="AG192" s="380"/>
      <c r="AH192" s="380"/>
      <c r="AI192" s="380"/>
      <c r="AJ192" s="380"/>
      <c r="AR192" s="380"/>
      <c r="AS192" s="380"/>
      <c r="AT192" s="380"/>
      <c r="AU192" s="380"/>
      <c r="AV192" s="380"/>
      <c r="AW192" s="380"/>
      <c r="AX192" s="380"/>
      <c r="AY192" s="380"/>
      <c r="AZ192" s="380"/>
      <c r="BA192" s="380"/>
      <c r="BB192" s="380"/>
      <c r="BC192" s="380"/>
      <c r="BD192" s="380"/>
      <c r="BE192" s="380"/>
      <c r="BF192" s="380"/>
      <c r="BG192" s="380"/>
      <c r="BH192" s="380"/>
      <c r="BI192" s="380"/>
      <c r="BJ192" s="377"/>
      <c r="CE192" s="380"/>
      <c r="CF192" s="380"/>
      <c r="CG192" s="380"/>
      <c r="EZ192" s="380"/>
      <c r="FA192" s="380"/>
      <c r="FB192" s="380"/>
      <c r="FC192" s="380"/>
      <c r="FD192" s="380"/>
      <c r="FE192" s="380"/>
      <c r="FF192" s="380"/>
      <c r="FG192" s="380"/>
      <c r="FH192" s="380"/>
      <c r="FI192" s="380"/>
      <c r="FJ192" s="380"/>
      <c r="FK192" s="380"/>
      <c r="FL192" s="380"/>
      <c r="FM192" s="380"/>
      <c r="FN192" s="380"/>
      <c r="FO192" s="380"/>
      <c r="FP192" s="380"/>
      <c r="FQ192" s="380"/>
      <c r="FR192" s="380"/>
      <c r="FS192" s="380"/>
      <c r="FT192" s="380"/>
      <c r="FU192" s="380"/>
      <c r="FV192" s="380"/>
      <c r="FW192" s="380"/>
      <c r="FX192" s="380"/>
      <c r="FY192" s="380"/>
      <c r="FZ192" s="380"/>
      <c r="GA192" s="380"/>
      <c r="GB192" s="380"/>
      <c r="GC192" s="380"/>
      <c r="GD192" s="380"/>
      <c r="GE192" s="380"/>
      <c r="GF192" s="380"/>
      <c r="GG192" s="380"/>
      <c r="GH192" s="380"/>
      <c r="GI192" s="380"/>
      <c r="GJ192" s="380"/>
      <c r="GK192" s="380"/>
      <c r="GL192" s="380"/>
      <c r="GM192" s="380"/>
      <c r="GN192" s="380"/>
      <c r="GO192" s="380"/>
      <c r="GP192" s="380"/>
      <c r="GQ192" s="380"/>
      <c r="GR192" s="380"/>
      <c r="GS192" s="380"/>
      <c r="GT192" s="380"/>
      <c r="GU192" s="380"/>
      <c r="GV192" s="380"/>
      <c r="GW192" s="380"/>
      <c r="GX192" s="380"/>
      <c r="GY192" s="380"/>
      <c r="GZ192" s="380"/>
      <c r="HA192" s="380"/>
      <c r="HB192" s="380"/>
      <c r="HC192" s="380"/>
      <c r="HD192" s="380"/>
      <c r="HE192" s="380"/>
      <c r="HF192" s="380"/>
      <c r="HG192" s="380"/>
      <c r="HH192" s="380"/>
    </row>
    <row r="193" spans="1:216">
      <c r="A193" s="103"/>
      <c r="B193" s="377"/>
      <c r="C193" s="377"/>
      <c r="D193" s="377"/>
      <c r="E193" s="377"/>
      <c r="F193" s="377"/>
      <c r="G193" s="377"/>
      <c r="H193" s="377"/>
      <c r="I193" s="377"/>
      <c r="J193" s="377"/>
      <c r="K193" s="377"/>
      <c r="L193" s="377"/>
      <c r="M193" s="378"/>
      <c r="N193" s="378"/>
      <c r="O193" s="378"/>
      <c r="P193" s="378"/>
      <c r="Q193" s="378"/>
      <c r="R193" s="378"/>
      <c r="S193" s="378"/>
      <c r="T193" s="378"/>
      <c r="U193" s="378"/>
      <c r="V193" s="378"/>
      <c r="W193" s="378"/>
      <c r="X193" s="378"/>
      <c r="Y193" s="380"/>
      <c r="Z193" s="409"/>
      <c r="AA193" s="380"/>
      <c r="AB193" s="380"/>
      <c r="AC193" s="380"/>
      <c r="AD193" s="380"/>
      <c r="AE193" s="380"/>
      <c r="AF193" s="380"/>
      <c r="AG193" s="380"/>
      <c r="AH193" s="380"/>
      <c r="AI193" s="380"/>
      <c r="AJ193" s="380"/>
      <c r="AR193" s="380"/>
      <c r="AS193" s="380"/>
      <c r="AT193" s="380"/>
      <c r="AU193" s="380"/>
      <c r="AV193" s="380"/>
      <c r="AW193" s="380"/>
      <c r="AX193" s="380"/>
      <c r="AY193" s="380"/>
      <c r="AZ193" s="380"/>
      <c r="BA193" s="380"/>
      <c r="BB193" s="380"/>
      <c r="BC193" s="380"/>
      <c r="BD193" s="380"/>
      <c r="BE193" s="380"/>
      <c r="BF193" s="380"/>
      <c r="BG193" s="380"/>
      <c r="BH193" s="380"/>
      <c r="BI193" s="380"/>
      <c r="BJ193" s="377"/>
      <c r="CE193" s="380"/>
      <c r="CF193" s="380"/>
      <c r="CG193" s="380"/>
      <c r="EZ193" s="380"/>
      <c r="FA193" s="380"/>
      <c r="FB193" s="380"/>
      <c r="FC193" s="380"/>
      <c r="FD193" s="380"/>
      <c r="FE193" s="380"/>
      <c r="FF193" s="380"/>
      <c r="FG193" s="380"/>
      <c r="FH193" s="380"/>
      <c r="FI193" s="380"/>
      <c r="FJ193" s="380"/>
      <c r="FK193" s="380"/>
      <c r="FL193" s="380"/>
      <c r="FM193" s="380"/>
      <c r="FN193" s="380"/>
      <c r="FO193" s="380"/>
      <c r="FP193" s="380"/>
      <c r="FQ193" s="380"/>
      <c r="FR193" s="380"/>
      <c r="FS193" s="380"/>
      <c r="FT193" s="380"/>
      <c r="FU193" s="380"/>
      <c r="FV193" s="380"/>
      <c r="FW193" s="380"/>
      <c r="FX193" s="380"/>
      <c r="FY193" s="380"/>
      <c r="FZ193" s="380"/>
      <c r="GA193" s="380"/>
      <c r="GB193" s="380"/>
      <c r="GC193" s="380"/>
      <c r="GD193" s="380"/>
      <c r="GE193" s="380"/>
      <c r="GF193" s="380"/>
      <c r="GG193" s="380"/>
      <c r="GH193" s="380"/>
      <c r="GI193" s="380"/>
      <c r="GJ193" s="380"/>
      <c r="GK193" s="380"/>
      <c r="GL193" s="380"/>
      <c r="GM193" s="380"/>
      <c r="GN193" s="380"/>
      <c r="GO193" s="380"/>
      <c r="GP193" s="380"/>
      <c r="GQ193" s="380"/>
      <c r="GR193" s="380"/>
      <c r="GS193" s="380"/>
      <c r="GT193" s="380"/>
      <c r="GU193" s="380"/>
      <c r="GV193" s="380"/>
      <c r="GW193" s="380"/>
      <c r="GX193" s="380"/>
      <c r="GY193" s="380"/>
      <c r="GZ193" s="380"/>
      <c r="HA193" s="380"/>
      <c r="HB193" s="380"/>
      <c r="HC193" s="380"/>
      <c r="HD193" s="380"/>
      <c r="HE193" s="380"/>
      <c r="HF193" s="380"/>
      <c r="HG193" s="380"/>
      <c r="HH193" s="380"/>
    </row>
    <row r="194" spans="1:216">
      <c r="A194" s="103"/>
      <c r="B194" s="377"/>
      <c r="C194" s="377"/>
      <c r="D194" s="377"/>
      <c r="E194" s="377"/>
      <c r="F194" s="377"/>
      <c r="G194" s="377"/>
      <c r="H194" s="377"/>
      <c r="I194" s="377"/>
      <c r="J194" s="377"/>
      <c r="K194" s="377"/>
      <c r="L194" s="377"/>
      <c r="M194" s="378"/>
      <c r="N194" s="378"/>
      <c r="O194" s="378"/>
      <c r="P194" s="378"/>
      <c r="Q194" s="378"/>
      <c r="R194" s="378"/>
      <c r="S194" s="378"/>
      <c r="T194" s="378"/>
      <c r="U194" s="378"/>
      <c r="V194" s="378"/>
      <c r="W194" s="378"/>
      <c r="X194" s="378"/>
      <c r="Y194" s="380"/>
      <c r="Z194" s="409"/>
      <c r="AA194" s="380"/>
      <c r="AB194" s="380"/>
      <c r="AC194" s="380"/>
      <c r="AD194" s="380"/>
      <c r="AE194" s="380"/>
      <c r="AF194" s="380"/>
      <c r="AG194" s="380"/>
      <c r="AH194" s="380"/>
      <c r="AI194" s="380"/>
      <c r="AJ194" s="380"/>
      <c r="AR194" s="380"/>
      <c r="AS194" s="380"/>
      <c r="AT194" s="380"/>
      <c r="AU194" s="380"/>
      <c r="AV194" s="380"/>
      <c r="AW194" s="380"/>
      <c r="AX194" s="380"/>
      <c r="AY194" s="380"/>
      <c r="AZ194" s="380"/>
      <c r="BA194" s="380"/>
      <c r="BB194" s="380"/>
      <c r="BC194" s="380"/>
      <c r="BD194" s="380"/>
      <c r="BE194" s="380"/>
      <c r="BF194" s="380"/>
      <c r="BG194" s="380"/>
      <c r="BH194" s="380"/>
      <c r="BI194" s="380"/>
      <c r="BJ194" s="377"/>
      <c r="CE194" s="380"/>
      <c r="CF194" s="380"/>
      <c r="CG194" s="380"/>
      <c r="EZ194" s="380"/>
      <c r="FA194" s="380"/>
      <c r="FB194" s="380"/>
      <c r="FC194" s="380"/>
      <c r="FD194" s="380"/>
      <c r="FE194" s="380"/>
      <c r="FF194" s="380"/>
      <c r="FG194" s="380"/>
      <c r="FH194" s="380"/>
      <c r="FI194" s="380"/>
      <c r="FJ194" s="380"/>
      <c r="FK194" s="380"/>
      <c r="FL194" s="380"/>
      <c r="FM194" s="380"/>
      <c r="FN194" s="380"/>
      <c r="FO194" s="380"/>
      <c r="FP194" s="380"/>
      <c r="FQ194" s="380"/>
      <c r="FR194" s="380"/>
      <c r="FS194" s="380"/>
      <c r="FT194" s="380"/>
      <c r="FU194" s="380"/>
      <c r="FV194" s="380"/>
      <c r="FW194" s="380"/>
      <c r="FX194" s="380"/>
      <c r="FY194" s="380"/>
      <c r="FZ194" s="380"/>
      <c r="GA194" s="380"/>
      <c r="GB194" s="380"/>
      <c r="GC194" s="380"/>
      <c r="GD194" s="380"/>
      <c r="GE194" s="380"/>
      <c r="GF194" s="380"/>
      <c r="GG194" s="380"/>
      <c r="GH194" s="380"/>
      <c r="GI194" s="380"/>
      <c r="GJ194" s="380"/>
      <c r="GK194" s="380"/>
      <c r="GL194" s="380"/>
      <c r="GM194" s="380"/>
      <c r="GN194" s="380"/>
      <c r="GO194" s="380"/>
      <c r="GP194" s="380"/>
      <c r="GQ194" s="380"/>
      <c r="GR194" s="380"/>
      <c r="GS194" s="380"/>
      <c r="GT194" s="380"/>
      <c r="GU194" s="380"/>
      <c r="GV194" s="380"/>
      <c r="GW194" s="380"/>
      <c r="GX194" s="380"/>
      <c r="GY194" s="380"/>
      <c r="GZ194" s="380"/>
      <c r="HA194" s="380"/>
      <c r="HB194" s="380"/>
      <c r="HC194" s="380"/>
      <c r="HD194" s="380"/>
      <c r="HE194" s="380"/>
      <c r="HF194" s="380"/>
      <c r="HG194" s="380"/>
      <c r="HH194" s="380"/>
    </row>
    <row r="195" spans="1:216">
      <c r="A195" s="103"/>
      <c r="B195" s="377"/>
      <c r="C195" s="377"/>
      <c r="D195" s="377"/>
      <c r="E195" s="377"/>
      <c r="F195" s="377"/>
      <c r="G195" s="377"/>
      <c r="H195" s="377"/>
      <c r="I195" s="377"/>
      <c r="J195" s="377"/>
      <c r="K195" s="377"/>
      <c r="L195" s="377"/>
      <c r="M195" s="378"/>
      <c r="N195" s="378"/>
      <c r="O195" s="378"/>
      <c r="P195" s="378"/>
      <c r="Q195" s="378"/>
      <c r="R195" s="378"/>
      <c r="S195" s="378"/>
      <c r="T195" s="378"/>
      <c r="U195" s="378"/>
      <c r="V195" s="378"/>
      <c r="W195" s="378"/>
      <c r="X195" s="378"/>
      <c r="Y195" s="380"/>
      <c r="Z195" s="409"/>
      <c r="AA195" s="380"/>
      <c r="AB195" s="380"/>
      <c r="AC195" s="380"/>
      <c r="AD195" s="380"/>
      <c r="AE195" s="380"/>
      <c r="AF195" s="380"/>
      <c r="AG195" s="380"/>
      <c r="AH195" s="380"/>
      <c r="AI195" s="380"/>
      <c r="AJ195" s="380"/>
      <c r="AR195" s="380"/>
      <c r="AS195" s="380"/>
      <c r="AT195" s="380"/>
      <c r="AU195" s="380"/>
      <c r="AV195" s="380"/>
      <c r="AW195" s="380"/>
      <c r="AX195" s="380"/>
      <c r="AY195" s="380"/>
      <c r="AZ195" s="380"/>
      <c r="BA195" s="380"/>
      <c r="BB195" s="380"/>
      <c r="BC195" s="380"/>
      <c r="BD195" s="380"/>
      <c r="BE195" s="380"/>
      <c r="BF195" s="380"/>
      <c r="BG195" s="380"/>
      <c r="BH195" s="380"/>
      <c r="BI195" s="380"/>
      <c r="BJ195" s="377"/>
      <c r="CE195" s="380"/>
      <c r="CF195" s="380"/>
      <c r="CG195" s="380"/>
      <c r="EZ195" s="380"/>
      <c r="FA195" s="380"/>
      <c r="FB195" s="380"/>
      <c r="FC195" s="380"/>
      <c r="FD195" s="380"/>
      <c r="FE195" s="380"/>
      <c r="FF195" s="380"/>
      <c r="FG195" s="380"/>
      <c r="FH195" s="380"/>
      <c r="FI195" s="380"/>
      <c r="FJ195" s="380"/>
      <c r="FK195" s="380"/>
      <c r="FL195" s="380"/>
      <c r="FM195" s="380"/>
      <c r="FN195" s="380"/>
      <c r="FO195" s="380"/>
      <c r="FP195" s="380"/>
      <c r="FQ195" s="380"/>
      <c r="FR195" s="380"/>
      <c r="FS195" s="380"/>
      <c r="FT195" s="380"/>
      <c r="FU195" s="380"/>
      <c r="FV195" s="380"/>
      <c r="FW195" s="380"/>
      <c r="FX195" s="380"/>
      <c r="FY195" s="380"/>
      <c r="FZ195" s="380"/>
      <c r="GA195" s="380"/>
      <c r="GB195" s="380"/>
      <c r="GC195" s="380"/>
      <c r="GD195" s="380"/>
      <c r="GE195" s="380"/>
      <c r="GF195" s="380"/>
      <c r="GG195" s="380"/>
      <c r="GH195" s="380"/>
      <c r="GI195" s="380"/>
      <c r="GJ195" s="380"/>
      <c r="GK195" s="380"/>
      <c r="GL195" s="380"/>
      <c r="GM195" s="380"/>
      <c r="GN195" s="380"/>
      <c r="GO195" s="380"/>
      <c r="GP195" s="380"/>
      <c r="GQ195" s="380"/>
      <c r="GR195" s="380"/>
      <c r="GS195" s="380"/>
      <c r="GT195" s="380"/>
      <c r="GU195" s="380"/>
      <c r="GV195" s="380"/>
      <c r="GW195" s="380"/>
      <c r="GX195" s="380"/>
      <c r="GY195" s="380"/>
      <c r="GZ195" s="380"/>
      <c r="HA195" s="380"/>
      <c r="HB195" s="380"/>
      <c r="HC195" s="380"/>
      <c r="HD195" s="380"/>
      <c r="HE195" s="380"/>
      <c r="HF195" s="380"/>
      <c r="HG195" s="380"/>
      <c r="HH195" s="380"/>
    </row>
    <row r="196" spans="1:216">
      <c r="A196" s="103"/>
      <c r="B196" s="377"/>
      <c r="C196" s="377"/>
      <c r="D196" s="377"/>
      <c r="E196" s="377"/>
      <c r="F196" s="377"/>
      <c r="G196" s="377"/>
      <c r="H196" s="377"/>
      <c r="I196" s="377"/>
      <c r="J196" s="377"/>
      <c r="K196" s="377"/>
      <c r="L196" s="377"/>
      <c r="M196" s="378"/>
      <c r="N196" s="378"/>
      <c r="O196" s="378"/>
      <c r="P196" s="378"/>
      <c r="Q196" s="378"/>
      <c r="R196" s="378"/>
      <c r="S196" s="378"/>
      <c r="T196" s="378"/>
      <c r="U196" s="378"/>
      <c r="V196" s="378"/>
      <c r="W196" s="378"/>
      <c r="X196" s="378"/>
      <c r="Y196" s="380"/>
      <c r="Z196" s="409"/>
      <c r="AA196" s="380"/>
      <c r="AB196" s="380"/>
      <c r="AC196" s="380"/>
      <c r="AD196" s="380"/>
      <c r="AE196" s="380"/>
      <c r="AF196" s="380"/>
      <c r="AG196" s="380"/>
      <c r="AH196" s="380"/>
      <c r="AI196" s="380"/>
      <c r="AJ196" s="380"/>
      <c r="AR196" s="380"/>
      <c r="AS196" s="380"/>
      <c r="AT196" s="380"/>
      <c r="AU196" s="380"/>
      <c r="AV196" s="380"/>
      <c r="AW196" s="380"/>
      <c r="AX196" s="380"/>
      <c r="AY196" s="380"/>
      <c r="AZ196" s="380"/>
      <c r="BA196" s="380"/>
      <c r="BB196" s="380"/>
      <c r="BC196" s="380"/>
      <c r="BD196" s="380"/>
      <c r="BE196" s="380"/>
      <c r="BF196" s="380"/>
      <c r="BG196" s="380"/>
      <c r="BH196" s="380"/>
      <c r="BI196" s="380"/>
      <c r="BJ196" s="377"/>
      <c r="CE196" s="380"/>
      <c r="CF196" s="380"/>
      <c r="CG196" s="380"/>
      <c r="EZ196" s="380"/>
      <c r="FA196" s="380"/>
      <c r="FB196" s="380"/>
      <c r="FC196" s="380"/>
      <c r="FD196" s="380"/>
      <c r="FE196" s="380"/>
      <c r="FF196" s="380"/>
      <c r="FG196" s="380"/>
      <c r="FH196" s="380"/>
      <c r="FI196" s="380"/>
      <c r="FJ196" s="380"/>
      <c r="FK196" s="380"/>
      <c r="FL196" s="380"/>
      <c r="FM196" s="380"/>
      <c r="FN196" s="380"/>
      <c r="FO196" s="380"/>
      <c r="FP196" s="380"/>
      <c r="FQ196" s="380"/>
      <c r="FR196" s="380"/>
      <c r="FS196" s="380"/>
      <c r="FT196" s="380"/>
      <c r="FU196" s="380"/>
      <c r="FV196" s="380"/>
      <c r="FW196" s="380"/>
      <c r="FX196" s="380"/>
      <c r="FY196" s="380"/>
      <c r="FZ196" s="380"/>
      <c r="GA196" s="380"/>
      <c r="GB196" s="380"/>
      <c r="GC196" s="380"/>
      <c r="GD196" s="380"/>
      <c r="GE196" s="380"/>
      <c r="GF196" s="380"/>
      <c r="GG196" s="380"/>
      <c r="GH196" s="380"/>
      <c r="GI196" s="380"/>
      <c r="GJ196" s="380"/>
      <c r="GK196" s="380"/>
      <c r="GL196" s="380"/>
      <c r="GM196" s="380"/>
      <c r="GN196" s="380"/>
      <c r="GO196" s="380"/>
      <c r="GP196" s="380"/>
      <c r="GQ196" s="380"/>
      <c r="GR196" s="380"/>
      <c r="GS196" s="380"/>
      <c r="GT196" s="380"/>
      <c r="GU196" s="380"/>
      <c r="GV196" s="380"/>
      <c r="GW196" s="380"/>
      <c r="GX196" s="380"/>
      <c r="GY196" s="380"/>
      <c r="GZ196" s="380"/>
      <c r="HA196" s="380"/>
      <c r="HB196" s="380"/>
      <c r="HC196" s="380"/>
      <c r="HD196" s="380"/>
      <c r="HE196" s="380"/>
      <c r="HF196" s="380"/>
      <c r="HG196" s="380"/>
      <c r="HH196" s="380"/>
    </row>
    <row r="197" spans="1:216">
      <c r="A197" s="103"/>
      <c r="B197" s="377"/>
      <c r="C197" s="377"/>
      <c r="D197" s="377"/>
      <c r="E197" s="377"/>
      <c r="F197" s="377"/>
      <c r="G197" s="377"/>
      <c r="H197" s="377"/>
      <c r="I197" s="377"/>
      <c r="J197" s="377"/>
      <c r="K197" s="377"/>
      <c r="L197" s="377"/>
      <c r="M197" s="378"/>
      <c r="N197" s="378"/>
      <c r="O197" s="378"/>
      <c r="P197" s="378"/>
      <c r="Q197" s="378"/>
      <c r="R197" s="378"/>
      <c r="S197" s="378"/>
      <c r="T197" s="378"/>
      <c r="U197" s="378"/>
      <c r="V197" s="378"/>
      <c r="W197" s="378"/>
      <c r="X197" s="378"/>
      <c r="Y197" s="380"/>
      <c r="Z197" s="409"/>
      <c r="AA197" s="380"/>
      <c r="AB197" s="380"/>
      <c r="AC197" s="380"/>
      <c r="AD197" s="380"/>
      <c r="AE197" s="380"/>
      <c r="AF197" s="380"/>
      <c r="AG197" s="380"/>
      <c r="AH197" s="380"/>
      <c r="AI197" s="380"/>
      <c r="AJ197" s="380"/>
      <c r="AR197" s="380"/>
      <c r="AS197" s="380"/>
      <c r="AT197" s="380"/>
      <c r="AU197" s="380"/>
      <c r="AV197" s="380"/>
      <c r="AW197" s="380"/>
      <c r="AX197" s="380"/>
      <c r="AY197" s="380"/>
      <c r="AZ197" s="380"/>
      <c r="BA197" s="380"/>
      <c r="BB197" s="380"/>
      <c r="BC197" s="380"/>
      <c r="BD197" s="380"/>
      <c r="BE197" s="380"/>
      <c r="BF197" s="380"/>
      <c r="BG197" s="380"/>
      <c r="BH197" s="380"/>
      <c r="BI197" s="380"/>
      <c r="BJ197" s="377"/>
      <c r="CE197" s="380"/>
      <c r="CF197" s="380"/>
      <c r="CG197" s="380"/>
      <c r="EZ197" s="380"/>
      <c r="FA197" s="380"/>
      <c r="FB197" s="380"/>
      <c r="FC197" s="380"/>
      <c r="FD197" s="380"/>
      <c r="FE197" s="380"/>
      <c r="FF197" s="380"/>
      <c r="FG197" s="380"/>
      <c r="FH197" s="380"/>
      <c r="FI197" s="380"/>
      <c r="FJ197" s="380"/>
      <c r="FK197" s="380"/>
      <c r="FL197" s="380"/>
      <c r="FM197" s="380"/>
      <c r="FN197" s="380"/>
      <c r="FO197" s="380"/>
      <c r="FP197" s="380"/>
      <c r="FQ197" s="380"/>
      <c r="FR197" s="380"/>
      <c r="FS197" s="380"/>
      <c r="FT197" s="380"/>
      <c r="FU197" s="380"/>
      <c r="FV197" s="380"/>
      <c r="FW197" s="380"/>
      <c r="FX197" s="380"/>
      <c r="FY197" s="380"/>
      <c r="FZ197" s="380"/>
      <c r="GA197" s="380"/>
      <c r="GB197" s="380"/>
      <c r="GC197" s="380"/>
      <c r="GD197" s="380"/>
      <c r="GE197" s="380"/>
      <c r="GF197" s="380"/>
      <c r="GG197" s="380"/>
      <c r="GH197" s="380"/>
      <c r="GI197" s="380"/>
      <c r="GJ197" s="380"/>
      <c r="GK197" s="380"/>
      <c r="GL197" s="380"/>
      <c r="GM197" s="380"/>
      <c r="GN197" s="380"/>
      <c r="GO197" s="380"/>
      <c r="GP197" s="380"/>
      <c r="GQ197" s="380"/>
      <c r="GR197" s="380"/>
      <c r="GS197" s="380"/>
      <c r="GT197" s="380"/>
      <c r="GU197" s="380"/>
      <c r="GV197" s="380"/>
      <c r="GW197" s="380"/>
      <c r="GX197" s="380"/>
      <c r="GY197" s="380"/>
      <c r="GZ197" s="380"/>
      <c r="HA197" s="380"/>
      <c r="HB197" s="380"/>
      <c r="HC197" s="380"/>
      <c r="HD197" s="380"/>
      <c r="HE197" s="380"/>
      <c r="HF197" s="380"/>
      <c r="HG197" s="380"/>
      <c r="HH197" s="380"/>
    </row>
    <row r="198" spans="1:216">
      <c r="A198" s="103"/>
      <c r="B198" s="377"/>
      <c r="C198" s="377"/>
      <c r="D198" s="377"/>
      <c r="E198" s="377"/>
      <c r="F198" s="377"/>
      <c r="G198" s="377"/>
      <c r="H198" s="377"/>
      <c r="I198" s="377"/>
      <c r="J198" s="377"/>
      <c r="K198" s="377"/>
      <c r="L198" s="377"/>
      <c r="M198" s="378"/>
      <c r="N198" s="378"/>
      <c r="O198" s="378"/>
      <c r="P198" s="378"/>
      <c r="Q198" s="378"/>
      <c r="R198" s="378"/>
      <c r="S198" s="378"/>
      <c r="T198" s="378"/>
      <c r="U198" s="378"/>
      <c r="V198" s="378"/>
      <c r="W198" s="378"/>
      <c r="X198" s="378"/>
      <c r="Y198" s="380"/>
      <c r="Z198" s="409"/>
      <c r="AA198" s="380"/>
      <c r="AB198" s="380"/>
      <c r="AC198" s="380"/>
      <c r="AD198" s="380"/>
      <c r="AE198" s="380"/>
      <c r="AF198" s="380"/>
      <c r="AG198" s="380"/>
      <c r="AH198" s="380"/>
      <c r="AI198" s="380"/>
      <c r="AJ198" s="380"/>
      <c r="AR198" s="380"/>
      <c r="AS198" s="380"/>
      <c r="AT198" s="380"/>
      <c r="AU198" s="380"/>
      <c r="AV198" s="380"/>
      <c r="AW198" s="380"/>
      <c r="AX198" s="380"/>
      <c r="AY198" s="380"/>
      <c r="AZ198" s="380"/>
      <c r="BA198" s="380"/>
      <c r="BB198" s="380"/>
      <c r="BC198" s="380"/>
      <c r="BD198" s="380"/>
      <c r="BE198" s="380"/>
      <c r="BF198" s="380"/>
      <c r="BG198" s="380"/>
      <c r="BH198" s="380"/>
      <c r="BI198" s="380"/>
      <c r="BJ198" s="377"/>
      <c r="CE198" s="380"/>
      <c r="CF198" s="380"/>
      <c r="CG198" s="380"/>
      <c r="EZ198" s="380"/>
      <c r="FA198" s="380"/>
      <c r="FB198" s="380"/>
      <c r="FC198" s="380"/>
      <c r="FD198" s="380"/>
      <c r="FE198" s="380"/>
      <c r="FF198" s="380"/>
      <c r="FG198" s="380"/>
      <c r="FH198" s="380"/>
      <c r="FI198" s="380"/>
      <c r="FJ198" s="380"/>
      <c r="FK198" s="380"/>
      <c r="FL198" s="380"/>
      <c r="FM198" s="380"/>
      <c r="FN198" s="380"/>
      <c r="FO198" s="380"/>
      <c r="FP198" s="380"/>
      <c r="FQ198" s="380"/>
      <c r="FR198" s="380"/>
      <c r="FS198" s="380"/>
      <c r="FT198" s="380"/>
      <c r="FU198" s="380"/>
      <c r="FV198" s="380"/>
      <c r="FW198" s="380"/>
      <c r="FX198" s="380"/>
      <c r="FY198" s="380"/>
      <c r="FZ198" s="380"/>
      <c r="GA198" s="380"/>
      <c r="GB198" s="380"/>
      <c r="GC198" s="380"/>
      <c r="GD198" s="380"/>
      <c r="GE198" s="380"/>
      <c r="GF198" s="380"/>
      <c r="GG198" s="380"/>
      <c r="GH198" s="380"/>
      <c r="GI198" s="380"/>
      <c r="GJ198" s="380"/>
      <c r="GK198" s="380"/>
      <c r="GL198" s="380"/>
      <c r="GM198" s="380"/>
      <c r="GN198" s="380"/>
      <c r="GO198" s="380"/>
      <c r="GP198" s="380"/>
      <c r="GQ198" s="380"/>
      <c r="GR198" s="380"/>
      <c r="GS198" s="380"/>
      <c r="GT198" s="380"/>
      <c r="GU198" s="380"/>
      <c r="GV198" s="380"/>
      <c r="GW198" s="380"/>
      <c r="GX198" s="380"/>
      <c r="GY198" s="380"/>
      <c r="GZ198" s="380"/>
      <c r="HA198" s="380"/>
      <c r="HB198" s="380"/>
      <c r="HC198" s="380"/>
      <c r="HD198" s="380"/>
      <c r="HE198" s="380"/>
      <c r="HF198" s="380"/>
      <c r="HG198" s="380"/>
      <c r="HH198" s="380"/>
    </row>
    <row r="199" spans="1:216">
      <c r="A199" s="103"/>
      <c r="B199" s="377"/>
      <c r="C199" s="377"/>
      <c r="D199" s="377"/>
      <c r="E199" s="377"/>
      <c r="F199" s="377"/>
      <c r="G199" s="377"/>
      <c r="H199" s="377"/>
      <c r="I199" s="377"/>
      <c r="J199" s="377"/>
      <c r="K199" s="377"/>
      <c r="L199" s="377"/>
      <c r="M199" s="378"/>
      <c r="N199" s="378"/>
      <c r="O199" s="378"/>
      <c r="P199" s="378"/>
      <c r="Q199" s="378"/>
      <c r="R199" s="378"/>
      <c r="S199" s="378"/>
      <c r="T199" s="378"/>
      <c r="U199" s="378"/>
      <c r="V199" s="378"/>
      <c r="W199" s="378"/>
      <c r="X199" s="378"/>
      <c r="Y199" s="380"/>
      <c r="Z199" s="409"/>
      <c r="AA199" s="380"/>
      <c r="AB199" s="380"/>
      <c r="AC199" s="380"/>
      <c r="AD199" s="380"/>
      <c r="AE199" s="380"/>
      <c r="AF199" s="380"/>
      <c r="AG199" s="380"/>
      <c r="AH199" s="380"/>
      <c r="AI199" s="380"/>
      <c r="AJ199" s="380"/>
      <c r="AR199" s="380"/>
      <c r="AS199" s="380"/>
      <c r="AT199" s="380"/>
      <c r="AU199" s="380"/>
      <c r="AV199" s="380"/>
      <c r="AW199" s="380"/>
      <c r="AX199" s="380"/>
      <c r="AY199" s="380"/>
      <c r="AZ199" s="380"/>
      <c r="BA199" s="380"/>
      <c r="BB199" s="380"/>
      <c r="BC199" s="380"/>
      <c r="BD199" s="380"/>
      <c r="BE199" s="380"/>
      <c r="BF199" s="380"/>
      <c r="BG199" s="380"/>
      <c r="BH199" s="380"/>
      <c r="BI199" s="380"/>
      <c r="BJ199" s="377"/>
      <c r="CE199" s="380"/>
      <c r="CF199" s="380"/>
      <c r="CG199" s="380"/>
      <c r="EZ199" s="380"/>
      <c r="FA199" s="380"/>
      <c r="FB199" s="380"/>
      <c r="FC199" s="380"/>
      <c r="FD199" s="380"/>
      <c r="FE199" s="380"/>
      <c r="FF199" s="380"/>
      <c r="FG199" s="380"/>
      <c r="FH199" s="380"/>
      <c r="FI199" s="380"/>
      <c r="FJ199" s="380"/>
      <c r="FK199" s="380"/>
      <c r="FL199" s="380"/>
      <c r="FM199" s="380"/>
      <c r="FN199" s="380"/>
      <c r="FO199" s="380"/>
      <c r="FP199" s="380"/>
      <c r="FQ199" s="380"/>
      <c r="FR199" s="380"/>
      <c r="FS199" s="380"/>
      <c r="FT199" s="380"/>
      <c r="FU199" s="380"/>
      <c r="FV199" s="380"/>
      <c r="FW199" s="380"/>
      <c r="FX199" s="380"/>
      <c r="FY199" s="380"/>
      <c r="FZ199" s="380"/>
      <c r="GA199" s="380"/>
      <c r="GB199" s="380"/>
      <c r="GC199" s="380"/>
      <c r="GD199" s="380"/>
      <c r="GE199" s="380"/>
      <c r="GF199" s="380"/>
      <c r="GG199" s="380"/>
      <c r="GH199" s="380"/>
      <c r="GI199" s="380"/>
      <c r="GJ199" s="380"/>
      <c r="GK199" s="380"/>
      <c r="GL199" s="380"/>
      <c r="GM199" s="380"/>
      <c r="GN199" s="380"/>
      <c r="GO199" s="380"/>
      <c r="GP199" s="380"/>
      <c r="GQ199" s="380"/>
      <c r="GR199" s="380"/>
      <c r="GS199" s="380"/>
      <c r="GT199" s="380"/>
      <c r="GU199" s="380"/>
      <c r="GV199" s="380"/>
      <c r="GW199" s="380"/>
      <c r="GX199" s="380"/>
      <c r="GY199" s="380"/>
      <c r="GZ199" s="380"/>
      <c r="HA199" s="380"/>
      <c r="HB199" s="380"/>
      <c r="HC199" s="380"/>
      <c r="HD199" s="380"/>
      <c r="HE199" s="380"/>
      <c r="HF199" s="380"/>
      <c r="HG199" s="380"/>
      <c r="HH199" s="380"/>
    </row>
    <row r="200" spans="1:216">
      <c r="A200" s="103"/>
      <c r="B200" s="377"/>
      <c r="C200" s="377"/>
      <c r="D200" s="377"/>
      <c r="E200" s="377"/>
      <c r="F200" s="377"/>
      <c r="G200" s="377"/>
      <c r="H200" s="377"/>
      <c r="I200" s="377"/>
      <c r="J200" s="377"/>
      <c r="K200" s="377"/>
      <c r="L200" s="377"/>
      <c r="M200" s="378"/>
      <c r="N200" s="378"/>
      <c r="O200" s="378"/>
      <c r="P200" s="378"/>
      <c r="Q200" s="378"/>
      <c r="R200" s="378"/>
      <c r="S200" s="378"/>
      <c r="T200" s="378"/>
      <c r="U200" s="378"/>
      <c r="V200" s="378"/>
      <c r="W200" s="378"/>
      <c r="X200" s="378"/>
      <c r="Y200" s="380"/>
      <c r="Z200" s="409"/>
      <c r="AA200" s="380"/>
      <c r="AB200" s="380"/>
      <c r="AC200" s="380"/>
      <c r="AD200" s="380"/>
      <c r="AE200" s="380"/>
      <c r="AF200" s="380"/>
      <c r="AG200" s="380"/>
      <c r="AH200" s="380"/>
      <c r="AI200" s="380"/>
      <c r="AJ200" s="380"/>
      <c r="AR200" s="380"/>
      <c r="AS200" s="380"/>
      <c r="AT200" s="380"/>
      <c r="AU200" s="380"/>
      <c r="AV200" s="380"/>
      <c r="AW200" s="380"/>
      <c r="AX200" s="380"/>
      <c r="AY200" s="380"/>
      <c r="AZ200" s="380"/>
      <c r="BA200" s="380"/>
      <c r="BB200" s="380"/>
      <c r="BC200" s="380"/>
      <c r="BD200" s="380"/>
      <c r="BE200" s="380"/>
      <c r="BF200" s="380"/>
      <c r="BG200" s="380"/>
      <c r="BH200" s="380"/>
      <c r="BI200" s="380"/>
      <c r="BJ200" s="377"/>
      <c r="CE200" s="380"/>
      <c r="CF200" s="380"/>
      <c r="CG200" s="380"/>
      <c r="EZ200" s="380"/>
      <c r="FA200" s="380"/>
      <c r="FB200" s="380"/>
      <c r="FC200" s="380"/>
      <c r="FD200" s="380"/>
      <c r="FE200" s="380"/>
      <c r="FF200" s="380"/>
      <c r="FG200" s="380"/>
      <c r="FH200" s="380"/>
      <c r="FI200" s="380"/>
      <c r="FJ200" s="380"/>
      <c r="FK200" s="380"/>
      <c r="FL200" s="380"/>
      <c r="FM200" s="380"/>
      <c r="FN200" s="380"/>
      <c r="FO200" s="380"/>
      <c r="FP200" s="380"/>
      <c r="FQ200" s="380"/>
      <c r="FR200" s="380"/>
      <c r="FS200" s="380"/>
      <c r="FT200" s="380"/>
      <c r="FU200" s="380"/>
      <c r="FV200" s="380"/>
      <c r="FW200" s="380"/>
      <c r="FX200" s="380"/>
      <c r="FY200" s="380"/>
      <c r="FZ200" s="380"/>
      <c r="GA200" s="380"/>
      <c r="GB200" s="380"/>
      <c r="GC200" s="380"/>
      <c r="GD200" s="380"/>
      <c r="GE200" s="380"/>
      <c r="GF200" s="380"/>
      <c r="GG200" s="380"/>
      <c r="GH200" s="380"/>
      <c r="GI200" s="380"/>
      <c r="GJ200" s="380"/>
      <c r="GK200" s="380"/>
      <c r="GL200" s="380"/>
      <c r="GM200" s="380"/>
      <c r="GN200" s="380"/>
      <c r="GO200" s="380"/>
      <c r="GP200" s="380"/>
      <c r="GQ200" s="380"/>
      <c r="GR200" s="380"/>
      <c r="GS200" s="380"/>
      <c r="GT200" s="380"/>
      <c r="GU200" s="380"/>
      <c r="GV200" s="380"/>
      <c r="GW200" s="380"/>
      <c r="GX200" s="380"/>
      <c r="GY200" s="380"/>
      <c r="GZ200" s="380"/>
      <c r="HA200" s="380"/>
      <c r="HB200" s="380"/>
      <c r="HC200" s="380"/>
      <c r="HD200" s="380"/>
      <c r="HE200" s="380"/>
      <c r="HF200" s="380"/>
      <c r="HG200" s="380"/>
      <c r="HH200" s="380"/>
    </row>
    <row r="201" spans="1:216">
      <c r="A201" s="103"/>
      <c r="B201" s="377"/>
      <c r="C201" s="377"/>
      <c r="D201" s="377"/>
      <c r="E201" s="377"/>
      <c r="F201" s="377"/>
      <c r="G201" s="377"/>
      <c r="H201" s="377"/>
      <c r="I201" s="377"/>
      <c r="J201" s="377"/>
      <c r="K201" s="377"/>
      <c r="L201" s="377"/>
      <c r="M201" s="378"/>
      <c r="N201" s="378"/>
      <c r="O201" s="378"/>
      <c r="P201" s="378"/>
      <c r="Q201" s="378"/>
      <c r="R201" s="378"/>
      <c r="S201" s="378"/>
      <c r="T201" s="378"/>
      <c r="U201" s="378"/>
      <c r="V201" s="378"/>
      <c r="W201" s="378"/>
      <c r="X201" s="378"/>
      <c r="Y201" s="380"/>
      <c r="Z201" s="409"/>
      <c r="AA201" s="380"/>
      <c r="AB201" s="380"/>
      <c r="AC201" s="380"/>
      <c r="AD201" s="380"/>
      <c r="AE201" s="380"/>
      <c r="AF201" s="380"/>
      <c r="AG201" s="380"/>
      <c r="AH201" s="380"/>
      <c r="AI201" s="380"/>
      <c r="AJ201" s="380"/>
      <c r="AR201" s="380"/>
      <c r="AS201" s="380"/>
      <c r="AT201" s="380"/>
      <c r="AU201" s="380"/>
      <c r="AV201" s="380"/>
      <c r="AW201" s="380"/>
      <c r="AX201" s="380"/>
      <c r="AY201" s="380"/>
      <c r="AZ201" s="380"/>
      <c r="BA201" s="380"/>
      <c r="BB201" s="380"/>
      <c r="BC201" s="380"/>
      <c r="BD201" s="380"/>
      <c r="BE201" s="380"/>
      <c r="BF201" s="380"/>
      <c r="BG201" s="380"/>
      <c r="BH201" s="380"/>
      <c r="BI201" s="380"/>
      <c r="BJ201" s="377"/>
      <c r="CE201" s="380"/>
      <c r="CF201" s="380"/>
      <c r="CG201" s="380"/>
      <c r="EZ201" s="380"/>
      <c r="FA201" s="380"/>
      <c r="FB201" s="380"/>
      <c r="FC201" s="380"/>
      <c r="FD201" s="380"/>
      <c r="FE201" s="380"/>
      <c r="FF201" s="380"/>
      <c r="FG201" s="380"/>
      <c r="FH201" s="380"/>
      <c r="FI201" s="380"/>
      <c r="FJ201" s="380"/>
      <c r="FK201" s="380"/>
      <c r="FL201" s="380"/>
      <c r="FM201" s="380"/>
      <c r="FN201" s="380"/>
      <c r="FO201" s="380"/>
      <c r="FP201" s="380"/>
      <c r="FQ201" s="380"/>
      <c r="FR201" s="380"/>
      <c r="FS201" s="380"/>
      <c r="FT201" s="380"/>
      <c r="FU201" s="380"/>
      <c r="FV201" s="380"/>
      <c r="FW201" s="380"/>
      <c r="FX201" s="380"/>
      <c r="FY201" s="380"/>
      <c r="FZ201" s="380"/>
      <c r="GA201" s="380"/>
      <c r="GB201" s="380"/>
      <c r="GC201" s="380"/>
      <c r="GD201" s="380"/>
      <c r="GE201" s="380"/>
      <c r="GF201" s="380"/>
      <c r="GG201" s="380"/>
      <c r="GH201" s="380"/>
      <c r="GI201" s="380"/>
      <c r="GJ201" s="380"/>
      <c r="GK201" s="380"/>
      <c r="GL201" s="380"/>
      <c r="GM201" s="380"/>
      <c r="GN201" s="380"/>
      <c r="GO201" s="380"/>
      <c r="GP201" s="380"/>
      <c r="GQ201" s="380"/>
      <c r="GR201" s="380"/>
      <c r="GS201" s="380"/>
      <c r="GT201" s="380"/>
      <c r="GU201" s="380"/>
      <c r="GV201" s="380"/>
      <c r="GW201" s="380"/>
      <c r="GX201" s="380"/>
      <c r="GY201" s="380"/>
      <c r="GZ201" s="380"/>
      <c r="HA201" s="380"/>
      <c r="HB201" s="380"/>
      <c r="HC201" s="380"/>
      <c r="HD201" s="380"/>
      <c r="HE201" s="380"/>
      <c r="HF201" s="380"/>
      <c r="HG201" s="380"/>
      <c r="HH201" s="380"/>
    </row>
    <row r="202" spans="1:216">
      <c r="A202" s="103"/>
      <c r="B202" s="377"/>
      <c r="C202" s="377"/>
      <c r="D202" s="377"/>
      <c r="E202" s="377"/>
      <c r="F202" s="377"/>
      <c r="G202" s="377"/>
      <c r="H202" s="377"/>
      <c r="I202" s="377"/>
      <c r="J202" s="377"/>
      <c r="K202" s="377"/>
      <c r="L202" s="377"/>
      <c r="M202" s="378"/>
      <c r="N202" s="378"/>
      <c r="O202" s="378"/>
      <c r="P202" s="378"/>
      <c r="Q202" s="378"/>
      <c r="R202" s="378"/>
      <c r="S202" s="378"/>
      <c r="T202" s="378"/>
      <c r="U202" s="378"/>
      <c r="V202" s="378"/>
      <c r="W202" s="378"/>
      <c r="X202" s="378"/>
      <c r="Y202" s="380"/>
      <c r="Z202" s="409"/>
      <c r="AA202" s="380"/>
      <c r="AB202" s="380"/>
      <c r="AC202" s="380"/>
      <c r="AD202" s="380"/>
      <c r="AE202" s="380"/>
      <c r="AF202" s="380"/>
      <c r="AG202" s="380"/>
      <c r="AH202" s="380"/>
      <c r="AI202" s="380"/>
      <c r="AJ202" s="380"/>
      <c r="AR202" s="380"/>
      <c r="AS202" s="380"/>
      <c r="AT202" s="380"/>
      <c r="AU202" s="380"/>
      <c r="AV202" s="380"/>
      <c r="AW202" s="380"/>
      <c r="AX202" s="380"/>
      <c r="AY202" s="380"/>
      <c r="AZ202" s="380"/>
      <c r="BA202" s="380"/>
      <c r="BB202" s="380"/>
      <c r="BC202" s="380"/>
      <c r="BD202" s="380"/>
      <c r="BE202" s="380"/>
      <c r="BF202" s="380"/>
      <c r="BG202" s="380"/>
      <c r="BH202" s="380"/>
      <c r="BI202" s="380"/>
      <c r="BJ202" s="377"/>
      <c r="CE202" s="380"/>
      <c r="CF202" s="380"/>
      <c r="CG202" s="380"/>
      <c r="EZ202" s="380"/>
      <c r="FA202" s="380"/>
      <c r="FB202" s="380"/>
      <c r="FC202" s="380"/>
      <c r="FD202" s="380"/>
      <c r="FE202" s="380"/>
      <c r="FF202" s="380"/>
      <c r="FG202" s="380"/>
      <c r="FH202" s="380"/>
      <c r="FI202" s="380"/>
      <c r="FJ202" s="380"/>
      <c r="FK202" s="380"/>
      <c r="FL202" s="380"/>
      <c r="FM202" s="380"/>
      <c r="FN202" s="380"/>
      <c r="FO202" s="380"/>
      <c r="FP202" s="380"/>
      <c r="FQ202" s="380"/>
      <c r="FR202" s="380"/>
      <c r="FS202" s="380"/>
      <c r="FT202" s="380"/>
      <c r="FU202" s="380"/>
      <c r="FV202" s="380"/>
      <c r="FW202" s="380"/>
      <c r="FX202" s="380"/>
      <c r="FY202" s="380"/>
      <c r="FZ202" s="380"/>
      <c r="GA202" s="380"/>
      <c r="GB202" s="380"/>
      <c r="GC202" s="380"/>
      <c r="GD202" s="380"/>
      <c r="GE202" s="380"/>
      <c r="GF202" s="380"/>
      <c r="GG202" s="380"/>
      <c r="GH202" s="380"/>
      <c r="GI202" s="380"/>
      <c r="GJ202" s="380"/>
      <c r="GK202" s="380"/>
      <c r="GL202" s="380"/>
      <c r="GM202" s="380"/>
      <c r="GN202" s="380"/>
      <c r="GO202" s="380"/>
      <c r="GP202" s="380"/>
      <c r="GQ202" s="380"/>
      <c r="GR202" s="380"/>
      <c r="GS202" s="380"/>
      <c r="GT202" s="380"/>
      <c r="GU202" s="380"/>
      <c r="GV202" s="380"/>
      <c r="GW202" s="380"/>
      <c r="GX202" s="380"/>
      <c r="GY202" s="380"/>
      <c r="GZ202" s="380"/>
      <c r="HA202" s="380"/>
      <c r="HB202" s="380"/>
      <c r="HC202" s="380"/>
      <c r="HD202" s="380"/>
      <c r="HE202" s="380"/>
      <c r="HF202" s="380"/>
      <c r="HG202" s="380"/>
      <c r="HH202" s="380"/>
    </row>
    <row r="203" spans="1:216">
      <c r="A203" s="103"/>
      <c r="B203" s="377"/>
      <c r="C203" s="377"/>
      <c r="D203" s="377"/>
      <c r="E203" s="377"/>
      <c r="F203" s="377"/>
      <c r="G203" s="377"/>
      <c r="H203" s="377"/>
      <c r="I203" s="377"/>
      <c r="J203" s="377"/>
      <c r="K203" s="377"/>
      <c r="L203" s="377"/>
      <c r="M203" s="378"/>
      <c r="N203" s="378"/>
      <c r="O203" s="378"/>
      <c r="P203" s="378"/>
      <c r="Q203" s="378"/>
      <c r="R203" s="378"/>
      <c r="S203" s="378"/>
      <c r="T203" s="378"/>
      <c r="U203" s="378"/>
      <c r="V203" s="378"/>
      <c r="W203" s="378"/>
      <c r="X203" s="378"/>
      <c r="Y203" s="380"/>
      <c r="Z203" s="409"/>
      <c r="AA203" s="380"/>
      <c r="AB203" s="380"/>
      <c r="AC203" s="380"/>
      <c r="AD203" s="380"/>
      <c r="AE203" s="380"/>
      <c r="AF203" s="380"/>
      <c r="AG203" s="380"/>
      <c r="AH203" s="380"/>
      <c r="AI203" s="380"/>
      <c r="AJ203" s="380"/>
      <c r="AR203" s="380"/>
      <c r="AS203" s="380"/>
      <c r="AT203" s="380"/>
      <c r="AU203" s="380"/>
      <c r="AV203" s="380"/>
      <c r="AW203" s="380"/>
      <c r="AX203" s="380"/>
      <c r="AY203" s="380"/>
      <c r="AZ203" s="380"/>
      <c r="BA203" s="380"/>
      <c r="BB203" s="380"/>
      <c r="BC203" s="380"/>
      <c r="BD203" s="380"/>
      <c r="BE203" s="380"/>
      <c r="BF203" s="380"/>
      <c r="BG203" s="380"/>
      <c r="BH203" s="380"/>
      <c r="BI203" s="380"/>
      <c r="BJ203" s="377"/>
      <c r="CE203" s="380"/>
      <c r="CF203" s="380"/>
      <c r="CG203" s="380"/>
      <c r="EZ203" s="380"/>
      <c r="FA203" s="380"/>
      <c r="FB203" s="380"/>
      <c r="FC203" s="380"/>
      <c r="FD203" s="380"/>
      <c r="FE203" s="380"/>
      <c r="FF203" s="380"/>
      <c r="FG203" s="380"/>
      <c r="FH203" s="380"/>
      <c r="FI203" s="380"/>
      <c r="FJ203" s="380"/>
      <c r="FK203" s="380"/>
      <c r="FL203" s="380"/>
      <c r="FM203" s="380"/>
      <c r="FN203" s="380"/>
      <c r="FO203" s="380"/>
      <c r="FP203" s="380"/>
      <c r="FQ203" s="380"/>
      <c r="FR203" s="380"/>
      <c r="FS203" s="380"/>
      <c r="FT203" s="380"/>
      <c r="FU203" s="380"/>
      <c r="FV203" s="380"/>
      <c r="FW203" s="380"/>
      <c r="FX203" s="380"/>
      <c r="FY203" s="380"/>
      <c r="FZ203" s="380"/>
      <c r="GA203" s="380"/>
      <c r="GB203" s="380"/>
      <c r="GC203" s="380"/>
      <c r="GD203" s="380"/>
      <c r="GE203" s="380"/>
      <c r="GF203" s="380"/>
      <c r="GG203" s="380"/>
      <c r="GH203" s="380"/>
      <c r="GI203" s="380"/>
      <c r="GJ203" s="380"/>
      <c r="GK203" s="380"/>
      <c r="GL203" s="380"/>
      <c r="GM203" s="380"/>
      <c r="GN203" s="380"/>
      <c r="GO203" s="380"/>
      <c r="GP203" s="380"/>
      <c r="GQ203" s="380"/>
      <c r="GR203" s="380"/>
      <c r="GS203" s="380"/>
      <c r="GT203" s="380"/>
      <c r="GU203" s="380"/>
      <c r="GV203" s="380"/>
      <c r="GW203" s="380"/>
      <c r="GX203" s="380"/>
      <c r="GY203" s="380"/>
      <c r="GZ203" s="380"/>
      <c r="HA203" s="380"/>
      <c r="HB203" s="380"/>
      <c r="HC203" s="380"/>
      <c r="HD203" s="380"/>
      <c r="HE203" s="380"/>
      <c r="HF203" s="380"/>
      <c r="HG203" s="380"/>
      <c r="HH203" s="380"/>
    </row>
    <row r="204" spans="1:216">
      <c r="A204" s="103"/>
      <c r="B204" s="377"/>
      <c r="C204" s="377"/>
      <c r="D204" s="377"/>
      <c r="E204" s="377"/>
      <c r="F204" s="377"/>
      <c r="G204" s="377"/>
      <c r="H204" s="377"/>
      <c r="I204" s="377"/>
      <c r="J204" s="377"/>
      <c r="K204" s="377"/>
      <c r="L204" s="377"/>
      <c r="M204" s="378"/>
      <c r="N204" s="378"/>
      <c r="O204" s="378"/>
      <c r="P204" s="378"/>
      <c r="Q204" s="378"/>
      <c r="R204" s="378"/>
      <c r="S204" s="378"/>
      <c r="T204" s="378"/>
      <c r="U204" s="378"/>
      <c r="V204" s="378"/>
      <c r="W204" s="378"/>
      <c r="X204" s="378"/>
      <c r="Y204" s="380"/>
      <c r="Z204" s="409"/>
      <c r="AA204" s="380"/>
      <c r="AB204" s="380"/>
      <c r="AC204" s="380"/>
      <c r="AD204" s="380"/>
      <c r="AE204" s="380"/>
      <c r="AF204" s="380"/>
      <c r="AG204" s="380"/>
      <c r="AH204" s="380"/>
      <c r="AI204" s="380"/>
      <c r="AJ204" s="380"/>
      <c r="AR204" s="380"/>
      <c r="AS204" s="380"/>
      <c r="AT204" s="380"/>
      <c r="AU204" s="380"/>
      <c r="AV204" s="380"/>
      <c r="AW204" s="380"/>
      <c r="AX204" s="380"/>
      <c r="AY204" s="380"/>
      <c r="AZ204" s="380"/>
      <c r="BA204" s="380"/>
      <c r="BB204" s="380"/>
      <c r="BC204" s="380"/>
      <c r="BD204" s="380"/>
      <c r="BE204" s="380"/>
      <c r="BF204" s="380"/>
      <c r="BG204" s="380"/>
      <c r="BH204" s="380"/>
      <c r="BI204" s="380"/>
      <c r="BJ204" s="377"/>
      <c r="CE204" s="380"/>
      <c r="CF204" s="380"/>
      <c r="CG204" s="380"/>
      <c r="EZ204" s="380"/>
      <c r="FA204" s="380"/>
      <c r="FB204" s="380"/>
      <c r="FC204" s="380"/>
      <c r="FD204" s="380"/>
      <c r="FE204" s="380"/>
      <c r="FF204" s="380"/>
      <c r="FG204" s="380"/>
      <c r="FH204" s="380"/>
      <c r="FI204" s="380"/>
      <c r="FJ204" s="380"/>
      <c r="FK204" s="380"/>
      <c r="FL204" s="380"/>
      <c r="FM204" s="380"/>
      <c r="FN204" s="380"/>
      <c r="FO204" s="380"/>
      <c r="FP204" s="380"/>
      <c r="FQ204" s="380"/>
      <c r="FR204" s="380"/>
      <c r="FS204" s="380"/>
      <c r="FT204" s="380"/>
      <c r="FU204" s="380"/>
      <c r="FV204" s="380"/>
      <c r="FW204" s="380"/>
      <c r="FX204" s="380"/>
      <c r="FY204" s="380"/>
      <c r="FZ204" s="380"/>
      <c r="GA204" s="380"/>
      <c r="GB204" s="380"/>
      <c r="GC204" s="380"/>
      <c r="GD204" s="380"/>
      <c r="GE204" s="380"/>
      <c r="GF204" s="380"/>
      <c r="GG204" s="380"/>
      <c r="GH204" s="380"/>
      <c r="GI204" s="380"/>
      <c r="GJ204" s="380"/>
      <c r="GK204" s="380"/>
      <c r="GL204" s="380"/>
      <c r="GM204" s="380"/>
      <c r="GN204" s="380"/>
      <c r="GO204" s="380"/>
      <c r="GP204" s="380"/>
      <c r="GQ204" s="380"/>
      <c r="GR204" s="380"/>
      <c r="GS204" s="380"/>
      <c r="GT204" s="380"/>
      <c r="GU204" s="380"/>
      <c r="GV204" s="380"/>
      <c r="GW204" s="380"/>
      <c r="GX204" s="380"/>
      <c r="GY204" s="380"/>
      <c r="GZ204" s="380"/>
      <c r="HA204" s="380"/>
      <c r="HB204" s="380"/>
      <c r="HC204" s="380"/>
      <c r="HD204" s="380"/>
      <c r="HE204" s="380"/>
      <c r="HF204" s="380"/>
      <c r="HG204" s="380"/>
      <c r="HH204" s="380"/>
    </row>
    <row r="205" spans="1:216">
      <c r="A205" s="103"/>
      <c r="B205" s="377"/>
      <c r="C205" s="377"/>
      <c r="D205" s="377"/>
      <c r="E205" s="377"/>
      <c r="F205" s="377"/>
      <c r="G205" s="377"/>
      <c r="H205" s="377"/>
      <c r="I205" s="377"/>
      <c r="J205" s="377"/>
      <c r="K205" s="377"/>
      <c r="L205" s="377"/>
      <c r="M205" s="378"/>
      <c r="N205" s="378"/>
      <c r="O205" s="378"/>
      <c r="P205" s="378"/>
      <c r="Q205" s="378"/>
      <c r="R205" s="378"/>
      <c r="S205" s="378"/>
      <c r="T205" s="378"/>
      <c r="U205" s="378"/>
      <c r="V205" s="378"/>
      <c r="W205" s="378"/>
      <c r="X205" s="378"/>
      <c r="Y205" s="380"/>
      <c r="Z205" s="409"/>
      <c r="AA205" s="380"/>
      <c r="AB205" s="380"/>
      <c r="AC205" s="380"/>
      <c r="AD205" s="380"/>
      <c r="AE205" s="380"/>
      <c r="AF205" s="380"/>
      <c r="AG205" s="380"/>
      <c r="AH205" s="380"/>
      <c r="AI205" s="380"/>
      <c r="AJ205" s="380"/>
      <c r="AR205" s="380"/>
      <c r="AS205" s="380"/>
      <c r="AT205" s="380"/>
      <c r="AU205" s="380"/>
      <c r="AV205" s="380"/>
      <c r="AW205" s="380"/>
      <c r="AX205" s="380"/>
      <c r="AY205" s="380"/>
      <c r="AZ205" s="380"/>
      <c r="BA205" s="380"/>
      <c r="BB205" s="380"/>
      <c r="BC205" s="380"/>
      <c r="BD205" s="380"/>
      <c r="BE205" s="380"/>
      <c r="BF205" s="380"/>
      <c r="BG205" s="380"/>
      <c r="BH205" s="380"/>
      <c r="BI205" s="380"/>
      <c r="BJ205" s="377"/>
      <c r="CE205" s="380"/>
      <c r="CF205" s="380"/>
      <c r="CG205" s="380"/>
      <c r="EZ205" s="380"/>
      <c r="FA205" s="380"/>
      <c r="FB205" s="380"/>
      <c r="FC205" s="380"/>
      <c r="FD205" s="380"/>
      <c r="FE205" s="380"/>
      <c r="FF205" s="380"/>
      <c r="FG205" s="380"/>
      <c r="FH205" s="380"/>
      <c r="FI205" s="380"/>
      <c r="FJ205" s="380"/>
      <c r="FK205" s="380"/>
      <c r="FL205" s="380"/>
      <c r="FM205" s="380"/>
      <c r="FN205" s="380"/>
      <c r="FO205" s="380"/>
      <c r="FP205" s="380"/>
      <c r="FQ205" s="380"/>
      <c r="FR205" s="380"/>
      <c r="FS205" s="380"/>
      <c r="FT205" s="380"/>
      <c r="FU205" s="380"/>
      <c r="FV205" s="380"/>
      <c r="FW205" s="380"/>
      <c r="FX205" s="380"/>
      <c r="FY205" s="380"/>
      <c r="FZ205" s="380"/>
      <c r="GA205" s="380"/>
      <c r="GB205" s="380"/>
      <c r="GC205" s="380"/>
      <c r="GD205" s="380"/>
      <c r="GE205" s="380"/>
      <c r="GF205" s="380"/>
      <c r="GG205" s="380"/>
      <c r="GH205" s="380"/>
      <c r="GI205" s="380"/>
      <c r="GJ205" s="380"/>
      <c r="GK205" s="380"/>
      <c r="GL205" s="380"/>
      <c r="GM205" s="380"/>
      <c r="GN205" s="380"/>
      <c r="GO205" s="380"/>
      <c r="GP205" s="380"/>
      <c r="GQ205" s="380"/>
      <c r="GR205" s="380"/>
      <c r="GS205" s="380"/>
      <c r="GT205" s="380"/>
      <c r="GU205" s="380"/>
      <c r="GV205" s="380"/>
      <c r="GW205" s="380"/>
      <c r="GX205" s="380"/>
      <c r="GY205" s="380"/>
      <c r="GZ205" s="380"/>
      <c r="HA205" s="380"/>
      <c r="HB205" s="380"/>
      <c r="HC205" s="380"/>
      <c r="HD205" s="380"/>
      <c r="HE205" s="380"/>
      <c r="HF205" s="380"/>
      <c r="HG205" s="380"/>
      <c r="HH205" s="380"/>
    </row>
    <row r="206" spans="1:216">
      <c r="A206" s="103"/>
      <c r="B206" s="377"/>
      <c r="C206" s="377"/>
      <c r="D206" s="377"/>
      <c r="E206" s="377"/>
      <c r="F206" s="377"/>
      <c r="G206" s="377"/>
      <c r="H206" s="377"/>
      <c r="I206" s="377"/>
      <c r="J206" s="377"/>
      <c r="K206" s="377"/>
      <c r="L206" s="377"/>
      <c r="M206" s="378"/>
      <c r="N206" s="378"/>
      <c r="O206" s="378"/>
      <c r="P206" s="378"/>
      <c r="Q206" s="378"/>
      <c r="R206" s="378"/>
      <c r="S206" s="378"/>
      <c r="T206" s="378"/>
      <c r="U206" s="378"/>
      <c r="V206" s="378"/>
      <c r="W206" s="378"/>
      <c r="X206" s="378"/>
      <c r="Y206" s="380"/>
      <c r="Z206" s="409"/>
      <c r="AA206" s="380"/>
      <c r="AB206" s="380"/>
      <c r="AC206" s="380"/>
      <c r="AD206" s="380"/>
      <c r="AE206" s="380"/>
      <c r="AF206" s="380"/>
      <c r="AG206" s="380"/>
      <c r="AH206" s="380"/>
      <c r="AI206" s="380"/>
      <c r="AJ206" s="380"/>
      <c r="AR206" s="380"/>
      <c r="AS206" s="380"/>
      <c r="AT206" s="380"/>
      <c r="AU206" s="380"/>
      <c r="AV206" s="380"/>
      <c r="AW206" s="380"/>
      <c r="AX206" s="380"/>
      <c r="AY206" s="380"/>
      <c r="AZ206" s="380"/>
      <c r="BA206" s="380"/>
      <c r="BB206" s="380"/>
      <c r="BC206" s="380"/>
      <c r="BD206" s="380"/>
      <c r="BE206" s="380"/>
      <c r="BF206" s="380"/>
      <c r="BG206" s="380"/>
      <c r="BH206" s="380"/>
      <c r="BI206" s="380"/>
      <c r="BJ206" s="377"/>
      <c r="CE206" s="380"/>
      <c r="CF206" s="380"/>
      <c r="CG206" s="380"/>
      <c r="EZ206" s="380"/>
      <c r="FA206" s="380"/>
      <c r="FB206" s="380"/>
      <c r="FC206" s="380"/>
      <c r="FD206" s="380"/>
      <c r="FE206" s="380"/>
      <c r="FF206" s="380"/>
      <c r="FG206" s="380"/>
      <c r="FH206" s="380"/>
      <c r="FI206" s="380"/>
      <c r="FJ206" s="380"/>
      <c r="FK206" s="380"/>
      <c r="FL206" s="380"/>
      <c r="FM206" s="380"/>
      <c r="FN206" s="380"/>
      <c r="FO206" s="380"/>
      <c r="FP206" s="380"/>
      <c r="FQ206" s="380"/>
      <c r="FR206" s="380"/>
      <c r="FS206" s="380"/>
      <c r="FT206" s="380"/>
      <c r="FU206" s="380"/>
      <c r="FV206" s="380"/>
      <c r="FW206" s="380"/>
      <c r="FX206" s="380"/>
      <c r="FY206" s="380"/>
      <c r="FZ206" s="380"/>
      <c r="GA206" s="380"/>
      <c r="GB206" s="380"/>
      <c r="GC206" s="380"/>
      <c r="GD206" s="380"/>
      <c r="GE206" s="380"/>
      <c r="GF206" s="380"/>
      <c r="GG206" s="380"/>
      <c r="GH206" s="380"/>
      <c r="GI206" s="380"/>
      <c r="GJ206" s="380"/>
      <c r="GK206" s="380"/>
      <c r="GL206" s="380"/>
      <c r="GM206" s="380"/>
      <c r="GN206" s="380"/>
      <c r="GO206" s="380"/>
      <c r="GP206" s="380"/>
      <c r="GQ206" s="380"/>
      <c r="GR206" s="380"/>
      <c r="GS206" s="380"/>
      <c r="GT206" s="380"/>
      <c r="GU206" s="380"/>
      <c r="GV206" s="380"/>
      <c r="GW206" s="380"/>
      <c r="GX206" s="380"/>
      <c r="GY206" s="380"/>
      <c r="GZ206" s="380"/>
      <c r="HA206" s="380"/>
      <c r="HB206" s="380"/>
      <c r="HC206" s="380"/>
      <c r="HD206" s="380"/>
      <c r="HE206" s="380"/>
      <c r="HF206" s="380"/>
      <c r="HG206" s="380"/>
      <c r="HH206" s="380"/>
    </row>
    <row r="207" spans="1:216">
      <c r="A207" s="103"/>
      <c r="B207" s="377"/>
      <c r="C207" s="377"/>
      <c r="D207" s="377"/>
      <c r="E207" s="377"/>
      <c r="F207" s="377"/>
      <c r="G207" s="377"/>
      <c r="H207" s="377"/>
      <c r="I207" s="377"/>
      <c r="J207" s="377"/>
      <c r="K207" s="377"/>
      <c r="L207" s="377"/>
      <c r="M207" s="378"/>
      <c r="N207" s="378"/>
      <c r="O207" s="378"/>
      <c r="P207" s="378"/>
      <c r="Q207" s="378"/>
      <c r="R207" s="378"/>
      <c r="S207" s="378"/>
      <c r="T207" s="378"/>
      <c r="U207" s="378"/>
      <c r="V207" s="378"/>
      <c r="W207" s="378"/>
      <c r="X207" s="378"/>
      <c r="Y207" s="380"/>
      <c r="Z207" s="409"/>
      <c r="AA207" s="380"/>
      <c r="AB207" s="380"/>
      <c r="AC207" s="380"/>
      <c r="AD207" s="380"/>
      <c r="AE207" s="380"/>
      <c r="AF207" s="380"/>
      <c r="AG207" s="380"/>
      <c r="AH207" s="380"/>
      <c r="AI207" s="380"/>
      <c r="AJ207" s="380"/>
      <c r="AR207" s="380"/>
      <c r="AS207" s="380"/>
      <c r="AT207" s="380"/>
      <c r="AU207" s="380"/>
      <c r="AV207" s="380"/>
      <c r="AW207" s="380"/>
      <c r="AX207" s="380"/>
      <c r="AY207" s="380"/>
      <c r="AZ207" s="380"/>
      <c r="BA207" s="380"/>
      <c r="BB207" s="380"/>
      <c r="BC207" s="380"/>
      <c r="BD207" s="380"/>
      <c r="BE207" s="380"/>
      <c r="BF207" s="380"/>
      <c r="BG207" s="380"/>
      <c r="BH207" s="380"/>
      <c r="BI207" s="380"/>
      <c r="BJ207" s="377"/>
      <c r="CE207" s="380"/>
      <c r="CF207" s="380"/>
      <c r="CG207" s="380"/>
      <c r="EZ207" s="380"/>
      <c r="FA207" s="380"/>
      <c r="FB207" s="380"/>
      <c r="FC207" s="380"/>
      <c r="FD207" s="380"/>
      <c r="FE207" s="380"/>
      <c r="FF207" s="380"/>
      <c r="FG207" s="380"/>
      <c r="FH207" s="380"/>
      <c r="FI207" s="380"/>
      <c r="FJ207" s="380"/>
      <c r="FK207" s="380"/>
      <c r="FL207" s="380"/>
      <c r="FM207" s="380"/>
      <c r="FN207" s="380"/>
      <c r="FO207" s="380"/>
      <c r="FP207" s="380"/>
      <c r="FQ207" s="380"/>
      <c r="FR207" s="380"/>
      <c r="FS207" s="380"/>
      <c r="FT207" s="380"/>
      <c r="FU207" s="380"/>
      <c r="FV207" s="380"/>
      <c r="FW207" s="380"/>
      <c r="FX207" s="380"/>
      <c r="FY207" s="380"/>
      <c r="FZ207" s="380"/>
      <c r="GA207" s="380"/>
      <c r="GB207" s="380"/>
      <c r="GC207" s="380"/>
      <c r="GD207" s="380"/>
      <c r="GE207" s="380"/>
      <c r="GF207" s="380"/>
      <c r="GG207" s="380"/>
      <c r="GH207" s="380"/>
      <c r="GI207" s="380"/>
      <c r="GJ207" s="380"/>
      <c r="GK207" s="380"/>
      <c r="GL207" s="380"/>
      <c r="GM207" s="380"/>
      <c r="GN207" s="380"/>
      <c r="GO207" s="380"/>
      <c r="GP207" s="380"/>
      <c r="GQ207" s="380"/>
      <c r="GR207" s="380"/>
      <c r="GS207" s="380"/>
      <c r="GT207" s="380"/>
      <c r="GU207" s="380"/>
      <c r="GV207" s="380"/>
      <c r="GW207" s="380"/>
      <c r="GX207" s="380"/>
      <c r="GY207" s="380"/>
      <c r="GZ207" s="380"/>
      <c r="HA207" s="380"/>
      <c r="HB207" s="380"/>
      <c r="HC207" s="380"/>
      <c r="HD207" s="380"/>
      <c r="HE207" s="380"/>
      <c r="HF207" s="380"/>
      <c r="HG207" s="380"/>
      <c r="HH207" s="380"/>
    </row>
    <row r="208" spans="1:216">
      <c r="A208" s="103"/>
      <c r="B208" s="377"/>
      <c r="C208" s="377"/>
      <c r="D208" s="377"/>
      <c r="E208" s="377"/>
      <c r="F208" s="377"/>
      <c r="G208" s="377"/>
      <c r="H208" s="377"/>
      <c r="I208" s="377"/>
      <c r="J208" s="377"/>
      <c r="K208" s="377"/>
      <c r="L208" s="377"/>
      <c r="M208" s="378"/>
      <c r="N208" s="378"/>
      <c r="O208" s="378"/>
      <c r="P208" s="378"/>
      <c r="Q208" s="378"/>
      <c r="R208" s="378"/>
      <c r="S208" s="378"/>
      <c r="T208" s="378"/>
      <c r="U208" s="378"/>
      <c r="V208" s="378"/>
      <c r="W208" s="378"/>
      <c r="X208" s="378"/>
      <c r="Y208" s="380"/>
      <c r="Z208" s="409"/>
      <c r="AA208" s="380"/>
      <c r="AB208" s="380"/>
      <c r="AC208" s="380"/>
      <c r="AD208" s="380"/>
      <c r="AE208" s="380"/>
      <c r="AF208" s="380"/>
      <c r="AG208" s="380"/>
      <c r="AH208" s="380"/>
      <c r="AI208" s="380"/>
      <c r="AJ208" s="380"/>
      <c r="AR208" s="380"/>
      <c r="AS208" s="380"/>
      <c r="AT208" s="380"/>
      <c r="AU208" s="380"/>
      <c r="AV208" s="380"/>
      <c r="AW208" s="380"/>
      <c r="AX208" s="380"/>
      <c r="AY208" s="380"/>
      <c r="AZ208" s="380"/>
      <c r="BA208" s="380"/>
      <c r="BB208" s="380"/>
      <c r="BC208" s="380"/>
      <c r="BD208" s="380"/>
      <c r="BE208" s="380"/>
      <c r="BF208" s="380"/>
      <c r="BG208" s="380"/>
      <c r="BH208" s="380"/>
      <c r="BI208" s="380"/>
      <c r="BJ208" s="377"/>
      <c r="CE208" s="380"/>
      <c r="CF208" s="380"/>
      <c r="CG208" s="380"/>
      <c r="EZ208" s="380"/>
      <c r="FA208" s="380"/>
      <c r="FB208" s="380"/>
      <c r="FC208" s="380"/>
      <c r="FD208" s="380"/>
      <c r="FE208" s="380"/>
      <c r="FF208" s="380"/>
      <c r="FG208" s="380"/>
      <c r="FH208" s="380"/>
      <c r="FI208" s="380"/>
      <c r="FJ208" s="380"/>
      <c r="FK208" s="380"/>
      <c r="FL208" s="380"/>
      <c r="FM208" s="380"/>
      <c r="FN208" s="380"/>
      <c r="FO208" s="380"/>
      <c r="FP208" s="380"/>
      <c r="FQ208" s="380"/>
      <c r="FR208" s="380"/>
      <c r="FS208" s="380"/>
      <c r="FT208" s="380"/>
      <c r="FU208" s="380"/>
      <c r="FV208" s="380"/>
      <c r="FW208" s="380"/>
      <c r="FX208" s="380"/>
      <c r="FY208" s="380"/>
      <c r="FZ208" s="380"/>
      <c r="GA208" s="380"/>
      <c r="GB208" s="380"/>
      <c r="GC208" s="380"/>
      <c r="GD208" s="380"/>
      <c r="GE208" s="380"/>
      <c r="GF208" s="380"/>
      <c r="GG208" s="380"/>
      <c r="GH208" s="380"/>
      <c r="GI208" s="380"/>
      <c r="GJ208" s="380"/>
      <c r="GK208" s="380"/>
      <c r="GL208" s="380"/>
      <c r="GM208" s="380"/>
      <c r="GN208" s="380"/>
      <c r="GO208" s="380"/>
      <c r="GP208" s="380"/>
      <c r="GQ208" s="380"/>
      <c r="GR208" s="380"/>
      <c r="GS208" s="380"/>
      <c r="GT208" s="380"/>
      <c r="GU208" s="380"/>
      <c r="GV208" s="380"/>
      <c r="GW208" s="380"/>
      <c r="GX208" s="380"/>
      <c r="GY208" s="380"/>
      <c r="GZ208" s="380"/>
      <c r="HA208" s="380"/>
      <c r="HB208" s="380"/>
      <c r="HC208" s="380"/>
      <c r="HD208" s="380"/>
      <c r="HE208" s="380"/>
      <c r="HF208" s="380"/>
      <c r="HG208" s="380"/>
      <c r="HH208" s="380"/>
    </row>
    <row r="209" spans="1:216">
      <c r="A209" s="103"/>
      <c r="B209" s="377"/>
      <c r="C209" s="377"/>
      <c r="D209" s="377"/>
      <c r="E209" s="377"/>
      <c r="F209" s="377"/>
      <c r="G209" s="377"/>
      <c r="H209" s="377"/>
      <c r="I209" s="377"/>
      <c r="J209" s="377"/>
      <c r="K209" s="377"/>
      <c r="L209" s="377"/>
      <c r="M209" s="378"/>
      <c r="N209" s="378"/>
      <c r="O209" s="378"/>
      <c r="P209" s="378"/>
      <c r="Q209" s="378"/>
      <c r="R209" s="378"/>
      <c r="S209" s="378"/>
      <c r="T209" s="378"/>
      <c r="U209" s="378"/>
      <c r="V209" s="378"/>
      <c r="W209" s="378"/>
      <c r="X209" s="378"/>
      <c r="Y209" s="380"/>
      <c r="Z209" s="409"/>
      <c r="AA209" s="380"/>
      <c r="AB209" s="380"/>
      <c r="AC209" s="380"/>
      <c r="AD209" s="380"/>
      <c r="AE209" s="380"/>
      <c r="AF209" s="380"/>
      <c r="AG209" s="380"/>
      <c r="AH209" s="380"/>
      <c r="AI209" s="380"/>
      <c r="AJ209" s="380"/>
      <c r="AR209" s="380"/>
      <c r="AS209" s="380"/>
      <c r="AT209" s="380"/>
      <c r="AU209" s="380"/>
      <c r="AV209" s="380"/>
      <c r="AW209" s="380"/>
      <c r="AX209" s="380"/>
      <c r="AY209" s="380"/>
      <c r="AZ209" s="380"/>
      <c r="BA209" s="380"/>
      <c r="BB209" s="380"/>
      <c r="BC209" s="380"/>
      <c r="BD209" s="380"/>
      <c r="BE209" s="380"/>
      <c r="BF209" s="380"/>
      <c r="BG209" s="380"/>
      <c r="BH209" s="380"/>
      <c r="BI209" s="380"/>
      <c r="BJ209" s="377"/>
      <c r="CE209" s="380"/>
      <c r="CF209" s="380"/>
      <c r="CG209" s="380"/>
      <c r="EZ209" s="380"/>
      <c r="FA209" s="380"/>
      <c r="FB209" s="380"/>
      <c r="FC209" s="380"/>
      <c r="FD209" s="380"/>
      <c r="FE209" s="380"/>
      <c r="FF209" s="380"/>
      <c r="FG209" s="380"/>
      <c r="FH209" s="380"/>
      <c r="FI209" s="380"/>
      <c r="FJ209" s="380"/>
      <c r="FK209" s="380"/>
      <c r="FL209" s="380"/>
      <c r="FM209" s="380"/>
      <c r="FN209" s="380"/>
      <c r="FO209" s="380"/>
      <c r="FP209" s="380"/>
      <c r="FQ209" s="380"/>
      <c r="FR209" s="380"/>
      <c r="FS209" s="380"/>
      <c r="FT209" s="380"/>
      <c r="FU209" s="380"/>
      <c r="FV209" s="380"/>
      <c r="FW209" s="380"/>
      <c r="FX209" s="380"/>
      <c r="FY209" s="380"/>
      <c r="FZ209" s="380"/>
      <c r="GA209" s="380"/>
      <c r="GB209" s="380"/>
      <c r="GC209" s="380"/>
      <c r="GD209" s="380"/>
      <c r="GE209" s="380"/>
      <c r="GF209" s="380"/>
      <c r="GG209" s="380"/>
      <c r="GH209" s="380"/>
      <c r="GI209" s="380"/>
      <c r="GJ209" s="380"/>
      <c r="GK209" s="380"/>
      <c r="GL209" s="380"/>
      <c r="GM209" s="380"/>
      <c r="GN209" s="380"/>
      <c r="GO209" s="380"/>
      <c r="GP209" s="380"/>
      <c r="GQ209" s="380"/>
      <c r="GR209" s="380"/>
      <c r="GS209" s="380"/>
      <c r="GT209" s="380"/>
      <c r="GU209" s="380"/>
      <c r="GV209" s="380"/>
      <c r="GW209" s="380"/>
      <c r="GX209" s="380"/>
      <c r="GY209" s="380"/>
      <c r="GZ209" s="380"/>
      <c r="HA209" s="380"/>
      <c r="HB209" s="380"/>
      <c r="HC209" s="380"/>
      <c r="HD209" s="380"/>
      <c r="HE209" s="380"/>
      <c r="HF209" s="380"/>
      <c r="HG209" s="380"/>
      <c r="HH209" s="380"/>
    </row>
    <row r="210" spans="1:216">
      <c r="A210" s="103"/>
      <c r="B210" s="377"/>
      <c r="C210" s="377"/>
      <c r="D210" s="377"/>
      <c r="E210" s="377"/>
      <c r="F210" s="377"/>
      <c r="G210" s="377"/>
      <c r="H210" s="377"/>
      <c r="I210" s="377"/>
      <c r="J210" s="377"/>
      <c r="K210" s="377"/>
      <c r="L210" s="377"/>
      <c r="M210" s="378"/>
      <c r="N210" s="378"/>
      <c r="O210" s="378"/>
      <c r="P210" s="378"/>
      <c r="Q210" s="378"/>
      <c r="R210" s="378"/>
      <c r="S210" s="378"/>
      <c r="T210" s="378"/>
      <c r="U210" s="378"/>
      <c r="V210" s="378"/>
      <c r="W210" s="378"/>
      <c r="X210" s="378"/>
      <c r="Y210" s="380"/>
      <c r="Z210" s="409"/>
      <c r="AA210" s="380"/>
      <c r="AB210" s="380"/>
      <c r="AC210" s="380"/>
      <c r="AD210" s="380"/>
      <c r="AE210" s="380"/>
      <c r="AF210" s="380"/>
      <c r="AG210" s="380"/>
      <c r="AH210" s="380"/>
      <c r="AI210" s="380"/>
      <c r="AJ210" s="380"/>
      <c r="AR210" s="380"/>
      <c r="AS210" s="380"/>
      <c r="AT210" s="380"/>
      <c r="AU210" s="380"/>
      <c r="AV210" s="380"/>
      <c r="AW210" s="380"/>
      <c r="AX210" s="380"/>
      <c r="AY210" s="380"/>
      <c r="AZ210" s="380"/>
      <c r="BA210" s="380"/>
      <c r="BB210" s="380"/>
      <c r="BC210" s="380"/>
      <c r="BD210" s="380"/>
      <c r="BE210" s="380"/>
      <c r="BF210" s="380"/>
      <c r="BG210" s="380"/>
      <c r="BH210" s="380"/>
      <c r="BI210" s="380"/>
      <c r="BJ210" s="377"/>
      <c r="CE210" s="380"/>
      <c r="CF210" s="380"/>
      <c r="CG210" s="380"/>
      <c r="EZ210" s="380"/>
      <c r="FA210" s="380"/>
      <c r="FB210" s="380"/>
      <c r="FC210" s="380"/>
      <c r="FD210" s="380"/>
      <c r="FE210" s="380"/>
      <c r="FF210" s="380"/>
      <c r="FG210" s="380"/>
      <c r="FH210" s="380"/>
      <c r="FI210" s="380"/>
      <c r="FJ210" s="380"/>
      <c r="FK210" s="380"/>
      <c r="FL210" s="380"/>
      <c r="FM210" s="380"/>
      <c r="FN210" s="380"/>
      <c r="FO210" s="380"/>
      <c r="FP210" s="380"/>
      <c r="FQ210" s="380"/>
      <c r="FR210" s="380"/>
      <c r="FS210" s="380"/>
      <c r="FT210" s="380"/>
      <c r="FU210" s="380"/>
      <c r="FV210" s="380"/>
      <c r="FW210" s="380"/>
      <c r="FX210" s="380"/>
      <c r="FY210" s="380"/>
      <c r="FZ210" s="380"/>
      <c r="GA210" s="380"/>
      <c r="GB210" s="380"/>
      <c r="GC210" s="380"/>
      <c r="GD210" s="380"/>
      <c r="GE210" s="380"/>
      <c r="GF210" s="380"/>
      <c r="GG210" s="380"/>
      <c r="GH210" s="380"/>
      <c r="GI210" s="380"/>
      <c r="GJ210" s="380"/>
      <c r="GK210" s="380"/>
      <c r="GL210" s="380"/>
      <c r="GM210" s="380"/>
      <c r="GN210" s="380"/>
      <c r="GO210" s="380"/>
      <c r="GP210" s="380"/>
      <c r="GQ210" s="380"/>
      <c r="GR210" s="380"/>
      <c r="GS210" s="380"/>
      <c r="GT210" s="380"/>
      <c r="GU210" s="380"/>
      <c r="GV210" s="380"/>
      <c r="GW210" s="380"/>
      <c r="GX210" s="380"/>
      <c r="GY210" s="380"/>
      <c r="GZ210" s="380"/>
      <c r="HA210" s="380"/>
      <c r="HB210" s="380"/>
      <c r="HC210" s="380"/>
      <c r="HD210" s="380"/>
      <c r="HE210" s="380"/>
      <c r="HF210" s="380"/>
      <c r="HG210" s="380"/>
      <c r="HH210" s="380"/>
    </row>
    <row r="211" spans="1:216">
      <c r="A211" s="103"/>
      <c r="B211" s="377"/>
      <c r="C211" s="377"/>
      <c r="D211" s="377"/>
      <c r="E211" s="377"/>
      <c r="F211" s="377"/>
      <c r="G211" s="377"/>
      <c r="H211" s="377"/>
      <c r="I211" s="377"/>
      <c r="J211" s="377"/>
      <c r="K211" s="377"/>
      <c r="L211" s="377"/>
      <c r="M211" s="378"/>
      <c r="N211" s="378"/>
      <c r="O211" s="378"/>
      <c r="P211" s="378"/>
      <c r="Q211" s="378"/>
      <c r="R211" s="378"/>
      <c r="S211" s="378"/>
      <c r="T211" s="378"/>
      <c r="U211" s="378"/>
      <c r="V211" s="378"/>
      <c r="W211" s="378"/>
      <c r="X211" s="378"/>
      <c r="Y211" s="380"/>
      <c r="Z211" s="409"/>
      <c r="AA211" s="380"/>
      <c r="AB211" s="380"/>
      <c r="AC211" s="380"/>
      <c r="AD211" s="380"/>
      <c r="AE211" s="380"/>
      <c r="AF211" s="380"/>
      <c r="AG211" s="380"/>
      <c r="AH211" s="380"/>
      <c r="AI211" s="380"/>
      <c r="AJ211" s="380"/>
      <c r="AR211" s="380"/>
      <c r="AS211" s="380"/>
      <c r="AT211" s="380"/>
      <c r="AU211" s="380"/>
      <c r="AV211" s="380"/>
      <c r="AW211" s="380"/>
      <c r="AX211" s="380"/>
      <c r="AY211" s="380"/>
      <c r="AZ211" s="380"/>
      <c r="BA211" s="380"/>
      <c r="BB211" s="380"/>
      <c r="BC211" s="380"/>
      <c r="BD211" s="380"/>
      <c r="BE211" s="380"/>
      <c r="BF211" s="380"/>
      <c r="BG211" s="380"/>
      <c r="BH211" s="380"/>
      <c r="BI211" s="380"/>
      <c r="BJ211" s="377"/>
      <c r="CE211" s="380"/>
      <c r="CF211" s="380"/>
      <c r="CG211" s="380"/>
      <c r="EZ211" s="380"/>
      <c r="FA211" s="380"/>
      <c r="FB211" s="380"/>
      <c r="FC211" s="380"/>
      <c r="FD211" s="380"/>
      <c r="FE211" s="380"/>
      <c r="FF211" s="380"/>
      <c r="FG211" s="380"/>
      <c r="FH211" s="380"/>
      <c r="FI211" s="380"/>
      <c r="FJ211" s="380"/>
      <c r="FK211" s="380"/>
      <c r="FL211" s="380"/>
      <c r="FM211" s="380"/>
      <c r="FN211" s="380"/>
      <c r="FO211" s="380"/>
      <c r="FP211" s="380"/>
      <c r="FQ211" s="380"/>
      <c r="FR211" s="380"/>
      <c r="FS211" s="380"/>
      <c r="FT211" s="380"/>
      <c r="FU211" s="380"/>
      <c r="FV211" s="380"/>
      <c r="FW211" s="380"/>
      <c r="FX211" s="380"/>
      <c r="FY211" s="380"/>
      <c r="FZ211" s="380"/>
      <c r="GA211" s="380"/>
      <c r="GB211" s="380"/>
      <c r="GC211" s="380"/>
      <c r="GD211" s="380"/>
      <c r="GE211" s="380"/>
      <c r="GF211" s="380"/>
      <c r="GG211" s="380"/>
      <c r="GH211" s="380"/>
      <c r="GI211" s="380"/>
      <c r="GJ211" s="380"/>
      <c r="GK211" s="380"/>
      <c r="GL211" s="380"/>
      <c r="GM211" s="380"/>
      <c r="GN211" s="380"/>
      <c r="GO211" s="380"/>
      <c r="GP211" s="380"/>
      <c r="GQ211" s="380"/>
      <c r="GR211" s="380"/>
      <c r="GS211" s="380"/>
      <c r="GT211" s="380"/>
      <c r="GU211" s="380"/>
      <c r="GV211" s="380"/>
      <c r="GW211" s="380"/>
      <c r="GX211" s="380"/>
      <c r="GY211" s="380"/>
      <c r="GZ211" s="380"/>
      <c r="HA211" s="380"/>
      <c r="HB211" s="380"/>
      <c r="HC211" s="380"/>
      <c r="HD211" s="380"/>
      <c r="HE211" s="380"/>
      <c r="HF211" s="380"/>
      <c r="HG211" s="380"/>
      <c r="HH211" s="380"/>
    </row>
    <row r="212" spans="1:216">
      <c r="A212" s="103"/>
      <c r="B212" s="377"/>
      <c r="C212" s="377"/>
      <c r="D212" s="377"/>
      <c r="E212" s="377"/>
      <c r="F212" s="377"/>
      <c r="G212" s="377"/>
      <c r="H212" s="377"/>
      <c r="I212" s="377"/>
      <c r="J212" s="377"/>
      <c r="K212" s="377"/>
      <c r="L212" s="377"/>
      <c r="M212" s="378"/>
      <c r="N212" s="378"/>
      <c r="O212" s="378"/>
      <c r="P212" s="378"/>
      <c r="Q212" s="378"/>
      <c r="R212" s="378"/>
      <c r="S212" s="378"/>
      <c r="T212" s="378"/>
      <c r="U212" s="378"/>
      <c r="V212" s="378"/>
      <c r="W212" s="378"/>
      <c r="X212" s="378"/>
      <c r="Y212" s="380"/>
      <c r="Z212" s="409"/>
      <c r="AA212" s="380"/>
      <c r="AB212" s="380"/>
      <c r="AC212" s="380"/>
      <c r="AD212" s="380"/>
      <c r="AE212" s="380"/>
      <c r="AF212" s="380"/>
      <c r="AG212" s="380"/>
      <c r="AH212" s="380"/>
      <c r="AI212" s="380"/>
      <c r="AJ212" s="380"/>
      <c r="AR212" s="380"/>
      <c r="AS212" s="380"/>
      <c r="AT212" s="380"/>
      <c r="AU212" s="380"/>
      <c r="AV212" s="380"/>
      <c r="AW212" s="380"/>
      <c r="AX212" s="380"/>
      <c r="AY212" s="380"/>
      <c r="AZ212" s="380"/>
      <c r="BA212" s="380"/>
      <c r="BB212" s="380"/>
      <c r="BC212" s="380"/>
      <c r="BD212" s="380"/>
      <c r="BE212" s="380"/>
      <c r="BF212" s="380"/>
      <c r="BG212" s="380"/>
      <c r="BH212" s="380"/>
      <c r="BI212" s="380"/>
      <c r="BJ212" s="377"/>
      <c r="CE212" s="380"/>
      <c r="CF212" s="380"/>
      <c r="CG212" s="380"/>
      <c r="EZ212" s="380"/>
      <c r="FA212" s="380"/>
      <c r="FB212" s="380"/>
      <c r="FC212" s="380"/>
      <c r="FD212" s="380"/>
      <c r="FE212" s="380"/>
      <c r="FF212" s="380"/>
      <c r="FG212" s="380"/>
      <c r="FH212" s="380"/>
      <c r="FI212" s="380"/>
      <c r="FJ212" s="380"/>
      <c r="FK212" s="380"/>
      <c r="FL212" s="380"/>
      <c r="FM212" s="380"/>
      <c r="FN212" s="380"/>
      <c r="FO212" s="380"/>
      <c r="FP212" s="380"/>
      <c r="FQ212" s="380"/>
      <c r="FR212" s="380"/>
      <c r="FS212" s="380"/>
      <c r="FT212" s="380"/>
      <c r="FU212" s="380"/>
      <c r="FV212" s="380"/>
      <c r="FW212" s="380"/>
      <c r="FX212" s="380"/>
      <c r="FY212" s="380"/>
      <c r="FZ212" s="380"/>
      <c r="GA212" s="380"/>
      <c r="GB212" s="380"/>
      <c r="GC212" s="380"/>
      <c r="GD212" s="380"/>
      <c r="GE212" s="380"/>
      <c r="GF212" s="380"/>
      <c r="GG212" s="380"/>
      <c r="GH212" s="380"/>
      <c r="GI212" s="380"/>
      <c r="GJ212" s="380"/>
      <c r="GK212" s="380"/>
      <c r="GL212" s="380"/>
      <c r="GM212" s="380"/>
      <c r="GN212" s="380"/>
      <c r="GO212" s="380"/>
      <c r="GP212" s="380"/>
      <c r="GQ212" s="380"/>
      <c r="GR212" s="380"/>
      <c r="GS212" s="380"/>
      <c r="GT212" s="380"/>
      <c r="GU212" s="380"/>
      <c r="GV212" s="380"/>
      <c r="GW212" s="380"/>
      <c r="GX212" s="380"/>
      <c r="GY212" s="380"/>
      <c r="GZ212" s="380"/>
      <c r="HA212" s="380"/>
      <c r="HB212" s="380"/>
      <c r="HC212" s="380"/>
      <c r="HD212" s="380"/>
      <c r="HE212" s="380"/>
      <c r="HF212" s="380"/>
      <c r="HG212" s="380"/>
      <c r="HH212" s="380"/>
    </row>
    <row r="213" spans="1:216">
      <c r="A213" s="103"/>
      <c r="B213" s="377"/>
      <c r="C213" s="377"/>
      <c r="D213" s="377"/>
      <c r="E213" s="377"/>
      <c r="F213" s="377"/>
      <c r="G213" s="377"/>
      <c r="H213" s="377"/>
      <c r="I213" s="377"/>
      <c r="J213" s="377"/>
      <c r="K213" s="377"/>
      <c r="L213" s="377"/>
      <c r="M213" s="378"/>
      <c r="N213" s="378"/>
      <c r="O213" s="378"/>
      <c r="P213" s="378"/>
      <c r="Q213" s="378"/>
      <c r="R213" s="378"/>
      <c r="S213" s="378"/>
      <c r="T213" s="378"/>
      <c r="U213" s="378"/>
      <c r="V213" s="378"/>
      <c r="W213" s="378"/>
      <c r="X213" s="378"/>
      <c r="Y213" s="380"/>
      <c r="Z213" s="409"/>
      <c r="AA213" s="380"/>
      <c r="AB213" s="380"/>
      <c r="AC213" s="380"/>
      <c r="AD213" s="380"/>
      <c r="AE213" s="380"/>
      <c r="AF213" s="380"/>
      <c r="AG213" s="380"/>
      <c r="AH213" s="380"/>
      <c r="AI213" s="380"/>
      <c r="AJ213" s="380"/>
      <c r="AR213" s="380"/>
      <c r="AS213" s="380"/>
      <c r="AT213" s="380"/>
      <c r="AU213" s="380"/>
      <c r="AV213" s="380"/>
      <c r="AW213" s="380"/>
      <c r="AX213" s="380"/>
      <c r="AY213" s="380"/>
      <c r="AZ213" s="380"/>
      <c r="BA213" s="380"/>
      <c r="BB213" s="380"/>
      <c r="BC213" s="380"/>
      <c r="BD213" s="380"/>
      <c r="BE213" s="380"/>
      <c r="BF213" s="380"/>
      <c r="BG213" s="380"/>
      <c r="BH213" s="380"/>
      <c r="BI213" s="380"/>
      <c r="BJ213" s="377"/>
      <c r="CE213" s="380"/>
      <c r="CF213" s="380"/>
      <c r="CG213" s="380"/>
      <c r="EZ213" s="380"/>
      <c r="FA213" s="380"/>
      <c r="FB213" s="380"/>
      <c r="FC213" s="380"/>
      <c r="FD213" s="380"/>
      <c r="FE213" s="380"/>
      <c r="FF213" s="380"/>
      <c r="FG213" s="380"/>
      <c r="FH213" s="380"/>
      <c r="FI213" s="380"/>
      <c r="FJ213" s="380"/>
      <c r="FK213" s="380"/>
      <c r="FL213" s="380"/>
      <c r="FM213" s="380"/>
      <c r="FN213" s="380"/>
      <c r="FO213" s="380"/>
      <c r="FP213" s="380"/>
      <c r="FQ213" s="380"/>
      <c r="FR213" s="380"/>
      <c r="FS213" s="380"/>
      <c r="FT213" s="380"/>
      <c r="FU213" s="380"/>
      <c r="FV213" s="380"/>
      <c r="FW213" s="380"/>
      <c r="FX213" s="380"/>
      <c r="FY213" s="380"/>
      <c r="FZ213" s="380"/>
      <c r="GA213" s="380"/>
      <c r="GB213" s="380"/>
      <c r="GC213" s="380"/>
      <c r="GD213" s="380"/>
      <c r="GE213" s="380"/>
      <c r="GF213" s="380"/>
      <c r="GG213" s="380"/>
      <c r="GH213" s="380"/>
      <c r="GI213" s="380"/>
      <c r="GJ213" s="380"/>
      <c r="GK213" s="380"/>
      <c r="GL213" s="380"/>
      <c r="GM213" s="380"/>
      <c r="GN213" s="380"/>
      <c r="GO213" s="380"/>
      <c r="GP213" s="380"/>
      <c r="GQ213" s="380"/>
      <c r="GR213" s="380"/>
      <c r="GS213" s="380"/>
      <c r="GT213" s="380"/>
      <c r="GU213" s="380"/>
      <c r="GV213" s="380"/>
      <c r="GW213" s="380"/>
      <c r="GX213" s="380"/>
      <c r="GY213" s="380"/>
      <c r="GZ213" s="380"/>
      <c r="HA213" s="380"/>
      <c r="HB213" s="380"/>
      <c r="HC213" s="380"/>
      <c r="HD213" s="380"/>
      <c r="HE213" s="380"/>
      <c r="HF213" s="380"/>
      <c r="HG213" s="380"/>
      <c r="HH213" s="380"/>
    </row>
    <row r="214" spans="1:216">
      <c r="A214" s="103"/>
      <c r="B214" s="377"/>
      <c r="C214" s="377"/>
      <c r="D214" s="377"/>
      <c r="E214" s="377"/>
      <c r="F214" s="377"/>
      <c r="G214" s="377"/>
      <c r="H214" s="377"/>
      <c r="I214" s="377"/>
      <c r="J214" s="377"/>
      <c r="K214" s="377"/>
      <c r="L214" s="377"/>
      <c r="M214" s="378"/>
      <c r="N214" s="378"/>
      <c r="O214" s="378"/>
      <c r="P214" s="378"/>
      <c r="Q214" s="378"/>
      <c r="R214" s="378"/>
      <c r="S214" s="378"/>
      <c r="T214" s="378"/>
      <c r="U214" s="378"/>
      <c r="V214" s="378"/>
      <c r="W214" s="378"/>
      <c r="X214" s="378"/>
      <c r="Y214" s="380"/>
      <c r="Z214" s="409"/>
      <c r="AA214" s="380"/>
      <c r="AB214" s="380"/>
      <c r="AC214" s="380"/>
      <c r="AD214" s="380"/>
      <c r="AE214" s="380"/>
      <c r="AF214" s="380"/>
      <c r="AG214" s="380"/>
      <c r="AH214" s="380"/>
      <c r="AI214" s="380"/>
      <c r="AJ214" s="380"/>
      <c r="AR214" s="380"/>
      <c r="AS214" s="380"/>
      <c r="AT214" s="380"/>
      <c r="AU214" s="380"/>
      <c r="AV214" s="380"/>
      <c r="AW214" s="380"/>
      <c r="AX214" s="380"/>
      <c r="AY214" s="380"/>
      <c r="AZ214" s="380"/>
      <c r="BA214" s="380"/>
      <c r="BB214" s="380"/>
      <c r="BC214" s="380"/>
      <c r="BD214" s="380"/>
      <c r="BE214" s="380"/>
      <c r="BF214" s="380"/>
      <c r="BG214" s="380"/>
      <c r="BH214" s="380"/>
      <c r="BI214" s="380"/>
      <c r="BJ214" s="377"/>
      <c r="CE214" s="380"/>
      <c r="CF214" s="380"/>
      <c r="CG214" s="380"/>
      <c r="EZ214" s="380"/>
      <c r="FA214" s="380"/>
      <c r="FB214" s="380"/>
      <c r="FC214" s="380"/>
      <c r="FD214" s="380"/>
      <c r="FE214" s="380"/>
      <c r="FF214" s="380"/>
      <c r="FG214" s="380"/>
      <c r="FH214" s="380"/>
      <c r="FI214" s="380"/>
      <c r="FJ214" s="380"/>
      <c r="FK214" s="380"/>
      <c r="FL214" s="380"/>
      <c r="FM214" s="380"/>
      <c r="FN214" s="380"/>
      <c r="FO214" s="380"/>
      <c r="FP214" s="380"/>
      <c r="FQ214" s="380"/>
      <c r="FR214" s="380"/>
      <c r="FS214" s="380"/>
      <c r="FT214" s="380"/>
      <c r="FU214" s="380"/>
      <c r="FV214" s="380"/>
      <c r="FW214" s="380"/>
      <c r="FX214" s="380"/>
      <c r="FY214" s="380"/>
      <c r="FZ214" s="380"/>
      <c r="GA214" s="380"/>
      <c r="GB214" s="380"/>
      <c r="GC214" s="380"/>
      <c r="GD214" s="380"/>
      <c r="GE214" s="380"/>
      <c r="GF214" s="380"/>
      <c r="GG214" s="380"/>
      <c r="GH214" s="380"/>
      <c r="GI214" s="380"/>
      <c r="GJ214" s="380"/>
      <c r="GK214" s="380"/>
      <c r="GL214" s="380"/>
      <c r="GM214" s="380"/>
      <c r="GN214" s="380"/>
      <c r="GO214" s="380"/>
      <c r="GP214" s="380"/>
      <c r="GQ214" s="380"/>
      <c r="GR214" s="380"/>
      <c r="GS214" s="380"/>
      <c r="GT214" s="380"/>
      <c r="GU214" s="380"/>
      <c r="GV214" s="380"/>
      <c r="GW214" s="380"/>
      <c r="GX214" s="380"/>
      <c r="GY214" s="380"/>
      <c r="GZ214" s="380"/>
      <c r="HA214" s="380"/>
      <c r="HB214" s="380"/>
      <c r="HC214" s="380"/>
      <c r="HD214" s="380"/>
      <c r="HE214" s="380"/>
      <c r="HF214" s="380"/>
      <c r="HG214" s="380"/>
      <c r="HH214" s="380"/>
    </row>
    <row r="215" spans="1:216">
      <c r="A215" s="103"/>
      <c r="B215" s="377"/>
      <c r="C215" s="377"/>
      <c r="D215" s="377"/>
      <c r="E215" s="377"/>
      <c r="F215" s="377"/>
      <c r="G215" s="377"/>
      <c r="H215" s="377"/>
      <c r="I215" s="377"/>
      <c r="J215" s="377"/>
      <c r="K215" s="377"/>
      <c r="L215" s="377"/>
      <c r="M215" s="378"/>
      <c r="N215" s="378"/>
      <c r="O215" s="378"/>
      <c r="P215" s="378"/>
      <c r="Q215" s="378"/>
      <c r="R215" s="378"/>
      <c r="S215" s="378"/>
      <c r="T215" s="378"/>
      <c r="U215" s="378"/>
      <c r="V215" s="378"/>
      <c r="W215" s="378"/>
      <c r="X215" s="378"/>
      <c r="Y215" s="380"/>
      <c r="Z215" s="409"/>
      <c r="AA215" s="380"/>
      <c r="AB215" s="380"/>
      <c r="AC215" s="380"/>
      <c r="AD215" s="380"/>
      <c r="AE215" s="380"/>
      <c r="AF215" s="380"/>
      <c r="AG215" s="380"/>
      <c r="AH215" s="380"/>
      <c r="AI215" s="380"/>
      <c r="AJ215" s="380"/>
      <c r="AR215" s="380"/>
      <c r="AS215" s="380"/>
      <c r="AT215" s="380"/>
      <c r="AU215" s="380"/>
      <c r="AV215" s="380"/>
      <c r="AW215" s="380"/>
      <c r="AX215" s="380"/>
      <c r="AY215" s="380"/>
      <c r="AZ215" s="380"/>
      <c r="BA215" s="380"/>
      <c r="BB215" s="380"/>
      <c r="BC215" s="380"/>
      <c r="BD215" s="380"/>
      <c r="BE215" s="380"/>
      <c r="BF215" s="380"/>
      <c r="BG215" s="380"/>
      <c r="BH215" s="380"/>
      <c r="BI215" s="380"/>
      <c r="BJ215" s="377"/>
      <c r="CE215" s="380"/>
      <c r="CF215" s="380"/>
      <c r="CG215" s="380"/>
      <c r="EZ215" s="380"/>
      <c r="FA215" s="380"/>
      <c r="FB215" s="380"/>
      <c r="FC215" s="380"/>
      <c r="FD215" s="380"/>
      <c r="FE215" s="380"/>
      <c r="FF215" s="380"/>
      <c r="FG215" s="380"/>
      <c r="FH215" s="380"/>
      <c r="FI215" s="380"/>
      <c r="FJ215" s="380"/>
      <c r="FK215" s="380"/>
      <c r="FL215" s="380"/>
      <c r="FM215" s="380"/>
      <c r="FN215" s="380"/>
      <c r="FO215" s="380"/>
      <c r="FP215" s="380"/>
      <c r="FQ215" s="380"/>
      <c r="FR215" s="380"/>
      <c r="FS215" s="380"/>
      <c r="FT215" s="380"/>
      <c r="FU215" s="380"/>
      <c r="FV215" s="380"/>
      <c r="FW215" s="380"/>
      <c r="FX215" s="380"/>
      <c r="FY215" s="380"/>
      <c r="FZ215" s="380"/>
      <c r="GA215" s="380"/>
      <c r="GB215" s="380"/>
      <c r="GC215" s="380"/>
      <c r="GD215" s="380"/>
      <c r="GE215" s="380"/>
      <c r="GF215" s="380"/>
      <c r="GG215" s="380"/>
      <c r="GH215" s="380"/>
      <c r="GI215" s="380"/>
      <c r="GJ215" s="380"/>
      <c r="GK215" s="380"/>
      <c r="GL215" s="380"/>
      <c r="GM215" s="380"/>
      <c r="GN215" s="380"/>
      <c r="GO215" s="380"/>
      <c r="GP215" s="380"/>
      <c r="GQ215" s="380"/>
      <c r="GR215" s="380"/>
      <c r="GS215" s="380"/>
      <c r="GT215" s="380"/>
      <c r="GU215" s="380"/>
      <c r="GV215" s="380"/>
      <c r="GW215" s="380"/>
      <c r="GX215" s="380"/>
      <c r="GY215" s="380"/>
      <c r="GZ215" s="380"/>
      <c r="HA215" s="380"/>
      <c r="HB215" s="380"/>
      <c r="HC215" s="380"/>
      <c r="HD215" s="380"/>
      <c r="HE215" s="380"/>
      <c r="HF215" s="380"/>
      <c r="HG215" s="380"/>
      <c r="HH215" s="380"/>
    </row>
    <row r="216" spans="1:216">
      <c r="A216" s="103"/>
      <c r="B216" s="377"/>
      <c r="C216" s="377"/>
      <c r="D216" s="377"/>
      <c r="E216" s="377"/>
      <c r="F216" s="377"/>
      <c r="G216" s="377"/>
      <c r="H216" s="377"/>
      <c r="I216" s="377"/>
      <c r="J216" s="377"/>
      <c r="K216" s="377"/>
      <c r="L216" s="377"/>
      <c r="M216" s="378"/>
      <c r="N216" s="378"/>
      <c r="O216" s="378"/>
      <c r="P216" s="378"/>
      <c r="Q216" s="378"/>
      <c r="R216" s="378"/>
      <c r="S216" s="378"/>
      <c r="T216" s="378"/>
      <c r="U216" s="378"/>
      <c r="V216" s="378"/>
      <c r="W216" s="378"/>
      <c r="X216" s="378"/>
      <c r="Y216" s="380"/>
      <c r="Z216" s="409"/>
      <c r="AA216" s="380"/>
      <c r="AB216" s="380"/>
      <c r="AC216" s="380"/>
      <c r="AD216" s="380"/>
      <c r="AE216" s="380"/>
      <c r="AF216" s="380"/>
      <c r="AG216" s="380"/>
      <c r="AH216" s="380"/>
      <c r="AI216" s="380"/>
      <c r="AJ216" s="380"/>
      <c r="AR216" s="380"/>
      <c r="AS216" s="380"/>
      <c r="AT216" s="380"/>
      <c r="AU216" s="380"/>
      <c r="AV216" s="380"/>
      <c r="AW216" s="380"/>
      <c r="AX216" s="380"/>
      <c r="AY216" s="380"/>
      <c r="AZ216" s="380"/>
      <c r="BA216" s="380"/>
      <c r="BB216" s="380"/>
      <c r="BC216" s="380"/>
      <c r="BD216" s="380"/>
      <c r="BE216" s="380"/>
      <c r="BF216" s="380"/>
      <c r="BG216" s="380"/>
      <c r="BH216" s="380"/>
      <c r="BI216" s="380"/>
      <c r="BJ216" s="377"/>
      <c r="CE216" s="380"/>
      <c r="CF216" s="380"/>
      <c r="CG216" s="380"/>
      <c r="EZ216" s="380"/>
      <c r="FA216" s="380"/>
      <c r="FB216" s="380"/>
      <c r="FC216" s="380"/>
      <c r="FD216" s="380"/>
      <c r="FE216" s="380"/>
      <c r="FF216" s="380"/>
      <c r="FG216" s="380"/>
      <c r="FH216" s="380"/>
      <c r="FI216" s="380"/>
      <c r="FJ216" s="380"/>
      <c r="FK216" s="380"/>
      <c r="FL216" s="380"/>
      <c r="FM216" s="380"/>
      <c r="FN216" s="380"/>
      <c r="FO216" s="380"/>
      <c r="FP216" s="380"/>
      <c r="FQ216" s="380"/>
      <c r="FR216" s="380"/>
      <c r="FS216" s="380"/>
      <c r="FT216" s="380"/>
      <c r="FU216" s="380"/>
      <c r="FV216" s="380"/>
      <c r="FW216" s="380"/>
      <c r="FX216" s="380"/>
      <c r="FY216" s="380"/>
      <c r="FZ216" s="380"/>
      <c r="GA216" s="380"/>
      <c r="GB216" s="380"/>
      <c r="GC216" s="380"/>
      <c r="GD216" s="380"/>
      <c r="GE216" s="380"/>
      <c r="GF216" s="380"/>
      <c r="GG216" s="380"/>
      <c r="GH216" s="380"/>
      <c r="GI216" s="380"/>
      <c r="GJ216" s="380"/>
      <c r="GK216" s="380"/>
      <c r="GL216" s="380"/>
      <c r="GM216" s="380"/>
      <c r="GN216" s="380"/>
      <c r="GO216" s="380"/>
      <c r="GP216" s="380"/>
      <c r="GQ216" s="380"/>
      <c r="GR216" s="380"/>
      <c r="GS216" s="380"/>
      <c r="GT216" s="380"/>
      <c r="GU216" s="380"/>
      <c r="GV216" s="380"/>
      <c r="GW216" s="380"/>
      <c r="GX216" s="380"/>
      <c r="GY216" s="380"/>
      <c r="GZ216" s="380"/>
      <c r="HA216" s="380"/>
      <c r="HB216" s="380"/>
      <c r="HC216" s="380"/>
      <c r="HD216" s="380"/>
      <c r="HE216" s="380"/>
      <c r="HF216" s="380"/>
      <c r="HG216" s="380"/>
      <c r="HH216" s="380"/>
    </row>
    <row r="217" spans="1:216">
      <c r="A217" s="103"/>
      <c r="B217" s="377"/>
      <c r="C217" s="377"/>
      <c r="D217" s="377"/>
      <c r="E217" s="377"/>
      <c r="F217" s="377"/>
      <c r="G217" s="377"/>
      <c r="H217" s="377"/>
      <c r="I217" s="377"/>
      <c r="J217" s="377"/>
      <c r="K217" s="377"/>
      <c r="L217" s="377"/>
      <c r="M217" s="378"/>
      <c r="N217" s="378"/>
      <c r="O217" s="378"/>
      <c r="P217" s="378"/>
      <c r="Q217" s="378"/>
      <c r="R217" s="378"/>
      <c r="S217" s="378"/>
      <c r="T217" s="378"/>
      <c r="U217" s="378"/>
      <c r="V217" s="378"/>
      <c r="W217" s="378"/>
      <c r="X217" s="378"/>
      <c r="Y217" s="380"/>
      <c r="Z217" s="409"/>
      <c r="AA217" s="380"/>
      <c r="AB217" s="380"/>
      <c r="AC217" s="380"/>
      <c r="AD217" s="380"/>
      <c r="AE217" s="380"/>
      <c r="AF217" s="380"/>
      <c r="AG217" s="380"/>
      <c r="AH217" s="380"/>
      <c r="AI217" s="380"/>
      <c r="AJ217" s="380"/>
      <c r="AR217" s="380"/>
      <c r="AS217" s="380"/>
      <c r="AT217" s="380"/>
      <c r="AU217" s="380"/>
      <c r="AV217" s="380"/>
      <c r="AW217" s="380"/>
      <c r="AX217" s="380"/>
      <c r="AY217" s="380"/>
      <c r="AZ217" s="380"/>
      <c r="BA217" s="380"/>
      <c r="BB217" s="380"/>
      <c r="BC217" s="380"/>
      <c r="BD217" s="380"/>
      <c r="BE217" s="380"/>
      <c r="BF217" s="380"/>
      <c r="BG217" s="380"/>
      <c r="BH217" s="380"/>
      <c r="BI217" s="380"/>
      <c r="BJ217" s="377"/>
      <c r="CE217" s="380"/>
      <c r="CF217" s="380"/>
      <c r="CG217" s="380"/>
      <c r="EZ217" s="380"/>
      <c r="FA217" s="380"/>
      <c r="FB217" s="380"/>
      <c r="FC217" s="380"/>
      <c r="FD217" s="380"/>
      <c r="FE217" s="380"/>
      <c r="FF217" s="380"/>
      <c r="FG217" s="380"/>
      <c r="FH217" s="380"/>
      <c r="FI217" s="380"/>
      <c r="FJ217" s="380"/>
      <c r="FK217" s="380"/>
      <c r="FL217" s="380"/>
      <c r="FM217" s="380"/>
      <c r="FN217" s="380"/>
      <c r="FO217" s="380"/>
      <c r="FP217" s="380"/>
      <c r="FQ217" s="380"/>
      <c r="FR217" s="380"/>
      <c r="FS217" s="380"/>
      <c r="FT217" s="380"/>
      <c r="FU217" s="380"/>
      <c r="FV217" s="380"/>
      <c r="FW217" s="380"/>
      <c r="FX217" s="380"/>
      <c r="FY217" s="380"/>
      <c r="FZ217" s="380"/>
      <c r="GA217" s="380"/>
      <c r="GB217" s="380"/>
      <c r="GC217" s="380"/>
      <c r="GD217" s="380"/>
      <c r="GE217" s="380"/>
      <c r="GF217" s="380"/>
      <c r="GG217" s="380"/>
      <c r="GH217" s="380"/>
      <c r="GI217" s="380"/>
      <c r="GJ217" s="380"/>
      <c r="GK217" s="380"/>
      <c r="GL217" s="380"/>
      <c r="GM217" s="380"/>
      <c r="GN217" s="380"/>
      <c r="GO217" s="380"/>
      <c r="GP217" s="380"/>
      <c r="GQ217" s="380"/>
      <c r="GR217" s="380"/>
      <c r="GS217" s="380"/>
      <c r="GT217" s="380"/>
      <c r="GU217" s="380"/>
      <c r="GV217" s="380"/>
      <c r="GW217" s="380"/>
      <c r="GX217" s="380"/>
      <c r="GY217" s="380"/>
      <c r="GZ217" s="380"/>
      <c r="HA217" s="380"/>
      <c r="HB217" s="380"/>
      <c r="HC217" s="380"/>
      <c r="HD217" s="380"/>
      <c r="HE217" s="380"/>
      <c r="HF217" s="380"/>
      <c r="HG217" s="380"/>
      <c r="HH217" s="380"/>
    </row>
    <row r="218" spans="1:216">
      <c r="A218" s="103"/>
      <c r="B218" s="377"/>
      <c r="C218" s="377"/>
      <c r="D218" s="377"/>
      <c r="E218" s="377"/>
      <c r="F218" s="377"/>
      <c r="G218" s="377"/>
      <c r="H218" s="377"/>
      <c r="I218" s="377"/>
      <c r="J218" s="377"/>
      <c r="K218" s="377"/>
      <c r="L218" s="377"/>
      <c r="M218" s="378"/>
      <c r="N218" s="378"/>
      <c r="O218" s="378"/>
      <c r="P218" s="378"/>
      <c r="Q218" s="378"/>
      <c r="R218" s="378"/>
      <c r="S218" s="378"/>
      <c r="T218" s="378"/>
      <c r="U218" s="378"/>
      <c r="V218" s="378"/>
      <c r="W218" s="378"/>
      <c r="X218" s="378"/>
      <c r="Y218" s="380"/>
      <c r="Z218" s="409"/>
      <c r="AA218" s="380"/>
      <c r="AB218" s="380"/>
      <c r="AC218" s="380"/>
      <c r="AD218" s="380"/>
      <c r="AE218" s="380"/>
      <c r="AF218" s="380"/>
      <c r="AG218" s="380"/>
      <c r="AH218" s="380"/>
      <c r="AI218" s="380"/>
      <c r="AJ218" s="380"/>
      <c r="AR218" s="380"/>
      <c r="AS218" s="380"/>
      <c r="AT218" s="380"/>
      <c r="AU218" s="380"/>
      <c r="AV218" s="380"/>
      <c r="AW218" s="380"/>
      <c r="AX218" s="380"/>
      <c r="AY218" s="380"/>
      <c r="AZ218" s="380"/>
      <c r="BA218" s="380"/>
      <c r="BB218" s="380"/>
      <c r="BC218" s="380"/>
      <c r="BD218" s="380"/>
      <c r="BE218" s="380"/>
      <c r="BF218" s="380"/>
      <c r="BG218" s="380"/>
      <c r="BH218" s="380"/>
      <c r="BI218" s="380"/>
      <c r="BJ218" s="377"/>
      <c r="CE218" s="380"/>
      <c r="CF218" s="380"/>
      <c r="CG218" s="380"/>
      <c r="EZ218" s="380"/>
      <c r="FA218" s="380"/>
      <c r="FB218" s="380"/>
      <c r="FC218" s="380"/>
      <c r="FD218" s="380"/>
      <c r="FE218" s="380"/>
      <c r="FF218" s="380"/>
      <c r="FG218" s="380"/>
      <c r="FH218" s="380"/>
      <c r="FI218" s="380"/>
      <c r="FJ218" s="380"/>
      <c r="FK218" s="380"/>
      <c r="FL218" s="380"/>
      <c r="FM218" s="380"/>
      <c r="FN218" s="380"/>
      <c r="FO218" s="380"/>
      <c r="FP218" s="380"/>
      <c r="FQ218" s="380"/>
      <c r="FR218" s="380"/>
      <c r="FS218" s="380"/>
      <c r="FT218" s="380"/>
      <c r="FU218" s="380"/>
      <c r="FV218" s="380"/>
      <c r="FW218" s="380"/>
      <c r="FX218" s="380"/>
      <c r="FY218" s="380"/>
      <c r="FZ218" s="380"/>
      <c r="GA218" s="380"/>
      <c r="GB218" s="380"/>
      <c r="GC218" s="380"/>
      <c r="GD218" s="380"/>
      <c r="GE218" s="380"/>
      <c r="GF218" s="380"/>
      <c r="GG218" s="380"/>
      <c r="GH218" s="380"/>
      <c r="GI218" s="380"/>
      <c r="GJ218" s="380"/>
      <c r="GK218" s="380"/>
      <c r="GL218" s="380"/>
      <c r="GM218" s="380"/>
      <c r="GN218" s="380"/>
      <c r="GO218" s="380"/>
      <c r="GP218" s="380"/>
      <c r="GQ218" s="380"/>
      <c r="GR218" s="380"/>
      <c r="GS218" s="380"/>
      <c r="GT218" s="380"/>
      <c r="GU218" s="380"/>
      <c r="GV218" s="380"/>
      <c r="GW218" s="380"/>
      <c r="GX218" s="380"/>
      <c r="GY218" s="380"/>
      <c r="GZ218" s="380"/>
      <c r="HA218" s="380"/>
      <c r="HB218" s="380"/>
      <c r="HC218" s="380"/>
      <c r="HD218" s="380"/>
      <c r="HE218" s="380"/>
      <c r="HF218" s="380"/>
      <c r="HG218" s="380"/>
      <c r="HH218" s="380"/>
    </row>
    <row r="219" spans="1:216">
      <c r="A219" s="103"/>
      <c r="B219" s="377"/>
      <c r="C219" s="377"/>
      <c r="D219" s="377"/>
      <c r="E219" s="377"/>
      <c r="F219" s="377"/>
      <c r="G219" s="377"/>
      <c r="H219" s="377"/>
      <c r="I219" s="377"/>
      <c r="J219" s="377"/>
      <c r="K219" s="377"/>
      <c r="L219" s="377"/>
      <c r="M219" s="378"/>
      <c r="N219" s="378"/>
      <c r="O219" s="378"/>
      <c r="P219" s="378"/>
      <c r="Q219" s="378"/>
      <c r="R219" s="378"/>
      <c r="S219" s="378"/>
      <c r="T219" s="378"/>
      <c r="U219" s="378"/>
      <c r="V219" s="378"/>
      <c r="W219" s="378"/>
      <c r="X219" s="378"/>
      <c r="Y219" s="380"/>
      <c r="Z219" s="409"/>
      <c r="AA219" s="380"/>
      <c r="AB219" s="380"/>
      <c r="AC219" s="380"/>
      <c r="AD219" s="380"/>
      <c r="AE219" s="380"/>
      <c r="AF219" s="380"/>
      <c r="AG219" s="380"/>
      <c r="AH219" s="380"/>
      <c r="AI219" s="380"/>
      <c r="AJ219" s="380"/>
      <c r="AR219" s="380"/>
      <c r="AS219" s="380"/>
      <c r="AT219" s="380"/>
      <c r="AU219" s="380"/>
      <c r="AV219" s="380"/>
      <c r="AW219" s="380"/>
      <c r="AX219" s="380"/>
      <c r="AY219" s="380"/>
      <c r="AZ219" s="380"/>
      <c r="BA219" s="380"/>
      <c r="BB219" s="380"/>
      <c r="BC219" s="380"/>
      <c r="BD219" s="380"/>
      <c r="BE219" s="380"/>
      <c r="BF219" s="380"/>
      <c r="BG219" s="380"/>
      <c r="BH219" s="380"/>
      <c r="BI219" s="380"/>
      <c r="BJ219" s="377"/>
      <c r="CE219" s="380"/>
      <c r="CF219" s="380"/>
      <c r="CG219" s="380"/>
      <c r="EZ219" s="380"/>
      <c r="FA219" s="380"/>
      <c r="FB219" s="380"/>
      <c r="FC219" s="380"/>
      <c r="FD219" s="380"/>
      <c r="FE219" s="380"/>
      <c r="FF219" s="380"/>
      <c r="FG219" s="380"/>
      <c r="FH219" s="380"/>
      <c r="FI219" s="380"/>
      <c r="FJ219" s="380"/>
      <c r="FK219" s="380"/>
      <c r="FL219" s="380"/>
      <c r="FM219" s="380"/>
      <c r="FN219" s="380"/>
      <c r="FO219" s="380"/>
      <c r="FP219" s="380"/>
      <c r="FQ219" s="380"/>
      <c r="FR219" s="380"/>
      <c r="FS219" s="380"/>
      <c r="FT219" s="380"/>
      <c r="FU219" s="380"/>
      <c r="FV219" s="380"/>
      <c r="FW219" s="380"/>
      <c r="FX219" s="380"/>
      <c r="FY219" s="380"/>
      <c r="FZ219" s="380"/>
      <c r="GA219" s="380"/>
      <c r="GB219" s="380"/>
      <c r="GC219" s="380"/>
      <c r="GD219" s="380"/>
      <c r="GE219" s="380"/>
      <c r="GF219" s="380"/>
      <c r="GG219" s="380"/>
      <c r="GH219" s="380"/>
      <c r="GI219" s="380"/>
      <c r="GJ219" s="380"/>
      <c r="GK219" s="380"/>
      <c r="GL219" s="380"/>
      <c r="GM219" s="380"/>
      <c r="GN219" s="380"/>
      <c r="GO219" s="380"/>
      <c r="GP219" s="380"/>
      <c r="GQ219" s="380"/>
      <c r="GR219" s="380"/>
      <c r="GS219" s="380"/>
      <c r="GT219" s="380"/>
      <c r="GU219" s="380"/>
      <c r="GV219" s="380"/>
      <c r="GW219" s="380"/>
      <c r="GX219" s="380"/>
      <c r="GY219" s="380"/>
      <c r="GZ219" s="380"/>
      <c r="HA219" s="380"/>
      <c r="HB219" s="380"/>
      <c r="HC219" s="380"/>
      <c r="HD219" s="380"/>
      <c r="HE219" s="380"/>
      <c r="HF219" s="380"/>
      <c r="HG219" s="380"/>
      <c r="HH219" s="380"/>
    </row>
    <row r="220" spans="1:216">
      <c r="A220" s="103"/>
      <c r="B220" s="377"/>
      <c r="C220" s="377"/>
      <c r="D220" s="377"/>
      <c r="E220" s="377"/>
      <c r="F220" s="377"/>
      <c r="G220" s="377"/>
      <c r="H220" s="377"/>
      <c r="I220" s="377"/>
      <c r="J220" s="377"/>
      <c r="K220" s="377"/>
      <c r="L220" s="377"/>
      <c r="M220" s="378"/>
      <c r="N220" s="378"/>
      <c r="O220" s="378"/>
      <c r="P220" s="378"/>
      <c r="Q220" s="378"/>
      <c r="R220" s="378"/>
      <c r="S220" s="378"/>
      <c r="T220" s="378"/>
      <c r="U220" s="378"/>
      <c r="V220" s="378"/>
      <c r="W220" s="378"/>
      <c r="X220" s="378"/>
      <c r="Y220" s="380"/>
      <c r="Z220" s="409"/>
      <c r="AA220" s="380"/>
      <c r="AB220" s="380"/>
      <c r="AC220" s="380"/>
      <c r="AD220" s="380"/>
      <c r="AE220" s="380"/>
      <c r="AF220" s="380"/>
      <c r="AG220" s="380"/>
      <c r="AH220" s="380"/>
      <c r="AI220" s="380"/>
      <c r="AJ220" s="380"/>
      <c r="AR220" s="380"/>
      <c r="AS220" s="380"/>
      <c r="AT220" s="380"/>
      <c r="AU220" s="380"/>
      <c r="AV220" s="380"/>
      <c r="AW220" s="380"/>
      <c r="AX220" s="380"/>
      <c r="AY220" s="380"/>
      <c r="AZ220" s="380"/>
      <c r="BA220" s="380"/>
      <c r="BB220" s="380"/>
      <c r="BC220" s="380"/>
      <c r="BD220" s="380"/>
      <c r="BE220" s="380"/>
      <c r="BF220" s="380"/>
      <c r="BG220" s="380"/>
      <c r="BH220" s="380"/>
      <c r="BI220" s="380"/>
      <c r="BJ220" s="377"/>
      <c r="CE220" s="380"/>
      <c r="CF220" s="380"/>
      <c r="CG220" s="380"/>
      <c r="EZ220" s="380"/>
      <c r="FA220" s="380"/>
      <c r="FB220" s="380"/>
      <c r="FC220" s="380"/>
      <c r="FD220" s="380"/>
      <c r="FE220" s="380"/>
      <c r="FF220" s="380"/>
      <c r="FG220" s="380"/>
      <c r="FH220" s="380"/>
      <c r="FI220" s="380"/>
      <c r="FJ220" s="380"/>
      <c r="FK220" s="380"/>
      <c r="FL220" s="380"/>
      <c r="FM220" s="380"/>
      <c r="FN220" s="380"/>
      <c r="FO220" s="380"/>
      <c r="FP220" s="380"/>
      <c r="FQ220" s="380"/>
      <c r="FR220" s="380"/>
      <c r="FS220" s="380"/>
      <c r="FT220" s="380"/>
      <c r="FU220" s="380"/>
      <c r="FV220" s="380"/>
      <c r="FW220" s="380"/>
      <c r="FX220" s="380"/>
      <c r="FY220" s="380"/>
      <c r="FZ220" s="380"/>
      <c r="GA220" s="380"/>
      <c r="GB220" s="380"/>
      <c r="GC220" s="380"/>
      <c r="GD220" s="380"/>
      <c r="GE220" s="380"/>
      <c r="GF220" s="380"/>
      <c r="GG220" s="380"/>
      <c r="GH220" s="380"/>
      <c r="GI220" s="380"/>
      <c r="GJ220" s="380"/>
      <c r="GK220" s="380"/>
      <c r="GL220" s="380"/>
      <c r="GM220" s="380"/>
      <c r="GN220" s="380"/>
      <c r="GO220" s="380"/>
      <c r="GP220" s="380"/>
      <c r="GQ220" s="380"/>
      <c r="GR220" s="380"/>
      <c r="GS220" s="380"/>
      <c r="GT220" s="380"/>
      <c r="GU220" s="380"/>
      <c r="GV220" s="380"/>
      <c r="GW220" s="380"/>
      <c r="GX220" s="380"/>
      <c r="GY220" s="380"/>
      <c r="GZ220" s="380"/>
      <c r="HA220" s="380"/>
      <c r="HB220" s="380"/>
      <c r="HC220" s="380"/>
      <c r="HD220" s="380"/>
      <c r="HE220" s="380"/>
      <c r="HF220" s="380"/>
      <c r="HG220" s="380"/>
      <c r="HH220" s="380"/>
    </row>
    <row r="221" spans="1:216">
      <c r="A221" s="103"/>
      <c r="B221" s="377"/>
      <c r="C221" s="377"/>
      <c r="D221" s="377"/>
      <c r="E221" s="377"/>
      <c r="F221" s="377"/>
      <c r="G221" s="377"/>
      <c r="H221" s="377"/>
      <c r="I221" s="377"/>
      <c r="J221" s="377"/>
      <c r="K221" s="377"/>
      <c r="L221" s="377"/>
      <c r="M221" s="378"/>
      <c r="N221" s="378"/>
      <c r="O221" s="378"/>
      <c r="P221" s="378"/>
      <c r="Q221" s="378"/>
      <c r="R221" s="378"/>
      <c r="S221" s="378"/>
      <c r="T221" s="378"/>
      <c r="U221" s="378"/>
      <c r="V221" s="378"/>
      <c r="W221" s="378"/>
      <c r="X221" s="378"/>
      <c r="Y221" s="380"/>
      <c r="Z221" s="409"/>
      <c r="AA221" s="380"/>
      <c r="AB221" s="380"/>
      <c r="AC221" s="380"/>
      <c r="AD221" s="380"/>
      <c r="AE221" s="380"/>
      <c r="AF221" s="380"/>
      <c r="AG221" s="380"/>
      <c r="AH221" s="380"/>
      <c r="AI221" s="380"/>
      <c r="AJ221" s="380"/>
      <c r="AR221" s="380"/>
      <c r="AS221" s="380"/>
      <c r="AT221" s="380"/>
      <c r="AU221" s="380"/>
      <c r="AV221" s="380"/>
      <c r="AW221" s="380"/>
      <c r="AX221" s="380"/>
      <c r="AY221" s="380"/>
      <c r="AZ221" s="380"/>
      <c r="BA221" s="380"/>
      <c r="BB221" s="380"/>
      <c r="BC221" s="380"/>
      <c r="BD221" s="380"/>
      <c r="BE221" s="380"/>
      <c r="BF221" s="380"/>
      <c r="BG221" s="380"/>
      <c r="BH221" s="380"/>
      <c r="BI221" s="380"/>
      <c r="BJ221" s="377"/>
      <c r="CE221" s="380"/>
      <c r="CF221" s="380"/>
      <c r="CG221" s="380"/>
      <c r="EZ221" s="380"/>
      <c r="FA221" s="380"/>
      <c r="FB221" s="380"/>
      <c r="FC221" s="380"/>
      <c r="FD221" s="380"/>
      <c r="FE221" s="380"/>
      <c r="FF221" s="380"/>
      <c r="FG221" s="380"/>
      <c r="FH221" s="380"/>
      <c r="FI221" s="380"/>
      <c r="FJ221" s="380"/>
      <c r="FK221" s="380"/>
      <c r="FL221" s="380"/>
      <c r="FM221" s="380"/>
      <c r="FN221" s="380"/>
      <c r="FO221" s="380"/>
      <c r="FP221" s="380"/>
      <c r="FQ221" s="380"/>
      <c r="FR221" s="380"/>
      <c r="FS221" s="380"/>
      <c r="FT221" s="380"/>
      <c r="FU221" s="380"/>
      <c r="FV221" s="380"/>
      <c r="FW221" s="380"/>
      <c r="FX221" s="380"/>
      <c r="FY221" s="380"/>
      <c r="FZ221" s="380"/>
      <c r="GA221" s="380"/>
      <c r="GB221" s="380"/>
      <c r="GC221" s="380"/>
      <c r="GD221" s="380"/>
      <c r="GE221" s="380"/>
      <c r="GF221" s="380"/>
      <c r="GG221" s="380"/>
      <c r="GH221" s="380"/>
      <c r="GI221" s="380"/>
      <c r="GJ221" s="380"/>
      <c r="GK221" s="380"/>
      <c r="GL221" s="380"/>
      <c r="GM221" s="380"/>
      <c r="GN221" s="380"/>
      <c r="GO221" s="380"/>
      <c r="GP221" s="380"/>
      <c r="GQ221" s="380"/>
      <c r="GR221" s="380"/>
      <c r="GS221" s="380"/>
      <c r="GT221" s="380"/>
      <c r="GU221" s="380"/>
      <c r="GV221" s="380"/>
      <c r="GW221" s="380"/>
      <c r="GX221" s="380"/>
      <c r="GY221" s="380"/>
      <c r="GZ221" s="380"/>
      <c r="HA221" s="380"/>
      <c r="HB221" s="380"/>
      <c r="HC221" s="380"/>
      <c r="HD221" s="380"/>
      <c r="HE221" s="380"/>
      <c r="HF221" s="380"/>
      <c r="HG221" s="380"/>
      <c r="HH221" s="380"/>
    </row>
    <row r="222" spans="1:216">
      <c r="A222" s="103"/>
      <c r="B222" s="377"/>
      <c r="C222" s="377"/>
      <c r="D222" s="377"/>
      <c r="E222" s="377"/>
      <c r="F222" s="377"/>
      <c r="G222" s="377"/>
      <c r="H222" s="377"/>
      <c r="I222" s="377"/>
      <c r="J222" s="377"/>
      <c r="K222" s="377"/>
      <c r="L222" s="377"/>
      <c r="M222" s="378"/>
      <c r="N222" s="378"/>
      <c r="O222" s="378"/>
      <c r="P222" s="378"/>
      <c r="Q222" s="378"/>
      <c r="R222" s="378"/>
      <c r="S222" s="378"/>
      <c r="T222" s="378"/>
      <c r="U222" s="378"/>
      <c r="V222" s="378"/>
      <c r="W222" s="378"/>
      <c r="X222" s="378"/>
      <c r="Y222" s="380"/>
      <c r="Z222" s="409"/>
      <c r="AA222" s="380"/>
      <c r="AB222" s="380"/>
      <c r="AC222" s="380"/>
      <c r="AD222" s="380"/>
      <c r="AE222" s="380"/>
      <c r="AF222" s="380"/>
      <c r="AG222" s="380"/>
      <c r="AH222" s="380"/>
      <c r="AI222" s="380"/>
      <c r="AJ222" s="380"/>
      <c r="AR222" s="380"/>
      <c r="AS222" s="380"/>
      <c r="AT222" s="380"/>
      <c r="AU222" s="380"/>
      <c r="AV222" s="380"/>
      <c r="AW222" s="380"/>
      <c r="AX222" s="380"/>
      <c r="AY222" s="380"/>
      <c r="AZ222" s="380"/>
      <c r="BA222" s="380"/>
      <c r="BB222" s="380"/>
      <c r="BC222" s="380"/>
      <c r="BD222" s="380"/>
      <c r="BE222" s="380"/>
      <c r="BF222" s="380"/>
      <c r="BG222" s="380"/>
      <c r="BH222" s="380"/>
      <c r="BI222" s="380"/>
      <c r="BJ222" s="377"/>
      <c r="CE222" s="380"/>
      <c r="CF222" s="380"/>
      <c r="CG222" s="380"/>
      <c r="EZ222" s="380"/>
      <c r="FA222" s="380"/>
      <c r="FB222" s="380"/>
      <c r="FC222" s="380"/>
      <c r="FD222" s="380"/>
      <c r="FE222" s="380"/>
      <c r="FF222" s="380"/>
      <c r="FG222" s="380"/>
      <c r="FH222" s="380"/>
      <c r="FI222" s="380"/>
      <c r="FJ222" s="380"/>
      <c r="FK222" s="380"/>
      <c r="FL222" s="380"/>
      <c r="FM222" s="380"/>
      <c r="FN222" s="380"/>
      <c r="FO222" s="380"/>
      <c r="FP222" s="380"/>
      <c r="FQ222" s="380"/>
      <c r="FR222" s="380"/>
      <c r="FS222" s="380"/>
      <c r="FT222" s="380"/>
      <c r="FU222" s="380"/>
      <c r="FV222" s="380"/>
      <c r="FW222" s="380"/>
      <c r="FX222" s="380"/>
      <c r="FY222" s="380"/>
      <c r="FZ222" s="380"/>
      <c r="GA222" s="380"/>
      <c r="GB222" s="380"/>
      <c r="GC222" s="380"/>
      <c r="GD222" s="380"/>
      <c r="GE222" s="380"/>
      <c r="GF222" s="380"/>
      <c r="GG222" s="380"/>
      <c r="GH222" s="380"/>
      <c r="GI222" s="380"/>
      <c r="GJ222" s="380"/>
      <c r="GK222" s="380"/>
      <c r="GL222" s="380"/>
      <c r="GM222" s="380"/>
      <c r="GN222" s="380"/>
      <c r="GO222" s="380"/>
      <c r="GP222" s="380"/>
      <c r="GQ222" s="380"/>
      <c r="GR222" s="380"/>
      <c r="GS222" s="380"/>
      <c r="GT222" s="380"/>
      <c r="GU222" s="380"/>
      <c r="GV222" s="380"/>
      <c r="GW222" s="380"/>
      <c r="GX222" s="380"/>
      <c r="GY222" s="380"/>
      <c r="GZ222" s="380"/>
      <c r="HA222" s="380"/>
      <c r="HB222" s="380"/>
      <c r="HC222" s="380"/>
      <c r="HD222" s="380"/>
      <c r="HE222" s="380"/>
      <c r="HF222" s="380"/>
      <c r="HG222" s="380"/>
      <c r="HH222" s="380"/>
    </row>
    <row r="223" spans="1:216">
      <c r="A223" s="103"/>
      <c r="B223" s="377"/>
      <c r="C223" s="377"/>
      <c r="D223" s="377"/>
      <c r="E223" s="377"/>
      <c r="F223" s="377"/>
      <c r="G223" s="377"/>
      <c r="H223" s="377"/>
      <c r="I223" s="377"/>
      <c r="J223" s="377"/>
      <c r="K223" s="377"/>
      <c r="L223" s="377"/>
      <c r="M223" s="378"/>
      <c r="N223" s="378"/>
      <c r="O223" s="378"/>
      <c r="P223" s="378"/>
      <c r="Q223" s="378"/>
      <c r="R223" s="378"/>
      <c r="S223" s="378"/>
      <c r="T223" s="378"/>
      <c r="U223" s="378"/>
      <c r="V223" s="378"/>
      <c r="W223" s="378"/>
      <c r="X223" s="378"/>
      <c r="Y223" s="380"/>
      <c r="Z223" s="409"/>
      <c r="AA223" s="380"/>
      <c r="AB223" s="380"/>
      <c r="AC223" s="380"/>
      <c r="AD223" s="380"/>
      <c r="AE223" s="380"/>
      <c r="AF223" s="380"/>
      <c r="AG223" s="380"/>
      <c r="AH223" s="380"/>
      <c r="AI223" s="380"/>
      <c r="AJ223" s="380"/>
      <c r="AR223" s="380"/>
      <c r="AS223" s="380"/>
      <c r="AT223" s="380"/>
      <c r="AU223" s="380"/>
      <c r="AV223" s="380"/>
      <c r="AW223" s="380"/>
      <c r="AX223" s="380"/>
      <c r="AY223" s="380"/>
      <c r="AZ223" s="380"/>
      <c r="BA223" s="380"/>
      <c r="BB223" s="380"/>
      <c r="BC223" s="380"/>
      <c r="BD223" s="380"/>
      <c r="BE223" s="380"/>
      <c r="BF223" s="380"/>
      <c r="BG223" s="380"/>
      <c r="BH223" s="380"/>
      <c r="BI223" s="380"/>
      <c r="BJ223" s="377"/>
      <c r="CE223" s="380"/>
      <c r="CF223" s="380"/>
      <c r="CG223" s="380"/>
      <c r="EZ223" s="380"/>
      <c r="FA223" s="380"/>
      <c r="FB223" s="380"/>
      <c r="FC223" s="380"/>
      <c r="FD223" s="380"/>
      <c r="FE223" s="380"/>
      <c r="FF223" s="380"/>
      <c r="FG223" s="380"/>
      <c r="FH223" s="380"/>
      <c r="FI223" s="380"/>
      <c r="FJ223" s="380"/>
      <c r="FK223" s="380"/>
      <c r="FL223" s="380"/>
      <c r="FM223" s="380"/>
      <c r="FN223" s="380"/>
      <c r="FO223" s="380"/>
      <c r="FP223" s="380"/>
      <c r="FQ223" s="380"/>
      <c r="FR223" s="380"/>
      <c r="FS223" s="380"/>
      <c r="FT223" s="380"/>
      <c r="FU223" s="380"/>
      <c r="FV223" s="380"/>
      <c r="FW223" s="380"/>
      <c r="FX223" s="380"/>
      <c r="FY223" s="380"/>
      <c r="FZ223" s="380"/>
      <c r="GA223" s="380"/>
      <c r="GB223" s="380"/>
      <c r="GC223" s="380"/>
      <c r="GD223" s="380"/>
      <c r="GE223" s="380"/>
      <c r="GF223" s="380"/>
      <c r="GG223" s="380"/>
      <c r="GH223" s="380"/>
      <c r="GI223" s="380"/>
      <c r="GJ223" s="380"/>
      <c r="GK223" s="380"/>
      <c r="GL223" s="380"/>
      <c r="GM223" s="380"/>
      <c r="GN223" s="380"/>
      <c r="GO223" s="380"/>
      <c r="GP223" s="380"/>
      <c r="GQ223" s="380"/>
      <c r="GR223" s="380"/>
      <c r="GS223" s="380"/>
      <c r="GT223" s="380"/>
      <c r="GU223" s="380"/>
      <c r="GV223" s="380"/>
      <c r="GW223" s="380"/>
      <c r="GX223" s="380"/>
      <c r="GY223" s="380"/>
      <c r="GZ223" s="380"/>
      <c r="HA223" s="380"/>
      <c r="HB223" s="380"/>
      <c r="HC223" s="380"/>
      <c r="HD223" s="380"/>
      <c r="HE223" s="380"/>
      <c r="HF223" s="380"/>
      <c r="HG223" s="380"/>
      <c r="HH223" s="380"/>
    </row>
    <row r="224" spans="1:216">
      <c r="A224" s="103"/>
      <c r="B224" s="377"/>
      <c r="C224" s="377"/>
      <c r="D224" s="377"/>
      <c r="E224" s="377"/>
      <c r="F224" s="377"/>
      <c r="G224" s="377"/>
      <c r="H224" s="377"/>
      <c r="I224" s="377"/>
      <c r="J224" s="377"/>
      <c r="K224" s="377"/>
      <c r="L224" s="377"/>
      <c r="M224" s="378"/>
      <c r="N224" s="378"/>
      <c r="O224" s="378"/>
      <c r="P224" s="378"/>
      <c r="Q224" s="378"/>
      <c r="R224" s="378"/>
      <c r="S224" s="378"/>
      <c r="T224" s="378"/>
      <c r="U224" s="378"/>
      <c r="V224" s="378"/>
      <c r="W224" s="378"/>
      <c r="X224" s="378"/>
      <c r="Y224" s="380"/>
      <c r="Z224" s="409"/>
      <c r="AA224" s="380"/>
      <c r="AB224" s="380"/>
      <c r="AC224" s="380"/>
      <c r="AD224" s="380"/>
      <c r="AE224" s="380"/>
      <c r="AF224" s="380"/>
      <c r="AG224" s="380"/>
      <c r="AH224" s="380"/>
      <c r="AI224" s="380"/>
      <c r="AJ224" s="380"/>
      <c r="AR224" s="380"/>
      <c r="AS224" s="380"/>
      <c r="AT224" s="380"/>
      <c r="AU224" s="380"/>
      <c r="AV224" s="380"/>
      <c r="AW224" s="380"/>
      <c r="AX224" s="380"/>
      <c r="AY224" s="380"/>
      <c r="AZ224" s="380"/>
      <c r="BA224" s="380"/>
      <c r="BB224" s="380"/>
      <c r="BC224" s="380"/>
      <c r="BD224" s="380"/>
      <c r="BE224" s="380"/>
      <c r="BF224" s="380"/>
      <c r="BG224" s="380"/>
      <c r="BH224" s="380"/>
      <c r="BI224" s="380"/>
      <c r="BJ224" s="377"/>
      <c r="CE224" s="380"/>
      <c r="CF224" s="380"/>
      <c r="CG224" s="380"/>
      <c r="EZ224" s="380"/>
      <c r="FA224" s="380"/>
      <c r="FB224" s="380"/>
      <c r="FC224" s="380"/>
      <c r="FD224" s="380"/>
      <c r="FE224" s="380"/>
      <c r="FF224" s="380"/>
      <c r="FG224" s="380"/>
      <c r="FH224" s="380"/>
      <c r="FI224" s="380"/>
      <c r="FJ224" s="380"/>
      <c r="FK224" s="380"/>
      <c r="FL224" s="380"/>
      <c r="FM224" s="380"/>
      <c r="FN224" s="380"/>
      <c r="FO224" s="380"/>
      <c r="FP224" s="380"/>
      <c r="FQ224" s="380"/>
      <c r="FR224" s="380"/>
      <c r="FS224" s="380"/>
      <c r="FT224" s="380"/>
      <c r="FU224" s="380"/>
      <c r="FV224" s="380"/>
      <c r="FW224" s="380"/>
      <c r="FX224" s="380"/>
      <c r="FY224" s="380"/>
      <c r="FZ224" s="380"/>
      <c r="GA224" s="380"/>
      <c r="GB224" s="380"/>
      <c r="GC224" s="380"/>
      <c r="GD224" s="380"/>
      <c r="GE224" s="380"/>
      <c r="GF224" s="380"/>
      <c r="GG224" s="380"/>
      <c r="GH224" s="380"/>
      <c r="GI224" s="380"/>
      <c r="GJ224" s="380"/>
      <c r="GK224" s="380"/>
      <c r="GL224" s="380"/>
      <c r="GM224" s="380"/>
      <c r="GN224" s="380"/>
      <c r="GO224" s="380"/>
      <c r="GP224" s="380"/>
      <c r="GQ224" s="380"/>
      <c r="GR224" s="380"/>
      <c r="GS224" s="380"/>
      <c r="GT224" s="380"/>
      <c r="GU224" s="380"/>
      <c r="GV224" s="380"/>
      <c r="GW224" s="380"/>
      <c r="GX224" s="380"/>
      <c r="GY224" s="380"/>
      <c r="GZ224" s="380"/>
      <c r="HA224" s="380"/>
      <c r="HB224" s="380"/>
      <c r="HC224" s="380"/>
      <c r="HD224" s="380"/>
      <c r="HE224" s="380"/>
      <c r="HF224" s="380"/>
      <c r="HG224" s="380"/>
      <c r="HH224" s="380"/>
    </row>
    <row r="225" spans="1:216">
      <c r="A225" s="103"/>
      <c r="B225" s="377"/>
      <c r="C225" s="377"/>
      <c r="D225" s="377"/>
      <c r="E225" s="377"/>
      <c r="F225" s="377"/>
      <c r="G225" s="377"/>
      <c r="H225" s="377"/>
      <c r="I225" s="377"/>
      <c r="J225" s="377"/>
      <c r="K225" s="377"/>
      <c r="L225" s="377"/>
      <c r="M225" s="378"/>
      <c r="N225" s="378"/>
      <c r="O225" s="378"/>
      <c r="P225" s="378"/>
      <c r="Q225" s="378"/>
      <c r="R225" s="378"/>
      <c r="S225" s="378"/>
      <c r="T225" s="378"/>
      <c r="U225" s="378"/>
      <c r="V225" s="378"/>
      <c r="W225" s="378"/>
      <c r="X225" s="378"/>
      <c r="Y225" s="380"/>
      <c r="Z225" s="409"/>
      <c r="AA225" s="380"/>
      <c r="AB225" s="380"/>
      <c r="AC225" s="380"/>
      <c r="AD225" s="380"/>
      <c r="AE225" s="380"/>
      <c r="AF225" s="380"/>
      <c r="AG225" s="380"/>
      <c r="AH225" s="380"/>
      <c r="AI225" s="380"/>
      <c r="AJ225" s="380"/>
      <c r="AR225" s="380"/>
      <c r="AS225" s="380"/>
      <c r="AT225" s="380"/>
      <c r="AU225" s="380"/>
      <c r="AV225" s="380"/>
      <c r="AW225" s="380"/>
      <c r="AX225" s="380"/>
      <c r="AY225" s="380"/>
      <c r="AZ225" s="380"/>
      <c r="BA225" s="380"/>
      <c r="BB225" s="380"/>
      <c r="BC225" s="380"/>
      <c r="BD225" s="380"/>
      <c r="BE225" s="380"/>
      <c r="BF225" s="380"/>
      <c r="BG225" s="380"/>
      <c r="BH225" s="380"/>
      <c r="BI225" s="380"/>
      <c r="BJ225" s="377"/>
      <c r="CE225" s="380"/>
      <c r="CF225" s="380"/>
      <c r="CG225" s="380"/>
      <c r="EZ225" s="380"/>
      <c r="FA225" s="380"/>
      <c r="FB225" s="380"/>
      <c r="FC225" s="380"/>
      <c r="FD225" s="380"/>
      <c r="FE225" s="380"/>
      <c r="FF225" s="380"/>
      <c r="FG225" s="380"/>
      <c r="FH225" s="380"/>
      <c r="FI225" s="380"/>
      <c r="FJ225" s="380"/>
      <c r="FK225" s="380"/>
      <c r="FL225" s="380"/>
      <c r="FM225" s="380"/>
      <c r="FN225" s="380"/>
      <c r="FO225" s="380"/>
      <c r="FP225" s="380"/>
      <c r="FQ225" s="380"/>
      <c r="FR225" s="380"/>
      <c r="FS225" s="380"/>
      <c r="FT225" s="380"/>
      <c r="FU225" s="380"/>
      <c r="FV225" s="380"/>
      <c r="FW225" s="380"/>
      <c r="FX225" s="380"/>
      <c r="FY225" s="380"/>
      <c r="FZ225" s="380"/>
      <c r="GA225" s="380"/>
      <c r="GB225" s="380"/>
      <c r="GC225" s="380"/>
      <c r="GD225" s="380"/>
      <c r="GE225" s="380"/>
      <c r="GF225" s="380"/>
      <c r="GG225" s="380"/>
      <c r="GH225" s="380"/>
      <c r="GI225" s="380"/>
      <c r="GJ225" s="380"/>
      <c r="GK225" s="380"/>
      <c r="GL225" s="380"/>
      <c r="GM225" s="380"/>
      <c r="GN225" s="380"/>
      <c r="GO225" s="380"/>
      <c r="GP225" s="380"/>
      <c r="GQ225" s="380"/>
      <c r="GR225" s="380"/>
      <c r="GS225" s="380"/>
      <c r="GT225" s="380"/>
      <c r="GU225" s="380"/>
      <c r="GV225" s="380"/>
      <c r="GW225" s="380"/>
      <c r="GX225" s="380"/>
      <c r="GY225" s="380"/>
      <c r="GZ225" s="380"/>
      <c r="HA225" s="380"/>
      <c r="HB225" s="380"/>
      <c r="HC225" s="380"/>
      <c r="HD225" s="380"/>
      <c r="HE225" s="380"/>
      <c r="HF225" s="380"/>
      <c r="HG225" s="380"/>
      <c r="HH225" s="380"/>
    </row>
    <row r="226" spans="1:216">
      <c r="A226" s="103"/>
      <c r="B226" s="377"/>
      <c r="C226" s="377"/>
      <c r="D226" s="377"/>
      <c r="E226" s="377"/>
      <c r="F226" s="377"/>
      <c r="G226" s="377"/>
      <c r="H226" s="377"/>
      <c r="I226" s="377"/>
      <c r="J226" s="377"/>
      <c r="K226" s="377"/>
      <c r="L226" s="377"/>
      <c r="M226" s="378"/>
      <c r="N226" s="378"/>
      <c r="O226" s="378"/>
      <c r="P226" s="378"/>
      <c r="Q226" s="378"/>
      <c r="R226" s="378"/>
      <c r="S226" s="378"/>
      <c r="T226" s="378"/>
      <c r="U226" s="378"/>
      <c r="V226" s="378"/>
      <c r="W226" s="378"/>
      <c r="X226" s="378"/>
      <c r="Y226" s="380"/>
      <c r="Z226" s="409"/>
      <c r="AA226" s="380"/>
      <c r="AB226" s="380"/>
      <c r="AC226" s="380"/>
      <c r="AD226" s="380"/>
      <c r="AE226" s="380"/>
      <c r="AF226" s="380"/>
      <c r="AG226" s="380"/>
      <c r="AH226" s="380"/>
      <c r="AI226" s="380"/>
      <c r="AJ226" s="380"/>
      <c r="AR226" s="380"/>
      <c r="AS226" s="380"/>
      <c r="AT226" s="380"/>
      <c r="AU226" s="380"/>
      <c r="AV226" s="380"/>
      <c r="AW226" s="380"/>
      <c r="AX226" s="380"/>
      <c r="AY226" s="380"/>
      <c r="AZ226" s="380"/>
      <c r="BA226" s="380"/>
      <c r="BB226" s="380"/>
      <c r="BC226" s="380"/>
      <c r="BD226" s="380"/>
      <c r="BE226" s="380"/>
      <c r="BF226" s="380"/>
      <c r="BG226" s="380"/>
      <c r="BH226" s="380"/>
      <c r="BI226" s="380"/>
      <c r="BJ226" s="377"/>
      <c r="CE226" s="380"/>
      <c r="CF226" s="380"/>
      <c r="CG226" s="380"/>
      <c r="EZ226" s="380"/>
      <c r="FA226" s="380"/>
      <c r="FB226" s="380"/>
      <c r="FC226" s="380"/>
      <c r="FD226" s="380"/>
      <c r="FE226" s="380"/>
      <c r="FF226" s="380"/>
      <c r="FG226" s="380"/>
      <c r="FH226" s="380"/>
      <c r="FI226" s="380"/>
      <c r="FJ226" s="380"/>
      <c r="FK226" s="380"/>
      <c r="FL226" s="380"/>
      <c r="FM226" s="380"/>
      <c r="FN226" s="380"/>
      <c r="FO226" s="380"/>
      <c r="FP226" s="380"/>
      <c r="FQ226" s="380"/>
      <c r="FR226" s="380"/>
      <c r="FS226" s="380"/>
      <c r="FT226" s="380"/>
      <c r="FU226" s="380"/>
      <c r="FV226" s="380"/>
      <c r="FW226" s="380"/>
      <c r="FX226" s="380"/>
      <c r="FY226" s="380"/>
      <c r="FZ226" s="380"/>
      <c r="GA226" s="380"/>
      <c r="GB226" s="380"/>
      <c r="GC226" s="380"/>
      <c r="GD226" s="380"/>
      <c r="GE226" s="380"/>
      <c r="GF226" s="380"/>
      <c r="GG226" s="380"/>
      <c r="GH226" s="380"/>
      <c r="GI226" s="380"/>
      <c r="GJ226" s="380"/>
      <c r="GK226" s="380"/>
      <c r="GL226" s="380"/>
      <c r="GM226" s="380"/>
      <c r="GN226" s="380"/>
      <c r="GO226" s="380"/>
      <c r="GP226" s="380"/>
      <c r="GQ226" s="380"/>
      <c r="GR226" s="380"/>
      <c r="GS226" s="380"/>
      <c r="GT226" s="380"/>
      <c r="GU226" s="380"/>
      <c r="GV226" s="380"/>
      <c r="GW226" s="380"/>
      <c r="GX226" s="380"/>
      <c r="GY226" s="380"/>
      <c r="GZ226" s="380"/>
      <c r="HA226" s="380"/>
      <c r="HB226" s="380"/>
      <c r="HC226" s="380"/>
      <c r="HD226" s="380"/>
      <c r="HE226" s="380"/>
      <c r="HF226" s="380"/>
      <c r="HG226" s="380"/>
      <c r="HH226" s="380"/>
    </row>
    <row r="227" spans="1:216">
      <c r="A227" s="103"/>
      <c r="B227" s="377"/>
      <c r="C227" s="377"/>
      <c r="D227" s="377"/>
      <c r="E227" s="377"/>
      <c r="F227" s="377"/>
      <c r="G227" s="377"/>
      <c r="H227" s="377"/>
      <c r="I227" s="377"/>
      <c r="J227" s="377"/>
      <c r="K227" s="377"/>
      <c r="L227" s="377"/>
      <c r="M227" s="378"/>
      <c r="N227" s="378"/>
      <c r="O227" s="378"/>
      <c r="P227" s="378"/>
      <c r="Q227" s="378"/>
      <c r="R227" s="378"/>
      <c r="S227" s="378"/>
      <c r="T227" s="378"/>
      <c r="U227" s="378"/>
      <c r="V227" s="378"/>
      <c r="W227" s="378"/>
      <c r="X227" s="378"/>
      <c r="Y227" s="380"/>
      <c r="Z227" s="409"/>
      <c r="AA227" s="380"/>
      <c r="AB227" s="380"/>
      <c r="AC227" s="380"/>
      <c r="AD227" s="380"/>
      <c r="AE227" s="380"/>
      <c r="AF227" s="380"/>
      <c r="AG227" s="380"/>
      <c r="AH227" s="380"/>
      <c r="AI227" s="380"/>
      <c r="AJ227" s="380"/>
      <c r="AR227" s="380"/>
      <c r="AS227" s="380"/>
      <c r="AT227" s="380"/>
      <c r="AU227" s="380"/>
      <c r="AV227" s="380"/>
      <c r="AW227" s="380"/>
      <c r="AX227" s="380"/>
      <c r="AY227" s="380"/>
      <c r="AZ227" s="380"/>
      <c r="BA227" s="380"/>
      <c r="BB227" s="380"/>
      <c r="BC227" s="380"/>
      <c r="BD227" s="380"/>
      <c r="BE227" s="380"/>
      <c r="BF227" s="380"/>
      <c r="BG227" s="380"/>
      <c r="BH227" s="380"/>
      <c r="BI227" s="380"/>
      <c r="BJ227" s="377"/>
      <c r="CE227" s="380"/>
      <c r="CF227" s="380"/>
      <c r="CG227" s="380"/>
      <c r="EZ227" s="380"/>
      <c r="FA227" s="380"/>
      <c r="FB227" s="380"/>
      <c r="FC227" s="380"/>
      <c r="FD227" s="380"/>
      <c r="FE227" s="380"/>
      <c r="FF227" s="380"/>
      <c r="FG227" s="380"/>
      <c r="FH227" s="380"/>
      <c r="FI227" s="380"/>
      <c r="FJ227" s="380"/>
      <c r="FK227" s="380"/>
      <c r="FL227" s="380"/>
      <c r="FM227" s="380"/>
      <c r="FN227" s="380"/>
      <c r="FO227" s="380"/>
      <c r="FP227" s="380"/>
      <c r="FQ227" s="380"/>
      <c r="FR227" s="380"/>
      <c r="FS227" s="380"/>
      <c r="FT227" s="380"/>
      <c r="FU227" s="380"/>
      <c r="FV227" s="380"/>
      <c r="FW227" s="380"/>
      <c r="FX227" s="380"/>
      <c r="FY227" s="380"/>
      <c r="FZ227" s="380"/>
      <c r="GA227" s="380"/>
      <c r="GB227" s="380"/>
      <c r="GC227" s="380"/>
      <c r="GD227" s="380"/>
      <c r="GE227" s="380"/>
      <c r="GF227" s="380"/>
      <c r="GG227" s="380"/>
      <c r="GH227" s="380"/>
      <c r="GI227" s="380"/>
      <c r="GJ227" s="380"/>
      <c r="GK227" s="380"/>
      <c r="GL227" s="380"/>
      <c r="GM227" s="380"/>
      <c r="GN227" s="380"/>
      <c r="GO227" s="380"/>
      <c r="GP227" s="380"/>
      <c r="GQ227" s="380"/>
      <c r="GR227" s="380"/>
      <c r="GS227" s="380"/>
      <c r="GT227" s="380"/>
      <c r="GU227" s="380"/>
      <c r="GV227" s="380"/>
      <c r="GW227" s="380"/>
      <c r="GX227" s="380"/>
      <c r="GY227" s="380"/>
      <c r="GZ227" s="380"/>
      <c r="HA227" s="380"/>
      <c r="HB227" s="380"/>
      <c r="HC227" s="380"/>
      <c r="HD227" s="380"/>
      <c r="HE227" s="380"/>
      <c r="HF227" s="380"/>
      <c r="HG227" s="380"/>
      <c r="HH227" s="380"/>
    </row>
    <row r="228" spans="1:216">
      <c r="A228" s="103"/>
      <c r="B228" s="377"/>
      <c r="C228" s="377"/>
      <c r="D228" s="377"/>
      <c r="E228" s="377"/>
      <c r="F228" s="377"/>
      <c r="G228" s="377"/>
      <c r="H228" s="377"/>
      <c r="I228" s="377"/>
      <c r="J228" s="377"/>
      <c r="K228" s="377"/>
      <c r="L228" s="377"/>
      <c r="M228" s="378"/>
      <c r="N228" s="378"/>
      <c r="O228" s="378"/>
      <c r="P228" s="378"/>
      <c r="Q228" s="378"/>
      <c r="R228" s="378"/>
      <c r="S228" s="378"/>
      <c r="T228" s="378"/>
      <c r="U228" s="378"/>
      <c r="V228" s="378"/>
      <c r="W228" s="378"/>
      <c r="X228" s="378"/>
      <c r="Y228" s="380"/>
      <c r="Z228" s="409"/>
      <c r="AA228" s="380"/>
      <c r="AB228" s="380"/>
      <c r="AC228" s="380"/>
      <c r="AD228" s="380"/>
      <c r="AE228" s="380"/>
      <c r="AF228" s="380"/>
      <c r="AG228" s="380"/>
      <c r="AH228" s="380"/>
      <c r="AI228" s="380"/>
      <c r="AJ228" s="380"/>
      <c r="AR228" s="380"/>
      <c r="AS228" s="380"/>
      <c r="AT228" s="380"/>
      <c r="AU228" s="380"/>
      <c r="AV228" s="380"/>
      <c r="AW228" s="380"/>
      <c r="AX228" s="380"/>
      <c r="AY228" s="380"/>
      <c r="AZ228" s="380"/>
      <c r="BA228" s="380"/>
      <c r="BB228" s="380"/>
      <c r="BC228" s="380"/>
      <c r="BD228" s="380"/>
      <c r="BE228" s="380"/>
      <c r="BF228" s="380"/>
      <c r="BG228" s="380"/>
      <c r="BH228" s="380"/>
      <c r="BI228" s="380"/>
      <c r="BJ228" s="377"/>
      <c r="CE228" s="380"/>
      <c r="CF228" s="380"/>
      <c r="CG228" s="380"/>
      <c r="EZ228" s="380"/>
      <c r="FA228" s="380"/>
      <c r="FB228" s="380"/>
      <c r="FC228" s="380"/>
      <c r="FD228" s="380"/>
      <c r="FE228" s="380"/>
      <c r="FF228" s="380"/>
      <c r="FG228" s="380"/>
      <c r="FH228" s="380"/>
      <c r="FI228" s="380"/>
      <c r="FJ228" s="380"/>
      <c r="FK228" s="380"/>
      <c r="FL228" s="380"/>
      <c r="FM228" s="380"/>
      <c r="FN228" s="380"/>
      <c r="FO228" s="380"/>
      <c r="FP228" s="380"/>
      <c r="FQ228" s="380"/>
      <c r="FR228" s="380"/>
      <c r="FS228" s="380"/>
      <c r="FT228" s="380"/>
      <c r="FU228" s="380"/>
      <c r="FV228" s="380"/>
      <c r="FW228" s="380"/>
      <c r="FX228" s="380"/>
      <c r="FY228" s="380"/>
      <c r="FZ228" s="380"/>
      <c r="GA228" s="380"/>
      <c r="GB228" s="380"/>
      <c r="GC228" s="380"/>
      <c r="GD228" s="380"/>
      <c r="GE228" s="380"/>
      <c r="GF228" s="380"/>
      <c r="GG228" s="380"/>
      <c r="GH228" s="380"/>
      <c r="GI228" s="380"/>
      <c r="GJ228" s="380"/>
      <c r="GK228" s="380"/>
      <c r="GL228" s="380"/>
      <c r="GM228" s="380"/>
      <c r="GN228" s="380"/>
      <c r="GO228" s="380"/>
      <c r="GP228" s="380"/>
      <c r="GQ228" s="380"/>
      <c r="GR228" s="380"/>
      <c r="GS228" s="380"/>
      <c r="GT228" s="380"/>
      <c r="GU228" s="380"/>
      <c r="GV228" s="380"/>
      <c r="GW228" s="380"/>
      <c r="GX228" s="380"/>
      <c r="GY228" s="380"/>
      <c r="GZ228" s="380"/>
      <c r="HA228" s="380"/>
      <c r="HB228" s="380"/>
      <c r="HC228" s="380"/>
      <c r="HD228" s="380"/>
      <c r="HE228" s="380"/>
      <c r="HF228" s="380"/>
      <c r="HG228" s="380"/>
      <c r="HH228" s="380"/>
    </row>
    <row r="229" spans="1:216">
      <c r="A229" s="103"/>
      <c r="B229" s="377"/>
      <c r="C229" s="377"/>
      <c r="D229" s="377"/>
      <c r="E229" s="377"/>
      <c r="F229" s="377"/>
      <c r="G229" s="377"/>
      <c r="H229" s="377"/>
      <c r="I229" s="377"/>
      <c r="J229" s="377"/>
      <c r="K229" s="377"/>
      <c r="L229" s="377"/>
      <c r="M229" s="378"/>
      <c r="N229" s="378"/>
      <c r="O229" s="378"/>
      <c r="P229" s="378"/>
      <c r="Q229" s="378"/>
      <c r="R229" s="378"/>
      <c r="S229" s="378"/>
      <c r="T229" s="378"/>
      <c r="U229" s="378"/>
      <c r="V229" s="378"/>
      <c r="W229" s="378"/>
      <c r="X229" s="378"/>
      <c r="Y229" s="380"/>
      <c r="Z229" s="409"/>
      <c r="AA229" s="380"/>
      <c r="AB229" s="380"/>
      <c r="AC229" s="380"/>
      <c r="AD229" s="380"/>
      <c r="AE229" s="380"/>
      <c r="AF229" s="380"/>
      <c r="AG229" s="380"/>
      <c r="AH229" s="380"/>
      <c r="AI229" s="380"/>
      <c r="AJ229" s="380"/>
      <c r="AR229" s="380"/>
      <c r="AS229" s="380"/>
      <c r="AT229" s="380"/>
      <c r="AU229" s="380"/>
      <c r="AV229" s="380"/>
      <c r="AW229" s="380"/>
      <c r="AX229" s="380"/>
      <c r="AY229" s="380"/>
      <c r="AZ229" s="380"/>
      <c r="BA229" s="380"/>
      <c r="BB229" s="380"/>
      <c r="BC229" s="380"/>
      <c r="BD229" s="380"/>
      <c r="BE229" s="380"/>
      <c r="BF229" s="380"/>
      <c r="BG229" s="380"/>
      <c r="BH229" s="380"/>
      <c r="BI229" s="380"/>
      <c r="BJ229" s="377"/>
      <c r="CE229" s="380"/>
      <c r="CF229" s="380"/>
      <c r="CG229" s="380"/>
      <c r="EZ229" s="380"/>
      <c r="FA229" s="380"/>
      <c r="FB229" s="380"/>
      <c r="FC229" s="380"/>
      <c r="FD229" s="380"/>
      <c r="FE229" s="380"/>
      <c r="FF229" s="380"/>
      <c r="FG229" s="380"/>
      <c r="FH229" s="380"/>
      <c r="FI229" s="380"/>
      <c r="FJ229" s="380"/>
      <c r="FK229" s="380"/>
      <c r="FL229" s="380"/>
      <c r="FM229" s="380"/>
      <c r="FN229" s="380"/>
      <c r="FO229" s="380"/>
      <c r="FP229" s="380"/>
      <c r="FQ229" s="380"/>
      <c r="FR229" s="380"/>
      <c r="FS229" s="380"/>
      <c r="FT229" s="380"/>
      <c r="FU229" s="380"/>
      <c r="FV229" s="380"/>
      <c r="FW229" s="380"/>
      <c r="FX229" s="380"/>
      <c r="FY229" s="380"/>
      <c r="FZ229" s="380"/>
      <c r="GA229" s="380"/>
      <c r="GB229" s="380"/>
      <c r="GC229" s="380"/>
      <c r="GD229" s="380"/>
      <c r="GE229" s="380"/>
      <c r="GF229" s="380"/>
      <c r="GG229" s="380"/>
      <c r="GH229" s="380"/>
      <c r="GI229" s="380"/>
      <c r="GJ229" s="380"/>
      <c r="GK229" s="380"/>
      <c r="GL229" s="380"/>
      <c r="GM229" s="380"/>
      <c r="GN229" s="380"/>
      <c r="GO229" s="380"/>
      <c r="GP229" s="380"/>
      <c r="GQ229" s="380"/>
      <c r="GR229" s="380"/>
      <c r="GS229" s="380"/>
      <c r="GT229" s="380"/>
      <c r="GU229" s="380"/>
      <c r="GV229" s="380"/>
      <c r="GW229" s="380"/>
      <c r="GX229" s="380"/>
      <c r="GY229" s="380"/>
      <c r="GZ229" s="380"/>
      <c r="HA229" s="380"/>
      <c r="HB229" s="380"/>
      <c r="HC229" s="380"/>
      <c r="HD229" s="380"/>
      <c r="HE229" s="380"/>
      <c r="HF229" s="380"/>
      <c r="HG229" s="380"/>
      <c r="HH229" s="380"/>
    </row>
    <row r="230" spans="1:216">
      <c r="A230" s="103"/>
      <c r="B230" s="377"/>
      <c r="C230" s="377"/>
      <c r="D230" s="377"/>
      <c r="E230" s="377"/>
      <c r="F230" s="377"/>
      <c r="G230" s="377"/>
      <c r="H230" s="377"/>
      <c r="I230" s="377"/>
      <c r="J230" s="377"/>
      <c r="K230" s="377"/>
      <c r="L230" s="377"/>
      <c r="M230" s="378"/>
      <c r="N230" s="378"/>
      <c r="O230" s="378"/>
      <c r="P230" s="378"/>
      <c r="Q230" s="378"/>
      <c r="R230" s="378"/>
      <c r="S230" s="378"/>
      <c r="T230" s="378"/>
      <c r="U230" s="378"/>
      <c r="V230" s="378"/>
      <c r="W230" s="378"/>
      <c r="X230" s="378"/>
      <c r="Y230" s="380"/>
      <c r="Z230" s="409"/>
      <c r="AA230" s="380"/>
      <c r="AB230" s="380"/>
      <c r="AC230" s="380"/>
      <c r="AD230" s="380"/>
      <c r="AE230" s="380"/>
      <c r="AF230" s="380"/>
      <c r="AG230" s="380"/>
      <c r="AH230" s="380"/>
      <c r="AI230" s="380"/>
      <c r="AJ230" s="380"/>
      <c r="AR230" s="380"/>
      <c r="AS230" s="380"/>
      <c r="AT230" s="380"/>
      <c r="AU230" s="380"/>
      <c r="AV230" s="380"/>
      <c r="AW230" s="380"/>
      <c r="AX230" s="380"/>
      <c r="AY230" s="380"/>
      <c r="AZ230" s="380"/>
      <c r="BA230" s="380"/>
      <c r="BB230" s="380"/>
      <c r="BC230" s="380"/>
      <c r="BD230" s="380"/>
      <c r="BE230" s="380"/>
      <c r="BF230" s="380"/>
      <c r="BG230" s="380"/>
      <c r="BH230" s="380"/>
      <c r="BI230" s="380"/>
      <c r="BJ230" s="377"/>
      <c r="CE230" s="380"/>
      <c r="CF230" s="380"/>
      <c r="CG230" s="380"/>
      <c r="EZ230" s="380"/>
      <c r="FA230" s="380"/>
      <c r="FB230" s="380"/>
      <c r="FC230" s="380"/>
      <c r="FD230" s="380"/>
      <c r="FE230" s="380"/>
      <c r="FF230" s="380"/>
      <c r="FG230" s="380"/>
      <c r="FH230" s="380"/>
      <c r="FI230" s="380"/>
      <c r="FJ230" s="380"/>
      <c r="FK230" s="380"/>
      <c r="FL230" s="380"/>
      <c r="FM230" s="380"/>
      <c r="FN230" s="380"/>
      <c r="FO230" s="380"/>
      <c r="FP230" s="380"/>
      <c r="FQ230" s="380"/>
      <c r="FR230" s="380"/>
      <c r="FS230" s="380"/>
      <c r="FT230" s="380"/>
      <c r="FU230" s="380"/>
      <c r="FV230" s="380"/>
      <c r="FW230" s="380"/>
      <c r="FX230" s="380"/>
      <c r="FY230" s="380"/>
      <c r="FZ230" s="380"/>
      <c r="GA230" s="380"/>
      <c r="GB230" s="380"/>
      <c r="GC230" s="380"/>
      <c r="GD230" s="380"/>
      <c r="GE230" s="380"/>
      <c r="GF230" s="380"/>
      <c r="GG230" s="380"/>
      <c r="GH230" s="380"/>
      <c r="GI230" s="380"/>
      <c r="GJ230" s="380"/>
      <c r="GK230" s="380"/>
      <c r="GL230" s="380"/>
      <c r="GM230" s="380"/>
      <c r="GN230" s="380"/>
      <c r="GO230" s="380"/>
      <c r="GP230" s="380"/>
      <c r="GQ230" s="380"/>
      <c r="GR230" s="380"/>
      <c r="GS230" s="380"/>
      <c r="GT230" s="380"/>
      <c r="GU230" s="380"/>
      <c r="GV230" s="380"/>
      <c r="GW230" s="380"/>
      <c r="GX230" s="380"/>
      <c r="GY230" s="380"/>
      <c r="GZ230" s="380"/>
      <c r="HA230" s="380"/>
      <c r="HB230" s="380"/>
      <c r="HC230" s="380"/>
      <c r="HD230" s="380"/>
      <c r="HE230" s="380"/>
      <c r="HF230" s="380"/>
      <c r="HG230" s="380"/>
      <c r="HH230" s="380"/>
    </row>
    <row r="231" spans="1:216">
      <c r="A231" s="103"/>
      <c r="B231" s="377"/>
      <c r="C231" s="377"/>
      <c r="D231" s="377"/>
      <c r="E231" s="377"/>
      <c r="F231" s="377"/>
      <c r="G231" s="377"/>
      <c r="H231" s="377"/>
      <c r="I231" s="377"/>
      <c r="J231" s="377"/>
      <c r="K231" s="377"/>
      <c r="L231" s="377"/>
      <c r="M231" s="378"/>
      <c r="N231" s="378"/>
      <c r="O231" s="378"/>
      <c r="P231" s="378"/>
      <c r="Q231" s="378"/>
      <c r="R231" s="378"/>
      <c r="S231" s="378"/>
      <c r="T231" s="378"/>
      <c r="U231" s="378"/>
      <c r="V231" s="378"/>
      <c r="W231" s="378"/>
      <c r="X231" s="378"/>
      <c r="Y231" s="380"/>
      <c r="Z231" s="409"/>
      <c r="AA231" s="380"/>
      <c r="AB231" s="380"/>
      <c r="AC231" s="380"/>
      <c r="AD231" s="380"/>
      <c r="AE231" s="380"/>
      <c r="AF231" s="380"/>
      <c r="AG231" s="380"/>
      <c r="AH231" s="380"/>
      <c r="AI231" s="380"/>
      <c r="AJ231" s="380"/>
      <c r="AR231" s="380"/>
      <c r="AS231" s="380"/>
      <c r="AT231" s="380"/>
      <c r="AU231" s="380"/>
      <c r="AV231" s="380"/>
      <c r="AW231" s="380"/>
      <c r="AX231" s="380"/>
      <c r="AY231" s="380"/>
      <c r="AZ231" s="380"/>
      <c r="BA231" s="380"/>
      <c r="BB231" s="380"/>
      <c r="BC231" s="380"/>
      <c r="BD231" s="380"/>
      <c r="BE231" s="380"/>
      <c r="BF231" s="380"/>
      <c r="BG231" s="380"/>
      <c r="BH231" s="380"/>
      <c r="BI231" s="380"/>
      <c r="BJ231" s="377"/>
      <c r="CE231" s="380"/>
      <c r="CF231" s="380"/>
      <c r="CG231" s="380"/>
      <c r="EZ231" s="380"/>
      <c r="FA231" s="380"/>
      <c r="FB231" s="380"/>
      <c r="FC231" s="380"/>
      <c r="FD231" s="380"/>
      <c r="FE231" s="380"/>
      <c r="FF231" s="380"/>
      <c r="FG231" s="380"/>
      <c r="FH231" s="380"/>
      <c r="FI231" s="380"/>
      <c r="FJ231" s="380"/>
      <c r="FK231" s="380"/>
      <c r="FL231" s="380"/>
      <c r="FM231" s="380"/>
      <c r="FN231" s="380"/>
      <c r="FO231" s="380"/>
      <c r="FP231" s="380"/>
      <c r="FQ231" s="380"/>
      <c r="FR231" s="380"/>
      <c r="FS231" s="380"/>
      <c r="FT231" s="380"/>
      <c r="FU231" s="380"/>
      <c r="FV231" s="380"/>
      <c r="FW231" s="380"/>
      <c r="FX231" s="380"/>
      <c r="FY231" s="380"/>
      <c r="FZ231" s="380"/>
      <c r="GA231" s="380"/>
      <c r="GB231" s="380"/>
      <c r="GC231" s="380"/>
      <c r="GD231" s="380"/>
      <c r="GE231" s="380"/>
      <c r="GF231" s="380"/>
      <c r="GG231" s="380"/>
      <c r="GH231" s="380"/>
      <c r="GI231" s="380"/>
      <c r="GJ231" s="380"/>
      <c r="GK231" s="380"/>
      <c r="GL231" s="380"/>
      <c r="GM231" s="380"/>
      <c r="GN231" s="380"/>
      <c r="GO231" s="380"/>
      <c r="GP231" s="380"/>
      <c r="GQ231" s="380"/>
      <c r="GR231" s="380"/>
      <c r="GS231" s="380"/>
      <c r="GT231" s="380"/>
      <c r="GU231" s="380"/>
      <c r="GV231" s="380"/>
      <c r="GW231" s="380"/>
      <c r="GX231" s="380"/>
      <c r="GY231" s="380"/>
      <c r="GZ231" s="380"/>
      <c r="HA231" s="380"/>
      <c r="HB231" s="380"/>
      <c r="HC231" s="380"/>
      <c r="HD231" s="380"/>
      <c r="HE231" s="380"/>
      <c r="HF231" s="380"/>
      <c r="HG231" s="380"/>
      <c r="HH231" s="380"/>
    </row>
    <row r="232" spans="1:216">
      <c r="A232" s="103"/>
      <c r="B232" s="377"/>
      <c r="C232" s="377"/>
      <c r="D232" s="377"/>
      <c r="E232" s="377"/>
      <c r="F232" s="377"/>
      <c r="G232" s="377"/>
      <c r="H232" s="377"/>
      <c r="I232" s="377"/>
      <c r="J232" s="377"/>
      <c r="K232" s="377"/>
      <c r="L232" s="377"/>
      <c r="M232" s="378"/>
      <c r="N232" s="378"/>
      <c r="O232" s="378"/>
      <c r="P232" s="378"/>
      <c r="Q232" s="378"/>
      <c r="R232" s="378"/>
      <c r="S232" s="378"/>
      <c r="T232" s="378"/>
      <c r="U232" s="378"/>
      <c r="V232" s="378"/>
      <c r="W232" s="378"/>
      <c r="X232" s="378"/>
      <c r="Y232" s="380"/>
      <c r="Z232" s="409"/>
      <c r="AA232" s="380"/>
      <c r="AB232" s="380"/>
      <c r="AC232" s="380"/>
      <c r="AD232" s="380"/>
      <c r="AE232" s="380"/>
      <c r="AF232" s="380"/>
      <c r="AG232" s="380"/>
      <c r="AH232" s="380"/>
      <c r="AI232" s="380"/>
      <c r="AJ232" s="380"/>
      <c r="AR232" s="380"/>
      <c r="AS232" s="380"/>
      <c r="AT232" s="380"/>
      <c r="AU232" s="380"/>
      <c r="AV232" s="380"/>
      <c r="AW232" s="380"/>
      <c r="AX232" s="380"/>
      <c r="AY232" s="380"/>
      <c r="AZ232" s="380"/>
      <c r="BA232" s="380"/>
      <c r="BB232" s="380"/>
      <c r="BC232" s="380"/>
      <c r="BD232" s="380"/>
      <c r="BE232" s="380"/>
      <c r="BF232" s="380"/>
      <c r="BG232" s="380"/>
      <c r="BH232" s="380"/>
      <c r="BI232" s="380"/>
      <c r="BJ232" s="377"/>
      <c r="CE232" s="380"/>
      <c r="CF232" s="380"/>
      <c r="CG232" s="380"/>
      <c r="EZ232" s="380"/>
      <c r="FA232" s="380"/>
      <c r="FB232" s="380"/>
      <c r="FC232" s="380"/>
      <c r="FD232" s="380"/>
      <c r="FE232" s="380"/>
      <c r="FF232" s="380"/>
      <c r="FG232" s="380"/>
      <c r="FH232" s="380"/>
      <c r="FI232" s="380"/>
      <c r="FJ232" s="380"/>
      <c r="FK232" s="380"/>
      <c r="FL232" s="380"/>
      <c r="FM232" s="380"/>
      <c r="FN232" s="380"/>
      <c r="FO232" s="380"/>
      <c r="FP232" s="380"/>
      <c r="FQ232" s="380"/>
      <c r="FR232" s="380"/>
      <c r="FS232" s="380"/>
      <c r="FT232" s="380"/>
      <c r="FU232" s="380"/>
      <c r="FV232" s="380"/>
      <c r="FW232" s="380"/>
      <c r="FX232" s="380"/>
      <c r="FY232" s="380"/>
      <c r="FZ232" s="380"/>
      <c r="GA232" s="380"/>
      <c r="GB232" s="380"/>
      <c r="GC232" s="380"/>
      <c r="GD232" s="380"/>
      <c r="GE232" s="380"/>
      <c r="GF232" s="380"/>
      <c r="GG232" s="380"/>
      <c r="GH232" s="380"/>
      <c r="GI232" s="380"/>
      <c r="GJ232" s="380"/>
      <c r="GK232" s="380"/>
      <c r="GL232" s="380"/>
      <c r="GM232" s="380"/>
      <c r="GN232" s="380"/>
      <c r="GO232" s="380"/>
      <c r="GP232" s="380"/>
      <c r="GQ232" s="380"/>
      <c r="GR232" s="380"/>
      <c r="GS232" s="380"/>
      <c r="GT232" s="380"/>
      <c r="GU232" s="380"/>
      <c r="GV232" s="380"/>
      <c r="GW232" s="380"/>
      <c r="GX232" s="380"/>
      <c r="GY232" s="380"/>
      <c r="GZ232" s="380"/>
      <c r="HA232" s="380"/>
      <c r="HB232" s="380"/>
      <c r="HC232" s="380"/>
      <c r="HD232" s="380"/>
      <c r="HE232" s="380"/>
      <c r="HF232" s="380"/>
      <c r="HG232" s="380"/>
      <c r="HH232" s="380"/>
    </row>
    <row r="233" spans="1:216">
      <c r="A233" s="103"/>
      <c r="B233" s="377"/>
      <c r="C233" s="377"/>
      <c r="D233" s="377"/>
      <c r="E233" s="377"/>
      <c r="F233" s="377"/>
      <c r="G233" s="377"/>
      <c r="H233" s="377"/>
      <c r="I233" s="377"/>
      <c r="J233" s="377"/>
      <c r="K233" s="377"/>
      <c r="L233" s="377"/>
      <c r="M233" s="378"/>
      <c r="N233" s="378"/>
      <c r="O233" s="378"/>
      <c r="P233" s="378"/>
      <c r="Q233" s="378"/>
      <c r="R233" s="378"/>
      <c r="S233" s="378"/>
      <c r="T233" s="378"/>
      <c r="U233" s="378"/>
      <c r="V233" s="378"/>
      <c r="W233" s="378"/>
      <c r="X233" s="378"/>
      <c r="Y233" s="380"/>
      <c r="Z233" s="409"/>
      <c r="AA233" s="380"/>
      <c r="AB233" s="380"/>
      <c r="AC233" s="380"/>
      <c r="AD233" s="380"/>
      <c r="AE233" s="380"/>
      <c r="AF233" s="380"/>
      <c r="AG233" s="380"/>
      <c r="AH233" s="380"/>
      <c r="AI233" s="380"/>
      <c r="AJ233" s="380"/>
      <c r="AR233" s="380"/>
      <c r="AS233" s="380"/>
      <c r="AT233" s="380"/>
      <c r="AU233" s="380"/>
      <c r="AV233" s="380"/>
      <c r="AW233" s="380"/>
      <c r="AX233" s="380"/>
      <c r="AY233" s="380"/>
      <c r="AZ233" s="380"/>
      <c r="BA233" s="380"/>
      <c r="BB233" s="380"/>
      <c r="BC233" s="380"/>
      <c r="BD233" s="380"/>
      <c r="BE233" s="380"/>
      <c r="BF233" s="380"/>
      <c r="BG233" s="380"/>
      <c r="BH233" s="380"/>
      <c r="BI233" s="380"/>
      <c r="BJ233" s="377"/>
      <c r="CE233" s="380"/>
      <c r="CF233" s="380"/>
      <c r="CG233" s="380"/>
      <c r="EZ233" s="380"/>
      <c r="FA233" s="380"/>
      <c r="FB233" s="380"/>
      <c r="FC233" s="380"/>
      <c r="FD233" s="380"/>
      <c r="FE233" s="380"/>
      <c r="FF233" s="380"/>
      <c r="FG233" s="380"/>
      <c r="FH233" s="380"/>
      <c r="FI233" s="380"/>
      <c r="FJ233" s="380"/>
      <c r="FK233" s="380"/>
      <c r="FL233" s="380"/>
      <c r="FM233" s="380"/>
      <c r="FN233" s="380"/>
      <c r="FO233" s="380"/>
      <c r="FP233" s="380"/>
      <c r="FQ233" s="380"/>
      <c r="FR233" s="380"/>
      <c r="FS233" s="380"/>
      <c r="FT233" s="380"/>
      <c r="FU233" s="380"/>
      <c r="FV233" s="380"/>
      <c r="FW233" s="380"/>
      <c r="FX233" s="380"/>
      <c r="FY233" s="380"/>
      <c r="FZ233" s="380"/>
      <c r="GA233" s="380"/>
      <c r="GB233" s="380"/>
      <c r="GC233" s="380"/>
      <c r="GD233" s="380"/>
      <c r="GE233" s="380"/>
      <c r="GF233" s="380"/>
      <c r="GG233" s="380"/>
      <c r="GH233" s="380"/>
      <c r="GI233" s="380"/>
      <c r="GJ233" s="380"/>
      <c r="GK233" s="380"/>
      <c r="GL233" s="380"/>
      <c r="GM233" s="380"/>
      <c r="GN233" s="380"/>
      <c r="GO233" s="380"/>
      <c r="GP233" s="380"/>
      <c r="GQ233" s="380"/>
      <c r="GR233" s="380"/>
      <c r="GS233" s="380"/>
      <c r="GT233" s="380"/>
      <c r="GU233" s="380"/>
      <c r="GV233" s="380"/>
      <c r="GW233" s="380"/>
      <c r="GX233" s="380"/>
      <c r="GY233" s="380"/>
      <c r="GZ233" s="380"/>
      <c r="HA233" s="380"/>
      <c r="HB233" s="380"/>
      <c r="HC233" s="380"/>
      <c r="HD233" s="380"/>
      <c r="HE233" s="380"/>
      <c r="HF233" s="380"/>
      <c r="HG233" s="380"/>
      <c r="HH233" s="380"/>
    </row>
    <row r="234" spans="1:216">
      <c r="A234" s="103"/>
      <c r="B234" s="377"/>
      <c r="C234" s="377"/>
      <c r="D234" s="377"/>
      <c r="E234" s="377"/>
      <c r="F234" s="377"/>
      <c r="G234" s="377"/>
      <c r="H234" s="377"/>
      <c r="I234" s="377"/>
      <c r="J234" s="377"/>
      <c r="K234" s="377"/>
      <c r="L234" s="377"/>
      <c r="M234" s="378"/>
      <c r="N234" s="378"/>
      <c r="O234" s="378"/>
      <c r="P234" s="378"/>
      <c r="Q234" s="378"/>
      <c r="R234" s="378"/>
      <c r="S234" s="378"/>
      <c r="T234" s="378"/>
      <c r="U234" s="378"/>
      <c r="V234" s="378"/>
      <c r="W234" s="378"/>
      <c r="X234" s="378"/>
      <c r="Y234" s="380"/>
      <c r="Z234" s="409"/>
      <c r="AA234" s="380"/>
      <c r="AB234" s="380"/>
      <c r="AC234" s="380"/>
      <c r="AD234" s="380"/>
      <c r="AE234" s="380"/>
      <c r="AF234" s="380"/>
      <c r="AG234" s="380"/>
      <c r="AH234" s="380"/>
      <c r="AI234" s="380"/>
      <c r="AJ234" s="380"/>
      <c r="AR234" s="380"/>
      <c r="AS234" s="380"/>
      <c r="AT234" s="380"/>
      <c r="AU234" s="380"/>
      <c r="AV234" s="380"/>
      <c r="AW234" s="380"/>
      <c r="AX234" s="380"/>
      <c r="AY234" s="380"/>
      <c r="AZ234" s="380"/>
      <c r="BA234" s="380"/>
      <c r="BB234" s="380"/>
      <c r="BC234" s="380"/>
      <c r="BD234" s="380"/>
      <c r="BE234" s="380"/>
      <c r="BF234" s="380"/>
      <c r="BG234" s="380"/>
      <c r="BH234" s="380"/>
      <c r="BI234" s="380"/>
      <c r="BJ234" s="377"/>
      <c r="CE234" s="380"/>
      <c r="CF234" s="380"/>
      <c r="CG234" s="380"/>
      <c r="EZ234" s="380"/>
      <c r="FA234" s="380"/>
      <c r="FB234" s="380"/>
      <c r="FC234" s="380"/>
      <c r="FD234" s="380"/>
      <c r="FE234" s="380"/>
      <c r="FF234" s="380"/>
      <c r="FG234" s="380"/>
      <c r="FH234" s="380"/>
      <c r="FI234" s="380"/>
      <c r="FJ234" s="380"/>
      <c r="FK234" s="380"/>
      <c r="FL234" s="380"/>
      <c r="FM234" s="380"/>
      <c r="FN234" s="380"/>
      <c r="FO234" s="380"/>
      <c r="FP234" s="380"/>
      <c r="FQ234" s="380"/>
      <c r="FR234" s="380"/>
      <c r="FS234" s="380"/>
      <c r="FT234" s="380"/>
      <c r="FU234" s="380"/>
      <c r="FV234" s="380"/>
      <c r="FW234" s="380"/>
      <c r="FX234" s="380"/>
      <c r="FY234" s="380"/>
      <c r="FZ234" s="380"/>
      <c r="GA234" s="380"/>
      <c r="GB234" s="380"/>
      <c r="GC234" s="380"/>
      <c r="GD234" s="380"/>
      <c r="GE234" s="380"/>
      <c r="GF234" s="380"/>
      <c r="GG234" s="380"/>
      <c r="GH234" s="380"/>
      <c r="GI234" s="380"/>
      <c r="GJ234" s="380"/>
      <c r="GK234" s="380"/>
      <c r="GL234" s="380"/>
      <c r="GM234" s="380"/>
      <c r="GN234" s="380"/>
      <c r="GO234" s="380"/>
      <c r="GP234" s="380"/>
      <c r="GQ234" s="380"/>
      <c r="GR234" s="380"/>
      <c r="GS234" s="380"/>
      <c r="GT234" s="380"/>
      <c r="GU234" s="380"/>
      <c r="GV234" s="380"/>
      <c r="GW234" s="380"/>
      <c r="GX234" s="380"/>
      <c r="GY234" s="380"/>
      <c r="GZ234" s="380"/>
      <c r="HA234" s="380"/>
      <c r="HB234" s="380"/>
      <c r="HC234" s="380"/>
      <c r="HD234" s="380"/>
      <c r="HE234" s="380"/>
      <c r="HF234" s="380"/>
      <c r="HG234" s="380"/>
      <c r="HH234" s="380"/>
    </row>
    <row r="235" spans="1:216">
      <c r="A235" s="103"/>
      <c r="B235" s="377"/>
      <c r="C235" s="377"/>
      <c r="D235" s="377"/>
      <c r="E235" s="377"/>
      <c r="F235" s="377"/>
      <c r="G235" s="377"/>
      <c r="H235" s="377"/>
      <c r="I235" s="377"/>
      <c r="J235" s="377"/>
      <c r="K235" s="377"/>
      <c r="L235" s="377"/>
      <c r="M235" s="378"/>
      <c r="N235" s="378"/>
      <c r="O235" s="378"/>
      <c r="P235" s="378"/>
      <c r="Q235" s="378"/>
      <c r="R235" s="378"/>
      <c r="S235" s="378"/>
      <c r="T235" s="378"/>
      <c r="U235" s="378"/>
      <c r="V235" s="378"/>
      <c r="W235" s="378"/>
      <c r="X235" s="378"/>
      <c r="Y235" s="380"/>
      <c r="Z235" s="409"/>
      <c r="AA235" s="380"/>
      <c r="AB235" s="380"/>
      <c r="AC235" s="380"/>
      <c r="AD235" s="380"/>
      <c r="AE235" s="380"/>
      <c r="AF235" s="380"/>
      <c r="AG235" s="380"/>
      <c r="AH235" s="380"/>
      <c r="AI235" s="380"/>
      <c r="AJ235" s="380"/>
      <c r="AR235" s="380"/>
      <c r="AS235" s="380"/>
      <c r="AT235" s="380"/>
      <c r="AU235" s="380"/>
      <c r="AV235" s="380"/>
      <c r="AW235" s="380"/>
      <c r="AX235" s="380"/>
      <c r="AY235" s="380"/>
      <c r="AZ235" s="380"/>
      <c r="BA235" s="380"/>
      <c r="BB235" s="380"/>
      <c r="BC235" s="380"/>
      <c r="BD235" s="380"/>
      <c r="BE235" s="380"/>
      <c r="BF235" s="380"/>
      <c r="BG235" s="380"/>
      <c r="BH235" s="380"/>
      <c r="BI235" s="380"/>
      <c r="BJ235" s="377"/>
      <c r="CE235" s="380"/>
      <c r="CF235" s="380"/>
      <c r="CG235" s="380"/>
      <c r="EZ235" s="380"/>
      <c r="FA235" s="380"/>
      <c r="FB235" s="380"/>
      <c r="FC235" s="380"/>
      <c r="FD235" s="380"/>
      <c r="FE235" s="380"/>
      <c r="FF235" s="380"/>
      <c r="FG235" s="380"/>
      <c r="FH235" s="380"/>
      <c r="FI235" s="380"/>
      <c r="FJ235" s="380"/>
      <c r="FK235" s="380"/>
      <c r="FL235" s="380"/>
      <c r="FM235" s="380"/>
      <c r="FN235" s="380"/>
      <c r="FO235" s="380"/>
      <c r="FP235" s="380"/>
      <c r="FQ235" s="380"/>
      <c r="FR235" s="380"/>
      <c r="FS235" s="380"/>
      <c r="FT235" s="380"/>
      <c r="FU235" s="380"/>
      <c r="FV235" s="380"/>
      <c r="FW235" s="380"/>
      <c r="FX235" s="380"/>
      <c r="FY235" s="380"/>
      <c r="FZ235" s="380"/>
      <c r="GA235" s="380"/>
      <c r="GB235" s="380"/>
      <c r="GC235" s="380"/>
      <c r="GD235" s="380"/>
      <c r="GE235" s="380"/>
      <c r="GF235" s="380"/>
      <c r="GG235" s="380"/>
      <c r="GH235" s="380"/>
      <c r="GI235" s="380"/>
      <c r="GJ235" s="380"/>
      <c r="GK235" s="380"/>
      <c r="GL235" s="380"/>
      <c r="GM235" s="380"/>
      <c r="GN235" s="380"/>
      <c r="GO235" s="380"/>
      <c r="GP235" s="380"/>
      <c r="GQ235" s="380"/>
      <c r="GR235" s="380"/>
      <c r="GS235" s="380"/>
      <c r="GT235" s="380"/>
      <c r="GU235" s="380"/>
      <c r="GV235" s="380"/>
      <c r="GW235" s="380"/>
      <c r="GX235" s="380"/>
      <c r="GY235" s="380"/>
      <c r="GZ235" s="380"/>
      <c r="HA235" s="380"/>
      <c r="HB235" s="380"/>
      <c r="HC235" s="380"/>
      <c r="HD235" s="380"/>
      <c r="HE235" s="380"/>
      <c r="HF235" s="380"/>
      <c r="HG235" s="380"/>
      <c r="HH235" s="380"/>
    </row>
    <row r="236" spans="1:216">
      <c r="A236" s="103"/>
      <c r="B236" s="377"/>
      <c r="C236" s="377"/>
      <c r="D236" s="377"/>
      <c r="E236" s="377"/>
      <c r="F236" s="377"/>
      <c r="G236" s="377"/>
      <c r="H236" s="377"/>
      <c r="I236" s="377"/>
      <c r="J236" s="377"/>
      <c r="K236" s="377"/>
      <c r="L236" s="377"/>
      <c r="M236" s="378"/>
      <c r="N236" s="378"/>
      <c r="O236" s="378"/>
      <c r="P236" s="378"/>
      <c r="Q236" s="378"/>
      <c r="R236" s="378"/>
      <c r="S236" s="378"/>
      <c r="T236" s="378"/>
      <c r="U236" s="378"/>
      <c r="V236" s="378"/>
      <c r="W236" s="378"/>
      <c r="X236" s="378"/>
      <c r="Y236" s="380"/>
      <c r="Z236" s="409"/>
      <c r="AA236" s="380"/>
      <c r="AB236" s="380"/>
      <c r="AC236" s="380"/>
      <c r="AD236" s="380"/>
      <c r="AE236" s="380"/>
      <c r="AF236" s="380"/>
      <c r="AG236" s="380"/>
      <c r="AH236" s="380"/>
      <c r="AI236" s="380"/>
      <c r="AJ236" s="380"/>
      <c r="AR236" s="380"/>
      <c r="AS236" s="380"/>
      <c r="AT236" s="380"/>
      <c r="AU236" s="380"/>
      <c r="AV236" s="380"/>
      <c r="AW236" s="380"/>
      <c r="AX236" s="380"/>
      <c r="AY236" s="380"/>
      <c r="AZ236" s="380"/>
      <c r="BA236" s="380"/>
      <c r="BB236" s="380"/>
      <c r="BC236" s="380"/>
      <c r="BD236" s="380"/>
      <c r="BE236" s="380"/>
      <c r="BF236" s="380"/>
      <c r="BG236" s="380"/>
      <c r="BH236" s="380"/>
      <c r="BI236" s="380"/>
      <c r="BJ236" s="377"/>
      <c r="CE236" s="380"/>
      <c r="CF236" s="380"/>
      <c r="CG236" s="380"/>
      <c r="EZ236" s="380"/>
      <c r="FA236" s="380"/>
      <c r="FB236" s="380"/>
      <c r="FC236" s="380"/>
      <c r="FD236" s="380"/>
      <c r="FE236" s="380"/>
      <c r="FF236" s="380"/>
      <c r="FG236" s="380"/>
      <c r="FH236" s="380"/>
      <c r="FI236" s="380"/>
      <c r="FJ236" s="380"/>
      <c r="FK236" s="380"/>
      <c r="FL236" s="380"/>
      <c r="FM236" s="380"/>
      <c r="FN236" s="380"/>
      <c r="FO236" s="380"/>
      <c r="FP236" s="380"/>
      <c r="FQ236" s="380"/>
      <c r="FR236" s="380"/>
      <c r="FS236" s="380"/>
      <c r="FT236" s="380"/>
      <c r="FU236" s="380"/>
      <c r="FV236" s="380"/>
      <c r="FW236" s="380"/>
      <c r="FX236" s="380"/>
      <c r="FY236" s="380"/>
      <c r="FZ236" s="380"/>
      <c r="GA236" s="380"/>
      <c r="GB236" s="380"/>
      <c r="GC236" s="380"/>
      <c r="GD236" s="380"/>
      <c r="GE236" s="380"/>
      <c r="GF236" s="380"/>
      <c r="GG236" s="380"/>
      <c r="GH236" s="380"/>
      <c r="GI236" s="380"/>
      <c r="GJ236" s="380"/>
      <c r="GK236" s="380"/>
      <c r="GL236" s="380"/>
      <c r="GM236" s="380"/>
      <c r="GN236" s="380"/>
      <c r="GO236" s="380"/>
      <c r="GP236" s="380"/>
      <c r="GQ236" s="380"/>
      <c r="GR236" s="380"/>
      <c r="GS236" s="380"/>
      <c r="GT236" s="380"/>
      <c r="GU236" s="380"/>
      <c r="GV236" s="380"/>
      <c r="GW236" s="380"/>
      <c r="GX236" s="380"/>
      <c r="GY236" s="380"/>
      <c r="GZ236" s="380"/>
      <c r="HA236" s="380"/>
      <c r="HB236" s="380"/>
      <c r="HC236" s="380"/>
      <c r="HD236" s="380"/>
      <c r="HE236" s="380"/>
      <c r="HF236" s="380"/>
      <c r="HG236" s="380"/>
      <c r="HH236" s="380"/>
    </row>
    <row r="237" spans="1:216">
      <c r="A237" s="103"/>
      <c r="B237" s="377"/>
      <c r="C237" s="377"/>
      <c r="D237" s="377"/>
      <c r="E237" s="377"/>
      <c r="F237" s="377"/>
      <c r="G237" s="377"/>
      <c r="H237" s="377"/>
      <c r="I237" s="377"/>
      <c r="J237" s="377"/>
      <c r="K237" s="377"/>
      <c r="L237" s="377"/>
      <c r="M237" s="378"/>
      <c r="N237" s="378"/>
      <c r="O237" s="378"/>
      <c r="P237" s="378"/>
      <c r="Q237" s="378"/>
      <c r="R237" s="378"/>
      <c r="S237" s="378"/>
      <c r="T237" s="378"/>
      <c r="U237" s="378"/>
      <c r="V237" s="378"/>
      <c r="W237" s="378"/>
      <c r="X237" s="378"/>
      <c r="Y237" s="380"/>
      <c r="Z237" s="409"/>
      <c r="AA237" s="380"/>
      <c r="AB237" s="380"/>
      <c r="AC237" s="380"/>
      <c r="AD237" s="380"/>
      <c r="AE237" s="380"/>
      <c r="AF237" s="380"/>
      <c r="AG237" s="380"/>
      <c r="AH237" s="380"/>
      <c r="AI237" s="380"/>
      <c r="AJ237" s="380"/>
      <c r="AR237" s="380"/>
      <c r="AS237" s="380"/>
      <c r="AT237" s="380"/>
      <c r="AU237" s="380"/>
      <c r="AV237" s="380"/>
      <c r="AW237" s="380"/>
      <c r="AX237" s="380"/>
      <c r="AY237" s="380"/>
      <c r="AZ237" s="380"/>
      <c r="BA237" s="380"/>
      <c r="BB237" s="380"/>
      <c r="BC237" s="380"/>
      <c r="BD237" s="380"/>
      <c r="BE237" s="380"/>
      <c r="BF237" s="380"/>
      <c r="BG237" s="380"/>
      <c r="BH237" s="380"/>
      <c r="BI237" s="380"/>
      <c r="BJ237" s="377"/>
      <c r="CE237" s="380"/>
      <c r="CF237" s="380"/>
      <c r="CG237" s="380"/>
      <c r="EZ237" s="380"/>
      <c r="FA237" s="380"/>
      <c r="FB237" s="380"/>
      <c r="FC237" s="380"/>
      <c r="FD237" s="380"/>
      <c r="FE237" s="380"/>
      <c r="FF237" s="380"/>
      <c r="FG237" s="380"/>
      <c r="FH237" s="380"/>
      <c r="FI237" s="380"/>
      <c r="FJ237" s="380"/>
      <c r="FK237" s="380"/>
      <c r="FL237" s="380"/>
      <c r="FM237" s="380"/>
      <c r="FN237" s="380"/>
      <c r="FO237" s="380"/>
      <c r="FP237" s="380"/>
      <c r="FQ237" s="380"/>
      <c r="FR237" s="380"/>
      <c r="FS237" s="380"/>
      <c r="FT237" s="380"/>
      <c r="FU237" s="380"/>
      <c r="FV237" s="380"/>
      <c r="FW237" s="380"/>
      <c r="FX237" s="380"/>
      <c r="FY237" s="380"/>
      <c r="FZ237" s="380"/>
      <c r="GA237" s="380"/>
      <c r="GB237" s="380"/>
      <c r="GC237" s="380"/>
      <c r="GD237" s="380"/>
      <c r="GE237" s="380"/>
      <c r="GF237" s="380"/>
      <c r="GG237" s="380"/>
      <c r="GH237" s="380"/>
      <c r="GI237" s="380"/>
      <c r="GJ237" s="380"/>
      <c r="GK237" s="380"/>
      <c r="GL237" s="380"/>
      <c r="GM237" s="380"/>
      <c r="GN237" s="380"/>
      <c r="GO237" s="380"/>
      <c r="GP237" s="380"/>
      <c r="GQ237" s="380"/>
      <c r="GR237" s="380"/>
      <c r="GS237" s="380"/>
      <c r="GT237" s="380"/>
      <c r="GU237" s="380"/>
      <c r="GV237" s="380"/>
      <c r="GW237" s="380"/>
      <c r="GX237" s="380"/>
      <c r="GY237" s="380"/>
      <c r="GZ237" s="380"/>
      <c r="HA237" s="380"/>
      <c r="HB237" s="380"/>
      <c r="HC237" s="380"/>
      <c r="HD237" s="380"/>
      <c r="HE237" s="380"/>
      <c r="HF237" s="380"/>
      <c r="HG237" s="380"/>
      <c r="HH237" s="380"/>
    </row>
    <row r="238" spans="1:216">
      <c r="A238" s="103"/>
      <c r="B238" s="377"/>
      <c r="C238" s="377"/>
      <c r="D238" s="377"/>
      <c r="E238" s="377"/>
      <c r="F238" s="377"/>
      <c r="G238" s="377"/>
      <c r="H238" s="377"/>
      <c r="I238" s="377"/>
      <c r="J238" s="377"/>
      <c r="K238" s="377"/>
      <c r="L238" s="377"/>
      <c r="M238" s="378"/>
      <c r="N238" s="378"/>
      <c r="O238" s="378"/>
      <c r="P238" s="378"/>
      <c r="Q238" s="378"/>
      <c r="R238" s="378"/>
      <c r="S238" s="378"/>
      <c r="T238" s="378"/>
      <c r="U238" s="378"/>
      <c r="V238" s="378"/>
      <c r="W238" s="378"/>
      <c r="X238" s="378"/>
      <c r="Y238" s="380"/>
      <c r="Z238" s="409"/>
      <c r="AA238" s="380"/>
      <c r="AB238" s="380"/>
      <c r="AC238" s="380"/>
      <c r="AD238" s="380"/>
      <c r="AE238" s="380"/>
      <c r="AF238" s="380"/>
      <c r="AG238" s="380"/>
      <c r="AH238" s="380"/>
      <c r="AI238" s="380"/>
      <c r="AJ238" s="380"/>
      <c r="AR238" s="380"/>
      <c r="AS238" s="380"/>
      <c r="AT238" s="380"/>
      <c r="AU238" s="380"/>
      <c r="AV238" s="380"/>
      <c r="AW238" s="380"/>
      <c r="AX238" s="380"/>
      <c r="AY238" s="380"/>
      <c r="AZ238" s="380"/>
      <c r="BA238" s="380"/>
      <c r="BB238" s="380"/>
      <c r="BC238" s="380"/>
      <c r="BD238" s="380"/>
      <c r="BE238" s="380"/>
      <c r="BF238" s="380"/>
      <c r="BG238" s="380"/>
      <c r="BH238" s="380"/>
      <c r="BI238" s="380"/>
      <c r="BJ238" s="377"/>
      <c r="CE238" s="380"/>
      <c r="CF238" s="380"/>
      <c r="CG238" s="380"/>
      <c r="EZ238" s="380"/>
      <c r="FA238" s="380"/>
      <c r="FB238" s="380"/>
      <c r="FC238" s="380"/>
      <c r="FD238" s="380"/>
      <c r="FE238" s="380"/>
      <c r="FF238" s="380"/>
      <c r="FG238" s="380"/>
      <c r="FH238" s="380"/>
      <c r="FI238" s="380"/>
      <c r="FJ238" s="380"/>
      <c r="FK238" s="380"/>
      <c r="FL238" s="380"/>
      <c r="FM238" s="380"/>
      <c r="FN238" s="380"/>
      <c r="FO238" s="380"/>
      <c r="FP238" s="380"/>
      <c r="FQ238" s="380"/>
      <c r="FR238" s="380"/>
      <c r="FS238" s="380"/>
      <c r="FT238" s="380"/>
      <c r="FU238" s="380"/>
      <c r="FV238" s="380"/>
      <c r="FW238" s="380"/>
      <c r="FX238" s="380"/>
      <c r="FY238" s="380"/>
      <c r="FZ238" s="380"/>
      <c r="GA238" s="380"/>
      <c r="GB238" s="380"/>
      <c r="GC238" s="380"/>
      <c r="GD238" s="380"/>
      <c r="GE238" s="380"/>
      <c r="GF238" s="380"/>
      <c r="GG238" s="380"/>
      <c r="GH238" s="380"/>
      <c r="GI238" s="380"/>
      <c r="GJ238" s="380"/>
      <c r="GK238" s="380"/>
      <c r="GL238" s="380"/>
      <c r="GM238" s="380"/>
      <c r="GN238" s="380"/>
      <c r="GO238" s="380"/>
      <c r="GP238" s="380"/>
      <c r="GQ238" s="380"/>
      <c r="GR238" s="380"/>
      <c r="GS238" s="380"/>
      <c r="GT238" s="380"/>
      <c r="GU238" s="380"/>
      <c r="GV238" s="380"/>
      <c r="GW238" s="380"/>
      <c r="GX238" s="380"/>
      <c r="GY238" s="380"/>
      <c r="GZ238" s="380"/>
      <c r="HA238" s="380"/>
      <c r="HB238" s="380"/>
      <c r="HC238" s="380"/>
      <c r="HD238" s="380"/>
      <c r="HE238" s="380"/>
      <c r="HF238" s="380"/>
      <c r="HG238" s="380"/>
      <c r="HH238" s="380"/>
    </row>
    <row r="239" spans="1:216">
      <c r="A239" s="103"/>
      <c r="B239" s="377"/>
      <c r="C239" s="377"/>
      <c r="D239" s="377"/>
      <c r="E239" s="377"/>
      <c r="F239" s="377"/>
      <c r="G239" s="377"/>
      <c r="H239" s="377"/>
      <c r="I239" s="377"/>
      <c r="J239" s="377"/>
      <c r="K239" s="377"/>
      <c r="L239" s="377"/>
      <c r="M239" s="378"/>
      <c r="N239" s="378"/>
      <c r="O239" s="378"/>
      <c r="P239" s="378"/>
      <c r="Q239" s="378"/>
      <c r="R239" s="378"/>
      <c r="S239" s="378"/>
      <c r="T239" s="378"/>
      <c r="U239" s="378"/>
      <c r="V239" s="378"/>
      <c r="W239" s="378"/>
      <c r="X239" s="378"/>
      <c r="Y239" s="380"/>
      <c r="Z239" s="409"/>
      <c r="AA239" s="380"/>
      <c r="AB239" s="380"/>
      <c r="AC239" s="380"/>
      <c r="AD239" s="380"/>
      <c r="AE239" s="380"/>
      <c r="AF239" s="380"/>
      <c r="AG239" s="380"/>
      <c r="AH239" s="380"/>
      <c r="AI239" s="380"/>
      <c r="AJ239" s="380"/>
      <c r="AR239" s="380"/>
      <c r="AS239" s="380"/>
      <c r="AT239" s="380"/>
      <c r="AU239" s="380"/>
      <c r="AV239" s="380"/>
      <c r="AW239" s="380"/>
      <c r="AX239" s="380"/>
      <c r="AY239" s="380"/>
      <c r="AZ239" s="380"/>
      <c r="BA239" s="380"/>
      <c r="BB239" s="380"/>
      <c r="BC239" s="380"/>
      <c r="BD239" s="380"/>
      <c r="BE239" s="380"/>
      <c r="BF239" s="380"/>
      <c r="BG239" s="380"/>
      <c r="BH239" s="380"/>
      <c r="BI239" s="380"/>
      <c r="BJ239" s="377"/>
      <c r="CE239" s="380"/>
      <c r="CF239" s="380"/>
      <c r="CG239" s="380"/>
      <c r="EZ239" s="380"/>
      <c r="FA239" s="380"/>
      <c r="FB239" s="380"/>
      <c r="FC239" s="380"/>
      <c r="FD239" s="380"/>
      <c r="FE239" s="380"/>
      <c r="FF239" s="380"/>
      <c r="FG239" s="380"/>
      <c r="FH239" s="380"/>
      <c r="FI239" s="380"/>
      <c r="FJ239" s="380"/>
      <c r="FK239" s="380"/>
      <c r="FL239" s="380"/>
      <c r="FM239" s="380"/>
      <c r="FN239" s="380"/>
      <c r="FO239" s="380"/>
      <c r="FP239" s="380"/>
      <c r="FQ239" s="380"/>
      <c r="FR239" s="380"/>
      <c r="FS239" s="380"/>
      <c r="FT239" s="380"/>
      <c r="FU239" s="380"/>
      <c r="FV239" s="380"/>
      <c r="FW239" s="380"/>
      <c r="FX239" s="380"/>
      <c r="FY239" s="380"/>
      <c r="FZ239" s="380"/>
      <c r="GA239" s="380"/>
      <c r="GB239" s="380"/>
      <c r="GC239" s="380"/>
      <c r="GD239" s="380"/>
      <c r="GE239" s="380"/>
      <c r="GF239" s="380"/>
      <c r="GG239" s="380"/>
      <c r="GH239" s="380"/>
      <c r="GI239" s="380"/>
      <c r="GJ239" s="380"/>
      <c r="GK239" s="380"/>
      <c r="GL239" s="380"/>
      <c r="GM239" s="380"/>
      <c r="GN239" s="380"/>
      <c r="GO239" s="380"/>
      <c r="GP239" s="380"/>
      <c r="GQ239" s="380"/>
      <c r="GR239" s="380"/>
      <c r="GS239" s="380"/>
      <c r="GT239" s="380"/>
      <c r="GU239" s="380"/>
      <c r="GV239" s="380"/>
      <c r="GW239" s="380"/>
      <c r="GX239" s="380"/>
      <c r="GY239" s="380"/>
      <c r="GZ239" s="380"/>
      <c r="HA239" s="380"/>
      <c r="HB239" s="380"/>
      <c r="HC239" s="380"/>
      <c r="HD239" s="380"/>
      <c r="HE239" s="380"/>
      <c r="HF239" s="380"/>
      <c r="HG239" s="380"/>
      <c r="HH239" s="380"/>
    </row>
    <row r="240" spans="1:216">
      <c r="A240" s="103"/>
      <c r="B240" s="377"/>
      <c r="C240" s="377"/>
      <c r="D240" s="377"/>
      <c r="E240" s="377"/>
      <c r="F240" s="377"/>
      <c r="G240" s="377"/>
      <c r="H240" s="377"/>
      <c r="I240" s="377"/>
      <c r="J240" s="377"/>
      <c r="K240" s="377"/>
      <c r="L240" s="377"/>
      <c r="M240" s="378"/>
      <c r="N240" s="378"/>
      <c r="O240" s="378"/>
      <c r="P240" s="378"/>
      <c r="Q240" s="378"/>
      <c r="R240" s="378"/>
      <c r="S240" s="378"/>
      <c r="T240" s="378"/>
      <c r="U240" s="378"/>
      <c r="V240" s="378"/>
      <c r="W240" s="378"/>
      <c r="X240" s="378"/>
      <c r="Y240" s="380"/>
      <c r="Z240" s="409"/>
      <c r="AA240" s="380"/>
      <c r="AB240" s="380"/>
      <c r="AC240" s="380"/>
      <c r="AD240" s="380"/>
      <c r="AE240" s="380"/>
      <c r="AF240" s="380"/>
      <c r="AG240" s="380"/>
      <c r="AH240" s="380"/>
      <c r="AI240" s="380"/>
      <c r="AJ240" s="380"/>
      <c r="AR240" s="380"/>
      <c r="AS240" s="380"/>
      <c r="AT240" s="380"/>
      <c r="AU240" s="380"/>
      <c r="AV240" s="380"/>
      <c r="AW240" s="380"/>
      <c r="AX240" s="380"/>
      <c r="AY240" s="380"/>
      <c r="AZ240" s="380"/>
      <c r="BA240" s="380"/>
      <c r="BB240" s="380"/>
      <c r="BC240" s="380"/>
      <c r="BD240" s="380"/>
      <c r="BE240" s="380"/>
      <c r="BF240" s="380"/>
      <c r="BG240" s="380"/>
      <c r="BH240" s="380"/>
      <c r="BI240" s="380"/>
      <c r="BJ240" s="377"/>
      <c r="CE240" s="380"/>
      <c r="CF240" s="380"/>
      <c r="CG240" s="380"/>
      <c r="EZ240" s="380"/>
      <c r="FA240" s="380"/>
      <c r="FB240" s="380"/>
      <c r="FC240" s="380"/>
      <c r="FD240" s="380"/>
      <c r="FE240" s="380"/>
      <c r="FF240" s="380"/>
      <c r="FG240" s="380"/>
      <c r="FH240" s="380"/>
      <c r="FI240" s="380"/>
      <c r="FJ240" s="380"/>
      <c r="FK240" s="380"/>
      <c r="FL240" s="380"/>
      <c r="FM240" s="380"/>
      <c r="FN240" s="380"/>
      <c r="FO240" s="380"/>
      <c r="FP240" s="380"/>
      <c r="FQ240" s="380"/>
      <c r="FR240" s="380"/>
      <c r="FS240" s="380"/>
      <c r="FT240" s="380"/>
      <c r="FU240" s="380"/>
      <c r="FV240" s="380"/>
      <c r="FW240" s="380"/>
      <c r="FX240" s="380"/>
      <c r="FY240" s="380"/>
      <c r="FZ240" s="380"/>
      <c r="GA240" s="380"/>
      <c r="GB240" s="380"/>
      <c r="GC240" s="380"/>
      <c r="GD240" s="380"/>
      <c r="GE240" s="380"/>
      <c r="GF240" s="380"/>
      <c r="GG240" s="380"/>
      <c r="GH240" s="380"/>
      <c r="GI240" s="380"/>
      <c r="GJ240" s="380"/>
      <c r="GK240" s="380"/>
      <c r="GL240" s="380"/>
      <c r="GM240" s="380"/>
      <c r="GN240" s="380"/>
      <c r="GO240" s="380"/>
      <c r="GP240" s="380"/>
      <c r="GQ240" s="380"/>
      <c r="GR240" s="380"/>
      <c r="GS240" s="380"/>
      <c r="GT240" s="380"/>
      <c r="GU240" s="380"/>
      <c r="GV240" s="380"/>
      <c r="GW240" s="380"/>
      <c r="GX240" s="380"/>
      <c r="GY240" s="380"/>
      <c r="GZ240" s="380"/>
      <c r="HA240" s="380"/>
      <c r="HB240" s="380"/>
      <c r="HC240" s="380"/>
      <c r="HD240" s="380"/>
      <c r="HE240" s="380"/>
      <c r="HF240" s="380"/>
      <c r="HG240" s="380"/>
      <c r="HH240" s="380"/>
    </row>
    <row r="241" spans="1:216">
      <c r="A241" s="103"/>
      <c r="B241" s="377"/>
      <c r="C241" s="377"/>
      <c r="D241" s="377"/>
      <c r="E241" s="377"/>
      <c r="F241" s="377"/>
      <c r="G241" s="377"/>
      <c r="H241" s="377"/>
      <c r="I241" s="377"/>
      <c r="J241" s="377"/>
      <c r="K241" s="377"/>
      <c r="L241" s="377"/>
      <c r="M241" s="378"/>
      <c r="N241" s="378"/>
      <c r="O241" s="378"/>
      <c r="P241" s="378"/>
      <c r="Q241" s="378"/>
      <c r="R241" s="378"/>
      <c r="S241" s="378"/>
      <c r="T241" s="378"/>
      <c r="U241" s="378"/>
      <c r="V241" s="378"/>
      <c r="W241" s="378"/>
      <c r="X241" s="378"/>
      <c r="Y241" s="380"/>
      <c r="Z241" s="409"/>
      <c r="AA241" s="380"/>
      <c r="AB241" s="380"/>
      <c r="AC241" s="380"/>
      <c r="AD241" s="380"/>
      <c r="AE241" s="380"/>
      <c r="AF241" s="380"/>
      <c r="AG241" s="380"/>
      <c r="AH241" s="380"/>
      <c r="AI241" s="380"/>
      <c r="AJ241" s="380"/>
      <c r="AR241" s="380"/>
      <c r="AS241" s="380"/>
      <c r="AT241" s="380"/>
      <c r="AU241" s="380"/>
      <c r="AV241" s="380"/>
      <c r="AW241" s="380"/>
      <c r="AX241" s="380"/>
      <c r="AY241" s="380"/>
      <c r="AZ241" s="380"/>
      <c r="BA241" s="380"/>
      <c r="BB241" s="380"/>
      <c r="BC241" s="380"/>
      <c r="BD241" s="380"/>
      <c r="BE241" s="380"/>
      <c r="BF241" s="380"/>
      <c r="BG241" s="380"/>
      <c r="BH241" s="380"/>
      <c r="BI241" s="380"/>
      <c r="BJ241" s="377"/>
      <c r="CE241" s="380"/>
      <c r="CF241" s="380"/>
      <c r="CG241" s="380"/>
      <c r="EZ241" s="380"/>
      <c r="FA241" s="380"/>
      <c r="FB241" s="380"/>
      <c r="FC241" s="380"/>
      <c r="FD241" s="380"/>
      <c r="FE241" s="380"/>
      <c r="FF241" s="380"/>
      <c r="FG241" s="380"/>
      <c r="FH241" s="380"/>
      <c r="FI241" s="380"/>
      <c r="FJ241" s="380"/>
      <c r="FK241" s="380"/>
      <c r="FL241" s="380"/>
      <c r="FM241" s="380"/>
      <c r="FN241" s="380"/>
      <c r="FO241" s="380"/>
      <c r="FP241" s="380"/>
      <c r="FQ241" s="380"/>
      <c r="FR241" s="380"/>
      <c r="FS241" s="380"/>
      <c r="FT241" s="380"/>
      <c r="FU241" s="380"/>
      <c r="FV241" s="380"/>
      <c r="FW241" s="380"/>
      <c r="FX241" s="380"/>
      <c r="FY241" s="380"/>
      <c r="FZ241" s="380"/>
      <c r="GA241" s="380"/>
      <c r="GB241" s="380"/>
      <c r="GC241" s="380"/>
      <c r="GD241" s="380"/>
      <c r="GE241" s="380"/>
      <c r="GF241" s="380"/>
      <c r="GG241" s="380"/>
      <c r="GH241" s="380"/>
      <c r="GI241" s="380"/>
      <c r="GJ241" s="380"/>
      <c r="GK241" s="380"/>
      <c r="GL241" s="380"/>
      <c r="GM241" s="380"/>
      <c r="GN241" s="380"/>
      <c r="GO241" s="380"/>
      <c r="GP241" s="380"/>
      <c r="GQ241" s="380"/>
      <c r="GR241" s="380"/>
      <c r="GS241" s="380"/>
      <c r="GT241" s="380"/>
      <c r="GU241" s="380"/>
      <c r="GV241" s="380"/>
      <c r="GW241" s="380"/>
      <c r="GX241" s="380"/>
      <c r="GY241" s="380"/>
      <c r="GZ241" s="380"/>
      <c r="HA241" s="380"/>
      <c r="HB241" s="380"/>
      <c r="HC241" s="380"/>
      <c r="HD241" s="380"/>
      <c r="HE241" s="380"/>
      <c r="HF241" s="380"/>
      <c r="HG241" s="380"/>
      <c r="HH241" s="380"/>
    </row>
    <row r="242" spans="1:216">
      <c r="A242" s="103"/>
      <c r="B242" s="377"/>
      <c r="C242" s="377"/>
      <c r="D242" s="377"/>
      <c r="E242" s="377"/>
      <c r="F242" s="377"/>
      <c r="G242" s="377"/>
      <c r="H242" s="377"/>
      <c r="I242" s="377"/>
      <c r="J242" s="377"/>
      <c r="K242" s="377"/>
      <c r="L242" s="377"/>
      <c r="M242" s="378"/>
      <c r="N242" s="378"/>
      <c r="O242" s="378"/>
      <c r="P242" s="378"/>
      <c r="Q242" s="378"/>
      <c r="R242" s="378"/>
      <c r="S242" s="378"/>
      <c r="T242" s="378"/>
      <c r="U242" s="378"/>
      <c r="V242" s="378"/>
      <c r="W242" s="378"/>
      <c r="X242" s="378"/>
      <c r="Y242" s="380"/>
      <c r="Z242" s="409"/>
      <c r="AA242" s="380"/>
      <c r="AB242" s="380"/>
      <c r="AC242" s="380"/>
      <c r="AD242" s="380"/>
      <c r="AE242" s="380"/>
      <c r="AF242" s="380"/>
      <c r="AG242" s="380"/>
      <c r="AH242" s="380"/>
      <c r="AI242" s="380"/>
      <c r="AJ242" s="380"/>
      <c r="AR242" s="380"/>
      <c r="AS242" s="380"/>
      <c r="AT242" s="380"/>
      <c r="AU242" s="380"/>
      <c r="AV242" s="380"/>
      <c r="AW242" s="380"/>
      <c r="AX242" s="380"/>
      <c r="AY242" s="380"/>
      <c r="AZ242" s="380"/>
      <c r="BA242" s="380"/>
      <c r="BB242" s="380"/>
      <c r="BC242" s="380"/>
      <c r="BD242" s="380"/>
      <c r="BE242" s="380"/>
      <c r="BF242" s="380"/>
      <c r="BG242" s="380"/>
      <c r="BH242" s="380"/>
      <c r="BI242" s="380"/>
      <c r="BJ242" s="377"/>
      <c r="CE242" s="380"/>
      <c r="CF242" s="380"/>
      <c r="CG242" s="380"/>
      <c r="EZ242" s="380"/>
      <c r="FA242" s="380"/>
      <c r="FB242" s="380"/>
      <c r="FC242" s="380"/>
      <c r="FD242" s="380"/>
      <c r="FE242" s="380"/>
      <c r="FF242" s="380"/>
      <c r="FG242" s="380"/>
      <c r="FH242" s="380"/>
      <c r="FI242" s="380"/>
      <c r="FJ242" s="380"/>
      <c r="FK242" s="380"/>
      <c r="FL242" s="380"/>
      <c r="FM242" s="380"/>
      <c r="FN242" s="380"/>
      <c r="FO242" s="380"/>
      <c r="FP242" s="380"/>
      <c r="FQ242" s="380"/>
      <c r="FR242" s="380"/>
      <c r="FS242" s="380"/>
      <c r="FT242" s="380"/>
      <c r="FU242" s="380"/>
      <c r="FV242" s="380"/>
      <c r="FW242" s="380"/>
      <c r="FX242" s="380"/>
      <c r="FY242" s="380"/>
      <c r="FZ242" s="380"/>
      <c r="GA242" s="380"/>
      <c r="GB242" s="380"/>
      <c r="GC242" s="380"/>
      <c r="GD242" s="380"/>
      <c r="GE242" s="380"/>
      <c r="GF242" s="380"/>
      <c r="GG242" s="380"/>
      <c r="GH242" s="380"/>
      <c r="GI242" s="380"/>
      <c r="GJ242" s="380"/>
      <c r="GK242" s="380"/>
      <c r="GL242" s="380"/>
      <c r="GM242" s="380"/>
      <c r="GN242" s="380"/>
      <c r="GO242" s="380"/>
      <c r="GP242" s="380"/>
      <c r="GQ242" s="380"/>
      <c r="GR242" s="380"/>
      <c r="GS242" s="380"/>
      <c r="GT242" s="380"/>
      <c r="GU242" s="380"/>
      <c r="GV242" s="380"/>
      <c r="GW242" s="380"/>
      <c r="GX242" s="380"/>
      <c r="GY242" s="380"/>
      <c r="GZ242" s="380"/>
      <c r="HA242" s="380"/>
      <c r="HB242" s="380"/>
      <c r="HC242" s="380"/>
      <c r="HD242" s="380"/>
      <c r="HE242" s="380"/>
      <c r="HF242" s="380"/>
      <c r="HG242" s="380"/>
      <c r="HH242" s="380"/>
    </row>
    <row r="243" spans="1:216">
      <c r="A243" s="103"/>
      <c r="B243" s="377"/>
      <c r="C243" s="377"/>
      <c r="D243" s="377"/>
      <c r="E243" s="377"/>
      <c r="F243" s="377"/>
      <c r="G243" s="377"/>
      <c r="H243" s="377"/>
      <c r="I243" s="377"/>
      <c r="J243" s="377"/>
      <c r="K243" s="377"/>
      <c r="L243" s="377"/>
      <c r="M243" s="378"/>
      <c r="N243" s="378"/>
      <c r="O243" s="378"/>
      <c r="P243" s="378"/>
      <c r="Q243" s="378"/>
      <c r="R243" s="378"/>
      <c r="S243" s="378"/>
      <c r="T243" s="378"/>
      <c r="U243" s="378"/>
      <c r="V243" s="378"/>
      <c r="W243" s="378"/>
      <c r="X243" s="378"/>
      <c r="Y243" s="380"/>
      <c r="Z243" s="409"/>
      <c r="AA243" s="380"/>
      <c r="AB243" s="380"/>
      <c r="AC243" s="380"/>
      <c r="AD243" s="380"/>
      <c r="AE243" s="380"/>
      <c r="AF243" s="380"/>
      <c r="AG243" s="380"/>
      <c r="AH243" s="380"/>
      <c r="AI243" s="380"/>
      <c r="AJ243" s="380"/>
      <c r="AR243" s="380"/>
      <c r="AS243" s="380"/>
      <c r="AT243" s="380"/>
      <c r="AU243" s="380"/>
      <c r="AV243" s="380"/>
      <c r="AW243" s="380"/>
      <c r="AX243" s="380"/>
      <c r="AY243" s="380"/>
      <c r="AZ243" s="380"/>
      <c r="BA243" s="380"/>
      <c r="BB243" s="380"/>
      <c r="BC243" s="380"/>
      <c r="BD243" s="380"/>
      <c r="BE243" s="380"/>
      <c r="BF243" s="380"/>
      <c r="BG243" s="380"/>
      <c r="BH243" s="380"/>
      <c r="BI243" s="380"/>
      <c r="BJ243" s="377"/>
      <c r="CE243" s="380"/>
      <c r="CF243" s="380"/>
      <c r="CG243" s="380"/>
      <c r="EZ243" s="380"/>
      <c r="FA243" s="380"/>
      <c r="FB243" s="380"/>
      <c r="FC243" s="380"/>
      <c r="FD243" s="380"/>
      <c r="FE243" s="380"/>
      <c r="FF243" s="380"/>
      <c r="FG243" s="380"/>
      <c r="FH243" s="380"/>
      <c r="FI243" s="380"/>
      <c r="FJ243" s="380"/>
      <c r="FK243" s="380"/>
      <c r="FL243" s="380"/>
      <c r="FM243" s="380"/>
      <c r="FN243" s="380"/>
      <c r="FO243" s="380"/>
      <c r="FP243" s="380"/>
      <c r="FQ243" s="380"/>
      <c r="FR243" s="380"/>
      <c r="FS243" s="380"/>
      <c r="FT243" s="380"/>
      <c r="FU243" s="380"/>
      <c r="FV243" s="380"/>
      <c r="FW243" s="380"/>
      <c r="FX243" s="380"/>
      <c r="FY243" s="380"/>
      <c r="FZ243" s="380"/>
      <c r="GA243" s="380"/>
      <c r="GB243" s="380"/>
      <c r="GC243" s="380"/>
      <c r="GD243" s="380"/>
      <c r="GE243" s="380"/>
      <c r="GF243" s="380"/>
      <c r="GG243" s="380"/>
      <c r="GH243" s="380"/>
      <c r="GI243" s="380"/>
      <c r="GJ243" s="380"/>
      <c r="GK243" s="380"/>
      <c r="GL243" s="380"/>
      <c r="GM243" s="380"/>
      <c r="GN243" s="380"/>
      <c r="GO243" s="380"/>
      <c r="GP243" s="380"/>
      <c r="GQ243" s="380"/>
      <c r="GR243" s="380"/>
      <c r="GS243" s="380"/>
      <c r="GT243" s="380"/>
      <c r="GU243" s="380"/>
      <c r="GV243" s="380"/>
      <c r="GW243" s="380"/>
      <c r="GX243" s="380"/>
      <c r="GY243" s="380"/>
      <c r="GZ243" s="380"/>
      <c r="HA243" s="380"/>
      <c r="HB243" s="380"/>
      <c r="HC243" s="380"/>
      <c r="HD243" s="380"/>
      <c r="HE243" s="380"/>
      <c r="HF243" s="380"/>
      <c r="HG243" s="380"/>
      <c r="HH243" s="380"/>
    </row>
    <row r="244" spans="1:216">
      <c r="A244" s="103"/>
      <c r="B244" s="377"/>
      <c r="C244" s="377"/>
      <c r="D244" s="377"/>
      <c r="E244" s="377"/>
      <c r="F244" s="377"/>
      <c r="G244" s="377"/>
      <c r="H244" s="377"/>
      <c r="I244" s="377"/>
      <c r="J244" s="377"/>
      <c r="K244" s="377"/>
      <c r="L244" s="377"/>
      <c r="M244" s="378"/>
      <c r="N244" s="378"/>
      <c r="O244" s="378"/>
      <c r="P244" s="378"/>
      <c r="Q244" s="378"/>
      <c r="R244" s="378"/>
      <c r="S244" s="378"/>
      <c r="T244" s="378"/>
      <c r="U244" s="378"/>
      <c r="V244" s="378"/>
      <c r="W244" s="378"/>
      <c r="X244" s="378"/>
      <c r="Y244" s="380"/>
      <c r="Z244" s="409"/>
      <c r="AA244" s="380"/>
      <c r="AB244" s="380"/>
      <c r="AC244" s="380"/>
      <c r="AD244" s="380"/>
      <c r="AE244" s="380"/>
      <c r="AF244" s="380"/>
      <c r="AG244" s="380"/>
      <c r="AH244" s="380"/>
      <c r="AI244" s="380"/>
      <c r="AJ244" s="380"/>
      <c r="AR244" s="380"/>
      <c r="AS244" s="380"/>
      <c r="AT244" s="380"/>
      <c r="AU244" s="380"/>
      <c r="AV244" s="380"/>
      <c r="AW244" s="380"/>
      <c r="AX244" s="380"/>
      <c r="AY244" s="380"/>
      <c r="AZ244" s="380"/>
      <c r="BA244" s="380"/>
      <c r="BB244" s="380"/>
      <c r="BC244" s="380"/>
      <c r="BD244" s="380"/>
      <c r="BE244" s="380"/>
      <c r="BF244" s="380"/>
      <c r="BG244" s="380"/>
      <c r="BH244" s="380"/>
      <c r="BI244" s="380"/>
      <c r="BJ244" s="377"/>
      <c r="CE244" s="380"/>
      <c r="CF244" s="380"/>
      <c r="CG244" s="380"/>
      <c r="EZ244" s="380"/>
      <c r="FA244" s="380"/>
      <c r="FB244" s="380"/>
      <c r="FC244" s="380"/>
      <c r="FD244" s="380"/>
      <c r="FE244" s="380"/>
      <c r="FF244" s="380"/>
      <c r="FG244" s="380"/>
      <c r="FH244" s="380"/>
      <c r="FI244" s="380"/>
      <c r="FJ244" s="380"/>
      <c r="FK244" s="380"/>
      <c r="FL244" s="380"/>
      <c r="FM244" s="380"/>
      <c r="FN244" s="380"/>
      <c r="FO244" s="380"/>
      <c r="FP244" s="380"/>
      <c r="FQ244" s="380"/>
      <c r="FR244" s="380"/>
      <c r="FS244" s="380"/>
      <c r="FT244" s="380"/>
      <c r="FU244" s="380"/>
      <c r="FV244" s="380"/>
      <c r="FW244" s="380"/>
      <c r="FX244" s="380"/>
      <c r="FY244" s="380"/>
      <c r="FZ244" s="380"/>
      <c r="GA244" s="380"/>
      <c r="GB244" s="380"/>
      <c r="GC244" s="380"/>
      <c r="GD244" s="380"/>
      <c r="GE244" s="380"/>
      <c r="GF244" s="380"/>
      <c r="GG244" s="380"/>
      <c r="GH244" s="380"/>
      <c r="GI244" s="380"/>
      <c r="GJ244" s="380"/>
      <c r="GK244" s="380"/>
      <c r="GL244" s="380"/>
      <c r="GM244" s="380"/>
      <c r="GN244" s="380"/>
      <c r="GO244" s="380"/>
      <c r="GP244" s="380"/>
      <c r="GQ244" s="380"/>
      <c r="GR244" s="380"/>
      <c r="GS244" s="380"/>
      <c r="GT244" s="380"/>
      <c r="GU244" s="380"/>
      <c r="GV244" s="380"/>
      <c r="GW244" s="380"/>
      <c r="GX244" s="380"/>
      <c r="GY244" s="380"/>
      <c r="GZ244" s="380"/>
      <c r="HA244" s="380"/>
      <c r="HB244" s="380"/>
      <c r="HC244" s="380"/>
      <c r="HD244" s="380"/>
      <c r="HE244" s="380"/>
      <c r="HF244" s="380"/>
      <c r="HG244" s="380"/>
      <c r="HH244" s="380"/>
    </row>
    <row r="245" spans="1:216">
      <c r="A245" s="103"/>
      <c r="B245" s="377"/>
      <c r="C245" s="377"/>
      <c r="D245" s="377"/>
      <c r="E245" s="377"/>
      <c r="F245" s="377"/>
      <c r="G245" s="377"/>
      <c r="H245" s="377"/>
      <c r="I245" s="377"/>
      <c r="J245" s="377"/>
      <c r="K245" s="377"/>
      <c r="L245" s="377"/>
      <c r="M245" s="378"/>
      <c r="N245" s="378"/>
      <c r="O245" s="378"/>
      <c r="P245" s="378"/>
      <c r="Q245" s="378"/>
      <c r="R245" s="378"/>
      <c r="S245" s="378"/>
      <c r="T245" s="378"/>
      <c r="U245" s="378"/>
      <c r="V245" s="378"/>
      <c r="W245" s="378"/>
      <c r="X245" s="378"/>
      <c r="Y245" s="380"/>
      <c r="Z245" s="409"/>
      <c r="AA245" s="380"/>
      <c r="AB245" s="380"/>
      <c r="AC245" s="380"/>
      <c r="AD245" s="380"/>
      <c r="AE245" s="380"/>
      <c r="AF245" s="380"/>
      <c r="AG245" s="380"/>
      <c r="AH245" s="380"/>
      <c r="AI245" s="380"/>
      <c r="AJ245" s="380"/>
      <c r="AR245" s="380"/>
      <c r="AS245" s="380"/>
      <c r="AT245" s="380"/>
      <c r="AU245" s="380"/>
      <c r="AV245" s="380"/>
      <c r="AW245" s="380"/>
      <c r="AX245" s="380"/>
      <c r="AY245" s="380"/>
      <c r="AZ245" s="380"/>
      <c r="BA245" s="380"/>
      <c r="BB245" s="380"/>
      <c r="BC245" s="380"/>
      <c r="BD245" s="380"/>
      <c r="BE245" s="380"/>
      <c r="BF245" s="380"/>
      <c r="BG245" s="380"/>
      <c r="BH245" s="380"/>
      <c r="BI245" s="380"/>
      <c r="BJ245" s="377"/>
      <c r="CE245" s="380"/>
      <c r="CF245" s="380"/>
      <c r="CG245" s="380"/>
      <c r="EZ245" s="380"/>
      <c r="FA245" s="380"/>
      <c r="FB245" s="380"/>
      <c r="FC245" s="380"/>
      <c r="FD245" s="380"/>
      <c r="FE245" s="380"/>
      <c r="FF245" s="380"/>
      <c r="FG245" s="380"/>
      <c r="FH245" s="380"/>
      <c r="FI245" s="380"/>
      <c r="FJ245" s="380"/>
      <c r="FK245" s="380"/>
      <c r="FL245" s="380"/>
      <c r="FM245" s="380"/>
      <c r="FN245" s="380"/>
      <c r="FO245" s="380"/>
      <c r="FP245" s="380"/>
      <c r="FQ245" s="380"/>
      <c r="FR245" s="380"/>
      <c r="FS245" s="380"/>
      <c r="FT245" s="380"/>
      <c r="FU245" s="380"/>
      <c r="FV245" s="380"/>
      <c r="FW245" s="380"/>
      <c r="FX245" s="380"/>
      <c r="FY245" s="380"/>
      <c r="FZ245" s="380"/>
      <c r="GA245" s="380"/>
      <c r="GB245" s="380"/>
      <c r="GC245" s="380"/>
      <c r="GD245" s="380"/>
      <c r="GE245" s="380"/>
      <c r="GF245" s="380"/>
      <c r="GG245" s="380"/>
      <c r="GH245" s="380"/>
      <c r="GI245" s="380"/>
      <c r="GJ245" s="380"/>
      <c r="GK245" s="380"/>
      <c r="GL245" s="380"/>
      <c r="GM245" s="380"/>
      <c r="GN245" s="380"/>
      <c r="GO245" s="380"/>
      <c r="GP245" s="380"/>
      <c r="GQ245" s="380"/>
      <c r="GR245" s="380"/>
      <c r="GS245" s="380"/>
      <c r="GT245" s="380"/>
      <c r="GU245" s="380"/>
      <c r="GV245" s="380"/>
      <c r="GW245" s="380"/>
      <c r="GX245" s="380"/>
      <c r="GY245" s="380"/>
      <c r="GZ245" s="380"/>
      <c r="HA245" s="380"/>
      <c r="HB245" s="380"/>
      <c r="HC245" s="380"/>
      <c r="HD245" s="380"/>
      <c r="HE245" s="380"/>
      <c r="HF245" s="380"/>
      <c r="HG245" s="380"/>
      <c r="HH245" s="380"/>
    </row>
    <row r="246" spans="1:216">
      <c r="A246" s="103"/>
      <c r="B246" s="377"/>
      <c r="C246" s="377"/>
      <c r="D246" s="377"/>
      <c r="E246" s="377"/>
      <c r="F246" s="377"/>
      <c r="G246" s="377"/>
      <c r="H246" s="377"/>
      <c r="I246" s="377"/>
      <c r="J246" s="377"/>
      <c r="K246" s="377"/>
      <c r="L246" s="377"/>
      <c r="M246" s="378"/>
      <c r="N246" s="378"/>
      <c r="O246" s="378"/>
      <c r="P246" s="378"/>
      <c r="Q246" s="378"/>
      <c r="R246" s="378"/>
      <c r="S246" s="378"/>
      <c r="T246" s="378"/>
      <c r="U246" s="378"/>
      <c r="V246" s="378"/>
      <c r="W246" s="378"/>
      <c r="X246" s="378"/>
      <c r="Y246" s="380"/>
      <c r="Z246" s="409"/>
      <c r="AA246" s="380"/>
      <c r="AB246" s="380"/>
      <c r="AC246" s="380"/>
      <c r="AD246" s="380"/>
      <c r="AE246" s="380"/>
      <c r="AF246" s="380"/>
      <c r="AG246" s="380"/>
      <c r="AH246" s="380"/>
      <c r="AI246" s="380"/>
      <c r="AJ246" s="380"/>
      <c r="AR246" s="380"/>
      <c r="AS246" s="380"/>
      <c r="AT246" s="380"/>
      <c r="AU246" s="380"/>
      <c r="AV246" s="380"/>
      <c r="AW246" s="380"/>
      <c r="AX246" s="380"/>
      <c r="AY246" s="380"/>
      <c r="AZ246" s="380"/>
      <c r="BA246" s="380"/>
      <c r="BB246" s="380"/>
      <c r="BC246" s="380"/>
      <c r="BD246" s="380"/>
      <c r="BE246" s="380"/>
      <c r="BF246" s="380"/>
      <c r="BG246" s="380"/>
      <c r="BH246" s="380"/>
      <c r="BI246" s="380"/>
      <c r="BJ246" s="377"/>
      <c r="CE246" s="380"/>
      <c r="CF246" s="380"/>
      <c r="CG246" s="380"/>
      <c r="EZ246" s="380"/>
      <c r="FA246" s="380"/>
      <c r="FB246" s="380"/>
      <c r="FC246" s="380"/>
      <c r="FD246" s="380"/>
      <c r="FE246" s="380"/>
      <c r="FF246" s="380"/>
      <c r="FG246" s="380"/>
      <c r="FH246" s="380"/>
      <c r="FI246" s="380"/>
      <c r="FJ246" s="380"/>
      <c r="FK246" s="380"/>
      <c r="FL246" s="380"/>
      <c r="FM246" s="380"/>
      <c r="FN246" s="380"/>
      <c r="FO246" s="380"/>
      <c r="FP246" s="380"/>
      <c r="FQ246" s="380"/>
      <c r="FR246" s="380"/>
      <c r="FS246" s="380"/>
      <c r="FT246" s="380"/>
      <c r="FU246" s="380"/>
      <c r="FV246" s="380"/>
      <c r="FW246" s="380"/>
      <c r="FX246" s="380"/>
      <c r="FY246" s="380"/>
      <c r="FZ246" s="380"/>
      <c r="GA246" s="380"/>
      <c r="GB246" s="380"/>
      <c r="GC246" s="380"/>
      <c r="GD246" s="380"/>
      <c r="GE246" s="380"/>
      <c r="GF246" s="380"/>
      <c r="GG246" s="380"/>
      <c r="GH246" s="380"/>
      <c r="GI246" s="380"/>
      <c r="GJ246" s="380"/>
      <c r="GK246" s="380"/>
      <c r="GL246" s="380"/>
      <c r="GM246" s="380"/>
      <c r="GN246" s="380"/>
      <c r="GO246" s="380"/>
      <c r="GP246" s="380"/>
      <c r="GQ246" s="380"/>
      <c r="GR246" s="380"/>
      <c r="GS246" s="380"/>
      <c r="GT246" s="380"/>
      <c r="GU246" s="380"/>
      <c r="GV246" s="380"/>
      <c r="GW246" s="380"/>
      <c r="GX246" s="380"/>
      <c r="GY246" s="380"/>
      <c r="GZ246" s="380"/>
      <c r="HA246" s="380"/>
      <c r="HB246" s="380"/>
      <c r="HC246" s="380"/>
      <c r="HD246" s="380"/>
      <c r="HE246" s="380"/>
      <c r="HF246" s="380"/>
      <c r="HG246" s="380"/>
      <c r="HH246" s="380"/>
    </row>
    <row r="247" spans="1:216">
      <c r="A247" s="103"/>
      <c r="B247" s="377"/>
      <c r="C247" s="377"/>
      <c r="D247" s="377"/>
      <c r="E247" s="377"/>
      <c r="F247" s="377"/>
      <c r="G247" s="377"/>
      <c r="H247" s="377"/>
      <c r="I247" s="377"/>
      <c r="J247" s="377"/>
      <c r="K247" s="377"/>
      <c r="L247" s="377"/>
      <c r="M247" s="378"/>
      <c r="N247" s="378"/>
      <c r="O247" s="378"/>
      <c r="P247" s="378"/>
      <c r="Q247" s="378"/>
      <c r="R247" s="378"/>
      <c r="S247" s="378"/>
      <c r="T247" s="378"/>
      <c r="U247" s="378"/>
      <c r="V247" s="378"/>
      <c r="W247" s="378"/>
      <c r="X247" s="378"/>
      <c r="Y247" s="380"/>
      <c r="Z247" s="409"/>
      <c r="AA247" s="380"/>
      <c r="AB247" s="380"/>
      <c r="AC247" s="380"/>
      <c r="AD247" s="380"/>
      <c r="AE247" s="380"/>
      <c r="AF247" s="380"/>
      <c r="AG247" s="380"/>
      <c r="AH247" s="380"/>
      <c r="AI247" s="380"/>
      <c r="AJ247" s="380"/>
      <c r="AR247" s="380"/>
      <c r="AS247" s="380"/>
      <c r="AT247" s="380"/>
      <c r="AU247" s="380"/>
      <c r="AV247" s="380"/>
      <c r="AW247" s="380"/>
      <c r="AX247" s="380"/>
      <c r="AY247" s="380"/>
      <c r="AZ247" s="380"/>
      <c r="BA247" s="380"/>
      <c r="BB247" s="380"/>
      <c r="BC247" s="380"/>
      <c r="BD247" s="380"/>
      <c r="BE247" s="380"/>
      <c r="BF247" s="380"/>
      <c r="BG247" s="380"/>
      <c r="BH247" s="380"/>
      <c r="BI247" s="380"/>
      <c r="BJ247" s="377"/>
      <c r="CE247" s="380"/>
      <c r="CF247" s="380"/>
      <c r="CG247" s="380"/>
      <c r="EZ247" s="380"/>
      <c r="FA247" s="380"/>
      <c r="FB247" s="380"/>
      <c r="FC247" s="380"/>
      <c r="FD247" s="380"/>
      <c r="FE247" s="380"/>
      <c r="FF247" s="380"/>
      <c r="FG247" s="380"/>
      <c r="FH247" s="380"/>
      <c r="FI247" s="380"/>
      <c r="FJ247" s="380"/>
      <c r="FK247" s="380"/>
      <c r="FL247" s="380"/>
      <c r="FM247" s="380"/>
      <c r="FN247" s="380"/>
      <c r="FO247" s="380"/>
      <c r="FP247" s="380"/>
      <c r="FQ247" s="380"/>
      <c r="FR247" s="380"/>
      <c r="FS247" s="380"/>
      <c r="FT247" s="380"/>
      <c r="FU247" s="380"/>
      <c r="FV247" s="380"/>
      <c r="FW247" s="380"/>
      <c r="FX247" s="380"/>
      <c r="FY247" s="380"/>
      <c r="FZ247" s="380"/>
      <c r="GA247" s="380"/>
      <c r="GB247" s="380"/>
      <c r="GC247" s="380"/>
      <c r="GD247" s="380"/>
      <c r="GE247" s="380"/>
      <c r="GF247" s="380"/>
      <c r="GG247" s="380"/>
      <c r="GH247" s="380"/>
      <c r="GI247" s="380"/>
      <c r="GJ247" s="380"/>
      <c r="GK247" s="380"/>
      <c r="GL247" s="380"/>
      <c r="GM247" s="380"/>
      <c r="GN247" s="380"/>
      <c r="GO247" s="380"/>
      <c r="GP247" s="380"/>
      <c r="GQ247" s="380"/>
      <c r="GR247" s="380"/>
      <c r="GS247" s="380"/>
      <c r="GT247" s="380"/>
      <c r="GU247" s="380"/>
      <c r="GV247" s="380"/>
      <c r="GW247" s="380"/>
      <c r="GX247" s="380"/>
      <c r="GY247" s="380"/>
      <c r="GZ247" s="380"/>
      <c r="HA247" s="380"/>
      <c r="HB247" s="380"/>
      <c r="HC247" s="380"/>
      <c r="HD247" s="380"/>
      <c r="HE247" s="380"/>
      <c r="HF247" s="380"/>
      <c r="HG247" s="380"/>
      <c r="HH247" s="380"/>
    </row>
    <row r="248" spans="1:216">
      <c r="A248" s="103"/>
      <c r="B248" s="377"/>
      <c r="C248" s="377"/>
      <c r="D248" s="377"/>
      <c r="E248" s="377"/>
      <c r="F248" s="377"/>
      <c r="G248" s="377"/>
      <c r="H248" s="377"/>
      <c r="I248" s="377"/>
      <c r="J248" s="377"/>
      <c r="K248" s="377"/>
      <c r="L248" s="377"/>
      <c r="M248" s="378"/>
      <c r="N248" s="378"/>
      <c r="O248" s="378"/>
      <c r="P248" s="378"/>
      <c r="Q248" s="378"/>
      <c r="R248" s="378"/>
      <c r="S248" s="378"/>
      <c r="T248" s="378"/>
      <c r="U248" s="378"/>
      <c r="V248" s="378"/>
      <c r="W248" s="378"/>
      <c r="X248" s="378"/>
      <c r="Y248" s="380"/>
      <c r="Z248" s="409"/>
      <c r="AA248" s="380"/>
      <c r="AB248" s="380"/>
      <c r="AC248" s="380"/>
      <c r="AD248" s="380"/>
      <c r="AE248" s="380"/>
      <c r="AF248" s="380"/>
      <c r="AG248" s="380"/>
      <c r="AH248" s="380"/>
      <c r="AI248" s="380"/>
      <c r="AJ248" s="380"/>
      <c r="AR248" s="380"/>
      <c r="AS248" s="380"/>
      <c r="AT248" s="380"/>
      <c r="AU248" s="380"/>
      <c r="AV248" s="380"/>
      <c r="AW248" s="380"/>
      <c r="AX248" s="380"/>
      <c r="AY248" s="380"/>
      <c r="AZ248" s="380"/>
      <c r="BA248" s="380"/>
      <c r="BB248" s="380"/>
      <c r="BC248" s="380"/>
      <c r="BD248" s="380"/>
      <c r="BE248" s="380"/>
      <c r="BF248" s="380"/>
      <c r="BG248" s="380"/>
      <c r="BH248" s="380"/>
      <c r="BI248" s="380"/>
      <c r="BJ248" s="377"/>
      <c r="CE248" s="380"/>
      <c r="CF248" s="380"/>
      <c r="CG248" s="380"/>
      <c r="EZ248" s="380"/>
      <c r="FA248" s="380"/>
      <c r="FB248" s="380"/>
      <c r="FC248" s="380"/>
      <c r="FD248" s="380"/>
      <c r="FE248" s="380"/>
      <c r="FF248" s="380"/>
      <c r="FG248" s="380"/>
      <c r="FH248" s="380"/>
      <c r="FI248" s="380"/>
      <c r="FJ248" s="380"/>
      <c r="FK248" s="380"/>
      <c r="FL248" s="380"/>
      <c r="FM248" s="380"/>
      <c r="FN248" s="380"/>
      <c r="FO248" s="380"/>
      <c r="FP248" s="380"/>
      <c r="FQ248" s="380"/>
      <c r="FR248" s="380"/>
      <c r="FS248" s="380"/>
      <c r="FT248" s="380"/>
      <c r="FU248" s="380"/>
      <c r="FV248" s="380"/>
      <c r="FW248" s="380"/>
      <c r="FX248" s="380"/>
      <c r="FY248" s="380"/>
      <c r="FZ248" s="380"/>
      <c r="GA248" s="380"/>
      <c r="GB248" s="380"/>
      <c r="GC248" s="380"/>
      <c r="GD248" s="380"/>
      <c r="GE248" s="380"/>
      <c r="GF248" s="380"/>
      <c r="GG248" s="380"/>
      <c r="GH248" s="380"/>
      <c r="GI248" s="380"/>
      <c r="GJ248" s="380"/>
      <c r="GK248" s="380"/>
      <c r="GL248" s="380"/>
      <c r="GM248" s="380"/>
      <c r="GN248" s="380"/>
      <c r="GO248" s="380"/>
      <c r="GP248" s="380"/>
      <c r="GQ248" s="380"/>
      <c r="GR248" s="380"/>
      <c r="GS248" s="380"/>
      <c r="GT248" s="380"/>
      <c r="GU248" s="380"/>
      <c r="GV248" s="380"/>
      <c r="GW248" s="380"/>
      <c r="GX248" s="380"/>
      <c r="GY248" s="380"/>
      <c r="GZ248" s="380"/>
      <c r="HA248" s="380"/>
      <c r="HB248" s="380"/>
      <c r="HC248" s="380"/>
      <c r="HD248" s="380"/>
      <c r="HE248" s="380"/>
      <c r="HF248" s="380"/>
      <c r="HG248" s="380"/>
      <c r="HH248" s="380"/>
    </row>
    <row r="249" spans="1:216">
      <c r="A249" s="103"/>
      <c r="B249" s="377"/>
      <c r="C249" s="377"/>
      <c r="D249" s="377"/>
      <c r="E249" s="377"/>
      <c r="F249" s="377"/>
      <c r="G249" s="377"/>
      <c r="H249" s="377"/>
      <c r="I249" s="377"/>
      <c r="J249" s="377"/>
      <c r="K249" s="377"/>
      <c r="L249" s="377"/>
      <c r="M249" s="378"/>
      <c r="N249" s="378"/>
      <c r="O249" s="378"/>
      <c r="P249" s="378"/>
      <c r="Q249" s="378"/>
      <c r="R249" s="378"/>
      <c r="S249" s="378"/>
      <c r="T249" s="378"/>
      <c r="U249" s="378"/>
      <c r="V249" s="378"/>
      <c r="W249" s="378"/>
      <c r="X249" s="378"/>
      <c r="Y249" s="380"/>
      <c r="Z249" s="409"/>
      <c r="AA249" s="380"/>
      <c r="AB249" s="380"/>
      <c r="AC249" s="380"/>
      <c r="AD249" s="380"/>
      <c r="AE249" s="380"/>
      <c r="AF249" s="380"/>
      <c r="AG249" s="380"/>
      <c r="AH249" s="380"/>
      <c r="AI249" s="380"/>
      <c r="AJ249" s="380"/>
      <c r="AR249" s="380"/>
      <c r="AS249" s="380"/>
      <c r="AT249" s="380"/>
      <c r="AU249" s="380"/>
      <c r="AV249" s="380"/>
      <c r="AW249" s="380"/>
      <c r="AX249" s="380"/>
      <c r="AY249" s="380"/>
      <c r="AZ249" s="380"/>
      <c r="BA249" s="380"/>
      <c r="BB249" s="380"/>
      <c r="BC249" s="380"/>
      <c r="BD249" s="380"/>
      <c r="BE249" s="380"/>
      <c r="BF249" s="380"/>
      <c r="BG249" s="380"/>
      <c r="BH249" s="380"/>
      <c r="BI249" s="380"/>
      <c r="BJ249" s="377"/>
      <c r="CE249" s="380"/>
      <c r="CF249" s="380"/>
      <c r="CG249" s="380"/>
      <c r="EZ249" s="380"/>
      <c r="FA249" s="380"/>
      <c r="FB249" s="380"/>
      <c r="FC249" s="380"/>
      <c r="FD249" s="380"/>
      <c r="FE249" s="380"/>
      <c r="FF249" s="380"/>
      <c r="FG249" s="380"/>
      <c r="FH249" s="380"/>
      <c r="FI249" s="380"/>
      <c r="FJ249" s="380"/>
      <c r="FK249" s="380"/>
      <c r="FL249" s="380"/>
      <c r="FM249" s="380"/>
      <c r="FN249" s="380"/>
      <c r="FO249" s="380"/>
      <c r="FP249" s="380"/>
      <c r="FQ249" s="380"/>
      <c r="FR249" s="380"/>
      <c r="FS249" s="380"/>
      <c r="FT249" s="380"/>
      <c r="FU249" s="380"/>
      <c r="FV249" s="380"/>
      <c r="FW249" s="380"/>
      <c r="FX249" s="380"/>
      <c r="FY249" s="380"/>
      <c r="FZ249" s="380"/>
      <c r="GA249" s="380"/>
      <c r="GB249" s="380"/>
      <c r="GC249" s="380"/>
      <c r="GD249" s="380"/>
      <c r="GE249" s="380"/>
      <c r="GF249" s="380"/>
      <c r="GG249" s="380"/>
      <c r="GH249" s="380"/>
      <c r="GI249" s="380"/>
      <c r="GJ249" s="380"/>
      <c r="GK249" s="380"/>
      <c r="GL249" s="380"/>
      <c r="GM249" s="380"/>
      <c r="GN249" s="380"/>
      <c r="GO249" s="380"/>
      <c r="GP249" s="380"/>
      <c r="GQ249" s="380"/>
      <c r="GR249" s="380"/>
      <c r="GS249" s="380"/>
      <c r="GT249" s="380"/>
      <c r="GU249" s="380"/>
      <c r="GV249" s="380"/>
      <c r="GW249" s="380"/>
      <c r="GX249" s="380"/>
      <c r="GY249" s="380"/>
      <c r="GZ249" s="380"/>
      <c r="HA249" s="380"/>
      <c r="HB249" s="380"/>
      <c r="HC249" s="380"/>
      <c r="HD249" s="380"/>
      <c r="HE249" s="380"/>
      <c r="HF249" s="380"/>
      <c r="HG249" s="380"/>
      <c r="HH249" s="380"/>
    </row>
    <row r="250" spans="1:216">
      <c r="A250" s="103"/>
      <c r="B250" s="377"/>
      <c r="C250" s="377"/>
      <c r="D250" s="377"/>
      <c r="E250" s="377"/>
      <c r="F250" s="377"/>
      <c r="G250" s="377"/>
      <c r="H250" s="377"/>
      <c r="I250" s="377"/>
      <c r="J250" s="377"/>
      <c r="K250" s="377"/>
      <c r="L250" s="377"/>
      <c r="M250" s="378"/>
      <c r="N250" s="378"/>
      <c r="O250" s="378"/>
      <c r="P250" s="378"/>
      <c r="Q250" s="378"/>
      <c r="R250" s="378"/>
      <c r="S250" s="378"/>
      <c r="T250" s="378"/>
      <c r="U250" s="378"/>
      <c r="V250" s="378"/>
      <c r="W250" s="378"/>
      <c r="X250" s="378"/>
      <c r="Y250" s="380"/>
      <c r="Z250" s="409"/>
      <c r="AA250" s="380"/>
      <c r="AB250" s="380"/>
      <c r="AC250" s="380"/>
      <c r="AD250" s="380"/>
      <c r="AE250" s="380"/>
      <c r="AF250" s="380"/>
      <c r="AG250" s="380"/>
      <c r="AH250" s="380"/>
      <c r="AI250" s="380"/>
      <c r="AJ250" s="380"/>
      <c r="AR250" s="380"/>
      <c r="AS250" s="380"/>
      <c r="AT250" s="380"/>
      <c r="AU250" s="380"/>
      <c r="AV250" s="380"/>
      <c r="AW250" s="380"/>
      <c r="AX250" s="380"/>
      <c r="AY250" s="380"/>
      <c r="AZ250" s="380"/>
      <c r="BA250" s="380"/>
      <c r="BB250" s="380"/>
      <c r="BC250" s="380"/>
      <c r="BD250" s="380"/>
      <c r="BE250" s="380"/>
      <c r="BF250" s="380"/>
      <c r="BG250" s="380"/>
      <c r="BH250" s="380"/>
      <c r="BI250" s="380"/>
      <c r="BJ250" s="377"/>
      <c r="CE250" s="380"/>
      <c r="CF250" s="380"/>
      <c r="CG250" s="380"/>
      <c r="EZ250" s="380"/>
      <c r="FA250" s="380"/>
      <c r="FB250" s="380"/>
      <c r="FC250" s="380"/>
      <c r="FD250" s="380"/>
      <c r="FE250" s="380"/>
      <c r="FF250" s="380"/>
      <c r="FG250" s="380"/>
      <c r="FH250" s="380"/>
      <c r="FI250" s="380"/>
      <c r="FJ250" s="380"/>
      <c r="FK250" s="380"/>
      <c r="FL250" s="380"/>
      <c r="FM250" s="380"/>
      <c r="FN250" s="380"/>
      <c r="FO250" s="380"/>
      <c r="FP250" s="380"/>
      <c r="FQ250" s="380"/>
      <c r="FR250" s="380"/>
      <c r="FS250" s="380"/>
      <c r="FT250" s="380"/>
      <c r="FU250" s="380"/>
      <c r="FV250" s="380"/>
      <c r="FW250" s="380"/>
      <c r="FX250" s="380"/>
      <c r="FY250" s="380"/>
      <c r="FZ250" s="380"/>
      <c r="GA250" s="380"/>
      <c r="GB250" s="380"/>
      <c r="GC250" s="380"/>
      <c r="GD250" s="380"/>
      <c r="GE250" s="380"/>
      <c r="GF250" s="380"/>
      <c r="GG250" s="380"/>
      <c r="GH250" s="380"/>
      <c r="GI250" s="380"/>
      <c r="GJ250" s="380"/>
      <c r="GK250" s="380"/>
      <c r="GL250" s="380"/>
      <c r="GM250" s="380"/>
      <c r="GN250" s="380"/>
      <c r="GO250" s="380"/>
      <c r="GP250" s="380"/>
      <c r="GQ250" s="380"/>
      <c r="GR250" s="380"/>
      <c r="GS250" s="380"/>
      <c r="GT250" s="380"/>
      <c r="GU250" s="380"/>
      <c r="GV250" s="380"/>
      <c r="GW250" s="380"/>
      <c r="GX250" s="380"/>
      <c r="GY250" s="380"/>
      <c r="GZ250" s="380"/>
      <c r="HA250" s="380"/>
      <c r="HB250" s="380"/>
      <c r="HC250" s="380"/>
      <c r="HD250" s="380"/>
      <c r="HE250" s="380"/>
      <c r="HF250" s="380"/>
      <c r="HG250" s="380"/>
      <c r="HH250" s="380"/>
    </row>
    <row r="251" spans="1:216">
      <c r="A251" s="103"/>
      <c r="B251" s="377"/>
      <c r="C251" s="377"/>
      <c r="D251" s="377"/>
      <c r="E251" s="377"/>
      <c r="F251" s="377"/>
      <c r="G251" s="377"/>
      <c r="H251" s="377"/>
      <c r="I251" s="377"/>
      <c r="J251" s="377"/>
      <c r="K251" s="377"/>
      <c r="L251" s="377"/>
      <c r="M251" s="378"/>
      <c r="N251" s="378"/>
      <c r="O251" s="378"/>
      <c r="P251" s="378"/>
      <c r="Q251" s="378"/>
      <c r="R251" s="378"/>
      <c r="S251" s="378"/>
      <c r="T251" s="378"/>
      <c r="U251" s="378"/>
      <c r="V251" s="378"/>
      <c r="W251" s="378"/>
      <c r="X251" s="378"/>
      <c r="Y251" s="380"/>
      <c r="Z251" s="409"/>
      <c r="AA251" s="380"/>
      <c r="AB251" s="380"/>
      <c r="AC251" s="380"/>
      <c r="AD251" s="380"/>
      <c r="AE251" s="380"/>
      <c r="AF251" s="380"/>
      <c r="AG251" s="380"/>
      <c r="AH251" s="380"/>
      <c r="AI251" s="380"/>
      <c r="AJ251" s="380"/>
      <c r="AR251" s="380"/>
      <c r="AS251" s="380"/>
      <c r="AT251" s="380"/>
      <c r="AU251" s="380"/>
      <c r="AV251" s="380"/>
      <c r="AW251" s="380"/>
      <c r="AX251" s="380"/>
      <c r="AY251" s="380"/>
      <c r="AZ251" s="380"/>
      <c r="BA251" s="380"/>
      <c r="BB251" s="380"/>
      <c r="BC251" s="380"/>
      <c r="BD251" s="380"/>
      <c r="BE251" s="380"/>
      <c r="BF251" s="380"/>
      <c r="BG251" s="380"/>
      <c r="BH251" s="380"/>
      <c r="BI251" s="380"/>
      <c r="BJ251" s="377"/>
      <c r="CE251" s="380"/>
      <c r="CF251" s="380"/>
      <c r="CG251" s="380"/>
      <c r="EZ251" s="380"/>
      <c r="FA251" s="380"/>
      <c r="FB251" s="380"/>
      <c r="FC251" s="380"/>
      <c r="FD251" s="380"/>
      <c r="FE251" s="380"/>
      <c r="FF251" s="380"/>
      <c r="FG251" s="380"/>
      <c r="FH251" s="380"/>
      <c r="FI251" s="380"/>
      <c r="FJ251" s="380"/>
      <c r="FK251" s="380"/>
      <c r="FL251" s="380"/>
      <c r="FM251" s="380"/>
      <c r="FN251" s="380"/>
      <c r="FO251" s="380"/>
      <c r="FP251" s="380"/>
      <c r="FQ251" s="380"/>
      <c r="FR251" s="380"/>
      <c r="FS251" s="380"/>
      <c r="FT251" s="380"/>
      <c r="FU251" s="380"/>
      <c r="FV251" s="380"/>
      <c r="FW251" s="380"/>
      <c r="FX251" s="380"/>
      <c r="FY251" s="380"/>
      <c r="FZ251" s="380"/>
      <c r="GA251" s="380"/>
      <c r="GB251" s="380"/>
      <c r="GC251" s="380"/>
      <c r="GD251" s="380"/>
      <c r="GE251" s="380"/>
      <c r="GF251" s="380"/>
      <c r="GG251" s="380"/>
      <c r="GH251" s="380"/>
      <c r="GI251" s="380"/>
      <c r="GJ251" s="380"/>
      <c r="GK251" s="380"/>
      <c r="GL251" s="380"/>
      <c r="GM251" s="380"/>
      <c r="GN251" s="380"/>
      <c r="GO251" s="380"/>
      <c r="GP251" s="380"/>
      <c r="GQ251" s="380"/>
      <c r="GR251" s="380"/>
      <c r="GS251" s="380"/>
      <c r="GT251" s="380"/>
      <c r="GU251" s="380"/>
      <c r="GV251" s="380"/>
      <c r="GW251" s="380"/>
      <c r="GX251" s="380"/>
      <c r="GY251" s="380"/>
      <c r="GZ251" s="380"/>
      <c r="HA251" s="380"/>
      <c r="HB251" s="380"/>
      <c r="HC251" s="380"/>
      <c r="HD251" s="380"/>
      <c r="HE251" s="380"/>
      <c r="HF251" s="380"/>
      <c r="HG251" s="380"/>
      <c r="HH251" s="380"/>
    </row>
    <row r="252" spans="1:216">
      <c r="A252" s="103"/>
      <c r="B252" s="377"/>
      <c r="C252" s="377"/>
      <c r="D252" s="377"/>
      <c r="E252" s="377"/>
      <c r="F252" s="377"/>
      <c r="G252" s="377"/>
      <c r="H252" s="377"/>
      <c r="I252" s="377"/>
      <c r="J252" s="377"/>
      <c r="K252" s="377"/>
      <c r="L252" s="377"/>
      <c r="M252" s="378"/>
      <c r="N252" s="378"/>
      <c r="O252" s="378"/>
      <c r="P252" s="378"/>
      <c r="Q252" s="378"/>
      <c r="R252" s="378"/>
      <c r="S252" s="378"/>
      <c r="T252" s="378"/>
      <c r="U252" s="378"/>
      <c r="V252" s="378"/>
      <c r="W252" s="378"/>
      <c r="X252" s="378"/>
      <c r="Y252" s="380"/>
      <c r="Z252" s="409"/>
      <c r="AA252" s="380"/>
      <c r="AB252" s="380"/>
      <c r="AC252" s="380"/>
      <c r="AD252" s="380"/>
      <c r="AE252" s="380"/>
      <c r="AF252" s="380"/>
      <c r="AG252" s="380"/>
      <c r="AH252" s="380"/>
      <c r="AI252" s="380"/>
      <c r="AJ252" s="380"/>
      <c r="AR252" s="380"/>
      <c r="AS252" s="380"/>
      <c r="AT252" s="380"/>
      <c r="AU252" s="380"/>
      <c r="AV252" s="380"/>
      <c r="AW252" s="380"/>
      <c r="AX252" s="380"/>
      <c r="AY252" s="380"/>
      <c r="AZ252" s="380"/>
      <c r="BA252" s="380"/>
      <c r="BB252" s="380"/>
      <c r="BC252" s="380"/>
      <c r="BD252" s="380"/>
      <c r="BE252" s="380"/>
      <c r="BF252" s="380"/>
      <c r="BG252" s="380"/>
      <c r="BH252" s="380"/>
      <c r="BI252" s="380"/>
      <c r="BJ252" s="377"/>
      <c r="CE252" s="380"/>
      <c r="CF252" s="380"/>
      <c r="CG252" s="380"/>
      <c r="EZ252" s="380"/>
      <c r="FA252" s="380"/>
      <c r="FB252" s="380"/>
      <c r="FC252" s="380"/>
      <c r="FD252" s="380"/>
      <c r="FE252" s="380"/>
      <c r="FF252" s="380"/>
      <c r="FG252" s="380"/>
      <c r="FH252" s="380"/>
      <c r="FI252" s="380"/>
      <c r="FJ252" s="380"/>
      <c r="FK252" s="380"/>
      <c r="FL252" s="380"/>
      <c r="FM252" s="380"/>
      <c r="FN252" s="380"/>
      <c r="FO252" s="380"/>
      <c r="FP252" s="380"/>
      <c r="FQ252" s="380"/>
      <c r="FR252" s="380"/>
      <c r="FS252" s="380"/>
      <c r="FT252" s="380"/>
      <c r="FU252" s="380"/>
      <c r="FV252" s="380"/>
      <c r="FW252" s="380"/>
      <c r="FX252" s="380"/>
      <c r="FY252" s="380"/>
      <c r="FZ252" s="380"/>
      <c r="GA252" s="380"/>
      <c r="GB252" s="380"/>
      <c r="GC252" s="380"/>
      <c r="GD252" s="380"/>
      <c r="GE252" s="380"/>
      <c r="GF252" s="380"/>
      <c r="GG252" s="380"/>
      <c r="GH252" s="380"/>
      <c r="GI252" s="380"/>
      <c r="GJ252" s="380"/>
      <c r="GK252" s="380"/>
      <c r="GL252" s="380"/>
      <c r="GM252" s="380"/>
      <c r="GN252" s="380"/>
      <c r="GO252" s="380"/>
      <c r="GP252" s="380"/>
      <c r="GQ252" s="380"/>
      <c r="GR252" s="380"/>
      <c r="GS252" s="380"/>
      <c r="GT252" s="380"/>
      <c r="GU252" s="380"/>
      <c r="GV252" s="380"/>
      <c r="GW252" s="380"/>
      <c r="GX252" s="380"/>
      <c r="GY252" s="380"/>
      <c r="GZ252" s="380"/>
      <c r="HA252" s="380"/>
      <c r="HB252" s="380"/>
      <c r="HC252" s="380"/>
      <c r="HD252" s="380"/>
      <c r="HE252" s="380"/>
      <c r="HF252" s="380"/>
      <c r="HG252" s="380"/>
      <c r="HH252" s="380"/>
    </row>
    <row r="253" spans="1:216">
      <c r="A253" s="103"/>
      <c r="B253" s="377"/>
      <c r="C253" s="377"/>
      <c r="D253" s="377"/>
      <c r="E253" s="377"/>
      <c r="F253" s="377"/>
      <c r="G253" s="377"/>
      <c r="H253" s="377"/>
      <c r="I253" s="377"/>
      <c r="J253" s="377"/>
      <c r="K253" s="377"/>
      <c r="L253" s="377"/>
      <c r="M253" s="378"/>
      <c r="N253" s="378"/>
      <c r="O253" s="378"/>
      <c r="P253" s="378"/>
      <c r="Q253" s="378"/>
      <c r="R253" s="378"/>
      <c r="S253" s="378"/>
      <c r="T253" s="378"/>
      <c r="U253" s="378"/>
      <c r="V253" s="378"/>
      <c r="W253" s="378"/>
      <c r="X253" s="378"/>
      <c r="Y253" s="380"/>
      <c r="Z253" s="409"/>
      <c r="AA253" s="380"/>
      <c r="AB253" s="380"/>
      <c r="AC253" s="380"/>
      <c r="AD253" s="380"/>
      <c r="AE253" s="380"/>
      <c r="AF253" s="380"/>
      <c r="AG253" s="380"/>
      <c r="AH253" s="380"/>
      <c r="AI253" s="380"/>
      <c r="AJ253" s="380"/>
      <c r="AR253" s="380"/>
      <c r="AS253" s="380"/>
      <c r="AT253" s="380"/>
      <c r="AU253" s="380"/>
      <c r="AV253" s="380"/>
      <c r="AW253" s="380"/>
      <c r="AX253" s="380"/>
      <c r="AY253" s="380"/>
      <c r="AZ253" s="380"/>
      <c r="BA253" s="380"/>
      <c r="BB253" s="380"/>
      <c r="BC253" s="380"/>
      <c r="BD253" s="380"/>
      <c r="BE253" s="380"/>
      <c r="BF253" s="380"/>
      <c r="BG253" s="380"/>
      <c r="BH253" s="380"/>
      <c r="BI253" s="380"/>
      <c r="BJ253" s="377"/>
      <c r="CE253" s="380"/>
      <c r="CF253" s="380"/>
      <c r="CG253" s="380"/>
      <c r="EZ253" s="380"/>
      <c r="FA253" s="380"/>
      <c r="FB253" s="380"/>
      <c r="FC253" s="380"/>
      <c r="FD253" s="380"/>
      <c r="FE253" s="380"/>
      <c r="FF253" s="380"/>
      <c r="FG253" s="380"/>
      <c r="FH253" s="380"/>
      <c r="FI253" s="380"/>
      <c r="FJ253" s="380"/>
      <c r="FK253" s="380"/>
      <c r="FL253" s="380"/>
      <c r="FM253" s="380"/>
      <c r="FN253" s="380"/>
      <c r="FO253" s="380"/>
      <c r="FP253" s="380"/>
      <c r="FQ253" s="380"/>
      <c r="FR253" s="380"/>
      <c r="FS253" s="380"/>
      <c r="FT253" s="380"/>
      <c r="FU253" s="380"/>
      <c r="FV253" s="380"/>
      <c r="FW253" s="380"/>
      <c r="FX253" s="380"/>
      <c r="FY253" s="380"/>
      <c r="FZ253" s="380"/>
      <c r="GA253" s="380"/>
      <c r="GB253" s="380"/>
      <c r="GC253" s="380"/>
      <c r="GD253" s="380"/>
      <c r="GE253" s="380"/>
      <c r="GF253" s="380"/>
      <c r="GG253" s="380"/>
      <c r="GH253" s="380"/>
      <c r="GI253" s="380"/>
      <c r="GJ253" s="380"/>
      <c r="GK253" s="380"/>
      <c r="GL253" s="380"/>
      <c r="GM253" s="380"/>
      <c r="GN253" s="380"/>
      <c r="GO253" s="380"/>
      <c r="GP253" s="380"/>
      <c r="GQ253" s="380"/>
      <c r="GR253" s="380"/>
      <c r="GS253" s="380"/>
      <c r="GT253" s="380"/>
      <c r="GU253" s="380"/>
      <c r="GV253" s="380"/>
      <c r="GW253" s="380"/>
      <c r="GX253" s="380"/>
      <c r="GY253" s="380"/>
      <c r="GZ253" s="380"/>
      <c r="HA253" s="380"/>
      <c r="HB253" s="380"/>
      <c r="HC253" s="380"/>
      <c r="HD253" s="380"/>
      <c r="HE253" s="380"/>
      <c r="HF253" s="380"/>
      <c r="HG253" s="380"/>
      <c r="HH253" s="380"/>
    </row>
    <row r="254" spans="1:216">
      <c r="A254" s="103"/>
      <c r="B254" s="377"/>
      <c r="C254" s="377"/>
      <c r="D254" s="377"/>
      <c r="E254" s="377"/>
      <c r="F254" s="377"/>
      <c r="G254" s="377"/>
      <c r="H254" s="377"/>
      <c r="I254" s="377"/>
      <c r="J254" s="377"/>
      <c r="K254" s="377"/>
      <c r="L254" s="377"/>
      <c r="M254" s="378"/>
      <c r="N254" s="378"/>
      <c r="O254" s="378"/>
      <c r="P254" s="378"/>
      <c r="Q254" s="378"/>
      <c r="R254" s="378"/>
      <c r="S254" s="378"/>
      <c r="T254" s="378"/>
      <c r="U254" s="378"/>
      <c r="V254" s="378"/>
      <c r="W254" s="378"/>
      <c r="X254" s="378"/>
      <c r="Y254" s="380"/>
      <c r="Z254" s="409"/>
      <c r="AA254" s="380"/>
      <c r="AB254" s="380"/>
      <c r="AC254" s="380"/>
      <c r="AD254" s="380"/>
      <c r="AE254" s="380"/>
      <c r="AF254" s="380"/>
      <c r="AG254" s="380"/>
      <c r="AH254" s="380"/>
      <c r="AI254" s="380"/>
      <c r="AJ254" s="380"/>
      <c r="AR254" s="380"/>
      <c r="AS254" s="380"/>
      <c r="AT254" s="380"/>
      <c r="AU254" s="380"/>
      <c r="AV254" s="380"/>
      <c r="AW254" s="380"/>
      <c r="AX254" s="380"/>
      <c r="AY254" s="380"/>
      <c r="AZ254" s="380"/>
      <c r="BA254" s="380"/>
      <c r="BB254" s="380"/>
      <c r="BC254" s="380"/>
      <c r="BD254" s="380"/>
      <c r="BE254" s="380"/>
      <c r="BF254" s="380"/>
      <c r="BG254" s="380"/>
      <c r="BH254" s="380"/>
      <c r="BI254" s="380"/>
      <c r="BJ254" s="377"/>
      <c r="CE254" s="380"/>
      <c r="CF254" s="380"/>
      <c r="CG254" s="380"/>
      <c r="EZ254" s="380"/>
      <c r="FA254" s="380"/>
      <c r="FB254" s="380"/>
      <c r="FC254" s="380"/>
      <c r="FD254" s="380"/>
      <c r="FE254" s="380"/>
      <c r="FF254" s="380"/>
      <c r="FG254" s="380"/>
      <c r="FH254" s="380"/>
      <c r="FI254" s="380"/>
      <c r="FJ254" s="380"/>
      <c r="FK254" s="380"/>
      <c r="FL254" s="380"/>
      <c r="FM254" s="380"/>
      <c r="FN254" s="380"/>
      <c r="FO254" s="380"/>
      <c r="FP254" s="380"/>
      <c r="FQ254" s="380"/>
      <c r="FR254" s="380"/>
      <c r="FS254" s="380"/>
      <c r="FT254" s="380"/>
      <c r="FU254" s="380"/>
      <c r="FV254" s="380"/>
      <c r="FW254" s="380"/>
      <c r="FX254" s="380"/>
      <c r="FY254" s="380"/>
      <c r="FZ254" s="380"/>
      <c r="GA254" s="380"/>
      <c r="GB254" s="380"/>
      <c r="GC254" s="380"/>
      <c r="GD254" s="380"/>
      <c r="GE254" s="380"/>
      <c r="GF254" s="380"/>
      <c r="GG254" s="380"/>
      <c r="GH254" s="380"/>
      <c r="GI254" s="380"/>
      <c r="GJ254" s="380"/>
      <c r="GK254" s="380"/>
      <c r="GL254" s="380"/>
      <c r="GM254" s="380"/>
      <c r="GN254" s="380"/>
      <c r="GO254" s="380"/>
      <c r="GP254" s="380"/>
      <c r="GQ254" s="380"/>
      <c r="GR254" s="380"/>
      <c r="GS254" s="380"/>
      <c r="GT254" s="380"/>
      <c r="GU254" s="380"/>
      <c r="GV254" s="380"/>
      <c r="GW254" s="380"/>
      <c r="GX254" s="380"/>
      <c r="GY254" s="380"/>
      <c r="GZ254" s="380"/>
      <c r="HA254" s="380"/>
      <c r="HB254" s="380"/>
      <c r="HC254" s="380"/>
      <c r="HD254" s="380"/>
      <c r="HE254" s="380"/>
      <c r="HF254" s="380"/>
      <c r="HG254" s="380"/>
      <c r="HH254" s="380"/>
    </row>
    <row r="255" spans="1:216">
      <c r="A255" s="103"/>
      <c r="B255" s="377"/>
      <c r="C255" s="377"/>
      <c r="D255" s="377"/>
      <c r="E255" s="377"/>
      <c r="F255" s="377"/>
      <c r="G255" s="377"/>
      <c r="H255" s="377"/>
      <c r="I255" s="377"/>
      <c r="J255" s="377"/>
      <c r="K255" s="377"/>
      <c r="L255" s="377"/>
      <c r="M255" s="378"/>
      <c r="N255" s="378"/>
      <c r="O255" s="378"/>
      <c r="P255" s="378"/>
      <c r="Q255" s="378"/>
      <c r="R255" s="378"/>
      <c r="S255" s="378"/>
      <c r="T255" s="378"/>
      <c r="U255" s="378"/>
      <c r="V255" s="378"/>
      <c r="W255" s="378"/>
      <c r="X255" s="378"/>
      <c r="Y255" s="380"/>
      <c r="Z255" s="409"/>
      <c r="AA255" s="380"/>
      <c r="AB255" s="380"/>
      <c r="AC255" s="380"/>
      <c r="AD255" s="380"/>
      <c r="AE255" s="380"/>
      <c r="AF255" s="380"/>
      <c r="AG255" s="380"/>
      <c r="AH255" s="380"/>
      <c r="AI255" s="380"/>
      <c r="AJ255" s="380"/>
      <c r="AR255" s="380"/>
      <c r="AS255" s="380"/>
      <c r="AT255" s="380"/>
      <c r="AU255" s="380"/>
      <c r="AV255" s="380"/>
      <c r="AW255" s="380"/>
      <c r="AX255" s="380"/>
      <c r="AY255" s="380"/>
      <c r="AZ255" s="380"/>
      <c r="BA255" s="380"/>
      <c r="BB255" s="380"/>
      <c r="BC255" s="380"/>
      <c r="BD255" s="380"/>
      <c r="BE255" s="380"/>
      <c r="BF255" s="380"/>
      <c r="BG255" s="380"/>
      <c r="BH255" s="380"/>
      <c r="BI255" s="380"/>
      <c r="BJ255" s="377"/>
      <c r="CE255" s="380"/>
      <c r="CF255" s="380"/>
      <c r="CG255" s="380"/>
      <c r="EZ255" s="380"/>
      <c r="FA255" s="380"/>
      <c r="FB255" s="380"/>
      <c r="FC255" s="380"/>
      <c r="FD255" s="380"/>
      <c r="FE255" s="380"/>
      <c r="FF255" s="380"/>
      <c r="FG255" s="380"/>
      <c r="FH255" s="380"/>
      <c r="FI255" s="380"/>
      <c r="FJ255" s="380"/>
      <c r="FK255" s="380"/>
      <c r="FL255" s="380"/>
      <c r="FM255" s="380"/>
      <c r="FN255" s="380"/>
      <c r="FO255" s="380"/>
      <c r="FP255" s="380"/>
      <c r="FQ255" s="380"/>
      <c r="FR255" s="380"/>
      <c r="FS255" s="380"/>
      <c r="FT255" s="380"/>
      <c r="FU255" s="380"/>
      <c r="FV255" s="380"/>
      <c r="FW255" s="380"/>
      <c r="FX255" s="380"/>
      <c r="FY255" s="380"/>
      <c r="FZ255" s="380"/>
      <c r="GA255" s="380"/>
      <c r="GB255" s="380"/>
      <c r="GC255" s="380"/>
      <c r="GD255" s="380"/>
      <c r="GE255" s="380"/>
      <c r="GF255" s="380"/>
      <c r="GG255" s="380"/>
      <c r="GH255" s="380"/>
      <c r="GI255" s="380"/>
      <c r="GJ255" s="380"/>
      <c r="GK255" s="380"/>
      <c r="GL255" s="380"/>
      <c r="GM255" s="380"/>
      <c r="GN255" s="380"/>
      <c r="GO255" s="380"/>
      <c r="GP255" s="380"/>
      <c r="GQ255" s="380"/>
      <c r="GR255" s="380"/>
      <c r="GS255" s="380"/>
      <c r="GT255" s="380"/>
      <c r="GU255" s="380"/>
      <c r="GV255" s="380"/>
      <c r="GW255" s="380"/>
      <c r="GX255" s="380"/>
      <c r="GY255" s="380"/>
      <c r="GZ255" s="380"/>
      <c r="HA255" s="380"/>
      <c r="HB255" s="380"/>
      <c r="HC255" s="380"/>
      <c r="HD255" s="380"/>
      <c r="HE255" s="380"/>
      <c r="HF255" s="380"/>
      <c r="HG255" s="380"/>
      <c r="HH255" s="380"/>
    </row>
    <row r="256" spans="1:216">
      <c r="A256" s="103"/>
      <c r="B256" s="377"/>
      <c r="C256" s="377"/>
      <c r="D256" s="377"/>
      <c r="E256" s="377"/>
      <c r="F256" s="377"/>
      <c r="G256" s="377"/>
      <c r="H256" s="377"/>
      <c r="I256" s="377"/>
      <c r="J256" s="377"/>
      <c r="K256" s="377"/>
      <c r="L256" s="377"/>
      <c r="M256" s="378"/>
      <c r="N256" s="378"/>
      <c r="O256" s="378"/>
      <c r="P256" s="378"/>
      <c r="Q256" s="378"/>
      <c r="R256" s="378"/>
      <c r="S256" s="378"/>
      <c r="T256" s="378"/>
      <c r="U256" s="378"/>
      <c r="V256" s="378"/>
      <c r="W256" s="378"/>
      <c r="X256" s="378"/>
      <c r="Y256" s="380"/>
      <c r="Z256" s="409"/>
      <c r="AA256" s="380"/>
      <c r="AB256" s="380"/>
      <c r="AC256" s="380"/>
      <c r="AD256" s="380"/>
      <c r="AE256" s="380"/>
      <c r="AF256" s="380"/>
      <c r="AG256" s="380"/>
      <c r="AH256" s="380"/>
      <c r="AI256" s="380"/>
      <c r="AJ256" s="380"/>
      <c r="AR256" s="380"/>
      <c r="AS256" s="380"/>
      <c r="AT256" s="380"/>
      <c r="AU256" s="380"/>
      <c r="AV256" s="380"/>
      <c r="AW256" s="380"/>
      <c r="AX256" s="380"/>
      <c r="AY256" s="380"/>
      <c r="AZ256" s="380"/>
      <c r="BA256" s="380"/>
      <c r="BB256" s="380"/>
      <c r="BC256" s="380"/>
      <c r="BD256" s="380"/>
      <c r="BE256" s="380"/>
      <c r="BF256" s="380"/>
      <c r="BG256" s="380"/>
      <c r="BH256" s="380"/>
      <c r="BI256" s="380"/>
      <c r="BJ256" s="377"/>
      <c r="CE256" s="380"/>
      <c r="CF256" s="380"/>
      <c r="CG256" s="380"/>
      <c r="EZ256" s="380"/>
      <c r="FA256" s="380"/>
      <c r="FB256" s="380"/>
      <c r="FC256" s="380"/>
      <c r="FD256" s="380"/>
      <c r="FE256" s="380"/>
      <c r="FF256" s="380"/>
      <c r="FG256" s="380"/>
      <c r="FH256" s="380"/>
      <c r="FI256" s="380"/>
      <c r="FJ256" s="380"/>
      <c r="FK256" s="380"/>
      <c r="FL256" s="380"/>
      <c r="FM256" s="380"/>
      <c r="FN256" s="380"/>
      <c r="FO256" s="380"/>
      <c r="FP256" s="380"/>
      <c r="FQ256" s="380"/>
      <c r="FR256" s="380"/>
      <c r="FS256" s="380"/>
      <c r="FT256" s="380"/>
      <c r="FU256" s="380"/>
      <c r="FV256" s="380"/>
      <c r="FW256" s="380"/>
      <c r="FX256" s="380"/>
      <c r="FY256" s="380"/>
      <c r="FZ256" s="380"/>
      <c r="GA256" s="380"/>
      <c r="GB256" s="380"/>
      <c r="GC256" s="380"/>
      <c r="GD256" s="380"/>
      <c r="GE256" s="380"/>
      <c r="GF256" s="380"/>
      <c r="GG256" s="380"/>
      <c r="GH256" s="380"/>
      <c r="GI256" s="380"/>
      <c r="GJ256" s="380"/>
      <c r="GK256" s="380"/>
      <c r="GL256" s="380"/>
      <c r="GM256" s="380"/>
      <c r="GN256" s="380"/>
      <c r="GO256" s="380"/>
      <c r="GP256" s="380"/>
      <c r="GQ256" s="380"/>
      <c r="GR256" s="380"/>
      <c r="GS256" s="380"/>
      <c r="GT256" s="380"/>
      <c r="GU256" s="380"/>
      <c r="GV256" s="380"/>
      <c r="GW256" s="380"/>
      <c r="GX256" s="380"/>
      <c r="GY256" s="380"/>
      <c r="GZ256" s="380"/>
      <c r="HA256" s="380"/>
      <c r="HB256" s="380"/>
      <c r="HC256" s="380"/>
      <c r="HD256" s="380"/>
      <c r="HE256" s="380"/>
      <c r="HF256" s="380"/>
      <c r="HG256" s="380"/>
      <c r="HH256" s="380"/>
    </row>
    <row r="257" spans="1:216">
      <c r="A257" s="103"/>
      <c r="B257" s="377"/>
      <c r="C257" s="377"/>
      <c r="D257" s="377"/>
      <c r="E257" s="377"/>
      <c r="F257" s="377"/>
      <c r="G257" s="377"/>
      <c r="H257" s="377"/>
      <c r="I257" s="377"/>
      <c r="J257" s="377"/>
      <c r="K257" s="377"/>
      <c r="L257" s="377"/>
      <c r="M257" s="378"/>
      <c r="N257" s="378"/>
      <c r="O257" s="378"/>
      <c r="P257" s="378"/>
      <c r="Q257" s="378"/>
      <c r="R257" s="378"/>
      <c r="S257" s="378"/>
      <c r="T257" s="378"/>
      <c r="U257" s="378"/>
      <c r="V257" s="378"/>
      <c r="W257" s="378"/>
      <c r="X257" s="378"/>
      <c r="Y257" s="380"/>
      <c r="Z257" s="409"/>
      <c r="AA257" s="380"/>
      <c r="AB257" s="380"/>
      <c r="AC257" s="380"/>
      <c r="AD257" s="380"/>
      <c r="AE257" s="380"/>
      <c r="AF257" s="380"/>
      <c r="AG257" s="380"/>
      <c r="AH257" s="380"/>
      <c r="AI257" s="380"/>
      <c r="AJ257" s="380"/>
      <c r="AR257" s="380"/>
      <c r="AS257" s="380"/>
      <c r="AT257" s="380"/>
      <c r="AU257" s="380"/>
      <c r="AV257" s="380"/>
      <c r="AW257" s="380"/>
      <c r="AX257" s="380"/>
      <c r="AY257" s="380"/>
      <c r="AZ257" s="380"/>
      <c r="BA257" s="380"/>
      <c r="BB257" s="380"/>
      <c r="BC257" s="380"/>
      <c r="BD257" s="380"/>
      <c r="BE257" s="380"/>
      <c r="BF257" s="380"/>
      <c r="BG257" s="380"/>
      <c r="BH257" s="380"/>
      <c r="BI257" s="380"/>
      <c r="BJ257" s="377"/>
      <c r="CE257" s="380"/>
      <c r="CF257" s="380"/>
      <c r="CG257" s="380"/>
      <c r="EZ257" s="380"/>
      <c r="FA257" s="380"/>
      <c r="FB257" s="380"/>
      <c r="FC257" s="380"/>
      <c r="FD257" s="380"/>
      <c r="FE257" s="380"/>
      <c r="FF257" s="380"/>
      <c r="FG257" s="380"/>
      <c r="FH257" s="380"/>
      <c r="FI257" s="380"/>
      <c r="FJ257" s="380"/>
      <c r="FK257" s="380"/>
      <c r="FL257" s="380"/>
      <c r="FM257" s="380"/>
      <c r="FN257" s="380"/>
      <c r="FO257" s="380"/>
      <c r="FP257" s="380"/>
      <c r="FQ257" s="380"/>
      <c r="FR257" s="380"/>
      <c r="FS257" s="380"/>
      <c r="FT257" s="380"/>
      <c r="FU257" s="380"/>
      <c r="FV257" s="380"/>
      <c r="FW257" s="380"/>
      <c r="FX257" s="380"/>
      <c r="FY257" s="380"/>
      <c r="FZ257" s="380"/>
      <c r="GA257" s="380"/>
      <c r="GB257" s="380"/>
      <c r="GC257" s="380"/>
      <c r="GD257" s="380"/>
      <c r="GE257" s="380"/>
      <c r="GF257" s="380"/>
      <c r="GG257" s="380"/>
      <c r="GH257" s="380"/>
      <c r="GI257" s="380"/>
      <c r="GJ257" s="380"/>
      <c r="GK257" s="380"/>
      <c r="GL257" s="380"/>
      <c r="GM257" s="380"/>
      <c r="GN257" s="380"/>
      <c r="GO257" s="380"/>
      <c r="GP257" s="380"/>
      <c r="GQ257" s="380"/>
      <c r="GR257" s="380"/>
      <c r="GS257" s="380"/>
      <c r="GT257" s="380"/>
      <c r="GU257" s="380"/>
      <c r="GV257" s="380"/>
      <c r="GW257" s="380"/>
      <c r="GX257" s="380"/>
      <c r="GY257" s="380"/>
      <c r="GZ257" s="380"/>
      <c r="HA257" s="380"/>
      <c r="HB257" s="380"/>
      <c r="HC257" s="380"/>
      <c r="HD257" s="380"/>
      <c r="HE257" s="380"/>
      <c r="HF257" s="380"/>
      <c r="HG257" s="380"/>
      <c r="HH257" s="380"/>
    </row>
    <row r="258" spans="1:216">
      <c r="A258" s="103"/>
      <c r="B258" s="377"/>
      <c r="C258" s="377"/>
      <c r="D258" s="377"/>
      <c r="E258" s="377"/>
      <c r="F258" s="377"/>
      <c r="G258" s="377"/>
      <c r="H258" s="377"/>
      <c r="I258" s="377"/>
      <c r="J258" s="377"/>
      <c r="K258" s="377"/>
      <c r="L258" s="377"/>
      <c r="M258" s="378"/>
      <c r="N258" s="378"/>
      <c r="O258" s="378"/>
      <c r="P258" s="378"/>
      <c r="Q258" s="378"/>
      <c r="R258" s="378"/>
      <c r="S258" s="378"/>
      <c r="T258" s="378"/>
      <c r="U258" s="378"/>
      <c r="V258" s="378"/>
      <c r="W258" s="378"/>
      <c r="X258" s="378"/>
      <c r="Y258" s="380"/>
      <c r="Z258" s="409"/>
      <c r="AA258" s="380"/>
      <c r="AB258" s="380"/>
      <c r="AC258" s="380"/>
      <c r="AD258" s="380"/>
      <c r="AE258" s="380"/>
      <c r="AF258" s="380"/>
      <c r="AG258" s="380"/>
      <c r="AH258" s="380"/>
      <c r="AI258" s="380"/>
      <c r="AJ258" s="380"/>
      <c r="AR258" s="380"/>
      <c r="AS258" s="380"/>
      <c r="AT258" s="380"/>
      <c r="AU258" s="380"/>
      <c r="AV258" s="380"/>
      <c r="AW258" s="380"/>
      <c r="AX258" s="380"/>
      <c r="AY258" s="380"/>
      <c r="AZ258" s="380"/>
      <c r="BA258" s="380"/>
      <c r="BB258" s="380"/>
      <c r="BC258" s="380"/>
      <c r="BD258" s="380"/>
      <c r="BE258" s="380"/>
      <c r="BF258" s="380"/>
      <c r="BG258" s="380"/>
      <c r="BH258" s="380"/>
      <c r="BI258" s="380"/>
      <c r="BJ258" s="377"/>
      <c r="CE258" s="380"/>
      <c r="CF258" s="380"/>
      <c r="CG258" s="380"/>
      <c r="EZ258" s="380"/>
      <c r="FA258" s="380"/>
      <c r="FB258" s="380"/>
      <c r="FC258" s="380"/>
      <c r="FD258" s="380"/>
      <c r="FE258" s="380"/>
      <c r="FF258" s="380"/>
      <c r="FG258" s="380"/>
      <c r="FH258" s="380"/>
      <c r="FI258" s="380"/>
      <c r="FJ258" s="380"/>
      <c r="FK258" s="380"/>
      <c r="FL258" s="380"/>
      <c r="FM258" s="380"/>
      <c r="FN258" s="380"/>
      <c r="FO258" s="380"/>
      <c r="FP258" s="380"/>
      <c r="FQ258" s="380"/>
      <c r="FR258" s="380"/>
      <c r="FS258" s="380"/>
      <c r="FT258" s="380"/>
      <c r="FU258" s="380"/>
      <c r="FV258" s="380"/>
      <c r="FW258" s="380"/>
      <c r="FX258" s="380"/>
      <c r="FY258" s="380"/>
      <c r="FZ258" s="380"/>
      <c r="GA258" s="380"/>
      <c r="GB258" s="380"/>
      <c r="GC258" s="380"/>
      <c r="GD258" s="380"/>
      <c r="GE258" s="380"/>
      <c r="GF258" s="380"/>
      <c r="GG258" s="380"/>
      <c r="GH258" s="380"/>
      <c r="GI258" s="380"/>
      <c r="GJ258" s="380"/>
      <c r="GK258" s="380"/>
      <c r="GL258" s="380"/>
      <c r="GM258" s="380"/>
      <c r="GN258" s="380"/>
      <c r="GO258" s="380"/>
      <c r="GP258" s="380"/>
      <c r="GQ258" s="380"/>
      <c r="GR258" s="380"/>
      <c r="GS258" s="380"/>
      <c r="GT258" s="380"/>
      <c r="GU258" s="380"/>
      <c r="GV258" s="380"/>
      <c r="GW258" s="380"/>
      <c r="GX258" s="380"/>
      <c r="GY258" s="380"/>
      <c r="GZ258" s="380"/>
      <c r="HA258" s="380"/>
      <c r="HB258" s="380"/>
      <c r="HC258" s="380"/>
      <c r="HD258" s="380"/>
      <c r="HE258" s="380"/>
      <c r="HF258" s="380"/>
      <c r="HG258" s="380"/>
      <c r="HH258" s="380"/>
    </row>
    <row r="259" spans="1:216">
      <c r="A259" s="103"/>
      <c r="B259" s="377"/>
      <c r="C259" s="377"/>
      <c r="D259" s="377"/>
      <c r="E259" s="377"/>
      <c r="F259" s="377"/>
      <c r="G259" s="377"/>
      <c r="H259" s="377"/>
      <c r="I259" s="377"/>
      <c r="J259" s="377"/>
      <c r="K259" s="377"/>
      <c r="L259" s="377"/>
      <c r="M259" s="378"/>
      <c r="N259" s="378"/>
      <c r="O259" s="378"/>
      <c r="P259" s="378"/>
      <c r="Q259" s="378"/>
      <c r="R259" s="378"/>
      <c r="S259" s="378"/>
      <c r="T259" s="378"/>
      <c r="U259" s="378"/>
      <c r="V259" s="378"/>
      <c r="W259" s="378"/>
      <c r="X259" s="378"/>
      <c r="Y259" s="380"/>
      <c r="Z259" s="409"/>
      <c r="AA259" s="380"/>
      <c r="AB259" s="380"/>
      <c r="AC259" s="380"/>
      <c r="AD259" s="380"/>
      <c r="AE259" s="380"/>
      <c r="AF259" s="380"/>
      <c r="AG259" s="380"/>
      <c r="AH259" s="380"/>
      <c r="AI259" s="380"/>
      <c r="AJ259" s="380"/>
      <c r="AR259" s="380"/>
      <c r="AS259" s="380"/>
      <c r="AT259" s="380"/>
      <c r="AU259" s="380"/>
      <c r="AV259" s="380"/>
      <c r="AW259" s="380"/>
      <c r="AX259" s="380"/>
      <c r="AY259" s="380"/>
      <c r="AZ259" s="380"/>
      <c r="BA259" s="380"/>
      <c r="BB259" s="380"/>
      <c r="BC259" s="380"/>
      <c r="BD259" s="380"/>
      <c r="BE259" s="380"/>
      <c r="BF259" s="380"/>
      <c r="BG259" s="380"/>
      <c r="BH259" s="380"/>
      <c r="BI259" s="380"/>
      <c r="BJ259" s="377"/>
      <c r="CE259" s="380"/>
      <c r="CF259" s="380"/>
      <c r="CG259" s="380"/>
      <c r="EZ259" s="380"/>
      <c r="FA259" s="380"/>
      <c r="FB259" s="380"/>
      <c r="FC259" s="380"/>
      <c r="FD259" s="380"/>
      <c r="FE259" s="380"/>
      <c r="FF259" s="380"/>
      <c r="FG259" s="380"/>
      <c r="FH259" s="380"/>
      <c r="FI259" s="380"/>
      <c r="FJ259" s="380"/>
      <c r="FK259" s="380"/>
      <c r="FL259" s="380"/>
      <c r="FM259" s="380"/>
      <c r="FN259" s="380"/>
      <c r="FO259" s="380"/>
      <c r="FP259" s="380"/>
      <c r="FQ259" s="380"/>
      <c r="FR259" s="380"/>
      <c r="FS259" s="380"/>
      <c r="FT259" s="380"/>
      <c r="FU259" s="380"/>
      <c r="FV259" s="380"/>
      <c r="FW259" s="380"/>
      <c r="FX259" s="380"/>
      <c r="FY259" s="380"/>
      <c r="FZ259" s="380"/>
      <c r="GA259" s="380"/>
      <c r="GB259" s="380"/>
      <c r="GC259" s="380"/>
      <c r="GD259" s="380"/>
      <c r="GE259" s="380"/>
      <c r="GF259" s="380"/>
      <c r="GG259" s="380"/>
      <c r="GH259" s="380"/>
      <c r="GI259" s="380"/>
      <c r="GJ259" s="380"/>
      <c r="GK259" s="380"/>
      <c r="GL259" s="380"/>
      <c r="GM259" s="380"/>
      <c r="GN259" s="380"/>
      <c r="GO259" s="380"/>
      <c r="GP259" s="380"/>
      <c r="GQ259" s="380"/>
      <c r="GR259" s="380"/>
      <c r="GS259" s="380"/>
      <c r="GT259" s="380"/>
      <c r="GU259" s="380"/>
      <c r="GV259" s="380"/>
      <c r="GW259" s="380"/>
      <c r="GX259" s="380"/>
      <c r="GY259" s="380"/>
      <c r="GZ259" s="380"/>
      <c r="HA259" s="380"/>
      <c r="HB259" s="380"/>
      <c r="HC259" s="380"/>
      <c r="HD259" s="380"/>
      <c r="HE259" s="380"/>
      <c r="HF259" s="380"/>
      <c r="HG259" s="380"/>
      <c r="HH259" s="380"/>
    </row>
    <row r="260" spans="1:216">
      <c r="A260" s="103"/>
      <c r="B260" s="377"/>
      <c r="C260" s="377"/>
      <c r="D260" s="377"/>
      <c r="E260" s="377"/>
      <c r="F260" s="377"/>
      <c r="G260" s="377"/>
      <c r="H260" s="377"/>
      <c r="I260" s="377"/>
      <c r="J260" s="377"/>
      <c r="K260" s="377"/>
      <c r="L260" s="377"/>
      <c r="M260" s="378"/>
      <c r="N260" s="378"/>
      <c r="O260" s="378"/>
      <c r="P260" s="378"/>
      <c r="Q260" s="378"/>
      <c r="R260" s="378"/>
      <c r="S260" s="378"/>
      <c r="T260" s="378"/>
      <c r="U260" s="378"/>
      <c r="V260" s="378"/>
      <c r="W260" s="378"/>
      <c r="X260" s="378"/>
      <c r="Y260" s="380"/>
      <c r="Z260" s="409"/>
      <c r="AA260" s="380"/>
      <c r="AB260" s="380"/>
      <c r="AC260" s="380"/>
      <c r="AD260" s="380"/>
      <c r="AE260" s="380"/>
      <c r="AF260" s="380"/>
      <c r="AG260" s="380"/>
      <c r="AH260" s="380"/>
      <c r="AI260" s="380"/>
      <c r="AJ260" s="380"/>
      <c r="AR260" s="380"/>
      <c r="AS260" s="380"/>
      <c r="AT260" s="380"/>
      <c r="AU260" s="380"/>
      <c r="AV260" s="380"/>
      <c r="AW260" s="380"/>
      <c r="AX260" s="380"/>
      <c r="AY260" s="380"/>
      <c r="AZ260" s="380"/>
      <c r="BA260" s="380"/>
      <c r="BB260" s="380"/>
      <c r="BC260" s="380"/>
      <c r="BD260" s="380"/>
      <c r="BE260" s="380"/>
      <c r="BF260" s="380"/>
      <c r="BG260" s="380"/>
      <c r="BH260" s="380"/>
      <c r="BI260" s="380"/>
      <c r="BJ260" s="377"/>
      <c r="CE260" s="380"/>
      <c r="CF260" s="380"/>
      <c r="CG260" s="380"/>
      <c r="EZ260" s="380"/>
      <c r="FA260" s="380"/>
      <c r="FB260" s="380"/>
      <c r="FC260" s="380"/>
      <c r="FD260" s="380"/>
      <c r="FE260" s="380"/>
      <c r="FF260" s="380"/>
      <c r="FG260" s="380"/>
      <c r="FH260" s="380"/>
      <c r="FI260" s="380"/>
      <c r="FJ260" s="380"/>
      <c r="FK260" s="380"/>
      <c r="FL260" s="380"/>
      <c r="FM260" s="380"/>
      <c r="FN260" s="380"/>
      <c r="FO260" s="380"/>
      <c r="FP260" s="380"/>
      <c r="FQ260" s="380"/>
      <c r="FR260" s="380"/>
      <c r="FS260" s="380"/>
      <c r="FT260" s="380"/>
      <c r="FU260" s="380"/>
      <c r="FV260" s="380"/>
      <c r="FW260" s="380"/>
      <c r="FX260" s="380"/>
      <c r="FY260" s="380"/>
      <c r="FZ260" s="380"/>
      <c r="GA260" s="380"/>
      <c r="GB260" s="380"/>
      <c r="GC260" s="380"/>
      <c r="GD260" s="380"/>
      <c r="GE260" s="380"/>
      <c r="GF260" s="380"/>
      <c r="GG260" s="380"/>
      <c r="GH260" s="380"/>
      <c r="GI260" s="380"/>
      <c r="GJ260" s="380"/>
      <c r="GK260" s="380"/>
      <c r="GL260" s="380"/>
      <c r="GM260" s="380"/>
      <c r="GN260" s="380"/>
      <c r="GO260" s="380"/>
      <c r="GP260" s="380"/>
      <c r="GQ260" s="380"/>
      <c r="GR260" s="380"/>
      <c r="GS260" s="380"/>
      <c r="GT260" s="380"/>
      <c r="GU260" s="380"/>
      <c r="GV260" s="380"/>
      <c r="GW260" s="380"/>
      <c r="GX260" s="380"/>
      <c r="GY260" s="380"/>
      <c r="GZ260" s="380"/>
      <c r="HA260" s="380"/>
      <c r="HB260" s="380"/>
      <c r="HC260" s="380"/>
      <c r="HD260" s="380"/>
      <c r="HE260" s="380"/>
      <c r="HF260" s="380"/>
      <c r="HG260" s="380"/>
      <c r="HH260" s="380"/>
    </row>
    <row r="261" spans="1:216">
      <c r="A261" s="103"/>
      <c r="B261" s="377"/>
      <c r="C261" s="377"/>
      <c r="D261" s="377"/>
      <c r="E261" s="377"/>
      <c r="F261" s="377"/>
      <c r="G261" s="377"/>
      <c r="H261" s="377"/>
      <c r="I261" s="377"/>
      <c r="J261" s="377"/>
      <c r="K261" s="377"/>
      <c r="L261" s="377"/>
      <c r="M261" s="378"/>
      <c r="N261" s="378"/>
      <c r="O261" s="378"/>
      <c r="P261" s="378"/>
      <c r="Q261" s="378"/>
      <c r="R261" s="378"/>
      <c r="S261" s="378"/>
      <c r="T261" s="378"/>
      <c r="U261" s="378"/>
      <c r="V261" s="378"/>
      <c r="W261" s="378"/>
      <c r="X261" s="378"/>
      <c r="Y261" s="380"/>
      <c r="Z261" s="409"/>
      <c r="AA261" s="380"/>
      <c r="AB261" s="380"/>
      <c r="AC261" s="380"/>
      <c r="AD261" s="380"/>
      <c r="AE261" s="380"/>
      <c r="AF261" s="380"/>
      <c r="AG261" s="380"/>
      <c r="AH261" s="380"/>
      <c r="AI261" s="380"/>
      <c r="AJ261" s="380"/>
      <c r="AR261" s="380"/>
      <c r="AS261" s="380"/>
      <c r="AT261" s="380"/>
      <c r="AU261" s="380"/>
      <c r="AV261" s="380"/>
      <c r="AW261" s="380"/>
      <c r="AX261" s="380"/>
      <c r="AY261" s="380"/>
      <c r="AZ261" s="380"/>
      <c r="BA261" s="380"/>
      <c r="BB261" s="380"/>
      <c r="BC261" s="380"/>
      <c r="BD261" s="380"/>
      <c r="BE261" s="380"/>
      <c r="BF261" s="380"/>
      <c r="BG261" s="380"/>
      <c r="BH261" s="380"/>
      <c r="BI261" s="380"/>
      <c r="BJ261" s="377"/>
      <c r="CE261" s="380"/>
      <c r="CF261" s="380"/>
      <c r="CG261" s="380"/>
      <c r="EZ261" s="380"/>
      <c r="FA261" s="380"/>
      <c r="FB261" s="380"/>
      <c r="FC261" s="380"/>
      <c r="FD261" s="380"/>
      <c r="FE261" s="380"/>
      <c r="FF261" s="380"/>
      <c r="FG261" s="380"/>
      <c r="FH261" s="380"/>
      <c r="FI261" s="380"/>
      <c r="FJ261" s="380"/>
      <c r="FK261" s="380"/>
      <c r="FL261" s="380"/>
      <c r="FM261" s="380"/>
      <c r="FN261" s="380"/>
      <c r="FO261" s="380"/>
      <c r="FP261" s="380"/>
      <c r="FQ261" s="380"/>
      <c r="FR261" s="380"/>
      <c r="FS261" s="380"/>
      <c r="FT261" s="380"/>
      <c r="FU261" s="380"/>
      <c r="FV261" s="380"/>
      <c r="FW261" s="380"/>
      <c r="FX261" s="380"/>
      <c r="FY261" s="380"/>
      <c r="FZ261" s="380"/>
      <c r="GA261" s="380"/>
      <c r="GB261" s="380"/>
      <c r="GC261" s="380"/>
      <c r="GD261" s="380"/>
      <c r="GE261" s="380"/>
      <c r="GF261" s="380"/>
      <c r="GG261" s="380"/>
      <c r="GH261" s="380"/>
      <c r="GI261" s="380"/>
      <c r="GJ261" s="380"/>
      <c r="GK261" s="380"/>
      <c r="GL261" s="380"/>
      <c r="GM261" s="380"/>
      <c r="GN261" s="380"/>
      <c r="GO261" s="380"/>
      <c r="GP261" s="380"/>
      <c r="GQ261" s="380"/>
      <c r="GR261" s="380"/>
      <c r="GS261" s="380"/>
      <c r="GT261" s="380"/>
      <c r="GU261" s="380"/>
      <c r="GV261" s="380"/>
      <c r="GW261" s="380"/>
      <c r="GX261" s="380"/>
      <c r="GY261" s="380"/>
      <c r="GZ261" s="380"/>
      <c r="HA261" s="380"/>
      <c r="HB261" s="380"/>
      <c r="HC261" s="380"/>
      <c r="HD261" s="380"/>
      <c r="HE261" s="380"/>
      <c r="HF261" s="380"/>
      <c r="HG261" s="380"/>
      <c r="HH261" s="380"/>
    </row>
    <row r="262" spans="1:216">
      <c r="A262" s="103"/>
      <c r="B262" s="377"/>
      <c r="C262" s="377"/>
      <c r="D262" s="377"/>
      <c r="E262" s="377"/>
      <c r="F262" s="377"/>
      <c r="G262" s="377"/>
      <c r="H262" s="377"/>
      <c r="I262" s="377"/>
      <c r="J262" s="377"/>
      <c r="K262" s="377"/>
      <c r="L262" s="377"/>
      <c r="M262" s="378"/>
      <c r="N262" s="378"/>
      <c r="O262" s="378"/>
      <c r="P262" s="378"/>
      <c r="Q262" s="378"/>
      <c r="R262" s="378"/>
      <c r="S262" s="378"/>
      <c r="T262" s="378"/>
      <c r="U262" s="378"/>
      <c r="V262" s="378"/>
      <c r="W262" s="378"/>
      <c r="X262" s="378"/>
      <c r="Y262" s="380"/>
      <c r="Z262" s="409"/>
      <c r="AA262" s="380"/>
      <c r="AB262" s="380"/>
      <c r="AC262" s="380"/>
      <c r="AD262" s="380"/>
      <c r="AE262" s="380"/>
      <c r="AF262" s="380"/>
      <c r="AG262" s="380"/>
      <c r="AH262" s="380"/>
      <c r="AI262" s="380"/>
      <c r="AJ262" s="380"/>
      <c r="AR262" s="380"/>
      <c r="AS262" s="380"/>
      <c r="AT262" s="380"/>
      <c r="AU262" s="380"/>
      <c r="AV262" s="380"/>
      <c r="AW262" s="380"/>
      <c r="AX262" s="380"/>
      <c r="AY262" s="380"/>
      <c r="AZ262" s="380"/>
      <c r="BA262" s="380"/>
      <c r="BB262" s="380"/>
      <c r="BC262" s="380"/>
      <c r="BD262" s="380"/>
      <c r="BE262" s="380"/>
      <c r="BF262" s="380"/>
      <c r="BG262" s="380"/>
      <c r="BH262" s="380"/>
      <c r="BI262" s="380"/>
      <c r="BJ262" s="377"/>
      <c r="CE262" s="380"/>
      <c r="CF262" s="380"/>
      <c r="CG262" s="380"/>
      <c r="EZ262" s="380"/>
      <c r="FA262" s="380"/>
      <c r="FB262" s="380"/>
      <c r="FC262" s="380"/>
      <c r="FD262" s="380"/>
      <c r="FE262" s="380"/>
      <c r="FF262" s="380"/>
      <c r="FG262" s="380"/>
      <c r="FH262" s="380"/>
      <c r="FI262" s="380"/>
      <c r="FJ262" s="380"/>
      <c r="FK262" s="380"/>
      <c r="FL262" s="380"/>
      <c r="FM262" s="380"/>
      <c r="FN262" s="380"/>
      <c r="FO262" s="380"/>
      <c r="FP262" s="380"/>
      <c r="FQ262" s="380"/>
      <c r="FR262" s="380"/>
      <c r="FS262" s="380"/>
      <c r="FT262" s="380"/>
      <c r="FU262" s="380"/>
      <c r="FV262" s="380"/>
      <c r="FW262" s="380"/>
      <c r="FX262" s="380"/>
      <c r="FY262" s="380"/>
      <c r="FZ262" s="380"/>
      <c r="GA262" s="380"/>
      <c r="GB262" s="380"/>
      <c r="GC262" s="380"/>
      <c r="GD262" s="380"/>
      <c r="GE262" s="380"/>
      <c r="GF262" s="380"/>
      <c r="GG262" s="380"/>
      <c r="GH262" s="380"/>
      <c r="GI262" s="380"/>
      <c r="GJ262" s="380"/>
      <c r="GK262" s="380"/>
      <c r="GL262" s="380"/>
      <c r="GM262" s="380"/>
      <c r="GN262" s="380"/>
      <c r="GO262" s="380"/>
      <c r="GP262" s="380"/>
      <c r="GQ262" s="380"/>
      <c r="GR262" s="380"/>
      <c r="GS262" s="380"/>
      <c r="GT262" s="380"/>
      <c r="GU262" s="380"/>
      <c r="GV262" s="380"/>
      <c r="GW262" s="380"/>
      <c r="GX262" s="380"/>
      <c r="GY262" s="380"/>
      <c r="GZ262" s="380"/>
      <c r="HA262" s="380"/>
      <c r="HB262" s="380"/>
      <c r="HC262" s="380"/>
      <c r="HD262" s="380"/>
      <c r="HE262" s="380"/>
      <c r="HF262" s="380"/>
      <c r="HG262" s="380"/>
      <c r="HH262" s="380"/>
    </row>
    <row r="263" spans="1:216">
      <c r="A263" s="103"/>
      <c r="B263" s="377"/>
      <c r="C263" s="377"/>
      <c r="D263" s="377"/>
      <c r="E263" s="377"/>
      <c r="F263" s="377"/>
      <c r="G263" s="377"/>
      <c r="H263" s="377"/>
      <c r="I263" s="377"/>
      <c r="J263" s="377"/>
      <c r="K263" s="377"/>
      <c r="L263" s="377"/>
      <c r="M263" s="378"/>
      <c r="N263" s="378"/>
      <c r="O263" s="378"/>
      <c r="P263" s="378"/>
      <c r="Q263" s="378"/>
      <c r="R263" s="378"/>
      <c r="S263" s="378"/>
      <c r="T263" s="378"/>
      <c r="U263" s="378"/>
      <c r="V263" s="378"/>
      <c r="W263" s="378"/>
      <c r="X263" s="378"/>
      <c r="Y263" s="380"/>
      <c r="Z263" s="409"/>
      <c r="AA263" s="380"/>
      <c r="AB263" s="380"/>
      <c r="AC263" s="380"/>
      <c r="AD263" s="380"/>
      <c r="AE263" s="380"/>
      <c r="AF263" s="380"/>
      <c r="AG263" s="380"/>
      <c r="AH263" s="380"/>
      <c r="AI263" s="380"/>
      <c r="AJ263" s="380"/>
      <c r="AR263" s="380"/>
      <c r="AS263" s="380"/>
      <c r="AT263" s="380"/>
      <c r="AU263" s="380"/>
      <c r="AV263" s="380"/>
      <c r="AW263" s="380"/>
      <c r="AX263" s="380"/>
      <c r="AY263" s="380"/>
      <c r="AZ263" s="380"/>
      <c r="BA263" s="380"/>
      <c r="BB263" s="380"/>
      <c r="BC263" s="380"/>
      <c r="BD263" s="380"/>
      <c r="BE263" s="380"/>
      <c r="BF263" s="380"/>
      <c r="BG263" s="380"/>
      <c r="BH263" s="380"/>
      <c r="BI263" s="380"/>
      <c r="BJ263" s="377"/>
      <c r="CE263" s="380"/>
      <c r="CF263" s="380"/>
      <c r="CG263" s="380"/>
      <c r="EZ263" s="380"/>
      <c r="FA263" s="380"/>
      <c r="FB263" s="380"/>
      <c r="FC263" s="380"/>
      <c r="FD263" s="380"/>
      <c r="FE263" s="380"/>
      <c r="FF263" s="380"/>
      <c r="FG263" s="380"/>
      <c r="FH263" s="380"/>
      <c r="FI263" s="380"/>
      <c r="FJ263" s="380"/>
      <c r="FK263" s="380"/>
      <c r="FL263" s="380"/>
      <c r="FM263" s="380"/>
      <c r="FN263" s="380"/>
      <c r="FO263" s="380"/>
      <c r="FP263" s="380"/>
      <c r="FQ263" s="380"/>
      <c r="FR263" s="380"/>
      <c r="FS263" s="380"/>
      <c r="FT263" s="380"/>
      <c r="FU263" s="380"/>
      <c r="FV263" s="380"/>
      <c r="FW263" s="380"/>
      <c r="FX263" s="380"/>
      <c r="FY263" s="380"/>
      <c r="FZ263" s="380"/>
      <c r="GA263" s="380"/>
      <c r="GB263" s="380"/>
      <c r="GC263" s="380"/>
      <c r="GD263" s="380"/>
      <c r="GE263" s="380"/>
      <c r="GF263" s="380"/>
      <c r="GG263" s="380"/>
      <c r="GH263" s="380"/>
      <c r="GI263" s="380"/>
      <c r="GJ263" s="380"/>
      <c r="GK263" s="380"/>
      <c r="GL263" s="380"/>
      <c r="GM263" s="380"/>
      <c r="GN263" s="380"/>
      <c r="GO263" s="380"/>
      <c r="GP263" s="380"/>
      <c r="GQ263" s="380"/>
      <c r="GR263" s="380"/>
      <c r="GS263" s="380"/>
      <c r="GT263" s="380"/>
      <c r="GU263" s="380"/>
      <c r="GV263" s="380"/>
      <c r="GW263" s="380"/>
      <c r="GX263" s="380"/>
      <c r="GY263" s="380"/>
      <c r="GZ263" s="380"/>
      <c r="HA263" s="380"/>
      <c r="HB263" s="380"/>
      <c r="HC263" s="380"/>
      <c r="HD263" s="380"/>
      <c r="HE263" s="380"/>
      <c r="HF263" s="380"/>
      <c r="HG263" s="380"/>
      <c r="HH263" s="380"/>
    </row>
    <row r="264" spans="1:216">
      <c r="A264" s="103"/>
      <c r="B264" s="377"/>
      <c r="C264" s="377"/>
      <c r="D264" s="377"/>
      <c r="E264" s="377"/>
      <c r="F264" s="377"/>
      <c r="G264" s="377"/>
      <c r="H264" s="377"/>
      <c r="I264" s="377"/>
      <c r="J264" s="377"/>
      <c r="K264" s="377"/>
      <c r="L264" s="377"/>
      <c r="M264" s="378"/>
      <c r="N264" s="378"/>
      <c r="O264" s="378"/>
      <c r="P264" s="378"/>
      <c r="Q264" s="378"/>
      <c r="R264" s="378"/>
      <c r="S264" s="378"/>
      <c r="T264" s="378"/>
      <c r="U264" s="378"/>
      <c r="V264" s="378"/>
      <c r="W264" s="378"/>
      <c r="X264" s="378"/>
      <c r="Y264" s="380"/>
      <c r="Z264" s="409"/>
      <c r="AA264" s="380"/>
      <c r="AB264" s="380"/>
      <c r="AC264" s="380"/>
      <c r="AD264" s="380"/>
      <c r="AE264" s="380"/>
      <c r="AF264" s="380"/>
      <c r="AG264" s="380"/>
      <c r="AH264" s="380"/>
      <c r="AI264" s="380"/>
      <c r="AJ264" s="380"/>
      <c r="AR264" s="380"/>
      <c r="AS264" s="380"/>
      <c r="AT264" s="380"/>
      <c r="AU264" s="380"/>
      <c r="AV264" s="380"/>
      <c r="AW264" s="380"/>
      <c r="AX264" s="380"/>
      <c r="AY264" s="380"/>
      <c r="AZ264" s="380"/>
      <c r="BA264" s="380"/>
      <c r="BB264" s="380"/>
      <c r="BC264" s="380"/>
      <c r="BD264" s="380"/>
      <c r="BE264" s="380"/>
      <c r="BF264" s="380"/>
      <c r="BG264" s="380"/>
      <c r="BH264" s="380"/>
      <c r="BI264" s="380"/>
      <c r="BJ264" s="377"/>
      <c r="CE264" s="380"/>
      <c r="CF264" s="380"/>
      <c r="CG264" s="380"/>
      <c r="EZ264" s="380"/>
      <c r="FA264" s="380"/>
      <c r="FB264" s="380"/>
      <c r="FC264" s="380"/>
      <c r="FD264" s="380"/>
      <c r="FE264" s="380"/>
      <c r="FF264" s="380"/>
      <c r="FG264" s="380"/>
      <c r="FH264" s="380"/>
      <c r="FI264" s="380"/>
      <c r="FJ264" s="380"/>
      <c r="FK264" s="380"/>
      <c r="FL264" s="380"/>
      <c r="FM264" s="380"/>
      <c r="FN264" s="380"/>
      <c r="FO264" s="380"/>
      <c r="FP264" s="380"/>
      <c r="FQ264" s="380"/>
      <c r="FR264" s="380"/>
      <c r="FS264" s="380"/>
      <c r="FT264" s="380"/>
      <c r="FU264" s="380"/>
      <c r="FV264" s="380"/>
      <c r="FW264" s="380"/>
      <c r="FX264" s="380"/>
      <c r="FY264" s="380"/>
      <c r="FZ264" s="380"/>
      <c r="GA264" s="380"/>
      <c r="GB264" s="380"/>
      <c r="GC264" s="380"/>
      <c r="GD264" s="380"/>
      <c r="GE264" s="380"/>
      <c r="GF264" s="380"/>
      <c r="GG264" s="380"/>
      <c r="GH264" s="380"/>
      <c r="GI264" s="380"/>
      <c r="GJ264" s="380"/>
      <c r="GK264" s="380"/>
      <c r="GL264" s="380"/>
      <c r="GM264" s="380"/>
      <c r="GN264" s="380"/>
      <c r="GO264" s="380"/>
      <c r="GP264" s="380"/>
      <c r="GQ264" s="380"/>
      <c r="GR264" s="380"/>
      <c r="GS264" s="380"/>
      <c r="GT264" s="380"/>
      <c r="GU264" s="380"/>
      <c r="GV264" s="380"/>
      <c r="GW264" s="380"/>
      <c r="GX264" s="380"/>
      <c r="GY264" s="380"/>
      <c r="GZ264" s="380"/>
      <c r="HA264" s="380"/>
      <c r="HB264" s="380"/>
      <c r="HC264" s="380"/>
      <c r="HD264" s="380"/>
      <c r="HE264" s="380"/>
      <c r="HF264" s="380"/>
      <c r="HG264" s="380"/>
      <c r="HH264" s="380"/>
    </row>
    <row r="265" spans="1:216">
      <c r="A265" s="103"/>
      <c r="B265" s="377"/>
      <c r="C265" s="377"/>
      <c r="D265" s="377"/>
      <c r="E265" s="377"/>
      <c r="F265" s="377"/>
      <c r="G265" s="377"/>
      <c r="H265" s="377"/>
      <c r="I265" s="377"/>
      <c r="J265" s="377"/>
      <c r="K265" s="377"/>
      <c r="L265" s="377"/>
      <c r="M265" s="378"/>
      <c r="N265" s="378"/>
      <c r="O265" s="378"/>
      <c r="P265" s="378"/>
      <c r="Q265" s="378"/>
      <c r="R265" s="378"/>
      <c r="S265" s="378"/>
      <c r="T265" s="378"/>
      <c r="U265" s="378"/>
      <c r="V265" s="378"/>
      <c r="W265" s="378"/>
      <c r="X265" s="378"/>
      <c r="Y265" s="380"/>
      <c r="Z265" s="409"/>
      <c r="AA265" s="380"/>
      <c r="AB265" s="380"/>
      <c r="AC265" s="380"/>
      <c r="AD265" s="380"/>
      <c r="AE265" s="380"/>
      <c r="AF265" s="380"/>
      <c r="AG265" s="380"/>
      <c r="AH265" s="380"/>
      <c r="AI265" s="380"/>
      <c r="AJ265" s="380"/>
      <c r="AR265" s="380"/>
      <c r="AS265" s="380"/>
      <c r="AT265" s="380"/>
      <c r="AU265" s="380"/>
      <c r="AV265" s="380"/>
      <c r="AW265" s="380"/>
      <c r="AX265" s="380"/>
      <c r="AY265" s="380"/>
      <c r="AZ265" s="380"/>
      <c r="BA265" s="380"/>
      <c r="BB265" s="380"/>
      <c r="BC265" s="380"/>
      <c r="BD265" s="380"/>
      <c r="BE265" s="380"/>
      <c r="BF265" s="380"/>
      <c r="BG265" s="380"/>
      <c r="BH265" s="380"/>
      <c r="BI265" s="380"/>
      <c r="BJ265" s="377"/>
      <c r="CE265" s="380"/>
      <c r="CF265" s="380"/>
      <c r="CG265" s="380"/>
      <c r="EZ265" s="380"/>
      <c r="FA265" s="380"/>
      <c r="FB265" s="380"/>
      <c r="FC265" s="380"/>
      <c r="FD265" s="380"/>
      <c r="FE265" s="380"/>
      <c r="FF265" s="380"/>
      <c r="FG265" s="380"/>
      <c r="FH265" s="380"/>
      <c r="FI265" s="380"/>
      <c r="FJ265" s="380"/>
      <c r="FK265" s="380"/>
      <c r="FL265" s="380"/>
      <c r="FM265" s="380"/>
      <c r="FN265" s="380"/>
      <c r="FO265" s="380"/>
      <c r="FP265" s="380"/>
      <c r="FQ265" s="380"/>
      <c r="FR265" s="380"/>
      <c r="FS265" s="380"/>
      <c r="FT265" s="380"/>
      <c r="FU265" s="380"/>
      <c r="FV265" s="380"/>
      <c r="FW265" s="380"/>
      <c r="FX265" s="380"/>
      <c r="FY265" s="380"/>
      <c r="FZ265" s="380"/>
      <c r="GA265" s="380"/>
      <c r="GB265" s="380"/>
      <c r="GC265" s="380"/>
      <c r="GD265" s="380"/>
      <c r="GE265" s="380"/>
      <c r="GF265" s="380"/>
      <c r="GG265" s="380"/>
      <c r="GH265" s="380"/>
      <c r="GI265" s="380"/>
      <c r="GJ265" s="380"/>
      <c r="GK265" s="380"/>
      <c r="GL265" s="380"/>
      <c r="GM265" s="380"/>
      <c r="GN265" s="380"/>
      <c r="GO265" s="380"/>
      <c r="GP265" s="380"/>
      <c r="GQ265" s="380"/>
      <c r="GR265" s="380"/>
      <c r="GS265" s="380"/>
      <c r="GT265" s="380"/>
      <c r="GU265" s="380"/>
      <c r="GV265" s="380"/>
      <c r="GW265" s="380"/>
      <c r="GX265" s="380"/>
      <c r="GY265" s="380"/>
      <c r="GZ265" s="380"/>
      <c r="HA265" s="380"/>
      <c r="HB265" s="380"/>
      <c r="HC265" s="380"/>
      <c r="HD265" s="380"/>
      <c r="HE265" s="380"/>
      <c r="HF265" s="380"/>
      <c r="HG265" s="380"/>
      <c r="HH265" s="380"/>
    </row>
    <row r="266" spans="1:216">
      <c r="A266" s="103"/>
      <c r="B266" s="377"/>
      <c r="C266" s="377"/>
      <c r="D266" s="377"/>
      <c r="E266" s="377"/>
      <c r="F266" s="377"/>
      <c r="G266" s="377"/>
      <c r="H266" s="377"/>
      <c r="I266" s="377"/>
      <c r="J266" s="377"/>
      <c r="K266" s="377"/>
      <c r="L266" s="377"/>
      <c r="M266" s="378"/>
      <c r="N266" s="378"/>
      <c r="O266" s="378"/>
      <c r="P266" s="378"/>
      <c r="Q266" s="378"/>
      <c r="R266" s="378"/>
      <c r="S266" s="378"/>
      <c r="T266" s="378"/>
      <c r="U266" s="378"/>
      <c r="V266" s="378"/>
      <c r="W266" s="378"/>
      <c r="X266" s="378"/>
      <c r="Y266" s="380"/>
      <c r="Z266" s="409"/>
      <c r="AA266" s="380"/>
      <c r="AB266" s="380"/>
      <c r="AC266" s="380"/>
      <c r="AD266" s="380"/>
      <c r="AE266" s="380"/>
      <c r="AF266" s="380"/>
      <c r="AG266" s="380"/>
      <c r="AH266" s="380"/>
      <c r="AI266" s="380"/>
      <c r="AJ266" s="380"/>
      <c r="AR266" s="380"/>
      <c r="AS266" s="380"/>
      <c r="AT266" s="380"/>
      <c r="AU266" s="380"/>
      <c r="AV266" s="380"/>
      <c r="AW266" s="380"/>
      <c r="AX266" s="380"/>
      <c r="AY266" s="380"/>
      <c r="AZ266" s="380"/>
      <c r="BA266" s="380"/>
      <c r="BB266" s="380"/>
      <c r="BC266" s="380"/>
      <c r="BD266" s="380"/>
      <c r="BE266" s="380"/>
      <c r="BF266" s="380"/>
      <c r="BG266" s="380"/>
      <c r="BH266" s="380"/>
      <c r="BI266" s="380"/>
      <c r="BJ266" s="377"/>
      <c r="CE266" s="380"/>
      <c r="CF266" s="380"/>
      <c r="CG266" s="380"/>
      <c r="EZ266" s="380"/>
      <c r="FA266" s="380"/>
      <c r="FB266" s="380"/>
      <c r="FC266" s="380"/>
      <c r="FD266" s="380"/>
      <c r="FE266" s="380"/>
      <c r="FF266" s="380"/>
      <c r="FG266" s="380"/>
      <c r="FH266" s="380"/>
      <c r="FI266" s="380"/>
      <c r="FJ266" s="380"/>
      <c r="FK266" s="380"/>
      <c r="FL266" s="380"/>
      <c r="FM266" s="380"/>
      <c r="FN266" s="380"/>
      <c r="FO266" s="380"/>
      <c r="FP266" s="380"/>
      <c r="FQ266" s="380"/>
      <c r="FR266" s="380"/>
      <c r="FS266" s="380"/>
      <c r="FT266" s="380"/>
      <c r="FU266" s="380"/>
      <c r="FV266" s="380"/>
      <c r="FW266" s="380"/>
      <c r="FX266" s="380"/>
      <c r="FY266" s="380"/>
      <c r="FZ266" s="380"/>
      <c r="GA266" s="380"/>
      <c r="GB266" s="380"/>
      <c r="GC266" s="380"/>
      <c r="GD266" s="380"/>
      <c r="GE266" s="380"/>
      <c r="GF266" s="380"/>
      <c r="GG266" s="380"/>
      <c r="GH266" s="380"/>
      <c r="GI266" s="380"/>
      <c r="GJ266" s="380"/>
      <c r="GK266" s="380"/>
      <c r="GL266" s="380"/>
      <c r="GM266" s="380"/>
      <c r="GN266" s="380"/>
      <c r="GO266" s="380"/>
      <c r="GP266" s="380"/>
      <c r="GQ266" s="380"/>
      <c r="GR266" s="380"/>
      <c r="GS266" s="380"/>
      <c r="GT266" s="380"/>
      <c r="GU266" s="380"/>
      <c r="GV266" s="380"/>
      <c r="GW266" s="380"/>
      <c r="GX266" s="380"/>
      <c r="GY266" s="380"/>
      <c r="GZ266" s="380"/>
      <c r="HA266" s="380"/>
      <c r="HB266" s="380"/>
      <c r="HC266" s="380"/>
      <c r="HD266" s="380"/>
      <c r="HE266" s="380"/>
      <c r="HF266" s="380"/>
      <c r="HG266" s="380"/>
      <c r="HH266" s="380"/>
    </row>
    <row r="267" spans="1:216">
      <c r="A267" s="103"/>
      <c r="B267" s="377"/>
      <c r="C267" s="377"/>
      <c r="D267" s="377"/>
      <c r="E267" s="377"/>
      <c r="F267" s="377"/>
      <c r="G267" s="377"/>
      <c r="H267" s="377"/>
      <c r="I267" s="377"/>
      <c r="J267" s="377"/>
      <c r="K267" s="377"/>
      <c r="L267" s="377"/>
      <c r="M267" s="378"/>
      <c r="N267" s="378"/>
      <c r="O267" s="378"/>
      <c r="P267" s="378"/>
      <c r="Q267" s="378"/>
      <c r="R267" s="378"/>
      <c r="S267" s="378"/>
      <c r="T267" s="378"/>
      <c r="U267" s="378"/>
      <c r="V267" s="378"/>
      <c r="W267" s="378"/>
      <c r="X267" s="378"/>
      <c r="Y267" s="380"/>
      <c r="Z267" s="409"/>
      <c r="AA267" s="380"/>
      <c r="AB267" s="380"/>
      <c r="AC267" s="380"/>
      <c r="AD267" s="380"/>
      <c r="AE267" s="380"/>
      <c r="AF267" s="380"/>
      <c r="AG267" s="380"/>
      <c r="AH267" s="380"/>
      <c r="AI267" s="380"/>
      <c r="AJ267" s="380"/>
      <c r="AR267" s="380"/>
      <c r="AS267" s="380"/>
      <c r="AT267" s="380"/>
      <c r="AU267" s="380"/>
      <c r="AV267" s="380"/>
      <c r="AW267" s="380"/>
      <c r="AX267" s="380"/>
      <c r="AY267" s="380"/>
      <c r="AZ267" s="380"/>
      <c r="BA267" s="380"/>
      <c r="BB267" s="380"/>
      <c r="BC267" s="380"/>
      <c r="BD267" s="380"/>
      <c r="BE267" s="380"/>
      <c r="BF267" s="380"/>
      <c r="BG267" s="380"/>
      <c r="BH267" s="380"/>
      <c r="BI267" s="380"/>
      <c r="BJ267" s="377"/>
      <c r="CE267" s="380"/>
      <c r="CF267" s="380"/>
      <c r="CG267" s="380"/>
      <c r="EZ267" s="380"/>
      <c r="FA267" s="380"/>
      <c r="FB267" s="380"/>
      <c r="FC267" s="380"/>
      <c r="FD267" s="380"/>
      <c r="FE267" s="380"/>
      <c r="FF267" s="380"/>
      <c r="FG267" s="380"/>
      <c r="FH267" s="380"/>
      <c r="FI267" s="380"/>
      <c r="FJ267" s="380"/>
      <c r="FK267" s="380"/>
      <c r="FL267" s="380"/>
      <c r="FM267" s="380"/>
      <c r="FN267" s="380"/>
      <c r="FO267" s="380"/>
      <c r="FP267" s="380"/>
      <c r="FQ267" s="380"/>
      <c r="FR267" s="380"/>
      <c r="FS267" s="380"/>
      <c r="FT267" s="380"/>
      <c r="FU267" s="380"/>
      <c r="FV267" s="380"/>
      <c r="FW267" s="380"/>
      <c r="FX267" s="380"/>
      <c r="FY267" s="380"/>
      <c r="FZ267" s="380"/>
      <c r="GA267" s="380"/>
      <c r="GB267" s="380"/>
      <c r="GC267" s="380"/>
      <c r="GD267" s="380"/>
      <c r="GE267" s="380"/>
      <c r="GF267" s="380"/>
      <c r="GG267" s="380"/>
      <c r="GH267" s="380"/>
      <c r="GI267" s="380"/>
      <c r="GJ267" s="380"/>
      <c r="GK267" s="380"/>
      <c r="GL267" s="380"/>
      <c r="GM267" s="380"/>
      <c r="GN267" s="380"/>
      <c r="GO267" s="380"/>
      <c r="GP267" s="380"/>
      <c r="GQ267" s="380"/>
      <c r="GR267" s="380"/>
      <c r="GS267" s="380"/>
      <c r="GT267" s="380"/>
      <c r="GU267" s="380"/>
      <c r="GV267" s="380"/>
      <c r="GW267" s="380"/>
      <c r="GX267" s="380"/>
      <c r="GY267" s="380"/>
      <c r="GZ267" s="380"/>
      <c r="HA267" s="380"/>
      <c r="HB267" s="380"/>
      <c r="HC267" s="380"/>
      <c r="HD267" s="380"/>
      <c r="HE267" s="380"/>
      <c r="HF267" s="380"/>
      <c r="HG267" s="380"/>
      <c r="HH267" s="380"/>
    </row>
    <row r="268" spans="1:216">
      <c r="A268" s="103"/>
      <c r="B268" s="377"/>
      <c r="C268" s="377"/>
      <c r="D268" s="377"/>
      <c r="E268" s="377"/>
      <c r="F268" s="377"/>
      <c r="G268" s="377"/>
      <c r="H268" s="377"/>
      <c r="I268" s="377"/>
      <c r="J268" s="377"/>
      <c r="K268" s="377"/>
      <c r="L268" s="377"/>
      <c r="M268" s="378"/>
      <c r="N268" s="378"/>
      <c r="O268" s="378"/>
      <c r="P268" s="378"/>
      <c r="Q268" s="378"/>
      <c r="R268" s="378"/>
      <c r="S268" s="378"/>
      <c r="T268" s="378"/>
      <c r="U268" s="378"/>
      <c r="V268" s="378"/>
      <c r="W268" s="378"/>
      <c r="X268" s="378"/>
      <c r="Y268" s="380"/>
      <c r="Z268" s="409"/>
      <c r="AA268" s="380"/>
      <c r="AB268" s="380"/>
      <c r="AC268" s="380"/>
      <c r="AD268" s="380"/>
      <c r="AE268" s="380"/>
      <c r="AF268" s="380"/>
      <c r="AG268" s="380"/>
      <c r="AH268" s="380"/>
      <c r="AI268" s="380"/>
      <c r="AJ268" s="380"/>
      <c r="AR268" s="380"/>
      <c r="AS268" s="380"/>
      <c r="AT268" s="380"/>
      <c r="AU268" s="380"/>
      <c r="AV268" s="380"/>
      <c r="AW268" s="380"/>
      <c r="AX268" s="380"/>
      <c r="AY268" s="380"/>
      <c r="AZ268" s="380"/>
      <c r="BA268" s="380"/>
      <c r="BB268" s="380"/>
      <c r="BC268" s="380"/>
      <c r="BD268" s="380"/>
      <c r="BE268" s="380"/>
      <c r="BF268" s="380"/>
      <c r="BG268" s="380"/>
      <c r="BH268" s="380"/>
      <c r="BI268" s="380"/>
      <c r="BJ268" s="377"/>
      <c r="CE268" s="380"/>
      <c r="CF268" s="380"/>
      <c r="CG268" s="380"/>
      <c r="EZ268" s="380"/>
      <c r="FA268" s="380"/>
      <c r="FB268" s="380"/>
      <c r="FC268" s="380"/>
      <c r="FD268" s="380"/>
      <c r="FE268" s="380"/>
      <c r="FF268" s="380"/>
      <c r="FG268" s="380"/>
      <c r="FH268" s="380"/>
      <c r="FI268" s="380"/>
      <c r="FJ268" s="380"/>
      <c r="FK268" s="380"/>
      <c r="FL268" s="380"/>
      <c r="FM268" s="380"/>
      <c r="FN268" s="380"/>
      <c r="FO268" s="380"/>
      <c r="FP268" s="380"/>
      <c r="FQ268" s="380"/>
      <c r="FR268" s="380"/>
      <c r="FS268" s="380"/>
      <c r="FT268" s="380"/>
      <c r="FU268" s="380"/>
      <c r="FV268" s="380"/>
      <c r="FW268" s="380"/>
      <c r="FX268" s="380"/>
      <c r="FY268" s="380"/>
      <c r="FZ268" s="380"/>
      <c r="GA268" s="380"/>
      <c r="GB268" s="380"/>
      <c r="GC268" s="380"/>
      <c r="GD268" s="380"/>
      <c r="GE268" s="380"/>
      <c r="GF268" s="380"/>
      <c r="GG268" s="380"/>
      <c r="GH268" s="380"/>
      <c r="GI268" s="380"/>
      <c r="GJ268" s="380"/>
      <c r="GK268" s="380"/>
      <c r="GL268" s="380"/>
      <c r="GM268" s="380"/>
      <c r="GN268" s="380"/>
      <c r="GO268" s="380"/>
      <c r="GP268" s="380"/>
      <c r="GQ268" s="380"/>
      <c r="GR268" s="380"/>
      <c r="GS268" s="380"/>
      <c r="GT268" s="380"/>
      <c r="GU268" s="380"/>
      <c r="GV268" s="380"/>
      <c r="GW268" s="380"/>
      <c r="GX268" s="380"/>
      <c r="GY268" s="380"/>
      <c r="GZ268" s="380"/>
      <c r="HA268" s="380"/>
      <c r="HB268" s="380"/>
      <c r="HC268" s="380"/>
      <c r="HD268" s="380"/>
      <c r="HE268" s="380"/>
      <c r="HF268" s="380"/>
      <c r="HG268" s="380"/>
      <c r="HH268" s="380"/>
    </row>
    <row r="269" spans="1:216">
      <c r="A269" s="103"/>
      <c r="B269" s="377"/>
      <c r="C269" s="377"/>
      <c r="D269" s="377"/>
      <c r="E269" s="377"/>
      <c r="F269" s="377"/>
      <c r="G269" s="377"/>
      <c r="H269" s="377"/>
      <c r="I269" s="377"/>
      <c r="J269" s="377"/>
      <c r="K269" s="377"/>
      <c r="L269" s="377"/>
      <c r="M269" s="378"/>
      <c r="N269" s="378"/>
      <c r="O269" s="378"/>
      <c r="P269" s="378"/>
      <c r="Q269" s="378"/>
      <c r="R269" s="378"/>
      <c r="S269" s="378"/>
      <c r="T269" s="378"/>
      <c r="U269" s="378"/>
      <c r="V269" s="378"/>
      <c r="W269" s="378"/>
      <c r="X269" s="378"/>
      <c r="Y269" s="380"/>
      <c r="Z269" s="409"/>
      <c r="AA269" s="380"/>
      <c r="AB269" s="380"/>
      <c r="AC269" s="380"/>
      <c r="AD269" s="380"/>
      <c r="AE269" s="380"/>
      <c r="AF269" s="380"/>
      <c r="AG269" s="380"/>
      <c r="AH269" s="380"/>
      <c r="AI269" s="380"/>
      <c r="AJ269" s="380"/>
      <c r="AR269" s="380"/>
      <c r="AS269" s="380"/>
      <c r="AT269" s="380"/>
      <c r="AU269" s="380"/>
      <c r="AV269" s="380"/>
      <c r="AW269" s="380"/>
      <c r="AX269" s="380"/>
      <c r="AY269" s="380"/>
      <c r="AZ269" s="380"/>
      <c r="BA269" s="380"/>
      <c r="BB269" s="380"/>
      <c r="BC269" s="380"/>
      <c r="BD269" s="380"/>
      <c r="BE269" s="380"/>
      <c r="BF269" s="380"/>
      <c r="BG269" s="380"/>
      <c r="BH269" s="380"/>
      <c r="BI269" s="380"/>
      <c r="BJ269" s="377"/>
      <c r="CE269" s="380"/>
      <c r="CF269" s="380"/>
      <c r="CG269" s="380"/>
      <c r="EZ269" s="380"/>
      <c r="FA269" s="380"/>
      <c r="FB269" s="380"/>
      <c r="FC269" s="380"/>
      <c r="FD269" s="380"/>
      <c r="FE269" s="380"/>
      <c r="FF269" s="380"/>
      <c r="FG269" s="380"/>
      <c r="FH269" s="380"/>
      <c r="FI269" s="380"/>
      <c r="FJ269" s="380"/>
      <c r="FK269" s="380"/>
      <c r="FL269" s="380"/>
      <c r="FM269" s="380"/>
      <c r="FN269" s="380"/>
      <c r="FO269" s="380"/>
      <c r="FP269" s="380"/>
      <c r="FQ269" s="380"/>
      <c r="FR269" s="380"/>
      <c r="FS269" s="380"/>
      <c r="FT269" s="380"/>
      <c r="FU269" s="380"/>
      <c r="FV269" s="380"/>
      <c r="FW269" s="380"/>
      <c r="FX269" s="380"/>
      <c r="FY269" s="380"/>
      <c r="FZ269" s="380"/>
      <c r="GA269" s="380"/>
      <c r="GB269" s="380"/>
      <c r="GC269" s="380"/>
      <c r="GD269" s="380"/>
      <c r="GE269" s="380"/>
      <c r="GF269" s="380"/>
      <c r="GG269" s="380"/>
      <c r="GH269" s="380"/>
      <c r="GI269" s="380"/>
      <c r="GJ269" s="380"/>
      <c r="GK269" s="380"/>
      <c r="GL269" s="380"/>
      <c r="GM269" s="380"/>
      <c r="GN269" s="380"/>
      <c r="GO269" s="380"/>
      <c r="GP269" s="380"/>
      <c r="GQ269" s="380"/>
      <c r="GR269" s="380"/>
      <c r="GS269" s="380"/>
      <c r="GT269" s="380"/>
      <c r="GU269" s="380"/>
      <c r="GV269" s="380"/>
      <c r="GW269" s="380"/>
      <c r="GX269" s="380"/>
      <c r="GY269" s="380"/>
      <c r="GZ269" s="380"/>
      <c r="HA269" s="380"/>
      <c r="HB269" s="380"/>
      <c r="HC269" s="380"/>
      <c r="HD269" s="380"/>
      <c r="HE269" s="380"/>
      <c r="HF269" s="380"/>
      <c r="HG269" s="380"/>
      <c r="HH269" s="380"/>
    </row>
    <row r="270" spans="1:216">
      <c r="A270" s="103"/>
      <c r="B270" s="377"/>
      <c r="C270" s="377"/>
      <c r="D270" s="377"/>
      <c r="E270" s="377"/>
      <c r="F270" s="377"/>
      <c r="G270" s="377"/>
      <c r="H270" s="377"/>
      <c r="I270" s="377"/>
      <c r="J270" s="377"/>
      <c r="K270" s="377"/>
      <c r="L270" s="377"/>
      <c r="M270" s="378"/>
      <c r="N270" s="378"/>
      <c r="O270" s="378"/>
      <c r="P270" s="378"/>
      <c r="Q270" s="378"/>
      <c r="R270" s="378"/>
      <c r="S270" s="378"/>
      <c r="T270" s="378"/>
      <c r="U270" s="378"/>
      <c r="V270" s="378"/>
      <c r="W270" s="378"/>
      <c r="X270" s="378"/>
      <c r="Y270" s="380"/>
      <c r="Z270" s="409"/>
      <c r="AA270" s="380"/>
      <c r="AB270" s="380"/>
      <c r="AC270" s="380"/>
      <c r="AD270" s="380"/>
      <c r="AE270" s="380"/>
      <c r="AF270" s="380"/>
      <c r="AG270" s="380"/>
      <c r="AH270" s="380"/>
      <c r="AI270" s="380"/>
      <c r="AJ270" s="380"/>
      <c r="AR270" s="380"/>
      <c r="AS270" s="380"/>
      <c r="AT270" s="380"/>
      <c r="AU270" s="380"/>
      <c r="AV270" s="380"/>
      <c r="AW270" s="380"/>
      <c r="AX270" s="380"/>
      <c r="AY270" s="380"/>
      <c r="AZ270" s="380"/>
      <c r="BA270" s="380"/>
      <c r="BB270" s="380"/>
      <c r="BC270" s="380"/>
      <c r="BD270" s="380"/>
      <c r="BE270" s="380"/>
      <c r="BF270" s="380"/>
      <c r="BG270" s="380"/>
      <c r="BH270" s="380"/>
      <c r="BI270" s="380"/>
      <c r="BJ270" s="377"/>
      <c r="CE270" s="380"/>
      <c r="CF270" s="380"/>
      <c r="CG270" s="380"/>
      <c r="EZ270" s="380"/>
      <c r="FA270" s="380"/>
      <c r="FB270" s="380"/>
      <c r="FC270" s="380"/>
      <c r="FD270" s="380"/>
      <c r="FE270" s="380"/>
      <c r="FF270" s="380"/>
      <c r="FG270" s="380"/>
      <c r="FH270" s="380"/>
      <c r="FI270" s="380"/>
      <c r="FJ270" s="380"/>
      <c r="FK270" s="380"/>
      <c r="FL270" s="380"/>
      <c r="FM270" s="380"/>
      <c r="FN270" s="380"/>
      <c r="FO270" s="380"/>
      <c r="FP270" s="380"/>
      <c r="FQ270" s="380"/>
      <c r="FR270" s="380"/>
      <c r="FS270" s="380"/>
      <c r="FT270" s="380"/>
      <c r="FU270" s="380"/>
      <c r="FV270" s="380"/>
      <c r="FW270" s="380"/>
      <c r="FX270" s="380"/>
      <c r="FY270" s="380"/>
      <c r="FZ270" s="380"/>
      <c r="GA270" s="380"/>
      <c r="GB270" s="380"/>
      <c r="GC270" s="380"/>
      <c r="GD270" s="380"/>
      <c r="GE270" s="380"/>
      <c r="GF270" s="380"/>
      <c r="GG270" s="380"/>
      <c r="GH270" s="380"/>
      <c r="GI270" s="380"/>
      <c r="GJ270" s="380"/>
      <c r="GK270" s="380"/>
      <c r="GL270" s="380"/>
      <c r="GM270" s="380"/>
      <c r="GN270" s="380"/>
      <c r="GO270" s="380"/>
      <c r="GP270" s="380"/>
      <c r="GQ270" s="380"/>
      <c r="GR270" s="380"/>
      <c r="GS270" s="380"/>
      <c r="GT270" s="380"/>
      <c r="GU270" s="380"/>
      <c r="GV270" s="380"/>
      <c r="GW270" s="380"/>
      <c r="GX270" s="380"/>
      <c r="GY270" s="380"/>
      <c r="GZ270" s="380"/>
      <c r="HA270" s="380"/>
      <c r="HB270" s="380"/>
      <c r="HC270" s="380"/>
      <c r="HD270" s="380"/>
      <c r="HE270" s="380"/>
      <c r="HF270" s="380"/>
      <c r="HG270" s="380"/>
      <c r="HH270" s="380"/>
    </row>
    <row r="271" spans="1:216">
      <c r="A271" s="103"/>
      <c r="B271" s="377"/>
      <c r="C271" s="377"/>
      <c r="D271" s="377"/>
      <c r="E271" s="377"/>
      <c r="F271" s="377"/>
      <c r="G271" s="377"/>
      <c r="H271" s="377"/>
      <c r="I271" s="377"/>
      <c r="J271" s="377"/>
      <c r="K271" s="377"/>
      <c r="L271" s="377"/>
      <c r="M271" s="378"/>
      <c r="N271" s="378"/>
      <c r="O271" s="378"/>
      <c r="P271" s="378"/>
      <c r="Q271" s="378"/>
      <c r="R271" s="378"/>
      <c r="S271" s="378"/>
      <c r="T271" s="378"/>
      <c r="U271" s="378"/>
      <c r="V271" s="378"/>
      <c r="W271" s="378"/>
      <c r="X271" s="378"/>
      <c r="Y271" s="380"/>
      <c r="Z271" s="409"/>
      <c r="AA271" s="380"/>
      <c r="AB271" s="380"/>
      <c r="AC271" s="380"/>
      <c r="AD271" s="380"/>
      <c r="AE271" s="380"/>
      <c r="AF271" s="380"/>
      <c r="AG271" s="380"/>
      <c r="AH271" s="380"/>
      <c r="AI271" s="380"/>
      <c r="AJ271" s="380"/>
      <c r="AR271" s="380"/>
      <c r="AS271" s="380"/>
      <c r="AT271" s="380"/>
      <c r="AU271" s="380"/>
      <c r="AV271" s="380"/>
      <c r="AW271" s="380"/>
      <c r="AX271" s="380"/>
      <c r="AY271" s="380"/>
      <c r="AZ271" s="380"/>
      <c r="BA271" s="380"/>
      <c r="BB271" s="380"/>
      <c r="BC271" s="380"/>
      <c r="BD271" s="380"/>
      <c r="BE271" s="380"/>
      <c r="BF271" s="380"/>
      <c r="BG271" s="380"/>
      <c r="BH271" s="380"/>
      <c r="BI271" s="380"/>
      <c r="BJ271" s="377"/>
      <c r="CE271" s="380"/>
      <c r="CF271" s="380"/>
      <c r="CG271" s="380"/>
      <c r="EZ271" s="380"/>
      <c r="FA271" s="380"/>
      <c r="FB271" s="380"/>
      <c r="FC271" s="380"/>
      <c r="FD271" s="380"/>
      <c r="FE271" s="380"/>
      <c r="FF271" s="380"/>
      <c r="FG271" s="380"/>
      <c r="FH271" s="380"/>
      <c r="FI271" s="380"/>
      <c r="FJ271" s="380"/>
      <c r="FK271" s="380"/>
      <c r="FL271" s="380"/>
      <c r="FM271" s="380"/>
      <c r="FN271" s="380"/>
      <c r="FO271" s="380"/>
      <c r="FP271" s="380"/>
      <c r="FQ271" s="380"/>
      <c r="FR271" s="380"/>
      <c r="FS271" s="380"/>
      <c r="FT271" s="380"/>
      <c r="FU271" s="380"/>
      <c r="FV271" s="380"/>
      <c r="FW271" s="380"/>
      <c r="FX271" s="380"/>
      <c r="FY271" s="380"/>
      <c r="FZ271" s="380"/>
      <c r="GA271" s="380"/>
      <c r="GB271" s="380"/>
      <c r="GC271" s="380"/>
      <c r="GD271" s="380"/>
      <c r="GE271" s="380"/>
      <c r="GF271" s="380"/>
      <c r="GG271" s="380"/>
      <c r="GH271" s="380"/>
      <c r="GI271" s="380"/>
      <c r="GJ271" s="380"/>
      <c r="GK271" s="380"/>
      <c r="GL271" s="380"/>
      <c r="GM271" s="380"/>
      <c r="GN271" s="380"/>
      <c r="GO271" s="380"/>
      <c r="GP271" s="380"/>
      <c r="GQ271" s="380"/>
      <c r="GR271" s="380"/>
      <c r="GS271" s="380"/>
      <c r="GT271" s="380"/>
      <c r="GU271" s="380"/>
      <c r="GV271" s="380"/>
      <c r="GW271" s="380"/>
      <c r="GX271" s="380"/>
      <c r="GY271" s="380"/>
      <c r="GZ271" s="380"/>
      <c r="HA271" s="380"/>
      <c r="HB271" s="380"/>
      <c r="HC271" s="380"/>
      <c r="HD271" s="380"/>
      <c r="HE271" s="380"/>
      <c r="HF271" s="380"/>
      <c r="HG271" s="380"/>
      <c r="HH271" s="380"/>
    </row>
    <row r="272" spans="1:216">
      <c r="A272" s="103"/>
      <c r="B272" s="377"/>
      <c r="C272" s="377"/>
      <c r="D272" s="377"/>
      <c r="E272" s="377"/>
      <c r="F272" s="377"/>
      <c r="G272" s="377"/>
      <c r="H272" s="377"/>
      <c r="I272" s="377"/>
      <c r="J272" s="377"/>
      <c r="K272" s="377"/>
      <c r="L272" s="377"/>
      <c r="M272" s="378"/>
      <c r="N272" s="378"/>
      <c r="O272" s="378"/>
      <c r="P272" s="378"/>
      <c r="Q272" s="378"/>
      <c r="R272" s="378"/>
      <c r="S272" s="378"/>
      <c r="T272" s="378"/>
      <c r="U272" s="378"/>
      <c r="V272" s="378"/>
      <c r="W272" s="378"/>
      <c r="X272" s="378"/>
      <c r="Y272" s="380"/>
      <c r="Z272" s="409"/>
      <c r="AA272" s="380"/>
      <c r="AB272" s="380"/>
      <c r="AC272" s="380"/>
      <c r="AD272" s="380"/>
      <c r="AE272" s="380"/>
      <c r="AF272" s="380"/>
      <c r="AG272" s="380"/>
      <c r="AH272" s="380"/>
      <c r="AI272" s="380"/>
      <c r="AJ272" s="380"/>
      <c r="AR272" s="380"/>
      <c r="AS272" s="380"/>
      <c r="AT272" s="380"/>
      <c r="AU272" s="380"/>
      <c r="AV272" s="380"/>
      <c r="AW272" s="380"/>
      <c r="AX272" s="380"/>
      <c r="AY272" s="380"/>
      <c r="AZ272" s="380"/>
      <c r="BA272" s="380"/>
      <c r="BB272" s="380"/>
      <c r="BC272" s="380"/>
      <c r="BD272" s="380"/>
      <c r="BE272" s="380"/>
      <c r="BF272" s="380"/>
      <c r="BG272" s="380"/>
      <c r="BH272" s="380"/>
      <c r="BI272" s="380"/>
      <c r="BJ272" s="377"/>
      <c r="CE272" s="380"/>
      <c r="CF272" s="380"/>
      <c r="CG272" s="380"/>
      <c r="EZ272" s="380"/>
      <c r="FA272" s="380"/>
      <c r="FB272" s="380"/>
      <c r="FC272" s="380"/>
      <c r="FD272" s="380"/>
      <c r="FE272" s="380"/>
      <c r="FF272" s="380"/>
      <c r="FG272" s="380"/>
      <c r="FH272" s="380"/>
      <c r="FI272" s="380"/>
      <c r="FJ272" s="380"/>
      <c r="FK272" s="380"/>
      <c r="FL272" s="380"/>
      <c r="FM272" s="380"/>
      <c r="FN272" s="380"/>
      <c r="FO272" s="380"/>
      <c r="FP272" s="380"/>
      <c r="FQ272" s="380"/>
      <c r="FR272" s="380"/>
      <c r="FS272" s="380"/>
      <c r="FT272" s="380"/>
      <c r="FU272" s="380"/>
      <c r="FV272" s="380"/>
      <c r="FW272" s="380"/>
      <c r="FX272" s="380"/>
      <c r="FY272" s="380"/>
      <c r="FZ272" s="380"/>
      <c r="GA272" s="380"/>
      <c r="GB272" s="380"/>
      <c r="GC272" s="380"/>
      <c r="GD272" s="380"/>
      <c r="GE272" s="380"/>
      <c r="GF272" s="380"/>
      <c r="GG272" s="380"/>
      <c r="GH272" s="380"/>
      <c r="GI272" s="380"/>
      <c r="GJ272" s="380"/>
      <c r="GK272" s="380"/>
      <c r="GL272" s="380"/>
      <c r="GM272" s="380"/>
      <c r="GN272" s="380"/>
      <c r="GO272" s="380"/>
      <c r="GP272" s="380"/>
      <c r="GQ272" s="380"/>
      <c r="GR272" s="380"/>
      <c r="GS272" s="380"/>
      <c r="GT272" s="380"/>
      <c r="GU272" s="380"/>
      <c r="GV272" s="380"/>
      <c r="GW272" s="380"/>
      <c r="GX272" s="380"/>
      <c r="GY272" s="380"/>
      <c r="GZ272" s="380"/>
      <c r="HA272" s="380"/>
      <c r="HB272" s="380"/>
      <c r="HC272" s="380"/>
      <c r="HD272" s="380"/>
      <c r="HE272" s="380"/>
      <c r="HF272" s="380"/>
      <c r="HG272" s="380"/>
      <c r="HH272" s="380"/>
    </row>
    <row r="273" spans="1:216">
      <c r="A273" s="103"/>
      <c r="B273" s="377"/>
      <c r="C273" s="377"/>
      <c r="D273" s="377"/>
      <c r="E273" s="377"/>
      <c r="F273" s="377"/>
      <c r="G273" s="377"/>
      <c r="H273" s="377"/>
      <c r="I273" s="377"/>
      <c r="J273" s="377"/>
      <c r="K273" s="377"/>
      <c r="L273" s="377"/>
      <c r="M273" s="378"/>
      <c r="N273" s="378"/>
      <c r="O273" s="378"/>
      <c r="P273" s="378"/>
      <c r="Q273" s="378"/>
      <c r="R273" s="378"/>
      <c r="S273" s="378"/>
      <c r="T273" s="378"/>
      <c r="U273" s="378"/>
      <c r="V273" s="378"/>
      <c r="W273" s="378"/>
      <c r="X273" s="378"/>
      <c r="Y273" s="380"/>
      <c r="Z273" s="409"/>
      <c r="AA273" s="380"/>
      <c r="AB273" s="380"/>
      <c r="AC273" s="380"/>
      <c r="AD273" s="380"/>
      <c r="AE273" s="380"/>
      <c r="AF273" s="380"/>
      <c r="AG273" s="380"/>
      <c r="AH273" s="380"/>
      <c r="AI273" s="380"/>
      <c r="AJ273" s="380"/>
      <c r="AR273" s="380"/>
      <c r="AS273" s="380"/>
      <c r="AT273" s="380"/>
      <c r="AU273" s="380"/>
      <c r="AV273" s="380"/>
      <c r="AW273" s="380"/>
      <c r="AX273" s="380"/>
      <c r="AY273" s="380"/>
      <c r="AZ273" s="380"/>
      <c r="BA273" s="380"/>
      <c r="BB273" s="380"/>
      <c r="BC273" s="380"/>
      <c r="BD273" s="380"/>
      <c r="BE273" s="380"/>
      <c r="BF273" s="380"/>
      <c r="BG273" s="380"/>
      <c r="BH273" s="380"/>
      <c r="BI273" s="380"/>
      <c r="BJ273" s="377"/>
      <c r="CE273" s="380"/>
      <c r="CF273" s="380"/>
      <c r="CG273" s="380"/>
      <c r="EZ273" s="380"/>
      <c r="FA273" s="380"/>
      <c r="FB273" s="380"/>
      <c r="FC273" s="380"/>
      <c r="FD273" s="380"/>
      <c r="FE273" s="380"/>
      <c r="FF273" s="380"/>
      <c r="FG273" s="380"/>
      <c r="FH273" s="380"/>
      <c r="FI273" s="380"/>
      <c r="FJ273" s="380"/>
      <c r="FK273" s="380"/>
      <c r="FL273" s="380"/>
      <c r="FM273" s="380"/>
      <c r="FN273" s="380"/>
      <c r="FO273" s="380"/>
      <c r="FP273" s="380"/>
      <c r="FQ273" s="380"/>
      <c r="FR273" s="380"/>
      <c r="FS273" s="380"/>
      <c r="FT273" s="380"/>
      <c r="FU273" s="380"/>
      <c r="FV273" s="380"/>
      <c r="FW273" s="380"/>
      <c r="FX273" s="380"/>
      <c r="FY273" s="380"/>
      <c r="FZ273" s="380"/>
      <c r="GA273" s="380"/>
      <c r="GB273" s="380"/>
      <c r="GC273" s="380"/>
      <c r="GD273" s="380"/>
      <c r="GE273" s="380"/>
      <c r="GF273" s="380"/>
      <c r="GG273" s="380"/>
      <c r="GH273" s="380"/>
      <c r="GI273" s="380"/>
      <c r="GJ273" s="380"/>
      <c r="GK273" s="380"/>
      <c r="GL273" s="380"/>
      <c r="GM273" s="380"/>
      <c r="GN273" s="380"/>
      <c r="GO273" s="380"/>
      <c r="GP273" s="380"/>
      <c r="GQ273" s="380"/>
      <c r="GR273" s="380"/>
      <c r="GS273" s="380"/>
      <c r="GT273" s="380"/>
      <c r="GU273" s="380"/>
      <c r="GV273" s="380"/>
      <c r="GW273" s="380"/>
      <c r="GX273" s="380"/>
      <c r="GY273" s="380"/>
      <c r="GZ273" s="380"/>
      <c r="HA273" s="380"/>
      <c r="HB273" s="380"/>
      <c r="HC273" s="380"/>
      <c r="HD273" s="380"/>
      <c r="HE273" s="380"/>
      <c r="HF273" s="380"/>
      <c r="HG273" s="380"/>
      <c r="HH273" s="380"/>
    </row>
    <row r="274" spans="1:216">
      <c r="A274" s="103"/>
      <c r="B274" s="377"/>
      <c r="C274" s="377"/>
      <c r="D274" s="377"/>
      <c r="E274" s="377"/>
      <c r="F274" s="377"/>
      <c r="G274" s="377"/>
      <c r="H274" s="377"/>
      <c r="I274" s="377"/>
      <c r="J274" s="377"/>
      <c r="K274" s="377"/>
      <c r="L274" s="377"/>
      <c r="M274" s="378"/>
      <c r="N274" s="378"/>
      <c r="O274" s="378"/>
      <c r="P274" s="378"/>
      <c r="Q274" s="378"/>
      <c r="R274" s="378"/>
      <c r="S274" s="378"/>
      <c r="T274" s="378"/>
      <c r="U274" s="378"/>
      <c r="V274" s="378"/>
      <c r="W274" s="378"/>
      <c r="X274" s="378"/>
      <c r="Y274" s="380"/>
      <c r="Z274" s="409"/>
      <c r="AA274" s="380"/>
      <c r="AB274" s="380"/>
      <c r="AC274" s="380"/>
      <c r="AD274" s="380"/>
      <c r="AE274" s="380"/>
      <c r="AF274" s="380"/>
      <c r="AG274" s="380"/>
      <c r="AH274" s="380"/>
      <c r="AI274" s="380"/>
      <c r="AJ274" s="380"/>
      <c r="AR274" s="380"/>
      <c r="AS274" s="380"/>
      <c r="AT274" s="380"/>
      <c r="AU274" s="380"/>
      <c r="AV274" s="380"/>
      <c r="AW274" s="380"/>
      <c r="AX274" s="380"/>
      <c r="AY274" s="380"/>
      <c r="AZ274" s="380"/>
      <c r="BA274" s="380"/>
      <c r="BB274" s="380"/>
      <c r="BC274" s="380"/>
      <c r="BD274" s="380"/>
      <c r="BE274" s="380"/>
      <c r="BF274" s="380"/>
      <c r="BG274" s="380"/>
      <c r="BH274" s="380"/>
      <c r="BI274" s="380"/>
      <c r="BJ274" s="377"/>
      <c r="CE274" s="380"/>
      <c r="CF274" s="380"/>
      <c r="CG274" s="380"/>
      <c r="EZ274" s="380"/>
      <c r="FA274" s="380"/>
      <c r="FB274" s="380"/>
      <c r="FC274" s="380"/>
      <c r="FD274" s="380"/>
      <c r="FE274" s="380"/>
      <c r="FF274" s="380"/>
      <c r="FG274" s="380"/>
      <c r="FH274" s="380"/>
      <c r="FI274" s="380"/>
      <c r="FJ274" s="380"/>
      <c r="FK274" s="380"/>
      <c r="FL274" s="380"/>
      <c r="FM274" s="380"/>
      <c r="FN274" s="380"/>
      <c r="FO274" s="380"/>
      <c r="FP274" s="380"/>
      <c r="FQ274" s="380"/>
      <c r="FR274" s="380"/>
      <c r="FS274" s="380"/>
      <c r="FT274" s="380"/>
      <c r="FU274" s="380"/>
      <c r="FV274" s="380"/>
      <c r="FW274" s="380"/>
      <c r="FX274" s="380"/>
      <c r="FY274" s="380"/>
      <c r="FZ274" s="380"/>
      <c r="GA274" s="380"/>
      <c r="GB274" s="380"/>
      <c r="GC274" s="380"/>
      <c r="GD274" s="380"/>
      <c r="GE274" s="380"/>
      <c r="GF274" s="380"/>
      <c r="GG274" s="380"/>
      <c r="GH274" s="380"/>
      <c r="GI274" s="380"/>
      <c r="GJ274" s="380"/>
      <c r="GK274" s="380"/>
      <c r="GL274" s="380"/>
      <c r="GM274" s="380"/>
      <c r="GN274" s="380"/>
      <c r="GO274" s="380"/>
      <c r="GP274" s="380"/>
      <c r="GQ274" s="380"/>
      <c r="GR274" s="380"/>
      <c r="GS274" s="380"/>
      <c r="GT274" s="380"/>
      <c r="GU274" s="380"/>
      <c r="GV274" s="380"/>
      <c r="GW274" s="380"/>
      <c r="GX274" s="380"/>
      <c r="GY274" s="380"/>
      <c r="GZ274" s="380"/>
      <c r="HA274" s="380"/>
      <c r="HB274" s="380"/>
      <c r="HC274" s="380"/>
      <c r="HD274" s="380"/>
      <c r="HE274" s="380"/>
      <c r="HF274" s="380"/>
      <c r="HG274" s="380"/>
      <c r="HH274" s="380"/>
    </row>
    <row r="275" spans="1:216">
      <c r="A275" s="103"/>
      <c r="B275" s="377"/>
      <c r="C275" s="377"/>
      <c r="D275" s="377"/>
      <c r="E275" s="377"/>
      <c r="F275" s="377"/>
      <c r="G275" s="377"/>
      <c r="H275" s="377"/>
      <c r="I275" s="377"/>
      <c r="J275" s="377"/>
      <c r="K275" s="377"/>
      <c r="L275" s="377"/>
      <c r="M275" s="378"/>
      <c r="N275" s="378"/>
      <c r="O275" s="378"/>
      <c r="P275" s="378"/>
      <c r="Q275" s="378"/>
      <c r="R275" s="378"/>
      <c r="S275" s="378"/>
      <c r="T275" s="378"/>
      <c r="U275" s="378"/>
      <c r="V275" s="378"/>
      <c r="W275" s="378"/>
      <c r="X275" s="378"/>
      <c r="Y275" s="380"/>
      <c r="Z275" s="409"/>
      <c r="AA275" s="380"/>
      <c r="AB275" s="380"/>
      <c r="AC275" s="380"/>
      <c r="AD275" s="380"/>
      <c r="AE275" s="380"/>
      <c r="AF275" s="380"/>
      <c r="AG275" s="380"/>
      <c r="AH275" s="380"/>
      <c r="AI275" s="380"/>
      <c r="AJ275" s="380"/>
      <c r="AR275" s="380"/>
      <c r="AS275" s="380"/>
      <c r="AT275" s="380"/>
      <c r="AU275" s="380"/>
      <c r="AV275" s="380"/>
      <c r="AW275" s="380"/>
      <c r="AX275" s="380"/>
      <c r="AY275" s="380"/>
      <c r="AZ275" s="380"/>
      <c r="BA275" s="380"/>
      <c r="BB275" s="380"/>
      <c r="BC275" s="380"/>
      <c r="BD275" s="380"/>
      <c r="BE275" s="380"/>
      <c r="BF275" s="380"/>
      <c r="BG275" s="380"/>
      <c r="BH275" s="380"/>
      <c r="BI275" s="380"/>
      <c r="BJ275" s="377"/>
      <c r="CE275" s="380"/>
      <c r="CF275" s="380"/>
      <c r="CG275" s="380"/>
      <c r="EZ275" s="380"/>
      <c r="FA275" s="380"/>
      <c r="FB275" s="380"/>
      <c r="FC275" s="380"/>
      <c r="FD275" s="380"/>
      <c r="FE275" s="380"/>
      <c r="FF275" s="380"/>
      <c r="FG275" s="380"/>
      <c r="FH275" s="380"/>
      <c r="FI275" s="380"/>
      <c r="FJ275" s="380"/>
      <c r="FK275" s="380"/>
      <c r="FL275" s="380"/>
      <c r="FM275" s="380"/>
      <c r="FN275" s="380"/>
      <c r="FO275" s="380"/>
      <c r="FP275" s="380"/>
      <c r="FQ275" s="380"/>
      <c r="FR275" s="380"/>
      <c r="FS275" s="380"/>
      <c r="FT275" s="380"/>
      <c r="FU275" s="380"/>
      <c r="FV275" s="380"/>
      <c r="FW275" s="380"/>
      <c r="FX275" s="380"/>
      <c r="FY275" s="380"/>
      <c r="FZ275" s="380"/>
      <c r="GA275" s="380"/>
      <c r="GB275" s="380"/>
      <c r="GC275" s="380"/>
      <c r="GD275" s="380"/>
      <c r="GE275" s="380"/>
      <c r="GF275" s="380"/>
      <c r="GG275" s="380"/>
      <c r="GH275" s="380"/>
      <c r="GI275" s="380"/>
      <c r="GJ275" s="380"/>
      <c r="GK275" s="380"/>
      <c r="GL275" s="380"/>
      <c r="GM275" s="380"/>
      <c r="GN275" s="380"/>
      <c r="GO275" s="380"/>
      <c r="GP275" s="380"/>
      <c r="GQ275" s="380"/>
      <c r="GR275" s="380"/>
      <c r="GS275" s="380"/>
      <c r="GT275" s="380"/>
      <c r="GU275" s="380"/>
      <c r="GV275" s="380"/>
      <c r="GW275" s="380"/>
      <c r="GX275" s="380"/>
      <c r="GY275" s="380"/>
      <c r="GZ275" s="380"/>
      <c r="HA275" s="380"/>
      <c r="HB275" s="380"/>
      <c r="HC275" s="380"/>
      <c r="HD275" s="380"/>
      <c r="HE275" s="380"/>
      <c r="HF275" s="380"/>
      <c r="HG275" s="380"/>
      <c r="HH275" s="380"/>
    </row>
    <row r="276" spans="1:216">
      <c r="A276" s="103"/>
      <c r="B276" s="377"/>
      <c r="C276" s="377"/>
      <c r="D276" s="377"/>
      <c r="E276" s="377"/>
      <c r="F276" s="377"/>
      <c r="G276" s="377"/>
      <c r="H276" s="377"/>
      <c r="I276" s="377"/>
      <c r="J276" s="377"/>
      <c r="K276" s="377"/>
      <c r="L276" s="377"/>
      <c r="M276" s="378"/>
      <c r="N276" s="378"/>
      <c r="O276" s="378"/>
      <c r="P276" s="378"/>
      <c r="Q276" s="378"/>
      <c r="R276" s="378"/>
      <c r="S276" s="378"/>
      <c r="T276" s="378"/>
      <c r="U276" s="378"/>
      <c r="V276" s="378"/>
      <c r="W276" s="378"/>
      <c r="X276" s="378"/>
      <c r="Y276" s="380"/>
      <c r="Z276" s="409"/>
      <c r="AA276" s="380"/>
      <c r="AB276" s="380"/>
      <c r="AC276" s="380"/>
      <c r="AD276" s="380"/>
      <c r="AE276" s="380"/>
      <c r="AF276" s="380"/>
      <c r="AG276" s="380"/>
      <c r="AH276" s="380"/>
      <c r="AI276" s="380"/>
      <c r="AJ276" s="380"/>
      <c r="AR276" s="380"/>
      <c r="AS276" s="380"/>
      <c r="AT276" s="380"/>
      <c r="AU276" s="380"/>
      <c r="AV276" s="380"/>
      <c r="AW276" s="380"/>
      <c r="AX276" s="380"/>
      <c r="AY276" s="380"/>
      <c r="AZ276" s="380"/>
      <c r="BA276" s="380"/>
      <c r="BB276" s="380"/>
      <c r="BC276" s="380"/>
      <c r="BD276" s="380"/>
      <c r="BE276" s="380"/>
      <c r="BF276" s="380"/>
      <c r="BG276" s="380"/>
      <c r="BH276" s="380"/>
      <c r="BI276" s="380"/>
      <c r="BJ276" s="377"/>
      <c r="CE276" s="380"/>
      <c r="CF276" s="380"/>
      <c r="CG276" s="380"/>
      <c r="EZ276" s="380"/>
      <c r="FA276" s="380"/>
      <c r="FB276" s="380"/>
      <c r="FC276" s="380"/>
      <c r="FD276" s="380"/>
      <c r="FE276" s="380"/>
      <c r="FF276" s="380"/>
      <c r="FG276" s="380"/>
      <c r="FH276" s="380"/>
      <c r="FI276" s="380"/>
      <c r="FJ276" s="380"/>
      <c r="FK276" s="380"/>
      <c r="FL276" s="380"/>
      <c r="FM276" s="380"/>
      <c r="FN276" s="380"/>
      <c r="FO276" s="380"/>
      <c r="FP276" s="380"/>
      <c r="FQ276" s="380"/>
      <c r="FR276" s="380"/>
      <c r="FS276" s="380"/>
      <c r="FT276" s="380"/>
      <c r="FU276" s="380"/>
      <c r="FV276" s="380"/>
      <c r="FW276" s="380"/>
      <c r="FX276" s="380"/>
      <c r="FY276" s="380"/>
      <c r="FZ276" s="380"/>
      <c r="GA276" s="380"/>
      <c r="GB276" s="380"/>
      <c r="GC276" s="380"/>
      <c r="GD276" s="380"/>
      <c r="GE276" s="380"/>
      <c r="GF276" s="380"/>
      <c r="GG276" s="380"/>
      <c r="GH276" s="380"/>
      <c r="GI276" s="380"/>
      <c r="GJ276" s="380"/>
      <c r="GK276" s="380"/>
      <c r="GL276" s="380"/>
      <c r="GM276" s="380"/>
      <c r="GN276" s="380"/>
      <c r="GO276" s="380"/>
      <c r="GP276" s="380"/>
      <c r="GQ276" s="380"/>
      <c r="GR276" s="380"/>
      <c r="GS276" s="380"/>
      <c r="GT276" s="380"/>
      <c r="GU276" s="380"/>
      <c r="GV276" s="380"/>
      <c r="GW276" s="380"/>
      <c r="GX276" s="380"/>
      <c r="GY276" s="380"/>
      <c r="GZ276" s="380"/>
      <c r="HA276" s="380"/>
      <c r="HB276" s="380"/>
      <c r="HC276" s="380"/>
      <c r="HD276" s="380"/>
      <c r="HE276" s="380"/>
      <c r="HF276" s="380"/>
      <c r="HG276" s="380"/>
      <c r="HH276" s="380"/>
    </row>
    <row r="277" spans="1:216">
      <c r="A277" s="103"/>
      <c r="B277" s="377"/>
      <c r="C277" s="377"/>
      <c r="D277" s="377"/>
      <c r="E277" s="377"/>
      <c r="F277" s="377"/>
      <c r="G277" s="377"/>
      <c r="H277" s="377"/>
      <c r="I277" s="377"/>
      <c r="J277" s="377"/>
      <c r="K277" s="377"/>
      <c r="L277" s="377"/>
      <c r="M277" s="378"/>
      <c r="N277" s="378"/>
      <c r="O277" s="378"/>
      <c r="P277" s="378"/>
      <c r="Q277" s="378"/>
      <c r="R277" s="378"/>
      <c r="S277" s="378"/>
      <c r="T277" s="378"/>
      <c r="U277" s="378"/>
      <c r="V277" s="378"/>
      <c r="W277" s="378"/>
      <c r="X277" s="378"/>
      <c r="Y277" s="380"/>
      <c r="Z277" s="409"/>
      <c r="AA277" s="380"/>
      <c r="AB277" s="380"/>
      <c r="AC277" s="380"/>
      <c r="AD277" s="380"/>
      <c r="AE277" s="380"/>
      <c r="AF277" s="380"/>
      <c r="AG277" s="380"/>
      <c r="AH277" s="380"/>
      <c r="AI277" s="380"/>
      <c r="AJ277" s="380"/>
      <c r="AR277" s="380"/>
      <c r="AS277" s="380"/>
      <c r="AT277" s="380"/>
      <c r="AU277" s="380"/>
      <c r="AV277" s="380"/>
      <c r="AW277" s="380"/>
      <c r="AX277" s="380"/>
      <c r="AY277" s="380"/>
      <c r="AZ277" s="380"/>
      <c r="BA277" s="380"/>
      <c r="BB277" s="380"/>
      <c r="BC277" s="380"/>
      <c r="BD277" s="380"/>
      <c r="BE277" s="380"/>
      <c r="BF277" s="380"/>
      <c r="BG277" s="380"/>
      <c r="BH277" s="380"/>
      <c r="BI277" s="380"/>
      <c r="BJ277" s="377"/>
      <c r="CE277" s="380"/>
      <c r="CF277" s="380"/>
      <c r="CG277" s="380"/>
      <c r="EZ277" s="380"/>
      <c r="FA277" s="380"/>
      <c r="FB277" s="380"/>
      <c r="FC277" s="380"/>
      <c r="FD277" s="380"/>
      <c r="FE277" s="380"/>
      <c r="FF277" s="380"/>
      <c r="FG277" s="380"/>
      <c r="FH277" s="380"/>
      <c r="FI277" s="380"/>
      <c r="FJ277" s="380"/>
      <c r="FK277" s="380"/>
      <c r="FL277" s="380"/>
      <c r="FM277" s="380"/>
      <c r="FN277" s="380"/>
      <c r="FO277" s="380"/>
      <c r="FP277" s="380"/>
      <c r="FQ277" s="380"/>
      <c r="FR277" s="380"/>
      <c r="FS277" s="380"/>
      <c r="FT277" s="380"/>
      <c r="FU277" s="380"/>
      <c r="FV277" s="380"/>
      <c r="FW277" s="380"/>
      <c r="FX277" s="380"/>
      <c r="FY277" s="380"/>
      <c r="FZ277" s="380"/>
      <c r="GA277" s="380"/>
      <c r="GB277" s="380"/>
      <c r="GC277" s="380"/>
      <c r="GD277" s="380"/>
      <c r="GE277" s="380"/>
      <c r="GF277" s="380"/>
      <c r="GG277" s="380"/>
      <c r="GH277" s="380"/>
      <c r="GI277" s="380"/>
      <c r="GJ277" s="380"/>
      <c r="GK277" s="380"/>
      <c r="GL277" s="380"/>
      <c r="GM277" s="380"/>
      <c r="GN277" s="380"/>
      <c r="GO277" s="380"/>
      <c r="GP277" s="380"/>
      <c r="GQ277" s="380"/>
      <c r="GR277" s="380"/>
      <c r="GS277" s="380"/>
      <c r="GT277" s="380"/>
      <c r="GU277" s="380"/>
      <c r="GV277" s="380"/>
      <c r="GW277" s="380"/>
      <c r="GX277" s="380"/>
      <c r="GY277" s="380"/>
      <c r="GZ277" s="380"/>
      <c r="HA277" s="380"/>
      <c r="HB277" s="380"/>
      <c r="HC277" s="380"/>
      <c r="HD277" s="380"/>
      <c r="HE277" s="380"/>
      <c r="HF277" s="380"/>
      <c r="HG277" s="380"/>
      <c r="HH277" s="380"/>
    </row>
    <row r="278" spans="1:216">
      <c r="A278" s="103"/>
      <c r="B278" s="377"/>
      <c r="C278" s="377"/>
      <c r="D278" s="377"/>
      <c r="E278" s="377"/>
      <c r="F278" s="377"/>
      <c r="G278" s="377"/>
      <c r="H278" s="377"/>
      <c r="I278" s="377"/>
      <c r="J278" s="377"/>
      <c r="K278" s="377"/>
      <c r="L278" s="377"/>
      <c r="M278" s="378"/>
      <c r="N278" s="378"/>
      <c r="O278" s="378"/>
      <c r="P278" s="378"/>
      <c r="Q278" s="378"/>
      <c r="R278" s="378"/>
      <c r="S278" s="378"/>
      <c r="T278" s="378"/>
      <c r="U278" s="378"/>
      <c r="V278" s="378"/>
      <c r="W278" s="378"/>
      <c r="X278" s="378"/>
      <c r="Y278" s="380"/>
      <c r="Z278" s="409"/>
      <c r="AA278" s="380"/>
      <c r="AB278" s="380"/>
      <c r="AC278" s="380"/>
      <c r="AD278" s="380"/>
      <c r="AE278" s="380"/>
      <c r="AF278" s="380"/>
      <c r="AG278" s="380"/>
      <c r="AH278" s="380"/>
      <c r="AI278" s="380"/>
      <c r="AJ278" s="380"/>
      <c r="AR278" s="380"/>
      <c r="AS278" s="380"/>
      <c r="AT278" s="380"/>
      <c r="AU278" s="380"/>
      <c r="AV278" s="380"/>
      <c r="AW278" s="380"/>
      <c r="AX278" s="380"/>
      <c r="AY278" s="380"/>
      <c r="AZ278" s="380"/>
      <c r="BA278" s="380"/>
      <c r="BB278" s="380"/>
      <c r="BC278" s="380"/>
      <c r="BD278" s="380"/>
      <c r="BE278" s="380"/>
      <c r="BF278" s="380"/>
      <c r="BG278" s="380"/>
      <c r="BH278" s="380"/>
      <c r="BI278" s="380"/>
      <c r="BJ278" s="377"/>
      <c r="CE278" s="380"/>
      <c r="CF278" s="380"/>
      <c r="CG278" s="380"/>
      <c r="EZ278" s="380"/>
      <c r="FA278" s="380"/>
      <c r="FB278" s="380"/>
      <c r="FC278" s="380"/>
      <c r="FD278" s="380"/>
      <c r="FE278" s="380"/>
      <c r="FF278" s="380"/>
      <c r="FG278" s="380"/>
      <c r="FH278" s="380"/>
      <c r="FI278" s="380"/>
      <c r="FJ278" s="380"/>
      <c r="FK278" s="380"/>
      <c r="FL278" s="380"/>
      <c r="FM278" s="380"/>
      <c r="FN278" s="380"/>
      <c r="FO278" s="380"/>
      <c r="FP278" s="380"/>
      <c r="FQ278" s="380"/>
      <c r="FR278" s="380"/>
      <c r="FS278" s="380"/>
      <c r="FT278" s="380"/>
      <c r="FU278" s="380"/>
      <c r="FV278" s="380"/>
      <c r="FW278" s="380"/>
      <c r="FX278" s="380"/>
      <c r="FY278" s="380"/>
      <c r="FZ278" s="380"/>
      <c r="GA278" s="380"/>
      <c r="GB278" s="380"/>
      <c r="GC278" s="380"/>
      <c r="GD278" s="380"/>
      <c r="GE278" s="380"/>
      <c r="GF278" s="380"/>
      <c r="GG278" s="380"/>
      <c r="GH278" s="380"/>
      <c r="GI278" s="380"/>
      <c r="GJ278" s="380"/>
      <c r="GK278" s="380"/>
      <c r="GL278" s="380"/>
      <c r="GM278" s="380"/>
      <c r="GN278" s="380"/>
      <c r="GO278" s="380"/>
      <c r="GP278" s="380"/>
      <c r="GQ278" s="380"/>
      <c r="GR278" s="380"/>
      <c r="GS278" s="380"/>
      <c r="GT278" s="380"/>
      <c r="GU278" s="380"/>
      <c r="GV278" s="380"/>
      <c r="GW278" s="380"/>
      <c r="GX278" s="380"/>
      <c r="GY278" s="380"/>
      <c r="GZ278" s="380"/>
      <c r="HA278" s="380"/>
      <c r="HB278" s="380"/>
      <c r="HC278" s="380"/>
      <c r="HD278" s="380"/>
      <c r="HE278" s="380"/>
      <c r="HF278" s="380"/>
      <c r="HG278" s="380"/>
      <c r="HH278" s="380"/>
    </row>
    <row r="279" spans="1:216">
      <c r="A279" s="103"/>
      <c r="B279" s="377"/>
      <c r="C279" s="377"/>
      <c r="D279" s="377"/>
      <c r="E279" s="377"/>
      <c r="F279" s="377"/>
      <c r="G279" s="377"/>
      <c r="H279" s="377"/>
      <c r="I279" s="377"/>
      <c r="J279" s="377"/>
      <c r="K279" s="377"/>
      <c r="L279" s="377"/>
      <c r="M279" s="378"/>
      <c r="N279" s="378"/>
      <c r="O279" s="378"/>
      <c r="P279" s="378"/>
      <c r="Q279" s="378"/>
      <c r="R279" s="378"/>
      <c r="S279" s="378"/>
      <c r="T279" s="378"/>
      <c r="U279" s="378"/>
      <c r="V279" s="378"/>
      <c r="W279" s="378"/>
      <c r="X279" s="378"/>
      <c r="Y279" s="380"/>
      <c r="Z279" s="409"/>
      <c r="AA279" s="380"/>
      <c r="AB279" s="380"/>
      <c r="AC279" s="380"/>
      <c r="AD279" s="380"/>
      <c r="AE279" s="380"/>
      <c r="AF279" s="380"/>
      <c r="AG279" s="380"/>
      <c r="AH279" s="380"/>
      <c r="AI279" s="380"/>
      <c r="AJ279" s="380"/>
      <c r="AR279" s="380"/>
      <c r="AS279" s="380"/>
      <c r="AT279" s="380"/>
      <c r="AU279" s="380"/>
      <c r="AV279" s="380"/>
      <c r="AW279" s="380"/>
      <c r="AX279" s="380"/>
      <c r="AY279" s="380"/>
      <c r="AZ279" s="380"/>
      <c r="BA279" s="380"/>
      <c r="BB279" s="380"/>
      <c r="BC279" s="380"/>
      <c r="BD279" s="380"/>
      <c r="BE279" s="380"/>
      <c r="BF279" s="380"/>
      <c r="BG279" s="380"/>
      <c r="BH279" s="380"/>
      <c r="BI279" s="380"/>
      <c r="BJ279" s="377"/>
      <c r="CE279" s="380"/>
      <c r="CF279" s="380"/>
      <c r="CG279" s="380"/>
      <c r="EZ279" s="380"/>
      <c r="FA279" s="380"/>
      <c r="FB279" s="380"/>
      <c r="FC279" s="380"/>
      <c r="FD279" s="380"/>
      <c r="FE279" s="380"/>
      <c r="FF279" s="380"/>
      <c r="FG279" s="380"/>
      <c r="FH279" s="380"/>
      <c r="FI279" s="380"/>
      <c r="FJ279" s="380"/>
      <c r="FK279" s="380"/>
      <c r="FL279" s="380"/>
      <c r="FM279" s="380"/>
      <c r="FN279" s="380"/>
      <c r="FO279" s="380"/>
      <c r="FP279" s="380"/>
      <c r="FQ279" s="380"/>
      <c r="FR279" s="380"/>
      <c r="FS279" s="380"/>
      <c r="FT279" s="380"/>
      <c r="FU279" s="380"/>
      <c r="FV279" s="380"/>
      <c r="FW279" s="380"/>
      <c r="FX279" s="380"/>
      <c r="FY279" s="380"/>
      <c r="FZ279" s="380"/>
      <c r="GA279" s="380"/>
      <c r="GB279" s="380"/>
      <c r="GC279" s="380"/>
      <c r="GD279" s="380"/>
      <c r="GE279" s="380"/>
      <c r="GF279" s="380"/>
      <c r="GG279" s="380"/>
      <c r="GH279" s="380"/>
      <c r="GI279" s="380"/>
      <c r="GJ279" s="380"/>
      <c r="GK279" s="380"/>
      <c r="GL279" s="380"/>
      <c r="GM279" s="380"/>
      <c r="GN279" s="380"/>
      <c r="GO279" s="380"/>
      <c r="GP279" s="380"/>
      <c r="GQ279" s="380"/>
      <c r="GR279" s="380"/>
      <c r="GS279" s="380"/>
      <c r="GT279" s="380"/>
      <c r="GU279" s="380"/>
      <c r="GV279" s="380"/>
      <c r="GW279" s="380"/>
      <c r="GX279" s="380"/>
      <c r="GY279" s="380"/>
      <c r="GZ279" s="380"/>
      <c r="HA279" s="380"/>
      <c r="HB279" s="380"/>
      <c r="HC279" s="380"/>
      <c r="HD279" s="380"/>
      <c r="HE279" s="380"/>
      <c r="HF279" s="380"/>
      <c r="HG279" s="380"/>
      <c r="HH279" s="380"/>
    </row>
    <row r="280" spans="1:216">
      <c r="A280" s="103"/>
      <c r="B280" s="377"/>
      <c r="C280" s="377"/>
      <c r="D280" s="377"/>
      <c r="E280" s="377"/>
      <c r="F280" s="377"/>
      <c r="G280" s="377"/>
      <c r="H280" s="377"/>
      <c r="I280" s="377"/>
      <c r="J280" s="377"/>
      <c r="K280" s="377"/>
      <c r="L280" s="377"/>
      <c r="M280" s="378"/>
      <c r="N280" s="378"/>
      <c r="O280" s="378"/>
      <c r="P280" s="378"/>
      <c r="Q280" s="378"/>
      <c r="R280" s="378"/>
      <c r="S280" s="378"/>
      <c r="T280" s="378"/>
      <c r="U280" s="378"/>
      <c r="V280" s="378"/>
      <c r="W280" s="378"/>
      <c r="X280" s="378"/>
      <c r="Y280" s="380"/>
      <c r="Z280" s="409"/>
      <c r="AA280" s="380"/>
      <c r="AB280" s="380"/>
      <c r="AC280" s="380"/>
      <c r="AD280" s="380"/>
      <c r="AE280" s="380"/>
      <c r="AF280" s="380"/>
      <c r="AG280" s="380"/>
      <c r="AH280" s="380"/>
      <c r="AI280" s="380"/>
      <c r="AJ280" s="380"/>
      <c r="AR280" s="380"/>
      <c r="AS280" s="380"/>
      <c r="AT280" s="380"/>
      <c r="AU280" s="380"/>
      <c r="AV280" s="380"/>
      <c r="AW280" s="380"/>
      <c r="AX280" s="380"/>
      <c r="AY280" s="380"/>
      <c r="AZ280" s="380"/>
      <c r="BA280" s="380"/>
      <c r="BB280" s="380"/>
      <c r="BC280" s="380"/>
      <c r="BD280" s="380"/>
      <c r="BE280" s="380"/>
      <c r="BF280" s="380"/>
      <c r="BG280" s="380"/>
      <c r="BH280" s="380"/>
      <c r="BI280" s="380"/>
      <c r="BJ280" s="377"/>
      <c r="CE280" s="380"/>
      <c r="CF280" s="380"/>
      <c r="CG280" s="380"/>
      <c r="EZ280" s="380"/>
      <c r="FA280" s="380"/>
      <c r="FB280" s="380"/>
      <c r="FC280" s="380"/>
      <c r="FD280" s="380"/>
      <c r="FE280" s="380"/>
      <c r="FF280" s="380"/>
      <c r="FG280" s="380"/>
      <c r="FH280" s="380"/>
      <c r="FI280" s="380"/>
      <c r="FJ280" s="380"/>
      <c r="FK280" s="380"/>
      <c r="FL280" s="380"/>
      <c r="FM280" s="380"/>
      <c r="FN280" s="380"/>
      <c r="FO280" s="380"/>
      <c r="FP280" s="380"/>
      <c r="FQ280" s="380"/>
      <c r="FR280" s="380"/>
      <c r="FS280" s="380"/>
      <c r="FT280" s="380"/>
      <c r="FU280" s="380"/>
      <c r="FV280" s="380"/>
      <c r="FW280" s="380"/>
      <c r="FX280" s="380"/>
      <c r="FY280" s="380"/>
      <c r="FZ280" s="380"/>
      <c r="GA280" s="380"/>
      <c r="GB280" s="380"/>
      <c r="GC280" s="380"/>
      <c r="GD280" s="380"/>
      <c r="GE280" s="380"/>
      <c r="GF280" s="380"/>
      <c r="GG280" s="380"/>
      <c r="GH280" s="380"/>
      <c r="GI280" s="380"/>
      <c r="GJ280" s="380"/>
      <c r="GK280" s="380"/>
      <c r="GL280" s="380"/>
      <c r="GM280" s="380"/>
      <c r="GN280" s="380"/>
      <c r="GO280" s="380"/>
      <c r="GP280" s="380"/>
      <c r="GQ280" s="380"/>
      <c r="GR280" s="380"/>
      <c r="GS280" s="380"/>
      <c r="GT280" s="380"/>
      <c r="GU280" s="380"/>
      <c r="GV280" s="380"/>
      <c r="GW280" s="380"/>
      <c r="GX280" s="380"/>
      <c r="GY280" s="380"/>
      <c r="GZ280" s="380"/>
      <c r="HA280" s="380"/>
      <c r="HB280" s="380"/>
      <c r="HC280" s="380"/>
      <c r="HD280" s="380"/>
      <c r="HE280" s="380"/>
      <c r="HF280" s="380"/>
      <c r="HG280" s="380"/>
      <c r="HH280" s="380"/>
    </row>
    <row r="281" spans="1:216">
      <c r="A281" s="103"/>
      <c r="B281" s="377"/>
      <c r="C281" s="377"/>
      <c r="D281" s="377"/>
      <c r="E281" s="377"/>
      <c r="F281" s="377"/>
      <c r="G281" s="377"/>
      <c r="H281" s="377"/>
      <c r="I281" s="377"/>
      <c r="J281" s="377"/>
      <c r="K281" s="377"/>
      <c r="L281" s="377"/>
      <c r="M281" s="378"/>
      <c r="N281" s="378"/>
      <c r="O281" s="378"/>
      <c r="P281" s="378"/>
      <c r="Q281" s="378"/>
      <c r="R281" s="378"/>
      <c r="S281" s="378"/>
      <c r="T281" s="378"/>
      <c r="U281" s="378"/>
      <c r="V281" s="378"/>
      <c r="W281" s="378"/>
      <c r="X281" s="378"/>
      <c r="Y281" s="380"/>
      <c r="Z281" s="409"/>
      <c r="AA281" s="380"/>
      <c r="AB281" s="380"/>
      <c r="AC281" s="380"/>
      <c r="AD281" s="380"/>
      <c r="AE281" s="380"/>
      <c r="AF281" s="380"/>
      <c r="AG281" s="380"/>
      <c r="AH281" s="380"/>
      <c r="AI281" s="380"/>
      <c r="AJ281" s="380"/>
      <c r="AR281" s="380"/>
      <c r="AS281" s="380"/>
      <c r="AT281" s="380"/>
      <c r="AU281" s="380"/>
      <c r="AV281" s="380"/>
      <c r="AW281" s="380"/>
      <c r="AX281" s="380"/>
      <c r="AY281" s="380"/>
      <c r="AZ281" s="380"/>
      <c r="BA281" s="380"/>
      <c r="BB281" s="380"/>
      <c r="BC281" s="380"/>
      <c r="BD281" s="380"/>
      <c r="BE281" s="380"/>
      <c r="BF281" s="380"/>
      <c r="BG281" s="380"/>
      <c r="BH281" s="380"/>
      <c r="BI281" s="380"/>
      <c r="BJ281" s="377"/>
      <c r="CE281" s="380"/>
      <c r="CF281" s="380"/>
      <c r="CG281" s="380"/>
      <c r="EZ281" s="380"/>
      <c r="FA281" s="380"/>
      <c r="FB281" s="380"/>
      <c r="FC281" s="380"/>
      <c r="FD281" s="380"/>
      <c r="FE281" s="380"/>
      <c r="FF281" s="380"/>
      <c r="FG281" s="380"/>
      <c r="FH281" s="380"/>
      <c r="FI281" s="380"/>
      <c r="FJ281" s="380"/>
      <c r="FK281" s="380"/>
      <c r="FL281" s="380"/>
      <c r="FM281" s="380"/>
      <c r="FN281" s="380"/>
      <c r="FO281" s="380"/>
      <c r="FP281" s="380"/>
      <c r="FQ281" s="380"/>
      <c r="FR281" s="380"/>
      <c r="FS281" s="380"/>
      <c r="FT281" s="380"/>
      <c r="FU281" s="380"/>
      <c r="FV281" s="380"/>
      <c r="FW281" s="380"/>
      <c r="FX281" s="380"/>
      <c r="FY281" s="380"/>
      <c r="FZ281" s="380"/>
      <c r="GA281" s="380"/>
      <c r="GB281" s="380"/>
      <c r="GC281" s="380"/>
      <c r="GD281" s="380"/>
      <c r="GE281" s="380"/>
      <c r="GF281" s="380"/>
      <c r="GG281" s="380"/>
      <c r="GH281" s="380"/>
      <c r="GI281" s="380"/>
      <c r="GJ281" s="380"/>
      <c r="GK281" s="380"/>
      <c r="GL281" s="380"/>
      <c r="GM281" s="380"/>
      <c r="GN281" s="380"/>
      <c r="GO281" s="380"/>
      <c r="GP281" s="380"/>
      <c r="GQ281" s="380"/>
      <c r="GR281" s="380"/>
      <c r="GS281" s="380"/>
      <c r="GT281" s="380"/>
      <c r="GU281" s="380"/>
      <c r="GV281" s="380"/>
      <c r="GW281" s="380"/>
      <c r="GX281" s="380"/>
      <c r="GY281" s="380"/>
      <c r="GZ281" s="380"/>
      <c r="HA281" s="380"/>
      <c r="HB281" s="380"/>
      <c r="HC281" s="380"/>
      <c r="HD281" s="380"/>
      <c r="HE281" s="380"/>
      <c r="HF281" s="380"/>
      <c r="HG281" s="380"/>
      <c r="HH281" s="380"/>
    </row>
    <row r="282" spans="1:216">
      <c r="A282" s="103"/>
      <c r="B282" s="377"/>
      <c r="C282" s="377"/>
      <c r="D282" s="377"/>
      <c r="E282" s="377"/>
      <c r="F282" s="377"/>
      <c r="G282" s="377"/>
      <c r="H282" s="377"/>
      <c r="I282" s="377"/>
      <c r="J282" s="377"/>
      <c r="K282" s="377"/>
      <c r="L282" s="377"/>
      <c r="M282" s="378"/>
      <c r="N282" s="378"/>
      <c r="O282" s="378"/>
      <c r="P282" s="378"/>
      <c r="Q282" s="378"/>
      <c r="R282" s="378"/>
      <c r="S282" s="378"/>
      <c r="T282" s="378"/>
      <c r="U282" s="378"/>
      <c r="V282" s="378"/>
      <c r="W282" s="378"/>
      <c r="X282" s="378"/>
      <c r="Y282" s="380"/>
      <c r="Z282" s="409"/>
      <c r="AA282" s="380"/>
      <c r="AB282" s="380"/>
      <c r="AC282" s="380"/>
      <c r="AD282" s="380"/>
      <c r="AE282" s="380"/>
      <c r="AF282" s="380"/>
      <c r="AG282" s="380"/>
      <c r="AH282" s="380"/>
      <c r="AI282" s="380"/>
      <c r="AJ282" s="380"/>
      <c r="AR282" s="380"/>
      <c r="AS282" s="380"/>
      <c r="AT282" s="380"/>
      <c r="AU282" s="380"/>
      <c r="AV282" s="380"/>
      <c r="AW282" s="380"/>
      <c r="AX282" s="380"/>
      <c r="AY282" s="380"/>
      <c r="AZ282" s="380"/>
      <c r="BA282" s="380"/>
      <c r="BB282" s="380"/>
      <c r="BC282" s="380"/>
      <c r="BD282" s="380"/>
      <c r="BE282" s="380"/>
      <c r="BF282" s="380"/>
      <c r="BG282" s="380"/>
      <c r="BH282" s="380"/>
      <c r="BI282" s="380"/>
      <c r="BJ282" s="377"/>
      <c r="CE282" s="380"/>
      <c r="CF282" s="380"/>
      <c r="CG282" s="380"/>
      <c r="EZ282" s="380"/>
      <c r="FA282" s="380"/>
      <c r="FB282" s="380"/>
      <c r="FC282" s="380"/>
      <c r="FD282" s="380"/>
      <c r="FE282" s="380"/>
      <c r="FF282" s="380"/>
      <c r="FG282" s="380"/>
      <c r="FH282" s="380"/>
      <c r="FI282" s="380"/>
      <c r="FJ282" s="380"/>
      <c r="FK282" s="380"/>
      <c r="FL282" s="380"/>
      <c r="FM282" s="380"/>
      <c r="FN282" s="380"/>
      <c r="FO282" s="380"/>
      <c r="FP282" s="380"/>
      <c r="FQ282" s="380"/>
      <c r="FR282" s="380"/>
      <c r="FS282" s="380"/>
      <c r="FT282" s="380"/>
      <c r="FU282" s="380"/>
      <c r="FV282" s="380"/>
      <c r="FW282" s="380"/>
      <c r="FX282" s="380"/>
      <c r="FY282" s="380"/>
      <c r="FZ282" s="380"/>
      <c r="GA282" s="380"/>
      <c r="GB282" s="380"/>
      <c r="GC282" s="380"/>
      <c r="GD282" s="380"/>
      <c r="GE282" s="380"/>
      <c r="GF282" s="380"/>
      <c r="GG282" s="380"/>
      <c r="GH282" s="380"/>
      <c r="GI282" s="380"/>
      <c r="GJ282" s="380"/>
      <c r="GK282" s="380"/>
      <c r="GL282" s="380"/>
      <c r="GM282" s="380"/>
      <c r="GN282" s="380"/>
      <c r="GO282" s="380"/>
      <c r="GP282" s="380"/>
      <c r="GQ282" s="380"/>
      <c r="GR282" s="380"/>
      <c r="GS282" s="380"/>
      <c r="GT282" s="380"/>
      <c r="GU282" s="380"/>
      <c r="GV282" s="380"/>
      <c r="GW282" s="380"/>
      <c r="GX282" s="380"/>
      <c r="GY282" s="380"/>
      <c r="GZ282" s="380"/>
      <c r="HA282" s="380"/>
      <c r="HB282" s="380"/>
      <c r="HC282" s="380"/>
      <c r="HD282" s="380"/>
      <c r="HE282" s="380"/>
      <c r="HF282" s="380"/>
      <c r="HG282" s="380"/>
      <c r="HH282" s="380"/>
    </row>
    <row r="283" spans="1:216">
      <c r="A283" s="103"/>
      <c r="B283" s="377"/>
      <c r="C283" s="377"/>
      <c r="D283" s="377"/>
      <c r="E283" s="377"/>
      <c r="F283" s="377"/>
      <c r="G283" s="377"/>
      <c r="H283" s="377"/>
      <c r="I283" s="377"/>
      <c r="J283" s="377"/>
      <c r="K283" s="377"/>
      <c r="L283" s="377"/>
      <c r="M283" s="378"/>
      <c r="N283" s="378"/>
      <c r="O283" s="378"/>
      <c r="P283" s="378"/>
      <c r="Q283" s="378"/>
      <c r="R283" s="378"/>
      <c r="S283" s="378"/>
      <c r="T283" s="378"/>
      <c r="U283" s="378"/>
      <c r="V283" s="378"/>
      <c r="W283" s="378"/>
      <c r="X283" s="378"/>
      <c r="Y283" s="380"/>
      <c r="Z283" s="409"/>
      <c r="AA283" s="380"/>
      <c r="AB283" s="380"/>
      <c r="AC283" s="380"/>
      <c r="AD283" s="380"/>
      <c r="AE283" s="380"/>
      <c r="AF283" s="380"/>
      <c r="AG283" s="380"/>
      <c r="AH283" s="380"/>
      <c r="AI283" s="380"/>
      <c r="AJ283" s="380"/>
      <c r="AR283" s="380"/>
      <c r="AS283" s="380"/>
      <c r="AT283" s="380"/>
      <c r="AU283" s="380"/>
      <c r="AV283" s="380"/>
      <c r="AW283" s="380"/>
      <c r="AX283" s="380"/>
      <c r="AY283" s="380"/>
      <c r="AZ283" s="380"/>
      <c r="BA283" s="380"/>
      <c r="BB283" s="380"/>
      <c r="BC283" s="380"/>
      <c r="BD283" s="380"/>
      <c r="BE283" s="380"/>
      <c r="BF283" s="380"/>
      <c r="BG283" s="380"/>
      <c r="BH283" s="380"/>
      <c r="BI283" s="380"/>
      <c r="BJ283" s="377"/>
      <c r="CE283" s="380"/>
      <c r="CF283" s="380"/>
      <c r="CG283" s="380"/>
      <c r="EZ283" s="380"/>
      <c r="FA283" s="380"/>
      <c r="FB283" s="380"/>
      <c r="FC283" s="380"/>
      <c r="FD283" s="380"/>
      <c r="FE283" s="380"/>
      <c r="FF283" s="380"/>
      <c r="FG283" s="380"/>
      <c r="FH283" s="380"/>
      <c r="FI283" s="380"/>
      <c r="FJ283" s="380"/>
      <c r="FK283" s="380"/>
      <c r="FL283" s="380"/>
      <c r="FM283" s="380"/>
      <c r="FN283" s="380"/>
      <c r="FO283" s="380"/>
      <c r="FP283" s="380"/>
      <c r="FQ283" s="380"/>
      <c r="FR283" s="380"/>
      <c r="FS283" s="380"/>
      <c r="FT283" s="380"/>
      <c r="FU283" s="380"/>
      <c r="FV283" s="380"/>
      <c r="FW283" s="380"/>
      <c r="FX283" s="380"/>
      <c r="FY283" s="380"/>
      <c r="FZ283" s="380"/>
      <c r="GA283" s="380"/>
      <c r="GB283" s="380"/>
      <c r="GC283" s="380"/>
      <c r="GD283" s="380"/>
      <c r="GE283" s="380"/>
      <c r="GF283" s="380"/>
      <c r="GG283" s="380"/>
      <c r="GH283" s="380"/>
      <c r="GI283" s="380"/>
      <c r="GJ283" s="380"/>
      <c r="GK283" s="380"/>
      <c r="GL283" s="380"/>
      <c r="GM283" s="380"/>
      <c r="GN283" s="380"/>
      <c r="GO283" s="380"/>
      <c r="GP283" s="380"/>
      <c r="GQ283" s="380"/>
      <c r="GR283" s="380"/>
      <c r="GS283" s="380"/>
      <c r="GT283" s="380"/>
      <c r="GU283" s="380"/>
      <c r="GV283" s="380"/>
      <c r="GW283" s="380"/>
      <c r="GX283" s="380"/>
      <c r="GY283" s="380"/>
      <c r="GZ283" s="380"/>
      <c r="HA283" s="380"/>
      <c r="HB283" s="380"/>
      <c r="HC283" s="380"/>
      <c r="HD283" s="380"/>
      <c r="HE283" s="380"/>
      <c r="HF283" s="380"/>
      <c r="HG283" s="380"/>
      <c r="HH283" s="380"/>
    </row>
    <row r="284" spans="1:216">
      <c r="A284" s="103"/>
      <c r="B284" s="377"/>
      <c r="C284" s="377"/>
      <c r="D284" s="377"/>
      <c r="E284" s="377"/>
      <c r="F284" s="377"/>
      <c r="G284" s="377"/>
      <c r="H284" s="377"/>
      <c r="I284" s="377"/>
      <c r="J284" s="377"/>
      <c r="K284" s="377"/>
      <c r="L284" s="377"/>
      <c r="M284" s="378"/>
      <c r="N284" s="378"/>
      <c r="O284" s="378"/>
      <c r="P284" s="378"/>
      <c r="Q284" s="378"/>
      <c r="R284" s="378"/>
      <c r="S284" s="378"/>
      <c r="T284" s="378"/>
      <c r="U284" s="378"/>
      <c r="V284" s="378"/>
      <c r="W284" s="378"/>
      <c r="X284" s="378"/>
      <c r="Y284" s="380"/>
      <c r="Z284" s="409"/>
      <c r="AA284" s="380"/>
      <c r="AB284" s="380"/>
      <c r="AC284" s="380"/>
      <c r="AD284" s="380"/>
      <c r="AE284" s="380"/>
      <c r="AF284" s="380"/>
      <c r="AG284" s="380"/>
      <c r="AH284" s="380"/>
      <c r="AI284" s="380"/>
      <c r="AJ284" s="380"/>
      <c r="AR284" s="380"/>
      <c r="AS284" s="380"/>
      <c r="AT284" s="380"/>
      <c r="AU284" s="380"/>
      <c r="AV284" s="380"/>
      <c r="AW284" s="380"/>
      <c r="AX284" s="380"/>
      <c r="AY284" s="380"/>
      <c r="AZ284" s="380"/>
      <c r="BA284" s="380"/>
      <c r="BB284" s="380"/>
      <c r="BC284" s="380"/>
      <c r="BD284" s="380"/>
      <c r="BE284" s="380"/>
      <c r="BF284" s="380"/>
      <c r="BG284" s="380"/>
      <c r="BH284" s="380"/>
      <c r="BI284" s="380"/>
      <c r="BJ284" s="377"/>
      <c r="CE284" s="380"/>
      <c r="CF284" s="380"/>
      <c r="CG284" s="380"/>
      <c r="EZ284" s="380"/>
      <c r="FA284" s="380"/>
      <c r="FB284" s="380"/>
      <c r="FC284" s="380"/>
      <c r="FD284" s="380"/>
      <c r="FE284" s="380"/>
      <c r="FF284" s="380"/>
      <c r="FG284" s="380"/>
      <c r="FH284" s="380"/>
      <c r="FI284" s="380"/>
      <c r="FJ284" s="380"/>
      <c r="FK284" s="380"/>
      <c r="FL284" s="380"/>
      <c r="FM284" s="380"/>
      <c r="FN284" s="380"/>
      <c r="FO284" s="380"/>
      <c r="FP284" s="380"/>
      <c r="FQ284" s="380"/>
      <c r="FR284" s="380"/>
      <c r="FS284" s="380"/>
      <c r="FT284" s="380"/>
      <c r="FU284" s="380"/>
      <c r="FV284" s="380"/>
      <c r="FW284" s="380"/>
      <c r="FX284" s="380"/>
      <c r="FY284" s="380"/>
      <c r="FZ284" s="380"/>
      <c r="GA284" s="380"/>
      <c r="GB284" s="380"/>
      <c r="GC284" s="380"/>
      <c r="GD284" s="380"/>
      <c r="GE284" s="380"/>
      <c r="GF284" s="380"/>
      <c r="GG284" s="380"/>
      <c r="GH284" s="380"/>
      <c r="GI284" s="380"/>
      <c r="GJ284" s="380"/>
      <c r="GK284" s="380"/>
      <c r="GL284" s="380"/>
      <c r="GM284" s="380"/>
      <c r="GN284" s="380"/>
      <c r="GO284" s="380"/>
      <c r="GP284" s="380"/>
      <c r="GQ284" s="380"/>
      <c r="GR284" s="380"/>
      <c r="GS284" s="380"/>
      <c r="GT284" s="380"/>
      <c r="GU284" s="380"/>
      <c r="GV284" s="380"/>
      <c r="GW284" s="380"/>
      <c r="GX284" s="380"/>
      <c r="GY284" s="380"/>
      <c r="GZ284" s="380"/>
      <c r="HA284" s="380"/>
      <c r="HB284" s="380"/>
      <c r="HC284" s="380"/>
      <c r="HD284" s="380"/>
      <c r="HE284" s="380"/>
      <c r="HF284" s="380"/>
      <c r="HG284" s="380"/>
      <c r="HH284" s="380"/>
    </row>
    <row r="285" spans="1:216">
      <c r="A285" s="103"/>
      <c r="B285" s="377"/>
      <c r="C285" s="377"/>
      <c r="D285" s="377"/>
      <c r="E285" s="377"/>
      <c r="F285" s="377"/>
      <c r="G285" s="377"/>
      <c r="H285" s="377"/>
      <c r="I285" s="377"/>
      <c r="J285" s="377"/>
      <c r="K285" s="377"/>
      <c r="L285" s="377"/>
      <c r="M285" s="378"/>
      <c r="N285" s="378"/>
      <c r="O285" s="378"/>
      <c r="P285" s="378"/>
      <c r="Q285" s="378"/>
      <c r="R285" s="378"/>
      <c r="S285" s="378"/>
      <c r="T285" s="378"/>
      <c r="U285" s="378"/>
      <c r="V285" s="378"/>
      <c r="W285" s="378"/>
      <c r="X285" s="378"/>
      <c r="Y285" s="380"/>
      <c r="Z285" s="409"/>
      <c r="AA285" s="380"/>
      <c r="AB285" s="380"/>
      <c r="AC285" s="380"/>
      <c r="AD285" s="380"/>
      <c r="AE285" s="380"/>
      <c r="AF285" s="380"/>
      <c r="AG285" s="380"/>
      <c r="AH285" s="380"/>
      <c r="AI285" s="380"/>
      <c r="AJ285" s="380"/>
      <c r="AR285" s="380"/>
      <c r="AS285" s="380"/>
      <c r="AT285" s="380"/>
      <c r="AU285" s="380"/>
      <c r="AV285" s="380"/>
      <c r="AW285" s="380"/>
      <c r="AX285" s="380"/>
      <c r="AY285" s="380"/>
      <c r="AZ285" s="380"/>
      <c r="BA285" s="380"/>
      <c r="BB285" s="380"/>
      <c r="BC285" s="380"/>
      <c r="BD285" s="380"/>
      <c r="BE285" s="380"/>
      <c r="BF285" s="380"/>
      <c r="BG285" s="380"/>
      <c r="BH285" s="380"/>
      <c r="BI285" s="380"/>
      <c r="BJ285" s="377"/>
      <c r="CE285" s="380"/>
      <c r="CF285" s="380"/>
      <c r="CG285" s="380"/>
      <c r="EZ285" s="380"/>
      <c r="FA285" s="380"/>
      <c r="FB285" s="380"/>
      <c r="FC285" s="380"/>
      <c r="FD285" s="380"/>
      <c r="FE285" s="380"/>
      <c r="FF285" s="380"/>
      <c r="FG285" s="380"/>
      <c r="FH285" s="380"/>
      <c r="FI285" s="380"/>
      <c r="FJ285" s="380"/>
      <c r="FK285" s="380"/>
      <c r="FL285" s="380"/>
      <c r="FM285" s="380"/>
      <c r="FN285" s="380"/>
      <c r="FO285" s="380"/>
      <c r="FP285" s="380"/>
      <c r="FQ285" s="380"/>
      <c r="FR285" s="380"/>
      <c r="FS285" s="380"/>
      <c r="FT285" s="380"/>
      <c r="FU285" s="380"/>
      <c r="FV285" s="380"/>
      <c r="FW285" s="380"/>
      <c r="FX285" s="380"/>
      <c r="FY285" s="380"/>
      <c r="FZ285" s="380"/>
      <c r="GA285" s="380"/>
      <c r="GB285" s="380"/>
      <c r="GC285" s="380"/>
      <c r="GD285" s="380"/>
      <c r="GE285" s="380"/>
      <c r="GF285" s="380"/>
      <c r="GG285" s="380"/>
      <c r="GH285" s="380"/>
      <c r="GI285" s="380"/>
      <c r="GJ285" s="380"/>
      <c r="GK285" s="380"/>
      <c r="GL285" s="380"/>
      <c r="GM285" s="380"/>
      <c r="GN285" s="380"/>
      <c r="GO285" s="380"/>
      <c r="GP285" s="380"/>
      <c r="GQ285" s="380"/>
      <c r="GR285" s="380"/>
      <c r="GS285" s="380"/>
      <c r="GT285" s="380"/>
      <c r="GU285" s="380"/>
      <c r="GV285" s="380"/>
      <c r="GW285" s="380"/>
      <c r="GX285" s="380"/>
      <c r="GY285" s="380"/>
      <c r="GZ285" s="380"/>
      <c r="HA285" s="380"/>
      <c r="HB285" s="380"/>
      <c r="HC285" s="380"/>
      <c r="HD285" s="380"/>
      <c r="HE285" s="380"/>
      <c r="HF285" s="380"/>
      <c r="HG285" s="380"/>
      <c r="HH285" s="380"/>
    </row>
    <row r="286" spans="1:216">
      <c r="A286" s="103"/>
      <c r="B286" s="377"/>
      <c r="C286" s="377"/>
      <c r="D286" s="377"/>
      <c r="E286" s="377"/>
      <c r="F286" s="377"/>
      <c r="G286" s="377"/>
      <c r="H286" s="377"/>
      <c r="I286" s="377"/>
      <c r="J286" s="377"/>
      <c r="K286" s="377"/>
      <c r="L286" s="377"/>
      <c r="M286" s="378"/>
      <c r="N286" s="378"/>
      <c r="O286" s="378"/>
      <c r="P286" s="378"/>
      <c r="Q286" s="378"/>
      <c r="R286" s="378"/>
      <c r="S286" s="378"/>
      <c r="T286" s="378"/>
      <c r="U286" s="378"/>
      <c r="V286" s="378"/>
      <c r="W286" s="378"/>
      <c r="X286" s="378"/>
      <c r="Y286" s="380"/>
      <c r="Z286" s="409"/>
      <c r="AA286" s="380"/>
      <c r="AB286" s="380"/>
      <c r="AC286" s="380"/>
      <c r="AD286" s="380"/>
      <c r="AE286" s="380"/>
      <c r="AF286" s="380"/>
      <c r="AG286" s="380"/>
      <c r="AH286" s="380"/>
      <c r="AI286" s="380"/>
      <c r="AJ286" s="380"/>
      <c r="AR286" s="380"/>
      <c r="AS286" s="380"/>
      <c r="AT286" s="380"/>
      <c r="AU286" s="380"/>
      <c r="AV286" s="380"/>
      <c r="AW286" s="380"/>
      <c r="AX286" s="380"/>
      <c r="AY286" s="380"/>
      <c r="AZ286" s="380"/>
      <c r="BA286" s="380"/>
      <c r="BB286" s="380"/>
      <c r="BC286" s="380"/>
      <c r="BD286" s="380"/>
      <c r="BE286" s="380"/>
      <c r="BF286" s="380"/>
      <c r="BG286" s="380"/>
      <c r="BH286" s="380"/>
      <c r="BI286" s="380"/>
      <c r="BJ286" s="377"/>
      <c r="CE286" s="380"/>
      <c r="CF286" s="380"/>
      <c r="CG286" s="380"/>
      <c r="EZ286" s="380"/>
      <c r="FA286" s="380"/>
      <c r="FB286" s="380"/>
      <c r="FC286" s="380"/>
      <c r="FD286" s="380"/>
      <c r="FE286" s="380"/>
      <c r="FF286" s="380"/>
      <c r="FG286" s="380"/>
      <c r="FH286" s="380"/>
      <c r="FI286" s="380"/>
      <c r="FJ286" s="380"/>
      <c r="FK286" s="380"/>
      <c r="FL286" s="380"/>
      <c r="FM286" s="380"/>
      <c r="FN286" s="380"/>
      <c r="FO286" s="380"/>
      <c r="FP286" s="380"/>
      <c r="FQ286" s="380"/>
      <c r="FR286" s="380"/>
      <c r="FS286" s="380"/>
      <c r="FT286" s="380"/>
      <c r="FU286" s="380"/>
      <c r="FV286" s="380"/>
      <c r="FW286" s="380"/>
      <c r="FX286" s="380"/>
      <c r="FY286" s="380"/>
      <c r="FZ286" s="380"/>
      <c r="GA286" s="380"/>
      <c r="GB286" s="380"/>
      <c r="GC286" s="380"/>
      <c r="GD286" s="380"/>
      <c r="GE286" s="380"/>
      <c r="GF286" s="380"/>
      <c r="GG286" s="380"/>
      <c r="GH286" s="380"/>
      <c r="GI286" s="380"/>
      <c r="GJ286" s="380"/>
      <c r="GK286" s="380"/>
      <c r="GL286" s="380"/>
      <c r="GM286" s="380"/>
      <c r="GN286" s="380"/>
      <c r="GO286" s="380"/>
      <c r="GP286" s="380"/>
      <c r="GQ286" s="380"/>
      <c r="GR286" s="380"/>
      <c r="GS286" s="380"/>
      <c r="GT286" s="380"/>
      <c r="GU286" s="380"/>
      <c r="GV286" s="380"/>
      <c r="GW286" s="380"/>
      <c r="GX286" s="380"/>
      <c r="GY286" s="380"/>
      <c r="GZ286" s="380"/>
      <c r="HA286" s="380"/>
      <c r="HB286" s="380"/>
      <c r="HC286" s="380"/>
      <c r="HD286" s="380"/>
      <c r="HE286" s="380"/>
      <c r="HF286" s="380"/>
      <c r="HG286" s="380"/>
      <c r="HH286" s="380"/>
    </row>
    <row r="287" spans="1:216">
      <c r="A287" s="103"/>
      <c r="B287" s="377"/>
      <c r="C287" s="377"/>
      <c r="D287" s="377"/>
      <c r="E287" s="377"/>
      <c r="F287" s="377"/>
      <c r="G287" s="377"/>
      <c r="H287" s="377"/>
      <c r="I287" s="377"/>
      <c r="J287" s="377"/>
      <c r="K287" s="377"/>
      <c r="L287" s="377"/>
      <c r="M287" s="378"/>
      <c r="N287" s="378"/>
      <c r="O287" s="378"/>
      <c r="P287" s="378"/>
      <c r="Q287" s="378"/>
      <c r="R287" s="378"/>
      <c r="S287" s="378"/>
      <c r="T287" s="378"/>
      <c r="U287" s="378"/>
      <c r="V287" s="378"/>
      <c r="W287" s="378"/>
      <c r="X287" s="378"/>
      <c r="Y287" s="380"/>
      <c r="Z287" s="409"/>
      <c r="AA287" s="380"/>
      <c r="AB287" s="380"/>
      <c r="AC287" s="380"/>
      <c r="AD287" s="380"/>
      <c r="AE287" s="380"/>
      <c r="AF287" s="380"/>
      <c r="AG287" s="380"/>
      <c r="AH287" s="380"/>
      <c r="AI287" s="380"/>
      <c r="AJ287" s="380"/>
      <c r="AR287" s="380"/>
      <c r="AS287" s="380"/>
      <c r="AT287" s="380"/>
      <c r="AU287" s="380"/>
      <c r="AV287" s="380"/>
      <c r="AW287" s="380"/>
      <c r="AX287" s="380"/>
      <c r="AY287" s="380"/>
      <c r="AZ287" s="380"/>
      <c r="BA287" s="380"/>
      <c r="BB287" s="380"/>
      <c r="BC287" s="380"/>
      <c r="BD287" s="380"/>
      <c r="BE287" s="380"/>
      <c r="BF287" s="380"/>
      <c r="BG287" s="380"/>
      <c r="BH287" s="380"/>
      <c r="BI287" s="380"/>
      <c r="BJ287" s="377"/>
      <c r="CE287" s="380"/>
      <c r="CF287" s="380"/>
      <c r="CG287" s="380"/>
      <c r="EZ287" s="380"/>
      <c r="FA287" s="380"/>
      <c r="FB287" s="380"/>
      <c r="FC287" s="380"/>
      <c r="FD287" s="380"/>
      <c r="FE287" s="380"/>
      <c r="FF287" s="380"/>
      <c r="FG287" s="380"/>
      <c r="FH287" s="380"/>
      <c r="FI287" s="380"/>
      <c r="FJ287" s="380"/>
      <c r="FK287" s="380"/>
      <c r="FL287" s="380"/>
      <c r="FM287" s="380"/>
      <c r="FN287" s="380"/>
      <c r="FO287" s="380"/>
      <c r="FP287" s="380"/>
      <c r="FQ287" s="380"/>
      <c r="FR287" s="380"/>
      <c r="FS287" s="380"/>
      <c r="FT287" s="380"/>
      <c r="FU287" s="380"/>
      <c r="FV287" s="380"/>
      <c r="FW287" s="380"/>
      <c r="FX287" s="380"/>
      <c r="FY287" s="380"/>
      <c r="FZ287" s="380"/>
      <c r="GA287" s="380"/>
      <c r="GB287" s="380"/>
      <c r="GC287" s="380"/>
      <c r="GD287" s="380"/>
      <c r="GE287" s="380"/>
      <c r="GF287" s="380"/>
      <c r="GG287" s="380"/>
      <c r="GH287" s="380"/>
      <c r="GI287" s="380"/>
      <c r="GJ287" s="380"/>
      <c r="GK287" s="380"/>
      <c r="GL287" s="380"/>
      <c r="GM287" s="380"/>
      <c r="GN287" s="380"/>
      <c r="GO287" s="380"/>
      <c r="GP287" s="380"/>
      <c r="GQ287" s="380"/>
      <c r="GR287" s="380"/>
      <c r="GS287" s="380"/>
      <c r="GT287" s="380"/>
      <c r="GU287" s="380"/>
      <c r="GV287" s="380"/>
      <c r="GW287" s="380"/>
      <c r="GX287" s="380"/>
      <c r="GY287" s="380"/>
      <c r="GZ287" s="380"/>
      <c r="HA287" s="380"/>
      <c r="HB287" s="380"/>
      <c r="HC287" s="380"/>
      <c r="HD287" s="380"/>
      <c r="HE287" s="380"/>
      <c r="HF287" s="380"/>
      <c r="HG287" s="380"/>
      <c r="HH287" s="380"/>
    </row>
    <row r="288" spans="1:216">
      <c r="A288" s="103"/>
      <c r="B288" s="377"/>
      <c r="C288" s="377"/>
      <c r="D288" s="377"/>
      <c r="E288" s="377"/>
      <c r="F288" s="377"/>
      <c r="G288" s="377"/>
      <c r="H288" s="377"/>
      <c r="I288" s="377"/>
      <c r="J288" s="377"/>
      <c r="K288" s="377"/>
      <c r="L288" s="377"/>
      <c r="M288" s="378"/>
      <c r="N288" s="378"/>
      <c r="O288" s="378"/>
      <c r="P288" s="378"/>
      <c r="Q288" s="378"/>
      <c r="R288" s="378"/>
      <c r="S288" s="378"/>
      <c r="T288" s="378"/>
      <c r="U288" s="378"/>
      <c r="V288" s="378"/>
      <c r="W288" s="378"/>
      <c r="X288" s="378"/>
      <c r="Y288" s="380"/>
      <c r="Z288" s="409"/>
      <c r="AA288" s="380"/>
      <c r="AB288" s="380"/>
      <c r="AC288" s="380"/>
      <c r="AD288" s="380"/>
      <c r="AE288" s="380"/>
      <c r="AF288" s="380"/>
      <c r="AG288" s="380"/>
      <c r="AH288" s="380"/>
      <c r="AI288" s="380"/>
      <c r="AJ288" s="380"/>
      <c r="AR288" s="380"/>
      <c r="AS288" s="380"/>
      <c r="AT288" s="380"/>
      <c r="AU288" s="380"/>
      <c r="AV288" s="380"/>
      <c r="AW288" s="380"/>
      <c r="AX288" s="380"/>
      <c r="AY288" s="380"/>
      <c r="AZ288" s="380"/>
      <c r="BA288" s="380"/>
      <c r="BB288" s="380"/>
      <c r="BC288" s="380"/>
      <c r="BD288" s="380"/>
      <c r="BE288" s="380"/>
      <c r="BF288" s="380"/>
      <c r="BG288" s="380"/>
      <c r="BH288" s="380"/>
      <c r="BI288" s="380"/>
      <c r="BJ288" s="377"/>
      <c r="CE288" s="380"/>
      <c r="CF288" s="380"/>
      <c r="CG288" s="380"/>
      <c r="EZ288" s="380"/>
      <c r="FA288" s="380"/>
      <c r="FB288" s="380"/>
      <c r="FC288" s="380"/>
      <c r="FD288" s="380"/>
      <c r="FE288" s="380"/>
      <c r="FF288" s="380"/>
      <c r="FG288" s="380"/>
      <c r="FH288" s="380"/>
      <c r="FI288" s="380"/>
      <c r="FJ288" s="380"/>
      <c r="FK288" s="380"/>
      <c r="FL288" s="380"/>
      <c r="FM288" s="380"/>
      <c r="FN288" s="380"/>
      <c r="FO288" s="380"/>
      <c r="FP288" s="380"/>
      <c r="FQ288" s="380"/>
      <c r="FR288" s="380"/>
      <c r="FS288" s="380"/>
      <c r="FT288" s="380"/>
      <c r="FU288" s="380"/>
      <c r="FV288" s="380"/>
      <c r="FW288" s="380"/>
      <c r="FX288" s="380"/>
      <c r="FY288" s="380"/>
      <c r="FZ288" s="380"/>
      <c r="GA288" s="380"/>
      <c r="GB288" s="380"/>
      <c r="GC288" s="380"/>
      <c r="GD288" s="380"/>
      <c r="GE288" s="380"/>
      <c r="GF288" s="380"/>
      <c r="GG288" s="380"/>
      <c r="GH288" s="380"/>
      <c r="GI288" s="380"/>
      <c r="GJ288" s="380"/>
      <c r="GK288" s="380"/>
      <c r="GL288" s="380"/>
      <c r="GM288" s="380"/>
      <c r="GN288" s="380"/>
      <c r="GO288" s="380"/>
      <c r="GP288" s="380"/>
      <c r="GQ288" s="380"/>
      <c r="GR288" s="380"/>
      <c r="GS288" s="380"/>
      <c r="GT288" s="380"/>
      <c r="GU288" s="380"/>
      <c r="GV288" s="380"/>
      <c r="GW288" s="380"/>
      <c r="GX288" s="380"/>
      <c r="GY288" s="380"/>
      <c r="GZ288" s="380"/>
      <c r="HA288" s="380"/>
      <c r="HB288" s="380"/>
      <c r="HC288" s="380"/>
      <c r="HD288" s="380"/>
      <c r="HE288" s="380"/>
      <c r="HF288" s="380"/>
      <c r="HG288" s="380"/>
      <c r="HH288" s="380"/>
    </row>
    <row r="289" spans="1:216">
      <c r="A289" s="103"/>
      <c r="B289" s="377"/>
      <c r="C289" s="377"/>
      <c r="D289" s="377"/>
      <c r="E289" s="377"/>
      <c r="F289" s="377"/>
      <c r="G289" s="377"/>
      <c r="H289" s="377"/>
      <c r="I289" s="377"/>
      <c r="J289" s="377"/>
      <c r="K289" s="377"/>
      <c r="L289" s="377"/>
      <c r="M289" s="378"/>
      <c r="N289" s="378"/>
      <c r="O289" s="378"/>
      <c r="P289" s="378"/>
      <c r="Q289" s="378"/>
      <c r="R289" s="378"/>
      <c r="S289" s="378"/>
      <c r="T289" s="378"/>
      <c r="U289" s="378"/>
      <c r="V289" s="378"/>
      <c r="W289" s="378"/>
      <c r="X289" s="378"/>
      <c r="Y289" s="380"/>
      <c r="Z289" s="409"/>
      <c r="AA289" s="380"/>
      <c r="AB289" s="380"/>
      <c r="AC289" s="380"/>
      <c r="AD289" s="380"/>
      <c r="AE289" s="380"/>
      <c r="AF289" s="380"/>
      <c r="AG289" s="380"/>
      <c r="AH289" s="380"/>
      <c r="AI289" s="380"/>
      <c r="AJ289" s="380"/>
      <c r="AR289" s="380"/>
      <c r="AS289" s="380"/>
      <c r="AT289" s="380"/>
      <c r="AU289" s="380"/>
      <c r="AV289" s="380"/>
      <c r="AW289" s="380"/>
      <c r="AX289" s="380"/>
      <c r="AY289" s="380"/>
      <c r="AZ289" s="380"/>
      <c r="BA289" s="380"/>
      <c r="BB289" s="380"/>
      <c r="BC289" s="380"/>
      <c r="BD289" s="380"/>
      <c r="BE289" s="380"/>
      <c r="BF289" s="380"/>
      <c r="BG289" s="380"/>
      <c r="BH289" s="380"/>
      <c r="BI289" s="380"/>
      <c r="BJ289" s="377"/>
      <c r="CE289" s="380"/>
      <c r="CF289" s="380"/>
      <c r="CG289" s="380"/>
      <c r="EZ289" s="380"/>
      <c r="FA289" s="380"/>
      <c r="FB289" s="380"/>
      <c r="FC289" s="380"/>
      <c r="FD289" s="380"/>
      <c r="FE289" s="380"/>
      <c r="FF289" s="380"/>
      <c r="FG289" s="380"/>
      <c r="FH289" s="380"/>
      <c r="FI289" s="380"/>
      <c r="FJ289" s="380"/>
      <c r="FK289" s="380"/>
      <c r="FL289" s="380"/>
      <c r="FM289" s="380"/>
      <c r="FN289" s="380"/>
      <c r="FO289" s="380"/>
      <c r="FP289" s="380"/>
      <c r="FQ289" s="380"/>
      <c r="FR289" s="380"/>
      <c r="FS289" s="380"/>
      <c r="FT289" s="380"/>
      <c r="FU289" s="380"/>
      <c r="FV289" s="380"/>
      <c r="FW289" s="380"/>
      <c r="FX289" s="380"/>
      <c r="FY289" s="380"/>
      <c r="FZ289" s="380"/>
      <c r="GA289" s="380"/>
      <c r="GB289" s="380"/>
      <c r="GC289" s="380"/>
      <c r="GD289" s="380"/>
      <c r="GE289" s="380"/>
      <c r="GF289" s="380"/>
      <c r="GG289" s="380"/>
      <c r="GH289" s="380"/>
      <c r="GI289" s="380"/>
      <c r="GJ289" s="380"/>
      <c r="GK289" s="380"/>
      <c r="GL289" s="380"/>
      <c r="GM289" s="380"/>
      <c r="GN289" s="380"/>
      <c r="GO289" s="380"/>
      <c r="GP289" s="380"/>
      <c r="GQ289" s="380"/>
      <c r="GR289" s="380"/>
      <c r="GS289" s="380"/>
      <c r="GT289" s="380"/>
      <c r="GU289" s="380"/>
      <c r="GV289" s="380"/>
      <c r="GW289" s="380"/>
      <c r="GX289" s="380"/>
      <c r="GY289" s="380"/>
      <c r="GZ289" s="380"/>
      <c r="HA289" s="380"/>
      <c r="HB289" s="380"/>
      <c r="HC289" s="380"/>
      <c r="HD289" s="380"/>
      <c r="HE289" s="380"/>
      <c r="HF289" s="380"/>
      <c r="HG289" s="380"/>
      <c r="HH289" s="380"/>
    </row>
    <row r="290" spans="1:216">
      <c r="A290" s="103"/>
      <c r="B290" s="377"/>
      <c r="C290" s="377"/>
      <c r="D290" s="377"/>
      <c r="E290" s="377"/>
      <c r="F290" s="377"/>
      <c r="G290" s="377"/>
      <c r="H290" s="377"/>
      <c r="I290" s="377"/>
      <c r="J290" s="377"/>
      <c r="K290" s="377"/>
      <c r="L290" s="377"/>
      <c r="M290" s="378"/>
      <c r="N290" s="378"/>
      <c r="O290" s="378"/>
      <c r="P290" s="378"/>
      <c r="Q290" s="378"/>
      <c r="R290" s="378"/>
      <c r="S290" s="378"/>
      <c r="T290" s="378"/>
      <c r="U290" s="378"/>
      <c r="V290" s="378"/>
      <c r="W290" s="378"/>
      <c r="X290" s="378"/>
      <c r="Y290" s="380"/>
      <c r="Z290" s="409"/>
      <c r="AA290" s="380"/>
      <c r="AB290" s="380"/>
      <c r="AC290" s="380"/>
      <c r="AD290" s="380"/>
      <c r="AE290" s="380"/>
      <c r="AF290" s="380"/>
      <c r="AG290" s="380"/>
      <c r="AH290" s="380"/>
      <c r="AI290" s="380"/>
      <c r="AJ290" s="380"/>
      <c r="AR290" s="380"/>
      <c r="AS290" s="380"/>
      <c r="AT290" s="380"/>
      <c r="AU290" s="380"/>
      <c r="AV290" s="380"/>
      <c r="AW290" s="380"/>
      <c r="AX290" s="380"/>
      <c r="AY290" s="380"/>
      <c r="AZ290" s="380"/>
      <c r="BA290" s="380"/>
      <c r="BB290" s="380"/>
      <c r="BC290" s="380"/>
      <c r="BD290" s="380"/>
      <c r="BE290" s="380"/>
      <c r="BF290" s="380"/>
      <c r="BG290" s="380"/>
      <c r="BH290" s="380"/>
      <c r="BI290" s="380"/>
      <c r="BJ290" s="377"/>
      <c r="CE290" s="380"/>
      <c r="CF290" s="380"/>
      <c r="CG290" s="380"/>
      <c r="EZ290" s="380"/>
      <c r="FA290" s="380"/>
      <c r="FB290" s="380"/>
      <c r="FC290" s="380"/>
      <c r="FD290" s="380"/>
      <c r="FE290" s="380"/>
      <c r="FF290" s="380"/>
      <c r="FG290" s="380"/>
      <c r="FH290" s="380"/>
      <c r="FI290" s="380"/>
      <c r="FJ290" s="380"/>
      <c r="FK290" s="380"/>
      <c r="FL290" s="380"/>
      <c r="FM290" s="380"/>
      <c r="FN290" s="380"/>
      <c r="FO290" s="380"/>
      <c r="FP290" s="380"/>
      <c r="FQ290" s="380"/>
      <c r="FR290" s="380"/>
      <c r="FS290" s="380"/>
      <c r="FT290" s="380"/>
      <c r="FU290" s="380"/>
      <c r="FV290" s="380"/>
      <c r="FW290" s="380"/>
      <c r="FX290" s="380"/>
      <c r="FY290" s="380"/>
      <c r="FZ290" s="380"/>
      <c r="GA290" s="380"/>
      <c r="GB290" s="380"/>
      <c r="GC290" s="380"/>
      <c r="GD290" s="380"/>
      <c r="GE290" s="380"/>
      <c r="GF290" s="380"/>
      <c r="GG290" s="380"/>
      <c r="GH290" s="380"/>
      <c r="GI290" s="380"/>
      <c r="GJ290" s="380"/>
      <c r="GK290" s="380"/>
      <c r="GL290" s="380"/>
      <c r="GM290" s="380"/>
      <c r="GN290" s="380"/>
      <c r="GO290" s="380"/>
      <c r="GP290" s="380"/>
      <c r="GQ290" s="380"/>
      <c r="GR290" s="380"/>
      <c r="GS290" s="380"/>
      <c r="GT290" s="380"/>
      <c r="GU290" s="380"/>
      <c r="GV290" s="380"/>
      <c r="GW290" s="380"/>
      <c r="GX290" s="380"/>
      <c r="GY290" s="380"/>
      <c r="GZ290" s="380"/>
      <c r="HA290" s="380"/>
      <c r="HB290" s="380"/>
      <c r="HC290" s="380"/>
      <c r="HD290" s="380"/>
      <c r="HE290" s="380"/>
      <c r="HF290" s="380"/>
      <c r="HG290" s="380"/>
      <c r="HH290" s="380"/>
    </row>
    <row r="291" spans="1:216">
      <c r="A291" s="103"/>
      <c r="B291" s="377"/>
      <c r="C291" s="377"/>
      <c r="D291" s="377"/>
      <c r="E291" s="377"/>
      <c r="F291" s="377"/>
      <c r="G291" s="377"/>
      <c r="H291" s="377"/>
      <c r="I291" s="377"/>
      <c r="J291" s="377"/>
      <c r="K291" s="377"/>
      <c r="L291" s="377"/>
      <c r="M291" s="378"/>
      <c r="N291" s="378"/>
      <c r="O291" s="378"/>
      <c r="P291" s="378"/>
      <c r="Q291" s="378"/>
      <c r="R291" s="378"/>
      <c r="S291" s="378"/>
      <c r="T291" s="378"/>
      <c r="U291" s="378"/>
      <c r="V291" s="378"/>
      <c r="W291" s="378"/>
      <c r="X291" s="378"/>
      <c r="Y291" s="380"/>
      <c r="Z291" s="409"/>
      <c r="AA291" s="380"/>
      <c r="AB291" s="380"/>
      <c r="AC291" s="380"/>
      <c r="AD291" s="380"/>
      <c r="AE291" s="380"/>
      <c r="AF291" s="380"/>
      <c r="AG291" s="380"/>
      <c r="AH291" s="380"/>
      <c r="AI291" s="380"/>
      <c r="AJ291" s="380"/>
      <c r="AR291" s="380"/>
      <c r="AS291" s="380"/>
      <c r="AT291" s="380"/>
      <c r="AU291" s="380"/>
      <c r="AV291" s="380"/>
      <c r="AW291" s="380"/>
      <c r="AX291" s="380"/>
      <c r="AY291" s="380"/>
      <c r="AZ291" s="380"/>
      <c r="BA291" s="380"/>
      <c r="BB291" s="380"/>
      <c r="BC291" s="380"/>
      <c r="BD291" s="380"/>
      <c r="BE291" s="380"/>
      <c r="BF291" s="380"/>
      <c r="BG291" s="380"/>
      <c r="BH291" s="380"/>
      <c r="BI291" s="380"/>
      <c r="BJ291" s="377"/>
      <c r="CE291" s="380"/>
      <c r="CF291" s="380"/>
      <c r="CG291" s="380"/>
      <c r="EZ291" s="380"/>
      <c r="FA291" s="380"/>
      <c r="FB291" s="380"/>
      <c r="FC291" s="380"/>
      <c r="FD291" s="380"/>
      <c r="FE291" s="380"/>
      <c r="FF291" s="380"/>
      <c r="FG291" s="380"/>
      <c r="FH291" s="380"/>
      <c r="FI291" s="380"/>
      <c r="FJ291" s="380"/>
      <c r="FK291" s="380"/>
      <c r="FL291" s="380"/>
      <c r="FM291" s="380"/>
      <c r="FN291" s="380"/>
      <c r="FO291" s="380"/>
      <c r="FP291" s="380"/>
      <c r="FQ291" s="380"/>
      <c r="FR291" s="380"/>
      <c r="FS291" s="380"/>
      <c r="FT291" s="380"/>
      <c r="FU291" s="380"/>
      <c r="FV291" s="380"/>
      <c r="FW291" s="380"/>
      <c r="FX291" s="380"/>
      <c r="FY291" s="380"/>
      <c r="FZ291" s="380"/>
      <c r="GA291" s="380"/>
      <c r="GB291" s="380"/>
      <c r="GC291" s="380"/>
      <c r="GD291" s="380"/>
      <c r="GE291" s="380"/>
      <c r="GF291" s="380"/>
      <c r="GG291" s="380"/>
      <c r="GH291" s="380"/>
      <c r="GI291" s="380"/>
      <c r="GJ291" s="380"/>
      <c r="GK291" s="380"/>
      <c r="GL291" s="380"/>
      <c r="GM291" s="380"/>
      <c r="GN291" s="380"/>
      <c r="GO291" s="380"/>
      <c r="GP291" s="380"/>
      <c r="GQ291" s="380"/>
      <c r="GR291" s="380"/>
      <c r="GS291" s="380"/>
      <c r="GT291" s="380"/>
      <c r="GU291" s="380"/>
      <c r="GV291" s="380"/>
      <c r="GW291" s="380"/>
      <c r="GX291" s="380"/>
      <c r="GY291" s="380"/>
      <c r="GZ291" s="380"/>
      <c r="HA291" s="380"/>
      <c r="HB291" s="380"/>
      <c r="HC291" s="380"/>
      <c r="HD291" s="380"/>
      <c r="HE291" s="380"/>
      <c r="HF291" s="380"/>
      <c r="HG291" s="380"/>
      <c r="HH291" s="380"/>
    </row>
    <row r="292" spans="1:216">
      <c r="A292" s="103"/>
      <c r="B292" s="377"/>
      <c r="C292" s="377"/>
      <c r="D292" s="377"/>
      <c r="E292" s="377"/>
      <c r="F292" s="377"/>
      <c r="G292" s="377"/>
      <c r="H292" s="377"/>
      <c r="I292" s="377"/>
      <c r="J292" s="377"/>
      <c r="K292" s="377"/>
      <c r="L292" s="377"/>
      <c r="M292" s="378"/>
      <c r="N292" s="378"/>
      <c r="O292" s="378"/>
      <c r="P292" s="378"/>
      <c r="Q292" s="378"/>
      <c r="R292" s="378"/>
      <c r="S292" s="378"/>
      <c r="T292" s="378"/>
      <c r="U292" s="378"/>
      <c r="V292" s="378"/>
      <c r="W292" s="378"/>
      <c r="X292" s="378"/>
      <c r="Y292" s="380"/>
      <c r="Z292" s="409"/>
      <c r="AA292" s="380"/>
      <c r="AB292" s="380"/>
      <c r="AC292" s="380"/>
      <c r="AD292" s="380"/>
      <c r="AE292" s="380"/>
      <c r="AF292" s="380"/>
      <c r="AG292" s="380"/>
      <c r="AH292" s="380"/>
      <c r="AI292" s="380"/>
      <c r="AJ292" s="380"/>
      <c r="AR292" s="380"/>
      <c r="AS292" s="380"/>
      <c r="AT292" s="380"/>
      <c r="AU292" s="380"/>
      <c r="AV292" s="380"/>
      <c r="AW292" s="380"/>
      <c r="AX292" s="380"/>
      <c r="AY292" s="380"/>
      <c r="AZ292" s="380"/>
      <c r="BA292" s="380"/>
      <c r="BB292" s="380"/>
      <c r="BC292" s="380"/>
      <c r="BD292" s="380"/>
      <c r="BE292" s="380"/>
      <c r="BF292" s="380"/>
      <c r="BG292" s="380"/>
      <c r="BH292" s="380"/>
      <c r="BI292" s="380"/>
      <c r="BJ292" s="377"/>
      <c r="CE292" s="380"/>
      <c r="CF292" s="380"/>
      <c r="CG292" s="380"/>
      <c r="EZ292" s="380"/>
      <c r="FA292" s="380"/>
      <c r="FB292" s="380"/>
      <c r="FC292" s="380"/>
      <c r="FD292" s="380"/>
      <c r="FE292" s="380"/>
      <c r="FF292" s="380"/>
      <c r="FG292" s="380"/>
      <c r="FH292" s="380"/>
      <c r="FI292" s="380"/>
      <c r="FJ292" s="380"/>
      <c r="FK292" s="380"/>
      <c r="FL292" s="380"/>
      <c r="FM292" s="380"/>
      <c r="FN292" s="380"/>
      <c r="FO292" s="380"/>
      <c r="FP292" s="380"/>
      <c r="FQ292" s="380"/>
      <c r="FR292" s="380"/>
      <c r="FS292" s="380"/>
      <c r="FT292" s="380"/>
      <c r="FU292" s="380"/>
      <c r="FV292" s="380"/>
      <c r="FW292" s="380"/>
      <c r="FX292" s="380"/>
      <c r="FY292" s="380"/>
      <c r="FZ292" s="380"/>
      <c r="GA292" s="380"/>
      <c r="GB292" s="380"/>
      <c r="GC292" s="380"/>
      <c r="GD292" s="380"/>
      <c r="GE292" s="380"/>
      <c r="GF292" s="380"/>
      <c r="GG292" s="380"/>
      <c r="GH292" s="380"/>
      <c r="GI292" s="380"/>
      <c r="GJ292" s="380"/>
      <c r="GK292" s="380"/>
      <c r="GL292" s="380"/>
      <c r="GM292" s="380"/>
      <c r="GN292" s="380"/>
      <c r="GO292" s="380"/>
      <c r="GP292" s="380"/>
      <c r="GQ292" s="380"/>
      <c r="GR292" s="380"/>
      <c r="GS292" s="380"/>
      <c r="GT292" s="380"/>
      <c r="GU292" s="380"/>
      <c r="GV292" s="380"/>
      <c r="GW292" s="380"/>
      <c r="GX292" s="380"/>
      <c r="GY292" s="380"/>
      <c r="GZ292" s="380"/>
      <c r="HA292" s="380"/>
      <c r="HB292" s="380"/>
      <c r="HC292" s="380"/>
      <c r="HD292" s="380"/>
      <c r="HE292" s="380"/>
      <c r="HF292" s="380"/>
      <c r="HG292" s="380"/>
      <c r="HH292" s="380"/>
    </row>
    <row r="293" spans="1:216">
      <c r="A293" s="103"/>
      <c r="B293" s="377"/>
      <c r="C293" s="377"/>
      <c r="D293" s="377"/>
      <c r="E293" s="377"/>
      <c r="F293" s="377"/>
      <c r="G293" s="377"/>
      <c r="H293" s="377"/>
      <c r="I293" s="377"/>
      <c r="J293" s="377"/>
      <c r="K293" s="377"/>
      <c r="L293" s="377"/>
      <c r="M293" s="378"/>
      <c r="N293" s="378"/>
      <c r="O293" s="378"/>
      <c r="P293" s="378"/>
      <c r="Q293" s="378"/>
      <c r="R293" s="378"/>
      <c r="S293" s="378"/>
      <c r="T293" s="378"/>
      <c r="U293" s="378"/>
      <c r="V293" s="378"/>
      <c r="W293" s="378"/>
      <c r="X293" s="378"/>
      <c r="Y293" s="380"/>
      <c r="Z293" s="409"/>
      <c r="AA293" s="380"/>
      <c r="AB293" s="380"/>
      <c r="AC293" s="380"/>
      <c r="AD293" s="380"/>
      <c r="AE293" s="380"/>
      <c r="AF293" s="380"/>
      <c r="AG293" s="380"/>
      <c r="AH293" s="380"/>
      <c r="AI293" s="380"/>
      <c r="AJ293" s="380"/>
      <c r="AR293" s="380"/>
      <c r="AS293" s="380"/>
      <c r="AT293" s="380"/>
      <c r="AU293" s="380"/>
      <c r="AV293" s="380"/>
      <c r="AW293" s="380"/>
      <c r="AX293" s="380"/>
      <c r="AY293" s="380"/>
      <c r="AZ293" s="380"/>
      <c r="BA293" s="380"/>
      <c r="BB293" s="380"/>
      <c r="BC293" s="380"/>
      <c r="BD293" s="380"/>
      <c r="BE293" s="380"/>
      <c r="BF293" s="380"/>
      <c r="BG293" s="380"/>
      <c r="BH293" s="380"/>
      <c r="BI293" s="380"/>
      <c r="BJ293" s="377"/>
      <c r="CE293" s="380"/>
      <c r="CF293" s="380"/>
      <c r="CG293" s="380"/>
      <c r="EZ293" s="380"/>
      <c r="FA293" s="380"/>
      <c r="FB293" s="380"/>
      <c r="FC293" s="380"/>
      <c r="FD293" s="380"/>
      <c r="FE293" s="380"/>
      <c r="FF293" s="380"/>
      <c r="FG293" s="380"/>
      <c r="FH293" s="380"/>
      <c r="FI293" s="380"/>
      <c r="FJ293" s="380"/>
      <c r="FK293" s="380"/>
      <c r="FL293" s="380"/>
      <c r="FM293" s="380"/>
      <c r="FN293" s="380"/>
      <c r="FO293" s="380"/>
      <c r="FP293" s="380"/>
      <c r="FQ293" s="380"/>
      <c r="FR293" s="380"/>
      <c r="FS293" s="380"/>
      <c r="FT293" s="380"/>
      <c r="FU293" s="380"/>
      <c r="FV293" s="380"/>
      <c r="FW293" s="380"/>
      <c r="FX293" s="380"/>
      <c r="FY293" s="380"/>
      <c r="FZ293" s="380"/>
      <c r="GA293" s="380"/>
      <c r="GB293" s="380"/>
      <c r="GC293" s="380"/>
      <c r="GD293" s="380"/>
      <c r="GE293" s="380"/>
      <c r="GF293" s="380"/>
      <c r="GG293" s="380"/>
      <c r="GH293" s="380"/>
      <c r="GI293" s="380"/>
      <c r="GJ293" s="380"/>
      <c r="GK293" s="380"/>
      <c r="GL293" s="380"/>
      <c r="GM293" s="380"/>
      <c r="GN293" s="380"/>
      <c r="GO293" s="380"/>
      <c r="GP293" s="380"/>
      <c r="GQ293" s="380"/>
      <c r="GR293" s="380"/>
      <c r="GS293" s="380"/>
      <c r="GT293" s="380"/>
      <c r="GU293" s="380"/>
      <c r="GV293" s="380"/>
      <c r="GW293" s="380"/>
      <c r="GX293" s="380"/>
      <c r="GY293" s="380"/>
      <c r="GZ293" s="380"/>
      <c r="HA293" s="380"/>
      <c r="HB293" s="380"/>
      <c r="HC293" s="380"/>
      <c r="HD293" s="380"/>
      <c r="HE293" s="380"/>
      <c r="HF293" s="380"/>
      <c r="HG293" s="380"/>
      <c r="HH293" s="380"/>
    </row>
    <row r="294" spans="1:216">
      <c r="A294" s="103"/>
      <c r="B294" s="377"/>
      <c r="C294" s="377"/>
      <c r="D294" s="377"/>
      <c r="E294" s="377"/>
      <c r="F294" s="377"/>
      <c r="G294" s="377"/>
      <c r="H294" s="377"/>
      <c r="I294" s="377"/>
      <c r="J294" s="377"/>
      <c r="K294" s="377"/>
      <c r="L294" s="377"/>
      <c r="M294" s="378"/>
      <c r="N294" s="378"/>
      <c r="O294" s="378"/>
      <c r="P294" s="378"/>
      <c r="Q294" s="378"/>
      <c r="R294" s="378"/>
      <c r="S294" s="378"/>
      <c r="T294" s="378"/>
      <c r="U294" s="378"/>
      <c r="V294" s="378"/>
      <c r="W294" s="378"/>
      <c r="X294" s="378"/>
      <c r="Y294" s="380"/>
      <c r="Z294" s="409"/>
      <c r="AA294" s="380"/>
      <c r="AB294" s="380"/>
      <c r="AC294" s="380"/>
      <c r="AD294" s="380"/>
      <c r="AE294" s="380"/>
      <c r="AF294" s="380"/>
      <c r="AG294" s="380"/>
      <c r="AH294" s="380"/>
      <c r="AI294" s="380"/>
      <c r="AJ294" s="380"/>
      <c r="AR294" s="380"/>
      <c r="AS294" s="380"/>
      <c r="AT294" s="380"/>
      <c r="AU294" s="380"/>
      <c r="AV294" s="380"/>
      <c r="AW294" s="380"/>
      <c r="AX294" s="380"/>
      <c r="AY294" s="380"/>
      <c r="AZ294" s="380"/>
      <c r="BA294" s="380"/>
      <c r="BB294" s="380"/>
      <c r="BC294" s="380"/>
      <c r="BD294" s="380"/>
      <c r="BE294" s="380"/>
      <c r="BF294" s="380"/>
      <c r="BG294" s="380"/>
      <c r="BH294" s="380"/>
      <c r="BI294" s="380"/>
      <c r="BJ294" s="377"/>
      <c r="CE294" s="380"/>
      <c r="CF294" s="380"/>
      <c r="CG294" s="380"/>
      <c r="EZ294" s="380"/>
      <c r="FA294" s="380"/>
      <c r="FB294" s="380"/>
      <c r="FC294" s="380"/>
      <c r="FD294" s="380"/>
      <c r="FE294" s="380"/>
      <c r="FF294" s="380"/>
      <c r="FG294" s="380"/>
      <c r="FH294" s="380"/>
      <c r="FI294" s="380"/>
      <c r="FJ294" s="380"/>
      <c r="FK294" s="380"/>
      <c r="FL294" s="380"/>
      <c r="FM294" s="380"/>
      <c r="FN294" s="380"/>
      <c r="FO294" s="380"/>
      <c r="FP294" s="380"/>
      <c r="FQ294" s="380"/>
      <c r="FR294" s="380"/>
      <c r="FS294" s="380"/>
      <c r="FT294" s="380"/>
      <c r="FU294" s="380"/>
      <c r="FV294" s="380"/>
      <c r="FW294" s="380"/>
      <c r="FX294" s="380"/>
      <c r="FY294" s="380"/>
      <c r="FZ294" s="380"/>
      <c r="GA294" s="380"/>
      <c r="GB294" s="380"/>
      <c r="GC294" s="380"/>
      <c r="GD294" s="380"/>
      <c r="GE294" s="380"/>
      <c r="GF294" s="380"/>
      <c r="GG294" s="380"/>
      <c r="GH294" s="380"/>
      <c r="GI294" s="380"/>
      <c r="GJ294" s="380"/>
      <c r="GK294" s="380"/>
      <c r="GL294" s="380"/>
      <c r="GM294" s="380"/>
      <c r="GN294" s="380"/>
      <c r="GO294" s="380"/>
      <c r="GP294" s="380"/>
      <c r="GQ294" s="380"/>
      <c r="GR294" s="380"/>
      <c r="GS294" s="380"/>
      <c r="GT294" s="380"/>
      <c r="GU294" s="380"/>
      <c r="GV294" s="380"/>
      <c r="GW294" s="380"/>
      <c r="GX294" s="380"/>
      <c r="GY294" s="380"/>
      <c r="GZ294" s="380"/>
      <c r="HA294" s="380"/>
      <c r="HB294" s="380"/>
      <c r="HC294" s="380"/>
      <c r="HD294" s="380"/>
      <c r="HE294" s="380"/>
      <c r="HF294" s="380"/>
      <c r="HG294" s="380"/>
      <c r="HH294" s="380"/>
    </row>
    <row r="295" spans="1:216">
      <c r="A295" s="103"/>
      <c r="B295" s="377"/>
      <c r="C295" s="377"/>
      <c r="D295" s="377"/>
      <c r="E295" s="377"/>
      <c r="F295" s="377"/>
      <c r="G295" s="377"/>
      <c r="H295" s="377"/>
      <c r="I295" s="377"/>
      <c r="J295" s="377"/>
      <c r="K295" s="377"/>
      <c r="L295" s="377"/>
      <c r="M295" s="378"/>
      <c r="N295" s="378"/>
      <c r="O295" s="378"/>
      <c r="P295" s="378"/>
      <c r="Q295" s="378"/>
      <c r="R295" s="378"/>
      <c r="S295" s="378"/>
      <c r="T295" s="378"/>
      <c r="U295" s="378"/>
      <c r="V295" s="378"/>
      <c r="W295" s="378"/>
      <c r="X295" s="378"/>
      <c r="Y295" s="380"/>
      <c r="Z295" s="409"/>
      <c r="AA295" s="380"/>
      <c r="AB295" s="380"/>
      <c r="AC295" s="380"/>
      <c r="AD295" s="380"/>
      <c r="AE295" s="380"/>
      <c r="AF295" s="380"/>
      <c r="AG295" s="380"/>
      <c r="AH295" s="380"/>
      <c r="AI295" s="380"/>
      <c r="AJ295" s="380"/>
      <c r="AR295" s="380"/>
      <c r="AS295" s="380"/>
      <c r="AT295" s="380"/>
      <c r="AU295" s="380"/>
      <c r="AV295" s="380"/>
      <c r="AW295" s="380"/>
      <c r="AX295" s="380"/>
      <c r="AY295" s="380"/>
      <c r="AZ295" s="380"/>
      <c r="BA295" s="380"/>
      <c r="BB295" s="380"/>
      <c r="BC295" s="380"/>
      <c r="BD295" s="380"/>
      <c r="BE295" s="380"/>
      <c r="BF295" s="380"/>
      <c r="BG295" s="380"/>
      <c r="BH295" s="380"/>
      <c r="BI295" s="380"/>
      <c r="BJ295" s="377"/>
      <c r="CE295" s="380"/>
      <c r="CF295" s="380"/>
      <c r="CG295" s="380"/>
      <c r="EZ295" s="380"/>
      <c r="FA295" s="380"/>
      <c r="FB295" s="380"/>
      <c r="FC295" s="380"/>
      <c r="FD295" s="380"/>
      <c r="FE295" s="380"/>
      <c r="FF295" s="380"/>
      <c r="FG295" s="380"/>
      <c r="FH295" s="380"/>
      <c r="FI295" s="380"/>
      <c r="FJ295" s="380"/>
      <c r="FK295" s="380"/>
      <c r="FL295" s="380"/>
      <c r="FM295" s="380"/>
      <c r="FN295" s="380"/>
      <c r="FO295" s="380"/>
      <c r="FP295" s="380"/>
      <c r="FQ295" s="380"/>
      <c r="FR295" s="380"/>
      <c r="FS295" s="380"/>
      <c r="FT295" s="380"/>
      <c r="FU295" s="380"/>
      <c r="FV295" s="380"/>
      <c r="FW295" s="380"/>
      <c r="FX295" s="380"/>
      <c r="FY295" s="380"/>
      <c r="FZ295" s="380"/>
      <c r="GA295" s="380"/>
      <c r="GB295" s="380"/>
      <c r="GC295" s="380"/>
      <c r="GD295" s="380"/>
      <c r="GE295" s="380"/>
      <c r="GF295" s="380"/>
      <c r="GG295" s="380"/>
      <c r="GH295" s="380"/>
      <c r="GI295" s="380"/>
      <c r="GJ295" s="380"/>
      <c r="GK295" s="380"/>
      <c r="GL295" s="380"/>
      <c r="GM295" s="380"/>
      <c r="GN295" s="380"/>
      <c r="GO295" s="380"/>
      <c r="GP295" s="380"/>
      <c r="GQ295" s="380"/>
      <c r="GR295" s="380"/>
      <c r="GS295" s="380"/>
      <c r="GT295" s="380"/>
      <c r="GU295" s="380"/>
      <c r="GV295" s="380"/>
      <c r="GW295" s="380"/>
      <c r="GX295" s="380"/>
      <c r="GY295" s="380"/>
      <c r="GZ295" s="380"/>
      <c r="HA295" s="380"/>
      <c r="HB295" s="380"/>
      <c r="HC295" s="380"/>
      <c r="HD295" s="380"/>
      <c r="HE295" s="380"/>
      <c r="HF295" s="380"/>
      <c r="HG295" s="380"/>
      <c r="HH295" s="380"/>
    </row>
    <row r="296" spans="1:216">
      <c r="A296" s="103"/>
      <c r="B296" s="377"/>
      <c r="C296" s="377"/>
      <c r="D296" s="377"/>
      <c r="E296" s="377"/>
      <c r="F296" s="377"/>
      <c r="G296" s="377"/>
      <c r="H296" s="377"/>
      <c r="I296" s="377"/>
      <c r="J296" s="377"/>
      <c r="K296" s="377"/>
      <c r="L296" s="377"/>
      <c r="M296" s="378"/>
      <c r="N296" s="378"/>
      <c r="O296" s="378"/>
      <c r="P296" s="378"/>
      <c r="Q296" s="378"/>
      <c r="R296" s="378"/>
      <c r="S296" s="378"/>
      <c r="T296" s="378"/>
      <c r="U296" s="378"/>
      <c r="V296" s="378"/>
      <c r="W296" s="378"/>
      <c r="X296" s="378"/>
      <c r="Y296" s="380"/>
      <c r="Z296" s="409"/>
      <c r="AA296" s="380"/>
      <c r="AB296" s="380"/>
      <c r="AC296" s="380"/>
      <c r="AD296" s="380"/>
      <c r="AE296" s="380"/>
      <c r="AF296" s="380"/>
      <c r="AG296" s="380"/>
      <c r="AH296" s="380"/>
      <c r="AI296" s="380"/>
      <c r="AJ296" s="380"/>
      <c r="AR296" s="380"/>
      <c r="AS296" s="380"/>
      <c r="AT296" s="380"/>
      <c r="AU296" s="380"/>
      <c r="AV296" s="380"/>
      <c r="AW296" s="380"/>
      <c r="AX296" s="380"/>
      <c r="AY296" s="380"/>
      <c r="AZ296" s="380"/>
      <c r="BA296" s="380"/>
      <c r="BB296" s="380"/>
      <c r="BC296" s="380"/>
      <c r="BD296" s="380"/>
      <c r="BE296" s="380"/>
      <c r="BF296" s="380"/>
      <c r="BG296" s="380"/>
      <c r="BH296" s="380"/>
      <c r="BI296" s="380"/>
      <c r="BJ296" s="377"/>
      <c r="CE296" s="380"/>
      <c r="CF296" s="380"/>
      <c r="CG296" s="380"/>
      <c r="EZ296" s="380"/>
      <c r="FA296" s="380"/>
      <c r="FB296" s="380"/>
      <c r="FC296" s="380"/>
      <c r="FD296" s="380"/>
      <c r="FE296" s="380"/>
      <c r="FF296" s="380"/>
      <c r="FG296" s="380"/>
      <c r="FH296" s="380"/>
      <c r="FI296" s="380"/>
      <c r="FJ296" s="380"/>
      <c r="FK296" s="380"/>
      <c r="FL296" s="380"/>
      <c r="FM296" s="380"/>
      <c r="FN296" s="380"/>
      <c r="FO296" s="380"/>
      <c r="FP296" s="380"/>
      <c r="FQ296" s="380"/>
      <c r="FR296" s="380"/>
      <c r="FS296" s="380"/>
      <c r="FT296" s="380"/>
      <c r="FU296" s="380"/>
      <c r="FV296" s="380"/>
      <c r="FW296" s="380"/>
      <c r="FX296" s="380"/>
      <c r="FY296" s="380"/>
      <c r="FZ296" s="380"/>
      <c r="GA296" s="380"/>
      <c r="GB296" s="380"/>
      <c r="GC296" s="380"/>
      <c r="GD296" s="380"/>
      <c r="GE296" s="380"/>
      <c r="GF296" s="380"/>
      <c r="GG296" s="380"/>
      <c r="GH296" s="380"/>
      <c r="GI296" s="380"/>
      <c r="GJ296" s="380"/>
      <c r="GK296" s="380"/>
      <c r="GL296" s="380"/>
      <c r="GM296" s="380"/>
      <c r="GN296" s="380"/>
      <c r="GO296" s="380"/>
      <c r="GP296" s="380"/>
      <c r="GQ296" s="380"/>
      <c r="GR296" s="380"/>
      <c r="GS296" s="380"/>
      <c r="GT296" s="380"/>
      <c r="GU296" s="380"/>
      <c r="GV296" s="380"/>
      <c r="GW296" s="380"/>
      <c r="GX296" s="380"/>
      <c r="GY296" s="380"/>
      <c r="GZ296" s="380"/>
      <c r="HA296" s="380"/>
      <c r="HB296" s="380"/>
      <c r="HC296" s="380"/>
      <c r="HD296" s="380"/>
      <c r="HE296" s="380"/>
      <c r="HF296" s="380"/>
      <c r="HG296" s="380"/>
      <c r="HH296" s="380"/>
    </row>
    <row r="297" spans="1:216">
      <c r="A297" s="103"/>
      <c r="B297" s="377"/>
      <c r="C297" s="377"/>
      <c r="D297" s="377"/>
      <c r="E297" s="377"/>
      <c r="F297" s="377"/>
      <c r="G297" s="377"/>
      <c r="H297" s="377"/>
      <c r="I297" s="377"/>
      <c r="J297" s="377"/>
      <c r="K297" s="377"/>
      <c r="L297" s="377"/>
      <c r="M297" s="378"/>
      <c r="N297" s="378"/>
      <c r="O297" s="378"/>
      <c r="P297" s="378"/>
      <c r="Q297" s="378"/>
      <c r="R297" s="378"/>
      <c r="S297" s="378"/>
      <c r="T297" s="378"/>
      <c r="U297" s="378"/>
      <c r="V297" s="378"/>
      <c r="W297" s="378"/>
      <c r="X297" s="378"/>
      <c r="Y297" s="380"/>
      <c r="Z297" s="409"/>
      <c r="AA297" s="380"/>
      <c r="AB297" s="380"/>
      <c r="AC297" s="380"/>
      <c r="AD297" s="380"/>
      <c r="AE297" s="380"/>
      <c r="AF297" s="380"/>
      <c r="AG297" s="380"/>
      <c r="AH297" s="380"/>
      <c r="AI297" s="380"/>
      <c r="AJ297" s="380"/>
      <c r="AR297" s="380"/>
      <c r="AS297" s="380"/>
      <c r="AT297" s="380"/>
      <c r="AU297" s="380"/>
      <c r="AV297" s="380"/>
      <c r="AW297" s="380"/>
      <c r="AX297" s="380"/>
      <c r="AY297" s="380"/>
      <c r="AZ297" s="380"/>
      <c r="BA297" s="380"/>
      <c r="BB297" s="380"/>
      <c r="BC297" s="380"/>
      <c r="BD297" s="380"/>
      <c r="BE297" s="380"/>
      <c r="BF297" s="380"/>
      <c r="BG297" s="380"/>
      <c r="BH297" s="380"/>
      <c r="BI297" s="380"/>
      <c r="BJ297" s="377"/>
      <c r="CE297" s="380"/>
      <c r="CF297" s="380"/>
      <c r="CG297" s="380"/>
      <c r="EZ297" s="380"/>
      <c r="FA297" s="380"/>
      <c r="FB297" s="380"/>
      <c r="FC297" s="380"/>
      <c r="FD297" s="380"/>
      <c r="FE297" s="380"/>
      <c r="FF297" s="380"/>
      <c r="FG297" s="380"/>
      <c r="FH297" s="380"/>
      <c r="FI297" s="380"/>
      <c r="FJ297" s="380"/>
      <c r="FK297" s="380"/>
      <c r="FL297" s="380"/>
      <c r="FM297" s="380"/>
      <c r="FN297" s="380"/>
      <c r="FO297" s="380"/>
      <c r="FP297" s="380"/>
      <c r="FQ297" s="380"/>
      <c r="FR297" s="380"/>
      <c r="FS297" s="380"/>
      <c r="FT297" s="380"/>
      <c r="FU297" s="380"/>
      <c r="FV297" s="380"/>
      <c r="FW297" s="380"/>
      <c r="FX297" s="380"/>
      <c r="FY297" s="380"/>
      <c r="FZ297" s="380"/>
      <c r="GA297" s="380"/>
      <c r="GB297" s="380"/>
      <c r="GC297" s="380"/>
      <c r="GD297" s="380"/>
      <c r="GE297" s="380"/>
      <c r="GF297" s="380"/>
      <c r="GG297" s="380"/>
      <c r="GH297" s="380"/>
      <c r="GI297" s="380"/>
      <c r="GJ297" s="380"/>
      <c r="GK297" s="380"/>
      <c r="GL297" s="380"/>
      <c r="GM297" s="380"/>
      <c r="GN297" s="380"/>
      <c r="GO297" s="380"/>
      <c r="GP297" s="380"/>
      <c r="GQ297" s="380"/>
      <c r="GR297" s="380"/>
      <c r="GS297" s="380"/>
      <c r="GT297" s="380"/>
      <c r="GU297" s="380"/>
      <c r="GV297" s="380"/>
      <c r="GW297" s="380"/>
      <c r="GX297" s="380"/>
      <c r="GY297" s="380"/>
      <c r="GZ297" s="380"/>
      <c r="HA297" s="380"/>
      <c r="HB297" s="380"/>
      <c r="HC297" s="380"/>
      <c r="HD297" s="380"/>
      <c r="HE297" s="380"/>
      <c r="HF297" s="380"/>
      <c r="HG297" s="380"/>
      <c r="HH297" s="380"/>
    </row>
    <row r="298" spans="1:216">
      <c r="A298" s="103"/>
      <c r="B298" s="377"/>
      <c r="C298" s="377"/>
      <c r="D298" s="377"/>
      <c r="E298" s="377"/>
      <c r="F298" s="377"/>
      <c r="G298" s="377"/>
      <c r="H298" s="377"/>
      <c r="I298" s="377"/>
      <c r="J298" s="377"/>
      <c r="K298" s="377"/>
      <c r="L298" s="377"/>
      <c r="M298" s="378"/>
      <c r="N298" s="378"/>
      <c r="O298" s="378"/>
      <c r="P298" s="378"/>
      <c r="Q298" s="378"/>
      <c r="R298" s="378"/>
      <c r="S298" s="378"/>
      <c r="T298" s="378"/>
      <c r="U298" s="378"/>
      <c r="V298" s="378"/>
      <c r="W298" s="378"/>
      <c r="X298" s="378"/>
      <c r="Y298" s="380"/>
      <c r="Z298" s="409"/>
      <c r="AA298" s="380"/>
      <c r="AB298" s="380"/>
      <c r="AC298" s="380"/>
      <c r="AD298" s="380"/>
      <c r="AE298" s="380"/>
      <c r="AF298" s="380"/>
      <c r="AG298" s="380"/>
      <c r="AH298" s="380"/>
      <c r="AI298" s="380"/>
      <c r="AJ298" s="380"/>
      <c r="AR298" s="380"/>
      <c r="AS298" s="380"/>
      <c r="AT298" s="380"/>
      <c r="AU298" s="380"/>
      <c r="AV298" s="380"/>
      <c r="AW298" s="380"/>
      <c r="AX298" s="380"/>
      <c r="AY298" s="380"/>
      <c r="AZ298" s="380"/>
      <c r="BA298" s="380"/>
      <c r="BB298" s="380"/>
      <c r="BC298" s="380"/>
      <c r="BD298" s="380"/>
      <c r="BE298" s="380"/>
      <c r="BF298" s="380"/>
      <c r="BG298" s="380"/>
      <c r="BH298" s="380"/>
      <c r="BI298" s="380"/>
      <c r="BJ298" s="377"/>
      <c r="CE298" s="380"/>
      <c r="CF298" s="380"/>
      <c r="CG298" s="380"/>
      <c r="EZ298" s="380"/>
      <c r="FA298" s="380"/>
      <c r="FB298" s="380"/>
      <c r="FC298" s="380"/>
      <c r="FD298" s="380"/>
      <c r="FE298" s="380"/>
      <c r="FF298" s="380"/>
      <c r="FG298" s="380"/>
      <c r="FH298" s="380"/>
      <c r="FI298" s="380"/>
      <c r="FJ298" s="380"/>
      <c r="FK298" s="380"/>
      <c r="FL298" s="380"/>
      <c r="FM298" s="380"/>
      <c r="FN298" s="380"/>
      <c r="FO298" s="380"/>
      <c r="FP298" s="380"/>
      <c r="FQ298" s="380"/>
      <c r="FR298" s="380"/>
      <c r="FS298" s="380"/>
      <c r="FT298" s="380"/>
      <c r="FU298" s="380"/>
      <c r="FV298" s="380"/>
      <c r="FW298" s="380"/>
      <c r="FX298" s="380"/>
      <c r="FY298" s="380"/>
      <c r="FZ298" s="380"/>
      <c r="GA298" s="380"/>
      <c r="GB298" s="380"/>
      <c r="GC298" s="380"/>
      <c r="GD298" s="380"/>
      <c r="GE298" s="380"/>
      <c r="GF298" s="380"/>
      <c r="GG298" s="380"/>
      <c r="GH298" s="380"/>
      <c r="GI298" s="380"/>
      <c r="GJ298" s="380"/>
      <c r="GK298" s="380"/>
      <c r="GL298" s="380"/>
      <c r="GM298" s="380"/>
      <c r="GN298" s="380"/>
      <c r="GO298" s="380"/>
      <c r="GP298" s="380"/>
      <c r="GQ298" s="380"/>
      <c r="GR298" s="380"/>
      <c r="GS298" s="380"/>
      <c r="GT298" s="380"/>
      <c r="GU298" s="380"/>
      <c r="GV298" s="380"/>
      <c r="GW298" s="380"/>
      <c r="GX298" s="380"/>
      <c r="GY298" s="380"/>
      <c r="GZ298" s="380"/>
      <c r="HA298" s="380"/>
      <c r="HB298" s="380"/>
      <c r="HC298" s="380"/>
      <c r="HD298" s="380"/>
      <c r="HE298" s="380"/>
      <c r="HF298" s="380"/>
      <c r="HG298" s="380"/>
      <c r="HH298" s="380"/>
    </row>
    <row r="299" spans="1:216">
      <c r="A299" s="103"/>
      <c r="B299" s="377"/>
      <c r="C299" s="377"/>
      <c r="D299" s="377"/>
      <c r="E299" s="377"/>
      <c r="F299" s="377"/>
      <c r="G299" s="377"/>
      <c r="H299" s="377"/>
      <c r="I299" s="377"/>
      <c r="J299" s="377"/>
      <c r="K299" s="377"/>
      <c r="L299" s="377"/>
      <c r="M299" s="378"/>
      <c r="N299" s="378"/>
      <c r="O299" s="378"/>
      <c r="P299" s="378"/>
      <c r="Q299" s="378"/>
      <c r="R299" s="378"/>
      <c r="S299" s="378"/>
      <c r="T299" s="378"/>
      <c r="U299" s="378"/>
      <c r="V299" s="378"/>
      <c r="W299" s="378"/>
      <c r="X299" s="378"/>
      <c r="Y299" s="380"/>
      <c r="Z299" s="409"/>
      <c r="AA299" s="380"/>
      <c r="AB299" s="380"/>
      <c r="AC299" s="380"/>
      <c r="AD299" s="380"/>
      <c r="AE299" s="380"/>
      <c r="AF299" s="380"/>
      <c r="AG299" s="380"/>
      <c r="AH299" s="380"/>
      <c r="AI299" s="380"/>
      <c r="AJ299" s="380"/>
      <c r="AR299" s="380"/>
      <c r="AS299" s="380"/>
      <c r="AT299" s="380"/>
      <c r="AU299" s="380"/>
      <c r="AV299" s="380"/>
      <c r="AW299" s="380"/>
      <c r="AX299" s="380"/>
      <c r="AY299" s="380"/>
      <c r="AZ299" s="380"/>
      <c r="BA299" s="380"/>
      <c r="BB299" s="380"/>
      <c r="BC299" s="380"/>
      <c r="BD299" s="380"/>
      <c r="BE299" s="380"/>
      <c r="BF299" s="380"/>
      <c r="BG299" s="380"/>
      <c r="BH299" s="380"/>
      <c r="BI299" s="380"/>
      <c r="BJ299" s="377"/>
      <c r="CE299" s="380"/>
      <c r="CF299" s="380"/>
      <c r="CG299" s="380"/>
      <c r="EZ299" s="380"/>
      <c r="FA299" s="380"/>
      <c r="FB299" s="380"/>
      <c r="FC299" s="380"/>
      <c r="FD299" s="380"/>
      <c r="FE299" s="380"/>
      <c r="FF299" s="380"/>
      <c r="FG299" s="380"/>
      <c r="FH299" s="380"/>
      <c r="FI299" s="380"/>
      <c r="FJ299" s="380"/>
      <c r="FK299" s="380"/>
      <c r="FL299" s="380"/>
      <c r="FM299" s="380"/>
      <c r="FN299" s="380"/>
      <c r="FO299" s="380"/>
      <c r="FP299" s="380"/>
      <c r="FQ299" s="380"/>
      <c r="FR299" s="380"/>
      <c r="FS299" s="380"/>
      <c r="FT299" s="380"/>
      <c r="FU299" s="380"/>
      <c r="FV299" s="380"/>
      <c r="FW299" s="380"/>
      <c r="FX299" s="380"/>
      <c r="FY299" s="380"/>
      <c r="FZ299" s="380"/>
      <c r="GA299" s="380"/>
      <c r="GB299" s="380"/>
      <c r="GC299" s="380"/>
      <c r="GD299" s="380"/>
      <c r="GE299" s="380"/>
      <c r="GF299" s="380"/>
      <c r="GG299" s="380"/>
      <c r="GH299" s="380"/>
      <c r="GI299" s="380"/>
      <c r="GJ299" s="380"/>
      <c r="GK299" s="380"/>
      <c r="GL299" s="380"/>
      <c r="GM299" s="380"/>
      <c r="GN299" s="380"/>
      <c r="GO299" s="380"/>
      <c r="GP299" s="380"/>
      <c r="GQ299" s="380"/>
      <c r="GR299" s="380"/>
      <c r="GS299" s="380"/>
      <c r="GT299" s="380"/>
      <c r="GU299" s="380"/>
      <c r="GV299" s="380"/>
      <c r="GW299" s="380"/>
      <c r="GX299" s="380"/>
      <c r="GY299" s="380"/>
      <c r="GZ299" s="380"/>
      <c r="HA299" s="380"/>
      <c r="HB299" s="380"/>
      <c r="HC299" s="380"/>
      <c r="HD299" s="380"/>
      <c r="HE299" s="380"/>
      <c r="HF299" s="380"/>
      <c r="HG299" s="380"/>
      <c r="HH299" s="380"/>
    </row>
    <row r="300" spans="1:216">
      <c r="A300" s="103"/>
      <c r="B300" s="377"/>
      <c r="C300" s="377"/>
      <c r="D300" s="377"/>
      <c r="E300" s="377"/>
      <c r="F300" s="377"/>
      <c r="G300" s="377"/>
      <c r="H300" s="377"/>
      <c r="I300" s="377"/>
      <c r="J300" s="377"/>
      <c r="K300" s="377"/>
      <c r="L300" s="377"/>
      <c r="M300" s="378"/>
      <c r="N300" s="378"/>
      <c r="O300" s="378"/>
      <c r="P300" s="378"/>
      <c r="Q300" s="378"/>
      <c r="R300" s="378"/>
      <c r="S300" s="378"/>
      <c r="T300" s="378"/>
      <c r="U300" s="378"/>
      <c r="V300" s="378"/>
      <c r="W300" s="378"/>
      <c r="X300" s="378"/>
      <c r="Y300" s="380"/>
      <c r="Z300" s="409"/>
      <c r="AA300" s="380"/>
      <c r="AB300" s="380"/>
      <c r="AC300" s="380"/>
      <c r="AD300" s="380"/>
      <c r="AE300" s="380"/>
      <c r="AF300" s="380"/>
      <c r="AG300" s="380"/>
      <c r="AH300" s="380"/>
      <c r="AI300" s="380"/>
      <c r="AJ300" s="380"/>
      <c r="AR300" s="380"/>
      <c r="AS300" s="380"/>
      <c r="AT300" s="380"/>
      <c r="AU300" s="380"/>
      <c r="AV300" s="380"/>
      <c r="AW300" s="380"/>
      <c r="AX300" s="380"/>
      <c r="AY300" s="380"/>
      <c r="AZ300" s="380"/>
      <c r="BA300" s="380"/>
      <c r="BB300" s="380"/>
      <c r="BC300" s="380"/>
      <c r="BD300" s="380"/>
      <c r="BE300" s="380"/>
      <c r="BF300" s="380"/>
      <c r="BG300" s="380"/>
      <c r="BH300" s="380"/>
      <c r="BI300" s="380"/>
      <c r="BJ300" s="377"/>
      <c r="CE300" s="380"/>
      <c r="CF300" s="380"/>
      <c r="CG300" s="380"/>
      <c r="EZ300" s="380"/>
      <c r="FA300" s="380"/>
      <c r="FB300" s="380"/>
      <c r="FC300" s="380"/>
      <c r="FD300" s="380"/>
      <c r="FE300" s="380"/>
      <c r="FF300" s="380"/>
      <c r="FG300" s="380"/>
      <c r="FH300" s="380"/>
      <c r="FI300" s="380"/>
      <c r="FJ300" s="380"/>
      <c r="FK300" s="380"/>
      <c r="FL300" s="380"/>
      <c r="FM300" s="380"/>
      <c r="FN300" s="380"/>
      <c r="FO300" s="380"/>
      <c r="FP300" s="380"/>
      <c r="FQ300" s="380"/>
      <c r="FR300" s="380"/>
      <c r="FS300" s="380"/>
      <c r="FT300" s="380"/>
      <c r="FU300" s="380"/>
      <c r="FV300" s="380"/>
      <c r="FW300" s="380"/>
      <c r="FX300" s="380"/>
      <c r="FY300" s="380"/>
      <c r="FZ300" s="380"/>
      <c r="GA300" s="380"/>
      <c r="GB300" s="380"/>
      <c r="GC300" s="380"/>
      <c r="GD300" s="380"/>
      <c r="GE300" s="380"/>
      <c r="GF300" s="380"/>
      <c r="GG300" s="380"/>
      <c r="GH300" s="380"/>
      <c r="GI300" s="380"/>
      <c r="GJ300" s="380"/>
      <c r="GK300" s="380"/>
      <c r="GL300" s="380"/>
      <c r="GM300" s="380"/>
      <c r="GN300" s="380"/>
      <c r="GO300" s="380"/>
      <c r="GP300" s="380"/>
      <c r="GQ300" s="380"/>
      <c r="GR300" s="380"/>
      <c r="GS300" s="380"/>
      <c r="GT300" s="380"/>
      <c r="GU300" s="380"/>
      <c r="GV300" s="380"/>
      <c r="GW300" s="380"/>
      <c r="GX300" s="380"/>
      <c r="GY300" s="380"/>
      <c r="GZ300" s="380"/>
      <c r="HA300" s="380"/>
      <c r="HB300" s="380"/>
      <c r="HC300" s="380"/>
      <c r="HD300" s="380"/>
      <c r="HE300" s="380"/>
      <c r="HF300" s="380"/>
      <c r="HG300" s="380"/>
      <c r="HH300" s="380"/>
    </row>
    <row r="301" spans="1:216">
      <c r="A301" s="103"/>
      <c r="B301" s="377"/>
      <c r="C301" s="377"/>
      <c r="D301" s="377"/>
      <c r="E301" s="377"/>
      <c r="F301" s="377"/>
      <c r="G301" s="377"/>
      <c r="H301" s="377"/>
      <c r="I301" s="377"/>
      <c r="J301" s="377"/>
      <c r="K301" s="377"/>
      <c r="L301" s="377"/>
      <c r="M301" s="378"/>
      <c r="N301" s="378"/>
      <c r="O301" s="378"/>
      <c r="P301" s="378"/>
      <c r="Q301" s="378"/>
      <c r="R301" s="378"/>
      <c r="S301" s="378"/>
      <c r="T301" s="378"/>
      <c r="U301" s="378"/>
      <c r="V301" s="378"/>
      <c r="W301" s="378"/>
      <c r="X301" s="378"/>
      <c r="Y301" s="380"/>
      <c r="Z301" s="409"/>
      <c r="AA301" s="380"/>
      <c r="AB301" s="380"/>
      <c r="AC301" s="380"/>
      <c r="AD301" s="380"/>
      <c r="AE301" s="380"/>
      <c r="AF301" s="380"/>
      <c r="AG301" s="380"/>
      <c r="AH301" s="380"/>
      <c r="AI301" s="380"/>
      <c r="AJ301" s="380"/>
      <c r="AR301" s="380"/>
      <c r="AS301" s="380"/>
      <c r="AT301" s="380"/>
      <c r="AU301" s="380"/>
      <c r="AV301" s="380"/>
      <c r="AW301" s="380"/>
      <c r="AX301" s="380"/>
      <c r="AY301" s="380"/>
      <c r="AZ301" s="380"/>
      <c r="BA301" s="380"/>
      <c r="BB301" s="380"/>
      <c r="BC301" s="380"/>
      <c r="BD301" s="380"/>
      <c r="BE301" s="380"/>
      <c r="BF301" s="380"/>
      <c r="BG301" s="380"/>
      <c r="BH301" s="380"/>
      <c r="BI301" s="380"/>
      <c r="BJ301" s="377"/>
      <c r="CE301" s="380"/>
      <c r="CF301" s="380"/>
      <c r="CG301" s="380"/>
      <c r="EZ301" s="380"/>
      <c r="FA301" s="380"/>
      <c r="FB301" s="380"/>
      <c r="FC301" s="380"/>
      <c r="FD301" s="380"/>
      <c r="FE301" s="380"/>
      <c r="FF301" s="380"/>
      <c r="FG301" s="380"/>
      <c r="FH301" s="380"/>
      <c r="FI301" s="380"/>
      <c r="FJ301" s="380"/>
      <c r="FK301" s="380"/>
      <c r="FL301" s="380"/>
      <c r="FM301" s="380"/>
      <c r="FN301" s="380"/>
      <c r="FO301" s="380"/>
      <c r="FP301" s="380"/>
      <c r="FQ301" s="380"/>
      <c r="FR301" s="380"/>
      <c r="FS301" s="380"/>
      <c r="FT301" s="380"/>
      <c r="FU301" s="380"/>
      <c r="FV301" s="380"/>
      <c r="FW301" s="380"/>
      <c r="FX301" s="380"/>
      <c r="FY301" s="380"/>
      <c r="FZ301" s="380"/>
      <c r="GA301" s="380"/>
      <c r="GB301" s="380"/>
      <c r="GC301" s="380"/>
      <c r="GD301" s="380"/>
      <c r="GE301" s="380"/>
      <c r="GF301" s="380"/>
      <c r="GG301" s="380"/>
      <c r="GH301" s="380"/>
      <c r="GI301" s="380"/>
      <c r="GJ301" s="380"/>
      <c r="GK301" s="380"/>
      <c r="GL301" s="380"/>
      <c r="GM301" s="380"/>
      <c r="GN301" s="380"/>
      <c r="GO301" s="380"/>
      <c r="GP301" s="380"/>
      <c r="GQ301" s="380"/>
      <c r="GR301" s="380"/>
      <c r="GS301" s="380"/>
      <c r="GT301" s="380"/>
      <c r="GU301" s="380"/>
      <c r="GV301" s="380"/>
      <c r="GW301" s="380"/>
      <c r="GX301" s="380"/>
      <c r="GY301" s="380"/>
      <c r="GZ301" s="380"/>
      <c r="HA301" s="380"/>
      <c r="HB301" s="380"/>
      <c r="HC301" s="380"/>
      <c r="HD301" s="380"/>
      <c r="HE301" s="380"/>
      <c r="HF301" s="380"/>
      <c r="HG301" s="380"/>
      <c r="HH301" s="380"/>
    </row>
    <row r="302" spans="1:216">
      <c r="A302" s="103"/>
      <c r="B302" s="377"/>
      <c r="C302" s="377"/>
      <c r="D302" s="377"/>
      <c r="E302" s="377"/>
      <c r="F302" s="377"/>
      <c r="G302" s="377"/>
      <c r="H302" s="377"/>
      <c r="I302" s="377"/>
      <c r="J302" s="377"/>
      <c r="K302" s="377"/>
      <c r="L302" s="377"/>
      <c r="M302" s="378"/>
      <c r="N302" s="378"/>
      <c r="O302" s="378"/>
      <c r="P302" s="378"/>
      <c r="Q302" s="378"/>
      <c r="R302" s="378"/>
      <c r="S302" s="378"/>
      <c r="T302" s="378"/>
      <c r="U302" s="378"/>
      <c r="V302" s="378"/>
      <c r="W302" s="378"/>
      <c r="X302" s="378"/>
      <c r="Y302" s="380"/>
      <c r="Z302" s="409"/>
      <c r="AA302" s="380"/>
      <c r="AB302" s="380"/>
      <c r="AC302" s="380"/>
      <c r="AD302" s="380"/>
      <c r="AE302" s="380"/>
      <c r="AF302" s="380"/>
      <c r="AG302" s="380"/>
      <c r="AH302" s="380"/>
      <c r="AI302" s="380"/>
      <c r="AJ302" s="380"/>
      <c r="AR302" s="380"/>
      <c r="AS302" s="380"/>
      <c r="AT302" s="380"/>
      <c r="AU302" s="380"/>
      <c r="AV302" s="380"/>
      <c r="AW302" s="380"/>
      <c r="AX302" s="380"/>
      <c r="AY302" s="380"/>
      <c r="AZ302" s="380"/>
      <c r="BA302" s="380"/>
      <c r="BB302" s="380"/>
      <c r="BC302" s="380"/>
      <c r="BD302" s="380"/>
      <c r="BE302" s="380"/>
      <c r="BF302" s="380"/>
      <c r="BG302" s="380"/>
      <c r="BH302" s="380"/>
      <c r="BI302" s="380"/>
      <c r="BJ302" s="377"/>
      <c r="CE302" s="380"/>
      <c r="CF302" s="380"/>
      <c r="CG302" s="380"/>
      <c r="EZ302" s="380"/>
      <c r="FA302" s="380"/>
      <c r="FB302" s="380"/>
      <c r="FC302" s="380"/>
      <c r="FD302" s="380"/>
      <c r="FE302" s="380"/>
      <c r="FF302" s="380"/>
      <c r="FG302" s="380"/>
      <c r="FH302" s="380"/>
      <c r="FI302" s="380"/>
      <c r="FJ302" s="380"/>
      <c r="FK302" s="380"/>
      <c r="FL302" s="380"/>
      <c r="FM302" s="380"/>
      <c r="FN302" s="380"/>
      <c r="FO302" s="380"/>
      <c r="FP302" s="380"/>
      <c r="FQ302" s="380"/>
      <c r="FR302" s="380"/>
      <c r="FS302" s="380"/>
      <c r="FT302" s="380"/>
      <c r="FU302" s="380"/>
      <c r="FV302" s="380"/>
      <c r="FW302" s="380"/>
      <c r="FX302" s="380"/>
      <c r="FY302" s="380"/>
      <c r="FZ302" s="380"/>
      <c r="GA302" s="380"/>
      <c r="GB302" s="380"/>
      <c r="GC302" s="380"/>
      <c r="GD302" s="380"/>
      <c r="GE302" s="380"/>
      <c r="GF302" s="380"/>
      <c r="GG302" s="380"/>
      <c r="GH302" s="380"/>
      <c r="GI302" s="380"/>
      <c r="GJ302" s="380"/>
      <c r="GK302" s="380"/>
      <c r="GL302" s="380"/>
      <c r="GM302" s="380"/>
      <c r="GN302" s="380"/>
      <c r="GO302" s="380"/>
      <c r="GP302" s="380"/>
      <c r="GQ302" s="380"/>
      <c r="GR302" s="380"/>
      <c r="GS302" s="380"/>
      <c r="GT302" s="380"/>
      <c r="GU302" s="380"/>
      <c r="GV302" s="380"/>
      <c r="GW302" s="380"/>
      <c r="GX302" s="380"/>
      <c r="GY302" s="380"/>
      <c r="GZ302" s="380"/>
      <c r="HA302" s="380"/>
      <c r="HB302" s="380"/>
      <c r="HC302" s="380"/>
      <c r="HD302" s="380"/>
      <c r="HE302" s="380"/>
      <c r="HF302" s="380"/>
      <c r="HG302" s="380"/>
      <c r="HH302" s="380"/>
    </row>
    <row r="303" spans="1:216">
      <c r="A303" s="103"/>
      <c r="B303" s="377"/>
      <c r="C303" s="377"/>
      <c r="D303" s="377"/>
      <c r="E303" s="377"/>
      <c r="F303" s="377"/>
      <c r="G303" s="377"/>
      <c r="H303" s="377"/>
      <c r="I303" s="377"/>
      <c r="J303" s="377"/>
      <c r="K303" s="377"/>
      <c r="L303" s="377"/>
      <c r="M303" s="378"/>
      <c r="N303" s="378"/>
      <c r="O303" s="378"/>
      <c r="P303" s="378"/>
      <c r="Q303" s="378"/>
      <c r="R303" s="378"/>
      <c r="S303" s="378"/>
      <c r="T303" s="378"/>
      <c r="U303" s="378"/>
      <c r="V303" s="378"/>
      <c r="W303" s="378"/>
      <c r="X303" s="378"/>
      <c r="Y303" s="380"/>
      <c r="Z303" s="409"/>
      <c r="AA303" s="380"/>
      <c r="AB303" s="380"/>
      <c r="AC303" s="380"/>
      <c r="AD303" s="380"/>
      <c r="AE303" s="380"/>
      <c r="AF303" s="380"/>
      <c r="AG303" s="380"/>
      <c r="AH303" s="380"/>
      <c r="AI303" s="380"/>
      <c r="AJ303" s="380"/>
      <c r="AR303" s="380"/>
      <c r="AS303" s="380"/>
      <c r="AT303" s="380"/>
      <c r="AU303" s="380"/>
      <c r="AV303" s="380"/>
      <c r="AW303" s="380"/>
      <c r="AX303" s="380"/>
      <c r="AY303" s="380"/>
      <c r="AZ303" s="380"/>
      <c r="BA303" s="380"/>
      <c r="BB303" s="380"/>
      <c r="BC303" s="380"/>
      <c r="BD303" s="380"/>
      <c r="BE303" s="380"/>
      <c r="BF303" s="380"/>
      <c r="BG303" s="380"/>
      <c r="BH303" s="380"/>
      <c r="BI303" s="380"/>
      <c r="BJ303" s="377"/>
      <c r="CE303" s="380"/>
      <c r="CF303" s="380"/>
      <c r="CG303" s="380"/>
      <c r="EZ303" s="380"/>
      <c r="FA303" s="380"/>
      <c r="FB303" s="380"/>
      <c r="FC303" s="380"/>
      <c r="FD303" s="380"/>
      <c r="FE303" s="380"/>
      <c r="FF303" s="380"/>
      <c r="FG303" s="380"/>
      <c r="FH303" s="380"/>
      <c r="FI303" s="380"/>
      <c r="FJ303" s="380"/>
      <c r="FK303" s="380"/>
      <c r="FL303" s="380"/>
      <c r="FM303" s="380"/>
      <c r="FN303" s="380"/>
      <c r="FO303" s="380"/>
      <c r="FP303" s="380"/>
      <c r="FQ303" s="380"/>
      <c r="FR303" s="380"/>
      <c r="FS303" s="380"/>
      <c r="FT303" s="380"/>
      <c r="FU303" s="380"/>
      <c r="FV303" s="380"/>
      <c r="FW303" s="380"/>
      <c r="FX303" s="380"/>
      <c r="FY303" s="380"/>
      <c r="FZ303" s="380"/>
      <c r="GA303" s="380"/>
      <c r="GB303" s="380"/>
      <c r="GC303" s="380"/>
      <c r="GD303" s="380"/>
      <c r="GE303" s="380"/>
      <c r="GF303" s="380"/>
      <c r="GG303" s="380"/>
      <c r="GH303" s="380"/>
      <c r="GI303" s="380"/>
      <c r="GJ303" s="380"/>
      <c r="GK303" s="380"/>
      <c r="GL303" s="380"/>
      <c r="GM303" s="380"/>
      <c r="GN303" s="380"/>
      <c r="GO303" s="380"/>
      <c r="GP303" s="380"/>
      <c r="GQ303" s="380"/>
      <c r="GR303" s="380"/>
      <c r="GS303" s="380"/>
      <c r="GT303" s="380"/>
      <c r="GU303" s="380"/>
      <c r="GV303" s="380"/>
      <c r="GW303" s="380"/>
      <c r="GX303" s="380"/>
      <c r="GY303" s="380"/>
      <c r="GZ303" s="380"/>
      <c r="HA303" s="380"/>
      <c r="HB303" s="380"/>
      <c r="HC303" s="380"/>
      <c r="HD303" s="380"/>
      <c r="HE303" s="380"/>
      <c r="HF303" s="380"/>
      <c r="HG303" s="380"/>
      <c r="HH303" s="380"/>
    </row>
    <row r="304" spans="1:216">
      <c r="A304" s="103"/>
      <c r="B304" s="377"/>
      <c r="C304" s="377"/>
      <c r="D304" s="377"/>
      <c r="E304" s="377"/>
      <c r="F304" s="377"/>
      <c r="G304" s="377"/>
      <c r="H304" s="377"/>
      <c r="I304" s="377"/>
      <c r="J304" s="377"/>
      <c r="K304" s="377"/>
      <c r="L304" s="377"/>
      <c r="M304" s="378"/>
      <c r="N304" s="378"/>
      <c r="O304" s="378"/>
      <c r="P304" s="378"/>
      <c r="Q304" s="378"/>
      <c r="R304" s="378"/>
      <c r="S304" s="378"/>
      <c r="T304" s="378"/>
      <c r="U304" s="378"/>
      <c r="V304" s="378"/>
      <c r="W304" s="378"/>
      <c r="X304" s="378"/>
      <c r="Y304" s="380"/>
      <c r="Z304" s="409"/>
      <c r="AA304" s="380"/>
      <c r="AB304" s="380"/>
      <c r="AC304" s="380"/>
      <c r="AD304" s="380"/>
      <c r="AE304" s="380"/>
      <c r="AF304" s="380"/>
      <c r="AG304" s="380"/>
      <c r="AH304" s="380"/>
      <c r="AI304" s="380"/>
      <c r="AJ304" s="380"/>
      <c r="AR304" s="380"/>
      <c r="AS304" s="380"/>
      <c r="AT304" s="380"/>
      <c r="AU304" s="380"/>
      <c r="AV304" s="380"/>
      <c r="AW304" s="380"/>
      <c r="AX304" s="380"/>
      <c r="AY304" s="380"/>
      <c r="AZ304" s="380"/>
      <c r="BA304" s="380"/>
      <c r="BB304" s="380"/>
      <c r="BC304" s="380"/>
      <c r="BD304" s="380"/>
      <c r="BE304" s="380"/>
      <c r="BF304" s="380"/>
      <c r="BG304" s="380"/>
      <c r="BH304" s="380"/>
      <c r="BI304" s="380"/>
      <c r="BJ304" s="377"/>
      <c r="CE304" s="380"/>
      <c r="CF304" s="380"/>
      <c r="CG304" s="380"/>
      <c r="EZ304" s="380"/>
      <c r="FA304" s="380"/>
      <c r="FB304" s="380"/>
      <c r="FC304" s="380"/>
      <c r="FD304" s="380"/>
      <c r="FE304" s="380"/>
      <c r="FF304" s="380"/>
      <c r="FG304" s="380"/>
      <c r="FH304" s="380"/>
      <c r="FI304" s="380"/>
      <c r="FJ304" s="380"/>
      <c r="FK304" s="380"/>
      <c r="FL304" s="380"/>
      <c r="FM304" s="380"/>
      <c r="FN304" s="380"/>
      <c r="FO304" s="380"/>
      <c r="FP304" s="380"/>
      <c r="FQ304" s="380"/>
      <c r="FR304" s="380"/>
      <c r="FS304" s="380"/>
      <c r="FT304" s="380"/>
      <c r="FU304" s="380"/>
      <c r="FV304" s="380"/>
      <c r="FW304" s="380"/>
      <c r="FX304" s="380"/>
      <c r="FY304" s="380"/>
      <c r="FZ304" s="380"/>
      <c r="GA304" s="380"/>
      <c r="GB304" s="380"/>
      <c r="GC304" s="380"/>
      <c r="GD304" s="380"/>
      <c r="GE304" s="380"/>
      <c r="GF304" s="380"/>
      <c r="GG304" s="380"/>
      <c r="GH304" s="380"/>
      <c r="GI304" s="380"/>
      <c r="GJ304" s="380"/>
      <c r="GK304" s="380"/>
      <c r="GL304" s="380"/>
      <c r="GM304" s="380"/>
      <c r="GN304" s="380"/>
      <c r="GO304" s="380"/>
      <c r="GP304" s="380"/>
      <c r="GQ304" s="380"/>
      <c r="GR304" s="380"/>
      <c r="GS304" s="380"/>
      <c r="GT304" s="380"/>
      <c r="GU304" s="380"/>
      <c r="GV304" s="380"/>
      <c r="GW304" s="380"/>
      <c r="GX304" s="380"/>
      <c r="GY304" s="380"/>
      <c r="GZ304" s="380"/>
      <c r="HA304" s="380"/>
      <c r="HB304" s="380"/>
      <c r="HC304" s="380"/>
      <c r="HD304" s="380"/>
      <c r="HE304" s="380"/>
      <c r="HF304" s="380"/>
      <c r="HG304" s="380"/>
      <c r="HH304" s="380"/>
    </row>
    <row r="305" spans="1:216">
      <c r="A305" s="103"/>
      <c r="B305" s="377"/>
      <c r="C305" s="377"/>
      <c r="D305" s="377"/>
      <c r="E305" s="377"/>
      <c r="F305" s="377"/>
      <c r="G305" s="377"/>
      <c r="H305" s="377"/>
      <c r="I305" s="377"/>
      <c r="J305" s="377"/>
      <c r="K305" s="377"/>
      <c r="L305" s="377"/>
      <c r="M305" s="378"/>
      <c r="N305" s="378"/>
      <c r="O305" s="378"/>
      <c r="P305" s="378"/>
      <c r="Q305" s="378"/>
      <c r="R305" s="378"/>
      <c r="S305" s="378"/>
      <c r="T305" s="378"/>
      <c r="U305" s="378"/>
      <c r="V305" s="378"/>
      <c r="W305" s="378"/>
      <c r="X305" s="378"/>
      <c r="Y305" s="380"/>
      <c r="Z305" s="409"/>
      <c r="AA305" s="380"/>
      <c r="AB305" s="380"/>
      <c r="AC305" s="380"/>
      <c r="AD305" s="380"/>
      <c r="AE305" s="380"/>
      <c r="AF305" s="380"/>
      <c r="AG305" s="380"/>
      <c r="AH305" s="380"/>
      <c r="AI305" s="380"/>
      <c r="AJ305" s="380"/>
      <c r="AR305" s="380"/>
      <c r="AS305" s="380"/>
      <c r="AT305" s="380"/>
      <c r="AU305" s="380"/>
      <c r="AV305" s="380"/>
      <c r="AW305" s="380"/>
      <c r="AX305" s="380"/>
      <c r="AY305" s="380"/>
      <c r="AZ305" s="380"/>
      <c r="BA305" s="380"/>
      <c r="BB305" s="380"/>
      <c r="BC305" s="380"/>
      <c r="BD305" s="380"/>
      <c r="BE305" s="380"/>
      <c r="BF305" s="380"/>
      <c r="BG305" s="380"/>
      <c r="BH305" s="380"/>
      <c r="BI305" s="380"/>
      <c r="BJ305" s="377"/>
      <c r="CE305" s="380"/>
      <c r="CF305" s="380"/>
      <c r="CG305" s="380"/>
      <c r="EZ305" s="380"/>
      <c r="FA305" s="380"/>
      <c r="FB305" s="380"/>
      <c r="FC305" s="380"/>
      <c r="FD305" s="380"/>
      <c r="FE305" s="380"/>
      <c r="FF305" s="380"/>
      <c r="FG305" s="380"/>
      <c r="FH305" s="380"/>
      <c r="FI305" s="380"/>
      <c r="FJ305" s="380"/>
      <c r="FK305" s="380"/>
      <c r="FL305" s="380"/>
      <c r="FM305" s="380"/>
      <c r="FN305" s="380"/>
      <c r="FO305" s="380"/>
      <c r="FP305" s="380"/>
      <c r="FQ305" s="380"/>
      <c r="FR305" s="380"/>
      <c r="FS305" s="380"/>
      <c r="FT305" s="380"/>
      <c r="FU305" s="380"/>
      <c r="FV305" s="380"/>
      <c r="FW305" s="380"/>
      <c r="FX305" s="380"/>
      <c r="FY305" s="380"/>
      <c r="FZ305" s="380"/>
      <c r="GA305" s="380"/>
      <c r="GB305" s="380"/>
      <c r="GC305" s="380"/>
      <c r="GD305" s="380"/>
      <c r="GE305" s="380"/>
      <c r="GF305" s="380"/>
      <c r="GG305" s="380"/>
      <c r="GH305" s="380"/>
      <c r="GI305" s="380"/>
      <c r="GJ305" s="380"/>
      <c r="GK305" s="380"/>
      <c r="GL305" s="380"/>
      <c r="GM305" s="380"/>
      <c r="GN305" s="380"/>
      <c r="GO305" s="380"/>
      <c r="GP305" s="380"/>
      <c r="GQ305" s="380"/>
      <c r="GR305" s="380"/>
      <c r="GS305" s="380"/>
      <c r="GT305" s="380"/>
      <c r="GU305" s="380"/>
      <c r="GV305" s="380"/>
      <c r="GW305" s="380"/>
      <c r="GX305" s="380"/>
      <c r="GY305" s="380"/>
      <c r="GZ305" s="380"/>
      <c r="HA305" s="380"/>
      <c r="HB305" s="380"/>
      <c r="HC305" s="380"/>
      <c r="HD305" s="380"/>
      <c r="HE305" s="380"/>
      <c r="HF305" s="380"/>
      <c r="HG305" s="380"/>
      <c r="HH305" s="380"/>
    </row>
    <row r="306" spans="1:216">
      <c r="A306" s="103"/>
      <c r="B306" s="377"/>
      <c r="C306" s="377"/>
      <c r="D306" s="377"/>
      <c r="E306" s="377"/>
      <c r="F306" s="377"/>
      <c r="G306" s="377"/>
      <c r="H306" s="377"/>
      <c r="I306" s="377"/>
      <c r="J306" s="377"/>
      <c r="K306" s="377"/>
      <c r="L306" s="377"/>
      <c r="M306" s="378"/>
      <c r="N306" s="378"/>
      <c r="O306" s="378"/>
      <c r="P306" s="378"/>
      <c r="Q306" s="378"/>
      <c r="R306" s="378"/>
      <c r="S306" s="378"/>
      <c r="T306" s="378"/>
      <c r="U306" s="378"/>
      <c r="V306" s="378"/>
      <c r="W306" s="378"/>
      <c r="X306" s="378"/>
      <c r="Y306" s="380"/>
      <c r="Z306" s="409"/>
      <c r="AA306" s="380"/>
      <c r="AB306" s="380"/>
      <c r="AC306" s="380"/>
      <c r="AD306" s="380"/>
      <c r="AE306" s="380"/>
      <c r="AF306" s="380"/>
      <c r="AG306" s="380"/>
      <c r="AH306" s="380"/>
      <c r="AI306" s="380"/>
      <c r="AJ306" s="380"/>
      <c r="AR306" s="380"/>
      <c r="AS306" s="380"/>
      <c r="AT306" s="380"/>
      <c r="AU306" s="380"/>
      <c r="AV306" s="380"/>
      <c r="AW306" s="380"/>
      <c r="AX306" s="380"/>
      <c r="AY306" s="380"/>
      <c r="AZ306" s="380"/>
      <c r="BA306" s="380"/>
      <c r="BB306" s="380"/>
      <c r="BC306" s="380"/>
      <c r="BD306" s="380"/>
      <c r="BE306" s="380"/>
      <c r="BF306" s="380"/>
      <c r="BG306" s="380"/>
      <c r="BH306" s="380"/>
      <c r="BI306" s="380"/>
      <c r="BJ306" s="377"/>
      <c r="CE306" s="380"/>
      <c r="CF306" s="380"/>
      <c r="CG306" s="380"/>
      <c r="EZ306" s="380"/>
      <c r="FA306" s="380"/>
      <c r="FB306" s="380"/>
      <c r="FC306" s="380"/>
      <c r="FD306" s="380"/>
      <c r="FE306" s="380"/>
      <c r="FF306" s="380"/>
      <c r="FG306" s="380"/>
      <c r="FH306" s="380"/>
      <c r="FI306" s="380"/>
      <c r="FJ306" s="380"/>
      <c r="FK306" s="380"/>
      <c r="FL306" s="380"/>
      <c r="FM306" s="380"/>
      <c r="FN306" s="380"/>
      <c r="FO306" s="380"/>
      <c r="FP306" s="380"/>
      <c r="FQ306" s="380"/>
      <c r="FR306" s="380"/>
      <c r="FS306" s="380"/>
      <c r="FT306" s="380"/>
      <c r="FU306" s="380"/>
      <c r="FV306" s="380"/>
      <c r="FW306" s="380"/>
      <c r="FX306" s="380"/>
      <c r="FY306" s="380"/>
      <c r="FZ306" s="380"/>
      <c r="GA306" s="380"/>
      <c r="GB306" s="380"/>
      <c r="GC306" s="380"/>
      <c r="GD306" s="380"/>
      <c r="GE306" s="380"/>
      <c r="GF306" s="380"/>
      <c r="GG306" s="380"/>
      <c r="GH306" s="380"/>
      <c r="GI306" s="380"/>
      <c r="GJ306" s="380"/>
      <c r="GK306" s="380"/>
      <c r="GL306" s="380"/>
      <c r="GM306" s="380"/>
      <c r="GN306" s="380"/>
      <c r="GO306" s="380"/>
      <c r="GP306" s="380"/>
      <c r="GQ306" s="380"/>
      <c r="GR306" s="380"/>
      <c r="GS306" s="380"/>
      <c r="GT306" s="380"/>
      <c r="GU306" s="380"/>
      <c r="GV306" s="380"/>
      <c r="GW306" s="380"/>
      <c r="GX306" s="380"/>
      <c r="GY306" s="380"/>
      <c r="GZ306" s="380"/>
      <c r="HA306" s="380"/>
      <c r="HB306" s="380"/>
      <c r="HC306" s="380"/>
      <c r="HD306" s="380"/>
      <c r="HE306" s="380"/>
      <c r="HF306" s="380"/>
      <c r="HG306" s="380"/>
      <c r="HH306" s="380"/>
    </row>
    <row r="307" spans="1:216">
      <c r="A307" s="103"/>
      <c r="B307" s="377"/>
      <c r="C307" s="377"/>
      <c r="D307" s="377"/>
      <c r="E307" s="377"/>
      <c r="F307" s="377"/>
      <c r="G307" s="377"/>
      <c r="H307" s="377"/>
      <c r="I307" s="377"/>
      <c r="J307" s="377"/>
      <c r="K307" s="377"/>
      <c r="L307" s="377"/>
      <c r="M307" s="378"/>
      <c r="N307" s="378"/>
      <c r="O307" s="378"/>
      <c r="P307" s="378"/>
      <c r="Q307" s="378"/>
      <c r="R307" s="378"/>
      <c r="S307" s="378"/>
      <c r="T307" s="378"/>
      <c r="U307" s="378"/>
      <c r="V307" s="378"/>
      <c r="W307" s="378"/>
      <c r="X307" s="378"/>
      <c r="Y307" s="380"/>
      <c r="Z307" s="409"/>
      <c r="AA307" s="380"/>
      <c r="AB307" s="380"/>
      <c r="AC307" s="380"/>
      <c r="AD307" s="380"/>
      <c r="AE307" s="380"/>
      <c r="AF307" s="380"/>
      <c r="AG307" s="380"/>
      <c r="AH307" s="380"/>
      <c r="AI307" s="380"/>
      <c r="AJ307" s="380"/>
      <c r="AR307" s="380"/>
      <c r="AS307" s="380"/>
      <c r="AT307" s="380"/>
      <c r="AU307" s="380"/>
      <c r="AV307" s="380"/>
      <c r="AW307" s="380"/>
      <c r="AX307" s="380"/>
      <c r="AY307" s="380"/>
      <c r="AZ307" s="380"/>
      <c r="BA307" s="380"/>
      <c r="BB307" s="380"/>
      <c r="BC307" s="380"/>
      <c r="BD307" s="380"/>
      <c r="BE307" s="380"/>
      <c r="BF307" s="380"/>
      <c r="BG307" s="380"/>
      <c r="BH307" s="380"/>
      <c r="BI307" s="380"/>
      <c r="BJ307" s="377"/>
      <c r="CE307" s="380"/>
      <c r="CF307" s="380"/>
      <c r="CG307" s="380"/>
      <c r="EZ307" s="380"/>
      <c r="FA307" s="380"/>
      <c r="FB307" s="380"/>
      <c r="FC307" s="380"/>
      <c r="FD307" s="380"/>
      <c r="FE307" s="380"/>
      <c r="FF307" s="380"/>
      <c r="FG307" s="380"/>
      <c r="FH307" s="380"/>
      <c r="FI307" s="380"/>
      <c r="FJ307" s="380"/>
      <c r="FK307" s="380"/>
      <c r="FL307" s="380"/>
      <c r="FM307" s="380"/>
      <c r="FN307" s="380"/>
      <c r="FO307" s="380"/>
      <c r="FP307" s="380"/>
      <c r="FQ307" s="380"/>
      <c r="FR307" s="380"/>
      <c r="FS307" s="380"/>
      <c r="FT307" s="380"/>
      <c r="FU307" s="380"/>
      <c r="FV307" s="380"/>
      <c r="FW307" s="380"/>
      <c r="FX307" s="380"/>
      <c r="FY307" s="380"/>
      <c r="FZ307" s="380"/>
      <c r="GA307" s="380"/>
      <c r="GB307" s="380"/>
      <c r="GC307" s="380"/>
      <c r="GD307" s="380"/>
      <c r="GE307" s="380"/>
      <c r="GF307" s="380"/>
      <c r="GG307" s="380"/>
      <c r="GH307" s="380"/>
      <c r="GI307" s="380"/>
      <c r="GJ307" s="380"/>
      <c r="GK307" s="380"/>
      <c r="GL307" s="380"/>
      <c r="GM307" s="380"/>
      <c r="GN307" s="380"/>
      <c r="GO307" s="380"/>
      <c r="GP307" s="380"/>
      <c r="GQ307" s="380"/>
      <c r="GR307" s="380"/>
      <c r="GS307" s="380"/>
      <c r="GT307" s="380"/>
      <c r="GU307" s="380"/>
      <c r="GV307" s="380"/>
      <c r="GW307" s="380"/>
      <c r="GX307" s="380"/>
      <c r="GY307" s="380"/>
      <c r="GZ307" s="380"/>
      <c r="HA307" s="380"/>
      <c r="HB307" s="380"/>
      <c r="HC307" s="380"/>
      <c r="HD307" s="380"/>
      <c r="HE307" s="380"/>
      <c r="HF307" s="380"/>
      <c r="HG307" s="380"/>
      <c r="HH307" s="380"/>
    </row>
    <row r="308" spans="1:216">
      <c r="A308" s="103"/>
      <c r="B308" s="377"/>
      <c r="C308" s="377"/>
      <c r="D308" s="377"/>
      <c r="E308" s="377"/>
      <c r="F308" s="377"/>
      <c r="G308" s="377"/>
      <c r="H308" s="377"/>
      <c r="I308" s="377"/>
      <c r="J308" s="377"/>
      <c r="K308" s="377"/>
      <c r="L308" s="377"/>
      <c r="M308" s="378"/>
      <c r="N308" s="378"/>
      <c r="O308" s="378"/>
      <c r="P308" s="378"/>
      <c r="Q308" s="378"/>
      <c r="R308" s="378"/>
      <c r="S308" s="378"/>
      <c r="T308" s="378"/>
      <c r="U308" s="378"/>
      <c r="V308" s="378"/>
      <c r="W308" s="378"/>
      <c r="X308" s="378"/>
      <c r="Y308" s="380"/>
      <c r="Z308" s="409"/>
      <c r="AA308" s="380"/>
      <c r="AB308" s="380"/>
      <c r="AC308" s="380"/>
      <c r="AD308" s="380"/>
      <c r="AE308" s="380"/>
      <c r="AF308" s="380"/>
      <c r="AG308" s="380"/>
      <c r="AH308" s="380"/>
      <c r="AI308" s="380"/>
      <c r="AJ308" s="380"/>
      <c r="AR308" s="380"/>
      <c r="AS308" s="380"/>
      <c r="AT308" s="380"/>
      <c r="AU308" s="380"/>
      <c r="AV308" s="380"/>
      <c r="AW308" s="380"/>
      <c r="AX308" s="380"/>
      <c r="AY308" s="380"/>
      <c r="AZ308" s="380"/>
      <c r="BA308" s="380"/>
      <c r="BB308" s="380"/>
      <c r="BC308" s="380"/>
      <c r="BD308" s="380"/>
      <c r="BE308" s="380"/>
      <c r="BF308" s="380"/>
      <c r="BG308" s="380"/>
      <c r="BH308" s="380"/>
      <c r="BI308" s="380"/>
      <c r="BJ308" s="377"/>
      <c r="CE308" s="380"/>
      <c r="CF308" s="380"/>
      <c r="CG308" s="380"/>
      <c r="EZ308" s="380"/>
      <c r="FA308" s="380"/>
      <c r="FB308" s="380"/>
      <c r="FC308" s="380"/>
      <c r="FD308" s="380"/>
      <c r="FE308" s="380"/>
      <c r="FF308" s="380"/>
      <c r="FG308" s="380"/>
      <c r="FH308" s="380"/>
      <c r="FI308" s="380"/>
      <c r="FJ308" s="380"/>
      <c r="FK308" s="380"/>
      <c r="FL308" s="380"/>
      <c r="FM308" s="380"/>
      <c r="FN308" s="380"/>
      <c r="FO308" s="380"/>
      <c r="FP308" s="380"/>
      <c r="FQ308" s="380"/>
      <c r="FR308" s="380"/>
      <c r="FS308" s="380"/>
      <c r="FT308" s="380"/>
      <c r="FU308" s="380"/>
      <c r="FV308" s="380"/>
      <c r="FW308" s="380"/>
      <c r="FX308" s="380"/>
      <c r="FY308" s="380"/>
      <c r="FZ308" s="380"/>
      <c r="GA308" s="380"/>
      <c r="GB308" s="380"/>
      <c r="GC308" s="380"/>
      <c r="GD308" s="380"/>
      <c r="GE308" s="380"/>
      <c r="GF308" s="380"/>
      <c r="GG308" s="380"/>
      <c r="GH308" s="380"/>
      <c r="GI308" s="380"/>
      <c r="GJ308" s="380"/>
      <c r="GK308" s="380"/>
      <c r="GL308" s="380"/>
      <c r="GM308" s="380"/>
      <c r="GN308" s="380"/>
      <c r="GO308" s="380"/>
      <c r="GP308" s="380"/>
      <c r="GQ308" s="380"/>
      <c r="GR308" s="380"/>
      <c r="GS308" s="380"/>
      <c r="GT308" s="380"/>
      <c r="GU308" s="380"/>
      <c r="GV308" s="380"/>
      <c r="GW308" s="380"/>
      <c r="GX308" s="380"/>
      <c r="GY308" s="380"/>
      <c r="GZ308" s="380"/>
      <c r="HA308" s="380"/>
      <c r="HB308" s="380"/>
      <c r="HC308" s="380"/>
      <c r="HD308" s="380"/>
      <c r="HE308" s="380"/>
      <c r="HF308" s="380"/>
      <c r="HG308" s="380"/>
      <c r="HH308" s="380"/>
    </row>
    <row r="309" spans="1:216">
      <c r="A309" s="103"/>
      <c r="B309" s="377"/>
      <c r="C309" s="377"/>
      <c r="D309" s="377"/>
      <c r="E309" s="377"/>
      <c r="F309" s="377"/>
      <c r="G309" s="377"/>
      <c r="H309" s="377"/>
      <c r="I309" s="377"/>
      <c r="J309" s="377"/>
      <c r="K309" s="377"/>
      <c r="L309" s="377"/>
      <c r="M309" s="378"/>
      <c r="N309" s="378"/>
      <c r="O309" s="378"/>
      <c r="P309" s="378"/>
      <c r="Q309" s="378"/>
      <c r="R309" s="378"/>
      <c r="S309" s="378"/>
      <c r="T309" s="378"/>
      <c r="U309" s="378"/>
      <c r="V309" s="378"/>
      <c r="W309" s="378"/>
      <c r="X309" s="378"/>
      <c r="Y309" s="380"/>
      <c r="Z309" s="409"/>
      <c r="AA309" s="380"/>
      <c r="AB309" s="380"/>
      <c r="AC309" s="380"/>
      <c r="AD309" s="380"/>
      <c r="AE309" s="380"/>
      <c r="AF309" s="380"/>
      <c r="AG309" s="380"/>
      <c r="AH309" s="380"/>
      <c r="AI309" s="380"/>
      <c r="AJ309" s="380"/>
      <c r="AR309" s="380"/>
      <c r="AS309" s="380"/>
      <c r="AT309" s="380"/>
      <c r="AU309" s="380"/>
      <c r="AV309" s="380"/>
      <c r="AW309" s="380"/>
      <c r="AX309" s="380"/>
      <c r="AY309" s="380"/>
      <c r="AZ309" s="380"/>
      <c r="BA309" s="380"/>
      <c r="BB309" s="380"/>
      <c r="BC309" s="380"/>
      <c r="BD309" s="380"/>
      <c r="BE309" s="380"/>
      <c r="BF309" s="380"/>
      <c r="BG309" s="380"/>
      <c r="BH309" s="380"/>
      <c r="BI309" s="380"/>
      <c r="BJ309" s="377"/>
      <c r="CE309" s="380"/>
      <c r="CF309" s="380"/>
      <c r="CG309" s="380"/>
      <c r="EZ309" s="380"/>
      <c r="FA309" s="380"/>
      <c r="FB309" s="380"/>
      <c r="FC309" s="380"/>
      <c r="FD309" s="380"/>
      <c r="FE309" s="380"/>
      <c r="FF309" s="380"/>
      <c r="FG309" s="380"/>
      <c r="FH309" s="380"/>
      <c r="FI309" s="380"/>
      <c r="FJ309" s="380"/>
      <c r="FK309" s="380"/>
      <c r="FL309" s="380"/>
      <c r="FM309" s="380"/>
      <c r="FN309" s="380"/>
      <c r="FO309" s="380"/>
      <c r="FP309" s="380"/>
      <c r="FQ309" s="380"/>
      <c r="FR309" s="380"/>
      <c r="FS309" s="380"/>
      <c r="FT309" s="380"/>
      <c r="FU309" s="380"/>
      <c r="FV309" s="380"/>
      <c r="FW309" s="380"/>
      <c r="FX309" s="380"/>
      <c r="FY309" s="380"/>
      <c r="FZ309" s="380"/>
      <c r="GA309" s="380"/>
      <c r="GB309" s="380"/>
      <c r="GC309" s="380"/>
      <c r="GD309" s="380"/>
      <c r="GE309" s="380"/>
      <c r="GF309" s="380"/>
      <c r="GG309" s="380"/>
      <c r="GH309" s="380"/>
      <c r="GI309" s="380"/>
      <c r="GJ309" s="380"/>
      <c r="GK309" s="380"/>
      <c r="GL309" s="380"/>
      <c r="GM309" s="380"/>
      <c r="GN309" s="380"/>
      <c r="GO309" s="380"/>
      <c r="GP309" s="380"/>
      <c r="GQ309" s="380"/>
      <c r="GR309" s="380"/>
      <c r="GS309" s="380"/>
      <c r="GT309" s="380"/>
      <c r="GU309" s="380"/>
      <c r="GV309" s="380"/>
      <c r="GW309" s="380"/>
      <c r="GX309" s="380"/>
      <c r="GY309" s="380"/>
      <c r="GZ309" s="380"/>
      <c r="HA309" s="380"/>
      <c r="HB309" s="380"/>
      <c r="HC309" s="380"/>
      <c r="HD309" s="380"/>
      <c r="HE309" s="380"/>
      <c r="HF309" s="380"/>
      <c r="HG309" s="380"/>
      <c r="HH309" s="380"/>
    </row>
    <row r="310" spans="1:216">
      <c r="B310" s="377"/>
      <c r="C310" s="377"/>
      <c r="D310" s="377"/>
      <c r="E310" s="377"/>
      <c r="F310" s="377"/>
      <c r="G310" s="377"/>
      <c r="H310" s="377"/>
      <c r="I310" s="377"/>
      <c r="J310" s="377"/>
      <c r="K310" s="377"/>
      <c r="L310" s="377"/>
      <c r="M310" s="378"/>
      <c r="N310" s="378"/>
      <c r="O310" s="378"/>
      <c r="P310" s="378"/>
      <c r="Q310" s="378"/>
      <c r="R310" s="378"/>
      <c r="S310" s="378"/>
      <c r="T310" s="378"/>
      <c r="U310" s="378"/>
      <c r="V310" s="378"/>
      <c r="W310" s="378"/>
      <c r="X310" s="378"/>
      <c r="Y310" s="380"/>
      <c r="Z310" s="409"/>
      <c r="AA310" s="380"/>
      <c r="AB310" s="380"/>
      <c r="AC310" s="380"/>
      <c r="AD310" s="380"/>
      <c r="AE310" s="380"/>
      <c r="AF310" s="380"/>
      <c r="AG310" s="380"/>
      <c r="AH310" s="380"/>
      <c r="AI310" s="380"/>
      <c r="AJ310" s="380"/>
      <c r="AR310" s="380"/>
      <c r="AS310" s="380"/>
      <c r="AT310" s="380"/>
      <c r="AU310" s="380"/>
      <c r="AV310" s="380"/>
      <c r="AW310" s="380"/>
      <c r="AX310" s="380"/>
      <c r="AY310" s="380"/>
      <c r="AZ310" s="380"/>
      <c r="BA310" s="380"/>
      <c r="BB310" s="380"/>
      <c r="BC310" s="380"/>
      <c r="BD310" s="380"/>
      <c r="BE310" s="380"/>
      <c r="BF310" s="380"/>
      <c r="BG310" s="380"/>
      <c r="BH310" s="380"/>
      <c r="BI310" s="380"/>
      <c r="BJ310" s="377"/>
      <c r="CE310" s="380"/>
      <c r="CF310" s="380"/>
      <c r="CG310" s="380"/>
      <c r="EZ310" s="380"/>
      <c r="FA310" s="380"/>
      <c r="FB310" s="380"/>
      <c r="FC310" s="380"/>
      <c r="FD310" s="380"/>
      <c r="FE310" s="380"/>
      <c r="FF310" s="380"/>
      <c r="FG310" s="380"/>
      <c r="FH310" s="380"/>
      <c r="FI310" s="380"/>
      <c r="FJ310" s="380"/>
      <c r="FK310" s="380"/>
      <c r="FL310" s="380"/>
      <c r="FM310" s="380"/>
      <c r="FN310" s="380"/>
      <c r="FO310" s="380"/>
      <c r="FP310" s="380"/>
      <c r="FQ310" s="380"/>
      <c r="FR310" s="380"/>
      <c r="FS310" s="380"/>
      <c r="FT310" s="380"/>
      <c r="FU310" s="380"/>
      <c r="FV310" s="380"/>
      <c r="FW310" s="380"/>
      <c r="FX310" s="380"/>
      <c r="FY310" s="380"/>
      <c r="FZ310" s="380"/>
      <c r="GA310" s="380"/>
      <c r="GB310" s="380"/>
      <c r="GC310" s="380"/>
      <c r="GD310" s="380"/>
      <c r="GE310" s="380"/>
      <c r="GF310" s="380"/>
      <c r="GG310" s="380"/>
      <c r="GH310" s="380"/>
      <c r="GI310" s="380"/>
      <c r="GJ310" s="380"/>
      <c r="GK310" s="380"/>
      <c r="GL310" s="380"/>
      <c r="GM310" s="380"/>
      <c r="GN310" s="380"/>
      <c r="GO310" s="380"/>
      <c r="GP310" s="380"/>
      <c r="GQ310" s="380"/>
      <c r="GR310" s="380"/>
      <c r="GS310" s="380"/>
      <c r="GT310" s="380"/>
      <c r="GU310" s="380"/>
      <c r="GV310" s="380"/>
      <c r="GW310" s="380"/>
      <c r="GX310" s="380"/>
      <c r="GY310" s="380"/>
      <c r="GZ310" s="380"/>
      <c r="HA310" s="380"/>
      <c r="HB310" s="380"/>
      <c r="HC310" s="380"/>
      <c r="HD310" s="380"/>
      <c r="HE310" s="380"/>
      <c r="HF310" s="380"/>
      <c r="HG310" s="380"/>
      <c r="HH310" s="380"/>
    </row>
    <row r="311" spans="1:216">
      <c r="B311" s="377"/>
      <c r="C311" s="377"/>
      <c r="D311" s="377"/>
      <c r="E311" s="377"/>
      <c r="F311" s="377"/>
      <c r="G311" s="377"/>
      <c r="H311" s="377"/>
      <c r="I311" s="377"/>
      <c r="J311" s="377"/>
      <c r="K311" s="377"/>
      <c r="L311" s="377"/>
      <c r="M311" s="378"/>
      <c r="N311" s="378"/>
      <c r="O311" s="378"/>
      <c r="P311" s="378"/>
      <c r="Q311" s="378"/>
      <c r="R311" s="378"/>
      <c r="S311" s="378"/>
      <c r="T311" s="378"/>
      <c r="U311" s="378"/>
      <c r="V311" s="378"/>
      <c r="W311" s="378"/>
      <c r="X311" s="378"/>
      <c r="Y311" s="380"/>
      <c r="Z311" s="409"/>
      <c r="AA311" s="380"/>
      <c r="AB311" s="380"/>
      <c r="AC311" s="380"/>
      <c r="AD311" s="380"/>
      <c r="AE311" s="380"/>
      <c r="AF311" s="380"/>
      <c r="AG311" s="380"/>
      <c r="AH311" s="380"/>
      <c r="AI311" s="380"/>
      <c r="AJ311" s="380"/>
      <c r="AR311" s="380"/>
      <c r="AS311" s="380"/>
      <c r="AT311" s="380"/>
      <c r="AU311" s="380"/>
      <c r="AV311" s="380"/>
      <c r="AW311" s="380"/>
      <c r="AX311" s="380"/>
      <c r="AY311" s="380"/>
      <c r="AZ311" s="380"/>
      <c r="BA311" s="380"/>
      <c r="BB311" s="380"/>
      <c r="BC311" s="380"/>
      <c r="BD311" s="380"/>
      <c r="BE311" s="380"/>
      <c r="BF311" s="380"/>
      <c r="BG311" s="380"/>
      <c r="BH311" s="380"/>
      <c r="BI311" s="380"/>
      <c r="BJ311" s="377"/>
      <c r="CE311" s="380"/>
      <c r="CF311" s="380"/>
      <c r="CG311" s="380"/>
      <c r="EZ311" s="380"/>
      <c r="FA311" s="380"/>
      <c r="FB311" s="380"/>
      <c r="FC311" s="380"/>
      <c r="FD311" s="380"/>
      <c r="FE311" s="380"/>
      <c r="FF311" s="380"/>
      <c r="FG311" s="380"/>
      <c r="FH311" s="380"/>
      <c r="FI311" s="380"/>
      <c r="FJ311" s="380"/>
      <c r="FK311" s="380"/>
      <c r="FL311" s="380"/>
      <c r="FM311" s="380"/>
      <c r="FN311" s="380"/>
      <c r="FO311" s="380"/>
      <c r="FP311" s="380"/>
      <c r="FQ311" s="380"/>
      <c r="FR311" s="380"/>
      <c r="FS311" s="380"/>
      <c r="FT311" s="380"/>
      <c r="FU311" s="380"/>
      <c r="FV311" s="380"/>
      <c r="FW311" s="380"/>
      <c r="FX311" s="380"/>
      <c r="FY311" s="380"/>
      <c r="FZ311" s="380"/>
      <c r="GA311" s="380"/>
      <c r="GB311" s="380"/>
      <c r="GC311" s="380"/>
      <c r="GD311" s="380"/>
      <c r="GE311" s="380"/>
      <c r="GF311" s="380"/>
      <c r="GG311" s="380"/>
      <c r="GH311" s="380"/>
      <c r="GI311" s="380"/>
      <c r="GJ311" s="380"/>
      <c r="GK311" s="380"/>
      <c r="GL311" s="380"/>
      <c r="GM311" s="380"/>
      <c r="GN311" s="380"/>
      <c r="GO311" s="380"/>
      <c r="GP311" s="380"/>
      <c r="GQ311" s="380"/>
      <c r="GR311" s="380"/>
      <c r="GS311" s="380"/>
      <c r="GT311" s="380"/>
      <c r="GU311" s="380"/>
      <c r="GV311" s="380"/>
      <c r="GW311" s="380"/>
      <c r="GX311" s="380"/>
      <c r="GY311" s="380"/>
      <c r="GZ311" s="380"/>
      <c r="HA311" s="380"/>
      <c r="HB311" s="380"/>
      <c r="HC311" s="380"/>
      <c r="HD311" s="380"/>
      <c r="HE311" s="380"/>
      <c r="HF311" s="380"/>
      <c r="HG311" s="380"/>
      <c r="HH311" s="380"/>
    </row>
    <row r="312" spans="1:216">
      <c r="B312" s="377"/>
      <c r="C312" s="377"/>
      <c r="D312" s="377"/>
      <c r="E312" s="377"/>
      <c r="F312" s="377"/>
      <c r="G312" s="377"/>
      <c r="H312" s="377"/>
      <c r="I312" s="377"/>
      <c r="J312" s="377"/>
      <c r="K312" s="377"/>
      <c r="L312" s="377"/>
      <c r="M312" s="378"/>
      <c r="N312" s="378"/>
      <c r="O312" s="378"/>
      <c r="P312" s="378"/>
      <c r="Q312" s="378"/>
      <c r="R312" s="378"/>
      <c r="S312" s="378"/>
      <c r="T312" s="378"/>
      <c r="U312" s="378"/>
      <c r="V312" s="378"/>
      <c r="W312" s="378"/>
      <c r="X312" s="378"/>
      <c r="Y312" s="380"/>
      <c r="Z312" s="409"/>
      <c r="AA312" s="380"/>
      <c r="AB312" s="380"/>
      <c r="AC312" s="380"/>
      <c r="AD312" s="380"/>
      <c r="AE312" s="380"/>
      <c r="AF312" s="380"/>
      <c r="AG312" s="380"/>
      <c r="AH312" s="380"/>
      <c r="AI312" s="380"/>
      <c r="AJ312" s="380"/>
      <c r="AR312" s="380"/>
      <c r="AS312" s="380"/>
      <c r="AT312" s="380"/>
      <c r="AU312" s="380"/>
      <c r="AV312" s="380"/>
      <c r="AW312" s="380"/>
      <c r="AX312" s="380"/>
      <c r="AY312" s="380"/>
      <c r="AZ312" s="380"/>
      <c r="BA312" s="380"/>
      <c r="BB312" s="380"/>
      <c r="BC312" s="380"/>
      <c r="BD312" s="380"/>
      <c r="BE312" s="380"/>
      <c r="BF312" s="380"/>
      <c r="BG312" s="380"/>
      <c r="BH312" s="380"/>
      <c r="BI312" s="380"/>
      <c r="BJ312" s="377"/>
      <c r="CE312" s="380"/>
      <c r="CF312" s="380"/>
      <c r="CG312" s="380"/>
      <c r="EZ312" s="380"/>
      <c r="FA312" s="380"/>
      <c r="FB312" s="380"/>
      <c r="FC312" s="380"/>
      <c r="FD312" s="380"/>
      <c r="FE312" s="380"/>
      <c r="FF312" s="380"/>
      <c r="FG312" s="380"/>
      <c r="FH312" s="380"/>
      <c r="FI312" s="380"/>
      <c r="FJ312" s="380"/>
      <c r="FK312" s="380"/>
      <c r="FL312" s="380"/>
      <c r="FM312" s="380"/>
      <c r="FN312" s="380"/>
      <c r="FO312" s="380"/>
      <c r="FP312" s="380"/>
      <c r="FQ312" s="380"/>
      <c r="FR312" s="380"/>
      <c r="FS312" s="380"/>
      <c r="FT312" s="380"/>
      <c r="FU312" s="380"/>
      <c r="FV312" s="380"/>
      <c r="FW312" s="380"/>
      <c r="FX312" s="380"/>
      <c r="FY312" s="380"/>
      <c r="FZ312" s="380"/>
      <c r="GA312" s="380"/>
      <c r="GB312" s="380"/>
      <c r="GC312" s="380"/>
      <c r="GD312" s="380"/>
      <c r="GE312" s="380"/>
      <c r="GF312" s="380"/>
      <c r="GG312" s="380"/>
      <c r="GH312" s="380"/>
      <c r="GI312" s="380"/>
      <c r="GJ312" s="380"/>
      <c r="GK312" s="380"/>
      <c r="GL312" s="380"/>
      <c r="GM312" s="380"/>
      <c r="GN312" s="380"/>
      <c r="GO312" s="380"/>
      <c r="GP312" s="380"/>
      <c r="GQ312" s="380"/>
      <c r="GR312" s="380"/>
      <c r="GS312" s="380"/>
      <c r="GT312" s="380"/>
      <c r="GU312" s="380"/>
      <c r="GV312" s="380"/>
      <c r="GW312" s="380"/>
      <c r="GX312" s="380"/>
      <c r="GY312" s="380"/>
      <c r="GZ312" s="380"/>
      <c r="HA312" s="380"/>
      <c r="HB312" s="380"/>
      <c r="HC312" s="380"/>
      <c r="HD312" s="380"/>
      <c r="HE312" s="380"/>
      <c r="HF312" s="380"/>
      <c r="HG312" s="380"/>
      <c r="HH312" s="380"/>
    </row>
    <row r="313" spans="1:216">
      <c r="B313" s="377"/>
      <c r="C313" s="377"/>
      <c r="D313" s="377"/>
      <c r="E313" s="377"/>
      <c r="F313" s="377"/>
      <c r="G313" s="377"/>
      <c r="H313" s="377"/>
      <c r="I313" s="377"/>
      <c r="J313" s="377"/>
      <c r="K313" s="377"/>
      <c r="L313" s="377"/>
      <c r="M313" s="378"/>
      <c r="N313" s="378"/>
      <c r="O313" s="378"/>
      <c r="P313" s="378"/>
      <c r="Q313" s="378"/>
      <c r="R313" s="378"/>
      <c r="S313" s="378"/>
      <c r="T313" s="378"/>
      <c r="U313" s="378"/>
      <c r="V313" s="378"/>
      <c r="W313" s="378"/>
      <c r="X313" s="378"/>
      <c r="Y313" s="380"/>
      <c r="Z313" s="409"/>
      <c r="AA313" s="380"/>
      <c r="AB313" s="380"/>
      <c r="AC313" s="380"/>
      <c r="AD313" s="380"/>
      <c r="AE313" s="380"/>
      <c r="AF313" s="380"/>
      <c r="AG313" s="380"/>
      <c r="AH313" s="380"/>
      <c r="AI313" s="380"/>
      <c r="AJ313" s="380"/>
      <c r="AR313" s="380"/>
      <c r="AS313" s="380"/>
      <c r="AT313" s="380"/>
      <c r="AU313" s="380"/>
      <c r="AV313" s="380"/>
      <c r="AW313" s="380"/>
      <c r="AX313" s="380"/>
      <c r="AY313" s="380"/>
      <c r="AZ313" s="380"/>
      <c r="BA313" s="380"/>
      <c r="BB313" s="380"/>
      <c r="BC313" s="380"/>
      <c r="BD313" s="380"/>
      <c r="BE313" s="380"/>
      <c r="BF313" s="380"/>
      <c r="BG313" s="380"/>
      <c r="BH313" s="380"/>
      <c r="BI313" s="380"/>
      <c r="BJ313" s="377"/>
      <c r="CE313" s="380"/>
      <c r="CF313" s="380"/>
      <c r="CG313" s="380"/>
      <c r="EZ313" s="380"/>
      <c r="FA313" s="380"/>
      <c r="FB313" s="380"/>
      <c r="FC313" s="380"/>
      <c r="FD313" s="380"/>
      <c r="FE313" s="380"/>
      <c r="FF313" s="380"/>
      <c r="FG313" s="380"/>
      <c r="FH313" s="380"/>
      <c r="FI313" s="380"/>
      <c r="FJ313" s="380"/>
      <c r="FK313" s="380"/>
      <c r="FL313" s="380"/>
      <c r="FM313" s="380"/>
      <c r="FN313" s="380"/>
      <c r="FO313" s="380"/>
      <c r="FP313" s="380"/>
      <c r="FQ313" s="380"/>
      <c r="FR313" s="380"/>
      <c r="FS313" s="380"/>
      <c r="FT313" s="380"/>
      <c r="FU313" s="380"/>
      <c r="FV313" s="380"/>
      <c r="FW313" s="380"/>
      <c r="FX313" s="380"/>
      <c r="FY313" s="380"/>
      <c r="FZ313" s="380"/>
      <c r="GA313" s="380"/>
      <c r="GB313" s="380"/>
      <c r="GC313" s="380"/>
      <c r="GD313" s="380"/>
      <c r="GE313" s="380"/>
      <c r="GF313" s="380"/>
      <c r="GG313" s="380"/>
      <c r="GH313" s="380"/>
      <c r="GI313" s="380"/>
      <c r="GJ313" s="380"/>
      <c r="GK313" s="380"/>
      <c r="GL313" s="380"/>
      <c r="GM313" s="380"/>
      <c r="GN313" s="380"/>
      <c r="GO313" s="380"/>
      <c r="GP313" s="380"/>
      <c r="GQ313" s="380"/>
      <c r="GR313" s="380"/>
      <c r="GS313" s="380"/>
      <c r="GT313" s="380"/>
      <c r="GU313" s="380"/>
      <c r="GV313" s="380"/>
      <c r="GW313" s="380"/>
      <c r="GX313" s="380"/>
      <c r="GY313" s="380"/>
      <c r="GZ313" s="380"/>
      <c r="HA313" s="380"/>
      <c r="HB313" s="380"/>
      <c r="HC313" s="380"/>
      <c r="HD313" s="380"/>
      <c r="HE313" s="380"/>
      <c r="HF313" s="380"/>
      <c r="HG313" s="380"/>
      <c r="HH313" s="380"/>
    </row>
    <row r="314" spans="1:216">
      <c r="B314" s="377"/>
      <c r="C314" s="377"/>
      <c r="D314" s="377"/>
      <c r="E314" s="377"/>
      <c r="F314" s="377"/>
      <c r="G314" s="377"/>
      <c r="H314" s="377"/>
      <c r="I314" s="377"/>
      <c r="J314" s="377"/>
      <c r="K314" s="377"/>
      <c r="L314" s="377"/>
      <c r="M314" s="378"/>
      <c r="N314" s="378"/>
      <c r="O314" s="378"/>
      <c r="P314" s="378"/>
      <c r="Q314" s="378"/>
      <c r="R314" s="378"/>
      <c r="S314" s="378"/>
      <c r="T314" s="378"/>
      <c r="U314" s="378"/>
      <c r="V314" s="378"/>
      <c r="W314" s="378"/>
      <c r="X314" s="378"/>
      <c r="Y314" s="380"/>
      <c r="Z314" s="409"/>
      <c r="AA314" s="380"/>
      <c r="AB314" s="380"/>
      <c r="AC314" s="380"/>
      <c r="AD314" s="380"/>
      <c r="AE314" s="380"/>
      <c r="AF314" s="380"/>
      <c r="AG314" s="380"/>
      <c r="AH314" s="380"/>
      <c r="AI314" s="380"/>
      <c r="AJ314" s="380"/>
      <c r="AR314" s="380"/>
      <c r="AS314" s="380"/>
      <c r="AT314" s="380"/>
      <c r="AU314" s="380"/>
      <c r="AV314" s="380"/>
      <c r="AW314" s="380"/>
      <c r="AX314" s="380"/>
      <c r="AY314" s="380"/>
      <c r="AZ314" s="380"/>
      <c r="BA314" s="380"/>
      <c r="BB314" s="380"/>
      <c r="BC314" s="380"/>
      <c r="BD314" s="380"/>
      <c r="BE314" s="380"/>
      <c r="BF314" s="380"/>
      <c r="BG314" s="380"/>
      <c r="BH314" s="380"/>
      <c r="BI314" s="380"/>
      <c r="BJ314" s="377"/>
      <c r="CE314" s="380"/>
      <c r="CF314" s="380"/>
      <c r="CG314" s="380"/>
      <c r="EZ314" s="380"/>
      <c r="FA314" s="380"/>
      <c r="FB314" s="380"/>
      <c r="FC314" s="380"/>
      <c r="FD314" s="380"/>
      <c r="FE314" s="380"/>
      <c r="FF314" s="380"/>
      <c r="FG314" s="380"/>
      <c r="FH314" s="380"/>
      <c r="FI314" s="380"/>
      <c r="FJ314" s="380"/>
      <c r="FK314" s="380"/>
      <c r="FL314" s="380"/>
      <c r="FM314" s="380"/>
      <c r="FN314" s="380"/>
      <c r="FO314" s="380"/>
      <c r="FP314" s="380"/>
      <c r="FQ314" s="380"/>
      <c r="FR314" s="380"/>
      <c r="FS314" s="380"/>
      <c r="FT314" s="380"/>
      <c r="FU314" s="380"/>
      <c r="FV314" s="380"/>
      <c r="FW314" s="380"/>
      <c r="FX314" s="380"/>
      <c r="FY314" s="380"/>
      <c r="FZ314" s="380"/>
      <c r="GA314" s="380"/>
      <c r="GB314" s="380"/>
      <c r="GC314" s="380"/>
      <c r="GD314" s="380"/>
      <c r="GE314" s="380"/>
      <c r="GF314" s="380"/>
      <c r="GG314" s="380"/>
      <c r="GH314" s="380"/>
      <c r="GI314" s="380"/>
      <c r="GJ314" s="380"/>
      <c r="GK314" s="380"/>
      <c r="GL314" s="380"/>
      <c r="GM314" s="380"/>
      <c r="GN314" s="380"/>
      <c r="GO314" s="380"/>
      <c r="GP314" s="380"/>
      <c r="GQ314" s="380"/>
      <c r="GR314" s="380"/>
      <c r="GS314" s="380"/>
      <c r="GT314" s="380"/>
      <c r="GU314" s="380"/>
      <c r="GV314" s="380"/>
      <c r="GW314" s="380"/>
      <c r="GX314" s="380"/>
      <c r="GY314" s="380"/>
      <c r="GZ314" s="380"/>
      <c r="HA314" s="380"/>
      <c r="HB314" s="380"/>
      <c r="HC314" s="380"/>
      <c r="HD314" s="380"/>
      <c r="HE314" s="380"/>
      <c r="HF314" s="380"/>
      <c r="HG314" s="380"/>
      <c r="HH314" s="380"/>
    </row>
    <row r="315" spans="1:216">
      <c r="B315" s="377"/>
      <c r="C315" s="377"/>
      <c r="D315" s="377"/>
      <c r="E315" s="377"/>
      <c r="F315" s="377"/>
      <c r="G315" s="377"/>
      <c r="H315" s="377"/>
      <c r="I315" s="377"/>
      <c r="J315" s="377"/>
      <c r="K315" s="377"/>
      <c r="L315" s="377"/>
      <c r="M315" s="378"/>
      <c r="N315" s="378"/>
      <c r="O315" s="378"/>
      <c r="P315" s="378"/>
      <c r="Q315" s="378"/>
      <c r="R315" s="378"/>
      <c r="S315" s="378"/>
      <c r="T315" s="378"/>
      <c r="U315" s="378"/>
      <c r="V315" s="378"/>
      <c r="W315" s="378"/>
      <c r="X315" s="378"/>
      <c r="Y315" s="380"/>
      <c r="Z315" s="409"/>
      <c r="AA315" s="380"/>
      <c r="AB315" s="380"/>
      <c r="AC315" s="380"/>
      <c r="AD315" s="380"/>
      <c r="AE315" s="380"/>
      <c r="AF315" s="380"/>
      <c r="AG315" s="380"/>
      <c r="AH315" s="380"/>
      <c r="AI315" s="380"/>
      <c r="AJ315" s="380"/>
      <c r="AR315" s="380"/>
      <c r="AS315" s="380"/>
      <c r="AT315" s="380"/>
      <c r="AU315" s="380"/>
      <c r="AV315" s="380"/>
      <c r="AW315" s="380"/>
      <c r="AX315" s="380"/>
      <c r="AY315" s="380"/>
      <c r="AZ315" s="380"/>
      <c r="BA315" s="380"/>
      <c r="BB315" s="380"/>
      <c r="BC315" s="380"/>
      <c r="BD315" s="380"/>
      <c r="BE315" s="380"/>
      <c r="BF315" s="380"/>
      <c r="BG315" s="380"/>
      <c r="BH315" s="380"/>
      <c r="BI315" s="380"/>
      <c r="BJ315" s="377"/>
      <c r="CE315" s="380"/>
      <c r="CF315" s="380"/>
      <c r="CG315" s="380"/>
      <c r="EZ315" s="380"/>
      <c r="FA315" s="380"/>
      <c r="FB315" s="380"/>
      <c r="FC315" s="380"/>
      <c r="FD315" s="380"/>
      <c r="FE315" s="380"/>
      <c r="FF315" s="380"/>
      <c r="FG315" s="380"/>
      <c r="FH315" s="380"/>
      <c r="FI315" s="380"/>
      <c r="FJ315" s="380"/>
      <c r="FK315" s="380"/>
      <c r="FL315" s="380"/>
      <c r="FM315" s="380"/>
      <c r="FN315" s="380"/>
      <c r="FO315" s="380"/>
      <c r="FP315" s="380"/>
      <c r="FQ315" s="380"/>
      <c r="FR315" s="380"/>
      <c r="FS315" s="380"/>
      <c r="FT315" s="380"/>
      <c r="FU315" s="380"/>
      <c r="FV315" s="380"/>
      <c r="FW315" s="380"/>
      <c r="FX315" s="380"/>
      <c r="FY315" s="380"/>
      <c r="FZ315" s="380"/>
      <c r="GA315" s="380"/>
      <c r="GB315" s="380"/>
      <c r="GC315" s="380"/>
      <c r="GD315" s="380"/>
      <c r="GE315" s="380"/>
      <c r="GF315" s="380"/>
      <c r="GG315" s="380"/>
      <c r="GH315" s="380"/>
      <c r="GI315" s="380"/>
      <c r="GJ315" s="380"/>
      <c r="GK315" s="380"/>
      <c r="GL315" s="380"/>
      <c r="GM315" s="380"/>
      <c r="GN315" s="380"/>
      <c r="GO315" s="380"/>
      <c r="GP315" s="380"/>
      <c r="GQ315" s="380"/>
      <c r="GR315" s="380"/>
      <c r="GS315" s="380"/>
      <c r="GT315" s="380"/>
      <c r="GU315" s="380"/>
      <c r="GV315" s="380"/>
      <c r="GW315" s="380"/>
      <c r="GX315" s="380"/>
      <c r="GY315" s="380"/>
      <c r="GZ315" s="380"/>
      <c r="HA315" s="380"/>
      <c r="HB315" s="380"/>
      <c r="HC315" s="380"/>
      <c r="HD315" s="380"/>
      <c r="HE315" s="380"/>
      <c r="HF315" s="380"/>
      <c r="HG315" s="380"/>
      <c r="HH315" s="380"/>
    </row>
    <row r="316" spans="1:216">
      <c r="B316" s="377"/>
      <c r="C316" s="377"/>
      <c r="D316" s="377"/>
      <c r="E316" s="377"/>
      <c r="F316" s="377"/>
      <c r="G316" s="377"/>
      <c r="H316" s="377"/>
      <c r="I316" s="377"/>
      <c r="J316" s="377"/>
      <c r="K316" s="377"/>
      <c r="L316" s="377"/>
      <c r="M316" s="378"/>
      <c r="N316" s="378"/>
      <c r="O316" s="378"/>
      <c r="P316" s="378"/>
      <c r="Q316" s="378"/>
      <c r="R316" s="378"/>
      <c r="S316" s="378"/>
      <c r="T316" s="378"/>
      <c r="U316" s="378"/>
      <c r="V316" s="378"/>
      <c r="W316" s="378"/>
      <c r="X316" s="378"/>
      <c r="Y316" s="380"/>
      <c r="Z316" s="409"/>
      <c r="AA316" s="380"/>
      <c r="AB316" s="380"/>
      <c r="AC316" s="380"/>
      <c r="AD316" s="380"/>
      <c r="AE316" s="380"/>
      <c r="AF316" s="380"/>
      <c r="AG316" s="380"/>
      <c r="AH316" s="380"/>
      <c r="AI316" s="380"/>
      <c r="AJ316" s="380"/>
      <c r="AR316" s="380"/>
      <c r="AS316" s="380"/>
      <c r="AT316" s="380"/>
      <c r="AU316" s="380"/>
      <c r="AV316" s="380"/>
      <c r="AW316" s="380"/>
      <c r="AX316" s="380"/>
      <c r="AY316" s="380"/>
      <c r="AZ316" s="380"/>
      <c r="BA316" s="380"/>
      <c r="BB316" s="380"/>
      <c r="BC316" s="380"/>
      <c r="BD316" s="380"/>
      <c r="BE316" s="380"/>
      <c r="BF316" s="380"/>
      <c r="BG316" s="380"/>
      <c r="BH316" s="380"/>
      <c r="BI316" s="380"/>
      <c r="BJ316" s="377"/>
      <c r="CE316" s="380"/>
      <c r="CF316" s="380"/>
      <c r="CG316" s="380"/>
      <c r="EZ316" s="380"/>
      <c r="FA316" s="380"/>
      <c r="FB316" s="380"/>
      <c r="FC316" s="380"/>
      <c r="FD316" s="380"/>
      <c r="FE316" s="380"/>
      <c r="FF316" s="380"/>
      <c r="FG316" s="380"/>
      <c r="FH316" s="380"/>
      <c r="FI316" s="380"/>
      <c r="FJ316" s="380"/>
      <c r="FK316" s="380"/>
      <c r="FL316" s="380"/>
      <c r="FM316" s="380"/>
      <c r="FN316" s="380"/>
      <c r="FO316" s="380"/>
      <c r="FP316" s="380"/>
      <c r="FQ316" s="380"/>
      <c r="FR316" s="380"/>
      <c r="FS316" s="380"/>
      <c r="FT316" s="380"/>
      <c r="FU316" s="380"/>
      <c r="FV316" s="380"/>
      <c r="FW316" s="380"/>
      <c r="FX316" s="380"/>
      <c r="FY316" s="380"/>
      <c r="FZ316" s="380"/>
      <c r="GA316" s="380"/>
      <c r="GB316" s="380"/>
      <c r="GC316" s="380"/>
      <c r="GD316" s="380"/>
      <c r="GE316" s="380"/>
      <c r="GF316" s="380"/>
      <c r="GG316" s="380"/>
      <c r="GH316" s="380"/>
      <c r="GI316" s="380"/>
      <c r="GJ316" s="380"/>
      <c r="GK316" s="380"/>
      <c r="GL316" s="380"/>
      <c r="GM316" s="380"/>
      <c r="GN316" s="380"/>
      <c r="GO316" s="380"/>
      <c r="GP316" s="380"/>
      <c r="GQ316" s="380"/>
      <c r="GR316" s="380"/>
      <c r="GS316" s="380"/>
      <c r="GT316" s="380"/>
      <c r="GU316" s="380"/>
      <c r="GV316" s="380"/>
      <c r="GW316" s="380"/>
      <c r="GX316" s="380"/>
      <c r="GY316" s="380"/>
      <c r="GZ316" s="380"/>
      <c r="HA316" s="380"/>
      <c r="HB316" s="380"/>
      <c r="HC316" s="380"/>
      <c r="HD316" s="380"/>
      <c r="HE316" s="380"/>
      <c r="HF316" s="380"/>
      <c r="HG316" s="380"/>
      <c r="HH316" s="380"/>
    </row>
    <row r="317" spans="1:216">
      <c r="B317" s="377"/>
      <c r="C317" s="377"/>
      <c r="D317" s="377"/>
      <c r="E317" s="377"/>
      <c r="F317" s="377"/>
      <c r="G317" s="377"/>
      <c r="H317" s="377"/>
      <c r="I317" s="377"/>
      <c r="J317" s="377"/>
      <c r="K317" s="377"/>
      <c r="L317" s="377"/>
      <c r="M317" s="378"/>
      <c r="N317" s="378"/>
      <c r="O317" s="378"/>
      <c r="P317" s="378"/>
      <c r="Q317" s="378"/>
      <c r="R317" s="378"/>
      <c r="S317" s="378"/>
      <c r="T317" s="378"/>
      <c r="U317" s="378"/>
      <c r="V317" s="378"/>
      <c r="W317" s="378"/>
      <c r="X317" s="378"/>
      <c r="Y317" s="380"/>
      <c r="Z317" s="409"/>
      <c r="AA317" s="380"/>
      <c r="AB317" s="380"/>
      <c r="AC317" s="380"/>
      <c r="AD317" s="380"/>
      <c r="AE317" s="380"/>
      <c r="AF317" s="380"/>
      <c r="AG317" s="380"/>
      <c r="AH317" s="380"/>
      <c r="AI317" s="380"/>
      <c r="AJ317" s="380"/>
      <c r="AR317" s="380"/>
      <c r="AS317" s="380"/>
      <c r="AT317" s="380"/>
      <c r="AU317" s="380"/>
      <c r="AV317" s="380"/>
      <c r="AW317" s="380"/>
      <c r="AX317" s="380"/>
      <c r="AY317" s="380"/>
      <c r="AZ317" s="380"/>
      <c r="BA317" s="380"/>
      <c r="BB317" s="380"/>
      <c r="BC317" s="380"/>
      <c r="BD317" s="380"/>
      <c r="BE317" s="380"/>
      <c r="BF317" s="380"/>
      <c r="BG317" s="380"/>
      <c r="BH317" s="380"/>
      <c r="BI317" s="380"/>
      <c r="BJ317" s="377"/>
      <c r="CE317" s="380"/>
      <c r="CF317" s="380"/>
      <c r="CG317" s="380"/>
      <c r="EZ317" s="380"/>
      <c r="FA317" s="380"/>
      <c r="FB317" s="380"/>
      <c r="FC317" s="380"/>
      <c r="FD317" s="380"/>
      <c r="FE317" s="380"/>
      <c r="FF317" s="380"/>
      <c r="FG317" s="380"/>
      <c r="FH317" s="380"/>
      <c r="FI317" s="380"/>
      <c r="FJ317" s="380"/>
      <c r="FK317" s="380"/>
      <c r="FL317" s="380"/>
      <c r="FM317" s="380"/>
      <c r="FN317" s="380"/>
      <c r="FO317" s="380"/>
      <c r="FP317" s="380"/>
      <c r="FQ317" s="380"/>
      <c r="FR317" s="380"/>
      <c r="FS317" s="380"/>
      <c r="FT317" s="380"/>
      <c r="FU317" s="380"/>
      <c r="FV317" s="380"/>
      <c r="FW317" s="380"/>
      <c r="FX317" s="380"/>
      <c r="FY317" s="380"/>
      <c r="FZ317" s="380"/>
      <c r="GA317" s="380"/>
      <c r="GB317" s="380"/>
      <c r="GC317" s="380"/>
      <c r="GD317" s="380"/>
      <c r="GE317" s="380"/>
      <c r="GF317" s="380"/>
      <c r="GG317" s="380"/>
      <c r="GH317" s="380"/>
      <c r="GI317" s="380"/>
      <c r="GJ317" s="380"/>
      <c r="GK317" s="380"/>
      <c r="GL317" s="380"/>
      <c r="GM317" s="380"/>
      <c r="GN317" s="380"/>
      <c r="GO317" s="380"/>
      <c r="GP317" s="380"/>
      <c r="GQ317" s="380"/>
      <c r="GR317" s="380"/>
      <c r="GS317" s="380"/>
      <c r="GT317" s="380"/>
      <c r="GU317" s="380"/>
      <c r="GV317" s="380"/>
      <c r="GW317" s="380"/>
      <c r="GX317" s="380"/>
      <c r="GY317" s="380"/>
      <c r="GZ317" s="380"/>
      <c r="HA317" s="380"/>
      <c r="HB317" s="380"/>
      <c r="HC317" s="380"/>
      <c r="HD317" s="380"/>
      <c r="HE317" s="380"/>
      <c r="HF317" s="380"/>
      <c r="HG317" s="380"/>
      <c r="HH317" s="380"/>
    </row>
    <row r="318" spans="1:216">
      <c r="B318" s="377"/>
      <c r="C318" s="377"/>
      <c r="D318" s="377"/>
      <c r="E318" s="377"/>
      <c r="F318" s="377"/>
      <c r="G318" s="377"/>
      <c r="H318" s="377"/>
      <c r="I318" s="377"/>
      <c r="J318" s="377"/>
      <c r="K318" s="377"/>
      <c r="L318" s="377"/>
      <c r="M318" s="378"/>
      <c r="N318" s="378"/>
      <c r="O318" s="378"/>
      <c r="P318" s="378"/>
      <c r="Q318" s="378"/>
      <c r="R318" s="378"/>
      <c r="S318" s="378"/>
      <c r="T318" s="378"/>
      <c r="U318" s="378"/>
      <c r="V318" s="378"/>
      <c r="W318" s="378"/>
      <c r="X318" s="378"/>
      <c r="Y318" s="380"/>
      <c r="Z318" s="409"/>
      <c r="AA318" s="380"/>
      <c r="AB318" s="380"/>
      <c r="AC318" s="380"/>
      <c r="AD318" s="380"/>
      <c r="AE318" s="380"/>
      <c r="AF318" s="380"/>
      <c r="AG318" s="380"/>
      <c r="AH318" s="380"/>
      <c r="AI318" s="380"/>
      <c r="AJ318" s="380"/>
      <c r="AR318" s="380"/>
      <c r="AS318" s="380"/>
      <c r="AT318" s="380"/>
      <c r="AU318" s="380"/>
      <c r="AV318" s="380"/>
      <c r="AW318" s="380"/>
      <c r="AX318" s="380"/>
      <c r="AY318" s="380"/>
      <c r="AZ318" s="380"/>
      <c r="BA318" s="380"/>
      <c r="BB318" s="380"/>
      <c r="BC318" s="380"/>
      <c r="BD318" s="380"/>
      <c r="BE318" s="380"/>
      <c r="BF318" s="380"/>
      <c r="BG318" s="380"/>
      <c r="BH318" s="380"/>
      <c r="BI318" s="380"/>
      <c r="BJ318" s="377"/>
      <c r="CE318" s="380"/>
      <c r="CF318" s="380"/>
      <c r="CG318" s="380"/>
      <c r="EZ318" s="380"/>
      <c r="FA318" s="380"/>
      <c r="FB318" s="380"/>
      <c r="FC318" s="380"/>
      <c r="FD318" s="380"/>
      <c r="FE318" s="380"/>
      <c r="FF318" s="380"/>
      <c r="FG318" s="380"/>
      <c r="FH318" s="380"/>
      <c r="FI318" s="380"/>
      <c r="FJ318" s="380"/>
      <c r="FK318" s="380"/>
      <c r="FL318" s="380"/>
      <c r="FM318" s="380"/>
      <c r="FN318" s="380"/>
      <c r="FO318" s="380"/>
      <c r="FP318" s="380"/>
      <c r="FQ318" s="380"/>
      <c r="FR318" s="380"/>
      <c r="FS318" s="380"/>
      <c r="FT318" s="380"/>
      <c r="FU318" s="380"/>
      <c r="FV318" s="380"/>
      <c r="FW318" s="380"/>
      <c r="FX318" s="380"/>
      <c r="FY318" s="380"/>
      <c r="FZ318" s="380"/>
      <c r="GA318" s="380"/>
      <c r="GB318" s="380"/>
      <c r="GC318" s="380"/>
      <c r="GD318" s="380"/>
      <c r="GE318" s="380"/>
      <c r="GF318" s="380"/>
      <c r="GG318" s="380"/>
      <c r="GH318" s="380"/>
      <c r="GI318" s="380"/>
      <c r="GJ318" s="380"/>
      <c r="GK318" s="380"/>
      <c r="GL318" s="380"/>
      <c r="GM318" s="380"/>
      <c r="GN318" s="380"/>
      <c r="GO318" s="380"/>
      <c r="GP318" s="380"/>
      <c r="GQ318" s="380"/>
      <c r="GR318" s="380"/>
      <c r="GS318" s="380"/>
      <c r="GT318" s="380"/>
      <c r="GU318" s="380"/>
      <c r="GV318" s="380"/>
      <c r="GW318" s="380"/>
      <c r="GX318" s="380"/>
      <c r="GY318" s="380"/>
      <c r="GZ318" s="380"/>
      <c r="HA318" s="380"/>
      <c r="HB318" s="380"/>
      <c r="HC318" s="380"/>
      <c r="HD318" s="380"/>
      <c r="HE318" s="380"/>
      <c r="HF318" s="380"/>
      <c r="HG318" s="380"/>
      <c r="HH318" s="380"/>
    </row>
    <row r="319" spans="1:216">
      <c r="B319" s="377"/>
      <c r="C319" s="377"/>
      <c r="D319" s="377"/>
      <c r="E319" s="377"/>
      <c r="F319" s="377"/>
      <c r="G319" s="377"/>
      <c r="H319" s="377"/>
      <c r="I319" s="377"/>
      <c r="J319" s="377"/>
      <c r="K319" s="377"/>
      <c r="L319" s="377"/>
      <c r="M319" s="378"/>
      <c r="N319" s="378"/>
      <c r="O319" s="378"/>
      <c r="P319" s="378"/>
      <c r="Q319" s="378"/>
      <c r="R319" s="378"/>
      <c r="S319" s="378"/>
      <c r="T319" s="378"/>
      <c r="U319" s="378"/>
      <c r="V319" s="378"/>
      <c r="W319" s="378"/>
      <c r="X319" s="378"/>
      <c r="Y319" s="380"/>
      <c r="Z319" s="409"/>
      <c r="AA319" s="380"/>
      <c r="AB319" s="380"/>
      <c r="AC319" s="380"/>
      <c r="AD319" s="380"/>
      <c r="AE319" s="380"/>
      <c r="AF319" s="380"/>
      <c r="AG319" s="380"/>
      <c r="AH319" s="380"/>
      <c r="AI319" s="380"/>
      <c r="AJ319" s="380"/>
      <c r="AR319" s="380"/>
      <c r="AS319" s="380"/>
      <c r="AT319" s="380"/>
      <c r="AU319" s="380"/>
      <c r="AV319" s="380"/>
      <c r="AW319" s="380"/>
      <c r="AX319" s="380"/>
      <c r="AY319" s="380"/>
      <c r="AZ319" s="380"/>
      <c r="BA319" s="380"/>
      <c r="BB319" s="380"/>
      <c r="BC319" s="380"/>
      <c r="BD319" s="380"/>
      <c r="BE319" s="380"/>
      <c r="BF319" s="380"/>
      <c r="BG319" s="380"/>
      <c r="BH319" s="380"/>
      <c r="BI319" s="380"/>
      <c r="BJ319" s="377"/>
      <c r="CE319" s="380"/>
      <c r="CF319" s="380"/>
      <c r="CG319" s="380"/>
      <c r="EZ319" s="380"/>
      <c r="FA319" s="380"/>
      <c r="FB319" s="380"/>
      <c r="FC319" s="380"/>
      <c r="FD319" s="380"/>
      <c r="FE319" s="380"/>
      <c r="FF319" s="380"/>
      <c r="FG319" s="380"/>
      <c r="FH319" s="380"/>
      <c r="FI319" s="380"/>
      <c r="FJ319" s="380"/>
      <c r="FK319" s="380"/>
      <c r="FL319" s="380"/>
      <c r="FM319" s="380"/>
      <c r="FN319" s="380"/>
      <c r="FO319" s="380"/>
      <c r="FP319" s="380"/>
      <c r="FQ319" s="380"/>
      <c r="FR319" s="380"/>
      <c r="FS319" s="380"/>
      <c r="FT319" s="380"/>
      <c r="FU319" s="380"/>
      <c r="FV319" s="380"/>
      <c r="FW319" s="380"/>
      <c r="FX319" s="380"/>
      <c r="FY319" s="380"/>
      <c r="FZ319" s="380"/>
      <c r="GA319" s="380"/>
      <c r="GB319" s="380"/>
      <c r="GC319" s="380"/>
      <c r="GD319" s="380"/>
      <c r="GE319" s="380"/>
      <c r="GF319" s="380"/>
      <c r="GG319" s="380"/>
      <c r="GH319" s="380"/>
      <c r="GI319" s="380"/>
      <c r="GJ319" s="380"/>
      <c r="GK319" s="380"/>
      <c r="GL319" s="380"/>
      <c r="GM319" s="380"/>
      <c r="GN319" s="380"/>
      <c r="GO319" s="380"/>
      <c r="GP319" s="380"/>
      <c r="GQ319" s="380"/>
      <c r="GR319" s="380"/>
      <c r="GS319" s="380"/>
      <c r="GT319" s="380"/>
      <c r="GU319" s="380"/>
      <c r="GV319" s="380"/>
      <c r="GW319" s="380"/>
      <c r="GX319" s="380"/>
      <c r="GY319" s="380"/>
      <c r="GZ319" s="380"/>
      <c r="HA319" s="380"/>
      <c r="HB319" s="380"/>
      <c r="HC319" s="380"/>
      <c r="HD319" s="380"/>
      <c r="HE319" s="380"/>
      <c r="HF319" s="380"/>
      <c r="HG319" s="380"/>
      <c r="HH319" s="380"/>
    </row>
    <row r="320" spans="1:216">
      <c r="B320" s="377"/>
      <c r="C320" s="377"/>
      <c r="D320" s="377"/>
      <c r="E320" s="377"/>
      <c r="F320" s="377"/>
      <c r="G320" s="377"/>
      <c r="H320" s="377"/>
      <c r="I320" s="377"/>
      <c r="J320" s="377"/>
      <c r="K320" s="377"/>
      <c r="L320" s="377"/>
      <c r="M320" s="378"/>
      <c r="N320" s="378"/>
      <c r="O320" s="378"/>
      <c r="P320" s="378"/>
      <c r="Q320" s="378"/>
      <c r="R320" s="378"/>
      <c r="S320" s="378"/>
      <c r="T320" s="378"/>
      <c r="U320" s="378"/>
      <c r="V320" s="378"/>
      <c r="W320" s="378"/>
      <c r="X320" s="378"/>
      <c r="Y320" s="380"/>
      <c r="Z320" s="409"/>
      <c r="AA320" s="380"/>
      <c r="AB320" s="380"/>
      <c r="AC320" s="380"/>
      <c r="AD320" s="380"/>
      <c r="AE320" s="380"/>
      <c r="AF320" s="380"/>
      <c r="AG320" s="380"/>
      <c r="AH320" s="380"/>
      <c r="AI320" s="380"/>
      <c r="AJ320" s="380"/>
      <c r="AR320" s="380"/>
      <c r="AS320" s="380"/>
      <c r="AT320" s="380"/>
      <c r="AU320" s="380"/>
      <c r="AV320" s="380"/>
      <c r="AW320" s="380"/>
      <c r="AX320" s="380"/>
      <c r="AY320" s="380"/>
      <c r="AZ320" s="380"/>
      <c r="BA320" s="380"/>
      <c r="BB320" s="380"/>
      <c r="BC320" s="380"/>
      <c r="BD320" s="380"/>
      <c r="BE320" s="380"/>
      <c r="BF320" s="380"/>
      <c r="BG320" s="380"/>
      <c r="BH320" s="380"/>
      <c r="BI320" s="380"/>
      <c r="BJ320" s="377"/>
      <c r="CE320" s="380"/>
      <c r="CF320" s="380"/>
      <c r="CG320" s="380"/>
      <c r="EZ320" s="380"/>
      <c r="FA320" s="380"/>
      <c r="FB320" s="380"/>
      <c r="FC320" s="380"/>
      <c r="FD320" s="380"/>
      <c r="FE320" s="380"/>
      <c r="FF320" s="380"/>
      <c r="FG320" s="380"/>
      <c r="FH320" s="380"/>
      <c r="FI320" s="380"/>
      <c r="FJ320" s="380"/>
      <c r="FK320" s="380"/>
      <c r="FL320" s="380"/>
      <c r="FM320" s="380"/>
      <c r="FN320" s="380"/>
      <c r="FO320" s="380"/>
      <c r="FP320" s="380"/>
      <c r="FQ320" s="380"/>
      <c r="FR320" s="380"/>
      <c r="FS320" s="380"/>
      <c r="FT320" s="380"/>
      <c r="FU320" s="380"/>
      <c r="FV320" s="380"/>
      <c r="FW320" s="380"/>
      <c r="FX320" s="380"/>
      <c r="FY320" s="380"/>
      <c r="FZ320" s="380"/>
      <c r="GA320" s="380"/>
      <c r="GB320" s="380"/>
      <c r="GC320" s="380"/>
      <c r="GD320" s="380"/>
      <c r="GE320" s="380"/>
      <c r="GF320" s="380"/>
      <c r="GG320" s="380"/>
      <c r="GH320" s="380"/>
      <c r="GI320" s="380"/>
      <c r="GJ320" s="380"/>
      <c r="GK320" s="380"/>
      <c r="GL320" s="380"/>
      <c r="GM320" s="380"/>
      <c r="GN320" s="380"/>
      <c r="GO320" s="380"/>
      <c r="GP320" s="380"/>
      <c r="GQ320" s="380"/>
      <c r="GR320" s="380"/>
      <c r="GS320" s="380"/>
      <c r="GT320" s="380"/>
      <c r="GU320" s="380"/>
      <c r="GV320" s="380"/>
      <c r="GW320" s="380"/>
      <c r="GX320" s="380"/>
      <c r="GY320" s="380"/>
      <c r="GZ320" s="380"/>
      <c r="HA320" s="380"/>
      <c r="HB320" s="380"/>
      <c r="HC320" s="380"/>
      <c r="HD320" s="380"/>
      <c r="HE320" s="380"/>
      <c r="HF320" s="380"/>
      <c r="HG320" s="380"/>
      <c r="HH320" s="380"/>
    </row>
    <row r="321" spans="2:216">
      <c r="B321" s="377"/>
      <c r="C321" s="377"/>
      <c r="D321" s="377"/>
      <c r="E321" s="377"/>
      <c r="F321" s="377"/>
      <c r="G321" s="377"/>
      <c r="H321" s="377"/>
      <c r="I321" s="377"/>
      <c r="J321" s="377"/>
      <c r="K321" s="377"/>
      <c r="L321" s="377"/>
      <c r="M321" s="378"/>
      <c r="N321" s="378"/>
      <c r="O321" s="378"/>
      <c r="P321" s="378"/>
      <c r="Q321" s="378"/>
      <c r="R321" s="378"/>
      <c r="S321" s="378"/>
      <c r="T321" s="378"/>
      <c r="U321" s="378"/>
      <c r="V321" s="378"/>
      <c r="W321" s="378"/>
      <c r="X321" s="378"/>
      <c r="Y321" s="380"/>
      <c r="Z321" s="409"/>
      <c r="AA321" s="380"/>
      <c r="AB321" s="380"/>
      <c r="AC321" s="380"/>
      <c r="AD321" s="380"/>
      <c r="AE321" s="380"/>
      <c r="AF321" s="380"/>
      <c r="AG321" s="380"/>
      <c r="AH321" s="380"/>
      <c r="AI321" s="380"/>
      <c r="AJ321" s="380"/>
      <c r="AR321" s="380"/>
      <c r="AS321" s="380"/>
      <c r="AT321" s="380"/>
      <c r="AU321" s="380"/>
      <c r="AV321" s="380"/>
      <c r="AW321" s="380"/>
      <c r="AX321" s="380"/>
      <c r="AY321" s="380"/>
      <c r="AZ321" s="380"/>
      <c r="BA321" s="380"/>
      <c r="BB321" s="380"/>
      <c r="BC321" s="380"/>
      <c r="BD321" s="380"/>
      <c r="BE321" s="380"/>
      <c r="BF321" s="380"/>
      <c r="BG321" s="380"/>
      <c r="BH321" s="380"/>
      <c r="BI321" s="380"/>
      <c r="BJ321" s="377"/>
      <c r="CE321" s="380"/>
      <c r="CF321" s="380"/>
      <c r="CG321" s="380"/>
      <c r="EZ321" s="380"/>
      <c r="FA321" s="380"/>
      <c r="FB321" s="380"/>
      <c r="FC321" s="380"/>
      <c r="FD321" s="380"/>
      <c r="FE321" s="380"/>
      <c r="FF321" s="380"/>
      <c r="FG321" s="380"/>
      <c r="FH321" s="380"/>
      <c r="FI321" s="380"/>
      <c r="FJ321" s="380"/>
      <c r="FK321" s="380"/>
      <c r="FL321" s="380"/>
      <c r="FM321" s="380"/>
      <c r="FN321" s="380"/>
      <c r="FO321" s="380"/>
      <c r="FP321" s="380"/>
      <c r="FQ321" s="380"/>
      <c r="FR321" s="380"/>
      <c r="FS321" s="380"/>
      <c r="FT321" s="380"/>
      <c r="FU321" s="380"/>
      <c r="FV321" s="380"/>
      <c r="FW321" s="380"/>
      <c r="FX321" s="380"/>
      <c r="FY321" s="380"/>
      <c r="FZ321" s="380"/>
      <c r="GA321" s="380"/>
      <c r="GB321" s="380"/>
      <c r="GC321" s="380"/>
      <c r="GD321" s="380"/>
      <c r="GE321" s="380"/>
      <c r="GF321" s="380"/>
      <c r="GG321" s="380"/>
      <c r="GH321" s="380"/>
      <c r="GI321" s="380"/>
      <c r="GJ321" s="380"/>
      <c r="GK321" s="380"/>
      <c r="GL321" s="380"/>
      <c r="GM321" s="380"/>
      <c r="GN321" s="380"/>
      <c r="GO321" s="380"/>
      <c r="GP321" s="380"/>
      <c r="GQ321" s="380"/>
      <c r="GR321" s="380"/>
      <c r="GS321" s="380"/>
      <c r="GT321" s="380"/>
      <c r="GU321" s="380"/>
      <c r="GV321" s="380"/>
      <c r="GW321" s="380"/>
      <c r="GX321" s="380"/>
      <c r="GY321" s="380"/>
      <c r="GZ321" s="380"/>
      <c r="HA321" s="380"/>
      <c r="HB321" s="380"/>
      <c r="HC321" s="380"/>
      <c r="HD321" s="380"/>
      <c r="HE321" s="380"/>
      <c r="HF321" s="380"/>
      <c r="HG321" s="380"/>
      <c r="HH321" s="380"/>
    </row>
    <row r="322" spans="2:216">
      <c r="B322" s="377"/>
      <c r="C322" s="377"/>
      <c r="D322" s="377"/>
      <c r="E322" s="377"/>
      <c r="F322" s="377"/>
      <c r="G322" s="377"/>
      <c r="H322" s="377"/>
      <c r="I322" s="377"/>
      <c r="J322" s="377"/>
      <c r="K322" s="377"/>
      <c r="L322" s="377"/>
      <c r="M322" s="378"/>
      <c r="N322" s="378"/>
      <c r="O322" s="378"/>
      <c r="P322" s="378"/>
      <c r="Q322" s="378"/>
      <c r="R322" s="378"/>
      <c r="S322" s="378"/>
      <c r="T322" s="378"/>
      <c r="U322" s="378"/>
      <c r="V322" s="378"/>
      <c r="W322" s="378"/>
      <c r="X322" s="378"/>
      <c r="Y322" s="380"/>
      <c r="Z322" s="409"/>
      <c r="AA322" s="380"/>
      <c r="AB322" s="380"/>
      <c r="AC322" s="380"/>
      <c r="AD322" s="380"/>
      <c r="AE322" s="380"/>
      <c r="AF322" s="380"/>
      <c r="AG322" s="380"/>
      <c r="AH322" s="380"/>
      <c r="AI322" s="380"/>
      <c r="AJ322" s="380"/>
      <c r="AR322" s="380"/>
      <c r="AS322" s="380"/>
      <c r="AT322" s="380"/>
      <c r="AU322" s="380"/>
      <c r="AV322" s="380"/>
      <c r="AW322" s="380"/>
      <c r="AX322" s="380"/>
      <c r="AY322" s="380"/>
      <c r="AZ322" s="380"/>
      <c r="BA322" s="380"/>
      <c r="BB322" s="380"/>
      <c r="BC322" s="380"/>
      <c r="BD322" s="380"/>
      <c r="BE322" s="380"/>
      <c r="BF322" s="380"/>
      <c r="BG322" s="380"/>
      <c r="BH322" s="380"/>
      <c r="BI322" s="380"/>
      <c r="BJ322" s="377"/>
      <c r="CE322" s="380"/>
      <c r="CF322" s="380"/>
      <c r="CG322" s="380"/>
      <c r="EZ322" s="380"/>
      <c r="FA322" s="380"/>
      <c r="FB322" s="380"/>
      <c r="FC322" s="380"/>
      <c r="FD322" s="380"/>
      <c r="FE322" s="380"/>
      <c r="FF322" s="380"/>
      <c r="FG322" s="380"/>
      <c r="FH322" s="380"/>
      <c r="FI322" s="380"/>
      <c r="FJ322" s="380"/>
      <c r="FK322" s="380"/>
      <c r="FL322" s="380"/>
      <c r="FM322" s="380"/>
      <c r="FN322" s="380"/>
      <c r="FO322" s="380"/>
      <c r="FP322" s="380"/>
      <c r="FQ322" s="380"/>
      <c r="FR322" s="380"/>
      <c r="FS322" s="380"/>
      <c r="FT322" s="380"/>
      <c r="FU322" s="380"/>
      <c r="FV322" s="380"/>
      <c r="FW322" s="380"/>
      <c r="FX322" s="380"/>
      <c r="FY322" s="380"/>
      <c r="FZ322" s="380"/>
      <c r="GA322" s="380"/>
      <c r="GB322" s="380"/>
      <c r="GC322" s="380"/>
      <c r="GD322" s="380"/>
      <c r="GE322" s="380"/>
      <c r="GF322" s="380"/>
      <c r="GG322" s="380"/>
      <c r="GH322" s="380"/>
      <c r="GI322" s="380"/>
      <c r="GJ322" s="380"/>
      <c r="GK322" s="380"/>
      <c r="GL322" s="380"/>
      <c r="GM322" s="380"/>
      <c r="GN322" s="380"/>
      <c r="GO322" s="380"/>
      <c r="GP322" s="380"/>
      <c r="GQ322" s="380"/>
      <c r="GR322" s="380"/>
      <c r="GS322" s="380"/>
      <c r="GT322" s="380"/>
      <c r="GU322" s="380"/>
      <c r="GV322" s="380"/>
      <c r="GW322" s="380"/>
      <c r="GX322" s="380"/>
      <c r="GY322" s="380"/>
      <c r="GZ322" s="380"/>
      <c r="HA322" s="380"/>
      <c r="HB322" s="380"/>
      <c r="HC322" s="380"/>
      <c r="HD322" s="380"/>
      <c r="HE322" s="380"/>
      <c r="HF322" s="380"/>
      <c r="HG322" s="380"/>
      <c r="HH322" s="380"/>
    </row>
    <row r="323" spans="2:216">
      <c r="B323" s="377"/>
      <c r="C323" s="377"/>
      <c r="D323" s="377"/>
      <c r="E323" s="377"/>
      <c r="F323" s="377"/>
      <c r="G323" s="377"/>
      <c r="H323" s="377"/>
      <c r="I323" s="377"/>
      <c r="J323" s="377"/>
      <c r="K323" s="377"/>
      <c r="L323" s="377"/>
      <c r="M323" s="378"/>
      <c r="N323" s="378"/>
      <c r="O323" s="378"/>
      <c r="P323" s="378"/>
      <c r="Q323" s="378"/>
      <c r="R323" s="378"/>
      <c r="S323" s="378"/>
      <c r="T323" s="378"/>
      <c r="U323" s="378"/>
      <c r="V323" s="378"/>
      <c r="W323" s="378"/>
      <c r="X323" s="378"/>
      <c r="Y323" s="380"/>
      <c r="Z323" s="409"/>
      <c r="AA323" s="380"/>
      <c r="AB323" s="380"/>
      <c r="AC323" s="380"/>
      <c r="AD323" s="380"/>
      <c r="AE323" s="380"/>
      <c r="AF323" s="380"/>
      <c r="AG323" s="380"/>
      <c r="AH323" s="380"/>
      <c r="AI323" s="380"/>
      <c r="AJ323" s="380"/>
      <c r="AR323" s="380"/>
      <c r="AS323" s="380"/>
      <c r="AT323" s="380"/>
      <c r="AU323" s="380"/>
      <c r="AV323" s="380"/>
      <c r="AW323" s="380"/>
      <c r="AX323" s="380"/>
      <c r="AY323" s="380"/>
      <c r="AZ323" s="380"/>
      <c r="BA323" s="380"/>
      <c r="BB323" s="380"/>
      <c r="BC323" s="380"/>
      <c r="BD323" s="380"/>
      <c r="BE323" s="380"/>
      <c r="BF323" s="380"/>
      <c r="BG323" s="380"/>
      <c r="BH323" s="380"/>
      <c r="BI323" s="380"/>
      <c r="BJ323" s="377"/>
      <c r="CE323" s="380"/>
      <c r="CF323" s="380"/>
      <c r="CG323" s="380"/>
      <c r="EZ323" s="380"/>
      <c r="FA323" s="380"/>
      <c r="FB323" s="380"/>
      <c r="FC323" s="380"/>
      <c r="FD323" s="380"/>
      <c r="FE323" s="380"/>
      <c r="FF323" s="380"/>
      <c r="FG323" s="380"/>
      <c r="FH323" s="380"/>
      <c r="FI323" s="380"/>
      <c r="FJ323" s="380"/>
      <c r="FK323" s="380"/>
      <c r="FL323" s="380"/>
      <c r="FM323" s="380"/>
      <c r="FN323" s="380"/>
      <c r="FO323" s="380"/>
      <c r="FP323" s="380"/>
      <c r="FQ323" s="380"/>
      <c r="FR323" s="380"/>
      <c r="FS323" s="380"/>
      <c r="FT323" s="380"/>
      <c r="FU323" s="380"/>
      <c r="FV323" s="380"/>
      <c r="FW323" s="380"/>
      <c r="FX323" s="380"/>
      <c r="FY323" s="380"/>
      <c r="FZ323" s="380"/>
      <c r="GA323" s="380"/>
      <c r="GB323" s="380"/>
      <c r="GC323" s="380"/>
      <c r="GD323" s="380"/>
      <c r="GE323" s="380"/>
      <c r="GF323" s="380"/>
      <c r="GG323" s="380"/>
      <c r="GH323" s="380"/>
      <c r="GI323" s="380"/>
      <c r="GJ323" s="380"/>
      <c r="GK323" s="380"/>
      <c r="GL323" s="380"/>
      <c r="GM323" s="380"/>
      <c r="GN323" s="380"/>
      <c r="GO323" s="380"/>
      <c r="GP323" s="380"/>
      <c r="GQ323" s="380"/>
      <c r="GR323" s="380"/>
      <c r="GS323" s="380"/>
      <c r="GT323" s="380"/>
      <c r="GU323" s="380"/>
      <c r="GV323" s="380"/>
      <c r="GW323" s="380"/>
      <c r="GX323" s="380"/>
      <c r="GY323" s="380"/>
      <c r="GZ323" s="380"/>
      <c r="HA323" s="380"/>
      <c r="HB323" s="380"/>
      <c r="HC323" s="380"/>
      <c r="HD323" s="380"/>
      <c r="HE323" s="380"/>
      <c r="HF323" s="380"/>
      <c r="HG323" s="380"/>
      <c r="HH323" s="380"/>
    </row>
    <row r="324" spans="2:216">
      <c r="B324" s="377"/>
      <c r="C324" s="377"/>
      <c r="D324" s="377"/>
      <c r="E324" s="377"/>
      <c r="F324" s="377"/>
      <c r="G324" s="377"/>
      <c r="H324" s="377"/>
      <c r="I324" s="377"/>
      <c r="J324" s="377"/>
      <c r="K324" s="377"/>
      <c r="L324" s="377"/>
      <c r="M324" s="378"/>
      <c r="N324" s="378"/>
      <c r="O324" s="378"/>
      <c r="P324" s="378"/>
      <c r="Q324" s="378"/>
      <c r="R324" s="378"/>
      <c r="S324" s="378"/>
      <c r="T324" s="378"/>
      <c r="U324" s="378"/>
      <c r="V324" s="378"/>
      <c r="W324" s="378"/>
      <c r="X324" s="378"/>
      <c r="Y324" s="380"/>
      <c r="Z324" s="409"/>
      <c r="AA324" s="380"/>
      <c r="AB324" s="380"/>
      <c r="AC324" s="380"/>
      <c r="AD324" s="380"/>
      <c r="AE324" s="380"/>
      <c r="AF324" s="380"/>
      <c r="AG324" s="380"/>
      <c r="AH324" s="380"/>
      <c r="AI324" s="380"/>
      <c r="AJ324" s="380"/>
      <c r="AR324" s="380"/>
      <c r="AS324" s="380"/>
      <c r="AT324" s="380"/>
      <c r="AU324" s="380"/>
      <c r="AV324" s="380"/>
      <c r="AW324" s="380"/>
      <c r="AX324" s="380"/>
      <c r="AY324" s="380"/>
      <c r="AZ324" s="380"/>
      <c r="BA324" s="380"/>
      <c r="BB324" s="380"/>
      <c r="BC324" s="380"/>
      <c r="BD324" s="380"/>
      <c r="BE324" s="380"/>
      <c r="BF324" s="380"/>
      <c r="BG324" s="380"/>
      <c r="BH324" s="380"/>
      <c r="BI324" s="380"/>
      <c r="BJ324" s="377"/>
      <c r="CE324" s="380"/>
      <c r="CF324" s="380"/>
      <c r="CG324" s="380"/>
      <c r="EZ324" s="380"/>
      <c r="FA324" s="380"/>
      <c r="FB324" s="380"/>
      <c r="FC324" s="380"/>
      <c r="FD324" s="380"/>
      <c r="FE324" s="380"/>
      <c r="FF324" s="380"/>
      <c r="FG324" s="380"/>
      <c r="FH324" s="380"/>
      <c r="FI324" s="380"/>
      <c r="FJ324" s="380"/>
      <c r="FK324" s="380"/>
      <c r="FL324" s="380"/>
      <c r="FM324" s="380"/>
      <c r="FN324" s="380"/>
      <c r="FO324" s="380"/>
      <c r="FP324" s="380"/>
      <c r="FQ324" s="380"/>
      <c r="FR324" s="380"/>
      <c r="FS324" s="380"/>
      <c r="FT324" s="380"/>
      <c r="FU324" s="380"/>
      <c r="FV324" s="380"/>
      <c r="FW324" s="380"/>
      <c r="FX324" s="380"/>
      <c r="FY324" s="380"/>
      <c r="FZ324" s="380"/>
      <c r="GA324" s="380"/>
      <c r="GB324" s="380"/>
      <c r="GC324" s="380"/>
      <c r="GD324" s="380"/>
      <c r="GE324" s="380"/>
      <c r="GF324" s="380"/>
      <c r="GG324" s="380"/>
      <c r="GH324" s="380"/>
      <c r="GI324" s="380"/>
      <c r="GJ324" s="380"/>
      <c r="GK324" s="380"/>
      <c r="GL324" s="380"/>
      <c r="GM324" s="380"/>
      <c r="GN324" s="380"/>
      <c r="GO324" s="380"/>
      <c r="GP324" s="380"/>
      <c r="GQ324" s="380"/>
      <c r="GR324" s="380"/>
      <c r="GS324" s="380"/>
      <c r="GT324" s="380"/>
      <c r="GU324" s="380"/>
      <c r="GV324" s="380"/>
      <c r="GW324" s="380"/>
      <c r="GX324" s="380"/>
      <c r="GY324" s="380"/>
      <c r="GZ324" s="380"/>
      <c r="HA324" s="380"/>
      <c r="HB324" s="380"/>
      <c r="HC324" s="380"/>
      <c r="HD324" s="380"/>
      <c r="HE324" s="380"/>
      <c r="HF324" s="380"/>
      <c r="HG324" s="380"/>
      <c r="HH324" s="380"/>
    </row>
    <row r="325" spans="2:216">
      <c r="B325" s="377"/>
      <c r="C325" s="377"/>
      <c r="D325" s="377"/>
      <c r="E325" s="377"/>
      <c r="F325" s="377"/>
      <c r="G325" s="377"/>
      <c r="H325" s="377"/>
      <c r="I325" s="377"/>
      <c r="J325" s="377"/>
      <c r="K325" s="377"/>
      <c r="L325" s="377"/>
      <c r="M325" s="378"/>
      <c r="N325" s="378"/>
      <c r="O325" s="378"/>
      <c r="P325" s="378"/>
      <c r="Q325" s="378"/>
      <c r="R325" s="378"/>
      <c r="S325" s="378"/>
      <c r="T325" s="378"/>
      <c r="U325" s="378"/>
      <c r="V325" s="378"/>
      <c r="W325" s="378"/>
      <c r="X325" s="378"/>
      <c r="Y325" s="380"/>
      <c r="Z325" s="409"/>
      <c r="AA325" s="380"/>
      <c r="AB325" s="380"/>
      <c r="AC325" s="380"/>
      <c r="AD325" s="380"/>
      <c r="AE325" s="380"/>
      <c r="AF325" s="380"/>
      <c r="AG325" s="380"/>
      <c r="AH325" s="380"/>
      <c r="AI325" s="380"/>
      <c r="AJ325" s="380"/>
      <c r="AR325" s="380"/>
      <c r="AS325" s="380"/>
      <c r="AT325" s="380"/>
      <c r="AU325" s="380"/>
      <c r="AV325" s="380"/>
      <c r="AW325" s="380"/>
      <c r="AX325" s="380"/>
      <c r="AY325" s="380"/>
      <c r="AZ325" s="380"/>
      <c r="BA325" s="380"/>
      <c r="BB325" s="380"/>
      <c r="BC325" s="380"/>
      <c r="BD325" s="380"/>
      <c r="BE325" s="380"/>
      <c r="BF325" s="380"/>
      <c r="BG325" s="380"/>
      <c r="BH325" s="380"/>
      <c r="BI325" s="380"/>
      <c r="BJ325" s="377"/>
      <c r="CE325" s="380"/>
      <c r="CF325" s="380"/>
      <c r="CG325" s="380"/>
      <c r="EZ325" s="380"/>
      <c r="FA325" s="380"/>
      <c r="FB325" s="380"/>
      <c r="FC325" s="380"/>
      <c r="FD325" s="380"/>
      <c r="FE325" s="380"/>
      <c r="FF325" s="380"/>
      <c r="FG325" s="380"/>
      <c r="FH325" s="380"/>
      <c r="FI325" s="380"/>
      <c r="FJ325" s="380"/>
      <c r="FK325" s="380"/>
      <c r="FL325" s="380"/>
      <c r="FM325" s="380"/>
      <c r="FN325" s="380"/>
      <c r="FO325" s="380"/>
      <c r="FP325" s="380"/>
      <c r="FQ325" s="380"/>
      <c r="FR325" s="380"/>
      <c r="FS325" s="380"/>
      <c r="FT325" s="380"/>
      <c r="FU325" s="380"/>
      <c r="FV325" s="380"/>
      <c r="FW325" s="380"/>
      <c r="FX325" s="380"/>
      <c r="FY325" s="380"/>
      <c r="FZ325" s="380"/>
      <c r="GA325" s="380"/>
      <c r="GB325" s="380"/>
      <c r="GC325" s="380"/>
      <c r="GD325" s="380"/>
      <c r="GE325" s="380"/>
      <c r="GF325" s="380"/>
      <c r="GG325" s="380"/>
      <c r="GH325" s="380"/>
      <c r="GI325" s="380"/>
      <c r="GJ325" s="380"/>
      <c r="GK325" s="380"/>
      <c r="GL325" s="380"/>
      <c r="GM325" s="380"/>
      <c r="GN325" s="380"/>
      <c r="GO325" s="380"/>
      <c r="GP325" s="380"/>
      <c r="GQ325" s="380"/>
      <c r="GR325" s="380"/>
      <c r="GS325" s="380"/>
      <c r="GT325" s="380"/>
      <c r="GU325" s="380"/>
      <c r="GV325" s="380"/>
      <c r="GW325" s="380"/>
      <c r="GX325" s="380"/>
      <c r="GY325" s="380"/>
      <c r="GZ325" s="380"/>
      <c r="HA325" s="380"/>
      <c r="HB325" s="380"/>
      <c r="HC325" s="380"/>
      <c r="HD325" s="380"/>
      <c r="HE325" s="380"/>
      <c r="HF325" s="380"/>
      <c r="HG325" s="380"/>
      <c r="HH325" s="380"/>
    </row>
    <row r="326" spans="2:216">
      <c r="B326" s="377"/>
      <c r="C326" s="377"/>
      <c r="D326" s="377"/>
      <c r="E326" s="377"/>
      <c r="F326" s="377"/>
      <c r="G326" s="377"/>
      <c r="H326" s="377"/>
      <c r="I326" s="377"/>
      <c r="J326" s="377"/>
      <c r="K326" s="377"/>
      <c r="L326" s="377"/>
      <c r="M326" s="378"/>
      <c r="N326" s="378"/>
      <c r="O326" s="378"/>
      <c r="P326" s="378"/>
      <c r="Q326" s="378"/>
      <c r="R326" s="378"/>
      <c r="S326" s="378"/>
      <c r="T326" s="378"/>
      <c r="U326" s="378"/>
      <c r="V326" s="378"/>
      <c r="W326" s="378"/>
      <c r="X326" s="378"/>
      <c r="Y326" s="380"/>
      <c r="Z326" s="409"/>
      <c r="AA326" s="380"/>
      <c r="AB326" s="380"/>
      <c r="AC326" s="380"/>
      <c r="AD326" s="380"/>
      <c r="AE326" s="380"/>
      <c r="AF326" s="380"/>
      <c r="AG326" s="380"/>
      <c r="AH326" s="380"/>
      <c r="AI326" s="380"/>
      <c r="AJ326" s="380"/>
      <c r="AR326" s="380"/>
      <c r="AS326" s="380"/>
      <c r="AT326" s="380"/>
      <c r="AU326" s="380"/>
      <c r="AV326" s="380"/>
      <c r="AW326" s="380"/>
      <c r="AX326" s="380"/>
      <c r="AY326" s="380"/>
      <c r="AZ326" s="380"/>
      <c r="BA326" s="380"/>
      <c r="BB326" s="380"/>
      <c r="BC326" s="380"/>
      <c r="BD326" s="380"/>
      <c r="BE326" s="380"/>
      <c r="BF326" s="380"/>
      <c r="BG326" s="380"/>
      <c r="BH326" s="380"/>
      <c r="BI326" s="380"/>
      <c r="BJ326" s="377"/>
      <c r="CE326" s="380"/>
      <c r="CF326" s="380"/>
      <c r="CG326" s="380"/>
      <c r="EZ326" s="380"/>
      <c r="FA326" s="380"/>
      <c r="FB326" s="380"/>
      <c r="FC326" s="380"/>
      <c r="FD326" s="380"/>
      <c r="FE326" s="380"/>
      <c r="FF326" s="380"/>
      <c r="FG326" s="380"/>
      <c r="FH326" s="380"/>
      <c r="FI326" s="380"/>
      <c r="FJ326" s="380"/>
      <c r="FK326" s="380"/>
      <c r="FL326" s="380"/>
      <c r="FM326" s="380"/>
      <c r="FN326" s="380"/>
      <c r="FO326" s="380"/>
      <c r="FP326" s="380"/>
      <c r="FQ326" s="380"/>
      <c r="FR326" s="380"/>
      <c r="FS326" s="380"/>
      <c r="FT326" s="380"/>
      <c r="FU326" s="380"/>
      <c r="FV326" s="380"/>
      <c r="FW326" s="380"/>
      <c r="FX326" s="380"/>
      <c r="FY326" s="380"/>
      <c r="FZ326" s="380"/>
      <c r="GA326" s="380"/>
      <c r="GB326" s="380"/>
      <c r="GC326" s="380"/>
      <c r="GD326" s="380"/>
      <c r="GE326" s="380"/>
      <c r="GF326" s="380"/>
      <c r="GG326" s="380"/>
      <c r="GH326" s="380"/>
      <c r="GI326" s="380"/>
      <c r="GJ326" s="380"/>
      <c r="GK326" s="380"/>
      <c r="GL326" s="380"/>
      <c r="GM326" s="380"/>
      <c r="GN326" s="380"/>
      <c r="GO326" s="380"/>
      <c r="GP326" s="380"/>
      <c r="GQ326" s="380"/>
      <c r="GR326" s="380"/>
      <c r="GS326" s="380"/>
      <c r="GT326" s="380"/>
      <c r="GU326" s="380"/>
      <c r="GV326" s="380"/>
      <c r="GW326" s="380"/>
      <c r="GX326" s="380"/>
      <c r="GY326" s="380"/>
      <c r="GZ326" s="380"/>
      <c r="HA326" s="380"/>
      <c r="HB326" s="380"/>
      <c r="HC326" s="380"/>
      <c r="HD326" s="380"/>
      <c r="HE326" s="380"/>
      <c r="HF326" s="380"/>
      <c r="HG326" s="380"/>
      <c r="HH326" s="380"/>
    </row>
    <row r="327" spans="2:216">
      <c r="B327" s="377"/>
      <c r="C327" s="377"/>
      <c r="D327" s="377"/>
      <c r="E327" s="377"/>
      <c r="F327" s="377"/>
      <c r="G327" s="377"/>
      <c r="H327" s="377"/>
      <c r="I327" s="377"/>
      <c r="J327" s="377"/>
      <c r="K327" s="377"/>
      <c r="L327" s="377"/>
      <c r="M327" s="378"/>
      <c r="N327" s="378"/>
      <c r="O327" s="378"/>
      <c r="P327" s="378"/>
      <c r="Q327" s="378"/>
      <c r="R327" s="378"/>
      <c r="S327" s="378"/>
      <c r="T327" s="378"/>
      <c r="U327" s="378"/>
      <c r="V327" s="378"/>
      <c r="W327" s="378"/>
      <c r="X327" s="378"/>
      <c r="Y327" s="380"/>
      <c r="Z327" s="409"/>
      <c r="AA327" s="380"/>
      <c r="AB327" s="380"/>
      <c r="AC327" s="380"/>
      <c r="AD327" s="380"/>
      <c r="AE327" s="380"/>
      <c r="AF327" s="380"/>
      <c r="AG327" s="380"/>
      <c r="AH327" s="380"/>
      <c r="AI327" s="380"/>
      <c r="AJ327" s="380"/>
      <c r="AR327" s="380"/>
      <c r="AS327" s="380"/>
      <c r="AT327" s="380"/>
      <c r="AU327" s="380"/>
      <c r="AV327" s="380"/>
      <c r="AW327" s="380"/>
      <c r="AX327" s="380"/>
      <c r="AY327" s="380"/>
      <c r="AZ327" s="380"/>
      <c r="BA327" s="380"/>
      <c r="BB327" s="380"/>
      <c r="BC327" s="380"/>
      <c r="BD327" s="380"/>
      <c r="BE327" s="380"/>
      <c r="BF327" s="380"/>
      <c r="BG327" s="380"/>
      <c r="BH327" s="380"/>
      <c r="BI327" s="380"/>
      <c r="BJ327" s="377"/>
      <c r="CE327" s="380"/>
      <c r="CF327" s="380"/>
      <c r="CG327" s="380"/>
      <c r="EZ327" s="380"/>
      <c r="FA327" s="380"/>
      <c r="FB327" s="380"/>
      <c r="FC327" s="380"/>
      <c r="FD327" s="380"/>
      <c r="FE327" s="380"/>
      <c r="FF327" s="380"/>
      <c r="FG327" s="380"/>
      <c r="FH327" s="380"/>
      <c r="FI327" s="380"/>
      <c r="FJ327" s="380"/>
      <c r="FK327" s="380"/>
      <c r="FL327" s="380"/>
      <c r="FM327" s="380"/>
      <c r="FN327" s="380"/>
      <c r="FO327" s="380"/>
      <c r="FP327" s="380"/>
      <c r="FQ327" s="380"/>
      <c r="FR327" s="380"/>
      <c r="FS327" s="380"/>
      <c r="FT327" s="380"/>
      <c r="FU327" s="380"/>
      <c r="FV327" s="380"/>
      <c r="FW327" s="380"/>
      <c r="FX327" s="380"/>
      <c r="FY327" s="380"/>
      <c r="FZ327" s="380"/>
      <c r="GA327" s="380"/>
      <c r="GB327" s="380"/>
      <c r="GC327" s="380"/>
      <c r="GD327" s="380"/>
      <c r="GE327" s="380"/>
      <c r="GF327" s="380"/>
      <c r="GG327" s="380"/>
      <c r="GH327" s="380"/>
      <c r="GI327" s="380"/>
      <c r="GJ327" s="380"/>
      <c r="GK327" s="380"/>
      <c r="GL327" s="380"/>
      <c r="GM327" s="380"/>
      <c r="GN327" s="380"/>
      <c r="GO327" s="380"/>
      <c r="GP327" s="380"/>
      <c r="GQ327" s="380"/>
      <c r="GR327" s="380"/>
      <c r="GS327" s="380"/>
      <c r="GT327" s="380"/>
      <c r="GU327" s="380"/>
      <c r="GV327" s="380"/>
      <c r="GW327" s="380"/>
      <c r="GX327" s="380"/>
      <c r="GY327" s="380"/>
      <c r="GZ327" s="380"/>
      <c r="HA327" s="380"/>
      <c r="HB327" s="380"/>
      <c r="HC327" s="380"/>
      <c r="HD327" s="380"/>
      <c r="HE327" s="380"/>
      <c r="HF327" s="380"/>
      <c r="HG327" s="380"/>
      <c r="HH327" s="380"/>
    </row>
    <row r="328" spans="2:216">
      <c r="B328" s="377"/>
      <c r="C328" s="377"/>
      <c r="D328" s="377"/>
      <c r="E328" s="377"/>
      <c r="F328" s="377"/>
      <c r="G328" s="377"/>
      <c r="H328" s="377"/>
      <c r="I328" s="377"/>
      <c r="J328" s="377"/>
      <c r="K328" s="377"/>
      <c r="L328" s="377"/>
      <c r="M328" s="378"/>
      <c r="N328" s="378"/>
      <c r="O328" s="378"/>
      <c r="P328" s="378"/>
      <c r="Q328" s="378"/>
      <c r="R328" s="378"/>
      <c r="S328" s="378"/>
      <c r="T328" s="378"/>
      <c r="U328" s="378"/>
      <c r="V328" s="378"/>
      <c r="W328" s="378"/>
      <c r="X328" s="378"/>
      <c r="Y328" s="380"/>
      <c r="Z328" s="409"/>
      <c r="AA328" s="380"/>
      <c r="AB328" s="380"/>
      <c r="AC328" s="380"/>
      <c r="AD328" s="380"/>
      <c r="AE328" s="380"/>
      <c r="AF328" s="380"/>
      <c r="AG328" s="380"/>
      <c r="AH328" s="380"/>
      <c r="AI328" s="380"/>
      <c r="AJ328" s="380"/>
      <c r="AR328" s="380"/>
      <c r="AS328" s="380"/>
      <c r="AT328" s="380"/>
      <c r="AU328" s="380"/>
      <c r="AV328" s="380"/>
      <c r="AW328" s="380"/>
      <c r="AX328" s="380"/>
      <c r="AY328" s="380"/>
      <c r="AZ328" s="380"/>
      <c r="BA328" s="380"/>
      <c r="BB328" s="380"/>
      <c r="BC328" s="380"/>
      <c r="BD328" s="380"/>
      <c r="BE328" s="380"/>
      <c r="BF328" s="380"/>
      <c r="BG328" s="380"/>
      <c r="BH328" s="380"/>
      <c r="BI328" s="380"/>
      <c r="BJ328" s="377"/>
      <c r="CE328" s="380"/>
      <c r="CF328" s="380"/>
      <c r="CG328" s="380"/>
      <c r="EZ328" s="380"/>
      <c r="FA328" s="380"/>
      <c r="FB328" s="380"/>
      <c r="FC328" s="380"/>
      <c r="FD328" s="380"/>
      <c r="FE328" s="380"/>
      <c r="FF328" s="380"/>
      <c r="FG328" s="380"/>
      <c r="FH328" s="380"/>
      <c r="FI328" s="380"/>
      <c r="FJ328" s="380"/>
      <c r="FK328" s="380"/>
      <c r="FL328" s="380"/>
      <c r="FM328" s="380"/>
      <c r="FN328" s="380"/>
      <c r="FO328" s="380"/>
      <c r="FP328" s="380"/>
      <c r="FQ328" s="380"/>
      <c r="FR328" s="380"/>
      <c r="FS328" s="380"/>
      <c r="FT328" s="380"/>
      <c r="FU328" s="380"/>
      <c r="FV328" s="380"/>
      <c r="FW328" s="380"/>
      <c r="FX328" s="380"/>
      <c r="FY328" s="380"/>
      <c r="FZ328" s="380"/>
      <c r="GA328" s="380"/>
      <c r="GB328" s="380"/>
      <c r="GC328" s="380"/>
      <c r="GD328" s="380"/>
      <c r="GE328" s="380"/>
      <c r="GF328" s="380"/>
      <c r="GG328" s="380"/>
      <c r="GH328" s="380"/>
      <c r="GI328" s="380"/>
      <c r="GJ328" s="380"/>
      <c r="GK328" s="380"/>
      <c r="GL328" s="380"/>
      <c r="GM328" s="380"/>
      <c r="GN328" s="380"/>
      <c r="GO328" s="380"/>
      <c r="GP328" s="380"/>
      <c r="GQ328" s="380"/>
      <c r="GR328" s="380"/>
      <c r="GS328" s="380"/>
      <c r="GT328" s="380"/>
      <c r="GU328" s="380"/>
      <c r="GV328" s="380"/>
      <c r="GW328" s="380"/>
      <c r="GX328" s="380"/>
      <c r="GY328" s="380"/>
      <c r="GZ328" s="380"/>
      <c r="HA328" s="380"/>
      <c r="HB328" s="380"/>
      <c r="HC328" s="380"/>
      <c r="HD328" s="380"/>
      <c r="HE328" s="380"/>
      <c r="HF328" s="380"/>
      <c r="HG328" s="380"/>
      <c r="HH328" s="380"/>
    </row>
    <row r="329" spans="2:216">
      <c r="B329" s="377"/>
      <c r="C329" s="377"/>
      <c r="D329" s="377"/>
      <c r="E329" s="377"/>
      <c r="F329" s="377"/>
      <c r="G329" s="377"/>
      <c r="H329" s="377"/>
      <c r="I329" s="377"/>
      <c r="J329" s="377"/>
      <c r="K329" s="377"/>
      <c r="L329" s="377"/>
      <c r="M329" s="378"/>
      <c r="N329" s="378"/>
      <c r="O329" s="378"/>
      <c r="P329" s="378"/>
      <c r="Q329" s="378"/>
      <c r="R329" s="378"/>
      <c r="S329" s="378"/>
      <c r="T329" s="378"/>
      <c r="U329" s="378"/>
      <c r="V329" s="378"/>
      <c r="W329" s="378"/>
      <c r="X329" s="378"/>
      <c r="Y329" s="380"/>
      <c r="Z329" s="409"/>
      <c r="AA329" s="380"/>
      <c r="AB329" s="380"/>
      <c r="AC329" s="380"/>
      <c r="AD329" s="380"/>
      <c r="AE329" s="380"/>
      <c r="AF329" s="380"/>
      <c r="AG329" s="380"/>
      <c r="AH329" s="380"/>
      <c r="AI329" s="380"/>
      <c r="AJ329" s="380"/>
      <c r="AR329" s="380"/>
      <c r="AS329" s="380"/>
      <c r="AT329" s="380"/>
      <c r="AU329" s="380"/>
      <c r="AV329" s="380"/>
      <c r="AW329" s="380"/>
      <c r="AX329" s="380"/>
      <c r="AY329" s="380"/>
      <c r="AZ329" s="380"/>
      <c r="BA329" s="380"/>
      <c r="BB329" s="380"/>
      <c r="BC329" s="380"/>
      <c r="BD329" s="380"/>
      <c r="BE329" s="380"/>
      <c r="BF329" s="380"/>
      <c r="BG329" s="380"/>
      <c r="BH329" s="380"/>
      <c r="BI329" s="380"/>
      <c r="BJ329" s="377"/>
      <c r="CE329" s="380"/>
      <c r="CF329" s="380"/>
      <c r="CG329" s="380"/>
      <c r="EZ329" s="380"/>
      <c r="FA329" s="380"/>
      <c r="FB329" s="380"/>
      <c r="FC329" s="380"/>
      <c r="FD329" s="380"/>
      <c r="FE329" s="380"/>
      <c r="FF329" s="380"/>
      <c r="FG329" s="380"/>
      <c r="FH329" s="380"/>
      <c r="FI329" s="380"/>
      <c r="FJ329" s="380"/>
      <c r="FK329" s="380"/>
      <c r="FL329" s="380"/>
      <c r="FM329" s="380"/>
      <c r="FN329" s="380"/>
      <c r="FO329" s="380"/>
      <c r="FP329" s="380"/>
      <c r="FQ329" s="380"/>
      <c r="FR329" s="380"/>
      <c r="FS329" s="380"/>
      <c r="FT329" s="380"/>
      <c r="FU329" s="380"/>
      <c r="FV329" s="380"/>
      <c r="FW329" s="380"/>
      <c r="FX329" s="380"/>
      <c r="FY329" s="380"/>
      <c r="FZ329" s="380"/>
      <c r="GA329" s="380"/>
      <c r="GB329" s="380"/>
      <c r="GC329" s="380"/>
      <c r="GD329" s="380"/>
      <c r="GE329" s="380"/>
      <c r="GF329" s="380"/>
      <c r="GG329" s="380"/>
      <c r="GH329" s="380"/>
      <c r="GI329" s="380"/>
      <c r="GJ329" s="380"/>
      <c r="GK329" s="380"/>
      <c r="GL329" s="380"/>
      <c r="GM329" s="380"/>
      <c r="GN329" s="380"/>
      <c r="GO329" s="380"/>
      <c r="GP329" s="380"/>
      <c r="GQ329" s="380"/>
      <c r="GR329" s="380"/>
      <c r="GS329" s="380"/>
      <c r="GT329" s="380"/>
      <c r="GU329" s="380"/>
      <c r="GV329" s="380"/>
      <c r="GW329" s="380"/>
      <c r="GX329" s="380"/>
      <c r="GY329" s="380"/>
      <c r="GZ329" s="380"/>
      <c r="HA329" s="380"/>
      <c r="HB329" s="380"/>
      <c r="HC329" s="380"/>
      <c r="HD329" s="380"/>
      <c r="HE329" s="380"/>
      <c r="HF329" s="380"/>
      <c r="HG329" s="380"/>
      <c r="HH329" s="380"/>
    </row>
    <row r="330" spans="2:216">
      <c r="B330" s="377"/>
      <c r="C330" s="377"/>
      <c r="D330" s="377"/>
      <c r="E330" s="377"/>
      <c r="F330" s="377"/>
      <c r="G330" s="377"/>
      <c r="H330" s="377"/>
      <c r="I330" s="377"/>
      <c r="J330" s="377"/>
      <c r="K330" s="377"/>
      <c r="L330" s="377"/>
      <c r="M330" s="378"/>
      <c r="N330" s="378"/>
      <c r="O330" s="378"/>
      <c r="P330" s="378"/>
      <c r="Q330" s="378"/>
      <c r="R330" s="378"/>
      <c r="S330" s="378"/>
      <c r="T330" s="378"/>
      <c r="U330" s="378"/>
      <c r="V330" s="378"/>
      <c r="W330" s="378"/>
      <c r="X330" s="378"/>
      <c r="Y330" s="380"/>
      <c r="Z330" s="409"/>
      <c r="AA330" s="380"/>
      <c r="AB330" s="380"/>
      <c r="AC330" s="380"/>
      <c r="AD330" s="380"/>
      <c r="AE330" s="380"/>
      <c r="AF330" s="380"/>
      <c r="AG330" s="380"/>
      <c r="AH330" s="380"/>
      <c r="AI330" s="380"/>
      <c r="AJ330" s="380"/>
      <c r="AR330" s="380"/>
      <c r="AS330" s="380"/>
      <c r="AT330" s="380"/>
      <c r="AU330" s="380"/>
      <c r="AV330" s="380"/>
      <c r="AW330" s="380"/>
      <c r="AX330" s="380"/>
      <c r="AY330" s="380"/>
      <c r="AZ330" s="380"/>
      <c r="BA330" s="380"/>
      <c r="BB330" s="380"/>
      <c r="BC330" s="380"/>
      <c r="BD330" s="380"/>
      <c r="BE330" s="380"/>
      <c r="BF330" s="380"/>
      <c r="BG330" s="380"/>
      <c r="BH330" s="380"/>
      <c r="BI330" s="380"/>
      <c r="BJ330" s="377"/>
      <c r="CE330" s="380"/>
      <c r="CF330" s="380"/>
      <c r="CG330" s="380"/>
      <c r="EZ330" s="380"/>
      <c r="FA330" s="380"/>
      <c r="FB330" s="380"/>
      <c r="FC330" s="380"/>
      <c r="FD330" s="380"/>
      <c r="FE330" s="380"/>
      <c r="FF330" s="380"/>
      <c r="FG330" s="380"/>
      <c r="FH330" s="380"/>
      <c r="FI330" s="380"/>
      <c r="FJ330" s="380"/>
      <c r="FK330" s="380"/>
      <c r="FL330" s="380"/>
      <c r="FM330" s="380"/>
      <c r="FN330" s="380"/>
      <c r="FO330" s="380"/>
      <c r="FP330" s="380"/>
      <c r="FQ330" s="380"/>
      <c r="FR330" s="380"/>
      <c r="FS330" s="380"/>
      <c r="FT330" s="380"/>
      <c r="FU330" s="380"/>
      <c r="FV330" s="380"/>
      <c r="FW330" s="380"/>
      <c r="FX330" s="380"/>
      <c r="FY330" s="380"/>
      <c r="FZ330" s="380"/>
      <c r="GA330" s="380"/>
      <c r="GB330" s="380"/>
      <c r="GC330" s="380"/>
      <c r="GD330" s="380"/>
      <c r="GE330" s="380"/>
      <c r="GF330" s="380"/>
      <c r="GG330" s="380"/>
      <c r="GH330" s="380"/>
      <c r="GI330" s="380"/>
      <c r="GJ330" s="380"/>
      <c r="GK330" s="380"/>
      <c r="GL330" s="380"/>
      <c r="GM330" s="380"/>
      <c r="GN330" s="380"/>
      <c r="GO330" s="380"/>
      <c r="GP330" s="380"/>
      <c r="GQ330" s="380"/>
      <c r="GR330" s="380"/>
      <c r="GS330" s="380"/>
      <c r="GT330" s="380"/>
      <c r="GU330" s="380"/>
      <c r="GV330" s="380"/>
      <c r="GW330" s="380"/>
      <c r="GX330" s="380"/>
      <c r="GY330" s="380"/>
      <c r="GZ330" s="380"/>
      <c r="HA330" s="380"/>
      <c r="HB330" s="380"/>
      <c r="HC330" s="380"/>
      <c r="HD330" s="380"/>
      <c r="HE330" s="380"/>
      <c r="HF330" s="380"/>
      <c r="HG330" s="380"/>
      <c r="HH330" s="380"/>
    </row>
    <row r="331" spans="2:216">
      <c r="B331" s="377"/>
      <c r="C331" s="377"/>
      <c r="D331" s="377"/>
      <c r="E331" s="377"/>
      <c r="F331" s="377"/>
      <c r="G331" s="377"/>
      <c r="H331" s="377"/>
      <c r="I331" s="377"/>
      <c r="J331" s="377"/>
      <c r="K331" s="377"/>
      <c r="L331" s="377"/>
      <c r="M331" s="378"/>
      <c r="N331" s="378"/>
      <c r="O331" s="378"/>
      <c r="P331" s="378"/>
      <c r="Q331" s="378"/>
      <c r="R331" s="378"/>
      <c r="S331" s="378"/>
      <c r="T331" s="378"/>
      <c r="U331" s="378"/>
      <c r="V331" s="378"/>
      <c r="W331" s="378"/>
      <c r="X331" s="378"/>
      <c r="Y331" s="380"/>
      <c r="Z331" s="409"/>
      <c r="AA331" s="380"/>
      <c r="AB331" s="380"/>
      <c r="AC331" s="380"/>
      <c r="AD331" s="380"/>
      <c r="AE331" s="380"/>
      <c r="AF331" s="380"/>
      <c r="AG331" s="380"/>
      <c r="AH331" s="380"/>
      <c r="AI331" s="380"/>
      <c r="AJ331" s="380"/>
      <c r="AR331" s="380"/>
      <c r="AS331" s="380"/>
      <c r="AT331" s="380"/>
      <c r="AU331" s="380"/>
      <c r="AV331" s="380"/>
      <c r="AW331" s="380"/>
      <c r="AX331" s="380"/>
      <c r="AY331" s="380"/>
      <c r="AZ331" s="380"/>
      <c r="BA331" s="380"/>
      <c r="BB331" s="380"/>
      <c r="BC331" s="380"/>
      <c r="BD331" s="380"/>
      <c r="BE331" s="380"/>
      <c r="BF331" s="380"/>
      <c r="BG331" s="380"/>
      <c r="BH331" s="380"/>
      <c r="BI331" s="380"/>
      <c r="BJ331" s="377"/>
      <c r="CE331" s="380"/>
      <c r="CF331" s="380"/>
      <c r="CG331" s="380"/>
      <c r="EZ331" s="380"/>
      <c r="FA331" s="380"/>
      <c r="FB331" s="380"/>
      <c r="FC331" s="380"/>
      <c r="FD331" s="380"/>
      <c r="FE331" s="380"/>
      <c r="FF331" s="380"/>
      <c r="FG331" s="380"/>
      <c r="FH331" s="380"/>
      <c r="FI331" s="380"/>
      <c r="FJ331" s="380"/>
      <c r="FK331" s="380"/>
      <c r="FL331" s="380"/>
      <c r="FM331" s="380"/>
      <c r="FN331" s="380"/>
      <c r="FO331" s="380"/>
      <c r="FP331" s="380"/>
      <c r="FQ331" s="380"/>
      <c r="FR331" s="380"/>
      <c r="FS331" s="380"/>
      <c r="FT331" s="380"/>
      <c r="FU331" s="380"/>
      <c r="FV331" s="380"/>
      <c r="FW331" s="380"/>
      <c r="FX331" s="380"/>
      <c r="FY331" s="380"/>
      <c r="FZ331" s="380"/>
      <c r="GA331" s="380"/>
      <c r="GB331" s="380"/>
      <c r="GC331" s="380"/>
      <c r="GD331" s="380"/>
      <c r="GE331" s="380"/>
      <c r="GF331" s="380"/>
      <c r="GG331" s="380"/>
      <c r="GH331" s="380"/>
      <c r="GI331" s="380"/>
      <c r="GJ331" s="380"/>
      <c r="GK331" s="380"/>
      <c r="GL331" s="380"/>
      <c r="GM331" s="380"/>
      <c r="GN331" s="380"/>
      <c r="GO331" s="380"/>
      <c r="GP331" s="380"/>
      <c r="GQ331" s="380"/>
      <c r="GR331" s="380"/>
      <c r="GS331" s="380"/>
      <c r="GT331" s="380"/>
      <c r="GU331" s="380"/>
      <c r="GV331" s="380"/>
      <c r="GW331" s="380"/>
      <c r="GX331" s="380"/>
      <c r="GY331" s="380"/>
      <c r="GZ331" s="380"/>
      <c r="HA331" s="380"/>
      <c r="HB331" s="380"/>
      <c r="HC331" s="380"/>
      <c r="HD331" s="380"/>
      <c r="HE331" s="380"/>
      <c r="HF331" s="380"/>
      <c r="HG331" s="380"/>
      <c r="HH331" s="380"/>
    </row>
    <row r="332" spans="2:216">
      <c r="B332" s="377"/>
      <c r="C332" s="377"/>
      <c r="D332" s="377"/>
      <c r="E332" s="377"/>
      <c r="F332" s="377"/>
      <c r="G332" s="377"/>
      <c r="H332" s="377"/>
      <c r="I332" s="377"/>
      <c r="J332" s="377"/>
      <c r="K332" s="377"/>
      <c r="L332" s="377"/>
      <c r="M332" s="378"/>
      <c r="N332" s="378"/>
      <c r="O332" s="378"/>
      <c r="P332" s="378"/>
      <c r="Q332" s="378"/>
      <c r="R332" s="378"/>
      <c r="S332" s="378"/>
      <c r="T332" s="378"/>
      <c r="U332" s="378"/>
      <c r="V332" s="378"/>
      <c r="W332" s="378"/>
      <c r="X332" s="378"/>
      <c r="Y332" s="380"/>
      <c r="Z332" s="409"/>
      <c r="AA332" s="380"/>
      <c r="AB332" s="380"/>
      <c r="AC332" s="380"/>
      <c r="AD332" s="380"/>
      <c r="AE332" s="380"/>
      <c r="AF332" s="380"/>
      <c r="AG332" s="380"/>
      <c r="AH332" s="380"/>
      <c r="AI332" s="380"/>
      <c r="AJ332" s="380"/>
      <c r="AR332" s="380"/>
      <c r="AS332" s="380"/>
      <c r="AT332" s="380"/>
      <c r="AU332" s="380"/>
      <c r="AV332" s="380"/>
      <c r="AW332" s="380"/>
      <c r="AX332" s="380"/>
      <c r="AY332" s="380"/>
      <c r="AZ332" s="380"/>
      <c r="BA332" s="380"/>
      <c r="BB332" s="380"/>
      <c r="BC332" s="380"/>
      <c r="BD332" s="380"/>
      <c r="BE332" s="380"/>
      <c r="BF332" s="380"/>
      <c r="BG332" s="380"/>
      <c r="BH332" s="380"/>
      <c r="BI332" s="380"/>
      <c r="BJ332" s="377"/>
      <c r="CE332" s="380"/>
      <c r="CF332" s="380"/>
      <c r="CG332" s="380"/>
      <c r="EZ332" s="380"/>
      <c r="FA332" s="380"/>
      <c r="FB332" s="380"/>
      <c r="FC332" s="380"/>
      <c r="FD332" s="380"/>
      <c r="FE332" s="380"/>
      <c r="FF332" s="380"/>
      <c r="FG332" s="380"/>
      <c r="FH332" s="380"/>
      <c r="FI332" s="380"/>
      <c r="FJ332" s="380"/>
      <c r="FK332" s="380"/>
      <c r="FL332" s="380"/>
      <c r="FM332" s="380"/>
      <c r="FN332" s="380"/>
      <c r="FO332" s="380"/>
      <c r="FP332" s="380"/>
      <c r="FQ332" s="380"/>
      <c r="FR332" s="380"/>
      <c r="FS332" s="380"/>
      <c r="FT332" s="380"/>
      <c r="FU332" s="380"/>
      <c r="FV332" s="380"/>
      <c r="FW332" s="380"/>
      <c r="FX332" s="380"/>
      <c r="FY332" s="380"/>
      <c r="FZ332" s="380"/>
      <c r="GA332" s="380"/>
      <c r="GB332" s="380"/>
      <c r="GC332" s="380"/>
      <c r="GD332" s="380"/>
      <c r="GE332" s="380"/>
      <c r="GF332" s="380"/>
      <c r="GG332" s="380"/>
      <c r="GH332" s="380"/>
      <c r="GI332" s="380"/>
      <c r="GJ332" s="380"/>
      <c r="GK332" s="380"/>
      <c r="GL332" s="380"/>
      <c r="GM332" s="380"/>
      <c r="GN332" s="380"/>
      <c r="GO332" s="380"/>
      <c r="GP332" s="380"/>
      <c r="GQ332" s="380"/>
      <c r="GR332" s="380"/>
      <c r="GS332" s="380"/>
      <c r="GT332" s="380"/>
      <c r="GU332" s="380"/>
      <c r="GV332" s="380"/>
      <c r="GW332" s="380"/>
      <c r="GX332" s="380"/>
      <c r="GY332" s="380"/>
      <c r="GZ332" s="380"/>
      <c r="HA332" s="380"/>
      <c r="HB332" s="380"/>
      <c r="HC332" s="380"/>
      <c r="HD332" s="380"/>
      <c r="HE332" s="380"/>
      <c r="HF332" s="380"/>
      <c r="HG332" s="380"/>
      <c r="HH332" s="380"/>
    </row>
    <row r="333" spans="2:216">
      <c r="B333" s="377"/>
      <c r="C333" s="377"/>
      <c r="D333" s="377"/>
      <c r="E333" s="377"/>
      <c r="F333" s="377"/>
      <c r="G333" s="377"/>
      <c r="H333" s="377"/>
      <c r="I333" s="377"/>
      <c r="J333" s="377"/>
      <c r="K333" s="377"/>
      <c r="L333" s="377"/>
      <c r="M333" s="378"/>
      <c r="N333" s="378"/>
      <c r="O333" s="378"/>
      <c r="P333" s="378"/>
      <c r="Q333" s="378"/>
      <c r="R333" s="378"/>
      <c r="S333" s="378"/>
      <c r="T333" s="378"/>
      <c r="U333" s="378"/>
      <c r="V333" s="378"/>
      <c r="W333" s="378"/>
      <c r="X333" s="378"/>
      <c r="Y333" s="380"/>
      <c r="Z333" s="409"/>
      <c r="AA333" s="380"/>
      <c r="AB333" s="380"/>
      <c r="AC333" s="380"/>
      <c r="AD333" s="380"/>
      <c r="AE333" s="380"/>
      <c r="AF333" s="380"/>
      <c r="AG333" s="380"/>
      <c r="AH333" s="380"/>
      <c r="AI333" s="380"/>
      <c r="AJ333" s="380"/>
      <c r="AR333" s="380"/>
      <c r="AS333" s="380"/>
      <c r="AT333" s="380"/>
      <c r="AU333" s="380"/>
      <c r="AV333" s="380"/>
      <c r="AW333" s="380"/>
      <c r="AX333" s="380"/>
      <c r="AY333" s="380"/>
      <c r="AZ333" s="380"/>
      <c r="BA333" s="380"/>
      <c r="BB333" s="380"/>
      <c r="BC333" s="380"/>
      <c r="BD333" s="380"/>
      <c r="BE333" s="380"/>
      <c r="BF333" s="380"/>
      <c r="BG333" s="380"/>
      <c r="BH333" s="380"/>
      <c r="BI333" s="380"/>
      <c r="BJ333" s="377"/>
      <c r="CE333" s="380"/>
      <c r="CF333" s="380"/>
      <c r="CG333" s="380"/>
      <c r="EZ333" s="380"/>
      <c r="FA333" s="380"/>
      <c r="FB333" s="380"/>
      <c r="FC333" s="380"/>
      <c r="FD333" s="380"/>
      <c r="FE333" s="380"/>
      <c r="FF333" s="380"/>
      <c r="FG333" s="380"/>
      <c r="FH333" s="380"/>
      <c r="FI333" s="380"/>
      <c r="FJ333" s="380"/>
      <c r="FK333" s="380"/>
      <c r="FL333" s="380"/>
      <c r="FM333" s="380"/>
      <c r="FN333" s="380"/>
      <c r="FO333" s="380"/>
      <c r="FP333" s="380"/>
      <c r="FQ333" s="380"/>
      <c r="FR333" s="380"/>
      <c r="FS333" s="380"/>
      <c r="FT333" s="380"/>
      <c r="FU333" s="380"/>
      <c r="FV333" s="380"/>
      <c r="FW333" s="380"/>
      <c r="FX333" s="380"/>
      <c r="FY333" s="380"/>
      <c r="FZ333" s="380"/>
      <c r="GA333" s="380"/>
      <c r="GB333" s="380"/>
      <c r="GC333" s="380"/>
      <c r="GD333" s="380"/>
      <c r="GE333" s="380"/>
      <c r="GF333" s="380"/>
      <c r="GG333" s="380"/>
      <c r="GH333" s="380"/>
      <c r="GI333" s="380"/>
      <c r="GJ333" s="380"/>
      <c r="GK333" s="380"/>
      <c r="GL333" s="380"/>
      <c r="GM333" s="380"/>
      <c r="GN333" s="380"/>
      <c r="GO333" s="380"/>
      <c r="GP333" s="380"/>
      <c r="GQ333" s="380"/>
      <c r="GR333" s="380"/>
      <c r="GS333" s="380"/>
      <c r="GT333" s="380"/>
      <c r="GU333" s="380"/>
      <c r="GV333" s="380"/>
      <c r="GW333" s="380"/>
      <c r="GX333" s="380"/>
      <c r="GY333" s="380"/>
      <c r="GZ333" s="380"/>
      <c r="HA333" s="380"/>
      <c r="HB333" s="380"/>
      <c r="HC333" s="380"/>
      <c r="HD333" s="380"/>
      <c r="HE333" s="380"/>
      <c r="HF333" s="380"/>
      <c r="HG333" s="380"/>
      <c r="HH333" s="380"/>
    </row>
    <row r="334" spans="2:216">
      <c r="B334" s="377"/>
      <c r="C334" s="377"/>
      <c r="D334" s="377"/>
      <c r="E334" s="377"/>
      <c r="F334" s="377"/>
      <c r="G334" s="377"/>
      <c r="H334" s="377"/>
      <c r="I334" s="377"/>
      <c r="J334" s="377"/>
      <c r="K334" s="377"/>
      <c r="L334" s="377"/>
      <c r="M334" s="378"/>
      <c r="N334" s="378"/>
      <c r="O334" s="378"/>
      <c r="P334" s="378"/>
      <c r="Q334" s="378"/>
      <c r="R334" s="378"/>
      <c r="S334" s="378"/>
      <c r="T334" s="378"/>
      <c r="U334" s="378"/>
      <c r="V334" s="378"/>
      <c r="W334" s="378"/>
      <c r="X334" s="378"/>
      <c r="Y334" s="380"/>
      <c r="Z334" s="409"/>
      <c r="AA334" s="380"/>
      <c r="AB334" s="380"/>
      <c r="AC334" s="380"/>
      <c r="AD334" s="380"/>
      <c r="AE334" s="380"/>
      <c r="AF334" s="380"/>
      <c r="AG334" s="380"/>
      <c r="AH334" s="380"/>
      <c r="AI334" s="380"/>
      <c r="AJ334" s="380"/>
      <c r="AR334" s="380"/>
      <c r="AS334" s="380"/>
      <c r="AT334" s="380"/>
      <c r="AU334" s="380"/>
      <c r="AV334" s="380"/>
      <c r="AW334" s="380"/>
      <c r="AX334" s="380"/>
      <c r="AY334" s="380"/>
      <c r="AZ334" s="380"/>
      <c r="BA334" s="380"/>
      <c r="BB334" s="380"/>
      <c r="BC334" s="380"/>
      <c r="BD334" s="380"/>
      <c r="BE334" s="380"/>
      <c r="BF334" s="380"/>
      <c r="BG334" s="380"/>
      <c r="BH334" s="380"/>
      <c r="BI334" s="380"/>
      <c r="BJ334" s="377"/>
      <c r="CE334" s="380"/>
      <c r="CF334" s="380"/>
      <c r="CG334" s="380"/>
      <c r="EZ334" s="380"/>
      <c r="FA334" s="380"/>
      <c r="FB334" s="380"/>
      <c r="FC334" s="380"/>
      <c r="FD334" s="380"/>
      <c r="FE334" s="380"/>
      <c r="FF334" s="380"/>
      <c r="FG334" s="380"/>
      <c r="FH334" s="380"/>
      <c r="FI334" s="380"/>
      <c r="FJ334" s="380"/>
      <c r="FK334" s="380"/>
      <c r="FL334" s="380"/>
      <c r="FM334" s="380"/>
      <c r="FN334" s="380"/>
      <c r="FO334" s="380"/>
      <c r="FP334" s="380"/>
      <c r="FQ334" s="380"/>
      <c r="FR334" s="380"/>
      <c r="FS334" s="380"/>
      <c r="FT334" s="380"/>
      <c r="FU334" s="380"/>
      <c r="FV334" s="380"/>
      <c r="FW334" s="380"/>
      <c r="FX334" s="380"/>
      <c r="FY334" s="380"/>
      <c r="FZ334" s="380"/>
      <c r="GA334" s="380"/>
      <c r="GB334" s="380"/>
      <c r="GC334" s="380"/>
      <c r="GD334" s="380"/>
      <c r="GE334" s="380"/>
      <c r="GF334" s="380"/>
      <c r="GG334" s="380"/>
      <c r="GH334" s="380"/>
      <c r="GI334" s="380"/>
      <c r="GJ334" s="380"/>
      <c r="GK334" s="380"/>
      <c r="GL334" s="380"/>
      <c r="GM334" s="380"/>
      <c r="GN334" s="380"/>
      <c r="GO334" s="380"/>
      <c r="GP334" s="380"/>
      <c r="GQ334" s="380"/>
      <c r="GR334" s="380"/>
      <c r="GS334" s="380"/>
      <c r="GT334" s="380"/>
      <c r="GU334" s="380"/>
      <c r="GV334" s="380"/>
      <c r="GW334" s="380"/>
      <c r="GX334" s="380"/>
      <c r="GY334" s="380"/>
      <c r="GZ334" s="380"/>
      <c r="HA334" s="380"/>
      <c r="HB334" s="380"/>
      <c r="HC334" s="380"/>
      <c r="HD334" s="380"/>
      <c r="HE334" s="380"/>
      <c r="HF334" s="380"/>
      <c r="HG334" s="380"/>
      <c r="HH334" s="380"/>
    </row>
    <row r="335" spans="2:216">
      <c r="B335" s="377"/>
      <c r="C335" s="377"/>
      <c r="D335" s="377"/>
      <c r="E335" s="377"/>
      <c r="F335" s="377"/>
      <c r="G335" s="377"/>
      <c r="H335" s="377"/>
      <c r="I335" s="377"/>
      <c r="J335" s="377"/>
      <c r="K335" s="377"/>
      <c r="L335" s="377"/>
      <c r="M335" s="378"/>
      <c r="N335" s="378"/>
      <c r="O335" s="378"/>
      <c r="P335" s="378"/>
      <c r="Q335" s="378"/>
      <c r="R335" s="378"/>
      <c r="S335" s="378"/>
      <c r="T335" s="378"/>
      <c r="U335" s="378"/>
      <c r="V335" s="378"/>
      <c r="W335" s="378"/>
      <c r="X335" s="378"/>
      <c r="Y335" s="380"/>
      <c r="Z335" s="409"/>
      <c r="AA335" s="380"/>
      <c r="AB335" s="380"/>
      <c r="AC335" s="380"/>
      <c r="AD335" s="380"/>
      <c r="AE335" s="380"/>
      <c r="AF335" s="380"/>
      <c r="AG335" s="380"/>
      <c r="AH335" s="380"/>
      <c r="AI335" s="380"/>
      <c r="AJ335" s="380"/>
      <c r="AR335" s="380"/>
      <c r="AS335" s="380"/>
      <c r="AT335" s="380"/>
      <c r="AU335" s="380"/>
      <c r="AV335" s="380"/>
      <c r="AW335" s="380"/>
      <c r="AX335" s="380"/>
      <c r="AY335" s="380"/>
      <c r="AZ335" s="380"/>
      <c r="BA335" s="380"/>
      <c r="BB335" s="380"/>
      <c r="BC335" s="380"/>
      <c r="BD335" s="380"/>
      <c r="BE335" s="380"/>
      <c r="BF335" s="380"/>
      <c r="BG335" s="380"/>
      <c r="BH335" s="380"/>
      <c r="BI335" s="380"/>
      <c r="BJ335" s="377"/>
      <c r="CE335" s="380"/>
      <c r="CF335" s="380"/>
      <c r="CG335" s="380"/>
      <c r="EZ335" s="380"/>
      <c r="FA335" s="380"/>
      <c r="FB335" s="380"/>
      <c r="FC335" s="380"/>
      <c r="FD335" s="380"/>
      <c r="FE335" s="380"/>
      <c r="FF335" s="380"/>
      <c r="FG335" s="380"/>
      <c r="FH335" s="380"/>
      <c r="FI335" s="380"/>
      <c r="FJ335" s="380"/>
      <c r="FK335" s="380"/>
      <c r="FL335" s="380"/>
      <c r="FM335" s="380"/>
      <c r="FN335" s="380"/>
      <c r="FO335" s="380"/>
      <c r="FP335" s="380"/>
      <c r="FQ335" s="380"/>
      <c r="FR335" s="380"/>
      <c r="FS335" s="380"/>
      <c r="FT335" s="380"/>
      <c r="FU335" s="380"/>
      <c r="FV335" s="380"/>
      <c r="FW335" s="380"/>
      <c r="FX335" s="380"/>
      <c r="FY335" s="380"/>
      <c r="FZ335" s="380"/>
      <c r="GA335" s="380"/>
      <c r="GB335" s="380"/>
      <c r="GC335" s="380"/>
      <c r="GD335" s="380"/>
      <c r="GE335" s="380"/>
      <c r="GF335" s="380"/>
      <c r="GG335" s="380"/>
      <c r="GH335" s="380"/>
      <c r="GI335" s="380"/>
      <c r="GJ335" s="380"/>
      <c r="GK335" s="380"/>
      <c r="GL335" s="380"/>
      <c r="GM335" s="380"/>
      <c r="GN335" s="380"/>
      <c r="GO335" s="380"/>
      <c r="GP335" s="380"/>
      <c r="GQ335" s="380"/>
      <c r="GR335" s="380"/>
      <c r="GS335" s="380"/>
      <c r="GT335" s="380"/>
      <c r="GU335" s="380"/>
      <c r="GV335" s="380"/>
      <c r="GW335" s="380"/>
      <c r="GX335" s="380"/>
      <c r="GY335" s="380"/>
      <c r="GZ335" s="380"/>
      <c r="HA335" s="380"/>
      <c r="HB335" s="380"/>
      <c r="HC335" s="380"/>
      <c r="HD335" s="380"/>
      <c r="HE335" s="380"/>
      <c r="HF335" s="380"/>
      <c r="HG335" s="380"/>
      <c r="HH335" s="380"/>
    </row>
    <row r="336" spans="2:216">
      <c r="B336" s="377"/>
      <c r="C336" s="377"/>
      <c r="D336" s="377"/>
      <c r="E336" s="377"/>
      <c r="F336" s="377"/>
      <c r="G336" s="377"/>
      <c r="H336" s="377"/>
      <c r="I336" s="377"/>
      <c r="J336" s="377"/>
      <c r="K336" s="377"/>
      <c r="L336" s="377"/>
      <c r="M336" s="378"/>
      <c r="N336" s="378"/>
      <c r="O336" s="378"/>
      <c r="P336" s="378"/>
      <c r="Q336" s="378"/>
      <c r="R336" s="378"/>
      <c r="S336" s="378"/>
      <c r="T336" s="378"/>
      <c r="U336" s="378"/>
      <c r="V336" s="378"/>
      <c r="W336" s="378"/>
      <c r="X336" s="378"/>
      <c r="Y336" s="380"/>
      <c r="Z336" s="409"/>
      <c r="AA336" s="380"/>
      <c r="AB336" s="380"/>
      <c r="AC336" s="380"/>
      <c r="AD336" s="380"/>
      <c r="AE336" s="380"/>
      <c r="AF336" s="380"/>
      <c r="AG336" s="380"/>
      <c r="AH336" s="380"/>
      <c r="AI336" s="380"/>
      <c r="AJ336" s="380"/>
      <c r="AR336" s="380"/>
      <c r="AS336" s="380"/>
      <c r="AT336" s="380"/>
      <c r="AU336" s="380"/>
      <c r="AV336" s="380"/>
      <c r="AW336" s="380"/>
      <c r="AX336" s="380"/>
      <c r="AY336" s="380"/>
      <c r="AZ336" s="380"/>
      <c r="BA336" s="380"/>
      <c r="BB336" s="380"/>
      <c r="BC336" s="380"/>
      <c r="BD336" s="380"/>
      <c r="BE336" s="380"/>
      <c r="BF336" s="380"/>
      <c r="BG336" s="380"/>
      <c r="BH336" s="380"/>
      <c r="BI336" s="380"/>
      <c r="BJ336" s="377"/>
      <c r="CE336" s="380"/>
      <c r="CF336" s="380"/>
      <c r="CG336" s="380"/>
      <c r="EZ336" s="380"/>
      <c r="FA336" s="380"/>
      <c r="FB336" s="380"/>
      <c r="FC336" s="380"/>
      <c r="FD336" s="380"/>
      <c r="FE336" s="380"/>
      <c r="FF336" s="380"/>
      <c r="FG336" s="380"/>
      <c r="FH336" s="380"/>
      <c r="FI336" s="380"/>
      <c r="FJ336" s="380"/>
      <c r="FK336" s="380"/>
      <c r="FL336" s="380"/>
      <c r="FM336" s="380"/>
      <c r="FN336" s="380"/>
      <c r="FO336" s="380"/>
      <c r="FP336" s="380"/>
      <c r="FQ336" s="380"/>
      <c r="FR336" s="380"/>
      <c r="FS336" s="380"/>
      <c r="FT336" s="380"/>
      <c r="FU336" s="380"/>
      <c r="FV336" s="380"/>
      <c r="FW336" s="380"/>
      <c r="FX336" s="380"/>
      <c r="FY336" s="380"/>
      <c r="FZ336" s="380"/>
      <c r="GA336" s="380"/>
      <c r="GB336" s="380"/>
      <c r="GC336" s="380"/>
      <c r="GD336" s="380"/>
      <c r="GE336" s="380"/>
      <c r="GF336" s="380"/>
      <c r="GG336" s="380"/>
      <c r="GH336" s="380"/>
      <c r="GI336" s="380"/>
      <c r="GJ336" s="380"/>
      <c r="GK336" s="380"/>
      <c r="GL336" s="380"/>
      <c r="GM336" s="380"/>
      <c r="GN336" s="380"/>
      <c r="GO336" s="380"/>
      <c r="GP336" s="380"/>
      <c r="GQ336" s="380"/>
      <c r="GR336" s="380"/>
      <c r="GS336" s="380"/>
      <c r="GT336" s="380"/>
      <c r="GU336" s="380"/>
      <c r="GV336" s="380"/>
      <c r="GW336" s="380"/>
      <c r="GX336" s="380"/>
      <c r="GY336" s="380"/>
      <c r="GZ336" s="380"/>
      <c r="HA336" s="380"/>
      <c r="HB336" s="380"/>
      <c r="HC336" s="380"/>
      <c r="HD336" s="380"/>
      <c r="HE336" s="380"/>
      <c r="HF336" s="380"/>
      <c r="HG336" s="380"/>
      <c r="HH336" s="380"/>
    </row>
    <row r="337" spans="2:216">
      <c r="B337" s="377"/>
      <c r="C337" s="377"/>
      <c r="D337" s="377"/>
      <c r="E337" s="377"/>
      <c r="F337" s="377"/>
      <c r="G337" s="377"/>
      <c r="H337" s="377"/>
      <c r="I337" s="377"/>
      <c r="J337" s="377"/>
      <c r="K337" s="377"/>
      <c r="L337" s="377"/>
      <c r="M337" s="378"/>
      <c r="N337" s="378"/>
      <c r="O337" s="378"/>
      <c r="P337" s="378"/>
      <c r="Q337" s="378"/>
      <c r="R337" s="378"/>
      <c r="S337" s="378"/>
      <c r="T337" s="378"/>
      <c r="U337" s="378"/>
      <c r="V337" s="378"/>
      <c r="W337" s="378"/>
      <c r="X337" s="378"/>
      <c r="Y337" s="380"/>
      <c r="Z337" s="409"/>
      <c r="AA337" s="380"/>
      <c r="AB337" s="380"/>
      <c r="AC337" s="380"/>
      <c r="AD337" s="380"/>
      <c r="AE337" s="380"/>
      <c r="AF337" s="380"/>
      <c r="AG337" s="380"/>
      <c r="AH337" s="380"/>
      <c r="AI337" s="380"/>
      <c r="AJ337" s="380"/>
      <c r="AR337" s="380"/>
      <c r="AS337" s="380"/>
      <c r="AT337" s="380"/>
      <c r="AU337" s="380"/>
      <c r="AV337" s="380"/>
      <c r="AW337" s="380"/>
      <c r="AX337" s="380"/>
      <c r="AY337" s="380"/>
      <c r="AZ337" s="380"/>
      <c r="BA337" s="380"/>
      <c r="BB337" s="380"/>
      <c r="BC337" s="380"/>
      <c r="BD337" s="380"/>
      <c r="BE337" s="380"/>
      <c r="BF337" s="380"/>
      <c r="BG337" s="380"/>
      <c r="BH337" s="380"/>
      <c r="BI337" s="380"/>
      <c r="BJ337" s="377"/>
      <c r="CE337" s="380"/>
      <c r="CF337" s="380"/>
      <c r="CG337" s="380"/>
      <c r="EZ337" s="380"/>
      <c r="FA337" s="380"/>
      <c r="FB337" s="380"/>
      <c r="FC337" s="380"/>
      <c r="FD337" s="380"/>
      <c r="FE337" s="380"/>
      <c r="FF337" s="380"/>
      <c r="FG337" s="380"/>
      <c r="FH337" s="380"/>
      <c r="FI337" s="380"/>
      <c r="FJ337" s="380"/>
      <c r="FK337" s="380"/>
      <c r="FL337" s="380"/>
      <c r="FM337" s="380"/>
      <c r="FN337" s="380"/>
      <c r="FO337" s="380"/>
      <c r="FP337" s="380"/>
      <c r="FQ337" s="380"/>
      <c r="FR337" s="380"/>
      <c r="FS337" s="380"/>
      <c r="FT337" s="380"/>
      <c r="FU337" s="380"/>
      <c r="FV337" s="380"/>
      <c r="FW337" s="380"/>
      <c r="FX337" s="380"/>
      <c r="FY337" s="380"/>
      <c r="FZ337" s="380"/>
      <c r="GA337" s="380"/>
      <c r="GB337" s="380"/>
      <c r="GC337" s="380"/>
      <c r="GD337" s="380"/>
      <c r="GE337" s="380"/>
      <c r="GF337" s="380"/>
      <c r="GG337" s="380"/>
      <c r="GH337" s="380"/>
      <c r="GI337" s="380"/>
      <c r="GJ337" s="380"/>
      <c r="GK337" s="380"/>
      <c r="GL337" s="380"/>
      <c r="GM337" s="380"/>
      <c r="GN337" s="380"/>
      <c r="GO337" s="380"/>
      <c r="GP337" s="380"/>
      <c r="GQ337" s="380"/>
      <c r="GR337" s="380"/>
      <c r="GS337" s="380"/>
      <c r="GT337" s="380"/>
      <c r="GU337" s="380"/>
      <c r="GV337" s="380"/>
      <c r="GW337" s="380"/>
      <c r="GX337" s="380"/>
      <c r="GY337" s="380"/>
      <c r="GZ337" s="380"/>
      <c r="HA337" s="380"/>
      <c r="HB337" s="380"/>
      <c r="HC337" s="380"/>
      <c r="HD337" s="380"/>
      <c r="HE337" s="380"/>
      <c r="HF337" s="380"/>
      <c r="HG337" s="380"/>
      <c r="HH337" s="380"/>
    </row>
    <row r="338" spans="2:216">
      <c r="B338" s="377"/>
      <c r="C338" s="377"/>
      <c r="D338" s="377"/>
      <c r="E338" s="377"/>
      <c r="F338" s="377"/>
      <c r="G338" s="377"/>
      <c r="H338" s="377"/>
      <c r="I338" s="377"/>
      <c r="J338" s="377"/>
      <c r="K338" s="377"/>
      <c r="L338" s="377"/>
      <c r="M338" s="378"/>
      <c r="N338" s="378"/>
      <c r="O338" s="378"/>
      <c r="P338" s="378"/>
      <c r="Q338" s="378"/>
      <c r="R338" s="378"/>
      <c r="S338" s="378"/>
      <c r="T338" s="378"/>
      <c r="U338" s="378"/>
      <c r="V338" s="378"/>
      <c r="W338" s="378"/>
      <c r="X338" s="378"/>
      <c r="Y338" s="380"/>
      <c r="Z338" s="409"/>
      <c r="AA338" s="380"/>
      <c r="AB338" s="380"/>
      <c r="AC338" s="380"/>
      <c r="AD338" s="380"/>
      <c r="AE338" s="380"/>
      <c r="AF338" s="380"/>
      <c r="AG338" s="380"/>
      <c r="AH338" s="380"/>
      <c r="AI338" s="380"/>
      <c r="AJ338" s="380"/>
      <c r="AR338" s="380"/>
      <c r="AS338" s="380"/>
      <c r="AT338" s="380"/>
      <c r="AU338" s="380"/>
      <c r="AV338" s="380"/>
      <c r="AW338" s="380"/>
      <c r="AX338" s="380"/>
      <c r="AY338" s="380"/>
      <c r="AZ338" s="380"/>
      <c r="BA338" s="380"/>
      <c r="BB338" s="380"/>
      <c r="BC338" s="380"/>
      <c r="BD338" s="380"/>
      <c r="BE338" s="380"/>
      <c r="BF338" s="380"/>
      <c r="BG338" s="380"/>
      <c r="BH338" s="380"/>
      <c r="BI338" s="380"/>
      <c r="BJ338" s="377"/>
      <c r="CE338" s="380"/>
      <c r="CF338" s="380"/>
      <c r="CG338" s="380"/>
      <c r="EZ338" s="380"/>
      <c r="FA338" s="380"/>
      <c r="FB338" s="380"/>
      <c r="FC338" s="380"/>
      <c r="FD338" s="380"/>
      <c r="FE338" s="380"/>
      <c r="FF338" s="380"/>
      <c r="FG338" s="380"/>
      <c r="FH338" s="380"/>
      <c r="FI338" s="380"/>
      <c r="FJ338" s="380"/>
      <c r="FK338" s="380"/>
      <c r="FL338" s="380"/>
      <c r="FM338" s="380"/>
      <c r="FN338" s="380"/>
      <c r="FO338" s="380"/>
      <c r="FP338" s="380"/>
      <c r="FQ338" s="380"/>
      <c r="FR338" s="380"/>
      <c r="FS338" s="380"/>
      <c r="FT338" s="380"/>
      <c r="FU338" s="380"/>
      <c r="FV338" s="380"/>
      <c r="FW338" s="380"/>
      <c r="FX338" s="380"/>
      <c r="FY338" s="380"/>
      <c r="FZ338" s="380"/>
      <c r="GA338" s="380"/>
      <c r="GB338" s="380"/>
      <c r="GC338" s="380"/>
      <c r="GD338" s="380"/>
      <c r="GE338" s="380"/>
      <c r="GF338" s="380"/>
      <c r="GG338" s="380"/>
      <c r="GH338" s="380"/>
      <c r="GI338" s="380"/>
      <c r="GJ338" s="380"/>
      <c r="GK338" s="380"/>
      <c r="GL338" s="380"/>
      <c r="GM338" s="380"/>
      <c r="GN338" s="380"/>
      <c r="GO338" s="380"/>
      <c r="GP338" s="380"/>
      <c r="GQ338" s="380"/>
      <c r="GR338" s="380"/>
      <c r="GS338" s="380"/>
      <c r="GT338" s="380"/>
      <c r="GU338" s="380"/>
      <c r="GV338" s="380"/>
      <c r="GW338" s="380"/>
      <c r="GX338" s="380"/>
      <c r="GY338" s="380"/>
      <c r="GZ338" s="380"/>
      <c r="HA338" s="380"/>
      <c r="HB338" s="380"/>
      <c r="HC338" s="380"/>
      <c r="HD338" s="380"/>
      <c r="HE338" s="380"/>
      <c r="HF338" s="380"/>
      <c r="HG338" s="380"/>
      <c r="HH338" s="380"/>
    </row>
    <row r="339" spans="2:216">
      <c r="B339" s="377"/>
      <c r="C339" s="377"/>
      <c r="D339" s="377"/>
      <c r="E339" s="377"/>
      <c r="F339" s="377"/>
      <c r="G339" s="377"/>
      <c r="H339" s="377"/>
      <c r="I339" s="377"/>
      <c r="J339" s="377"/>
      <c r="K339" s="377"/>
      <c r="L339" s="377"/>
      <c r="M339" s="378"/>
      <c r="N339" s="378"/>
      <c r="O339" s="378"/>
      <c r="P339" s="378"/>
      <c r="Q339" s="378"/>
      <c r="R339" s="378"/>
      <c r="S339" s="378"/>
      <c r="T339" s="378"/>
      <c r="U339" s="378"/>
      <c r="V339" s="378"/>
      <c r="W339" s="378"/>
      <c r="X339" s="378"/>
      <c r="Y339" s="380"/>
      <c r="Z339" s="409"/>
      <c r="AA339" s="380"/>
      <c r="AB339" s="380"/>
      <c r="AC339" s="380"/>
      <c r="AD339" s="380"/>
      <c r="AE339" s="380"/>
      <c r="AF339" s="380"/>
      <c r="AG339" s="380"/>
      <c r="AH339" s="380"/>
      <c r="AI339" s="380"/>
      <c r="AJ339" s="380"/>
      <c r="AR339" s="380"/>
      <c r="AS339" s="380"/>
      <c r="AT339" s="380"/>
      <c r="AU339" s="380"/>
      <c r="AV339" s="380"/>
      <c r="AW339" s="380"/>
      <c r="AX339" s="380"/>
      <c r="AY339" s="380"/>
      <c r="AZ339" s="380"/>
      <c r="BA339" s="380"/>
      <c r="BB339" s="380"/>
      <c r="BC339" s="380"/>
      <c r="BD339" s="380"/>
      <c r="BE339" s="380"/>
      <c r="BF339" s="380"/>
      <c r="BG339" s="380"/>
      <c r="BH339" s="380"/>
      <c r="BI339" s="380"/>
      <c r="BJ339" s="377"/>
      <c r="CE339" s="380"/>
      <c r="CF339" s="380"/>
      <c r="CG339" s="380"/>
      <c r="EZ339" s="380"/>
      <c r="FA339" s="380"/>
      <c r="FB339" s="380"/>
      <c r="FC339" s="380"/>
      <c r="FD339" s="380"/>
      <c r="FE339" s="380"/>
      <c r="FF339" s="380"/>
      <c r="FG339" s="380"/>
      <c r="FH339" s="380"/>
      <c r="FI339" s="380"/>
      <c r="FJ339" s="380"/>
      <c r="FK339" s="380"/>
      <c r="FL339" s="380"/>
      <c r="FM339" s="380"/>
      <c r="FN339" s="380"/>
      <c r="FO339" s="380"/>
      <c r="FP339" s="380"/>
      <c r="FQ339" s="380"/>
      <c r="FR339" s="380"/>
      <c r="FS339" s="380"/>
      <c r="FT339" s="380"/>
      <c r="FU339" s="380"/>
      <c r="FV339" s="380"/>
      <c r="FW339" s="380"/>
      <c r="FX339" s="380"/>
      <c r="FY339" s="380"/>
      <c r="FZ339" s="380"/>
      <c r="GA339" s="380"/>
      <c r="GB339" s="380"/>
      <c r="GC339" s="380"/>
      <c r="GD339" s="380"/>
      <c r="GE339" s="380"/>
      <c r="GF339" s="380"/>
      <c r="GG339" s="380"/>
      <c r="GH339" s="380"/>
      <c r="GI339" s="380"/>
      <c r="GJ339" s="380"/>
      <c r="GK339" s="380"/>
      <c r="GL339" s="380"/>
      <c r="GM339" s="380"/>
      <c r="GN339" s="380"/>
      <c r="GO339" s="380"/>
      <c r="GP339" s="380"/>
      <c r="GQ339" s="380"/>
      <c r="GR339" s="380"/>
      <c r="GS339" s="380"/>
      <c r="GT339" s="380"/>
      <c r="GU339" s="380"/>
      <c r="GV339" s="380"/>
      <c r="GW339" s="380"/>
      <c r="GX339" s="380"/>
      <c r="GY339" s="380"/>
      <c r="GZ339" s="380"/>
      <c r="HA339" s="380"/>
      <c r="HB339" s="380"/>
      <c r="HC339" s="380"/>
      <c r="HD339" s="380"/>
      <c r="HE339" s="380"/>
      <c r="HF339" s="380"/>
      <c r="HG339" s="380"/>
      <c r="HH339" s="380"/>
    </row>
    <row r="340" spans="2:216">
      <c r="B340" s="377"/>
      <c r="C340" s="377"/>
      <c r="D340" s="377"/>
      <c r="E340" s="377"/>
      <c r="F340" s="377"/>
      <c r="G340" s="377"/>
      <c r="H340" s="377"/>
      <c r="I340" s="377"/>
      <c r="J340" s="377"/>
      <c r="K340" s="377"/>
      <c r="L340" s="377"/>
      <c r="M340" s="378"/>
      <c r="N340" s="378"/>
      <c r="O340" s="378"/>
      <c r="P340" s="378"/>
      <c r="Q340" s="378"/>
      <c r="R340" s="378"/>
      <c r="S340" s="378"/>
      <c r="T340" s="378"/>
      <c r="U340" s="378"/>
      <c r="V340" s="378"/>
      <c r="W340" s="378"/>
      <c r="X340" s="378"/>
      <c r="Y340" s="380"/>
      <c r="Z340" s="409"/>
      <c r="AA340" s="380"/>
      <c r="AB340" s="380"/>
      <c r="AC340" s="380"/>
      <c r="AD340" s="380"/>
      <c r="AE340" s="380"/>
      <c r="AF340" s="380"/>
      <c r="AG340" s="380"/>
      <c r="AH340" s="380"/>
      <c r="AI340" s="380"/>
      <c r="AJ340" s="380"/>
      <c r="AR340" s="380"/>
      <c r="AS340" s="380"/>
      <c r="AT340" s="380"/>
      <c r="AU340" s="380"/>
      <c r="AV340" s="380"/>
      <c r="AW340" s="380"/>
      <c r="AX340" s="380"/>
      <c r="AY340" s="380"/>
      <c r="AZ340" s="380"/>
      <c r="BA340" s="380"/>
      <c r="BB340" s="380"/>
      <c r="BC340" s="380"/>
      <c r="BD340" s="380"/>
      <c r="BE340" s="380"/>
      <c r="BF340" s="380"/>
      <c r="BG340" s="380"/>
      <c r="BH340" s="380"/>
      <c r="BI340" s="380"/>
      <c r="BJ340" s="377"/>
      <c r="CE340" s="380"/>
      <c r="CF340" s="380"/>
      <c r="CG340" s="380"/>
      <c r="EZ340" s="380"/>
      <c r="FA340" s="380"/>
      <c r="FB340" s="380"/>
      <c r="FC340" s="380"/>
      <c r="FD340" s="380"/>
      <c r="FE340" s="380"/>
      <c r="FF340" s="380"/>
      <c r="FG340" s="380"/>
      <c r="FH340" s="380"/>
      <c r="FI340" s="380"/>
      <c r="FJ340" s="380"/>
      <c r="FK340" s="380"/>
      <c r="FL340" s="380"/>
      <c r="FM340" s="380"/>
      <c r="FN340" s="380"/>
      <c r="FO340" s="380"/>
      <c r="FP340" s="380"/>
      <c r="FQ340" s="380"/>
      <c r="FR340" s="380"/>
      <c r="FS340" s="380"/>
      <c r="FT340" s="380"/>
      <c r="FU340" s="380"/>
      <c r="FV340" s="380"/>
      <c r="FW340" s="380"/>
      <c r="FX340" s="380"/>
      <c r="FY340" s="380"/>
      <c r="FZ340" s="380"/>
      <c r="GA340" s="380"/>
      <c r="GB340" s="380"/>
      <c r="GC340" s="380"/>
      <c r="GD340" s="380"/>
      <c r="GE340" s="380"/>
      <c r="GF340" s="380"/>
      <c r="GG340" s="380"/>
      <c r="GH340" s="380"/>
      <c r="GI340" s="380"/>
      <c r="GJ340" s="380"/>
      <c r="GK340" s="380"/>
      <c r="GL340" s="380"/>
      <c r="GM340" s="380"/>
      <c r="GN340" s="380"/>
      <c r="GO340" s="380"/>
      <c r="GP340" s="380"/>
      <c r="GQ340" s="380"/>
      <c r="GR340" s="380"/>
      <c r="GS340" s="380"/>
      <c r="GT340" s="380"/>
      <c r="GU340" s="380"/>
      <c r="GV340" s="380"/>
      <c r="GW340" s="380"/>
      <c r="GX340" s="380"/>
      <c r="GY340" s="380"/>
      <c r="GZ340" s="380"/>
      <c r="HA340" s="380"/>
      <c r="HB340" s="380"/>
      <c r="HC340" s="380"/>
      <c r="HD340" s="380"/>
      <c r="HE340" s="380"/>
      <c r="HF340" s="380"/>
      <c r="HG340" s="380"/>
      <c r="HH340" s="380"/>
    </row>
    <row r="341" spans="2:216">
      <c r="B341" s="377"/>
      <c r="C341" s="377"/>
      <c r="D341" s="377"/>
      <c r="E341" s="377"/>
      <c r="F341" s="377"/>
      <c r="G341" s="377"/>
      <c r="H341" s="377"/>
      <c r="I341" s="377"/>
      <c r="J341" s="377"/>
      <c r="K341" s="377"/>
      <c r="L341" s="377"/>
      <c r="M341" s="378"/>
      <c r="N341" s="378"/>
      <c r="O341" s="378"/>
      <c r="P341" s="378"/>
      <c r="Q341" s="378"/>
      <c r="R341" s="378"/>
      <c r="S341" s="378"/>
      <c r="T341" s="378"/>
      <c r="U341" s="378"/>
      <c r="V341" s="378"/>
      <c r="W341" s="378"/>
      <c r="X341" s="378"/>
      <c r="Y341" s="380"/>
      <c r="Z341" s="409"/>
      <c r="AA341" s="380"/>
      <c r="AB341" s="380"/>
      <c r="AC341" s="380"/>
      <c r="AD341" s="380"/>
      <c r="AE341" s="380"/>
      <c r="AF341" s="380"/>
      <c r="AG341" s="380"/>
      <c r="AH341" s="380"/>
      <c r="AI341" s="380"/>
      <c r="AJ341" s="380"/>
      <c r="AR341" s="380"/>
      <c r="AS341" s="380"/>
      <c r="AT341" s="380"/>
      <c r="AU341" s="380"/>
      <c r="AV341" s="380"/>
      <c r="AW341" s="380"/>
      <c r="AX341" s="380"/>
      <c r="AY341" s="380"/>
      <c r="AZ341" s="380"/>
      <c r="BA341" s="380"/>
      <c r="BB341" s="380"/>
      <c r="BC341" s="380"/>
      <c r="BD341" s="380"/>
      <c r="BE341" s="380"/>
      <c r="BF341" s="380"/>
      <c r="BG341" s="380"/>
      <c r="BH341" s="380"/>
      <c r="BI341" s="380"/>
      <c r="BJ341" s="377"/>
      <c r="CE341" s="380"/>
      <c r="CF341" s="380"/>
      <c r="CG341" s="380"/>
      <c r="EZ341" s="380"/>
      <c r="FA341" s="380"/>
      <c r="FB341" s="380"/>
      <c r="FC341" s="380"/>
      <c r="FD341" s="380"/>
      <c r="FE341" s="380"/>
      <c r="FF341" s="380"/>
      <c r="FG341" s="380"/>
      <c r="FH341" s="380"/>
      <c r="FI341" s="380"/>
      <c r="FJ341" s="380"/>
      <c r="FK341" s="380"/>
      <c r="FL341" s="380"/>
      <c r="FM341" s="380"/>
      <c r="FN341" s="380"/>
      <c r="FO341" s="380"/>
      <c r="FP341" s="380"/>
      <c r="FQ341" s="380"/>
      <c r="FR341" s="380"/>
      <c r="FS341" s="380"/>
      <c r="FT341" s="380"/>
      <c r="FU341" s="380"/>
      <c r="FV341" s="380"/>
      <c r="FW341" s="380"/>
      <c r="FX341" s="380"/>
      <c r="FY341" s="380"/>
      <c r="FZ341" s="380"/>
      <c r="GA341" s="380"/>
      <c r="GB341" s="380"/>
      <c r="GC341" s="380"/>
      <c r="GD341" s="380"/>
      <c r="GE341" s="380"/>
      <c r="GF341" s="380"/>
      <c r="GG341" s="380"/>
      <c r="GH341" s="380"/>
      <c r="GI341" s="380"/>
      <c r="GJ341" s="380"/>
      <c r="GK341" s="380"/>
      <c r="GL341" s="380"/>
      <c r="GM341" s="380"/>
      <c r="GN341" s="380"/>
      <c r="GO341" s="380"/>
      <c r="GP341" s="380"/>
      <c r="GQ341" s="380"/>
      <c r="GR341" s="380"/>
      <c r="GS341" s="380"/>
      <c r="GT341" s="380"/>
      <c r="GU341" s="380"/>
      <c r="GV341" s="380"/>
      <c r="GW341" s="380"/>
      <c r="GX341" s="380"/>
      <c r="GY341" s="380"/>
      <c r="GZ341" s="380"/>
      <c r="HA341" s="380"/>
      <c r="HB341" s="380"/>
      <c r="HC341" s="380"/>
      <c r="HD341" s="380"/>
      <c r="HE341" s="380"/>
      <c r="HF341" s="380"/>
      <c r="HG341" s="380"/>
      <c r="HH341" s="380"/>
    </row>
    <row r="342" spans="2:216">
      <c r="B342" s="377"/>
      <c r="C342" s="377"/>
      <c r="D342" s="377"/>
      <c r="E342" s="377"/>
      <c r="F342" s="377"/>
      <c r="G342" s="377"/>
      <c r="H342" s="377"/>
      <c r="I342" s="377"/>
      <c r="J342" s="377"/>
      <c r="K342" s="377"/>
      <c r="L342" s="377"/>
      <c r="M342" s="378"/>
      <c r="N342" s="378"/>
      <c r="O342" s="378"/>
      <c r="P342" s="378"/>
      <c r="Q342" s="378"/>
      <c r="R342" s="378"/>
      <c r="S342" s="378"/>
      <c r="T342" s="378"/>
      <c r="U342" s="378"/>
      <c r="V342" s="378"/>
      <c r="W342" s="378"/>
      <c r="X342" s="378"/>
      <c r="Y342" s="380"/>
      <c r="Z342" s="409"/>
      <c r="AA342" s="380"/>
      <c r="AB342" s="380"/>
      <c r="AC342" s="380"/>
      <c r="AD342" s="380"/>
      <c r="AE342" s="380"/>
      <c r="AF342" s="380"/>
      <c r="AG342" s="380"/>
      <c r="AH342" s="380"/>
      <c r="AI342" s="380"/>
      <c r="AJ342" s="380"/>
      <c r="AR342" s="380"/>
      <c r="AS342" s="380"/>
      <c r="AT342" s="380"/>
      <c r="AU342" s="380"/>
      <c r="AV342" s="380"/>
      <c r="AW342" s="380"/>
      <c r="AX342" s="380"/>
      <c r="AY342" s="380"/>
      <c r="AZ342" s="380"/>
      <c r="BA342" s="380"/>
      <c r="BB342" s="380"/>
      <c r="BC342" s="380"/>
      <c r="BD342" s="380"/>
      <c r="BE342" s="380"/>
      <c r="BF342" s="380"/>
      <c r="BG342" s="380"/>
      <c r="BH342" s="380"/>
      <c r="BI342" s="380"/>
      <c r="BJ342" s="377"/>
      <c r="CE342" s="380"/>
      <c r="CF342" s="380"/>
      <c r="CG342" s="380"/>
      <c r="EZ342" s="380"/>
      <c r="FA342" s="380"/>
      <c r="FB342" s="380"/>
      <c r="FC342" s="380"/>
      <c r="FD342" s="380"/>
      <c r="FE342" s="380"/>
      <c r="FF342" s="380"/>
      <c r="FG342" s="380"/>
      <c r="FH342" s="380"/>
      <c r="FI342" s="380"/>
      <c r="FJ342" s="380"/>
      <c r="FK342" s="380"/>
      <c r="FL342" s="380"/>
      <c r="FM342" s="380"/>
      <c r="FN342" s="380"/>
      <c r="FO342" s="380"/>
      <c r="FP342" s="380"/>
      <c r="FQ342" s="380"/>
      <c r="FR342" s="380"/>
      <c r="FS342" s="380"/>
      <c r="FT342" s="380"/>
      <c r="FU342" s="380"/>
      <c r="FV342" s="380"/>
      <c r="FW342" s="380"/>
      <c r="FX342" s="380"/>
      <c r="FY342" s="380"/>
      <c r="FZ342" s="380"/>
      <c r="GA342" s="380"/>
      <c r="GB342" s="380"/>
      <c r="GC342" s="380"/>
      <c r="GD342" s="380"/>
      <c r="GE342" s="380"/>
      <c r="GF342" s="380"/>
      <c r="GG342" s="380"/>
      <c r="GH342" s="380"/>
      <c r="GI342" s="380"/>
      <c r="GJ342" s="380"/>
      <c r="GK342" s="380"/>
      <c r="GL342" s="380"/>
      <c r="GM342" s="380"/>
      <c r="GN342" s="380"/>
      <c r="GO342" s="380"/>
      <c r="GP342" s="380"/>
      <c r="GQ342" s="380"/>
      <c r="GR342" s="380"/>
      <c r="GS342" s="380"/>
      <c r="GT342" s="380"/>
      <c r="GU342" s="380"/>
      <c r="GV342" s="380"/>
      <c r="GW342" s="380"/>
      <c r="GX342" s="380"/>
      <c r="GY342" s="380"/>
      <c r="GZ342" s="380"/>
      <c r="HA342" s="380"/>
      <c r="HB342" s="380"/>
      <c r="HC342" s="380"/>
      <c r="HD342" s="380"/>
      <c r="HE342" s="380"/>
      <c r="HF342" s="380"/>
      <c r="HG342" s="380"/>
      <c r="HH342" s="380"/>
    </row>
    <row r="343" spans="2:216">
      <c r="B343" s="377"/>
      <c r="C343" s="377"/>
      <c r="D343" s="377"/>
      <c r="E343" s="377"/>
      <c r="F343" s="377"/>
      <c r="G343" s="377"/>
      <c r="H343" s="377"/>
      <c r="I343" s="377"/>
      <c r="J343" s="377"/>
      <c r="K343" s="377"/>
      <c r="L343" s="377"/>
      <c r="M343" s="378"/>
      <c r="N343" s="378"/>
      <c r="O343" s="378"/>
      <c r="P343" s="378"/>
      <c r="Q343" s="378"/>
      <c r="R343" s="378"/>
      <c r="S343" s="378"/>
      <c r="T343" s="378"/>
      <c r="U343" s="378"/>
      <c r="V343" s="378"/>
      <c r="W343" s="378"/>
      <c r="X343" s="378"/>
      <c r="Y343" s="380"/>
      <c r="Z343" s="409"/>
      <c r="AA343" s="380"/>
      <c r="AB343" s="380"/>
      <c r="AC343" s="380"/>
      <c r="AD343" s="380"/>
      <c r="AE343" s="380"/>
      <c r="AF343" s="380"/>
      <c r="AG343" s="380"/>
      <c r="AH343" s="380"/>
      <c r="AI343" s="380"/>
      <c r="AJ343" s="380"/>
      <c r="AR343" s="380"/>
      <c r="AS343" s="380"/>
      <c r="AT343" s="380"/>
      <c r="AU343" s="380"/>
      <c r="AV343" s="380"/>
      <c r="AW343" s="380"/>
      <c r="AX343" s="380"/>
      <c r="AY343" s="380"/>
      <c r="AZ343" s="380"/>
      <c r="BA343" s="380"/>
      <c r="BB343" s="380"/>
      <c r="BC343" s="380"/>
      <c r="BD343" s="380"/>
      <c r="BE343" s="380"/>
      <c r="BF343" s="380"/>
      <c r="BG343" s="380"/>
      <c r="BH343" s="380"/>
      <c r="BI343" s="380"/>
      <c r="BJ343" s="377"/>
      <c r="CE343" s="380"/>
      <c r="CF343" s="380"/>
      <c r="CG343" s="380"/>
      <c r="EZ343" s="380"/>
      <c r="FA343" s="380"/>
      <c r="FB343" s="380"/>
      <c r="FC343" s="380"/>
      <c r="FD343" s="380"/>
      <c r="FE343" s="380"/>
      <c r="FF343" s="380"/>
      <c r="FG343" s="380"/>
      <c r="FH343" s="380"/>
      <c r="FI343" s="380"/>
      <c r="FJ343" s="380"/>
      <c r="FK343" s="380"/>
      <c r="FL343" s="380"/>
      <c r="FM343" s="380"/>
      <c r="FN343" s="380"/>
      <c r="FO343" s="380"/>
      <c r="FP343" s="380"/>
      <c r="FQ343" s="380"/>
      <c r="FR343" s="380"/>
      <c r="FS343" s="380"/>
      <c r="FT343" s="380"/>
      <c r="FU343" s="380"/>
      <c r="FV343" s="380"/>
      <c r="FW343" s="380"/>
      <c r="FX343" s="380"/>
      <c r="FY343" s="380"/>
      <c r="FZ343" s="380"/>
      <c r="GA343" s="380"/>
      <c r="GB343" s="380"/>
      <c r="GC343" s="380"/>
      <c r="GD343" s="380"/>
      <c r="GE343" s="380"/>
      <c r="GF343" s="380"/>
      <c r="GG343" s="380"/>
      <c r="GH343" s="380"/>
      <c r="GI343" s="380"/>
      <c r="GJ343" s="380"/>
      <c r="GK343" s="380"/>
      <c r="GL343" s="380"/>
      <c r="GM343" s="380"/>
      <c r="GN343" s="380"/>
      <c r="GO343" s="380"/>
      <c r="GP343" s="380"/>
      <c r="GQ343" s="380"/>
      <c r="GR343" s="380"/>
      <c r="GS343" s="380"/>
      <c r="GT343" s="380"/>
      <c r="GU343" s="380"/>
      <c r="GV343" s="380"/>
      <c r="GW343" s="380"/>
      <c r="GX343" s="380"/>
      <c r="GY343" s="380"/>
      <c r="GZ343" s="380"/>
      <c r="HA343" s="380"/>
      <c r="HB343" s="380"/>
      <c r="HC343" s="380"/>
      <c r="HD343" s="380"/>
      <c r="HE343" s="380"/>
      <c r="HF343" s="380"/>
      <c r="HG343" s="380"/>
      <c r="HH343" s="380"/>
    </row>
    <row r="344" spans="2:216">
      <c r="B344" s="377"/>
      <c r="C344" s="377"/>
      <c r="D344" s="377"/>
      <c r="E344" s="377"/>
      <c r="F344" s="377"/>
      <c r="G344" s="377"/>
      <c r="H344" s="377"/>
      <c r="I344" s="377"/>
      <c r="J344" s="377"/>
      <c r="K344" s="377"/>
      <c r="L344" s="377"/>
      <c r="M344" s="378"/>
      <c r="N344" s="378"/>
      <c r="O344" s="378"/>
      <c r="P344" s="378"/>
      <c r="Q344" s="378"/>
      <c r="R344" s="378"/>
      <c r="S344" s="378"/>
      <c r="T344" s="378"/>
      <c r="U344" s="378"/>
      <c r="V344" s="378"/>
      <c r="W344" s="378"/>
      <c r="X344" s="378"/>
      <c r="Y344" s="380"/>
      <c r="Z344" s="409"/>
      <c r="AA344" s="380"/>
      <c r="AB344" s="380"/>
      <c r="AC344" s="380"/>
      <c r="AD344" s="380"/>
      <c r="AE344" s="380"/>
      <c r="AF344" s="380"/>
      <c r="AG344" s="380"/>
      <c r="AH344" s="380"/>
      <c r="AI344" s="380"/>
      <c r="AJ344" s="380"/>
      <c r="AR344" s="380"/>
      <c r="AS344" s="380"/>
      <c r="AT344" s="380"/>
      <c r="AU344" s="380"/>
      <c r="AV344" s="380"/>
      <c r="AW344" s="380"/>
      <c r="AX344" s="380"/>
      <c r="AY344" s="380"/>
      <c r="AZ344" s="380"/>
      <c r="BA344" s="380"/>
      <c r="BB344" s="380"/>
      <c r="BC344" s="380"/>
      <c r="BD344" s="380"/>
      <c r="BE344" s="380"/>
      <c r="BF344" s="380"/>
      <c r="BG344" s="380"/>
      <c r="BH344" s="380"/>
      <c r="BI344" s="380"/>
      <c r="BJ344" s="377"/>
      <c r="CE344" s="380"/>
      <c r="CF344" s="380"/>
      <c r="CG344" s="380"/>
      <c r="EZ344" s="380"/>
      <c r="FA344" s="380"/>
      <c r="FB344" s="380"/>
      <c r="FC344" s="380"/>
      <c r="FD344" s="380"/>
      <c r="FE344" s="380"/>
      <c r="FF344" s="380"/>
      <c r="FG344" s="380"/>
      <c r="FH344" s="380"/>
      <c r="FI344" s="380"/>
      <c r="FJ344" s="380"/>
      <c r="FK344" s="380"/>
      <c r="FL344" s="380"/>
      <c r="FM344" s="380"/>
      <c r="FN344" s="380"/>
      <c r="FO344" s="380"/>
      <c r="FP344" s="380"/>
      <c r="FQ344" s="380"/>
      <c r="FR344" s="380"/>
      <c r="FS344" s="380"/>
      <c r="FT344" s="380"/>
      <c r="FU344" s="380"/>
      <c r="FV344" s="380"/>
      <c r="FW344" s="380"/>
      <c r="FX344" s="380"/>
      <c r="FY344" s="380"/>
      <c r="FZ344" s="380"/>
      <c r="GA344" s="380"/>
      <c r="GB344" s="380"/>
      <c r="GC344" s="380"/>
      <c r="GD344" s="380"/>
      <c r="GE344" s="380"/>
      <c r="GF344" s="380"/>
      <c r="GG344" s="380"/>
      <c r="GH344" s="380"/>
      <c r="GI344" s="380"/>
      <c r="GJ344" s="380"/>
      <c r="GK344" s="380"/>
      <c r="GL344" s="380"/>
      <c r="GM344" s="380"/>
      <c r="GN344" s="380"/>
      <c r="GO344" s="380"/>
      <c r="GP344" s="380"/>
      <c r="GQ344" s="380"/>
      <c r="GR344" s="380"/>
      <c r="GS344" s="380"/>
      <c r="GT344" s="380"/>
      <c r="GU344" s="380"/>
      <c r="GV344" s="380"/>
      <c r="GW344" s="380"/>
      <c r="GX344" s="380"/>
      <c r="GY344" s="380"/>
      <c r="GZ344" s="380"/>
      <c r="HA344" s="380"/>
      <c r="HB344" s="380"/>
      <c r="HC344" s="380"/>
      <c r="HD344" s="380"/>
      <c r="HE344" s="380"/>
      <c r="HF344" s="380"/>
      <c r="HG344" s="380"/>
      <c r="HH344" s="380"/>
    </row>
    <row r="345" spans="2:216">
      <c r="B345" s="377"/>
      <c r="C345" s="377"/>
      <c r="D345" s="377"/>
      <c r="E345" s="377"/>
      <c r="F345" s="377"/>
      <c r="G345" s="377"/>
      <c r="H345" s="377"/>
      <c r="I345" s="377"/>
      <c r="J345" s="377"/>
      <c r="K345" s="377"/>
      <c r="L345" s="377"/>
      <c r="M345" s="378"/>
      <c r="N345" s="378"/>
      <c r="O345" s="378"/>
      <c r="P345" s="378"/>
      <c r="Q345" s="378"/>
      <c r="R345" s="378"/>
      <c r="S345" s="378"/>
      <c r="T345" s="378"/>
      <c r="U345" s="378"/>
      <c r="V345" s="378"/>
      <c r="W345" s="378"/>
      <c r="X345" s="378"/>
      <c r="Y345" s="380"/>
      <c r="Z345" s="409"/>
      <c r="AA345" s="380"/>
      <c r="AB345" s="380"/>
      <c r="AC345" s="380"/>
      <c r="AD345" s="380"/>
      <c r="AE345" s="380"/>
      <c r="AF345" s="380"/>
      <c r="AG345" s="380"/>
      <c r="AH345" s="380"/>
      <c r="AI345" s="380"/>
      <c r="AJ345" s="380"/>
      <c r="AR345" s="380"/>
      <c r="AS345" s="380"/>
      <c r="AT345" s="380"/>
      <c r="AU345" s="380"/>
      <c r="AV345" s="380"/>
      <c r="AW345" s="380"/>
      <c r="AX345" s="380"/>
      <c r="AY345" s="380"/>
      <c r="AZ345" s="380"/>
      <c r="BA345" s="380"/>
      <c r="BB345" s="380"/>
      <c r="BC345" s="380"/>
      <c r="BD345" s="380"/>
      <c r="BE345" s="380"/>
      <c r="BF345" s="380"/>
      <c r="BG345" s="380"/>
      <c r="BH345" s="380"/>
      <c r="BI345" s="380"/>
      <c r="BJ345" s="377"/>
      <c r="CE345" s="380"/>
      <c r="CF345" s="380"/>
      <c r="CG345" s="380"/>
      <c r="EZ345" s="380"/>
      <c r="FA345" s="380"/>
      <c r="FB345" s="380"/>
      <c r="FC345" s="380"/>
      <c r="FD345" s="380"/>
      <c r="FE345" s="380"/>
      <c r="FF345" s="380"/>
      <c r="FG345" s="380"/>
      <c r="FH345" s="380"/>
      <c r="FI345" s="380"/>
      <c r="FJ345" s="380"/>
      <c r="FK345" s="380"/>
      <c r="FL345" s="380"/>
      <c r="FM345" s="380"/>
      <c r="FN345" s="380"/>
      <c r="FO345" s="380"/>
      <c r="FP345" s="380"/>
      <c r="FQ345" s="380"/>
      <c r="FR345" s="380"/>
      <c r="FS345" s="380"/>
      <c r="FT345" s="380"/>
      <c r="FU345" s="380"/>
      <c r="FV345" s="380"/>
      <c r="FW345" s="380"/>
      <c r="FX345" s="380"/>
      <c r="FY345" s="380"/>
      <c r="FZ345" s="380"/>
      <c r="GA345" s="380"/>
      <c r="GB345" s="380"/>
      <c r="GC345" s="380"/>
      <c r="GD345" s="380"/>
      <c r="GE345" s="380"/>
      <c r="GF345" s="380"/>
      <c r="GG345" s="380"/>
      <c r="GH345" s="380"/>
      <c r="GI345" s="380"/>
      <c r="GJ345" s="380"/>
      <c r="GK345" s="380"/>
      <c r="GL345" s="380"/>
      <c r="GM345" s="380"/>
      <c r="GN345" s="380"/>
      <c r="GO345" s="380"/>
      <c r="GP345" s="380"/>
      <c r="GQ345" s="380"/>
      <c r="GR345" s="380"/>
      <c r="GS345" s="380"/>
      <c r="GT345" s="380"/>
      <c r="GU345" s="380"/>
      <c r="GV345" s="380"/>
      <c r="GW345" s="380"/>
      <c r="GX345" s="380"/>
      <c r="GY345" s="380"/>
      <c r="GZ345" s="380"/>
      <c r="HA345" s="380"/>
      <c r="HB345" s="380"/>
      <c r="HC345" s="380"/>
      <c r="HD345" s="380"/>
      <c r="HE345" s="380"/>
      <c r="HF345" s="380"/>
      <c r="HG345" s="380"/>
      <c r="HH345" s="380"/>
    </row>
    <row r="346" spans="2:216">
      <c r="B346" s="377"/>
      <c r="C346" s="377"/>
      <c r="D346" s="377"/>
      <c r="E346" s="377"/>
      <c r="F346" s="377"/>
      <c r="G346" s="377"/>
      <c r="H346" s="377"/>
      <c r="I346" s="377"/>
      <c r="J346" s="377"/>
      <c r="K346" s="377"/>
      <c r="L346" s="377"/>
      <c r="M346" s="378"/>
      <c r="N346" s="378"/>
      <c r="O346" s="378"/>
      <c r="P346" s="378"/>
      <c r="Q346" s="378"/>
      <c r="R346" s="378"/>
      <c r="S346" s="378"/>
      <c r="T346" s="378"/>
      <c r="U346" s="378"/>
      <c r="V346" s="378"/>
      <c r="W346" s="378"/>
      <c r="X346" s="378"/>
      <c r="Y346" s="380"/>
      <c r="Z346" s="409"/>
      <c r="AA346" s="380"/>
      <c r="AB346" s="380"/>
      <c r="AC346" s="380"/>
      <c r="AD346" s="380"/>
      <c r="AE346" s="380"/>
      <c r="AF346" s="380"/>
      <c r="AG346" s="380"/>
      <c r="AH346" s="380"/>
      <c r="AI346" s="380"/>
      <c r="AJ346" s="380"/>
      <c r="AR346" s="380"/>
      <c r="AS346" s="380"/>
      <c r="AT346" s="380"/>
      <c r="AU346" s="380"/>
      <c r="AV346" s="380"/>
      <c r="AW346" s="380"/>
      <c r="AX346" s="380"/>
      <c r="AY346" s="380"/>
      <c r="AZ346" s="380"/>
      <c r="BA346" s="380"/>
      <c r="BB346" s="380"/>
      <c r="BC346" s="380"/>
      <c r="BD346" s="380"/>
      <c r="BE346" s="380"/>
      <c r="BF346" s="380"/>
      <c r="BG346" s="380"/>
      <c r="BH346" s="380"/>
      <c r="BI346" s="380"/>
      <c r="BJ346" s="377"/>
      <c r="CE346" s="380"/>
      <c r="CF346" s="380"/>
      <c r="CG346" s="380"/>
      <c r="EZ346" s="380"/>
      <c r="FA346" s="380"/>
      <c r="FB346" s="380"/>
      <c r="FC346" s="380"/>
      <c r="FD346" s="380"/>
      <c r="FE346" s="380"/>
      <c r="FF346" s="380"/>
      <c r="FG346" s="380"/>
      <c r="FH346" s="380"/>
      <c r="FI346" s="380"/>
      <c r="FJ346" s="380"/>
      <c r="FK346" s="380"/>
      <c r="FL346" s="380"/>
      <c r="FM346" s="380"/>
      <c r="FN346" s="380"/>
      <c r="FO346" s="380"/>
      <c r="FP346" s="380"/>
      <c r="FQ346" s="380"/>
      <c r="FR346" s="380"/>
      <c r="FS346" s="380"/>
      <c r="FT346" s="380"/>
      <c r="FU346" s="380"/>
      <c r="FV346" s="380"/>
      <c r="FW346" s="380"/>
      <c r="FX346" s="380"/>
      <c r="FY346" s="380"/>
      <c r="FZ346" s="380"/>
      <c r="GA346" s="380"/>
      <c r="GB346" s="380"/>
      <c r="GC346" s="380"/>
      <c r="GD346" s="380"/>
      <c r="GE346" s="380"/>
      <c r="GF346" s="380"/>
      <c r="GG346" s="380"/>
      <c r="GH346" s="380"/>
      <c r="GI346" s="380"/>
      <c r="GJ346" s="380"/>
      <c r="GK346" s="380"/>
      <c r="GL346" s="380"/>
      <c r="GM346" s="380"/>
      <c r="GN346" s="380"/>
      <c r="GO346" s="380"/>
      <c r="GP346" s="380"/>
      <c r="GQ346" s="380"/>
      <c r="GR346" s="380"/>
      <c r="GS346" s="380"/>
      <c r="GT346" s="380"/>
      <c r="GU346" s="380"/>
      <c r="GV346" s="380"/>
      <c r="GW346" s="380"/>
      <c r="GX346" s="380"/>
      <c r="GY346" s="380"/>
      <c r="GZ346" s="380"/>
      <c r="HA346" s="380"/>
      <c r="HB346" s="380"/>
      <c r="HC346" s="380"/>
      <c r="HD346" s="380"/>
      <c r="HE346" s="380"/>
      <c r="HF346" s="380"/>
      <c r="HG346" s="380"/>
      <c r="HH346" s="380"/>
    </row>
    <row r="347" spans="2:216">
      <c r="B347" s="377"/>
      <c r="C347" s="377"/>
      <c r="D347" s="377"/>
      <c r="E347" s="377"/>
      <c r="F347" s="377"/>
      <c r="G347" s="377"/>
      <c r="H347" s="377"/>
      <c r="I347" s="377"/>
      <c r="J347" s="377"/>
      <c r="K347" s="377"/>
      <c r="L347" s="377"/>
      <c r="M347" s="378"/>
      <c r="N347" s="378"/>
      <c r="O347" s="378"/>
      <c r="P347" s="378"/>
      <c r="Q347" s="378"/>
      <c r="R347" s="378"/>
      <c r="S347" s="378"/>
      <c r="T347" s="378"/>
      <c r="U347" s="378"/>
      <c r="V347" s="378"/>
      <c r="W347" s="378"/>
      <c r="X347" s="378"/>
      <c r="Y347" s="380"/>
      <c r="Z347" s="409"/>
      <c r="AA347" s="380"/>
      <c r="AB347" s="380"/>
      <c r="AC347" s="380"/>
      <c r="AD347" s="380"/>
      <c r="AE347" s="380"/>
      <c r="AF347" s="380"/>
      <c r="AG347" s="380"/>
      <c r="AH347" s="380"/>
      <c r="AI347" s="380"/>
      <c r="AJ347" s="380"/>
      <c r="AR347" s="380"/>
      <c r="AS347" s="380"/>
      <c r="AT347" s="380"/>
      <c r="AU347" s="380"/>
      <c r="AV347" s="380"/>
      <c r="AW347" s="380"/>
      <c r="AX347" s="380"/>
      <c r="AY347" s="380"/>
      <c r="AZ347" s="380"/>
      <c r="BA347" s="380"/>
      <c r="BB347" s="380"/>
      <c r="BC347" s="380"/>
      <c r="BD347" s="380"/>
      <c r="BE347" s="380"/>
      <c r="BF347" s="380"/>
      <c r="BG347" s="380"/>
      <c r="BH347" s="380"/>
      <c r="BI347" s="380"/>
      <c r="BJ347" s="377"/>
      <c r="CE347" s="380"/>
      <c r="CF347" s="380"/>
      <c r="CG347" s="380"/>
      <c r="EZ347" s="380"/>
      <c r="FA347" s="380"/>
      <c r="FB347" s="380"/>
      <c r="FC347" s="380"/>
      <c r="FD347" s="380"/>
      <c r="FE347" s="380"/>
      <c r="FF347" s="380"/>
      <c r="FG347" s="380"/>
      <c r="FH347" s="380"/>
      <c r="FI347" s="380"/>
      <c r="FJ347" s="380"/>
      <c r="FK347" s="380"/>
      <c r="FL347" s="380"/>
      <c r="FM347" s="380"/>
      <c r="FN347" s="380"/>
      <c r="FO347" s="380"/>
      <c r="FP347" s="380"/>
      <c r="FQ347" s="380"/>
      <c r="FR347" s="380"/>
      <c r="FS347" s="380"/>
      <c r="FT347" s="380"/>
      <c r="FU347" s="380"/>
      <c r="FV347" s="380"/>
      <c r="FW347" s="380"/>
      <c r="FX347" s="380"/>
      <c r="FY347" s="380"/>
      <c r="FZ347" s="380"/>
      <c r="GA347" s="380"/>
      <c r="GB347" s="380"/>
      <c r="GC347" s="380"/>
      <c r="GD347" s="380"/>
      <c r="GE347" s="380"/>
      <c r="GF347" s="380"/>
      <c r="GG347" s="380"/>
      <c r="GH347" s="380"/>
      <c r="GI347" s="380"/>
      <c r="GJ347" s="380"/>
      <c r="GK347" s="380"/>
      <c r="GL347" s="380"/>
      <c r="GM347" s="380"/>
      <c r="GN347" s="380"/>
      <c r="GO347" s="380"/>
      <c r="GP347" s="380"/>
      <c r="GQ347" s="380"/>
      <c r="GR347" s="380"/>
      <c r="GS347" s="380"/>
      <c r="GT347" s="380"/>
      <c r="GU347" s="380"/>
      <c r="GV347" s="380"/>
      <c r="GW347" s="380"/>
      <c r="GX347" s="380"/>
      <c r="GY347" s="380"/>
      <c r="GZ347" s="380"/>
      <c r="HA347" s="380"/>
      <c r="HB347" s="380"/>
      <c r="HC347" s="380"/>
      <c r="HD347" s="380"/>
      <c r="HE347" s="380"/>
      <c r="HF347" s="380"/>
      <c r="HG347" s="380"/>
      <c r="HH347" s="380"/>
    </row>
    <row r="348" spans="2:216">
      <c r="B348" s="377"/>
      <c r="C348" s="377"/>
      <c r="D348" s="377"/>
      <c r="E348" s="377"/>
      <c r="F348" s="377"/>
      <c r="G348" s="377"/>
      <c r="H348" s="377"/>
      <c r="I348" s="377"/>
      <c r="J348" s="377"/>
      <c r="K348" s="377"/>
      <c r="L348" s="377"/>
      <c r="M348" s="378"/>
      <c r="N348" s="378"/>
      <c r="O348" s="378"/>
      <c r="P348" s="378"/>
      <c r="Q348" s="378"/>
      <c r="R348" s="378"/>
      <c r="S348" s="378"/>
      <c r="T348" s="378"/>
      <c r="U348" s="378"/>
      <c r="V348" s="378"/>
      <c r="W348" s="378"/>
      <c r="X348" s="378"/>
      <c r="Y348" s="380"/>
      <c r="Z348" s="409"/>
      <c r="AA348" s="380"/>
      <c r="AB348" s="380"/>
      <c r="AC348" s="380"/>
      <c r="AD348" s="380"/>
      <c r="AE348" s="380"/>
      <c r="AF348" s="380"/>
      <c r="AG348" s="380"/>
      <c r="AH348" s="380"/>
      <c r="AI348" s="380"/>
      <c r="AJ348" s="380"/>
      <c r="AR348" s="380"/>
      <c r="AS348" s="380"/>
      <c r="AT348" s="380"/>
      <c r="AU348" s="380"/>
      <c r="AV348" s="380"/>
      <c r="AW348" s="380"/>
      <c r="AX348" s="380"/>
      <c r="AY348" s="380"/>
      <c r="AZ348" s="380"/>
      <c r="BA348" s="380"/>
      <c r="BB348" s="380"/>
      <c r="BC348" s="380"/>
      <c r="BD348" s="380"/>
      <c r="BE348" s="380"/>
      <c r="BF348" s="380"/>
      <c r="BG348" s="380"/>
      <c r="BH348" s="380"/>
      <c r="BI348" s="380"/>
      <c r="BJ348" s="377"/>
      <c r="CE348" s="380"/>
      <c r="CF348" s="380"/>
      <c r="CG348" s="380"/>
      <c r="EZ348" s="380"/>
      <c r="FA348" s="380"/>
      <c r="FB348" s="380"/>
      <c r="FC348" s="380"/>
      <c r="FD348" s="380"/>
      <c r="FE348" s="380"/>
      <c r="FF348" s="380"/>
      <c r="FG348" s="380"/>
      <c r="FH348" s="380"/>
      <c r="FI348" s="380"/>
      <c r="FJ348" s="380"/>
      <c r="FK348" s="380"/>
      <c r="FL348" s="380"/>
      <c r="FM348" s="380"/>
      <c r="FN348" s="380"/>
      <c r="FO348" s="380"/>
      <c r="FP348" s="380"/>
      <c r="FQ348" s="380"/>
      <c r="FR348" s="380"/>
      <c r="FS348" s="380"/>
      <c r="FT348" s="380"/>
      <c r="FU348" s="380"/>
      <c r="FV348" s="380"/>
      <c r="FW348" s="380"/>
      <c r="FX348" s="380"/>
      <c r="FY348" s="380"/>
      <c r="FZ348" s="380"/>
      <c r="GA348" s="380"/>
      <c r="GB348" s="380"/>
      <c r="GC348" s="380"/>
      <c r="GD348" s="380"/>
      <c r="GE348" s="380"/>
      <c r="GF348" s="380"/>
      <c r="GG348" s="380"/>
      <c r="GH348" s="380"/>
      <c r="GI348" s="380"/>
      <c r="GJ348" s="380"/>
      <c r="GK348" s="380"/>
      <c r="GL348" s="380"/>
      <c r="GM348" s="380"/>
      <c r="GN348" s="380"/>
      <c r="GO348" s="380"/>
      <c r="GP348" s="380"/>
      <c r="GQ348" s="380"/>
      <c r="GR348" s="380"/>
      <c r="GS348" s="380"/>
      <c r="GT348" s="380"/>
      <c r="GU348" s="380"/>
      <c r="GV348" s="380"/>
      <c r="GW348" s="380"/>
      <c r="GX348" s="380"/>
      <c r="GY348" s="380"/>
      <c r="GZ348" s="380"/>
      <c r="HA348" s="380"/>
      <c r="HB348" s="380"/>
      <c r="HC348" s="380"/>
      <c r="HD348" s="380"/>
      <c r="HE348" s="380"/>
      <c r="HF348" s="380"/>
      <c r="HG348" s="380"/>
      <c r="HH348" s="380"/>
    </row>
    <row r="349" spans="2:216">
      <c r="B349" s="377"/>
      <c r="C349" s="377"/>
      <c r="D349" s="377"/>
      <c r="E349" s="377"/>
      <c r="F349" s="377"/>
      <c r="G349" s="377"/>
      <c r="H349" s="377"/>
      <c r="I349" s="377"/>
      <c r="J349" s="377"/>
      <c r="K349" s="377"/>
      <c r="L349" s="377"/>
      <c r="M349" s="378"/>
      <c r="N349" s="378"/>
      <c r="O349" s="378"/>
      <c r="P349" s="378"/>
      <c r="Q349" s="378"/>
      <c r="R349" s="378"/>
      <c r="S349" s="378"/>
      <c r="T349" s="378"/>
      <c r="U349" s="378"/>
      <c r="V349" s="378"/>
      <c r="W349" s="378"/>
      <c r="X349" s="378"/>
      <c r="Y349" s="380"/>
      <c r="Z349" s="409"/>
      <c r="AA349" s="380"/>
      <c r="AB349" s="380"/>
      <c r="AC349" s="380"/>
      <c r="AD349" s="380"/>
      <c r="AE349" s="380"/>
      <c r="AF349" s="380"/>
      <c r="AG349" s="380"/>
      <c r="AH349" s="380"/>
      <c r="AI349" s="380"/>
      <c r="AJ349" s="380"/>
      <c r="AR349" s="380"/>
      <c r="AS349" s="380"/>
      <c r="AT349" s="380"/>
      <c r="AU349" s="380"/>
      <c r="AV349" s="380"/>
      <c r="AW349" s="380"/>
      <c r="AX349" s="380"/>
      <c r="AY349" s="380"/>
      <c r="AZ349" s="380"/>
      <c r="BA349" s="380"/>
      <c r="BB349" s="380"/>
      <c r="BC349" s="380"/>
      <c r="BD349" s="380"/>
      <c r="BE349" s="380"/>
      <c r="BF349" s="380"/>
      <c r="BG349" s="380"/>
      <c r="BH349" s="380"/>
      <c r="BI349" s="380"/>
      <c r="BJ349" s="377"/>
      <c r="CE349" s="380"/>
      <c r="CF349" s="380"/>
      <c r="CG349" s="380"/>
      <c r="EZ349" s="380"/>
      <c r="FA349" s="380"/>
      <c r="FB349" s="380"/>
      <c r="FC349" s="380"/>
      <c r="FD349" s="380"/>
      <c r="FE349" s="380"/>
      <c r="FF349" s="380"/>
      <c r="FG349" s="380"/>
      <c r="FH349" s="380"/>
      <c r="FI349" s="380"/>
      <c r="FJ349" s="380"/>
      <c r="FK349" s="380"/>
      <c r="FL349" s="380"/>
      <c r="FM349" s="380"/>
      <c r="FN349" s="380"/>
      <c r="FO349" s="380"/>
      <c r="FP349" s="380"/>
      <c r="FQ349" s="380"/>
      <c r="FR349" s="380"/>
      <c r="FS349" s="380"/>
      <c r="FT349" s="380"/>
      <c r="FU349" s="380"/>
      <c r="FV349" s="380"/>
      <c r="FW349" s="380"/>
      <c r="FX349" s="380"/>
      <c r="FY349" s="380"/>
      <c r="FZ349" s="380"/>
      <c r="GA349" s="380"/>
      <c r="GB349" s="380"/>
      <c r="GC349" s="380"/>
      <c r="GD349" s="380"/>
      <c r="GE349" s="380"/>
      <c r="GF349" s="380"/>
      <c r="GG349" s="380"/>
      <c r="GH349" s="380"/>
      <c r="GI349" s="380"/>
      <c r="GJ349" s="380"/>
      <c r="GK349" s="380"/>
      <c r="GL349" s="380"/>
      <c r="GM349" s="380"/>
      <c r="GN349" s="380"/>
      <c r="GO349" s="380"/>
      <c r="GP349" s="380"/>
      <c r="GQ349" s="380"/>
      <c r="GR349" s="380"/>
      <c r="GS349" s="380"/>
      <c r="GT349" s="380"/>
      <c r="GU349" s="380"/>
      <c r="GV349" s="380"/>
      <c r="GW349" s="380"/>
      <c r="GX349" s="380"/>
      <c r="GY349" s="380"/>
      <c r="GZ349" s="380"/>
      <c r="HA349" s="380"/>
      <c r="HB349" s="380"/>
      <c r="HC349" s="380"/>
      <c r="HD349" s="380"/>
      <c r="HE349" s="380"/>
      <c r="HF349" s="380"/>
      <c r="HG349" s="380"/>
      <c r="HH349" s="380"/>
    </row>
    <row r="350" spans="2:216">
      <c r="B350" s="377"/>
      <c r="C350" s="377"/>
      <c r="D350" s="377"/>
      <c r="E350" s="377"/>
      <c r="F350" s="377"/>
      <c r="G350" s="377"/>
      <c r="H350" s="377"/>
      <c r="I350" s="377"/>
      <c r="J350" s="377"/>
      <c r="K350" s="377"/>
      <c r="L350" s="377"/>
      <c r="M350" s="378"/>
      <c r="N350" s="378"/>
      <c r="O350" s="378"/>
      <c r="P350" s="378"/>
      <c r="Q350" s="378"/>
      <c r="R350" s="378"/>
      <c r="S350" s="378"/>
      <c r="T350" s="378"/>
      <c r="U350" s="378"/>
      <c r="V350" s="378"/>
      <c r="W350" s="378"/>
      <c r="X350" s="378"/>
      <c r="Y350" s="380"/>
      <c r="Z350" s="409"/>
      <c r="AA350" s="380"/>
      <c r="AB350" s="380"/>
      <c r="AC350" s="380"/>
      <c r="AD350" s="380"/>
      <c r="AE350" s="380"/>
      <c r="AF350" s="380"/>
      <c r="AG350" s="380"/>
      <c r="AH350" s="380"/>
      <c r="AI350" s="380"/>
      <c r="AJ350" s="380"/>
      <c r="AR350" s="380"/>
      <c r="AS350" s="380"/>
      <c r="AT350" s="380"/>
      <c r="AU350" s="380"/>
      <c r="AV350" s="380"/>
      <c r="AW350" s="380"/>
      <c r="AX350" s="380"/>
      <c r="AY350" s="380"/>
      <c r="AZ350" s="380"/>
      <c r="BA350" s="380"/>
      <c r="BB350" s="380"/>
      <c r="BC350" s="380"/>
      <c r="BD350" s="380"/>
      <c r="BE350" s="380"/>
      <c r="BF350" s="380"/>
      <c r="BG350" s="380"/>
      <c r="BH350" s="380"/>
      <c r="BI350" s="380"/>
      <c r="BJ350" s="377"/>
      <c r="CE350" s="380"/>
      <c r="CF350" s="380"/>
      <c r="CG350" s="380"/>
      <c r="EZ350" s="380"/>
      <c r="FA350" s="380"/>
      <c r="FB350" s="380"/>
      <c r="FC350" s="380"/>
      <c r="FD350" s="380"/>
      <c r="FE350" s="380"/>
      <c r="FF350" s="380"/>
      <c r="FG350" s="380"/>
      <c r="FH350" s="380"/>
      <c r="FI350" s="380"/>
      <c r="FJ350" s="380"/>
      <c r="FK350" s="380"/>
      <c r="FL350" s="380"/>
      <c r="FM350" s="380"/>
      <c r="FN350" s="380"/>
      <c r="FO350" s="380"/>
      <c r="FP350" s="380"/>
      <c r="FQ350" s="380"/>
      <c r="FR350" s="380"/>
      <c r="FS350" s="380"/>
      <c r="FT350" s="380"/>
      <c r="FU350" s="380"/>
      <c r="FV350" s="380"/>
      <c r="FW350" s="380"/>
      <c r="FX350" s="380"/>
      <c r="FY350" s="380"/>
      <c r="FZ350" s="380"/>
      <c r="GA350" s="380"/>
      <c r="GB350" s="380"/>
      <c r="GC350" s="380"/>
      <c r="GD350" s="380"/>
      <c r="GE350" s="380"/>
      <c r="GF350" s="380"/>
      <c r="GG350" s="380"/>
      <c r="GH350" s="380"/>
      <c r="GI350" s="380"/>
      <c r="GJ350" s="380"/>
      <c r="GK350" s="380"/>
      <c r="GL350" s="380"/>
      <c r="GM350" s="380"/>
      <c r="GN350" s="380"/>
      <c r="GO350" s="380"/>
      <c r="GP350" s="380"/>
      <c r="GQ350" s="380"/>
      <c r="GR350" s="380"/>
      <c r="GS350" s="380"/>
      <c r="GT350" s="380"/>
      <c r="GU350" s="380"/>
      <c r="GV350" s="380"/>
      <c r="GW350" s="380"/>
      <c r="GX350" s="380"/>
      <c r="GY350" s="380"/>
      <c r="GZ350" s="380"/>
      <c r="HA350" s="380"/>
      <c r="HB350" s="380"/>
      <c r="HC350" s="380"/>
      <c r="HD350" s="380"/>
      <c r="HE350" s="380"/>
      <c r="HF350" s="380"/>
      <c r="HG350" s="380"/>
      <c r="HH350" s="380"/>
    </row>
    <row r="351" spans="2:216">
      <c r="B351" s="377"/>
      <c r="C351" s="377"/>
      <c r="D351" s="377"/>
      <c r="E351" s="377"/>
      <c r="F351" s="377"/>
      <c r="G351" s="377"/>
      <c r="H351" s="377"/>
      <c r="I351" s="377"/>
      <c r="J351" s="377"/>
      <c r="K351" s="377"/>
      <c r="L351" s="377"/>
      <c r="M351" s="378"/>
      <c r="N351" s="378"/>
      <c r="O351" s="378"/>
      <c r="P351" s="378"/>
      <c r="Q351" s="378"/>
      <c r="R351" s="378"/>
      <c r="S351" s="378"/>
      <c r="T351" s="378"/>
      <c r="U351" s="378"/>
      <c r="V351" s="378"/>
      <c r="W351" s="378"/>
      <c r="X351" s="378"/>
      <c r="Y351" s="380"/>
      <c r="Z351" s="409"/>
      <c r="AA351" s="380"/>
      <c r="AB351" s="380"/>
      <c r="AC351" s="380"/>
      <c r="AD351" s="380"/>
      <c r="AE351" s="380"/>
      <c r="AF351" s="380"/>
      <c r="AG351" s="380"/>
      <c r="AH351" s="380"/>
      <c r="AI351" s="380"/>
      <c r="AJ351" s="380"/>
      <c r="AR351" s="380"/>
      <c r="AS351" s="380"/>
      <c r="AT351" s="380"/>
      <c r="AU351" s="380"/>
      <c r="AV351" s="380"/>
      <c r="AW351" s="380"/>
      <c r="AX351" s="380"/>
      <c r="AY351" s="380"/>
      <c r="AZ351" s="380"/>
      <c r="BA351" s="380"/>
      <c r="BB351" s="380"/>
      <c r="BC351" s="380"/>
      <c r="BD351" s="380"/>
      <c r="BE351" s="380"/>
      <c r="BF351" s="380"/>
      <c r="BG351" s="380"/>
      <c r="BH351" s="380"/>
      <c r="BI351" s="380"/>
      <c r="BJ351" s="377"/>
      <c r="CE351" s="380"/>
      <c r="CF351" s="380"/>
      <c r="CG351" s="380"/>
      <c r="EZ351" s="380"/>
      <c r="FA351" s="380"/>
      <c r="FB351" s="380"/>
      <c r="FC351" s="380"/>
      <c r="FD351" s="380"/>
      <c r="FE351" s="380"/>
      <c r="FF351" s="380"/>
      <c r="FG351" s="380"/>
      <c r="FH351" s="380"/>
      <c r="FI351" s="380"/>
      <c r="FJ351" s="380"/>
      <c r="FK351" s="380"/>
      <c r="FL351" s="380"/>
      <c r="FM351" s="380"/>
      <c r="FN351" s="380"/>
      <c r="FO351" s="380"/>
      <c r="FP351" s="380"/>
      <c r="FQ351" s="380"/>
      <c r="FR351" s="380"/>
      <c r="FS351" s="380"/>
      <c r="FT351" s="380"/>
      <c r="FU351" s="380"/>
      <c r="FV351" s="380"/>
      <c r="FW351" s="380"/>
      <c r="FX351" s="380"/>
      <c r="FY351" s="380"/>
      <c r="FZ351" s="380"/>
      <c r="GA351" s="380"/>
      <c r="GB351" s="380"/>
      <c r="GC351" s="380"/>
      <c r="GD351" s="380"/>
      <c r="GE351" s="380"/>
      <c r="GF351" s="380"/>
      <c r="GG351" s="380"/>
      <c r="GH351" s="380"/>
      <c r="GI351" s="380"/>
      <c r="GJ351" s="380"/>
      <c r="GK351" s="380"/>
      <c r="GL351" s="380"/>
      <c r="GM351" s="380"/>
      <c r="GN351" s="380"/>
      <c r="GO351" s="380"/>
      <c r="GP351" s="380"/>
      <c r="GQ351" s="380"/>
      <c r="GR351" s="380"/>
      <c r="GS351" s="380"/>
      <c r="GT351" s="380"/>
      <c r="GU351" s="380"/>
      <c r="GV351" s="380"/>
      <c r="GW351" s="380"/>
      <c r="GX351" s="380"/>
      <c r="GY351" s="380"/>
      <c r="GZ351" s="380"/>
      <c r="HA351" s="380"/>
      <c r="HB351" s="380"/>
      <c r="HC351" s="380"/>
      <c r="HD351" s="380"/>
      <c r="HE351" s="380"/>
      <c r="HF351" s="380"/>
      <c r="HG351" s="380"/>
      <c r="HH351" s="380"/>
    </row>
    <row r="352" spans="2:216">
      <c r="B352" s="377"/>
      <c r="C352" s="377"/>
      <c r="D352" s="377"/>
      <c r="E352" s="377"/>
      <c r="F352" s="377"/>
      <c r="G352" s="377"/>
      <c r="H352" s="377"/>
      <c r="I352" s="377"/>
      <c r="J352" s="377"/>
      <c r="K352" s="377"/>
      <c r="L352" s="377"/>
      <c r="M352" s="378"/>
      <c r="N352" s="378"/>
      <c r="O352" s="378"/>
      <c r="P352" s="378"/>
      <c r="Q352" s="378"/>
      <c r="R352" s="378"/>
      <c r="S352" s="378"/>
      <c r="T352" s="378"/>
      <c r="U352" s="378"/>
      <c r="V352" s="378"/>
      <c r="W352" s="378"/>
      <c r="X352" s="378"/>
      <c r="Y352" s="380"/>
      <c r="Z352" s="409"/>
      <c r="AA352" s="380"/>
      <c r="AB352" s="380"/>
      <c r="AC352" s="380"/>
      <c r="AD352" s="380"/>
      <c r="AE352" s="380"/>
      <c r="AF352" s="380"/>
      <c r="AG352" s="380"/>
      <c r="AH352" s="380"/>
      <c r="AI352" s="380"/>
      <c r="AJ352" s="380"/>
      <c r="AR352" s="380"/>
      <c r="AS352" s="380"/>
      <c r="AT352" s="380"/>
      <c r="AU352" s="380"/>
      <c r="AV352" s="380"/>
      <c r="AW352" s="380"/>
      <c r="AX352" s="380"/>
      <c r="AY352" s="380"/>
      <c r="AZ352" s="380"/>
      <c r="BA352" s="380"/>
      <c r="BB352" s="380"/>
      <c r="BC352" s="380"/>
      <c r="BD352" s="380"/>
      <c r="BE352" s="380"/>
      <c r="BF352" s="380"/>
      <c r="BG352" s="380"/>
      <c r="BH352" s="380"/>
      <c r="BI352" s="380"/>
      <c r="BJ352" s="377"/>
      <c r="CE352" s="380"/>
      <c r="CF352" s="380"/>
      <c r="CG352" s="380"/>
      <c r="EZ352" s="380"/>
      <c r="FA352" s="380"/>
      <c r="FB352" s="380"/>
      <c r="FC352" s="380"/>
      <c r="FD352" s="380"/>
      <c r="FE352" s="380"/>
      <c r="FF352" s="380"/>
      <c r="FG352" s="380"/>
      <c r="FH352" s="380"/>
      <c r="FI352" s="380"/>
      <c r="FJ352" s="380"/>
      <c r="FK352" s="380"/>
      <c r="FL352" s="380"/>
      <c r="FM352" s="380"/>
      <c r="FN352" s="380"/>
      <c r="FO352" s="380"/>
      <c r="FP352" s="380"/>
      <c r="FQ352" s="380"/>
      <c r="FR352" s="380"/>
      <c r="FS352" s="380"/>
      <c r="FT352" s="380"/>
      <c r="FU352" s="380"/>
      <c r="FV352" s="380"/>
      <c r="FW352" s="380"/>
      <c r="FX352" s="380"/>
      <c r="FY352" s="380"/>
      <c r="FZ352" s="380"/>
      <c r="GA352" s="380"/>
      <c r="GB352" s="380"/>
      <c r="GC352" s="380"/>
      <c r="GD352" s="380"/>
      <c r="GE352" s="380"/>
      <c r="GF352" s="380"/>
      <c r="GG352" s="380"/>
      <c r="GH352" s="380"/>
      <c r="GI352" s="380"/>
      <c r="GJ352" s="380"/>
      <c r="GK352" s="380"/>
      <c r="GL352" s="380"/>
      <c r="GM352" s="380"/>
      <c r="GN352" s="380"/>
      <c r="GO352" s="380"/>
      <c r="GP352" s="380"/>
      <c r="GQ352" s="380"/>
      <c r="GR352" s="380"/>
      <c r="GS352" s="380"/>
      <c r="GT352" s="380"/>
      <c r="GU352" s="380"/>
      <c r="GV352" s="380"/>
      <c r="GW352" s="380"/>
      <c r="GX352" s="380"/>
      <c r="GY352" s="380"/>
      <c r="GZ352" s="380"/>
      <c r="HA352" s="380"/>
      <c r="HB352" s="380"/>
      <c r="HC352" s="380"/>
      <c r="HD352" s="380"/>
      <c r="HE352" s="380"/>
      <c r="HF352" s="380"/>
      <c r="HG352" s="380"/>
      <c r="HH352" s="380"/>
    </row>
    <row r="353" spans="2:216">
      <c r="B353" s="377"/>
      <c r="C353" s="377"/>
      <c r="D353" s="377"/>
      <c r="E353" s="377"/>
      <c r="F353" s="377"/>
      <c r="G353" s="377"/>
      <c r="H353" s="377"/>
      <c r="I353" s="377"/>
      <c r="J353" s="377"/>
      <c r="K353" s="377"/>
      <c r="L353" s="377"/>
      <c r="M353" s="378"/>
      <c r="N353" s="378"/>
      <c r="O353" s="378"/>
      <c r="P353" s="378"/>
      <c r="Q353" s="378"/>
      <c r="R353" s="378"/>
      <c r="S353" s="378"/>
      <c r="T353" s="378"/>
      <c r="U353" s="378"/>
      <c r="V353" s="378"/>
      <c r="W353" s="378"/>
      <c r="X353" s="378"/>
      <c r="Y353" s="380"/>
      <c r="Z353" s="409"/>
      <c r="AA353" s="380"/>
      <c r="AB353" s="380"/>
      <c r="AC353" s="380"/>
      <c r="AD353" s="380"/>
      <c r="AE353" s="380"/>
      <c r="AF353" s="380"/>
      <c r="AG353" s="380"/>
      <c r="AH353" s="380"/>
      <c r="AI353" s="380"/>
      <c r="AJ353" s="380"/>
      <c r="AR353" s="380"/>
      <c r="AS353" s="380"/>
      <c r="AT353" s="380"/>
      <c r="AU353" s="380"/>
      <c r="AV353" s="380"/>
      <c r="AW353" s="380"/>
      <c r="AX353" s="380"/>
      <c r="AY353" s="380"/>
      <c r="AZ353" s="380"/>
      <c r="BA353" s="380"/>
      <c r="BB353" s="380"/>
      <c r="BC353" s="380"/>
      <c r="BD353" s="380"/>
      <c r="BE353" s="380"/>
      <c r="BF353" s="380"/>
      <c r="BG353" s="380"/>
      <c r="BH353" s="380"/>
      <c r="BI353" s="380"/>
      <c r="BJ353" s="377"/>
      <c r="CE353" s="380"/>
      <c r="CF353" s="380"/>
      <c r="CG353" s="380"/>
      <c r="EZ353" s="380"/>
      <c r="FA353" s="380"/>
      <c r="FB353" s="380"/>
      <c r="FC353" s="380"/>
      <c r="FD353" s="380"/>
      <c r="FE353" s="380"/>
      <c r="FF353" s="380"/>
      <c r="FG353" s="380"/>
      <c r="FH353" s="380"/>
      <c r="FI353" s="380"/>
      <c r="FJ353" s="380"/>
      <c r="FK353" s="380"/>
      <c r="FL353" s="380"/>
      <c r="FM353" s="380"/>
      <c r="FN353" s="380"/>
      <c r="FO353" s="380"/>
      <c r="FP353" s="380"/>
      <c r="FQ353" s="380"/>
      <c r="FR353" s="380"/>
      <c r="FS353" s="380"/>
      <c r="FT353" s="380"/>
      <c r="FU353" s="380"/>
      <c r="FV353" s="380"/>
      <c r="FW353" s="380"/>
      <c r="FX353" s="380"/>
      <c r="FY353" s="380"/>
      <c r="FZ353" s="380"/>
      <c r="GA353" s="380"/>
      <c r="GB353" s="380"/>
      <c r="GC353" s="380"/>
      <c r="GD353" s="380"/>
      <c r="GE353" s="380"/>
      <c r="GF353" s="380"/>
      <c r="GG353" s="380"/>
      <c r="GH353" s="380"/>
      <c r="GI353" s="380"/>
      <c r="GJ353" s="380"/>
      <c r="GK353" s="380"/>
      <c r="GL353" s="380"/>
      <c r="GM353" s="380"/>
      <c r="GN353" s="380"/>
      <c r="GO353" s="380"/>
      <c r="GP353" s="380"/>
      <c r="GQ353" s="380"/>
      <c r="GR353" s="380"/>
      <c r="GS353" s="380"/>
      <c r="GT353" s="380"/>
      <c r="GU353" s="380"/>
      <c r="GV353" s="380"/>
      <c r="GW353" s="380"/>
      <c r="GX353" s="380"/>
      <c r="GY353" s="380"/>
      <c r="GZ353" s="380"/>
      <c r="HA353" s="380"/>
      <c r="HB353" s="380"/>
      <c r="HC353" s="380"/>
      <c r="HD353" s="380"/>
      <c r="HE353" s="380"/>
      <c r="HF353" s="380"/>
      <c r="HG353" s="380"/>
      <c r="HH353" s="380"/>
    </row>
    <row r="354" spans="2:216">
      <c r="B354" s="377"/>
      <c r="C354" s="377"/>
      <c r="D354" s="377"/>
      <c r="E354" s="377"/>
      <c r="F354" s="377"/>
      <c r="G354" s="377"/>
      <c r="H354" s="377"/>
      <c r="I354" s="377"/>
      <c r="J354" s="377"/>
      <c r="K354" s="377"/>
      <c r="L354" s="377"/>
      <c r="M354" s="378"/>
      <c r="N354" s="378"/>
      <c r="O354" s="378"/>
      <c r="P354" s="378"/>
      <c r="Q354" s="378"/>
      <c r="R354" s="378"/>
      <c r="S354" s="378"/>
      <c r="T354" s="378"/>
      <c r="U354" s="378"/>
      <c r="V354" s="378"/>
      <c r="W354" s="378"/>
      <c r="X354" s="378"/>
      <c r="Y354" s="380"/>
      <c r="Z354" s="409"/>
      <c r="AA354" s="380"/>
      <c r="AB354" s="380"/>
      <c r="AC354" s="380"/>
      <c r="AD354" s="380"/>
      <c r="AE354" s="380"/>
      <c r="AF354" s="380"/>
      <c r="AG354" s="380"/>
      <c r="AH354" s="380"/>
      <c r="AI354" s="380"/>
      <c r="AJ354" s="380"/>
      <c r="AR354" s="380"/>
      <c r="AS354" s="380"/>
      <c r="AT354" s="380"/>
      <c r="AU354" s="380"/>
      <c r="AV354" s="380"/>
      <c r="AW354" s="380"/>
      <c r="AX354" s="380"/>
      <c r="AY354" s="380"/>
      <c r="AZ354" s="380"/>
      <c r="BA354" s="380"/>
      <c r="BB354" s="380"/>
      <c r="BC354" s="380"/>
      <c r="BD354" s="380"/>
      <c r="BE354" s="380"/>
      <c r="BF354" s="380"/>
      <c r="BG354" s="380"/>
      <c r="BH354" s="380"/>
      <c r="BI354" s="380"/>
      <c r="BJ354" s="377"/>
      <c r="CE354" s="380"/>
      <c r="CF354" s="380"/>
      <c r="CG354" s="380"/>
      <c r="EZ354" s="380"/>
      <c r="FA354" s="380"/>
      <c r="FB354" s="380"/>
      <c r="FC354" s="380"/>
      <c r="FD354" s="380"/>
      <c r="FE354" s="380"/>
      <c r="FF354" s="380"/>
      <c r="FG354" s="380"/>
      <c r="FH354" s="380"/>
      <c r="FI354" s="380"/>
      <c r="FJ354" s="380"/>
      <c r="FK354" s="380"/>
      <c r="FL354" s="380"/>
      <c r="FM354" s="380"/>
      <c r="FN354" s="380"/>
      <c r="FO354" s="380"/>
      <c r="FP354" s="380"/>
      <c r="FQ354" s="380"/>
      <c r="FR354" s="380"/>
      <c r="FS354" s="380"/>
      <c r="FT354" s="380"/>
      <c r="FU354" s="380"/>
      <c r="FV354" s="380"/>
      <c r="FW354" s="380"/>
      <c r="FX354" s="380"/>
      <c r="FY354" s="380"/>
      <c r="FZ354" s="380"/>
      <c r="GA354" s="380"/>
      <c r="GB354" s="380"/>
      <c r="GC354" s="380"/>
      <c r="GD354" s="380"/>
      <c r="GE354" s="380"/>
      <c r="GF354" s="380"/>
      <c r="GG354" s="380"/>
      <c r="GH354" s="380"/>
      <c r="GI354" s="380"/>
      <c r="GJ354" s="380"/>
      <c r="GK354" s="380"/>
      <c r="GL354" s="380"/>
      <c r="GM354" s="380"/>
      <c r="GN354" s="380"/>
      <c r="GO354" s="380"/>
      <c r="GP354" s="380"/>
      <c r="GQ354" s="380"/>
      <c r="GR354" s="380"/>
      <c r="GS354" s="380"/>
      <c r="GT354" s="380"/>
      <c r="GU354" s="380"/>
      <c r="GV354" s="380"/>
      <c r="GW354" s="380"/>
      <c r="GX354" s="380"/>
      <c r="GY354" s="380"/>
      <c r="GZ354" s="380"/>
      <c r="HA354" s="380"/>
      <c r="HB354" s="380"/>
      <c r="HC354" s="380"/>
      <c r="HD354" s="380"/>
      <c r="HE354" s="380"/>
      <c r="HF354" s="380"/>
      <c r="HG354" s="380"/>
      <c r="HH354" s="380"/>
    </row>
    <row r="355" spans="2:216">
      <c r="B355" s="377"/>
      <c r="C355" s="377"/>
      <c r="D355" s="377"/>
      <c r="E355" s="377"/>
      <c r="F355" s="377"/>
      <c r="G355" s="377"/>
      <c r="H355" s="377"/>
      <c r="I355" s="377"/>
      <c r="J355" s="377"/>
      <c r="K355" s="377"/>
      <c r="L355" s="377"/>
      <c r="M355" s="378"/>
      <c r="N355" s="378"/>
      <c r="O355" s="378"/>
      <c r="P355" s="378"/>
      <c r="Q355" s="378"/>
      <c r="R355" s="378"/>
      <c r="S355" s="378"/>
      <c r="T355" s="378"/>
      <c r="U355" s="378"/>
      <c r="V355" s="378"/>
      <c r="W355" s="378"/>
      <c r="X355" s="378"/>
      <c r="Y355" s="380"/>
      <c r="Z355" s="409"/>
      <c r="AA355" s="380"/>
      <c r="AB355" s="380"/>
      <c r="AC355" s="380"/>
      <c r="AD355" s="380"/>
      <c r="AE355" s="380"/>
      <c r="AF355" s="380"/>
      <c r="AG355" s="380"/>
      <c r="AH355" s="380"/>
      <c r="AI355" s="380"/>
      <c r="AJ355" s="380"/>
      <c r="AR355" s="380"/>
      <c r="AS355" s="380"/>
      <c r="AT355" s="380"/>
      <c r="AU355" s="380"/>
      <c r="AV355" s="380"/>
      <c r="AW355" s="380"/>
      <c r="AX355" s="380"/>
      <c r="AY355" s="380"/>
      <c r="AZ355" s="380"/>
      <c r="BA355" s="380"/>
      <c r="BB355" s="380"/>
      <c r="BC355" s="380"/>
      <c r="BD355" s="380"/>
      <c r="BE355" s="380"/>
      <c r="BF355" s="380"/>
      <c r="BG355" s="380"/>
      <c r="BH355" s="380"/>
      <c r="BI355" s="380"/>
      <c r="BJ355" s="377"/>
      <c r="CE355" s="380"/>
      <c r="CF355" s="380"/>
      <c r="CG355" s="380"/>
      <c r="EZ355" s="380"/>
      <c r="FA355" s="380"/>
      <c r="FB355" s="380"/>
      <c r="FC355" s="380"/>
      <c r="FD355" s="380"/>
      <c r="FE355" s="380"/>
      <c r="FF355" s="380"/>
      <c r="FG355" s="380"/>
      <c r="FH355" s="380"/>
      <c r="FI355" s="380"/>
      <c r="FJ355" s="380"/>
      <c r="FK355" s="380"/>
      <c r="FL355" s="380"/>
      <c r="FM355" s="380"/>
      <c r="FN355" s="380"/>
      <c r="FO355" s="380"/>
      <c r="FP355" s="380"/>
      <c r="FQ355" s="380"/>
      <c r="FR355" s="380"/>
      <c r="FS355" s="380"/>
      <c r="FT355" s="380"/>
      <c r="FU355" s="380"/>
      <c r="FV355" s="380"/>
      <c r="FW355" s="380"/>
      <c r="FX355" s="380"/>
      <c r="FY355" s="380"/>
      <c r="FZ355" s="380"/>
      <c r="GA355" s="380"/>
      <c r="GB355" s="380"/>
      <c r="GC355" s="380"/>
      <c r="GD355" s="380"/>
      <c r="GE355" s="380"/>
      <c r="GF355" s="380"/>
      <c r="GG355" s="380"/>
      <c r="GH355" s="380"/>
      <c r="GI355" s="380"/>
      <c r="GJ355" s="380"/>
      <c r="GK355" s="380"/>
      <c r="GL355" s="380"/>
      <c r="GM355" s="380"/>
      <c r="GN355" s="380"/>
      <c r="GO355" s="380"/>
      <c r="GP355" s="380"/>
      <c r="GQ355" s="380"/>
      <c r="GR355" s="380"/>
      <c r="GS355" s="380"/>
      <c r="GT355" s="380"/>
      <c r="GU355" s="380"/>
      <c r="GV355" s="380"/>
      <c r="GW355" s="380"/>
      <c r="GX355" s="380"/>
      <c r="GY355" s="380"/>
      <c r="GZ355" s="380"/>
      <c r="HA355" s="380"/>
      <c r="HB355" s="380"/>
      <c r="HC355" s="380"/>
      <c r="HD355" s="380"/>
      <c r="HE355" s="380"/>
      <c r="HF355" s="380"/>
      <c r="HG355" s="380"/>
      <c r="HH355" s="380"/>
    </row>
    <row r="356" spans="2:216">
      <c r="B356" s="377"/>
      <c r="C356" s="377"/>
      <c r="D356" s="377"/>
      <c r="E356" s="377"/>
      <c r="F356" s="377"/>
      <c r="G356" s="377"/>
      <c r="H356" s="377"/>
      <c r="I356" s="377"/>
      <c r="J356" s="377"/>
      <c r="K356" s="377"/>
      <c r="L356" s="377"/>
      <c r="M356" s="378"/>
      <c r="N356" s="378"/>
      <c r="O356" s="378"/>
      <c r="P356" s="378"/>
      <c r="Q356" s="378"/>
      <c r="R356" s="378"/>
      <c r="S356" s="378"/>
      <c r="T356" s="378"/>
      <c r="U356" s="378"/>
      <c r="V356" s="378"/>
      <c r="W356" s="378"/>
      <c r="X356" s="378"/>
      <c r="Y356" s="380"/>
      <c r="Z356" s="409"/>
      <c r="AA356" s="380"/>
      <c r="AB356" s="380"/>
      <c r="AC356" s="380"/>
      <c r="AD356" s="380"/>
      <c r="AE356" s="380"/>
      <c r="AF356" s="380"/>
      <c r="AG356" s="380"/>
      <c r="AH356" s="380"/>
      <c r="AI356" s="380"/>
      <c r="AJ356" s="380"/>
      <c r="AR356" s="380"/>
      <c r="AS356" s="380"/>
      <c r="AT356" s="380"/>
      <c r="AU356" s="380"/>
      <c r="AV356" s="380"/>
      <c r="AW356" s="380"/>
      <c r="AX356" s="380"/>
      <c r="AY356" s="380"/>
      <c r="AZ356" s="380"/>
      <c r="BA356" s="380"/>
      <c r="BB356" s="380"/>
      <c r="BC356" s="380"/>
      <c r="BD356" s="380"/>
      <c r="BE356" s="380"/>
      <c r="BF356" s="380"/>
      <c r="BG356" s="380"/>
      <c r="BH356" s="380"/>
      <c r="BI356" s="380"/>
      <c r="BJ356" s="377"/>
      <c r="CE356" s="380"/>
      <c r="CF356" s="380"/>
      <c r="CG356" s="380"/>
      <c r="EZ356" s="380"/>
      <c r="FA356" s="380"/>
      <c r="FB356" s="380"/>
      <c r="FC356" s="380"/>
      <c r="FD356" s="380"/>
      <c r="FE356" s="380"/>
      <c r="FF356" s="380"/>
      <c r="FG356" s="380"/>
      <c r="FH356" s="380"/>
      <c r="FI356" s="380"/>
      <c r="FJ356" s="380"/>
      <c r="FK356" s="380"/>
      <c r="FL356" s="380"/>
      <c r="FM356" s="380"/>
      <c r="FN356" s="380"/>
      <c r="FO356" s="380"/>
      <c r="FP356" s="380"/>
      <c r="FQ356" s="380"/>
      <c r="FR356" s="380"/>
      <c r="FS356" s="380"/>
      <c r="FT356" s="380"/>
      <c r="FU356" s="380"/>
      <c r="FV356" s="380"/>
      <c r="FW356" s="380"/>
      <c r="FX356" s="380"/>
      <c r="FY356" s="380"/>
      <c r="FZ356" s="380"/>
      <c r="GA356" s="380"/>
      <c r="GB356" s="380"/>
      <c r="GC356" s="380"/>
      <c r="GD356" s="380"/>
      <c r="GE356" s="380"/>
      <c r="GF356" s="380"/>
      <c r="GG356" s="380"/>
      <c r="GH356" s="380"/>
      <c r="GI356" s="380"/>
      <c r="GJ356" s="380"/>
      <c r="GK356" s="380"/>
      <c r="GL356" s="380"/>
      <c r="GM356" s="380"/>
      <c r="GN356" s="380"/>
      <c r="GO356" s="380"/>
      <c r="GP356" s="380"/>
      <c r="GQ356" s="380"/>
      <c r="GR356" s="380"/>
      <c r="GS356" s="380"/>
      <c r="GT356" s="380"/>
      <c r="GU356" s="380"/>
      <c r="GV356" s="380"/>
      <c r="GW356" s="380"/>
      <c r="GX356" s="380"/>
      <c r="GY356" s="380"/>
      <c r="GZ356" s="380"/>
      <c r="HA356" s="380"/>
      <c r="HB356" s="380"/>
      <c r="HC356" s="380"/>
      <c r="HD356" s="380"/>
      <c r="HE356" s="380"/>
      <c r="HF356" s="380"/>
      <c r="HG356" s="380"/>
      <c r="HH356" s="380"/>
    </row>
    <row r="357" spans="2:216">
      <c r="B357" s="377"/>
      <c r="C357" s="377"/>
      <c r="D357" s="377"/>
      <c r="E357" s="377"/>
      <c r="F357" s="377"/>
      <c r="G357" s="377"/>
      <c r="H357" s="377"/>
      <c r="I357" s="377"/>
      <c r="J357" s="377"/>
      <c r="K357" s="377"/>
      <c r="L357" s="377"/>
      <c r="M357" s="378"/>
      <c r="N357" s="378"/>
      <c r="O357" s="378"/>
      <c r="P357" s="378"/>
      <c r="Q357" s="378"/>
      <c r="R357" s="378"/>
      <c r="S357" s="378"/>
      <c r="T357" s="378"/>
      <c r="U357" s="378"/>
      <c r="V357" s="378"/>
      <c r="W357" s="378"/>
      <c r="X357" s="378"/>
      <c r="Y357" s="380"/>
      <c r="Z357" s="409"/>
      <c r="AA357" s="380"/>
      <c r="AB357" s="380"/>
      <c r="AC357" s="380"/>
      <c r="AD357" s="380"/>
      <c r="AE357" s="380"/>
      <c r="AF357" s="380"/>
      <c r="AG357" s="380"/>
      <c r="AH357" s="380"/>
      <c r="AI357" s="380"/>
      <c r="AJ357" s="380"/>
      <c r="AR357" s="380"/>
      <c r="AS357" s="380"/>
      <c r="AT357" s="380"/>
      <c r="AU357" s="380"/>
      <c r="AV357" s="380"/>
      <c r="AW357" s="380"/>
      <c r="AX357" s="380"/>
      <c r="AY357" s="380"/>
      <c r="AZ357" s="380"/>
      <c r="BA357" s="380"/>
      <c r="BB357" s="380"/>
      <c r="BC357" s="380"/>
      <c r="BD357" s="380"/>
      <c r="BE357" s="380"/>
      <c r="BF357" s="380"/>
      <c r="BG357" s="380"/>
      <c r="BH357" s="380"/>
      <c r="BI357" s="380"/>
      <c r="BJ357" s="377"/>
      <c r="CE357" s="380"/>
      <c r="CF357" s="380"/>
      <c r="CG357" s="380"/>
      <c r="EZ357" s="380"/>
      <c r="FA357" s="380"/>
      <c r="FB357" s="380"/>
      <c r="FC357" s="380"/>
      <c r="FD357" s="380"/>
      <c r="FE357" s="380"/>
      <c r="FF357" s="380"/>
      <c r="FG357" s="380"/>
      <c r="FH357" s="380"/>
      <c r="FI357" s="380"/>
      <c r="FJ357" s="380"/>
      <c r="FK357" s="380"/>
      <c r="FL357" s="380"/>
      <c r="FM357" s="380"/>
      <c r="FN357" s="380"/>
      <c r="FO357" s="380"/>
      <c r="FP357" s="380"/>
      <c r="FQ357" s="380"/>
      <c r="FR357" s="380"/>
      <c r="FS357" s="380"/>
      <c r="FT357" s="380"/>
      <c r="FU357" s="380"/>
      <c r="FV357" s="380"/>
      <c r="FW357" s="380"/>
      <c r="FX357" s="380"/>
      <c r="FY357" s="380"/>
      <c r="FZ357" s="380"/>
      <c r="GA357" s="380"/>
      <c r="GB357" s="380"/>
      <c r="GC357" s="380"/>
      <c r="GD357" s="380"/>
      <c r="GE357" s="380"/>
      <c r="GF357" s="380"/>
      <c r="GG357" s="380"/>
      <c r="GH357" s="380"/>
      <c r="GI357" s="380"/>
      <c r="GJ357" s="380"/>
      <c r="GK357" s="380"/>
      <c r="GL357" s="380"/>
      <c r="GM357" s="380"/>
      <c r="GN357" s="380"/>
      <c r="GO357" s="380"/>
      <c r="GP357" s="380"/>
      <c r="GQ357" s="380"/>
      <c r="GR357" s="380"/>
      <c r="GS357" s="380"/>
      <c r="GT357" s="380"/>
      <c r="GU357" s="380"/>
      <c r="GV357" s="380"/>
      <c r="GW357" s="380"/>
      <c r="GX357" s="380"/>
      <c r="GY357" s="380"/>
      <c r="GZ357" s="380"/>
      <c r="HA357" s="380"/>
      <c r="HB357" s="380"/>
      <c r="HC357" s="380"/>
      <c r="HD357" s="380"/>
      <c r="HE357" s="380"/>
      <c r="HF357" s="380"/>
      <c r="HG357" s="380"/>
      <c r="HH357" s="380"/>
    </row>
    <row r="358" spans="2:216">
      <c r="B358" s="377"/>
      <c r="C358" s="377"/>
      <c r="D358" s="377"/>
      <c r="E358" s="377"/>
      <c r="F358" s="377"/>
      <c r="G358" s="377"/>
      <c r="H358" s="377"/>
      <c r="I358" s="377"/>
      <c r="J358" s="377"/>
      <c r="K358" s="377"/>
      <c r="L358" s="377"/>
      <c r="M358" s="378"/>
      <c r="N358" s="378"/>
      <c r="O358" s="378"/>
      <c r="P358" s="378"/>
      <c r="Q358" s="378"/>
      <c r="R358" s="378"/>
      <c r="S358" s="378"/>
      <c r="T358" s="378"/>
      <c r="U358" s="378"/>
      <c r="V358" s="378"/>
      <c r="W358" s="378"/>
      <c r="X358" s="378"/>
      <c r="Y358" s="380"/>
      <c r="Z358" s="409"/>
      <c r="AA358" s="380"/>
      <c r="AB358" s="380"/>
      <c r="AC358" s="380"/>
      <c r="AD358" s="380"/>
      <c r="AE358" s="380"/>
      <c r="AF358" s="380"/>
      <c r="AG358" s="380"/>
      <c r="AH358" s="380"/>
      <c r="AI358" s="380"/>
      <c r="AJ358" s="380"/>
      <c r="AR358" s="380"/>
      <c r="AS358" s="380"/>
      <c r="AT358" s="380"/>
      <c r="AU358" s="380"/>
      <c r="AV358" s="380"/>
      <c r="AW358" s="380"/>
      <c r="AX358" s="380"/>
      <c r="AY358" s="380"/>
      <c r="AZ358" s="380"/>
      <c r="BA358" s="380"/>
      <c r="BB358" s="380"/>
      <c r="BC358" s="380"/>
      <c r="BD358" s="380"/>
      <c r="BE358" s="380"/>
      <c r="BF358" s="380"/>
      <c r="BG358" s="380"/>
      <c r="BH358" s="380"/>
      <c r="BI358" s="380"/>
      <c r="BJ358" s="377"/>
      <c r="CE358" s="380"/>
      <c r="CF358" s="380"/>
      <c r="CG358" s="380"/>
      <c r="EZ358" s="380"/>
      <c r="FA358" s="380"/>
      <c r="FB358" s="380"/>
      <c r="FC358" s="380"/>
      <c r="FD358" s="380"/>
      <c r="FE358" s="380"/>
      <c r="FF358" s="380"/>
      <c r="FG358" s="380"/>
      <c r="FH358" s="380"/>
      <c r="FI358" s="380"/>
      <c r="FJ358" s="380"/>
      <c r="FK358" s="380"/>
      <c r="FL358" s="380"/>
      <c r="FM358" s="380"/>
      <c r="FN358" s="380"/>
      <c r="FO358" s="380"/>
      <c r="FP358" s="380"/>
      <c r="FQ358" s="380"/>
      <c r="FR358" s="380"/>
      <c r="FS358" s="380"/>
      <c r="FT358" s="380"/>
      <c r="FU358" s="380"/>
      <c r="FV358" s="380"/>
      <c r="FW358" s="380"/>
      <c r="FX358" s="380"/>
      <c r="FY358" s="380"/>
      <c r="FZ358" s="380"/>
      <c r="GA358" s="380"/>
      <c r="GB358" s="380"/>
      <c r="GC358" s="380"/>
      <c r="GD358" s="380"/>
      <c r="GE358" s="380"/>
      <c r="GF358" s="380"/>
      <c r="GG358" s="380"/>
      <c r="GH358" s="380"/>
      <c r="GI358" s="380"/>
      <c r="GJ358" s="380"/>
      <c r="GK358" s="380"/>
      <c r="GL358" s="380"/>
      <c r="GM358" s="380"/>
      <c r="GN358" s="380"/>
      <c r="GO358" s="380"/>
      <c r="GP358" s="380"/>
      <c r="GQ358" s="380"/>
      <c r="GR358" s="380"/>
      <c r="GS358" s="380"/>
      <c r="GT358" s="380"/>
      <c r="GU358" s="380"/>
      <c r="GV358" s="380"/>
      <c r="GW358" s="380"/>
      <c r="GX358" s="380"/>
      <c r="GY358" s="380"/>
      <c r="GZ358" s="380"/>
      <c r="HA358" s="380"/>
      <c r="HB358" s="380"/>
      <c r="HC358" s="380"/>
      <c r="HD358" s="380"/>
      <c r="HE358" s="380"/>
      <c r="HF358" s="380"/>
      <c r="HG358" s="380"/>
      <c r="HH358" s="380"/>
    </row>
    <row r="359" spans="2:216">
      <c r="B359" s="377"/>
      <c r="C359" s="377"/>
      <c r="D359" s="377"/>
      <c r="E359" s="377"/>
      <c r="F359" s="377"/>
      <c r="G359" s="377"/>
      <c r="H359" s="377"/>
      <c r="I359" s="377"/>
      <c r="J359" s="377"/>
      <c r="K359" s="377"/>
      <c r="L359" s="377"/>
      <c r="M359" s="378"/>
      <c r="N359" s="378"/>
      <c r="O359" s="378"/>
      <c r="P359" s="378"/>
      <c r="Q359" s="378"/>
      <c r="R359" s="378"/>
      <c r="S359" s="378"/>
      <c r="T359" s="378"/>
      <c r="U359" s="378"/>
      <c r="V359" s="378"/>
      <c r="W359" s="378"/>
      <c r="X359" s="378"/>
      <c r="Y359" s="380"/>
      <c r="Z359" s="409"/>
      <c r="AA359" s="380"/>
      <c r="AB359" s="380"/>
      <c r="AC359" s="380"/>
      <c r="AD359" s="380"/>
      <c r="AE359" s="380"/>
      <c r="AF359" s="380"/>
      <c r="AG359" s="380"/>
      <c r="AH359" s="380"/>
      <c r="AI359" s="380"/>
      <c r="AJ359" s="380"/>
      <c r="AR359" s="380"/>
      <c r="AS359" s="380"/>
      <c r="AT359" s="380"/>
      <c r="AU359" s="380"/>
      <c r="AV359" s="380"/>
      <c r="AW359" s="380"/>
      <c r="AX359" s="380"/>
      <c r="AY359" s="380"/>
      <c r="AZ359" s="380"/>
      <c r="BA359" s="380"/>
      <c r="BB359" s="380"/>
      <c r="BC359" s="380"/>
      <c r="BD359" s="380"/>
      <c r="BE359" s="380"/>
      <c r="BF359" s="380"/>
      <c r="BG359" s="380"/>
      <c r="BH359" s="380"/>
      <c r="BI359" s="380"/>
      <c r="BJ359" s="377"/>
      <c r="CE359" s="380"/>
      <c r="CF359" s="380"/>
      <c r="CG359" s="380"/>
      <c r="EZ359" s="380"/>
      <c r="FA359" s="380"/>
      <c r="FB359" s="380"/>
      <c r="FC359" s="380"/>
      <c r="FD359" s="380"/>
      <c r="FE359" s="380"/>
      <c r="FF359" s="380"/>
      <c r="FG359" s="380"/>
      <c r="FH359" s="380"/>
      <c r="FI359" s="380"/>
      <c r="FJ359" s="380"/>
      <c r="FK359" s="380"/>
      <c r="FL359" s="380"/>
      <c r="FM359" s="380"/>
      <c r="FN359" s="380"/>
      <c r="FO359" s="380"/>
      <c r="FP359" s="380"/>
      <c r="FQ359" s="380"/>
      <c r="FR359" s="380"/>
      <c r="FS359" s="380"/>
      <c r="FT359" s="380"/>
      <c r="FU359" s="380"/>
      <c r="FV359" s="380"/>
      <c r="FW359" s="380"/>
      <c r="FX359" s="380"/>
      <c r="FY359" s="380"/>
      <c r="FZ359" s="380"/>
      <c r="GA359" s="380"/>
      <c r="GB359" s="380"/>
      <c r="GC359" s="380"/>
      <c r="GD359" s="380"/>
      <c r="GE359" s="380"/>
      <c r="GF359" s="380"/>
      <c r="GG359" s="380"/>
      <c r="GH359" s="380"/>
      <c r="GI359" s="380"/>
      <c r="GJ359" s="380"/>
      <c r="GK359" s="380"/>
      <c r="GL359" s="380"/>
      <c r="GM359" s="380"/>
      <c r="GN359" s="380"/>
      <c r="GO359" s="380"/>
      <c r="GP359" s="380"/>
      <c r="GQ359" s="380"/>
      <c r="GR359" s="380"/>
      <c r="GS359" s="380"/>
      <c r="GT359" s="380"/>
      <c r="GU359" s="380"/>
      <c r="GV359" s="380"/>
      <c r="GW359" s="380"/>
      <c r="GX359" s="380"/>
      <c r="GY359" s="380"/>
      <c r="GZ359" s="380"/>
      <c r="HA359" s="380"/>
      <c r="HB359" s="380"/>
      <c r="HC359" s="380"/>
      <c r="HD359" s="380"/>
      <c r="HE359" s="380"/>
      <c r="HF359" s="380"/>
      <c r="HG359" s="380"/>
      <c r="HH359" s="380"/>
    </row>
    <row r="360" spans="2:216">
      <c r="B360" s="377"/>
      <c r="C360" s="377"/>
      <c r="D360" s="377"/>
      <c r="E360" s="377"/>
      <c r="F360" s="377"/>
      <c r="G360" s="377"/>
      <c r="H360" s="377"/>
      <c r="I360" s="377"/>
      <c r="J360" s="377"/>
      <c r="K360" s="377"/>
      <c r="L360" s="377"/>
      <c r="M360" s="378"/>
      <c r="N360" s="378"/>
      <c r="O360" s="378"/>
      <c r="P360" s="378"/>
      <c r="Q360" s="378"/>
      <c r="R360" s="378"/>
      <c r="S360" s="378"/>
      <c r="T360" s="378"/>
      <c r="U360" s="378"/>
      <c r="V360" s="378"/>
      <c r="W360" s="378"/>
      <c r="X360" s="378"/>
      <c r="Y360" s="380"/>
      <c r="Z360" s="409"/>
      <c r="AA360" s="380"/>
      <c r="AB360" s="380"/>
      <c r="AC360" s="380"/>
      <c r="AD360" s="380"/>
      <c r="AE360" s="380"/>
      <c r="AF360" s="380"/>
      <c r="AG360" s="380"/>
      <c r="AH360" s="380"/>
      <c r="AI360" s="380"/>
      <c r="AJ360" s="380"/>
      <c r="AR360" s="380"/>
      <c r="AS360" s="380"/>
      <c r="AT360" s="380"/>
      <c r="AU360" s="380"/>
      <c r="AV360" s="380"/>
      <c r="AW360" s="380"/>
      <c r="AX360" s="380"/>
      <c r="AY360" s="380"/>
      <c r="AZ360" s="380"/>
      <c r="BA360" s="380"/>
      <c r="BB360" s="380"/>
      <c r="BC360" s="380"/>
      <c r="BD360" s="380"/>
      <c r="BE360" s="380"/>
      <c r="BF360" s="380"/>
      <c r="BG360" s="380"/>
      <c r="BH360" s="380"/>
      <c r="BI360" s="380"/>
      <c r="BJ360" s="377"/>
      <c r="CE360" s="380"/>
      <c r="CF360" s="380"/>
      <c r="CG360" s="380"/>
      <c r="EZ360" s="380"/>
      <c r="FA360" s="380"/>
      <c r="FB360" s="380"/>
      <c r="FC360" s="380"/>
      <c r="FD360" s="380"/>
      <c r="FE360" s="380"/>
      <c r="FF360" s="380"/>
      <c r="FG360" s="380"/>
      <c r="FH360" s="380"/>
      <c r="FI360" s="380"/>
      <c r="FJ360" s="380"/>
      <c r="FK360" s="380"/>
      <c r="FL360" s="380"/>
      <c r="FM360" s="380"/>
      <c r="FN360" s="380"/>
      <c r="FO360" s="380"/>
      <c r="FP360" s="380"/>
      <c r="FQ360" s="380"/>
      <c r="FR360" s="380"/>
      <c r="FS360" s="380"/>
      <c r="FT360" s="380"/>
      <c r="FU360" s="380"/>
      <c r="FV360" s="380"/>
      <c r="FW360" s="380"/>
      <c r="FX360" s="380"/>
      <c r="FY360" s="380"/>
      <c r="FZ360" s="380"/>
      <c r="GA360" s="380"/>
      <c r="GB360" s="380"/>
      <c r="GC360" s="380"/>
      <c r="GD360" s="380"/>
      <c r="GE360" s="380"/>
      <c r="GF360" s="380"/>
      <c r="GG360" s="380"/>
      <c r="GH360" s="380"/>
      <c r="GI360" s="380"/>
      <c r="GJ360" s="380"/>
      <c r="GK360" s="380"/>
      <c r="GL360" s="380"/>
      <c r="GM360" s="380"/>
      <c r="GN360" s="380"/>
      <c r="GO360" s="380"/>
      <c r="GP360" s="380"/>
      <c r="GQ360" s="380"/>
      <c r="GR360" s="380"/>
      <c r="GS360" s="380"/>
      <c r="GT360" s="380"/>
      <c r="GU360" s="380"/>
      <c r="GV360" s="380"/>
      <c r="GW360" s="380"/>
      <c r="GX360" s="380"/>
      <c r="GY360" s="380"/>
      <c r="GZ360" s="380"/>
      <c r="HA360" s="380"/>
      <c r="HB360" s="380"/>
      <c r="HC360" s="380"/>
      <c r="HD360" s="380"/>
      <c r="HE360" s="380"/>
      <c r="HF360" s="380"/>
      <c r="HG360" s="380"/>
      <c r="HH360" s="380"/>
    </row>
    <row r="361" spans="2:216">
      <c r="B361" s="377"/>
      <c r="C361" s="377"/>
      <c r="D361" s="377"/>
      <c r="E361" s="377"/>
      <c r="F361" s="377"/>
      <c r="G361" s="377"/>
      <c r="H361" s="377"/>
      <c r="I361" s="377"/>
      <c r="J361" s="377"/>
      <c r="K361" s="377"/>
      <c r="L361" s="377"/>
      <c r="M361" s="378"/>
      <c r="N361" s="378"/>
      <c r="O361" s="378"/>
      <c r="P361" s="378"/>
      <c r="Q361" s="378"/>
      <c r="R361" s="378"/>
      <c r="S361" s="378"/>
      <c r="T361" s="378"/>
      <c r="U361" s="378"/>
      <c r="V361" s="378"/>
      <c r="W361" s="378"/>
      <c r="X361" s="378"/>
      <c r="Y361" s="380"/>
      <c r="Z361" s="409"/>
      <c r="AA361" s="380"/>
      <c r="AB361" s="380"/>
      <c r="AC361" s="380"/>
      <c r="AD361" s="380"/>
      <c r="AE361" s="380"/>
      <c r="AF361" s="380"/>
      <c r="AG361" s="380"/>
      <c r="AH361" s="380"/>
      <c r="AI361" s="380"/>
      <c r="AJ361" s="380"/>
      <c r="AR361" s="380"/>
      <c r="AS361" s="380"/>
      <c r="AT361" s="380"/>
      <c r="AU361" s="380"/>
      <c r="AV361" s="380"/>
      <c r="AW361" s="380"/>
      <c r="AX361" s="380"/>
      <c r="AY361" s="380"/>
      <c r="AZ361" s="380"/>
      <c r="BA361" s="380"/>
      <c r="BB361" s="380"/>
      <c r="BC361" s="380"/>
      <c r="BD361" s="380"/>
      <c r="BE361" s="380"/>
      <c r="BF361" s="380"/>
      <c r="BG361" s="380"/>
      <c r="BH361" s="380"/>
      <c r="BI361" s="380"/>
      <c r="BJ361" s="377"/>
      <c r="CE361" s="380"/>
      <c r="CF361" s="380"/>
      <c r="CG361" s="380"/>
      <c r="EZ361" s="380"/>
      <c r="FA361" s="380"/>
      <c r="FB361" s="380"/>
      <c r="FC361" s="380"/>
      <c r="FD361" s="380"/>
      <c r="FE361" s="380"/>
      <c r="FF361" s="380"/>
      <c r="FG361" s="380"/>
      <c r="FH361" s="380"/>
      <c r="FI361" s="380"/>
      <c r="FJ361" s="380"/>
      <c r="FK361" s="380"/>
      <c r="FL361" s="380"/>
      <c r="FM361" s="380"/>
      <c r="FN361" s="380"/>
      <c r="FO361" s="380"/>
      <c r="FP361" s="380"/>
      <c r="FQ361" s="380"/>
      <c r="FR361" s="380"/>
      <c r="FS361" s="380"/>
      <c r="FT361" s="380"/>
      <c r="FU361" s="380"/>
      <c r="FV361" s="380"/>
      <c r="FW361" s="380"/>
      <c r="FX361" s="380"/>
      <c r="FY361" s="380"/>
      <c r="FZ361" s="380"/>
      <c r="GA361" s="380"/>
      <c r="GB361" s="380"/>
      <c r="GC361" s="380"/>
      <c r="GD361" s="380"/>
      <c r="GE361" s="380"/>
      <c r="GF361" s="380"/>
      <c r="GG361" s="380"/>
      <c r="GH361" s="380"/>
      <c r="GI361" s="380"/>
      <c r="GJ361" s="380"/>
      <c r="GK361" s="380"/>
      <c r="GL361" s="380"/>
      <c r="GM361" s="380"/>
      <c r="GN361" s="380"/>
      <c r="GO361" s="380"/>
      <c r="GP361" s="380"/>
      <c r="GQ361" s="380"/>
      <c r="GR361" s="380"/>
      <c r="GS361" s="380"/>
      <c r="GT361" s="380"/>
      <c r="GU361" s="380"/>
      <c r="GV361" s="380"/>
      <c r="GW361" s="380"/>
      <c r="GX361" s="380"/>
      <c r="GY361" s="380"/>
      <c r="GZ361" s="380"/>
      <c r="HA361" s="380"/>
      <c r="HB361" s="380"/>
      <c r="HC361" s="380"/>
      <c r="HD361" s="380"/>
      <c r="HE361" s="380"/>
      <c r="HF361" s="380"/>
      <c r="HG361" s="380"/>
      <c r="HH361" s="380"/>
    </row>
    <row r="362" spans="2:216">
      <c r="B362" s="377"/>
      <c r="C362" s="377"/>
      <c r="D362" s="377"/>
      <c r="E362" s="377"/>
      <c r="F362" s="377"/>
      <c r="G362" s="377"/>
      <c r="H362" s="377"/>
      <c r="I362" s="377"/>
      <c r="J362" s="377"/>
      <c r="K362" s="377"/>
      <c r="L362" s="377"/>
      <c r="M362" s="378"/>
      <c r="N362" s="378"/>
      <c r="O362" s="378"/>
      <c r="P362" s="378"/>
      <c r="Q362" s="378"/>
      <c r="R362" s="378"/>
      <c r="S362" s="378"/>
      <c r="T362" s="378"/>
      <c r="U362" s="378"/>
      <c r="V362" s="378"/>
      <c r="W362" s="378"/>
      <c r="X362" s="378"/>
      <c r="Y362" s="380"/>
      <c r="Z362" s="409"/>
      <c r="AA362" s="380"/>
      <c r="AB362" s="380"/>
      <c r="AC362" s="380"/>
      <c r="AD362" s="380"/>
      <c r="AE362" s="380"/>
      <c r="AF362" s="380"/>
      <c r="AG362" s="380"/>
      <c r="AH362" s="380"/>
      <c r="AI362" s="380"/>
      <c r="AJ362" s="380"/>
      <c r="AR362" s="380"/>
      <c r="AS362" s="380"/>
      <c r="AT362" s="380"/>
      <c r="AU362" s="380"/>
      <c r="AV362" s="380"/>
      <c r="AW362" s="380"/>
      <c r="AX362" s="380"/>
      <c r="AY362" s="380"/>
      <c r="AZ362" s="380"/>
      <c r="BA362" s="380"/>
      <c r="BB362" s="380"/>
      <c r="BC362" s="380"/>
      <c r="BD362" s="380"/>
      <c r="BE362" s="380"/>
      <c r="BF362" s="380"/>
      <c r="BG362" s="380"/>
      <c r="BH362" s="380"/>
      <c r="BI362" s="380"/>
      <c r="BJ362" s="377"/>
      <c r="CE362" s="380"/>
      <c r="CF362" s="380"/>
      <c r="CG362" s="380"/>
      <c r="EZ362" s="380"/>
      <c r="FA362" s="380"/>
      <c r="FB362" s="380"/>
      <c r="FC362" s="380"/>
      <c r="FD362" s="380"/>
      <c r="FE362" s="380"/>
      <c r="FF362" s="380"/>
      <c r="FG362" s="380"/>
      <c r="FH362" s="380"/>
      <c r="FI362" s="380"/>
      <c r="FJ362" s="380"/>
      <c r="FK362" s="380"/>
      <c r="FL362" s="380"/>
      <c r="FM362" s="380"/>
      <c r="FN362" s="380"/>
      <c r="FO362" s="380"/>
      <c r="FP362" s="380"/>
      <c r="FQ362" s="380"/>
      <c r="FR362" s="380"/>
      <c r="FS362" s="380"/>
      <c r="FT362" s="380"/>
      <c r="FU362" s="380"/>
      <c r="FV362" s="380"/>
      <c r="FW362" s="380"/>
      <c r="FX362" s="380"/>
      <c r="FY362" s="380"/>
      <c r="FZ362" s="380"/>
      <c r="GA362" s="380"/>
      <c r="GB362" s="380"/>
      <c r="GC362" s="380"/>
      <c r="GD362" s="380"/>
      <c r="GE362" s="380"/>
      <c r="GF362" s="380"/>
      <c r="GG362" s="380"/>
      <c r="GH362" s="380"/>
      <c r="GI362" s="380"/>
      <c r="GJ362" s="380"/>
      <c r="GK362" s="380"/>
      <c r="GL362" s="380"/>
      <c r="GM362" s="380"/>
      <c r="GN362" s="380"/>
      <c r="GO362" s="380"/>
      <c r="GP362" s="380"/>
      <c r="GQ362" s="380"/>
      <c r="GR362" s="380"/>
      <c r="GS362" s="380"/>
      <c r="GT362" s="380"/>
      <c r="GU362" s="380"/>
      <c r="GV362" s="380"/>
      <c r="GW362" s="380"/>
      <c r="GX362" s="380"/>
      <c r="GY362" s="380"/>
      <c r="GZ362" s="380"/>
      <c r="HA362" s="380"/>
      <c r="HB362" s="380"/>
      <c r="HC362" s="380"/>
      <c r="HD362" s="380"/>
      <c r="HE362" s="380"/>
      <c r="HF362" s="380"/>
      <c r="HG362" s="380"/>
      <c r="HH362" s="380"/>
    </row>
    <row r="363" spans="2:216">
      <c r="B363" s="377"/>
      <c r="C363" s="377"/>
      <c r="D363" s="377"/>
      <c r="E363" s="377"/>
      <c r="F363" s="377"/>
      <c r="G363" s="377"/>
      <c r="H363" s="377"/>
      <c r="I363" s="377"/>
      <c r="J363" s="377"/>
      <c r="K363" s="377"/>
      <c r="L363" s="377"/>
      <c r="M363" s="378"/>
      <c r="N363" s="378"/>
      <c r="O363" s="378"/>
      <c r="P363" s="378"/>
      <c r="Q363" s="378"/>
      <c r="R363" s="378"/>
      <c r="S363" s="378"/>
      <c r="T363" s="378"/>
      <c r="U363" s="378"/>
      <c r="V363" s="378"/>
      <c r="W363" s="378"/>
      <c r="X363" s="378"/>
      <c r="Y363" s="380"/>
      <c r="Z363" s="409"/>
      <c r="AA363" s="380"/>
      <c r="AB363" s="380"/>
      <c r="AC363" s="380"/>
      <c r="AD363" s="380"/>
      <c r="AE363" s="380"/>
      <c r="AF363" s="380"/>
      <c r="AG363" s="380"/>
      <c r="AH363" s="380"/>
      <c r="AI363" s="380"/>
      <c r="AJ363" s="380"/>
      <c r="AR363" s="380"/>
      <c r="AS363" s="380"/>
      <c r="AT363" s="380"/>
      <c r="AU363" s="380"/>
      <c r="AV363" s="380"/>
      <c r="AW363" s="380"/>
      <c r="AX363" s="380"/>
      <c r="AY363" s="380"/>
      <c r="AZ363" s="380"/>
      <c r="BA363" s="380"/>
      <c r="BB363" s="380"/>
      <c r="BC363" s="380"/>
      <c r="BD363" s="380"/>
      <c r="BE363" s="380"/>
      <c r="BF363" s="380"/>
      <c r="BG363" s="380"/>
      <c r="BH363" s="380"/>
      <c r="BI363" s="380"/>
      <c r="BJ363" s="377"/>
      <c r="CE363" s="380"/>
      <c r="CF363" s="380"/>
      <c r="CG363" s="380"/>
      <c r="EZ363" s="380"/>
      <c r="FA363" s="380"/>
      <c r="FB363" s="380"/>
      <c r="FC363" s="380"/>
      <c r="FD363" s="380"/>
      <c r="FE363" s="380"/>
      <c r="FF363" s="380"/>
      <c r="FG363" s="380"/>
      <c r="FH363" s="380"/>
      <c r="FI363" s="380"/>
      <c r="FJ363" s="380"/>
      <c r="FK363" s="380"/>
      <c r="FL363" s="380"/>
      <c r="FM363" s="380"/>
      <c r="FN363" s="380"/>
      <c r="FO363" s="380"/>
      <c r="FP363" s="380"/>
      <c r="FQ363" s="380"/>
      <c r="FR363" s="380"/>
      <c r="FS363" s="380"/>
      <c r="FT363" s="380"/>
      <c r="FU363" s="380"/>
      <c r="FV363" s="380"/>
      <c r="FW363" s="380"/>
      <c r="FX363" s="380"/>
      <c r="FY363" s="380"/>
      <c r="FZ363" s="380"/>
      <c r="GA363" s="380"/>
      <c r="GB363" s="380"/>
      <c r="GC363" s="380"/>
      <c r="GD363" s="380"/>
      <c r="GE363" s="380"/>
      <c r="GF363" s="380"/>
      <c r="GG363" s="380"/>
      <c r="GH363" s="380"/>
      <c r="GI363" s="380"/>
      <c r="GJ363" s="380"/>
      <c r="GK363" s="380"/>
      <c r="GL363" s="380"/>
      <c r="GM363" s="380"/>
      <c r="GN363" s="380"/>
      <c r="GO363" s="380"/>
      <c r="GP363" s="380"/>
      <c r="GQ363" s="380"/>
      <c r="GR363" s="380"/>
      <c r="GS363" s="380"/>
      <c r="GT363" s="380"/>
      <c r="GU363" s="380"/>
      <c r="GV363" s="380"/>
      <c r="GW363" s="380"/>
      <c r="GX363" s="380"/>
      <c r="GY363" s="380"/>
      <c r="GZ363" s="380"/>
      <c r="HA363" s="380"/>
      <c r="HB363" s="380"/>
      <c r="HC363" s="380"/>
      <c r="HD363" s="380"/>
      <c r="HE363" s="380"/>
      <c r="HF363" s="380"/>
      <c r="HG363" s="380"/>
      <c r="HH363" s="380"/>
    </row>
    <row r="364" spans="2:216">
      <c r="B364" s="377"/>
      <c r="C364" s="377"/>
      <c r="D364" s="377"/>
      <c r="E364" s="377"/>
      <c r="F364" s="377"/>
      <c r="G364" s="377"/>
      <c r="H364" s="377"/>
      <c r="I364" s="377"/>
      <c r="J364" s="377"/>
      <c r="K364" s="377"/>
      <c r="L364" s="377"/>
      <c r="M364" s="378"/>
      <c r="N364" s="378"/>
      <c r="O364" s="378"/>
      <c r="P364" s="378"/>
      <c r="Q364" s="378"/>
      <c r="R364" s="378"/>
      <c r="S364" s="378"/>
      <c r="T364" s="378"/>
      <c r="U364" s="378"/>
      <c r="V364" s="378"/>
      <c r="W364" s="378"/>
      <c r="X364" s="378"/>
      <c r="Y364" s="380"/>
      <c r="Z364" s="409"/>
      <c r="AA364" s="380"/>
      <c r="AB364" s="380"/>
      <c r="AC364" s="380"/>
      <c r="AD364" s="380"/>
      <c r="AE364" s="380"/>
      <c r="AF364" s="380"/>
      <c r="AG364" s="380"/>
      <c r="AH364" s="380"/>
      <c r="AI364" s="380"/>
      <c r="AJ364" s="380"/>
      <c r="AR364" s="380"/>
      <c r="AS364" s="380"/>
      <c r="AT364" s="380"/>
      <c r="AU364" s="380"/>
      <c r="AV364" s="380"/>
      <c r="AW364" s="380"/>
      <c r="AX364" s="380"/>
      <c r="AY364" s="380"/>
      <c r="AZ364" s="380"/>
      <c r="BA364" s="380"/>
      <c r="BB364" s="380"/>
      <c r="BC364" s="380"/>
      <c r="BD364" s="380"/>
      <c r="BE364" s="380"/>
      <c r="BF364" s="380"/>
      <c r="BG364" s="380"/>
      <c r="BH364" s="380"/>
      <c r="BI364" s="380"/>
      <c r="BJ364" s="377"/>
      <c r="CE364" s="380"/>
      <c r="CF364" s="380"/>
      <c r="CG364" s="380"/>
      <c r="EZ364" s="380"/>
      <c r="FA364" s="380"/>
      <c r="FB364" s="380"/>
      <c r="FC364" s="380"/>
      <c r="FD364" s="380"/>
      <c r="FE364" s="380"/>
      <c r="FF364" s="380"/>
      <c r="FG364" s="380"/>
      <c r="FH364" s="380"/>
      <c r="FI364" s="380"/>
      <c r="FJ364" s="380"/>
      <c r="FK364" s="380"/>
      <c r="FL364" s="380"/>
      <c r="FM364" s="380"/>
      <c r="FN364" s="380"/>
      <c r="FO364" s="380"/>
      <c r="FP364" s="380"/>
      <c r="FQ364" s="380"/>
      <c r="FR364" s="380"/>
      <c r="FS364" s="380"/>
      <c r="FT364" s="380"/>
      <c r="FU364" s="380"/>
      <c r="FV364" s="380"/>
      <c r="FW364" s="380"/>
      <c r="FX364" s="380"/>
      <c r="FY364" s="380"/>
      <c r="FZ364" s="380"/>
      <c r="GA364" s="380"/>
      <c r="GB364" s="380"/>
      <c r="GC364" s="380"/>
      <c r="GD364" s="380"/>
      <c r="GE364" s="380"/>
      <c r="GF364" s="380"/>
      <c r="GG364" s="380"/>
      <c r="GH364" s="380"/>
      <c r="GI364" s="380"/>
      <c r="GJ364" s="380"/>
      <c r="GK364" s="380"/>
      <c r="GL364" s="380"/>
      <c r="GM364" s="380"/>
      <c r="GN364" s="380"/>
      <c r="GO364" s="380"/>
      <c r="GP364" s="380"/>
      <c r="GQ364" s="380"/>
      <c r="GR364" s="380"/>
      <c r="GS364" s="380"/>
      <c r="GT364" s="380"/>
      <c r="GU364" s="380"/>
      <c r="GV364" s="380"/>
      <c r="GW364" s="380"/>
      <c r="GX364" s="380"/>
      <c r="GY364" s="380"/>
      <c r="GZ364" s="380"/>
      <c r="HA364" s="380"/>
      <c r="HB364" s="380"/>
      <c r="HC364" s="380"/>
      <c r="HD364" s="380"/>
      <c r="HE364" s="380"/>
      <c r="HF364" s="380"/>
      <c r="HG364" s="380"/>
      <c r="HH364" s="380"/>
    </row>
  </sheetData>
  <sheetProtection algorithmName="SHA-512" hashValue="ul7GaPZvCl8z9e5MOx5uqGtPOG5aQcC+wg8STAvfbvAaQVjBaZffiKR0Mlvn9+cODkDVrCH+ut49vgi5NdQO5w==" saltValue="cEhIaAX8cTygzWMuBANEyw==" spinCount="100000" sheet="1" objects="1" scenarios="1"/>
  <autoFilter ref="AN89:AO96" xr:uid="{C2733611-A239-4D1A-A449-CC30BA07D4D1}">
    <filterColumn colId="0">
      <customFilters>
        <customFilter operator="notEqual" val="#N/A"/>
      </customFilters>
    </filterColumn>
  </autoFilter>
  <dataConsolidate/>
  <mergeCells count="30">
    <mergeCell ref="BQ4:BR4"/>
    <mergeCell ref="N6:N7"/>
    <mergeCell ref="L6:M7"/>
    <mergeCell ref="L4:M5"/>
    <mergeCell ref="K6:K7"/>
    <mergeCell ref="N90:W91"/>
    <mergeCell ref="O51:P51"/>
    <mergeCell ref="U50:V50"/>
    <mergeCell ref="U51:V51"/>
    <mergeCell ref="W47:X48"/>
    <mergeCell ref="W50:X51"/>
    <mergeCell ref="U58:V59"/>
    <mergeCell ref="O82:W83"/>
    <mergeCell ref="O48:P48"/>
    <mergeCell ref="B79:D79"/>
    <mergeCell ref="AN12:AP12"/>
    <mergeCell ref="AQ12:AT12"/>
    <mergeCell ref="F3:I3"/>
    <mergeCell ref="K8:K9"/>
    <mergeCell ref="F8:F9"/>
    <mergeCell ref="G8:G9"/>
    <mergeCell ref="K47:L47"/>
    <mergeCell ref="R55:S55"/>
    <mergeCell ref="R54:U54"/>
    <mergeCell ref="C6:E7"/>
    <mergeCell ref="B6:B9"/>
    <mergeCell ref="H6:J7"/>
    <mergeCell ref="G6:G7"/>
    <mergeCell ref="F6:F7"/>
    <mergeCell ref="L8:M9"/>
  </mergeCells>
  <conditionalFormatting sqref="BZ91:CB91">
    <cfRule type="expression" dxfId="1251" priority="1">
      <formula>IF(TYPOLOGY = "Bridge", TRUE, FALSE)</formula>
    </cfRule>
    <cfRule type="expression" dxfId="1250" priority="21">
      <formula>$CB$91="Scheme does not meet target"</formula>
    </cfRule>
    <cfRule type="expression" dxfId="1249" priority="157">
      <formula>$CB$91="Scheme meets target"</formula>
    </cfRule>
    <cfRule type="expression" dxfId="1248" priority="158">
      <formula>$CB$91="Target N/A"</formula>
    </cfRule>
  </conditionalFormatting>
  <conditionalFormatting sqref="BZ92:CB92">
    <cfRule type="expression" dxfId="1247" priority="2">
      <formula>$CB$92="Scheme does not meet target"</formula>
    </cfRule>
    <cfRule type="expression" dxfId="1246" priority="124">
      <formula>$CB$92="Scheme meets target"</formula>
    </cfRule>
    <cfRule type="expression" dxfId="1245" priority="156">
      <formula>$CB$92="Target N/A"</formula>
    </cfRule>
  </conditionalFormatting>
  <conditionalFormatting sqref="BZ94:CB94">
    <cfRule type="expression" dxfId="1244" priority="3">
      <formula>$CB$94="Scheme does not meet target"</formula>
    </cfRule>
    <cfRule type="expression" dxfId="1243" priority="122">
      <formula>$CB$94="Scheme meets target"</formula>
    </cfRule>
    <cfRule type="expression" dxfId="1242" priority="123">
      <formula>$CB$94="Target N/A"</formula>
    </cfRule>
  </conditionalFormatting>
  <conditionalFormatting sqref="W44:X45 N12:X12 R44:T45 R13:X43 N13:Q45">
    <cfRule type="expression" dxfId="1241" priority="155">
      <formula>N12=0</formula>
    </cfRule>
  </conditionalFormatting>
  <conditionalFormatting sqref="M13:M43">
    <cfRule type="expression" dxfId="1240" priority="129">
      <formula>AND($BP13&gt;0,$BM13="No_Reinforcement")</formula>
    </cfRule>
    <cfRule type="expression" dxfId="1239" priority="134">
      <formula>$BM13="No_Reinforcement"</formula>
    </cfRule>
    <cfRule type="expression" dxfId="1238" priority="3614">
      <formula>$BM13="Reinforcement"</formula>
    </cfRule>
  </conditionalFormatting>
  <conditionalFormatting sqref="I12:I43">
    <cfRule type="expression" dxfId="1237" priority="132">
      <formula>$I12="Yes"</formula>
    </cfRule>
  </conditionalFormatting>
  <conditionalFormatting sqref="J12:J43">
    <cfRule type="expression" dxfId="1236" priority="127">
      <formula>$I12="No"</formula>
    </cfRule>
    <cfRule type="expression" dxfId="1235" priority="133">
      <formula>ISBLANK($J12)</formula>
    </cfRule>
  </conditionalFormatting>
  <conditionalFormatting sqref="I42:J43 G12:J12 H13:J41 G13:G43">
    <cfRule type="expression" dxfId="1234" priority="126">
      <formula>ISBLANK($B12)</formula>
    </cfRule>
  </conditionalFormatting>
  <conditionalFormatting sqref="L12:L43">
    <cfRule type="expression" dxfId="1233" priority="125">
      <formula>$L12&lt;0</formula>
    </cfRule>
  </conditionalFormatting>
  <conditionalFormatting sqref="U44:V45">
    <cfRule type="expression" dxfId="1232" priority="121">
      <formula>U44=0</formula>
    </cfRule>
  </conditionalFormatting>
  <conditionalFormatting sqref="Y12:Y43">
    <cfRule type="expression" dxfId="1231" priority="383">
      <formula>AND(ISERROR($BN12),L12&gt;0)</formula>
    </cfRule>
  </conditionalFormatting>
  <conditionalFormatting sqref="C12:D43">
    <cfRule type="expression" dxfId="1230" priority="388">
      <formula>AND(ISERROR($BN12),$L12&gt;0)</formula>
    </cfRule>
  </conditionalFormatting>
  <conditionalFormatting sqref="Q12:Q45">
    <cfRule type="expression" dxfId="1229" priority="111">
      <formula>$I12 = "No"</formula>
    </cfRule>
  </conditionalFormatting>
  <conditionalFormatting sqref="Q44:Q45">
    <cfRule type="expression" dxfId="1228" priority="110">
      <formula>$L$44&lt;&gt;0</formula>
    </cfRule>
  </conditionalFormatting>
  <conditionalFormatting sqref="Q45">
    <cfRule type="expression" dxfId="1227" priority="109">
      <formula>$L$45&lt;&gt;""</formula>
    </cfRule>
  </conditionalFormatting>
  <conditionalFormatting sqref="V12:V43">
    <cfRule type="expression" dxfId="1226" priority="98">
      <formula xml:space="preserve"> $B12 =  "Timber"</formula>
    </cfRule>
    <cfRule type="expression" dxfId="1225" priority="99">
      <formula>AND($B12 = "Custom_EPD", $C12 = "Timber_EPD")</formula>
    </cfRule>
    <cfRule type="expression" dxfId="1224" priority="100">
      <formula>$C12 &lt;&gt; "Timber_EPD"</formula>
    </cfRule>
  </conditionalFormatting>
  <conditionalFormatting sqref="C9">
    <cfRule type="expression" dxfId="1223" priority="94">
      <formula>$C$9 &lt;0</formula>
    </cfRule>
  </conditionalFormatting>
  <conditionalFormatting sqref="D9">
    <cfRule type="expression" dxfId="1222" priority="93">
      <formula>$D$9 &lt;0</formula>
    </cfRule>
  </conditionalFormatting>
  <conditionalFormatting sqref="E9">
    <cfRule type="expression" dxfId="1221" priority="92">
      <formula>$E$9 &lt;0</formula>
    </cfRule>
  </conditionalFormatting>
  <conditionalFormatting sqref="H42">
    <cfRule type="expression" dxfId="1220" priority="390">
      <formula>ISBLANK($B42)</formula>
    </cfRule>
  </conditionalFormatting>
  <conditionalFormatting sqref="F95:J95">
    <cfRule type="expression" dxfId="1219" priority="391">
      <formula>$F$48&lt;=228</formula>
    </cfRule>
    <cfRule type="expression" dxfId="1218" priority="392">
      <formula>$F$48&gt;228</formula>
    </cfRule>
  </conditionalFormatting>
  <conditionalFormatting sqref="BP91">
    <cfRule type="expression" dxfId="1217" priority="393">
      <formula>$F$48&lt;=144</formula>
    </cfRule>
    <cfRule type="expression" dxfId="1216" priority="394">
      <formula>$F$48&gt;144</formula>
    </cfRule>
  </conditionalFormatting>
  <conditionalFormatting sqref="L4">
    <cfRule type="expression" dxfId="1215" priority="422">
      <formula>"IF(ISNA($L$7))"</formula>
    </cfRule>
    <cfRule type="expression" dxfId="1214" priority="423">
      <formula>IF((ISNA($K$8)), "TRUE", "FALSE")</formula>
    </cfRule>
  </conditionalFormatting>
  <conditionalFormatting sqref="CB90">
    <cfRule type="expression" dxfId="1213" priority="26">
      <formula>$CB$90 = "Scheme meets target"</formula>
    </cfRule>
    <cfRule type="expression" dxfId="1212" priority="27">
      <formula>$CB$90 = "Scheme does not meet target"</formula>
    </cfRule>
  </conditionalFormatting>
  <conditionalFormatting sqref="CA90">
    <cfRule type="expression" dxfId="1211" priority="24">
      <formula>$CB$90 = "Scheme meets target"</formula>
    </cfRule>
    <cfRule type="expression" dxfId="1210" priority="25">
      <formula>$CB$90 = "Scheme does not meet target"</formula>
    </cfRule>
  </conditionalFormatting>
  <conditionalFormatting sqref="BZ90">
    <cfRule type="expression" dxfId="1209" priority="22">
      <formula>$CB$90 = "Scheme meets target"</formula>
    </cfRule>
    <cfRule type="expression" dxfId="1208" priority="23">
      <formula>$CB$90 = "Scheme does not meet target"</formula>
    </cfRule>
  </conditionalFormatting>
  <conditionalFormatting sqref="BZ90:CB90">
    <cfRule type="expression" dxfId="1207" priority="20">
      <formula>IF(TYPOLOGY &lt;&gt; "Bridge", TRUE, FALSE)</formula>
    </cfRule>
  </conditionalFormatting>
  <conditionalFormatting sqref="J9">
    <cfRule type="expression" dxfId="1206" priority="7">
      <formula>$J$9 &lt; 0</formula>
    </cfRule>
    <cfRule type="expression" dxfId="1205" priority="17">
      <formula>IF(AND(TYPOLOGY &lt;&gt; "Bridge", $J$9 &lt;&gt; 0), TRUE, FALSE)</formula>
    </cfRule>
  </conditionalFormatting>
  <conditionalFormatting sqref="V62:W62 W63">
    <cfRule type="expression" dxfId="1204" priority="1296">
      <formula>$AU$51&gt;=$O$62</formula>
    </cfRule>
  </conditionalFormatting>
  <conditionalFormatting sqref="V64:W64">
    <cfRule type="expression" dxfId="1203" priority="1366">
      <formula>$AU$51&lt;$O$62</formula>
    </cfRule>
    <cfRule type="expression" dxfId="1202" priority="1367">
      <formula>$AU$51&gt;=$O$64</formula>
    </cfRule>
  </conditionalFormatting>
  <conditionalFormatting sqref="V66:W66">
    <cfRule type="expression" dxfId="1201" priority="1432">
      <formula>$AU$51&lt;$O$64</formula>
    </cfRule>
    <cfRule type="expression" dxfId="1200" priority="1433">
      <formula>$AU$51&gt;=$O$66</formula>
    </cfRule>
  </conditionalFormatting>
  <conditionalFormatting sqref="V68:W68">
    <cfRule type="expression" dxfId="1199" priority="1496">
      <formula>$AU$51&lt;$O$66</formula>
    </cfRule>
    <cfRule type="expression" dxfId="1198" priority="1497">
      <formula>$AU$51&gt;=$O$68</formula>
    </cfRule>
  </conditionalFormatting>
  <conditionalFormatting sqref="V70:W70">
    <cfRule type="expression" dxfId="1197" priority="1558">
      <formula>$AU$51&lt;$O$68</formula>
    </cfRule>
    <cfRule type="expression" dxfId="1196" priority="1559">
      <formula>$AU$51&gt;=$O$70</formula>
    </cfRule>
  </conditionalFormatting>
  <conditionalFormatting sqref="V72:W72">
    <cfRule type="expression" dxfId="1195" priority="1618">
      <formula>$AU$51&lt;$O$70</formula>
    </cfRule>
    <cfRule type="expression" dxfId="1194" priority="1619">
      <formula>$AU$51&gt;=$O$72</formula>
    </cfRule>
  </conditionalFormatting>
  <conditionalFormatting sqref="V74:W74">
    <cfRule type="expression" dxfId="1193" priority="1676">
      <formula>$AU$51&lt;$O$72</formula>
    </cfRule>
    <cfRule type="expression" dxfId="1192" priority="1677">
      <formula>$AU$51&gt;=$O$74</formula>
    </cfRule>
  </conditionalFormatting>
  <conditionalFormatting sqref="V78:W78">
    <cfRule type="expression" dxfId="1191" priority="1678">
      <formula>$AU$51&lt;$O$76</formula>
    </cfRule>
  </conditionalFormatting>
  <conditionalFormatting sqref="V76:W76">
    <cfRule type="expression" dxfId="1190" priority="1732">
      <formula>$AU$51&lt;$O$74</formula>
    </cfRule>
    <cfRule type="expression" dxfId="1189" priority="1733">
      <formula>$AU$51&gt;=$O$76</formula>
    </cfRule>
  </conditionalFormatting>
  <conditionalFormatting sqref="M12:M43">
    <cfRule type="expression" dxfId="1188" priority="139">
      <formula>AND($BP12&gt;0,$BM12 ="No_Reinforcement")</formula>
    </cfRule>
    <cfRule type="expression" dxfId="1187" priority="523">
      <formula>$BM12="No_Reinforcement"</formula>
    </cfRule>
    <cfRule type="expression" dxfId="1186" priority="525">
      <formula>$BM12="Reinforcement"</formula>
    </cfRule>
  </conditionalFormatting>
  <conditionalFormatting sqref="G12:G43">
    <cfRule type="expression" dxfId="1185" priority="4">
      <formula>$G12 = ""</formula>
    </cfRule>
    <cfRule type="expression" dxfId="1184" priority="13">
      <formula>IF(AND(ISBLANK($B12), $G12 &lt;&gt; ""), "TRUE", "FALSE")</formula>
    </cfRule>
  </conditionalFormatting>
  <conditionalFormatting sqref="N9">
    <cfRule type="expression" dxfId="1183" priority="5">
      <formula>$N$9 &lt; 0</formula>
    </cfRule>
  </conditionalFormatting>
  <conditionalFormatting sqref="F8:F9">
    <cfRule type="expression" dxfId="1182" priority="12">
      <formula>$F$8 &lt; 0</formula>
    </cfRule>
  </conditionalFormatting>
  <conditionalFormatting sqref="G8:G9">
    <cfRule type="expression" dxfId="1181" priority="10">
      <formula>$G$8 &lt; 0</formula>
    </cfRule>
  </conditionalFormatting>
  <conditionalFormatting sqref="H9">
    <cfRule type="expression" dxfId="1180" priority="9">
      <formula>$H$9 &lt; 0</formula>
    </cfRule>
  </conditionalFormatting>
  <conditionalFormatting sqref="I9">
    <cfRule type="expression" dxfId="1179" priority="8">
      <formula>$I$9 &lt; 0</formula>
    </cfRule>
  </conditionalFormatting>
  <dataValidations count="21">
    <dataValidation type="list" allowBlank="1" showInputMessage="1" showErrorMessage="1" sqref="M45 M13:M43" xr:uid="{A97158F7-B435-4E12-9EB7-1705176014AA}">
      <formula1>INDIRECT(BM13)</formula1>
    </dataValidation>
    <dataValidation type="list" allowBlank="1" showInputMessage="1" showErrorMessage="1" sqref="K45 K12:K43" xr:uid="{71A50CEB-3885-427F-A320-5CA67BA56DB5}">
      <formula1>LST_MATQUANT</formula1>
    </dataValidation>
    <dataValidation type="list" allowBlank="1" showInputMessage="1" showErrorMessage="1" sqref="E17:E43" xr:uid="{E156831A-C86A-456D-94CA-90AF4BF37E7B}">
      <formula1>INDIRECT($A$17)</formula1>
    </dataValidation>
    <dataValidation type="list" allowBlank="1" showInputMessage="1" showErrorMessage="1" sqref="C12:D43" xr:uid="{96D0C4A9-B3F9-4BDF-BFEE-D46B7452E193}">
      <formula1>INDIRECT(B12)</formula1>
    </dataValidation>
    <dataValidation type="list" allowBlank="1" showInputMessage="1" showErrorMessage="1" sqref="B12:B43" xr:uid="{E65DCFF9-D310-4F85-939C-46FEDB4243A4}">
      <formula1>Material_list</formula1>
    </dataValidation>
    <dataValidation type="list" allowBlank="1" showInputMessage="1" showErrorMessage="1" sqref="I12:I43" xr:uid="{D5E4CB6C-2932-47A4-817A-81C3BC1003CE}">
      <formula1>"No, Yes"</formula1>
    </dataValidation>
    <dataValidation type="custom" errorStyle="warning" allowBlank="1" showInputMessage="1" showErrorMessage="1" error="'Component Lifespan' should be a positive number and less than or equal to the 'Design Life' of the building._x000a__x000a_The 'Design Life' is entered by the user on the 'Project Info' sheet. " sqref="G12:G43" xr:uid="{32746E8C-A369-4525-980C-BBF93BB6DD54}">
      <formula1>AND(I12="No",G12&gt;1,G12&lt;=DESIGN_LIFE)</formula1>
    </dataValidation>
    <dataValidation type="custom" allowBlank="1" showInputMessage="1" showErrorMessage="1" error="Material Quantity must not be negative." sqref="L12:L43" xr:uid="{36A48B02-BDFB-4339-A924-63A3EA2442F7}">
      <formula1>L12&gt;=0</formula1>
    </dataValidation>
    <dataValidation showInputMessage="1" showErrorMessage="1" sqref="F8" xr:uid="{46E371F7-D361-4304-84FE-E1B87B6863E6}"/>
    <dataValidation type="custom" allowBlank="1" showInputMessage="1" showErrorMessage="1" error="Cell cannot be edited because it is not a biogenic material. C34.2 for non-biogenic materials will always be zero." sqref="V12:V43" xr:uid="{ED748D11-ECD9-4E0C-8688-D17D10B494C2}">
      <formula1>IF(B12&lt;&gt;"Timber","TRUE",IF(AND(B12&lt;&gt;"Custom_EPD",C12&lt;&gt;"Timber_EPD"),"TRUE","FALSE"))</formula1>
    </dataValidation>
    <dataValidation type="decimal" allowBlank="1" showInputMessage="1" showErrorMessage="1" error="No Design Stage chosen. Please select a Design Stage on the Project Info Tab." sqref="I8" xr:uid="{DC51F5FB-A404-4EBD-BACC-C976A7606E24}">
      <formula1>0.01</formula1>
      <formula2>1</formula2>
    </dataValidation>
    <dataValidation type="list" allowBlank="1" showInputMessage="1" showErrorMessage="1" sqref="E12" xr:uid="{3F244515-AB68-4437-BB70-97D4EA81AD69}">
      <formula1>INDIRECT($A$12)</formula1>
    </dataValidation>
    <dataValidation type="list" allowBlank="1" showInputMessage="1" showErrorMessage="1" sqref="E13" xr:uid="{824BD18A-3EA3-47F3-A84D-731EBDA86E22}">
      <formula1>INDIRECT($A$13)</formula1>
    </dataValidation>
    <dataValidation type="list" allowBlank="1" showInputMessage="1" showErrorMessage="1" sqref="E14" xr:uid="{C2816443-9E8D-4F33-A0F8-F70A95E3F09C}">
      <formula1>INDIRECT($A$14)</formula1>
    </dataValidation>
    <dataValidation type="list" allowBlank="1" showInputMessage="1" showErrorMessage="1" sqref="E15" xr:uid="{AEB5639F-17EB-4BD3-8742-57F108EF2E17}">
      <formula1>INDIRECT($A$15)</formula1>
    </dataValidation>
    <dataValidation type="list" allowBlank="1" showInputMessage="1" showErrorMessage="1" sqref="E16" xr:uid="{ECBEF690-72CE-4DE9-B5CC-5CB05B441645}">
      <formula1>INDIRECT($A$16)</formula1>
    </dataValidation>
    <dataValidation type="list" allowBlank="1" showInputMessage="1" showErrorMessage="1" sqref="M12" xr:uid="{18D2C4D3-0319-449D-AF0B-4768A5579E74}">
      <formula1>INDIRECT($BM12)</formula1>
    </dataValidation>
    <dataValidation allowBlank="1" showInputMessage="1" showErrorMessage="1" prompt="Set this value to 0 if the project is NOT a bridge. " sqref="J9" xr:uid="{572C70C4-11E6-428F-9D17-93C3876E2B01}"/>
    <dataValidation allowBlank="1" showInputMessage="1" showErrorMessage="1" error="No Design Stage chosen. Please select a Design Stage on the Project Info Tab." sqref="I9" xr:uid="{A6147004-3862-411F-B399-CD688DEDDF0E}"/>
    <dataValidation type="decimal" allowBlank="1" showInputMessage="1" showErrorMessage="1" error="Please enter a value between 1-100." sqref="K8:K9" xr:uid="{73364C31-B896-4C0C-A36A-CE32C9AF815A}">
      <formula1>0.01</formula1>
      <formula2>1</formula2>
    </dataValidation>
    <dataValidation type="whole" operator="greaterThanOrEqual" allowBlank="1" showInputMessage="1" showErrorMessage="1" error="Cannot enter a negative number." sqref="J12:J43" xr:uid="{A82D425B-489C-4F02-89D9-B650CB67CCCD}">
      <formula1>0</formula1>
    </dataValidation>
  </dataValidations>
  <printOptions horizontalCentered="1" verticalCentered="1"/>
  <pageMargins left="0.23622047244094491" right="0.91" top="0.74803149606299213" bottom="0.74803149606299213" header="0.31496062992125984" footer="0.31496062992125984"/>
  <pageSetup paperSize="8" scale="43"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63201" r:id="rId4" name="Button 1">
              <controlPr defaultSize="0" print="0" autoFill="0" autoPict="0" macro="[0]!PrintPDF" altText="Print Page- PDF">
                <anchor moveWithCells="1">
                  <from>
                    <xdr:col>2</xdr:col>
                    <xdr:colOff>266700</xdr:colOff>
                    <xdr:row>2</xdr:row>
                    <xdr:rowOff>19050</xdr:rowOff>
                  </from>
                  <to>
                    <xdr:col>2</xdr:col>
                    <xdr:colOff>2076450</xdr:colOff>
                    <xdr:row>2</xdr:row>
                    <xdr:rowOff>323850</xdr:rowOff>
                  </to>
                </anchor>
              </controlPr>
            </control>
          </mc:Choice>
        </mc:AlternateContent>
        <mc:AlternateContent xmlns:mc="http://schemas.openxmlformats.org/markup-compatibility/2006">
          <mc:Choice Requires="x14">
            <control shapeId="714106" r:id="rId5" name="Button 7546">
              <controlPr defaultSize="0" print="0" autoFill="0" autoPict="0" macro="[0]!Reset_Default_Values_Scheme">
                <anchor moveWithCells="1" sizeWithCells="1">
                  <from>
                    <xdr:col>3</xdr:col>
                    <xdr:colOff>609600</xdr:colOff>
                    <xdr:row>1</xdr:row>
                    <xdr:rowOff>171450</xdr:rowOff>
                  </from>
                  <to>
                    <xdr:col>3</xdr:col>
                    <xdr:colOff>2305050</xdr:colOff>
                    <xdr:row>3</xdr:row>
                    <xdr:rowOff>38100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9" stopIfTrue="1" id="{6D8AC7B4-94CD-418E-AF8E-DCF13D8AB66E}">
            <xm:f>IF('Project Info'!C11 = "Yes", TRUE, FALSE)</xm:f>
            <x14:dxf>
              <font>
                <color theme="2" tint="-0.499984740745262"/>
              </font>
              <fill>
                <patternFill>
                  <bgColor theme="2" tint="-0.499984740745262"/>
                </patternFill>
              </fill>
              <border>
                <right style="thin">
                  <color auto="1"/>
                </right>
                <top style="thin">
                  <color auto="1"/>
                </top>
                <vertical/>
                <horizontal/>
              </border>
            </x14:dxf>
          </x14:cfRule>
          <xm:sqref>C9</xm:sqref>
        </x14:conditionalFormatting>
        <x14:conditionalFormatting xmlns:xm="http://schemas.microsoft.com/office/excel/2006/main">
          <x14:cfRule type="expression" priority="28" stopIfTrue="1" id="{6DCA9A41-DB29-4AAF-A65E-148597355C5C}">
            <xm:f>IF('Project Info'!C11 = "Yes", TRUE, FALSE)</xm:f>
            <x14:dxf>
              <font>
                <b val="0"/>
                <i val="0"/>
                <color theme="2" tint="-0.499984740745262"/>
              </font>
              <fill>
                <patternFill>
                  <bgColor theme="2" tint="-0.499984740745262"/>
                </patternFill>
              </fill>
              <border>
                <right style="thin">
                  <color auto="1"/>
                </right>
                <top style="thin">
                  <color auto="1"/>
                </top>
                <vertical/>
                <horizontal/>
              </border>
            </x14:dxf>
          </x14:cfRule>
          <xm:sqref>D9</xm:sqref>
        </x14:conditionalFormatting>
        <x14:conditionalFormatting xmlns:xm="http://schemas.microsoft.com/office/excel/2006/main">
          <x14:cfRule type="expression" priority="118" id="{8DE259EE-26B7-400F-853D-251AEFC0C737}">
            <xm:f>$F$8&lt;&gt;'Default Values'!$C$6</xm:f>
            <x14:dxf>
              <font>
                <b val="0"/>
                <i val="0"/>
              </font>
              <fill>
                <patternFill patternType="solid">
                  <bgColor theme="5" tint="0.39994506668294322"/>
                </patternFill>
              </fill>
            </x14:dxf>
          </x14:cfRule>
          <x14:cfRule type="expression" priority="119" id="{F7C87959-29F7-4B7D-98AE-A3102665DF70}">
            <xm:f>'Default Values'!$C$6</xm:f>
            <x14:dxf>
              <font>
                <b val="0"/>
                <i val="0"/>
                <strike val="0"/>
              </font>
            </x14:dxf>
          </x14:cfRule>
          <xm:sqref>F8</xm:sqref>
        </x14:conditionalFormatting>
        <x14:conditionalFormatting xmlns:xm="http://schemas.microsoft.com/office/excel/2006/main">
          <x14:cfRule type="expression" priority="88" id="{44AB43CF-81C8-4A77-AD34-3264B098EC01}">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H47</xm:sqref>
        </x14:conditionalFormatting>
        <x14:conditionalFormatting xmlns:xm="http://schemas.microsoft.com/office/excel/2006/main">
          <x14:cfRule type="expression" priority="87" id="{6DE58502-CF2D-44BD-98FD-CAAF59AF9C92}">
            <xm:f>IF('Project Info'!C11 = "Yes", TRUE, FALSE)</xm:f>
            <x14:dxf>
              <font>
                <b val="0"/>
                <i val="0"/>
                <color theme="0" tint="-4.9989318521683403E-2"/>
              </font>
              <fill>
                <patternFill>
                  <bgColor theme="0" tint="-4.9989318521683403E-2"/>
                </patternFill>
              </fill>
              <border>
                <right style="thin">
                  <color theme="0" tint="-4.9989318521683403E-2"/>
                </right>
                <top style="thin">
                  <color theme="0" tint="-4.9989318521683403E-2"/>
                </top>
                <bottom style="thin">
                  <color theme="0" tint="-4.9989318521683403E-2"/>
                </bottom>
                <vertical/>
                <horizontal/>
              </border>
            </x14:dxf>
          </x14:cfRule>
          <xm:sqref>G48</xm:sqref>
        </x14:conditionalFormatting>
        <x14:conditionalFormatting xmlns:xm="http://schemas.microsoft.com/office/excel/2006/main">
          <x14:cfRule type="expression" priority="80" id="{3C06146B-8BE2-4B3C-91DD-2A65F78D8E8D}">
            <xm:f>IF('Project Info'!C11 = "Yes", TRUE, FALSE)</xm:f>
            <x14:dxf>
              <font>
                <color theme="0" tint="-4.9989318521683403E-2"/>
              </font>
              <fill>
                <patternFill>
                  <bgColor theme="0" tint="-4.9989318521683403E-2"/>
                </patternFill>
              </fill>
              <border>
                <right style="thin">
                  <color theme="0" tint="-4.9989318521683403E-2"/>
                </right>
                <top style="thin">
                  <color theme="0" tint="-4.9989318521683403E-2"/>
                </top>
                <bottom style="thin">
                  <color theme="0" tint="-4.9989318521683403E-2"/>
                </bottom>
                <vertical/>
                <horizontal/>
              </border>
            </x14:dxf>
          </x14:cfRule>
          <xm:sqref>G49</xm:sqref>
        </x14:conditionalFormatting>
        <x14:conditionalFormatting xmlns:xm="http://schemas.microsoft.com/office/excel/2006/main">
          <x14:cfRule type="expression" priority="79" id="{1BD9A799-1196-44A9-9A2E-DCB6ABF4FC43}">
            <xm:f>IF('Project Info'!C11 = "Yes", TRUE, FALSE)</xm:f>
            <x14:dxf>
              <font>
                <b val="0"/>
                <i val="0"/>
                <color theme="0" tint="-4.9989318521683403E-2"/>
              </font>
              <fill>
                <patternFill>
                  <bgColor theme="0" tint="-4.9989318521683403E-2"/>
                </patternFill>
              </fill>
              <border>
                <right style="thin">
                  <color theme="0" tint="-4.9989318521683403E-2"/>
                </right>
                <top style="thin">
                  <color theme="0" tint="-4.9989318521683403E-2"/>
                </top>
                <bottom style="thin">
                  <color theme="0" tint="-4.9989318521683403E-2"/>
                </bottom>
                <vertical/>
                <horizontal/>
              </border>
            </x14:dxf>
          </x14:cfRule>
          <xm:sqref>G50</xm:sqref>
        </x14:conditionalFormatting>
        <x14:conditionalFormatting xmlns:xm="http://schemas.microsoft.com/office/excel/2006/main">
          <x14:cfRule type="expression" priority="78" id="{F3CBA5CD-3002-4626-9A97-F7A2B14810E4}">
            <xm:f>IF('Project Info'!C11 = "Yes", TRUE, FALSE)</xm:f>
            <x14:dxf>
              <font>
                <b val="0"/>
                <i val="0"/>
                <color theme="0" tint="-4.9989318521683403E-2"/>
              </font>
              <fill>
                <patternFill>
                  <bgColor theme="0" tint="-4.9989318521683403E-2"/>
                </patternFill>
              </fill>
              <border>
                <right style="thin">
                  <color theme="0" tint="-4.9989318521683403E-2"/>
                </right>
                <top style="thin">
                  <color theme="0" tint="-4.9989318521683403E-2"/>
                </top>
                <bottom style="thin">
                  <color theme="0" tint="-4.9989318521683403E-2"/>
                </bottom>
                <vertical/>
                <horizontal/>
              </border>
            </x14:dxf>
          </x14:cfRule>
          <xm:sqref>G51</xm:sqref>
        </x14:conditionalFormatting>
        <x14:conditionalFormatting xmlns:xm="http://schemas.microsoft.com/office/excel/2006/main">
          <x14:cfRule type="expression" priority="77" id="{2377B5D8-075C-48FC-ADC9-6963D6C17286}">
            <xm:f>IF('Project Info'!C11 = "Yes", TRUE, FALSE)</xm:f>
            <x14:dxf>
              <font>
                <color theme="0" tint="-4.9989318521683403E-2"/>
              </font>
              <fill>
                <patternFill>
                  <bgColor theme="0" tint="-4.9989318521683403E-2"/>
                </patternFill>
              </fill>
              <border>
                <right style="thin">
                  <color theme="0" tint="-4.9989318521683403E-2"/>
                </right>
                <top style="thin">
                  <color theme="0" tint="-4.9989318521683403E-2"/>
                </top>
                <bottom style="thin">
                  <color theme="0" tint="-4.9989318521683403E-2"/>
                </bottom>
                <vertical/>
                <horizontal/>
              </border>
            </x14:dxf>
          </x14:cfRule>
          <xm:sqref>G52</xm:sqref>
        </x14:conditionalFormatting>
        <x14:conditionalFormatting xmlns:xm="http://schemas.microsoft.com/office/excel/2006/main">
          <x14:cfRule type="expression" priority="76" id="{3ED84A20-01C0-4D14-A322-4AE49F475253}">
            <xm:f>IF('Project Info'!C11 = "Yes", TRUE, FALSE)</xm:f>
            <x14:dxf>
              <font>
                <color theme="0" tint="-4.9989318521683403E-2"/>
              </font>
              <fill>
                <patternFill>
                  <bgColor theme="0" tint="-4.9989318521683403E-2"/>
                </patternFill>
              </fill>
              <border>
                <right style="thin">
                  <color theme="0" tint="-4.9989318521683403E-2"/>
                </right>
                <top style="thin">
                  <color theme="0" tint="-4.9989318521683403E-2"/>
                </top>
                <bottom style="thin">
                  <color theme="0" tint="-4.9989318521683403E-2"/>
                </bottom>
                <vertical/>
                <horizontal/>
              </border>
            </x14:dxf>
          </x14:cfRule>
          <xm:sqref>G53</xm:sqref>
        </x14:conditionalFormatting>
        <x14:conditionalFormatting xmlns:xm="http://schemas.microsoft.com/office/excel/2006/main">
          <x14:cfRule type="expression" priority="75" id="{244F8087-C90E-4686-B10B-D551293D7F35}">
            <xm:f>IF('Project Info'!C11 = "Yes", TRUE, FALSE)</xm:f>
            <x14:dxf>
              <font>
                <color theme="0" tint="-4.9989318521683403E-2"/>
              </font>
              <fill>
                <patternFill>
                  <bgColor theme="0" tint="-4.9989318521683403E-2"/>
                </patternFill>
              </fill>
              <border>
                <right style="thin">
                  <color theme="0" tint="-4.9989318521683403E-2"/>
                </right>
                <top style="thin">
                  <color theme="0" tint="-4.9989318521683403E-2"/>
                </top>
                <bottom style="thin">
                  <color theme="0" tint="-4.9989318521683403E-2"/>
                </bottom>
                <vertical/>
                <horizontal/>
              </border>
            </x14:dxf>
          </x14:cfRule>
          <xm:sqref>G54</xm:sqref>
        </x14:conditionalFormatting>
        <x14:conditionalFormatting xmlns:xm="http://schemas.microsoft.com/office/excel/2006/main">
          <x14:cfRule type="expression" priority="74" id="{41962712-EEDB-44A7-884D-CC3A27A73AF8}">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H48</xm:sqref>
        </x14:conditionalFormatting>
        <x14:conditionalFormatting xmlns:xm="http://schemas.microsoft.com/office/excel/2006/main">
          <x14:cfRule type="expression" priority="73" id="{DA11BE15-D575-4740-A50D-3A3F569ACE70}">
            <xm:f>IF('Project Info'!C11 = "Yes", TRUE, FALSE)</xm:f>
            <x14: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H49</xm:sqref>
        </x14:conditionalFormatting>
        <x14:conditionalFormatting xmlns:xm="http://schemas.microsoft.com/office/excel/2006/main">
          <x14:cfRule type="expression" priority="72" id="{0576FCFD-8CE8-4F55-AABB-BDA8ACA8C26D}">
            <xm:f>IF('Project Info'!C11 = "Yes", TRUE, FALSE)</xm:f>
            <x14: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H50</xm:sqref>
        </x14:conditionalFormatting>
        <x14:conditionalFormatting xmlns:xm="http://schemas.microsoft.com/office/excel/2006/main">
          <x14:cfRule type="expression" priority="71" id="{8C9BE0DA-4CB0-486E-98A5-FBBF2C531A5F}">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H51</xm:sqref>
        </x14:conditionalFormatting>
        <x14:conditionalFormatting xmlns:xm="http://schemas.microsoft.com/office/excel/2006/main">
          <x14:cfRule type="expression" priority="70" id="{FF4B7B60-E92E-4FED-BD4C-2D46C5B3FE62}">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H52</xm:sqref>
        </x14:conditionalFormatting>
        <x14:conditionalFormatting xmlns:xm="http://schemas.microsoft.com/office/excel/2006/main">
          <x14:cfRule type="expression" priority="69" id="{6B3E662A-88A6-4062-9E61-E39DD7DFDCBA}">
            <xm:f>IF('Project Info'!C11 = "Yes", TRUE, FALSE)</xm:f>
            <x14: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H53</xm:sqref>
        </x14:conditionalFormatting>
        <x14:conditionalFormatting xmlns:xm="http://schemas.microsoft.com/office/excel/2006/main">
          <x14:cfRule type="expression" priority="68" id="{AEBF579C-0BA7-4625-A388-CDBB0467F0D7}">
            <xm:f>IF('Project Info'!C11 = "Yes", TRUE, FALSE)</xm:f>
            <x14: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H54</xm:sqref>
        </x14:conditionalFormatting>
        <x14:conditionalFormatting xmlns:xm="http://schemas.microsoft.com/office/excel/2006/main">
          <x14:cfRule type="expression" priority="66" id="{D9AEE2F8-C5FC-488F-97BD-8F9DB2982983}">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I48</xm:sqref>
        </x14:conditionalFormatting>
        <x14:conditionalFormatting xmlns:xm="http://schemas.microsoft.com/office/excel/2006/main">
          <x14:cfRule type="expression" priority="65" id="{AE9EE963-7F8F-4BCF-A4C0-545FC2FEE439}">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I49</xm:sqref>
        </x14:conditionalFormatting>
        <x14:conditionalFormatting xmlns:xm="http://schemas.microsoft.com/office/excel/2006/main">
          <x14:cfRule type="expression" priority="64" id="{4A1644AD-67DF-44E4-A7FF-455C1964EE06}">
            <xm:f>IF('Project Info'!C11 = "Yes", TRUE, FALSE)</xm:f>
            <x14: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I50</xm:sqref>
        </x14:conditionalFormatting>
        <x14:conditionalFormatting xmlns:xm="http://schemas.microsoft.com/office/excel/2006/main">
          <x14:cfRule type="expression" priority="63" id="{A0F33E0C-8340-44CA-BBD6-36A30F8F37B4}">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I51</xm:sqref>
        </x14:conditionalFormatting>
        <x14:conditionalFormatting xmlns:xm="http://schemas.microsoft.com/office/excel/2006/main">
          <x14:cfRule type="expression" priority="62" id="{3C91F93B-29BD-4910-AA83-DAC708AFB4A2}">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I52</xm:sqref>
        </x14:conditionalFormatting>
        <x14:conditionalFormatting xmlns:xm="http://schemas.microsoft.com/office/excel/2006/main">
          <x14:cfRule type="expression" priority="61" id="{0D1DD2AF-5A03-4F3A-BDBB-E65FD68666BE}">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I53</xm:sqref>
        </x14:conditionalFormatting>
        <x14:conditionalFormatting xmlns:xm="http://schemas.microsoft.com/office/excel/2006/main">
          <x14:cfRule type="expression" priority="60" id="{7BB57DE0-F20F-4E5A-A0CA-8F4A71EB7F2A}">
            <xm:f>IF('Project Info'!C11 = "Yes", TRUE, FALSE)</xm:f>
            <x14: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I54</xm:sqref>
        </x14:conditionalFormatting>
        <x14:conditionalFormatting xmlns:xm="http://schemas.microsoft.com/office/excel/2006/main">
          <x14:cfRule type="expression" priority="59" id="{FFF40599-876A-49B3-A6C6-8F47BCC82320}">
            <xm:f>IF('Project Info'!C11 = "Yes", TRUE, FALSE)</xm:f>
            <x14: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J48</xm:sqref>
        </x14:conditionalFormatting>
        <x14:conditionalFormatting xmlns:xm="http://schemas.microsoft.com/office/excel/2006/main">
          <x14:cfRule type="expression" priority="58" id="{F43E27F7-EDEE-48E4-B05C-D6FD869C0E50}">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J49</xm:sqref>
        </x14:conditionalFormatting>
        <x14:conditionalFormatting xmlns:xm="http://schemas.microsoft.com/office/excel/2006/main">
          <x14:cfRule type="expression" priority="57" id="{750929E5-9317-4FB8-8FA4-885546A7FFBD}">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J50</xm:sqref>
        </x14:conditionalFormatting>
        <x14:conditionalFormatting xmlns:xm="http://schemas.microsoft.com/office/excel/2006/main">
          <x14:cfRule type="expression" priority="56" id="{BA03CA5D-602B-4594-9CC1-5AE10D670D09}">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J51</xm:sqref>
        </x14:conditionalFormatting>
        <x14:conditionalFormatting xmlns:xm="http://schemas.microsoft.com/office/excel/2006/main">
          <x14:cfRule type="expression" priority="55" id="{ED9BD619-7443-4E26-A83D-BF760EA0C2F9}">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J52</xm:sqref>
        </x14:conditionalFormatting>
        <x14:conditionalFormatting xmlns:xm="http://schemas.microsoft.com/office/excel/2006/main">
          <x14:cfRule type="expression" priority="54" id="{B7879374-48C6-4B3B-A625-812347D99A62}">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J53</xm:sqref>
        </x14:conditionalFormatting>
        <x14:conditionalFormatting xmlns:xm="http://schemas.microsoft.com/office/excel/2006/main">
          <x14:cfRule type="expression" priority="53" id="{5852E50A-03F7-4040-97FA-C2CAA21F9891}">
            <xm:f>IF('Project Info'!C11 = "Yes", TRUE, FALSE)</xm:f>
            <x14: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J54</xm:sqref>
        </x14:conditionalFormatting>
        <x14:conditionalFormatting xmlns:xm="http://schemas.microsoft.com/office/excel/2006/main">
          <x14:cfRule type="expression" priority="52" id="{F231E22F-9B19-40E8-B085-A227AC8330C2}">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K47:L47</xm:sqref>
        </x14:conditionalFormatting>
        <x14:conditionalFormatting xmlns:xm="http://schemas.microsoft.com/office/excel/2006/main">
          <x14:cfRule type="expression" priority="51" id="{45104053-F3F6-4B4E-8F7C-741B8900FC07}">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K48</xm:sqref>
        </x14:conditionalFormatting>
        <x14:conditionalFormatting xmlns:xm="http://schemas.microsoft.com/office/excel/2006/main">
          <x14:cfRule type="expression" priority="50" id="{069A7D69-AF3B-4CFA-B9AF-E377F1CF53C3}">
            <xm:f>IF('Project Info'!C11 = "Yes", TRUE, FALSE)</xm:f>
            <x14: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K49</xm:sqref>
        </x14:conditionalFormatting>
        <x14:conditionalFormatting xmlns:xm="http://schemas.microsoft.com/office/excel/2006/main">
          <x14:cfRule type="expression" priority="48" id="{7709CF4F-3B01-4944-A09C-EB53622520D5}">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K50</xm:sqref>
        </x14:conditionalFormatting>
        <x14:conditionalFormatting xmlns:xm="http://schemas.microsoft.com/office/excel/2006/main">
          <x14:cfRule type="expression" priority="47" id="{F30DB672-FF1B-414D-B09D-D8DEFF2F1788}">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K51</xm:sqref>
        </x14:conditionalFormatting>
        <x14:conditionalFormatting xmlns:xm="http://schemas.microsoft.com/office/excel/2006/main">
          <x14:cfRule type="expression" priority="46" id="{EBFE9015-EC4A-4D86-B841-D063FFF6E8E2}">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K52</xm:sqref>
        </x14:conditionalFormatting>
        <x14:conditionalFormatting xmlns:xm="http://schemas.microsoft.com/office/excel/2006/main">
          <x14:cfRule type="expression" priority="45" id="{499BAB29-9FFF-4667-B7B1-79E7CE6FB487}">
            <xm:f>IF('Project Info'!C11 = "Yes", TRUE, FALSE)</xm:f>
            <x14: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K53</xm:sqref>
        </x14:conditionalFormatting>
        <x14:conditionalFormatting xmlns:xm="http://schemas.microsoft.com/office/excel/2006/main">
          <x14:cfRule type="expression" priority="44" id="{19B44DAC-18D1-47A5-A9CC-5708C1605B8E}">
            <xm:f>IF('Project Info'!C11 = "Yes", TRUE, FALSE)</xm:f>
            <x14: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K54</xm:sqref>
        </x14:conditionalFormatting>
        <x14:conditionalFormatting xmlns:xm="http://schemas.microsoft.com/office/excel/2006/main">
          <x14:cfRule type="expression" priority="43" id="{969CAA69-CE5D-4F76-8156-C95A3CFFA0A3}">
            <xm:f>IF('Project Info'!C11 = "Yes", TRUE, FALSE)</xm:f>
            <x14: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L48</xm:sqref>
        </x14:conditionalFormatting>
        <x14:conditionalFormatting xmlns:xm="http://schemas.microsoft.com/office/excel/2006/main">
          <x14:cfRule type="expression" priority="42" id="{0A029B5C-6E6B-4297-A4AC-7D7AC891F1BF}">
            <xm:f>IF('Project Info'!C11 = "Yes", TRUE, FALSE)</xm:f>
            <x14: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L49</xm:sqref>
        </x14:conditionalFormatting>
        <x14:conditionalFormatting xmlns:xm="http://schemas.microsoft.com/office/excel/2006/main">
          <x14:cfRule type="expression" priority="41" id="{840998D6-D23B-495F-92B6-79CE2699926E}">
            <xm:f>IF('Project Info'!C11 = "Yes", TRUE, FALSE)</xm:f>
            <x14: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L50</xm:sqref>
        </x14:conditionalFormatting>
        <x14:conditionalFormatting xmlns:xm="http://schemas.microsoft.com/office/excel/2006/main">
          <x14:cfRule type="expression" priority="40" id="{63CD201A-3AF4-418B-96DC-F9F8412A17F9}">
            <xm:f>IF('Project Info'!C11 = "Yes", TRUE, FALSE)</xm:f>
            <x14: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L51</xm:sqref>
        </x14:conditionalFormatting>
        <x14:conditionalFormatting xmlns:xm="http://schemas.microsoft.com/office/excel/2006/main">
          <x14:cfRule type="expression" priority="39" id="{AF625416-F6DB-493E-BE6E-154FDB3AA7AD}">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L52</xm:sqref>
        </x14:conditionalFormatting>
        <x14:conditionalFormatting xmlns:xm="http://schemas.microsoft.com/office/excel/2006/main">
          <x14:cfRule type="expression" priority="38" id="{A7AA1DF5-29E6-4E91-AE10-E9B177379BD5}">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L53</xm:sqref>
        </x14:conditionalFormatting>
        <x14:conditionalFormatting xmlns:xm="http://schemas.microsoft.com/office/excel/2006/main">
          <x14:cfRule type="expression" priority="37" id="{85104D91-951A-47D1-9E7D-16C53B716151}">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L54</xm:sqref>
        </x14:conditionalFormatting>
        <x14:conditionalFormatting xmlns:xm="http://schemas.microsoft.com/office/excel/2006/main">
          <x14:cfRule type="expression" priority="36" id="{6E6B990C-0CC4-4207-84C0-C1ABA4054F36}">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M48</xm:sqref>
        </x14:conditionalFormatting>
        <x14:conditionalFormatting xmlns:xm="http://schemas.microsoft.com/office/excel/2006/main">
          <x14:cfRule type="expression" priority="35" id="{16C94D94-F299-446C-B956-2879A1B2F132}">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M49</xm:sqref>
        </x14:conditionalFormatting>
        <x14:conditionalFormatting xmlns:xm="http://schemas.microsoft.com/office/excel/2006/main">
          <x14:cfRule type="expression" priority="34" id="{65DB0D82-02BD-4E55-9407-1CB8D098F91E}">
            <xm:f>IF('Project Info'!C11 = "Yes", TRUE, FALSE)</xm:f>
            <x14: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M50</xm:sqref>
        </x14:conditionalFormatting>
        <x14:conditionalFormatting xmlns:xm="http://schemas.microsoft.com/office/excel/2006/main">
          <x14:cfRule type="expression" priority="33" id="{DC74F382-C410-423C-8A78-7EC3A85A2D67}">
            <xm:f>IF('Project Info'!C11 = "Yes", TRUE, FALSE)</xm:f>
            <x14: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M51</xm:sqref>
        </x14:conditionalFormatting>
        <x14:conditionalFormatting xmlns:xm="http://schemas.microsoft.com/office/excel/2006/main">
          <x14:cfRule type="expression" priority="32" id="{EF261D63-F9AD-4D0C-BF83-C14D85824219}">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M52</xm:sqref>
        </x14:conditionalFormatting>
        <x14:conditionalFormatting xmlns:xm="http://schemas.microsoft.com/office/excel/2006/main">
          <x14:cfRule type="expression" priority="31" id="{59ADC688-EDE5-435B-967C-22A774D5B483}">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M53</xm:sqref>
        </x14:conditionalFormatting>
        <x14:conditionalFormatting xmlns:xm="http://schemas.microsoft.com/office/excel/2006/main">
          <x14:cfRule type="expression" priority="30" id="{77CDFCED-F389-4133-8673-F45225FBA364}">
            <xm:f>IF('Project Info'!C11 = "Yes", TRUE, FALSE)</xm:f>
            <x14: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M54</xm:sqref>
        </x14:conditionalFormatting>
        <x14:conditionalFormatting xmlns:xm="http://schemas.microsoft.com/office/excel/2006/main">
          <x14:cfRule type="expression" priority="16" id="{0E453CAD-854A-441C-B9A5-5B2B89F3AA3A}">
            <xm:f>ISBLANK('Project Info'!$C$10)</xm:f>
            <x14:dxf>
              <font>
                <color theme="0" tint="-4.9989318521683403E-2"/>
              </font>
              <fill>
                <patternFill>
                  <bgColor theme="0" tint="-4.9989318521683403E-2"/>
                </patternFill>
              </fill>
              <border>
                <left/>
                <right/>
                <top/>
                <bottom/>
                <vertical/>
                <horizontal/>
              </border>
            </x14:dxf>
          </x14:cfRule>
          <xm:sqref>R54:U55</xm:sqref>
        </x14:conditionalFormatting>
        <x14:conditionalFormatting xmlns:xm="http://schemas.microsoft.com/office/excel/2006/main">
          <x14:cfRule type="expression" priority="15" id="{B3EE8F7A-32A2-4D5B-921F-BAA83E3BAED8}">
            <xm:f>IF(AND('Project Info'!C10 &lt;&gt; "", N9 = ""), TRUE, FALSE)</xm:f>
            <x14:dxf>
              <fill>
                <patternFill>
                  <bgColor rgb="FFFF0000"/>
                </patternFill>
              </fill>
            </x14:dxf>
          </x14:cfRule>
          <xm:sqref>N9</xm:sqref>
        </x14:conditionalFormatting>
        <x14:conditionalFormatting xmlns:xm="http://schemas.microsoft.com/office/excel/2006/main">
          <x14:cfRule type="expression" priority="524" id="{FBCB079A-E916-4EC5-B048-181222400F03}">
            <xm:f>AND(L12&gt;0,COUNTIF('Custom Data'!$R$16:$R$39,M12)=0)</xm:f>
            <x14:dxf>
              <fill>
                <patternFill>
                  <bgColor rgb="FFFF0000"/>
                </patternFill>
              </fill>
            </x14:dxf>
          </x14:cfRule>
          <xm:sqref>M12:M43</xm:sqref>
        </x14:conditionalFormatting>
        <x14:conditionalFormatting xmlns:xm="http://schemas.microsoft.com/office/excel/2006/main">
          <x14:cfRule type="expression" priority="11" id="{B9F716FF-279B-4BFB-9C3D-F43FDE14EB14}">
            <xm:f>$G$8 &lt;&gt; 'Default Values'!$C$7</xm:f>
            <x14:dxf>
              <fill>
                <patternFill>
                  <bgColor theme="5" tint="0.39994506668294322"/>
                </patternFill>
              </fill>
            </x14:dxf>
          </x14:cfRule>
          <xm:sqref>G8:G9</xm:sqref>
        </x14:conditionalFormatting>
        <x14:conditionalFormatting xmlns:xm="http://schemas.microsoft.com/office/excel/2006/main">
          <x14:cfRule type="expression" priority="6" id="{AAE14673-FE60-4F60-B701-7057154A2849}">
            <xm:f>$K$8 &lt;&gt; 'Default Values'!$AA$6</xm:f>
            <x14:dxf>
              <fill>
                <patternFill>
                  <bgColor theme="5" tint="0.39994506668294322"/>
                </patternFill>
              </fill>
            </x14:dxf>
          </x14:cfRule>
          <xm:sqref>K8:K9</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error="'Component Lifespan' must be less than or equal to the 'Design Life' of the building._x000a__x000a_The 'Design Life' is entered by the user on the 'Project Info' sheet. " xr:uid="{06DEBF2E-6B77-4355-AF0B-0D1C214CD7A6}">
          <x14:formula1>
            <xm:f>'Default Values'!$AG$6:$AG$8</xm:f>
          </x14:formula1>
          <xm:sqref>H12:H43</xm:sqref>
        </x14:dataValidation>
        <x14:dataValidation type="list" allowBlank="1" showInputMessage="1" showErrorMessage="1" error="'Component Lifespan' must be less than or equal to the 'Design Life' of the building._x000a__x000a_The 'Design Life' is entered by the user on the 'Project Info' sheet. " xr:uid="{7E9E985D-B6FC-417A-86AB-086C5878E1B5}">
          <x14:formula1>
            <xm:f>'Default Values'!$AD$6:$AD$7</xm:f>
          </x14:formula1>
          <xm:sqref>H13:H42</xm:sqref>
        </x14:dataValidation>
        <x14:dataValidation type="list" allowBlank="1" showInputMessage="1" showErrorMessage="1" xr:uid="{6D2C69EE-6E5B-4C10-BF6D-1D6A905516BD}">
          <x14:formula1>
            <xm:f>'Default Values'!$F$6:$F$8</xm:f>
          </x14:formula1>
          <xm:sqref>L8</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E388EB-0184-4A15-A476-48B345E4DE3B}">
  <sheetPr codeName="Sheet41" filterMode="1">
    <tabColor theme="5"/>
    <pageSetUpPr fitToPage="1"/>
  </sheetPr>
  <dimension ref="A1:HH364"/>
  <sheetViews>
    <sheetView showGridLines="0" zoomScale="70" zoomScaleNormal="70" zoomScaleSheetLayoutView="20" zoomScalePageLayoutView="55" workbookViewId="0">
      <selection activeCell="K42" sqref="K42"/>
    </sheetView>
  </sheetViews>
  <sheetFormatPr defaultColWidth="9" defaultRowHeight="14.25"/>
  <cols>
    <col min="1" max="1" width="2.625" style="101" customWidth="1"/>
    <col min="2" max="2" width="20.75" style="93" customWidth="1"/>
    <col min="3" max="3" width="31.5" style="93" customWidth="1"/>
    <col min="4" max="4" width="39.25" style="93" customWidth="1"/>
    <col min="5" max="5" width="32.125" style="93" customWidth="1"/>
    <col min="6" max="6" width="26.125" style="93" customWidth="1"/>
    <col min="7" max="7" width="21.125" style="93" customWidth="1"/>
    <col min="8" max="8" width="19" style="93" customWidth="1"/>
    <col min="9" max="9" width="17.25" style="93" customWidth="1"/>
    <col min="10" max="10" width="16.875" style="93" customWidth="1"/>
    <col min="11" max="11" width="20.25" style="93" customWidth="1"/>
    <col min="12" max="12" width="17.5" style="93" customWidth="1"/>
    <col min="13" max="13" width="27.125" style="1" customWidth="1"/>
    <col min="14" max="14" width="23.5" style="1" customWidth="1"/>
    <col min="15" max="15" width="12" style="1" customWidth="1"/>
    <col min="16" max="16" width="7.75" style="1" customWidth="1"/>
    <col min="17" max="17" width="8.125" style="1" customWidth="1"/>
    <col min="18" max="22" width="7.75" style="1" customWidth="1"/>
    <col min="23" max="23" width="16.5" style="1" customWidth="1"/>
    <col min="24" max="24" width="19.75" style="186" customWidth="1"/>
    <col min="25" max="25" width="9" style="206" customWidth="1"/>
    <col min="26" max="26" width="22.25" style="205" customWidth="1"/>
    <col min="27" max="27" width="12.875" style="206" customWidth="1"/>
    <col min="28" max="28" width="8.625" style="206" customWidth="1"/>
    <col min="29" max="31" width="9" style="206" customWidth="1"/>
    <col min="32" max="32" width="47.25" style="206" customWidth="1"/>
    <col min="33" max="33" width="9" style="206" customWidth="1"/>
    <col min="34" max="34" width="9.75" style="206" customWidth="1"/>
    <col min="35" max="35" width="9" style="206" customWidth="1"/>
    <col min="36" max="36" width="11.75" style="206" customWidth="1"/>
    <col min="37" max="38" width="9" style="380" customWidth="1"/>
    <col min="39" max="39" width="17.75" style="380" customWidth="1"/>
    <col min="40" max="40" width="9.125" style="380" customWidth="1"/>
    <col min="41" max="41" width="9" style="380" customWidth="1"/>
    <col min="42" max="42" width="17.875" style="380" customWidth="1"/>
    <col min="43" max="43" width="9.75" style="380" customWidth="1"/>
    <col min="44" max="45" width="9.75" style="206" customWidth="1"/>
    <col min="46" max="46" width="9.25" style="206" customWidth="1"/>
    <col min="47" max="47" width="22.25" style="206" customWidth="1"/>
    <col min="48" max="48" width="20.875" style="206" bestFit="1" customWidth="1"/>
    <col min="49" max="50" width="11.75" style="206" customWidth="1"/>
    <col min="51" max="51" width="24.875" style="206" bestFit="1" customWidth="1"/>
    <col min="52" max="52" width="20.5" style="206" bestFit="1" customWidth="1"/>
    <col min="53" max="53" width="14" style="206" customWidth="1"/>
    <col min="54" max="54" width="9" style="206" customWidth="1"/>
    <col min="55" max="55" width="31.125" style="206" customWidth="1"/>
    <col min="56" max="56" width="20" style="206" customWidth="1"/>
    <col min="57" max="57" width="15.5" style="206" customWidth="1"/>
    <col min="58" max="61" width="9" style="206" customWidth="1"/>
    <col min="62" max="62" width="15.625" style="209" customWidth="1"/>
    <col min="63" max="63" width="56.5" style="377" customWidth="1"/>
    <col min="64" max="64" width="19.25" style="377" customWidth="1"/>
    <col min="65" max="65" width="20.5" style="378" customWidth="1"/>
    <col min="66" max="66" width="16.75" style="378" customWidth="1"/>
    <col min="67" max="67" width="20" style="378" customWidth="1"/>
    <col min="68" max="68" width="13.75" style="378" customWidth="1"/>
    <col min="69" max="72" width="12.625" style="380" customWidth="1"/>
    <col min="73" max="73" width="13.75" style="380" customWidth="1"/>
    <col min="74" max="74" width="15.125" style="380" customWidth="1"/>
    <col min="75" max="75" width="15.5" style="380" customWidth="1"/>
    <col min="76" max="76" width="9" style="380" customWidth="1"/>
    <col min="77" max="77" width="12.75" style="380" customWidth="1"/>
    <col min="78" max="78" width="36.5" style="380" customWidth="1"/>
    <col min="79" max="79" width="26.25" style="376" customWidth="1"/>
    <col min="80" max="80" width="51.25" style="380" customWidth="1"/>
    <col min="81" max="81" width="9" style="380"/>
    <col min="82" max="82" width="23.75" style="380" bestFit="1" customWidth="1"/>
    <col min="83" max="85" width="9" style="97"/>
    <col min="86" max="86" width="83.625" style="380" customWidth="1"/>
    <col min="87" max="87" width="9" style="380"/>
    <col min="88" max="88" width="15.25" style="103" customWidth="1"/>
    <col min="89" max="155" width="9" style="380"/>
    <col min="156" max="216" width="9" style="97"/>
    <col min="217" max="16384" width="9" style="98"/>
  </cols>
  <sheetData>
    <row r="1" spans="1:216" ht="10.9" customHeight="1" thickBot="1">
      <c r="A1" s="307"/>
      <c r="B1" s="308"/>
      <c r="C1" s="308"/>
      <c r="D1" s="308"/>
      <c r="E1" s="308"/>
      <c r="F1" s="308"/>
      <c r="G1" s="308"/>
      <c r="H1" s="308"/>
      <c r="I1" s="308"/>
      <c r="J1" s="308"/>
      <c r="K1" s="308"/>
      <c r="L1" s="308"/>
      <c r="M1" s="309"/>
      <c r="N1" s="309"/>
      <c r="O1" s="309"/>
      <c r="P1" s="309"/>
      <c r="Q1" s="309"/>
      <c r="R1" s="309"/>
      <c r="S1" s="309"/>
      <c r="T1" s="309"/>
      <c r="U1" s="309"/>
      <c r="V1" s="309"/>
      <c r="W1" s="309"/>
      <c r="X1" s="224"/>
      <c r="Y1" s="103"/>
      <c r="Z1" s="103"/>
      <c r="AA1" s="103"/>
      <c r="AB1" s="103"/>
      <c r="AC1" s="103"/>
      <c r="AD1" s="103"/>
      <c r="AE1" s="103"/>
      <c r="AF1" s="103"/>
      <c r="AG1" s="103"/>
      <c r="AH1" s="103"/>
      <c r="AI1" s="103"/>
      <c r="AJ1" s="103"/>
      <c r="AK1" s="103"/>
      <c r="AL1" s="103"/>
      <c r="AM1" s="103"/>
      <c r="AN1" s="103"/>
      <c r="AO1" s="103"/>
      <c r="AP1" s="103"/>
      <c r="AQ1" s="103"/>
      <c r="AR1" s="103"/>
      <c r="AS1" s="103"/>
      <c r="AT1" s="103"/>
      <c r="AU1" s="103"/>
      <c r="AV1" s="103"/>
      <c r="AW1" s="103"/>
      <c r="AX1" s="103"/>
      <c r="AY1" s="103"/>
      <c r="AZ1" s="103"/>
      <c r="BA1" s="103"/>
      <c r="BB1" s="103"/>
      <c r="BC1" s="103"/>
      <c r="BD1" s="103"/>
      <c r="BE1" s="103"/>
      <c r="BF1" s="103"/>
      <c r="BG1" s="103"/>
      <c r="BH1" s="103"/>
      <c r="BI1" s="103"/>
      <c r="BJ1" s="225"/>
      <c r="BK1" s="225"/>
      <c r="BL1" s="225"/>
      <c r="BM1" s="224"/>
      <c r="BN1" s="224"/>
      <c r="BO1" s="224"/>
      <c r="BP1" s="224"/>
      <c r="BQ1" s="103"/>
      <c r="BR1" s="103"/>
      <c r="BS1" s="103"/>
      <c r="BT1" s="103"/>
      <c r="BU1" s="103"/>
      <c r="BV1" s="103"/>
      <c r="BW1" s="103"/>
      <c r="BX1" s="103"/>
      <c r="BY1" s="103"/>
      <c r="BZ1" s="103"/>
      <c r="CA1" s="225"/>
      <c r="CB1" s="103"/>
      <c r="CC1" s="375"/>
      <c r="CD1" s="375"/>
      <c r="CE1" s="375"/>
      <c r="CF1" s="375"/>
      <c r="CG1" s="375"/>
      <c r="CH1" s="375"/>
      <c r="CI1" s="375"/>
      <c r="CK1" s="375"/>
      <c r="CL1" s="375"/>
      <c r="CM1" s="375"/>
      <c r="CN1" s="375"/>
      <c r="CO1" s="375"/>
      <c r="CP1" s="375"/>
      <c r="CQ1" s="375"/>
      <c r="CR1" s="375"/>
      <c r="CS1" s="375"/>
      <c r="CT1" s="375"/>
      <c r="CU1" s="375"/>
      <c r="CV1" s="375"/>
      <c r="CW1" s="375"/>
      <c r="CX1" s="375"/>
      <c r="CY1" s="375"/>
      <c r="CZ1" s="375"/>
      <c r="DA1" s="375"/>
      <c r="DB1" s="375"/>
      <c r="DC1" s="375"/>
      <c r="DD1" s="375"/>
      <c r="DE1" s="375"/>
      <c r="DF1" s="375"/>
      <c r="DG1" s="375"/>
      <c r="DH1" s="375"/>
      <c r="DI1" s="375"/>
      <c r="DJ1" s="375"/>
      <c r="DK1" s="375"/>
      <c r="DL1" s="375"/>
      <c r="DM1" s="375"/>
      <c r="DN1" s="375"/>
      <c r="DO1" s="375"/>
      <c r="DP1" s="375"/>
      <c r="DQ1" s="375"/>
      <c r="DR1" s="375"/>
      <c r="DS1" s="375"/>
      <c r="DT1" s="375"/>
      <c r="DU1" s="375"/>
      <c r="DV1" s="375"/>
      <c r="DW1" s="375"/>
      <c r="DX1" s="375"/>
      <c r="DY1" s="375"/>
      <c r="DZ1" s="375"/>
      <c r="EA1" s="375"/>
      <c r="EB1" s="375"/>
      <c r="EC1" s="375"/>
      <c r="ED1" s="375"/>
      <c r="EE1" s="375"/>
      <c r="EF1" s="375"/>
      <c r="EG1" s="375"/>
      <c r="EH1" s="391"/>
      <c r="EI1" s="391"/>
      <c r="EJ1" s="391"/>
      <c r="EK1" s="391"/>
      <c r="EL1" s="391"/>
      <c r="EM1" s="391"/>
      <c r="EN1" s="391"/>
      <c r="EO1" s="391"/>
      <c r="EP1" s="391"/>
      <c r="EQ1" s="391"/>
      <c r="ER1" s="391"/>
      <c r="ES1" s="391"/>
      <c r="ET1" s="391"/>
      <c r="EU1" s="391"/>
      <c r="EV1" s="391"/>
      <c r="EW1" s="391"/>
      <c r="EX1" s="391"/>
      <c r="EY1" s="391"/>
      <c r="EZ1" s="391"/>
      <c r="FA1" s="391"/>
      <c r="FB1" s="391"/>
      <c r="FC1" s="391"/>
      <c r="FD1" s="391"/>
      <c r="FE1" s="391"/>
      <c r="FF1" s="391"/>
      <c r="FG1" s="391"/>
      <c r="FH1" s="391"/>
      <c r="FI1" s="391"/>
      <c r="FJ1" s="391"/>
      <c r="FK1" s="391"/>
      <c r="FL1" s="391"/>
      <c r="FM1" s="391"/>
      <c r="FN1" s="391"/>
      <c r="FO1" s="391"/>
      <c r="FP1" s="391"/>
      <c r="FQ1" s="391"/>
      <c r="FR1" s="391"/>
      <c r="FS1" s="391"/>
      <c r="FT1" s="391"/>
      <c r="FU1" s="391"/>
      <c r="FV1" s="391"/>
      <c r="FW1" s="391"/>
      <c r="FX1" s="391"/>
      <c r="FY1" s="391"/>
      <c r="FZ1" s="391"/>
      <c r="GA1" s="391"/>
      <c r="GB1" s="391"/>
      <c r="GC1" s="391"/>
      <c r="GD1" s="391"/>
      <c r="GE1" s="391"/>
      <c r="GF1" s="391"/>
      <c r="GG1" s="391"/>
      <c r="GH1" s="391"/>
      <c r="GI1" s="391"/>
      <c r="GJ1" s="391"/>
      <c r="GK1" s="391"/>
      <c r="GL1" s="391"/>
      <c r="GM1" s="391"/>
      <c r="GN1" s="391"/>
      <c r="GO1" s="391"/>
      <c r="GP1" s="391"/>
      <c r="GQ1" s="391"/>
      <c r="GR1" s="391"/>
      <c r="GS1" s="391"/>
      <c r="GT1" s="391"/>
      <c r="GU1" s="391"/>
      <c r="GV1" s="391"/>
      <c r="GW1" s="98"/>
      <c r="GX1" s="98"/>
      <c r="GY1" s="98"/>
      <c r="GZ1" s="98"/>
      <c r="HA1" s="98"/>
      <c r="HB1" s="98"/>
      <c r="HC1" s="98"/>
      <c r="HD1" s="98"/>
      <c r="HE1" s="98"/>
      <c r="HF1" s="98"/>
      <c r="HG1" s="98"/>
      <c r="HH1" s="98"/>
    </row>
    <row r="2" spans="1:216" s="99" customFormat="1">
      <c r="A2" s="307"/>
      <c r="B2" s="93"/>
      <c r="C2" s="93"/>
      <c r="D2" s="93"/>
      <c r="E2" s="93"/>
      <c r="F2" s="93"/>
      <c r="G2" s="93"/>
      <c r="H2" s="93"/>
      <c r="I2" s="93"/>
      <c r="J2" s="93"/>
      <c r="K2" s="93"/>
      <c r="L2" s="104"/>
      <c r="M2" s="102"/>
      <c r="N2" s="102"/>
      <c r="O2" s="102"/>
      <c r="P2" s="102"/>
      <c r="Q2" s="102"/>
      <c r="R2" s="102"/>
      <c r="S2" s="102"/>
      <c r="T2" s="102"/>
      <c r="U2" s="102"/>
      <c r="V2" s="102"/>
      <c r="W2" s="102"/>
      <c r="X2" s="635"/>
      <c r="Y2" s="185"/>
      <c r="Z2" s="185"/>
      <c r="AA2" s="185"/>
      <c r="AB2" s="185"/>
      <c r="AC2" s="185"/>
      <c r="AD2" s="185"/>
      <c r="AE2" s="185"/>
      <c r="AF2" s="185"/>
      <c r="AG2" s="185"/>
      <c r="AH2" s="185"/>
      <c r="AI2" s="185"/>
      <c r="AJ2" s="185"/>
      <c r="AK2" s="185"/>
      <c r="AL2" s="185"/>
      <c r="AM2" s="185"/>
      <c r="AN2" s="185"/>
      <c r="AO2" s="185"/>
      <c r="AP2" s="185"/>
      <c r="AQ2" s="185"/>
      <c r="AR2" s="185"/>
      <c r="AS2" s="185"/>
      <c r="AT2" s="185"/>
      <c r="AU2" s="185"/>
      <c r="AV2" s="185"/>
      <c r="AW2" s="185"/>
      <c r="AX2" s="185"/>
      <c r="AY2" s="185"/>
      <c r="AZ2" s="185"/>
      <c r="BA2" s="185"/>
      <c r="BB2" s="185"/>
      <c r="BC2" s="185"/>
      <c r="BD2" s="185"/>
      <c r="BE2" s="185"/>
      <c r="BF2" s="185"/>
      <c r="BG2" s="185"/>
      <c r="BH2" s="185"/>
      <c r="BI2" s="185"/>
      <c r="BJ2" s="743"/>
      <c r="BK2" s="743"/>
      <c r="BL2" s="743"/>
      <c r="BM2" s="744"/>
      <c r="BN2" s="744"/>
      <c r="BO2" s="744"/>
      <c r="BP2" s="744"/>
      <c r="BQ2" s="185"/>
      <c r="BR2" s="185"/>
      <c r="BS2" s="185"/>
      <c r="BT2" s="185"/>
      <c r="BU2" s="185"/>
      <c r="BV2" s="185"/>
      <c r="BW2" s="185"/>
      <c r="BX2" s="185"/>
      <c r="BY2" s="185"/>
      <c r="BZ2" s="185"/>
      <c r="CA2" s="743"/>
      <c r="CB2" s="185"/>
      <c r="CC2" s="185"/>
      <c r="CD2" s="185"/>
      <c r="CE2" s="185"/>
      <c r="CF2" s="185"/>
      <c r="CG2" s="185"/>
      <c r="CH2" s="185"/>
      <c r="CI2" s="185"/>
      <c r="CJ2" s="185"/>
      <c r="CK2" s="185"/>
      <c r="CL2" s="185"/>
      <c r="CM2" s="185"/>
      <c r="CN2" s="185"/>
      <c r="CO2" s="185"/>
      <c r="CP2" s="185"/>
      <c r="CQ2" s="185"/>
      <c r="CR2" s="185"/>
      <c r="CS2" s="185"/>
      <c r="CT2" s="185"/>
      <c r="CU2" s="185"/>
      <c r="CV2" s="185"/>
      <c r="CW2" s="185"/>
      <c r="CX2" s="185"/>
      <c r="CY2" s="185"/>
      <c r="CZ2" s="185"/>
      <c r="DA2" s="185"/>
      <c r="DB2" s="185"/>
      <c r="DC2" s="185"/>
      <c r="DD2" s="185"/>
      <c r="DE2" s="185"/>
      <c r="DF2" s="185"/>
      <c r="DG2" s="185"/>
      <c r="DH2" s="185"/>
      <c r="DI2" s="185"/>
      <c r="DJ2" s="185"/>
      <c r="DK2" s="185"/>
      <c r="DL2" s="185"/>
      <c r="DM2" s="185"/>
      <c r="DN2" s="185"/>
      <c r="DO2" s="185"/>
      <c r="DP2" s="185"/>
      <c r="DQ2" s="185"/>
      <c r="DR2" s="185"/>
      <c r="DS2" s="185"/>
      <c r="DT2" s="185"/>
      <c r="DU2" s="185"/>
      <c r="DV2" s="185"/>
      <c r="DW2" s="185"/>
      <c r="DX2" s="185"/>
      <c r="DY2" s="185"/>
      <c r="DZ2" s="185"/>
      <c r="EA2" s="185"/>
      <c r="EB2" s="185"/>
      <c r="EC2" s="185"/>
      <c r="ED2" s="185"/>
      <c r="EE2" s="185"/>
      <c r="EF2" s="185"/>
      <c r="EG2" s="185"/>
      <c r="EH2" s="185"/>
      <c r="EI2" s="185"/>
      <c r="EJ2" s="185"/>
      <c r="EK2" s="185"/>
      <c r="EL2" s="185"/>
      <c r="EM2" s="185"/>
      <c r="EN2" s="185"/>
      <c r="EO2" s="185"/>
      <c r="EP2" s="185"/>
      <c r="EQ2" s="185"/>
      <c r="ER2" s="185"/>
      <c r="ES2" s="185"/>
      <c r="ET2" s="185"/>
      <c r="EU2" s="185"/>
      <c r="EV2" s="185"/>
      <c r="EW2" s="185"/>
      <c r="EX2" s="185"/>
      <c r="EY2" s="185"/>
      <c r="EZ2" s="185"/>
      <c r="FA2" s="185"/>
      <c r="FB2" s="185"/>
      <c r="FC2" s="185"/>
      <c r="FD2" s="185"/>
      <c r="FE2" s="185"/>
      <c r="FF2" s="185"/>
      <c r="FG2" s="185"/>
      <c r="FH2" s="185"/>
      <c r="FI2" s="185"/>
      <c r="FJ2" s="185"/>
      <c r="FK2" s="185"/>
      <c r="FL2" s="185"/>
      <c r="FM2" s="185"/>
      <c r="FN2" s="185"/>
      <c r="FO2" s="185"/>
      <c r="FP2" s="185"/>
      <c r="FQ2" s="185"/>
      <c r="FR2" s="185"/>
      <c r="FS2" s="185"/>
      <c r="FT2" s="185"/>
      <c r="FU2" s="185"/>
      <c r="FV2" s="185"/>
      <c r="FW2" s="185"/>
      <c r="FX2" s="185"/>
      <c r="FY2" s="185"/>
      <c r="FZ2" s="185"/>
      <c r="GA2" s="185"/>
      <c r="GB2" s="185"/>
      <c r="GC2" s="185"/>
      <c r="GD2" s="185"/>
      <c r="GE2" s="185"/>
      <c r="GF2" s="185"/>
      <c r="GG2" s="185"/>
      <c r="GH2" s="185"/>
      <c r="GI2" s="185"/>
      <c r="GJ2" s="185"/>
      <c r="GK2" s="185"/>
      <c r="GL2" s="185"/>
      <c r="GM2" s="185"/>
      <c r="GN2" s="185"/>
      <c r="GO2" s="185"/>
      <c r="GP2" s="185"/>
      <c r="GQ2" s="185"/>
      <c r="GR2" s="185"/>
      <c r="GS2" s="185"/>
      <c r="GT2" s="185"/>
      <c r="GU2" s="185"/>
      <c r="GV2" s="185"/>
      <c r="GW2" s="185"/>
      <c r="GX2" s="185"/>
      <c r="GY2" s="185"/>
      <c r="GZ2" s="185"/>
      <c r="HA2" s="185"/>
      <c r="HB2" s="185"/>
      <c r="HC2" s="185"/>
      <c r="HD2" s="185"/>
      <c r="HE2" s="185"/>
      <c r="HF2" s="185"/>
      <c r="HG2" s="185"/>
      <c r="HH2" s="185"/>
    </row>
    <row r="3" spans="1:216" ht="30">
      <c r="A3" s="307"/>
      <c r="B3" s="93" t="str">
        <f>VERSION</f>
        <v>TSCT v3.1 April 2025</v>
      </c>
      <c r="C3" s="310"/>
      <c r="D3" s="310"/>
      <c r="E3" s="311" t="s">
        <v>225</v>
      </c>
      <c r="F3" s="927" t="s">
        <v>588</v>
      </c>
      <c r="G3" s="927"/>
      <c r="H3" s="927"/>
      <c r="I3" s="927"/>
      <c r="J3" s="311"/>
      <c r="K3" s="311"/>
      <c r="L3" s="112"/>
      <c r="M3" s="106"/>
      <c r="N3" s="106"/>
      <c r="O3" s="106"/>
      <c r="P3" s="106"/>
      <c r="Q3" s="106"/>
      <c r="R3" s="106"/>
      <c r="S3" s="106"/>
      <c r="T3" s="106"/>
      <c r="U3" s="106"/>
      <c r="V3" s="106"/>
      <c r="W3" s="106"/>
      <c r="X3" s="392"/>
      <c r="Y3" s="185"/>
      <c r="Z3" s="199"/>
      <c r="AA3" s="199"/>
      <c r="AB3" s="745"/>
      <c r="AC3" s="745"/>
      <c r="AD3" s="745"/>
      <c r="AE3" s="745"/>
      <c r="AF3" s="745"/>
      <c r="AG3" s="745"/>
      <c r="AH3" s="745"/>
      <c r="AI3" s="745"/>
      <c r="AJ3" s="745"/>
      <c r="AK3" s="745"/>
      <c r="AL3" s="745"/>
      <c r="AM3" s="745"/>
      <c r="AN3" s="745"/>
      <c r="AO3" s="745"/>
      <c r="AP3" s="745"/>
      <c r="AQ3" s="745"/>
      <c r="AR3" s="745"/>
      <c r="AS3" s="745"/>
      <c r="AT3" s="745"/>
      <c r="AU3" s="745"/>
      <c r="AV3" s="745"/>
      <c r="AW3" s="745"/>
      <c r="AX3" s="745"/>
      <c r="AY3" s="745"/>
      <c r="AZ3" s="745"/>
      <c r="BA3" s="745"/>
      <c r="BB3" s="745"/>
      <c r="BC3" s="745"/>
      <c r="BD3" s="745"/>
      <c r="BE3" s="745"/>
      <c r="BF3" s="745"/>
      <c r="BG3" s="745"/>
      <c r="BH3" s="745"/>
      <c r="BI3" s="745"/>
      <c r="BJ3" s="746"/>
      <c r="BK3" s="746"/>
      <c r="BL3" s="746"/>
      <c r="BM3" s="746"/>
      <c r="BN3" s="746"/>
      <c r="BO3" s="746"/>
      <c r="BP3" s="747"/>
      <c r="BQ3" s="745"/>
      <c r="BR3" s="745"/>
      <c r="BS3" s="745"/>
      <c r="BT3" s="745"/>
      <c r="BU3" s="745"/>
      <c r="BV3" s="745"/>
      <c r="BW3" s="745"/>
      <c r="BX3" s="745"/>
      <c r="BY3" s="745"/>
      <c r="BZ3" s="745"/>
      <c r="CA3" s="209"/>
      <c r="CB3" s="745"/>
      <c r="CC3" s="745"/>
      <c r="CD3" s="745"/>
      <c r="CE3" s="745"/>
      <c r="CF3" s="745"/>
      <c r="CG3" s="745"/>
      <c r="CH3" s="745"/>
      <c r="CI3" s="185"/>
      <c r="CJ3" s="185"/>
      <c r="CK3" s="185"/>
      <c r="CL3" s="185"/>
      <c r="CM3" s="185"/>
      <c r="CN3" s="185"/>
      <c r="CO3" s="185"/>
      <c r="CP3" s="185"/>
      <c r="CQ3" s="185"/>
      <c r="CR3" s="185"/>
      <c r="CS3" s="185"/>
      <c r="CT3" s="185"/>
      <c r="CU3" s="185"/>
      <c r="CV3" s="185"/>
      <c r="CW3" s="185"/>
      <c r="CX3" s="185"/>
      <c r="CY3" s="185"/>
      <c r="CZ3" s="185"/>
      <c r="DA3" s="185"/>
      <c r="DB3" s="185"/>
      <c r="DC3" s="185"/>
      <c r="DD3" s="185"/>
      <c r="DE3" s="185"/>
      <c r="DF3" s="185"/>
      <c r="DG3" s="185"/>
      <c r="DH3" s="185"/>
      <c r="DI3" s="185"/>
      <c r="DJ3" s="185"/>
      <c r="DK3" s="185"/>
      <c r="DL3" s="185"/>
      <c r="DM3" s="185"/>
      <c r="DN3" s="185"/>
      <c r="DO3" s="185"/>
      <c r="DP3" s="185"/>
      <c r="DQ3" s="185"/>
      <c r="DR3" s="185"/>
      <c r="DS3" s="185"/>
      <c r="DT3" s="185"/>
      <c r="DU3" s="185"/>
      <c r="DV3" s="185"/>
      <c r="DW3" s="185"/>
      <c r="DX3" s="185"/>
      <c r="DY3" s="185"/>
      <c r="DZ3" s="185"/>
      <c r="EA3" s="185"/>
      <c r="EB3" s="185"/>
      <c r="EC3" s="185"/>
      <c r="ED3" s="185"/>
      <c r="EE3" s="185"/>
      <c r="EF3" s="185"/>
      <c r="EG3" s="185"/>
      <c r="EH3" s="185"/>
      <c r="EI3" s="185"/>
      <c r="EJ3" s="185"/>
      <c r="EK3" s="185"/>
      <c r="EL3" s="185"/>
      <c r="EM3" s="185"/>
      <c r="EN3" s="185"/>
      <c r="EO3" s="185"/>
      <c r="EP3" s="185"/>
      <c r="EQ3" s="185"/>
      <c r="ER3" s="185"/>
      <c r="ES3" s="185"/>
      <c r="ET3" s="185"/>
      <c r="EU3" s="185"/>
      <c r="EV3" s="185"/>
      <c r="EW3" s="185"/>
      <c r="EX3" s="185"/>
      <c r="EY3" s="185"/>
      <c r="EZ3" s="185"/>
      <c r="FA3" s="185"/>
      <c r="FB3" s="185"/>
      <c r="FC3" s="185"/>
      <c r="FD3" s="185"/>
      <c r="FE3" s="185"/>
      <c r="FF3" s="185"/>
      <c r="FG3" s="185"/>
      <c r="FH3" s="185"/>
      <c r="FI3" s="185"/>
      <c r="FJ3" s="185"/>
      <c r="FK3" s="185"/>
      <c r="FL3" s="185"/>
      <c r="FM3" s="185"/>
      <c r="FN3" s="185"/>
      <c r="FO3" s="185"/>
      <c r="FP3" s="185"/>
      <c r="FQ3" s="185"/>
      <c r="FR3" s="185"/>
      <c r="FS3" s="185"/>
      <c r="FT3" s="185"/>
      <c r="FU3" s="185"/>
      <c r="FV3" s="185"/>
      <c r="FW3" s="185"/>
      <c r="FX3" s="185"/>
      <c r="FY3" s="185"/>
      <c r="FZ3" s="185"/>
      <c r="GA3" s="185"/>
      <c r="GB3" s="185"/>
      <c r="GC3" s="185"/>
      <c r="GD3" s="185"/>
      <c r="GE3" s="185"/>
      <c r="GF3" s="185"/>
      <c r="GG3" s="185"/>
      <c r="GH3" s="185"/>
      <c r="GI3" s="185"/>
      <c r="GJ3" s="185"/>
      <c r="GK3" s="185"/>
      <c r="GL3" s="185"/>
      <c r="GM3" s="185"/>
      <c r="GN3" s="185"/>
      <c r="GO3" s="185"/>
      <c r="GP3" s="185"/>
      <c r="GQ3" s="185"/>
      <c r="GR3" s="185"/>
      <c r="GS3" s="185"/>
      <c r="GT3" s="185"/>
      <c r="GU3" s="185"/>
      <c r="GV3" s="185"/>
      <c r="GW3" s="185"/>
      <c r="GX3" s="185"/>
      <c r="GY3" s="185"/>
      <c r="GZ3" s="185"/>
      <c r="HA3" s="185"/>
      <c r="HB3" s="185"/>
      <c r="HC3" s="185"/>
      <c r="HD3" s="185"/>
      <c r="HE3" s="185"/>
      <c r="HF3" s="185"/>
      <c r="HG3" s="185"/>
      <c r="HH3" s="185"/>
    </row>
    <row r="4" spans="1:216" ht="18" customHeight="1">
      <c r="A4" s="307"/>
      <c r="D4" s="310"/>
      <c r="E4" s="398"/>
      <c r="F4" s="395"/>
      <c r="G4" s="395"/>
      <c r="H4" s="395"/>
      <c r="I4" s="395"/>
      <c r="J4" s="399"/>
      <c r="L4" s="966"/>
      <c r="M4" s="966"/>
      <c r="N4" s="106"/>
      <c r="O4" s="106"/>
      <c r="P4" s="106"/>
      <c r="Q4" s="106"/>
      <c r="R4" s="106"/>
      <c r="S4" s="106"/>
      <c r="T4" s="106"/>
      <c r="U4" s="106"/>
      <c r="V4" s="106"/>
      <c r="W4" s="106"/>
      <c r="X4" s="392"/>
      <c r="Y4" s="185"/>
      <c r="Z4" s="199"/>
      <c r="AA4" s="199"/>
      <c r="AB4" s="745"/>
      <c r="AC4" s="745"/>
      <c r="AD4" s="745"/>
      <c r="AE4" s="745"/>
      <c r="AF4" s="745"/>
      <c r="AG4" s="745"/>
      <c r="AH4" s="745"/>
      <c r="AI4" s="745"/>
      <c r="AJ4" s="745"/>
      <c r="AK4" s="745"/>
      <c r="AL4" s="745"/>
      <c r="AM4" s="745"/>
      <c r="AN4" s="745"/>
      <c r="AO4" s="745"/>
      <c r="AP4" s="745"/>
      <c r="AQ4" s="745"/>
      <c r="AR4" s="745"/>
      <c r="AS4" s="745"/>
      <c r="AT4" s="745"/>
      <c r="AU4" s="745"/>
      <c r="AV4" s="745"/>
      <c r="AW4" s="745"/>
      <c r="AX4" s="745"/>
      <c r="AY4" s="185"/>
      <c r="AZ4" s="185"/>
      <c r="BA4" s="745"/>
      <c r="BB4" s="745"/>
      <c r="BC4" s="745"/>
      <c r="BD4" s="745"/>
      <c r="BE4" s="745"/>
      <c r="BF4" s="745"/>
      <c r="BG4" s="745"/>
      <c r="BH4" s="745"/>
      <c r="BI4" s="745"/>
      <c r="BJ4" s="746"/>
      <c r="BK4" s="746"/>
      <c r="BL4" s="746"/>
      <c r="BM4" s="746"/>
      <c r="BN4" s="746"/>
      <c r="BO4" s="746"/>
      <c r="BP4" s="747"/>
      <c r="BQ4" s="965"/>
      <c r="BR4" s="965"/>
      <c r="BS4" s="748"/>
      <c r="BT4" s="748"/>
      <c r="BU4" s="745"/>
      <c r="BV4" s="745"/>
      <c r="BW4" s="375"/>
      <c r="BX4" s="379"/>
      <c r="BY4" s="379"/>
      <c r="BZ4" s="375"/>
      <c r="CA4" s="377"/>
      <c r="CB4" s="375"/>
      <c r="CC4" s="375"/>
      <c r="CD4" s="745"/>
      <c r="CE4" s="745"/>
      <c r="CF4" s="745"/>
      <c r="CG4" s="745"/>
      <c r="CH4" s="745"/>
      <c r="CI4" s="185"/>
      <c r="CJ4" s="185"/>
      <c r="CK4" s="185"/>
      <c r="CL4" s="185"/>
      <c r="CM4" s="185"/>
      <c r="CN4" s="185"/>
      <c r="CO4" s="185"/>
      <c r="CP4" s="185"/>
      <c r="CQ4" s="185"/>
      <c r="CR4" s="185"/>
      <c r="CS4" s="185"/>
      <c r="CT4" s="185"/>
      <c r="CU4" s="185"/>
      <c r="CV4" s="185"/>
      <c r="CW4" s="185"/>
      <c r="CX4" s="185"/>
      <c r="CY4" s="185"/>
      <c r="CZ4" s="185"/>
      <c r="DA4" s="185"/>
      <c r="DB4" s="185"/>
      <c r="DC4" s="185"/>
      <c r="DD4" s="185"/>
      <c r="DE4" s="185"/>
      <c r="DF4" s="185"/>
      <c r="DG4" s="185"/>
      <c r="DH4" s="185"/>
      <c r="DI4" s="185"/>
      <c r="DJ4" s="185"/>
      <c r="DK4" s="185"/>
      <c r="DL4" s="185"/>
      <c r="DM4" s="185"/>
      <c r="DN4" s="185"/>
      <c r="DO4" s="185"/>
      <c r="DP4" s="185"/>
      <c r="DQ4" s="185"/>
      <c r="DR4" s="185"/>
      <c r="DS4" s="185"/>
      <c r="DT4" s="185"/>
      <c r="DU4" s="185"/>
      <c r="DV4" s="185"/>
      <c r="DW4" s="185"/>
      <c r="DX4" s="185"/>
      <c r="DY4" s="185"/>
      <c r="DZ4" s="185"/>
      <c r="EA4" s="185"/>
      <c r="EB4" s="185"/>
      <c r="EC4" s="185"/>
      <c r="ED4" s="185"/>
      <c r="EE4" s="185"/>
      <c r="EF4" s="185"/>
      <c r="EG4" s="185"/>
      <c r="EH4" s="185"/>
      <c r="EI4" s="185"/>
      <c r="EJ4" s="185"/>
      <c r="EK4" s="185"/>
      <c r="EL4" s="185"/>
      <c r="EM4" s="185"/>
      <c r="EN4" s="185"/>
      <c r="EO4" s="185"/>
      <c r="EP4" s="185"/>
      <c r="EQ4" s="185"/>
      <c r="ER4" s="185"/>
      <c r="ES4" s="185"/>
      <c r="ET4" s="185"/>
      <c r="EU4" s="185"/>
      <c r="EV4" s="185"/>
      <c r="EW4" s="185"/>
      <c r="EX4" s="185"/>
      <c r="EY4" s="185"/>
      <c r="EZ4" s="185"/>
      <c r="FA4" s="185"/>
      <c r="FB4" s="185"/>
      <c r="FC4" s="185"/>
      <c r="FD4" s="185"/>
      <c r="FE4" s="185"/>
      <c r="FF4" s="185"/>
      <c r="FG4" s="185"/>
      <c r="FH4" s="185"/>
      <c r="FI4" s="185"/>
      <c r="FJ4" s="185"/>
      <c r="FK4" s="185"/>
      <c r="FL4" s="185"/>
      <c r="FM4" s="185"/>
      <c r="FN4" s="185"/>
      <c r="FO4" s="185"/>
      <c r="FP4" s="185"/>
      <c r="FQ4" s="185"/>
      <c r="FR4" s="185"/>
      <c r="FS4" s="185"/>
      <c r="FT4" s="185"/>
      <c r="FU4" s="185"/>
      <c r="FV4" s="185"/>
      <c r="FW4" s="185"/>
      <c r="FX4" s="185"/>
      <c r="FY4" s="185"/>
      <c r="FZ4" s="185"/>
      <c r="GA4" s="185"/>
      <c r="GB4" s="185"/>
      <c r="GC4" s="185"/>
      <c r="GD4" s="185"/>
      <c r="GE4" s="185"/>
      <c r="GF4" s="185"/>
      <c r="GG4" s="185"/>
      <c r="GH4" s="185"/>
      <c r="GI4" s="185"/>
      <c r="GJ4" s="185"/>
      <c r="GK4" s="185"/>
      <c r="GL4" s="185"/>
      <c r="GM4" s="185"/>
      <c r="GN4" s="185"/>
      <c r="GO4" s="185"/>
      <c r="GP4" s="185"/>
      <c r="GQ4" s="185"/>
      <c r="GR4" s="185"/>
      <c r="GS4" s="185"/>
      <c r="GT4" s="185"/>
      <c r="GU4" s="185"/>
      <c r="GV4" s="185"/>
      <c r="GW4" s="185"/>
      <c r="GX4" s="185"/>
      <c r="GY4" s="185"/>
      <c r="GZ4" s="185"/>
      <c r="HA4" s="185"/>
      <c r="HB4" s="185"/>
      <c r="HC4" s="185"/>
      <c r="HD4" s="185"/>
      <c r="HE4" s="185"/>
      <c r="HF4" s="185"/>
      <c r="HG4" s="185"/>
      <c r="HH4" s="185"/>
    </row>
    <row r="5" spans="1:216" ht="18" customHeight="1" thickBot="1">
      <c r="A5" s="307"/>
      <c r="F5" s="500"/>
      <c r="H5" s="497"/>
      <c r="I5" s="497"/>
      <c r="K5" s="499"/>
      <c r="L5" s="966"/>
      <c r="M5" s="966"/>
      <c r="O5" s="497"/>
      <c r="P5" s="106"/>
      <c r="S5" s="106"/>
      <c r="T5" s="106"/>
      <c r="U5" s="106"/>
      <c r="V5" s="106"/>
      <c r="W5" s="106"/>
      <c r="X5" s="392"/>
      <c r="Y5" s="185"/>
      <c r="Z5" s="745"/>
      <c r="AA5" s="199"/>
      <c r="AB5" s="745"/>
      <c r="AC5" s="750" t="s">
        <v>795</v>
      </c>
      <c r="AD5" s="745"/>
      <c r="AE5" s="745"/>
      <c r="AF5" s="745"/>
      <c r="AG5" s="745"/>
      <c r="AH5" s="185"/>
      <c r="AI5" s="185"/>
      <c r="AJ5" s="745"/>
      <c r="AK5" s="745"/>
      <c r="AL5" s="745"/>
      <c r="AM5" s="745"/>
      <c r="AN5" s="745"/>
      <c r="AO5" s="745"/>
      <c r="AP5" s="745"/>
      <c r="AQ5" s="745"/>
      <c r="AR5" s="745"/>
      <c r="AS5" s="745"/>
      <c r="AT5" s="745"/>
      <c r="AU5" s="185"/>
      <c r="AV5" s="185"/>
      <c r="AW5" s="185"/>
      <c r="AX5" s="745"/>
      <c r="AY5" s="745"/>
      <c r="AZ5" s="745"/>
      <c r="BA5" s="745"/>
      <c r="BB5" s="745"/>
      <c r="BC5" s="745"/>
      <c r="BD5" s="745"/>
      <c r="BE5" s="745"/>
      <c r="BF5" s="745"/>
      <c r="BG5" s="745"/>
      <c r="BH5" s="745"/>
      <c r="BI5" s="745"/>
      <c r="BJ5" s="746"/>
      <c r="BK5" s="746"/>
      <c r="BL5" s="746"/>
      <c r="BM5" s="746"/>
      <c r="BN5" s="746"/>
      <c r="BO5" s="746"/>
      <c r="BP5" s="747"/>
      <c r="BQ5" s="185"/>
      <c r="BR5" s="745"/>
      <c r="BS5" s="745"/>
      <c r="BT5" s="745"/>
      <c r="BU5" s="745"/>
      <c r="BV5" s="745"/>
      <c r="BW5" s="375"/>
      <c r="BX5" s="103"/>
      <c r="BY5" s="375"/>
      <c r="BZ5" s="375"/>
      <c r="CA5" s="377"/>
      <c r="CB5" s="375"/>
      <c r="CC5" s="375"/>
      <c r="CD5" s="745"/>
      <c r="CE5" s="745"/>
      <c r="CF5" s="745"/>
      <c r="CG5" s="745"/>
      <c r="CH5" s="745"/>
      <c r="CI5" s="185"/>
      <c r="CJ5" s="185"/>
      <c r="CK5" s="185"/>
      <c r="CL5" s="185"/>
      <c r="CM5" s="185"/>
      <c r="CN5" s="185"/>
      <c r="CO5" s="185"/>
      <c r="CP5" s="185"/>
      <c r="CQ5" s="185"/>
      <c r="CR5" s="185"/>
      <c r="CS5" s="185"/>
      <c r="CT5" s="185"/>
      <c r="CU5" s="185"/>
      <c r="CV5" s="185"/>
      <c r="CW5" s="185"/>
      <c r="CX5" s="185"/>
      <c r="CY5" s="185"/>
      <c r="CZ5" s="185"/>
      <c r="DA5" s="185"/>
      <c r="DB5" s="185"/>
      <c r="DC5" s="185"/>
      <c r="DD5" s="185"/>
      <c r="DE5" s="185"/>
      <c r="DF5" s="185"/>
      <c r="DG5" s="185"/>
      <c r="DH5" s="185"/>
      <c r="DI5" s="185"/>
      <c r="DJ5" s="185"/>
      <c r="DK5" s="185"/>
      <c r="DL5" s="185"/>
      <c r="DM5" s="185"/>
      <c r="DN5" s="185"/>
      <c r="DO5" s="185"/>
      <c r="DP5" s="185"/>
      <c r="DQ5" s="185"/>
      <c r="DR5" s="185"/>
      <c r="DS5" s="185"/>
      <c r="DT5" s="185"/>
      <c r="DU5" s="185"/>
      <c r="DV5" s="185"/>
      <c r="DW5" s="185"/>
      <c r="DX5" s="185"/>
      <c r="DY5" s="185"/>
      <c r="DZ5" s="185"/>
      <c r="EA5" s="185"/>
      <c r="EB5" s="185"/>
      <c r="EC5" s="185"/>
      <c r="ED5" s="185"/>
      <c r="EE5" s="185"/>
      <c r="EF5" s="185"/>
      <c r="EG5" s="185"/>
      <c r="EH5" s="185"/>
      <c r="EI5" s="185"/>
      <c r="EJ5" s="185"/>
      <c r="EK5" s="185"/>
      <c r="EL5" s="185"/>
      <c r="EM5" s="185"/>
      <c r="EN5" s="185"/>
      <c r="EO5" s="185"/>
      <c r="EP5" s="185"/>
      <c r="EQ5" s="185"/>
      <c r="ER5" s="185"/>
      <c r="ES5" s="185"/>
      <c r="ET5" s="185"/>
      <c r="EU5" s="185"/>
      <c r="EV5" s="185"/>
      <c r="EW5" s="185"/>
      <c r="EX5" s="185"/>
      <c r="EY5" s="185"/>
      <c r="EZ5" s="185"/>
      <c r="FA5" s="185"/>
      <c r="FB5" s="185"/>
      <c r="FC5" s="185"/>
      <c r="FD5" s="185"/>
      <c r="FE5" s="185"/>
      <c r="FF5" s="185"/>
      <c r="FG5" s="185"/>
      <c r="FH5" s="185"/>
      <c r="FI5" s="185"/>
      <c r="FJ5" s="185"/>
      <c r="FK5" s="185"/>
      <c r="FL5" s="185"/>
      <c r="FM5" s="185"/>
      <c r="FN5" s="185"/>
      <c r="FO5" s="185"/>
      <c r="FP5" s="185"/>
      <c r="FQ5" s="185"/>
      <c r="FR5" s="185"/>
      <c r="FS5" s="185"/>
      <c r="FT5" s="185"/>
      <c r="FU5" s="185"/>
      <c r="FV5" s="185"/>
      <c r="FW5" s="185"/>
      <c r="FX5" s="185"/>
      <c r="FY5" s="185"/>
      <c r="FZ5" s="185"/>
      <c r="GA5" s="185"/>
      <c r="GB5" s="185"/>
      <c r="GC5" s="185"/>
      <c r="GD5" s="185"/>
      <c r="GE5" s="185"/>
      <c r="GF5" s="185"/>
      <c r="GG5" s="185"/>
      <c r="GH5" s="185"/>
      <c r="GI5" s="185"/>
      <c r="GJ5" s="185"/>
      <c r="GK5" s="185"/>
      <c r="GL5" s="185"/>
      <c r="GM5" s="185"/>
      <c r="GN5" s="185"/>
      <c r="GO5" s="185"/>
      <c r="GP5" s="185"/>
      <c r="GQ5" s="185"/>
      <c r="GR5" s="185"/>
      <c r="GS5" s="185"/>
      <c r="GT5" s="185"/>
      <c r="GU5" s="185"/>
      <c r="GV5" s="185"/>
      <c r="GW5" s="185"/>
      <c r="GX5" s="185"/>
      <c r="GY5" s="185"/>
      <c r="GZ5" s="185"/>
      <c r="HA5" s="185"/>
      <c r="HB5" s="185"/>
      <c r="HC5" s="185"/>
      <c r="HD5" s="185"/>
      <c r="HE5" s="185"/>
      <c r="HF5" s="185"/>
      <c r="HG5" s="185"/>
      <c r="HH5" s="185"/>
    </row>
    <row r="6" spans="1:216" ht="30" customHeight="1">
      <c r="A6" s="307"/>
      <c r="B6" s="947" t="s">
        <v>747</v>
      </c>
      <c r="C6" s="941" t="s">
        <v>751</v>
      </c>
      <c r="D6" s="942"/>
      <c r="E6" s="943"/>
      <c r="F6" s="947" t="s">
        <v>708</v>
      </c>
      <c r="G6" s="947" t="s">
        <v>709</v>
      </c>
      <c r="H6" s="941" t="s">
        <v>638</v>
      </c>
      <c r="I6" s="942"/>
      <c r="J6" s="943"/>
      <c r="K6" s="947" t="s">
        <v>700</v>
      </c>
      <c r="L6" s="941" t="s">
        <v>746</v>
      </c>
      <c r="M6" s="943"/>
      <c r="N6" s="947" t="s">
        <v>713</v>
      </c>
      <c r="O6" s="497"/>
      <c r="P6" s="106"/>
      <c r="S6" s="106"/>
      <c r="T6" s="451"/>
      <c r="U6" s="106"/>
      <c r="V6" s="106"/>
      <c r="W6" s="451"/>
      <c r="X6" s="392"/>
      <c r="Y6" s="185"/>
      <c r="Z6" s="118"/>
      <c r="AA6" s="185"/>
      <c r="AB6" s="745"/>
      <c r="AC6" s="185" t="s">
        <v>798</v>
      </c>
      <c r="AD6" s="745"/>
      <c r="AE6" s="745"/>
      <c r="AF6" s="745"/>
      <c r="AG6" s="745"/>
      <c r="AH6" s="745" t="s">
        <v>800</v>
      </c>
      <c r="AI6" s="745"/>
      <c r="AJ6" s="751" t="s">
        <v>855</v>
      </c>
      <c r="AK6" s="745"/>
      <c r="AL6" s="745"/>
      <c r="AM6" s="745"/>
      <c r="AN6" s="745"/>
      <c r="AO6" s="745"/>
      <c r="AP6" s="745"/>
      <c r="AQ6" s="745"/>
      <c r="AR6" s="745"/>
      <c r="AS6" s="745"/>
      <c r="AT6" s="745"/>
      <c r="AU6" s="185"/>
      <c r="AV6" s="185"/>
      <c r="AW6" s="185"/>
      <c r="AX6" s="745"/>
      <c r="AY6" s="745"/>
      <c r="AZ6" s="745"/>
      <c r="BA6" s="745"/>
      <c r="BB6" s="745"/>
      <c r="BC6" s="745"/>
      <c r="BD6" s="745"/>
      <c r="BE6" s="745"/>
      <c r="BF6" s="745"/>
      <c r="BG6" s="745"/>
      <c r="BH6" s="745"/>
      <c r="BI6" s="745"/>
      <c r="BJ6" s="746"/>
      <c r="BK6" s="746"/>
      <c r="BL6" s="746"/>
      <c r="BM6" s="746"/>
      <c r="BN6" s="746"/>
      <c r="BO6" s="746"/>
      <c r="BP6" s="747"/>
      <c r="BQ6" s="752"/>
      <c r="BR6" s="745"/>
      <c r="BS6" s="745"/>
      <c r="BT6" s="745"/>
      <c r="BU6" s="745"/>
      <c r="BV6" s="745"/>
      <c r="BW6" s="375"/>
      <c r="BX6" s="852"/>
      <c r="BY6" s="375"/>
      <c r="BZ6" s="375"/>
      <c r="CA6" s="377"/>
      <c r="CB6" s="375"/>
      <c r="CC6" s="375"/>
      <c r="CD6" s="745"/>
      <c r="CE6" s="745"/>
      <c r="CF6" s="745"/>
      <c r="CG6" s="745"/>
      <c r="CH6" s="745"/>
      <c r="CI6" s="185"/>
      <c r="CJ6" s="185"/>
      <c r="CK6" s="185"/>
      <c r="CL6" s="185"/>
      <c r="CM6" s="185"/>
      <c r="CN6" s="185"/>
      <c r="CO6" s="185"/>
      <c r="CP6" s="185"/>
      <c r="CQ6" s="185"/>
      <c r="CR6" s="185"/>
      <c r="CS6" s="185"/>
      <c r="CT6" s="185"/>
      <c r="CU6" s="185"/>
      <c r="CV6" s="185"/>
      <c r="CW6" s="185"/>
      <c r="CX6" s="185"/>
      <c r="CY6" s="185"/>
      <c r="CZ6" s="185"/>
      <c r="DA6" s="185"/>
      <c r="DB6" s="185"/>
      <c r="DC6" s="185"/>
      <c r="DD6" s="185"/>
      <c r="DE6" s="185"/>
      <c r="DF6" s="185"/>
      <c r="DG6" s="185"/>
      <c r="DH6" s="185"/>
      <c r="DI6" s="185"/>
      <c r="DJ6" s="185"/>
      <c r="DK6" s="185"/>
      <c r="DL6" s="185"/>
      <c r="DM6" s="185"/>
      <c r="DN6" s="185"/>
      <c r="DO6" s="185"/>
      <c r="DP6" s="185"/>
      <c r="DQ6" s="185"/>
      <c r="DR6" s="185"/>
      <c r="DS6" s="185"/>
      <c r="DT6" s="185"/>
      <c r="DU6" s="185"/>
      <c r="DV6" s="185"/>
      <c r="DW6" s="185"/>
      <c r="DX6" s="185"/>
      <c r="DY6" s="185"/>
      <c r="DZ6" s="185"/>
      <c r="EA6" s="185"/>
      <c r="EB6" s="185"/>
      <c r="EC6" s="185"/>
      <c r="ED6" s="185"/>
      <c r="EE6" s="185"/>
      <c r="EF6" s="185"/>
      <c r="EG6" s="185"/>
      <c r="EH6" s="185"/>
      <c r="EI6" s="185"/>
      <c r="EJ6" s="185"/>
      <c r="EK6" s="185"/>
      <c r="EL6" s="185"/>
      <c r="EM6" s="185"/>
      <c r="EN6" s="185"/>
      <c r="EO6" s="185"/>
      <c r="EP6" s="185"/>
      <c r="EQ6" s="185"/>
      <c r="ER6" s="185"/>
      <c r="ES6" s="185"/>
      <c r="ET6" s="185"/>
      <c r="EU6" s="185"/>
      <c r="EV6" s="185"/>
      <c r="EW6" s="185"/>
      <c r="EX6" s="185"/>
      <c r="EY6" s="185"/>
      <c r="EZ6" s="185"/>
      <c r="FA6" s="185"/>
      <c r="FB6" s="185"/>
      <c r="FC6" s="185"/>
      <c r="FD6" s="185"/>
      <c r="FE6" s="185"/>
      <c r="FF6" s="185"/>
      <c r="FG6" s="185"/>
      <c r="FH6" s="185"/>
      <c r="FI6" s="185"/>
      <c r="FJ6" s="185"/>
      <c r="FK6" s="185"/>
      <c r="FL6" s="185"/>
      <c r="FM6" s="185"/>
      <c r="FN6" s="185"/>
      <c r="FO6" s="185"/>
      <c r="FP6" s="185"/>
      <c r="FQ6" s="185"/>
      <c r="FR6" s="185"/>
      <c r="FS6" s="185"/>
      <c r="FT6" s="185"/>
      <c r="FU6" s="185"/>
      <c r="FV6" s="185"/>
      <c r="FW6" s="185"/>
      <c r="FX6" s="185"/>
      <c r="FY6" s="185"/>
      <c r="FZ6" s="185"/>
      <c r="GA6" s="185"/>
      <c r="GB6" s="185"/>
      <c r="GC6" s="185"/>
      <c r="GD6" s="185"/>
      <c r="GE6" s="185"/>
      <c r="GF6" s="185"/>
      <c r="GG6" s="185"/>
      <c r="GH6" s="185"/>
      <c r="GI6" s="185"/>
      <c r="GJ6" s="185"/>
      <c r="GK6" s="185"/>
      <c r="GL6" s="185"/>
      <c r="GM6" s="185"/>
      <c r="GN6" s="185"/>
      <c r="GO6" s="185"/>
      <c r="GP6" s="185"/>
      <c r="GQ6" s="185"/>
      <c r="GR6" s="185"/>
      <c r="GS6" s="185"/>
      <c r="GT6" s="185"/>
      <c r="GU6" s="185"/>
      <c r="GV6" s="185"/>
      <c r="GW6" s="185"/>
      <c r="GX6" s="185"/>
      <c r="GY6" s="185"/>
      <c r="GZ6" s="185"/>
      <c r="HA6" s="185"/>
      <c r="HB6" s="185"/>
      <c r="HC6" s="185"/>
      <c r="HD6" s="185"/>
      <c r="HE6" s="185"/>
      <c r="HF6" s="185"/>
      <c r="HG6" s="185"/>
      <c r="HH6" s="185"/>
    </row>
    <row r="7" spans="1:216" ht="18" customHeight="1" thickBot="1">
      <c r="A7" s="307"/>
      <c r="B7" s="948"/>
      <c r="C7" s="944"/>
      <c r="D7" s="945"/>
      <c r="E7" s="946"/>
      <c r="F7" s="948"/>
      <c r="G7" s="949"/>
      <c r="H7" s="944"/>
      <c r="I7" s="945"/>
      <c r="J7" s="946"/>
      <c r="K7" s="949"/>
      <c r="L7" s="944"/>
      <c r="M7" s="946"/>
      <c r="N7" s="949"/>
      <c r="O7" s="102"/>
      <c r="P7" s="420"/>
      <c r="S7" s="106"/>
      <c r="T7" s="452"/>
      <c r="U7" s="452"/>
      <c r="V7" s="106"/>
      <c r="W7" s="451"/>
      <c r="X7" s="392"/>
      <c r="Y7" s="185"/>
      <c r="Z7" s="118"/>
      <c r="AA7" s="745"/>
      <c r="AB7" s="745"/>
      <c r="AC7" s="199" t="str">
        <f>'MATERIAL DATA'!Q5</f>
        <v>0.1.1.1. Toxic/contaminated material treatment</v>
      </c>
      <c r="AD7" s="754">
        <f ca="1">SUMIF($E$12:$E$45,AC7,$O$12:$O$45)+SUMIF($E$12:$E$45,AC7,$P$12:$P$45)+SUMIF($E$12:$E$45,AC7,R$12:$R$45) +SUMIF($E$12:$E$45, AC7, $Q$12:$Q$43)</f>
        <v>0</v>
      </c>
      <c r="AE7" s="745"/>
      <c r="AF7" s="185"/>
      <c r="AG7" s="745"/>
      <c r="AH7" s="745" t="s">
        <v>5</v>
      </c>
      <c r="AI7" s="755">
        <f>SUM(AA12:AB17)</f>
        <v>0</v>
      </c>
      <c r="AJ7" s="756">
        <f>AW43</f>
        <v>0</v>
      </c>
      <c r="AK7" s="745"/>
      <c r="AL7" s="745"/>
      <c r="AM7" s="745"/>
      <c r="AN7" s="745"/>
      <c r="AO7" s="745"/>
      <c r="AP7" s="745"/>
      <c r="AQ7" s="745"/>
      <c r="AR7" s="745"/>
      <c r="AS7" s="745"/>
      <c r="AT7" s="745"/>
      <c r="AU7" s="185"/>
      <c r="AV7" s="185"/>
      <c r="AW7" s="185"/>
      <c r="AX7" s="745"/>
      <c r="AY7" s="745"/>
      <c r="AZ7" s="745"/>
      <c r="BA7" s="745"/>
      <c r="BB7" s="745"/>
      <c r="BC7" s="745"/>
      <c r="BD7" s="745"/>
      <c r="BE7" s="745"/>
      <c r="BF7" s="745"/>
      <c r="BG7" s="745"/>
      <c r="BH7" s="745"/>
      <c r="BI7" s="745"/>
      <c r="BJ7" s="746"/>
      <c r="BK7" s="746"/>
      <c r="BL7" s="746"/>
      <c r="BM7" s="757"/>
      <c r="BN7" s="746"/>
      <c r="BO7" s="746"/>
      <c r="BP7" s="747"/>
      <c r="BQ7" s="752"/>
      <c r="BR7" s="185"/>
      <c r="BS7" s="185"/>
      <c r="BT7" s="185"/>
      <c r="BU7" s="745"/>
      <c r="BV7" s="745"/>
      <c r="BW7" s="375"/>
      <c r="BX7" s="375"/>
      <c r="BY7" s="375"/>
      <c r="BZ7" s="375"/>
      <c r="CA7" s="377"/>
      <c r="CB7" s="853"/>
      <c r="CC7" s="375"/>
      <c r="CD7" s="745"/>
      <c r="CE7" s="745"/>
      <c r="CF7" s="745"/>
      <c r="CG7" s="745"/>
      <c r="CH7" s="745"/>
      <c r="CI7" s="185"/>
      <c r="CJ7" s="185"/>
      <c r="CK7" s="185"/>
      <c r="CL7" s="185"/>
      <c r="CM7" s="185"/>
      <c r="CN7" s="185"/>
      <c r="CO7" s="759"/>
      <c r="CP7" s="185"/>
      <c r="CQ7" s="185"/>
      <c r="CR7" s="185"/>
      <c r="CS7" s="185"/>
      <c r="CT7" s="185"/>
      <c r="CU7" s="185"/>
      <c r="CV7" s="185"/>
      <c r="CW7" s="185"/>
      <c r="CX7" s="185"/>
      <c r="CY7" s="185"/>
      <c r="CZ7" s="185"/>
      <c r="DA7" s="185"/>
      <c r="DB7" s="185"/>
      <c r="DC7" s="185"/>
      <c r="DD7" s="185"/>
      <c r="DE7" s="185"/>
      <c r="DF7" s="185"/>
      <c r="DG7" s="185"/>
      <c r="DH7" s="185"/>
      <c r="DI7" s="185"/>
      <c r="DJ7" s="185"/>
      <c r="DK7" s="185"/>
      <c r="DL7" s="185"/>
      <c r="DM7" s="185"/>
      <c r="DN7" s="185"/>
      <c r="DO7" s="185"/>
      <c r="DP7" s="185"/>
      <c r="DQ7" s="185"/>
      <c r="DR7" s="185"/>
      <c r="DS7" s="185"/>
      <c r="DT7" s="185"/>
      <c r="DU7" s="185"/>
      <c r="DV7" s="185"/>
      <c r="DW7" s="185"/>
      <c r="DX7" s="185"/>
      <c r="DY7" s="185"/>
      <c r="DZ7" s="185"/>
      <c r="EA7" s="185"/>
      <c r="EB7" s="185"/>
      <c r="EC7" s="185"/>
      <c r="ED7" s="185"/>
      <c r="EE7" s="185"/>
      <c r="EF7" s="185"/>
      <c r="EG7" s="185"/>
      <c r="EH7" s="185"/>
      <c r="EI7" s="185"/>
      <c r="EJ7" s="185"/>
      <c r="EK7" s="185"/>
      <c r="EL7" s="185"/>
      <c r="EM7" s="185"/>
      <c r="EN7" s="185"/>
      <c r="EO7" s="185"/>
      <c r="EP7" s="185"/>
      <c r="EQ7" s="185"/>
      <c r="ER7" s="185"/>
      <c r="ES7" s="185"/>
      <c r="ET7" s="185"/>
      <c r="EU7" s="185"/>
      <c r="EV7" s="185"/>
      <c r="EW7" s="185"/>
      <c r="EX7" s="185"/>
      <c r="EY7" s="185"/>
      <c r="EZ7" s="185"/>
      <c r="FA7" s="185"/>
      <c r="FB7" s="185"/>
      <c r="FC7" s="185"/>
      <c r="FD7" s="185"/>
      <c r="FE7" s="185"/>
      <c r="FF7" s="185"/>
      <c r="FG7" s="185"/>
      <c r="FH7" s="185"/>
      <c r="FI7" s="185"/>
      <c r="FJ7" s="185"/>
      <c r="FK7" s="185"/>
      <c r="FL7" s="185"/>
      <c r="FM7" s="185"/>
      <c r="FN7" s="185"/>
      <c r="FO7" s="185"/>
      <c r="FP7" s="185"/>
      <c r="FQ7" s="185"/>
      <c r="FR7" s="185"/>
      <c r="FS7" s="185"/>
      <c r="FT7" s="185"/>
      <c r="FU7" s="185"/>
      <c r="FV7" s="185"/>
      <c r="FW7" s="185"/>
      <c r="FX7" s="185"/>
      <c r="FY7" s="185"/>
      <c r="FZ7" s="185"/>
      <c r="GA7" s="185"/>
      <c r="GB7" s="185"/>
      <c r="GC7" s="185"/>
      <c r="GD7" s="185"/>
      <c r="GE7" s="185"/>
      <c r="GF7" s="185"/>
      <c r="GG7" s="185"/>
      <c r="GH7" s="185"/>
      <c r="GI7" s="185"/>
      <c r="GJ7" s="185"/>
      <c r="GK7" s="185"/>
      <c r="GL7" s="185"/>
      <c r="GM7" s="185"/>
      <c r="GN7" s="185"/>
      <c r="GO7" s="185"/>
      <c r="GP7" s="185"/>
      <c r="GQ7" s="185"/>
      <c r="GR7" s="185"/>
      <c r="GS7" s="185"/>
      <c r="GT7" s="185"/>
      <c r="GU7" s="185"/>
      <c r="GV7" s="185"/>
      <c r="GW7" s="185"/>
      <c r="GX7" s="185"/>
      <c r="GY7" s="185"/>
      <c r="GZ7" s="185"/>
      <c r="HA7" s="185"/>
      <c r="HB7" s="185"/>
      <c r="HC7" s="185"/>
      <c r="HD7" s="185"/>
      <c r="HE7" s="185"/>
      <c r="HF7" s="185"/>
      <c r="HG7" s="185"/>
      <c r="HH7" s="185"/>
    </row>
    <row r="8" spans="1:216" ht="18" customHeight="1">
      <c r="A8" s="307"/>
      <c r="B8" s="948"/>
      <c r="C8" s="501" t="s">
        <v>639</v>
      </c>
      <c r="D8" s="502" t="s">
        <v>641</v>
      </c>
      <c r="E8" s="503" t="s">
        <v>643</v>
      </c>
      <c r="F8" s="930">
        <f>'Default Values'!$C$6</f>
        <v>17.5</v>
      </c>
      <c r="G8" s="932">
        <f>'Default Values'!$C$7</f>
        <v>20</v>
      </c>
      <c r="H8" s="504" t="s">
        <v>640</v>
      </c>
      <c r="I8" s="505" t="s">
        <v>642</v>
      </c>
      <c r="J8" s="506" t="s">
        <v>644</v>
      </c>
      <c r="K8" s="928">
        <f>'Default Values'!$AA$6</f>
        <v>0.15</v>
      </c>
      <c r="L8" s="950"/>
      <c r="M8" s="951"/>
      <c r="N8" s="498" t="str">
        <f>IF(ISBLANK('Project Info'!C10), "", 'Project Info'!C10)</f>
        <v/>
      </c>
      <c r="O8" s="99"/>
      <c r="P8" s="106"/>
      <c r="S8" s="106"/>
      <c r="T8" s="452"/>
      <c r="U8" s="106"/>
      <c r="V8" s="106"/>
      <c r="W8" s="106"/>
      <c r="X8" s="392"/>
      <c r="Y8" s="185"/>
      <c r="Z8" s="118"/>
      <c r="AA8" s="199"/>
      <c r="AB8" s="745"/>
      <c r="AC8" s="199" t="str">
        <f>'MATERIAL DATA'!Q6</f>
        <v>0.1.1.2 Demolition works</v>
      </c>
      <c r="AD8" s="754">
        <f ca="1">SUMIF($E$12:$E$45,AC8,$O$12:$O$45)+SUMIF($E$12:$E$45,AC8,$P$12:$P$45)+SUMIF($E$12:$E$45,AC8,R$12:$R$45) +SUMIF($E$12:$E$45, AC8, $Q$12:$Q$43)</f>
        <v>0</v>
      </c>
      <c r="AE8" s="745"/>
      <c r="AF8" s="185"/>
      <c r="AG8" s="745"/>
      <c r="AH8" s="745" t="s">
        <v>17</v>
      </c>
      <c r="AI8" s="755">
        <f>SUM(AA18:AA26)</f>
        <v>0</v>
      </c>
      <c r="AJ8" s="756">
        <f t="shared" ref="AJ8:AJ11" si="0">AW44</f>
        <v>0</v>
      </c>
      <c r="AK8" s="745"/>
      <c r="AL8" s="745"/>
      <c r="AM8" s="745"/>
      <c r="AN8" s="745"/>
      <c r="AO8" s="745"/>
      <c r="AP8" s="745"/>
      <c r="AQ8" s="745"/>
      <c r="AR8" s="745"/>
      <c r="AS8" s="745"/>
      <c r="AT8" s="745"/>
      <c r="AU8" s="185"/>
      <c r="AV8" s="185"/>
      <c r="AW8" s="185"/>
      <c r="AX8" s="745"/>
      <c r="AY8" s="745"/>
      <c r="AZ8" s="745"/>
      <c r="BA8" s="745"/>
      <c r="BB8" s="745"/>
      <c r="BC8" s="745"/>
      <c r="BD8" s="745"/>
      <c r="BE8" s="745"/>
      <c r="BF8" s="745"/>
      <c r="BG8" s="745"/>
      <c r="BH8" s="745"/>
      <c r="BI8" s="745"/>
      <c r="BJ8" s="746"/>
      <c r="BK8" s="746"/>
      <c r="BL8" s="746"/>
      <c r="BM8" s="186"/>
      <c r="BN8" s="186"/>
      <c r="BO8" s="746"/>
      <c r="BP8" s="747"/>
      <c r="BQ8" s="186"/>
      <c r="BR8" s="745"/>
      <c r="BS8" s="745"/>
      <c r="BT8" s="745"/>
      <c r="BU8" s="745"/>
      <c r="BV8" s="745"/>
      <c r="BW8" s="745"/>
      <c r="BX8" s="753"/>
      <c r="BY8" s="745"/>
      <c r="BZ8" s="745"/>
      <c r="CA8" s="209"/>
      <c r="CB8" s="760"/>
      <c r="CC8" s="745"/>
      <c r="CD8" s="745"/>
      <c r="CE8" s="745"/>
      <c r="CF8" s="745"/>
      <c r="CG8" s="745"/>
      <c r="CH8" s="745"/>
      <c r="CI8" s="185"/>
      <c r="CJ8" s="185"/>
      <c r="CK8" s="185"/>
      <c r="CL8" s="185"/>
      <c r="CM8" s="185"/>
      <c r="CN8" s="185"/>
      <c r="CO8" s="185"/>
      <c r="CP8" s="185"/>
      <c r="CQ8" s="185"/>
      <c r="CR8" s="185"/>
      <c r="CS8" s="185"/>
      <c r="CT8" s="185"/>
      <c r="CU8" s="185"/>
      <c r="CV8" s="185"/>
      <c r="CW8" s="185"/>
      <c r="CX8" s="185"/>
      <c r="CY8" s="185"/>
      <c r="CZ8" s="185"/>
      <c r="DA8" s="185"/>
      <c r="DB8" s="185"/>
      <c r="DC8" s="185"/>
      <c r="DD8" s="185"/>
      <c r="DE8" s="185"/>
      <c r="DF8" s="185"/>
      <c r="DG8" s="185"/>
      <c r="DH8" s="185"/>
      <c r="DI8" s="185"/>
      <c r="DJ8" s="185"/>
      <c r="DK8" s="185"/>
      <c r="DL8" s="185"/>
      <c r="DM8" s="185"/>
      <c r="DN8" s="185"/>
      <c r="DO8" s="185"/>
      <c r="DP8" s="185"/>
      <c r="DQ8" s="185"/>
      <c r="DR8" s="185"/>
      <c r="DS8" s="185"/>
      <c r="DT8" s="185"/>
      <c r="DU8" s="185"/>
      <c r="DV8" s="185"/>
      <c r="DW8" s="185"/>
      <c r="DX8" s="185"/>
      <c r="DY8" s="185"/>
      <c r="DZ8" s="185"/>
      <c r="EA8" s="185"/>
      <c r="EB8" s="185"/>
      <c r="EC8" s="185"/>
      <c r="ED8" s="185"/>
      <c r="EE8" s="185"/>
      <c r="EF8" s="185"/>
      <c r="EG8" s="185"/>
      <c r="EH8" s="185"/>
      <c r="EI8" s="185"/>
      <c r="EJ8" s="185"/>
      <c r="EK8" s="185"/>
      <c r="EL8" s="185"/>
      <c r="EM8" s="185"/>
      <c r="EN8" s="185"/>
      <c r="EO8" s="185"/>
      <c r="EP8" s="185"/>
      <c r="EQ8" s="185"/>
      <c r="ER8" s="185"/>
      <c r="ES8" s="185"/>
      <c r="ET8" s="185"/>
      <c r="EU8" s="185"/>
      <c r="EV8" s="185"/>
      <c r="EW8" s="185"/>
      <c r="EX8" s="185"/>
      <c r="EY8" s="185"/>
      <c r="EZ8" s="185"/>
      <c r="FA8" s="185"/>
      <c r="FB8" s="185"/>
      <c r="FC8" s="185"/>
      <c r="FD8" s="185"/>
      <c r="FE8" s="185"/>
      <c r="FF8" s="185"/>
      <c r="FG8" s="185"/>
      <c r="FH8" s="185"/>
      <c r="FI8" s="185"/>
      <c r="FJ8" s="185"/>
      <c r="FK8" s="185"/>
      <c r="FL8" s="185"/>
      <c r="FM8" s="185"/>
      <c r="FN8" s="185"/>
      <c r="FO8" s="185"/>
      <c r="FP8" s="185"/>
      <c r="FQ8" s="185"/>
      <c r="FR8" s="185"/>
      <c r="FS8" s="185"/>
      <c r="FT8" s="185"/>
      <c r="FU8" s="185"/>
      <c r="FV8" s="185"/>
      <c r="FW8" s="185"/>
      <c r="FX8" s="185"/>
      <c r="FY8" s="185"/>
      <c r="FZ8" s="185"/>
      <c r="GA8" s="185"/>
      <c r="GB8" s="185"/>
      <c r="GC8" s="185"/>
      <c r="GD8" s="185"/>
      <c r="GE8" s="185"/>
      <c r="GF8" s="185"/>
      <c r="GG8" s="185"/>
      <c r="GH8" s="185"/>
      <c r="GI8" s="185"/>
      <c r="GJ8" s="185"/>
      <c r="GK8" s="185"/>
      <c r="GL8" s="185"/>
      <c r="GM8" s="185"/>
      <c r="GN8" s="185"/>
      <c r="GO8" s="185"/>
      <c r="GP8" s="185"/>
      <c r="GQ8" s="185"/>
      <c r="GR8" s="185"/>
      <c r="GS8" s="185"/>
      <c r="GT8" s="185"/>
      <c r="GU8" s="185"/>
      <c r="GV8" s="185"/>
      <c r="GW8" s="185"/>
      <c r="GX8" s="185"/>
      <c r="GY8" s="185"/>
      <c r="GZ8" s="185"/>
      <c r="HA8" s="185"/>
      <c r="HB8" s="185"/>
      <c r="HC8" s="185"/>
      <c r="HD8" s="185"/>
      <c r="HE8" s="185"/>
      <c r="HF8" s="185"/>
      <c r="HG8" s="185"/>
      <c r="HH8" s="185"/>
    </row>
    <row r="9" spans="1:216" ht="18" customHeight="1" thickBot="1">
      <c r="A9" s="307"/>
      <c r="B9" s="949"/>
      <c r="C9" s="699"/>
      <c r="D9" s="700"/>
      <c r="E9" s="701"/>
      <c r="F9" s="931">
        <f>'Default Values'!$C$6</f>
        <v>17.5</v>
      </c>
      <c r="G9" s="933">
        <f>'Default Values'!$C$7</f>
        <v>20</v>
      </c>
      <c r="H9" s="699"/>
      <c r="I9" s="702"/>
      <c r="J9" s="703"/>
      <c r="K9" s="929">
        <f>'Default Values'!$AA$6</f>
        <v>0.15</v>
      </c>
      <c r="L9" s="952"/>
      <c r="M9" s="953"/>
      <c r="N9" s="652"/>
      <c r="O9" s="99"/>
      <c r="P9" s="106"/>
      <c r="S9" s="106"/>
      <c r="T9" s="451"/>
      <c r="U9" s="451"/>
      <c r="V9" s="461"/>
      <c r="W9" s="106"/>
      <c r="X9" s="392"/>
      <c r="Y9" s="185"/>
      <c r="Z9" s="118"/>
      <c r="AA9" s="199"/>
      <c r="AB9" s="745"/>
      <c r="AC9" s="199" t="str">
        <f>'MATERIAL DATA'!Q7</f>
        <v>0.1.2.1 Temporary supports</v>
      </c>
      <c r="AD9" s="754">
        <f ca="1">SUMIF($E$12:$E$45,AC9,$O$12:$O$45)+SUMIF($E$12:$E$45,AC9,$P$12:$P$45)+SUMIF($E$12:$E$45,AC9,R$12:$R$45) +SUMIF($E$12:$E$45, AC9, $Q$12:$Q$43)</f>
        <v>0</v>
      </c>
      <c r="AE9" s="745"/>
      <c r="AF9" s="185"/>
      <c r="AG9" s="745"/>
      <c r="AH9" s="745" t="s">
        <v>758</v>
      </c>
      <c r="AI9" s="755">
        <f>SUM(AA27:AA29)</f>
        <v>0</v>
      </c>
      <c r="AJ9" s="756">
        <f t="shared" si="0"/>
        <v>0</v>
      </c>
      <c r="AK9" s="745"/>
      <c r="AL9" s="745"/>
      <c r="AM9" s="745"/>
      <c r="AN9" s="745"/>
      <c r="AO9" s="745"/>
      <c r="AP9" s="745"/>
      <c r="AQ9" s="745"/>
      <c r="AR9" s="745"/>
      <c r="AS9" s="745"/>
      <c r="AT9" s="745"/>
      <c r="AU9" s="185"/>
      <c r="AV9" s="185"/>
      <c r="AW9" s="185"/>
      <c r="AX9" s="745"/>
      <c r="AY9" s="745"/>
      <c r="AZ9" s="745"/>
      <c r="BA9" s="745"/>
      <c r="BB9" s="745"/>
      <c r="BC9" s="745"/>
      <c r="BD9" s="745"/>
      <c r="BE9" s="745"/>
      <c r="BF9" s="746"/>
      <c r="BG9" s="745"/>
      <c r="BH9" s="745"/>
      <c r="BI9" s="745"/>
      <c r="BJ9" s="746"/>
      <c r="BK9" s="746"/>
      <c r="BL9" s="746"/>
      <c r="BM9" s="745"/>
      <c r="BN9" s="746"/>
      <c r="BO9" s="746"/>
      <c r="BP9" s="747"/>
      <c r="BQ9" s="745"/>
      <c r="BR9" s="745"/>
      <c r="BS9" s="745"/>
      <c r="BT9" s="745"/>
      <c r="BU9" s="745"/>
      <c r="BV9" s="745"/>
      <c r="BW9" s="745"/>
      <c r="BX9" s="745"/>
      <c r="BY9" s="745"/>
      <c r="BZ9" s="745"/>
      <c r="CA9" s="209"/>
      <c r="CB9" s="745"/>
      <c r="CC9" s="745"/>
      <c r="CD9" s="745"/>
      <c r="CE9" s="745"/>
      <c r="CF9" s="745"/>
      <c r="CG9" s="745"/>
      <c r="CH9" s="745"/>
      <c r="CI9" s="185"/>
      <c r="CJ9" s="185"/>
      <c r="CK9" s="185"/>
      <c r="CL9" s="185"/>
      <c r="CM9" s="185"/>
      <c r="CN9" s="185"/>
      <c r="CO9" s="185"/>
      <c r="CP9" s="185"/>
      <c r="CQ9" s="185"/>
      <c r="CR9" s="185"/>
      <c r="CS9" s="185"/>
      <c r="CT9" s="185"/>
      <c r="CU9" s="185"/>
      <c r="CV9" s="185"/>
      <c r="CW9" s="185"/>
      <c r="CX9" s="185"/>
      <c r="CY9" s="185"/>
      <c r="CZ9" s="185"/>
      <c r="DA9" s="185"/>
      <c r="DB9" s="185"/>
      <c r="DC9" s="185"/>
      <c r="DD9" s="185"/>
      <c r="DE9" s="185"/>
      <c r="DF9" s="185"/>
      <c r="DG9" s="185"/>
      <c r="DH9" s="185"/>
      <c r="DI9" s="185"/>
      <c r="DJ9" s="185"/>
      <c r="DK9" s="185"/>
      <c r="DL9" s="185"/>
      <c r="DM9" s="185"/>
      <c r="DN9" s="185"/>
      <c r="DO9" s="185"/>
      <c r="DP9" s="185"/>
      <c r="DQ9" s="185"/>
      <c r="DR9" s="185"/>
      <c r="DS9" s="185"/>
      <c r="DT9" s="185"/>
      <c r="DU9" s="185"/>
      <c r="DV9" s="185"/>
      <c r="DW9" s="185"/>
      <c r="DX9" s="185"/>
      <c r="DY9" s="185"/>
      <c r="DZ9" s="185"/>
      <c r="EA9" s="185"/>
      <c r="EB9" s="185"/>
      <c r="EC9" s="185"/>
      <c r="ED9" s="185"/>
      <c r="EE9" s="185"/>
      <c r="EF9" s="185"/>
      <c r="EG9" s="185"/>
      <c r="EH9" s="185"/>
      <c r="EI9" s="185"/>
      <c r="EJ9" s="185"/>
      <c r="EK9" s="185"/>
      <c r="EL9" s="185"/>
      <c r="EM9" s="185"/>
      <c r="EN9" s="185"/>
      <c r="EO9" s="185"/>
      <c r="EP9" s="185"/>
      <c r="EQ9" s="185"/>
      <c r="ER9" s="185"/>
      <c r="ES9" s="185"/>
      <c r="ET9" s="185"/>
      <c r="EU9" s="185"/>
      <c r="EV9" s="185"/>
      <c r="EW9" s="185"/>
      <c r="EX9" s="185"/>
      <c r="EY9" s="185"/>
      <c r="EZ9" s="185"/>
      <c r="FA9" s="185"/>
      <c r="FB9" s="185"/>
      <c r="FC9" s="185"/>
      <c r="FD9" s="185"/>
      <c r="FE9" s="185"/>
      <c r="FF9" s="185"/>
      <c r="FG9" s="185"/>
      <c r="FH9" s="185"/>
      <c r="FI9" s="185"/>
      <c r="FJ9" s="185"/>
      <c r="FK9" s="185"/>
      <c r="FL9" s="185"/>
      <c r="FM9" s="185"/>
      <c r="FN9" s="185"/>
      <c r="FO9" s="185"/>
      <c r="FP9" s="185"/>
      <c r="FQ9" s="185"/>
      <c r="FR9" s="185"/>
      <c r="FS9" s="185"/>
      <c r="FT9" s="185"/>
      <c r="FU9" s="185"/>
      <c r="FV9" s="185"/>
      <c r="FW9" s="185"/>
      <c r="FX9" s="185"/>
      <c r="FY9" s="185"/>
      <c r="FZ9" s="185"/>
      <c r="GA9" s="185"/>
      <c r="GB9" s="185"/>
      <c r="GC9" s="185"/>
      <c r="GD9" s="185"/>
      <c r="GE9" s="185"/>
      <c r="GF9" s="185"/>
      <c r="GG9" s="185"/>
      <c r="GH9" s="185"/>
      <c r="GI9" s="185"/>
      <c r="GJ9" s="185"/>
      <c r="GK9" s="185"/>
      <c r="GL9" s="185"/>
      <c r="GM9" s="185"/>
      <c r="GN9" s="185"/>
      <c r="GO9" s="185"/>
      <c r="GP9" s="185"/>
      <c r="GQ9" s="185"/>
      <c r="GR9" s="185"/>
      <c r="GS9" s="185"/>
      <c r="GT9" s="185"/>
      <c r="GU9" s="185"/>
      <c r="GV9" s="185"/>
      <c r="GW9" s="185"/>
      <c r="GX9" s="185"/>
      <c r="GY9" s="185"/>
      <c r="GZ9" s="185"/>
      <c r="HA9" s="185"/>
      <c r="HB9" s="185"/>
      <c r="HC9" s="185"/>
      <c r="HD9" s="185"/>
      <c r="HE9" s="185"/>
      <c r="HF9" s="185"/>
      <c r="HG9" s="185"/>
      <c r="HH9" s="185"/>
    </row>
    <row r="10" spans="1:216" ht="30.75" thickBot="1">
      <c r="A10" s="307"/>
      <c r="E10" s="311"/>
      <c r="F10" s="311"/>
      <c r="G10" s="311"/>
      <c r="H10" s="311"/>
      <c r="I10" s="311"/>
      <c r="J10" s="311"/>
      <c r="L10" s="112"/>
      <c r="M10" s="553"/>
      <c r="N10" s="106"/>
      <c r="O10" s="106"/>
      <c r="P10" s="106"/>
      <c r="Q10" s="106"/>
      <c r="R10" s="106"/>
      <c r="S10" s="106"/>
      <c r="T10" s="106"/>
      <c r="U10" s="106"/>
      <c r="V10" s="106"/>
      <c r="W10" s="106"/>
      <c r="X10" s="392"/>
      <c r="Y10" s="185"/>
      <c r="Z10" s="750" t="s">
        <v>795</v>
      </c>
      <c r="AA10" s="199"/>
      <c r="AB10" s="745"/>
      <c r="AC10" s="199" t="str">
        <f>'MATERIAL DATA'!Q8</f>
        <v>0.1.2.2 Façade retention</v>
      </c>
      <c r="AD10" s="754">
        <f ca="1">SUMIF($E$12:$E$45,AC10,$O$12:$O$45)+SUMIF($E$12:$E$45,AC10,$P$12:$P$45)+SUMIF($E$12:$E$45,AC10,R$12:$R$45) +SUMIF($E$12:$E$45, AC10, $Q$12:$Q$43)</f>
        <v>0</v>
      </c>
      <c r="AE10" s="745"/>
      <c r="AF10" s="185"/>
      <c r="AG10" s="745"/>
      <c r="AH10" s="745" t="s">
        <v>764</v>
      </c>
      <c r="AI10" s="755">
        <f>SUM(AA30:AA48)</f>
        <v>0</v>
      </c>
      <c r="AJ10" s="756">
        <f t="shared" si="0"/>
        <v>0</v>
      </c>
      <c r="AK10" s="745"/>
      <c r="AL10" s="745"/>
      <c r="AM10" s="745"/>
      <c r="AN10" s="745"/>
      <c r="AO10" s="745"/>
      <c r="AP10" s="745"/>
      <c r="AQ10" s="745"/>
      <c r="AR10" s="745"/>
      <c r="AS10" s="745"/>
      <c r="AT10" s="745"/>
      <c r="AU10" s="185"/>
      <c r="AV10" s="185"/>
      <c r="AW10" s="185"/>
      <c r="AX10" s="745"/>
      <c r="AY10" s="185"/>
      <c r="AZ10" s="745"/>
      <c r="BA10" s="745"/>
      <c r="BB10" s="745"/>
      <c r="BC10" s="745"/>
      <c r="BD10" s="745"/>
      <c r="BE10" s="745"/>
      <c r="BF10" s="745"/>
      <c r="BG10" s="745"/>
      <c r="BH10" s="745"/>
      <c r="BI10" s="745"/>
      <c r="BJ10" s="746"/>
      <c r="BK10" s="746"/>
      <c r="BL10" s="746"/>
      <c r="BM10" s="745"/>
      <c r="BN10" s="746"/>
      <c r="BO10" s="746"/>
      <c r="BP10" s="747"/>
      <c r="BQ10" s="745"/>
      <c r="BR10" s="745"/>
      <c r="BS10" s="745"/>
      <c r="BT10" s="745"/>
      <c r="BU10" s="185"/>
      <c r="BV10" s="745"/>
      <c r="BW10" s="745"/>
      <c r="BX10" s="745"/>
      <c r="BY10" s="745"/>
      <c r="BZ10" s="745"/>
      <c r="CA10" s="743"/>
      <c r="CB10" s="743"/>
      <c r="CC10" s="745"/>
      <c r="CD10" s="743"/>
      <c r="CE10" s="745"/>
      <c r="CF10" s="745"/>
      <c r="CG10" s="745"/>
      <c r="CH10" s="745"/>
      <c r="CI10" s="185"/>
      <c r="CJ10" s="185"/>
      <c r="CK10" s="185"/>
      <c r="CL10" s="185"/>
      <c r="CM10" s="185"/>
      <c r="CN10" s="751" t="s">
        <v>454</v>
      </c>
      <c r="CO10" s="185"/>
      <c r="CP10" s="185"/>
      <c r="CQ10" s="185"/>
      <c r="CR10" s="185"/>
      <c r="CS10" s="185"/>
      <c r="CT10" s="185"/>
      <c r="CU10" s="185"/>
      <c r="CV10" s="185"/>
      <c r="CW10" s="185"/>
      <c r="CX10" s="185"/>
      <c r="CY10" s="185"/>
      <c r="CZ10" s="185"/>
      <c r="DA10" s="185"/>
      <c r="DB10" s="185"/>
      <c r="DC10" s="185"/>
      <c r="DD10" s="185"/>
      <c r="DE10" s="185"/>
      <c r="DF10" s="185"/>
      <c r="DG10" s="185"/>
      <c r="DH10" s="185"/>
      <c r="DI10" s="185"/>
      <c r="DJ10" s="185"/>
      <c r="DK10" s="185"/>
      <c r="DL10" s="185"/>
      <c r="DM10" s="185"/>
      <c r="DN10" s="185"/>
      <c r="DO10" s="185"/>
      <c r="DP10" s="185"/>
      <c r="DQ10" s="185"/>
      <c r="DR10" s="185"/>
      <c r="DS10" s="185"/>
      <c r="DT10" s="185"/>
      <c r="DU10" s="185"/>
      <c r="DV10" s="185"/>
      <c r="DW10" s="185"/>
      <c r="DX10" s="185"/>
      <c r="DY10" s="185"/>
      <c r="DZ10" s="185"/>
      <c r="EA10" s="185"/>
      <c r="EB10" s="185"/>
      <c r="EC10" s="185"/>
      <c r="ED10" s="185"/>
      <c r="EE10" s="185"/>
      <c r="EF10" s="185"/>
      <c r="EG10" s="185"/>
      <c r="EH10" s="185"/>
      <c r="EI10" s="185"/>
      <c r="EJ10" s="185"/>
      <c r="EK10" s="185"/>
      <c r="EL10" s="185"/>
      <c r="EM10" s="185"/>
      <c r="EN10" s="185"/>
      <c r="EO10" s="185"/>
      <c r="EP10" s="185"/>
      <c r="EQ10" s="185"/>
      <c r="ER10" s="185"/>
      <c r="ES10" s="185"/>
      <c r="ET10" s="185"/>
      <c r="EU10" s="185"/>
      <c r="EV10" s="185"/>
      <c r="EW10" s="185"/>
      <c r="EX10" s="185"/>
      <c r="EY10" s="185"/>
      <c r="EZ10" s="185"/>
      <c r="FA10" s="185"/>
      <c r="FB10" s="185"/>
      <c r="FC10" s="185"/>
      <c r="FD10" s="185"/>
      <c r="FE10" s="185"/>
      <c r="FF10" s="185"/>
      <c r="FG10" s="185"/>
      <c r="FH10" s="185"/>
      <c r="FI10" s="185"/>
      <c r="FJ10" s="185"/>
      <c r="FK10" s="185"/>
      <c r="FL10" s="185"/>
      <c r="FM10" s="185"/>
      <c r="FN10" s="185"/>
      <c r="FO10" s="185"/>
      <c r="FP10" s="185"/>
      <c r="FQ10" s="185"/>
      <c r="FR10" s="185"/>
      <c r="FS10" s="185"/>
      <c r="FT10" s="185"/>
      <c r="FU10" s="185"/>
      <c r="FV10" s="185"/>
      <c r="FW10" s="185"/>
      <c r="FX10" s="185"/>
      <c r="FY10" s="185"/>
      <c r="FZ10" s="185"/>
      <c r="GA10" s="185"/>
      <c r="GB10" s="185"/>
      <c r="GC10" s="185"/>
      <c r="GD10" s="185"/>
      <c r="GE10" s="185"/>
      <c r="GF10" s="185"/>
      <c r="GG10" s="185"/>
      <c r="GH10" s="185"/>
      <c r="GI10" s="185"/>
      <c r="GJ10" s="185"/>
      <c r="GK10" s="185"/>
      <c r="GL10" s="185"/>
      <c r="GM10" s="185"/>
      <c r="GN10" s="185"/>
      <c r="GO10" s="185"/>
      <c r="GP10" s="185"/>
      <c r="GQ10" s="185"/>
      <c r="GR10" s="185"/>
      <c r="GS10" s="185"/>
      <c r="GT10" s="185"/>
      <c r="GU10" s="185"/>
      <c r="GV10" s="185"/>
      <c r="GW10" s="185"/>
      <c r="GX10" s="185"/>
      <c r="GY10" s="185"/>
      <c r="GZ10" s="185"/>
      <c r="HA10" s="185"/>
      <c r="HB10" s="185"/>
      <c r="HC10" s="185"/>
      <c r="HD10" s="185"/>
      <c r="HE10" s="185"/>
      <c r="HF10" s="185"/>
      <c r="HG10" s="185"/>
      <c r="HH10" s="185"/>
    </row>
    <row r="11" spans="1:216" ht="45" customHeight="1" thickBot="1">
      <c r="B11" s="261" t="s">
        <v>1</v>
      </c>
      <c r="C11" s="261" t="s">
        <v>290</v>
      </c>
      <c r="D11" s="261" t="s">
        <v>291</v>
      </c>
      <c r="E11" s="261" t="str">
        <f>IF(TYPOLOGY = "Bridge", "Bridge Element", "Structural Element")</f>
        <v>Structural Element</v>
      </c>
      <c r="F11" s="261" t="s">
        <v>292</v>
      </c>
      <c r="G11" s="261" t="s">
        <v>451</v>
      </c>
      <c r="H11" s="261" t="s">
        <v>854</v>
      </c>
      <c r="I11" s="261" t="s">
        <v>985</v>
      </c>
      <c r="J11" s="261" t="s">
        <v>1067</v>
      </c>
      <c r="K11" s="261" t="s">
        <v>293</v>
      </c>
      <c r="L11" s="261" t="s">
        <v>294</v>
      </c>
      <c r="M11" s="262" t="s">
        <v>300</v>
      </c>
      <c r="N11" s="261" t="s">
        <v>1023</v>
      </c>
      <c r="O11" s="261" t="s">
        <v>103</v>
      </c>
      <c r="P11" s="261" t="s">
        <v>104</v>
      </c>
      <c r="Q11" s="261" t="s">
        <v>664</v>
      </c>
      <c r="R11" s="261" t="s">
        <v>646</v>
      </c>
      <c r="S11" s="261" t="s">
        <v>663</v>
      </c>
      <c r="T11" s="261" t="s">
        <v>106</v>
      </c>
      <c r="U11" s="261" t="s">
        <v>647</v>
      </c>
      <c r="V11" s="261" t="s">
        <v>648</v>
      </c>
      <c r="W11" s="261" t="s">
        <v>695</v>
      </c>
      <c r="X11" s="261" t="s">
        <v>578</v>
      </c>
      <c r="Y11" s="744"/>
      <c r="Z11" s="745" t="s">
        <v>752</v>
      </c>
      <c r="AA11" s="199"/>
      <c r="AB11" s="745"/>
      <c r="AC11" s="199" t="str">
        <f>'MATERIAL DATA'!Q9</f>
        <v>0.1.2.3 Specialist groundworks</v>
      </c>
      <c r="AD11" s="754">
        <f ca="1">SUMIF($E$12:$E$45,AC11,$O$12:$O$45)+SUMIF($E$12:$E$45,AC11,$P$12:$P$45)+SUMIF($E$12:$E$45,AC11,R$12:$R$45) +SUMIF($E$12:$E$45, AC11, $Q$12:$Q$43)</f>
        <v>0</v>
      </c>
      <c r="AE11" s="745"/>
      <c r="AF11" s="185"/>
      <c r="AG11" s="745"/>
      <c r="AH11" s="745" t="s">
        <v>773</v>
      </c>
      <c r="AI11" s="755">
        <f>SUM(AA49:AA52)</f>
        <v>0</v>
      </c>
      <c r="AJ11" s="756">
        <f t="shared" si="0"/>
        <v>0</v>
      </c>
      <c r="AK11" s="745"/>
      <c r="AL11" s="745"/>
      <c r="AM11" s="745"/>
      <c r="AN11" s="749" t="s">
        <v>410</v>
      </c>
      <c r="AO11" s="745"/>
      <c r="AP11" s="745"/>
      <c r="AQ11" s="745"/>
      <c r="AR11" s="748"/>
      <c r="AS11" s="748"/>
      <c r="AT11" s="748"/>
      <c r="AU11" s="185"/>
      <c r="AV11" s="185"/>
      <c r="AW11" s="185"/>
      <c r="AX11" s="749"/>
      <c r="AY11" s="749" t="s">
        <v>742</v>
      </c>
      <c r="AZ11" s="749"/>
      <c r="BA11" s="749"/>
      <c r="BB11" s="761"/>
      <c r="BC11" s="761"/>
      <c r="BD11" s="761"/>
      <c r="BE11" s="761"/>
      <c r="BF11" s="762"/>
      <c r="BG11" s="762"/>
      <c r="BH11" s="762"/>
      <c r="BI11" s="762"/>
      <c r="BJ11" s="762"/>
      <c r="BK11" s="763" t="s">
        <v>79</v>
      </c>
      <c r="BL11" s="763"/>
      <c r="BM11" s="745"/>
      <c r="BN11" s="748" t="s">
        <v>8</v>
      </c>
      <c r="BO11" s="763" t="s">
        <v>3</v>
      </c>
      <c r="BP11" s="763" t="s">
        <v>113</v>
      </c>
      <c r="BQ11" s="763" t="s">
        <v>98</v>
      </c>
      <c r="BR11" s="749" t="s">
        <v>106</v>
      </c>
      <c r="BS11" s="749" t="s">
        <v>647</v>
      </c>
      <c r="BT11" s="749" t="s">
        <v>648</v>
      </c>
      <c r="BU11" s="749" t="s">
        <v>320</v>
      </c>
      <c r="BV11" s="749" t="s">
        <v>385</v>
      </c>
      <c r="BW11" s="749" t="s">
        <v>386</v>
      </c>
      <c r="BX11" s="860" t="s">
        <v>103</v>
      </c>
      <c r="BY11" s="763" t="s">
        <v>1000</v>
      </c>
      <c r="BZ11" s="749" t="s">
        <v>646</v>
      </c>
      <c r="CA11" s="185"/>
      <c r="CB11" s="209" t="s">
        <v>157</v>
      </c>
      <c r="CC11" s="745" t="s">
        <v>419</v>
      </c>
      <c r="CD11" s="745" t="s">
        <v>111</v>
      </c>
      <c r="CE11" s="749" t="s">
        <v>412</v>
      </c>
      <c r="CF11" s="209"/>
      <c r="CG11" s="749" t="s">
        <v>413</v>
      </c>
      <c r="CH11" s="764" t="s">
        <v>621</v>
      </c>
      <c r="CI11" s="765" t="s">
        <v>458</v>
      </c>
      <c r="CJ11" s="766" t="s">
        <v>1024</v>
      </c>
      <c r="CK11" s="765" t="s">
        <v>579</v>
      </c>
      <c r="CL11" s="767" t="s">
        <v>857</v>
      </c>
      <c r="CM11" s="767" t="s">
        <v>1008</v>
      </c>
      <c r="CN11" s="751">
        <v>-2</v>
      </c>
      <c r="CO11" s="749">
        <v>-1</v>
      </c>
      <c r="CP11" s="749">
        <v>-0.5</v>
      </c>
      <c r="CQ11" s="749">
        <f>CO11+1</f>
        <v>0</v>
      </c>
      <c r="CR11" s="749">
        <f t="shared" ref="CR11:FC11" si="1">CQ11+1</f>
        <v>1</v>
      </c>
      <c r="CS11" s="749">
        <f t="shared" si="1"/>
        <v>2</v>
      </c>
      <c r="CT11" s="749">
        <f t="shared" si="1"/>
        <v>3</v>
      </c>
      <c r="CU11" s="749">
        <f t="shared" si="1"/>
        <v>4</v>
      </c>
      <c r="CV11" s="749">
        <f t="shared" si="1"/>
        <v>5</v>
      </c>
      <c r="CW11" s="749">
        <f t="shared" si="1"/>
        <v>6</v>
      </c>
      <c r="CX11" s="749">
        <f t="shared" si="1"/>
        <v>7</v>
      </c>
      <c r="CY11" s="749">
        <f t="shared" si="1"/>
        <v>8</v>
      </c>
      <c r="CZ11" s="749">
        <f t="shared" si="1"/>
        <v>9</v>
      </c>
      <c r="DA11" s="749">
        <f t="shared" si="1"/>
        <v>10</v>
      </c>
      <c r="DB11" s="749">
        <f t="shared" si="1"/>
        <v>11</v>
      </c>
      <c r="DC11" s="749">
        <f t="shared" si="1"/>
        <v>12</v>
      </c>
      <c r="DD11" s="749">
        <f t="shared" si="1"/>
        <v>13</v>
      </c>
      <c r="DE11" s="749">
        <f t="shared" si="1"/>
        <v>14</v>
      </c>
      <c r="DF11" s="749">
        <f t="shared" si="1"/>
        <v>15</v>
      </c>
      <c r="DG11" s="749">
        <f t="shared" si="1"/>
        <v>16</v>
      </c>
      <c r="DH11" s="749">
        <f t="shared" si="1"/>
        <v>17</v>
      </c>
      <c r="DI11" s="749">
        <f t="shared" si="1"/>
        <v>18</v>
      </c>
      <c r="DJ11" s="749">
        <f t="shared" si="1"/>
        <v>19</v>
      </c>
      <c r="DK11" s="749">
        <f t="shared" si="1"/>
        <v>20</v>
      </c>
      <c r="DL11" s="749">
        <f t="shared" si="1"/>
        <v>21</v>
      </c>
      <c r="DM11" s="749">
        <f t="shared" si="1"/>
        <v>22</v>
      </c>
      <c r="DN11" s="749">
        <f t="shared" si="1"/>
        <v>23</v>
      </c>
      <c r="DO11" s="749">
        <f t="shared" si="1"/>
        <v>24</v>
      </c>
      <c r="DP11" s="749">
        <f t="shared" si="1"/>
        <v>25</v>
      </c>
      <c r="DQ11" s="749">
        <f t="shared" si="1"/>
        <v>26</v>
      </c>
      <c r="DR11" s="749">
        <f t="shared" si="1"/>
        <v>27</v>
      </c>
      <c r="DS11" s="749">
        <f t="shared" si="1"/>
        <v>28</v>
      </c>
      <c r="DT11" s="749">
        <f t="shared" si="1"/>
        <v>29</v>
      </c>
      <c r="DU11" s="749">
        <f t="shared" si="1"/>
        <v>30</v>
      </c>
      <c r="DV11" s="749">
        <f t="shared" si="1"/>
        <v>31</v>
      </c>
      <c r="DW11" s="749">
        <f t="shared" si="1"/>
        <v>32</v>
      </c>
      <c r="DX11" s="749">
        <f t="shared" si="1"/>
        <v>33</v>
      </c>
      <c r="DY11" s="749">
        <f t="shared" si="1"/>
        <v>34</v>
      </c>
      <c r="DZ11" s="749">
        <f t="shared" si="1"/>
        <v>35</v>
      </c>
      <c r="EA11" s="749">
        <f t="shared" si="1"/>
        <v>36</v>
      </c>
      <c r="EB11" s="749">
        <f t="shared" si="1"/>
        <v>37</v>
      </c>
      <c r="EC11" s="749">
        <f t="shared" si="1"/>
        <v>38</v>
      </c>
      <c r="ED11" s="749">
        <f t="shared" si="1"/>
        <v>39</v>
      </c>
      <c r="EE11" s="749">
        <f t="shared" si="1"/>
        <v>40</v>
      </c>
      <c r="EF11" s="749">
        <f t="shared" si="1"/>
        <v>41</v>
      </c>
      <c r="EG11" s="749">
        <f t="shared" si="1"/>
        <v>42</v>
      </c>
      <c r="EH11" s="749">
        <f t="shared" si="1"/>
        <v>43</v>
      </c>
      <c r="EI11" s="749">
        <f t="shared" si="1"/>
        <v>44</v>
      </c>
      <c r="EJ11" s="749">
        <f t="shared" si="1"/>
        <v>45</v>
      </c>
      <c r="EK11" s="749">
        <f t="shared" si="1"/>
        <v>46</v>
      </c>
      <c r="EL11" s="749">
        <f t="shared" si="1"/>
        <v>47</v>
      </c>
      <c r="EM11" s="749">
        <f t="shared" si="1"/>
        <v>48</v>
      </c>
      <c r="EN11" s="749">
        <f t="shared" si="1"/>
        <v>49</v>
      </c>
      <c r="EO11" s="749">
        <f t="shared" si="1"/>
        <v>50</v>
      </c>
      <c r="EP11" s="749">
        <f t="shared" si="1"/>
        <v>51</v>
      </c>
      <c r="EQ11" s="749">
        <f t="shared" si="1"/>
        <v>52</v>
      </c>
      <c r="ER11" s="749">
        <f t="shared" si="1"/>
        <v>53</v>
      </c>
      <c r="ES11" s="749">
        <f t="shared" si="1"/>
        <v>54</v>
      </c>
      <c r="ET11" s="749">
        <f t="shared" si="1"/>
        <v>55</v>
      </c>
      <c r="EU11" s="749">
        <f t="shared" si="1"/>
        <v>56</v>
      </c>
      <c r="EV11" s="749">
        <f t="shared" si="1"/>
        <v>57</v>
      </c>
      <c r="EW11" s="749">
        <f t="shared" si="1"/>
        <v>58</v>
      </c>
      <c r="EX11" s="749">
        <f t="shared" si="1"/>
        <v>59</v>
      </c>
      <c r="EY11" s="749">
        <f t="shared" si="1"/>
        <v>60</v>
      </c>
      <c r="EZ11" s="749">
        <f t="shared" si="1"/>
        <v>61</v>
      </c>
      <c r="FA11" s="749">
        <f t="shared" si="1"/>
        <v>62</v>
      </c>
      <c r="FB11" s="749">
        <f t="shared" si="1"/>
        <v>63</v>
      </c>
      <c r="FC11" s="749">
        <f t="shared" si="1"/>
        <v>64</v>
      </c>
      <c r="FD11" s="749">
        <f t="shared" ref="FD11:HD11" si="2">FC11+1</f>
        <v>65</v>
      </c>
      <c r="FE11" s="749">
        <f t="shared" si="2"/>
        <v>66</v>
      </c>
      <c r="FF11" s="749">
        <f t="shared" si="2"/>
        <v>67</v>
      </c>
      <c r="FG11" s="749">
        <f t="shared" si="2"/>
        <v>68</v>
      </c>
      <c r="FH11" s="749">
        <f t="shared" si="2"/>
        <v>69</v>
      </c>
      <c r="FI11" s="749">
        <f t="shared" si="2"/>
        <v>70</v>
      </c>
      <c r="FJ11" s="749">
        <f t="shared" si="2"/>
        <v>71</v>
      </c>
      <c r="FK11" s="749">
        <f t="shared" si="2"/>
        <v>72</v>
      </c>
      <c r="FL11" s="749">
        <f t="shared" si="2"/>
        <v>73</v>
      </c>
      <c r="FM11" s="749">
        <f t="shared" si="2"/>
        <v>74</v>
      </c>
      <c r="FN11" s="749">
        <f t="shared" si="2"/>
        <v>75</v>
      </c>
      <c r="FO11" s="749">
        <f t="shared" si="2"/>
        <v>76</v>
      </c>
      <c r="FP11" s="749">
        <f t="shared" si="2"/>
        <v>77</v>
      </c>
      <c r="FQ11" s="749">
        <f t="shared" si="2"/>
        <v>78</v>
      </c>
      <c r="FR11" s="749">
        <f t="shared" si="2"/>
        <v>79</v>
      </c>
      <c r="FS11" s="749">
        <f t="shared" si="2"/>
        <v>80</v>
      </c>
      <c r="FT11" s="749">
        <f t="shared" si="2"/>
        <v>81</v>
      </c>
      <c r="FU11" s="749">
        <f t="shared" si="2"/>
        <v>82</v>
      </c>
      <c r="FV11" s="749">
        <f t="shared" si="2"/>
        <v>83</v>
      </c>
      <c r="FW11" s="749">
        <f t="shared" si="2"/>
        <v>84</v>
      </c>
      <c r="FX11" s="749">
        <f t="shared" si="2"/>
        <v>85</v>
      </c>
      <c r="FY11" s="749">
        <f t="shared" si="2"/>
        <v>86</v>
      </c>
      <c r="FZ11" s="749">
        <f t="shared" si="2"/>
        <v>87</v>
      </c>
      <c r="GA11" s="749">
        <f t="shared" si="2"/>
        <v>88</v>
      </c>
      <c r="GB11" s="749">
        <f t="shared" si="2"/>
        <v>89</v>
      </c>
      <c r="GC11" s="749">
        <f t="shared" si="2"/>
        <v>90</v>
      </c>
      <c r="GD11" s="749">
        <f t="shared" si="2"/>
        <v>91</v>
      </c>
      <c r="GE11" s="749">
        <f t="shared" si="2"/>
        <v>92</v>
      </c>
      <c r="GF11" s="749">
        <f t="shared" si="2"/>
        <v>93</v>
      </c>
      <c r="GG11" s="749">
        <f t="shared" si="2"/>
        <v>94</v>
      </c>
      <c r="GH11" s="749">
        <f t="shared" si="2"/>
        <v>95</v>
      </c>
      <c r="GI11" s="749">
        <f t="shared" si="2"/>
        <v>96</v>
      </c>
      <c r="GJ11" s="749">
        <f t="shared" si="2"/>
        <v>97</v>
      </c>
      <c r="GK11" s="749">
        <f t="shared" si="2"/>
        <v>98</v>
      </c>
      <c r="GL11" s="749">
        <f t="shared" si="2"/>
        <v>99</v>
      </c>
      <c r="GM11" s="749">
        <f t="shared" si="2"/>
        <v>100</v>
      </c>
      <c r="GN11" s="749">
        <f t="shared" si="2"/>
        <v>101</v>
      </c>
      <c r="GO11" s="749">
        <f t="shared" si="2"/>
        <v>102</v>
      </c>
      <c r="GP11" s="749">
        <f t="shared" si="2"/>
        <v>103</v>
      </c>
      <c r="GQ11" s="749">
        <f t="shared" si="2"/>
        <v>104</v>
      </c>
      <c r="GR11" s="749">
        <f t="shared" si="2"/>
        <v>105</v>
      </c>
      <c r="GS11" s="749">
        <f t="shared" si="2"/>
        <v>106</v>
      </c>
      <c r="GT11" s="749">
        <f t="shared" si="2"/>
        <v>107</v>
      </c>
      <c r="GU11" s="749">
        <f t="shared" si="2"/>
        <v>108</v>
      </c>
      <c r="GV11" s="749">
        <f t="shared" si="2"/>
        <v>109</v>
      </c>
      <c r="GW11" s="749">
        <f t="shared" si="2"/>
        <v>110</v>
      </c>
      <c r="GX11" s="749">
        <f t="shared" si="2"/>
        <v>111</v>
      </c>
      <c r="GY11" s="749">
        <f t="shared" si="2"/>
        <v>112</v>
      </c>
      <c r="GZ11" s="749">
        <f t="shared" si="2"/>
        <v>113</v>
      </c>
      <c r="HA11" s="749">
        <f t="shared" si="2"/>
        <v>114</v>
      </c>
      <c r="HB11" s="749">
        <f t="shared" si="2"/>
        <v>115</v>
      </c>
      <c r="HC11" s="749">
        <f t="shared" si="2"/>
        <v>116</v>
      </c>
      <c r="HD11" s="749">
        <f t="shared" si="2"/>
        <v>117</v>
      </c>
      <c r="HE11" s="749">
        <f>HD11+1</f>
        <v>118</v>
      </c>
      <c r="HF11" s="749">
        <f t="shared" ref="HF11" si="3">HE11+1</f>
        <v>119</v>
      </c>
      <c r="HG11" s="749">
        <f>HF11+1</f>
        <v>120</v>
      </c>
      <c r="HH11" s="185"/>
    </row>
    <row r="12" spans="1:216" ht="20.100000000000001" customHeight="1">
      <c r="A12" s="519" t="str">
        <f t="shared" ref="A12:A43" si="4">IF(TYPOLOGY = "Bridge", "BRIDGE_STR_ELEMENT", "LST_STR_ELEMENT")</f>
        <v>LST_STR_ELEMENT</v>
      </c>
      <c r="B12" s="518"/>
      <c r="C12" s="115"/>
      <c r="D12" s="116"/>
      <c r="E12" s="117"/>
      <c r="F12" s="116"/>
      <c r="G12" s="350" t="e">
        <f>IF(TYPOLOGY = "Bridge", _xlfn.XLOOKUP($E12, BRIDGE_STR_ELEMENT, 'MATERIAL DATA'!$R$36:$R$74,,), _xlfn.XLOOKUP($BL12, 'LIFECYCLE MATERIAL DATA'!$A$5:$A$104, 'LIFECYCLE MATERIAL DATA'!$Q$5:$Q$104,,))</f>
        <v>#N/A</v>
      </c>
      <c r="H12" s="630"/>
      <c r="I12" s="631"/>
      <c r="J12" s="736"/>
      <c r="K12" s="116"/>
      <c r="L12" s="95"/>
      <c r="M12" s="358"/>
      <c r="N12" s="156">
        <f>IFERROR(SUM(O12:V12,X12),"")</f>
        <v>0</v>
      </c>
      <c r="O12" s="157" t="str">
        <f>IFERROR(IF($I12="Yes","",$BX12),"")</f>
        <v/>
      </c>
      <c r="P12" s="158" t="str">
        <f>IFERROR(IF($I12="Yes","",$BY12),"")</f>
        <v/>
      </c>
      <c r="Q12" s="158" t="str" cm="1">
        <f t="array" ref="Q12">IFERROR(_xlfn.IFS(AND($I12 = "Yes", $J12 =1),(($BX12+$BU12)/($J12) + ($BY12+$BR12 +$BZ12)),AND($I12 = "Yes", $J12 &gt;1), (($BX12+$BU12)/($J12) + ($BY12*2 +$BZ12)) ), "")</f>
        <v/>
      </c>
      <c r="R12" s="158" t="str">
        <f t="shared" ref="R12:R43" si="5">IF($I12="Yes", "", $BZ12)</f>
        <v/>
      </c>
      <c r="S12" s="159">
        <f>IF($I12="Yes","",(SUM(O12:P12,R12,T12:V12)+X12)*$CI12)</f>
        <v>0</v>
      </c>
      <c r="T12" s="159" t="str">
        <f t="shared" ref="T12:T14" si="6">IFERROR(IF($I12="Yes","",$BR12),"")</f>
        <v/>
      </c>
      <c r="U12" s="586" t="str">
        <f>IFERROR(IF($I12="Yes","",$BS12),"")</f>
        <v/>
      </c>
      <c r="V12" s="396" t="str">
        <f>IFERROR(IF($I12="Yes","",$BT12),"")</f>
        <v/>
      </c>
      <c r="W12" s="156" t="str">
        <f t="shared" ref="W12:W41" si="7">IFERROR(IF($I12="Yes","",$CD12*($CI12+1)),"")</f>
        <v/>
      </c>
      <c r="X12" s="160">
        <f t="shared" ref="X12:X43" si="8">IFERROR(IF($I12="Yes","",$CC12),"")</f>
        <v>0</v>
      </c>
      <c r="Y12" s="274" t="s">
        <v>415</v>
      </c>
      <c r="Z12" s="745" t="str">
        <f>'MATERIAL DATA'!$Q36</f>
        <v>1.1.1 Primary Girder(s)</v>
      </c>
      <c r="AA12" s="768">
        <f>SUMIF($E$12:$E$43,Z12,$O$12:$O$43) + SUMIF($E$12:$E$43,Z12,$P$12:$P$43) + SUMIF($E$12:$E$43,Z12,$R$12:$R$43) + SUMIF($E$12:$E$43,Z12,$Q$12:$Q$43)</f>
        <v>0</v>
      </c>
      <c r="AB12" s="745"/>
      <c r="AC12" s="199" t="str">
        <f>'MATERIAL DATA'!Q10</f>
        <v>1.1. Piling</v>
      </c>
      <c r="AD12" s="754">
        <f ca="1">SUMIF($E$12:$E$45,AC12,$O$12:$O$45)+SUMIF($E$12:$E$45,AC12,$P$12:$P$45)+SUMIF($E$12:$E$45,AC12,R$12:$R$45) +SUMIF($E$12:$E$45, AC12, $Q$12:$Q$43)</f>
        <v>0</v>
      </c>
      <c r="AE12" s="745"/>
      <c r="AF12" s="185"/>
      <c r="AG12" s="745"/>
      <c r="AH12" s="185"/>
      <c r="AI12" s="745"/>
      <c r="AJ12" s="745"/>
      <c r="AK12" s="745"/>
      <c r="AL12" s="745"/>
      <c r="AM12" s="745"/>
      <c r="AN12" s="925"/>
      <c r="AO12" s="925"/>
      <c r="AP12" s="925"/>
      <c r="AQ12" s="926"/>
      <c r="AR12" s="926"/>
      <c r="AS12" s="926"/>
      <c r="AT12" s="926"/>
      <c r="AU12" s="185"/>
      <c r="AV12" s="185"/>
      <c r="AW12" s="185"/>
      <c r="AX12" s="185"/>
      <c r="AY12" s="185"/>
      <c r="AZ12" s="185"/>
      <c r="BA12" s="185"/>
      <c r="BB12" s="770"/>
      <c r="BC12" s="770"/>
      <c r="BD12" s="770"/>
      <c r="BE12" s="770"/>
      <c r="BF12" s="745"/>
      <c r="BG12" s="745"/>
      <c r="BH12" s="745"/>
      <c r="BI12" s="745"/>
      <c r="BJ12" s="745"/>
      <c r="BK12" s="209" t="str">
        <f>IF(B12="Concrete","C_",IF(B12="Steel","S_",IF(B12="Timber","T_",IF(B12="Other","O_",IF(B12="Custom_EPD","E_",IF(B12="_","ER","ER"))))))</f>
        <v>ER</v>
      </c>
      <c r="BL12" s="209" t="str">
        <f t="shared" ref="BL12:BL41" si="9">CONCATENATE(B12," - ",C12," - ", D12)</f>
        <v xml:space="preserve"> -  - </v>
      </c>
      <c r="BM12" s="745" t="str" cm="1">
        <f t="array" ref="BM12">_xlfn.IFS(OR(AND(TYPOLOGY &lt;&gt; "Bridge", B12="concrete",D12&lt;&gt;"Reinforced - 150mm hollow core slab"),C12="Concrete_EPD",),"Reinforcement",(OR(AND(TYPOLOGY="Bridge",B12="concrete",D12&lt;&gt;"Reinforced - 150mm hollow core slab"),C12="Concrete_EPD",)),"Bridge_Reinforcement",TRUE, "No_Reinforcement")</f>
        <v>No_Reinforcement</v>
      </c>
      <c r="BN12" s="186" t="e">
        <f>_xlfn.XLOOKUP($BL12,'LIFECYCLE MATERIAL DATA'!$A$5:$A$104,'LIFECYCLE MATERIAL DATA'!$D$5:$D$104,)</f>
        <v>#N/A</v>
      </c>
      <c r="BO12" s="186">
        <f>IFERROR(IF(M12&lt;&gt;0,_xlfn.XLOOKUP(M12,'Custom Data'!S16:S45,'Custom Data'!T16:T45,,-1),0),0)</f>
        <v>0</v>
      </c>
      <c r="BP12" s="186">
        <f t="shared" ref="BP12:BP43" si="10">IFERROR(BO12*BQ12/(1000*BN12),0)</f>
        <v>0</v>
      </c>
      <c r="BQ12" s="846" t="str">
        <f t="shared" ref="BQ12:BQ41" si="11">IF(K12="VOLUME [m3]", 1000*$L12*$BN12, IF(AND(K12="MASS [kg]",ISNUMBER(BN12)), $L12,"ER"))</f>
        <v>ER</v>
      </c>
      <c r="BR12" s="745" t="str">
        <f>IFERROR(_xlfn.XLOOKUP($BL12,'LIFECYCLE MATERIAL DATA'!$A$5:$A$104,'LIFECYCLE MATERIAL DATA'!$I$5:$I$104,,)*($BQ12/1000)+_xlfn.XLOOKUP('Project Info'!$C$15,'LIFECYCLE MATERIAL DATA'!$A$5:$A$104,'LIFECYCLE MATERIAL DATA'!$I$5:$I$104,,)*($BP12/1000),"")</f>
        <v/>
      </c>
      <c r="BS12" s="745" t="str">
        <f>IFERROR(_xlfn.XLOOKUP($BL12,'LIFECYCLE MATERIAL DATA'!$A$5:$A$104, 'LIFECYCLE MATERIAL DATA'!$J$5:$J$104,,)*($BQ12/1000)+_xlfn.XLOOKUP('Project Info'!$C$15,'LIFECYCLE MATERIAL DATA'!$A$5:$A$104,'LIFECYCLE MATERIAL DATA'!$J$5:$J$104,,)*($BP12/1000),"")</f>
        <v/>
      </c>
      <c r="BT12" s="745" t="str">
        <f>IFERROR(_xlfn.XLOOKUP($BL12,'LIFECYCLE MATERIAL DATA'!$A$5:$A$104, 'LIFECYCLE MATERIAL DATA'!$K$5:$K$104,,)*($BQ12/1000),"")</f>
        <v/>
      </c>
      <c r="BU12" s="185" t="str">
        <f>IFERROR(_xlfn.XLOOKUP($BL12,'LIFECYCLE MATERIAL DATA'!$A$5:$A$104,'LIFECYCLE MATERIAL DATA'!$L$5:$L$104,,)*($BQ12/1000)+_xlfn.XLOOKUP('Project Info'!$C$15,'LIFECYCLE MATERIAL DATA'!$A$5:$A$104,'LIFECYCLE MATERIAL DATA'!$L$5:$L$104,,)*($BP12/1000),"")</f>
        <v/>
      </c>
      <c r="BV12" s="745" t="str">
        <f>IF(OR($E12=$AC$12, $E12=$AC$13, $E12=$AC$14, $E12=$Z$27, $E12=$Z$28, $E12=$Z$29),"Excavation","")</f>
        <v/>
      </c>
      <c r="BW12" s="745" t="str">
        <f>IF($K12='MATERIAL DATA'!$O$5,$L12, IF($K12='MATERIAL DATA'!$O$6,$L12/(1000*'Scheme 2'!$BN12),""))</f>
        <v/>
      </c>
      <c r="BX12" s="745" t="str">
        <f>IFERROR(((_xlfn.XLOOKUP($BL12,'LIFECYCLE MATERIAL DATA'!$A$5:$A$104,'LIFECYCLE MATERIAL DATA'!$F$5:$F$104,,))*$BQ12/1000+_xlfn.XLOOKUP('Project Info'!$C$15,'LIFECYCLE MATERIAL DATA'!$A$5:$A$104,'LIFECYCLE MATERIAL DATA'!$F$5:$F$104,,)*$BP12/1000),"")</f>
        <v/>
      </c>
      <c r="BY12" s="771" t="str">
        <f>IFERROR((_xlfn.XLOOKUP($BL12,'LIFECYCLE MATERIAL DATA'!$A$5:$A$104,'LIFECYCLE MATERIAL DATA'!$G$5:$G$104,,)*$BQ12/1000++_xlfn.XLOOKUP('Project Info'!$C$15,'LIFECYCLE MATERIAL DATA'!$A$5:$A$104,'LIFECYCLE MATERIAL DATA'!$G$5:$G$104,,)*$BP12/1000),"")</f>
        <v/>
      </c>
      <c r="BZ12" s="745" t="str">
        <f>IFERROR(_xlfn.XLOOKUP('Scheme 2'!$BL12,'LIFECYCLE MATERIAL DATA'!$A$5:$A$104,'LIFECYCLE MATERIAL DATA'!$H$5:$H$104,,)*SUM($BX12+$BY12+$CB12+$CC12), "")</f>
        <v/>
      </c>
      <c r="CA12" s="185"/>
      <c r="CB12" s="743" t="str">
        <f>IFERROR((_xlfn.XLOOKUP($BL12,'LIFECYCLE MATERIAL DATA'!$A$5:$A$104, 'LIFECYCLE MATERIAL DATA'!$M$5:$M$104)*$BQ12/1000++_xlfn.XLOOKUP('Project Info'!$C$15,'LIFECYCLE MATERIAL DATA'!$A$5:$A$104,'LIFECYCLE MATERIAL DATA'!$M$5:$M$104)*$BP12/1000),"")</f>
        <v/>
      </c>
      <c r="CC12" s="745">
        <f>IFERROR(IF(OR($B12="Timber",$C12="Timber_EPD", $C12="Bamboo"),_xlfn.XLOOKUP($BL12,'LIFECYCLE MATERIAL DATA Master'!$A$5:$A$104,'LIFECYCLE MATERIAL DATA Master'!$E$5:$E$104,,)*$BQ12,0),"")/1000</f>
        <v>0</v>
      </c>
      <c r="CD12" s="185" t="str">
        <f>IFERROR((_xlfn.XLOOKUP($BL12,'LIFECYCLE MATERIAL DATA'!$A$5:$A$104,'LIFECYCLE MATERIAL DATA'!$N$5:$N$104,,)*$BQ12/1000++_xlfn.XLOOKUP('Project Info'!$C$15,'LIFECYCLE MATERIAL DATA'!$A$5:$A$104,'LIFECYCLE MATERIAL DATA'!$N$5:$N$104,,)*$BP12/1000),"")</f>
        <v/>
      </c>
      <c r="CE12" s="745" t="str">
        <f>Targets!A16</f>
        <v>SCORS Target (137)</v>
      </c>
      <c r="CF12" s="209" t="str">
        <f>Targets!B16</f>
        <v>Residential, Commercial, Education, Other</v>
      </c>
      <c r="CG12" s="209">
        <f>Targets!C16</f>
        <v>137</v>
      </c>
      <c r="CH12" s="772">
        <f>IFERROR(1+_xlfn.XLOOKUP($BL12,'LIFECYCLE MATERIAL DATA'!$A$5:$A$104,'LIFECYCLE MATERIAL DATA'!$H$5:$H$104,,),0)</f>
        <v>0</v>
      </c>
      <c r="CI12" s="765">
        <f t="shared" ref="CI12:CI26" si="12">IFERROR(IF($G12&lt;=DESIGN_LIFE,(ROUNDUP((DESIGN_LIFE/$G12)-1,0)),0),0)</f>
        <v>0</v>
      </c>
      <c r="CJ12" s="773">
        <f t="shared" ref="CJ12:CJ43" si="13">IFERROR(S12/CI12,0)*0.5</f>
        <v>0</v>
      </c>
      <c r="CK12" s="774">
        <f t="shared" ref="CK12:CK43" si="14">IFERROR(DESIGN_LIFE/G12,0)</f>
        <v>0</v>
      </c>
      <c r="CL12" s="767">
        <f>$CJ12*$K$8</f>
        <v>0</v>
      </c>
      <c r="CM12" s="775">
        <f>$CL12+$CJ12</f>
        <v>0</v>
      </c>
      <c r="CN12" s="769">
        <v>0</v>
      </c>
      <c r="CO12" s="745">
        <f t="shared" ref="CO12:CP43" si="15">IF(CO$11&gt;=DESIGN_LIFE,CN12,IF(AND(CO$11-2&gt;0,$CK12&lt;&gt;0),IF(INT((CO$11-2)/(DESIGN_LIFE/$CK12))=((CO$11-2)/(DESIGN_LIFE/$CK12)),$CM12+CN12,CN12),CN12))</f>
        <v>0</v>
      </c>
      <c r="CP12" s="745">
        <f t="shared" si="15"/>
        <v>0</v>
      </c>
      <c r="CQ12" s="745">
        <f t="shared" ref="CQ12:DV12" si="16">IF(CQ$11&gt;=DESIGN_LIFE,CP12,IF(AND(CQ$11&gt;0,$CK12&lt;&gt;0),IF(INT((CQ$11)/(DESIGN_LIFE/$CK12))=((CQ$11)/(DESIGN_LIFE/$CK12)),$CM12+CP12,CP12),CP12))</f>
        <v>0</v>
      </c>
      <c r="CR12" s="745">
        <f t="shared" si="16"/>
        <v>0</v>
      </c>
      <c r="CS12" s="745">
        <f t="shared" si="16"/>
        <v>0</v>
      </c>
      <c r="CT12" s="745">
        <f t="shared" si="16"/>
        <v>0</v>
      </c>
      <c r="CU12" s="745">
        <f t="shared" si="16"/>
        <v>0</v>
      </c>
      <c r="CV12" s="745">
        <f t="shared" si="16"/>
        <v>0</v>
      </c>
      <c r="CW12" s="745">
        <f t="shared" si="16"/>
        <v>0</v>
      </c>
      <c r="CX12" s="745">
        <f t="shared" si="16"/>
        <v>0</v>
      </c>
      <c r="CY12" s="745">
        <f t="shared" si="16"/>
        <v>0</v>
      </c>
      <c r="CZ12" s="745">
        <f t="shared" si="16"/>
        <v>0</v>
      </c>
      <c r="DA12" s="745">
        <f t="shared" si="16"/>
        <v>0</v>
      </c>
      <c r="DB12" s="745">
        <f t="shared" si="16"/>
        <v>0</v>
      </c>
      <c r="DC12" s="745">
        <f t="shared" si="16"/>
        <v>0</v>
      </c>
      <c r="DD12" s="745">
        <f t="shared" si="16"/>
        <v>0</v>
      </c>
      <c r="DE12" s="745">
        <f t="shared" si="16"/>
        <v>0</v>
      </c>
      <c r="DF12" s="745">
        <f t="shared" si="16"/>
        <v>0</v>
      </c>
      <c r="DG12" s="745">
        <f t="shared" si="16"/>
        <v>0</v>
      </c>
      <c r="DH12" s="745">
        <f t="shared" si="16"/>
        <v>0</v>
      </c>
      <c r="DI12" s="745">
        <f t="shared" si="16"/>
        <v>0</v>
      </c>
      <c r="DJ12" s="745">
        <f t="shared" si="16"/>
        <v>0</v>
      </c>
      <c r="DK12" s="745">
        <f t="shared" si="16"/>
        <v>0</v>
      </c>
      <c r="DL12" s="745">
        <f t="shared" si="16"/>
        <v>0</v>
      </c>
      <c r="DM12" s="745">
        <f t="shared" si="16"/>
        <v>0</v>
      </c>
      <c r="DN12" s="745">
        <f t="shared" si="16"/>
        <v>0</v>
      </c>
      <c r="DO12" s="745">
        <f t="shared" si="16"/>
        <v>0</v>
      </c>
      <c r="DP12" s="745">
        <f t="shared" si="16"/>
        <v>0</v>
      </c>
      <c r="DQ12" s="745">
        <f t="shared" si="16"/>
        <v>0</v>
      </c>
      <c r="DR12" s="745">
        <f t="shared" si="16"/>
        <v>0</v>
      </c>
      <c r="DS12" s="745">
        <f t="shared" si="16"/>
        <v>0</v>
      </c>
      <c r="DT12" s="745">
        <f t="shared" si="16"/>
        <v>0</v>
      </c>
      <c r="DU12" s="745">
        <f t="shared" si="16"/>
        <v>0</v>
      </c>
      <c r="DV12" s="745">
        <f t="shared" si="16"/>
        <v>0</v>
      </c>
      <c r="DW12" s="745">
        <f t="shared" ref="DW12:FB12" si="17">IF(DW$11&gt;=DESIGN_LIFE,DV12,IF(AND(DW$11&gt;0,$CK12&lt;&gt;0),IF(INT((DW$11)/(DESIGN_LIFE/$CK12))=((DW$11)/(DESIGN_LIFE/$CK12)),$CM12+DV12,DV12),DV12))</f>
        <v>0</v>
      </c>
      <c r="DX12" s="745">
        <f t="shared" si="17"/>
        <v>0</v>
      </c>
      <c r="DY12" s="745">
        <f t="shared" si="17"/>
        <v>0</v>
      </c>
      <c r="DZ12" s="745">
        <f t="shared" si="17"/>
        <v>0</v>
      </c>
      <c r="EA12" s="745">
        <f t="shared" si="17"/>
        <v>0</v>
      </c>
      <c r="EB12" s="745">
        <f t="shared" si="17"/>
        <v>0</v>
      </c>
      <c r="EC12" s="745">
        <f t="shared" si="17"/>
        <v>0</v>
      </c>
      <c r="ED12" s="745">
        <f t="shared" si="17"/>
        <v>0</v>
      </c>
      <c r="EE12" s="745">
        <f t="shared" si="17"/>
        <v>0</v>
      </c>
      <c r="EF12" s="745">
        <f t="shared" si="17"/>
        <v>0</v>
      </c>
      <c r="EG12" s="745">
        <f t="shared" si="17"/>
        <v>0</v>
      </c>
      <c r="EH12" s="745">
        <f t="shared" si="17"/>
        <v>0</v>
      </c>
      <c r="EI12" s="745">
        <f t="shared" si="17"/>
        <v>0</v>
      </c>
      <c r="EJ12" s="745">
        <f t="shared" si="17"/>
        <v>0</v>
      </c>
      <c r="EK12" s="745">
        <f t="shared" si="17"/>
        <v>0</v>
      </c>
      <c r="EL12" s="745">
        <f t="shared" si="17"/>
        <v>0</v>
      </c>
      <c r="EM12" s="745">
        <f t="shared" si="17"/>
        <v>0</v>
      </c>
      <c r="EN12" s="745">
        <f t="shared" si="17"/>
        <v>0</v>
      </c>
      <c r="EO12" s="745">
        <f t="shared" si="17"/>
        <v>0</v>
      </c>
      <c r="EP12" s="745">
        <f t="shared" si="17"/>
        <v>0</v>
      </c>
      <c r="EQ12" s="745">
        <f t="shared" si="17"/>
        <v>0</v>
      </c>
      <c r="ER12" s="745">
        <f t="shared" si="17"/>
        <v>0</v>
      </c>
      <c r="ES12" s="745">
        <f t="shared" si="17"/>
        <v>0</v>
      </c>
      <c r="ET12" s="745">
        <f t="shared" si="17"/>
        <v>0</v>
      </c>
      <c r="EU12" s="745">
        <f t="shared" si="17"/>
        <v>0</v>
      </c>
      <c r="EV12" s="745">
        <f t="shared" si="17"/>
        <v>0</v>
      </c>
      <c r="EW12" s="745">
        <f t="shared" si="17"/>
        <v>0</v>
      </c>
      <c r="EX12" s="745">
        <f t="shared" si="17"/>
        <v>0</v>
      </c>
      <c r="EY12" s="745">
        <f t="shared" si="17"/>
        <v>0</v>
      </c>
      <c r="EZ12" s="745">
        <f t="shared" si="17"/>
        <v>0</v>
      </c>
      <c r="FA12" s="745">
        <f t="shared" si="17"/>
        <v>0</v>
      </c>
      <c r="FB12" s="745">
        <f t="shared" si="17"/>
        <v>0</v>
      </c>
      <c r="FC12" s="745">
        <f t="shared" ref="FC12:GH12" si="18">IF(FC$11&gt;=DESIGN_LIFE,FB12,IF(AND(FC$11&gt;0,$CK12&lt;&gt;0),IF(INT((FC$11)/(DESIGN_LIFE/$CK12))=((FC$11)/(DESIGN_LIFE/$CK12)),$CM12+FB12,FB12),FB12))</f>
        <v>0</v>
      </c>
      <c r="FD12" s="745">
        <f t="shared" si="18"/>
        <v>0</v>
      </c>
      <c r="FE12" s="745">
        <f t="shared" si="18"/>
        <v>0</v>
      </c>
      <c r="FF12" s="745">
        <f t="shared" si="18"/>
        <v>0</v>
      </c>
      <c r="FG12" s="745">
        <f t="shared" si="18"/>
        <v>0</v>
      </c>
      <c r="FH12" s="745">
        <f t="shared" si="18"/>
        <v>0</v>
      </c>
      <c r="FI12" s="745">
        <f t="shared" si="18"/>
        <v>0</v>
      </c>
      <c r="FJ12" s="745">
        <f t="shared" si="18"/>
        <v>0</v>
      </c>
      <c r="FK12" s="745">
        <f t="shared" si="18"/>
        <v>0</v>
      </c>
      <c r="FL12" s="745">
        <f t="shared" si="18"/>
        <v>0</v>
      </c>
      <c r="FM12" s="745">
        <f t="shared" si="18"/>
        <v>0</v>
      </c>
      <c r="FN12" s="745">
        <f t="shared" si="18"/>
        <v>0</v>
      </c>
      <c r="FO12" s="745">
        <f t="shared" si="18"/>
        <v>0</v>
      </c>
      <c r="FP12" s="745">
        <f t="shared" si="18"/>
        <v>0</v>
      </c>
      <c r="FQ12" s="745">
        <f t="shared" si="18"/>
        <v>0</v>
      </c>
      <c r="FR12" s="745">
        <f t="shared" si="18"/>
        <v>0</v>
      </c>
      <c r="FS12" s="745">
        <f t="shared" si="18"/>
        <v>0</v>
      </c>
      <c r="FT12" s="745">
        <f t="shared" si="18"/>
        <v>0</v>
      </c>
      <c r="FU12" s="745">
        <f t="shared" si="18"/>
        <v>0</v>
      </c>
      <c r="FV12" s="745">
        <f t="shared" si="18"/>
        <v>0</v>
      </c>
      <c r="FW12" s="745">
        <f t="shared" si="18"/>
        <v>0</v>
      </c>
      <c r="FX12" s="745">
        <f t="shared" si="18"/>
        <v>0</v>
      </c>
      <c r="FY12" s="745">
        <f t="shared" si="18"/>
        <v>0</v>
      </c>
      <c r="FZ12" s="745">
        <f t="shared" si="18"/>
        <v>0</v>
      </c>
      <c r="GA12" s="745">
        <f t="shared" si="18"/>
        <v>0</v>
      </c>
      <c r="GB12" s="745">
        <f t="shared" si="18"/>
        <v>0</v>
      </c>
      <c r="GC12" s="745">
        <f t="shared" si="18"/>
        <v>0</v>
      </c>
      <c r="GD12" s="745">
        <f t="shared" si="18"/>
        <v>0</v>
      </c>
      <c r="GE12" s="745">
        <f t="shared" si="18"/>
        <v>0</v>
      </c>
      <c r="GF12" s="745">
        <f t="shared" si="18"/>
        <v>0</v>
      </c>
      <c r="GG12" s="745">
        <f t="shared" si="18"/>
        <v>0</v>
      </c>
      <c r="GH12" s="745">
        <f t="shared" si="18"/>
        <v>0</v>
      </c>
      <c r="GI12" s="745">
        <f t="shared" ref="GI12:HG12" si="19">IF(GI$11&gt;=DESIGN_LIFE,GH12,IF(AND(GI$11&gt;0,$CK12&lt;&gt;0),IF(INT((GI$11)/(DESIGN_LIFE/$CK12))=((GI$11)/(DESIGN_LIFE/$CK12)),$CM12+GH12,GH12),GH12))</f>
        <v>0</v>
      </c>
      <c r="GJ12" s="745">
        <f t="shared" si="19"/>
        <v>0</v>
      </c>
      <c r="GK12" s="745">
        <f t="shared" si="19"/>
        <v>0</v>
      </c>
      <c r="GL12" s="745">
        <f t="shared" si="19"/>
        <v>0</v>
      </c>
      <c r="GM12" s="745">
        <f t="shared" si="19"/>
        <v>0</v>
      </c>
      <c r="GN12" s="745">
        <f t="shared" si="19"/>
        <v>0</v>
      </c>
      <c r="GO12" s="745">
        <f t="shared" si="19"/>
        <v>0</v>
      </c>
      <c r="GP12" s="745">
        <f t="shared" si="19"/>
        <v>0</v>
      </c>
      <c r="GQ12" s="745">
        <f t="shared" si="19"/>
        <v>0</v>
      </c>
      <c r="GR12" s="745">
        <f t="shared" si="19"/>
        <v>0</v>
      </c>
      <c r="GS12" s="745">
        <f t="shared" si="19"/>
        <v>0</v>
      </c>
      <c r="GT12" s="745">
        <f t="shared" si="19"/>
        <v>0</v>
      </c>
      <c r="GU12" s="745">
        <f t="shared" si="19"/>
        <v>0</v>
      </c>
      <c r="GV12" s="745">
        <f t="shared" si="19"/>
        <v>0</v>
      </c>
      <c r="GW12" s="745">
        <f t="shared" si="19"/>
        <v>0</v>
      </c>
      <c r="GX12" s="745">
        <f t="shared" si="19"/>
        <v>0</v>
      </c>
      <c r="GY12" s="745">
        <f t="shared" si="19"/>
        <v>0</v>
      </c>
      <c r="GZ12" s="745">
        <f t="shared" si="19"/>
        <v>0</v>
      </c>
      <c r="HA12" s="745">
        <f t="shared" si="19"/>
        <v>0</v>
      </c>
      <c r="HB12" s="745">
        <f t="shared" si="19"/>
        <v>0</v>
      </c>
      <c r="HC12" s="745">
        <f t="shared" si="19"/>
        <v>0</v>
      </c>
      <c r="HD12" s="745">
        <f t="shared" si="19"/>
        <v>0</v>
      </c>
      <c r="HE12" s="745">
        <f t="shared" si="19"/>
        <v>0</v>
      </c>
      <c r="HF12" s="745">
        <f t="shared" si="19"/>
        <v>0</v>
      </c>
      <c r="HG12" s="745">
        <f t="shared" si="19"/>
        <v>0</v>
      </c>
      <c r="HH12" s="185"/>
    </row>
    <row r="13" spans="1:216" ht="20.100000000000001" customHeight="1">
      <c r="A13" s="519" t="str">
        <f t="shared" si="4"/>
        <v>LST_STR_ELEMENT</v>
      </c>
      <c r="B13" s="357"/>
      <c r="C13" s="115"/>
      <c r="D13" s="116"/>
      <c r="E13" s="117"/>
      <c r="F13" s="116"/>
      <c r="G13" s="350" t="e">
        <f>IF(TYPOLOGY = "Bridge", _xlfn.XLOOKUP($E13, BRIDGE_STR_ELEMENT, 'MATERIAL DATA'!$R$36:$R$74,,), _xlfn.XLOOKUP($BL13, 'LIFECYCLE MATERIAL DATA'!$A$5:$A$104, 'LIFECYCLE MATERIAL DATA'!$Q$5:$Q$104,,))</f>
        <v>#N/A</v>
      </c>
      <c r="H13" s="630"/>
      <c r="I13" s="631"/>
      <c r="J13" s="736"/>
      <c r="K13" s="116"/>
      <c r="L13" s="95"/>
      <c r="M13" s="358"/>
      <c r="N13" s="156">
        <f>IFERROR(SUM(O13:V13,X13),"")</f>
        <v>0</v>
      </c>
      <c r="O13" s="157" t="str">
        <f t="shared" ref="O13:O43" si="20">IFERROR(IF($I13="Yes","",$BX13),"")</f>
        <v/>
      </c>
      <c r="P13" s="158" t="str">
        <f t="shared" ref="P13:P43" si="21">IFERROR(IF($I13="Yes","",$BY13),"")</f>
        <v/>
      </c>
      <c r="Q13" s="158" t="str" cm="1">
        <f t="array" ref="Q13">IFERROR(_xlfn.IFS(AND($I13 = "Yes", $J13 =1),(($BX13+$BU13)/($J13) + ($BY13+$BR13 +$BZ13)),AND($I13 = "Yes", $J13 &gt;1), (($BX13+$BU13)/($J13) + ($BY13*2 +$BZ13)) ), "")</f>
        <v/>
      </c>
      <c r="R13" s="158" t="str">
        <f t="shared" si="5"/>
        <v/>
      </c>
      <c r="S13" s="159">
        <f t="shared" ref="S13:S43" si="22">IF($I13="Yes","",(SUM(O13:P13,R13,T13:V13)+X13)*$CI13)</f>
        <v>0</v>
      </c>
      <c r="T13" s="159" t="str">
        <f t="shared" si="6"/>
        <v/>
      </c>
      <c r="U13" s="158" t="str">
        <f>IFERROR(IF($I13="Yes","",$BS13),"")</f>
        <v/>
      </c>
      <c r="V13" s="396" t="str">
        <f t="shared" ref="V13:V43" si="23">IFERROR(IF($I13="Yes","",$BT13),"")</f>
        <v/>
      </c>
      <c r="W13" s="156" t="str">
        <f t="shared" si="7"/>
        <v/>
      </c>
      <c r="X13" s="160">
        <f t="shared" si="8"/>
        <v>0</v>
      </c>
      <c r="Y13" s="274" t="s">
        <v>415</v>
      </c>
      <c r="Z13" s="745" t="str">
        <f>'MATERIAL DATA'!$Q37</f>
        <v>1.1.2 Secondary members (cross-beams, bracing, etc.)</v>
      </c>
      <c r="AA13" s="768">
        <f t="shared" ref="AA13:AA17" si="24">SUMIF($E$12:$E$43,Z13,$O$12:$O$43) + SUMIF($E$12:$E$43,Z13,$P$12:$P$43) + SUMIF($E$12:$E$43,Z13,$R$12:$R$43) + SUMIF($E$12:$E$43,Z13,$Q$12:$Q$43)</f>
        <v>0</v>
      </c>
      <c r="AB13" s="745"/>
      <c r="AC13" s="199" t="str">
        <f>'MATERIAL DATA'!Q11</f>
        <v>1.1 Foundations (incl. pile caps)</v>
      </c>
      <c r="AD13" s="754">
        <f ca="1">SUMIF($E$12:$E$45,AC13,$O$12:$O$45)+SUMIF($E$12:$E$45,AC13,$P$12:$P$45)+SUMIF($E$12:$E$45,AC13,R$12:$R$45) +SUMIF($E$12:$E$45, AC13, $Q$12:$Q$43)</f>
        <v>0</v>
      </c>
      <c r="AE13" s="745"/>
      <c r="AF13" s="185"/>
      <c r="AG13" s="745"/>
      <c r="AH13" s="776" t="s">
        <v>799</v>
      </c>
      <c r="AI13" s="745"/>
      <c r="AJ13" s="751" t="s">
        <v>855</v>
      </c>
      <c r="AK13" s="749" t="s">
        <v>1</v>
      </c>
      <c r="AL13" s="745"/>
      <c r="AM13" s="745"/>
      <c r="AN13" s="749" t="s">
        <v>411</v>
      </c>
      <c r="AO13" s="749" t="s">
        <v>306</v>
      </c>
      <c r="AP13" s="745"/>
      <c r="AQ13" s="745"/>
      <c r="AR13" s="748"/>
      <c r="AS13" s="761"/>
      <c r="AT13" s="761"/>
      <c r="AU13" s="185" t="s">
        <v>651</v>
      </c>
      <c r="AV13" s="745" t="s">
        <v>727</v>
      </c>
      <c r="AW13" s="777" t="s">
        <v>726</v>
      </c>
      <c r="AX13" s="770"/>
      <c r="AY13" s="770" t="s">
        <v>719</v>
      </c>
      <c r="AZ13" s="745" t="s">
        <v>727</v>
      </c>
      <c r="BA13" s="777" t="s">
        <v>726</v>
      </c>
      <c r="BB13" s="761"/>
      <c r="BC13" s="770" t="s">
        <v>641</v>
      </c>
      <c r="BD13" s="745" t="s">
        <v>727</v>
      </c>
      <c r="BE13" s="777" t="s">
        <v>726</v>
      </c>
      <c r="BF13" s="761"/>
      <c r="BG13" s="761"/>
      <c r="BH13" s="749"/>
      <c r="BI13" s="749"/>
      <c r="BJ13" s="748"/>
      <c r="BK13" s="209" t="str">
        <f>IF(B13="Concrete","C_",IF(B13="Steel","S_",IF(B13="Timber","T_",IF(B13="Other","O_",IF(B13="Custom_EPD","E_",IF(B13="_","ER","ER"))))))</f>
        <v>ER</v>
      </c>
      <c r="BL13" s="209" t="str">
        <f t="shared" si="9"/>
        <v xml:space="preserve"> -  - </v>
      </c>
      <c r="BM13" s="745" t="str" cm="1">
        <f t="array" ref="BM13">_xlfn.IFS(OR(AND(TYPOLOGY &lt;&gt; "Bridge", B13="concrete",D13&lt;&gt;"Reinforced - 150mm hollow core slab"),C13="Concrete_EPD",),"Reinforcement",(OR(AND(TYPOLOGY="Bridge",B13="concrete",D13&lt;&gt;"Reinforced - 150mm hollow core slab"),C13="Concrete_EPD",)),"Bridge_Reinforcement",TRUE, "No_Reinforcement")</f>
        <v>No_Reinforcement</v>
      </c>
      <c r="BN13" s="186" t="e">
        <f>_xlfn.XLOOKUP($BL13,'LIFECYCLE MATERIAL DATA'!$A$5:$A$104,'LIFECYCLE MATERIAL DATA'!$D$5:$D$104,)</f>
        <v>#N/A</v>
      </c>
      <c r="BO13" s="186">
        <f>IFERROR(IF(M13&lt;&gt;0,_xlfn.XLOOKUP(M13,'Custom Data'!S16:S45,'Custom Data'!T16:T45,,-1),0),0)</f>
        <v>0</v>
      </c>
      <c r="BP13" s="186">
        <f t="shared" si="10"/>
        <v>0</v>
      </c>
      <c r="BQ13" s="846" t="str">
        <f t="shared" si="11"/>
        <v>ER</v>
      </c>
      <c r="BR13" s="745" t="str">
        <f>IFERROR(_xlfn.XLOOKUP($BL13,'LIFECYCLE MATERIAL DATA'!$A$5:$A$104,'LIFECYCLE MATERIAL DATA'!$I$5:$I$104,,)*($BQ13/1000)+_xlfn.XLOOKUP('Project Info'!$C$15,'LIFECYCLE MATERIAL DATA'!$A$5:$A$104,'LIFECYCLE MATERIAL DATA'!$I$5:$I$104,,)*($BP13/1000),"")</f>
        <v/>
      </c>
      <c r="BS13" s="745" t="str">
        <f>IFERROR(_xlfn.XLOOKUP($BL13,'LIFECYCLE MATERIAL DATA'!$A$5:$A$104, 'LIFECYCLE MATERIAL DATA'!$J$5:$J$104,,)*($BQ13/1000)+_xlfn.XLOOKUP('Project Info'!$C$15,'LIFECYCLE MATERIAL DATA'!$A$5:$A$104,'LIFECYCLE MATERIAL DATA'!$J$5:$J$104,,)*($BP13/1000),"")</f>
        <v/>
      </c>
      <c r="BT13" s="745" t="str">
        <f>IFERROR(_xlfn.XLOOKUP($BL13,'LIFECYCLE MATERIAL DATA'!$A$5:$A$104, 'LIFECYCLE MATERIAL DATA'!$K$5:$K$104,,)*($BQ13/1000),"")</f>
        <v/>
      </c>
      <c r="BU13" s="185" t="str">
        <f>IFERROR(_xlfn.XLOOKUP($BL13,'LIFECYCLE MATERIAL DATA'!$A$5:$A$104,'LIFECYCLE MATERIAL DATA'!$L$5:$L$104,,)*($BQ13/1000)+_xlfn.XLOOKUP('Project Info'!$C$15,'LIFECYCLE MATERIAL DATA'!$A$5:$A$104,'LIFECYCLE MATERIAL DATA'!$L$5:$L$104,,)*($BP13/1000),"")</f>
        <v/>
      </c>
      <c r="BV13" s="745" t="str">
        <f t="shared" ref="BV13:BV45" si="25">IF(OR($E13=$AC$12, $E13=$AC$13, $E13=$AC$14, $E13=$Z$27, $E13=$Z$28, $E13=$Z$29),"Excavation","")</f>
        <v/>
      </c>
      <c r="BW13" s="745" t="str">
        <f>IF($K13='MATERIAL DATA'!$O$5,$L13, IF($K13='MATERIAL DATA'!$O$6,$L13/(1000*'Scheme 2'!$BN13),""))</f>
        <v/>
      </c>
      <c r="BX13" s="745" t="str">
        <f>IFERROR(((_xlfn.XLOOKUP($BL13,'LIFECYCLE MATERIAL DATA'!$A$5:$A$104,'LIFECYCLE MATERIAL DATA'!$F$5:$F$104,,))*$BQ13/1000+_xlfn.XLOOKUP('Project Info'!$C$15,'LIFECYCLE MATERIAL DATA'!$A$5:$A$104,'LIFECYCLE MATERIAL DATA'!$F$5:$F$104,,)*$BP13/1000),"")</f>
        <v/>
      </c>
      <c r="BY13" s="771" t="str">
        <f>IFERROR((_xlfn.XLOOKUP($BL13,'LIFECYCLE MATERIAL DATA'!$A$5:$A$104,'LIFECYCLE MATERIAL DATA'!$G$5:$G$104,,)*$BQ13/1000++_xlfn.XLOOKUP('Project Info'!$C$15,'LIFECYCLE MATERIAL DATA'!$A$5:$A$104,'LIFECYCLE MATERIAL DATA'!$G$5:$G$104,,)*$BP13/1000),"")</f>
        <v/>
      </c>
      <c r="BZ13" s="745" t="str">
        <f>IFERROR(_xlfn.XLOOKUP('Scheme 2'!$BL13,'LIFECYCLE MATERIAL DATA'!$A$5:$A$104,'LIFECYCLE MATERIAL DATA'!$H$5:$H$104,,)*SUM($BX13+$BY13+$CB13+$CC13), "")</f>
        <v/>
      </c>
      <c r="CA13" s="185"/>
      <c r="CB13" s="743" t="str">
        <f>IFERROR((_xlfn.XLOOKUP($BL13,'LIFECYCLE MATERIAL DATA'!$A$5:$A$104, 'LIFECYCLE MATERIAL DATA'!$M$5:$M$104)*$BQ13/1000++_xlfn.XLOOKUP('Project Info'!$C$15,'LIFECYCLE MATERIAL DATA'!$A$5:$A$104,'LIFECYCLE MATERIAL DATA'!$M$5:$M$104)*$BP13/1000),"")</f>
        <v/>
      </c>
      <c r="CC13" s="745">
        <f>IFERROR(IF(OR($B13="Timber",$C13="Timber_EPD", $C13="Bamboo"),_xlfn.XLOOKUP($BL13,'LIFECYCLE MATERIAL DATA Master'!$A$5:$A$104,'LIFECYCLE MATERIAL DATA Master'!$E$5:$E$104,,)*$BQ13,0),"")/1000</f>
        <v>0</v>
      </c>
      <c r="CD13" s="185" t="str">
        <f>IFERROR((_xlfn.XLOOKUP($BL13,'LIFECYCLE MATERIAL DATA'!$A$5:$A$104,'LIFECYCLE MATERIAL DATA'!$N$5:$N$104,,)*$BQ13/1000++_xlfn.XLOOKUP('Project Info'!$C$15,'LIFECYCLE MATERIAL DATA'!$A$5:$A$104,'LIFECYCLE MATERIAL DATA'!$N$5:$N$104,,)*$BP13/1000),"")</f>
        <v/>
      </c>
      <c r="CE13" s="745" t="str">
        <f>Targets!A17</f>
        <v>RIBA Domestic Target (301)</v>
      </c>
      <c r="CF13" s="209" t="str">
        <f>Targets!B17</f>
        <v>Residential</v>
      </c>
      <c r="CG13" s="778">
        <f>Targets!C17</f>
        <v>300.625</v>
      </c>
      <c r="CH13" s="772">
        <f>IFERROR(1+_xlfn.XLOOKUP($BL13,'LIFECYCLE MATERIAL DATA'!$A$5:$A$104,'LIFECYCLE MATERIAL DATA'!$H$5:$H$104,,),0)</f>
        <v>0</v>
      </c>
      <c r="CI13" s="765">
        <f t="shared" si="12"/>
        <v>0</v>
      </c>
      <c r="CJ13" s="773">
        <f t="shared" si="13"/>
        <v>0</v>
      </c>
      <c r="CK13" s="774">
        <f t="shared" si="14"/>
        <v>0</v>
      </c>
      <c r="CL13" s="767">
        <f t="shared" ref="CL13:CL43" si="26">$CJ13*$K$8</f>
        <v>0</v>
      </c>
      <c r="CM13" s="775">
        <f t="shared" ref="CM13:CM43" si="27">$CL13+$CJ13</f>
        <v>0</v>
      </c>
      <c r="CN13" s="769">
        <v>0</v>
      </c>
      <c r="CO13" s="745">
        <f t="shared" si="15"/>
        <v>0</v>
      </c>
      <c r="CP13" s="745">
        <f t="shared" si="15"/>
        <v>0</v>
      </c>
      <c r="CQ13" s="745">
        <f t="shared" ref="CQ13:DV13" si="28">IF(CQ$11&gt;=DESIGN_LIFE,CP13,IF(AND(CQ$11&gt;0,$CK13&lt;&gt;0),IF(INT((CQ$11)/(DESIGN_LIFE/$CK13))=((CQ$11)/(DESIGN_LIFE/$CK13)),$CM13+CP13,CP13),CP13))</f>
        <v>0</v>
      </c>
      <c r="CR13" s="745">
        <f t="shared" si="28"/>
        <v>0</v>
      </c>
      <c r="CS13" s="745">
        <f t="shared" si="28"/>
        <v>0</v>
      </c>
      <c r="CT13" s="745">
        <f t="shared" si="28"/>
        <v>0</v>
      </c>
      <c r="CU13" s="745">
        <f t="shared" si="28"/>
        <v>0</v>
      </c>
      <c r="CV13" s="745">
        <f t="shared" si="28"/>
        <v>0</v>
      </c>
      <c r="CW13" s="745">
        <f t="shared" si="28"/>
        <v>0</v>
      </c>
      <c r="CX13" s="745">
        <f t="shared" si="28"/>
        <v>0</v>
      </c>
      <c r="CY13" s="745">
        <f t="shared" si="28"/>
        <v>0</v>
      </c>
      <c r="CZ13" s="745">
        <f t="shared" si="28"/>
        <v>0</v>
      </c>
      <c r="DA13" s="745">
        <f t="shared" si="28"/>
        <v>0</v>
      </c>
      <c r="DB13" s="745">
        <f t="shared" si="28"/>
        <v>0</v>
      </c>
      <c r="DC13" s="745">
        <f t="shared" si="28"/>
        <v>0</v>
      </c>
      <c r="DD13" s="745">
        <f t="shared" si="28"/>
        <v>0</v>
      </c>
      <c r="DE13" s="745">
        <f t="shared" si="28"/>
        <v>0</v>
      </c>
      <c r="DF13" s="745">
        <f t="shared" si="28"/>
        <v>0</v>
      </c>
      <c r="DG13" s="745">
        <f t="shared" si="28"/>
        <v>0</v>
      </c>
      <c r="DH13" s="745">
        <f t="shared" si="28"/>
        <v>0</v>
      </c>
      <c r="DI13" s="745">
        <f t="shared" si="28"/>
        <v>0</v>
      </c>
      <c r="DJ13" s="745">
        <f t="shared" si="28"/>
        <v>0</v>
      </c>
      <c r="DK13" s="745">
        <f t="shared" si="28"/>
        <v>0</v>
      </c>
      <c r="DL13" s="745">
        <f t="shared" si="28"/>
        <v>0</v>
      </c>
      <c r="DM13" s="745">
        <f t="shared" si="28"/>
        <v>0</v>
      </c>
      <c r="DN13" s="745">
        <f t="shared" si="28"/>
        <v>0</v>
      </c>
      <c r="DO13" s="745">
        <f t="shared" si="28"/>
        <v>0</v>
      </c>
      <c r="DP13" s="745">
        <f t="shared" si="28"/>
        <v>0</v>
      </c>
      <c r="DQ13" s="745">
        <f t="shared" si="28"/>
        <v>0</v>
      </c>
      <c r="DR13" s="745">
        <f t="shared" si="28"/>
        <v>0</v>
      </c>
      <c r="DS13" s="745">
        <f t="shared" si="28"/>
        <v>0</v>
      </c>
      <c r="DT13" s="745">
        <f t="shared" si="28"/>
        <v>0</v>
      </c>
      <c r="DU13" s="745">
        <f t="shared" si="28"/>
        <v>0</v>
      </c>
      <c r="DV13" s="745">
        <f t="shared" si="28"/>
        <v>0</v>
      </c>
      <c r="DW13" s="745">
        <f t="shared" ref="DW13:FB13" si="29">IF(DW$11&gt;=DESIGN_LIFE,DV13,IF(AND(DW$11&gt;0,$CK13&lt;&gt;0),IF(INT((DW$11)/(DESIGN_LIFE/$CK13))=((DW$11)/(DESIGN_LIFE/$CK13)),$CM13+DV13,DV13),DV13))</f>
        <v>0</v>
      </c>
      <c r="DX13" s="745">
        <f t="shared" si="29"/>
        <v>0</v>
      </c>
      <c r="DY13" s="745">
        <f t="shared" si="29"/>
        <v>0</v>
      </c>
      <c r="DZ13" s="745">
        <f t="shared" si="29"/>
        <v>0</v>
      </c>
      <c r="EA13" s="745">
        <f t="shared" si="29"/>
        <v>0</v>
      </c>
      <c r="EB13" s="745">
        <f t="shared" si="29"/>
        <v>0</v>
      </c>
      <c r="EC13" s="745">
        <f t="shared" si="29"/>
        <v>0</v>
      </c>
      <c r="ED13" s="745">
        <f t="shared" si="29"/>
        <v>0</v>
      </c>
      <c r="EE13" s="745">
        <f t="shared" si="29"/>
        <v>0</v>
      </c>
      <c r="EF13" s="745">
        <f t="shared" si="29"/>
        <v>0</v>
      </c>
      <c r="EG13" s="745">
        <f t="shared" si="29"/>
        <v>0</v>
      </c>
      <c r="EH13" s="745">
        <f t="shared" si="29"/>
        <v>0</v>
      </c>
      <c r="EI13" s="745">
        <f t="shared" si="29"/>
        <v>0</v>
      </c>
      <c r="EJ13" s="745">
        <f t="shared" si="29"/>
        <v>0</v>
      </c>
      <c r="EK13" s="745">
        <f t="shared" si="29"/>
        <v>0</v>
      </c>
      <c r="EL13" s="745">
        <f t="shared" si="29"/>
        <v>0</v>
      </c>
      <c r="EM13" s="745">
        <f t="shared" si="29"/>
        <v>0</v>
      </c>
      <c r="EN13" s="745">
        <f t="shared" si="29"/>
        <v>0</v>
      </c>
      <c r="EO13" s="745">
        <f t="shared" si="29"/>
        <v>0</v>
      </c>
      <c r="EP13" s="745">
        <f t="shared" si="29"/>
        <v>0</v>
      </c>
      <c r="EQ13" s="745">
        <f t="shared" si="29"/>
        <v>0</v>
      </c>
      <c r="ER13" s="745">
        <f t="shared" si="29"/>
        <v>0</v>
      </c>
      <c r="ES13" s="745">
        <f t="shared" si="29"/>
        <v>0</v>
      </c>
      <c r="ET13" s="745">
        <f t="shared" si="29"/>
        <v>0</v>
      </c>
      <c r="EU13" s="745">
        <f t="shared" si="29"/>
        <v>0</v>
      </c>
      <c r="EV13" s="745">
        <f t="shared" si="29"/>
        <v>0</v>
      </c>
      <c r="EW13" s="745">
        <f t="shared" si="29"/>
        <v>0</v>
      </c>
      <c r="EX13" s="745">
        <f t="shared" si="29"/>
        <v>0</v>
      </c>
      <c r="EY13" s="745">
        <f t="shared" si="29"/>
        <v>0</v>
      </c>
      <c r="EZ13" s="745">
        <f t="shared" si="29"/>
        <v>0</v>
      </c>
      <c r="FA13" s="745">
        <f t="shared" si="29"/>
        <v>0</v>
      </c>
      <c r="FB13" s="745">
        <f t="shared" si="29"/>
        <v>0</v>
      </c>
      <c r="FC13" s="745">
        <f t="shared" ref="FC13:GH13" si="30">IF(FC$11&gt;=DESIGN_LIFE,FB13,IF(AND(FC$11&gt;0,$CK13&lt;&gt;0),IF(INT((FC$11)/(DESIGN_LIFE/$CK13))=((FC$11)/(DESIGN_LIFE/$CK13)),$CM13+FB13,FB13),FB13))</f>
        <v>0</v>
      </c>
      <c r="FD13" s="745">
        <f t="shared" si="30"/>
        <v>0</v>
      </c>
      <c r="FE13" s="745">
        <f t="shared" si="30"/>
        <v>0</v>
      </c>
      <c r="FF13" s="745">
        <f t="shared" si="30"/>
        <v>0</v>
      </c>
      <c r="FG13" s="745">
        <f t="shared" si="30"/>
        <v>0</v>
      </c>
      <c r="FH13" s="745">
        <f t="shared" si="30"/>
        <v>0</v>
      </c>
      <c r="FI13" s="745">
        <f t="shared" si="30"/>
        <v>0</v>
      </c>
      <c r="FJ13" s="745">
        <f t="shared" si="30"/>
        <v>0</v>
      </c>
      <c r="FK13" s="745">
        <f t="shared" si="30"/>
        <v>0</v>
      </c>
      <c r="FL13" s="745">
        <f t="shared" si="30"/>
        <v>0</v>
      </c>
      <c r="FM13" s="745">
        <f t="shared" si="30"/>
        <v>0</v>
      </c>
      <c r="FN13" s="745">
        <f t="shared" si="30"/>
        <v>0</v>
      </c>
      <c r="FO13" s="745">
        <f t="shared" si="30"/>
        <v>0</v>
      </c>
      <c r="FP13" s="745">
        <f t="shared" si="30"/>
        <v>0</v>
      </c>
      <c r="FQ13" s="745">
        <f t="shared" si="30"/>
        <v>0</v>
      </c>
      <c r="FR13" s="745">
        <f t="shared" si="30"/>
        <v>0</v>
      </c>
      <c r="FS13" s="745">
        <f t="shared" si="30"/>
        <v>0</v>
      </c>
      <c r="FT13" s="745">
        <f t="shared" si="30"/>
        <v>0</v>
      </c>
      <c r="FU13" s="745">
        <f t="shared" si="30"/>
        <v>0</v>
      </c>
      <c r="FV13" s="745">
        <f t="shared" si="30"/>
        <v>0</v>
      </c>
      <c r="FW13" s="745">
        <f t="shared" si="30"/>
        <v>0</v>
      </c>
      <c r="FX13" s="745">
        <f t="shared" si="30"/>
        <v>0</v>
      </c>
      <c r="FY13" s="745">
        <f t="shared" si="30"/>
        <v>0</v>
      </c>
      <c r="FZ13" s="745">
        <f t="shared" si="30"/>
        <v>0</v>
      </c>
      <c r="GA13" s="745">
        <f t="shared" si="30"/>
        <v>0</v>
      </c>
      <c r="GB13" s="745">
        <f t="shared" si="30"/>
        <v>0</v>
      </c>
      <c r="GC13" s="745">
        <f t="shared" si="30"/>
        <v>0</v>
      </c>
      <c r="GD13" s="745">
        <f t="shared" si="30"/>
        <v>0</v>
      </c>
      <c r="GE13" s="745">
        <f t="shared" si="30"/>
        <v>0</v>
      </c>
      <c r="GF13" s="745">
        <f t="shared" si="30"/>
        <v>0</v>
      </c>
      <c r="GG13" s="745">
        <f t="shared" si="30"/>
        <v>0</v>
      </c>
      <c r="GH13" s="745">
        <f t="shared" si="30"/>
        <v>0</v>
      </c>
      <c r="GI13" s="745">
        <f t="shared" ref="GI13:HG13" si="31">IF(GI$11&gt;=DESIGN_LIFE,GH13,IF(AND(GI$11&gt;0,$CK13&lt;&gt;0),IF(INT((GI$11)/(DESIGN_LIFE/$CK13))=((GI$11)/(DESIGN_LIFE/$CK13)),$CM13+GH13,GH13),GH13))</f>
        <v>0</v>
      </c>
      <c r="GJ13" s="745">
        <f t="shared" si="31"/>
        <v>0</v>
      </c>
      <c r="GK13" s="745">
        <f t="shared" si="31"/>
        <v>0</v>
      </c>
      <c r="GL13" s="745">
        <f t="shared" si="31"/>
        <v>0</v>
      </c>
      <c r="GM13" s="745">
        <f t="shared" si="31"/>
        <v>0</v>
      </c>
      <c r="GN13" s="745">
        <f t="shared" si="31"/>
        <v>0</v>
      </c>
      <c r="GO13" s="745">
        <f t="shared" si="31"/>
        <v>0</v>
      </c>
      <c r="GP13" s="745">
        <f t="shared" si="31"/>
        <v>0</v>
      </c>
      <c r="GQ13" s="745">
        <f t="shared" si="31"/>
        <v>0</v>
      </c>
      <c r="GR13" s="745">
        <f t="shared" si="31"/>
        <v>0</v>
      </c>
      <c r="GS13" s="745">
        <f t="shared" si="31"/>
        <v>0</v>
      </c>
      <c r="GT13" s="745">
        <f t="shared" si="31"/>
        <v>0</v>
      </c>
      <c r="GU13" s="745">
        <f t="shared" si="31"/>
        <v>0</v>
      </c>
      <c r="GV13" s="745">
        <f t="shared" si="31"/>
        <v>0</v>
      </c>
      <c r="GW13" s="745">
        <f t="shared" si="31"/>
        <v>0</v>
      </c>
      <c r="GX13" s="745">
        <f t="shared" si="31"/>
        <v>0</v>
      </c>
      <c r="GY13" s="745">
        <f t="shared" si="31"/>
        <v>0</v>
      </c>
      <c r="GZ13" s="745">
        <f t="shared" si="31"/>
        <v>0</v>
      </c>
      <c r="HA13" s="745">
        <f t="shared" si="31"/>
        <v>0</v>
      </c>
      <c r="HB13" s="745">
        <f t="shared" si="31"/>
        <v>0</v>
      </c>
      <c r="HC13" s="745">
        <f t="shared" si="31"/>
        <v>0</v>
      </c>
      <c r="HD13" s="745">
        <f t="shared" si="31"/>
        <v>0</v>
      </c>
      <c r="HE13" s="745">
        <f t="shared" si="31"/>
        <v>0</v>
      </c>
      <c r="HF13" s="745">
        <f t="shared" si="31"/>
        <v>0</v>
      </c>
      <c r="HG13" s="745">
        <f t="shared" si="31"/>
        <v>0</v>
      </c>
      <c r="HH13" s="185"/>
    </row>
    <row r="14" spans="1:216" ht="20.100000000000001" customHeight="1">
      <c r="A14" s="520" t="str">
        <f t="shared" si="4"/>
        <v>LST_STR_ELEMENT</v>
      </c>
      <c r="B14" s="357"/>
      <c r="C14" s="115"/>
      <c r="D14" s="116"/>
      <c r="E14" s="117"/>
      <c r="F14" s="116"/>
      <c r="G14" s="350" t="e">
        <f>IF(TYPOLOGY = "Bridge", _xlfn.XLOOKUP($E14, BRIDGE_STR_ELEMENT, 'MATERIAL DATA'!$R$36:$R$74,,), _xlfn.XLOOKUP($BL14, 'LIFECYCLE MATERIAL DATA'!$A$5:$A$104, 'LIFECYCLE MATERIAL DATA'!$Q$5:$Q$104,,))</f>
        <v>#N/A</v>
      </c>
      <c r="H14" s="630"/>
      <c r="I14" s="631"/>
      <c r="J14" s="736"/>
      <c r="K14" s="116"/>
      <c r="L14" s="95"/>
      <c r="M14" s="358"/>
      <c r="N14" s="156">
        <f t="shared" ref="N14:N25" si="32">IFERROR(SUM(O14:V14,X14),"")</f>
        <v>0</v>
      </c>
      <c r="O14" s="157" t="str">
        <f t="shared" si="20"/>
        <v/>
      </c>
      <c r="P14" s="158" t="str">
        <f t="shared" si="21"/>
        <v/>
      </c>
      <c r="Q14" s="158" t="str" cm="1">
        <f t="array" ref="Q14">IFERROR(_xlfn.IFS(AND($I14 = "Yes", $J14 =1),(($BX14+$BU14)/($J14) + ($BY14+$BR14 +$BZ14)),AND($I14 = "Yes", $J14 &gt;1), (($BX14+$BU14)/($J14) + ($BY14*2 +$BZ14)) ), "")</f>
        <v/>
      </c>
      <c r="R14" s="158" t="str">
        <f t="shared" si="5"/>
        <v/>
      </c>
      <c r="S14" s="159">
        <f t="shared" si="22"/>
        <v>0</v>
      </c>
      <c r="T14" s="159" t="str">
        <f t="shared" si="6"/>
        <v/>
      </c>
      <c r="U14" s="158" t="str">
        <f t="shared" ref="U14:U43" si="33">IFERROR(IF($I14="Yes","",$BS14),"")</f>
        <v/>
      </c>
      <c r="V14" s="396" t="str">
        <f t="shared" si="23"/>
        <v/>
      </c>
      <c r="W14" s="156" t="str">
        <f t="shared" si="7"/>
        <v/>
      </c>
      <c r="X14" s="160">
        <f t="shared" si="8"/>
        <v>0</v>
      </c>
      <c r="Y14" s="274" t="s">
        <v>415</v>
      </c>
      <c r="Z14" s="745" t="str">
        <f>'MATERIAL DATA'!$Q38</f>
        <v>1.1.3 Deck</v>
      </c>
      <c r="AA14" s="768">
        <f t="shared" si="24"/>
        <v>0</v>
      </c>
      <c r="AB14" s="745"/>
      <c r="AC14" s="199" t="str">
        <f>'MATERIAL DATA'!Q12</f>
        <v>1.2.1 Lowest slab</v>
      </c>
      <c r="AD14" s="754">
        <f ca="1">SUMIF($E$12:$E$45,AC14,$O$12:$O$45)+SUMIF($E$12:$E$45,AC14,$P$12:$P$45)+SUMIF($E$12:$E$45,AC14,R$12:$R$45) +SUMIF($E$12:$E$45, AC14, $Q$12:$Q$43)</f>
        <v>0</v>
      </c>
      <c r="AE14" s="185"/>
      <c r="AF14" s="185"/>
      <c r="AG14" s="185"/>
      <c r="AH14" s="745" t="s">
        <v>398</v>
      </c>
      <c r="AI14" s="779">
        <f ca="1">SUM(AD12)</f>
        <v>0</v>
      </c>
      <c r="AJ14" s="780">
        <f ca="1">BA43</f>
        <v>0</v>
      </c>
      <c r="AK14" s="745" t="s">
        <v>2</v>
      </c>
      <c r="AL14" s="781">
        <f>SUMIF($B$12:$B$43,"Concrete",$BQ$12:$BQ$43)+SUMIF($C$12:$C$43,"Concrete_EPD",$BQ$12:$BQ$43)</f>
        <v>0</v>
      </c>
      <c r="AM14" s="745"/>
      <c r="AN14" s="745" t="s">
        <v>307</v>
      </c>
      <c r="AO14" s="745">
        <f>BF43</f>
        <v>0</v>
      </c>
      <c r="AP14" s="745"/>
      <c r="AQ14" s="745"/>
      <c r="AR14" s="756"/>
      <c r="AS14" s="782"/>
      <c r="AT14" s="782"/>
      <c r="AU14" s="743" t="s">
        <v>715</v>
      </c>
      <c r="AV14" s="755">
        <f>Q51*K8</f>
        <v>0</v>
      </c>
      <c r="AW14" s="756">
        <f>AV14+Q51</f>
        <v>0</v>
      </c>
      <c r="AX14" s="755"/>
      <c r="AY14" s="743" t="s">
        <v>715</v>
      </c>
      <c r="AZ14" s="754" t="e">
        <f>AZ25*K8</f>
        <v>#DIV/0!</v>
      </c>
      <c r="BA14" s="756" t="e">
        <f>AZ14+AZ25</f>
        <v>#DIV/0!</v>
      </c>
      <c r="BB14" s="745"/>
      <c r="BC14" s="743" t="s">
        <v>715</v>
      </c>
      <c r="BD14" s="754" t="e">
        <f>BD25*K8</f>
        <v>#DIV/0!</v>
      </c>
      <c r="BE14" s="756" t="e">
        <f>BD14+BD25</f>
        <v>#DIV/0!</v>
      </c>
      <c r="BF14" s="745"/>
      <c r="BG14" s="745"/>
      <c r="BH14" s="745"/>
      <c r="BI14" s="745"/>
      <c r="BJ14" s="745"/>
      <c r="BK14" s="209" t="str">
        <f>IF(B14="Concrete","C_",IF(B14="Steel","S_",IF(B14="Timber","T_",IF(B14="Other","O_",IF(B14="Custom_EPD","E_",IF(B14="_","ER","ER"))))))</f>
        <v>ER</v>
      </c>
      <c r="BL14" s="209" t="str">
        <f t="shared" si="9"/>
        <v xml:space="preserve"> -  - </v>
      </c>
      <c r="BM14" s="745" t="str" cm="1">
        <f t="array" ref="BM14">_xlfn.IFS(OR(AND(TYPOLOGY &lt;&gt; "Bridge", B14="concrete",D14&lt;&gt;"Reinforced - 150mm hollow core slab"),C14="Concrete_EPD",),"Reinforcement",(OR(AND(TYPOLOGY="Bridge",B14="concrete",D14&lt;&gt;"Reinforced - 150mm hollow core slab"),C14="Concrete_EPD",)),"Bridge_Reinforcement",TRUE, "No_Reinforcement")</f>
        <v>No_Reinforcement</v>
      </c>
      <c r="BN14" s="186" t="e">
        <f>_xlfn.XLOOKUP($BL14,'LIFECYCLE MATERIAL DATA'!$A$5:$A$104,'LIFECYCLE MATERIAL DATA'!$D$5:$D$104,)</f>
        <v>#N/A</v>
      </c>
      <c r="BO14" s="186">
        <f>IFERROR(IF(M14&lt;&gt;0,_xlfn.XLOOKUP(M14,'Custom Data'!S16:S45,'Custom Data'!T16:T45,,-1),0),0)</f>
        <v>0</v>
      </c>
      <c r="BP14" s="186">
        <f t="shared" si="10"/>
        <v>0</v>
      </c>
      <c r="BQ14" s="846" t="str">
        <f t="shared" si="11"/>
        <v>ER</v>
      </c>
      <c r="BR14" s="745" t="str">
        <f>IFERROR(_xlfn.XLOOKUP($BL14,'LIFECYCLE MATERIAL DATA'!$A$5:$A$104,'LIFECYCLE MATERIAL DATA'!$I$5:$I$104,,)*($BQ14/1000)+_xlfn.XLOOKUP('Project Info'!$C$15,'LIFECYCLE MATERIAL DATA'!$A$5:$A$104,'LIFECYCLE MATERIAL DATA'!$I$5:$I$104,,)*($BP14/1000),"")</f>
        <v/>
      </c>
      <c r="BS14" s="745" t="str">
        <f>IFERROR(_xlfn.XLOOKUP($BL14,'LIFECYCLE MATERIAL DATA'!$A$5:$A$104, 'LIFECYCLE MATERIAL DATA'!$J$5:$J$104,,)*($BQ14/1000)+_xlfn.XLOOKUP('Project Info'!$C$15,'LIFECYCLE MATERIAL DATA'!$A$5:$A$104,'LIFECYCLE MATERIAL DATA'!$J$5:$J$104,,)*($BP14/1000),"")</f>
        <v/>
      </c>
      <c r="BT14" s="745" t="str">
        <f>IFERROR(_xlfn.XLOOKUP($BL14,'LIFECYCLE MATERIAL DATA'!$A$5:$A$104, 'LIFECYCLE MATERIAL DATA'!$K$5:$K$104,,)*($BQ14/1000),"")</f>
        <v/>
      </c>
      <c r="BU14" s="185" t="str">
        <f>IFERROR(_xlfn.XLOOKUP($BL14,'LIFECYCLE MATERIAL DATA'!$A$5:$A$104,'LIFECYCLE MATERIAL DATA'!$L$5:$L$104,,)*($BQ14/1000)+_xlfn.XLOOKUP('Project Info'!$C$15,'LIFECYCLE MATERIAL DATA'!$A$5:$A$104,'LIFECYCLE MATERIAL DATA'!$L$5:$L$104,,)*($BP14/1000),"")</f>
        <v/>
      </c>
      <c r="BV14" s="745" t="str">
        <f t="shared" si="25"/>
        <v/>
      </c>
      <c r="BW14" s="745" t="str">
        <f>IF($K14='MATERIAL DATA'!$O$5,$L14, IF($K14='MATERIAL DATA'!$O$6,$L14/(1000*'Scheme 2'!$BN14),""))</f>
        <v/>
      </c>
      <c r="BX14" s="745" t="str">
        <f>IFERROR(((_xlfn.XLOOKUP($BL14,'LIFECYCLE MATERIAL DATA'!$A$5:$A$104,'LIFECYCLE MATERIAL DATA'!$F$5:$F$104,,))*$BQ14/1000+_xlfn.XLOOKUP('Project Info'!$C$15,'LIFECYCLE MATERIAL DATA'!$A$5:$A$104,'LIFECYCLE MATERIAL DATA'!$F$5:$F$104,,)*$BP14/1000),"")</f>
        <v/>
      </c>
      <c r="BY14" s="771" t="str">
        <f>IFERROR((_xlfn.XLOOKUP($BL14,'LIFECYCLE MATERIAL DATA'!$A$5:$A$104,'LIFECYCLE MATERIAL DATA'!$G$5:$G$104,,)*$BQ14/1000++_xlfn.XLOOKUP('Project Info'!$C$15,'LIFECYCLE MATERIAL DATA'!$A$5:$A$104,'LIFECYCLE MATERIAL DATA'!$G$5:$G$104,,)*$BP14/1000),"")</f>
        <v/>
      </c>
      <c r="BZ14" s="745" t="str">
        <f>IFERROR(_xlfn.XLOOKUP('Scheme 2'!$BL14,'LIFECYCLE MATERIAL DATA'!$A$5:$A$104,'LIFECYCLE MATERIAL DATA'!$H$5:$H$104,,)*SUM($BX14+$BY14+$CB14+$CC14), "")</f>
        <v/>
      </c>
      <c r="CA14" s="185"/>
      <c r="CB14" s="743" t="str">
        <f>IFERROR((_xlfn.XLOOKUP($BL14,'LIFECYCLE MATERIAL DATA'!$A$5:$A$104, 'LIFECYCLE MATERIAL DATA'!$M$5:$M$104)*$BQ14/1000++_xlfn.XLOOKUP('Project Info'!$C$15,'LIFECYCLE MATERIAL DATA'!$A$5:$A$104,'LIFECYCLE MATERIAL DATA'!$M$5:$M$104)*$BP14/1000),"")</f>
        <v/>
      </c>
      <c r="CC14" s="745">
        <f>IFERROR(IF(OR($B14="Timber",$C14="Timber_EPD", $C14="Bamboo"),_xlfn.XLOOKUP($BL14,'LIFECYCLE MATERIAL DATA Master'!$A$5:$A$104,'LIFECYCLE MATERIAL DATA Master'!$E$5:$E$104,,)*$BQ14,0),"")/1000</f>
        <v>0</v>
      </c>
      <c r="CD14" s="185" t="str">
        <f>IFERROR((_xlfn.XLOOKUP($BL14,'LIFECYCLE MATERIAL DATA'!$A$5:$A$104,'LIFECYCLE MATERIAL DATA'!$N$5:$N$104,,)*$BQ14/1000++_xlfn.XLOOKUP('Project Info'!$C$15,'LIFECYCLE MATERIAL DATA'!$A$5:$A$104,'LIFECYCLE MATERIAL DATA'!$N$5:$N$104,,)*$BP14/1000),"")</f>
        <v/>
      </c>
      <c r="CE14" s="745" t="str">
        <f>Targets!A18</f>
        <v>RIBA Commercial Target (234)</v>
      </c>
      <c r="CF14" s="209" t="str">
        <f>Targets!B18</f>
        <v>Commercial</v>
      </c>
      <c r="CG14" s="778">
        <f>Targets!C18</f>
        <v>234</v>
      </c>
      <c r="CH14" s="772">
        <f>IFERROR(1+_xlfn.XLOOKUP($BL14,'LIFECYCLE MATERIAL DATA'!$A$5:$A$104,'LIFECYCLE MATERIAL DATA'!$H$5:$H$104,,),0)</f>
        <v>0</v>
      </c>
      <c r="CI14" s="765">
        <f t="shared" si="12"/>
        <v>0</v>
      </c>
      <c r="CJ14" s="773">
        <f t="shared" si="13"/>
        <v>0</v>
      </c>
      <c r="CK14" s="774">
        <f t="shared" si="14"/>
        <v>0</v>
      </c>
      <c r="CL14" s="767">
        <f t="shared" si="26"/>
        <v>0</v>
      </c>
      <c r="CM14" s="775">
        <f t="shared" si="27"/>
        <v>0</v>
      </c>
      <c r="CN14" s="769">
        <v>0</v>
      </c>
      <c r="CO14" s="745">
        <f t="shared" si="15"/>
        <v>0</v>
      </c>
      <c r="CP14" s="745">
        <f t="shared" si="15"/>
        <v>0</v>
      </c>
      <c r="CQ14" s="745">
        <f t="shared" ref="CQ14:DV14" si="34">IF(CQ$11&gt;=DESIGN_LIFE,CP14,IF(AND(CQ$11&gt;0,$CK14&lt;&gt;0),IF(INT((CQ$11)/(DESIGN_LIFE/$CK14))=((CQ$11)/(DESIGN_LIFE/$CK14)),$CM14+CP14,CP14),CP14))</f>
        <v>0</v>
      </c>
      <c r="CR14" s="745">
        <f t="shared" si="34"/>
        <v>0</v>
      </c>
      <c r="CS14" s="745">
        <f t="shared" si="34"/>
        <v>0</v>
      </c>
      <c r="CT14" s="745">
        <f t="shared" si="34"/>
        <v>0</v>
      </c>
      <c r="CU14" s="745">
        <f t="shared" si="34"/>
        <v>0</v>
      </c>
      <c r="CV14" s="745">
        <f t="shared" si="34"/>
        <v>0</v>
      </c>
      <c r="CW14" s="745">
        <f t="shared" si="34"/>
        <v>0</v>
      </c>
      <c r="CX14" s="745">
        <f t="shared" si="34"/>
        <v>0</v>
      </c>
      <c r="CY14" s="745">
        <f t="shared" si="34"/>
        <v>0</v>
      </c>
      <c r="CZ14" s="745">
        <f t="shared" si="34"/>
        <v>0</v>
      </c>
      <c r="DA14" s="745">
        <f t="shared" si="34"/>
        <v>0</v>
      </c>
      <c r="DB14" s="745">
        <f t="shared" si="34"/>
        <v>0</v>
      </c>
      <c r="DC14" s="745">
        <f t="shared" si="34"/>
        <v>0</v>
      </c>
      <c r="DD14" s="745">
        <f t="shared" si="34"/>
        <v>0</v>
      </c>
      <c r="DE14" s="745">
        <f t="shared" si="34"/>
        <v>0</v>
      </c>
      <c r="DF14" s="745">
        <f t="shared" si="34"/>
        <v>0</v>
      </c>
      <c r="DG14" s="745">
        <f t="shared" si="34"/>
        <v>0</v>
      </c>
      <c r="DH14" s="745">
        <f t="shared" si="34"/>
        <v>0</v>
      </c>
      <c r="DI14" s="745">
        <f t="shared" si="34"/>
        <v>0</v>
      </c>
      <c r="DJ14" s="745">
        <f t="shared" si="34"/>
        <v>0</v>
      </c>
      <c r="DK14" s="745">
        <f t="shared" si="34"/>
        <v>0</v>
      </c>
      <c r="DL14" s="745">
        <f t="shared" si="34"/>
        <v>0</v>
      </c>
      <c r="DM14" s="745">
        <f t="shared" si="34"/>
        <v>0</v>
      </c>
      <c r="DN14" s="745">
        <f t="shared" si="34"/>
        <v>0</v>
      </c>
      <c r="DO14" s="745">
        <f t="shared" si="34"/>
        <v>0</v>
      </c>
      <c r="DP14" s="745">
        <f t="shared" si="34"/>
        <v>0</v>
      </c>
      <c r="DQ14" s="745">
        <f t="shared" si="34"/>
        <v>0</v>
      </c>
      <c r="DR14" s="745">
        <f t="shared" si="34"/>
        <v>0</v>
      </c>
      <c r="DS14" s="745">
        <f t="shared" si="34"/>
        <v>0</v>
      </c>
      <c r="DT14" s="745">
        <f t="shared" si="34"/>
        <v>0</v>
      </c>
      <c r="DU14" s="745">
        <f t="shared" si="34"/>
        <v>0</v>
      </c>
      <c r="DV14" s="745">
        <f t="shared" si="34"/>
        <v>0</v>
      </c>
      <c r="DW14" s="745">
        <f t="shared" ref="DW14:FB14" si="35">IF(DW$11&gt;=DESIGN_LIFE,DV14,IF(AND(DW$11&gt;0,$CK14&lt;&gt;0),IF(INT((DW$11)/(DESIGN_LIFE/$CK14))=((DW$11)/(DESIGN_LIFE/$CK14)),$CM14+DV14,DV14),DV14))</f>
        <v>0</v>
      </c>
      <c r="DX14" s="745">
        <f t="shared" si="35"/>
        <v>0</v>
      </c>
      <c r="DY14" s="745">
        <f t="shared" si="35"/>
        <v>0</v>
      </c>
      <c r="DZ14" s="745">
        <f t="shared" si="35"/>
        <v>0</v>
      </c>
      <c r="EA14" s="745">
        <f t="shared" si="35"/>
        <v>0</v>
      </c>
      <c r="EB14" s="745">
        <f t="shared" si="35"/>
        <v>0</v>
      </c>
      <c r="EC14" s="745">
        <f t="shared" si="35"/>
        <v>0</v>
      </c>
      <c r="ED14" s="745">
        <f t="shared" si="35"/>
        <v>0</v>
      </c>
      <c r="EE14" s="745">
        <f t="shared" si="35"/>
        <v>0</v>
      </c>
      <c r="EF14" s="745">
        <f t="shared" si="35"/>
        <v>0</v>
      </c>
      <c r="EG14" s="745">
        <f t="shared" si="35"/>
        <v>0</v>
      </c>
      <c r="EH14" s="745">
        <f t="shared" si="35"/>
        <v>0</v>
      </c>
      <c r="EI14" s="745">
        <f t="shared" si="35"/>
        <v>0</v>
      </c>
      <c r="EJ14" s="745">
        <f t="shared" si="35"/>
        <v>0</v>
      </c>
      <c r="EK14" s="745">
        <f t="shared" si="35"/>
        <v>0</v>
      </c>
      <c r="EL14" s="745">
        <f t="shared" si="35"/>
        <v>0</v>
      </c>
      <c r="EM14" s="745">
        <f t="shared" si="35"/>
        <v>0</v>
      </c>
      <c r="EN14" s="745">
        <f t="shared" si="35"/>
        <v>0</v>
      </c>
      <c r="EO14" s="745">
        <f t="shared" si="35"/>
        <v>0</v>
      </c>
      <c r="EP14" s="745">
        <f t="shared" si="35"/>
        <v>0</v>
      </c>
      <c r="EQ14" s="745">
        <f t="shared" si="35"/>
        <v>0</v>
      </c>
      <c r="ER14" s="745">
        <f t="shared" si="35"/>
        <v>0</v>
      </c>
      <c r="ES14" s="745">
        <f t="shared" si="35"/>
        <v>0</v>
      </c>
      <c r="ET14" s="745">
        <f t="shared" si="35"/>
        <v>0</v>
      </c>
      <c r="EU14" s="745">
        <f t="shared" si="35"/>
        <v>0</v>
      </c>
      <c r="EV14" s="745">
        <f t="shared" si="35"/>
        <v>0</v>
      </c>
      <c r="EW14" s="745">
        <f t="shared" si="35"/>
        <v>0</v>
      </c>
      <c r="EX14" s="745">
        <f t="shared" si="35"/>
        <v>0</v>
      </c>
      <c r="EY14" s="745">
        <f t="shared" si="35"/>
        <v>0</v>
      </c>
      <c r="EZ14" s="745">
        <f t="shared" si="35"/>
        <v>0</v>
      </c>
      <c r="FA14" s="745">
        <f t="shared" si="35"/>
        <v>0</v>
      </c>
      <c r="FB14" s="745">
        <f t="shared" si="35"/>
        <v>0</v>
      </c>
      <c r="FC14" s="745">
        <f t="shared" ref="FC14:GH14" si="36">IF(FC$11&gt;=DESIGN_LIFE,FB14,IF(AND(FC$11&gt;0,$CK14&lt;&gt;0),IF(INT((FC$11)/(DESIGN_LIFE/$CK14))=((FC$11)/(DESIGN_LIFE/$CK14)),$CM14+FB14,FB14),FB14))</f>
        <v>0</v>
      </c>
      <c r="FD14" s="745">
        <f t="shared" si="36"/>
        <v>0</v>
      </c>
      <c r="FE14" s="745">
        <f t="shared" si="36"/>
        <v>0</v>
      </c>
      <c r="FF14" s="745">
        <f t="shared" si="36"/>
        <v>0</v>
      </c>
      <c r="FG14" s="745">
        <f t="shared" si="36"/>
        <v>0</v>
      </c>
      <c r="FH14" s="745">
        <f t="shared" si="36"/>
        <v>0</v>
      </c>
      <c r="FI14" s="745">
        <f t="shared" si="36"/>
        <v>0</v>
      </c>
      <c r="FJ14" s="745">
        <f t="shared" si="36"/>
        <v>0</v>
      </c>
      <c r="FK14" s="745">
        <f t="shared" si="36"/>
        <v>0</v>
      </c>
      <c r="FL14" s="745">
        <f t="shared" si="36"/>
        <v>0</v>
      </c>
      <c r="FM14" s="745">
        <f t="shared" si="36"/>
        <v>0</v>
      </c>
      <c r="FN14" s="745">
        <f t="shared" si="36"/>
        <v>0</v>
      </c>
      <c r="FO14" s="745">
        <f t="shared" si="36"/>
        <v>0</v>
      </c>
      <c r="FP14" s="745">
        <f t="shared" si="36"/>
        <v>0</v>
      </c>
      <c r="FQ14" s="745">
        <f t="shared" si="36"/>
        <v>0</v>
      </c>
      <c r="FR14" s="745">
        <f t="shared" si="36"/>
        <v>0</v>
      </c>
      <c r="FS14" s="745">
        <f t="shared" si="36"/>
        <v>0</v>
      </c>
      <c r="FT14" s="745">
        <f t="shared" si="36"/>
        <v>0</v>
      </c>
      <c r="FU14" s="745">
        <f t="shared" si="36"/>
        <v>0</v>
      </c>
      <c r="FV14" s="745">
        <f t="shared" si="36"/>
        <v>0</v>
      </c>
      <c r="FW14" s="745">
        <f t="shared" si="36"/>
        <v>0</v>
      </c>
      <c r="FX14" s="745">
        <f t="shared" si="36"/>
        <v>0</v>
      </c>
      <c r="FY14" s="745">
        <f t="shared" si="36"/>
        <v>0</v>
      </c>
      <c r="FZ14" s="745">
        <f t="shared" si="36"/>
        <v>0</v>
      </c>
      <c r="GA14" s="745">
        <f t="shared" si="36"/>
        <v>0</v>
      </c>
      <c r="GB14" s="745">
        <f t="shared" si="36"/>
        <v>0</v>
      </c>
      <c r="GC14" s="745">
        <f t="shared" si="36"/>
        <v>0</v>
      </c>
      <c r="GD14" s="745">
        <f t="shared" si="36"/>
        <v>0</v>
      </c>
      <c r="GE14" s="745">
        <f t="shared" si="36"/>
        <v>0</v>
      </c>
      <c r="GF14" s="745">
        <f t="shared" si="36"/>
        <v>0</v>
      </c>
      <c r="GG14" s="745">
        <f t="shared" si="36"/>
        <v>0</v>
      </c>
      <c r="GH14" s="745">
        <f t="shared" si="36"/>
        <v>0</v>
      </c>
      <c r="GI14" s="745">
        <f t="shared" ref="GI14:HG14" si="37">IF(GI$11&gt;=DESIGN_LIFE,GH14,IF(AND(GI$11&gt;0,$CK14&lt;&gt;0),IF(INT((GI$11)/(DESIGN_LIFE/$CK14))=((GI$11)/(DESIGN_LIFE/$CK14)),$CM14+GH14,GH14),GH14))</f>
        <v>0</v>
      </c>
      <c r="GJ14" s="745">
        <f t="shared" si="37"/>
        <v>0</v>
      </c>
      <c r="GK14" s="745">
        <f t="shared" si="37"/>
        <v>0</v>
      </c>
      <c r="GL14" s="745">
        <f t="shared" si="37"/>
        <v>0</v>
      </c>
      <c r="GM14" s="745">
        <f t="shared" si="37"/>
        <v>0</v>
      </c>
      <c r="GN14" s="745">
        <f t="shared" si="37"/>
        <v>0</v>
      </c>
      <c r="GO14" s="745">
        <f t="shared" si="37"/>
        <v>0</v>
      </c>
      <c r="GP14" s="745">
        <f t="shared" si="37"/>
        <v>0</v>
      </c>
      <c r="GQ14" s="745">
        <f t="shared" si="37"/>
        <v>0</v>
      </c>
      <c r="GR14" s="745">
        <f t="shared" si="37"/>
        <v>0</v>
      </c>
      <c r="GS14" s="745">
        <f t="shared" si="37"/>
        <v>0</v>
      </c>
      <c r="GT14" s="745">
        <f t="shared" si="37"/>
        <v>0</v>
      </c>
      <c r="GU14" s="745">
        <f t="shared" si="37"/>
        <v>0</v>
      </c>
      <c r="GV14" s="745">
        <f t="shared" si="37"/>
        <v>0</v>
      </c>
      <c r="GW14" s="745">
        <f t="shared" si="37"/>
        <v>0</v>
      </c>
      <c r="GX14" s="745">
        <f t="shared" si="37"/>
        <v>0</v>
      </c>
      <c r="GY14" s="745">
        <f t="shared" si="37"/>
        <v>0</v>
      </c>
      <c r="GZ14" s="745">
        <f t="shared" si="37"/>
        <v>0</v>
      </c>
      <c r="HA14" s="745">
        <f t="shared" si="37"/>
        <v>0</v>
      </c>
      <c r="HB14" s="745">
        <f t="shared" si="37"/>
        <v>0</v>
      </c>
      <c r="HC14" s="745">
        <f t="shared" si="37"/>
        <v>0</v>
      </c>
      <c r="HD14" s="745">
        <f t="shared" si="37"/>
        <v>0</v>
      </c>
      <c r="HE14" s="745">
        <f t="shared" si="37"/>
        <v>0</v>
      </c>
      <c r="HF14" s="745">
        <f t="shared" si="37"/>
        <v>0</v>
      </c>
      <c r="HG14" s="745">
        <f t="shared" si="37"/>
        <v>0</v>
      </c>
      <c r="HH14" s="185"/>
    </row>
    <row r="15" spans="1:216" ht="20.100000000000001" customHeight="1">
      <c r="A15" s="520" t="str">
        <f t="shared" si="4"/>
        <v>LST_STR_ELEMENT</v>
      </c>
      <c r="B15" s="357"/>
      <c r="C15" s="115"/>
      <c r="D15" s="116"/>
      <c r="E15" s="117"/>
      <c r="F15" s="116"/>
      <c r="G15" s="350" t="e">
        <f>IF(TYPOLOGY = "Bridge", _xlfn.XLOOKUP($E15, BRIDGE_STR_ELEMENT, 'MATERIAL DATA'!$R$36:$R$74,,), _xlfn.XLOOKUP($BL15, 'LIFECYCLE MATERIAL DATA'!$A$5:$A$104, 'LIFECYCLE MATERIAL DATA'!$Q$5:$Q$104,,))</f>
        <v>#N/A</v>
      </c>
      <c r="H15" s="630"/>
      <c r="I15" s="631"/>
      <c r="J15" s="736"/>
      <c r="K15" s="116"/>
      <c r="L15" s="95"/>
      <c r="M15" s="358"/>
      <c r="N15" s="156">
        <f t="shared" si="32"/>
        <v>0</v>
      </c>
      <c r="O15" s="157" t="str">
        <f t="shared" si="20"/>
        <v/>
      </c>
      <c r="P15" s="158" t="str">
        <f t="shared" si="21"/>
        <v/>
      </c>
      <c r="Q15" s="158" t="str" cm="1">
        <f t="array" ref="Q15">IFERROR(_xlfn.IFS(AND($I15 = "Yes", $J15 =1),(($BX15+$BU15)/($J15) + ($BY15+$BR15 +$BZ15)),AND($I15 = "Yes", $J15 &gt;1), (($BX15+$BU15)/($J15) + ($BY15*2 +$BZ15)) ), "")</f>
        <v/>
      </c>
      <c r="R15" s="158" t="str">
        <f t="shared" si="5"/>
        <v/>
      </c>
      <c r="S15" s="159">
        <f t="shared" si="22"/>
        <v>0</v>
      </c>
      <c r="T15" s="159" t="str">
        <f>IFERROR(IF($I15="Yes","",$BR15),"")</f>
        <v/>
      </c>
      <c r="U15" s="158" t="str">
        <f t="shared" si="33"/>
        <v/>
      </c>
      <c r="V15" s="396" t="str">
        <f t="shared" si="23"/>
        <v/>
      </c>
      <c r="W15" s="156" t="str">
        <f t="shared" si="7"/>
        <v/>
      </c>
      <c r="X15" s="160">
        <f t="shared" si="8"/>
        <v>0</v>
      </c>
      <c r="Y15" s="274" t="s">
        <v>415</v>
      </c>
      <c r="Z15" s="745" t="str">
        <f>'MATERIAL DATA'!$Q39</f>
        <v>1.2.1 Truss</v>
      </c>
      <c r="AA15" s="768">
        <f t="shared" si="24"/>
        <v>0</v>
      </c>
      <c r="AB15" s="745"/>
      <c r="AC15" s="199" t="str">
        <f>'MATERIAL DATA'!Q13</f>
        <v>1.2.2 Suspended slabs</v>
      </c>
      <c r="AD15" s="754">
        <f ca="1">SUMIF($E$12:$E$45,AC15,$O$12:$O$45)+SUMIF($E$12:$E$45,AC15,$P$12:$P$45)+SUMIF($E$12:$E$45,AC15,R$12:$R$45) +SUMIF($E$12:$E$45, AC15, $Q$12:$Q$43)</f>
        <v>0</v>
      </c>
      <c r="AE15" s="745"/>
      <c r="AF15" s="185"/>
      <c r="AG15" s="185"/>
      <c r="AH15" s="745" t="s">
        <v>851</v>
      </c>
      <c r="AI15" s="779">
        <f ca="1">SUM(AD13,AD14,AD15,AD16)</f>
        <v>0</v>
      </c>
      <c r="AJ15" s="780">
        <f t="shared" ref="AJ15:AJ21" ca="1" si="38">BA44</f>
        <v>0</v>
      </c>
      <c r="AK15" s="745" t="s">
        <v>14</v>
      </c>
      <c r="AL15" s="781">
        <f>SUMIF($B$12:$B$43,"Steel",$BQ$12:$BQ$43)+SUMIF($C$12:$C$43,"Steel_EPD",$BQ$12:$BQ$43)+SUM($BP$12:$BP$43)</f>
        <v>0</v>
      </c>
      <c r="AM15" s="745"/>
      <c r="AN15" s="745" t="s">
        <v>308</v>
      </c>
      <c r="AO15" s="745">
        <f t="shared" ref="AO15:AO23" si="39">BF44</f>
        <v>0</v>
      </c>
      <c r="AP15" s="745"/>
      <c r="AQ15" s="745"/>
      <c r="AR15" s="755"/>
      <c r="AS15" s="755"/>
      <c r="AT15" s="755"/>
      <c r="AU15" s="783" t="s">
        <v>578</v>
      </c>
      <c r="AV15" s="755">
        <f>K8*U51</f>
        <v>0</v>
      </c>
      <c r="AW15" s="756">
        <f>AV15+U51</f>
        <v>0</v>
      </c>
      <c r="AX15" s="756"/>
      <c r="AY15" s="783" t="s">
        <v>578</v>
      </c>
      <c r="AZ15" s="755">
        <f>AZ26*K8</f>
        <v>0</v>
      </c>
      <c r="BA15" s="756">
        <f>AZ15+AZ26</f>
        <v>0</v>
      </c>
      <c r="BB15" s="745"/>
      <c r="BC15" s="783" t="s">
        <v>578</v>
      </c>
      <c r="BD15" s="755">
        <f>BD26*K8</f>
        <v>0</v>
      </c>
      <c r="BE15" s="756">
        <f>BD15+BD26</f>
        <v>0</v>
      </c>
      <c r="BF15" s="745"/>
      <c r="BG15" s="745"/>
      <c r="BH15" s="745"/>
      <c r="BI15" s="745"/>
      <c r="BJ15" s="745"/>
      <c r="BK15" s="209" t="str">
        <f t="shared" ref="BK15:BK28" si="40">IF(B15="Concrete","C_",IF(B15="Steel","S_",IF(B15="Timber","T_",IF(B15="Other","O_",IF(B15="Custom EPD","E_",IF(B15="_","ER","ER"))))))</f>
        <v>ER</v>
      </c>
      <c r="BL15" s="209" t="str">
        <f t="shared" si="9"/>
        <v xml:space="preserve"> -  - </v>
      </c>
      <c r="BM15" s="745" t="str" cm="1">
        <f t="array" ref="BM15">_xlfn.IFS(OR(AND(TYPOLOGY &lt;&gt; "Bridge", B15="concrete",D15&lt;&gt;"Reinforced - 150mm hollow core slab"),C15="Concrete_EPD",),"Reinforcement",(OR(AND(TYPOLOGY="Bridge",B15="concrete",D15&lt;&gt;"Reinforced - 150mm hollow core slab"),C15="Concrete_EPD",)),"Bridge_Reinforcement",TRUE, "No_Reinforcement")</f>
        <v>No_Reinforcement</v>
      </c>
      <c r="BN15" s="186" t="e">
        <f>_xlfn.XLOOKUP($BL15,'LIFECYCLE MATERIAL DATA'!$A$5:$A$104,'LIFECYCLE MATERIAL DATA'!$D$5:$D$104,)</f>
        <v>#N/A</v>
      </c>
      <c r="BO15" s="186">
        <f>IFERROR(IF(M15&lt;&gt;0,_xlfn.XLOOKUP(M15,'Custom Data'!S16:S45,'Custom Data'!T16:T45,,-1),0),0)</f>
        <v>0</v>
      </c>
      <c r="BP15" s="186">
        <f t="shared" si="10"/>
        <v>0</v>
      </c>
      <c r="BQ15" s="846" t="str">
        <f t="shared" si="11"/>
        <v>ER</v>
      </c>
      <c r="BR15" s="745" t="str">
        <f>IFERROR(_xlfn.XLOOKUP($BL15,'LIFECYCLE MATERIAL DATA'!$A$5:$A$104,'LIFECYCLE MATERIAL DATA'!$I$5:$I$104,,)*($BQ15/1000)+_xlfn.XLOOKUP('Project Info'!$C$15,'LIFECYCLE MATERIAL DATA'!$A$5:$A$104,'LIFECYCLE MATERIAL DATA'!$I$5:$I$104,,)*($BP15/1000),"")</f>
        <v/>
      </c>
      <c r="BS15" s="745" t="str">
        <f>IFERROR(_xlfn.XLOOKUP($BL15,'LIFECYCLE MATERIAL DATA'!$A$5:$A$104, 'LIFECYCLE MATERIAL DATA'!$J$5:$J$104,,)*($BQ15/1000)+_xlfn.XLOOKUP('Project Info'!$C$15,'LIFECYCLE MATERIAL DATA'!$A$5:$A$104,'LIFECYCLE MATERIAL DATA'!$J$5:$J$104,,)*($BP15/1000),"")</f>
        <v/>
      </c>
      <c r="BT15" s="745" t="str">
        <f>IFERROR(_xlfn.XLOOKUP($BL15,'LIFECYCLE MATERIAL DATA'!$A$5:$A$104, 'LIFECYCLE MATERIAL DATA'!$K$5:$K$104,,)*($BQ15/1000),"")</f>
        <v/>
      </c>
      <c r="BU15" s="185" t="str">
        <f>IFERROR(_xlfn.XLOOKUP($BL15,'LIFECYCLE MATERIAL DATA'!$A$5:$A$104,'LIFECYCLE MATERIAL DATA'!$L$5:$L$104,,)*($BQ15/1000)+_xlfn.XLOOKUP('Project Info'!$C$15,'LIFECYCLE MATERIAL DATA'!$A$5:$A$104,'LIFECYCLE MATERIAL DATA'!$L$5:$L$104,,)*($BP15/1000),"")</f>
        <v/>
      </c>
      <c r="BV15" s="745" t="str">
        <f t="shared" si="25"/>
        <v/>
      </c>
      <c r="BW15" s="745" t="str">
        <f>IF($K15='MATERIAL DATA'!$O$5,$L15, IF($K15='MATERIAL DATA'!$O$6,$L15/(1000*'Scheme 2'!$BN15),""))</f>
        <v/>
      </c>
      <c r="BX15" s="745" t="str">
        <f>IFERROR(((_xlfn.XLOOKUP($BL15,'LIFECYCLE MATERIAL DATA'!$A$5:$A$104,'LIFECYCLE MATERIAL DATA'!$F$5:$F$104,,))*$BQ15/1000+_xlfn.XLOOKUP('Project Info'!$C$15,'LIFECYCLE MATERIAL DATA'!$A$5:$A$104,'LIFECYCLE MATERIAL DATA'!$F$5:$F$104,,)*$BP15/1000),"")</f>
        <v/>
      </c>
      <c r="BY15" s="771" t="str">
        <f>IFERROR((_xlfn.XLOOKUP($BL15,'LIFECYCLE MATERIAL DATA'!$A$5:$A$104,'LIFECYCLE MATERIAL DATA'!$G$5:$G$104,,)*$BQ15/1000++_xlfn.XLOOKUP('Project Info'!$C$15,'LIFECYCLE MATERIAL DATA'!$A$5:$A$104,'LIFECYCLE MATERIAL DATA'!$G$5:$G$104,,)*$BP15/1000),"")</f>
        <v/>
      </c>
      <c r="BZ15" s="745" t="str">
        <f>IFERROR(_xlfn.XLOOKUP('Scheme 2'!$BL15,'LIFECYCLE MATERIAL DATA'!$A$5:$A$104,'LIFECYCLE MATERIAL DATA'!$H$5:$H$104,,)*SUM($BX15+$BY15+$CB15+$CC15), "")</f>
        <v/>
      </c>
      <c r="CA15" s="185"/>
      <c r="CB15" s="743" t="str">
        <f>IFERROR((_xlfn.XLOOKUP($BL15,'LIFECYCLE MATERIAL DATA'!$A$5:$A$104, 'LIFECYCLE MATERIAL DATA'!$M$5:$M$104)*$BQ15/1000++_xlfn.XLOOKUP('Project Info'!$C$15,'LIFECYCLE MATERIAL DATA'!$A$5:$A$104,'LIFECYCLE MATERIAL DATA'!$M$5:$M$104)*$BP15/1000),"")</f>
        <v/>
      </c>
      <c r="CC15" s="745">
        <f>IFERROR(IF(OR($B15="Timber",$C15="Timber_EPD", $C15="Bamboo"),_xlfn.XLOOKUP($BL15,'LIFECYCLE MATERIAL DATA Master'!$A$5:$A$104,'LIFECYCLE MATERIAL DATA Master'!$E$5:$E$104,,)*$BQ15,0),"")/1000</f>
        <v>0</v>
      </c>
      <c r="CD15" s="185" t="str">
        <f>IFERROR((_xlfn.XLOOKUP($BL15,'LIFECYCLE MATERIAL DATA'!$A$5:$A$104,'LIFECYCLE MATERIAL DATA'!$N$5:$N$104,,)*$BQ15/1000++_xlfn.XLOOKUP('Project Info'!$C$15,'LIFECYCLE MATERIAL DATA'!$A$5:$A$104,'LIFECYCLE MATERIAL DATA'!$N$5:$N$104,,)*$BP15/1000),"")</f>
        <v/>
      </c>
      <c r="CE15" s="745" t="str">
        <f>Targets!A19</f>
        <v>RIBA Education Target (168)</v>
      </c>
      <c r="CF15" s="209" t="str">
        <f>Targets!B19</f>
        <v>Education</v>
      </c>
      <c r="CG15" s="778">
        <f>Targets!C19</f>
        <v>168.48</v>
      </c>
      <c r="CH15" s="772">
        <f>IFERROR(1+_xlfn.XLOOKUP($BL15,'LIFECYCLE MATERIAL DATA'!$A$5:$A$104,'LIFECYCLE MATERIAL DATA'!$H$5:$H$104,,),0)</f>
        <v>0</v>
      </c>
      <c r="CI15" s="765">
        <f t="shared" si="12"/>
        <v>0</v>
      </c>
      <c r="CJ15" s="773">
        <f t="shared" si="13"/>
        <v>0</v>
      </c>
      <c r="CK15" s="774">
        <f t="shared" si="14"/>
        <v>0</v>
      </c>
      <c r="CL15" s="767">
        <f t="shared" si="26"/>
        <v>0</v>
      </c>
      <c r="CM15" s="775">
        <f t="shared" si="27"/>
        <v>0</v>
      </c>
      <c r="CN15" s="769">
        <v>0</v>
      </c>
      <c r="CO15" s="745">
        <f t="shared" si="15"/>
        <v>0</v>
      </c>
      <c r="CP15" s="745">
        <f t="shared" si="15"/>
        <v>0</v>
      </c>
      <c r="CQ15" s="745">
        <f t="shared" ref="CQ15:DV15" si="41">IF(CQ$11&gt;=DESIGN_LIFE,CP15,IF(AND(CQ$11&gt;0,$CK15&lt;&gt;0),IF(INT((CQ$11)/(DESIGN_LIFE/$CK15))=((CQ$11)/(DESIGN_LIFE/$CK15)),$CM15+CP15,CP15),CP15))</f>
        <v>0</v>
      </c>
      <c r="CR15" s="745">
        <f t="shared" si="41"/>
        <v>0</v>
      </c>
      <c r="CS15" s="745">
        <f t="shared" si="41"/>
        <v>0</v>
      </c>
      <c r="CT15" s="745">
        <f t="shared" si="41"/>
        <v>0</v>
      </c>
      <c r="CU15" s="745">
        <f t="shared" si="41"/>
        <v>0</v>
      </c>
      <c r="CV15" s="745">
        <f t="shared" si="41"/>
        <v>0</v>
      </c>
      <c r="CW15" s="745">
        <f t="shared" si="41"/>
        <v>0</v>
      </c>
      <c r="CX15" s="745">
        <f t="shared" si="41"/>
        <v>0</v>
      </c>
      <c r="CY15" s="745">
        <f t="shared" si="41"/>
        <v>0</v>
      </c>
      <c r="CZ15" s="745">
        <f t="shared" si="41"/>
        <v>0</v>
      </c>
      <c r="DA15" s="745">
        <f t="shared" si="41"/>
        <v>0</v>
      </c>
      <c r="DB15" s="745">
        <f t="shared" si="41"/>
        <v>0</v>
      </c>
      <c r="DC15" s="745">
        <f t="shared" si="41"/>
        <v>0</v>
      </c>
      <c r="DD15" s="745">
        <f t="shared" si="41"/>
        <v>0</v>
      </c>
      <c r="DE15" s="745">
        <f t="shared" si="41"/>
        <v>0</v>
      </c>
      <c r="DF15" s="745">
        <f t="shared" si="41"/>
        <v>0</v>
      </c>
      <c r="DG15" s="745">
        <f t="shared" si="41"/>
        <v>0</v>
      </c>
      <c r="DH15" s="745">
        <f t="shared" si="41"/>
        <v>0</v>
      </c>
      <c r="DI15" s="745">
        <f t="shared" si="41"/>
        <v>0</v>
      </c>
      <c r="DJ15" s="745">
        <f t="shared" si="41"/>
        <v>0</v>
      </c>
      <c r="DK15" s="745">
        <f t="shared" si="41"/>
        <v>0</v>
      </c>
      <c r="DL15" s="745">
        <f t="shared" si="41"/>
        <v>0</v>
      </c>
      <c r="DM15" s="745">
        <f t="shared" si="41"/>
        <v>0</v>
      </c>
      <c r="DN15" s="745">
        <f t="shared" si="41"/>
        <v>0</v>
      </c>
      <c r="DO15" s="745">
        <f t="shared" si="41"/>
        <v>0</v>
      </c>
      <c r="DP15" s="745">
        <f t="shared" si="41"/>
        <v>0</v>
      </c>
      <c r="DQ15" s="745">
        <f t="shared" si="41"/>
        <v>0</v>
      </c>
      <c r="DR15" s="745">
        <f t="shared" si="41"/>
        <v>0</v>
      </c>
      <c r="DS15" s="745">
        <f t="shared" si="41"/>
        <v>0</v>
      </c>
      <c r="DT15" s="745">
        <f t="shared" si="41"/>
        <v>0</v>
      </c>
      <c r="DU15" s="745">
        <f t="shared" si="41"/>
        <v>0</v>
      </c>
      <c r="DV15" s="745">
        <f t="shared" si="41"/>
        <v>0</v>
      </c>
      <c r="DW15" s="745">
        <f t="shared" ref="DW15:FB15" si="42">IF(DW$11&gt;=DESIGN_LIFE,DV15,IF(AND(DW$11&gt;0,$CK15&lt;&gt;0),IF(INT((DW$11)/(DESIGN_LIFE/$CK15))=((DW$11)/(DESIGN_LIFE/$CK15)),$CM15+DV15,DV15),DV15))</f>
        <v>0</v>
      </c>
      <c r="DX15" s="745">
        <f t="shared" si="42"/>
        <v>0</v>
      </c>
      <c r="DY15" s="745">
        <f t="shared" si="42"/>
        <v>0</v>
      </c>
      <c r="DZ15" s="745">
        <f t="shared" si="42"/>
        <v>0</v>
      </c>
      <c r="EA15" s="745">
        <f t="shared" si="42"/>
        <v>0</v>
      </c>
      <c r="EB15" s="745">
        <f t="shared" si="42"/>
        <v>0</v>
      </c>
      <c r="EC15" s="745">
        <f t="shared" si="42"/>
        <v>0</v>
      </c>
      <c r="ED15" s="745">
        <f t="shared" si="42"/>
        <v>0</v>
      </c>
      <c r="EE15" s="745">
        <f t="shared" si="42"/>
        <v>0</v>
      </c>
      <c r="EF15" s="745">
        <f t="shared" si="42"/>
        <v>0</v>
      </c>
      <c r="EG15" s="745">
        <f t="shared" si="42"/>
        <v>0</v>
      </c>
      <c r="EH15" s="745">
        <f t="shared" si="42"/>
        <v>0</v>
      </c>
      <c r="EI15" s="745">
        <f t="shared" si="42"/>
        <v>0</v>
      </c>
      <c r="EJ15" s="745">
        <f t="shared" si="42"/>
        <v>0</v>
      </c>
      <c r="EK15" s="745">
        <f t="shared" si="42"/>
        <v>0</v>
      </c>
      <c r="EL15" s="745">
        <f t="shared" si="42"/>
        <v>0</v>
      </c>
      <c r="EM15" s="745">
        <f t="shared" si="42"/>
        <v>0</v>
      </c>
      <c r="EN15" s="745">
        <f t="shared" si="42"/>
        <v>0</v>
      </c>
      <c r="EO15" s="745">
        <f t="shared" si="42"/>
        <v>0</v>
      </c>
      <c r="EP15" s="745">
        <f t="shared" si="42"/>
        <v>0</v>
      </c>
      <c r="EQ15" s="745">
        <f t="shared" si="42"/>
        <v>0</v>
      </c>
      <c r="ER15" s="745">
        <f t="shared" si="42"/>
        <v>0</v>
      </c>
      <c r="ES15" s="745">
        <f t="shared" si="42"/>
        <v>0</v>
      </c>
      <c r="ET15" s="745">
        <f t="shared" si="42"/>
        <v>0</v>
      </c>
      <c r="EU15" s="745">
        <f t="shared" si="42"/>
        <v>0</v>
      </c>
      <c r="EV15" s="745">
        <f t="shared" si="42"/>
        <v>0</v>
      </c>
      <c r="EW15" s="745">
        <f t="shared" si="42"/>
        <v>0</v>
      </c>
      <c r="EX15" s="745">
        <f t="shared" si="42"/>
        <v>0</v>
      </c>
      <c r="EY15" s="745">
        <f t="shared" si="42"/>
        <v>0</v>
      </c>
      <c r="EZ15" s="745">
        <f t="shared" si="42"/>
        <v>0</v>
      </c>
      <c r="FA15" s="745">
        <f t="shared" si="42"/>
        <v>0</v>
      </c>
      <c r="FB15" s="745">
        <f t="shared" si="42"/>
        <v>0</v>
      </c>
      <c r="FC15" s="745">
        <f t="shared" ref="FC15:GH15" si="43">IF(FC$11&gt;=DESIGN_LIFE,FB15,IF(AND(FC$11&gt;0,$CK15&lt;&gt;0),IF(INT((FC$11)/(DESIGN_LIFE/$CK15))=((FC$11)/(DESIGN_LIFE/$CK15)),$CM15+FB15,FB15),FB15))</f>
        <v>0</v>
      </c>
      <c r="FD15" s="745">
        <f t="shared" si="43"/>
        <v>0</v>
      </c>
      <c r="FE15" s="745">
        <f t="shared" si="43"/>
        <v>0</v>
      </c>
      <c r="FF15" s="745">
        <f t="shared" si="43"/>
        <v>0</v>
      </c>
      <c r="FG15" s="745">
        <f t="shared" si="43"/>
        <v>0</v>
      </c>
      <c r="FH15" s="745">
        <f t="shared" si="43"/>
        <v>0</v>
      </c>
      <c r="FI15" s="745">
        <f t="shared" si="43"/>
        <v>0</v>
      </c>
      <c r="FJ15" s="745">
        <f t="shared" si="43"/>
        <v>0</v>
      </c>
      <c r="FK15" s="745">
        <f t="shared" si="43"/>
        <v>0</v>
      </c>
      <c r="FL15" s="745">
        <f t="shared" si="43"/>
        <v>0</v>
      </c>
      <c r="FM15" s="745">
        <f t="shared" si="43"/>
        <v>0</v>
      </c>
      <c r="FN15" s="745">
        <f t="shared" si="43"/>
        <v>0</v>
      </c>
      <c r="FO15" s="745">
        <f t="shared" si="43"/>
        <v>0</v>
      </c>
      <c r="FP15" s="745">
        <f t="shared" si="43"/>
        <v>0</v>
      </c>
      <c r="FQ15" s="745">
        <f t="shared" si="43"/>
        <v>0</v>
      </c>
      <c r="FR15" s="745">
        <f t="shared" si="43"/>
        <v>0</v>
      </c>
      <c r="FS15" s="745">
        <f t="shared" si="43"/>
        <v>0</v>
      </c>
      <c r="FT15" s="745">
        <f t="shared" si="43"/>
        <v>0</v>
      </c>
      <c r="FU15" s="745">
        <f t="shared" si="43"/>
        <v>0</v>
      </c>
      <c r="FV15" s="745">
        <f t="shared" si="43"/>
        <v>0</v>
      </c>
      <c r="FW15" s="745">
        <f t="shared" si="43"/>
        <v>0</v>
      </c>
      <c r="FX15" s="745">
        <f t="shared" si="43"/>
        <v>0</v>
      </c>
      <c r="FY15" s="745">
        <f t="shared" si="43"/>
        <v>0</v>
      </c>
      <c r="FZ15" s="745">
        <f t="shared" si="43"/>
        <v>0</v>
      </c>
      <c r="GA15" s="745">
        <f t="shared" si="43"/>
        <v>0</v>
      </c>
      <c r="GB15" s="745">
        <f t="shared" si="43"/>
        <v>0</v>
      </c>
      <c r="GC15" s="745">
        <f t="shared" si="43"/>
        <v>0</v>
      </c>
      <c r="GD15" s="745">
        <f t="shared" si="43"/>
        <v>0</v>
      </c>
      <c r="GE15" s="745">
        <f t="shared" si="43"/>
        <v>0</v>
      </c>
      <c r="GF15" s="745">
        <f t="shared" si="43"/>
        <v>0</v>
      </c>
      <c r="GG15" s="745">
        <f t="shared" si="43"/>
        <v>0</v>
      </c>
      <c r="GH15" s="745">
        <f t="shared" si="43"/>
        <v>0</v>
      </c>
      <c r="GI15" s="745">
        <f t="shared" ref="GI15:HG15" si="44">IF(GI$11&gt;=DESIGN_LIFE,GH15,IF(AND(GI$11&gt;0,$CK15&lt;&gt;0),IF(INT((GI$11)/(DESIGN_LIFE/$CK15))=((GI$11)/(DESIGN_LIFE/$CK15)),$CM15+GH15,GH15),GH15))</f>
        <v>0</v>
      </c>
      <c r="GJ15" s="745">
        <f t="shared" si="44"/>
        <v>0</v>
      </c>
      <c r="GK15" s="745">
        <f t="shared" si="44"/>
        <v>0</v>
      </c>
      <c r="GL15" s="745">
        <f t="shared" si="44"/>
        <v>0</v>
      </c>
      <c r="GM15" s="745">
        <f t="shared" si="44"/>
        <v>0</v>
      </c>
      <c r="GN15" s="745">
        <f t="shared" si="44"/>
        <v>0</v>
      </c>
      <c r="GO15" s="745">
        <f t="shared" si="44"/>
        <v>0</v>
      </c>
      <c r="GP15" s="745">
        <f t="shared" si="44"/>
        <v>0</v>
      </c>
      <c r="GQ15" s="745">
        <f t="shared" si="44"/>
        <v>0</v>
      </c>
      <c r="GR15" s="745">
        <f t="shared" si="44"/>
        <v>0</v>
      </c>
      <c r="GS15" s="745">
        <f t="shared" si="44"/>
        <v>0</v>
      </c>
      <c r="GT15" s="745">
        <f t="shared" si="44"/>
        <v>0</v>
      </c>
      <c r="GU15" s="745">
        <f t="shared" si="44"/>
        <v>0</v>
      </c>
      <c r="GV15" s="745">
        <f t="shared" si="44"/>
        <v>0</v>
      </c>
      <c r="GW15" s="745">
        <f t="shared" si="44"/>
        <v>0</v>
      </c>
      <c r="GX15" s="745">
        <f t="shared" si="44"/>
        <v>0</v>
      </c>
      <c r="GY15" s="745">
        <f t="shared" si="44"/>
        <v>0</v>
      </c>
      <c r="GZ15" s="745">
        <f t="shared" si="44"/>
        <v>0</v>
      </c>
      <c r="HA15" s="745">
        <f t="shared" si="44"/>
        <v>0</v>
      </c>
      <c r="HB15" s="745">
        <f t="shared" si="44"/>
        <v>0</v>
      </c>
      <c r="HC15" s="745">
        <f t="shared" si="44"/>
        <v>0</v>
      </c>
      <c r="HD15" s="745">
        <f t="shared" si="44"/>
        <v>0</v>
      </c>
      <c r="HE15" s="745">
        <f t="shared" si="44"/>
        <v>0</v>
      </c>
      <c r="HF15" s="745">
        <f t="shared" si="44"/>
        <v>0</v>
      </c>
      <c r="HG15" s="745">
        <f t="shared" si="44"/>
        <v>0</v>
      </c>
      <c r="HH15" s="185"/>
    </row>
    <row r="16" spans="1:216" ht="20.100000000000001" customHeight="1">
      <c r="A16" s="520" t="str">
        <f t="shared" si="4"/>
        <v>LST_STR_ELEMENT</v>
      </c>
      <c r="B16" s="357"/>
      <c r="C16" s="115"/>
      <c r="D16" s="116"/>
      <c r="E16" s="117"/>
      <c r="F16" s="116"/>
      <c r="G16" s="350" t="e">
        <f>IF(TYPOLOGY = "Bridge", _xlfn.XLOOKUP($E16, BRIDGE_STR_ELEMENT, 'MATERIAL DATA'!$R$36:$R$74,,), _xlfn.XLOOKUP($BL16, 'LIFECYCLE MATERIAL DATA'!$A$5:$A$104, 'LIFECYCLE MATERIAL DATA'!$Q$5:$Q$104,,))</f>
        <v>#N/A</v>
      </c>
      <c r="H16" s="630"/>
      <c r="I16" s="631"/>
      <c r="J16" s="736"/>
      <c r="K16" s="116"/>
      <c r="L16" s="95"/>
      <c r="M16" s="358"/>
      <c r="N16" s="156">
        <f t="shared" si="32"/>
        <v>0</v>
      </c>
      <c r="O16" s="157" t="str">
        <f t="shared" si="20"/>
        <v/>
      </c>
      <c r="P16" s="158" t="str">
        <f t="shared" si="21"/>
        <v/>
      </c>
      <c r="Q16" s="158" t="str" cm="1">
        <f t="array" ref="Q16">IFERROR(_xlfn.IFS(AND($I16 = "Yes", $J16 =1),(($BX16+$BU16)/($J16) + ($BY16+$BR16 +$BZ16)),AND($I16 = "Yes", $J16 &gt;1), (($BX16+$BU16)/($J16) + ($BY16*2 +$BZ16)) ), "")</f>
        <v/>
      </c>
      <c r="R16" s="158" t="str">
        <f t="shared" si="5"/>
        <v/>
      </c>
      <c r="S16" s="159">
        <f t="shared" si="22"/>
        <v>0</v>
      </c>
      <c r="T16" s="159" t="str">
        <f t="shared" ref="T16:T43" si="45">IFERROR(IF($I16="Yes","",$BR16),"")</f>
        <v/>
      </c>
      <c r="U16" s="158" t="str">
        <f t="shared" si="33"/>
        <v/>
      </c>
      <c r="V16" s="396" t="str">
        <f t="shared" si="23"/>
        <v/>
      </c>
      <c r="W16" s="156" t="str">
        <f t="shared" si="7"/>
        <v/>
      </c>
      <c r="X16" s="160">
        <f t="shared" si="8"/>
        <v>0</v>
      </c>
      <c r="Y16" s="274" t="s">
        <v>415</v>
      </c>
      <c r="Z16" s="745" t="str">
        <f>'MATERIAL DATA'!$Q40</f>
        <v>1.2.2 Deck</v>
      </c>
      <c r="AA16" s="768">
        <f t="shared" si="24"/>
        <v>0</v>
      </c>
      <c r="AB16" s="745"/>
      <c r="AC16" s="199" t="str">
        <f>'MATERIAL DATA'!Q14</f>
        <v>1.2.3 Basement retaining walls</v>
      </c>
      <c r="AD16" s="754">
        <f ca="1">SUMIF($E$12:$E$45,AC16,$O$12:$O$45)+SUMIF($E$12:$E$45,AC16,$P$12:$P$45)+SUMIF($E$12:$E$45,AC16,R$12:$R$45) +SUMIF($E$12:$E$45, AC16, $Q$12:$Q$43)</f>
        <v>0</v>
      </c>
      <c r="AE16" s="745"/>
      <c r="AF16" s="185"/>
      <c r="AG16" s="185"/>
      <c r="AH16" s="745" t="s">
        <v>850</v>
      </c>
      <c r="AI16" s="779">
        <f ca="1">SUM(AD17,AD18)</f>
        <v>0</v>
      </c>
      <c r="AJ16" s="780">
        <f t="shared" ca="1" si="38"/>
        <v>0</v>
      </c>
      <c r="AK16" s="745" t="s">
        <v>15</v>
      </c>
      <c r="AL16" s="781">
        <f>SUMIF($B$12:$B$43,"Timber",$BQ$12:$BQ$43)+SUMIF($C$12:$C$43,"Timber_EPD",$BQ$12:$BQ$43)</f>
        <v>0</v>
      </c>
      <c r="AM16" s="745"/>
      <c r="AN16" s="745" t="s">
        <v>309</v>
      </c>
      <c r="AO16" s="745">
        <f t="shared" ca="1" si="39"/>
        <v>0</v>
      </c>
      <c r="AP16" s="745"/>
      <c r="AQ16" s="745"/>
      <c r="AR16" s="755"/>
      <c r="AS16" s="755"/>
      <c r="AT16" s="185"/>
      <c r="AU16" s="784" t="s">
        <v>716</v>
      </c>
      <c r="AV16" s="755" t="e">
        <f>AV26*K8</f>
        <v>#VALUE!</v>
      </c>
      <c r="AW16" s="756" t="e">
        <f>AV16+AV26</f>
        <v>#VALUE!</v>
      </c>
      <c r="AX16" s="755"/>
      <c r="AY16" s="784" t="s">
        <v>716</v>
      </c>
      <c r="AZ16" s="755" t="e">
        <f>AV30*K8</f>
        <v>#DIV/0!</v>
      </c>
      <c r="BA16" s="785" t="e">
        <f>AZ16+AV30</f>
        <v>#DIV/0!</v>
      </c>
      <c r="BB16" s="786"/>
      <c r="BC16" s="784" t="s">
        <v>716</v>
      </c>
      <c r="BD16" s="755" t="e">
        <f>AV34*K8</f>
        <v>#DIV/0!</v>
      </c>
      <c r="BE16" s="785" t="e">
        <f>BD16+AV34</f>
        <v>#DIV/0!</v>
      </c>
      <c r="BF16" s="786"/>
      <c r="BG16" s="786"/>
      <c r="BH16" s="786"/>
      <c r="BI16" s="786"/>
      <c r="BJ16" s="786"/>
      <c r="BK16" s="209" t="str">
        <f t="shared" si="40"/>
        <v>ER</v>
      </c>
      <c r="BL16" s="209" t="str">
        <f t="shared" si="9"/>
        <v xml:space="preserve"> -  - </v>
      </c>
      <c r="BM16" s="745" t="str" cm="1">
        <f t="array" ref="BM16">_xlfn.IFS(OR(AND(TYPOLOGY &lt;&gt; "Bridge", B16="concrete",D16&lt;&gt;"Reinforced - 150mm hollow core slab"),C16="Concrete_EPD",),"Reinforcement",(OR(AND(TYPOLOGY="Bridge",B16="concrete",D16&lt;&gt;"Reinforced - 150mm hollow core slab"),C16="Concrete_EPD",)),"Bridge_Reinforcement",TRUE, "No_Reinforcement")</f>
        <v>No_Reinforcement</v>
      </c>
      <c r="BN16" s="186" t="e">
        <f>_xlfn.XLOOKUP($BL16,'LIFECYCLE MATERIAL DATA'!$A$5:$A$104,'LIFECYCLE MATERIAL DATA'!$D$5:$D$104,)</f>
        <v>#N/A</v>
      </c>
      <c r="BO16" s="186">
        <f>IFERROR(IF(M16&lt;&gt;0,_xlfn.XLOOKUP(M16,'Custom Data'!S16:S45,'Custom Data'!T16:T45,,-1),0),0)</f>
        <v>0</v>
      </c>
      <c r="BP16" s="186">
        <f t="shared" si="10"/>
        <v>0</v>
      </c>
      <c r="BQ16" s="846" t="str">
        <f t="shared" si="11"/>
        <v>ER</v>
      </c>
      <c r="BR16" s="745" t="str">
        <f>IFERROR(_xlfn.XLOOKUP($BL16,'LIFECYCLE MATERIAL DATA'!$A$5:$A$104,'LIFECYCLE MATERIAL DATA'!$I$5:$I$104,,)*($BQ16/1000)+_xlfn.XLOOKUP('Project Info'!$C$15,'LIFECYCLE MATERIAL DATA'!$A$5:$A$104,'LIFECYCLE MATERIAL DATA'!$I$5:$I$104,,)*($BP16/1000),"")</f>
        <v/>
      </c>
      <c r="BS16" s="745" t="str">
        <f>IFERROR(_xlfn.XLOOKUP($BL16,'LIFECYCLE MATERIAL DATA'!$A$5:$A$104, 'LIFECYCLE MATERIAL DATA'!$J$5:$J$104,,)*($BQ16/1000)+_xlfn.XLOOKUP('Project Info'!$C$15,'LIFECYCLE MATERIAL DATA'!$A$5:$A$104,'LIFECYCLE MATERIAL DATA'!$J$5:$J$104,,)*($BP16/1000),"")</f>
        <v/>
      </c>
      <c r="BT16" s="745" t="str">
        <f>IFERROR(_xlfn.XLOOKUP($BL16,'LIFECYCLE MATERIAL DATA'!$A$5:$A$104, 'LIFECYCLE MATERIAL DATA'!$K$5:$K$104,,)*($BQ16/1000),"")</f>
        <v/>
      </c>
      <c r="BU16" s="185" t="str">
        <f>IFERROR(_xlfn.XLOOKUP($BL16,'LIFECYCLE MATERIAL DATA'!$A$5:$A$104,'LIFECYCLE MATERIAL DATA'!$L$5:$L$104,,)*($BQ16/1000)+_xlfn.XLOOKUP('Project Info'!$C$15,'LIFECYCLE MATERIAL DATA'!$A$5:$A$104,'LIFECYCLE MATERIAL DATA'!$L$5:$L$104,,)*($BP16/1000),"")</f>
        <v/>
      </c>
      <c r="BV16" s="745" t="str">
        <f t="shared" si="25"/>
        <v/>
      </c>
      <c r="BW16" s="745" t="str">
        <f>IF($K16='MATERIAL DATA'!$O$5,$L16, IF($K16='MATERIAL DATA'!$O$6,$L16/(1000*'Scheme 2'!$BN16),""))</f>
        <v/>
      </c>
      <c r="BX16" s="745" t="str">
        <f>IFERROR(((_xlfn.XLOOKUP($BL16,'LIFECYCLE MATERIAL DATA'!$A$5:$A$104,'LIFECYCLE MATERIAL DATA'!$F$5:$F$104,,))*$BQ16/1000+_xlfn.XLOOKUP('Project Info'!$C$15,'LIFECYCLE MATERIAL DATA'!$A$5:$A$104,'LIFECYCLE MATERIAL DATA'!$F$5:$F$104,,)*$BP16/1000),"")</f>
        <v/>
      </c>
      <c r="BY16" s="771" t="str">
        <f>IFERROR((_xlfn.XLOOKUP($BL16,'LIFECYCLE MATERIAL DATA'!$A$5:$A$104,'LIFECYCLE MATERIAL DATA'!$G$5:$G$104,,)*$BQ16/1000++_xlfn.XLOOKUP('Project Info'!$C$15,'LIFECYCLE MATERIAL DATA'!$A$5:$A$104,'LIFECYCLE MATERIAL DATA'!$G$5:$G$104,,)*$BP16/1000),"")</f>
        <v/>
      </c>
      <c r="BZ16" s="745" t="str">
        <f>IFERROR(_xlfn.XLOOKUP('Scheme 2'!$BL16,'LIFECYCLE MATERIAL DATA'!$A$5:$A$104,'LIFECYCLE MATERIAL DATA'!$H$5:$H$104,,)*SUM($BX16+$BY16+$CB16+$CC16), "")</f>
        <v/>
      </c>
      <c r="CA16" s="185"/>
      <c r="CB16" s="743" t="str">
        <f>IFERROR((_xlfn.XLOOKUP($BL16,'LIFECYCLE MATERIAL DATA'!$A$5:$A$104, 'LIFECYCLE MATERIAL DATA'!$M$5:$M$104)*$BQ16/1000++_xlfn.XLOOKUP('Project Info'!$C$15,'LIFECYCLE MATERIAL DATA'!$A$5:$A$104,'LIFECYCLE MATERIAL DATA'!$M$5:$M$104)*$BP16/1000),"")</f>
        <v/>
      </c>
      <c r="CC16" s="745">
        <f>IFERROR(IF(OR($B16="Timber",$C16="Timber_EPD", $C16="Bamboo"),_xlfn.XLOOKUP($BL16,'LIFECYCLE MATERIAL DATA Master'!$A$5:$A$104,'LIFECYCLE MATERIAL DATA Master'!$E$5:$E$104,,)*$BQ16,0),"")/1000</f>
        <v>0</v>
      </c>
      <c r="CD16" s="185" t="str">
        <f>IFERROR((_xlfn.XLOOKUP($BL16,'LIFECYCLE MATERIAL DATA'!$A$5:$A$104,'LIFECYCLE MATERIAL DATA'!$N$5:$N$104,,)*$BQ16/1000++_xlfn.XLOOKUP('Project Info'!$C$15,'LIFECYCLE MATERIAL DATA'!$A$5:$A$104,'LIFECYCLE MATERIAL DATA'!$N$5:$N$104,,)*$BP16/1000),"")</f>
        <v/>
      </c>
      <c r="CE16" s="745" t="str">
        <f>Targets!A20</f>
        <v>LETI Education Target (168)</v>
      </c>
      <c r="CF16" s="209" t="str">
        <f>Targets!B20</f>
        <v>Education</v>
      </c>
      <c r="CG16" s="778">
        <f>Targets!C20</f>
        <v>168.48</v>
      </c>
      <c r="CH16" s="772">
        <f>IFERROR(1+_xlfn.XLOOKUP($BL16,'LIFECYCLE MATERIAL DATA'!$A$5:$A$104,'LIFECYCLE MATERIAL DATA'!$H$5:$H$104,,),0)</f>
        <v>0</v>
      </c>
      <c r="CI16" s="765">
        <f t="shared" si="12"/>
        <v>0</v>
      </c>
      <c r="CJ16" s="773">
        <f t="shared" si="13"/>
        <v>0</v>
      </c>
      <c r="CK16" s="774">
        <f t="shared" si="14"/>
        <v>0</v>
      </c>
      <c r="CL16" s="767">
        <f t="shared" si="26"/>
        <v>0</v>
      </c>
      <c r="CM16" s="775">
        <f t="shared" si="27"/>
        <v>0</v>
      </c>
      <c r="CN16" s="769">
        <v>0</v>
      </c>
      <c r="CO16" s="745">
        <f t="shared" si="15"/>
        <v>0</v>
      </c>
      <c r="CP16" s="745">
        <f t="shared" si="15"/>
        <v>0</v>
      </c>
      <c r="CQ16" s="745">
        <f t="shared" ref="CQ16:DV16" si="46">IF(CQ$11&gt;=DESIGN_LIFE,CP16,IF(AND(CQ$11&gt;0,$CK16&lt;&gt;0),IF(INT((CQ$11)/(DESIGN_LIFE/$CK16))=((CQ$11)/(DESIGN_LIFE/$CK16)),$CM16+CP16,CP16),CP16))</f>
        <v>0</v>
      </c>
      <c r="CR16" s="745">
        <f t="shared" si="46"/>
        <v>0</v>
      </c>
      <c r="CS16" s="745">
        <f t="shared" si="46"/>
        <v>0</v>
      </c>
      <c r="CT16" s="745">
        <f t="shared" si="46"/>
        <v>0</v>
      </c>
      <c r="CU16" s="745">
        <f t="shared" si="46"/>
        <v>0</v>
      </c>
      <c r="CV16" s="745">
        <f t="shared" si="46"/>
        <v>0</v>
      </c>
      <c r="CW16" s="745">
        <f t="shared" si="46"/>
        <v>0</v>
      </c>
      <c r="CX16" s="745">
        <f t="shared" si="46"/>
        <v>0</v>
      </c>
      <c r="CY16" s="745">
        <f t="shared" si="46"/>
        <v>0</v>
      </c>
      <c r="CZ16" s="745">
        <f t="shared" si="46"/>
        <v>0</v>
      </c>
      <c r="DA16" s="745">
        <f t="shared" si="46"/>
        <v>0</v>
      </c>
      <c r="DB16" s="745">
        <f t="shared" si="46"/>
        <v>0</v>
      </c>
      <c r="DC16" s="745">
        <f t="shared" si="46"/>
        <v>0</v>
      </c>
      <c r="DD16" s="745">
        <f t="shared" si="46"/>
        <v>0</v>
      </c>
      <c r="DE16" s="745">
        <f t="shared" si="46"/>
        <v>0</v>
      </c>
      <c r="DF16" s="745">
        <f t="shared" si="46"/>
        <v>0</v>
      </c>
      <c r="DG16" s="745">
        <f t="shared" si="46"/>
        <v>0</v>
      </c>
      <c r="DH16" s="745">
        <f t="shared" si="46"/>
        <v>0</v>
      </c>
      <c r="DI16" s="745">
        <f t="shared" si="46"/>
        <v>0</v>
      </c>
      <c r="DJ16" s="745">
        <f t="shared" si="46"/>
        <v>0</v>
      </c>
      <c r="DK16" s="745">
        <f t="shared" si="46"/>
        <v>0</v>
      </c>
      <c r="DL16" s="745">
        <f t="shared" si="46"/>
        <v>0</v>
      </c>
      <c r="DM16" s="745">
        <f t="shared" si="46"/>
        <v>0</v>
      </c>
      <c r="DN16" s="745">
        <f t="shared" si="46"/>
        <v>0</v>
      </c>
      <c r="DO16" s="745">
        <f t="shared" si="46"/>
        <v>0</v>
      </c>
      <c r="DP16" s="745">
        <f t="shared" si="46"/>
        <v>0</v>
      </c>
      <c r="DQ16" s="745">
        <f t="shared" si="46"/>
        <v>0</v>
      </c>
      <c r="DR16" s="745">
        <f t="shared" si="46"/>
        <v>0</v>
      </c>
      <c r="DS16" s="745">
        <f t="shared" si="46"/>
        <v>0</v>
      </c>
      <c r="DT16" s="745">
        <f t="shared" si="46"/>
        <v>0</v>
      </c>
      <c r="DU16" s="745">
        <f t="shared" si="46"/>
        <v>0</v>
      </c>
      <c r="DV16" s="745">
        <f t="shared" si="46"/>
        <v>0</v>
      </c>
      <c r="DW16" s="745">
        <f t="shared" ref="DW16:FB16" si="47">IF(DW$11&gt;=DESIGN_LIFE,DV16,IF(AND(DW$11&gt;0,$CK16&lt;&gt;0),IF(INT((DW$11)/(DESIGN_LIFE/$CK16))=((DW$11)/(DESIGN_LIFE/$CK16)),$CM16+DV16,DV16),DV16))</f>
        <v>0</v>
      </c>
      <c r="DX16" s="745">
        <f t="shared" si="47"/>
        <v>0</v>
      </c>
      <c r="DY16" s="745">
        <f t="shared" si="47"/>
        <v>0</v>
      </c>
      <c r="DZ16" s="745">
        <f t="shared" si="47"/>
        <v>0</v>
      </c>
      <c r="EA16" s="745">
        <f t="shared" si="47"/>
        <v>0</v>
      </c>
      <c r="EB16" s="745">
        <f t="shared" si="47"/>
        <v>0</v>
      </c>
      <c r="EC16" s="745">
        <f t="shared" si="47"/>
        <v>0</v>
      </c>
      <c r="ED16" s="745">
        <f t="shared" si="47"/>
        <v>0</v>
      </c>
      <c r="EE16" s="745">
        <f t="shared" si="47"/>
        <v>0</v>
      </c>
      <c r="EF16" s="745">
        <f t="shared" si="47"/>
        <v>0</v>
      </c>
      <c r="EG16" s="745">
        <f t="shared" si="47"/>
        <v>0</v>
      </c>
      <c r="EH16" s="745">
        <f t="shared" si="47"/>
        <v>0</v>
      </c>
      <c r="EI16" s="745">
        <f t="shared" si="47"/>
        <v>0</v>
      </c>
      <c r="EJ16" s="745">
        <f t="shared" si="47"/>
        <v>0</v>
      </c>
      <c r="EK16" s="745">
        <f t="shared" si="47"/>
        <v>0</v>
      </c>
      <c r="EL16" s="745">
        <f t="shared" si="47"/>
        <v>0</v>
      </c>
      <c r="EM16" s="745">
        <f t="shared" si="47"/>
        <v>0</v>
      </c>
      <c r="EN16" s="745">
        <f t="shared" si="47"/>
        <v>0</v>
      </c>
      <c r="EO16" s="745">
        <f t="shared" si="47"/>
        <v>0</v>
      </c>
      <c r="EP16" s="745">
        <f t="shared" si="47"/>
        <v>0</v>
      </c>
      <c r="EQ16" s="745">
        <f t="shared" si="47"/>
        <v>0</v>
      </c>
      <c r="ER16" s="745">
        <f t="shared" si="47"/>
        <v>0</v>
      </c>
      <c r="ES16" s="745">
        <f t="shared" si="47"/>
        <v>0</v>
      </c>
      <c r="ET16" s="745">
        <f t="shared" si="47"/>
        <v>0</v>
      </c>
      <c r="EU16" s="745">
        <f t="shared" si="47"/>
        <v>0</v>
      </c>
      <c r="EV16" s="745">
        <f t="shared" si="47"/>
        <v>0</v>
      </c>
      <c r="EW16" s="745">
        <f t="shared" si="47"/>
        <v>0</v>
      </c>
      <c r="EX16" s="745">
        <f t="shared" si="47"/>
        <v>0</v>
      </c>
      <c r="EY16" s="745">
        <f t="shared" si="47"/>
        <v>0</v>
      </c>
      <c r="EZ16" s="745">
        <f t="shared" si="47"/>
        <v>0</v>
      </c>
      <c r="FA16" s="745">
        <f t="shared" si="47"/>
        <v>0</v>
      </c>
      <c r="FB16" s="745">
        <f t="shared" si="47"/>
        <v>0</v>
      </c>
      <c r="FC16" s="745">
        <f t="shared" ref="FC16:GH16" si="48">IF(FC$11&gt;=DESIGN_LIFE,FB16,IF(AND(FC$11&gt;0,$CK16&lt;&gt;0),IF(INT((FC$11)/(DESIGN_LIFE/$CK16))=((FC$11)/(DESIGN_LIFE/$CK16)),$CM16+FB16,FB16),FB16))</f>
        <v>0</v>
      </c>
      <c r="FD16" s="745">
        <f t="shared" si="48"/>
        <v>0</v>
      </c>
      <c r="FE16" s="745">
        <f t="shared" si="48"/>
        <v>0</v>
      </c>
      <c r="FF16" s="745">
        <f t="shared" si="48"/>
        <v>0</v>
      </c>
      <c r="FG16" s="745">
        <f t="shared" si="48"/>
        <v>0</v>
      </c>
      <c r="FH16" s="745">
        <f t="shared" si="48"/>
        <v>0</v>
      </c>
      <c r="FI16" s="745">
        <f t="shared" si="48"/>
        <v>0</v>
      </c>
      <c r="FJ16" s="745">
        <f t="shared" si="48"/>
        <v>0</v>
      </c>
      <c r="FK16" s="745">
        <f t="shared" si="48"/>
        <v>0</v>
      </c>
      <c r="FL16" s="745">
        <f t="shared" si="48"/>
        <v>0</v>
      </c>
      <c r="FM16" s="745">
        <f t="shared" si="48"/>
        <v>0</v>
      </c>
      <c r="FN16" s="745">
        <f t="shared" si="48"/>
        <v>0</v>
      </c>
      <c r="FO16" s="745">
        <f t="shared" si="48"/>
        <v>0</v>
      </c>
      <c r="FP16" s="745">
        <f t="shared" si="48"/>
        <v>0</v>
      </c>
      <c r="FQ16" s="745">
        <f t="shared" si="48"/>
        <v>0</v>
      </c>
      <c r="FR16" s="745">
        <f t="shared" si="48"/>
        <v>0</v>
      </c>
      <c r="FS16" s="745">
        <f t="shared" si="48"/>
        <v>0</v>
      </c>
      <c r="FT16" s="745">
        <f t="shared" si="48"/>
        <v>0</v>
      </c>
      <c r="FU16" s="745">
        <f t="shared" si="48"/>
        <v>0</v>
      </c>
      <c r="FV16" s="745">
        <f t="shared" si="48"/>
        <v>0</v>
      </c>
      <c r="FW16" s="745">
        <f t="shared" si="48"/>
        <v>0</v>
      </c>
      <c r="FX16" s="745">
        <f t="shared" si="48"/>
        <v>0</v>
      </c>
      <c r="FY16" s="745">
        <f t="shared" si="48"/>
        <v>0</v>
      </c>
      <c r="FZ16" s="745">
        <f t="shared" si="48"/>
        <v>0</v>
      </c>
      <c r="GA16" s="745">
        <f t="shared" si="48"/>
        <v>0</v>
      </c>
      <c r="GB16" s="745">
        <f t="shared" si="48"/>
        <v>0</v>
      </c>
      <c r="GC16" s="745">
        <f t="shared" si="48"/>
        <v>0</v>
      </c>
      <c r="GD16" s="745">
        <f t="shared" si="48"/>
        <v>0</v>
      </c>
      <c r="GE16" s="745">
        <f t="shared" si="48"/>
        <v>0</v>
      </c>
      <c r="GF16" s="745">
        <f t="shared" si="48"/>
        <v>0</v>
      </c>
      <c r="GG16" s="745">
        <f t="shared" si="48"/>
        <v>0</v>
      </c>
      <c r="GH16" s="745">
        <f t="shared" si="48"/>
        <v>0</v>
      </c>
      <c r="GI16" s="745">
        <f t="shared" ref="GI16:HG16" si="49">IF(GI$11&gt;=DESIGN_LIFE,GH16,IF(AND(GI$11&gt;0,$CK16&lt;&gt;0),IF(INT((GI$11)/(DESIGN_LIFE/$CK16))=((GI$11)/(DESIGN_LIFE/$CK16)),$CM16+GH16,GH16),GH16))</f>
        <v>0</v>
      </c>
      <c r="GJ16" s="745">
        <f t="shared" si="49"/>
        <v>0</v>
      </c>
      <c r="GK16" s="745">
        <f t="shared" si="49"/>
        <v>0</v>
      </c>
      <c r="GL16" s="745">
        <f t="shared" si="49"/>
        <v>0</v>
      </c>
      <c r="GM16" s="745">
        <f t="shared" si="49"/>
        <v>0</v>
      </c>
      <c r="GN16" s="745">
        <f t="shared" si="49"/>
        <v>0</v>
      </c>
      <c r="GO16" s="745">
        <f t="shared" si="49"/>
        <v>0</v>
      </c>
      <c r="GP16" s="745">
        <f t="shared" si="49"/>
        <v>0</v>
      </c>
      <c r="GQ16" s="745">
        <f t="shared" si="49"/>
        <v>0</v>
      </c>
      <c r="GR16" s="745">
        <f t="shared" si="49"/>
        <v>0</v>
      </c>
      <c r="GS16" s="745">
        <f t="shared" si="49"/>
        <v>0</v>
      </c>
      <c r="GT16" s="745">
        <f t="shared" si="49"/>
        <v>0</v>
      </c>
      <c r="GU16" s="745">
        <f t="shared" si="49"/>
        <v>0</v>
      </c>
      <c r="GV16" s="745">
        <f t="shared" si="49"/>
        <v>0</v>
      </c>
      <c r="GW16" s="745">
        <f t="shared" si="49"/>
        <v>0</v>
      </c>
      <c r="GX16" s="745">
        <f t="shared" si="49"/>
        <v>0</v>
      </c>
      <c r="GY16" s="745">
        <f t="shared" si="49"/>
        <v>0</v>
      </c>
      <c r="GZ16" s="745">
        <f t="shared" si="49"/>
        <v>0</v>
      </c>
      <c r="HA16" s="745">
        <f t="shared" si="49"/>
        <v>0</v>
      </c>
      <c r="HB16" s="745">
        <f t="shared" si="49"/>
        <v>0</v>
      </c>
      <c r="HC16" s="745">
        <f t="shared" si="49"/>
        <v>0</v>
      </c>
      <c r="HD16" s="745">
        <f t="shared" si="49"/>
        <v>0</v>
      </c>
      <c r="HE16" s="745">
        <f t="shared" si="49"/>
        <v>0</v>
      </c>
      <c r="HF16" s="745">
        <f t="shared" si="49"/>
        <v>0</v>
      </c>
      <c r="HG16" s="745">
        <f t="shared" si="49"/>
        <v>0</v>
      </c>
      <c r="HH16" s="185"/>
    </row>
    <row r="17" spans="1:216" ht="20.100000000000001" customHeight="1">
      <c r="A17" s="520" t="str">
        <f t="shared" si="4"/>
        <v>LST_STR_ELEMENT</v>
      </c>
      <c r="B17" s="357"/>
      <c r="C17" s="115"/>
      <c r="D17" s="116"/>
      <c r="E17" s="117"/>
      <c r="F17" s="116"/>
      <c r="G17" s="350" t="e">
        <f>IF(TYPOLOGY = "Bridge", _xlfn.XLOOKUP($E17, BRIDGE_STR_ELEMENT, 'MATERIAL DATA'!$R$36:$R$74,,), _xlfn.XLOOKUP($BL17, 'LIFECYCLE MATERIAL DATA'!$A$5:$A$104, 'LIFECYCLE MATERIAL DATA'!$Q$5:$Q$104,,))</f>
        <v>#N/A</v>
      </c>
      <c r="H17" s="630"/>
      <c r="I17" s="631"/>
      <c r="J17" s="736"/>
      <c r="K17" s="116"/>
      <c r="L17" s="95"/>
      <c r="M17" s="358"/>
      <c r="N17" s="156">
        <f t="shared" si="32"/>
        <v>0</v>
      </c>
      <c r="O17" s="157" t="str">
        <f t="shared" si="20"/>
        <v/>
      </c>
      <c r="P17" s="158" t="str">
        <f t="shared" si="21"/>
        <v/>
      </c>
      <c r="Q17" s="158" t="str" cm="1">
        <f t="array" ref="Q17">IFERROR(_xlfn.IFS(AND($I17 = "Yes", $J17 =1),(($BX17+$BU17)/($J17) + ($BY17+$BR17 +$BZ17)),AND($I17 = "Yes", $J17 &gt;1), (($BX17+$BU17)/($J17) + ($BY17*2 +$BZ17)) ), "")</f>
        <v/>
      </c>
      <c r="R17" s="158" t="str">
        <f t="shared" si="5"/>
        <v/>
      </c>
      <c r="S17" s="159">
        <f t="shared" si="22"/>
        <v>0</v>
      </c>
      <c r="T17" s="159" t="str">
        <f t="shared" si="45"/>
        <v/>
      </c>
      <c r="U17" s="158" t="str">
        <f t="shared" si="33"/>
        <v/>
      </c>
      <c r="V17" s="396" t="str">
        <f t="shared" si="23"/>
        <v/>
      </c>
      <c r="W17" s="156" t="str">
        <f t="shared" si="7"/>
        <v/>
      </c>
      <c r="X17" s="160">
        <f t="shared" si="8"/>
        <v>0</v>
      </c>
      <c r="Y17" s="274" t="s">
        <v>415</v>
      </c>
      <c r="Z17" s="745" t="str">
        <f>'MATERIAL DATA'!$Q41</f>
        <v>1.3.1 Cable System</v>
      </c>
      <c r="AA17" s="768">
        <f t="shared" si="24"/>
        <v>0</v>
      </c>
      <c r="AB17" s="745"/>
      <c r="AC17" s="199" t="str">
        <f>'MATERIAL DATA'!Q15</f>
        <v>2.1.1 Frame (vertical) - columns/structural walls &amp; braces</v>
      </c>
      <c r="AD17" s="754">
        <f ca="1">SUMIF($E$12:$E$45,AC17,$O$12:$O$45)+SUMIF($E$12:$E$45,AC17,$P$12:$P$45)+SUMIF($E$12:$E$45,AC17,R$12:$R$45) +SUMIF($E$12:$E$45, AC17, $Q$12:$Q$43)</f>
        <v>0</v>
      </c>
      <c r="AE17" s="745"/>
      <c r="AF17" s="185"/>
      <c r="AG17" s="185"/>
      <c r="AH17" s="745" t="s">
        <v>399</v>
      </c>
      <c r="AI17" s="779">
        <f ca="1">SUM(AD19,AD20)</f>
        <v>0</v>
      </c>
      <c r="AJ17" s="780">
        <f t="shared" ca="1" si="38"/>
        <v>0</v>
      </c>
      <c r="AK17" s="745" t="s">
        <v>16</v>
      </c>
      <c r="AL17" s="781">
        <f>SUMIF($B$12:$B$43,"Other",$BQ$12:$BQ$43)+SUMIF($C$12:$C$43,"Other_EPD",$BQ$12:$BQ$43)</f>
        <v>0</v>
      </c>
      <c r="AM17" s="745"/>
      <c r="AN17" s="745" t="s">
        <v>310</v>
      </c>
      <c r="AO17" s="745">
        <f t="shared" si="39"/>
        <v>0</v>
      </c>
      <c r="AP17" s="745"/>
      <c r="AQ17" s="749"/>
      <c r="AR17" s="755"/>
      <c r="AS17" s="755"/>
      <c r="AT17" s="755"/>
      <c r="AU17" s="783" t="s">
        <v>729</v>
      </c>
      <c r="AV17" s="755">
        <f>T51*K8</f>
        <v>0</v>
      </c>
      <c r="AW17" s="756">
        <f>AV17+T51</f>
        <v>0</v>
      </c>
      <c r="AX17" s="755"/>
      <c r="AY17" s="783" t="s">
        <v>729</v>
      </c>
      <c r="AZ17" s="755">
        <f>AZ30*K8</f>
        <v>0</v>
      </c>
      <c r="BA17" s="787">
        <f>AZ17+AZ30</f>
        <v>0</v>
      </c>
      <c r="BB17" s="186"/>
      <c r="BC17" s="783" t="s">
        <v>729</v>
      </c>
      <c r="BD17" s="755">
        <f>BD30*K8</f>
        <v>0</v>
      </c>
      <c r="BE17" s="787">
        <f>BD17+BD30</f>
        <v>0</v>
      </c>
      <c r="BF17" s="186"/>
      <c r="BG17" s="186"/>
      <c r="BH17" s="186"/>
      <c r="BI17" s="186"/>
      <c r="BJ17" s="186"/>
      <c r="BK17" s="209" t="str">
        <f t="shared" si="40"/>
        <v>ER</v>
      </c>
      <c r="BL17" s="209" t="str">
        <f t="shared" si="9"/>
        <v xml:space="preserve"> -  - </v>
      </c>
      <c r="BM17" s="745" t="str" cm="1">
        <f t="array" ref="BM17">_xlfn.IFS(OR(AND(TYPOLOGY &lt;&gt; "Bridge", B17="concrete",D17&lt;&gt;"Reinforced - 150mm hollow core slab"),C17="Concrete_EPD",),"Reinforcement",(OR(AND(TYPOLOGY="Bridge",B17="concrete",D17&lt;&gt;"Reinforced - 150mm hollow core slab"),C17="Concrete_EPD",)),"Bridge_Reinforcement",TRUE, "No_Reinforcement")</f>
        <v>No_Reinforcement</v>
      </c>
      <c r="BN17" s="186" t="e">
        <f>_xlfn.XLOOKUP($BL17,'LIFECYCLE MATERIAL DATA'!$A$5:$A$104,'LIFECYCLE MATERIAL DATA'!$D$5:$D$104,)</f>
        <v>#N/A</v>
      </c>
      <c r="BO17" s="186">
        <f>IFERROR(IF(M17&lt;&gt;0,_xlfn.XLOOKUP(M17,'Custom Data'!S16:S45,'Custom Data'!T16:T45,,-1),0),0)</f>
        <v>0</v>
      </c>
      <c r="BP17" s="186">
        <f t="shared" si="10"/>
        <v>0</v>
      </c>
      <c r="BQ17" s="846" t="str">
        <f t="shared" si="11"/>
        <v>ER</v>
      </c>
      <c r="BR17" s="745" t="str">
        <f>IFERROR(_xlfn.XLOOKUP($BL17,'LIFECYCLE MATERIAL DATA'!$A$5:$A$104,'LIFECYCLE MATERIAL DATA'!$I$5:$I$104,,)*($BQ17/1000)+_xlfn.XLOOKUP('Project Info'!$C$15,'LIFECYCLE MATERIAL DATA'!$A$5:$A$104,'LIFECYCLE MATERIAL DATA'!$I$5:$I$104,,)*($BP17/1000),"")</f>
        <v/>
      </c>
      <c r="BS17" s="745" t="str">
        <f>IFERROR(_xlfn.XLOOKUP($BL17,'LIFECYCLE MATERIAL DATA'!$A$5:$A$104, 'LIFECYCLE MATERIAL DATA'!$J$5:$J$104,,)*($BQ17/1000)+_xlfn.XLOOKUP('Project Info'!$C$15,'LIFECYCLE MATERIAL DATA'!$A$5:$A$104,'LIFECYCLE MATERIAL DATA'!$J$5:$J$104,,)*($BP17/1000),"")</f>
        <v/>
      </c>
      <c r="BT17" s="745" t="str">
        <f>IFERROR(_xlfn.XLOOKUP($BL17,'LIFECYCLE MATERIAL DATA'!$A$5:$A$104, 'LIFECYCLE MATERIAL DATA'!$K$5:$K$104,,)*($BQ17/1000),"")</f>
        <v/>
      </c>
      <c r="BU17" s="185" t="str">
        <f>IFERROR(_xlfn.XLOOKUP($BL17,'LIFECYCLE MATERIAL DATA'!$A$5:$A$104,'LIFECYCLE MATERIAL DATA'!$L$5:$L$104,,)*($BQ17/1000)+_xlfn.XLOOKUP('Project Info'!$C$15,'LIFECYCLE MATERIAL DATA'!$A$5:$A$104,'LIFECYCLE MATERIAL DATA'!$L$5:$L$104,,)*($BP17/1000),"")</f>
        <v/>
      </c>
      <c r="BV17" s="745" t="str">
        <f t="shared" si="25"/>
        <v/>
      </c>
      <c r="BW17" s="745" t="str">
        <f>IF($K17='MATERIAL DATA'!$O$5,$L17, IF($K17='MATERIAL DATA'!$O$6,$L17/(1000*'Scheme 2'!$BN17),""))</f>
        <v/>
      </c>
      <c r="BX17" s="745" t="str">
        <f>IFERROR(((_xlfn.XLOOKUP($BL17,'LIFECYCLE MATERIAL DATA'!$A$5:$A$104,'LIFECYCLE MATERIAL DATA'!$F$5:$F$104,,))*$BQ17/1000+_xlfn.XLOOKUP('Project Info'!$C$15,'LIFECYCLE MATERIAL DATA'!$A$5:$A$104,'LIFECYCLE MATERIAL DATA'!$F$5:$F$104,,)*$BP17/1000),"")</f>
        <v/>
      </c>
      <c r="BY17" s="771" t="str">
        <f>IFERROR((_xlfn.XLOOKUP($BL17,'LIFECYCLE MATERIAL DATA'!$A$5:$A$104,'LIFECYCLE MATERIAL DATA'!$G$5:$G$104,,)*$BQ17/1000++_xlfn.XLOOKUP('Project Info'!$C$15,'LIFECYCLE MATERIAL DATA'!$A$5:$A$104,'LIFECYCLE MATERIAL DATA'!$G$5:$G$104,,)*$BP17/1000),"")</f>
        <v/>
      </c>
      <c r="BZ17" s="745" t="str">
        <f>IFERROR(_xlfn.XLOOKUP('Scheme 2'!$BL17,'LIFECYCLE MATERIAL DATA'!$A$5:$A$104,'LIFECYCLE MATERIAL DATA'!$H$5:$H$104,,)*SUM($BX17+$BY17+$CB17+$CC17), "")</f>
        <v/>
      </c>
      <c r="CA17" s="185"/>
      <c r="CB17" s="743" t="str">
        <f>IFERROR((_xlfn.XLOOKUP($BL17,'LIFECYCLE MATERIAL DATA'!$A$5:$A$104, 'LIFECYCLE MATERIAL DATA'!$M$5:$M$104)*$BQ17/1000++_xlfn.XLOOKUP('Project Info'!$C$15,'LIFECYCLE MATERIAL DATA'!$A$5:$A$104,'LIFECYCLE MATERIAL DATA'!$M$5:$M$104)*$BP17/1000),"")</f>
        <v/>
      </c>
      <c r="CC17" s="745">
        <f>IFERROR(IF(OR($B17="Timber",$C17="Timber_EPD", $C17="Bamboo"),_xlfn.XLOOKUP($BL17,'LIFECYCLE MATERIAL DATA Master'!$A$5:$A$104,'LIFECYCLE MATERIAL DATA Master'!$E$5:$E$104,,)*$BQ17,0),"")/1000</f>
        <v>0</v>
      </c>
      <c r="CD17" s="185" t="str">
        <f>IFERROR((_xlfn.XLOOKUP($BL17,'LIFECYCLE MATERIAL DATA'!$A$5:$A$104,'LIFECYCLE MATERIAL DATA'!$N$5:$N$104,,)*$BQ17/1000++_xlfn.XLOOKUP('Project Info'!$C$15,'LIFECYCLE MATERIAL DATA'!$A$5:$A$104,'LIFECYCLE MATERIAL DATA'!$N$5:$N$104,,)*$BP17/1000),"")</f>
        <v/>
      </c>
      <c r="CE17" s="745" t="str">
        <f>Targets!A21</f>
        <v>LETI Residential Target (201)</v>
      </c>
      <c r="CF17" s="209" t="str">
        <f>Targets!B21</f>
        <v>Residential</v>
      </c>
      <c r="CG17" s="209">
        <f>Targets!C21</f>
        <v>201</v>
      </c>
      <c r="CH17" s="772">
        <f>IFERROR(1+_xlfn.XLOOKUP($BL17,'LIFECYCLE MATERIAL DATA'!$A$5:$A$104,'LIFECYCLE MATERIAL DATA'!$H$5:$H$104,,),0)</f>
        <v>0</v>
      </c>
      <c r="CI17" s="765">
        <f t="shared" si="12"/>
        <v>0</v>
      </c>
      <c r="CJ17" s="773">
        <f t="shared" si="13"/>
        <v>0</v>
      </c>
      <c r="CK17" s="774">
        <f t="shared" si="14"/>
        <v>0</v>
      </c>
      <c r="CL17" s="767">
        <f t="shared" si="26"/>
        <v>0</v>
      </c>
      <c r="CM17" s="775">
        <f t="shared" si="27"/>
        <v>0</v>
      </c>
      <c r="CN17" s="769">
        <v>0</v>
      </c>
      <c r="CO17" s="745">
        <f t="shared" si="15"/>
        <v>0</v>
      </c>
      <c r="CP17" s="745">
        <f t="shared" si="15"/>
        <v>0</v>
      </c>
      <c r="CQ17" s="745">
        <f t="shared" ref="CQ17:DV17" si="50">IF(CQ$11&gt;=DESIGN_LIFE,CP17,IF(AND(CQ$11&gt;0,$CK17&lt;&gt;0),IF(INT((CQ$11)/(DESIGN_LIFE/$CK17))=((CQ$11)/(DESIGN_LIFE/$CK17)),$CM17+CP17,CP17),CP17))</f>
        <v>0</v>
      </c>
      <c r="CR17" s="745">
        <f t="shared" si="50"/>
        <v>0</v>
      </c>
      <c r="CS17" s="745">
        <f t="shared" si="50"/>
        <v>0</v>
      </c>
      <c r="CT17" s="745">
        <f t="shared" si="50"/>
        <v>0</v>
      </c>
      <c r="CU17" s="745">
        <f t="shared" si="50"/>
        <v>0</v>
      </c>
      <c r="CV17" s="745">
        <f t="shared" si="50"/>
        <v>0</v>
      </c>
      <c r="CW17" s="745">
        <f t="shared" si="50"/>
        <v>0</v>
      </c>
      <c r="CX17" s="745">
        <f t="shared" si="50"/>
        <v>0</v>
      </c>
      <c r="CY17" s="745">
        <f t="shared" si="50"/>
        <v>0</v>
      </c>
      <c r="CZ17" s="745">
        <f t="shared" si="50"/>
        <v>0</v>
      </c>
      <c r="DA17" s="745">
        <f t="shared" si="50"/>
        <v>0</v>
      </c>
      <c r="DB17" s="745">
        <f t="shared" si="50"/>
        <v>0</v>
      </c>
      <c r="DC17" s="745">
        <f t="shared" si="50"/>
        <v>0</v>
      </c>
      <c r="DD17" s="745">
        <f t="shared" si="50"/>
        <v>0</v>
      </c>
      <c r="DE17" s="745">
        <f t="shared" si="50"/>
        <v>0</v>
      </c>
      <c r="DF17" s="745">
        <f t="shared" si="50"/>
        <v>0</v>
      </c>
      <c r="DG17" s="745">
        <f t="shared" si="50"/>
        <v>0</v>
      </c>
      <c r="DH17" s="745">
        <f t="shared" si="50"/>
        <v>0</v>
      </c>
      <c r="DI17" s="745">
        <f t="shared" si="50"/>
        <v>0</v>
      </c>
      <c r="DJ17" s="745">
        <f t="shared" si="50"/>
        <v>0</v>
      </c>
      <c r="DK17" s="745">
        <f t="shared" si="50"/>
        <v>0</v>
      </c>
      <c r="DL17" s="745">
        <f t="shared" si="50"/>
        <v>0</v>
      </c>
      <c r="DM17" s="745">
        <f t="shared" si="50"/>
        <v>0</v>
      </c>
      <c r="DN17" s="745">
        <f t="shared" si="50"/>
        <v>0</v>
      </c>
      <c r="DO17" s="745">
        <f t="shared" si="50"/>
        <v>0</v>
      </c>
      <c r="DP17" s="745">
        <f t="shared" si="50"/>
        <v>0</v>
      </c>
      <c r="DQ17" s="745">
        <f t="shared" si="50"/>
        <v>0</v>
      </c>
      <c r="DR17" s="745">
        <f t="shared" si="50"/>
        <v>0</v>
      </c>
      <c r="DS17" s="745">
        <f t="shared" si="50"/>
        <v>0</v>
      </c>
      <c r="DT17" s="745">
        <f t="shared" si="50"/>
        <v>0</v>
      </c>
      <c r="DU17" s="745">
        <f t="shared" si="50"/>
        <v>0</v>
      </c>
      <c r="DV17" s="745">
        <f t="shared" si="50"/>
        <v>0</v>
      </c>
      <c r="DW17" s="745">
        <f t="shared" ref="DW17:FB17" si="51">IF(DW$11&gt;=DESIGN_LIFE,DV17,IF(AND(DW$11&gt;0,$CK17&lt;&gt;0),IF(INT((DW$11)/(DESIGN_LIFE/$CK17))=((DW$11)/(DESIGN_LIFE/$CK17)),$CM17+DV17,DV17),DV17))</f>
        <v>0</v>
      </c>
      <c r="DX17" s="745">
        <f t="shared" si="51"/>
        <v>0</v>
      </c>
      <c r="DY17" s="745">
        <f t="shared" si="51"/>
        <v>0</v>
      </c>
      <c r="DZ17" s="745">
        <f t="shared" si="51"/>
        <v>0</v>
      </c>
      <c r="EA17" s="745">
        <f t="shared" si="51"/>
        <v>0</v>
      </c>
      <c r="EB17" s="745">
        <f t="shared" si="51"/>
        <v>0</v>
      </c>
      <c r="EC17" s="745">
        <f t="shared" si="51"/>
        <v>0</v>
      </c>
      <c r="ED17" s="745">
        <f t="shared" si="51"/>
        <v>0</v>
      </c>
      <c r="EE17" s="745">
        <f t="shared" si="51"/>
        <v>0</v>
      </c>
      <c r="EF17" s="745">
        <f t="shared" si="51"/>
        <v>0</v>
      </c>
      <c r="EG17" s="745">
        <f t="shared" si="51"/>
        <v>0</v>
      </c>
      <c r="EH17" s="745">
        <f t="shared" si="51"/>
        <v>0</v>
      </c>
      <c r="EI17" s="745">
        <f t="shared" si="51"/>
        <v>0</v>
      </c>
      <c r="EJ17" s="745">
        <f t="shared" si="51"/>
        <v>0</v>
      </c>
      <c r="EK17" s="745">
        <f t="shared" si="51"/>
        <v>0</v>
      </c>
      <c r="EL17" s="745">
        <f t="shared" si="51"/>
        <v>0</v>
      </c>
      <c r="EM17" s="745">
        <f t="shared" si="51"/>
        <v>0</v>
      </c>
      <c r="EN17" s="745">
        <f t="shared" si="51"/>
        <v>0</v>
      </c>
      <c r="EO17" s="745">
        <f t="shared" si="51"/>
        <v>0</v>
      </c>
      <c r="EP17" s="745">
        <f t="shared" si="51"/>
        <v>0</v>
      </c>
      <c r="EQ17" s="745">
        <f t="shared" si="51"/>
        <v>0</v>
      </c>
      <c r="ER17" s="745">
        <f t="shared" si="51"/>
        <v>0</v>
      </c>
      <c r="ES17" s="745">
        <f t="shared" si="51"/>
        <v>0</v>
      </c>
      <c r="ET17" s="745">
        <f t="shared" si="51"/>
        <v>0</v>
      </c>
      <c r="EU17" s="745">
        <f t="shared" si="51"/>
        <v>0</v>
      </c>
      <c r="EV17" s="745">
        <f t="shared" si="51"/>
        <v>0</v>
      </c>
      <c r="EW17" s="745">
        <f t="shared" si="51"/>
        <v>0</v>
      </c>
      <c r="EX17" s="745">
        <f t="shared" si="51"/>
        <v>0</v>
      </c>
      <c r="EY17" s="745">
        <f t="shared" si="51"/>
        <v>0</v>
      </c>
      <c r="EZ17" s="745">
        <f t="shared" si="51"/>
        <v>0</v>
      </c>
      <c r="FA17" s="745">
        <f t="shared" si="51"/>
        <v>0</v>
      </c>
      <c r="FB17" s="745">
        <f t="shared" si="51"/>
        <v>0</v>
      </c>
      <c r="FC17" s="745">
        <f t="shared" ref="FC17:GH17" si="52">IF(FC$11&gt;=DESIGN_LIFE,FB17,IF(AND(FC$11&gt;0,$CK17&lt;&gt;0),IF(INT((FC$11)/(DESIGN_LIFE/$CK17))=((FC$11)/(DESIGN_LIFE/$CK17)),$CM17+FB17,FB17),FB17))</f>
        <v>0</v>
      </c>
      <c r="FD17" s="745">
        <f t="shared" si="52"/>
        <v>0</v>
      </c>
      <c r="FE17" s="745">
        <f t="shared" si="52"/>
        <v>0</v>
      </c>
      <c r="FF17" s="745">
        <f t="shared" si="52"/>
        <v>0</v>
      </c>
      <c r="FG17" s="745">
        <f t="shared" si="52"/>
        <v>0</v>
      </c>
      <c r="FH17" s="745">
        <f t="shared" si="52"/>
        <v>0</v>
      </c>
      <c r="FI17" s="745">
        <f t="shared" si="52"/>
        <v>0</v>
      </c>
      <c r="FJ17" s="745">
        <f t="shared" si="52"/>
        <v>0</v>
      </c>
      <c r="FK17" s="745">
        <f t="shared" si="52"/>
        <v>0</v>
      </c>
      <c r="FL17" s="745">
        <f t="shared" si="52"/>
        <v>0</v>
      </c>
      <c r="FM17" s="745">
        <f t="shared" si="52"/>
        <v>0</v>
      </c>
      <c r="FN17" s="745">
        <f t="shared" si="52"/>
        <v>0</v>
      </c>
      <c r="FO17" s="745">
        <f t="shared" si="52"/>
        <v>0</v>
      </c>
      <c r="FP17" s="745">
        <f t="shared" si="52"/>
        <v>0</v>
      </c>
      <c r="FQ17" s="745">
        <f t="shared" si="52"/>
        <v>0</v>
      </c>
      <c r="FR17" s="745">
        <f t="shared" si="52"/>
        <v>0</v>
      </c>
      <c r="FS17" s="745">
        <f t="shared" si="52"/>
        <v>0</v>
      </c>
      <c r="FT17" s="745">
        <f t="shared" si="52"/>
        <v>0</v>
      </c>
      <c r="FU17" s="745">
        <f t="shared" si="52"/>
        <v>0</v>
      </c>
      <c r="FV17" s="745">
        <f t="shared" si="52"/>
        <v>0</v>
      </c>
      <c r="FW17" s="745">
        <f t="shared" si="52"/>
        <v>0</v>
      </c>
      <c r="FX17" s="745">
        <f t="shared" si="52"/>
        <v>0</v>
      </c>
      <c r="FY17" s="745">
        <f t="shared" si="52"/>
        <v>0</v>
      </c>
      <c r="FZ17" s="745">
        <f t="shared" si="52"/>
        <v>0</v>
      </c>
      <c r="GA17" s="745">
        <f t="shared" si="52"/>
        <v>0</v>
      </c>
      <c r="GB17" s="745">
        <f t="shared" si="52"/>
        <v>0</v>
      </c>
      <c r="GC17" s="745">
        <f t="shared" si="52"/>
        <v>0</v>
      </c>
      <c r="GD17" s="745">
        <f t="shared" si="52"/>
        <v>0</v>
      </c>
      <c r="GE17" s="745">
        <f t="shared" si="52"/>
        <v>0</v>
      </c>
      <c r="GF17" s="745">
        <f t="shared" si="52"/>
        <v>0</v>
      </c>
      <c r="GG17" s="745">
        <f t="shared" si="52"/>
        <v>0</v>
      </c>
      <c r="GH17" s="745">
        <f t="shared" si="52"/>
        <v>0</v>
      </c>
      <c r="GI17" s="745">
        <f t="shared" ref="GI17:HG17" si="53">IF(GI$11&gt;=DESIGN_LIFE,GH17,IF(AND(GI$11&gt;0,$CK17&lt;&gt;0),IF(INT((GI$11)/(DESIGN_LIFE/$CK17))=((GI$11)/(DESIGN_LIFE/$CK17)),$CM17+GH17,GH17),GH17))</f>
        <v>0</v>
      </c>
      <c r="GJ17" s="745">
        <f t="shared" si="53"/>
        <v>0</v>
      </c>
      <c r="GK17" s="745">
        <f t="shared" si="53"/>
        <v>0</v>
      </c>
      <c r="GL17" s="745">
        <f t="shared" si="53"/>
        <v>0</v>
      </c>
      <c r="GM17" s="745">
        <f t="shared" si="53"/>
        <v>0</v>
      </c>
      <c r="GN17" s="745">
        <f t="shared" si="53"/>
        <v>0</v>
      </c>
      <c r="GO17" s="745">
        <f t="shared" si="53"/>
        <v>0</v>
      </c>
      <c r="GP17" s="745">
        <f t="shared" si="53"/>
        <v>0</v>
      </c>
      <c r="GQ17" s="745">
        <f t="shared" si="53"/>
        <v>0</v>
      </c>
      <c r="GR17" s="745">
        <f t="shared" si="53"/>
        <v>0</v>
      </c>
      <c r="GS17" s="745">
        <f t="shared" si="53"/>
        <v>0</v>
      </c>
      <c r="GT17" s="745">
        <f t="shared" si="53"/>
        <v>0</v>
      </c>
      <c r="GU17" s="745">
        <f t="shared" si="53"/>
        <v>0</v>
      </c>
      <c r="GV17" s="745">
        <f t="shared" si="53"/>
        <v>0</v>
      </c>
      <c r="GW17" s="745">
        <f t="shared" si="53"/>
        <v>0</v>
      </c>
      <c r="GX17" s="745">
        <f t="shared" si="53"/>
        <v>0</v>
      </c>
      <c r="GY17" s="745">
        <f t="shared" si="53"/>
        <v>0</v>
      </c>
      <c r="GZ17" s="745">
        <f t="shared" si="53"/>
        <v>0</v>
      </c>
      <c r="HA17" s="745">
        <f t="shared" si="53"/>
        <v>0</v>
      </c>
      <c r="HB17" s="745">
        <f t="shared" si="53"/>
        <v>0</v>
      </c>
      <c r="HC17" s="745">
        <f t="shared" si="53"/>
        <v>0</v>
      </c>
      <c r="HD17" s="745">
        <f t="shared" si="53"/>
        <v>0</v>
      </c>
      <c r="HE17" s="745">
        <f t="shared" si="53"/>
        <v>0</v>
      </c>
      <c r="HF17" s="745">
        <f t="shared" si="53"/>
        <v>0</v>
      </c>
      <c r="HG17" s="745">
        <f t="shared" si="53"/>
        <v>0</v>
      </c>
      <c r="HH17" s="185"/>
    </row>
    <row r="18" spans="1:216" ht="20.100000000000001" customHeight="1">
      <c r="A18" s="520" t="str">
        <f t="shared" si="4"/>
        <v>LST_STR_ELEMENT</v>
      </c>
      <c r="B18" s="357"/>
      <c r="C18" s="115"/>
      <c r="D18" s="116"/>
      <c r="E18" s="117"/>
      <c r="F18" s="116"/>
      <c r="G18" s="350" t="e">
        <f>IF(TYPOLOGY = "Bridge", _xlfn.XLOOKUP($E18, BRIDGE_STR_ELEMENT, 'MATERIAL DATA'!$R$36:$R$74,,), _xlfn.XLOOKUP($BL18, 'LIFECYCLE MATERIAL DATA'!$A$5:$A$104, 'LIFECYCLE MATERIAL DATA'!$Q$5:$Q$104,,))</f>
        <v>#N/A</v>
      </c>
      <c r="H18" s="630"/>
      <c r="I18" s="631"/>
      <c r="J18" s="736"/>
      <c r="K18" s="116"/>
      <c r="L18" s="95"/>
      <c r="M18" s="358"/>
      <c r="N18" s="156">
        <f t="shared" si="32"/>
        <v>0</v>
      </c>
      <c r="O18" s="157" t="str">
        <f t="shared" si="20"/>
        <v/>
      </c>
      <c r="P18" s="158" t="str">
        <f t="shared" si="21"/>
        <v/>
      </c>
      <c r="Q18" s="158" t="str" cm="1">
        <f t="array" ref="Q18">IFERROR(_xlfn.IFS(AND($I18 = "Yes", $J18 =1),(($BX18+$BU18)/($J18) + ($BY18+$BR18 +$BZ18)),AND($I18 = "Yes", $J18 &gt;1), (($BX18+$BU18)/($J18) + ($BY18*2 +$BZ18)) ), "")</f>
        <v/>
      </c>
      <c r="R18" s="158" t="str">
        <f t="shared" si="5"/>
        <v/>
      </c>
      <c r="S18" s="159">
        <f t="shared" si="22"/>
        <v>0</v>
      </c>
      <c r="T18" s="159" t="str">
        <f t="shared" si="45"/>
        <v/>
      </c>
      <c r="U18" s="158" t="str">
        <f t="shared" si="33"/>
        <v/>
      </c>
      <c r="V18" s="396" t="str">
        <f t="shared" si="23"/>
        <v/>
      </c>
      <c r="W18" s="156" t="str">
        <f t="shared" si="7"/>
        <v/>
      </c>
      <c r="X18" s="160">
        <f t="shared" si="8"/>
        <v>0</v>
      </c>
      <c r="Y18" s="274" t="s">
        <v>415</v>
      </c>
      <c r="Z18" s="745" t="str">
        <f>'MATERIAL DATA'!$Q42</f>
        <v>2.1.1 Abutment (incl. wingwalls but excl. foundations)</v>
      </c>
      <c r="AA18" s="768">
        <f>SUMIF($E$12:$E$43,Z18,$O$12:$O$43) + SUMIF($E$12:$E$43,Z18,$P$12:$P$43) + SUMIF($E$12:$E$43,Z18,$R$12:$R$43) + SUMIF($E$12:$E$43,Z18,$Q$12:$Q$43)</f>
        <v>0</v>
      </c>
      <c r="AB18" s="745"/>
      <c r="AC18" s="199" t="str">
        <f>'MATERIAL DATA'!Q16</f>
        <v>2.1.2 Frame (Horizontal) - beams, joists &amp; braces</v>
      </c>
      <c r="AD18" s="754">
        <f ca="1">SUMIF($E$12:$E$45,AC18,$O$12:$O$45)+SUMIF($E$12:$E$45,AC18,$P$12:$P$45)+SUMIF($E$12:$E$45,AC18,R$12:$R$45) +SUMIF($E$12:$E$45, AC18, $Q$12:$Q$43)</f>
        <v>0</v>
      </c>
      <c r="AE18" s="745"/>
      <c r="AF18" s="185"/>
      <c r="AG18" s="185"/>
      <c r="AH18" s="185" t="s">
        <v>400</v>
      </c>
      <c r="AI18" s="779" t="e">
        <f>#N/A</f>
        <v>#N/A</v>
      </c>
      <c r="AJ18" s="780" t="e">
        <f t="shared" si="38"/>
        <v>#N/A</v>
      </c>
      <c r="AK18" s="745"/>
      <c r="AL18" s="745"/>
      <c r="AM18" s="745"/>
      <c r="AN18" s="745" t="s">
        <v>587</v>
      </c>
      <c r="AO18" s="745">
        <f t="shared" si="39"/>
        <v>0</v>
      </c>
      <c r="AP18" s="745"/>
      <c r="AQ18" s="745"/>
      <c r="AR18" s="745"/>
      <c r="AS18" s="186"/>
      <c r="AT18" s="186"/>
      <c r="AU18" s="209" t="s">
        <v>717</v>
      </c>
      <c r="AV18" s="788" t="e">
        <f>SUM(Q51:S51,U51)*K8</f>
        <v>#VALUE!</v>
      </c>
      <c r="AW18" s="789" t="e">
        <f>AV18+ SUM(Q51:S51,U51)</f>
        <v>#VALUE!</v>
      </c>
      <c r="AX18" s="186"/>
      <c r="AY18" s="209" t="s">
        <v>717</v>
      </c>
      <c r="AZ18" s="754" t="e">
        <f>AZ29*K8</f>
        <v>#DIV/0!</v>
      </c>
      <c r="BA18" s="756" t="e">
        <f>AZ18+AZ29</f>
        <v>#DIV/0!</v>
      </c>
      <c r="BB18" s="745"/>
      <c r="BC18" s="209" t="s">
        <v>717</v>
      </c>
      <c r="BD18" s="754" t="e">
        <f>BD29*K8</f>
        <v>#DIV/0!</v>
      </c>
      <c r="BE18" s="756" t="e">
        <f>BD18+BD29</f>
        <v>#DIV/0!</v>
      </c>
      <c r="BF18" s="186"/>
      <c r="BG18" s="186"/>
      <c r="BH18" s="186"/>
      <c r="BI18" s="186"/>
      <c r="BJ18" s="745"/>
      <c r="BK18" s="209" t="str">
        <f t="shared" si="40"/>
        <v>ER</v>
      </c>
      <c r="BL18" s="209" t="str">
        <f t="shared" si="9"/>
        <v xml:space="preserve"> -  - </v>
      </c>
      <c r="BM18" s="745" t="str" cm="1">
        <f t="array" ref="BM18">_xlfn.IFS(OR(AND(TYPOLOGY &lt;&gt; "Bridge", B18="concrete",D18&lt;&gt;"Reinforced - 150mm hollow core slab"),C18="Concrete_EPD",),"Reinforcement",(OR(AND(TYPOLOGY="Bridge",B18="concrete",D18&lt;&gt;"Reinforced - 150mm hollow core slab"),C18="Concrete_EPD",)),"Bridge_Reinforcement",TRUE, "No_Reinforcement")</f>
        <v>No_Reinforcement</v>
      </c>
      <c r="BN18" s="186" t="e">
        <f>_xlfn.XLOOKUP($BL18,'LIFECYCLE MATERIAL DATA'!$A$5:$A$104,'LIFECYCLE MATERIAL DATA'!$D$5:$D$104,)</f>
        <v>#N/A</v>
      </c>
      <c r="BO18" s="186">
        <f>IFERROR(IF(M18&lt;&gt;0,_xlfn.XLOOKUP(M18,'Custom Data'!S16:S45,'Custom Data'!T16:T45,,-1),0),0)</f>
        <v>0</v>
      </c>
      <c r="BP18" s="186">
        <f t="shared" si="10"/>
        <v>0</v>
      </c>
      <c r="BQ18" s="846" t="str">
        <f t="shared" si="11"/>
        <v>ER</v>
      </c>
      <c r="BR18" s="745" t="str">
        <f>IFERROR(_xlfn.XLOOKUP($BL18,'LIFECYCLE MATERIAL DATA'!$A$5:$A$104,'LIFECYCLE MATERIAL DATA'!$I$5:$I$104,,)*($BQ18/1000)+_xlfn.XLOOKUP('Project Info'!$C$15,'LIFECYCLE MATERIAL DATA'!$A$5:$A$104,'LIFECYCLE MATERIAL DATA'!$I$5:$I$104,,)*($BP18/1000),"")</f>
        <v/>
      </c>
      <c r="BS18" s="745" t="str">
        <f>IFERROR(_xlfn.XLOOKUP($BL18,'LIFECYCLE MATERIAL DATA'!$A$5:$A$104, 'LIFECYCLE MATERIAL DATA'!$J$5:$J$104,,)*($BQ18/1000)+_xlfn.XLOOKUP('Project Info'!$C$15,'LIFECYCLE MATERIAL DATA'!$A$5:$A$104,'LIFECYCLE MATERIAL DATA'!$J$5:$J$104,,)*($BP18/1000),"")</f>
        <v/>
      </c>
      <c r="BT18" s="745" t="str">
        <f>IFERROR(_xlfn.XLOOKUP($BL18,'LIFECYCLE MATERIAL DATA'!$A$5:$A$104, 'LIFECYCLE MATERIAL DATA'!$K$5:$K$104,,)*($BQ18/1000),"")</f>
        <v/>
      </c>
      <c r="BU18" s="185" t="str">
        <f>IFERROR(_xlfn.XLOOKUP($BL18,'LIFECYCLE MATERIAL DATA'!$A$5:$A$104,'LIFECYCLE MATERIAL DATA'!$L$5:$L$104,,)*($BQ18/1000)+_xlfn.XLOOKUP('Project Info'!$C$15,'LIFECYCLE MATERIAL DATA'!$A$5:$A$104,'LIFECYCLE MATERIAL DATA'!$L$5:$L$104,,)*($BP18/1000),"")</f>
        <v/>
      </c>
      <c r="BV18" s="745" t="str">
        <f t="shared" si="25"/>
        <v/>
      </c>
      <c r="BW18" s="745" t="str">
        <f>IF($K18='MATERIAL DATA'!$O$5,$L18, IF($K18='MATERIAL DATA'!$O$6,$L18/(1000*'Scheme 2'!$BN18),""))</f>
        <v/>
      </c>
      <c r="BX18" s="745" t="str">
        <f>IFERROR(((_xlfn.XLOOKUP($BL18,'LIFECYCLE MATERIAL DATA'!$A$5:$A$104,'LIFECYCLE MATERIAL DATA'!$F$5:$F$104,,))*$BQ18/1000+_xlfn.XLOOKUP('Project Info'!$C$15,'LIFECYCLE MATERIAL DATA'!$A$5:$A$104,'LIFECYCLE MATERIAL DATA'!$F$5:$F$104,,)*$BP18/1000),"")</f>
        <v/>
      </c>
      <c r="BY18" s="771" t="str">
        <f>IFERROR((_xlfn.XLOOKUP($BL18,'LIFECYCLE MATERIAL DATA'!$A$5:$A$104,'LIFECYCLE MATERIAL DATA'!$G$5:$G$104,,)*$BQ18/1000++_xlfn.XLOOKUP('Project Info'!$C$15,'LIFECYCLE MATERIAL DATA'!$A$5:$A$104,'LIFECYCLE MATERIAL DATA'!$G$5:$G$104,,)*$BP18/1000),"")</f>
        <v/>
      </c>
      <c r="BZ18" s="745" t="str">
        <f>IFERROR(_xlfn.XLOOKUP('Scheme 2'!$BL18,'LIFECYCLE MATERIAL DATA'!$A$5:$A$104,'LIFECYCLE MATERIAL DATA'!$H$5:$H$104,,)*SUM($BX18+$BY18+$CB18+$CC18), "")</f>
        <v/>
      </c>
      <c r="CA18" s="185"/>
      <c r="CB18" s="743" t="str">
        <f>IFERROR((_xlfn.XLOOKUP($BL18,'LIFECYCLE MATERIAL DATA'!$A$5:$A$104, 'LIFECYCLE MATERIAL DATA'!$M$5:$M$104)*$BQ18/1000++_xlfn.XLOOKUP('Project Info'!$C$15,'LIFECYCLE MATERIAL DATA'!$A$5:$A$104,'LIFECYCLE MATERIAL DATA'!$M$5:$M$104)*$BP18/1000),"")</f>
        <v/>
      </c>
      <c r="CC18" s="745">
        <f>IFERROR(IF(OR($B18="Timber",$C18="Timber_EPD", $C18="Bamboo"),_xlfn.XLOOKUP($BL18,'LIFECYCLE MATERIAL DATA Master'!$A$5:$A$104,'LIFECYCLE MATERIAL DATA Master'!$E$5:$E$104,,)*$BQ18,0),"")/1000</f>
        <v>0</v>
      </c>
      <c r="CD18" s="185" t="str">
        <f>IFERROR((_xlfn.XLOOKUP($BL18,'LIFECYCLE MATERIAL DATA'!$A$5:$A$104,'LIFECYCLE MATERIAL DATA'!$N$5:$N$104,,)*$BQ18/1000++_xlfn.XLOOKUP('Project Info'!$C$15,'LIFECYCLE MATERIAL DATA'!$A$5:$A$104,'LIFECYCLE MATERIAL DATA'!$N$5:$N$104,,)*$BP18/1000),"")</f>
        <v/>
      </c>
      <c r="CE18" s="745" t="str">
        <f>Targets!A22</f>
        <v>LETI Commercial Target (228)</v>
      </c>
      <c r="CF18" s="209" t="str">
        <f>Targets!B22</f>
        <v>Commercial</v>
      </c>
      <c r="CG18" s="209">
        <f>Targets!C22</f>
        <v>228</v>
      </c>
      <c r="CH18" s="772">
        <f>IFERROR(1+_xlfn.XLOOKUP($BL18,'LIFECYCLE MATERIAL DATA'!$A$5:$A$104,'LIFECYCLE MATERIAL DATA'!$H$5:$H$104,,),0)</f>
        <v>0</v>
      </c>
      <c r="CI18" s="765">
        <f t="shared" si="12"/>
        <v>0</v>
      </c>
      <c r="CJ18" s="773">
        <f t="shared" si="13"/>
        <v>0</v>
      </c>
      <c r="CK18" s="774">
        <f t="shared" si="14"/>
        <v>0</v>
      </c>
      <c r="CL18" s="767">
        <f t="shared" si="26"/>
        <v>0</v>
      </c>
      <c r="CM18" s="775">
        <f t="shared" si="27"/>
        <v>0</v>
      </c>
      <c r="CN18" s="769">
        <v>0</v>
      </c>
      <c r="CO18" s="745">
        <f t="shared" si="15"/>
        <v>0</v>
      </c>
      <c r="CP18" s="745">
        <f t="shared" si="15"/>
        <v>0</v>
      </c>
      <c r="CQ18" s="745">
        <f t="shared" ref="CQ18:DV18" si="54">IF(CQ$11&gt;=DESIGN_LIFE,CP18,IF(AND(CQ$11&gt;0,$CK18&lt;&gt;0),IF(INT((CQ$11)/(DESIGN_LIFE/$CK18))=((CQ$11)/(DESIGN_LIFE/$CK18)),$CM18+CP18,CP18),CP18))</f>
        <v>0</v>
      </c>
      <c r="CR18" s="745">
        <f t="shared" si="54"/>
        <v>0</v>
      </c>
      <c r="CS18" s="745">
        <f t="shared" si="54"/>
        <v>0</v>
      </c>
      <c r="CT18" s="745">
        <f t="shared" si="54"/>
        <v>0</v>
      </c>
      <c r="CU18" s="745">
        <f t="shared" si="54"/>
        <v>0</v>
      </c>
      <c r="CV18" s="745">
        <f t="shared" si="54"/>
        <v>0</v>
      </c>
      <c r="CW18" s="745">
        <f t="shared" si="54"/>
        <v>0</v>
      </c>
      <c r="CX18" s="745">
        <f t="shared" si="54"/>
        <v>0</v>
      </c>
      <c r="CY18" s="745">
        <f t="shared" si="54"/>
        <v>0</v>
      </c>
      <c r="CZ18" s="745">
        <f t="shared" si="54"/>
        <v>0</v>
      </c>
      <c r="DA18" s="745">
        <f t="shared" si="54"/>
        <v>0</v>
      </c>
      <c r="DB18" s="745">
        <f t="shared" si="54"/>
        <v>0</v>
      </c>
      <c r="DC18" s="745">
        <f t="shared" si="54"/>
        <v>0</v>
      </c>
      <c r="DD18" s="745">
        <f t="shared" si="54"/>
        <v>0</v>
      </c>
      <c r="DE18" s="745">
        <f t="shared" si="54"/>
        <v>0</v>
      </c>
      <c r="DF18" s="745">
        <f t="shared" si="54"/>
        <v>0</v>
      </c>
      <c r="DG18" s="745">
        <f t="shared" si="54"/>
        <v>0</v>
      </c>
      <c r="DH18" s="745">
        <f t="shared" si="54"/>
        <v>0</v>
      </c>
      <c r="DI18" s="745">
        <f t="shared" si="54"/>
        <v>0</v>
      </c>
      <c r="DJ18" s="745">
        <f t="shared" si="54"/>
        <v>0</v>
      </c>
      <c r="DK18" s="745">
        <f t="shared" si="54"/>
        <v>0</v>
      </c>
      <c r="DL18" s="745">
        <f t="shared" si="54"/>
        <v>0</v>
      </c>
      <c r="DM18" s="745">
        <f t="shared" si="54"/>
        <v>0</v>
      </c>
      <c r="DN18" s="745">
        <f t="shared" si="54"/>
        <v>0</v>
      </c>
      <c r="DO18" s="745">
        <f t="shared" si="54"/>
        <v>0</v>
      </c>
      <c r="DP18" s="745">
        <f t="shared" si="54"/>
        <v>0</v>
      </c>
      <c r="DQ18" s="745">
        <f t="shared" si="54"/>
        <v>0</v>
      </c>
      <c r="DR18" s="745">
        <f t="shared" si="54"/>
        <v>0</v>
      </c>
      <c r="DS18" s="745">
        <f t="shared" si="54"/>
        <v>0</v>
      </c>
      <c r="DT18" s="745">
        <f t="shared" si="54"/>
        <v>0</v>
      </c>
      <c r="DU18" s="745">
        <f t="shared" si="54"/>
        <v>0</v>
      </c>
      <c r="DV18" s="745">
        <f t="shared" si="54"/>
        <v>0</v>
      </c>
      <c r="DW18" s="745">
        <f t="shared" ref="DW18:FB18" si="55">IF(DW$11&gt;=DESIGN_LIFE,DV18,IF(AND(DW$11&gt;0,$CK18&lt;&gt;0),IF(INT((DW$11)/(DESIGN_LIFE/$CK18))=((DW$11)/(DESIGN_LIFE/$CK18)),$CM18+DV18,DV18),DV18))</f>
        <v>0</v>
      </c>
      <c r="DX18" s="745">
        <f t="shared" si="55"/>
        <v>0</v>
      </c>
      <c r="DY18" s="745">
        <f t="shared" si="55"/>
        <v>0</v>
      </c>
      <c r="DZ18" s="745">
        <f t="shared" si="55"/>
        <v>0</v>
      </c>
      <c r="EA18" s="745">
        <f t="shared" si="55"/>
        <v>0</v>
      </c>
      <c r="EB18" s="745">
        <f t="shared" si="55"/>
        <v>0</v>
      </c>
      <c r="EC18" s="745">
        <f t="shared" si="55"/>
        <v>0</v>
      </c>
      <c r="ED18" s="745">
        <f t="shared" si="55"/>
        <v>0</v>
      </c>
      <c r="EE18" s="745">
        <f t="shared" si="55"/>
        <v>0</v>
      </c>
      <c r="EF18" s="745">
        <f t="shared" si="55"/>
        <v>0</v>
      </c>
      <c r="EG18" s="745">
        <f t="shared" si="55"/>
        <v>0</v>
      </c>
      <c r="EH18" s="745">
        <f t="shared" si="55"/>
        <v>0</v>
      </c>
      <c r="EI18" s="745">
        <f t="shared" si="55"/>
        <v>0</v>
      </c>
      <c r="EJ18" s="745">
        <f t="shared" si="55"/>
        <v>0</v>
      </c>
      <c r="EK18" s="745">
        <f t="shared" si="55"/>
        <v>0</v>
      </c>
      <c r="EL18" s="745">
        <f t="shared" si="55"/>
        <v>0</v>
      </c>
      <c r="EM18" s="745">
        <f t="shared" si="55"/>
        <v>0</v>
      </c>
      <c r="EN18" s="745">
        <f t="shared" si="55"/>
        <v>0</v>
      </c>
      <c r="EO18" s="745">
        <f t="shared" si="55"/>
        <v>0</v>
      </c>
      <c r="EP18" s="745">
        <f t="shared" si="55"/>
        <v>0</v>
      </c>
      <c r="EQ18" s="745">
        <f t="shared" si="55"/>
        <v>0</v>
      </c>
      <c r="ER18" s="745">
        <f t="shared" si="55"/>
        <v>0</v>
      </c>
      <c r="ES18" s="745">
        <f t="shared" si="55"/>
        <v>0</v>
      </c>
      <c r="ET18" s="745">
        <f t="shared" si="55"/>
        <v>0</v>
      </c>
      <c r="EU18" s="745">
        <f t="shared" si="55"/>
        <v>0</v>
      </c>
      <c r="EV18" s="745">
        <f t="shared" si="55"/>
        <v>0</v>
      </c>
      <c r="EW18" s="745">
        <f t="shared" si="55"/>
        <v>0</v>
      </c>
      <c r="EX18" s="745">
        <f t="shared" si="55"/>
        <v>0</v>
      </c>
      <c r="EY18" s="745">
        <f t="shared" si="55"/>
        <v>0</v>
      </c>
      <c r="EZ18" s="745">
        <f t="shared" si="55"/>
        <v>0</v>
      </c>
      <c r="FA18" s="745">
        <f t="shared" si="55"/>
        <v>0</v>
      </c>
      <c r="FB18" s="745">
        <f t="shared" si="55"/>
        <v>0</v>
      </c>
      <c r="FC18" s="745">
        <f t="shared" ref="FC18:GH18" si="56">IF(FC$11&gt;=DESIGN_LIFE,FB18,IF(AND(FC$11&gt;0,$CK18&lt;&gt;0),IF(INT((FC$11)/(DESIGN_LIFE/$CK18))=((FC$11)/(DESIGN_LIFE/$CK18)),$CM18+FB18,FB18),FB18))</f>
        <v>0</v>
      </c>
      <c r="FD18" s="745">
        <f t="shared" si="56"/>
        <v>0</v>
      </c>
      <c r="FE18" s="745">
        <f t="shared" si="56"/>
        <v>0</v>
      </c>
      <c r="FF18" s="745">
        <f t="shared" si="56"/>
        <v>0</v>
      </c>
      <c r="FG18" s="745">
        <f t="shared" si="56"/>
        <v>0</v>
      </c>
      <c r="FH18" s="745">
        <f t="shared" si="56"/>
        <v>0</v>
      </c>
      <c r="FI18" s="745">
        <f t="shared" si="56"/>
        <v>0</v>
      </c>
      <c r="FJ18" s="745">
        <f t="shared" si="56"/>
        <v>0</v>
      </c>
      <c r="FK18" s="745">
        <f t="shared" si="56"/>
        <v>0</v>
      </c>
      <c r="FL18" s="745">
        <f t="shared" si="56"/>
        <v>0</v>
      </c>
      <c r="FM18" s="745">
        <f t="shared" si="56"/>
        <v>0</v>
      </c>
      <c r="FN18" s="745">
        <f t="shared" si="56"/>
        <v>0</v>
      </c>
      <c r="FO18" s="745">
        <f t="shared" si="56"/>
        <v>0</v>
      </c>
      <c r="FP18" s="745">
        <f t="shared" si="56"/>
        <v>0</v>
      </c>
      <c r="FQ18" s="745">
        <f t="shared" si="56"/>
        <v>0</v>
      </c>
      <c r="FR18" s="745">
        <f t="shared" si="56"/>
        <v>0</v>
      </c>
      <c r="FS18" s="745">
        <f t="shared" si="56"/>
        <v>0</v>
      </c>
      <c r="FT18" s="745">
        <f t="shared" si="56"/>
        <v>0</v>
      </c>
      <c r="FU18" s="745">
        <f t="shared" si="56"/>
        <v>0</v>
      </c>
      <c r="FV18" s="745">
        <f t="shared" si="56"/>
        <v>0</v>
      </c>
      <c r="FW18" s="745">
        <f t="shared" si="56"/>
        <v>0</v>
      </c>
      <c r="FX18" s="745">
        <f t="shared" si="56"/>
        <v>0</v>
      </c>
      <c r="FY18" s="745">
        <f t="shared" si="56"/>
        <v>0</v>
      </c>
      <c r="FZ18" s="745">
        <f t="shared" si="56"/>
        <v>0</v>
      </c>
      <c r="GA18" s="745">
        <f t="shared" si="56"/>
        <v>0</v>
      </c>
      <c r="GB18" s="745">
        <f t="shared" si="56"/>
        <v>0</v>
      </c>
      <c r="GC18" s="745">
        <f t="shared" si="56"/>
        <v>0</v>
      </c>
      <c r="GD18" s="745">
        <f t="shared" si="56"/>
        <v>0</v>
      </c>
      <c r="GE18" s="745">
        <f t="shared" si="56"/>
        <v>0</v>
      </c>
      <c r="GF18" s="745">
        <f t="shared" si="56"/>
        <v>0</v>
      </c>
      <c r="GG18" s="745">
        <f t="shared" si="56"/>
        <v>0</v>
      </c>
      <c r="GH18" s="745">
        <f t="shared" si="56"/>
        <v>0</v>
      </c>
      <c r="GI18" s="745">
        <f t="shared" ref="GI18:HG18" si="57">IF(GI$11&gt;=DESIGN_LIFE,GH18,IF(AND(GI$11&gt;0,$CK18&lt;&gt;0),IF(INT((GI$11)/(DESIGN_LIFE/$CK18))=((GI$11)/(DESIGN_LIFE/$CK18)),$CM18+GH18,GH18),GH18))</f>
        <v>0</v>
      </c>
      <c r="GJ18" s="745">
        <f t="shared" si="57"/>
        <v>0</v>
      </c>
      <c r="GK18" s="745">
        <f t="shared" si="57"/>
        <v>0</v>
      </c>
      <c r="GL18" s="745">
        <f t="shared" si="57"/>
        <v>0</v>
      </c>
      <c r="GM18" s="745">
        <f t="shared" si="57"/>
        <v>0</v>
      </c>
      <c r="GN18" s="745">
        <f t="shared" si="57"/>
        <v>0</v>
      </c>
      <c r="GO18" s="745">
        <f t="shared" si="57"/>
        <v>0</v>
      </c>
      <c r="GP18" s="745">
        <f t="shared" si="57"/>
        <v>0</v>
      </c>
      <c r="GQ18" s="745">
        <f t="shared" si="57"/>
        <v>0</v>
      </c>
      <c r="GR18" s="745">
        <f t="shared" si="57"/>
        <v>0</v>
      </c>
      <c r="GS18" s="745">
        <f t="shared" si="57"/>
        <v>0</v>
      </c>
      <c r="GT18" s="745">
        <f t="shared" si="57"/>
        <v>0</v>
      </c>
      <c r="GU18" s="745">
        <f t="shared" si="57"/>
        <v>0</v>
      </c>
      <c r="GV18" s="745">
        <f t="shared" si="57"/>
        <v>0</v>
      </c>
      <c r="GW18" s="745">
        <f t="shared" si="57"/>
        <v>0</v>
      </c>
      <c r="GX18" s="745">
        <f t="shared" si="57"/>
        <v>0</v>
      </c>
      <c r="GY18" s="745">
        <f t="shared" si="57"/>
        <v>0</v>
      </c>
      <c r="GZ18" s="745">
        <f t="shared" si="57"/>
        <v>0</v>
      </c>
      <c r="HA18" s="745">
        <f t="shared" si="57"/>
        <v>0</v>
      </c>
      <c r="HB18" s="745">
        <f t="shared" si="57"/>
        <v>0</v>
      </c>
      <c r="HC18" s="745">
        <f t="shared" si="57"/>
        <v>0</v>
      </c>
      <c r="HD18" s="745">
        <f t="shared" si="57"/>
        <v>0</v>
      </c>
      <c r="HE18" s="745">
        <f t="shared" si="57"/>
        <v>0</v>
      </c>
      <c r="HF18" s="745">
        <f t="shared" si="57"/>
        <v>0</v>
      </c>
      <c r="HG18" s="745">
        <f t="shared" si="57"/>
        <v>0</v>
      </c>
      <c r="HH18" s="185"/>
    </row>
    <row r="19" spans="1:216" ht="20.100000000000001" customHeight="1">
      <c r="A19" s="520" t="str">
        <f t="shared" si="4"/>
        <v>LST_STR_ELEMENT</v>
      </c>
      <c r="B19" s="357"/>
      <c r="C19" s="115"/>
      <c r="D19" s="116"/>
      <c r="E19" s="117"/>
      <c r="F19" s="116"/>
      <c r="G19" s="350" t="e">
        <f>IF(TYPOLOGY = "Bridge", _xlfn.XLOOKUP($E19, BRIDGE_STR_ELEMENT, 'MATERIAL DATA'!$R$36:$R$74,,), _xlfn.XLOOKUP($BL19, 'LIFECYCLE MATERIAL DATA'!$A$5:$A$104, 'LIFECYCLE MATERIAL DATA'!$Q$5:$Q$104,,))</f>
        <v>#N/A</v>
      </c>
      <c r="H19" s="630"/>
      <c r="I19" s="631"/>
      <c r="J19" s="736"/>
      <c r="K19" s="116"/>
      <c r="L19" s="95"/>
      <c r="M19" s="358"/>
      <c r="N19" s="156">
        <f t="shared" si="32"/>
        <v>0</v>
      </c>
      <c r="O19" s="157" t="str">
        <f t="shared" si="20"/>
        <v/>
      </c>
      <c r="P19" s="158" t="str">
        <f t="shared" si="21"/>
        <v/>
      </c>
      <c r="Q19" s="158" t="str" cm="1">
        <f t="array" ref="Q19">IFERROR(_xlfn.IFS(AND($I19 = "Yes", $J19 =1),(($BX19+$BU19)/($J19) + ($BY19+$BR19 +$BZ19)),AND($I19 = "Yes", $J19 &gt;1), (($BX19+$BU19)/($J19) + ($BY19*2 +$BZ19)) ), "")</f>
        <v/>
      </c>
      <c r="R19" s="158" t="str">
        <f t="shared" si="5"/>
        <v/>
      </c>
      <c r="S19" s="159">
        <f t="shared" si="22"/>
        <v>0</v>
      </c>
      <c r="T19" s="159" t="str">
        <f t="shared" si="45"/>
        <v/>
      </c>
      <c r="U19" s="158" t="str">
        <f t="shared" si="33"/>
        <v/>
      </c>
      <c r="V19" s="396" t="str">
        <f t="shared" si="23"/>
        <v/>
      </c>
      <c r="W19" s="156" t="str">
        <f t="shared" si="7"/>
        <v/>
      </c>
      <c r="X19" s="160">
        <f t="shared" si="8"/>
        <v>0</v>
      </c>
      <c r="Y19" s="274" t="s">
        <v>415</v>
      </c>
      <c r="Z19" s="745" t="str">
        <f>'MATERIAL DATA'!$Q43</f>
        <v>2.1.2 Transition Slab</v>
      </c>
      <c r="AA19" s="768">
        <f>SUMIF($E$12:$E$43,Z19,$O$12:$O$43) + SUMIF($E$12:$E$43,Z19,$P$12:$P$43) + SUMIF($E$12:$E$43,Z19,$R$12:$R$43) + SUMIF($E$12:$E$43,Z19,$Q$12:$Q$43)</f>
        <v>0</v>
      </c>
      <c r="AB19" s="745"/>
      <c r="AC19" s="199" t="str">
        <f>'MATERIAL DATA'!Q17</f>
        <v>2.2.1 Upper floor and roof - structural slabs</v>
      </c>
      <c r="AD19" s="754">
        <f ca="1">SUMIF($E$12:$E$45,AC19,$O$12:$O$45)+SUMIF($E$12:$E$45,AC19,$P$12:$P$45)+SUMIF($E$12:$E$45,AC19,R$12:$R$45) +SUMIF($E$12:$E$45, AC19, $Q$12:$Q$43)</f>
        <v>0</v>
      </c>
      <c r="AE19" s="745"/>
      <c r="AF19" s="185"/>
      <c r="AG19" s="185"/>
      <c r="AH19" s="185" t="s">
        <v>796</v>
      </c>
      <c r="AI19" s="754">
        <f ca="1">AD24</f>
        <v>0</v>
      </c>
      <c r="AJ19" s="780">
        <f t="shared" ca="1" si="38"/>
        <v>0</v>
      </c>
      <c r="AK19" s="745"/>
      <c r="AL19" s="186"/>
      <c r="AM19" s="745"/>
      <c r="AN19" s="745" t="s">
        <v>861</v>
      </c>
      <c r="AO19" s="745">
        <f t="shared" si="39"/>
        <v>0</v>
      </c>
      <c r="AP19" s="745"/>
      <c r="AQ19" s="745"/>
      <c r="AR19" s="755"/>
      <c r="AS19" s="755"/>
      <c r="AT19" s="755"/>
      <c r="AU19" s="745" t="s">
        <v>728</v>
      </c>
      <c r="AV19" s="755">
        <f>AV25*K8</f>
        <v>0</v>
      </c>
      <c r="AW19" s="756">
        <f>AV19+AV25</f>
        <v>0</v>
      </c>
      <c r="AX19" s="745"/>
      <c r="AY19" s="745" t="s">
        <v>728</v>
      </c>
      <c r="AZ19" s="755">
        <f>AV29*K8</f>
        <v>0</v>
      </c>
      <c r="BA19" s="756">
        <f>AZ19+AV29</f>
        <v>0</v>
      </c>
      <c r="BB19" s="745"/>
      <c r="BC19" s="745" t="s">
        <v>728</v>
      </c>
      <c r="BD19" s="755">
        <f>AV33*K8</f>
        <v>0</v>
      </c>
      <c r="BE19" s="756">
        <f>BD19+AV33</f>
        <v>0</v>
      </c>
      <c r="BF19" s="186"/>
      <c r="BG19" s="186"/>
      <c r="BH19" s="186"/>
      <c r="BI19" s="186"/>
      <c r="BJ19" s="745"/>
      <c r="BK19" s="209" t="str">
        <f t="shared" si="40"/>
        <v>ER</v>
      </c>
      <c r="BL19" s="209" t="str">
        <f t="shared" si="9"/>
        <v xml:space="preserve"> -  - </v>
      </c>
      <c r="BM19" s="745" t="str" cm="1">
        <f t="array" ref="BM19">_xlfn.IFS(OR(AND(TYPOLOGY &lt;&gt; "Bridge", B19="concrete",D19&lt;&gt;"Reinforced - 150mm hollow core slab"),C19="Concrete_EPD",),"Reinforcement",(OR(AND(TYPOLOGY="Bridge",B19="concrete",D19&lt;&gt;"Reinforced - 150mm hollow core slab"),C19="Concrete_EPD",)),"Bridge_Reinforcement",TRUE, "No_Reinforcement")</f>
        <v>No_Reinforcement</v>
      </c>
      <c r="BN19" s="186" t="e">
        <f>_xlfn.XLOOKUP($BL19,'LIFECYCLE MATERIAL DATA'!$A$5:$A$104,'LIFECYCLE MATERIAL DATA'!$D$5:$D$104,)</f>
        <v>#N/A</v>
      </c>
      <c r="BO19" s="186">
        <f>IFERROR(IF(M19&lt;&gt;0,_xlfn.XLOOKUP(M19,'Custom Data'!S16:S45,'Custom Data'!T16:T45,,-1),0),0)</f>
        <v>0</v>
      </c>
      <c r="BP19" s="186">
        <f t="shared" si="10"/>
        <v>0</v>
      </c>
      <c r="BQ19" s="846" t="str">
        <f t="shared" si="11"/>
        <v>ER</v>
      </c>
      <c r="BR19" s="745" t="str">
        <f>IFERROR(_xlfn.XLOOKUP($BL19,'LIFECYCLE MATERIAL DATA'!$A$5:$A$104,'LIFECYCLE MATERIAL DATA'!$I$5:$I$104,,)*($BQ19/1000)+_xlfn.XLOOKUP('Project Info'!$C$15,'LIFECYCLE MATERIAL DATA'!$A$5:$A$104,'LIFECYCLE MATERIAL DATA'!$I$5:$I$104,,)*($BP19/1000),"")</f>
        <v/>
      </c>
      <c r="BS19" s="745" t="str">
        <f>IFERROR(_xlfn.XLOOKUP($BL19,'LIFECYCLE MATERIAL DATA'!$A$5:$A$104, 'LIFECYCLE MATERIAL DATA'!$J$5:$J$104,,)*($BQ19/1000)+_xlfn.XLOOKUP('Project Info'!$C$15,'LIFECYCLE MATERIAL DATA'!$A$5:$A$104,'LIFECYCLE MATERIAL DATA'!$J$5:$J$104,,)*($BP19/1000),"")</f>
        <v/>
      </c>
      <c r="BT19" s="745" t="str">
        <f>IFERROR(_xlfn.XLOOKUP($BL19,'LIFECYCLE MATERIAL DATA'!$A$5:$A$104, 'LIFECYCLE MATERIAL DATA'!$K$5:$K$104,,)*($BQ19/1000),"")</f>
        <v/>
      </c>
      <c r="BU19" s="185" t="str">
        <f>IFERROR(_xlfn.XLOOKUP($BL19,'LIFECYCLE MATERIAL DATA'!$A$5:$A$104,'LIFECYCLE MATERIAL DATA'!$L$5:$L$104,,)*($BQ19/1000)+_xlfn.XLOOKUP('Project Info'!$C$15,'LIFECYCLE MATERIAL DATA'!$A$5:$A$104,'LIFECYCLE MATERIAL DATA'!$L$5:$L$104,,)*($BP19/1000),"")</f>
        <v/>
      </c>
      <c r="BV19" s="745" t="str">
        <f t="shared" si="25"/>
        <v/>
      </c>
      <c r="BW19" s="745" t="str">
        <f>IF($K19='MATERIAL DATA'!$O$5,$L19, IF($K19='MATERIAL DATA'!$O$6,$L19/(1000*'Scheme 2'!$BN19),""))</f>
        <v/>
      </c>
      <c r="BX19" s="745" t="str">
        <f>IFERROR(((_xlfn.XLOOKUP($BL19,'LIFECYCLE MATERIAL DATA'!$A$5:$A$104,'LIFECYCLE MATERIAL DATA'!$F$5:$F$104,,))*$BQ19/1000+_xlfn.XLOOKUP('Project Info'!$C$15,'LIFECYCLE MATERIAL DATA'!$A$5:$A$104,'LIFECYCLE MATERIAL DATA'!$F$5:$F$104,,)*$BP19/1000),"")</f>
        <v/>
      </c>
      <c r="BY19" s="771" t="str">
        <f>IFERROR((_xlfn.XLOOKUP($BL19,'LIFECYCLE MATERIAL DATA'!$A$5:$A$104,'LIFECYCLE MATERIAL DATA'!$G$5:$G$104,,)*$BQ19/1000++_xlfn.XLOOKUP('Project Info'!$C$15,'LIFECYCLE MATERIAL DATA'!$A$5:$A$104,'LIFECYCLE MATERIAL DATA'!$G$5:$G$104,,)*$BP19/1000),"")</f>
        <v/>
      </c>
      <c r="BZ19" s="745" t="str">
        <f>IFERROR(_xlfn.XLOOKUP('Scheme 2'!$BL19,'LIFECYCLE MATERIAL DATA'!$A$5:$A$104,'LIFECYCLE MATERIAL DATA'!$H$5:$H$104,,)*SUM($BX19+$BY19+$CB19+$CC19), "")</f>
        <v/>
      </c>
      <c r="CA19" s="185"/>
      <c r="CB19" s="743" t="str">
        <f>IFERROR((_xlfn.XLOOKUP($BL19,'LIFECYCLE MATERIAL DATA'!$A$5:$A$104, 'LIFECYCLE MATERIAL DATA'!$M$5:$M$104)*$BQ19/1000++_xlfn.XLOOKUP('Project Info'!$C$15,'LIFECYCLE MATERIAL DATA'!$A$5:$A$104,'LIFECYCLE MATERIAL DATA'!$M$5:$M$104)*$BP19/1000),"")</f>
        <v/>
      </c>
      <c r="CC19" s="745">
        <f>IFERROR(IF(OR($B19="Timber",$C19="Timber_EPD", $C19="Bamboo"),_xlfn.XLOOKUP($BL19,'LIFECYCLE MATERIAL DATA Master'!$A$5:$A$104,'LIFECYCLE MATERIAL DATA Master'!$E$5:$E$104,,)*$BQ19,0),"")/1000</f>
        <v>0</v>
      </c>
      <c r="CD19" s="185" t="str">
        <f>IFERROR((_xlfn.XLOOKUP($BL19,'LIFECYCLE MATERIAL DATA'!$A$5:$A$104,'LIFECYCLE MATERIAL DATA'!$N$5:$N$104,,)*$BQ19/1000++_xlfn.XLOOKUP('Project Info'!$C$15,'LIFECYCLE MATERIAL DATA'!$A$5:$A$104,'LIFECYCLE MATERIAL DATA'!$N$5:$N$104,,)*$BP19/1000),"")</f>
        <v/>
      </c>
      <c r="CE19" s="745"/>
      <c r="CF19" s="745"/>
      <c r="CG19" s="745"/>
      <c r="CH19" s="772">
        <f>IFERROR(1+_xlfn.XLOOKUP($BL19,'LIFECYCLE MATERIAL DATA'!$A$5:$A$104,'LIFECYCLE MATERIAL DATA'!$H$5:$H$104,,),0)</f>
        <v>0</v>
      </c>
      <c r="CI19" s="765">
        <f t="shared" si="12"/>
        <v>0</v>
      </c>
      <c r="CJ19" s="773">
        <f t="shared" si="13"/>
        <v>0</v>
      </c>
      <c r="CK19" s="774">
        <f t="shared" si="14"/>
        <v>0</v>
      </c>
      <c r="CL19" s="767">
        <f t="shared" si="26"/>
        <v>0</v>
      </c>
      <c r="CM19" s="775">
        <f t="shared" si="27"/>
        <v>0</v>
      </c>
      <c r="CN19" s="769">
        <v>0</v>
      </c>
      <c r="CO19" s="745">
        <f t="shared" si="15"/>
        <v>0</v>
      </c>
      <c r="CP19" s="745">
        <f t="shared" si="15"/>
        <v>0</v>
      </c>
      <c r="CQ19" s="745">
        <f t="shared" ref="CQ19:DV19" si="58">IF(CQ$11&gt;=DESIGN_LIFE,CP19,IF(AND(CQ$11&gt;0,$CK19&lt;&gt;0),IF(INT((CQ$11)/(DESIGN_LIFE/$CK19))=((CQ$11)/(DESIGN_LIFE/$CK19)),$CM19+CP19,CP19),CP19))</f>
        <v>0</v>
      </c>
      <c r="CR19" s="745">
        <f t="shared" si="58"/>
        <v>0</v>
      </c>
      <c r="CS19" s="745">
        <f t="shared" si="58"/>
        <v>0</v>
      </c>
      <c r="CT19" s="745">
        <f t="shared" si="58"/>
        <v>0</v>
      </c>
      <c r="CU19" s="745">
        <f t="shared" si="58"/>
        <v>0</v>
      </c>
      <c r="CV19" s="745">
        <f t="shared" si="58"/>
        <v>0</v>
      </c>
      <c r="CW19" s="745">
        <f t="shared" si="58"/>
        <v>0</v>
      </c>
      <c r="CX19" s="745">
        <f t="shared" si="58"/>
        <v>0</v>
      </c>
      <c r="CY19" s="745">
        <f t="shared" si="58"/>
        <v>0</v>
      </c>
      <c r="CZ19" s="745">
        <f t="shared" si="58"/>
        <v>0</v>
      </c>
      <c r="DA19" s="745">
        <f t="shared" si="58"/>
        <v>0</v>
      </c>
      <c r="DB19" s="745">
        <f t="shared" si="58"/>
        <v>0</v>
      </c>
      <c r="DC19" s="745">
        <f t="shared" si="58"/>
        <v>0</v>
      </c>
      <c r="DD19" s="745">
        <f t="shared" si="58"/>
        <v>0</v>
      </c>
      <c r="DE19" s="745">
        <f t="shared" si="58"/>
        <v>0</v>
      </c>
      <c r="DF19" s="745">
        <f t="shared" si="58"/>
        <v>0</v>
      </c>
      <c r="DG19" s="745">
        <f t="shared" si="58"/>
        <v>0</v>
      </c>
      <c r="DH19" s="745">
        <f t="shared" si="58"/>
        <v>0</v>
      </c>
      <c r="DI19" s="745">
        <f t="shared" si="58"/>
        <v>0</v>
      </c>
      <c r="DJ19" s="745">
        <f t="shared" si="58"/>
        <v>0</v>
      </c>
      <c r="DK19" s="745">
        <f t="shared" si="58"/>
        <v>0</v>
      </c>
      <c r="DL19" s="745">
        <f t="shared" si="58"/>
        <v>0</v>
      </c>
      <c r="DM19" s="745">
        <f t="shared" si="58"/>
        <v>0</v>
      </c>
      <c r="DN19" s="745">
        <f t="shared" si="58"/>
        <v>0</v>
      </c>
      <c r="DO19" s="745">
        <f t="shared" si="58"/>
        <v>0</v>
      </c>
      <c r="DP19" s="745">
        <f t="shared" si="58"/>
        <v>0</v>
      </c>
      <c r="DQ19" s="745">
        <f t="shared" si="58"/>
        <v>0</v>
      </c>
      <c r="DR19" s="745">
        <f t="shared" si="58"/>
        <v>0</v>
      </c>
      <c r="DS19" s="745">
        <f t="shared" si="58"/>
        <v>0</v>
      </c>
      <c r="DT19" s="745">
        <f t="shared" si="58"/>
        <v>0</v>
      </c>
      <c r="DU19" s="745">
        <f t="shared" si="58"/>
        <v>0</v>
      </c>
      <c r="DV19" s="745">
        <f t="shared" si="58"/>
        <v>0</v>
      </c>
      <c r="DW19" s="745">
        <f t="shared" ref="DW19:FB19" si="59">IF(DW$11&gt;=DESIGN_LIFE,DV19,IF(AND(DW$11&gt;0,$CK19&lt;&gt;0),IF(INT((DW$11)/(DESIGN_LIFE/$CK19))=((DW$11)/(DESIGN_LIFE/$CK19)),$CM19+DV19,DV19),DV19))</f>
        <v>0</v>
      </c>
      <c r="DX19" s="745">
        <f t="shared" si="59"/>
        <v>0</v>
      </c>
      <c r="DY19" s="745">
        <f t="shared" si="59"/>
        <v>0</v>
      </c>
      <c r="DZ19" s="745">
        <f t="shared" si="59"/>
        <v>0</v>
      </c>
      <c r="EA19" s="745">
        <f t="shared" si="59"/>
        <v>0</v>
      </c>
      <c r="EB19" s="745">
        <f t="shared" si="59"/>
        <v>0</v>
      </c>
      <c r="EC19" s="745">
        <f t="shared" si="59"/>
        <v>0</v>
      </c>
      <c r="ED19" s="745">
        <f t="shared" si="59"/>
        <v>0</v>
      </c>
      <c r="EE19" s="745">
        <f t="shared" si="59"/>
        <v>0</v>
      </c>
      <c r="EF19" s="745">
        <f t="shared" si="59"/>
        <v>0</v>
      </c>
      <c r="EG19" s="745">
        <f t="shared" si="59"/>
        <v>0</v>
      </c>
      <c r="EH19" s="745">
        <f t="shared" si="59"/>
        <v>0</v>
      </c>
      <c r="EI19" s="745">
        <f t="shared" si="59"/>
        <v>0</v>
      </c>
      <c r="EJ19" s="745">
        <f t="shared" si="59"/>
        <v>0</v>
      </c>
      <c r="EK19" s="745">
        <f t="shared" si="59"/>
        <v>0</v>
      </c>
      <c r="EL19" s="745">
        <f t="shared" si="59"/>
        <v>0</v>
      </c>
      <c r="EM19" s="745">
        <f t="shared" si="59"/>
        <v>0</v>
      </c>
      <c r="EN19" s="745">
        <f t="shared" si="59"/>
        <v>0</v>
      </c>
      <c r="EO19" s="745">
        <f t="shared" si="59"/>
        <v>0</v>
      </c>
      <c r="EP19" s="745">
        <f t="shared" si="59"/>
        <v>0</v>
      </c>
      <c r="EQ19" s="745">
        <f t="shared" si="59"/>
        <v>0</v>
      </c>
      <c r="ER19" s="745">
        <f t="shared" si="59"/>
        <v>0</v>
      </c>
      <c r="ES19" s="745">
        <f t="shared" si="59"/>
        <v>0</v>
      </c>
      <c r="ET19" s="745">
        <f t="shared" si="59"/>
        <v>0</v>
      </c>
      <c r="EU19" s="745">
        <f t="shared" si="59"/>
        <v>0</v>
      </c>
      <c r="EV19" s="745">
        <f t="shared" si="59"/>
        <v>0</v>
      </c>
      <c r="EW19" s="745">
        <f t="shared" si="59"/>
        <v>0</v>
      </c>
      <c r="EX19" s="745">
        <f t="shared" si="59"/>
        <v>0</v>
      </c>
      <c r="EY19" s="745">
        <f t="shared" si="59"/>
        <v>0</v>
      </c>
      <c r="EZ19" s="745">
        <f t="shared" si="59"/>
        <v>0</v>
      </c>
      <c r="FA19" s="745">
        <f t="shared" si="59"/>
        <v>0</v>
      </c>
      <c r="FB19" s="745">
        <f t="shared" si="59"/>
        <v>0</v>
      </c>
      <c r="FC19" s="745">
        <f t="shared" ref="FC19:GH19" si="60">IF(FC$11&gt;=DESIGN_LIFE,FB19,IF(AND(FC$11&gt;0,$CK19&lt;&gt;0),IF(INT((FC$11)/(DESIGN_LIFE/$CK19))=((FC$11)/(DESIGN_LIFE/$CK19)),$CM19+FB19,FB19),FB19))</f>
        <v>0</v>
      </c>
      <c r="FD19" s="745">
        <f t="shared" si="60"/>
        <v>0</v>
      </c>
      <c r="FE19" s="745">
        <f t="shared" si="60"/>
        <v>0</v>
      </c>
      <c r="FF19" s="745">
        <f t="shared" si="60"/>
        <v>0</v>
      </c>
      <c r="FG19" s="745">
        <f t="shared" si="60"/>
        <v>0</v>
      </c>
      <c r="FH19" s="745">
        <f t="shared" si="60"/>
        <v>0</v>
      </c>
      <c r="FI19" s="745">
        <f t="shared" si="60"/>
        <v>0</v>
      </c>
      <c r="FJ19" s="745">
        <f t="shared" si="60"/>
        <v>0</v>
      </c>
      <c r="FK19" s="745">
        <f t="shared" si="60"/>
        <v>0</v>
      </c>
      <c r="FL19" s="745">
        <f t="shared" si="60"/>
        <v>0</v>
      </c>
      <c r="FM19" s="745">
        <f t="shared" si="60"/>
        <v>0</v>
      </c>
      <c r="FN19" s="745">
        <f t="shared" si="60"/>
        <v>0</v>
      </c>
      <c r="FO19" s="745">
        <f t="shared" si="60"/>
        <v>0</v>
      </c>
      <c r="FP19" s="745">
        <f t="shared" si="60"/>
        <v>0</v>
      </c>
      <c r="FQ19" s="745">
        <f t="shared" si="60"/>
        <v>0</v>
      </c>
      <c r="FR19" s="745">
        <f t="shared" si="60"/>
        <v>0</v>
      </c>
      <c r="FS19" s="745">
        <f t="shared" si="60"/>
        <v>0</v>
      </c>
      <c r="FT19" s="745">
        <f t="shared" si="60"/>
        <v>0</v>
      </c>
      <c r="FU19" s="745">
        <f t="shared" si="60"/>
        <v>0</v>
      </c>
      <c r="FV19" s="745">
        <f t="shared" si="60"/>
        <v>0</v>
      </c>
      <c r="FW19" s="745">
        <f t="shared" si="60"/>
        <v>0</v>
      </c>
      <c r="FX19" s="745">
        <f t="shared" si="60"/>
        <v>0</v>
      </c>
      <c r="FY19" s="745">
        <f t="shared" si="60"/>
        <v>0</v>
      </c>
      <c r="FZ19" s="745">
        <f t="shared" si="60"/>
        <v>0</v>
      </c>
      <c r="GA19" s="745">
        <f t="shared" si="60"/>
        <v>0</v>
      </c>
      <c r="GB19" s="745">
        <f t="shared" si="60"/>
        <v>0</v>
      </c>
      <c r="GC19" s="745">
        <f t="shared" si="60"/>
        <v>0</v>
      </c>
      <c r="GD19" s="745">
        <f t="shared" si="60"/>
        <v>0</v>
      </c>
      <c r="GE19" s="745">
        <f t="shared" si="60"/>
        <v>0</v>
      </c>
      <c r="GF19" s="745">
        <f t="shared" si="60"/>
        <v>0</v>
      </c>
      <c r="GG19" s="745">
        <f t="shared" si="60"/>
        <v>0</v>
      </c>
      <c r="GH19" s="745">
        <f t="shared" si="60"/>
        <v>0</v>
      </c>
      <c r="GI19" s="745">
        <f t="shared" ref="GI19:HG19" si="61">IF(GI$11&gt;=DESIGN_LIFE,GH19,IF(AND(GI$11&gt;0,$CK19&lt;&gt;0),IF(INT((GI$11)/(DESIGN_LIFE/$CK19))=((GI$11)/(DESIGN_LIFE/$CK19)),$CM19+GH19,GH19),GH19))</f>
        <v>0</v>
      </c>
      <c r="GJ19" s="745">
        <f t="shared" si="61"/>
        <v>0</v>
      </c>
      <c r="GK19" s="745">
        <f t="shared" si="61"/>
        <v>0</v>
      </c>
      <c r="GL19" s="745">
        <f t="shared" si="61"/>
        <v>0</v>
      </c>
      <c r="GM19" s="745">
        <f t="shared" si="61"/>
        <v>0</v>
      </c>
      <c r="GN19" s="745">
        <f t="shared" si="61"/>
        <v>0</v>
      </c>
      <c r="GO19" s="745">
        <f t="shared" si="61"/>
        <v>0</v>
      </c>
      <c r="GP19" s="745">
        <f t="shared" si="61"/>
        <v>0</v>
      </c>
      <c r="GQ19" s="745">
        <f t="shared" si="61"/>
        <v>0</v>
      </c>
      <c r="GR19" s="745">
        <f t="shared" si="61"/>
        <v>0</v>
      </c>
      <c r="GS19" s="745">
        <f t="shared" si="61"/>
        <v>0</v>
      </c>
      <c r="GT19" s="745">
        <f t="shared" si="61"/>
        <v>0</v>
      </c>
      <c r="GU19" s="745">
        <f t="shared" si="61"/>
        <v>0</v>
      </c>
      <c r="GV19" s="745">
        <f t="shared" si="61"/>
        <v>0</v>
      </c>
      <c r="GW19" s="745">
        <f t="shared" si="61"/>
        <v>0</v>
      </c>
      <c r="GX19" s="745">
        <f t="shared" si="61"/>
        <v>0</v>
      </c>
      <c r="GY19" s="745">
        <f t="shared" si="61"/>
        <v>0</v>
      </c>
      <c r="GZ19" s="745">
        <f t="shared" si="61"/>
        <v>0</v>
      </c>
      <c r="HA19" s="745">
        <f t="shared" si="61"/>
        <v>0</v>
      </c>
      <c r="HB19" s="745">
        <f t="shared" si="61"/>
        <v>0</v>
      </c>
      <c r="HC19" s="745">
        <f t="shared" si="61"/>
        <v>0</v>
      </c>
      <c r="HD19" s="745">
        <f t="shared" si="61"/>
        <v>0</v>
      </c>
      <c r="HE19" s="745">
        <f t="shared" si="61"/>
        <v>0</v>
      </c>
      <c r="HF19" s="745">
        <f t="shared" si="61"/>
        <v>0</v>
      </c>
      <c r="HG19" s="745">
        <f t="shared" si="61"/>
        <v>0</v>
      </c>
      <c r="HH19" s="185"/>
    </row>
    <row r="20" spans="1:216" ht="20.100000000000001" customHeight="1">
      <c r="A20" s="520" t="str">
        <f t="shared" si="4"/>
        <v>LST_STR_ELEMENT</v>
      </c>
      <c r="B20" s="357"/>
      <c r="C20" s="115"/>
      <c r="D20" s="116"/>
      <c r="E20" s="117"/>
      <c r="F20" s="116"/>
      <c r="G20" s="350" t="e">
        <f>IF(TYPOLOGY = "Bridge", _xlfn.XLOOKUP($E20, BRIDGE_STR_ELEMENT, 'MATERIAL DATA'!$R$36:$R$74,,), _xlfn.XLOOKUP($BL20, 'LIFECYCLE MATERIAL DATA'!$A$5:$A$104, 'LIFECYCLE MATERIAL DATA'!$Q$5:$Q$104,,))</f>
        <v>#N/A</v>
      </c>
      <c r="H20" s="630"/>
      <c r="I20" s="631"/>
      <c r="J20" s="736"/>
      <c r="K20" s="116"/>
      <c r="L20" s="95"/>
      <c r="M20" s="358"/>
      <c r="N20" s="156">
        <f t="shared" si="32"/>
        <v>0</v>
      </c>
      <c r="O20" s="157" t="str">
        <f t="shared" si="20"/>
        <v/>
      </c>
      <c r="P20" s="158" t="str">
        <f t="shared" si="21"/>
        <v/>
      </c>
      <c r="Q20" s="158" t="str" cm="1">
        <f t="array" ref="Q20">IFERROR(_xlfn.IFS(AND($I20 = "Yes", $J20 =1),(($BX20+$BU20)/($J20) + ($BY20+$BR20 +$BZ20)),AND($I20 = "Yes", $J20 &gt;1), (($BX20+$BU20)/($J20) + ($BY20*2 +$BZ20)) ), "")</f>
        <v/>
      </c>
      <c r="R20" s="158" t="str">
        <f t="shared" si="5"/>
        <v/>
      </c>
      <c r="S20" s="159">
        <f t="shared" si="22"/>
        <v>0</v>
      </c>
      <c r="T20" s="159" t="str">
        <f t="shared" si="45"/>
        <v/>
      </c>
      <c r="U20" s="158" t="str">
        <f t="shared" si="33"/>
        <v/>
      </c>
      <c r="V20" s="396" t="str">
        <f t="shared" si="23"/>
        <v/>
      </c>
      <c r="W20" s="156" t="str">
        <f t="shared" si="7"/>
        <v/>
      </c>
      <c r="X20" s="160">
        <f t="shared" si="8"/>
        <v>0</v>
      </c>
      <c r="Y20" s="274" t="s">
        <v>415</v>
      </c>
      <c r="Z20" s="745" t="str">
        <f>'MATERIAL DATA'!$Q44</f>
        <v>2.2.1 Columns</v>
      </c>
      <c r="AA20" s="768">
        <f t="shared" ref="AA20:AA37" si="62">SUMIF($E$12:$E$43,Z20,$O$12:$O$43) + SUMIF($E$12:$E$43,Z20,$P$12:$P$43) + SUMIF($E$12:$E$43,Z20,$R$12:$R$43) + SUMIF($E$12:$E$43,Z20,$Q$12:$Q$43)</f>
        <v>0</v>
      </c>
      <c r="AB20" s="745"/>
      <c r="AC20" s="199" t="str">
        <f>'MATERIAL DATA'!Q18</f>
        <v>2.2.2 Upper floor and roof - non-structural slabs</v>
      </c>
      <c r="AD20" s="754">
        <f ca="1">SUMIF($E$12:$E$45,AC20,$O$12:$O$45)+SUMIF($E$12:$E$45,AC20,$P$12:$P$45)+SUMIF($E$12:$E$45,AC20,R$12:$R$45) +SUMIF($E$12:$E$45, AC20, $Q$12:$Q$43)</f>
        <v>0</v>
      </c>
      <c r="AE20" s="745"/>
      <c r="AF20" s="185"/>
      <c r="AG20" s="185"/>
      <c r="AH20" s="745" t="s">
        <v>797</v>
      </c>
      <c r="AI20" s="754">
        <f ca="1">SUM(AD25,AD26)</f>
        <v>0</v>
      </c>
      <c r="AJ20" s="780">
        <f t="shared" ca="1" si="38"/>
        <v>0</v>
      </c>
      <c r="AK20" s="745"/>
      <c r="AL20" s="745"/>
      <c r="AM20" s="745"/>
      <c r="AN20" s="745" t="s">
        <v>312</v>
      </c>
      <c r="AO20" s="745">
        <f t="shared" si="39"/>
        <v>0</v>
      </c>
      <c r="AP20" s="745"/>
      <c r="AQ20" s="745"/>
      <c r="AR20" s="745"/>
      <c r="AS20" s="745"/>
      <c r="AT20" s="745"/>
      <c r="AU20" s="185"/>
      <c r="AV20" s="185"/>
      <c r="AW20" s="185"/>
      <c r="AX20" s="185"/>
      <c r="AY20" s="185"/>
      <c r="AZ20" s="185"/>
      <c r="BA20" s="185"/>
      <c r="BB20" s="745"/>
      <c r="BC20" s="745"/>
      <c r="BD20" s="745"/>
      <c r="BE20" s="745"/>
      <c r="BF20" s="745"/>
      <c r="BG20" s="745"/>
      <c r="BH20" s="745"/>
      <c r="BI20" s="745"/>
      <c r="BJ20" s="745"/>
      <c r="BK20" s="209" t="str">
        <f t="shared" si="40"/>
        <v>ER</v>
      </c>
      <c r="BL20" s="209" t="str">
        <f t="shared" si="9"/>
        <v xml:space="preserve"> -  - </v>
      </c>
      <c r="BM20" s="745" t="str" cm="1">
        <f t="array" ref="BM20">_xlfn.IFS(OR(AND(TYPOLOGY &lt;&gt; "Bridge", B20="concrete",D20&lt;&gt;"Reinforced - 150mm hollow core slab"),C20="Concrete_EPD",),"Reinforcement",(OR(AND(TYPOLOGY="Bridge",B20="concrete",D20&lt;&gt;"Reinforced - 150mm hollow core slab"),C20="Concrete_EPD",)),"Bridge_Reinforcement",TRUE, "No_Reinforcement")</f>
        <v>No_Reinforcement</v>
      </c>
      <c r="BN20" s="186" t="e">
        <f>_xlfn.XLOOKUP($BL20,'LIFECYCLE MATERIAL DATA'!$A$5:$A$104,'LIFECYCLE MATERIAL DATA'!$D$5:$D$104,)</f>
        <v>#N/A</v>
      </c>
      <c r="BO20" s="186">
        <f>IFERROR(IF(M20&lt;&gt;0,_xlfn.XLOOKUP(M20,'Custom Data'!S16:S45,'Custom Data'!T16:T45,,-1),0),0)</f>
        <v>0</v>
      </c>
      <c r="BP20" s="186">
        <f t="shared" si="10"/>
        <v>0</v>
      </c>
      <c r="BQ20" s="846" t="str">
        <f t="shared" si="11"/>
        <v>ER</v>
      </c>
      <c r="BR20" s="745" t="str">
        <f>IFERROR(_xlfn.XLOOKUP($BL20,'LIFECYCLE MATERIAL DATA'!$A$5:$A$104,'LIFECYCLE MATERIAL DATA'!$I$5:$I$104,,)*($BQ20/1000)+_xlfn.XLOOKUP('Project Info'!$C$15,'LIFECYCLE MATERIAL DATA'!$A$5:$A$104,'LIFECYCLE MATERIAL DATA'!$I$5:$I$104,,)*($BP20/1000),"")</f>
        <v/>
      </c>
      <c r="BS20" s="745" t="str">
        <f>IFERROR(_xlfn.XLOOKUP($BL20,'LIFECYCLE MATERIAL DATA'!$A$5:$A$104, 'LIFECYCLE MATERIAL DATA'!$J$5:$J$104,,)*($BQ20/1000)+_xlfn.XLOOKUP('Project Info'!$C$15,'LIFECYCLE MATERIAL DATA'!$A$5:$A$104,'LIFECYCLE MATERIAL DATA'!$J$5:$J$104,,)*($BP20/1000),"")</f>
        <v/>
      </c>
      <c r="BT20" s="745" t="str">
        <f>IFERROR(_xlfn.XLOOKUP($BL20,'LIFECYCLE MATERIAL DATA'!$A$5:$A$104, 'LIFECYCLE MATERIAL DATA'!$K$5:$K$104,,)*($BQ20/1000),"")</f>
        <v/>
      </c>
      <c r="BU20" s="185" t="str">
        <f>IFERROR(_xlfn.XLOOKUP($BL20,'LIFECYCLE MATERIAL DATA'!$A$5:$A$104,'LIFECYCLE MATERIAL DATA'!$L$5:$L$104,,)*($BQ20/1000)+_xlfn.XLOOKUP('Project Info'!$C$15,'LIFECYCLE MATERIAL DATA'!$A$5:$A$104,'LIFECYCLE MATERIAL DATA'!$L$5:$L$104,,)*($BP20/1000),"")</f>
        <v/>
      </c>
      <c r="BV20" s="745" t="str">
        <f t="shared" si="25"/>
        <v/>
      </c>
      <c r="BW20" s="745" t="str">
        <f>IF($K20='MATERIAL DATA'!$O$5,$L20, IF($K20='MATERIAL DATA'!$O$6,$L20/(1000*'Scheme 2'!$BN20),""))</f>
        <v/>
      </c>
      <c r="BX20" s="745" t="str">
        <f>IFERROR(((_xlfn.XLOOKUP($BL20,'LIFECYCLE MATERIAL DATA'!$A$5:$A$104,'LIFECYCLE MATERIAL DATA'!$F$5:$F$104,,))*$BQ20/1000+_xlfn.XLOOKUP('Project Info'!$C$15,'LIFECYCLE MATERIAL DATA'!$A$5:$A$104,'LIFECYCLE MATERIAL DATA'!$F$5:$F$104,,)*$BP20/1000),"")</f>
        <v/>
      </c>
      <c r="BY20" s="771" t="str">
        <f>IFERROR((_xlfn.XLOOKUP($BL20,'LIFECYCLE MATERIAL DATA'!$A$5:$A$104,'LIFECYCLE MATERIAL DATA'!$G$5:$G$104,,)*$BQ20/1000++_xlfn.XLOOKUP('Project Info'!$C$15,'LIFECYCLE MATERIAL DATA'!$A$5:$A$104,'LIFECYCLE MATERIAL DATA'!$G$5:$G$104,,)*$BP20/1000),"")</f>
        <v/>
      </c>
      <c r="BZ20" s="745" t="str">
        <f>IFERROR(_xlfn.XLOOKUP('Scheme 2'!$BL20,'LIFECYCLE MATERIAL DATA'!$A$5:$A$104,'LIFECYCLE MATERIAL DATA'!$H$5:$H$104,,)*SUM($BX20+$BY20+$CB20+$CC20), "")</f>
        <v/>
      </c>
      <c r="CA20" s="185"/>
      <c r="CB20" s="743" t="str">
        <f>IFERROR((_xlfn.XLOOKUP($BL20,'LIFECYCLE MATERIAL DATA'!$A$5:$A$104, 'LIFECYCLE MATERIAL DATA'!$M$5:$M$104)*$BQ20/1000++_xlfn.XLOOKUP('Project Info'!$C$15,'LIFECYCLE MATERIAL DATA'!$A$5:$A$104,'LIFECYCLE MATERIAL DATA'!$M$5:$M$104)*$BP20/1000),"")</f>
        <v/>
      </c>
      <c r="CC20" s="745">
        <f>IFERROR(IF(OR($B20="Timber",$C20="Timber_EPD", $C20="Bamboo"),_xlfn.XLOOKUP($BL20,'LIFECYCLE MATERIAL DATA Master'!$A$5:$A$104,'LIFECYCLE MATERIAL DATA Master'!$E$5:$E$104,,)*$BQ20,0),"")/1000</f>
        <v>0</v>
      </c>
      <c r="CD20" s="185" t="str">
        <f>IFERROR((_xlfn.XLOOKUP($BL20,'LIFECYCLE MATERIAL DATA'!$A$5:$A$104,'LIFECYCLE MATERIAL DATA'!$N$5:$N$104,,)*$BQ20/1000++_xlfn.XLOOKUP('Project Info'!$C$15,'LIFECYCLE MATERIAL DATA'!$A$5:$A$104,'LIFECYCLE MATERIAL DATA'!$N$5:$N$104,,)*$BP20/1000),"")</f>
        <v/>
      </c>
      <c r="CE20" s="745"/>
      <c r="CF20" s="745"/>
      <c r="CG20" s="745"/>
      <c r="CH20" s="772">
        <f>IFERROR(1+_xlfn.XLOOKUP($BL20,'LIFECYCLE MATERIAL DATA'!$A$5:$A$104,'LIFECYCLE MATERIAL DATA'!$H$5:$H$104,,),0)</f>
        <v>0</v>
      </c>
      <c r="CI20" s="765">
        <f t="shared" si="12"/>
        <v>0</v>
      </c>
      <c r="CJ20" s="773">
        <f t="shared" si="13"/>
        <v>0</v>
      </c>
      <c r="CK20" s="774">
        <f t="shared" si="14"/>
        <v>0</v>
      </c>
      <c r="CL20" s="767">
        <f t="shared" si="26"/>
        <v>0</v>
      </c>
      <c r="CM20" s="775">
        <f t="shared" si="27"/>
        <v>0</v>
      </c>
      <c r="CN20" s="769">
        <v>0</v>
      </c>
      <c r="CO20" s="745">
        <f t="shared" si="15"/>
        <v>0</v>
      </c>
      <c r="CP20" s="745">
        <f t="shared" si="15"/>
        <v>0</v>
      </c>
      <c r="CQ20" s="745">
        <f t="shared" ref="CQ20:DV20" si="63">IF(CQ$11&gt;=DESIGN_LIFE,CP20,IF(AND(CQ$11&gt;0,$CK20&lt;&gt;0),IF(INT((CQ$11)/(DESIGN_LIFE/$CK20))=((CQ$11)/(DESIGN_LIFE/$CK20)),$CM20+CP20,CP20),CP20))</f>
        <v>0</v>
      </c>
      <c r="CR20" s="745">
        <f t="shared" si="63"/>
        <v>0</v>
      </c>
      <c r="CS20" s="745">
        <f t="shared" si="63"/>
        <v>0</v>
      </c>
      <c r="CT20" s="745">
        <f t="shared" si="63"/>
        <v>0</v>
      </c>
      <c r="CU20" s="745">
        <f t="shared" si="63"/>
        <v>0</v>
      </c>
      <c r="CV20" s="745">
        <f t="shared" si="63"/>
        <v>0</v>
      </c>
      <c r="CW20" s="745">
        <f t="shared" si="63"/>
        <v>0</v>
      </c>
      <c r="CX20" s="745">
        <f t="shared" si="63"/>
        <v>0</v>
      </c>
      <c r="CY20" s="745">
        <f t="shared" si="63"/>
        <v>0</v>
      </c>
      <c r="CZ20" s="745">
        <f t="shared" si="63"/>
        <v>0</v>
      </c>
      <c r="DA20" s="745">
        <f t="shared" si="63"/>
        <v>0</v>
      </c>
      <c r="DB20" s="745">
        <f t="shared" si="63"/>
        <v>0</v>
      </c>
      <c r="DC20" s="745">
        <f t="shared" si="63"/>
        <v>0</v>
      </c>
      <c r="DD20" s="745">
        <f t="shared" si="63"/>
        <v>0</v>
      </c>
      <c r="DE20" s="745">
        <f t="shared" si="63"/>
        <v>0</v>
      </c>
      <c r="DF20" s="745">
        <f t="shared" si="63"/>
        <v>0</v>
      </c>
      <c r="DG20" s="745">
        <f t="shared" si="63"/>
        <v>0</v>
      </c>
      <c r="DH20" s="745">
        <f t="shared" si="63"/>
        <v>0</v>
      </c>
      <c r="DI20" s="745">
        <f t="shared" si="63"/>
        <v>0</v>
      </c>
      <c r="DJ20" s="745">
        <f t="shared" si="63"/>
        <v>0</v>
      </c>
      <c r="DK20" s="745">
        <f t="shared" si="63"/>
        <v>0</v>
      </c>
      <c r="DL20" s="745">
        <f t="shared" si="63"/>
        <v>0</v>
      </c>
      <c r="DM20" s="745">
        <f t="shared" si="63"/>
        <v>0</v>
      </c>
      <c r="DN20" s="745">
        <f t="shared" si="63"/>
        <v>0</v>
      </c>
      <c r="DO20" s="745">
        <f t="shared" si="63"/>
        <v>0</v>
      </c>
      <c r="DP20" s="745">
        <f t="shared" si="63"/>
        <v>0</v>
      </c>
      <c r="DQ20" s="745">
        <f t="shared" si="63"/>
        <v>0</v>
      </c>
      <c r="DR20" s="745">
        <f t="shared" si="63"/>
        <v>0</v>
      </c>
      <c r="DS20" s="745">
        <f t="shared" si="63"/>
        <v>0</v>
      </c>
      <c r="DT20" s="745">
        <f t="shared" si="63"/>
        <v>0</v>
      </c>
      <c r="DU20" s="745">
        <f t="shared" si="63"/>
        <v>0</v>
      </c>
      <c r="DV20" s="745">
        <f t="shared" si="63"/>
        <v>0</v>
      </c>
      <c r="DW20" s="745">
        <f t="shared" ref="DW20:FB20" si="64">IF(DW$11&gt;=DESIGN_LIFE,DV20,IF(AND(DW$11&gt;0,$CK20&lt;&gt;0),IF(INT((DW$11)/(DESIGN_LIFE/$CK20))=((DW$11)/(DESIGN_LIFE/$CK20)),$CM20+DV20,DV20),DV20))</f>
        <v>0</v>
      </c>
      <c r="DX20" s="745">
        <f t="shared" si="64"/>
        <v>0</v>
      </c>
      <c r="DY20" s="745">
        <f t="shared" si="64"/>
        <v>0</v>
      </c>
      <c r="DZ20" s="745">
        <f t="shared" si="64"/>
        <v>0</v>
      </c>
      <c r="EA20" s="745">
        <f t="shared" si="64"/>
        <v>0</v>
      </c>
      <c r="EB20" s="745">
        <f t="shared" si="64"/>
        <v>0</v>
      </c>
      <c r="EC20" s="745">
        <f t="shared" si="64"/>
        <v>0</v>
      </c>
      <c r="ED20" s="745">
        <f t="shared" si="64"/>
        <v>0</v>
      </c>
      <c r="EE20" s="745">
        <f t="shared" si="64"/>
        <v>0</v>
      </c>
      <c r="EF20" s="745">
        <f t="shared" si="64"/>
        <v>0</v>
      </c>
      <c r="EG20" s="745">
        <f t="shared" si="64"/>
        <v>0</v>
      </c>
      <c r="EH20" s="745">
        <f t="shared" si="64"/>
        <v>0</v>
      </c>
      <c r="EI20" s="745">
        <f t="shared" si="64"/>
        <v>0</v>
      </c>
      <c r="EJ20" s="745">
        <f t="shared" si="64"/>
        <v>0</v>
      </c>
      <c r="EK20" s="745">
        <f t="shared" si="64"/>
        <v>0</v>
      </c>
      <c r="EL20" s="745">
        <f t="shared" si="64"/>
        <v>0</v>
      </c>
      <c r="EM20" s="745">
        <f t="shared" si="64"/>
        <v>0</v>
      </c>
      <c r="EN20" s="745">
        <f t="shared" si="64"/>
        <v>0</v>
      </c>
      <c r="EO20" s="745">
        <f t="shared" si="64"/>
        <v>0</v>
      </c>
      <c r="EP20" s="745">
        <f t="shared" si="64"/>
        <v>0</v>
      </c>
      <c r="EQ20" s="745">
        <f t="shared" si="64"/>
        <v>0</v>
      </c>
      <c r="ER20" s="745">
        <f t="shared" si="64"/>
        <v>0</v>
      </c>
      <c r="ES20" s="745">
        <f t="shared" si="64"/>
        <v>0</v>
      </c>
      <c r="ET20" s="745">
        <f t="shared" si="64"/>
        <v>0</v>
      </c>
      <c r="EU20" s="745">
        <f t="shared" si="64"/>
        <v>0</v>
      </c>
      <c r="EV20" s="745">
        <f t="shared" si="64"/>
        <v>0</v>
      </c>
      <c r="EW20" s="745">
        <f t="shared" si="64"/>
        <v>0</v>
      </c>
      <c r="EX20" s="745">
        <f t="shared" si="64"/>
        <v>0</v>
      </c>
      <c r="EY20" s="745">
        <f t="shared" si="64"/>
        <v>0</v>
      </c>
      <c r="EZ20" s="745">
        <f t="shared" si="64"/>
        <v>0</v>
      </c>
      <c r="FA20" s="745">
        <f t="shared" si="64"/>
        <v>0</v>
      </c>
      <c r="FB20" s="745">
        <f t="shared" si="64"/>
        <v>0</v>
      </c>
      <c r="FC20" s="745">
        <f t="shared" ref="FC20:GH20" si="65">IF(FC$11&gt;=DESIGN_LIFE,FB20,IF(AND(FC$11&gt;0,$CK20&lt;&gt;0),IF(INT((FC$11)/(DESIGN_LIFE/$CK20))=((FC$11)/(DESIGN_LIFE/$CK20)),$CM20+FB20,FB20),FB20))</f>
        <v>0</v>
      </c>
      <c r="FD20" s="745">
        <f t="shared" si="65"/>
        <v>0</v>
      </c>
      <c r="FE20" s="745">
        <f t="shared" si="65"/>
        <v>0</v>
      </c>
      <c r="FF20" s="745">
        <f t="shared" si="65"/>
        <v>0</v>
      </c>
      <c r="FG20" s="745">
        <f t="shared" si="65"/>
        <v>0</v>
      </c>
      <c r="FH20" s="745">
        <f t="shared" si="65"/>
        <v>0</v>
      </c>
      <c r="FI20" s="745">
        <f t="shared" si="65"/>
        <v>0</v>
      </c>
      <c r="FJ20" s="745">
        <f t="shared" si="65"/>
        <v>0</v>
      </c>
      <c r="FK20" s="745">
        <f t="shared" si="65"/>
        <v>0</v>
      </c>
      <c r="FL20" s="745">
        <f t="shared" si="65"/>
        <v>0</v>
      </c>
      <c r="FM20" s="745">
        <f t="shared" si="65"/>
        <v>0</v>
      </c>
      <c r="FN20" s="745">
        <f t="shared" si="65"/>
        <v>0</v>
      </c>
      <c r="FO20" s="745">
        <f t="shared" si="65"/>
        <v>0</v>
      </c>
      <c r="FP20" s="745">
        <f t="shared" si="65"/>
        <v>0</v>
      </c>
      <c r="FQ20" s="745">
        <f t="shared" si="65"/>
        <v>0</v>
      </c>
      <c r="FR20" s="745">
        <f t="shared" si="65"/>
        <v>0</v>
      </c>
      <c r="FS20" s="745">
        <f t="shared" si="65"/>
        <v>0</v>
      </c>
      <c r="FT20" s="745">
        <f t="shared" si="65"/>
        <v>0</v>
      </c>
      <c r="FU20" s="745">
        <f t="shared" si="65"/>
        <v>0</v>
      </c>
      <c r="FV20" s="745">
        <f t="shared" si="65"/>
        <v>0</v>
      </c>
      <c r="FW20" s="745">
        <f t="shared" si="65"/>
        <v>0</v>
      </c>
      <c r="FX20" s="745">
        <f t="shared" si="65"/>
        <v>0</v>
      </c>
      <c r="FY20" s="745">
        <f t="shared" si="65"/>
        <v>0</v>
      </c>
      <c r="FZ20" s="745">
        <f t="shared" si="65"/>
        <v>0</v>
      </c>
      <c r="GA20" s="745">
        <f t="shared" si="65"/>
        <v>0</v>
      </c>
      <c r="GB20" s="745">
        <f t="shared" si="65"/>
        <v>0</v>
      </c>
      <c r="GC20" s="745">
        <f t="shared" si="65"/>
        <v>0</v>
      </c>
      <c r="GD20" s="745">
        <f t="shared" si="65"/>
        <v>0</v>
      </c>
      <c r="GE20" s="745">
        <f t="shared" si="65"/>
        <v>0</v>
      </c>
      <c r="GF20" s="745">
        <f t="shared" si="65"/>
        <v>0</v>
      </c>
      <c r="GG20" s="745">
        <f t="shared" si="65"/>
        <v>0</v>
      </c>
      <c r="GH20" s="745">
        <f t="shared" si="65"/>
        <v>0</v>
      </c>
      <c r="GI20" s="745">
        <f t="shared" ref="GI20:HG20" si="66">IF(GI$11&gt;=DESIGN_LIFE,GH20,IF(AND(GI$11&gt;0,$CK20&lt;&gt;0),IF(INT((GI$11)/(DESIGN_LIFE/$CK20))=((GI$11)/(DESIGN_LIFE/$CK20)),$CM20+GH20,GH20),GH20))</f>
        <v>0</v>
      </c>
      <c r="GJ20" s="745">
        <f t="shared" si="66"/>
        <v>0</v>
      </c>
      <c r="GK20" s="745">
        <f t="shared" si="66"/>
        <v>0</v>
      </c>
      <c r="GL20" s="745">
        <f t="shared" si="66"/>
        <v>0</v>
      </c>
      <c r="GM20" s="745">
        <f t="shared" si="66"/>
        <v>0</v>
      </c>
      <c r="GN20" s="745">
        <f t="shared" si="66"/>
        <v>0</v>
      </c>
      <c r="GO20" s="745">
        <f t="shared" si="66"/>
        <v>0</v>
      </c>
      <c r="GP20" s="745">
        <f t="shared" si="66"/>
        <v>0</v>
      </c>
      <c r="GQ20" s="745">
        <f t="shared" si="66"/>
        <v>0</v>
      </c>
      <c r="GR20" s="745">
        <f t="shared" si="66"/>
        <v>0</v>
      </c>
      <c r="GS20" s="745">
        <f t="shared" si="66"/>
        <v>0</v>
      </c>
      <c r="GT20" s="745">
        <f t="shared" si="66"/>
        <v>0</v>
      </c>
      <c r="GU20" s="745">
        <f t="shared" si="66"/>
        <v>0</v>
      </c>
      <c r="GV20" s="745">
        <f t="shared" si="66"/>
        <v>0</v>
      </c>
      <c r="GW20" s="745">
        <f t="shared" si="66"/>
        <v>0</v>
      </c>
      <c r="GX20" s="745">
        <f t="shared" si="66"/>
        <v>0</v>
      </c>
      <c r="GY20" s="745">
        <f t="shared" si="66"/>
        <v>0</v>
      </c>
      <c r="GZ20" s="745">
        <f t="shared" si="66"/>
        <v>0</v>
      </c>
      <c r="HA20" s="745">
        <f t="shared" si="66"/>
        <v>0</v>
      </c>
      <c r="HB20" s="745">
        <f t="shared" si="66"/>
        <v>0</v>
      </c>
      <c r="HC20" s="745">
        <f t="shared" si="66"/>
        <v>0</v>
      </c>
      <c r="HD20" s="745">
        <f t="shared" si="66"/>
        <v>0</v>
      </c>
      <c r="HE20" s="745">
        <f t="shared" si="66"/>
        <v>0</v>
      </c>
      <c r="HF20" s="745">
        <f t="shared" si="66"/>
        <v>0</v>
      </c>
      <c r="HG20" s="745">
        <f t="shared" si="66"/>
        <v>0</v>
      </c>
      <c r="HH20" s="185"/>
    </row>
    <row r="21" spans="1:216" ht="20.100000000000001" customHeight="1">
      <c r="A21" s="520" t="str">
        <f t="shared" si="4"/>
        <v>LST_STR_ELEMENT</v>
      </c>
      <c r="B21" s="357"/>
      <c r="C21" s="115"/>
      <c r="D21" s="116"/>
      <c r="E21" s="117"/>
      <c r="F21" s="116"/>
      <c r="G21" s="350" t="e">
        <f>IF(TYPOLOGY = "Bridge", _xlfn.XLOOKUP($E21, BRIDGE_STR_ELEMENT, 'MATERIAL DATA'!$R$36:$R$74,,), _xlfn.XLOOKUP($BL21, 'LIFECYCLE MATERIAL DATA'!$A$5:$A$104, 'LIFECYCLE MATERIAL DATA'!$Q$5:$Q$104,,))</f>
        <v>#N/A</v>
      </c>
      <c r="H21" s="630"/>
      <c r="I21" s="631"/>
      <c r="J21" s="736"/>
      <c r="K21" s="116"/>
      <c r="L21" s="95"/>
      <c r="M21" s="358"/>
      <c r="N21" s="156">
        <f t="shared" si="32"/>
        <v>0</v>
      </c>
      <c r="O21" s="157" t="str">
        <f t="shared" si="20"/>
        <v/>
      </c>
      <c r="P21" s="158" t="str">
        <f t="shared" si="21"/>
        <v/>
      </c>
      <c r="Q21" s="158" t="str" cm="1">
        <f t="array" ref="Q21">IFERROR(_xlfn.IFS(AND($I21 = "Yes", $J21 =1),(($BX21+$BU21)/($J21) + ($BY21+$BR21 +$BZ21)),AND($I21 = "Yes", $J21 &gt;1), (($BX21+$BU21)/($J21) + ($BY21*2 +$BZ21)) ), "")</f>
        <v/>
      </c>
      <c r="R21" s="158" t="str">
        <f t="shared" si="5"/>
        <v/>
      </c>
      <c r="S21" s="159">
        <f t="shared" si="22"/>
        <v>0</v>
      </c>
      <c r="T21" s="159" t="str">
        <f t="shared" si="45"/>
        <v/>
      </c>
      <c r="U21" s="158" t="str">
        <f t="shared" si="33"/>
        <v/>
      </c>
      <c r="V21" s="396" t="str">
        <f t="shared" si="23"/>
        <v/>
      </c>
      <c r="W21" s="156" t="str">
        <f t="shared" si="7"/>
        <v/>
      </c>
      <c r="X21" s="160">
        <f t="shared" si="8"/>
        <v>0</v>
      </c>
      <c r="Y21" s="274" t="s">
        <v>415</v>
      </c>
      <c r="Z21" s="745" t="str">
        <f>'MATERIAL DATA'!$Q45</f>
        <v>2.2.2 Walls</v>
      </c>
      <c r="AA21" s="768">
        <f t="shared" si="62"/>
        <v>0</v>
      </c>
      <c r="AB21" s="745"/>
      <c r="AC21" s="199" t="str">
        <f>'MATERIAL DATA'!Q19</f>
        <v>2.4.1 Stairs</v>
      </c>
      <c r="AD21" s="754">
        <f ca="1">SUMIF($E$12:$E$45,AC21,$O$12:$O$45)+SUMIF($E$12:$E$45,AC21,$P$12:$P$45)+SUMIF($E$12:$E$45,AC21,R$12:$R$45) +SUMIF($E$12:$E$45, AC21, $Q$12:$Q$43)</f>
        <v>0</v>
      </c>
      <c r="AE21" s="745"/>
      <c r="AF21" s="185"/>
      <c r="AG21" s="185"/>
      <c r="AH21" s="745" t="s">
        <v>16</v>
      </c>
      <c r="AI21" s="754">
        <f ca="1">SUM(AD7,AD8,AD9,AD10,AD11,AD21:AD23,AD27:AD29)</f>
        <v>0</v>
      </c>
      <c r="AJ21" s="780">
        <f t="shared" ca="1" si="38"/>
        <v>0</v>
      </c>
      <c r="AK21" s="745"/>
      <c r="AL21" s="745"/>
      <c r="AM21" s="745"/>
      <c r="AN21" s="745" t="s">
        <v>862</v>
      </c>
      <c r="AO21" s="745">
        <f t="shared" si="39"/>
        <v>0</v>
      </c>
      <c r="AP21" s="745"/>
      <c r="AQ21" s="745"/>
      <c r="AR21" s="745"/>
      <c r="AS21" s="745"/>
      <c r="AT21" s="745"/>
      <c r="AU21" s="185"/>
      <c r="AV21" s="185"/>
      <c r="AW21" s="185"/>
      <c r="AX21" s="185"/>
      <c r="AY21" s="185"/>
      <c r="AZ21" s="185"/>
      <c r="BA21" s="185"/>
      <c r="BB21" s="745"/>
      <c r="BC21" s="745"/>
      <c r="BD21" s="745"/>
      <c r="BE21" s="745"/>
      <c r="BF21" s="745"/>
      <c r="BG21" s="745"/>
      <c r="BH21" s="745"/>
      <c r="BI21" s="745"/>
      <c r="BJ21" s="745"/>
      <c r="BK21" s="209" t="str">
        <f t="shared" si="40"/>
        <v>ER</v>
      </c>
      <c r="BL21" s="209" t="str">
        <f t="shared" si="9"/>
        <v xml:space="preserve"> -  - </v>
      </c>
      <c r="BM21" s="745" t="str" cm="1">
        <f t="array" ref="BM21">_xlfn.IFS(OR(AND(TYPOLOGY &lt;&gt; "Bridge", B21="concrete",D21&lt;&gt;"Reinforced - 150mm hollow core slab"),C21="Concrete_EPD",),"Reinforcement",(OR(AND(TYPOLOGY="Bridge",B21="concrete",D21&lt;&gt;"Reinforced - 150mm hollow core slab"),C21="Concrete_EPD",)),"Bridge_Reinforcement",TRUE, "No_Reinforcement")</f>
        <v>No_Reinforcement</v>
      </c>
      <c r="BN21" s="186" t="e">
        <f>_xlfn.XLOOKUP($BL21,'LIFECYCLE MATERIAL DATA'!$A$5:$A$104,'LIFECYCLE MATERIAL DATA'!$D$5:$D$104,)</f>
        <v>#N/A</v>
      </c>
      <c r="BO21" s="186">
        <f>IFERROR(IF(M21&lt;&gt;0,_xlfn.XLOOKUP(M21,'Custom Data'!S16:S45,'Custom Data'!T16:T45,,-1),0),0)</f>
        <v>0</v>
      </c>
      <c r="BP21" s="186">
        <f t="shared" si="10"/>
        <v>0</v>
      </c>
      <c r="BQ21" s="846" t="str">
        <f t="shared" si="11"/>
        <v>ER</v>
      </c>
      <c r="BR21" s="745" t="str">
        <f>IFERROR(_xlfn.XLOOKUP($BL21,'LIFECYCLE MATERIAL DATA'!$A$5:$A$104,'LIFECYCLE MATERIAL DATA'!$I$5:$I$104,,)*($BQ21/1000)+_xlfn.XLOOKUP('Project Info'!$C$15,'LIFECYCLE MATERIAL DATA'!$A$5:$A$104,'LIFECYCLE MATERIAL DATA'!$I$5:$I$104,,)*($BP21/1000),"")</f>
        <v/>
      </c>
      <c r="BS21" s="745" t="str">
        <f>IFERROR(_xlfn.XLOOKUP($BL21,'LIFECYCLE MATERIAL DATA'!$A$5:$A$104, 'LIFECYCLE MATERIAL DATA'!$J$5:$J$104,,)*($BQ21/1000)+_xlfn.XLOOKUP('Project Info'!$C$15,'LIFECYCLE MATERIAL DATA'!$A$5:$A$104,'LIFECYCLE MATERIAL DATA'!$J$5:$J$104,,)*($BP21/1000),"")</f>
        <v/>
      </c>
      <c r="BT21" s="745" t="str">
        <f>IFERROR(_xlfn.XLOOKUP($BL21,'LIFECYCLE MATERIAL DATA'!$A$5:$A$104, 'LIFECYCLE MATERIAL DATA'!$K$5:$K$104,,)*($BQ21/1000),"")</f>
        <v/>
      </c>
      <c r="BU21" s="185" t="str">
        <f>IFERROR(_xlfn.XLOOKUP($BL21,'LIFECYCLE MATERIAL DATA'!$A$5:$A$104,'LIFECYCLE MATERIAL DATA'!$L$5:$L$104,,)*($BQ21/1000)+_xlfn.XLOOKUP('Project Info'!$C$15,'LIFECYCLE MATERIAL DATA'!$A$5:$A$104,'LIFECYCLE MATERIAL DATA'!$L$5:$L$104,,)*($BP21/1000),"")</f>
        <v/>
      </c>
      <c r="BV21" s="745" t="str">
        <f t="shared" si="25"/>
        <v/>
      </c>
      <c r="BW21" s="745" t="str">
        <f>IF($K21='MATERIAL DATA'!$O$5,$L21, IF($K21='MATERIAL DATA'!$O$6,$L21/(1000*'Scheme 2'!$BN21),""))</f>
        <v/>
      </c>
      <c r="BX21" s="745" t="str">
        <f>IFERROR(((_xlfn.XLOOKUP($BL21,'LIFECYCLE MATERIAL DATA'!$A$5:$A$104,'LIFECYCLE MATERIAL DATA'!$F$5:$F$104,,))*$BQ21/1000+_xlfn.XLOOKUP('Project Info'!$C$15,'LIFECYCLE MATERIAL DATA'!$A$5:$A$104,'LIFECYCLE MATERIAL DATA'!$F$5:$F$104,,)*$BP21/1000),"")</f>
        <v/>
      </c>
      <c r="BY21" s="771" t="str">
        <f>IFERROR((_xlfn.XLOOKUP($BL21,'LIFECYCLE MATERIAL DATA'!$A$5:$A$104,'LIFECYCLE MATERIAL DATA'!$G$5:$G$104,,)*$BQ21/1000++_xlfn.XLOOKUP('Project Info'!$C$15,'LIFECYCLE MATERIAL DATA'!$A$5:$A$104,'LIFECYCLE MATERIAL DATA'!$G$5:$G$104,,)*$BP21/1000),"")</f>
        <v/>
      </c>
      <c r="BZ21" s="745" t="str">
        <f>IFERROR(_xlfn.XLOOKUP('Scheme 2'!$BL21,'LIFECYCLE MATERIAL DATA'!$A$5:$A$104,'LIFECYCLE MATERIAL DATA'!$H$5:$H$104,,)*SUM($BX21+$BY21+$CB21+$CC21), "")</f>
        <v/>
      </c>
      <c r="CA21" s="185"/>
      <c r="CB21" s="743" t="str">
        <f>IFERROR((_xlfn.XLOOKUP($BL21,'LIFECYCLE MATERIAL DATA'!$A$5:$A$104, 'LIFECYCLE MATERIAL DATA'!$M$5:$M$104)*$BQ21/1000++_xlfn.XLOOKUP('Project Info'!$C$15,'LIFECYCLE MATERIAL DATA'!$A$5:$A$104,'LIFECYCLE MATERIAL DATA'!$M$5:$M$104)*$BP21/1000),"")</f>
        <v/>
      </c>
      <c r="CC21" s="745">
        <f>IFERROR(IF(OR($B21="Timber",$C21="Timber_EPD", $C21="Bamboo"),_xlfn.XLOOKUP($BL21,'LIFECYCLE MATERIAL DATA Master'!$A$5:$A$104,'LIFECYCLE MATERIAL DATA Master'!$E$5:$E$104,,)*$BQ21,0),"")/1000</f>
        <v>0</v>
      </c>
      <c r="CD21" s="185" t="str">
        <f>IFERROR((_xlfn.XLOOKUP($BL21,'LIFECYCLE MATERIAL DATA'!$A$5:$A$104,'LIFECYCLE MATERIAL DATA'!$N$5:$N$104,,)*$BQ21/1000++_xlfn.XLOOKUP('Project Info'!$C$15,'LIFECYCLE MATERIAL DATA'!$A$5:$A$104,'LIFECYCLE MATERIAL DATA'!$N$5:$N$104,,)*$BP21/1000),"")</f>
        <v/>
      </c>
      <c r="CE21" s="209"/>
      <c r="CF21" s="209"/>
      <c r="CG21" s="209"/>
      <c r="CH21" s="772">
        <f>IFERROR(1+_xlfn.XLOOKUP($BL21,'LIFECYCLE MATERIAL DATA'!$A$5:$A$104,'LIFECYCLE MATERIAL DATA'!$H$5:$H$104,,),0)</f>
        <v>0</v>
      </c>
      <c r="CI21" s="765">
        <f t="shared" si="12"/>
        <v>0</v>
      </c>
      <c r="CJ21" s="773">
        <f t="shared" si="13"/>
        <v>0</v>
      </c>
      <c r="CK21" s="774">
        <f t="shared" si="14"/>
        <v>0</v>
      </c>
      <c r="CL21" s="767">
        <f t="shared" si="26"/>
        <v>0</v>
      </c>
      <c r="CM21" s="775">
        <f t="shared" si="27"/>
        <v>0</v>
      </c>
      <c r="CN21" s="769">
        <v>0</v>
      </c>
      <c r="CO21" s="745">
        <f t="shared" si="15"/>
        <v>0</v>
      </c>
      <c r="CP21" s="745">
        <f t="shared" si="15"/>
        <v>0</v>
      </c>
      <c r="CQ21" s="745">
        <f t="shared" ref="CQ21:DV21" si="67">IF(CQ$11&gt;=DESIGN_LIFE,CP21,IF(AND(CQ$11&gt;0,$CK21&lt;&gt;0),IF(INT((CQ$11)/(DESIGN_LIFE/$CK21))=((CQ$11)/(DESIGN_LIFE/$CK21)),$CM21+CP21,CP21),CP21))</f>
        <v>0</v>
      </c>
      <c r="CR21" s="745">
        <f t="shared" si="67"/>
        <v>0</v>
      </c>
      <c r="CS21" s="745">
        <f t="shared" si="67"/>
        <v>0</v>
      </c>
      <c r="CT21" s="745">
        <f t="shared" si="67"/>
        <v>0</v>
      </c>
      <c r="CU21" s="745">
        <f t="shared" si="67"/>
        <v>0</v>
      </c>
      <c r="CV21" s="745">
        <f t="shared" si="67"/>
        <v>0</v>
      </c>
      <c r="CW21" s="745">
        <f t="shared" si="67"/>
        <v>0</v>
      </c>
      <c r="CX21" s="745">
        <f t="shared" si="67"/>
        <v>0</v>
      </c>
      <c r="CY21" s="745">
        <f t="shared" si="67"/>
        <v>0</v>
      </c>
      <c r="CZ21" s="745">
        <f t="shared" si="67"/>
        <v>0</v>
      </c>
      <c r="DA21" s="745">
        <f t="shared" si="67"/>
        <v>0</v>
      </c>
      <c r="DB21" s="745">
        <f t="shared" si="67"/>
        <v>0</v>
      </c>
      <c r="DC21" s="745">
        <f t="shared" si="67"/>
        <v>0</v>
      </c>
      <c r="DD21" s="745">
        <f t="shared" si="67"/>
        <v>0</v>
      </c>
      <c r="DE21" s="745">
        <f t="shared" si="67"/>
        <v>0</v>
      </c>
      <c r="DF21" s="745">
        <f t="shared" si="67"/>
        <v>0</v>
      </c>
      <c r="DG21" s="745">
        <f t="shared" si="67"/>
        <v>0</v>
      </c>
      <c r="DH21" s="745">
        <f t="shared" si="67"/>
        <v>0</v>
      </c>
      <c r="DI21" s="745">
        <f t="shared" si="67"/>
        <v>0</v>
      </c>
      <c r="DJ21" s="745">
        <f t="shared" si="67"/>
        <v>0</v>
      </c>
      <c r="DK21" s="745">
        <f t="shared" si="67"/>
        <v>0</v>
      </c>
      <c r="DL21" s="745">
        <f t="shared" si="67"/>
        <v>0</v>
      </c>
      <c r="DM21" s="745">
        <f t="shared" si="67"/>
        <v>0</v>
      </c>
      <c r="DN21" s="745">
        <f t="shared" si="67"/>
        <v>0</v>
      </c>
      <c r="DO21" s="745">
        <f t="shared" si="67"/>
        <v>0</v>
      </c>
      <c r="DP21" s="745">
        <f t="shared" si="67"/>
        <v>0</v>
      </c>
      <c r="DQ21" s="745">
        <f t="shared" si="67"/>
        <v>0</v>
      </c>
      <c r="DR21" s="745">
        <f t="shared" si="67"/>
        <v>0</v>
      </c>
      <c r="DS21" s="745">
        <f t="shared" si="67"/>
        <v>0</v>
      </c>
      <c r="DT21" s="745">
        <f t="shared" si="67"/>
        <v>0</v>
      </c>
      <c r="DU21" s="745">
        <f t="shared" si="67"/>
        <v>0</v>
      </c>
      <c r="DV21" s="745">
        <f t="shared" si="67"/>
        <v>0</v>
      </c>
      <c r="DW21" s="745">
        <f t="shared" ref="DW21:FB21" si="68">IF(DW$11&gt;=DESIGN_LIFE,DV21,IF(AND(DW$11&gt;0,$CK21&lt;&gt;0),IF(INT((DW$11)/(DESIGN_LIFE/$CK21))=((DW$11)/(DESIGN_LIFE/$CK21)),$CM21+DV21,DV21),DV21))</f>
        <v>0</v>
      </c>
      <c r="DX21" s="745">
        <f t="shared" si="68"/>
        <v>0</v>
      </c>
      <c r="DY21" s="745">
        <f t="shared" si="68"/>
        <v>0</v>
      </c>
      <c r="DZ21" s="745">
        <f t="shared" si="68"/>
        <v>0</v>
      </c>
      <c r="EA21" s="745">
        <f t="shared" si="68"/>
        <v>0</v>
      </c>
      <c r="EB21" s="745">
        <f t="shared" si="68"/>
        <v>0</v>
      </c>
      <c r="EC21" s="745">
        <f t="shared" si="68"/>
        <v>0</v>
      </c>
      <c r="ED21" s="745">
        <f t="shared" si="68"/>
        <v>0</v>
      </c>
      <c r="EE21" s="745">
        <f t="shared" si="68"/>
        <v>0</v>
      </c>
      <c r="EF21" s="745">
        <f t="shared" si="68"/>
        <v>0</v>
      </c>
      <c r="EG21" s="745">
        <f t="shared" si="68"/>
        <v>0</v>
      </c>
      <c r="EH21" s="745">
        <f t="shared" si="68"/>
        <v>0</v>
      </c>
      <c r="EI21" s="745">
        <f t="shared" si="68"/>
        <v>0</v>
      </c>
      <c r="EJ21" s="745">
        <f t="shared" si="68"/>
        <v>0</v>
      </c>
      <c r="EK21" s="745">
        <f t="shared" si="68"/>
        <v>0</v>
      </c>
      <c r="EL21" s="745">
        <f t="shared" si="68"/>
        <v>0</v>
      </c>
      <c r="EM21" s="745">
        <f t="shared" si="68"/>
        <v>0</v>
      </c>
      <c r="EN21" s="745">
        <f t="shared" si="68"/>
        <v>0</v>
      </c>
      <c r="EO21" s="745">
        <f t="shared" si="68"/>
        <v>0</v>
      </c>
      <c r="EP21" s="745">
        <f t="shared" si="68"/>
        <v>0</v>
      </c>
      <c r="EQ21" s="745">
        <f t="shared" si="68"/>
        <v>0</v>
      </c>
      <c r="ER21" s="745">
        <f t="shared" si="68"/>
        <v>0</v>
      </c>
      <c r="ES21" s="745">
        <f t="shared" si="68"/>
        <v>0</v>
      </c>
      <c r="ET21" s="745">
        <f t="shared" si="68"/>
        <v>0</v>
      </c>
      <c r="EU21" s="745">
        <f t="shared" si="68"/>
        <v>0</v>
      </c>
      <c r="EV21" s="745">
        <f t="shared" si="68"/>
        <v>0</v>
      </c>
      <c r="EW21" s="745">
        <f t="shared" si="68"/>
        <v>0</v>
      </c>
      <c r="EX21" s="745">
        <f t="shared" si="68"/>
        <v>0</v>
      </c>
      <c r="EY21" s="745">
        <f t="shared" si="68"/>
        <v>0</v>
      </c>
      <c r="EZ21" s="745">
        <f t="shared" si="68"/>
        <v>0</v>
      </c>
      <c r="FA21" s="745">
        <f t="shared" si="68"/>
        <v>0</v>
      </c>
      <c r="FB21" s="745">
        <f t="shared" si="68"/>
        <v>0</v>
      </c>
      <c r="FC21" s="745">
        <f t="shared" ref="FC21:GH21" si="69">IF(FC$11&gt;=DESIGN_LIFE,FB21,IF(AND(FC$11&gt;0,$CK21&lt;&gt;0),IF(INT((FC$11)/(DESIGN_LIFE/$CK21))=((FC$11)/(DESIGN_LIFE/$CK21)),$CM21+FB21,FB21),FB21))</f>
        <v>0</v>
      </c>
      <c r="FD21" s="745">
        <f t="shared" si="69"/>
        <v>0</v>
      </c>
      <c r="FE21" s="745">
        <f t="shared" si="69"/>
        <v>0</v>
      </c>
      <c r="FF21" s="745">
        <f t="shared" si="69"/>
        <v>0</v>
      </c>
      <c r="FG21" s="745">
        <f t="shared" si="69"/>
        <v>0</v>
      </c>
      <c r="FH21" s="745">
        <f t="shared" si="69"/>
        <v>0</v>
      </c>
      <c r="FI21" s="745">
        <f t="shared" si="69"/>
        <v>0</v>
      </c>
      <c r="FJ21" s="745">
        <f t="shared" si="69"/>
        <v>0</v>
      </c>
      <c r="FK21" s="745">
        <f t="shared" si="69"/>
        <v>0</v>
      </c>
      <c r="FL21" s="745">
        <f t="shared" si="69"/>
        <v>0</v>
      </c>
      <c r="FM21" s="745">
        <f t="shared" si="69"/>
        <v>0</v>
      </c>
      <c r="FN21" s="745">
        <f t="shared" si="69"/>
        <v>0</v>
      </c>
      <c r="FO21" s="745">
        <f t="shared" si="69"/>
        <v>0</v>
      </c>
      <c r="FP21" s="745">
        <f t="shared" si="69"/>
        <v>0</v>
      </c>
      <c r="FQ21" s="745">
        <f t="shared" si="69"/>
        <v>0</v>
      </c>
      <c r="FR21" s="745">
        <f t="shared" si="69"/>
        <v>0</v>
      </c>
      <c r="FS21" s="745">
        <f t="shared" si="69"/>
        <v>0</v>
      </c>
      <c r="FT21" s="745">
        <f t="shared" si="69"/>
        <v>0</v>
      </c>
      <c r="FU21" s="745">
        <f t="shared" si="69"/>
        <v>0</v>
      </c>
      <c r="FV21" s="745">
        <f t="shared" si="69"/>
        <v>0</v>
      </c>
      <c r="FW21" s="745">
        <f t="shared" si="69"/>
        <v>0</v>
      </c>
      <c r="FX21" s="745">
        <f t="shared" si="69"/>
        <v>0</v>
      </c>
      <c r="FY21" s="745">
        <f t="shared" si="69"/>
        <v>0</v>
      </c>
      <c r="FZ21" s="745">
        <f t="shared" si="69"/>
        <v>0</v>
      </c>
      <c r="GA21" s="745">
        <f t="shared" si="69"/>
        <v>0</v>
      </c>
      <c r="GB21" s="745">
        <f t="shared" si="69"/>
        <v>0</v>
      </c>
      <c r="GC21" s="745">
        <f t="shared" si="69"/>
        <v>0</v>
      </c>
      <c r="GD21" s="745">
        <f t="shared" si="69"/>
        <v>0</v>
      </c>
      <c r="GE21" s="745">
        <f t="shared" si="69"/>
        <v>0</v>
      </c>
      <c r="GF21" s="745">
        <f t="shared" si="69"/>
        <v>0</v>
      </c>
      <c r="GG21" s="745">
        <f t="shared" si="69"/>
        <v>0</v>
      </c>
      <c r="GH21" s="745">
        <f t="shared" si="69"/>
        <v>0</v>
      </c>
      <c r="GI21" s="745">
        <f t="shared" ref="GI21:HG21" si="70">IF(GI$11&gt;=DESIGN_LIFE,GH21,IF(AND(GI$11&gt;0,$CK21&lt;&gt;0),IF(INT((GI$11)/(DESIGN_LIFE/$CK21))=((GI$11)/(DESIGN_LIFE/$CK21)),$CM21+GH21,GH21),GH21))</f>
        <v>0</v>
      </c>
      <c r="GJ21" s="745">
        <f t="shared" si="70"/>
        <v>0</v>
      </c>
      <c r="GK21" s="745">
        <f t="shared" si="70"/>
        <v>0</v>
      </c>
      <c r="GL21" s="745">
        <f t="shared" si="70"/>
        <v>0</v>
      </c>
      <c r="GM21" s="745">
        <f t="shared" si="70"/>
        <v>0</v>
      </c>
      <c r="GN21" s="745">
        <f t="shared" si="70"/>
        <v>0</v>
      </c>
      <c r="GO21" s="745">
        <f t="shared" si="70"/>
        <v>0</v>
      </c>
      <c r="GP21" s="745">
        <f t="shared" si="70"/>
        <v>0</v>
      </c>
      <c r="GQ21" s="745">
        <f t="shared" si="70"/>
        <v>0</v>
      </c>
      <c r="GR21" s="745">
        <f t="shared" si="70"/>
        <v>0</v>
      </c>
      <c r="GS21" s="745">
        <f t="shared" si="70"/>
        <v>0</v>
      </c>
      <c r="GT21" s="745">
        <f t="shared" si="70"/>
        <v>0</v>
      </c>
      <c r="GU21" s="745">
        <f t="shared" si="70"/>
        <v>0</v>
      </c>
      <c r="GV21" s="745">
        <f t="shared" si="70"/>
        <v>0</v>
      </c>
      <c r="GW21" s="745">
        <f t="shared" si="70"/>
        <v>0</v>
      </c>
      <c r="GX21" s="745">
        <f t="shared" si="70"/>
        <v>0</v>
      </c>
      <c r="GY21" s="745">
        <f t="shared" si="70"/>
        <v>0</v>
      </c>
      <c r="GZ21" s="745">
        <f t="shared" si="70"/>
        <v>0</v>
      </c>
      <c r="HA21" s="745">
        <f t="shared" si="70"/>
        <v>0</v>
      </c>
      <c r="HB21" s="745">
        <f t="shared" si="70"/>
        <v>0</v>
      </c>
      <c r="HC21" s="745">
        <f t="shared" si="70"/>
        <v>0</v>
      </c>
      <c r="HD21" s="745">
        <f t="shared" si="70"/>
        <v>0</v>
      </c>
      <c r="HE21" s="745">
        <f t="shared" si="70"/>
        <v>0</v>
      </c>
      <c r="HF21" s="745">
        <f t="shared" si="70"/>
        <v>0</v>
      </c>
      <c r="HG21" s="745">
        <f t="shared" si="70"/>
        <v>0</v>
      </c>
      <c r="HH21" s="185"/>
    </row>
    <row r="22" spans="1:216" ht="20.100000000000001" customHeight="1">
      <c r="A22" s="520" t="str">
        <f t="shared" si="4"/>
        <v>LST_STR_ELEMENT</v>
      </c>
      <c r="B22" s="357"/>
      <c r="C22" s="115"/>
      <c r="D22" s="116"/>
      <c r="E22" s="117"/>
      <c r="F22" s="116"/>
      <c r="G22" s="350" t="e">
        <f>IF(TYPOLOGY = "Bridge", _xlfn.XLOOKUP($E22, BRIDGE_STR_ELEMENT, 'MATERIAL DATA'!$R$36:$R$74,,), _xlfn.XLOOKUP($BL22, 'LIFECYCLE MATERIAL DATA'!$A$5:$A$104, 'LIFECYCLE MATERIAL DATA'!$Q$5:$Q$104,,))</f>
        <v>#N/A</v>
      </c>
      <c r="H22" s="630"/>
      <c r="I22" s="631"/>
      <c r="J22" s="736"/>
      <c r="K22" s="116"/>
      <c r="L22" s="95"/>
      <c r="M22" s="358"/>
      <c r="N22" s="156">
        <f t="shared" si="32"/>
        <v>0</v>
      </c>
      <c r="O22" s="157" t="str">
        <f t="shared" si="20"/>
        <v/>
      </c>
      <c r="P22" s="158" t="str">
        <f t="shared" si="21"/>
        <v/>
      </c>
      <c r="Q22" s="158" t="str" cm="1">
        <f t="array" ref="Q22">IFERROR(_xlfn.IFS(AND($I22 = "Yes", $J22 =1),(($BX22+$BU22)/($J22) + ($BY22+$BR22 +$BZ22)),AND($I22 = "Yes", $J22 &gt;1), (($BX22+$BU22)/($J22) + ($BY22*2 +$BZ22)) ), "")</f>
        <v/>
      </c>
      <c r="R22" s="158" t="str">
        <f t="shared" si="5"/>
        <v/>
      </c>
      <c r="S22" s="159">
        <f t="shared" si="22"/>
        <v>0</v>
      </c>
      <c r="T22" s="159" t="str">
        <f t="shared" si="45"/>
        <v/>
      </c>
      <c r="U22" s="158" t="str">
        <f t="shared" si="33"/>
        <v/>
      </c>
      <c r="V22" s="396" t="str">
        <f t="shared" si="23"/>
        <v/>
      </c>
      <c r="W22" s="156" t="str">
        <f t="shared" si="7"/>
        <v/>
      </c>
      <c r="X22" s="160">
        <f t="shared" si="8"/>
        <v>0</v>
      </c>
      <c r="Y22" s="274" t="s">
        <v>415</v>
      </c>
      <c r="Z22" s="745" t="str">
        <f>'MATERIAL DATA'!$Q46</f>
        <v>2.2.3 Beams</v>
      </c>
      <c r="AA22" s="768">
        <f t="shared" si="62"/>
        <v>0</v>
      </c>
      <c r="AB22" s="745"/>
      <c r="AC22" s="199" t="str">
        <f>'MATERIAL DATA'!Q20</f>
        <v>2.4.2 Ramps</v>
      </c>
      <c r="AD22" s="754">
        <f ca="1">SUMIF($E$12:$E$45,AC22,$O$12:$O$45)+SUMIF($E$12:$E$45,AC22,$P$12:$P$45)+SUMIF($E$12:$E$45,AC22,R$12:$R$45) +SUMIF($E$12:$E$45, AC22, $Q$12:$Q$43)</f>
        <v>0</v>
      </c>
      <c r="AE22" s="745"/>
      <c r="AF22" s="185"/>
      <c r="AG22" s="745"/>
      <c r="AH22" s="745"/>
      <c r="AI22" s="745"/>
      <c r="AJ22" s="745"/>
      <c r="AK22" s="745"/>
      <c r="AL22" s="745"/>
      <c r="AM22" s="745"/>
      <c r="AN22" s="745" t="s">
        <v>313</v>
      </c>
      <c r="AO22" s="745">
        <f t="shared" si="39"/>
        <v>0</v>
      </c>
      <c r="AP22" s="745"/>
      <c r="AQ22" s="745"/>
      <c r="AR22" s="749"/>
      <c r="AS22" s="782"/>
      <c r="AT22" s="185"/>
      <c r="AU22" s="185"/>
      <c r="AV22" s="185"/>
      <c r="AW22" s="185"/>
      <c r="AX22" s="790"/>
      <c r="AY22" s="790"/>
      <c r="AZ22" s="790"/>
      <c r="BA22" s="790"/>
      <c r="BB22" s="756"/>
      <c r="BC22" s="756"/>
      <c r="BD22" s="756"/>
      <c r="BE22" s="756"/>
      <c r="BF22" s="756"/>
      <c r="BG22" s="756"/>
      <c r="BH22" s="756"/>
      <c r="BI22" s="756"/>
      <c r="BJ22" s="756"/>
      <c r="BK22" s="209" t="str">
        <f t="shared" si="40"/>
        <v>ER</v>
      </c>
      <c r="BL22" s="209" t="str">
        <f t="shared" si="9"/>
        <v xml:space="preserve"> -  - </v>
      </c>
      <c r="BM22" s="745" t="str" cm="1">
        <f t="array" ref="BM22">_xlfn.IFS(OR(AND(TYPOLOGY &lt;&gt; "Bridge", B22="concrete",D22&lt;&gt;"Reinforced - 150mm hollow core slab"),C22="Concrete_EPD",),"Reinforcement",(OR(AND(TYPOLOGY="Bridge",B22="concrete",D22&lt;&gt;"Reinforced - 150mm hollow core slab"),C22="Concrete_EPD",)),"Bridge_Reinforcement",TRUE, "No_Reinforcement")</f>
        <v>No_Reinforcement</v>
      </c>
      <c r="BN22" s="186" t="e">
        <f>_xlfn.XLOOKUP($BL22,'LIFECYCLE MATERIAL DATA'!$A$5:$A$104,'LIFECYCLE MATERIAL DATA'!$D$5:$D$104,)</f>
        <v>#N/A</v>
      </c>
      <c r="BO22" s="186">
        <f>IFERROR(IF(M22&lt;&gt;0,_xlfn.XLOOKUP(M22,'Custom Data'!S16:S45,'Custom Data'!T16:T45,,-1),0),0)</f>
        <v>0</v>
      </c>
      <c r="BP22" s="186">
        <f t="shared" si="10"/>
        <v>0</v>
      </c>
      <c r="BQ22" s="846" t="str">
        <f t="shared" si="11"/>
        <v>ER</v>
      </c>
      <c r="BR22" s="745" t="str">
        <f>IFERROR(_xlfn.XLOOKUP($BL22,'LIFECYCLE MATERIAL DATA'!$A$5:$A$104,'LIFECYCLE MATERIAL DATA'!$I$5:$I$104,,)*($BQ22/1000)+_xlfn.XLOOKUP('Project Info'!$C$15,'LIFECYCLE MATERIAL DATA'!$A$5:$A$104,'LIFECYCLE MATERIAL DATA'!$I$5:$I$104,,)*($BP22/1000),"")</f>
        <v/>
      </c>
      <c r="BS22" s="745" t="str">
        <f>IFERROR(_xlfn.XLOOKUP($BL22,'LIFECYCLE MATERIAL DATA'!$A$5:$A$104, 'LIFECYCLE MATERIAL DATA'!$J$5:$J$104,,)*($BQ22/1000)+_xlfn.XLOOKUP('Project Info'!$C$15,'LIFECYCLE MATERIAL DATA'!$A$5:$A$104,'LIFECYCLE MATERIAL DATA'!$J$5:$J$104,,)*($BP22/1000),"")</f>
        <v/>
      </c>
      <c r="BT22" s="745" t="str">
        <f>IFERROR(_xlfn.XLOOKUP($BL22,'LIFECYCLE MATERIAL DATA'!$A$5:$A$104, 'LIFECYCLE MATERIAL DATA'!$K$5:$K$104,,)*($BQ22/1000),"")</f>
        <v/>
      </c>
      <c r="BU22" s="185" t="str">
        <f>IFERROR(_xlfn.XLOOKUP($BL22,'LIFECYCLE MATERIAL DATA'!$A$5:$A$104,'LIFECYCLE MATERIAL DATA'!$L$5:$L$104,,)*($BQ22/1000)+_xlfn.XLOOKUP('Project Info'!$C$15,'LIFECYCLE MATERIAL DATA'!$A$5:$A$104,'LIFECYCLE MATERIAL DATA'!$L$5:$L$104,,)*($BP22/1000),"")</f>
        <v/>
      </c>
      <c r="BV22" s="745" t="str">
        <f t="shared" si="25"/>
        <v/>
      </c>
      <c r="BW22" s="745" t="str">
        <f>IF($K22='MATERIAL DATA'!$O$5,$L22, IF($K22='MATERIAL DATA'!$O$6,$L22/(1000*'Scheme 2'!$BN22),""))</f>
        <v/>
      </c>
      <c r="BX22" s="745" t="str">
        <f>IFERROR(((_xlfn.XLOOKUP($BL22,'LIFECYCLE MATERIAL DATA'!$A$5:$A$104,'LIFECYCLE MATERIAL DATA'!$F$5:$F$104,,))*$BQ22/1000+_xlfn.XLOOKUP('Project Info'!$C$15,'LIFECYCLE MATERIAL DATA'!$A$5:$A$104,'LIFECYCLE MATERIAL DATA'!$F$5:$F$104,,)*$BP22/1000),"")</f>
        <v/>
      </c>
      <c r="BY22" s="771" t="str">
        <f>IFERROR((_xlfn.XLOOKUP($BL22,'LIFECYCLE MATERIAL DATA'!$A$5:$A$104,'LIFECYCLE MATERIAL DATA'!$G$5:$G$104,,)*$BQ22/1000++_xlfn.XLOOKUP('Project Info'!$C$15,'LIFECYCLE MATERIAL DATA'!$A$5:$A$104,'LIFECYCLE MATERIAL DATA'!$G$5:$G$104,,)*$BP22/1000),"")</f>
        <v/>
      </c>
      <c r="BZ22" s="745" t="str">
        <f>IFERROR(_xlfn.XLOOKUP('Scheme 2'!$BL22,'LIFECYCLE MATERIAL DATA'!$A$5:$A$104,'LIFECYCLE MATERIAL DATA'!$H$5:$H$104,,)*SUM($BX22+$BY22+$CB22+$CC22), "")</f>
        <v/>
      </c>
      <c r="CA22" s="185"/>
      <c r="CB22" s="743" t="str">
        <f>IFERROR((_xlfn.XLOOKUP($BL22,'LIFECYCLE MATERIAL DATA'!$A$5:$A$104, 'LIFECYCLE MATERIAL DATA'!$M$5:$M$104)*$BQ22/1000++_xlfn.XLOOKUP('Project Info'!$C$15,'LIFECYCLE MATERIAL DATA'!$A$5:$A$104,'LIFECYCLE MATERIAL DATA'!$M$5:$M$104)*$BP22/1000),"")</f>
        <v/>
      </c>
      <c r="CC22" s="745">
        <f>IFERROR(IF(OR($B22="Timber",$C22="Timber_EPD", $C22="Bamboo"),_xlfn.XLOOKUP($BL22,'LIFECYCLE MATERIAL DATA Master'!$A$5:$A$104,'LIFECYCLE MATERIAL DATA Master'!$E$5:$E$104,,)*$BQ22,0),"")/1000</f>
        <v>0</v>
      </c>
      <c r="CD22" s="185" t="str">
        <f>IFERROR((_xlfn.XLOOKUP($BL22,'LIFECYCLE MATERIAL DATA'!$A$5:$A$104,'LIFECYCLE MATERIAL DATA'!$N$5:$N$104,,)*$BQ22/1000++_xlfn.XLOOKUP('Project Info'!$C$15,'LIFECYCLE MATERIAL DATA'!$A$5:$A$104,'LIFECYCLE MATERIAL DATA'!$N$5:$N$104,,)*$BP22/1000),"")</f>
        <v/>
      </c>
      <c r="CE22" s="209"/>
      <c r="CF22" s="209"/>
      <c r="CG22" s="209"/>
      <c r="CH22" s="772">
        <f>IFERROR(1+_xlfn.XLOOKUP($BL22,'LIFECYCLE MATERIAL DATA'!$A$5:$A$104,'LIFECYCLE MATERIAL DATA'!$H$5:$H$104,,),0)</f>
        <v>0</v>
      </c>
      <c r="CI22" s="765">
        <f t="shared" si="12"/>
        <v>0</v>
      </c>
      <c r="CJ22" s="773">
        <f t="shared" si="13"/>
        <v>0</v>
      </c>
      <c r="CK22" s="774">
        <f t="shared" si="14"/>
        <v>0</v>
      </c>
      <c r="CL22" s="767">
        <f t="shared" si="26"/>
        <v>0</v>
      </c>
      <c r="CM22" s="775">
        <f t="shared" si="27"/>
        <v>0</v>
      </c>
      <c r="CN22" s="769">
        <v>0</v>
      </c>
      <c r="CO22" s="745">
        <f t="shared" si="15"/>
        <v>0</v>
      </c>
      <c r="CP22" s="745">
        <f t="shared" si="15"/>
        <v>0</v>
      </c>
      <c r="CQ22" s="745">
        <f t="shared" ref="CQ22:DV22" si="71">IF(CQ$11&gt;=DESIGN_LIFE,CP22,IF(AND(CQ$11&gt;0,$CK22&lt;&gt;0),IF(INT((CQ$11)/(DESIGN_LIFE/$CK22))=((CQ$11)/(DESIGN_LIFE/$CK22)),$CM22+CP22,CP22),CP22))</f>
        <v>0</v>
      </c>
      <c r="CR22" s="745">
        <f t="shared" si="71"/>
        <v>0</v>
      </c>
      <c r="CS22" s="745">
        <f t="shared" si="71"/>
        <v>0</v>
      </c>
      <c r="CT22" s="745">
        <f t="shared" si="71"/>
        <v>0</v>
      </c>
      <c r="CU22" s="745">
        <f t="shared" si="71"/>
        <v>0</v>
      </c>
      <c r="CV22" s="745">
        <f t="shared" si="71"/>
        <v>0</v>
      </c>
      <c r="CW22" s="745">
        <f t="shared" si="71"/>
        <v>0</v>
      </c>
      <c r="CX22" s="745">
        <f t="shared" si="71"/>
        <v>0</v>
      </c>
      <c r="CY22" s="745">
        <f t="shared" si="71"/>
        <v>0</v>
      </c>
      <c r="CZ22" s="745">
        <f t="shared" si="71"/>
        <v>0</v>
      </c>
      <c r="DA22" s="745">
        <f t="shared" si="71"/>
        <v>0</v>
      </c>
      <c r="DB22" s="745">
        <f t="shared" si="71"/>
        <v>0</v>
      </c>
      <c r="DC22" s="745">
        <f t="shared" si="71"/>
        <v>0</v>
      </c>
      <c r="DD22" s="745">
        <f t="shared" si="71"/>
        <v>0</v>
      </c>
      <c r="DE22" s="745">
        <f t="shared" si="71"/>
        <v>0</v>
      </c>
      <c r="DF22" s="745">
        <f t="shared" si="71"/>
        <v>0</v>
      </c>
      <c r="DG22" s="745">
        <f t="shared" si="71"/>
        <v>0</v>
      </c>
      <c r="DH22" s="745">
        <f t="shared" si="71"/>
        <v>0</v>
      </c>
      <c r="DI22" s="745">
        <f t="shared" si="71"/>
        <v>0</v>
      </c>
      <c r="DJ22" s="745">
        <f t="shared" si="71"/>
        <v>0</v>
      </c>
      <c r="DK22" s="745">
        <f t="shared" si="71"/>
        <v>0</v>
      </c>
      <c r="DL22" s="745">
        <f t="shared" si="71"/>
        <v>0</v>
      </c>
      <c r="DM22" s="745">
        <f t="shared" si="71"/>
        <v>0</v>
      </c>
      <c r="DN22" s="745">
        <f t="shared" si="71"/>
        <v>0</v>
      </c>
      <c r="DO22" s="745">
        <f t="shared" si="71"/>
        <v>0</v>
      </c>
      <c r="DP22" s="745">
        <f t="shared" si="71"/>
        <v>0</v>
      </c>
      <c r="DQ22" s="745">
        <f t="shared" si="71"/>
        <v>0</v>
      </c>
      <c r="DR22" s="745">
        <f t="shared" si="71"/>
        <v>0</v>
      </c>
      <c r="DS22" s="745">
        <f t="shared" si="71"/>
        <v>0</v>
      </c>
      <c r="DT22" s="745">
        <f t="shared" si="71"/>
        <v>0</v>
      </c>
      <c r="DU22" s="745">
        <f t="shared" si="71"/>
        <v>0</v>
      </c>
      <c r="DV22" s="745">
        <f t="shared" si="71"/>
        <v>0</v>
      </c>
      <c r="DW22" s="745">
        <f t="shared" ref="DW22:FB22" si="72">IF(DW$11&gt;=DESIGN_LIFE,DV22,IF(AND(DW$11&gt;0,$CK22&lt;&gt;0),IF(INT((DW$11)/(DESIGN_LIFE/$CK22))=((DW$11)/(DESIGN_LIFE/$CK22)),$CM22+DV22,DV22),DV22))</f>
        <v>0</v>
      </c>
      <c r="DX22" s="745">
        <f t="shared" si="72"/>
        <v>0</v>
      </c>
      <c r="DY22" s="745">
        <f t="shared" si="72"/>
        <v>0</v>
      </c>
      <c r="DZ22" s="745">
        <f t="shared" si="72"/>
        <v>0</v>
      </c>
      <c r="EA22" s="745">
        <f t="shared" si="72"/>
        <v>0</v>
      </c>
      <c r="EB22" s="745">
        <f t="shared" si="72"/>
        <v>0</v>
      </c>
      <c r="EC22" s="745">
        <f t="shared" si="72"/>
        <v>0</v>
      </c>
      <c r="ED22" s="745">
        <f t="shared" si="72"/>
        <v>0</v>
      </c>
      <c r="EE22" s="745">
        <f t="shared" si="72"/>
        <v>0</v>
      </c>
      <c r="EF22" s="745">
        <f t="shared" si="72"/>
        <v>0</v>
      </c>
      <c r="EG22" s="745">
        <f t="shared" si="72"/>
        <v>0</v>
      </c>
      <c r="EH22" s="745">
        <f t="shared" si="72"/>
        <v>0</v>
      </c>
      <c r="EI22" s="745">
        <f t="shared" si="72"/>
        <v>0</v>
      </c>
      <c r="EJ22" s="745">
        <f t="shared" si="72"/>
        <v>0</v>
      </c>
      <c r="EK22" s="745">
        <f t="shared" si="72"/>
        <v>0</v>
      </c>
      <c r="EL22" s="745">
        <f t="shared" si="72"/>
        <v>0</v>
      </c>
      <c r="EM22" s="745">
        <f t="shared" si="72"/>
        <v>0</v>
      </c>
      <c r="EN22" s="745">
        <f t="shared" si="72"/>
        <v>0</v>
      </c>
      <c r="EO22" s="745">
        <f t="shared" si="72"/>
        <v>0</v>
      </c>
      <c r="EP22" s="745">
        <f t="shared" si="72"/>
        <v>0</v>
      </c>
      <c r="EQ22" s="745">
        <f t="shared" si="72"/>
        <v>0</v>
      </c>
      <c r="ER22" s="745">
        <f t="shared" si="72"/>
        <v>0</v>
      </c>
      <c r="ES22" s="745">
        <f t="shared" si="72"/>
        <v>0</v>
      </c>
      <c r="ET22" s="745">
        <f t="shared" si="72"/>
        <v>0</v>
      </c>
      <c r="EU22" s="745">
        <f t="shared" si="72"/>
        <v>0</v>
      </c>
      <c r="EV22" s="745">
        <f t="shared" si="72"/>
        <v>0</v>
      </c>
      <c r="EW22" s="745">
        <f t="shared" si="72"/>
        <v>0</v>
      </c>
      <c r="EX22" s="745">
        <f t="shared" si="72"/>
        <v>0</v>
      </c>
      <c r="EY22" s="745">
        <f t="shared" si="72"/>
        <v>0</v>
      </c>
      <c r="EZ22" s="745">
        <f t="shared" si="72"/>
        <v>0</v>
      </c>
      <c r="FA22" s="745">
        <f t="shared" si="72"/>
        <v>0</v>
      </c>
      <c r="FB22" s="745">
        <f t="shared" si="72"/>
        <v>0</v>
      </c>
      <c r="FC22" s="745">
        <f t="shared" ref="FC22:GH22" si="73">IF(FC$11&gt;=DESIGN_LIFE,FB22,IF(AND(FC$11&gt;0,$CK22&lt;&gt;0),IF(INT((FC$11)/(DESIGN_LIFE/$CK22))=((FC$11)/(DESIGN_LIFE/$CK22)),$CM22+FB22,FB22),FB22))</f>
        <v>0</v>
      </c>
      <c r="FD22" s="745">
        <f t="shared" si="73"/>
        <v>0</v>
      </c>
      <c r="FE22" s="745">
        <f t="shared" si="73"/>
        <v>0</v>
      </c>
      <c r="FF22" s="745">
        <f t="shared" si="73"/>
        <v>0</v>
      </c>
      <c r="FG22" s="745">
        <f t="shared" si="73"/>
        <v>0</v>
      </c>
      <c r="FH22" s="745">
        <f t="shared" si="73"/>
        <v>0</v>
      </c>
      <c r="FI22" s="745">
        <f t="shared" si="73"/>
        <v>0</v>
      </c>
      <c r="FJ22" s="745">
        <f t="shared" si="73"/>
        <v>0</v>
      </c>
      <c r="FK22" s="745">
        <f t="shared" si="73"/>
        <v>0</v>
      </c>
      <c r="FL22" s="745">
        <f t="shared" si="73"/>
        <v>0</v>
      </c>
      <c r="FM22" s="745">
        <f t="shared" si="73"/>
        <v>0</v>
      </c>
      <c r="FN22" s="745">
        <f t="shared" si="73"/>
        <v>0</v>
      </c>
      <c r="FO22" s="745">
        <f t="shared" si="73"/>
        <v>0</v>
      </c>
      <c r="FP22" s="745">
        <f t="shared" si="73"/>
        <v>0</v>
      </c>
      <c r="FQ22" s="745">
        <f t="shared" si="73"/>
        <v>0</v>
      </c>
      <c r="FR22" s="745">
        <f t="shared" si="73"/>
        <v>0</v>
      </c>
      <c r="FS22" s="745">
        <f t="shared" si="73"/>
        <v>0</v>
      </c>
      <c r="FT22" s="745">
        <f t="shared" si="73"/>
        <v>0</v>
      </c>
      <c r="FU22" s="745">
        <f t="shared" si="73"/>
        <v>0</v>
      </c>
      <c r="FV22" s="745">
        <f t="shared" si="73"/>
        <v>0</v>
      </c>
      <c r="FW22" s="745">
        <f t="shared" si="73"/>
        <v>0</v>
      </c>
      <c r="FX22" s="745">
        <f t="shared" si="73"/>
        <v>0</v>
      </c>
      <c r="FY22" s="745">
        <f t="shared" si="73"/>
        <v>0</v>
      </c>
      <c r="FZ22" s="745">
        <f t="shared" si="73"/>
        <v>0</v>
      </c>
      <c r="GA22" s="745">
        <f t="shared" si="73"/>
        <v>0</v>
      </c>
      <c r="GB22" s="745">
        <f t="shared" si="73"/>
        <v>0</v>
      </c>
      <c r="GC22" s="745">
        <f t="shared" si="73"/>
        <v>0</v>
      </c>
      <c r="GD22" s="745">
        <f t="shared" si="73"/>
        <v>0</v>
      </c>
      <c r="GE22" s="745">
        <f t="shared" si="73"/>
        <v>0</v>
      </c>
      <c r="GF22" s="745">
        <f t="shared" si="73"/>
        <v>0</v>
      </c>
      <c r="GG22" s="745">
        <f t="shared" si="73"/>
        <v>0</v>
      </c>
      <c r="GH22" s="745">
        <f t="shared" si="73"/>
        <v>0</v>
      </c>
      <c r="GI22" s="745">
        <f t="shared" ref="GI22:HG22" si="74">IF(GI$11&gt;=DESIGN_LIFE,GH22,IF(AND(GI$11&gt;0,$CK22&lt;&gt;0),IF(INT((GI$11)/(DESIGN_LIFE/$CK22))=((GI$11)/(DESIGN_LIFE/$CK22)),$CM22+GH22,GH22),GH22))</f>
        <v>0</v>
      </c>
      <c r="GJ22" s="745">
        <f t="shared" si="74"/>
        <v>0</v>
      </c>
      <c r="GK22" s="745">
        <f t="shared" si="74"/>
        <v>0</v>
      </c>
      <c r="GL22" s="745">
        <f t="shared" si="74"/>
        <v>0</v>
      </c>
      <c r="GM22" s="745">
        <f t="shared" si="74"/>
        <v>0</v>
      </c>
      <c r="GN22" s="745">
        <f t="shared" si="74"/>
        <v>0</v>
      </c>
      <c r="GO22" s="745">
        <f t="shared" si="74"/>
        <v>0</v>
      </c>
      <c r="GP22" s="745">
        <f t="shared" si="74"/>
        <v>0</v>
      </c>
      <c r="GQ22" s="745">
        <f t="shared" si="74"/>
        <v>0</v>
      </c>
      <c r="GR22" s="745">
        <f t="shared" si="74"/>
        <v>0</v>
      </c>
      <c r="GS22" s="745">
        <f t="shared" si="74"/>
        <v>0</v>
      </c>
      <c r="GT22" s="745">
        <f t="shared" si="74"/>
        <v>0</v>
      </c>
      <c r="GU22" s="745">
        <f t="shared" si="74"/>
        <v>0</v>
      </c>
      <c r="GV22" s="745">
        <f t="shared" si="74"/>
        <v>0</v>
      </c>
      <c r="GW22" s="745">
        <f t="shared" si="74"/>
        <v>0</v>
      </c>
      <c r="GX22" s="745">
        <f t="shared" si="74"/>
        <v>0</v>
      </c>
      <c r="GY22" s="745">
        <f t="shared" si="74"/>
        <v>0</v>
      </c>
      <c r="GZ22" s="745">
        <f t="shared" si="74"/>
        <v>0</v>
      </c>
      <c r="HA22" s="745">
        <f t="shared" si="74"/>
        <v>0</v>
      </c>
      <c r="HB22" s="745">
        <f t="shared" si="74"/>
        <v>0</v>
      </c>
      <c r="HC22" s="745">
        <f t="shared" si="74"/>
        <v>0</v>
      </c>
      <c r="HD22" s="745">
        <f t="shared" si="74"/>
        <v>0</v>
      </c>
      <c r="HE22" s="745">
        <f t="shared" si="74"/>
        <v>0</v>
      </c>
      <c r="HF22" s="745">
        <f t="shared" si="74"/>
        <v>0</v>
      </c>
      <c r="HG22" s="745">
        <f t="shared" si="74"/>
        <v>0</v>
      </c>
      <c r="HH22" s="185"/>
    </row>
    <row r="23" spans="1:216" ht="20.100000000000001" customHeight="1">
      <c r="A23" s="520" t="str">
        <f t="shared" si="4"/>
        <v>LST_STR_ELEMENT</v>
      </c>
      <c r="B23" s="357"/>
      <c r="C23" s="115"/>
      <c r="D23" s="116"/>
      <c r="E23" s="117"/>
      <c r="F23" s="116"/>
      <c r="G23" s="350" t="e">
        <f>IF(TYPOLOGY = "Bridge", _xlfn.XLOOKUP($E23, BRIDGE_STR_ELEMENT, 'MATERIAL DATA'!$R$36:$R$74,,), _xlfn.XLOOKUP($BL23, 'LIFECYCLE MATERIAL DATA'!$A$5:$A$104, 'LIFECYCLE MATERIAL DATA'!$Q$5:$Q$104,,))</f>
        <v>#N/A</v>
      </c>
      <c r="H23" s="630"/>
      <c r="I23" s="631"/>
      <c r="J23" s="736"/>
      <c r="K23" s="116"/>
      <c r="L23" s="95"/>
      <c r="M23" s="358"/>
      <c r="N23" s="156">
        <f t="shared" si="32"/>
        <v>0</v>
      </c>
      <c r="O23" s="157" t="str">
        <f t="shared" si="20"/>
        <v/>
      </c>
      <c r="P23" s="158" t="str">
        <f t="shared" si="21"/>
        <v/>
      </c>
      <c r="Q23" s="158" t="str" cm="1">
        <f t="array" ref="Q23">IFERROR(_xlfn.IFS(AND($I23 = "Yes", $J23 =1),(($BX23+$BU23)/($J23) + ($BY23+$BR23 +$BZ23)),AND($I23 = "Yes", $J23 &gt;1), (($BX23+$BU23)/($J23) + ($BY23*2 +$BZ23)) ), "")</f>
        <v/>
      </c>
      <c r="R23" s="158" t="str">
        <f t="shared" si="5"/>
        <v/>
      </c>
      <c r="S23" s="159">
        <f t="shared" si="22"/>
        <v>0</v>
      </c>
      <c r="T23" s="159" t="str">
        <f t="shared" si="45"/>
        <v/>
      </c>
      <c r="U23" s="158" t="str">
        <f t="shared" si="33"/>
        <v/>
      </c>
      <c r="V23" s="396" t="str">
        <f t="shared" si="23"/>
        <v/>
      </c>
      <c r="W23" s="156" t="str">
        <f t="shared" si="7"/>
        <v/>
      </c>
      <c r="X23" s="160">
        <f t="shared" si="8"/>
        <v>0</v>
      </c>
      <c r="Y23" s="274" t="s">
        <v>415</v>
      </c>
      <c r="Z23" s="745" t="str">
        <f>'MATERIAL DATA'!$Q47</f>
        <v>2.3.1 Arch</v>
      </c>
      <c r="AA23" s="768">
        <f t="shared" si="62"/>
        <v>0</v>
      </c>
      <c r="AB23" s="745"/>
      <c r="AC23" s="199" t="str">
        <f>'MATERIAL DATA'!Q21</f>
        <v>2.4.3. Safety and access ladders, chutes, slides and guarding</v>
      </c>
      <c r="AD23" s="754">
        <f ca="1">SUMIF($E$12:$E$45,AC23,$O$12:$O$45)+SUMIF($E$12:$E$45,AC23,$P$12:$P$45)+SUMIF($E$12:$E$45,AC23,R$12:$R$45) +SUMIF($E$12:$E$45, AC23, $Q$12:$Q$43)</f>
        <v>0</v>
      </c>
      <c r="AE23" s="745"/>
      <c r="AF23" s="185"/>
      <c r="AG23" s="745"/>
      <c r="AH23" s="745"/>
      <c r="AI23" s="745"/>
      <c r="AJ23" s="745"/>
      <c r="AK23" s="745"/>
      <c r="AL23" s="745"/>
      <c r="AM23" s="745"/>
      <c r="AN23" s="745" t="s">
        <v>314</v>
      </c>
      <c r="AO23" s="745" t="e">
        <f t="shared" si="39"/>
        <v>#VALUE!</v>
      </c>
      <c r="AP23" s="745"/>
      <c r="AQ23" s="745"/>
      <c r="AR23" s="745"/>
      <c r="AS23" s="770"/>
      <c r="AT23" s="770"/>
      <c r="AU23" s="777" t="s">
        <v>718</v>
      </c>
      <c r="AV23" s="185"/>
      <c r="AW23" s="770"/>
      <c r="AX23" s="770"/>
      <c r="AY23" s="784" t="s">
        <v>720</v>
      </c>
      <c r="AZ23" s="756"/>
      <c r="BA23" s="770"/>
      <c r="BB23" s="770"/>
      <c r="BC23" s="777" t="s">
        <v>737</v>
      </c>
      <c r="BD23" s="770"/>
      <c r="BE23" s="770"/>
      <c r="BF23" s="770"/>
      <c r="BG23" s="770"/>
      <c r="BH23" s="770"/>
      <c r="BI23" s="770"/>
      <c r="BJ23" s="770"/>
      <c r="BK23" s="209" t="str">
        <f t="shared" si="40"/>
        <v>ER</v>
      </c>
      <c r="BL23" s="209" t="str">
        <f t="shared" si="9"/>
        <v xml:space="preserve"> -  - </v>
      </c>
      <c r="BM23" s="745" t="str" cm="1">
        <f t="array" ref="BM23">_xlfn.IFS(OR(AND(TYPOLOGY &lt;&gt; "Bridge", B23="concrete",D23&lt;&gt;"Reinforced - 150mm hollow core slab"),C23="Concrete_EPD",),"Reinforcement",(OR(AND(TYPOLOGY="Bridge",B23="concrete",D23&lt;&gt;"Reinforced - 150mm hollow core slab"),C23="Concrete_EPD",)),"Bridge_Reinforcement",TRUE, "No_Reinforcement")</f>
        <v>No_Reinforcement</v>
      </c>
      <c r="BN23" s="186" t="e">
        <f>_xlfn.XLOOKUP($BL23,'LIFECYCLE MATERIAL DATA'!$A$5:$A$104,'LIFECYCLE MATERIAL DATA'!$D$5:$D$104,)</f>
        <v>#N/A</v>
      </c>
      <c r="BO23" s="186">
        <f>IFERROR(IF(M23&lt;&gt;0,_xlfn.XLOOKUP(M23,'Custom Data'!S16:S45,'Custom Data'!T16:T45,,-1),0),0)</f>
        <v>0</v>
      </c>
      <c r="BP23" s="186">
        <f t="shared" si="10"/>
        <v>0</v>
      </c>
      <c r="BQ23" s="846" t="str">
        <f t="shared" si="11"/>
        <v>ER</v>
      </c>
      <c r="BR23" s="745" t="str">
        <f>IFERROR(_xlfn.XLOOKUP($BL23,'LIFECYCLE MATERIAL DATA'!$A$5:$A$104,'LIFECYCLE MATERIAL DATA'!$I$5:$I$104,,)*($BQ23/1000)+_xlfn.XLOOKUP('Project Info'!$C$15,'LIFECYCLE MATERIAL DATA'!$A$5:$A$104,'LIFECYCLE MATERIAL DATA'!$I$5:$I$104,,)*($BP23/1000),"")</f>
        <v/>
      </c>
      <c r="BS23" s="745" t="str">
        <f>IFERROR(_xlfn.XLOOKUP($BL23,'LIFECYCLE MATERIAL DATA'!$A$5:$A$104, 'LIFECYCLE MATERIAL DATA'!$J$5:$J$104,,)*($BQ23/1000)+_xlfn.XLOOKUP('Project Info'!$C$15,'LIFECYCLE MATERIAL DATA'!$A$5:$A$104,'LIFECYCLE MATERIAL DATA'!$J$5:$J$104,,)*($BP23/1000),"")</f>
        <v/>
      </c>
      <c r="BT23" s="745" t="str">
        <f>IFERROR(_xlfn.XLOOKUP($BL23,'LIFECYCLE MATERIAL DATA'!$A$5:$A$104, 'LIFECYCLE MATERIAL DATA'!$K$5:$K$104,,)*($BQ23/1000),"")</f>
        <v/>
      </c>
      <c r="BU23" s="185" t="str">
        <f>IFERROR(_xlfn.XLOOKUP($BL23,'LIFECYCLE MATERIAL DATA'!$A$5:$A$104,'LIFECYCLE MATERIAL DATA'!$L$5:$L$104,,)*($BQ23/1000)+_xlfn.XLOOKUP('Project Info'!$C$15,'LIFECYCLE MATERIAL DATA'!$A$5:$A$104,'LIFECYCLE MATERIAL DATA'!$L$5:$L$104,,)*($BP23/1000),"")</f>
        <v/>
      </c>
      <c r="BV23" s="745" t="str">
        <f t="shared" si="25"/>
        <v/>
      </c>
      <c r="BW23" s="745" t="str">
        <f>IF($K23='MATERIAL DATA'!$O$5,$L23, IF($K23='MATERIAL DATA'!$O$6,$L23/(1000*'Scheme 2'!$BN23),""))</f>
        <v/>
      </c>
      <c r="BX23" s="745" t="str">
        <f>IFERROR(((_xlfn.XLOOKUP($BL23,'LIFECYCLE MATERIAL DATA'!$A$5:$A$104,'LIFECYCLE MATERIAL DATA'!$F$5:$F$104,,))*$BQ23/1000+_xlfn.XLOOKUP('Project Info'!$C$15,'LIFECYCLE MATERIAL DATA'!$A$5:$A$104,'LIFECYCLE MATERIAL DATA'!$F$5:$F$104,,)*$BP23/1000),"")</f>
        <v/>
      </c>
      <c r="BY23" s="771" t="str">
        <f>IFERROR((_xlfn.XLOOKUP($BL23,'LIFECYCLE MATERIAL DATA'!$A$5:$A$104,'LIFECYCLE MATERIAL DATA'!$G$5:$G$104,,)*$BQ23/1000++_xlfn.XLOOKUP('Project Info'!$C$15,'LIFECYCLE MATERIAL DATA'!$A$5:$A$104,'LIFECYCLE MATERIAL DATA'!$G$5:$G$104,,)*$BP23/1000),"")</f>
        <v/>
      </c>
      <c r="BZ23" s="745" t="str">
        <f>IFERROR(_xlfn.XLOOKUP('Scheme 2'!$BL23,'LIFECYCLE MATERIAL DATA'!$A$5:$A$104,'LIFECYCLE MATERIAL DATA'!$H$5:$H$104,,)*SUM($BX23+$BY23+$CB23+$CC23), "")</f>
        <v/>
      </c>
      <c r="CA23" s="185"/>
      <c r="CB23" s="743" t="str">
        <f>IFERROR((_xlfn.XLOOKUP($BL23,'LIFECYCLE MATERIAL DATA'!$A$5:$A$104, 'LIFECYCLE MATERIAL DATA'!$M$5:$M$104)*$BQ23/1000++_xlfn.XLOOKUP('Project Info'!$C$15,'LIFECYCLE MATERIAL DATA'!$A$5:$A$104,'LIFECYCLE MATERIAL DATA'!$M$5:$M$104)*$BP23/1000),"")</f>
        <v/>
      </c>
      <c r="CC23" s="745">
        <f>IFERROR(IF(OR($B23="Timber",$C23="Timber_EPD", $C23="Bamboo"),_xlfn.XLOOKUP($BL23,'LIFECYCLE MATERIAL DATA Master'!$A$5:$A$104,'LIFECYCLE MATERIAL DATA Master'!$E$5:$E$104,,)*$BQ23,0),"")/1000</f>
        <v>0</v>
      </c>
      <c r="CD23" s="185" t="str">
        <f>IFERROR((_xlfn.XLOOKUP($BL23,'LIFECYCLE MATERIAL DATA'!$A$5:$A$104,'LIFECYCLE MATERIAL DATA'!$N$5:$N$104,,)*$BQ23/1000++_xlfn.XLOOKUP('Project Info'!$C$15,'LIFECYCLE MATERIAL DATA'!$A$5:$A$104,'LIFECYCLE MATERIAL DATA'!$N$5:$N$104,,)*$BP23/1000),"")</f>
        <v/>
      </c>
      <c r="CE23" s="209"/>
      <c r="CF23" s="209"/>
      <c r="CG23" s="209"/>
      <c r="CH23" s="772">
        <f>IFERROR(1+_xlfn.XLOOKUP($BL23,'LIFECYCLE MATERIAL DATA'!$A$5:$A$104,'LIFECYCLE MATERIAL DATA'!$H$5:$H$104,,),0)</f>
        <v>0</v>
      </c>
      <c r="CI23" s="765">
        <f t="shared" si="12"/>
        <v>0</v>
      </c>
      <c r="CJ23" s="773">
        <f t="shared" si="13"/>
        <v>0</v>
      </c>
      <c r="CK23" s="774">
        <f t="shared" si="14"/>
        <v>0</v>
      </c>
      <c r="CL23" s="767">
        <f t="shared" si="26"/>
        <v>0</v>
      </c>
      <c r="CM23" s="775">
        <f t="shared" si="27"/>
        <v>0</v>
      </c>
      <c r="CN23" s="769">
        <v>0</v>
      </c>
      <c r="CO23" s="745">
        <f t="shared" si="15"/>
        <v>0</v>
      </c>
      <c r="CP23" s="745">
        <f t="shared" si="15"/>
        <v>0</v>
      </c>
      <c r="CQ23" s="745">
        <f t="shared" ref="CQ23:DV23" si="75">IF(CQ$11&gt;=DESIGN_LIFE,CP23,IF(AND(CQ$11&gt;0,$CK23&lt;&gt;0),IF(INT((CQ$11)/(DESIGN_LIFE/$CK23))=((CQ$11)/(DESIGN_LIFE/$CK23)),$CM23+CP23,CP23),CP23))</f>
        <v>0</v>
      </c>
      <c r="CR23" s="745">
        <f t="shared" si="75"/>
        <v>0</v>
      </c>
      <c r="CS23" s="745">
        <f t="shared" si="75"/>
        <v>0</v>
      </c>
      <c r="CT23" s="745">
        <f t="shared" si="75"/>
        <v>0</v>
      </c>
      <c r="CU23" s="745">
        <f t="shared" si="75"/>
        <v>0</v>
      </c>
      <c r="CV23" s="745">
        <f t="shared" si="75"/>
        <v>0</v>
      </c>
      <c r="CW23" s="745">
        <f t="shared" si="75"/>
        <v>0</v>
      </c>
      <c r="CX23" s="745">
        <f t="shared" si="75"/>
        <v>0</v>
      </c>
      <c r="CY23" s="745">
        <f t="shared" si="75"/>
        <v>0</v>
      </c>
      <c r="CZ23" s="745">
        <f t="shared" si="75"/>
        <v>0</v>
      </c>
      <c r="DA23" s="745">
        <f t="shared" si="75"/>
        <v>0</v>
      </c>
      <c r="DB23" s="745">
        <f t="shared" si="75"/>
        <v>0</v>
      </c>
      <c r="DC23" s="745">
        <f t="shared" si="75"/>
        <v>0</v>
      </c>
      <c r="DD23" s="745">
        <f t="shared" si="75"/>
        <v>0</v>
      </c>
      <c r="DE23" s="745">
        <f t="shared" si="75"/>
        <v>0</v>
      </c>
      <c r="DF23" s="745">
        <f t="shared" si="75"/>
        <v>0</v>
      </c>
      <c r="DG23" s="745">
        <f t="shared" si="75"/>
        <v>0</v>
      </c>
      <c r="DH23" s="745">
        <f t="shared" si="75"/>
        <v>0</v>
      </c>
      <c r="DI23" s="745">
        <f t="shared" si="75"/>
        <v>0</v>
      </c>
      <c r="DJ23" s="745">
        <f t="shared" si="75"/>
        <v>0</v>
      </c>
      <c r="DK23" s="745">
        <f t="shared" si="75"/>
        <v>0</v>
      </c>
      <c r="DL23" s="745">
        <f t="shared" si="75"/>
        <v>0</v>
      </c>
      <c r="DM23" s="745">
        <f t="shared" si="75"/>
        <v>0</v>
      </c>
      <c r="DN23" s="745">
        <f t="shared" si="75"/>
        <v>0</v>
      </c>
      <c r="DO23" s="745">
        <f t="shared" si="75"/>
        <v>0</v>
      </c>
      <c r="DP23" s="745">
        <f t="shared" si="75"/>
        <v>0</v>
      </c>
      <c r="DQ23" s="745">
        <f t="shared" si="75"/>
        <v>0</v>
      </c>
      <c r="DR23" s="745">
        <f t="shared" si="75"/>
        <v>0</v>
      </c>
      <c r="DS23" s="745">
        <f t="shared" si="75"/>
        <v>0</v>
      </c>
      <c r="DT23" s="745">
        <f t="shared" si="75"/>
        <v>0</v>
      </c>
      <c r="DU23" s="745">
        <f t="shared" si="75"/>
        <v>0</v>
      </c>
      <c r="DV23" s="745">
        <f t="shared" si="75"/>
        <v>0</v>
      </c>
      <c r="DW23" s="745">
        <f t="shared" ref="DW23:FB23" si="76">IF(DW$11&gt;=DESIGN_LIFE,DV23,IF(AND(DW$11&gt;0,$CK23&lt;&gt;0),IF(INT((DW$11)/(DESIGN_LIFE/$CK23))=((DW$11)/(DESIGN_LIFE/$CK23)),$CM23+DV23,DV23),DV23))</f>
        <v>0</v>
      </c>
      <c r="DX23" s="745">
        <f t="shared" si="76"/>
        <v>0</v>
      </c>
      <c r="DY23" s="745">
        <f t="shared" si="76"/>
        <v>0</v>
      </c>
      <c r="DZ23" s="745">
        <f t="shared" si="76"/>
        <v>0</v>
      </c>
      <c r="EA23" s="745">
        <f t="shared" si="76"/>
        <v>0</v>
      </c>
      <c r="EB23" s="745">
        <f t="shared" si="76"/>
        <v>0</v>
      </c>
      <c r="EC23" s="745">
        <f t="shared" si="76"/>
        <v>0</v>
      </c>
      <c r="ED23" s="745">
        <f t="shared" si="76"/>
        <v>0</v>
      </c>
      <c r="EE23" s="745">
        <f t="shared" si="76"/>
        <v>0</v>
      </c>
      <c r="EF23" s="745">
        <f t="shared" si="76"/>
        <v>0</v>
      </c>
      <c r="EG23" s="745">
        <f t="shared" si="76"/>
        <v>0</v>
      </c>
      <c r="EH23" s="745">
        <f t="shared" si="76"/>
        <v>0</v>
      </c>
      <c r="EI23" s="745">
        <f t="shared" si="76"/>
        <v>0</v>
      </c>
      <c r="EJ23" s="745">
        <f t="shared" si="76"/>
        <v>0</v>
      </c>
      <c r="EK23" s="745">
        <f t="shared" si="76"/>
        <v>0</v>
      </c>
      <c r="EL23" s="745">
        <f t="shared" si="76"/>
        <v>0</v>
      </c>
      <c r="EM23" s="745">
        <f t="shared" si="76"/>
        <v>0</v>
      </c>
      <c r="EN23" s="745">
        <f t="shared" si="76"/>
        <v>0</v>
      </c>
      <c r="EO23" s="745">
        <f t="shared" si="76"/>
        <v>0</v>
      </c>
      <c r="EP23" s="745">
        <f t="shared" si="76"/>
        <v>0</v>
      </c>
      <c r="EQ23" s="745">
        <f t="shared" si="76"/>
        <v>0</v>
      </c>
      <c r="ER23" s="745">
        <f t="shared" si="76"/>
        <v>0</v>
      </c>
      <c r="ES23" s="745">
        <f t="shared" si="76"/>
        <v>0</v>
      </c>
      <c r="ET23" s="745">
        <f t="shared" si="76"/>
        <v>0</v>
      </c>
      <c r="EU23" s="745">
        <f t="shared" si="76"/>
        <v>0</v>
      </c>
      <c r="EV23" s="745">
        <f t="shared" si="76"/>
        <v>0</v>
      </c>
      <c r="EW23" s="745">
        <f t="shared" si="76"/>
        <v>0</v>
      </c>
      <c r="EX23" s="745">
        <f t="shared" si="76"/>
        <v>0</v>
      </c>
      <c r="EY23" s="745">
        <f t="shared" si="76"/>
        <v>0</v>
      </c>
      <c r="EZ23" s="745">
        <f t="shared" si="76"/>
        <v>0</v>
      </c>
      <c r="FA23" s="745">
        <f t="shared" si="76"/>
        <v>0</v>
      </c>
      <c r="FB23" s="745">
        <f t="shared" si="76"/>
        <v>0</v>
      </c>
      <c r="FC23" s="745">
        <f t="shared" ref="FC23:GH23" si="77">IF(FC$11&gt;=DESIGN_LIFE,FB23,IF(AND(FC$11&gt;0,$CK23&lt;&gt;0),IF(INT((FC$11)/(DESIGN_LIFE/$CK23))=((FC$11)/(DESIGN_LIFE/$CK23)),$CM23+FB23,FB23),FB23))</f>
        <v>0</v>
      </c>
      <c r="FD23" s="745">
        <f t="shared" si="77"/>
        <v>0</v>
      </c>
      <c r="FE23" s="745">
        <f t="shared" si="77"/>
        <v>0</v>
      </c>
      <c r="FF23" s="745">
        <f t="shared" si="77"/>
        <v>0</v>
      </c>
      <c r="FG23" s="745">
        <f t="shared" si="77"/>
        <v>0</v>
      </c>
      <c r="FH23" s="745">
        <f t="shared" si="77"/>
        <v>0</v>
      </c>
      <c r="FI23" s="745">
        <f t="shared" si="77"/>
        <v>0</v>
      </c>
      <c r="FJ23" s="745">
        <f t="shared" si="77"/>
        <v>0</v>
      </c>
      <c r="FK23" s="745">
        <f t="shared" si="77"/>
        <v>0</v>
      </c>
      <c r="FL23" s="745">
        <f t="shared" si="77"/>
        <v>0</v>
      </c>
      <c r="FM23" s="745">
        <f t="shared" si="77"/>
        <v>0</v>
      </c>
      <c r="FN23" s="745">
        <f t="shared" si="77"/>
        <v>0</v>
      </c>
      <c r="FO23" s="745">
        <f t="shared" si="77"/>
        <v>0</v>
      </c>
      <c r="FP23" s="745">
        <f t="shared" si="77"/>
        <v>0</v>
      </c>
      <c r="FQ23" s="745">
        <f t="shared" si="77"/>
        <v>0</v>
      </c>
      <c r="FR23" s="745">
        <f t="shared" si="77"/>
        <v>0</v>
      </c>
      <c r="FS23" s="745">
        <f t="shared" si="77"/>
        <v>0</v>
      </c>
      <c r="FT23" s="745">
        <f t="shared" si="77"/>
        <v>0</v>
      </c>
      <c r="FU23" s="745">
        <f t="shared" si="77"/>
        <v>0</v>
      </c>
      <c r="FV23" s="745">
        <f t="shared" si="77"/>
        <v>0</v>
      </c>
      <c r="FW23" s="745">
        <f t="shared" si="77"/>
        <v>0</v>
      </c>
      <c r="FX23" s="745">
        <f t="shared" si="77"/>
        <v>0</v>
      </c>
      <c r="FY23" s="745">
        <f t="shared" si="77"/>
        <v>0</v>
      </c>
      <c r="FZ23" s="745">
        <f t="shared" si="77"/>
        <v>0</v>
      </c>
      <c r="GA23" s="745">
        <f t="shared" si="77"/>
        <v>0</v>
      </c>
      <c r="GB23" s="745">
        <f t="shared" si="77"/>
        <v>0</v>
      </c>
      <c r="GC23" s="745">
        <f t="shared" si="77"/>
        <v>0</v>
      </c>
      <c r="GD23" s="745">
        <f t="shared" si="77"/>
        <v>0</v>
      </c>
      <c r="GE23" s="745">
        <f t="shared" si="77"/>
        <v>0</v>
      </c>
      <c r="GF23" s="745">
        <f t="shared" si="77"/>
        <v>0</v>
      </c>
      <c r="GG23" s="745">
        <f t="shared" si="77"/>
        <v>0</v>
      </c>
      <c r="GH23" s="745">
        <f t="shared" si="77"/>
        <v>0</v>
      </c>
      <c r="GI23" s="745">
        <f t="shared" ref="GI23:HG23" si="78">IF(GI$11&gt;=DESIGN_LIFE,GH23,IF(AND(GI$11&gt;0,$CK23&lt;&gt;0),IF(INT((GI$11)/(DESIGN_LIFE/$CK23))=((GI$11)/(DESIGN_LIFE/$CK23)),$CM23+GH23,GH23),GH23))</f>
        <v>0</v>
      </c>
      <c r="GJ23" s="745">
        <f t="shared" si="78"/>
        <v>0</v>
      </c>
      <c r="GK23" s="745">
        <f t="shared" si="78"/>
        <v>0</v>
      </c>
      <c r="GL23" s="745">
        <f t="shared" si="78"/>
        <v>0</v>
      </c>
      <c r="GM23" s="745">
        <f t="shared" si="78"/>
        <v>0</v>
      </c>
      <c r="GN23" s="745">
        <f t="shared" si="78"/>
        <v>0</v>
      </c>
      <c r="GO23" s="745">
        <f t="shared" si="78"/>
        <v>0</v>
      </c>
      <c r="GP23" s="745">
        <f t="shared" si="78"/>
        <v>0</v>
      </c>
      <c r="GQ23" s="745">
        <f t="shared" si="78"/>
        <v>0</v>
      </c>
      <c r="GR23" s="745">
        <f t="shared" si="78"/>
        <v>0</v>
      </c>
      <c r="GS23" s="745">
        <f t="shared" si="78"/>
        <v>0</v>
      </c>
      <c r="GT23" s="745">
        <f t="shared" si="78"/>
        <v>0</v>
      </c>
      <c r="GU23" s="745">
        <f t="shared" si="78"/>
        <v>0</v>
      </c>
      <c r="GV23" s="745">
        <f t="shared" si="78"/>
        <v>0</v>
      </c>
      <c r="GW23" s="745">
        <f t="shared" si="78"/>
        <v>0</v>
      </c>
      <c r="GX23" s="745">
        <f t="shared" si="78"/>
        <v>0</v>
      </c>
      <c r="GY23" s="745">
        <f t="shared" si="78"/>
        <v>0</v>
      </c>
      <c r="GZ23" s="745">
        <f t="shared" si="78"/>
        <v>0</v>
      </c>
      <c r="HA23" s="745">
        <f t="shared" si="78"/>
        <v>0</v>
      </c>
      <c r="HB23" s="745">
        <f t="shared" si="78"/>
        <v>0</v>
      </c>
      <c r="HC23" s="745">
        <f t="shared" si="78"/>
        <v>0</v>
      </c>
      <c r="HD23" s="745">
        <f t="shared" si="78"/>
        <v>0</v>
      </c>
      <c r="HE23" s="745">
        <f t="shared" si="78"/>
        <v>0</v>
      </c>
      <c r="HF23" s="745">
        <f t="shared" si="78"/>
        <v>0</v>
      </c>
      <c r="HG23" s="745">
        <f t="shared" si="78"/>
        <v>0</v>
      </c>
      <c r="HH23" s="185"/>
    </row>
    <row r="24" spans="1:216" ht="20.100000000000001" customHeight="1">
      <c r="A24" s="520" t="str">
        <f t="shared" si="4"/>
        <v>LST_STR_ELEMENT</v>
      </c>
      <c r="B24" s="357"/>
      <c r="C24" s="115"/>
      <c r="D24" s="116"/>
      <c r="E24" s="117"/>
      <c r="F24" s="116"/>
      <c r="G24" s="350" t="e">
        <f>IF(TYPOLOGY = "Bridge", _xlfn.XLOOKUP($E24, BRIDGE_STR_ELEMENT, 'MATERIAL DATA'!$R$36:$R$74,,), _xlfn.XLOOKUP($BL24, 'LIFECYCLE MATERIAL DATA'!$A$5:$A$104, 'LIFECYCLE MATERIAL DATA'!$Q$5:$Q$104,,))</f>
        <v>#N/A</v>
      </c>
      <c r="H24" s="630"/>
      <c r="I24" s="631"/>
      <c r="J24" s="736"/>
      <c r="K24" s="116"/>
      <c r="L24" s="95"/>
      <c r="M24" s="358"/>
      <c r="N24" s="156">
        <f t="shared" si="32"/>
        <v>0</v>
      </c>
      <c r="O24" s="157" t="str">
        <f t="shared" si="20"/>
        <v/>
      </c>
      <c r="P24" s="158" t="str">
        <f t="shared" si="21"/>
        <v/>
      </c>
      <c r="Q24" s="158" t="str" cm="1">
        <f t="array" ref="Q24">IFERROR(_xlfn.IFS(AND($I24 = "Yes", $J24 =1),(($BX24+$BU24)/($J24) + ($BY24+$BR24 +$BZ24)),AND($I24 = "Yes", $J24 &gt;1), (($BX24+$BU24)/($J24) + ($BY24*2 +$BZ24)) ), "")</f>
        <v/>
      </c>
      <c r="R24" s="158" t="str">
        <f t="shared" si="5"/>
        <v/>
      </c>
      <c r="S24" s="159">
        <f t="shared" si="22"/>
        <v>0</v>
      </c>
      <c r="T24" s="159" t="str">
        <f t="shared" si="45"/>
        <v/>
      </c>
      <c r="U24" s="158" t="str">
        <f t="shared" si="33"/>
        <v/>
      </c>
      <c r="V24" s="396" t="str">
        <f t="shared" si="23"/>
        <v/>
      </c>
      <c r="W24" s="156" t="str">
        <f t="shared" si="7"/>
        <v/>
      </c>
      <c r="X24" s="160">
        <f t="shared" si="8"/>
        <v>0</v>
      </c>
      <c r="Y24" s="274" t="s">
        <v>415</v>
      </c>
      <c r="Z24" s="745" t="str">
        <f>'MATERIAL DATA'!$Q48</f>
        <v>2.3.2 Spandrel Wall</v>
      </c>
      <c r="AA24" s="768">
        <f t="shared" si="62"/>
        <v>0</v>
      </c>
      <c r="AB24" s="745"/>
      <c r="AC24" s="199" t="str">
        <f>'MATERIAL DATA'!Q22</f>
        <v>6 Pre-fabricated buildings and building units</v>
      </c>
      <c r="AD24" s="754">
        <f ca="1">SUMIF($E$12:$E$45,AC24,$O$12:$O$45)+SUMIF($E$12:$E$45,AC24,$P$12:$P$45)+SUMIF($E$12:$E$45,AC24,R$12:$R$45) +SUMIF($E$12:$E$45, AC24, $Q$12:$Q$43)</f>
        <v>0</v>
      </c>
      <c r="AE24" s="745"/>
      <c r="AF24" s="185"/>
      <c r="AG24" s="745"/>
      <c r="AH24" s="745"/>
      <c r="AI24" s="745"/>
      <c r="AJ24" s="745"/>
      <c r="AK24" s="745"/>
      <c r="AL24" s="745"/>
      <c r="AM24" s="745"/>
      <c r="AN24" s="791"/>
      <c r="AO24" s="185"/>
      <c r="AP24" s="745"/>
      <c r="AQ24" s="745"/>
      <c r="AR24" s="745"/>
      <c r="AS24" s="745"/>
      <c r="AT24" s="745"/>
      <c r="AU24" s="185" t="s">
        <v>734</v>
      </c>
      <c r="AV24" s="754">
        <f>R51*0.5</f>
        <v>0</v>
      </c>
      <c r="AW24" s="745"/>
      <c r="AX24" s="745"/>
      <c r="AY24" s="185" t="s">
        <v>650</v>
      </c>
      <c r="AZ24" s="792" t="e" cm="1">
        <f t="array" ref="AZ24">SUMPRODUCT(SUMIF(H12:H43, New_Ext, Q12:Q43)) + SUMPRODUCT(E9,G8)/1000 + SUM(Q44:Q45)</f>
        <v>#VALUE!</v>
      </c>
      <c r="BA24" s="745"/>
      <c r="BB24" s="745"/>
      <c r="BC24" s="185" t="s">
        <v>650</v>
      </c>
      <c r="BD24" s="185" t="e">
        <f>SUMIF(H12:H43, Retained, Q12:Q43) + SUMPRODUCT(D9,G8)/1000 + ((D9/SUM(GIA_RN))*SUM(Q44:Q45))</f>
        <v>#VALUE!</v>
      </c>
      <c r="BE24" s="745"/>
      <c r="BF24" s="745"/>
      <c r="BG24" s="745"/>
      <c r="BH24" s="745"/>
      <c r="BI24" s="745"/>
      <c r="BJ24" s="745"/>
      <c r="BK24" s="209" t="str">
        <f t="shared" si="40"/>
        <v>ER</v>
      </c>
      <c r="BL24" s="209" t="str">
        <f t="shared" si="9"/>
        <v xml:space="preserve"> -  - </v>
      </c>
      <c r="BM24" s="745" t="str" cm="1">
        <f t="array" ref="BM24">_xlfn.IFS(OR(AND(TYPOLOGY &lt;&gt; "Bridge", B24="concrete",D24&lt;&gt;"Reinforced - 150mm hollow core slab"),C24="Concrete_EPD",),"Reinforcement",(OR(AND(TYPOLOGY="Bridge",B24="concrete",D24&lt;&gt;"Reinforced - 150mm hollow core slab"),C24="Concrete_EPD",)),"Bridge_Reinforcement",TRUE, "No_Reinforcement")</f>
        <v>No_Reinforcement</v>
      </c>
      <c r="BN24" s="186" t="e">
        <f>_xlfn.XLOOKUP($BL24,'LIFECYCLE MATERIAL DATA'!$A$5:$A$104,'LIFECYCLE MATERIAL DATA'!$D$5:$D$104,)</f>
        <v>#N/A</v>
      </c>
      <c r="BO24" s="186">
        <f>IFERROR(IF(M24&lt;&gt;0,_xlfn.XLOOKUP(M24,'Custom Data'!S16:S45,'Custom Data'!T16:T45,,-1),0),0)</f>
        <v>0</v>
      </c>
      <c r="BP24" s="186">
        <f t="shared" si="10"/>
        <v>0</v>
      </c>
      <c r="BQ24" s="846" t="str">
        <f t="shared" si="11"/>
        <v>ER</v>
      </c>
      <c r="BR24" s="745" t="str">
        <f>IFERROR(_xlfn.XLOOKUP($BL24,'LIFECYCLE MATERIAL DATA'!$A$5:$A$104,'LIFECYCLE MATERIAL DATA'!$I$5:$I$104,,)*($BQ24/1000)+_xlfn.XLOOKUP('Project Info'!$C$15,'LIFECYCLE MATERIAL DATA'!$A$5:$A$104,'LIFECYCLE MATERIAL DATA'!$I$5:$I$104,,)*($BP24/1000),"")</f>
        <v/>
      </c>
      <c r="BS24" s="745" t="str">
        <f>IFERROR(_xlfn.XLOOKUP($BL24,'LIFECYCLE MATERIAL DATA'!$A$5:$A$104, 'LIFECYCLE MATERIAL DATA'!$J$5:$J$104,,)*($BQ24/1000)+_xlfn.XLOOKUP('Project Info'!$C$15,'LIFECYCLE MATERIAL DATA'!$A$5:$A$104,'LIFECYCLE MATERIAL DATA'!$J$5:$J$104,,)*($BP24/1000),"")</f>
        <v/>
      </c>
      <c r="BT24" s="745" t="str">
        <f>IFERROR(_xlfn.XLOOKUP($BL24,'LIFECYCLE MATERIAL DATA'!$A$5:$A$104, 'LIFECYCLE MATERIAL DATA'!$K$5:$K$104,,)*($BQ24/1000),"")</f>
        <v/>
      </c>
      <c r="BU24" s="185" t="str">
        <f>IFERROR(_xlfn.XLOOKUP($BL24,'LIFECYCLE MATERIAL DATA'!$A$5:$A$104,'LIFECYCLE MATERIAL DATA'!$L$5:$L$104,,)*($BQ24/1000)+_xlfn.XLOOKUP('Project Info'!$C$15,'LIFECYCLE MATERIAL DATA'!$A$5:$A$104,'LIFECYCLE MATERIAL DATA'!$L$5:$L$104,,)*($BP24/1000),"")</f>
        <v/>
      </c>
      <c r="BV24" s="745" t="str">
        <f t="shared" si="25"/>
        <v/>
      </c>
      <c r="BW24" s="745" t="str">
        <f>IF($K24='MATERIAL DATA'!$O$5,$L24, IF($K24='MATERIAL DATA'!$O$6,$L24/(1000*'Scheme 2'!$BN24),""))</f>
        <v/>
      </c>
      <c r="BX24" s="745" t="str">
        <f>IFERROR(((_xlfn.XLOOKUP($BL24,'LIFECYCLE MATERIAL DATA'!$A$5:$A$104,'LIFECYCLE MATERIAL DATA'!$F$5:$F$104,,))*$BQ24/1000+_xlfn.XLOOKUP('Project Info'!$C$15,'LIFECYCLE MATERIAL DATA'!$A$5:$A$104,'LIFECYCLE MATERIAL DATA'!$F$5:$F$104,,)*$BP24/1000),"")</f>
        <v/>
      </c>
      <c r="BY24" s="771" t="str">
        <f>IFERROR((_xlfn.XLOOKUP($BL24,'LIFECYCLE MATERIAL DATA'!$A$5:$A$104,'LIFECYCLE MATERIAL DATA'!$G$5:$G$104,,)*$BQ24/1000++_xlfn.XLOOKUP('Project Info'!$C$15,'LIFECYCLE MATERIAL DATA'!$A$5:$A$104,'LIFECYCLE MATERIAL DATA'!$G$5:$G$104,,)*$BP24/1000),"")</f>
        <v/>
      </c>
      <c r="BZ24" s="745" t="str">
        <f>IFERROR(_xlfn.XLOOKUP('Scheme 2'!$BL24,'LIFECYCLE MATERIAL DATA'!$A$5:$A$104,'LIFECYCLE MATERIAL DATA'!$H$5:$H$104,,)*SUM($BX24+$BY24+$CB24+$CC24), "")</f>
        <v/>
      </c>
      <c r="CA24" s="185"/>
      <c r="CB24" s="743" t="str">
        <f>IFERROR((_xlfn.XLOOKUP($BL24,'LIFECYCLE MATERIAL DATA'!$A$5:$A$104, 'LIFECYCLE MATERIAL DATA'!$M$5:$M$104)*$BQ24/1000++_xlfn.XLOOKUP('Project Info'!$C$15,'LIFECYCLE MATERIAL DATA'!$A$5:$A$104,'LIFECYCLE MATERIAL DATA'!$M$5:$M$104)*$BP24/1000),"")</f>
        <v/>
      </c>
      <c r="CC24" s="745">
        <f>IFERROR(IF(OR($B24="Timber",$C24="Timber_EPD", $C24="Bamboo"),_xlfn.XLOOKUP($BL24,'LIFECYCLE MATERIAL DATA Master'!$A$5:$A$104,'LIFECYCLE MATERIAL DATA Master'!$E$5:$E$104,,)*$BQ24,0),"")/1000</f>
        <v>0</v>
      </c>
      <c r="CD24" s="185" t="str">
        <f>IFERROR((_xlfn.XLOOKUP($BL24,'LIFECYCLE MATERIAL DATA'!$A$5:$A$104,'LIFECYCLE MATERIAL DATA'!$N$5:$N$104,,)*$BQ24/1000++_xlfn.XLOOKUP('Project Info'!$C$15,'LIFECYCLE MATERIAL DATA'!$A$5:$A$104,'LIFECYCLE MATERIAL DATA'!$N$5:$N$104,,)*$BP24/1000),"")</f>
        <v/>
      </c>
      <c r="CE24" s="209"/>
      <c r="CF24" s="209"/>
      <c r="CG24" s="209"/>
      <c r="CH24" s="772">
        <f>IFERROR(1+_xlfn.XLOOKUP($BL24,'LIFECYCLE MATERIAL DATA'!$A$5:$A$104,'LIFECYCLE MATERIAL DATA'!$H$5:$H$104,,),0)</f>
        <v>0</v>
      </c>
      <c r="CI24" s="765">
        <f t="shared" si="12"/>
        <v>0</v>
      </c>
      <c r="CJ24" s="773">
        <f t="shared" si="13"/>
        <v>0</v>
      </c>
      <c r="CK24" s="774">
        <f t="shared" si="14"/>
        <v>0</v>
      </c>
      <c r="CL24" s="767">
        <f t="shared" si="26"/>
        <v>0</v>
      </c>
      <c r="CM24" s="775">
        <f t="shared" si="27"/>
        <v>0</v>
      </c>
      <c r="CN24" s="769">
        <v>0</v>
      </c>
      <c r="CO24" s="745">
        <f t="shared" si="15"/>
        <v>0</v>
      </c>
      <c r="CP24" s="745">
        <f t="shared" si="15"/>
        <v>0</v>
      </c>
      <c r="CQ24" s="745">
        <f t="shared" ref="CQ24:DV24" si="79">IF(CQ$11&gt;=DESIGN_LIFE,CP24,IF(AND(CQ$11&gt;0,$CK24&lt;&gt;0),IF(INT((CQ$11)/(DESIGN_LIFE/$CK24))=((CQ$11)/(DESIGN_LIFE/$CK24)),$CM24+CP24,CP24),CP24))</f>
        <v>0</v>
      </c>
      <c r="CR24" s="745">
        <f t="shared" si="79"/>
        <v>0</v>
      </c>
      <c r="CS24" s="745">
        <f t="shared" si="79"/>
        <v>0</v>
      </c>
      <c r="CT24" s="745">
        <f t="shared" si="79"/>
        <v>0</v>
      </c>
      <c r="CU24" s="745">
        <f t="shared" si="79"/>
        <v>0</v>
      </c>
      <c r="CV24" s="745">
        <f t="shared" si="79"/>
        <v>0</v>
      </c>
      <c r="CW24" s="745">
        <f t="shared" si="79"/>
        <v>0</v>
      </c>
      <c r="CX24" s="745">
        <f t="shared" si="79"/>
        <v>0</v>
      </c>
      <c r="CY24" s="745">
        <f t="shared" si="79"/>
        <v>0</v>
      </c>
      <c r="CZ24" s="745">
        <f t="shared" si="79"/>
        <v>0</v>
      </c>
      <c r="DA24" s="745">
        <f t="shared" si="79"/>
        <v>0</v>
      </c>
      <c r="DB24" s="745">
        <f t="shared" si="79"/>
        <v>0</v>
      </c>
      <c r="DC24" s="745">
        <f t="shared" si="79"/>
        <v>0</v>
      </c>
      <c r="DD24" s="745">
        <f t="shared" si="79"/>
        <v>0</v>
      </c>
      <c r="DE24" s="745">
        <f t="shared" si="79"/>
        <v>0</v>
      </c>
      <c r="DF24" s="745">
        <f t="shared" si="79"/>
        <v>0</v>
      </c>
      <c r="DG24" s="745">
        <f t="shared" si="79"/>
        <v>0</v>
      </c>
      <c r="DH24" s="745">
        <f t="shared" si="79"/>
        <v>0</v>
      </c>
      <c r="DI24" s="745">
        <f t="shared" si="79"/>
        <v>0</v>
      </c>
      <c r="DJ24" s="745">
        <f t="shared" si="79"/>
        <v>0</v>
      </c>
      <c r="DK24" s="745">
        <f t="shared" si="79"/>
        <v>0</v>
      </c>
      <c r="DL24" s="745">
        <f t="shared" si="79"/>
        <v>0</v>
      </c>
      <c r="DM24" s="745">
        <f t="shared" si="79"/>
        <v>0</v>
      </c>
      <c r="DN24" s="745">
        <f t="shared" si="79"/>
        <v>0</v>
      </c>
      <c r="DO24" s="745">
        <f t="shared" si="79"/>
        <v>0</v>
      </c>
      <c r="DP24" s="745">
        <f t="shared" si="79"/>
        <v>0</v>
      </c>
      <c r="DQ24" s="745">
        <f t="shared" si="79"/>
        <v>0</v>
      </c>
      <c r="DR24" s="745">
        <f t="shared" si="79"/>
        <v>0</v>
      </c>
      <c r="DS24" s="745">
        <f t="shared" si="79"/>
        <v>0</v>
      </c>
      <c r="DT24" s="745">
        <f t="shared" si="79"/>
        <v>0</v>
      </c>
      <c r="DU24" s="745">
        <f t="shared" si="79"/>
        <v>0</v>
      </c>
      <c r="DV24" s="745">
        <f t="shared" si="79"/>
        <v>0</v>
      </c>
      <c r="DW24" s="745">
        <f t="shared" ref="DW24:FB24" si="80">IF(DW$11&gt;=DESIGN_LIFE,DV24,IF(AND(DW$11&gt;0,$CK24&lt;&gt;0),IF(INT((DW$11)/(DESIGN_LIFE/$CK24))=((DW$11)/(DESIGN_LIFE/$CK24)),$CM24+DV24,DV24),DV24))</f>
        <v>0</v>
      </c>
      <c r="DX24" s="745">
        <f t="shared" si="80"/>
        <v>0</v>
      </c>
      <c r="DY24" s="745">
        <f t="shared" si="80"/>
        <v>0</v>
      </c>
      <c r="DZ24" s="745">
        <f t="shared" si="80"/>
        <v>0</v>
      </c>
      <c r="EA24" s="745">
        <f t="shared" si="80"/>
        <v>0</v>
      </c>
      <c r="EB24" s="745">
        <f t="shared" si="80"/>
        <v>0</v>
      </c>
      <c r="EC24" s="745">
        <f t="shared" si="80"/>
        <v>0</v>
      </c>
      <c r="ED24" s="745">
        <f t="shared" si="80"/>
        <v>0</v>
      </c>
      <c r="EE24" s="745">
        <f t="shared" si="80"/>
        <v>0</v>
      </c>
      <c r="EF24" s="745">
        <f t="shared" si="80"/>
        <v>0</v>
      </c>
      <c r="EG24" s="745">
        <f t="shared" si="80"/>
        <v>0</v>
      </c>
      <c r="EH24" s="745">
        <f t="shared" si="80"/>
        <v>0</v>
      </c>
      <c r="EI24" s="745">
        <f t="shared" si="80"/>
        <v>0</v>
      </c>
      <c r="EJ24" s="745">
        <f t="shared" si="80"/>
        <v>0</v>
      </c>
      <c r="EK24" s="745">
        <f t="shared" si="80"/>
        <v>0</v>
      </c>
      <c r="EL24" s="745">
        <f t="shared" si="80"/>
        <v>0</v>
      </c>
      <c r="EM24" s="745">
        <f t="shared" si="80"/>
        <v>0</v>
      </c>
      <c r="EN24" s="745">
        <f t="shared" si="80"/>
        <v>0</v>
      </c>
      <c r="EO24" s="745">
        <f t="shared" si="80"/>
        <v>0</v>
      </c>
      <c r="EP24" s="745">
        <f t="shared" si="80"/>
        <v>0</v>
      </c>
      <c r="EQ24" s="745">
        <f t="shared" si="80"/>
        <v>0</v>
      </c>
      <c r="ER24" s="745">
        <f t="shared" si="80"/>
        <v>0</v>
      </c>
      <c r="ES24" s="745">
        <f t="shared" si="80"/>
        <v>0</v>
      </c>
      <c r="ET24" s="745">
        <f t="shared" si="80"/>
        <v>0</v>
      </c>
      <c r="EU24" s="745">
        <f t="shared" si="80"/>
        <v>0</v>
      </c>
      <c r="EV24" s="745">
        <f t="shared" si="80"/>
        <v>0</v>
      </c>
      <c r="EW24" s="745">
        <f t="shared" si="80"/>
        <v>0</v>
      </c>
      <c r="EX24" s="745">
        <f t="shared" si="80"/>
        <v>0</v>
      </c>
      <c r="EY24" s="745">
        <f t="shared" si="80"/>
        <v>0</v>
      </c>
      <c r="EZ24" s="745">
        <f t="shared" si="80"/>
        <v>0</v>
      </c>
      <c r="FA24" s="745">
        <f t="shared" si="80"/>
        <v>0</v>
      </c>
      <c r="FB24" s="745">
        <f t="shared" si="80"/>
        <v>0</v>
      </c>
      <c r="FC24" s="745">
        <f t="shared" ref="FC24:GH24" si="81">IF(FC$11&gt;=DESIGN_LIFE,FB24,IF(AND(FC$11&gt;0,$CK24&lt;&gt;0),IF(INT((FC$11)/(DESIGN_LIFE/$CK24))=((FC$11)/(DESIGN_LIFE/$CK24)),$CM24+FB24,FB24),FB24))</f>
        <v>0</v>
      </c>
      <c r="FD24" s="745">
        <f t="shared" si="81"/>
        <v>0</v>
      </c>
      <c r="FE24" s="745">
        <f t="shared" si="81"/>
        <v>0</v>
      </c>
      <c r="FF24" s="745">
        <f t="shared" si="81"/>
        <v>0</v>
      </c>
      <c r="FG24" s="745">
        <f t="shared" si="81"/>
        <v>0</v>
      </c>
      <c r="FH24" s="745">
        <f t="shared" si="81"/>
        <v>0</v>
      </c>
      <c r="FI24" s="745">
        <f t="shared" si="81"/>
        <v>0</v>
      </c>
      <c r="FJ24" s="745">
        <f t="shared" si="81"/>
        <v>0</v>
      </c>
      <c r="FK24" s="745">
        <f t="shared" si="81"/>
        <v>0</v>
      </c>
      <c r="FL24" s="745">
        <f t="shared" si="81"/>
        <v>0</v>
      </c>
      <c r="FM24" s="745">
        <f t="shared" si="81"/>
        <v>0</v>
      </c>
      <c r="FN24" s="745">
        <f t="shared" si="81"/>
        <v>0</v>
      </c>
      <c r="FO24" s="745">
        <f t="shared" si="81"/>
        <v>0</v>
      </c>
      <c r="FP24" s="745">
        <f t="shared" si="81"/>
        <v>0</v>
      </c>
      <c r="FQ24" s="745">
        <f t="shared" si="81"/>
        <v>0</v>
      </c>
      <c r="FR24" s="745">
        <f t="shared" si="81"/>
        <v>0</v>
      </c>
      <c r="FS24" s="745">
        <f t="shared" si="81"/>
        <v>0</v>
      </c>
      <c r="FT24" s="745">
        <f t="shared" si="81"/>
        <v>0</v>
      </c>
      <c r="FU24" s="745">
        <f t="shared" si="81"/>
        <v>0</v>
      </c>
      <c r="FV24" s="745">
        <f t="shared" si="81"/>
        <v>0</v>
      </c>
      <c r="FW24" s="745">
        <f t="shared" si="81"/>
        <v>0</v>
      </c>
      <c r="FX24" s="745">
        <f t="shared" si="81"/>
        <v>0</v>
      </c>
      <c r="FY24" s="745">
        <f t="shared" si="81"/>
        <v>0</v>
      </c>
      <c r="FZ24" s="745">
        <f t="shared" si="81"/>
        <v>0</v>
      </c>
      <c r="GA24" s="745">
        <f t="shared" si="81"/>
        <v>0</v>
      </c>
      <c r="GB24" s="745">
        <f t="shared" si="81"/>
        <v>0</v>
      </c>
      <c r="GC24" s="745">
        <f t="shared" si="81"/>
        <v>0</v>
      </c>
      <c r="GD24" s="745">
        <f t="shared" si="81"/>
        <v>0</v>
      </c>
      <c r="GE24" s="745">
        <f t="shared" si="81"/>
        <v>0</v>
      </c>
      <c r="GF24" s="745">
        <f t="shared" si="81"/>
        <v>0</v>
      </c>
      <c r="GG24" s="745">
        <f t="shared" si="81"/>
        <v>0</v>
      </c>
      <c r="GH24" s="745">
        <f t="shared" si="81"/>
        <v>0</v>
      </c>
      <c r="GI24" s="745">
        <f t="shared" ref="GI24:HG24" si="82">IF(GI$11&gt;=DESIGN_LIFE,GH24,IF(AND(GI$11&gt;0,$CK24&lt;&gt;0),IF(INT((GI$11)/(DESIGN_LIFE/$CK24))=((GI$11)/(DESIGN_LIFE/$CK24)),$CM24+GH24,GH24),GH24))</f>
        <v>0</v>
      </c>
      <c r="GJ24" s="745">
        <f t="shared" si="82"/>
        <v>0</v>
      </c>
      <c r="GK24" s="745">
        <f t="shared" si="82"/>
        <v>0</v>
      </c>
      <c r="GL24" s="745">
        <f t="shared" si="82"/>
        <v>0</v>
      </c>
      <c r="GM24" s="745">
        <f t="shared" si="82"/>
        <v>0</v>
      </c>
      <c r="GN24" s="745">
        <f t="shared" si="82"/>
        <v>0</v>
      </c>
      <c r="GO24" s="745">
        <f t="shared" si="82"/>
        <v>0</v>
      </c>
      <c r="GP24" s="745">
        <f t="shared" si="82"/>
        <v>0</v>
      </c>
      <c r="GQ24" s="745">
        <f t="shared" si="82"/>
        <v>0</v>
      </c>
      <c r="GR24" s="745">
        <f t="shared" si="82"/>
        <v>0</v>
      </c>
      <c r="GS24" s="745">
        <f t="shared" si="82"/>
        <v>0</v>
      </c>
      <c r="GT24" s="745">
        <f t="shared" si="82"/>
        <v>0</v>
      </c>
      <c r="GU24" s="745">
        <f t="shared" si="82"/>
        <v>0</v>
      </c>
      <c r="GV24" s="745">
        <f t="shared" si="82"/>
        <v>0</v>
      </c>
      <c r="GW24" s="745">
        <f t="shared" si="82"/>
        <v>0</v>
      </c>
      <c r="GX24" s="745">
        <f t="shared" si="82"/>
        <v>0</v>
      </c>
      <c r="GY24" s="745">
        <f t="shared" si="82"/>
        <v>0</v>
      </c>
      <c r="GZ24" s="745">
        <f t="shared" si="82"/>
        <v>0</v>
      </c>
      <c r="HA24" s="745">
        <f t="shared" si="82"/>
        <v>0</v>
      </c>
      <c r="HB24" s="745">
        <f t="shared" si="82"/>
        <v>0</v>
      </c>
      <c r="HC24" s="745">
        <f t="shared" si="82"/>
        <v>0</v>
      </c>
      <c r="HD24" s="745">
        <f t="shared" si="82"/>
        <v>0</v>
      </c>
      <c r="HE24" s="745">
        <f t="shared" si="82"/>
        <v>0</v>
      </c>
      <c r="HF24" s="745">
        <f t="shared" si="82"/>
        <v>0</v>
      </c>
      <c r="HG24" s="745">
        <f t="shared" si="82"/>
        <v>0</v>
      </c>
      <c r="HH24" s="185"/>
    </row>
    <row r="25" spans="1:216" ht="20.100000000000001" customHeight="1">
      <c r="A25" s="520" t="str">
        <f t="shared" si="4"/>
        <v>LST_STR_ELEMENT</v>
      </c>
      <c r="B25" s="357"/>
      <c r="C25" s="115"/>
      <c r="D25" s="116"/>
      <c r="E25" s="117"/>
      <c r="F25" s="116"/>
      <c r="G25" s="350" t="e">
        <f>IF(TYPOLOGY = "Bridge", _xlfn.XLOOKUP($E25, BRIDGE_STR_ELEMENT, 'MATERIAL DATA'!$R$36:$R$74,,), _xlfn.XLOOKUP($BL25, 'LIFECYCLE MATERIAL DATA'!$A$5:$A$104, 'LIFECYCLE MATERIAL DATA'!$Q$5:$Q$104,,))</f>
        <v>#N/A</v>
      </c>
      <c r="H25" s="630"/>
      <c r="I25" s="631"/>
      <c r="J25" s="736"/>
      <c r="K25" s="116"/>
      <c r="L25" s="95"/>
      <c r="M25" s="358"/>
      <c r="N25" s="156">
        <f t="shared" si="32"/>
        <v>0</v>
      </c>
      <c r="O25" s="157" t="str">
        <f t="shared" si="20"/>
        <v/>
      </c>
      <c r="P25" s="158" t="str">
        <f t="shared" si="21"/>
        <v/>
      </c>
      <c r="Q25" s="158" t="str" cm="1">
        <f t="array" ref="Q25">IFERROR(_xlfn.IFS(AND($I25 = "Yes", $J25 =1),(($BX25+$BU25)/($J25) + ($BY25+$BR25 +$BZ25)),AND($I25 = "Yes", $J25 &gt;1), (($BX25+$BU25)/($J25) + ($BY25*2 +$BZ25)) ), "")</f>
        <v/>
      </c>
      <c r="R25" s="158" t="str">
        <f t="shared" si="5"/>
        <v/>
      </c>
      <c r="S25" s="159">
        <f t="shared" si="22"/>
        <v>0</v>
      </c>
      <c r="T25" s="159" t="str">
        <f t="shared" si="45"/>
        <v/>
      </c>
      <c r="U25" s="158" t="str">
        <f t="shared" si="33"/>
        <v/>
      </c>
      <c r="V25" s="396" t="str">
        <f t="shared" si="23"/>
        <v/>
      </c>
      <c r="W25" s="156" t="str">
        <f t="shared" si="7"/>
        <v/>
      </c>
      <c r="X25" s="160">
        <f t="shared" si="8"/>
        <v>0</v>
      </c>
      <c r="Y25" s="274" t="s">
        <v>415</v>
      </c>
      <c r="Z25" s="745" t="str">
        <f>'MATERIAL DATA'!$Q49</f>
        <v>2.3.3 Backing</v>
      </c>
      <c r="AA25" s="768">
        <f t="shared" si="62"/>
        <v>0</v>
      </c>
      <c r="AB25" s="745"/>
      <c r="AC25" s="199" t="str">
        <f>'MATERIAL DATA'!Q23</f>
        <v>7.1 Alterations</v>
      </c>
      <c r="AD25" s="754">
        <f ca="1">SUMIF($E$12:$E$45,AC25,$O$12:$O$45)+SUMIF($E$12:$E$45,AC25,$P$12:$P$45)+SUMIF($E$12:$E$45,AC25,R$12:$R$45) +SUMIF($E$12:$E$45, AC25, $Q$12:$Q$43)</f>
        <v>0</v>
      </c>
      <c r="AE25" s="745"/>
      <c r="AF25" s="185"/>
      <c r="AG25" s="745"/>
      <c r="AH25" s="745"/>
      <c r="AI25" s="745"/>
      <c r="AJ25" s="745"/>
      <c r="AK25" s="745"/>
      <c r="AL25" s="745"/>
      <c r="AM25" s="745"/>
      <c r="AN25" s="745" t="s">
        <v>316</v>
      </c>
      <c r="AO25" s="745">
        <f t="shared" ref="AO25:AO28" si="83">BF54</f>
        <v>0</v>
      </c>
      <c r="AP25" s="745"/>
      <c r="AQ25" s="745"/>
      <c r="AR25" s="745"/>
      <c r="AS25" s="793"/>
      <c r="AT25" s="793"/>
      <c r="AU25" s="185" t="s">
        <v>735</v>
      </c>
      <c r="AV25" s="794">
        <f>T51*0.5</f>
        <v>0</v>
      </c>
      <c r="AW25" s="793"/>
      <c r="AX25" s="793"/>
      <c r="AY25" s="795" t="s">
        <v>730</v>
      </c>
      <c r="AZ25" s="754" t="e" cm="1">
        <f t="array" ref="AZ25">SUMPRODUCT(SUMIF(H12:H43, New_Ext, O12:O43)) + SUMPRODUCT(SUMIF(H12:H43, New_Ext, P12:P43)) + SUMPRODUCT(SUMIF(H12:H43, New_Ext, R12:R43)) + ((E9/SUM(GIA_RN))*H9/1000) + ((E9/SUM(GIA_RN))*(R48+T48)) + AZ24</f>
        <v>#DIV/0!</v>
      </c>
      <c r="BA25" s="793"/>
      <c r="BB25" s="793"/>
      <c r="BC25" s="745" t="s">
        <v>659</v>
      </c>
      <c r="BD25" s="779" t="e">
        <f>SUMIF(H12:H43,Retained,'Scheme 2'!O12:O43)+SUMIF(H12:H43,Retained,'Scheme 2'!P12:P43)+SUMIF(H12:H43,Retained,'Scheme 2'!R12:R43)+ ((D9/SUM(GIA_RN))*H9/1000) +((D9/SUM(GIA_RN))*(R48+T48))</f>
        <v>#DIV/0!</v>
      </c>
      <c r="BE25" s="793"/>
      <c r="BF25" s="793"/>
      <c r="BG25" s="793"/>
      <c r="BH25" s="793"/>
      <c r="BI25" s="793"/>
      <c r="BJ25" s="793"/>
      <c r="BK25" s="209" t="str">
        <f t="shared" si="40"/>
        <v>ER</v>
      </c>
      <c r="BL25" s="209" t="str">
        <f t="shared" si="9"/>
        <v xml:space="preserve"> -  - </v>
      </c>
      <c r="BM25" s="745" t="str" cm="1">
        <f t="array" ref="BM25">_xlfn.IFS(OR(AND(TYPOLOGY &lt;&gt; "Bridge", B25="concrete",D25&lt;&gt;"Reinforced - 150mm hollow core slab"),C25="Concrete_EPD",),"Reinforcement",(OR(AND(TYPOLOGY="Bridge",B25="concrete",D25&lt;&gt;"Reinforced - 150mm hollow core slab"),C25="Concrete_EPD",)),"Bridge_Reinforcement",TRUE, "No_Reinforcement")</f>
        <v>No_Reinforcement</v>
      </c>
      <c r="BN25" s="186" t="e">
        <f>_xlfn.XLOOKUP($BL25,'LIFECYCLE MATERIAL DATA'!$A$5:$A$104,'LIFECYCLE MATERIAL DATA'!$D$5:$D$104,)</f>
        <v>#N/A</v>
      </c>
      <c r="BO25" s="186">
        <f>IFERROR(IF(M25&lt;&gt;0,_xlfn.XLOOKUP(M25,'Custom Data'!S16:S45,'Custom Data'!T16:T45,,-1),0),0)</f>
        <v>0</v>
      </c>
      <c r="BP25" s="186">
        <f t="shared" si="10"/>
        <v>0</v>
      </c>
      <c r="BQ25" s="846" t="str">
        <f t="shared" si="11"/>
        <v>ER</v>
      </c>
      <c r="BR25" s="745" t="str">
        <f>IFERROR(_xlfn.XLOOKUP($BL25,'LIFECYCLE MATERIAL DATA'!$A$5:$A$104,'LIFECYCLE MATERIAL DATA'!$I$5:$I$104,,)*($BQ25/1000)+_xlfn.XLOOKUP('Project Info'!$C$15,'LIFECYCLE MATERIAL DATA'!$A$5:$A$104,'LIFECYCLE MATERIAL DATA'!$I$5:$I$104,,)*($BP25/1000),"")</f>
        <v/>
      </c>
      <c r="BS25" s="745" t="str">
        <f>IFERROR(_xlfn.XLOOKUP($BL25,'LIFECYCLE MATERIAL DATA'!$A$5:$A$104, 'LIFECYCLE MATERIAL DATA'!$J$5:$J$104,,)*($BQ25/1000)+_xlfn.XLOOKUP('Project Info'!$C$15,'LIFECYCLE MATERIAL DATA'!$A$5:$A$104,'LIFECYCLE MATERIAL DATA'!$J$5:$J$104,,)*($BP25/1000),"")</f>
        <v/>
      </c>
      <c r="BT25" s="745" t="str">
        <f>IFERROR(_xlfn.XLOOKUP($BL25,'LIFECYCLE MATERIAL DATA'!$A$5:$A$104, 'LIFECYCLE MATERIAL DATA'!$K$5:$K$104,,)*($BQ25/1000),"")</f>
        <v/>
      </c>
      <c r="BU25" s="185" t="str">
        <f>IFERROR(_xlfn.XLOOKUP($BL25,'LIFECYCLE MATERIAL DATA'!$A$5:$A$104,'LIFECYCLE MATERIAL DATA'!$L$5:$L$104,,)*($BQ25/1000)+_xlfn.XLOOKUP('Project Info'!$C$15,'LIFECYCLE MATERIAL DATA'!$A$5:$A$104,'LIFECYCLE MATERIAL DATA'!$L$5:$L$104,,)*($BP25/1000),"")</f>
        <v/>
      </c>
      <c r="BV25" s="745" t="str">
        <f t="shared" si="25"/>
        <v/>
      </c>
      <c r="BW25" s="745" t="str">
        <f>IF($K25='MATERIAL DATA'!$O$5,$L25, IF($K25='MATERIAL DATA'!$O$6,$L25/(1000*'Scheme 2'!$BN25),""))</f>
        <v/>
      </c>
      <c r="BX25" s="745" t="str">
        <f>IFERROR(((_xlfn.XLOOKUP($BL25,'LIFECYCLE MATERIAL DATA'!$A$5:$A$104,'LIFECYCLE MATERIAL DATA'!$F$5:$F$104,,))*$BQ25/1000+_xlfn.XLOOKUP('Project Info'!$C$15,'LIFECYCLE MATERIAL DATA'!$A$5:$A$104,'LIFECYCLE MATERIAL DATA'!$F$5:$F$104,,)*$BP25/1000),"")</f>
        <v/>
      </c>
      <c r="BY25" s="771" t="str">
        <f>IFERROR((_xlfn.XLOOKUP($BL25,'LIFECYCLE MATERIAL DATA'!$A$5:$A$104,'LIFECYCLE MATERIAL DATA'!$G$5:$G$104,,)*$BQ25/1000++_xlfn.XLOOKUP('Project Info'!$C$15,'LIFECYCLE MATERIAL DATA'!$A$5:$A$104,'LIFECYCLE MATERIAL DATA'!$G$5:$G$104,,)*$BP25/1000),"")</f>
        <v/>
      </c>
      <c r="BZ25" s="745" t="str">
        <f>IFERROR(_xlfn.XLOOKUP('Scheme 2'!$BL25,'LIFECYCLE MATERIAL DATA'!$A$5:$A$104,'LIFECYCLE MATERIAL DATA'!$H$5:$H$104,,)*SUM($BX25+$BY25+$CB25+$CC25), "")</f>
        <v/>
      </c>
      <c r="CA25" s="185"/>
      <c r="CB25" s="743" t="str">
        <f>IFERROR((_xlfn.XLOOKUP($BL25,'LIFECYCLE MATERIAL DATA'!$A$5:$A$104, 'LIFECYCLE MATERIAL DATA'!$M$5:$M$104)*$BQ25/1000++_xlfn.XLOOKUP('Project Info'!$C$15,'LIFECYCLE MATERIAL DATA'!$A$5:$A$104,'LIFECYCLE MATERIAL DATA'!$M$5:$M$104)*$BP25/1000),"")</f>
        <v/>
      </c>
      <c r="CC25" s="745">
        <f>IFERROR(IF(OR($B25="Timber",$C25="Timber_EPD", $C25="Bamboo"),_xlfn.XLOOKUP($BL25,'LIFECYCLE MATERIAL DATA Master'!$A$5:$A$104,'LIFECYCLE MATERIAL DATA Master'!$E$5:$E$104,,)*$BQ25,0),"")/1000</f>
        <v>0</v>
      </c>
      <c r="CD25" s="185" t="str">
        <f>IFERROR((_xlfn.XLOOKUP($BL25,'LIFECYCLE MATERIAL DATA'!$A$5:$A$104,'LIFECYCLE MATERIAL DATA'!$N$5:$N$104,,)*$BQ25/1000++_xlfn.XLOOKUP('Project Info'!$C$15,'LIFECYCLE MATERIAL DATA'!$A$5:$A$104,'LIFECYCLE MATERIAL DATA'!$N$5:$N$104,,)*$BP25/1000),"")</f>
        <v/>
      </c>
      <c r="CE25" s="209"/>
      <c r="CF25" s="209"/>
      <c r="CG25" s="209"/>
      <c r="CH25" s="772">
        <f>IFERROR(1+_xlfn.XLOOKUP($BL25,'LIFECYCLE MATERIAL DATA'!$A$5:$A$104,'LIFECYCLE MATERIAL DATA'!$H$5:$H$104,,),0)</f>
        <v>0</v>
      </c>
      <c r="CI25" s="765">
        <f t="shared" si="12"/>
        <v>0</v>
      </c>
      <c r="CJ25" s="773">
        <f t="shared" si="13"/>
        <v>0</v>
      </c>
      <c r="CK25" s="774">
        <f t="shared" si="14"/>
        <v>0</v>
      </c>
      <c r="CL25" s="767">
        <f t="shared" si="26"/>
        <v>0</v>
      </c>
      <c r="CM25" s="775">
        <f t="shared" si="27"/>
        <v>0</v>
      </c>
      <c r="CN25" s="769">
        <v>0</v>
      </c>
      <c r="CO25" s="745">
        <f t="shared" si="15"/>
        <v>0</v>
      </c>
      <c r="CP25" s="745">
        <f t="shared" si="15"/>
        <v>0</v>
      </c>
      <c r="CQ25" s="745">
        <f t="shared" ref="CQ25:DV25" si="84">IF(CQ$11&gt;=DESIGN_LIFE,CP25,IF(AND(CQ$11&gt;0,$CK25&lt;&gt;0),IF(INT((CQ$11)/(DESIGN_LIFE/$CK25))=((CQ$11)/(DESIGN_LIFE/$CK25)),$CM25+CP25,CP25),CP25))</f>
        <v>0</v>
      </c>
      <c r="CR25" s="745">
        <f t="shared" si="84"/>
        <v>0</v>
      </c>
      <c r="CS25" s="745">
        <f t="shared" si="84"/>
        <v>0</v>
      </c>
      <c r="CT25" s="745">
        <f t="shared" si="84"/>
        <v>0</v>
      </c>
      <c r="CU25" s="745">
        <f t="shared" si="84"/>
        <v>0</v>
      </c>
      <c r="CV25" s="745">
        <f t="shared" si="84"/>
        <v>0</v>
      </c>
      <c r="CW25" s="745">
        <f t="shared" si="84"/>
        <v>0</v>
      </c>
      <c r="CX25" s="745">
        <f t="shared" si="84"/>
        <v>0</v>
      </c>
      <c r="CY25" s="745">
        <f t="shared" si="84"/>
        <v>0</v>
      </c>
      <c r="CZ25" s="745">
        <f t="shared" si="84"/>
        <v>0</v>
      </c>
      <c r="DA25" s="745">
        <f t="shared" si="84"/>
        <v>0</v>
      </c>
      <c r="DB25" s="745">
        <f t="shared" si="84"/>
        <v>0</v>
      </c>
      <c r="DC25" s="745">
        <f t="shared" si="84"/>
        <v>0</v>
      </c>
      <c r="DD25" s="745">
        <f t="shared" si="84"/>
        <v>0</v>
      </c>
      <c r="DE25" s="745">
        <f t="shared" si="84"/>
        <v>0</v>
      </c>
      <c r="DF25" s="745">
        <f t="shared" si="84"/>
        <v>0</v>
      </c>
      <c r="DG25" s="745">
        <f t="shared" si="84"/>
        <v>0</v>
      </c>
      <c r="DH25" s="745">
        <f t="shared" si="84"/>
        <v>0</v>
      </c>
      <c r="DI25" s="745">
        <f t="shared" si="84"/>
        <v>0</v>
      </c>
      <c r="DJ25" s="745">
        <f t="shared" si="84"/>
        <v>0</v>
      </c>
      <c r="DK25" s="745">
        <f t="shared" si="84"/>
        <v>0</v>
      </c>
      <c r="DL25" s="745">
        <f t="shared" si="84"/>
        <v>0</v>
      </c>
      <c r="DM25" s="745">
        <f t="shared" si="84"/>
        <v>0</v>
      </c>
      <c r="DN25" s="745">
        <f t="shared" si="84"/>
        <v>0</v>
      </c>
      <c r="DO25" s="745">
        <f t="shared" si="84"/>
        <v>0</v>
      </c>
      <c r="DP25" s="745">
        <f t="shared" si="84"/>
        <v>0</v>
      </c>
      <c r="DQ25" s="745">
        <f t="shared" si="84"/>
        <v>0</v>
      </c>
      <c r="DR25" s="745">
        <f t="shared" si="84"/>
        <v>0</v>
      </c>
      <c r="DS25" s="745">
        <f t="shared" si="84"/>
        <v>0</v>
      </c>
      <c r="DT25" s="745">
        <f t="shared" si="84"/>
        <v>0</v>
      </c>
      <c r="DU25" s="745">
        <f t="shared" si="84"/>
        <v>0</v>
      </c>
      <c r="DV25" s="745">
        <f t="shared" si="84"/>
        <v>0</v>
      </c>
      <c r="DW25" s="745">
        <f t="shared" ref="DW25:FB25" si="85">IF(DW$11&gt;=DESIGN_LIFE,DV25,IF(AND(DW$11&gt;0,$CK25&lt;&gt;0),IF(INT((DW$11)/(DESIGN_LIFE/$CK25))=((DW$11)/(DESIGN_LIFE/$CK25)),$CM25+DV25,DV25),DV25))</f>
        <v>0</v>
      </c>
      <c r="DX25" s="745">
        <f t="shared" si="85"/>
        <v>0</v>
      </c>
      <c r="DY25" s="745">
        <f t="shared" si="85"/>
        <v>0</v>
      </c>
      <c r="DZ25" s="745">
        <f t="shared" si="85"/>
        <v>0</v>
      </c>
      <c r="EA25" s="745">
        <f t="shared" si="85"/>
        <v>0</v>
      </c>
      <c r="EB25" s="745">
        <f t="shared" si="85"/>
        <v>0</v>
      </c>
      <c r="EC25" s="745">
        <f t="shared" si="85"/>
        <v>0</v>
      </c>
      <c r="ED25" s="745">
        <f t="shared" si="85"/>
        <v>0</v>
      </c>
      <c r="EE25" s="745">
        <f t="shared" si="85"/>
        <v>0</v>
      </c>
      <c r="EF25" s="745">
        <f t="shared" si="85"/>
        <v>0</v>
      </c>
      <c r="EG25" s="745">
        <f t="shared" si="85"/>
        <v>0</v>
      </c>
      <c r="EH25" s="745">
        <f t="shared" si="85"/>
        <v>0</v>
      </c>
      <c r="EI25" s="745">
        <f t="shared" si="85"/>
        <v>0</v>
      </c>
      <c r="EJ25" s="745">
        <f t="shared" si="85"/>
        <v>0</v>
      </c>
      <c r="EK25" s="745">
        <f t="shared" si="85"/>
        <v>0</v>
      </c>
      <c r="EL25" s="745">
        <f t="shared" si="85"/>
        <v>0</v>
      </c>
      <c r="EM25" s="745">
        <f t="shared" si="85"/>
        <v>0</v>
      </c>
      <c r="EN25" s="745">
        <f t="shared" si="85"/>
        <v>0</v>
      </c>
      <c r="EO25" s="745">
        <f t="shared" si="85"/>
        <v>0</v>
      </c>
      <c r="EP25" s="745">
        <f t="shared" si="85"/>
        <v>0</v>
      </c>
      <c r="EQ25" s="745">
        <f t="shared" si="85"/>
        <v>0</v>
      </c>
      <c r="ER25" s="745">
        <f t="shared" si="85"/>
        <v>0</v>
      </c>
      <c r="ES25" s="745">
        <f t="shared" si="85"/>
        <v>0</v>
      </c>
      <c r="ET25" s="745">
        <f t="shared" si="85"/>
        <v>0</v>
      </c>
      <c r="EU25" s="745">
        <f t="shared" si="85"/>
        <v>0</v>
      </c>
      <c r="EV25" s="745">
        <f t="shared" si="85"/>
        <v>0</v>
      </c>
      <c r="EW25" s="745">
        <f t="shared" si="85"/>
        <v>0</v>
      </c>
      <c r="EX25" s="745">
        <f t="shared" si="85"/>
        <v>0</v>
      </c>
      <c r="EY25" s="745">
        <f t="shared" si="85"/>
        <v>0</v>
      </c>
      <c r="EZ25" s="745">
        <f t="shared" si="85"/>
        <v>0</v>
      </c>
      <c r="FA25" s="745">
        <f t="shared" si="85"/>
        <v>0</v>
      </c>
      <c r="FB25" s="745">
        <f t="shared" si="85"/>
        <v>0</v>
      </c>
      <c r="FC25" s="745">
        <f t="shared" ref="FC25:GH25" si="86">IF(FC$11&gt;=DESIGN_LIFE,FB25,IF(AND(FC$11&gt;0,$CK25&lt;&gt;0),IF(INT((FC$11)/(DESIGN_LIFE/$CK25))=((FC$11)/(DESIGN_LIFE/$CK25)),$CM25+FB25,FB25),FB25))</f>
        <v>0</v>
      </c>
      <c r="FD25" s="745">
        <f t="shared" si="86"/>
        <v>0</v>
      </c>
      <c r="FE25" s="745">
        <f t="shared" si="86"/>
        <v>0</v>
      </c>
      <c r="FF25" s="745">
        <f t="shared" si="86"/>
        <v>0</v>
      </c>
      <c r="FG25" s="745">
        <f t="shared" si="86"/>
        <v>0</v>
      </c>
      <c r="FH25" s="745">
        <f t="shared" si="86"/>
        <v>0</v>
      </c>
      <c r="FI25" s="745">
        <f t="shared" si="86"/>
        <v>0</v>
      </c>
      <c r="FJ25" s="745">
        <f t="shared" si="86"/>
        <v>0</v>
      </c>
      <c r="FK25" s="745">
        <f t="shared" si="86"/>
        <v>0</v>
      </c>
      <c r="FL25" s="745">
        <f t="shared" si="86"/>
        <v>0</v>
      </c>
      <c r="FM25" s="745">
        <f t="shared" si="86"/>
        <v>0</v>
      </c>
      <c r="FN25" s="745">
        <f t="shared" si="86"/>
        <v>0</v>
      </c>
      <c r="FO25" s="745">
        <f t="shared" si="86"/>
        <v>0</v>
      </c>
      <c r="FP25" s="745">
        <f t="shared" si="86"/>
        <v>0</v>
      </c>
      <c r="FQ25" s="745">
        <f t="shared" si="86"/>
        <v>0</v>
      </c>
      <c r="FR25" s="745">
        <f t="shared" si="86"/>
        <v>0</v>
      </c>
      <c r="FS25" s="745">
        <f t="shared" si="86"/>
        <v>0</v>
      </c>
      <c r="FT25" s="745">
        <f t="shared" si="86"/>
        <v>0</v>
      </c>
      <c r="FU25" s="745">
        <f t="shared" si="86"/>
        <v>0</v>
      </c>
      <c r="FV25" s="745">
        <f t="shared" si="86"/>
        <v>0</v>
      </c>
      <c r="FW25" s="745">
        <f t="shared" si="86"/>
        <v>0</v>
      </c>
      <c r="FX25" s="745">
        <f t="shared" si="86"/>
        <v>0</v>
      </c>
      <c r="FY25" s="745">
        <f t="shared" si="86"/>
        <v>0</v>
      </c>
      <c r="FZ25" s="745">
        <f t="shared" si="86"/>
        <v>0</v>
      </c>
      <c r="GA25" s="745">
        <f t="shared" si="86"/>
        <v>0</v>
      </c>
      <c r="GB25" s="745">
        <f t="shared" si="86"/>
        <v>0</v>
      </c>
      <c r="GC25" s="745">
        <f t="shared" si="86"/>
        <v>0</v>
      </c>
      <c r="GD25" s="745">
        <f t="shared" si="86"/>
        <v>0</v>
      </c>
      <c r="GE25" s="745">
        <f t="shared" si="86"/>
        <v>0</v>
      </c>
      <c r="GF25" s="745">
        <f t="shared" si="86"/>
        <v>0</v>
      </c>
      <c r="GG25" s="745">
        <f t="shared" si="86"/>
        <v>0</v>
      </c>
      <c r="GH25" s="745">
        <f t="shared" si="86"/>
        <v>0</v>
      </c>
      <c r="GI25" s="745">
        <f t="shared" ref="GI25:HG25" si="87">IF(GI$11&gt;=DESIGN_LIFE,GH25,IF(AND(GI$11&gt;0,$CK25&lt;&gt;0),IF(INT((GI$11)/(DESIGN_LIFE/$CK25))=((GI$11)/(DESIGN_LIFE/$CK25)),$CM25+GH25,GH25),GH25))</f>
        <v>0</v>
      </c>
      <c r="GJ25" s="745">
        <f t="shared" si="87"/>
        <v>0</v>
      </c>
      <c r="GK25" s="745">
        <f t="shared" si="87"/>
        <v>0</v>
      </c>
      <c r="GL25" s="745">
        <f t="shared" si="87"/>
        <v>0</v>
      </c>
      <c r="GM25" s="745">
        <f t="shared" si="87"/>
        <v>0</v>
      </c>
      <c r="GN25" s="745">
        <f t="shared" si="87"/>
        <v>0</v>
      </c>
      <c r="GO25" s="745">
        <f t="shared" si="87"/>
        <v>0</v>
      </c>
      <c r="GP25" s="745">
        <f t="shared" si="87"/>
        <v>0</v>
      </c>
      <c r="GQ25" s="745">
        <f t="shared" si="87"/>
        <v>0</v>
      </c>
      <c r="GR25" s="745">
        <f t="shared" si="87"/>
        <v>0</v>
      </c>
      <c r="GS25" s="745">
        <f t="shared" si="87"/>
        <v>0</v>
      </c>
      <c r="GT25" s="745">
        <f t="shared" si="87"/>
        <v>0</v>
      </c>
      <c r="GU25" s="745">
        <f t="shared" si="87"/>
        <v>0</v>
      </c>
      <c r="GV25" s="745">
        <f t="shared" si="87"/>
        <v>0</v>
      </c>
      <c r="GW25" s="745">
        <f t="shared" si="87"/>
        <v>0</v>
      </c>
      <c r="GX25" s="745">
        <f t="shared" si="87"/>
        <v>0</v>
      </c>
      <c r="GY25" s="745">
        <f t="shared" si="87"/>
        <v>0</v>
      </c>
      <c r="GZ25" s="745">
        <f t="shared" si="87"/>
        <v>0</v>
      </c>
      <c r="HA25" s="745">
        <f t="shared" si="87"/>
        <v>0</v>
      </c>
      <c r="HB25" s="745">
        <f t="shared" si="87"/>
        <v>0</v>
      </c>
      <c r="HC25" s="745">
        <f t="shared" si="87"/>
        <v>0</v>
      </c>
      <c r="HD25" s="745">
        <f t="shared" si="87"/>
        <v>0</v>
      </c>
      <c r="HE25" s="745">
        <f t="shared" si="87"/>
        <v>0</v>
      </c>
      <c r="HF25" s="745">
        <f t="shared" si="87"/>
        <v>0</v>
      </c>
      <c r="HG25" s="745">
        <f t="shared" si="87"/>
        <v>0</v>
      </c>
      <c r="HH25" s="185"/>
    </row>
    <row r="26" spans="1:216" ht="20.100000000000001" customHeight="1">
      <c r="A26" s="520" t="str">
        <f t="shared" si="4"/>
        <v>LST_STR_ELEMENT</v>
      </c>
      <c r="B26" s="357"/>
      <c r="C26" s="115"/>
      <c r="D26" s="116"/>
      <c r="E26" s="117"/>
      <c r="F26" s="116"/>
      <c r="G26" s="350" t="e">
        <f>IF(TYPOLOGY = "Bridge", _xlfn.XLOOKUP($E26, BRIDGE_STR_ELEMENT, 'MATERIAL DATA'!$R$36:$R$74,,), _xlfn.XLOOKUP($BL26, 'LIFECYCLE MATERIAL DATA'!$A$5:$A$104, 'LIFECYCLE MATERIAL DATA'!$Q$5:$Q$104,,))</f>
        <v>#N/A</v>
      </c>
      <c r="H26" s="630"/>
      <c r="I26" s="631"/>
      <c r="J26" s="736"/>
      <c r="K26" s="116"/>
      <c r="L26" s="95"/>
      <c r="M26" s="358"/>
      <c r="N26" s="156">
        <f>IFERROR(SUM(O26:V26,X26),"")</f>
        <v>0</v>
      </c>
      <c r="O26" s="157" t="str">
        <f t="shared" si="20"/>
        <v/>
      </c>
      <c r="P26" s="158" t="str">
        <f t="shared" si="21"/>
        <v/>
      </c>
      <c r="Q26" s="158" t="str" cm="1">
        <f t="array" ref="Q26">IFERROR(_xlfn.IFS(AND($I26 = "Yes", $J26 =1),(($BX26+$BU26)/($J26) + ($BY26+$BR26 +$BZ26)),AND($I26 = "Yes", $J26 &gt;1), (($BX26+$BU26)/($J26) + ($BY26*2 +$BZ26)) ), "")</f>
        <v/>
      </c>
      <c r="R26" s="158" t="str">
        <f t="shared" si="5"/>
        <v/>
      </c>
      <c r="S26" s="159">
        <f t="shared" si="22"/>
        <v>0</v>
      </c>
      <c r="T26" s="159" t="str">
        <f t="shared" si="45"/>
        <v/>
      </c>
      <c r="U26" s="158" t="str">
        <f t="shared" si="33"/>
        <v/>
      </c>
      <c r="V26" s="396" t="str">
        <f t="shared" si="23"/>
        <v/>
      </c>
      <c r="W26" s="156" t="str">
        <f t="shared" si="7"/>
        <v/>
      </c>
      <c r="X26" s="160">
        <f t="shared" si="8"/>
        <v>0</v>
      </c>
      <c r="Y26" s="274" t="s">
        <v>415</v>
      </c>
      <c r="Z26" s="745" t="str">
        <f>'MATERIAL DATA'!$Q50</f>
        <v>2.4.1 Pylon</v>
      </c>
      <c r="AA26" s="768">
        <f t="shared" si="62"/>
        <v>0</v>
      </c>
      <c r="AB26" s="745"/>
      <c r="AC26" s="199" t="str">
        <f>'MATERIAL DATA'!Q24</f>
        <v>7.2 Repairs to existing, Cleaning existing surfaces &amp; General Renovation works</v>
      </c>
      <c r="AD26" s="754">
        <f ca="1">SUMIF($E$12:$E$45,AC26,$O$12:$O$45)+SUMIF($E$12:$E$45,AC26,$P$12:$P$45)+SUMIF($E$12:$E$45,AC26,R$12:$R$45) +SUMIF($E$12:$E$45, AC26, $Q$12:$Q$43)</f>
        <v>0</v>
      </c>
      <c r="AE26" s="745"/>
      <c r="AF26" s="185"/>
      <c r="AG26" s="745"/>
      <c r="AH26" s="745"/>
      <c r="AI26" s="745"/>
      <c r="AJ26" s="745"/>
      <c r="AK26" s="745"/>
      <c r="AL26" s="745"/>
      <c r="AM26" s="745"/>
      <c r="AN26" s="745" t="s">
        <v>317</v>
      </c>
      <c r="AO26" s="745">
        <f t="shared" si="83"/>
        <v>0</v>
      </c>
      <c r="AP26" s="745"/>
      <c r="AQ26" s="745"/>
      <c r="AR26" s="745"/>
      <c r="AS26" s="745"/>
      <c r="AT26" s="745"/>
      <c r="AU26" s="185" t="s">
        <v>736</v>
      </c>
      <c r="AV26" s="796" t="e">
        <f>(Q51 + SUM(R51, V48, T12:T43)*0.5 + SUM(U12:V43) + SUM(X12:X43))</f>
        <v>#VALUE!</v>
      </c>
      <c r="AW26" s="745"/>
      <c r="AX26" s="745"/>
      <c r="AY26" s="783" t="s">
        <v>578</v>
      </c>
      <c r="AZ26" s="794" cm="1">
        <f t="array" ref="AZ26">SUMPRODUCT(SUMIF(H12:H43, New_Ext, X12:X43))</f>
        <v>0</v>
      </c>
      <c r="BA26" s="745"/>
      <c r="BB26" s="745"/>
      <c r="BC26" s="185" t="s">
        <v>578</v>
      </c>
      <c r="BD26" s="794">
        <f>SUMIF(H12:H43, Retained, 'Scheme 2'!X12:X43)</f>
        <v>0</v>
      </c>
      <c r="BE26" s="745"/>
      <c r="BF26" s="745"/>
      <c r="BG26" s="745"/>
      <c r="BH26" s="745"/>
      <c r="BI26" s="745"/>
      <c r="BJ26" s="745"/>
      <c r="BK26" s="209" t="str">
        <f t="shared" si="40"/>
        <v>ER</v>
      </c>
      <c r="BL26" s="209" t="str">
        <f t="shared" si="9"/>
        <v xml:space="preserve"> -  - </v>
      </c>
      <c r="BM26" s="745" t="str" cm="1">
        <f t="array" ref="BM26">_xlfn.IFS(OR(AND(TYPOLOGY &lt;&gt; "Bridge", B26="concrete",D26&lt;&gt;"Reinforced - 150mm hollow core slab"),C26="Concrete_EPD",),"Reinforcement",(OR(AND(TYPOLOGY="Bridge",B26="concrete",D26&lt;&gt;"Reinforced - 150mm hollow core slab"),C26="Concrete_EPD",)),"Bridge_Reinforcement",TRUE, "No_Reinforcement")</f>
        <v>No_Reinforcement</v>
      </c>
      <c r="BN26" s="186" t="e">
        <f>_xlfn.XLOOKUP($BL26,'LIFECYCLE MATERIAL DATA'!$A$5:$A$104,'LIFECYCLE MATERIAL DATA'!$D$5:$D$104,)</f>
        <v>#N/A</v>
      </c>
      <c r="BO26" s="186">
        <f>IFERROR(IF(M26&lt;&gt;0,_xlfn.XLOOKUP(M26,'Custom Data'!S16:S45,'Custom Data'!T16:T45,,-1),0),0)</f>
        <v>0</v>
      </c>
      <c r="BP26" s="186">
        <f t="shared" si="10"/>
        <v>0</v>
      </c>
      <c r="BQ26" s="846" t="str">
        <f t="shared" si="11"/>
        <v>ER</v>
      </c>
      <c r="BR26" s="745" t="str">
        <f>IFERROR(_xlfn.XLOOKUP($BL26,'LIFECYCLE MATERIAL DATA'!$A$5:$A$104,'LIFECYCLE MATERIAL DATA'!$I$5:$I$104,,)*($BQ26/1000)+_xlfn.XLOOKUP('Project Info'!$C$15,'LIFECYCLE MATERIAL DATA'!$A$5:$A$104,'LIFECYCLE MATERIAL DATA'!$I$5:$I$104,,)*($BP26/1000),"")</f>
        <v/>
      </c>
      <c r="BS26" s="745" t="str">
        <f>IFERROR(_xlfn.XLOOKUP($BL26,'LIFECYCLE MATERIAL DATA'!$A$5:$A$104, 'LIFECYCLE MATERIAL DATA'!$J$5:$J$104,,)*($BQ26/1000)+_xlfn.XLOOKUP('Project Info'!$C$15,'LIFECYCLE MATERIAL DATA'!$A$5:$A$104,'LIFECYCLE MATERIAL DATA'!$J$5:$J$104,,)*($BP26/1000),"")</f>
        <v/>
      </c>
      <c r="BT26" s="745" t="str">
        <f>IFERROR(_xlfn.XLOOKUP($BL26,'LIFECYCLE MATERIAL DATA'!$A$5:$A$104, 'LIFECYCLE MATERIAL DATA'!$K$5:$K$104,,)*($BQ26/1000),"")</f>
        <v/>
      </c>
      <c r="BU26" s="185" t="str">
        <f>IFERROR(_xlfn.XLOOKUP($BL26,'LIFECYCLE MATERIAL DATA'!$A$5:$A$104,'LIFECYCLE MATERIAL DATA'!$L$5:$L$104,,)*($BQ26/1000)+_xlfn.XLOOKUP('Project Info'!$C$15,'LIFECYCLE MATERIAL DATA'!$A$5:$A$104,'LIFECYCLE MATERIAL DATA'!$L$5:$L$104,,)*($BP26/1000),"")</f>
        <v/>
      </c>
      <c r="BV26" s="745" t="str">
        <f t="shared" si="25"/>
        <v/>
      </c>
      <c r="BW26" s="745" t="str">
        <f>IF($K26='MATERIAL DATA'!$O$5,$L26, IF($K26='MATERIAL DATA'!$O$6,$L26/(1000*'Scheme 2'!$BN26),""))</f>
        <v/>
      </c>
      <c r="BX26" s="745" t="str">
        <f>IFERROR(((_xlfn.XLOOKUP($BL26,'LIFECYCLE MATERIAL DATA'!$A$5:$A$104,'LIFECYCLE MATERIAL DATA'!$F$5:$F$104,,))*$BQ26/1000+_xlfn.XLOOKUP('Project Info'!$C$15,'LIFECYCLE MATERIAL DATA'!$A$5:$A$104,'LIFECYCLE MATERIAL DATA'!$F$5:$F$104,,)*$BP26/1000),"")</f>
        <v/>
      </c>
      <c r="BY26" s="771" t="str">
        <f>IFERROR((_xlfn.XLOOKUP($BL26,'LIFECYCLE MATERIAL DATA'!$A$5:$A$104,'LIFECYCLE MATERIAL DATA'!$G$5:$G$104,,)*$BQ26/1000++_xlfn.XLOOKUP('Project Info'!$C$15,'LIFECYCLE MATERIAL DATA'!$A$5:$A$104,'LIFECYCLE MATERIAL DATA'!$G$5:$G$104,,)*$BP26/1000),"")</f>
        <v/>
      </c>
      <c r="BZ26" s="745" t="str">
        <f>IFERROR(_xlfn.XLOOKUP('Scheme 2'!$BL26,'LIFECYCLE MATERIAL DATA'!$A$5:$A$104,'LIFECYCLE MATERIAL DATA'!$H$5:$H$104,,)*SUM($BX26+$BY26+$CB26+$CC26), "")</f>
        <v/>
      </c>
      <c r="CA26" s="185"/>
      <c r="CB26" s="743" t="str">
        <f>IFERROR((_xlfn.XLOOKUP($BL26,'LIFECYCLE MATERIAL DATA'!$A$5:$A$104, 'LIFECYCLE MATERIAL DATA'!$M$5:$M$104)*$BQ26/1000++_xlfn.XLOOKUP('Project Info'!$C$15,'LIFECYCLE MATERIAL DATA'!$A$5:$A$104,'LIFECYCLE MATERIAL DATA'!$M$5:$M$104)*$BP26/1000),"")</f>
        <v/>
      </c>
      <c r="CC26" s="745">
        <f>IFERROR(IF(OR($B26="Timber",$C26="Timber_EPD", $C26="Bamboo"),_xlfn.XLOOKUP($BL26,'LIFECYCLE MATERIAL DATA Master'!$A$5:$A$104,'LIFECYCLE MATERIAL DATA Master'!$E$5:$E$104,,)*$BQ26,0),"")/1000</f>
        <v>0</v>
      </c>
      <c r="CD26" s="185" t="str">
        <f>IFERROR((_xlfn.XLOOKUP($BL26,'LIFECYCLE MATERIAL DATA'!$A$5:$A$104,'LIFECYCLE MATERIAL DATA'!$N$5:$N$104,,)*$BQ26/1000++_xlfn.XLOOKUP('Project Info'!$C$15,'LIFECYCLE MATERIAL DATA'!$A$5:$A$104,'LIFECYCLE MATERIAL DATA'!$N$5:$N$104,,)*$BP26/1000),"")</f>
        <v/>
      </c>
      <c r="CE26" s="209"/>
      <c r="CF26" s="209"/>
      <c r="CG26" s="209"/>
      <c r="CH26" s="772">
        <f>IFERROR(1+_xlfn.XLOOKUP($BL26,'LIFECYCLE MATERIAL DATA'!$A$5:$A$104,'LIFECYCLE MATERIAL DATA'!$H$5:$H$104,,),0)</f>
        <v>0</v>
      </c>
      <c r="CI26" s="765">
        <f t="shared" si="12"/>
        <v>0</v>
      </c>
      <c r="CJ26" s="773">
        <f t="shared" si="13"/>
        <v>0</v>
      </c>
      <c r="CK26" s="774">
        <f t="shared" si="14"/>
        <v>0</v>
      </c>
      <c r="CL26" s="767">
        <f t="shared" si="26"/>
        <v>0</v>
      </c>
      <c r="CM26" s="775">
        <f t="shared" si="27"/>
        <v>0</v>
      </c>
      <c r="CN26" s="769">
        <v>0</v>
      </c>
      <c r="CO26" s="745">
        <f t="shared" si="15"/>
        <v>0</v>
      </c>
      <c r="CP26" s="745">
        <f t="shared" si="15"/>
        <v>0</v>
      </c>
      <c r="CQ26" s="745">
        <f t="shared" ref="CQ26:DV26" si="88">IF(CQ$11&gt;=DESIGN_LIFE,CP26,IF(AND(CQ$11&gt;0,$CK26&lt;&gt;0),IF(INT((CQ$11)/(DESIGN_LIFE/$CK26))=((CQ$11)/(DESIGN_LIFE/$CK26)),$CM26+CP26,CP26),CP26))</f>
        <v>0</v>
      </c>
      <c r="CR26" s="745">
        <f t="shared" si="88"/>
        <v>0</v>
      </c>
      <c r="CS26" s="745">
        <f t="shared" si="88"/>
        <v>0</v>
      </c>
      <c r="CT26" s="745">
        <f t="shared" si="88"/>
        <v>0</v>
      </c>
      <c r="CU26" s="745">
        <f t="shared" si="88"/>
        <v>0</v>
      </c>
      <c r="CV26" s="745">
        <f t="shared" si="88"/>
        <v>0</v>
      </c>
      <c r="CW26" s="745">
        <f t="shared" si="88"/>
        <v>0</v>
      </c>
      <c r="CX26" s="745">
        <f t="shared" si="88"/>
        <v>0</v>
      </c>
      <c r="CY26" s="745">
        <f t="shared" si="88"/>
        <v>0</v>
      </c>
      <c r="CZ26" s="745">
        <f t="shared" si="88"/>
        <v>0</v>
      </c>
      <c r="DA26" s="745">
        <f t="shared" si="88"/>
        <v>0</v>
      </c>
      <c r="DB26" s="745">
        <f t="shared" si="88"/>
        <v>0</v>
      </c>
      <c r="DC26" s="745">
        <f t="shared" si="88"/>
        <v>0</v>
      </c>
      <c r="DD26" s="745">
        <f t="shared" si="88"/>
        <v>0</v>
      </c>
      <c r="DE26" s="745">
        <f t="shared" si="88"/>
        <v>0</v>
      </c>
      <c r="DF26" s="745">
        <f t="shared" si="88"/>
        <v>0</v>
      </c>
      <c r="DG26" s="745">
        <f t="shared" si="88"/>
        <v>0</v>
      </c>
      <c r="DH26" s="745">
        <f t="shared" si="88"/>
        <v>0</v>
      </c>
      <c r="DI26" s="745">
        <f t="shared" si="88"/>
        <v>0</v>
      </c>
      <c r="DJ26" s="745">
        <f t="shared" si="88"/>
        <v>0</v>
      </c>
      <c r="DK26" s="745">
        <f t="shared" si="88"/>
        <v>0</v>
      </c>
      <c r="DL26" s="745">
        <f t="shared" si="88"/>
        <v>0</v>
      </c>
      <c r="DM26" s="745">
        <f t="shared" si="88"/>
        <v>0</v>
      </c>
      <c r="DN26" s="745">
        <f t="shared" si="88"/>
        <v>0</v>
      </c>
      <c r="DO26" s="745">
        <f t="shared" si="88"/>
        <v>0</v>
      </c>
      <c r="DP26" s="745">
        <f t="shared" si="88"/>
        <v>0</v>
      </c>
      <c r="DQ26" s="745">
        <f t="shared" si="88"/>
        <v>0</v>
      </c>
      <c r="DR26" s="745">
        <f t="shared" si="88"/>
        <v>0</v>
      </c>
      <c r="DS26" s="745">
        <f t="shared" si="88"/>
        <v>0</v>
      </c>
      <c r="DT26" s="745">
        <f t="shared" si="88"/>
        <v>0</v>
      </c>
      <c r="DU26" s="745">
        <f t="shared" si="88"/>
        <v>0</v>
      </c>
      <c r="DV26" s="745">
        <f t="shared" si="88"/>
        <v>0</v>
      </c>
      <c r="DW26" s="745">
        <f t="shared" ref="DW26:FB26" si="89">IF(DW$11&gt;=DESIGN_LIFE,DV26,IF(AND(DW$11&gt;0,$CK26&lt;&gt;0),IF(INT((DW$11)/(DESIGN_LIFE/$CK26))=((DW$11)/(DESIGN_LIFE/$CK26)),$CM26+DV26,DV26),DV26))</f>
        <v>0</v>
      </c>
      <c r="DX26" s="745">
        <f t="shared" si="89"/>
        <v>0</v>
      </c>
      <c r="DY26" s="745">
        <f t="shared" si="89"/>
        <v>0</v>
      </c>
      <c r="DZ26" s="745">
        <f t="shared" si="89"/>
        <v>0</v>
      </c>
      <c r="EA26" s="745">
        <f t="shared" si="89"/>
        <v>0</v>
      </c>
      <c r="EB26" s="745">
        <f t="shared" si="89"/>
        <v>0</v>
      </c>
      <c r="EC26" s="745">
        <f t="shared" si="89"/>
        <v>0</v>
      </c>
      <c r="ED26" s="745">
        <f t="shared" si="89"/>
        <v>0</v>
      </c>
      <c r="EE26" s="745">
        <f t="shared" si="89"/>
        <v>0</v>
      </c>
      <c r="EF26" s="745">
        <f t="shared" si="89"/>
        <v>0</v>
      </c>
      <c r="EG26" s="745">
        <f t="shared" si="89"/>
        <v>0</v>
      </c>
      <c r="EH26" s="745">
        <f t="shared" si="89"/>
        <v>0</v>
      </c>
      <c r="EI26" s="745">
        <f t="shared" si="89"/>
        <v>0</v>
      </c>
      <c r="EJ26" s="745">
        <f t="shared" si="89"/>
        <v>0</v>
      </c>
      <c r="EK26" s="745">
        <f t="shared" si="89"/>
        <v>0</v>
      </c>
      <c r="EL26" s="745">
        <f t="shared" si="89"/>
        <v>0</v>
      </c>
      <c r="EM26" s="745">
        <f t="shared" si="89"/>
        <v>0</v>
      </c>
      <c r="EN26" s="745">
        <f t="shared" si="89"/>
        <v>0</v>
      </c>
      <c r="EO26" s="745">
        <f t="shared" si="89"/>
        <v>0</v>
      </c>
      <c r="EP26" s="745">
        <f t="shared" si="89"/>
        <v>0</v>
      </c>
      <c r="EQ26" s="745">
        <f t="shared" si="89"/>
        <v>0</v>
      </c>
      <c r="ER26" s="745">
        <f t="shared" si="89"/>
        <v>0</v>
      </c>
      <c r="ES26" s="745">
        <f t="shared" si="89"/>
        <v>0</v>
      </c>
      <c r="ET26" s="745">
        <f t="shared" si="89"/>
        <v>0</v>
      </c>
      <c r="EU26" s="745">
        <f t="shared" si="89"/>
        <v>0</v>
      </c>
      <c r="EV26" s="745">
        <f t="shared" si="89"/>
        <v>0</v>
      </c>
      <c r="EW26" s="745">
        <f t="shared" si="89"/>
        <v>0</v>
      </c>
      <c r="EX26" s="745">
        <f t="shared" si="89"/>
        <v>0</v>
      </c>
      <c r="EY26" s="745">
        <f t="shared" si="89"/>
        <v>0</v>
      </c>
      <c r="EZ26" s="745">
        <f t="shared" si="89"/>
        <v>0</v>
      </c>
      <c r="FA26" s="745">
        <f t="shared" si="89"/>
        <v>0</v>
      </c>
      <c r="FB26" s="745">
        <f t="shared" si="89"/>
        <v>0</v>
      </c>
      <c r="FC26" s="745">
        <f t="shared" ref="FC26:GH26" si="90">IF(FC$11&gt;=DESIGN_LIFE,FB26,IF(AND(FC$11&gt;0,$CK26&lt;&gt;0),IF(INT((FC$11)/(DESIGN_LIFE/$CK26))=((FC$11)/(DESIGN_LIFE/$CK26)),$CM26+FB26,FB26),FB26))</f>
        <v>0</v>
      </c>
      <c r="FD26" s="745">
        <f t="shared" si="90"/>
        <v>0</v>
      </c>
      <c r="FE26" s="745">
        <f t="shared" si="90"/>
        <v>0</v>
      </c>
      <c r="FF26" s="745">
        <f t="shared" si="90"/>
        <v>0</v>
      </c>
      <c r="FG26" s="745">
        <f t="shared" si="90"/>
        <v>0</v>
      </c>
      <c r="FH26" s="745">
        <f t="shared" si="90"/>
        <v>0</v>
      </c>
      <c r="FI26" s="745">
        <f t="shared" si="90"/>
        <v>0</v>
      </c>
      <c r="FJ26" s="745">
        <f t="shared" si="90"/>
        <v>0</v>
      </c>
      <c r="FK26" s="745">
        <f t="shared" si="90"/>
        <v>0</v>
      </c>
      <c r="FL26" s="745">
        <f t="shared" si="90"/>
        <v>0</v>
      </c>
      <c r="FM26" s="745">
        <f t="shared" si="90"/>
        <v>0</v>
      </c>
      <c r="FN26" s="745">
        <f t="shared" si="90"/>
        <v>0</v>
      </c>
      <c r="FO26" s="745">
        <f t="shared" si="90"/>
        <v>0</v>
      </c>
      <c r="FP26" s="745">
        <f t="shared" si="90"/>
        <v>0</v>
      </c>
      <c r="FQ26" s="745">
        <f t="shared" si="90"/>
        <v>0</v>
      </c>
      <c r="FR26" s="745">
        <f t="shared" si="90"/>
        <v>0</v>
      </c>
      <c r="FS26" s="745">
        <f t="shared" si="90"/>
        <v>0</v>
      </c>
      <c r="FT26" s="745">
        <f t="shared" si="90"/>
        <v>0</v>
      </c>
      <c r="FU26" s="745">
        <f t="shared" si="90"/>
        <v>0</v>
      </c>
      <c r="FV26" s="745">
        <f t="shared" si="90"/>
        <v>0</v>
      </c>
      <c r="FW26" s="745">
        <f t="shared" si="90"/>
        <v>0</v>
      </c>
      <c r="FX26" s="745">
        <f t="shared" si="90"/>
        <v>0</v>
      </c>
      <c r="FY26" s="745">
        <f t="shared" si="90"/>
        <v>0</v>
      </c>
      <c r="FZ26" s="745">
        <f t="shared" si="90"/>
        <v>0</v>
      </c>
      <c r="GA26" s="745">
        <f t="shared" si="90"/>
        <v>0</v>
      </c>
      <c r="GB26" s="745">
        <f t="shared" si="90"/>
        <v>0</v>
      </c>
      <c r="GC26" s="745">
        <f t="shared" si="90"/>
        <v>0</v>
      </c>
      <c r="GD26" s="745">
        <f t="shared" si="90"/>
        <v>0</v>
      </c>
      <c r="GE26" s="745">
        <f t="shared" si="90"/>
        <v>0</v>
      </c>
      <c r="GF26" s="745">
        <f t="shared" si="90"/>
        <v>0</v>
      </c>
      <c r="GG26" s="745">
        <f t="shared" si="90"/>
        <v>0</v>
      </c>
      <c r="GH26" s="745">
        <f t="shared" si="90"/>
        <v>0</v>
      </c>
      <c r="GI26" s="745">
        <f t="shared" ref="GI26:HG26" si="91">IF(GI$11&gt;=DESIGN_LIFE,GH26,IF(AND(GI$11&gt;0,$CK26&lt;&gt;0),IF(INT((GI$11)/(DESIGN_LIFE/$CK26))=((GI$11)/(DESIGN_LIFE/$CK26)),$CM26+GH26,GH26),GH26))</f>
        <v>0</v>
      </c>
      <c r="GJ26" s="745">
        <f t="shared" si="91"/>
        <v>0</v>
      </c>
      <c r="GK26" s="745">
        <f t="shared" si="91"/>
        <v>0</v>
      </c>
      <c r="GL26" s="745">
        <f t="shared" si="91"/>
        <v>0</v>
      </c>
      <c r="GM26" s="745">
        <f t="shared" si="91"/>
        <v>0</v>
      </c>
      <c r="GN26" s="745">
        <f t="shared" si="91"/>
        <v>0</v>
      </c>
      <c r="GO26" s="745">
        <f t="shared" si="91"/>
        <v>0</v>
      </c>
      <c r="GP26" s="745">
        <f t="shared" si="91"/>
        <v>0</v>
      </c>
      <c r="GQ26" s="745">
        <f t="shared" si="91"/>
        <v>0</v>
      </c>
      <c r="GR26" s="745">
        <f t="shared" si="91"/>
        <v>0</v>
      </c>
      <c r="GS26" s="745">
        <f t="shared" si="91"/>
        <v>0</v>
      </c>
      <c r="GT26" s="745">
        <f t="shared" si="91"/>
        <v>0</v>
      </c>
      <c r="GU26" s="745">
        <f t="shared" si="91"/>
        <v>0</v>
      </c>
      <c r="GV26" s="745">
        <f t="shared" si="91"/>
        <v>0</v>
      </c>
      <c r="GW26" s="745">
        <f t="shared" si="91"/>
        <v>0</v>
      </c>
      <c r="GX26" s="745">
        <f t="shared" si="91"/>
        <v>0</v>
      </c>
      <c r="GY26" s="745">
        <f t="shared" si="91"/>
        <v>0</v>
      </c>
      <c r="GZ26" s="745">
        <f t="shared" si="91"/>
        <v>0</v>
      </c>
      <c r="HA26" s="745">
        <f t="shared" si="91"/>
        <v>0</v>
      </c>
      <c r="HB26" s="745">
        <f t="shared" si="91"/>
        <v>0</v>
      </c>
      <c r="HC26" s="745">
        <f t="shared" si="91"/>
        <v>0</v>
      </c>
      <c r="HD26" s="745">
        <f t="shared" si="91"/>
        <v>0</v>
      </c>
      <c r="HE26" s="745">
        <f t="shared" si="91"/>
        <v>0</v>
      </c>
      <c r="HF26" s="745">
        <f t="shared" si="91"/>
        <v>0</v>
      </c>
      <c r="HG26" s="745">
        <f t="shared" si="91"/>
        <v>0</v>
      </c>
      <c r="HH26" s="185"/>
    </row>
    <row r="27" spans="1:216" ht="20.100000000000001" customHeight="1">
      <c r="A27" s="520" t="str">
        <f t="shared" si="4"/>
        <v>LST_STR_ELEMENT</v>
      </c>
      <c r="B27" s="357"/>
      <c r="C27" s="115"/>
      <c r="D27" s="116"/>
      <c r="E27" s="117"/>
      <c r="F27" s="116"/>
      <c r="G27" s="350" t="e">
        <f>IF(TYPOLOGY = "Bridge", _xlfn.XLOOKUP($E27, BRIDGE_STR_ELEMENT, 'MATERIAL DATA'!$R$36:$R$74,,), _xlfn.XLOOKUP($BL27, 'LIFECYCLE MATERIAL DATA'!$A$5:$A$104, 'LIFECYCLE MATERIAL DATA'!$Q$5:$Q$104,,))</f>
        <v>#N/A</v>
      </c>
      <c r="H27" s="630"/>
      <c r="I27" s="631"/>
      <c r="J27" s="736"/>
      <c r="K27" s="116"/>
      <c r="L27" s="95"/>
      <c r="M27" s="358"/>
      <c r="N27" s="156">
        <f t="shared" ref="N27:N43" si="92">IFERROR(SUM(O27:V27,X27),"")</f>
        <v>0</v>
      </c>
      <c r="O27" s="157" t="str">
        <f t="shared" si="20"/>
        <v/>
      </c>
      <c r="P27" s="158" t="str">
        <f t="shared" si="21"/>
        <v/>
      </c>
      <c r="Q27" s="158" t="str" cm="1">
        <f t="array" ref="Q27">IFERROR(_xlfn.IFS(AND($I27 = "Yes", $J27 =1),(($BX27+$BU27)/($J27) + ($BY27+$BR27 +$BZ27)),AND($I27 = "Yes", $J27 &gt;1), (($BX27+$BU27)/($J27) + ($BY27*2 +$BZ27)) ), "")</f>
        <v/>
      </c>
      <c r="R27" s="158" t="str">
        <f t="shared" si="5"/>
        <v/>
      </c>
      <c r="S27" s="159">
        <f t="shared" si="22"/>
        <v>0</v>
      </c>
      <c r="T27" s="159" t="str">
        <f t="shared" si="45"/>
        <v/>
      </c>
      <c r="U27" s="158" t="str">
        <f t="shared" si="33"/>
        <v/>
      </c>
      <c r="V27" s="396" t="str">
        <f t="shared" si="23"/>
        <v/>
      </c>
      <c r="W27" s="156" t="str">
        <f t="shared" si="7"/>
        <v/>
      </c>
      <c r="X27" s="160">
        <f t="shared" si="8"/>
        <v>0</v>
      </c>
      <c r="Y27" s="274" t="s">
        <v>415</v>
      </c>
      <c r="Z27" s="745" t="str">
        <f>'MATERIAL DATA'!$Q51</f>
        <v>3.1.1 Pad</v>
      </c>
      <c r="AA27" s="768">
        <f t="shared" si="62"/>
        <v>0</v>
      </c>
      <c r="AB27" s="745"/>
      <c r="AC27" s="199" t="str">
        <f>'MATERIAL DATA'!$Q$25</f>
        <v>Other</v>
      </c>
      <c r="AD27" s="754">
        <f ca="1">SUMIF($E$12:$E$45,AC27,$O$12:$O$45)+SUMIF($E$12:$E$45,AC27,$P$12:$P$45)+SUMIF($E$12:$E$45,AC27,R$12:$R$45) +SUMIF($E$12:$E$45, AC27, $Q$12:$Q$43)</f>
        <v>0</v>
      </c>
      <c r="AE27" s="745"/>
      <c r="AF27" s="185"/>
      <c r="AG27" s="745"/>
      <c r="AH27" s="745"/>
      <c r="AI27" s="745"/>
      <c r="AJ27" s="745"/>
      <c r="AK27" s="745"/>
      <c r="AL27" s="745"/>
      <c r="AM27" s="745"/>
      <c r="AN27" s="745" t="s">
        <v>318</v>
      </c>
      <c r="AO27" s="745">
        <f t="shared" si="83"/>
        <v>0</v>
      </c>
      <c r="AP27" s="745"/>
      <c r="AQ27" s="745"/>
      <c r="AR27" s="745"/>
      <c r="AS27" s="745"/>
      <c r="AT27" s="745"/>
      <c r="AU27" s="185"/>
      <c r="AV27" s="185"/>
      <c r="AW27" s="745"/>
      <c r="AX27" s="745"/>
      <c r="AY27" s="743" t="s">
        <v>722</v>
      </c>
      <c r="AZ27" s="754" t="e" cm="1">
        <f t="array" ref="AZ27">SUMPRODUCT(SUMIF(H12:H43,New_Ext,S12:S43))+((E9/SUM(GIA_RN))*J9/1000)</f>
        <v>#DIV/0!</v>
      </c>
      <c r="BA27" s="745"/>
      <c r="BB27" s="745"/>
      <c r="BC27" s="793" t="s">
        <v>722</v>
      </c>
      <c r="BD27" s="185" t="e">
        <f>SUMIF(H12:H43, Retained, 'Scheme 2'!S12:S43) +((D9/SUM(GIA_RN))*J9/1000)</f>
        <v>#DIV/0!</v>
      </c>
      <c r="BE27" s="745"/>
      <c r="BF27" s="745"/>
      <c r="BG27" s="745"/>
      <c r="BH27" s="745"/>
      <c r="BI27" s="745"/>
      <c r="BJ27" s="745"/>
      <c r="BK27" s="209" t="str">
        <f t="shared" si="40"/>
        <v>ER</v>
      </c>
      <c r="BL27" s="209" t="str">
        <f t="shared" si="9"/>
        <v xml:space="preserve"> -  - </v>
      </c>
      <c r="BM27" s="745" t="str" cm="1">
        <f t="array" ref="BM27">_xlfn.IFS(OR(AND(TYPOLOGY &lt;&gt; "Bridge", B27="concrete",D27&lt;&gt;"Reinforced - 150mm hollow core slab"),C27="Concrete_EPD",),"Reinforcement",(OR(AND(TYPOLOGY="Bridge",B27="concrete",D27&lt;&gt;"Reinforced - 150mm hollow core slab"),C27="Concrete_EPD",)),"Bridge_Reinforcement",TRUE, "No_Reinforcement")</f>
        <v>No_Reinforcement</v>
      </c>
      <c r="BN27" s="186" t="e">
        <f>_xlfn.XLOOKUP($BL27,'LIFECYCLE MATERIAL DATA'!$A$5:$A$104,'LIFECYCLE MATERIAL DATA'!$D$5:$D$104,)</f>
        <v>#N/A</v>
      </c>
      <c r="BO27" s="186">
        <f>IFERROR(IF(M27&lt;&gt;0,_xlfn.XLOOKUP(M27,'Custom Data'!S16:S45,'Custom Data'!T16:T45,,-1),0),0)</f>
        <v>0</v>
      </c>
      <c r="BP27" s="186">
        <f t="shared" si="10"/>
        <v>0</v>
      </c>
      <c r="BQ27" s="846" t="str">
        <f t="shared" si="11"/>
        <v>ER</v>
      </c>
      <c r="BR27" s="745" t="str">
        <f>IFERROR(_xlfn.XLOOKUP($BL27,'LIFECYCLE MATERIAL DATA'!$A$5:$A$104,'LIFECYCLE MATERIAL DATA'!$I$5:$I$104,,)*($BQ27/1000)+_xlfn.XLOOKUP('Project Info'!$C$15,'LIFECYCLE MATERIAL DATA'!$A$5:$A$104,'LIFECYCLE MATERIAL DATA'!$I$5:$I$104,,)*($BP27/1000),"")</f>
        <v/>
      </c>
      <c r="BS27" s="745" t="str">
        <f>IFERROR(_xlfn.XLOOKUP($BL27,'LIFECYCLE MATERIAL DATA'!$A$5:$A$104, 'LIFECYCLE MATERIAL DATA'!$J$5:$J$104,,)*($BQ27/1000)+_xlfn.XLOOKUP('Project Info'!$C$15,'LIFECYCLE MATERIAL DATA'!$A$5:$A$104,'LIFECYCLE MATERIAL DATA'!$J$5:$J$104,,)*($BP27/1000),"")</f>
        <v/>
      </c>
      <c r="BT27" s="745" t="str">
        <f>IFERROR(_xlfn.XLOOKUP($BL27,'LIFECYCLE MATERIAL DATA'!$A$5:$A$104, 'LIFECYCLE MATERIAL DATA'!$K$5:$K$104,,)*($BQ27/1000),"")</f>
        <v/>
      </c>
      <c r="BU27" s="185" t="str">
        <f>IFERROR(_xlfn.XLOOKUP($BL27,'LIFECYCLE MATERIAL DATA'!$A$5:$A$104,'LIFECYCLE MATERIAL DATA'!$L$5:$L$104,,)*($BQ27/1000)+_xlfn.XLOOKUP('Project Info'!$C$15,'LIFECYCLE MATERIAL DATA'!$A$5:$A$104,'LIFECYCLE MATERIAL DATA'!$L$5:$L$104,,)*($BP27/1000),"")</f>
        <v/>
      </c>
      <c r="BV27" s="745" t="str">
        <f t="shared" si="25"/>
        <v/>
      </c>
      <c r="BW27" s="745" t="str">
        <f>IF($K27='MATERIAL DATA'!$O$5,$L27, IF($K27='MATERIAL DATA'!$O$6,$L27/(1000*'Scheme 2'!$BN27),""))</f>
        <v/>
      </c>
      <c r="BX27" s="745" t="str">
        <f>IFERROR(((_xlfn.XLOOKUP($BL27,'LIFECYCLE MATERIAL DATA'!$A$5:$A$104,'LIFECYCLE MATERIAL DATA'!$F$5:$F$104,,))*$BQ27/1000+_xlfn.XLOOKUP('Project Info'!$C$15,'LIFECYCLE MATERIAL DATA'!$A$5:$A$104,'LIFECYCLE MATERIAL DATA'!$F$5:$F$104,,)*$BP27/1000),"")</f>
        <v/>
      </c>
      <c r="BY27" s="771" t="str">
        <f>IFERROR((_xlfn.XLOOKUP($BL27,'LIFECYCLE MATERIAL DATA'!$A$5:$A$104,'LIFECYCLE MATERIAL DATA'!$G$5:$G$104,,)*$BQ27/1000++_xlfn.XLOOKUP('Project Info'!$C$15,'LIFECYCLE MATERIAL DATA'!$A$5:$A$104,'LIFECYCLE MATERIAL DATA'!$G$5:$G$104,,)*$BP27/1000),"")</f>
        <v/>
      </c>
      <c r="BZ27" s="745" t="str">
        <f>IFERROR(_xlfn.XLOOKUP('Scheme 2'!$BL27,'LIFECYCLE MATERIAL DATA'!$A$5:$A$104,'LIFECYCLE MATERIAL DATA'!$H$5:$H$104,,)*SUM($BX27+$BY27+$CB27+$CC27), "")</f>
        <v/>
      </c>
      <c r="CA27" s="185"/>
      <c r="CB27" s="743" t="str">
        <f>IFERROR((_xlfn.XLOOKUP($BL27,'LIFECYCLE MATERIAL DATA'!$A$5:$A$104, 'LIFECYCLE MATERIAL DATA'!$M$5:$M$104)*$BQ27/1000++_xlfn.XLOOKUP('Project Info'!$C$15,'LIFECYCLE MATERIAL DATA'!$A$5:$A$104,'LIFECYCLE MATERIAL DATA'!$M$5:$M$104)*$BP27/1000),"")</f>
        <v/>
      </c>
      <c r="CC27" s="745">
        <f>IFERROR(IF(OR($B27="Timber",$C27="Timber_EPD", $C27="Bamboo"),_xlfn.XLOOKUP($BL27,'LIFECYCLE MATERIAL DATA Master'!$A$5:$A$104,'LIFECYCLE MATERIAL DATA Master'!$E$5:$E$104,,)*$BQ27,0),"")/1000</f>
        <v>0</v>
      </c>
      <c r="CD27" s="185" t="str">
        <f>IFERROR((_xlfn.XLOOKUP($BL27,'LIFECYCLE MATERIAL DATA'!$A$5:$A$104,'LIFECYCLE MATERIAL DATA'!$N$5:$N$104,,)*$BQ27/1000++_xlfn.XLOOKUP('Project Info'!$C$15,'LIFECYCLE MATERIAL DATA'!$A$5:$A$104,'LIFECYCLE MATERIAL DATA'!$N$5:$N$104,,)*$BP27/1000),"")</f>
        <v/>
      </c>
      <c r="CE27" s="209"/>
      <c r="CF27" s="209"/>
      <c r="CG27" s="209"/>
      <c r="CH27" s="772">
        <f>IFERROR(1+_xlfn.XLOOKUP($BL27,'LIFECYCLE MATERIAL DATA'!$A$5:$A$104,'LIFECYCLE MATERIAL DATA'!$H$5:$H$104,,),0)</f>
        <v>0</v>
      </c>
      <c r="CI27" s="765">
        <f>IFERROR(IF($G27&lt;=DESIGN_LIFE,(ROUNDUP((DESIGN_LIFE/$G27)-1,0)),0),0)</f>
        <v>0</v>
      </c>
      <c r="CJ27" s="773">
        <f t="shared" si="13"/>
        <v>0</v>
      </c>
      <c r="CK27" s="774">
        <f t="shared" si="14"/>
        <v>0</v>
      </c>
      <c r="CL27" s="767">
        <f t="shared" si="26"/>
        <v>0</v>
      </c>
      <c r="CM27" s="775">
        <f t="shared" si="27"/>
        <v>0</v>
      </c>
      <c r="CN27" s="769">
        <v>0</v>
      </c>
      <c r="CO27" s="745">
        <f t="shared" si="15"/>
        <v>0</v>
      </c>
      <c r="CP27" s="745">
        <f t="shared" si="15"/>
        <v>0</v>
      </c>
      <c r="CQ27" s="745">
        <f t="shared" ref="CQ27:DV27" si="93">IF(CQ$11&gt;=DESIGN_LIFE,CP27,IF(AND(CQ$11&gt;0,$CK27&lt;&gt;0),IF(INT((CQ$11)/(DESIGN_LIFE/$CK27))=((CQ$11)/(DESIGN_LIFE/$CK27)),$CM27+CP27,CP27),CP27))</f>
        <v>0</v>
      </c>
      <c r="CR27" s="745">
        <f t="shared" si="93"/>
        <v>0</v>
      </c>
      <c r="CS27" s="745">
        <f t="shared" si="93"/>
        <v>0</v>
      </c>
      <c r="CT27" s="745">
        <f t="shared" si="93"/>
        <v>0</v>
      </c>
      <c r="CU27" s="745">
        <f t="shared" si="93"/>
        <v>0</v>
      </c>
      <c r="CV27" s="745">
        <f t="shared" si="93"/>
        <v>0</v>
      </c>
      <c r="CW27" s="745">
        <f t="shared" si="93"/>
        <v>0</v>
      </c>
      <c r="CX27" s="745">
        <f t="shared" si="93"/>
        <v>0</v>
      </c>
      <c r="CY27" s="745">
        <f t="shared" si="93"/>
        <v>0</v>
      </c>
      <c r="CZ27" s="745">
        <f t="shared" si="93"/>
        <v>0</v>
      </c>
      <c r="DA27" s="745">
        <f t="shared" si="93"/>
        <v>0</v>
      </c>
      <c r="DB27" s="745">
        <f t="shared" si="93"/>
        <v>0</v>
      </c>
      <c r="DC27" s="745">
        <f t="shared" si="93"/>
        <v>0</v>
      </c>
      <c r="DD27" s="745">
        <f t="shared" si="93"/>
        <v>0</v>
      </c>
      <c r="DE27" s="745">
        <f t="shared" si="93"/>
        <v>0</v>
      </c>
      <c r="DF27" s="745">
        <f t="shared" si="93"/>
        <v>0</v>
      </c>
      <c r="DG27" s="745">
        <f t="shared" si="93"/>
        <v>0</v>
      </c>
      <c r="DH27" s="745">
        <f t="shared" si="93"/>
        <v>0</v>
      </c>
      <c r="DI27" s="745">
        <f t="shared" si="93"/>
        <v>0</v>
      </c>
      <c r="DJ27" s="745">
        <f t="shared" si="93"/>
        <v>0</v>
      </c>
      <c r="DK27" s="745">
        <f t="shared" si="93"/>
        <v>0</v>
      </c>
      <c r="DL27" s="745">
        <f t="shared" si="93"/>
        <v>0</v>
      </c>
      <c r="DM27" s="745">
        <f t="shared" si="93"/>
        <v>0</v>
      </c>
      <c r="DN27" s="745">
        <f t="shared" si="93"/>
        <v>0</v>
      </c>
      <c r="DO27" s="745">
        <f t="shared" si="93"/>
        <v>0</v>
      </c>
      <c r="DP27" s="745">
        <f t="shared" si="93"/>
        <v>0</v>
      </c>
      <c r="DQ27" s="745">
        <f t="shared" si="93"/>
        <v>0</v>
      </c>
      <c r="DR27" s="745">
        <f t="shared" si="93"/>
        <v>0</v>
      </c>
      <c r="DS27" s="745">
        <f t="shared" si="93"/>
        <v>0</v>
      </c>
      <c r="DT27" s="745">
        <f t="shared" si="93"/>
        <v>0</v>
      </c>
      <c r="DU27" s="745">
        <f t="shared" si="93"/>
        <v>0</v>
      </c>
      <c r="DV27" s="745">
        <f t="shared" si="93"/>
        <v>0</v>
      </c>
      <c r="DW27" s="745">
        <f t="shared" ref="DW27:FB27" si="94">IF(DW$11&gt;=DESIGN_LIFE,DV27,IF(AND(DW$11&gt;0,$CK27&lt;&gt;0),IF(INT((DW$11)/(DESIGN_LIFE/$CK27))=((DW$11)/(DESIGN_LIFE/$CK27)),$CM27+DV27,DV27),DV27))</f>
        <v>0</v>
      </c>
      <c r="DX27" s="745">
        <f t="shared" si="94"/>
        <v>0</v>
      </c>
      <c r="DY27" s="745">
        <f t="shared" si="94"/>
        <v>0</v>
      </c>
      <c r="DZ27" s="745">
        <f t="shared" si="94"/>
        <v>0</v>
      </c>
      <c r="EA27" s="745">
        <f t="shared" si="94"/>
        <v>0</v>
      </c>
      <c r="EB27" s="745">
        <f t="shared" si="94"/>
        <v>0</v>
      </c>
      <c r="EC27" s="745">
        <f t="shared" si="94"/>
        <v>0</v>
      </c>
      <c r="ED27" s="745">
        <f t="shared" si="94"/>
        <v>0</v>
      </c>
      <c r="EE27" s="745">
        <f t="shared" si="94"/>
        <v>0</v>
      </c>
      <c r="EF27" s="745">
        <f t="shared" si="94"/>
        <v>0</v>
      </c>
      <c r="EG27" s="745">
        <f t="shared" si="94"/>
        <v>0</v>
      </c>
      <c r="EH27" s="745">
        <f t="shared" si="94"/>
        <v>0</v>
      </c>
      <c r="EI27" s="745">
        <f t="shared" si="94"/>
        <v>0</v>
      </c>
      <c r="EJ27" s="745">
        <f t="shared" si="94"/>
        <v>0</v>
      </c>
      <c r="EK27" s="745">
        <f t="shared" si="94"/>
        <v>0</v>
      </c>
      <c r="EL27" s="745">
        <f t="shared" si="94"/>
        <v>0</v>
      </c>
      <c r="EM27" s="745">
        <f t="shared" si="94"/>
        <v>0</v>
      </c>
      <c r="EN27" s="745">
        <f t="shared" si="94"/>
        <v>0</v>
      </c>
      <c r="EO27" s="745">
        <f t="shared" si="94"/>
        <v>0</v>
      </c>
      <c r="EP27" s="745">
        <f t="shared" si="94"/>
        <v>0</v>
      </c>
      <c r="EQ27" s="745">
        <f t="shared" si="94"/>
        <v>0</v>
      </c>
      <c r="ER27" s="745">
        <f t="shared" si="94"/>
        <v>0</v>
      </c>
      <c r="ES27" s="745">
        <f t="shared" si="94"/>
        <v>0</v>
      </c>
      <c r="ET27" s="745">
        <f t="shared" si="94"/>
        <v>0</v>
      </c>
      <c r="EU27" s="745">
        <f t="shared" si="94"/>
        <v>0</v>
      </c>
      <c r="EV27" s="745">
        <f t="shared" si="94"/>
        <v>0</v>
      </c>
      <c r="EW27" s="745">
        <f t="shared" si="94"/>
        <v>0</v>
      </c>
      <c r="EX27" s="745">
        <f t="shared" si="94"/>
        <v>0</v>
      </c>
      <c r="EY27" s="745">
        <f t="shared" si="94"/>
        <v>0</v>
      </c>
      <c r="EZ27" s="745">
        <f t="shared" si="94"/>
        <v>0</v>
      </c>
      <c r="FA27" s="745">
        <f t="shared" si="94"/>
        <v>0</v>
      </c>
      <c r="FB27" s="745">
        <f t="shared" si="94"/>
        <v>0</v>
      </c>
      <c r="FC27" s="745">
        <f t="shared" ref="FC27:GH27" si="95">IF(FC$11&gt;=DESIGN_LIFE,FB27,IF(AND(FC$11&gt;0,$CK27&lt;&gt;0),IF(INT((FC$11)/(DESIGN_LIFE/$CK27))=((FC$11)/(DESIGN_LIFE/$CK27)),$CM27+FB27,FB27),FB27))</f>
        <v>0</v>
      </c>
      <c r="FD27" s="745">
        <f t="shared" si="95"/>
        <v>0</v>
      </c>
      <c r="FE27" s="745">
        <f t="shared" si="95"/>
        <v>0</v>
      </c>
      <c r="FF27" s="745">
        <f t="shared" si="95"/>
        <v>0</v>
      </c>
      <c r="FG27" s="745">
        <f t="shared" si="95"/>
        <v>0</v>
      </c>
      <c r="FH27" s="745">
        <f t="shared" si="95"/>
        <v>0</v>
      </c>
      <c r="FI27" s="745">
        <f t="shared" si="95"/>
        <v>0</v>
      </c>
      <c r="FJ27" s="745">
        <f t="shared" si="95"/>
        <v>0</v>
      </c>
      <c r="FK27" s="745">
        <f t="shared" si="95"/>
        <v>0</v>
      </c>
      <c r="FL27" s="745">
        <f t="shared" si="95"/>
        <v>0</v>
      </c>
      <c r="FM27" s="745">
        <f t="shared" si="95"/>
        <v>0</v>
      </c>
      <c r="FN27" s="745">
        <f t="shared" si="95"/>
        <v>0</v>
      </c>
      <c r="FO27" s="745">
        <f t="shared" si="95"/>
        <v>0</v>
      </c>
      <c r="FP27" s="745">
        <f t="shared" si="95"/>
        <v>0</v>
      </c>
      <c r="FQ27" s="745">
        <f t="shared" si="95"/>
        <v>0</v>
      </c>
      <c r="FR27" s="745">
        <f t="shared" si="95"/>
        <v>0</v>
      </c>
      <c r="FS27" s="745">
        <f t="shared" si="95"/>
        <v>0</v>
      </c>
      <c r="FT27" s="745">
        <f t="shared" si="95"/>
        <v>0</v>
      </c>
      <c r="FU27" s="745">
        <f t="shared" si="95"/>
        <v>0</v>
      </c>
      <c r="FV27" s="745">
        <f t="shared" si="95"/>
        <v>0</v>
      </c>
      <c r="FW27" s="745">
        <f t="shared" si="95"/>
        <v>0</v>
      </c>
      <c r="FX27" s="745">
        <f t="shared" si="95"/>
        <v>0</v>
      </c>
      <c r="FY27" s="745">
        <f t="shared" si="95"/>
        <v>0</v>
      </c>
      <c r="FZ27" s="745">
        <f t="shared" si="95"/>
        <v>0</v>
      </c>
      <c r="GA27" s="745">
        <f t="shared" si="95"/>
        <v>0</v>
      </c>
      <c r="GB27" s="745">
        <f t="shared" si="95"/>
        <v>0</v>
      </c>
      <c r="GC27" s="745">
        <f t="shared" si="95"/>
        <v>0</v>
      </c>
      <c r="GD27" s="745">
        <f t="shared" si="95"/>
        <v>0</v>
      </c>
      <c r="GE27" s="745">
        <f t="shared" si="95"/>
        <v>0</v>
      </c>
      <c r="GF27" s="745">
        <f t="shared" si="95"/>
        <v>0</v>
      </c>
      <c r="GG27" s="745">
        <f t="shared" si="95"/>
        <v>0</v>
      </c>
      <c r="GH27" s="745">
        <f t="shared" si="95"/>
        <v>0</v>
      </c>
      <c r="GI27" s="745">
        <f t="shared" ref="GI27:HG27" si="96">IF(GI$11&gt;=DESIGN_LIFE,GH27,IF(AND(GI$11&gt;0,$CK27&lt;&gt;0),IF(INT((GI$11)/(DESIGN_LIFE/$CK27))=((GI$11)/(DESIGN_LIFE/$CK27)),$CM27+GH27,GH27),GH27))</f>
        <v>0</v>
      </c>
      <c r="GJ27" s="745">
        <f t="shared" si="96"/>
        <v>0</v>
      </c>
      <c r="GK27" s="745">
        <f t="shared" si="96"/>
        <v>0</v>
      </c>
      <c r="GL27" s="745">
        <f t="shared" si="96"/>
        <v>0</v>
      </c>
      <c r="GM27" s="745">
        <f t="shared" si="96"/>
        <v>0</v>
      </c>
      <c r="GN27" s="745">
        <f t="shared" si="96"/>
        <v>0</v>
      </c>
      <c r="GO27" s="745">
        <f t="shared" si="96"/>
        <v>0</v>
      </c>
      <c r="GP27" s="745">
        <f t="shared" si="96"/>
        <v>0</v>
      </c>
      <c r="GQ27" s="745">
        <f t="shared" si="96"/>
        <v>0</v>
      </c>
      <c r="GR27" s="745">
        <f t="shared" si="96"/>
        <v>0</v>
      </c>
      <c r="GS27" s="745">
        <f t="shared" si="96"/>
        <v>0</v>
      </c>
      <c r="GT27" s="745">
        <f t="shared" si="96"/>
        <v>0</v>
      </c>
      <c r="GU27" s="745">
        <f t="shared" si="96"/>
        <v>0</v>
      </c>
      <c r="GV27" s="745">
        <f t="shared" si="96"/>
        <v>0</v>
      </c>
      <c r="GW27" s="745">
        <f t="shared" si="96"/>
        <v>0</v>
      </c>
      <c r="GX27" s="745">
        <f t="shared" si="96"/>
        <v>0</v>
      </c>
      <c r="GY27" s="745">
        <f t="shared" si="96"/>
        <v>0</v>
      </c>
      <c r="GZ27" s="745">
        <f t="shared" si="96"/>
        <v>0</v>
      </c>
      <c r="HA27" s="745">
        <f t="shared" si="96"/>
        <v>0</v>
      </c>
      <c r="HB27" s="745">
        <f t="shared" si="96"/>
        <v>0</v>
      </c>
      <c r="HC27" s="745">
        <f t="shared" si="96"/>
        <v>0</v>
      </c>
      <c r="HD27" s="745">
        <f t="shared" si="96"/>
        <v>0</v>
      </c>
      <c r="HE27" s="745">
        <f t="shared" si="96"/>
        <v>0</v>
      </c>
      <c r="HF27" s="745">
        <f t="shared" si="96"/>
        <v>0</v>
      </c>
      <c r="HG27" s="745">
        <f t="shared" si="96"/>
        <v>0</v>
      </c>
      <c r="HH27" s="185"/>
    </row>
    <row r="28" spans="1:216" ht="20.100000000000001" customHeight="1">
      <c r="A28" s="520" t="str">
        <f t="shared" si="4"/>
        <v>LST_STR_ELEMENT</v>
      </c>
      <c r="B28" s="357"/>
      <c r="C28" s="115"/>
      <c r="D28" s="116"/>
      <c r="E28" s="117"/>
      <c r="F28" s="116"/>
      <c r="G28" s="350" t="e">
        <f>IF(TYPOLOGY = "Bridge", _xlfn.XLOOKUP($E28, BRIDGE_STR_ELEMENT, 'MATERIAL DATA'!$R$36:$R$74,,), _xlfn.XLOOKUP($BL28, 'LIFECYCLE MATERIAL DATA'!$A$5:$A$104, 'LIFECYCLE MATERIAL DATA'!$Q$5:$Q$104,,))</f>
        <v>#N/A</v>
      </c>
      <c r="H28" s="630"/>
      <c r="I28" s="631"/>
      <c r="J28" s="736"/>
      <c r="K28" s="116"/>
      <c r="L28" s="95"/>
      <c r="M28" s="358"/>
      <c r="N28" s="156">
        <f t="shared" si="92"/>
        <v>0</v>
      </c>
      <c r="O28" s="157" t="str">
        <f t="shared" si="20"/>
        <v/>
      </c>
      <c r="P28" s="158" t="str">
        <f t="shared" si="21"/>
        <v/>
      </c>
      <c r="Q28" s="158" t="str" cm="1">
        <f t="array" ref="Q28">IFERROR(_xlfn.IFS(AND($I28 = "Yes", $J28 =1),(($BX28+$BU28)/($J28) + ($BY28+$BR28 +$BZ28)),AND($I28 = "Yes", $J28 &gt;1), (($BX28+$BU28)/($J28) + ($BY28*2 +$BZ28)) ), "")</f>
        <v/>
      </c>
      <c r="R28" s="158" t="str">
        <f t="shared" si="5"/>
        <v/>
      </c>
      <c r="S28" s="159">
        <f t="shared" si="22"/>
        <v>0</v>
      </c>
      <c r="T28" s="159" t="str">
        <f t="shared" si="45"/>
        <v/>
      </c>
      <c r="U28" s="158" t="str">
        <f t="shared" si="33"/>
        <v/>
      </c>
      <c r="V28" s="396" t="str">
        <f t="shared" si="23"/>
        <v/>
      </c>
      <c r="W28" s="156" t="str">
        <f t="shared" si="7"/>
        <v/>
      </c>
      <c r="X28" s="160">
        <f t="shared" si="8"/>
        <v>0</v>
      </c>
      <c r="Y28" s="274" t="s">
        <v>415</v>
      </c>
      <c r="Z28" s="745" t="str">
        <f>'MATERIAL DATA'!$Q52</f>
        <v>3.2.1 Pile Cap</v>
      </c>
      <c r="AA28" s="768">
        <f t="shared" si="62"/>
        <v>0</v>
      </c>
      <c r="AB28" s="745"/>
      <c r="AC28" s="199" t="str">
        <f>'MATERIAL DATA'!$Q$26</f>
        <v>1.1 Excavation-Foundation</v>
      </c>
      <c r="AD28" s="754">
        <f>$N$44</f>
        <v>0</v>
      </c>
      <c r="AE28" s="745"/>
      <c r="AF28" s="185"/>
      <c r="AG28" s="745"/>
      <c r="AH28" s="745"/>
      <c r="AI28" s="745"/>
      <c r="AJ28" s="745"/>
      <c r="AK28" s="745"/>
      <c r="AL28" s="745"/>
      <c r="AM28" s="745"/>
      <c r="AN28" s="745" t="s">
        <v>319</v>
      </c>
      <c r="AO28" s="745">
        <f t="shared" si="83"/>
        <v>0</v>
      </c>
      <c r="AP28" s="745"/>
      <c r="AQ28" s="745"/>
      <c r="AR28" s="745"/>
      <c r="AS28" s="745"/>
      <c r="AT28" s="745"/>
      <c r="AU28" s="185" t="s">
        <v>723</v>
      </c>
      <c r="AV28" s="779" t="e">
        <f>AZ27*0.5</f>
        <v>#DIV/0!</v>
      </c>
      <c r="AW28" s="745"/>
      <c r="AX28" s="745"/>
      <c r="AY28" s="185" t="s">
        <v>733</v>
      </c>
      <c r="AZ28" s="754" t="str" cm="1">
        <f t="array" ref="AZ28">IFERROR(SUMPRODUCT(SUMIF(H12:H43,New_Ext,T12:T43)) + SUMPRODUCT(SUMIF(H12:H43,New_Ext,U12:U43)) + SUMPRODUCT(SUMIF(H12:H43,New_Ext,V12:V43))  + ((E9/SUM(GIA_RN))*V48), "")</f>
        <v/>
      </c>
      <c r="BA28" s="745"/>
      <c r="BB28" s="745"/>
      <c r="BC28" s="745" t="s">
        <v>733</v>
      </c>
      <c r="BD28" s="185" t="e">
        <f>SUMIF(H12:H43, Retained, T12:T43) +  SUMIF(H12:H43, Retained, U12:U43) + SUMIF(H12:H43, Retained,V12:V43) + ((D9/SUM(GIA_RN))*V48)</f>
        <v>#DIV/0!</v>
      </c>
      <c r="BE28" s="745"/>
      <c r="BF28" s="745"/>
      <c r="BG28" s="745"/>
      <c r="BH28" s="745"/>
      <c r="BI28" s="745"/>
      <c r="BJ28" s="745"/>
      <c r="BK28" s="209" t="str">
        <f t="shared" si="40"/>
        <v>ER</v>
      </c>
      <c r="BL28" s="209" t="str">
        <f t="shared" si="9"/>
        <v xml:space="preserve"> -  - </v>
      </c>
      <c r="BM28" s="745" t="str" cm="1">
        <f t="array" ref="BM28">_xlfn.IFS(OR(AND(TYPOLOGY &lt;&gt; "Bridge", B28="concrete",D28&lt;&gt;"Reinforced - 150mm hollow core slab"),C28="Concrete_EPD",),"Reinforcement",(OR(AND(TYPOLOGY="Bridge",B28="concrete",D28&lt;&gt;"Reinforced - 150mm hollow core slab"),C28="Concrete_EPD",)),"Bridge_Reinforcement",TRUE, "No_Reinforcement")</f>
        <v>No_Reinforcement</v>
      </c>
      <c r="BN28" s="186" t="e">
        <f>_xlfn.XLOOKUP($BL28,'LIFECYCLE MATERIAL DATA'!$A$5:$A$104,'LIFECYCLE MATERIAL DATA'!$D$5:$D$104,)</f>
        <v>#N/A</v>
      </c>
      <c r="BO28" s="186">
        <f>IFERROR(IF(M28&lt;&gt;0,_xlfn.XLOOKUP(M28,'Custom Data'!S16:S45,'Custom Data'!T16:T45,,-1),0),0)</f>
        <v>0</v>
      </c>
      <c r="BP28" s="186">
        <f t="shared" si="10"/>
        <v>0</v>
      </c>
      <c r="BQ28" s="846" t="str">
        <f t="shared" si="11"/>
        <v>ER</v>
      </c>
      <c r="BR28" s="745" t="str">
        <f>IFERROR(_xlfn.XLOOKUP($BL28,'LIFECYCLE MATERIAL DATA'!$A$5:$A$104,'LIFECYCLE MATERIAL DATA'!$I$5:$I$104,,)*($BQ28/1000)+_xlfn.XLOOKUP('Project Info'!$C$15,'LIFECYCLE MATERIAL DATA'!$A$5:$A$104,'LIFECYCLE MATERIAL DATA'!$I$5:$I$104,,)*($BP28/1000),"")</f>
        <v/>
      </c>
      <c r="BS28" s="745" t="str">
        <f>IFERROR(_xlfn.XLOOKUP($BL28,'LIFECYCLE MATERIAL DATA'!$A$5:$A$104, 'LIFECYCLE MATERIAL DATA'!$J$5:$J$104,,)*($BQ28/1000)+_xlfn.XLOOKUP('Project Info'!$C$15,'LIFECYCLE MATERIAL DATA'!$A$5:$A$104,'LIFECYCLE MATERIAL DATA'!$J$5:$J$104,,)*($BP28/1000),"")</f>
        <v/>
      </c>
      <c r="BT28" s="745" t="str">
        <f>IFERROR(_xlfn.XLOOKUP($BL28,'LIFECYCLE MATERIAL DATA'!$A$5:$A$104, 'LIFECYCLE MATERIAL DATA'!$K$5:$K$104,,)*($BQ28/1000),"")</f>
        <v/>
      </c>
      <c r="BU28" s="185" t="str">
        <f>IFERROR(_xlfn.XLOOKUP($BL28,'LIFECYCLE MATERIAL DATA'!$A$5:$A$104,'LIFECYCLE MATERIAL DATA'!$L$5:$L$104,,)*($BQ28/1000)+_xlfn.XLOOKUP('Project Info'!$C$15,'LIFECYCLE MATERIAL DATA'!$A$5:$A$104,'LIFECYCLE MATERIAL DATA'!$L$5:$L$104,,)*($BP28/1000),"")</f>
        <v/>
      </c>
      <c r="BV28" s="745" t="str">
        <f t="shared" si="25"/>
        <v/>
      </c>
      <c r="BW28" s="745" t="str">
        <f>IF($K28='MATERIAL DATA'!$O$5,$L28, IF($K28='MATERIAL DATA'!$O$6,$L28/(1000*'Scheme 2'!$BN28),""))</f>
        <v/>
      </c>
      <c r="BX28" s="745" t="str">
        <f>IFERROR(((_xlfn.XLOOKUP($BL28,'LIFECYCLE MATERIAL DATA'!$A$5:$A$104,'LIFECYCLE MATERIAL DATA'!$F$5:$F$104,,))*$BQ28/1000+_xlfn.XLOOKUP('Project Info'!$C$15,'LIFECYCLE MATERIAL DATA'!$A$5:$A$104,'LIFECYCLE MATERIAL DATA'!$F$5:$F$104,,)*$BP28/1000),"")</f>
        <v/>
      </c>
      <c r="BY28" s="771" t="str">
        <f>IFERROR((_xlfn.XLOOKUP($BL28,'LIFECYCLE MATERIAL DATA'!$A$5:$A$104,'LIFECYCLE MATERIAL DATA'!$G$5:$G$104,,)*$BQ28/1000++_xlfn.XLOOKUP('Project Info'!$C$15,'LIFECYCLE MATERIAL DATA'!$A$5:$A$104,'LIFECYCLE MATERIAL DATA'!$G$5:$G$104,,)*$BP28/1000),"")</f>
        <v/>
      </c>
      <c r="BZ28" s="745" t="str">
        <f>IFERROR(_xlfn.XLOOKUP('Scheme 2'!$BL28,'LIFECYCLE MATERIAL DATA'!$A$5:$A$104,'LIFECYCLE MATERIAL DATA'!$H$5:$H$104,,)*SUM($BX28+$BY28+$CB28+$CC28), "")</f>
        <v/>
      </c>
      <c r="CA28" s="185"/>
      <c r="CB28" s="743" t="str">
        <f>IFERROR((_xlfn.XLOOKUP($BL28,'LIFECYCLE MATERIAL DATA'!$A$5:$A$104, 'LIFECYCLE MATERIAL DATA'!$M$5:$M$104)*$BQ28/1000++_xlfn.XLOOKUP('Project Info'!$C$15,'LIFECYCLE MATERIAL DATA'!$A$5:$A$104,'LIFECYCLE MATERIAL DATA'!$M$5:$M$104)*$BP28/1000),"")</f>
        <v/>
      </c>
      <c r="CC28" s="745">
        <f>IFERROR(IF(OR($B28="Timber",$C28="Timber_EPD", $C28="Bamboo"),_xlfn.XLOOKUP($BL28,'LIFECYCLE MATERIAL DATA Master'!$A$5:$A$104,'LIFECYCLE MATERIAL DATA Master'!$E$5:$E$104,,)*$BQ28,0),"")/1000</f>
        <v>0</v>
      </c>
      <c r="CD28" s="185" t="str">
        <f>IFERROR((_xlfn.XLOOKUP($BL28,'LIFECYCLE MATERIAL DATA'!$A$5:$A$104,'LIFECYCLE MATERIAL DATA'!$N$5:$N$104,,)*$BQ28/1000++_xlfn.XLOOKUP('Project Info'!$C$15,'LIFECYCLE MATERIAL DATA'!$A$5:$A$104,'LIFECYCLE MATERIAL DATA'!$N$5:$N$104,,)*$BP28/1000),"")</f>
        <v/>
      </c>
      <c r="CE28" s="209"/>
      <c r="CF28" s="209"/>
      <c r="CG28" s="209"/>
      <c r="CH28" s="772">
        <f>IFERROR(1+_xlfn.XLOOKUP($BL28,'LIFECYCLE MATERIAL DATA'!$A$5:$A$104,'LIFECYCLE MATERIAL DATA'!$H$5:$H$104,,),0)</f>
        <v>0</v>
      </c>
      <c r="CI28" s="765">
        <f t="shared" ref="CI28:CI43" si="97">IFERROR(IF($G28&lt;=DESIGN_LIFE,(ROUNDUP((DESIGN_LIFE/$G28)-1,0)),0),0)</f>
        <v>0</v>
      </c>
      <c r="CJ28" s="773">
        <f t="shared" si="13"/>
        <v>0</v>
      </c>
      <c r="CK28" s="774">
        <f t="shared" si="14"/>
        <v>0</v>
      </c>
      <c r="CL28" s="767">
        <f t="shared" si="26"/>
        <v>0</v>
      </c>
      <c r="CM28" s="775">
        <f t="shared" si="27"/>
        <v>0</v>
      </c>
      <c r="CN28" s="769">
        <v>0</v>
      </c>
      <c r="CO28" s="745">
        <f t="shared" si="15"/>
        <v>0</v>
      </c>
      <c r="CP28" s="745">
        <f t="shared" si="15"/>
        <v>0</v>
      </c>
      <c r="CQ28" s="745">
        <f t="shared" ref="CQ28:DV28" si="98">IF(CQ$11&gt;=DESIGN_LIFE,CP28,IF(AND(CQ$11&gt;0,$CK28&lt;&gt;0),IF(INT((CQ$11)/(DESIGN_LIFE/$CK28))=((CQ$11)/(DESIGN_LIFE/$CK28)),$CM28+CP28,CP28),CP28))</f>
        <v>0</v>
      </c>
      <c r="CR28" s="745">
        <f t="shared" si="98"/>
        <v>0</v>
      </c>
      <c r="CS28" s="745">
        <f t="shared" si="98"/>
        <v>0</v>
      </c>
      <c r="CT28" s="745">
        <f t="shared" si="98"/>
        <v>0</v>
      </c>
      <c r="CU28" s="745">
        <f t="shared" si="98"/>
        <v>0</v>
      </c>
      <c r="CV28" s="745">
        <f t="shared" si="98"/>
        <v>0</v>
      </c>
      <c r="CW28" s="745">
        <f t="shared" si="98"/>
        <v>0</v>
      </c>
      <c r="CX28" s="745">
        <f t="shared" si="98"/>
        <v>0</v>
      </c>
      <c r="CY28" s="745">
        <f t="shared" si="98"/>
        <v>0</v>
      </c>
      <c r="CZ28" s="745">
        <f t="shared" si="98"/>
        <v>0</v>
      </c>
      <c r="DA28" s="745">
        <f t="shared" si="98"/>
        <v>0</v>
      </c>
      <c r="DB28" s="745">
        <f t="shared" si="98"/>
        <v>0</v>
      </c>
      <c r="DC28" s="745">
        <f t="shared" si="98"/>
        <v>0</v>
      </c>
      <c r="DD28" s="745">
        <f t="shared" si="98"/>
        <v>0</v>
      </c>
      <c r="DE28" s="745">
        <f t="shared" si="98"/>
        <v>0</v>
      </c>
      <c r="DF28" s="745">
        <f t="shared" si="98"/>
        <v>0</v>
      </c>
      <c r="DG28" s="745">
        <f t="shared" si="98"/>
        <v>0</v>
      </c>
      <c r="DH28" s="745">
        <f t="shared" si="98"/>
        <v>0</v>
      </c>
      <c r="DI28" s="745">
        <f t="shared" si="98"/>
        <v>0</v>
      </c>
      <c r="DJ28" s="745">
        <f t="shared" si="98"/>
        <v>0</v>
      </c>
      <c r="DK28" s="745">
        <f t="shared" si="98"/>
        <v>0</v>
      </c>
      <c r="DL28" s="745">
        <f t="shared" si="98"/>
        <v>0</v>
      </c>
      <c r="DM28" s="745">
        <f t="shared" si="98"/>
        <v>0</v>
      </c>
      <c r="DN28" s="745">
        <f t="shared" si="98"/>
        <v>0</v>
      </c>
      <c r="DO28" s="745">
        <f t="shared" si="98"/>
        <v>0</v>
      </c>
      <c r="DP28" s="745">
        <f t="shared" si="98"/>
        <v>0</v>
      </c>
      <c r="DQ28" s="745">
        <f t="shared" si="98"/>
        <v>0</v>
      </c>
      <c r="DR28" s="745">
        <f t="shared" si="98"/>
        <v>0</v>
      </c>
      <c r="DS28" s="745">
        <f t="shared" si="98"/>
        <v>0</v>
      </c>
      <c r="DT28" s="745">
        <f t="shared" si="98"/>
        <v>0</v>
      </c>
      <c r="DU28" s="745">
        <f t="shared" si="98"/>
        <v>0</v>
      </c>
      <c r="DV28" s="745">
        <f t="shared" si="98"/>
        <v>0</v>
      </c>
      <c r="DW28" s="745">
        <f t="shared" ref="DW28:FB28" si="99">IF(DW$11&gt;=DESIGN_LIFE,DV28,IF(AND(DW$11&gt;0,$CK28&lt;&gt;0),IF(INT((DW$11)/(DESIGN_LIFE/$CK28))=((DW$11)/(DESIGN_LIFE/$CK28)),$CM28+DV28,DV28),DV28))</f>
        <v>0</v>
      </c>
      <c r="DX28" s="745">
        <f t="shared" si="99"/>
        <v>0</v>
      </c>
      <c r="DY28" s="745">
        <f t="shared" si="99"/>
        <v>0</v>
      </c>
      <c r="DZ28" s="745">
        <f t="shared" si="99"/>
        <v>0</v>
      </c>
      <c r="EA28" s="745">
        <f t="shared" si="99"/>
        <v>0</v>
      </c>
      <c r="EB28" s="745">
        <f t="shared" si="99"/>
        <v>0</v>
      </c>
      <c r="EC28" s="745">
        <f t="shared" si="99"/>
        <v>0</v>
      </c>
      <c r="ED28" s="745">
        <f t="shared" si="99"/>
        <v>0</v>
      </c>
      <c r="EE28" s="745">
        <f t="shared" si="99"/>
        <v>0</v>
      </c>
      <c r="EF28" s="745">
        <f t="shared" si="99"/>
        <v>0</v>
      </c>
      <c r="EG28" s="745">
        <f t="shared" si="99"/>
        <v>0</v>
      </c>
      <c r="EH28" s="745">
        <f t="shared" si="99"/>
        <v>0</v>
      </c>
      <c r="EI28" s="745">
        <f t="shared" si="99"/>
        <v>0</v>
      </c>
      <c r="EJ28" s="745">
        <f t="shared" si="99"/>
        <v>0</v>
      </c>
      <c r="EK28" s="745">
        <f t="shared" si="99"/>
        <v>0</v>
      </c>
      <c r="EL28" s="745">
        <f t="shared" si="99"/>
        <v>0</v>
      </c>
      <c r="EM28" s="745">
        <f t="shared" si="99"/>
        <v>0</v>
      </c>
      <c r="EN28" s="745">
        <f t="shared" si="99"/>
        <v>0</v>
      </c>
      <c r="EO28" s="745">
        <f t="shared" si="99"/>
        <v>0</v>
      </c>
      <c r="EP28" s="745">
        <f t="shared" si="99"/>
        <v>0</v>
      </c>
      <c r="EQ28" s="745">
        <f t="shared" si="99"/>
        <v>0</v>
      </c>
      <c r="ER28" s="745">
        <f t="shared" si="99"/>
        <v>0</v>
      </c>
      <c r="ES28" s="745">
        <f t="shared" si="99"/>
        <v>0</v>
      </c>
      <c r="ET28" s="745">
        <f t="shared" si="99"/>
        <v>0</v>
      </c>
      <c r="EU28" s="745">
        <f t="shared" si="99"/>
        <v>0</v>
      </c>
      <c r="EV28" s="745">
        <f t="shared" si="99"/>
        <v>0</v>
      </c>
      <c r="EW28" s="745">
        <f t="shared" si="99"/>
        <v>0</v>
      </c>
      <c r="EX28" s="745">
        <f t="shared" si="99"/>
        <v>0</v>
      </c>
      <c r="EY28" s="745">
        <f t="shared" si="99"/>
        <v>0</v>
      </c>
      <c r="EZ28" s="745">
        <f t="shared" si="99"/>
        <v>0</v>
      </c>
      <c r="FA28" s="745">
        <f t="shared" si="99"/>
        <v>0</v>
      </c>
      <c r="FB28" s="745">
        <f t="shared" si="99"/>
        <v>0</v>
      </c>
      <c r="FC28" s="745">
        <f t="shared" ref="FC28:GH28" si="100">IF(FC$11&gt;=DESIGN_LIFE,FB28,IF(AND(FC$11&gt;0,$CK28&lt;&gt;0),IF(INT((FC$11)/(DESIGN_LIFE/$CK28))=((FC$11)/(DESIGN_LIFE/$CK28)),$CM28+FB28,FB28),FB28))</f>
        <v>0</v>
      </c>
      <c r="FD28" s="745">
        <f t="shared" si="100"/>
        <v>0</v>
      </c>
      <c r="FE28" s="745">
        <f t="shared" si="100"/>
        <v>0</v>
      </c>
      <c r="FF28" s="745">
        <f t="shared" si="100"/>
        <v>0</v>
      </c>
      <c r="FG28" s="745">
        <f t="shared" si="100"/>
        <v>0</v>
      </c>
      <c r="FH28" s="745">
        <f t="shared" si="100"/>
        <v>0</v>
      </c>
      <c r="FI28" s="745">
        <f t="shared" si="100"/>
        <v>0</v>
      </c>
      <c r="FJ28" s="745">
        <f t="shared" si="100"/>
        <v>0</v>
      </c>
      <c r="FK28" s="745">
        <f t="shared" si="100"/>
        <v>0</v>
      </c>
      <c r="FL28" s="745">
        <f t="shared" si="100"/>
        <v>0</v>
      </c>
      <c r="FM28" s="745">
        <f t="shared" si="100"/>
        <v>0</v>
      </c>
      <c r="FN28" s="745">
        <f t="shared" si="100"/>
        <v>0</v>
      </c>
      <c r="FO28" s="745">
        <f t="shared" si="100"/>
        <v>0</v>
      </c>
      <c r="FP28" s="745">
        <f t="shared" si="100"/>
        <v>0</v>
      </c>
      <c r="FQ28" s="745">
        <f t="shared" si="100"/>
        <v>0</v>
      </c>
      <c r="FR28" s="745">
        <f t="shared" si="100"/>
        <v>0</v>
      </c>
      <c r="FS28" s="745">
        <f t="shared" si="100"/>
        <v>0</v>
      </c>
      <c r="FT28" s="745">
        <f t="shared" si="100"/>
        <v>0</v>
      </c>
      <c r="FU28" s="745">
        <f t="shared" si="100"/>
        <v>0</v>
      </c>
      <c r="FV28" s="745">
        <f t="shared" si="100"/>
        <v>0</v>
      </c>
      <c r="FW28" s="745">
        <f t="shared" si="100"/>
        <v>0</v>
      </c>
      <c r="FX28" s="745">
        <f t="shared" si="100"/>
        <v>0</v>
      </c>
      <c r="FY28" s="745">
        <f t="shared" si="100"/>
        <v>0</v>
      </c>
      <c r="FZ28" s="745">
        <f t="shared" si="100"/>
        <v>0</v>
      </c>
      <c r="GA28" s="745">
        <f t="shared" si="100"/>
        <v>0</v>
      </c>
      <c r="GB28" s="745">
        <f t="shared" si="100"/>
        <v>0</v>
      </c>
      <c r="GC28" s="745">
        <f t="shared" si="100"/>
        <v>0</v>
      </c>
      <c r="GD28" s="745">
        <f t="shared" si="100"/>
        <v>0</v>
      </c>
      <c r="GE28" s="745">
        <f t="shared" si="100"/>
        <v>0</v>
      </c>
      <c r="GF28" s="745">
        <f t="shared" si="100"/>
        <v>0</v>
      </c>
      <c r="GG28" s="745">
        <f t="shared" si="100"/>
        <v>0</v>
      </c>
      <c r="GH28" s="745">
        <f t="shared" si="100"/>
        <v>0</v>
      </c>
      <c r="GI28" s="745">
        <f t="shared" ref="GI28:HG28" si="101">IF(GI$11&gt;=DESIGN_LIFE,GH28,IF(AND(GI$11&gt;0,$CK28&lt;&gt;0),IF(INT((GI$11)/(DESIGN_LIFE/$CK28))=((GI$11)/(DESIGN_LIFE/$CK28)),$CM28+GH28,GH28),GH28))</f>
        <v>0</v>
      </c>
      <c r="GJ28" s="745">
        <f t="shared" si="101"/>
        <v>0</v>
      </c>
      <c r="GK28" s="745">
        <f t="shared" si="101"/>
        <v>0</v>
      </c>
      <c r="GL28" s="745">
        <f t="shared" si="101"/>
        <v>0</v>
      </c>
      <c r="GM28" s="745">
        <f t="shared" si="101"/>
        <v>0</v>
      </c>
      <c r="GN28" s="745">
        <f t="shared" si="101"/>
        <v>0</v>
      </c>
      <c r="GO28" s="745">
        <f t="shared" si="101"/>
        <v>0</v>
      </c>
      <c r="GP28" s="745">
        <f t="shared" si="101"/>
        <v>0</v>
      </c>
      <c r="GQ28" s="745">
        <f t="shared" si="101"/>
        <v>0</v>
      </c>
      <c r="GR28" s="745">
        <f t="shared" si="101"/>
        <v>0</v>
      </c>
      <c r="GS28" s="745">
        <f t="shared" si="101"/>
        <v>0</v>
      </c>
      <c r="GT28" s="745">
        <f t="shared" si="101"/>
        <v>0</v>
      </c>
      <c r="GU28" s="745">
        <f t="shared" si="101"/>
        <v>0</v>
      </c>
      <c r="GV28" s="745">
        <f t="shared" si="101"/>
        <v>0</v>
      </c>
      <c r="GW28" s="745">
        <f t="shared" si="101"/>
        <v>0</v>
      </c>
      <c r="GX28" s="745">
        <f t="shared" si="101"/>
        <v>0</v>
      </c>
      <c r="GY28" s="745">
        <f t="shared" si="101"/>
        <v>0</v>
      </c>
      <c r="GZ28" s="745">
        <f t="shared" si="101"/>
        <v>0</v>
      </c>
      <c r="HA28" s="745">
        <f t="shared" si="101"/>
        <v>0</v>
      </c>
      <c r="HB28" s="745">
        <f t="shared" si="101"/>
        <v>0</v>
      </c>
      <c r="HC28" s="745">
        <f t="shared" si="101"/>
        <v>0</v>
      </c>
      <c r="HD28" s="745">
        <f t="shared" si="101"/>
        <v>0</v>
      </c>
      <c r="HE28" s="745">
        <f t="shared" si="101"/>
        <v>0</v>
      </c>
      <c r="HF28" s="745">
        <f t="shared" si="101"/>
        <v>0</v>
      </c>
      <c r="HG28" s="745">
        <f t="shared" si="101"/>
        <v>0</v>
      </c>
      <c r="HH28" s="185"/>
    </row>
    <row r="29" spans="1:216" ht="20.100000000000001" customHeight="1">
      <c r="A29" s="520" t="str">
        <f t="shared" si="4"/>
        <v>LST_STR_ELEMENT</v>
      </c>
      <c r="B29" s="357"/>
      <c r="C29" s="115"/>
      <c r="D29" s="116"/>
      <c r="E29" s="117"/>
      <c r="F29" s="116"/>
      <c r="G29" s="350" t="e">
        <f>IF(TYPOLOGY = "Bridge", _xlfn.XLOOKUP($E29, BRIDGE_STR_ELEMENT, 'MATERIAL DATA'!$R$36:$R$74,,), _xlfn.XLOOKUP($BL29, 'LIFECYCLE MATERIAL DATA'!$A$5:$A$104, 'LIFECYCLE MATERIAL DATA'!$Q$5:$Q$104,,))</f>
        <v>#N/A</v>
      </c>
      <c r="H29" s="630"/>
      <c r="I29" s="631"/>
      <c r="J29" s="736"/>
      <c r="K29" s="116"/>
      <c r="L29" s="95"/>
      <c r="M29" s="358"/>
      <c r="N29" s="156">
        <f t="shared" si="92"/>
        <v>0</v>
      </c>
      <c r="O29" s="157" t="str">
        <f t="shared" si="20"/>
        <v/>
      </c>
      <c r="P29" s="158" t="str">
        <f t="shared" si="21"/>
        <v/>
      </c>
      <c r="Q29" s="158" t="str" cm="1">
        <f t="array" ref="Q29">IFERROR(_xlfn.IFS(AND($I29 = "Yes", $J29 =1),(($BX29+$BU29)/($J29) + ($BY29+$BR29 +$BZ29)),AND($I29 = "Yes", $J29 &gt;1), (($BX29+$BU29)/($J29) + ($BY29*2 +$BZ29)) ), "")</f>
        <v/>
      </c>
      <c r="R29" s="158" t="str">
        <f t="shared" si="5"/>
        <v/>
      </c>
      <c r="S29" s="159">
        <f t="shared" si="22"/>
        <v>0</v>
      </c>
      <c r="T29" s="159" t="str">
        <f t="shared" si="45"/>
        <v/>
      </c>
      <c r="U29" s="158" t="str">
        <f t="shared" si="33"/>
        <v/>
      </c>
      <c r="V29" s="396" t="str">
        <f t="shared" si="23"/>
        <v/>
      </c>
      <c r="W29" s="156" t="str">
        <f t="shared" si="7"/>
        <v/>
      </c>
      <c r="X29" s="160">
        <f t="shared" si="8"/>
        <v>0</v>
      </c>
      <c r="Y29" s="274" t="s">
        <v>415</v>
      </c>
      <c r="Z29" s="745" t="str">
        <f>'MATERIAL DATA'!$Q53</f>
        <v>3.2.2 Piles</v>
      </c>
      <c r="AA29" s="768">
        <f t="shared" si="62"/>
        <v>0</v>
      </c>
      <c r="AB29" s="745"/>
      <c r="AC29" s="199" t="str">
        <f>'MATERIAL DATA'!$Q$27</f>
        <v>1.1 Excavation-Other</v>
      </c>
      <c r="AD29" s="779">
        <f>$N$45</f>
        <v>0</v>
      </c>
      <c r="AE29" s="745"/>
      <c r="AF29" s="185"/>
      <c r="AG29" s="745"/>
      <c r="AH29" s="745"/>
      <c r="AI29" s="745"/>
      <c r="AJ29" s="745"/>
      <c r="AK29" s="745"/>
      <c r="AL29" s="745"/>
      <c r="AM29" s="745"/>
      <c r="AN29" s="745"/>
      <c r="AO29" s="745"/>
      <c r="AP29" s="745"/>
      <c r="AQ29" s="745"/>
      <c r="AR29" s="745"/>
      <c r="AS29" s="745"/>
      <c r="AT29" s="745"/>
      <c r="AU29" s="185" t="s">
        <v>724</v>
      </c>
      <c r="AV29" s="754">
        <f>AZ30*0.5</f>
        <v>0</v>
      </c>
      <c r="AW29" s="745"/>
      <c r="AX29" s="745"/>
      <c r="AY29" s="784" t="s">
        <v>731</v>
      </c>
      <c r="AZ29" s="797" t="e">
        <f>SUM(AZ25:AZ28)</f>
        <v>#DIV/0!</v>
      </c>
      <c r="BA29" s="745"/>
      <c r="BB29" s="745"/>
      <c r="BC29" s="745" t="s">
        <v>256</v>
      </c>
      <c r="BD29" s="779" t="e">
        <f>SUM(BD25:BD28)</f>
        <v>#DIV/0!</v>
      </c>
      <c r="BE29" s="745"/>
      <c r="BF29" s="745"/>
      <c r="BG29" s="745"/>
      <c r="BH29" s="745"/>
      <c r="BI29" s="745"/>
      <c r="BJ29" s="745"/>
      <c r="BK29" s="209" t="str">
        <f>IF(B29="Concrete","C_",IF(B29="Steel","S_",IF(B29="Timber","T_",IF(B29="Other","O_",IF(B29="Custom_EPD","E_",IF(B29="_","ER","ER"))))))</f>
        <v>ER</v>
      </c>
      <c r="BL29" s="209" t="str">
        <f t="shared" si="9"/>
        <v xml:space="preserve"> -  - </v>
      </c>
      <c r="BM29" s="745" t="str" cm="1">
        <f t="array" ref="BM29">_xlfn.IFS(OR(AND(TYPOLOGY &lt;&gt; "Bridge", B29="concrete",D29&lt;&gt;"Reinforced - 150mm hollow core slab"),C29="Concrete_EPD",),"Reinforcement",(OR(AND(TYPOLOGY="Bridge",B29="concrete",D29&lt;&gt;"Reinforced - 150mm hollow core slab"),C29="Concrete_EPD",)),"Bridge_Reinforcement",TRUE, "No_Reinforcement")</f>
        <v>No_Reinforcement</v>
      </c>
      <c r="BN29" s="186" t="e">
        <f>_xlfn.XLOOKUP($BL29,'LIFECYCLE MATERIAL DATA'!$A$5:$A$104,'LIFECYCLE MATERIAL DATA'!$D$5:$D$104,)</f>
        <v>#N/A</v>
      </c>
      <c r="BO29" s="186">
        <f>IFERROR(IF(M29&lt;&gt;0,_xlfn.XLOOKUP(M29,'Custom Data'!S16:S45,'Custom Data'!T16:T45,,-1),0),0)</f>
        <v>0</v>
      </c>
      <c r="BP29" s="186">
        <f t="shared" si="10"/>
        <v>0</v>
      </c>
      <c r="BQ29" s="846" t="str">
        <f t="shared" si="11"/>
        <v>ER</v>
      </c>
      <c r="BR29" s="745" t="str">
        <f>IFERROR(_xlfn.XLOOKUP($BL29,'LIFECYCLE MATERIAL DATA'!$A$5:$A$104,'LIFECYCLE MATERIAL DATA'!$I$5:$I$104,,)*($BQ29/1000)+_xlfn.XLOOKUP('Project Info'!$C$15,'LIFECYCLE MATERIAL DATA'!$A$5:$A$104,'LIFECYCLE MATERIAL DATA'!$I$5:$I$104,,)*($BP29/1000),"")</f>
        <v/>
      </c>
      <c r="BS29" s="745" t="str">
        <f>IFERROR(_xlfn.XLOOKUP($BL29,'LIFECYCLE MATERIAL DATA'!$A$5:$A$104, 'LIFECYCLE MATERIAL DATA'!$J$5:$J$104,,)*($BQ29/1000)+_xlfn.XLOOKUP('Project Info'!$C$15,'LIFECYCLE MATERIAL DATA'!$A$5:$A$104,'LIFECYCLE MATERIAL DATA'!$J$5:$J$104,,)*($BP29/1000),"")</f>
        <v/>
      </c>
      <c r="BT29" s="745" t="str">
        <f>IFERROR(_xlfn.XLOOKUP($BL29,'LIFECYCLE MATERIAL DATA'!$A$5:$A$104, 'LIFECYCLE MATERIAL DATA'!$K$5:$K$104,,)*($BQ29/1000),"")</f>
        <v/>
      </c>
      <c r="BU29" s="185" t="str">
        <f>IFERROR(_xlfn.XLOOKUP($BL29,'LIFECYCLE MATERIAL DATA'!$A$5:$A$104,'LIFECYCLE MATERIAL DATA'!$L$5:$L$104,,)*($BQ29/1000)+_xlfn.XLOOKUP('Project Info'!$C$15,'LIFECYCLE MATERIAL DATA'!$A$5:$A$104,'LIFECYCLE MATERIAL DATA'!$L$5:$L$104,,)*($BP29/1000),"")</f>
        <v/>
      </c>
      <c r="BV29" s="745" t="str">
        <f t="shared" si="25"/>
        <v/>
      </c>
      <c r="BW29" s="745" t="str">
        <f>IF($K29='MATERIAL DATA'!$O$5,$L29, IF($K29='MATERIAL DATA'!$O$6,$L29/(1000*'Scheme 2'!$BN29),""))</f>
        <v/>
      </c>
      <c r="BX29" s="745" t="str">
        <f>IFERROR(((_xlfn.XLOOKUP($BL29,'LIFECYCLE MATERIAL DATA'!$A$5:$A$104,'LIFECYCLE MATERIAL DATA'!$F$5:$F$104,,))*$BQ29/1000+_xlfn.XLOOKUP('Project Info'!$C$15,'LIFECYCLE MATERIAL DATA'!$A$5:$A$104,'LIFECYCLE MATERIAL DATA'!$F$5:$F$104,,)*$BP29/1000),"")</f>
        <v/>
      </c>
      <c r="BY29" s="771" t="str">
        <f>IFERROR((_xlfn.XLOOKUP($BL29,'LIFECYCLE MATERIAL DATA'!$A$5:$A$104,'LIFECYCLE MATERIAL DATA'!$G$5:$G$104,,)*$BQ29/1000++_xlfn.XLOOKUP('Project Info'!$C$15,'LIFECYCLE MATERIAL DATA'!$A$5:$A$104,'LIFECYCLE MATERIAL DATA'!$G$5:$G$104,,)*$BP29/1000),"")</f>
        <v/>
      </c>
      <c r="BZ29" s="745" t="str">
        <f>IFERROR(_xlfn.XLOOKUP('Scheme 2'!$BL29,'LIFECYCLE MATERIAL DATA'!$A$5:$A$104,'LIFECYCLE MATERIAL DATA'!$H$5:$H$104,,)*SUM($BX29+$BY29+$CB29+$CC29), "")</f>
        <v/>
      </c>
      <c r="CA29" s="185"/>
      <c r="CB29" s="743" t="str">
        <f>IFERROR((_xlfn.XLOOKUP($BL29,'LIFECYCLE MATERIAL DATA'!$A$5:$A$104, 'LIFECYCLE MATERIAL DATA'!$M$5:$M$104)*$BQ29/1000++_xlfn.XLOOKUP('Project Info'!$C$15,'LIFECYCLE MATERIAL DATA'!$A$5:$A$104,'LIFECYCLE MATERIAL DATA'!$M$5:$M$104)*$BP29/1000),"")</f>
        <v/>
      </c>
      <c r="CC29" s="745">
        <f>IFERROR(IF(OR($B29="Timber",$C29="Timber_EPD", $C29="Bamboo"),_xlfn.XLOOKUP($BL29,'LIFECYCLE MATERIAL DATA Master'!$A$5:$A$104,'LIFECYCLE MATERIAL DATA Master'!$E$5:$E$104,,)*$BQ29,0),"")/1000</f>
        <v>0</v>
      </c>
      <c r="CD29" s="185" t="str">
        <f>IFERROR((_xlfn.XLOOKUP($BL29,'LIFECYCLE MATERIAL DATA'!$A$5:$A$104,'LIFECYCLE MATERIAL DATA'!$N$5:$N$104,,)*$BQ29/1000++_xlfn.XLOOKUP('Project Info'!$C$15,'LIFECYCLE MATERIAL DATA'!$A$5:$A$104,'LIFECYCLE MATERIAL DATA'!$N$5:$N$104,,)*$BP29/1000),"")</f>
        <v/>
      </c>
      <c r="CE29" s="209"/>
      <c r="CF29" s="209"/>
      <c r="CG29" s="209"/>
      <c r="CH29" s="772">
        <f>IFERROR(1+_xlfn.XLOOKUP($BL29,'LIFECYCLE MATERIAL DATA'!$A$5:$A$104,'LIFECYCLE MATERIAL DATA'!$H$5:$H$104,,),0)</f>
        <v>0</v>
      </c>
      <c r="CI29" s="765">
        <f t="shared" si="97"/>
        <v>0</v>
      </c>
      <c r="CJ29" s="773">
        <f t="shared" si="13"/>
        <v>0</v>
      </c>
      <c r="CK29" s="774">
        <f t="shared" si="14"/>
        <v>0</v>
      </c>
      <c r="CL29" s="767">
        <f t="shared" si="26"/>
        <v>0</v>
      </c>
      <c r="CM29" s="775">
        <f t="shared" si="27"/>
        <v>0</v>
      </c>
      <c r="CN29" s="769">
        <v>0</v>
      </c>
      <c r="CO29" s="745">
        <f t="shared" si="15"/>
        <v>0</v>
      </c>
      <c r="CP29" s="745">
        <f t="shared" si="15"/>
        <v>0</v>
      </c>
      <c r="CQ29" s="745">
        <f t="shared" ref="CQ29:DV29" si="102">IF(CQ$11&gt;=DESIGN_LIFE,CP29,IF(AND(CQ$11&gt;0,$CK29&lt;&gt;0),IF(INT((CQ$11)/(DESIGN_LIFE/$CK29))=((CQ$11)/(DESIGN_LIFE/$CK29)),$CM29+CP29,CP29),CP29))</f>
        <v>0</v>
      </c>
      <c r="CR29" s="745">
        <f t="shared" si="102"/>
        <v>0</v>
      </c>
      <c r="CS29" s="745">
        <f t="shared" si="102"/>
        <v>0</v>
      </c>
      <c r="CT29" s="745">
        <f t="shared" si="102"/>
        <v>0</v>
      </c>
      <c r="CU29" s="745">
        <f t="shared" si="102"/>
        <v>0</v>
      </c>
      <c r="CV29" s="745">
        <f t="shared" si="102"/>
        <v>0</v>
      </c>
      <c r="CW29" s="745">
        <f t="shared" si="102"/>
        <v>0</v>
      </c>
      <c r="CX29" s="745">
        <f t="shared" si="102"/>
        <v>0</v>
      </c>
      <c r="CY29" s="745">
        <f t="shared" si="102"/>
        <v>0</v>
      </c>
      <c r="CZ29" s="745">
        <f t="shared" si="102"/>
        <v>0</v>
      </c>
      <c r="DA29" s="745">
        <f t="shared" si="102"/>
        <v>0</v>
      </c>
      <c r="DB29" s="745">
        <f t="shared" si="102"/>
        <v>0</v>
      </c>
      <c r="DC29" s="745">
        <f t="shared" si="102"/>
        <v>0</v>
      </c>
      <c r="DD29" s="745">
        <f t="shared" si="102"/>
        <v>0</v>
      </c>
      <c r="DE29" s="745">
        <f t="shared" si="102"/>
        <v>0</v>
      </c>
      <c r="DF29" s="745">
        <f t="shared" si="102"/>
        <v>0</v>
      </c>
      <c r="DG29" s="745">
        <f t="shared" si="102"/>
        <v>0</v>
      </c>
      <c r="DH29" s="745">
        <f t="shared" si="102"/>
        <v>0</v>
      </c>
      <c r="DI29" s="745">
        <f t="shared" si="102"/>
        <v>0</v>
      </c>
      <c r="DJ29" s="745">
        <f t="shared" si="102"/>
        <v>0</v>
      </c>
      <c r="DK29" s="745">
        <f t="shared" si="102"/>
        <v>0</v>
      </c>
      <c r="DL29" s="745">
        <f t="shared" si="102"/>
        <v>0</v>
      </c>
      <c r="DM29" s="745">
        <f t="shared" si="102"/>
        <v>0</v>
      </c>
      <c r="DN29" s="745">
        <f t="shared" si="102"/>
        <v>0</v>
      </c>
      <c r="DO29" s="745">
        <f t="shared" si="102"/>
        <v>0</v>
      </c>
      <c r="DP29" s="745">
        <f t="shared" si="102"/>
        <v>0</v>
      </c>
      <c r="DQ29" s="745">
        <f t="shared" si="102"/>
        <v>0</v>
      </c>
      <c r="DR29" s="745">
        <f t="shared" si="102"/>
        <v>0</v>
      </c>
      <c r="DS29" s="745">
        <f t="shared" si="102"/>
        <v>0</v>
      </c>
      <c r="DT29" s="745">
        <f t="shared" si="102"/>
        <v>0</v>
      </c>
      <c r="DU29" s="745">
        <f t="shared" si="102"/>
        <v>0</v>
      </c>
      <c r="DV29" s="745">
        <f t="shared" si="102"/>
        <v>0</v>
      </c>
      <c r="DW29" s="745">
        <f t="shared" ref="DW29:FB29" si="103">IF(DW$11&gt;=DESIGN_LIFE,DV29,IF(AND(DW$11&gt;0,$CK29&lt;&gt;0),IF(INT((DW$11)/(DESIGN_LIFE/$CK29))=((DW$11)/(DESIGN_LIFE/$CK29)),$CM29+DV29,DV29),DV29))</f>
        <v>0</v>
      </c>
      <c r="DX29" s="745">
        <f t="shared" si="103"/>
        <v>0</v>
      </c>
      <c r="DY29" s="745">
        <f t="shared" si="103"/>
        <v>0</v>
      </c>
      <c r="DZ29" s="745">
        <f t="shared" si="103"/>
        <v>0</v>
      </c>
      <c r="EA29" s="745">
        <f t="shared" si="103"/>
        <v>0</v>
      </c>
      <c r="EB29" s="745">
        <f t="shared" si="103"/>
        <v>0</v>
      </c>
      <c r="EC29" s="745">
        <f t="shared" si="103"/>
        <v>0</v>
      </c>
      <c r="ED29" s="745">
        <f t="shared" si="103"/>
        <v>0</v>
      </c>
      <c r="EE29" s="745">
        <f t="shared" si="103"/>
        <v>0</v>
      </c>
      <c r="EF29" s="745">
        <f t="shared" si="103"/>
        <v>0</v>
      </c>
      <c r="EG29" s="745">
        <f t="shared" si="103"/>
        <v>0</v>
      </c>
      <c r="EH29" s="745">
        <f t="shared" si="103"/>
        <v>0</v>
      </c>
      <c r="EI29" s="745">
        <f t="shared" si="103"/>
        <v>0</v>
      </c>
      <c r="EJ29" s="745">
        <f t="shared" si="103"/>
        <v>0</v>
      </c>
      <c r="EK29" s="745">
        <f t="shared" si="103"/>
        <v>0</v>
      </c>
      <c r="EL29" s="745">
        <f t="shared" si="103"/>
        <v>0</v>
      </c>
      <c r="EM29" s="745">
        <f t="shared" si="103"/>
        <v>0</v>
      </c>
      <c r="EN29" s="745">
        <f t="shared" si="103"/>
        <v>0</v>
      </c>
      <c r="EO29" s="745">
        <f t="shared" si="103"/>
        <v>0</v>
      </c>
      <c r="EP29" s="745">
        <f t="shared" si="103"/>
        <v>0</v>
      </c>
      <c r="EQ29" s="745">
        <f t="shared" si="103"/>
        <v>0</v>
      </c>
      <c r="ER29" s="745">
        <f t="shared" si="103"/>
        <v>0</v>
      </c>
      <c r="ES29" s="745">
        <f t="shared" si="103"/>
        <v>0</v>
      </c>
      <c r="ET29" s="745">
        <f t="shared" si="103"/>
        <v>0</v>
      </c>
      <c r="EU29" s="745">
        <f t="shared" si="103"/>
        <v>0</v>
      </c>
      <c r="EV29" s="745">
        <f t="shared" si="103"/>
        <v>0</v>
      </c>
      <c r="EW29" s="745">
        <f t="shared" si="103"/>
        <v>0</v>
      </c>
      <c r="EX29" s="745">
        <f t="shared" si="103"/>
        <v>0</v>
      </c>
      <c r="EY29" s="745">
        <f t="shared" si="103"/>
        <v>0</v>
      </c>
      <c r="EZ29" s="745">
        <f t="shared" si="103"/>
        <v>0</v>
      </c>
      <c r="FA29" s="745">
        <f t="shared" si="103"/>
        <v>0</v>
      </c>
      <c r="FB29" s="745">
        <f t="shared" si="103"/>
        <v>0</v>
      </c>
      <c r="FC29" s="745">
        <f t="shared" ref="FC29:GH29" si="104">IF(FC$11&gt;=DESIGN_LIFE,FB29,IF(AND(FC$11&gt;0,$CK29&lt;&gt;0),IF(INT((FC$11)/(DESIGN_LIFE/$CK29))=((FC$11)/(DESIGN_LIFE/$CK29)),$CM29+FB29,FB29),FB29))</f>
        <v>0</v>
      </c>
      <c r="FD29" s="745">
        <f t="shared" si="104"/>
        <v>0</v>
      </c>
      <c r="FE29" s="745">
        <f t="shared" si="104"/>
        <v>0</v>
      </c>
      <c r="FF29" s="745">
        <f t="shared" si="104"/>
        <v>0</v>
      </c>
      <c r="FG29" s="745">
        <f t="shared" si="104"/>
        <v>0</v>
      </c>
      <c r="FH29" s="745">
        <f t="shared" si="104"/>
        <v>0</v>
      </c>
      <c r="FI29" s="745">
        <f t="shared" si="104"/>
        <v>0</v>
      </c>
      <c r="FJ29" s="745">
        <f t="shared" si="104"/>
        <v>0</v>
      </c>
      <c r="FK29" s="745">
        <f t="shared" si="104"/>
        <v>0</v>
      </c>
      <c r="FL29" s="745">
        <f t="shared" si="104"/>
        <v>0</v>
      </c>
      <c r="FM29" s="745">
        <f t="shared" si="104"/>
        <v>0</v>
      </c>
      <c r="FN29" s="745">
        <f t="shared" si="104"/>
        <v>0</v>
      </c>
      <c r="FO29" s="745">
        <f t="shared" si="104"/>
        <v>0</v>
      </c>
      <c r="FP29" s="745">
        <f t="shared" si="104"/>
        <v>0</v>
      </c>
      <c r="FQ29" s="745">
        <f t="shared" si="104"/>
        <v>0</v>
      </c>
      <c r="FR29" s="745">
        <f t="shared" si="104"/>
        <v>0</v>
      </c>
      <c r="FS29" s="745">
        <f t="shared" si="104"/>
        <v>0</v>
      </c>
      <c r="FT29" s="745">
        <f t="shared" si="104"/>
        <v>0</v>
      </c>
      <c r="FU29" s="745">
        <f t="shared" si="104"/>
        <v>0</v>
      </c>
      <c r="FV29" s="745">
        <f t="shared" si="104"/>
        <v>0</v>
      </c>
      <c r="FW29" s="745">
        <f t="shared" si="104"/>
        <v>0</v>
      </c>
      <c r="FX29" s="745">
        <f t="shared" si="104"/>
        <v>0</v>
      </c>
      <c r="FY29" s="745">
        <f t="shared" si="104"/>
        <v>0</v>
      </c>
      <c r="FZ29" s="745">
        <f t="shared" si="104"/>
        <v>0</v>
      </c>
      <c r="GA29" s="745">
        <f t="shared" si="104"/>
        <v>0</v>
      </c>
      <c r="GB29" s="745">
        <f t="shared" si="104"/>
        <v>0</v>
      </c>
      <c r="GC29" s="745">
        <f t="shared" si="104"/>
        <v>0</v>
      </c>
      <c r="GD29" s="745">
        <f t="shared" si="104"/>
        <v>0</v>
      </c>
      <c r="GE29" s="745">
        <f t="shared" si="104"/>
        <v>0</v>
      </c>
      <c r="GF29" s="745">
        <f t="shared" si="104"/>
        <v>0</v>
      </c>
      <c r="GG29" s="745">
        <f t="shared" si="104"/>
        <v>0</v>
      </c>
      <c r="GH29" s="745">
        <f t="shared" si="104"/>
        <v>0</v>
      </c>
      <c r="GI29" s="745">
        <f t="shared" ref="GI29:HG29" si="105">IF(GI$11&gt;=DESIGN_LIFE,GH29,IF(AND(GI$11&gt;0,$CK29&lt;&gt;0),IF(INT((GI$11)/(DESIGN_LIFE/$CK29))=((GI$11)/(DESIGN_LIFE/$CK29)),$CM29+GH29,GH29),GH29))</f>
        <v>0</v>
      </c>
      <c r="GJ29" s="745">
        <f t="shared" si="105"/>
        <v>0</v>
      </c>
      <c r="GK29" s="745">
        <f t="shared" si="105"/>
        <v>0</v>
      </c>
      <c r="GL29" s="745">
        <f t="shared" si="105"/>
        <v>0</v>
      </c>
      <c r="GM29" s="745">
        <f t="shared" si="105"/>
        <v>0</v>
      </c>
      <c r="GN29" s="745">
        <f t="shared" si="105"/>
        <v>0</v>
      </c>
      <c r="GO29" s="745">
        <f t="shared" si="105"/>
        <v>0</v>
      </c>
      <c r="GP29" s="745">
        <f t="shared" si="105"/>
        <v>0</v>
      </c>
      <c r="GQ29" s="745">
        <f t="shared" si="105"/>
        <v>0</v>
      </c>
      <c r="GR29" s="745">
        <f t="shared" si="105"/>
        <v>0</v>
      </c>
      <c r="GS29" s="745">
        <f t="shared" si="105"/>
        <v>0</v>
      </c>
      <c r="GT29" s="745">
        <f t="shared" si="105"/>
        <v>0</v>
      </c>
      <c r="GU29" s="745">
        <f t="shared" si="105"/>
        <v>0</v>
      </c>
      <c r="GV29" s="745">
        <f t="shared" si="105"/>
        <v>0</v>
      </c>
      <c r="GW29" s="745">
        <f t="shared" si="105"/>
        <v>0</v>
      </c>
      <c r="GX29" s="745">
        <f t="shared" si="105"/>
        <v>0</v>
      </c>
      <c r="GY29" s="745">
        <f t="shared" si="105"/>
        <v>0</v>
      </c>
      <c r="GZ29" s="745">
        <f t="shared" si="105"/>
        <v>0</v>
      </c>
      <c r="HA29" s="745">
        <f t="shared" si="105"/>
        <v>0</v>
      </c>
      <c r="HB29" s="745">
        <f t="shared" si="105"/>
        <v>0</v>
      </c>
      <c r="HC29" s="745">
        <f t="shared" si="105"/>
        <v>0</v>
      </c>
      <c r="HD29" s="745">
        <f t="shared" si="105"/>
        <v>0</v>
      </c>
      <c r="HE29" s="745">
        <f t="shared" si="105"/>
        <v>0</v>
      </c>
      <c r="HF29" s="745">
        <f t="shared" si="105"/>
        <v>0</v>
      </c>
      <c r="HG29" s="745">
        <f t="shared" si="105"/>
        <v>0</v>
      </c>
      <c r="HH29" s="185"/>
    </row>
    <row r="30" spans="1:216" ht="20.100000000000001" customHeight="1">
      <c r="A30" s="520" t="str">
        <f t="shared" si="4"/>
        <v>LST_STR_ELEMENT</v>
      </c>
      <c r="B30" s="357"/>
      <c r="C30" s="115"/>
      <c r="D30" s="116"/>
      <c r="E30" s="117"/>
      <c r="F30" s="116"/>
      <c r="G30" s="350" t="e">
        <f>IF(TYPOLOGY = "Bridge", _xlfn.XLOOKUP($E30, BRIDGE_STR_ELEMENT, 'MATERIAL DATA'!$R$36:$R$74,,), _xlfn.XLOOKUP($BL30, 'LIFECYCLE MATERIAL DATA'!$A$5:$A$104, 'LIFECYCLE MATERIAL DATA'!$Q$5:$Q$104,,))</f>
        <v>#N/A</v>
      </c>
      <c r="H30" s="630"/>
      <c r="I30" s="631"/>
      <c r="J30" s="736"/>
      <c r="K30" s="116"/>
      <c r="L30" s="95"/>
      <c r="M30" s="358"/>
      <c r="N30" s="156">
        <f t="shared" si="92"/>
        <v>0</v>
      </c>
      <c r="O30" s="157" t="str">
        <f t="shared" si="20"/>
        <v/>
      </c>
      <c r="P30" s="158" t="str">
        <f t="shared" si="21"/>
        <v/>
      </c>
      <c r="Q30" s="158" t="str" cm="1">
        <f t="array" ref="Q30">IFERROR(_xlfn.IFS(AND($I30 = "Yes", $J30 =1),(($BX30+$BU30)/($J30) + ($BY30+$BR30 +$BZ30)),AND($I30 = "Yes", $J30 &gt;1), (($BX30+$BU30)/($J30) + ($BY30*2 +$BZ30)) ), "")</f>
        <v/>
      </c>
      <c r="R30" s="158" t="str">
        <f t="shared" si="5"/>
        <v/>
      </c>
      <c r="S30" s="159">
        <f t="shared" si="22"/>
        <v>0</v>
      </c>
      <c r="T30" s="159" t="str">
        <f t="shared" si="45"/>
        <v/>
      </c>
      <c r="U30" s="158" t="str">
        <f t="shared" si="33"/>
        <v/>
      </c>
      <c r="V30" s="396" t="str">
        <f t="shared" si="23"/>
        <v/>
      </c>
      <c r="W30" s="156" t="str">
        <f t="shared" si="7"/>
        <v/>
      </c>
      <c r="X30" s="160">
        <f t="shared" si="8"/>
        <v>0</v>
      </c>
      <c r="Y30" s="274" t="s">
        <v>415</v>
      </c>
      <c r="Z30" s="745" t="str">
        <f>'MATERIAL DATA'!$Q54</f>
        <v>4.1.1 Vehicle impact parapets</v>
      </c>
      <c r="AA30" s="768">
        <f t="shared" si="62"/>
        <v>0</v>
      </c>
      <c r="AB30" s="185"/>
      <c r="AC30" s="185"/>
      <c r="AD30" s="185"/>
      <c r="AE30" s="745"/>
      <c r="AF30" s="185"/>
      <c r="AG30" s="745"/>
      <c r="AH30" s="745"/>
      <c r="AI30" s="745"/>
      <c r="AJ30" s="745"/>
      <c r="AK30" s="745"/>
      <c r="AL30" s="745"/>
      <c r="AM30" s="745"/>
      <c r="AN30" s="745"/>
      <c r="AO30" s="745"/>
      <c r="AP30" s="745"/>
      <c r="AQ30" s="745"/>
      <c r="AR30" s="745"/>
      <c r="AS30" s="745"/>
      <c r="AT30" s="745"/>
      <c r="AU30" s="185" t="s">
        <v>725</v>
      </c>
      <c r="AV30" s="771" t="e">
        <f>AZ25+ SUM(AZ27,AZ31,AZ32)*0.5 + AZ26 + SUM(AZ33:AZ34)</f>
        <v>#DIV/0!</v>
      </c>
      <c r="AW30" s="745"/>
      <c r="AX30" s="745"/>
      <c r="AY30" s="783" t="s">
        <v>732</v>
      </c>
      <c r="AZ30" s="185" cm="1">
        <f t="array" ref="AZ30">SUMPRODUCT(SUMIF(H12:H43,New_Ext,W12:W43))</f>
        <v>0</v>
      </c>
      <c r="BA30" s="745"/>
      <c r="BB30" s="745"/>
      <c r="BC30" s="745" t="s">
        <v>111</v>
      </c>
      <c r="BD30" s="185">
        <f>SUMIF(H12:H43,Retained,'Scheme 2'!W12:W43)</f>
        <v>0</v>
      </c>
      <c r="BE30" s="745"/>
      <c r="BF30" s="745"/>
      <c r="BG30" s="745"/>
      <c r="BH30" s="745"/>
      <c r="BI30" s="745"/>
      <c r="BJ30" s="745"/>
      <c r="BK30" s="209" t="str">
        <f>IF(B30="Concrete","C_",IF(B30="Steel","S_",IF(B30="Timber","T_",IF(B30="Other","O_",IF(B30="Custom_EPD","E_",IF(B30="_","ER","ER"))))))</f>
        <v>ER</v>
      </c>
      <c r="BL30" s="209" t="str">
        <f t="shared" si="9"/>
        <v xml:space="preserve"> -  - </v>
      </c>
      <c r="BM30" s="745" t="str" cm="1">
        <f t="array" ref="BM30">_xlfn.IFS(OR(AND(TYPOLOGY &lt;&gt; "Bridge", B30="concrete",D30&lt;&gt;"Reinforced - 150mm hollow core slab"),C30="Concrete_EPD",),"Reinforcement",(OR(AND(TYPOLOGY="Bridge",B30="concrete",D30&lt;&gt;"Reinforced - 150mm hollow core slab"),C30="Concrete_EPD",)),"Bridge_Reinforcement",TRUE, "No_Reinforcement")</f>
        <v>No_Reinforcement</v>
      </c>
      <c r="BN30" s="186" t="e">
        <f>_xlfn.XLOOKUP($BL30,'LIFECYCLE MATERIAL DATA'!$A$5:$A$104,'LIFECYCLE MATERIAL DATA'!$D$5:$D$104,)</f>
        <v>#N/A</v>
      </c>
      <c r="BO30" s="186">
        <f>IFERROR(IF(M30&lt;&gt;0,_xlfn.XLOOKUP(M30,'Custom Data'!S16:S45,'Custom Data'!T16:T45,,-1),0),0)</f>
        <v>0</v>
      </c>
      <c r="BP30" s="186">
        <f t="shared" si="10"/>
        <v>0</v>
      </c>
      <c r="BQ30" s="846" t="str">
        <f t="shared" si="11"/>
        <v>ER</v>
      </c>
      <c r="BR30" s="745" t="str">
        <f>IFERROR(_xlfn.XLOOKUP($BL30,'LIFECYCLE MATERIAL DATA'!$A$5:$A$104,'LIFECYCLE MATERIAL DATA'!$I$5:$I$104,,)*($BQ30/1000)+_xlfn.XLOOKUP('Project Info'!$C$15,'LIFECYCLE MATERIAL DATA'!$A$5:$A$104,'LIFECYCLE MATERIAL DATA'!$I$5:$I$104,,)*($BP30/1000),"")</f>
        <v/>
      </c>
      <c r="BS30" s="745" t="str">
        <f>IFERROR(_xlfn.XLOOKUP($BL30,'LIFECYCLE MATERIAL DATA'!$A$5:$A$104, 'LIFECYCLE MATERIAL DATA'!$J$5:$J$104,,)*($BQ30/1000)+_xlfn.XLOOKUP('Project Info'!$C$15,'LIFECYCLE MATERIAL DATA'!$A$5:$A$104,'LIFECYCLE MATERIAL DATA'!$J$5:$J$104,,)*($BP30/1000),"")</f>
        <v/>
      </c>
      <c r="BT30" s="745" t="str">
        <f>IFERROR(_xlfn.XLOOKUP($BL30,'LIFECYCLE MATERIAL DATA'!$A$5:$A$104, 'LIFECYCLE MATERIAL DATA'!$K$5:$K$104,,)*($BQ30/1000),"")</f>
        <v/>
      </c>
      <c r="BU30" s="185" t="str">
        <f>IFERROR(_xlfn.XLOOKUP($BL30,'LIFECYCLE MATERIAL DATA'!$A$5:$A$104,'LIFECYCLE MATERIAL DATA'!$L$5:$L$104,,)*($BQ30/1000)+_xlfn.XLOOKUP('Project Info'!$C$15,'LIFECYCLE MATERIAL DATA'!$A$5:$A$104,'LIFECYCLE MATERIAL DATA'!$L$5:$L$104,,)*($BP30/1000),"")</f>
        <v/>
      </c>
      <c r="BV30" s="745" t="str">
        <f t="shared" si="25"/>
        <v/>
      </c>
      <c r="BW30" s="745" t="str">
        <f>IF($K30='MATERIAL DATA'!$O$5,$L30, IF($K30='MATERIAL DATA'!$O$6,$L30/(1000*'Scheme 2'!$BN30),""))</f>
        <v/>
      </c>
      <c r="BX30" s="745" t="str">
        <f>IFERROR(((_xlfn.XLOOKUP($BL30,'LIFECYCLE MATERIAL DATA'!$A$5:$A$104,'LIFECYCLE MATERIAL DATA'!$F$5:$F$104,,))*$BQ30/1000+_xlfn.XLOOKUP('Project Info'!$C$15,'LIFECYCLE MATERIAL DATA'!$A$5:$A$104,'LIFECYCLE MATERIAL DATA'!$F$5:$F$104,,)*$BP30/1000),"")</f>
        <v/>
      </c>
      <c r="BY30" s="771" t="str">
        <f>IFERROR((_xlfn.XLOOKUP($BL30,'LIFECYCLE MATERIAL DATA'!$A$5:$A$104,'LIFECYCLE MATERIAL DATA'!$G$5:$G$104,,)*$BQ30/1000++_xlfn.XLOOKUP('Project Info'!$C$15,'LIFECYCLE MATERIAL DATA'!$A$5:$A$104,'LIFECYCLE MATERIAL DATA'!$G$5:$G$104,,)*$BP30/1000),"")</f>
        <v/>
      </c>
      <c r="BZ30" s="745" t="str">
        <f>IFERROR(_xlfn.XLOOKUP('Scheme 2'!$BL30,'LIFECYCLE MATERIAL DATA'!$A$5:$A$104,'LIFECYCLE MATERIAL DATA'!$H$5:$H$104,,)*SUM($BX30+$BY30+$CB30+$CC30), "")</f>
        <v/>
      </c>
      <c r="CA30" s="185"/>
      <c r="CB30" s="743" t="str">
        <f>IFERROR((_xlfn.XLOOKUP($BL30,'LIFECYCLE MATERIAL DATA'!$A$5:$A$104, 'LIFECYCLE MATERIAL DATA'!$M$5:$M$104)*$BQ30/1000++_xlfn.XLOOKUP('Project Info'!$C$15,'LIFECYCLE MATERIAL DATA'!$A$5:$A$104,'LIFECYCLE MATERIAL DATA'!$M$5:$M$104)*$BP30/1000),"")</f>
        <v/>
      </c>
      <c r="CC30" s="745">
        <f>IFERROR(IF(OR($B30="Timber",$C30="Timber_EPD", $C30="Bamboo"),_xlfn.XLOOKUP($BL30,'LIFECYCLE MATERIAL DATA Master'!$A$5:$A$104,'LIFECYCLE MATERIAL DATA Master'!$E$5:$E$104,,)*$BQ30,0),"")/1000</f>
        <v>0</v>
      </c>
      <c r="CD30" s="185" t="str">
        <f>IFERROR((_xlfn.XLOOKUP($BL30,'LIFECYCLE MATERIAL DATA'!$A$5:$A$104,'LIFECYCLE MATERIAL DATA'!$N$5:$N$104,,)*$BQ30/1000++_xlfn.XLOOKUP('Project Info'!$C$15,'LIFECYCLE MATERIAL DATA'!$A$5:$A$104,'LIFECYCLE MATERIAL DATA'!$N$5:$N$104,,)*$BP30/1000),"")</f>
        <v/>
      </c>
      <c r="CE30" s="209"/>
      <c r="CF30" s="209"/>
      <c r="CG30" s="209"/>
      <c r="CH30" s="772">
        <f>IFERROR(1+_xlfn.XLOOKUP($BL30,'LIFECYCLE MATERIAL DATA'!$A$5:$A$104,'LIFECYCLE MATERIAL DATA'!$H$5:$H$104,,),0)</f>
        <v>0</v>
      </c>
      <c r="CI30" s="765">
        <f t="shared" si="97"/>
        <v>0</v>
      </c>
      <c r="CJ30" s="773">
        <f t="shared" si="13"/>
        <v>0</v>
      </c>
      <c r="CK30" s="774">
        <f t="shared" si="14"/>
        <v>0</v>
      </c>
      <c r="CL30" s="767">
        <f t="shared" si="26"/>
        <v>0</v>
      </c>
      <c r="CM30" s="775">
        <f t="shared" si="27"/>
        <v>0</v>
      </c>
      <c r="CN30" s="769">
        <v>0</v>
      </c>
      <c r="CO30" s="745">
        <f t="shared" si="15"/>
        <v>0</v>
      </c>
      <c r="CP30" s="745">
        <f t="shared" si="15"/>
        <v>0</v>
      </c>
      <c r="CQ30" s="745">
        <f t="shared" ref="CQ30:DV30" si="106">IF(CQ$11&gt;=DESIGN_LIFE,CP30,IF(AND(CQ$11&gt;0,$CK30&lt;&gt;0),IF(INT((CQ$11)/(DESIGN_LIFE/$CK30))=((CQ$11)/(DESIGN_LIFE/$CK30)),$CM30+CP30,CP30),CP30))</f>
        <v>0</v>
      </c>
      <c r="CR30" s="745">
        <f t="shared" si="106"/>
        <v>0</v>
      </c>
      <c r="CS30" s="745">
        <f t="shared" si="106"/>
        <v>0</v>
      </c>
      <c r="CT30" s="745">
        <f t="shared" si="106"/>
        <v>0</v>
      </c>
      <c r="CU30" s="745">
        <f t="shared" si="106"/>
        <v>0</v>
      </c>
      <c r="CV30" s="745">
        <f t="shared" si="106"/>
        <v>0</v>
      </c>
      <c r="CW30" s="745">
        <f t="shared" si="106"/>
        <v>0</v>
      </c>
      <c r="CX30" s="745">
        <f t="shared" si="106"/>
        <v>0</v>
      </c>
      <c r="CY30" s="745">
        <f t="shared" si="106"/>
        <v>0</v>
      </c>
      <c r="CZ30" s="745">
        <f t="shared" si="106"/>
        <v>0</v>
      </c>
      <c r="DA30" s="745">
        <f t="shared" si="106"/>
        <v>0</v>
      </c>
      <c r="DB30" s="745">
        <f t="shared" si="106"/>
        <v>0</v>
      </c>
      <c r="DC30" s="745">
        <f t="shared" si="106"/>
        <v>0</v>
      </c>
      <c r="DD30" s="745">
        <f t="shared" si="106"/>
        <v>0</v>
      </c>
      <c r="DE30" s="745">
        <f t="shared" si="106"/>
        <v>0</v>
      </c>
      <c r="DF30" s="745">
        <f t="shared" si="106"/>
        <v>0</v>
      </c>
      <c r="DG30" s="745">
        <f t="shared" si="106"/>
        <v>0</v>
      </c>
      <c r="DH30" s="745">
        <f t="shared" si="106"/>
        <v>0</v>
      </c>
      <c r="DI30" s="745">
        <f t="shared" si="106"/>
        <v>0</v>
      </c>
      <c r="DJ30" s="745">
        <f t="shared" si="106"/>
        <v>0</v>
      </c>
      <c r="DK30" s="745">
        <f t="shared" si="106"/>
        <v>0</v>
      </c>
      <c r="DL30" s="745">
        <f t="shared" si="106"/>
        <v>0</v>
      </c>
      <c r="DM30" s="745">
        <f t="shared" si="106"/>
        <v>0</v>
      </c>
      <c r="DN30" s="745">
        <f t="shared" si="106"/>
        <v>0</v>
      </c>
      <c r="DO30" s="745">
        <f t="shared" si="106"/>
        <v>0</v>
      </c>
      <c r="DP30" s="745">
        <f t="shared" si="106"/>
        <v>0</v>
      </c>
      <c r="DQ30" s="745">
        <f t="shared" si="106"/>
        <v>0</v>
      </c>
      <c r="DR30" s="745">
        <f t="shared" si="106"/>
        <v>0</v>
      </c>
      <c r="DS30" s="745">
        <f t="shared" si="106"/>
        <v>0</v>
      </c>
      <c r="DT30" s="745">
        <f t="shared" si="106"/>
        <v>0</v>
      </c>
      <c r="DU30" s="745">
        <f t="shared" si="106"/>
        <v>0</v>
      </c>
      <c r="DV30" s="745">
        <f t="shared" si="106"/>
        <v>0</v>
      </c>
      <c r="DW30" s="745">
        <f t="shared" ref="DW30:FB30" si="107">IF(DW$11&gt;=DESIGN_LIFE,DV30,IF(AND(DW$11&gt;0,$CK30&lt;&gt;0),IF(INT((DW$11)/(DESIGN_LIFE/$CK30))=((DW$11)/(DESIGN_LIFE/$CK30)),$CM30+DV30,DV30),DV30))</f>
        <v>0</v>
      </c>
      <c r="DX30" s="745">
        <f t="shared" si="107"/>
        <v>0</v>
      </c>
      <c r="DY30" s="745">
        <f t="shared" si="107"/>
        <v>0</v>
      </c>
      <c r="DZ30" s="745">
        <f t="shared" si="107"/>
        <v>0</v>
      </c>
      <c r="EA30" s="745">
        <f t="shared" si="107"/>
        <v>0</v>
      </c>
      <c r="EB30" s="745">
        <f t="shared" si="107"/>
        <v>0</v>
      </c>
      <c r="EC30" s="745">
        <f t="shared" si="107"/>
        <v>0</v>
      </c>
      <c r="ED30" s="745">
        <f t="shared" si="107"/>
        <v>0</v>
      </c>
      <c r="EE30" s="745">
        <f t="shared" si="107"/>
        <v>0</v>
      </c>
      <c r="EF30" s="745">
        <f t="shared" si="107"/>
        <v>0</v>
      </c>
      <c r="EG30" s="745">
        <f t="shared" si="107"/>
        <v>0</v>
      </c>
      <c r="EH30" s="745">
        <f t="shared" si="107"/>
        <v>0</v>
      </c>
      <c r="EI30" s="745">
        <f t="shared" si="107"/>
        <v>0</v>
      </c>
      <c r="EJ30" s="745">
        <f t="shared" si="107"/>
        <v>0</v>
      </c>
      <c r="EK30" s="745">
        <f t="shared" si="107"/>
        <v>0</v>
      </c>
      <c r="EL30" s="745">
        <f t="shared" si="107"/>
        <v>0</v>
      </c>
      <c r="EM30" s="745">
        <f t="shared" si="107"/>
        <v>0</v>
      </c>
      <c r="EN30" s="745">
        <f t="shared" si="107"/>
        <v>0</v>
      </c>
      <c r="EO30" s="745">
        <f t="shared" si="107"/>
        <v>0</v>
      </c>
      <c r="EP30" s="745">
        <f t="shared" si="107"/>
        <v>0</v>
      </c>
      <c r="EQ30" s="745">
        <f t="shared" si="107"/>
        <v>0</v>
      </c>
      <c r="ER30" s="745">
        <f t="shared" si="107"/>
        <v>0</v>
      </c>
      <c r="ES30" s="745">
        <f t="shared" si="107"/>
        <v>0</v>
      </c>
      <c r="ET30" s="745">
        <f t="shared" si="107"/>
        <v>0</v>
      </c>
      <c r="EU30" s="745">
        <f t="shared" si="107"/>
        <v>0</v>
      </c>
      <c r="EV30" s="745">
        <f t="shared" si="107"/>
        <v>0</v>
      </c>
      <c r="EW30" s="745">
        <f t="shared" si="107"/>
        <v>0</v>
      </c>
      <c r="EX30" s="745">
        <f t="shared" si="107"/>
        <v>0</v>
      </c>
      <c r="EY30" s="745">
        <f t="shared" si="107"/>
        <v>0</v>
      </c>
      <c r="EZ30" s="745">
        <f t="shared" si="107"/>
        <v>0</v>
      </c>
      <c r="FA30" s="745">
        <f t="shared" si="107"/>
        <v>0</v>
      </c>
      <c r="FB30" s="745">
        <f t="shared" si="107"/>
        <v>0</v>
      </c>
      <c r="FC30" s="745">
        <f t="shared" ref="FC30:GH30" si="108">IF(FC$11&gt;=DESIGN_LIFE,FB30,IF(AND(FC$11&gt;0,$CK30&lt;&gt;0),IF(INT((FC$11)/(DESIGN_LIFE/$CK30))=((FC$11)/(DESIGN_LIFE/$CK30)),$CM30+FB30,FB30),FB30))</f>
        <v>0</v>
      </c>
      <c r="FD30" s="745">
        <f t="shared" si="108"/>
        <v>0</v>
      </c>
      <c r="FE30" s="745">
        <f t="shared" si="108"/>
        <v>0</v>
      </c>
      <c r="FF30" s="745">
        <f t="shared" si="108"/>
        <v>0</v>
      </c>
      <c r="FG30" s="745">
        <f t="shared" si="108"/>
        <v>0</v>
      </c>
      <c r="FH30" s="745">
        <f t="shared" si="108"/>
        <v>0</v>
      </c>
      <c r="FI30" s="745">
        <f t="shared" si="108"/>
        <v>0</v>
      </c>
      <c r="FJ30" s="745">
        <f t="shared" si="108"/>
        <v>0</v>
      </c>
      <c r="FK30" s="745">
        <f t="shared" si="108"/>
        <v>0</v>
      </c>
      <c r="FL30" s="745">
        <f t="shared" si="108"/>
        <v>0</v>
      </c>
      <c r="FM30" s="745">
        <f t="shared" si="108"/>
        <v>0</v>
      </c>
      <c r="FN30" s="745">
        <f t="shared" si="108"/>
        <v>0</v>
      </c>
      <c r="FO30" s="745">
        <f t="shared" si="108"/>
        <v>0</v>
      </c>
      <c r="FP30" s="745">
        <f t="shared" si="108"/>
        <v>0</v>
      </c>
      <c r="FQ30" s="745">
        <f t="shared" si="108"/>
        <v>0</v>
      </c>
      <c r="FR30" s="745">
        <f t="shared" si="108"/>
        <v>0</v>
      </c>
      <c r="FS30" s="745">
        <f t="shared" si="108"/>
        <v>0</v>
      </c>
      <c r="FT30" s="745">
        <f t="shared" si="108"/>
        <v>0</v>
      </c>
      <c r="FU30" s="745">
        <f t="shared" si="108"/>
        <v>0</v>
      </c>
      <c r="FV30" s="745">
        <f t="shared" si="108"/>
        <v>0</v>
      </c>
      <c r="FW30" s="745">
        <f t="shared" si="108"/>
        <v>0</v>
      </c>
      <c r="FX30" s="745">
        <f t="shared" si="108"/>
        <v>0</v>
      </c>
      <c r="FY30" s="745">
        <f t="shared" si="108"/>
        <v>0</v>
      </c>
      <c r="FZ30" s="745">
        <f t="shared" si="108"/>
        <v>0</v>
      </c>
      <c r="GA30" s="745">
        <f t="shared" si="108"/>
        <v>0</v>
      </c>
      <c r="GB30" s="745">
        <f t="shared" si="108"/>
        <v>0</v>
      </c>
      <c r="GC30" s="745">
        <f t="shared" si="108"/>
        <v>0</v>
      </c>
      <c r="GD30" s="745">
        <f t="shared" si="108"/>
        <v>0</v>
      </c>
      <c r="GE30" s="745">
        <f t="shared" si="108"/>
        <v>0</v>
      </c>
      <c r="GF30" s="745">
        <f t="shared" si="108"/>
        <v>0</v>
      </c>
      <c r="GG30" s="745">
        <f t="shared" si="108"/>
        <v>0</v>
      </c>
      <c r="GH30" s="745">
        <f t="shared" si="108"/>
        <v>0</v>
      </c>
      <c r="GI30" s="745">
        <f t="shared" ref="GI30:HG30" si="109">IF(GI$11&gt;=DESIGN_LIFE,GH30,IF(AND(GI$11&gt;0,$CK30&lt;&gt;0),IF(INT((GI$11)/(DESIGN_LIFE/$CK30))=((GI$11)/(DESIGN_LIFE/$CK30)),$CM30+GH30,GH30),GH30))</f>
        <v>0</v>
      </c>
      <c r="GJ30" s="745">
        <f t="shared" si="109"/>
        <v>0</v>
      </c>
      <c r="GK30" s="745">
        <f t="shared" si="109"/>
        <v>0</v>
      </c>
      <c r="GL30" s="745">
        <f t="shared" si="109"/>
        <v>0</v>
      </c>
      <c r="GM30" s="745">
        <f t="shared" si="109"/>
        <v>0</v>
      </c>
      <c r="GN30" s="745">
        <f t="shared" si="109"/>
        <v>0</v>
      </c>
      <c r="GO30" s="745">
        <f t="shared" si="109"/>
        <v>0</v>
      </c>
      <c r="GP30" s="745">
        <f t="shared" si="109"/>
        <v>0</v>
      </c>
      <c r="GQ30" s="745">
        <f t="shared" si="109"/>
        <v>0</v>
      </c>
      <c r="GR30" s="745">
        <f t="shared" si="109"/>
        <v>0</v>
      </c>
      <c r="GS30" s="745">
        <f t="shared" si="109"/>
        <v>0</v>
      </c>
      <c r="GT30" s="745">
        <f t="shared" si="109"/>
        <v>0</v>
      </c>
      <c r="GU30" s="745">
        <f t="shared" si="109"/>
        <v>0</v>
      </c>
      <c r="GV30" s="745">
        <f t="shared" si="109"/>
        <v>0</v>
      </c>
      <c r="GW30" s="745">
        <f t="shared" si="109"/>
        <v>0</v>
      </c>
      <c r="GX30" s="745">
        <f t="shared" si="109"/>
        <v>0</v>
      </c>
      <c r="GY30" s="745">
        <f t="shared" si="109"/>
        <v>0</v>
      </c>
      <c r="GZ30" s="745">
        <f t="shared" si="109"/>
        <v>0</v>
      </c>
      <c r="HA30" s="745">
        <f t="shared" si="109"/>
        <v>0</v>
      </c>
      <c r="HB30" s="745">
        <f t="shared" si="109"/>
        <v>0</v>
      </c>
      <c r="HC30" s="745">
        <f t="shared" si="109"/>
        <v>0</v>
      </c>
      <c r="HD30" s="745">
        <f t="shared" si="109"/>
        <v>0</v>
      </c>
      <c r="HE30" s="745">
        <f t="shared" si="109"/>
        <v>0</v>
      </c>
      <c r="HF30" s="745">
        <f t="shared" si="109"/>
        <v>0</v>
      </c>
      <c r="HG30" s="745">
        <f t="shared" si="109"/>
        <v>0</v>
      </c>
      <c r="HH30" s="185"/>
    </row>
    <row r="31" spans="1:216" ht="20.100000000000001" customHeight="1">
      <c r="A31" s="520" t="str">
        <f t="shared" si="4"/>
        <v>LST_STR_ELEMENT</v>
      </c>
      <c r="B31" s="629"/>
      <c r="C31" s="628"/>
      <c r="D31" s="626"/>
      <c r="E31" s="627"/>
      <c r="F31" s="626"/>
      <c r="G31" s="350" t="e">
        <f>IF(TYPOLOGY = "Bridge", _xlfn.XLOOKUP($E31, BRIDGE_STR_ELEMENT, 'MATERIAL DATA'!$R$36:$R$74,,), _xlfn.XLOOKUP($BL31, 'LIFECYCLE MATERIAL DATA'!$A$5:$A$104, 'LIFECYCLE MATERIAL DATA'!$Q$5:$Q$104,,))</f>
        <v>#N/A</v>
      </c>
      <c r="H31" s="630"/>
      <c r="I31" s="631"/>
      <c r="J31" s="737"/>
      <c r="K31" s="626"/>
      <c r="L31" s="632"/>
      <c r="M31" s="358"/>
      <c r="N31" s="156">
        <f t="shared" si="92"/>
        <v>0</v>
      </c>
      <c r="O31" s="157" t="str">
        <f t="shared" si="20"/>
        <v/>
      </c>
      <c r="P31" s="158" t="str">
        <f t="shared" si="21"/>
        <v/>
      </c>
      <c r="Q31" s="158" t="str" cm="1">
        <f t="array" ref="Q31">IFERROR(_xlfn.IFS(AND($I31 = "Yes", $J31 =1),(($BX31+$BU31)/($J31) + ($BY31+$BR31 +$BZ31)),AND($I31 = "Yes", $J31 &gt;1), (($BX31+$BU31)/($J31) + ($BY31*2 +$BZ31)) ), "")</f>
        <v/>
      </c>
      <c r="R31" s="158" t="str">
        <f t="shared" si="5"/>
        <v/>
      </c>
      <c r="S31" s="159">
        <f t="shared" si="22"/>
        <v>0</v>
      </c>
      <c r="T31" s="159" t="str">
        <f t="shared" si="45"/>
        <v/>
      </c>
      <c r="U31" s="158" t="str">
        <f t="shared" si="33"/>
        <v/>
      </c>
      <c r="V31" s="396" t="str">
        <f t="shared" si="23"/>
        <v/>
      </c>
      <c r="W31" s="156" t="str">
        <f t="shared" si="7"/>
        <v/>
      </c>
      <c r="X31" s="160">
        <f t="shared" si="8"/>
        <v>0</v>
      </c>
      <c r="Y31" s="274" t="s">
        <v>415</v>
      </c>
      <c r="Z31" s="745" t="str">
        <f>'MATERIAL DATA'!$Q55</f>
        <v>4.1.2 Pedestrian/cyclist parapets</v>
      </c>
      <c r="AA31" s="768">
        <f t="shared" si="62"/>
        <v>0</v>
      </c>
      <c r="AB31" s="745"/>
      <c r="AC31" s="745"/>
      <c r="AD31" s="745"/>
      <c r="AE31" s="745"/>
      <c r="AF31" s="745"/>
      <c r="AG31" s="745"/>
      <c r="AH31" s="745"/>
      <c r="AI31" s="745"/>
      <c r="AJ31" s="745"/>
      <c r="AK31" s="745"/>
      <c r="AL31" s="745"/>
      <c r="AM31" s="745"/>
      <c r="AN31" s="745"/>
      <c r="AO31" s="745"/>
      <c r="AP31" s="745"/>
      <c r="AQ31" s="745"/>
      <c r="AR31" s="745"/>
      <c r="AS31" s="745"/>
      <c r="AT31" s="745"/>
      <c r="AU31" s="185"/>
      <c r="AV31" s="185"/>
      <c r="AW31" s="745"/>
      <c r="AX31" s="745"/>
      <c r="AY31" s="745" t="s">
        <v>105</v>
      </c>
      <c r="AZ31" s="754" t="e">
        <f>((E9/SUM(GIA_RN))*SUM(V48))</f>
        <v>#DIV/0!</v>
      </c>
      <c r="BA31" s="745"/>
      <c r="BB31" s="745"/>
      <c r="BC31" s="745" t="s">
        <v>105</v>
      </c>
      <c r="BD31" s="185" t="e">
        <f>((D9/SUM(GIA_RN))*SUM(V48))</f>
        <v>#DIV/0!</v>
      </c>
      <c r="BE31" s="745"/>
      <c r="BF31" s="745"/>
      <c r="BG31" s="745"/>
      <c r="BH31" s="745"/>
      <c r="BI31" s="745"/>
      <c r="BJ31" s="745"/>
      <c r="BK31" s="209" t="str">
        <f>IF(B31="Concrete","C_",IF(B31="Steel","S_",IF(B31="Timber","T_",IF(B31="Other","O_",IF(B31="Custom_EPD","E_",IF(B31="_","ER","ER"))))))</f>
        <v>ER</v>
      </c>
      <c r="BL31" s="209" t="str">
        <f t="shared" si="9"/>
        <v xml:space="preserve"> -  - </v>
      </c>
      <c r="BM31" s="745" t="str" cm="1">
        <f t="array" ref="BM31">_xlfn.IFS(OR(AND(TYPOLOGY &lt;&gt; "Bridge", B31="concrete",D31&lt;&gt;"Reinforced - 150mm hollow core slab"),C31="Concrete_EPD",),"Reinforcement",(OR(AND(TYPOLOGY="Bridge",B31="concrete",D31&lt;&gt;"Reinforced - 150mm hollow core slab"),C31="Concrete_EPD",)),"Bridge_Reinforcement",TRUE, "No_Reinforcement")</f>
        <v>No_Reinforcement</v>
      </c>
      <c r="BN31" s="186" t="e">
        <f>_xlfn.XLOOKUP($BL31,'LIFECYCLE MATERIAL DATA'!$A$5:$A$104,'LIFECYCLE MATERIAL DATA'!$D$5:$D$104,)</f>
        <v>#N/A</v>
      </c>
      <c r="BO31" s="186">
        <f>IFERROR(IF(M31&lt;&gt;0,_xlfn.XLOOKUP(M31,'Custom Data'!S16:S45,'Custom Data'!T16:T45,,-1),0),0)</f>
        <v>0</v>
      </c>
      <c r="BP31" s="186">
        <f t="shared" si="10"/>
        <v>0</v>
      </c>
      <c r="BQ31" s="846" t="str">
        <f t="shared" si="11"/>
        <v>ER</v>
      </c>
      <c r="BR31" s="745" t="str">
        <f>IFERROR(_xlfn.XLOOKUP($BL31,'LIFECYCLE MATERIAL DATA'!$A$5:$A$104,'LIFECYCLE MATERIAL DATA'!$I$5:$I$104,,)*($BQ31/1000)+_xlfn.XLOOKUP('Project Info'!$C$15,'LIFECYCLE MATERIAL DATA'!$A$5:$A$104,'LIFECYCLE MATERIAL DATA'!$I$5:$I$104,,)*($BP31/1000),"")</f>
        <v/>
      </c>
      <c r="BS31" s="745" t="str">
        <f>IFERROR(_xlfn.XLOOKUP($BL31,'LIFECYCLE MATERIAL DATA'!$A$5:$A$104, 'LIFECYCLE MATERIAL DATA'!$J$5:$J$104,,)*($BQ31/1000)+_xlfn.XLOOKUP('Project Info'!$C$15,'LIFECYCLE MATERIAL DATA'!$A$5:$A$104,'LIFECYCLE MATERIAL DATA'!$J$5:$J$104,,)*($BP31/1000),"")</f>
        <v/>
      </c>
      <c r="BT31" s="745" t="str">
        <f>IFERROR(_xlfn.XLOOKUP($BL31,'LIFECYCLE MATERIAL DATA'!$A$5:$A$104, 'LIFECYCLE MATERIAL DATA'!$K$5:$K$104,,)*($BQ31/1000),"")</f>
        <v/>
      </c>
      <c r="BU31" s="185" t="str">
        <f>IFERROR(_xlfn.XLOOKUP($BL31,'LIFECYCLE MATERIAL DATA'!$A$5:$A$104,'LIFECYCLE MATERIAL DATA'!$L$5:$L$104,,)*($BQ31/1000)+_xlfn.XLOOKUP('Project Info'!$C$15,'LIFECYCLE MATERIAL DATA'!$A$5:$A$104,'LIFECYCLE MATERIAL DATA'!$L$5:$L$104,,)*($BP31/1000),"")</f>
        <v/>
      </c>
      <c r="BV31" s="745" t="str">
        <f t="shared" si="25"/>
        <v/>
      </c>
      <c r="BW31" s="745" t="str">
        <f>IF($K31='MATERIAL DATA'!$O$5,$L31, IF($K31='MATERIAL DATA'!$O$6,$L31/(1000*'Scheme 2'!$BN31),""))</f>
        <v/>
      </c>
      <c r="BX31" s="745" t="str">
        <f>IFERROR(((_xlfn.XLOOKUP($BL31,'LIFECYCLE MATERIAL DATA'!$A$5:$A$104,'LIFECYCLE MATERIAL DATA'!$F$5:$F$104,,))*$BQ31/1000+_xlfn.XLOOKUP('Project Info'!$C$15,'LIFECYCLE MATERIAL DATA'!$A$5:$A$104,'LIFECYCLE MATERIAL DATA'!$F$5:$F$104,,)*$BP31/1000),"")</f>
        <v/>
      </c>
      <c r="BY31" s="771" t="str">
        <f>IFERROR((_xlfn.XLOOKUP($BL31,'LIFECYCLE MATERIAL DATA'!$A$5:$A$104,'LIFECYCLE MATERIAL DATA'!$G$5:$G$104,,)*$BQ31/1000++_xlfn.XLOOKUP('Project Info'!$C$15,'LIFECYCLE MATERIAL DATA'!$A$5:$A$104,'LIFECYCLE MATERIAL DATA'!$G$5:$G$104,,)*$BP31/1000),"")</f>
        <v/>
      </c>
      <c r="BZ31" s="745" t="str">
        <f>IFERROR(_xlfn.XLOOKUP('Scheme 2'!$BL31,'LIFECYCLE MATERIAL DATA'!$A$5:$A$104,'LIFECYCLE MATERIAL DATA'!$H$5:$H$104,,)*SUM($BX31+$BY31+$CB31+$CC31), "")</f>
        <v/>
      </c>
      <c r="CA31" s="185"/>
      <c r="CB31" s="743" t="str">
        <f>IFERROR((_xlfn.XLOOKUP($BL31,'LIFECYCLE MATERIAL DATA'!$A$5:$A$104, 'LIFECYCLE MATERIAL DATA'!$M$5:$M$104)*$BQ31/1000++_xlfn.XLOOKUP('Project Info'!$C$15,'LIFECYCLE MATERIAL DATA'!$A$5:$A$104,'LIFECYCLE MATERIAL DATA'!$M$5:$M$104)*$BP31/1000),"")</f>
        <v/>
      </c>
      <c r="CC31" s="745">
        <f>IFERROR(IF(OR($B31="Timber",$C31="Timber_EPD", $C31="Bamboo"),_xlfn.XLOOKUP($BL31,'LIFECYCLE MATERIAL DATA Master'!$A$5:$A$104,'LIFECYCLE MATERIAL DATA Master'!$E$5:$E$104,,)*$BQ31,0),"")/1000</f>
        <v>0</v>
      </c>
      <c r="CD31" s="185" t="str">
        <f>IFERROR((_xlfn.XLOOKUP($BL31,'LIFECYCLE MATERIAL DATA'!$A$5:$A$104,'LIFECYCLE MATERIAL DATA'!$N$5:$N$104,,)*$BQ31/1000++_xlfn.XLOOKUP('Project Info'!$C$15,'LIFECYCLE MATERIAL DATA'!$A$5:$A$104,'LIFECYCLE MATERIAL DATA'!$N$5:$N$104,,)*$BP31/1000),"")</f>
        <v/>
      </c>
      <c r="CE31" s="209"/>
      <c r="CF31" s="209"/>
      <c r="CG31" s="209"/>
      <c r="CH31" s="772">
        <f>IFERROR(1+_xlfn.XLOOKUP($BL31,'LIFECYCLE MATERIAL DATA'!$A$5:$A$104,'LIFECYCLE MATERIAL DATA'!$H$5:$H$104,,),0)</f>
        <v>0</v>
      </c>
      <c r="CI31" s="765">
        <f t="shared" si="97"/>
        <v>0</v>
      </c>
      <c r="CJ31" s="773">
        <f t="shared" si="13"/>
        <v>0</v>
      </c>
      <c r="CK31" s="774">
        <f t="shared" si="14"/>
        <v>0</v>
      </c>
      <c r="CL31" s="767">
        <f t="shared" si="26"/>
        <v>0</v>
      </c>
      <c r="CM31" s="775">
        <f t="shared" si="27"/>
        <v>0</v>
      </c>
      <c r="CN31" s="769">
        <v>0</v>
      </c>
      <c r="CO31" s="745">
        <f t="shared" si="15"/>
        <v>0</v>
      </c>
      <c r="CP31" s="745">
        <f t="shared" si="15"/>
        <v>0</v>
      </c>
      <c r="CQ31" s="745">
        <f t="shared" ref="CQ31:DV31" si="110">IF(CQ$11&gt;=DESIGN_LIFE,CP31,IF(AND(CQ$11&gt;0,$CK31&lt;&gt;0),IF(INT((CQ$11)/(DESIGN_LIFE/$CK31))=((CQ$11)/(DESIGN_LIFE/$CK31)),$CM31+CP31,CP31),CP31))</f>
        <v>0</v>
      </c>
      <c r="CR31" s="745">
        <f t="shared" si="110"/>
        <v>0</v>
      </c>
      <c r="CS31" s="745">
        <f t="shared" si="110"/>
        <v>0</v>
      </c>
      <c r="CT31" s="745">
        <f t="shared" si="110"/>
        <v>0</v>
      </c>
      <c r="CU31" s="745">
        <f t="shared" si="110"/>
        <v>0</v>
      </c>
      <c r="CV31" s="745">
        <f t="shared" si="110"/>
        <v>0</v>
      </c>
      <c r="CW31" s="745">
        <f t="shared" si="110"/>
        <v>0</v>
      </c>
      <c r="CX31" s="745">
        <f t="shared" si="110"/>
        <v>0</v>
      </c>
      <c r="CY31" s="745">
        <f t="shared" si="110"/>
        <v>0</v>
      </c>
      <c r="CZ31" s="745">
        <f t="shared" si="110"/>
        <v>0</v>
      </c>
      <c r="DA31" s="745">
        <f t="shared" si="110"/>
        <v>0</v>
      </c>
      <c r="DB31" s="745">
        <f t="shared" si="110"/>
        <v>0</v>
      </c>
      <c r="DC31" s="745">
        <f t="shared" si="110"/>
        <v>0</v>
      </c>
      <c r="DD31" s="745">
        <f t="shared" si="110"/>
        <v>0</v>
      </c>
      <c r="DE31" s="745">
        <f t="shared" si="110"/>
        <v>0</v>
      </c>
      <c r="DF31" s="745">
        <f t="shared" si="110"/>
        <v>0</v>
      </c>
      <c r="DG31" s="745">
        <f t="shared" si="110"/>
        <v>0</v>
      </c>
      <c r="DH31" s="745">
        <f t="shared" si="110"/>
        <v>0</v>
      </c>
      <c r="DI31" s="745">
        <f t="shared" si="110"/>
        <v>0</v>
      </c>
      <c r="DJ31" s="745">
        <f t="shared" si="110"/>
        <v>0</v>
      </c>
      <c r="DK31" s="745">
        <f t="shared" si="110"/>
        <v>0</v>
      </c>
      <c r="DL31" s="745">
        <f t="shared" si="110"/>
        <v>0</v>
      </c>
      <c r="DM31" s="745">
        <f t="shared" si="110"/>
        <v>0</v>
      </c>
      <c r="DN31" s="745">
        <f t="shared" si="110"/>
        <v>0</v>
      </c>
      <c r="DO31" s="745">
        <f t="shared" si="110"/>
        <v>0</v>
      </c>
      <c r="DP31" s="745">
        <f t="shared" si="110"/>
        <v>0</v>
      </c>
      <c r="DQ31" s="745">
        <f t="shared" si="110"/>
        <v>0</v>
      </c>
      <c r="DR31" s="745">
        <f t="shared" si="110"/>
        <v>0</v>
      </c>
      <c r="DS31" s="745">
        <f t="shared" si="110"/>
        <v>0</v>
      </c>
      <c r="DT31" s="745">
        <f t="shared" si="110"/>
        <v>0</v>
      </c>
      <c r="DU31" s="745">
        <f t="shared" si="110"/>
        <v>0</v>
      </c>
      <c r="DV31" s="745">
        <f t="shared" si="110"/>
        <v>0</v>
      </c>
      <c r="DW31" s="745">
        <f t="shared" ref="DW31:FB31" si="111">IF(DW$11&gt;=DESIGN_LIFE,DV31,IF(AND(DW$11&gt;0,$CK31&lt;&gt;0),IF(INT((DW$11)/(DESIGN_LIFE/$CK31))=((DW$11)/(DESIGN_LIFE/$CK31)),$CM31+DV31,DV31),DV31))</f>
        <v>0</v>
      </c>
      <c r="DX31" s="745">
        <f t="shared" si="111"/>
        <v>0</v>
      </c>
      <c r="DY31" s="745">
        <f t="shared" si="111"/>
        <v>0</v>
      </c>
      <c r="DZ31" s="745">
        <f t="shared" si="111"/>
        <v>0</v>
      </c>
      <c r="EA31" s="745">
        <f t="shared" si="111"/>
        <v>0</v>
      </c>
      <c r="EB31" s="745">
        <f t="shared" si="111"/>
        <v>0</v>
      </c>
      <c r="EC31" s="745">
        <f t="shared" si="111"/>
        <v>0</v>
      </c>
      <c r="ED31" s="745">
        <f t="shared" si="111"/>
        <v>0</v>
      </c>
      <c r="EE31" s="745">
        <f t="shared" si="111"/>
        <v>0</v>
      </c>
      <c r="EF31" s="745">
        <f t="shared" si="111"/>
        <v>0</v>
      </c>
      <c r="EG31" s="745">
        <f t="shared" si="111"/>
        <v>0</v>
      </c>
      <c r="EH31" s="745">
        <f t="shared" si="111"/>
        <v>0</v>
      </c>
      <c r="EI31" s="745">
        <f t="shared" si="111"/>
        <v>0</v>
      </c>
      <c r="EJ31" s="745">
        <f t="shared" si="111"/>
        <v>0</v>
      </c>
      <c r="EK31" s="745">
        <f t="shared" si="111"/>
        <v>0</v>
      </c>
      <c r="EL31" s="745">
        <f t="shared" si="111"/>
        <v>0</v>
      </c>
      <c r="EM31" s="745">
        <f t="shared" si="111"/>
        <v>0</v>
      </c>
      <c r="EN31" s="745">
        <f t="shared" si="111"/>
        <v>0</v>
      </c>
      <c r="EO31" s="745">
        <f t="shared" si="111"/>
        <v>0</v>
      </c>
      <c r="EP31" s="745">
        <f t="shared" si="111"/>
        <v>0</v>
      </c>
      <c r="EQ31" s="745">
        <f t="shared" si="111"/>
        <v>0</v>
      </c>
      <c r="ER31" s="745">
        <f t="shared" si="111"/>
        <v>0</v>
      </c>
      <c r="ES31" s="745">
        <f t="shared" si="111"/>
        <v>0</v>
      </c>
      <c r="ET31" s="745">
        <f t="shared" si="111"/>
        <v>0</v>
      </c>
      <c r="EU31" s="745">
        <f t="shared" si="111"/>
        <v>0</v>
      </c>
      <c r="EV31" s="745">
        <f t="shared" si="111"/>
        <v>0</v>
      </c>
      <c r="EW31" s="745">
        <f t="shared" si="111"/>
        <v>0</v>
      </c>
      <c r="EX31" s="745">
        <f t="shared" si="111"/>
        <v>0</v>
      </c>
      <c r="EY31" s="745">
        <f t="shared" si="111"/>
        <v>0</v>
      </c>
      <c r="EZ31" s="745">
        <f t="shared" si="111"/>
        <v>0</v>
      </c>
      <c r="FA31" s="745">
        <f t="shared" si="111"/>
        <v>0</v>
      </c>
      <c r="FB31" s="745">
        <f t="shared" si="111"/>
        <v>0</v>
      </c>
      <c r="FC31" s="745">
        <f t="shared" ref="FC31:GH31" si="112">IF(FC$11&gt;=DESIGN_LIFE,FB31,IF(AND(FC$11&gt;0,$CK31&lt;&gt;0),IF(INT((FC$11)/(DESIGN_LIFE/$CK31))=((FC$11)/(DESIGN_LIFE/$CK31)),$CM31+FB31,FB31),FB31))</f>
        <v>0</v>
      </c>
      <c r="FD31" s="745">
        <f t="shared" si="112"/>
        <v>0</v>
      </c>
      <c r="FE31" s="745">
        <f t="shared" si="112"/>
        <v>0</v>
      </c>
      <c r="FF31" s="745">
        <f t="shared" si="112"/>
        <v>0</v>
      </c>
      <c r="FG31" s="745">
        <f t="shared" si="112"/>
        <v>0</v>
      </c>
      <c r="FH31" s="745">
        <f t="shared" si="112"/>
        <v>0</v>
      </c>
      <c r="FI31" s="745">
        <f t="shared" si="112"/>
        <v>0</v>
      </c>
      <c r="FJ31" s="745">
        <f t="shared" si="112"/>
        <v>0</v>
      </c>
      <c r="FK31" s="745">
        <f t="shared" si="112"/>
        <v>0</v>
      </c>
      <c r="FL31" s="745">
        <f t="shared" si="112"/>
        <v>0</v>
      </c>
      <c r="FM31" s="745">
        <f t="shared" si="112"/>
        <v>0</v>
      </c>
      <c r="FN31" s="745">
        <f t="shared" si="112"/>
        <v>0</v>
      </c>
      <c r="FO31" s="745">
        <f t="shared" si="112"/>
        <v>0</v>
      </c>
      <c r="FP31" s="745">
        <f t="shared" si="112"/>
        <v>0</v>
      </c>
      <c r="FQ31" s="745">
        <f t="shared" si="112"/>
        <v>0</v>
      </c>
      <c r="FR31" s="745">
        <f t="shared" si="112"/>
        <v>0</v>
      </c>
      <c r="FS31" s="745">
        <f t="shared" si="112"/>
        <v>0</v>
      </c>
      <c r="FT31" s="745">
        <f t="shared" si="112"/>
        <v>0</v>
      </c>
      <c r="FU31" s="745">
        <f t="shared" si="112"/>
        <v>0</v>
      </c>
      <c r="FV31" s="745">
        <f t="shared" si="112"/>
        <v>0</v>
      </c>
      <c r="FW31" s="745">
        <f t="shared" si="112"/>
        <v>0</v>
      </c>
      <c r="FX31" s="745">
        <f t="shared" si="112"/>
        <v>0</v>
      </c>
      <c r="FY31" s="745">
        <f t="shared" si="112"/>
        <v>0</v>
      </c>
      <c r="FZ31" s="745">
        <f t="shared" si="112"/>
        <v>0</v>
      </c>
      <c r="GA31" s="745">
        <f t="shared" si="112"/>
        <v>0</v>
      </c>
      <c r="GB31" s="745">
        <f t="shared" si="112"/>
        <v>0</v>
      </c>
      <c r="GC31" s="745">
        <f t="shared" si="112"/>
        <v>0</v>
      </c>
      <c r="GD31" s="745">
        <f t="shared" si="112"/>
        <v>0</v>
      </c>
      <c r="GE31" s="745">
        <f t="shared" si="112"/>
        <v>0</v>
      </c>
      <c r="GF31" s="745">
        <f t="shared" si="112"/>
        <v>0</v>
      </c>
      <c r="GG31" s="745">
        <f t="shared" si="112"/>
        <v>0</v>
      </c>
      <c r="GH31" s="745">
        <f t="shared" si="112"/>
        <v>0</v>
      </c>
      <c r="GI31" s="745">
        <f t="shared" ref="GI31:HG31" si="113">IF(GI$11&gt;=DESIGN_LIFE,GH31,IF(AND(GI$11&gt;0,$CK31&lt;&gt;0),IF(INT((GI$11)/(DESIGN_LIFE/$CK31))=((GI$11)/(DESIGN_LIFE/$CK31)),$CM31+GH31,GH31),GH31))</f>
        <v>0</v>
      </c>
      <c r="GJ31" s="745">
        <f t="shared" si="113"/>
        <v>0</v>
      </c>
      <c r="GK31" s="745">
        <f t="shared" si="113"/>
        <v>0</v>
      </c>
      <c r="GL31" s="745">
        <f t="shared" si="113"/>
        <v>0</v>
      </c>
      <c r="GM31" s="745">
        <f t="shared" si="113"/>
        <v>0</v>
      </c>
      <c r="GN31" s="745">
        <f t="shared" si="113"/>
        <v>0</v>
      </c>
      <c r="GO31" s="745">
        <f t="shared" si="113"/>
        <v>0</v>
      </c>
      <c r="GP31" s="745">
        <f t="shared" si="113"/>
        <v>0</v>
      </c>
      <c r="GQ31" s="745">
        <f t="shared" si="113"/>
        <v>0</v>
      </c>
      <c r="GR31" s="745">
        <f t="shared" si="113"/>
        <v>0</v>
      </c>
      <c r="GS31" s="745">
        <f t="shared" si="113"/>
        <v>0</v>
      </c>
      <c r="GT31" s="745">
        <f t="shared" si="113"/>
        <v>0</v>
      </c>
      <c r="GU31" s="745">
        <f t="shared" si="113"/>
        <v>0</v>
      </c>
      <c r="GV31" s="745">
        <f t="shared" si="113"/>
        <v>0</v>
      </c>
      <c r="GW31" s="745">
        <f t="shared" si="113"/>
        <v>0</v>
      </c>
      <c r="GX31" s="745">
        <f t="shared" si="113"/>
        <v>0</v>
      </c>
      <c r="GY31" s="745">
        <f t="shared" si="113"/>
        <v>0</v>
      </c>
      <c r="GZ31" s="745">
        <f t="shared" si="113"/>
        <v>0</v>
      </c>
      <c r="HA31" s="745">
        <f t="shared" si="113"/>
        <v>0</v>
      </c>
      <c r="HB31" s="745">
        <f t="shared" si="113"/>
        <v>0</v>
      </c>
      <c r="HC31" s="745">
        <f t="shared" si="113"/>
        <v>0</v>
      </c>
      <c r="HD31" s="745">
        <f t="shared" si="113"/>
        <v>0</v>
      </c>
      <c r="HE31" s="745">
        <f t="shared" si="113"/>
        <v>0</v>
      </c>
      <c r="HF31" s="745">
        <f t="shared" si="113"/>
        <v>0</v>
      </c>
      <c r="HG31" s="745">
        <f t="shared" si="113"/>
        <v>0</v>
      </c>
      <c r="HH31" s="185"/>
    </row>
    <row r="32" spans="1:216" s="99" customFormat="1" ht="20.100000000000001" customHeight="1">
      <c r="A32" s="520" t="str">
        <f t="shared" si="4"/>
        <v>LST_STR_ELEMENT</v>
      </c>
      <c r="B32" s="629"/>
      <c r="C32" s="628"/>
      <c r="D32" s="626"/>
      <c r="E32" s="627"/>
      <c r="F32" s="626"/>
      <c r="G32" s="350" t="e">
        <f>IF(TYPOLOGY = "Bridge", _xlfn.XLOOKUP($E32, BRIDGE_STR_ELEMENT, 'MATERIAL DATA'!$R$36:$R$74,,), _xlfn.XLOOKUP($BL32, 'LIFECYCLE MATERIAL DATA'!$A$5:$A$104, 'LIFECYCLE MATERIAL DATA'!$Q$5:$Q$104,,))</f>
        <v>#N/A</v>
      </c>
      <c r="H32" s="630"/>
      <c r="I32" s="631"/>
      <c r="J32" s="737"/>
      <c r="K32" s="626"/>
      <c r="L32" s="632"/>
      <c r="M32" s="400"/>
      <c r="N32" s="156">
        <f t="shared" si="92"/>
        <v>0</v>
      </c>
      <c r="O32" s="157" t="str">
        <f t="shared" si="20"/>
        <v/>
      </c>
      <c r="P32" s="158" t="str">
        <f t="shared" si="21"/>
        <v/>
      </c>
      <c r="Q32" s="158" t="str" cm="1">
        <f t="array" ref="Q32">IFERROR(_xlfn.IFS(AND($I32 = "Yes", $J32 =1),(($BX32+$BU32)/($J32) + ($BY32+$BR32 +$BZ32)),AND($I32 = "Yes", $J32 &gt;1), (($BX32+$BU32)/($J32) + ($BY32*2 +$BZ32)) ), "")</f>
        <v/>
      </c>
      <c r="R32" s="158" t="str">
        <f t="shared" si="5"/>
        <v/>
      </c>
      <c r="S32" s="159">
        <f t="shared" si="22"/>
        <v>0</v>
      </c>
      <c r="T32" s="159" t="str">
        <f t="shared" si="45"/>
        <v/>
      </c>
      <c r="U32" s="158" t="str">
        <f t="shared" si="33"/>
        <v/>
      </c>
      <c r="V32" s="396" t="str">
        <f t="shared" si="23"/>
        <v/>
      </c>
      <c r="W32" s="156" t="str">
        <f t="shared" si="7"/>
        <v/>
      </c>
      <c r="X32" s="160">
        <f t="shared" si="8"/>
        <v>0</v>
      </c>
      <c r="Y32" s="274" t="s">
        <v>415</v>
      </c>
      <c r="Z32" s="745" t="str">
        <f>'MATERIAL DATA'!$Q56</f>
        <v>4.1.3 anti-throw screens</v>
      </c>
      <c r="AA32" s="768">
        <f t="shared" si="62"/>
        <v>0</v>
      </c>
      <c r="AB32" s="185"/>
      <c r="AC32" s="185"/>
      <c r="AD32" s="185"/>
      <c r="AE32" s="185"/>
      <c r="AF32" s="185"/>
      <c r="AG32" s="185"/>
      <c r="AH32" s="185"/>
      <c r="AI32" s="185"/>
      <c r="AJ32" s="185"/>
      <c r="AK32" s="185"/>
      <c r="AL32" s="185"/>
      <c r="AM32" s="185"/>
      <c r="AN32" s="185"/>
      <c r="AO32" s="185"/>
      <c r="AP32" s="185"/>
      <c r="AQ32" s="185"/>
      <c r="AR32" s="185"/>
      <c r="AS32" s="185"/>
      <c r="AT32" s="185"/>
      <c r="AU32" s="185" t="s">
        <v>738</v>
      </c>
      <c r="AV32" s="754" t="e">
        <f>BD27*0.5</f>
        <v>#DIV/0!</v>
      </c>
      <c r="AW32" s="185"/>
      <c r="AX32" s="185"/>
      <c r="AY32" s="185" t="s">
        <v>106</v>
      </c>
      <c r="AZ32" s="754" cm="1">
        <f t="array" ref="AZ32">SUMPRODUCT(SUMIF(H12:H43,New_Ext,T12:T43))</f>
        <v>0</v>
      </c>
      <c r="BA32" s="185"/>
      <c r="BB32" s="185"/>
      <c r="BC32" s="185" t="s">
        <v>106</v>
      </c>
      <c r="BD32" s="185">
        <f>SUMIF(H12:H43, Retained, 'Scheme 2'!T12:T43)</f>
        <v>0</v>
      </c>
      <c r="BE32" s="185"/>
      <c r="BF32" s="185"/>
      <c r="BG32" s="185"/>
      <c r="BH32" s="185"/>
      <c r="BI32" s="185"/>
      <c r="BJ32" s="185"/>
      <c r="BK32" s="209" t="str">
        <f t="shared" ref="BK32:BK41" si="114">IF(B32="Concrete","C_",IF(B32="Steel","S_",IF(B32="Timber","T_",IF(B32="Other","O_",IF(B32="Custom_EPD","E_",IF(B32="_","ER","ER"))))))</f>
        <v>ER</v>
      </c>
      <c r="BL32" s="209" t="str">
        <f t="shared" si="9"/>
        <v xml:space="preserve"> -  - </v>
      </c>
      <c r="BM32" s="745" t="str" cm="1">
        <f t="array" ref="BM32">_xlfn.IFS(OR(AND(TYPOLOGY &lt;&gt; "Bridge", B32="concrete",D32&lt;&gt;"Reinforced - 150mm hollow core slab"),C32="Concrete_EPD",),"Reinforcement",(OR(AND(TYPOLOGY="Bridge",B32="concrete",D32&lt;&gt;"Reinforced - 150mm hollow core slab"),C32="Concrete_EPD",)),"Bridge_Reinforcement",TRUE, "No_Reinforcement")</f>
        <v>No_Reinforcement</v>
      </c>
      <c r="BN32" s="186" t="e">
        <f>_xlfn.XLOOKUP($BL32,'LIFECYCLE MATERIAL DATA'!$A$5:$A$104,'LIFECYCLE MATERIAL DATA'!$D$5:$D$104,)</f>
        <v>#N/A</v>
      </c>
      <c r="BO32" s="186">
        <f>IFERROR(IF(M32&lt;&gt;0,_xlfn.XLOOKUP(M32,'Custom Data'!S16:S45,'Custom Data'!T16:T45,,-1),0),0)</f>
        <v>0</v>
      </c>
      <c r="BP32" s="186">
        <f t="shared" si="10"/>
        <v>0</v>
      </c>
      <c r="BQ32" s="846" t="str">
        <f t="shared" si="11"/>
        <v>ER</v>
      </c>
      <c r="BR32" s="745" t="str">
        <f>IFERROR(_xlfn.XLOOKUP($BL32,'LIFECYCLE MATERIAL DATA'!$A$5:$A$104,'LIFECYCLE MATERIAL DATA'!$I$5:$I$104,,)*($BQ32/1000)+_xlfn.XLOOKUP('Project Info'!$C$15,'LIFECYCLE MATERIAL DATA'!$A$5:$A$104,'LIFECYCLE MATERIAL DATA'!$I$5:$I$104,,)*($BP32/1000),"")</f>
        <v/>
      </c>
      <c r="BS32" s="745" t="str">
        <f>IFERROR(_xlfn.XLOOKUP($BL32,'LIFECYCLE MATERIAL DATA'!$A$5:$A$104, 'LIFECYCLE MATERIAL DATA'!$J$5:$J$104,,)*($BQ32/1000)+_xlfn.XLOOKUP('Project Info'!$C$15,'LIFECYCLE MATERIAL DATA'!$A$5:$A$104,'LIFECYCLE MATERIAL DATA'!$J$5:$J$104,,)*($BP32/1000),"")</f>
        <v/>
      </c>
      <c r="BT32" s="745" t="str">
        <f>IFERROR(_xlfn.XLOOKUP($BL32,'LIFECYCLE MATERIAL DATA'!$A$5:$A$104, 'LIFECYCLE MATERIAL DATA'!$K$5:$K$104,,)*($BQ32/1000),"")</f>
        <v/>
      </c>
      <c r="BU32" s="185" t="str">
        <f>IFERROR(_xlfn.XLOOKUP($BL32,'LIFECYCLE MATERIAL DATA'!$A$5:$A$104,'LIFECYCLE MATERIAL DATA'!$L$5:$L$104,,)*($BQ32/1000)+_xlfn.XLOOKUP('Project Info'!$C$15,'LIFECYCLE MATERIAL DATA'!$A$5:$A$104,'LIFECYCLE MATERIAL DATA'!$L$5:$L$104,,)*($BP32/1000),"")</f>
        <v/>
      </c>
      <c r="BV32" s="745" t="str">
        <f t="shared" si="25"/>
        <v/>
      </c>
      <c r="BW32" s="745" t="str">
        <f>IF($K32='MATERIAL DATA'!$O$5,$L32, IF($K32='MATERIAL DATA'!$O$6,$L32/(1000*'Scheme 2'!$BN32),""))</f>
        <v/>
      </c>
      <c r="BX32" s="745" t="str">
        <f>IFERROR(((_xlfn.XLOOKUP($BL32,'LIFECYCLE MATERIAL DATA'!$A$5:$A$104,'LIFECYCLE MATERIAL DATA'!$F$5:$F$104,,))*$BQ32/1000+_xlfn.XLOOKUP('Project Info'!$C$15,'LIFECYCLE MATERIAL DATA'!$A$5:$A$104,'LIFECYCLE MATERIAL DATA'!$F$5:$F$104,,)*$BP32/1000),"")</f>
        <v/>
      </c>
      <c r="BY32" s="771" t="str">
        <f>IFERROR((_xlfn.XLOOKUP($BL32,'LIFECYCLE MATERIAL DATA'!$A$5:$A$104,'LIFECYCLE MATERIAL DATA'!$G$5:$G$104,,)*$BQ32/1000++_xlfn.XLOOKUP('Project Info'!$C$15,'LIFECYCLE MATERIAL DATA'!$A$5:$A$104,'LIFECYCLE MATERIAL DATA'!$G$5:$G$104,,)*$BP32/1000),"")</f>
        <v/>
      </c>
      <c r="BZ32" s="745" t="str">
        <f>IFERROR(_xlfn.XLOOKUP('Scheme 2'!$BL32,'LIFECYCLE MATERIAL DATA'!$A$5:$A$104,'LIFECYCLE MATERIAL DATA'!$H$5:$H$104,,)*SUM($BX32+$BY32+$CB32+$CC32), "")</f>
        <v/>
      </c>
      <c r="CA32" s="185"/>
      <c r="CB32" s="743" t="str">
        <f>IFERROR((_xlfn.XLOOKUP($BL32,'LIFECYCLE MATERIAL DATA'!$A$5:$A$104, 'LIFECYCLE MATERIAL DATA'!$M$5:$M$104)*$BQ32/1000++_xlfn.XLOOKUP('Project Info'!$C$15,'LIFECYCLE MATERIAL DATA'!$A$5:$A$104,'LIFECYCLE MATERIAL DATA'!$M$5:$M$104)*$BP32/1000),"")</f>
        <v/>
      </c>
      <c r="CC32" s="745">
        <f>IFERROR(IF(OR($B32="Timber",$C32="Timber_EPD", $C32="Bamboo"),_xlfn.XLOOKUP($BL32,'LIFECYCLE MATERIAL DATA Master'!$A$5:$A$104,'LIFECYCLE MATERIAL DATA Master'!$E$5:$E$104,,)*$BQ32,0),"")/1000</f>
        <v>0</v>
      </c>
      <c r="CD32" s="185" t="str">
        <f>IFERROR((_xlfn.XLOOKUP($BL32,'LIFECYCLE MATERIAL DATA'!$A$5:$A$104,'LIFECYCLE MATERIAL DATA'!$N$5:$N$104,,)*$BQ32/1000++_xlfn.XLOOKUP('Project Info'!$C$15,'LIFECYCLE MATERIAL DATA'!$A$5:$A$104,'LIFECYCLE MATERIAL DATA'!$N$5:$N$104,,)*$BP32/1000),"")</f>
        <v/>
      </c>
      <c r="CE32" s="743"/>
      <c r="CF32" s="743"/>
      <c r="CG32" s="743"/>
      <c r="CH32" s="772">
        <f>IFERROR(1+_xlfn.XLOOKUP($BL32,'LIFECYCLE MATERIAL DATA'!$A$5:$A$104,'LIFECYCLE MATERIAL DATA'!$H$5:$H$104,,),0)</f>
        <v>0</v>
      </c>
      <c r="CI32" s="765">
        <f t="shared" si="97"/>
        <v>0</v>
      </c>
      <c r="CJ32" s="773">
        <f t="shared" si="13"/>
        <v>0</v>
      </c>
      <c r="CK32" s="774">
        <f t="shared" si="14"/>
        <v>0</v>
      </c>
      <c r="CL32" s="767">
        <f t="shared" si="26"/>
        <v>0</v>
      </c>
      <c r="CM32" s="775">
        <f t="shared" si="27"/>
        <v>0</v>
      </c>
      <c r="CN32" s="769">
        <v>0</v>
      </c>
      <c r="CO32" s="745">
        <f t="shared" si="15"/>
        <v>0</v>
      </c>
      <c r="CP32" s="745">
        <f t="shared" si="15"/>
        <v>0</v>
      </c>
      <c r="CQ32" s="745">
        <f t="shared" ref="CQ32:DV32" si="115">IF(CQ$11&gt;=DESIGN_LIFE,CP32,IF(AND(CQ$11&gt;0,$CK32&lt;&gt;0),IF(INT((CQ$11)/(DESIGN_LIFE/$CK32))=((CQ$11)/(DESIGN_LIFE/$CK32)),$CM32+CP32,CP32),CP32))</f>
        <v>0</v>
      </c>
      <c r="CR32" s="745">
        <f t="shared" si="115"/>
        <v>0</v>
      </c>
      <c r="CS32" s="745">
        <f t="shared" si="115"/>
        <v>0</v>
      </c>
      <c r="CT32" s="745">
        <f t="shared" si="115"/>
        <v>0</v>
      </c>
      <c r="CU32" s="745">
        <f t="shared" si="115"/>
        <v>0</v>
      </c>
      <c r="CV32" s="745">
        <f t="shared" si="115"/>
        <v>0</v>
      </c>
      <c r="CW32" s="745">
        <f t="shared" si="115"/>
        <v>0</v>
      </c>
      <c r="CX32" s="745">
        <f t="shared" si="115"/>
        <v>0</v>
      </c>
      <c r="CY32" s="745">
        <f t="shared" si="115"/>
        <v>0</v>
      </c>
      <c r="CZ32" s="745">
        <f t="shared" si="115"/>
        <v>0</v>
      </c>
      <c r="DA32" s="745">
        <f t="shared" si="115"/>
        <v>0</v>
      </c>
      <c r="DB32" s="745">
        <f t="shared" si="115"/>
        <v>0</v>
      </c>
      <c r="DC32" s="745">
        <f t="shared" si="115"/>
        <v>0</v>
      </c>
      <c r="DD32" s="745">
        <f t="shared" si="115"/>
        <v>0</v>
      </c>
      <c r="DE32" s="745">
        <f t="shared" si="115"/>
        <v>0</v>
      </c>
      <c r="DF32" s="745">
        <f t="shared" si="115"/>
        <v>0</v>
      </c>
      <c r="DG32" s="745">
        <f t="shared" si="115"/>
        <v>0</v>
      </c>
      <c r="DH32" s="745">
        <f t="shared" si="115"/>
        <v>0</v>
      </c>
      <c r="DI32" s="745">
        <f t="shared" si="115"/>
        <v>0</v>
      </c>
      <c r="DJ32" s="745">
        <f t="shared" si="115"/>
        <v>0</v>
      </c>
      <c r="DK32" s="745">
        <f t="shared" si="115"/>
        <v>0</v>
      </c>
      <c r="DL32" s="745">
        <f t="shared" si="115"/>
        <v>0</v>
      </c>
      <c r="DM32" s="745">
        <f t="shared" si="115"/>
        <v>0</v>
      </c>
      <c r="DN32" s="745">
        <f t="shared" si="115"/>
        <v>0</v>
      </c>
      <c r="DO32" s="745">
        <f t="shared" si="115"/>
        <v>0</v>
      </c>
      <c r="DP32" s="745">
        <f t="shared" si="115"/>
        <v>0</v>
      </c>
      <c r="DQ32" s="745">
        <f t="shared" si="115"/>
        <v>0</v>
      </c>
      <c r="DR32" s="745">
        <f t="shared" si="115"/>
        <v>0</v>
      </c>
      <c r="DS32" s="745">
        <f t="shared" si="115"/>
        <v>0</v>
      </c>
      <c r="DT32" s="745">
        <f t="shared" si="115"/>
        <v>0</v>
      </c>
      <c r="DU32" s="745">
        <f t="shared" si="115"/>
        <v>0</v>
      </c>
      <c r="DV32" s="745">
        <f t="shared" si="115"/>
        <v>0</v>
      </c>
      <c r="DW32" s="745">
        <f t="shared" ref="DW32:FB32" si="116">IF(DW$11&gt;=DESIGN_LIFE,DV32,IF(AND(DW$11&gt;0,$CK32&lt;&gt;0),IF(INT((DW$11)/(DESIGN_LIFE/$CK32))=((DW$11)/(DESIGN_LIFE/$CK32)),$CM32+DV32,DV32),DV32))</f>
        <v>0</v>
      </c>
      <c r="DX32" s="745">
        <f t="shared" si="116"/>
        <v>0</v>
      </c>
      <c r="DY32" s="745">
        <f t="shared" si="116"/>
        <v>0</v>
      </c>
      <c r="DZ32" s="745">
        <f t="shared" si="116"/>
        <v>0</v>
      </c>
      <c r="EA32" s="745">
        <f t="shared" si="116"/>
        <v>0</v>
      </c>
      <c r="EB32" s="745">
        <f t="shared" si="116"/>
        <v>0</v>
      </c>
      <c r="EC32" s="745">
        <f t="shared" si="116"/>
        <v>0</v>
      </c>
      <c r="ED32" s="745">
        <f t="shared" si="116"/>
        <v>0</v>
      </c>
      <c r="EE32" s="745">
        <f t="shared" si="116"/>
        <v>0</v>
      </c>
      <c r="EF32" s="745">
        <f t="shared" si="116"/>
        <v>0</v>
      </c>
      <c r="EG32" s="745">
        <f t="shared" si="116"/>
        <v>0</v>
      </c>
      <c r="EH32" s="745">
        <f t="shared" si="116"/>
        <v>0</v>
      </c>
      <c r="EI32" s="745">
        <f t="shared" si="116"/>
        <v>0</v>
      </c>
      <c r="EJ32" s="745">
        <f t="shared" si="116"/>
        <v>0</v>
      </c>
      <c r="EK32" s="745">
        <f t="shared" si="116"/>
        <v>0</v>
      </c>
      <c r="EL32" s="745">
        <f t="shared" si="116"/>
        <v>0</v>
      </c>
      <c r="EM32" s="745">
        <f t="shared" si="116"/>
        <v>0</v>
      </c>
      <c r="EN32" s="745">
        <f t="shared" si="116"/>
        <v>0</v>
      </c>
      <c r="EO32" s="745">
        <f t="shared" si="116"/>
        <v>0</v>
      </c>
      <c r="EP32" s="745">
        <f t="shared" si="116"/>
        <v>0</v>
      </c>
      <c r="EQ32" s="745">
        <f t="shared" si="116"/>
        <v>0</v>
      </c>
      <c r="ER32" s="745">
        <f t="shared" si="116"/>
        <v>0</v>
      </c>
      <c r="ES32" s="745">
        <f t="shared" si="116"/>
        <v>0</v>
      </c>
      <c r="ET32" s="745">
        <f t="shared" si="116"/>
        <v>0</v>
      </c>
      <c r="EU32" s="745">
        <f t="shared" si="116"/>
        <v>0</v>
      </c>
      <c r="EV32" s="745">
        <f t="shared" si="116"/>
        <v>0</v>
      </c>
      <c r="EW32" s="745">
        <f t="shared" si="116"/>
        <v>0</v>
      </c>
      <c r="EX32" s="745">
        <f t="shared" si="116"/>
        <v>0</v>
      </c>
      <c r="EY32" s="745">
        <f t="shared" si="116"/>
        <v>0</v>
      </c>
      <c r="EZ32" s="745">
        <f t="shared" si="116"/>
        <v>0</v>
      </c>
      <c r="FA32" s="745">
        <f t="shared" si="116"/>
        <v>0</v>
      </c>
      <c r="FB32" s="745">
        <f t="shared" si="116"/>
        <v>0</v>
      </c>
      <c r="FC32" s="745">
        <f t="shared" ref="FC32:GH32" si="117">IF(FC$11&gt;=DESIGN_LIFE,FB32,IF(AND(FC$11&gt;0,$CK32&lt;&gt;0),IF(INT((FC$11)/(DESIGN_LIFE/$CK32))=((FC$11)/(DESIGN_LIFE/$CK32)),$CM32+FB32,FB32),FB32))</f>
        <v>0</v>
      </c>
      <c r="FD32" s="745">
        <f t="shared" si="117"/>
        <v>0</v>
      </c>
      <c r="FE32" s="745">
        <f t="shared" si="117"/>
        <v>0</v>
      </c>
      <c r="FF32" s="745">
        <f t="shared" si="117"/>
        <v>0</v>
      </c>
      <c r="FG32" s="745">
        <f t="shared" si="117"/>
        <v>0</v>
      </c>
      <c r="FH32" s="745">
        <f t="shared" si="117"/>
        <v>0</v>
      </c>
      <c r="FI32" s="745">
        <f t="shared" si="117"/>
        <v>0</v>
      </c>
      <c r="FJ32" s="745">
        <f t="shared" si="117"/>
        <v>0</v>
      </c>
      <c r="FK32" s="745">
        <f t="shared" si="117"/>
        <v>0</v>
      </c>
      <c r="FL32" s="745">
        <f t="shared" si="117"/>
        <v>0</v>
      </c>
      <c r="FM32" s="745">
        <f t="shared" si="117"/>
        <v>0</v>
      </c>
      <c r="FN32" s="745">
        <f t="shared" si="117"/>
        <v>0</v>
      </c>
      <c r="FO32" s="745">
        <f t="shared" si="117"/>
        <v>0</v>
      </c>
      <c r="FP32" s="745">
        <f t="shared" si="117"/>
        <v>0</v>
      </c>
      <c r="FQ32" s="745">
        <f t="shared" si="117"/>
        <v>0</v>
      </c>
      <c r="FR32" s="745">
        <f t="shared" si="117"/>
        <v>0</v>
      </c>
      <c r="FS32" s="745">
        <f t="shared" si="117"/>
        <v>0</v>
      </c>
      <c r="FT32" s="745">
        <f t="shared" si="117"/>
        <v>0</v>
      </c>
      <c r="FU32" s="745">
        <f t="shared" si="117"/>
        <v>0</v>
      </c>
      <c r="FV32" s="745">
        <f t="shared" si="117"/>
        <v>0</v>
      </c>
      <c r="FW32" s="745">
        <f t="shared" si="117"/>
        <v>0</v>
      </c>
      <c r="FX32" s="745">
        <f t="shared" si="117"/>
        <v>0</v>
      </c>
      <c r="FY32" s="745">
        <f t="shared" si="117"/>
        <v>0</v>
      </c>
      <c r="FZ32" s="745">
        <f t="shared" si="117"/>
        <v>0</v>
      </c>
      <c r="GA32" s="745">
        <f t="shared" si="117"/>
        <v>0</v>
      </c>
      <c r="GB32" s="745">
        <f t="shared" si="117"/>
        <v>0</v>
      </c>
      <c r="GC32" s="745">
        <f t="shared" si="117"/>
        <v>0</v>
      </c>
      <c r="GD32" s="745">
        <f t="shared" si="117"/>
        <v>0</v>
      </c>
      <c r="GE32" s="745">
        <f t="shared" si="117"/>
        <v>0</v>
      </c>
      <c r="GF32" s="745">
        <f t="shared" si="117"/>
        <v>0</v>
      </c>
      <c r="GG32" s="745">
        <f t="shared" si="117"/>
        <v>0</v>
      </c>
      <c r="GH32" s="745">
        <f t="shared" si="117"/>
        <v>0</v>
      </c>
      <c r="GI32" s="745">
        <f t="shared" ref="GI32:HG32" si="118">IF(GI$11&gt;=DESIGN_LIFE,GH32,IF(AND(GI$11&gt;0,$CK32&lt;&gt;0),IF(INT((GI$11)/(DESIGN_LIFE/$CK32))=((GI$11)/(DESIGN_LIFE/$CK32)),$CM32+GH32,GH32),GH32))</f>
        <v>0</v>
      </c>
      <c r="GJ32" s="745">
        <f t="shared" si="118"/>
        <v>0</v>
      </c>
      <c r="GK32" s="745">
        <f t="shared" si="118"/>
        <v>0</v>
      </c>
      <c r="GL32" s="745">
        <f t="shared" si="118"/>
        <v>0</v>
      </c>
      <c r="GM32" s="745">
        <f t="shared" si="118"/>
        <v>0</v>
      </c>
      <c r="GN32" s="745">
        <f t="shared" si="118"/>
        <v>0</v>
      </c>
      <c r="GO32" s="745">
        <f t="shared" si="118"/>
        <v>0</v>
      </c>
      <c r="GP32" s="745">
        <f t="shared" si="118"/>
        <v>0</v>
      </c>
      <c r="GQ32" s="745">
        <f t="shared" si="118"/>
        <v>0</v>
      </c>
      <c r="GR32" s="745">
        <f t="shared" si="118"/>
        <v>0</v>
      </c>
      <c r="GS32" s="745">
        <f t="shared" si="118"/>
        <v>0</v>
      </c>
      <c r="GT32" s="745">
        <f t="shared" si="118"/>
        <v>0</v>
      </c>
      <c r="GU32" s="745">
        <f t="shared" si="118"/>
        <v>0</v>
      </c>
      <c r="GV32" s="745">
        <f t="shared" si="118"/>
        <v>0</v>
      </c>
      <c r="GW32" s="745">
        <f t="shared" si="118"/>
        <v>0</v>
      </c>
      <c r="GX32" s="745">
        <f t="shared" si="118"/>
        <v>0</v>
      </c>
      <c r="GY32" s="745">
        <f t="shared" si="118"/>
        <v>0</v>
      </c>
      <c r="GZ32" s="745">
        <f t="shared" si="118"/>
        <v>0</v>
      </c>
      <c r="HA32" s="745">
        <f t="shared" si="118"/>
        <v>0</v>
      </c>
      <c r="HB32" s="745">
        <f t="shared" si="118"/>
        <v>0</v>
      </c>
      <c r="HC32" s="745">
        <f t="shared" si="118"/>
        <v>0</v>
      </c>
      <c r="HD32" s="745">
        <f t="shared" si="118"/>
        <v>0</v>
      </c>
      <c r="HE32" s="745">
        <f t="shared" si="118"/>
        <v>0</v>
      </c>
      <c r="HF32" s="745">
        <f t="shared" si="118"/>
        <v>0</v>
      </c>
      <c r="HG32" s="745">
        <f t="shared" si="118"/>
        <v>0</v>
      </c>
      <c r="HH32" s="185"/>
    </row>
    <row r="33" spans="1:216" s="99" customFormat="1" ht="20.100000000000001" customHeight="1">
      <c r="A33" s="520" t="str">
        <f t="shared" si="4"/>
        <v>LST_STR_ELEMENT</v>
      </c>
      <c r="B33" s="629"/>
      <c r="C33" s="628"/>
      <c r="D33" s="626"/>
      <c r="E33" s="627"/>
      <c r="F33" s="626"/>
      <c r="G33" s="350" t="e">
        <f>IF(TYPOLOGY = "Bridge", _xlfn.XLOOKUP($E33, BRIDGE_STR_ELEMENT, 'MATERIAL DATA'!$R$36:$R$74,,), _xlfn.XLOOKUP($BL33, 'LIFECYCLE MATERIAL DATA'!$A$5:$A$104, 'LIFECYCLE MATERIAL DATA'!$Q$5:$Q$104,,))</f>
        <v>#N/A</v>
      </c>
      <c r="H33" s="630"/>
      <c r="I33" s="631"/>
      <c r="J33" s="737"/>
      <c r="K33" s="626"/>
      <c r="L33" s="632"/>
      <c r="M33" s="400"/>
      <c r="N33" s="156">
        <f t="shared" si="92"/>
        <v>0</v>
      </c>
      <c r="O33" s="157" t="str">
        <f t="shared" si="20"/>
        <v/>
      </c>
      <c r="P33" s="158" t="str">
        <f t="shared" si="21"/>
        <v/>
      </c>
      <c r="Q33" s="158" t="str" cm="1">
        <f t="array" ref="Q33">IFERROR(_xlfn.IFS(AND($I33 = "Yes", $J33 =1),(($BX33+$BU33)/($J33) + ($BY33+$BR33 +$BZ33)),AND($I33 = "Yes", $J33 &gt;1), (($BX33+$BU33)/($J33) + ($BY33*2 +$BZ33)) ), "")</f>
        <v/>
      </c>
      <c r="R33" s="158" t="str">
        <f t="shared" si="5"/>
        <v/>
      </c>
      <c r="S33" s="159">
        <f t="shared" si="22"/>
        <v>0</v>
      </c>
      <c r="T33" s="159" t="str">
        <f t="shared" si="45"/>
        <v/>
      </c>
      <c r="U33" s="158" t="str">
        <f t="shared" si="33"/>
        <v/>
      </c>
      <c r="V33" s="396" t="str">
        <f t="shared" si="23"/>
        <v/>
      </c>
      <c r="W33" s="156" t="str">
        <f t="shared" si="7"/>
        <v/>
      </c>
      <c r="X33" s="160">
        <f t="shared" si="8"/>
        <v>0</v>
      </c>
      <c r="Y33" s="274" t="s">
        <v>415</v>
      </c>
      <c r="Z33" s="745" t="str">
        <f>'MATERIAL DATA'!$Q57</f>
        <v>4.2.1 Impact protection</v>
      </c>
      <c r="AA33" s="768">
        <f t="shared" si="62"/>
        <v>0</v>
      </c>
      <c r="AB33" s="185"/>
      <c r="AC33" s="185"/>
      <c r="AD33" s="185"/>
      <c r="AE33" s="185"/>
      <c r="AF33" s="185"/>
      <c r="AG33" s="185"/>
      <c r="AH33" s="185"/>
      <c r="AI33" s="185"/>
      <c r="AJ33" s="185"/>
      <c r="AK33" s="185"/>
      <c r="AL33" s="185"/>
      <c r="AM33" s="185"/>
      <c r="AN33" s="185"/>
      <c r="AO33" s="185"/>
      <c r="AP33" s="185"/>
      <c r="AQ33" s="185"/>
      <c r="AR33" s="185"/>
      <c r="AS33" s="185"/>
      <c r="AT33" s="185"/>
      <c r="AU33" s="185" t="s">
        <v>739</v>
      </c>
      <c r="AV33" s="185">
        <f>BD30*0.5</f>
        <v>0</v>
      </c>
      <c r="AW33" s="185"/>
      <c r="AX33" s="185"/>
      <c r="AY33" s="185" t="s">
        <v>647</v>
      </c>
      <c r="AZ33" s="185" cm="1">
        <f t="array" ref="AZ33">SUMPRODUCT(SUMIF(H12:H43,New_Ext,U12:U43))</f>
        <v>0</v>
      </c>
      <c r="BA33" s="185"/>
      <c r="BB33" s="185"/>
      <c r="BC33" s="185" t="s">
        <v>647</v>
      </c>
      <c r="BD33" s="185">
        <f>SUMIF(H12:H43, Retained, U12:U43)</f>
        <v>0</v>
      </c>
      <c r="BE33" s="185"/>
      <c r="BF33" s="185"/>
      <c r="BG33" s="185"/>
      <c r="BH33" s="185"/>
      <c r="BI33" s="185"/>
      <c r="BJ33" s="185"/>
      <c r="BK33" s="209" t="str">
        <f t="shared" si="114"/>
        <v>ER</v>
      </c>
      <c r="BL33" s="209" t="str">
        <f t="shared" si="9"/>
        <v xml:space="preserve"> -  - </v>
      </c>
      <c r="BM33" s="745" t="str" cm="1">
        <f t="array" ref="BM33">_xlfn.IFS(OR(AND(TYPOLOGY &lt;&gt; "Bridge", B33="concrete",D33&lt;&gt;"Reinforced - 150mm hollow core slab"),C33="Concrete_EPD",),"Reinforcement",(OR(AND(TYPOLOGY="Bridge",B33="concrete",D33&lt;&gt;"Reinforced - 150mm hollow core slab"),C33="Concrete_EPD",)),"Bridge_Reinforcement",TRUE, "No_Reinforcement")</f>
        <v>No_Reinforcement</v>
      </c>
      <c r="BN33" s="186" t="e">
        <f>_xlfn.XLOOKUP($BL33,'LIFECYCLE MATERIAL DATA'!$A$5:$A$104,'LIFECYCLE MATERIAL DATA'!$D$5:$D$104,)</f>
        <v>#N/A</v>
      </c>
      <c r="BO33" s="186">
        <f>IFERROR(IF(M33&lt;&gt;0,_xlfn.XLOOKUP(M33,'Custom Data'!S16:S45,'Custom Data'!T16:T45,,-1),0),0)</f>
        <v>0</v>
      </c>
      <c r="BP33" s="186">
        <f t="shared" si="10"/>
        <v>0</v>
      </c>
      <c r="BQ33" s="846" t="str">
        <f t="shared" si="11"/>
        <v>ER</v>
      </c>
      <c r="BR33" s="745" t="str">
        <f>IFERROR(_xlfn.XLOOKUP($BL33,'LIFECYCLE MATERIAL DATA'!$A$5:$A$104,'LIFECYCLE MATERIAL DATA'!$I$5:$I$104,,)*($BQ33/1000)+_xlfn.XLOOKUP('Project Info'!$C$15,'LIFECYCLE MATERIAL DATA'!$A$5:$A$104,'LIFECYCLE MATERIAL DATA'!$I$5:$I$104,,)*($BP33/1000),"")</f>
        <v/>
      </c>
      <c r="BS33" s="745" t="str">
        <f>IFERROR(_xlfn.XLOOKUP($BL33,'LIFECYCLE MATERIAL DATA'!$A$5:$A$104, 'LIFECYCLE MATERIAL DATA'!$J$5:$J$104,,)*($BQ33/1000)+_xlfn.XLOOKUP('Project Info'!$C$15,'LIFECYCLE MATERIAL DATA'!$A$5:$A$104,'LIFECYCLE MATERIAL DATA'!$J$5:$J$104,,)*($BP33/1000),"")</f>
        <v/>
      </c>
      <c r="BT33" s="745" t="str">
        <f>IFERROR(_xlfn.XLOOKUP($BL33,'LIFECYCLE MATERIAL DATA'!$A$5:$A$104, 'LIFECYCLE MATERIAL DATA'!$K$5:$K$104,,)*($BQ33/1000),"")</f>
        <v/>
      </c>
      <c r="BU33" s="185" t="str">
        <f>IFERROR(_xlfn.XLOOKUP($BL33,'LIFECYCLE MATERIAL DATA'!$A$5:$A$104,'LIFECYCLE MATERIAL DATA'!$L$5:$L$104,,)*($BQ33/1000)+_xlfn.XLOOKUP('Project Info'!$C$15,'LIFECYCLE MATERIAL DATA'!$A$5:$A$104,'LIFECYCLE MATERIAL DATA'!$L$5:$L$104,,)*($BP33/1000),"")</f>
        <v/>
      </c>
      <c r="BV33" s="745" t="str">
        <f t="shared" si="25"/>
        <v/>
      </c>
      <c r="BW33" s="745" t="str">
        <f>IF($K33='MATERIAL DATA'!$O$5,$L33, IF($K33='MATERIAL DATA'!$O$6,$L33/(1000*'Scheme 2'!$BN33),""))</f>
        <v/>
      </c>
      <c r="BX33" s="745" t="str">
        <f>IFERROR(((_xlfn.XLOOKUP($BL33,'LIFECYCLE MATERIAL DATA'!$A$5:$A$104,'LIFECYCLE MATERIAL DATA'!$F$5:$F$104,,))*$BQ33/1000+_xlfn.XLOOKUP('Project Info'!$C$15,'LIFECYCLE MATERIAL DATA'!$A$5:$A$104,'LIFECYCLE MATERIAL DATA'!$F$5:$F$104,,)*$BP33/1000),"")</f>
        <v/>
      </c>
      <c r="BY33" s="771" t="str">
        <f>IFERROR((_xlfn.XLOOKUP($BL33,'LIFECYCLE MATERIAL DATA'!$A$5:$A$104,'LIFECYCLE MATERIAL DATA'!$G$5:$G$104,,)*$BQ33/1000++_xlfn.XLOOKUP('Project Info'!$C$15,'LIFECYCLE MATERIAL DATA'!$A$5:$A$104,'LIFECYCLE MATERIAL DATA'!$G$5:$G$104,,)*$BP33/1000),"")</f>
        <v/>
      </c>
      <c r="BZ33" s="745" t="str">
        <f>IFERROR(_xlfn.XLOOKUP('Scheme 2'!$BL33,'LIFECYCLE MATERIAL DATA'!$A$5:$A$104,'LIFECYCLE MATERIAL DATA'!$H$5:$H$104,,)*SUM($BX33+$BY33+$CB33+$CC33), "")</f>
        <v/>
      </c>
      <c r="CA33" s="185"/>
      <c r="CB33" s="743" t="str">
        <f>IFERROR((_xlfn.XLOOKUP($BL33,'LIFECYCLE MATERIAL DATA'!$A$5:$A$104, 'LIFECYCLE MATERIAL DATA'!$M$5:$M$104)*$BQ33/1000++_xlfn.XLOOKUP('Project Info'!$C$15,'LIFECYCLE MATERIAL DATA'!$A$5:$A$104,'LIFECYCLE MATERIAL DATA'!$M$5:$M$104)*$BP33/1000),"")</f>
        <v/>
      </c>
      <c r="CC33" s="745">
        <f>IFERROR(IF(OR($B33="Timber",$C33="Timber_EPD", $C33="Bamboo"),_xlfn.XLOOKUP($BL33,'LIFECYCLE MATERIAL DATA Master'!$A$5:$A$104,'LIFECYCLE MATERIAL DATA Master'!$E$5:$E$104,,)*$BQ33,0),"")/1000</f>
        <v>0</v>
      </c>
      <c r="CD33" s="185" t="str">
        <f>IFERROR((_xlfn.XLOOKUP($BL33,'LIFECYCLE MATERIAL DATA'!$A$5:$A$104,'LIFECYCLE MATERIAL DATA'!$N$5:$N$104,,)*$BQ33/1000++_xlfn.XLOOKUP('Project Info'!$C$15,'LIFECYCLE MATERIAL DATA'!$A$5:$A$104,'LIFECYCLE MATERIAL DATA'!$N$5:$N$104,,)*$BP33/1000),"")</f>
        <v/>
      </c>
      <c r="CE33" s="743"/>
      <c r="CF33" s="743"/>
      <c r="CG33" s="743"/>
      <c r="CH33" s="772">
        <f>IFERROR(1+_xlfn.XLOOKUP($BL33,'LIFECYCLE MATERIAL DATA'!$A$5:$A$104,'LIFECYCLE MATERIAL DATA'!$H$5:$H$104,,),0)</f>
        <v>0</v>
      </c>
      <c r="CI33" s="765">
        <f t="shared" si="97"/>
        <v>0</v>
      </c>
      <c r="CJ33" s="773">
        <f t="shared" si="13"/>
        <v>0</v>
      </c>
      <c r="CK33" s="774">
        <f t="shared" si="14"/>
        <v>0</v>
      </c>
      <c r="CL33" s="767">
        <f t="shared" si="26"/>
        <v>0</v>
      </c>
      <c r="CM33" s="775">
        <f t="shared" si="27"/>
        <v>0</v>
      </c>
      <c r="CN33" s="769">
        <v>0</v>
      </c>
      <c r="CO33" s="745">
        <f t="shared" si="15"/>
        <v>0</v>
      </c>
      <c r="CP33" s="745">
        <f t="shared" si="15"/>
        <v>0</v>
      </c>
      <c r="CQ33" s="745">
        <f t="shared" ref="CQ33:DV33" si="119">IF(CQ$11&gt;=DESIGN_LIFE,CP33,IF(AND(CQ$11&gt;0,$CK33&lt;&gt;0),IF(INT((CQ$11)/(DESIGN_LIFE/$CK33))=((CQ$11)/(DESIGN_LIFE/$CK33)),$CM33+CP33,CP33),CP33))</f>
        <v>0</v>
      </c>
      <c r="CR33" s="745">
        <f t="shared" si="119"/>
        <v>0</v>
      </c>
      <c r="CS33" s="745">
        <f t="shared" si="119"/>
        <v>0</v>
      </c>
      <c r="CT33" s="745">
        <f t="shared" si="119"/>
        <v>0</v>
      </c>
      <c r="CU33" s="745">
        <f t="shared" si="119"/>
        <v>0</v>
      </c>
      <c r="CV33" s="745">
        <f t="shared" si="119"/>
        <v>0</v>
      </c>
      <c r="CW33" s="745">
        <f t="shared" si="119"/>
        <v>0</v>
      </c>
      <c r="CX33" s="745">
        <f t="shared" si="119"/>
        <v>0</v>
      </c>
      <c r="CY33" s="745">
        <f t="shared" si="119"/>
        <v>0</v>
      </c>
      <c r="CZ33" s="745">
        <f t="shared" si="119"/>
        <v>0</v>
      </c>
      <c r="DA33" s="745">
        <f t="shared" si="119"/>
        <v>0</v>
      </c>
      <c r="DB33" s="745">
        <f t="shared" si="119"/>
        <v>0</v>
      </c>
      <c r="DC33" s="745">
        <f t="shared" si="119"/>
        <v>0</v>
      </c>
      <c r="DD33" s="745">
        <f t="shared" si="119"/>
        <v>0</v>
      </c>
      <c r="DE33" s="745">
        <f t="shared" si="119"/>
        <v>0</v>
      </c>
      <c r="DF33" s="745">
        <f t="shared" si="119"/>
        <v>0</v>
      </c>
      <c r="DG33" s="745">
        <f t="shared" si="119"/>
        <v>0</v>
      </c>
      <c r="DH33" s="745">
        <f t="shared" si="119"/>
        <v>0</v>
      </c>
      <c r="DI33" s="745">
        <f t="shared" si="119"/>
        <v>0</v>
      </c>
      <c r="DJ33" s="745">
        <f t="shared" si="119"/>
        <v>0</v>
      </c>
      <c r="DK33" s="745">
        <f t="shared" si="119"/>
        <v>0</v>
      </c>
      <c r="DL33" s="745">
        <f t="shared" si="119"/>
        <v>0</v>
      </c>
      <c r="DM33" s="745">
        <f t="shared" si="119"/>
        <v>0</v>
      </c>
      <c r="DN33" s="745">
        <f t="shared" si="119"/>
        <v>0</v>
      </c>
      <c r="DO33" s="745">
        <f t="shared" si="119"/>
        <v>0</v>
      </c>
      <c r="DP33" s="745">
        <f t="shared" si="119"/>
        <v>0</v>
      </c>
      <c r="DQ33" s="745">
        <f t="shared" si="119"/>
        <v>0</v>
      </c>
      <c r="DR33" s="745">
        <f t="shared" si="119"/>
        <v>0</v>
      </c>
      <c r="DS33" s="745">
        <f t="shared" si="119"/>
        <v>0</v>
      </c>
      <c r="DT33" s="745">
        <f t="shared" si="119"/>
        <v>0</v>
      </c>
      <c r="DU33" s="745">
        <f t="shared" si="119"/>
        <v>0</v>
      </c>
      <c r="DV33" s="745">
        <f t="shared" si="119"/>
        <v>0</v>
      </c>
      <c r="DW33" s="745">
        <f t="shared" ref="DW33:FB33" si="120">IF(DW$11&gt;=DESIGN_LIFE,DV33,IF(AND(DW$11&gt;0,$CK33&lt;&gt;0),IF(INT((DW$11)/(DESIGN_LIFE/$CK33))=((DW$11)/(DESIGN_LIFE/$CK33)),$CM33+DV33,DV33),DV33))</f>
        <v>0</v>
      </c>
      <c r="DX33" s="745">
        <f t="shared" si="120"/>
        <v>0</v>
      </c>
      <c r="DY33" s="745">
        <f t="shared" si="120"/>
        <v>0</v>
      </c>
      <c r="DZ33" s="745">
        <f t="shared" si="120"/>
        <v>0</v>
      </c>
      <c r="EA33" s="745">
        <f t="shared" si="120"/>
        <v>0</v>
      </c>
      <c r="EB33" s="745">
        <f t="shared" si="120"/>
        <v>0</v>
      </c>
      <c r="EC33" s="745">
        <f t="shared" si="120"/>
        <v>0</v>
      </c>
      <c r="ED33" s="745">
        <f t="shared" si="120"/>
        <v>0</v>
      </c>
      <c r="EE33" s="745">
        <f t="shared" si="120"/>
        <v>0</v>
      </c>
      <c r="EF33" s="745">
        <f t="shared" si="120"/>
        <v>0</v>
      </c>
      <c r="EG33" s="745">
        <f t="shared" si="120"/>
        <v>0</v>
      </c>
      <c r="EH33" s="745">
        <f t="shared" si="120"/>
        <v>0</v>
      </c>
      <c r="EI33" s="745">
        <f t="shared" si="120"/>
        <v>0</v>
      </c>
      <c r="EJ33" s="745">
        <f t="shared" si="120"/>
        <v>0</v>
      </c>
      <c r="EK33" s="745">
        <f t="shared" si="120"/>
        <v>0</v>
      </c>
      <c r="EL33" s="745">
        <f t="shared" si="120"/>
        <v>0</v>
      </c>
      <c r="EM33" s="745">
        <f t="shared" si="120"/>
        <v>0</v>
      </c>
      <c r="EN33" s="745">
        <f t="shared" si="120"/>
        <v>0</v>
      </c>
      <c r="EO33" s="745">
        <f t="shared" si="120"/>
        <v>0</v>
      </c>
      <c r="EP33" s="745">
        <f t="shared" si="120"/>
        <v>0</v>
      </c>
      <c r="EQ33" s="745">
        <f t="shared" si="120"/>
        <v>0</v>
      </c>
      <c r="ER33" s="745">
        <f t="shared" si="120"/>
        <v>0</v>
      </c>
      <c r="ES33" s="745">
        <f t="shared" si="120"/>
        <v>0</v>
      </c>
      <c r="ET33" s="745">
        <f t="shared" si="120"/>
        <v>0</v>
      </c>
      <c r="EU33" s="745">
        <f t="shared" si="120"/>
        <v>0</v>
      </c>
      <c r="EV33" s="745">
        <f t="shared" si="120"/>
        <v>0</v>
      </c>
      <c r="EW33" s="745">
        <f t="shared" si="120"/>
        <v>0</v>
      </c>
      <c r="EX33" s="745">
        <f t="shared" si="120"/>
        <v>0</v>
      </c>
      <c r="EY33" s="745">
        <f t="shared" si="120"/>
        <v>0</v>
      </c>
      <c r="EZ33" s="745">
        <f t="shared" si="120"/>
        <v>0</v>
      </c>
      <c r="FA33" s="745">
        <f t="shared" si="120"/>
        <v>0</v>
      </c>
      <c r="FB33" s="745">
        <f t="shared" si="120"/>
        <v>0</v>
      </c>
      <c r="FC33" s="745">
        <f t="shared" ref="FC33:GH33" si="121">IF(FC$11&gt;=DESIGN_LIFE,FB33,IF(AND(FC$11&gt;0,$CK33&lt;&gt;0),IF(INT((FC$11)/(DESIGN_LIFE/$CK33))=((FC$11)/(DESIGN_LIFE/$CK33)),$CM33+FB33,FB33),FB33))</f>
        <v>0</v>
      </c>
      <c r="FD33" s="745">
        <f t="shared" si="121"/>
        <v>0</v>
      </c>
      <c r="FE33" s="745">
        <f t="shared" si="121"/>
        <v>0</v>
      </c>
      <c r="FF33" s="745">
        <f t="shared" si="121"/>
        <v>0</v>
      </c>
      <c r="FG33" s="745">
        <f t="shared" si="121"/>
        <v>0</v>
      </c>
      <c r="FH33" s="745">
        <f t="shared" si="121"/>
        <v>0</v>
      </c>
      <c r="FI33" s="745">
        <f t="shared" si="121"/>
        <v>0</v>
      </c>
      <c r="FJ33" s="745">
        <f t="shared" si="121"/>
        <v>0</v>
      </c>
      <c r="FK33" s="745">
        <f t="shared" si="121"/>
        <v>0</v>
      </c>
      <c r="FL33" s="745">
        <f t="shared" si="121"/>
        <v>0</v>
      </c>
      <c r="FM33" s="745">
        <f t="shared" si="121"/>
        <v>0</v>
      </c>
      <c r="FN33" s="745">
        <f t="shared" si="121"/>
        <v>0</v>
      </c>
      <c r="FO33" s="745">
        <f t="shared" si="121"/>
        <v>0</v>
      </c>
      <c r="FP33" s="745">
        <f t="shared" si="121"/>
        <v>0</v>
      </c>
      <c r="FQ33" s="745">
        <f t="shared" si="121"/>
        <v>0</v>
      </c>
      <c r="FR33" s="745">
        <f t="shared" si="121"/>
        <v>0</v>
      </c>
      <c r="FS33" s="745">
        <f t="shared" si="121"/>
        <v>0</v>
      </c>
      <c r="FT33" s="745">
        <f t="shared" si="121"/>
        <v>0</v>
      </c>
      <c r="FU33" s="745">
        <f t="shared" si="121"/>
        <v>0</v>
      </c>
      <c r="FV33" s="745">
        <f t="shared" si="121"/>
        <v>0</v>
      </c>
      <c r="FW33" s="745">
        <f t="shared" si="121"/>
        <v>0</v>
      </c>
      <c r="FX33" s="745">
        <f t="shared" si="121"/>
        <v>0</v>
      </c>
      <c r="FY33" s="745">
        <f t="shared" si="121"/>
        <v>0</v>
      </c>
      <c r="FZ33" s="745">
        <f t="shared" si="121"/>
        <v>0</v>
      </c>
      <c r="GA33" s="745">
        <f t="shared" si="121"/>
        <v>0</v>
      </c>
      <c r="GB33" s="745">
        <f t="shared" si="121"/>
        <v>0</v>
      </c>
      <c r="GC33" s="745">
        <f t="shared" si="121"/>
        <v>0</v>
      </c>
      <c r="GD33" s="745">
        <f t="shared" si="121"/>
        <v>0</v>
      </c>
      <c r="GE33" s="745">
        <f t="shared" si="121"/>
        <v>0</v>
      </c>
      <c r="GF33" s="745">
        <f t="shared" si="121"/>
        <v>0</v>
      </c>
      <c r="GG33" s="745">
        <f t="shared" si="121"/>
        <v>0</v>
      </c>
      <c r="GH33" s="745">
        <f t="shared" si="121"/>
        <v>0</v>
      </c>
      <c r="GI33" s="745">
        <f t="shared" ref="GI33:HG33" si="122">IF(GI$11&gt;=DESIGN_LIFE,GH33,IF(AND(GI$11&gt;0,$CK33&lt;&gt;0),IF(INT((GI$11)/(DESIGN_LIFE/$CK33))=((GI$11)/(DESIGN_LIFE/$CK33)),$CM33+GH33,GH33),GH33))</f>
        <v>0</v>
      </c>
      <c r="GJ33" s="745">
        <f t="shared" si="122"/>
        <v>0</v>
      </c>
      <c r="GK33" s="745">
        <f t="shared" si="122"/>
        <v>0</v>
      </c>
      <c r="GL33" s="745">
        <f t="shared" si="122"/>
        <v>0</v>
      </c>
      <c r="GM33" s="745">
        <f t="shared" si="122"/>
        <v>0</v>
      </c>
      <c r="GN33" s="745">
        <f t="shared" si="122"/>
        <v>0</v>
      </c>
      <c r="GO33" s="745">
        <f t="shared" si="122"/>
        <v>0</v>
      </c>
      <c r="GP33" s="745">
        <f t="shared" si="122"/>
        <v>0</v>
      </c>
      <c r="GQ33" s="745">
        <f t="shared" si="122"/>
        <v>0</v>
      </c>
      <c r="GR33" s="745">
        <f t="shared" si="122"/>
        <v>0</v>
      </c>
      <c r="GS33" s="745">
        <f t="shared" si="122"/>
        <v>0</v>
      </c>
      <c r="GT33" s="745">
        <f t="shared" si="122"/>
        <v>0</v>
      </c>
      <c r="GU33" s="745">
        <f t="shared" si="122"/>
        <v>0</v>
      </c>
      <c r="GV33" s="745">
        <f t="shared" si="122"/>
        <v>0</v>
      </c>
      <c r="GW33" s="745">
        <f t="shared" si="122"/>
        <v>0</v>
      </c>
      <c r="GX33" s="745">
        <f t="shared" si="122"/>
        <v>0</v>
      </c>
      <c r="GY33" s="745">
        <f t="shared" si="122"/>
        <v>0</v>
      </c>
      <c r="GZ33" s="745">
        <f t="shared" si="122"/>
        <v>0</v>
      </c>
      <c r="HA33" s="745">
        <f t="shared" si="122"/>
        <v>0</v>
      </c>
      <c r="HB33" s="745">
        <f t="shared" si="122"/>
        <v>0</v>
      </c>
      <c r="HC33" s="745">
        <f t="shared" si="122"/>
        <v>0</v>
      </c>
      <c r="HD33" s="745">
        <f t="shared" si="122"/>
        <v>0</v>
      </c>
      <c r="HE33" s="745">
        <f t="shared" si="122"/>
        <v>0</v>
      </c>
      <c r="HF33" s="745">
        <f t="shared" si="122"/>
        <v>0</v>
      </c>
      <c r="HG33" s="745">
        <f t="shared" si="122"/>
        <v>0</v>
      </c>
      <c r="HH33" s="185"/>
    </row>
    <row r="34" spans="1:216" s="99" customFormat="1" ht="20.100000000000001" customHeight="1">
      <c r="A34" s="520" t="str">
        <f t="shared" si="4"/>
        <v>LST_STR_ELEMENT</v>
      </c>
      <c r="B34" s="629"/>
      <c r="C34" s="628"/>
      <c r="D34" s="626"/>
      <c r="E34" s="627"/>
      <c r="F34" s="626"/>
      <c r="G34" s="350" t="e">
        <f>IF(TYPOLOGY = "Bridge", _xlfn.XLOOKUP($E34, BRIDGE_STR_ELEMENT, 'MATERIAL DATA'!$R$36:$R$74,,), _xlfn.XLOOKUP($BL34, 'LIFECYCLE MATERIAL DATA'!$A$5:$A$104, 'LIFECYCLE MATERIAL DATA'!$Q$5:$Q$104,,))</f>
        <v>#N/A</v>
      </c>
      <c r="H34" s="630"/>
      <c r="I34" s="631"/>
      <c r="J34" s="737"/>
      <c r="K34" s="626"/>
      <c r="L34" s="632"/>
      <c r="M34" s="400"/>
      <c r="N34" s="156">
        <f t="shared" si="92"/>
        <v>0</v>
      </c>
      <c r="O34" s="157" t="str">
        <f t="shared" si="20"/>
        <v/>
      </c>
      <c r="P34" s="158" t="str">
        <f t="shared" si="21"/>
        <v/>
      </c>
      <c r="Q34" s="158" t="str" cm="1">
        <f t="array" ref="Q34">IFERROR(_xlfn.IFS(AND($I34 = "Yes", $J34 =1),(($BX34+$BU34)/($J34) + ($BY34+$BR34 +$BZ34)),AND($I34 = "Yes", $J34 &gt;1), (($BX34+$BU34)/($J34) + ($BY34*2 +$BZ34)) ), "")</f>
        <v/>
      </c>
      <c r="R34" s="158" t="str">
        <f t="shared" si="5"/>
        <v/>
      </c>
      <c r="S34" s="159">
        <f t="shared" si="22"/>
        <v>0</v>
      </c>
      <c r="T34" s="159" t="str">
        <f t="shared" si="45"/>
        <v/>
      </c>
      <c r="U34" s="158" t="str">
        <f t="shared" si="33"/>
        <v/>
      </c>
      <c r="V34" s="396" t="str">
        <f t="shared" si="23"/>
        <v/>
      </c>
      <c r="W34" s="156" t="str">
        <f t="shared" si="7"/>
        <v/>
      </c>
      <c r="X34" s="160">
        <f t="shared" si="8"/>
        <v>0</v>
      </c>
      <c r="Y34" s="274" t="s">
        <v>415</v>
      </c>
      <c r="Z34" s="745" t="str">
        <f>'MATERIAL DATA'!$Q58</f>
        <v>4.2.2 Scour protection</v>
      </c>
      <c r="AA34" s="768">
        <f t="shared" si="62"/>
        <v>0</v>
      </c>
      <c r="AB34" s="185"/>
      <c r="AC34" s="185"/>
      <c r="AD34" s="185"/>
      <c r="AE34" s="185"/>
      <c r="AF34" s="185"/>
      <c r="AG34" s="185"/>
      <c r="AH34" s="185"/>
      <c r="AI34" s="185"/>
      <c r="AJ34" s="185"/>
      <c r="AK34" s="185"/>
      <c r="AL34" s="185"/>
      <c r="AM34" s="185"/>
      <c r="AN34" s="185"/>
      <c r="AO34" s="185"/>
      <c r="AP34" s="185"/>
      <c r="AQ34" s="185"/>
      <c r="AR34" s="185"/>
      <c r="AS34" s="185"/>
      <c r="AT34" s="185"/>
      <c r="AU34" s="185" t="s">
        <v>740</v>
      </c>
      <c r="AV34" s="185" t="e">
        <f>BD25+ SUM(BD27,BD31,BD32)*0.5 + BD26 + SUM(BD33:BD34)</f>
        <v>#DIV/0!</v>
      </c>
      <c r="AW34" s="185"/>
      <c r="AX34" s="185"/>
      <c r="AY34" s="185" t="s">
        <v>648</v>
      </c>
      <c r="AZ34" s="185" cm="1">
        <f t="array" ref="AZ34">SUMPRODUCT(SUMIF(H12:H43,New_Ext,V12:V43))</f>
        <v>0</v>
      </c>
      <c r="BA34" s="185"/>
      <c r="BB34" s="185"/>
      <c r="BC34" s="185" t="s">
        <v>648</v>
      </c>
      <c r="BD34" s="185">
        <f>SUMIF(H12:H43, Retained, V12:V43)</f>
        <v>0</v>
      </c>
      <c r="BE34" s="185"/>
      <c r="BF34" s="185"/>
      <c r="BG34" s="185"/>
      <c r="BH34" s="185"/>
      <c r="BI34" s="185"/>
      <c r="BJ34" s="185"/>
      <c r="BK34" s="209" t="str">
        <f t="shared" si="114"/>
        <v>ER</v>
      </c>
      <c r="BL34" s="209" t="str">
        <f t="shared" si="9"/>
        <v xml:space="preserve"> -  - </v>
      </c>
      <c r="BM34" s="745" t="str" cm="1">
        <f t="array" ref="BM34">_xlfn.IFS(OR(AND(TYPOLOGY &lt;&gt; "Bridge", B34="concrete",D34&lt;&gt;"Reinforced - 150mm hollow core slab"),C34="Concrete_EPD",),"Reinforcement",(OR(AND(TYPOLOGY="Bridge",B34="concrete",D34&lt;&gt;"Reinforced - 150mm hollow core slab"),C34="Concrete_EPD",)),"Bridge_Reinforcement",TRUE, "No_Reinforcement")</f>
        <v>No_Reinforcement</v>
      </c>
      <c r="BN34" s="186" t="e">
        <f>_xlfn.XLOOKUP($BL34,'LIFECYCLE MATERIAL DATA'!$A$5:$A$104,'LIFECYCLE MATERIAL DATA'!$D$5:$D$104,)</f>
        <v>#N/A</v>
      </c>
      <c r="BO34" s="186">
        <f>IFERROR(IF(M34&lt;&gt;0,_xlfn.XLOOKUP(M34,'Custom Data'!S16:S45,'Custom Data'!T16:T45,,-1),0),0)</f>
        <v>0</v>
      </c>
      <c r="BP34" s="186">
        <f t="shared" si="10"/>
        <v>0</v>
      </c>
      <c r="BQ34" s="846" t="str">
        <f t="shared" si="11"/>
        <v>ER</v>
      </c>
      <c r="BR34" s="745" t="str">
        <f>IFERROR(_xlfn.XLOOKUP($BL34,'LIFECYCLE MATERIAL DATA'!$A$5:$A$104,'LIFECYCLE MATERIAL DATA'!$I$5:$I$104,,)*($BQ34/1000)+_xlfn.XLOOKUP('Project Info'!$C$15,'LIFECYCLE MATERIAL DATA'!$A$5:$A$104,'LIFECYCLE MATERIAL DATA'!$I$5:$I$104,,)*($BP34/1000),"")</f>
        <v/>
      </c>
      <c r="BS34" s="745" t="str">
        <f>IFERROR(_xlfn.XLOOKUP($BL34,'LIFECYCLE MATERIAL DATA'!$A$5:$A$104, 'LIFECYCLE MATERIAL DATA'!$J$5:$J$104,,)*($BQ34/1000)+_xlfn.XLOOKUP('Project Info'!$C$15,'LIFECYCLE MATERIAL DATA'!$A$5:$A$104,'LIFECYCLE MATERIAL DATA'!$J$5:$J$104,,)*($BP34/1000),"")</f>
        <v/>
      </c>
      <c r="BT34" s="745" t="str">
        <f>IFERROR(_xlfn.XLOOKUP($BL34,'LIFECYCLE MATERIAL DATA'!$A$5:$A$104, 'LIFECYCLE MATERIAL DATA'!$K$5:$K$104,,)*($BQ34/1000),"")</f>
        <v/>
      </c>
      <c r="BU34" s="185" t="str">
        <f>IFERROR(_xlfn.XLOOKUP($BL34,'LIFECYCLE MATERIAL DATA'!$A$5:$A$104,'LIFECYCLE MATERIAL DATA'!$L$5:$L$104,,)*($BQ34/1000)+_xlfn.XLOOKUP('Project Info'!$C$15,'LIFECYCLE MATERIAL DATA'!$A$5:$A$104,'LIFECYCLE MATERIAL DATA'!$L$5:$L$104,,)*($BP34/1000),"")</f>
        <v/>
      </c>
      <c r="BV34" s="745" t="str">
        <f t="shared" si="25"/>
        <v/>
      </c>
      <c r="BW34" s="745" t="str">
        <f>IF($K34='MATERIAL DATA'!$O$5,$L34, IF($K34='MATERIAL DATA'!$O$6,$L34/(1000*'Scheme 2'!$BN34),""))</f>
        <v/>
      </c>
      <c r="BX34" s="745" t="str">
        <f>IFERROR(((_xlfn.XLOOKUP($BL34,'LIFECYCLE MATERIAL DATA'!$A$5:$A$104,'LIFECYCLE MATERIAL DATA'!$F$5:$F$104,,))*$BQ34/1000+_xlfn.XLOOKUP('Project Info'!$C$15,'LIFECYCLE MATERIAL DATA'!$A$5:$A$104,'LIFECYCLE MATERIAL DATA'!$F$5:$F$104,,)*$BP34/1000),"")</f>
        <v/>
      </c>
      <c r="BY34" s="771" t="str">
        <f>IFERROR((_xlfn.XLOOKUP($BL34,'LIFECYCLE MATERIAL DATA'!$A$5:$A$104,'LIFECYCLE MATERIAL DATA'!$G$5:$G$104,,)*$BQ34/1000++_xlfn.XLOOKUP('Project Info'!$C$15,'LIFECYCLE MATERIAL DATA'!$A$5:$A$104,'LIFECYCLE MATERIAL DATA'!$G$5:$G$104,,)*$BP34/1000),"")</f>
        <v/>
      </c>
      <c r="BZ34" s="745" t="str">
        <f>IFERROR(_xlfn.XLOOKUP('Scheme 2'!$BL34,'LIFECYCLE MATERIAL DATA'!$A$5:$A$104,'LIFECYCLE MATERIAL DATA'!$H$5:$H$104,,)*SUM($BX34+$BY34+$CB34+$CC34), "")</f>
        <v/>
      </c>
      <c r="CA34" s="185"/>
      <c r="CB34" s="743" t="str">
        <f>IFERROR((_xlfn.XLOOKUP($BL34,'LIFECYCLE MATERIAL DATA'!$A$5:$A$104, 'LIFECYCLE MATERIAL DATA'!$M$5:$M$104)*$BQ34/1000++_xlfn.XLOOKUP('Project Info'!$C$15,'LIFECYCLE MATERIAL DATA'!$A$5:$A$104,'LIFECYCLE MATERIAL DATA'!$M$5:$M$104)*$BP34/1000),"")</f>
        <v/>
      </c>
      <c r="CC34" s="745">
        <f>IFERROR(IF(OR($B34="Timber",$C34="Timber_EPD", $C34="Bamboo"),_xlfn.XLOOKUP($BL34,'LIFECYCLE MATERIAL DATA Master'!$A$5:$A$104,'LIFECYCLE MATERIAL DATA Master'!$E$5:$E$104,,)*$BQ34,0),"")/1000</f>
        <v>0</v>
      </c>
      <c r="CD34" s="185" t="str">
        <f>IFERROR((_xlfn.XLOOKUP($BL34,'LIFECYCLE MATERIAL DATA'!$A$5:$A$104,'LIFECYCLE MATERIAL DATA'!$N$5:$N$104,,)*$BQ34/1000++_xlfn.XLOOKUP('Project Info'!$C$15,'LIFECYCLE MATERIAL DATA'!$A$5:$A$104,'LIFECYCLE MATERIAL DATA'!$N$5:$N$104,,)*$BP34/1000),"")</f>
        <v/>
      </c>
      <c r="CE34" s="743"/>
      <c r="CF34" s="743"/>
      <c r="CG34" s="743"/>
      <c r="CH34" s="772">
        <f>IFERROR(1+_xlfn.XLOOKUP($BL34,'LIFECYCLE MATERIAL DATA'!$A$5:$A$104,'LIFECYCLE MATERIAL DATA'!$H$5:$H$104,,),0)</f>
        <v>0</v>
      </c>
      <c r="CI34" s="765">
        <f t="shared" si="97"/>
        <v>0</v>
      </c>
      <c r="CJ34" s="773">
        <f t="shared" si="13"/>
        <v>0</v>
      </c>
      <c r="CK34" s="774">
        <f t="shared" si="14"/>
        <v>0</v>
      </c>
      <c r="CL34" s="767">
        <f t="shared" si="26"/>
        <v>0</v>
      </c>
      <c r="CM34" s="775">
        <f t="shared" si="27"/>
        <v>0</v>
      </c>
      <c r="CN34" s="769">
        <v>0</v>
      </c>
      <c r="CO34" s="745">
        <f t="shared" si="15"/>
        <v>0</v>
      </c>
      <c r="CP34" s="745">
        <f t="shared" si="15"/>
        <v>0</v>
      </c>
      <c r="CQ34" s="745">
        <f t="shared" ref="CQ34:DV34" si="123">IF(CQ$11&gt;=DESIGN_LIFE,CP34,IF(AND(CQ$11&gt;0,$CK34&lt;&gt;0),IF(INT((CQ$11)/(DESIGN_LIFE/$CK34))=((CQ$11)/(DESIGN_LIFE/$CK34)),$CM34+CP34,CP34),CP34))</f>
        <v>0</v>
      </c>
      <c r="CR34" s="745">
        <f t="shared" si="123"/>
        <v>0</v>
      </c>
      <c r="CS34" s="745">
        <f t="shared" si="123"/>
        <v>0</v>
      </c>
      <c r="CT34" s="745">
        <f t="shared" si="123"/>
        <v>0</v>
      </c>
      <c r="CU34" s="745">
        <f t="shared" si="123"/>
        <v>0</v>
      </c>
      <c r="CV34" s="745">
        <f t="shared" si="123"/>
        <v>0</v>
      </c>
      <c r="CW34" s="745">
        <f t="shared" si="123"/>
        <v>0</v>
      </c>
      <c r="CX34" s="745">
        <f t="shared" si="123"/>
        <v>0</v>
      </c>
      <c r="CY34" s="745">
        <f t="shared" si="123"/>
        <v>0</v>
      </c>
      <c r="CZ34" s="745">
        <f t="shared" si="123"/>
        <v>0</v>
      </c>
      <c r="DA34" s="745">
        <f t="shared" si="123"/>
        <v>0</v>
      </c>
      <c r="DB34" s="745">
        <f t="shared" si="123"/>
        <v>0</v>
      </c>
      <c r="DC34" s="745">
        <f t="shared" si="123"/>
        <v>0</v>
      </c>
      <c r="DD34" s="745">
        <f t="shared" si="123"/>
        <v>0</v>
      </c>
      <c r="DE34" s="745">
        <f t="shared" si="123"/>
        <v>0</v>
      </c>
      <c r="DF34" s="745">
        <f t="shared" si="123"/>
        <v>0</v>
      </c>
      <c r="DG34" s="745">
        <f t="shared" si="123"/>
        <v>0</v>
      </c>
      <c r="DH34" s="745">
        <f t="shared" si="123"/>
        <v>0</v>
      </c>
      <c r="DI34" s="745">
        <f t="shared" si="123"/>
        <v>0</v>
      </c>
      <c r="DJ34" s="745">
        <f t="shared" si="123"/>
        <v>0</v>
      </c>
      <c r="DK34" s="745">
        <f t="shared" si="123"/>
        <v>0</v>
      </c>
      <c r="DL34" s="745">
        <f t="shared" si="123"/>
        <v>0</v>
      </c>
      <c r="DM34" s="745">
        <f t="shared" si="123"/>
        <v>0</v>
      </c>
      <c r="DN34" s="745">
        <f t="shared" si="123"/>
        <v>0</v>
      </c>
      <c r="DO34" s="745">
        <f t="shared" si="123"/>
        <v>0</v>
      </c>
      <c r="DP34" s="745">
        <f t="shared" si="123"/>
        <v>0</v>
      </c>
      <c r="DQ34" s="745">
        <f t="shared" si="123"/>
        <v>0</v>
      </c>
      <c r="DR34" s="745">
        <f t="shared" si="123"/>
        <v>0</v>
      </c>
      <c r="DS34" s="745">
        <f t="shared" si="123"/>
        <v>0</v>
      </c>
      <c r="DT34" s="745">
        <f t="shared" si="123"/>
        <v>0</v>
      </c>
      <c r="DU34" s="745">
        <f t="shared" si="123"/>
        <v>0</v>
      </c>
      <c r="DV34" s="745">
        <f t="shared" si="123"/>
        <v>0</v>
      </c>
      <c r="DW34" s="745">
        <f t="shared" ref="DW34:FB34" si="124">IF(DW$11&gt;=DESIGN_LIFE,DV34,IF(AND(DW$11&gt;0,$CK34&lt;&gt;0),IF(INT((DW$11)/(DESIGN_LIFE/$CK34))=((DW$11)/(DESIGN_LIFE/$CK34)),$CM34+DV34,DV34),DV34))</f>
        <v>0</v>
      </c>
      <c r="DX34" s="745">
        <f t="shared" si="124"/>
        <v>0</v>
      </c>
      <c r="DY34" s="745">
        <f t="shared" si="124"/>
        <v>0</v>
      </c>
      <c r="DZ34" s="745">
        <f t="shared" si="124"/>
        <v>0</v>
      </c>
      <c r="EA34" s="745">
        <f t="shared" si="124"/>
        <v>0</v>
      </c>
      <c r="EB34" s="745">
        <f t="shared" si="124"/>
        <v>0</v>
      </c>
      <c r="EC34" s="745">
        <f t="shared" si="124"/>
        <v>0</v>
      </c>
      <c r="ED34" s="745">
        <f t="shared" si="124"/>
        <v>0</v>
      </c>
      <c r="EE34" s="745">
        <f t="shared" si="124"/>
        <v>0</v>
      </c>
      <c r="EF34" s="745">
        <f t="shared" si="124"/>
        <v>0</v>
      </c>
      <c r="EG34" s="745">
        <f t="shared" si="124"/>
        <v>0</v>
      </c>
      <c r="EH34" s="745">
        <f t="shared" si="124"/>
        <v>0</v>
      </c>
      <c r="EI34" s="745">
        <f t="shared" si="124"/>
        <v>0</v>
      </c>
      <c r="EJ34" s="745">
        <f t="shared" si="124"/>
        <v>0</v>
      </c>
      <c r="EK34" s="745">
        <f t="shared" si="124"/>
        <v>0</v>
      </c>
      <c r="EL34" s="745">
        <f t="shared" si="124"/>
        <v>0</v>
      </c>
      <c r="EM34" s="745">
        <f t="shared" si="124"/>
        <v>0</v>
      </c>
      <c r="EN34" s="745">
        <f t="shared" si="124"/>
        <v>0</v>
      </c>
      <c r="EO34" s="745">
        <f t="shared" si="124"/>
        <v>0</v>
      </c>
      <c r="EP34" s="745">
        <f t="shared" si="124"/>
        <v>0</v>
      </c>
      <c r="EQ34" s="745">
        <f t="shared" si="124"/>
        <v>0</v>
      </c>
      <c r="ER34" s="745">
        <f t="shared" si="124"/>
        <v>0</v>
      </c>
      <c r="ES34" s="745">
        <f t="shared" si="124"/>
        <v>0</v>
      </c>
      <c r="ET34" s="745">
        <f t="shared" si="124"/>
        <v>0</v>
      </c>
      <c r="EU34" s="745">
        <f t="shared" si="124"/>
        <v>0</v>
      </c>
      <c r="EV34" s="745">
        <f t="shared" si="124"/>
        <v>0</v>
      </c>
      <c r="EW34" s="745">
        <f t="shared" si="124"/>
        <v>0</v>
      </c>
      <c r="EX34" s="745">
        <f t="shared" si="124"/>
        <v>0</v>
      </c>
      <c r="EY34" s="745">
        <f t="shared" si="124"/>
        <v>0</v>
      </c>
      <c r="EZ34" s="745">
        <f t="shared" si="124"/>
        <v>0</v>
      </c>
      <c r="FA34" s="745">
        <f t="shared" si="124"/>
        <v>0</v>
      </c>
      <c r="FB34" s="745">
        <f t="shared" si="124"/>
        <v>0</v>
      </c>
      <c r="FC34" s="745">
        <f t="shared" ref="FC34:GH34" si="125">IF(FC$11&gt;=DESIGN_LIFE,FB34,IF(AND(FC$11&gt;0,$CK34&lt;&gt;0),IF(INT((FC$11)/(DESIGN_LIFE/$CK34))=((FC$11)/(DESIGN_LIFE/$CK34)),$CM34+FB34,FB34),FB34))</f>
        <v>0</v>
      </c>
      <c r="FD34" s="745">
        <f t="shared" si="125"/>
        <v>0</v>
      </c>
      <c r="FE34" s="745">
        <f t="shared" si="125"/>
        <v>0</v>
      </c>
      <c r="FF34" s="745">
        <f t="shared" si="125"/>
        <v>0</v>
      </c>
      <c r="FG34" s="745">
        <f t="shared" si="125"/>
        <v>0</v>
      </c>
      <c r="FH34" s="745">
        <f t="shared" si="125"/>
        <v>0</v>
      </c>
      <c r="FI34" s="745">
        <f t="shared" si="125"/>
        <v>0</v>
      </c>
      <c r="FJ34" s="745">
        <f t="shared" si="125"/>
        <v>0</v>
      </c>
      <c r="FK34" s="745">
        <f t="shared" si="125"/>
        <v>0</v>
      </c>
      <c r="FL34" s="745">
        <f t="shared" si="125"/>
        <v>0</v>
      </c>
      <c r="FM34" s="745">
        <f t="shared" si="125"/>
        <v>0</v>
      </c>
      <c r="FN34" s="745">
        <f t="shared" si="125"/>
        <v>0</v>
      </c>
      <c r="FO34" s="745">
        <f t="shared" si="125"/>
        <v>0</v>
      </c>
      <c r="FP34" s="745">
        <f t="shared" si="125"/>
        <v>0</v>
      </c>
      <c r="FQ34" s="745">
        <f t="shared" si="125"/>
        <v>0</v>
      </c>
      <c r="FR34" s="745">
        <f t="shared" si="125"/>
        <v>0</v>
      </c>
      <c r="FS34" s="745">
        <f t="shared" si="125"/>
        <v>0</v>
      </c>
      <c r="FT34" s="745">
        <f t="shared" si="125"/>
        <v>0</v>
      </c>
      <c r="FU34" s="745">
        <f t="shared" si="125"/>
        <v>0</v>
      </c>
      <c r="FV34" s="745">
        <f t="shared" si="125"/>
        <v>0</v>
      </c>
      <c r="FW34" s="745">
        <f t="shared" si="125"/>
        <v>0</v>
      </c>
      <c r="FX34" s="745">
        <f t="shared" si="125"/>
        <v>0</v>
      </c>
      <c r="FY34" s="745">
        <f t="shared" si="125"/>
        <v>0</v>
      </c>
      <c r="FZ34" s="745">
        <f t="shared" si="125"/>
        <v>0</v>
      </c>
      <c r="GA34" s="745">
        <f t="shared" si="125"/>
        <v>0</v>
      </c>
      <c r="GB34" s="745">
        <f t="shared" si="125"/>
        <v>0</v>
      </c>
      <c r="GC34" s="745">
        <f t="shared" si="125"/>
        <v>0</v>
      </c>
      <c r="GD34" s="745">
        <f t="shared" si="125"/>
        <v>0</v>
      </c>
      <c r="GE34" s="745">
        <f t="shared" si="125"/>
        <v>0</v>
      </c>
      <c r="GF34" s="745">
        <f t="shared" si="125"/>
        <v>0</v>
      </c>
      <c r="GG34" s="745">
        <f t="shared" si="125"/>
        <v>0</v>
      </c>
      <c r="GH34" s="745">
        <f t="shared" si="125"/>
        <v>0</v>
      </c>
      <c r="GI34" s="745">
        <f t="shared" ref="GI34:HG34" si="126">IF(GI$11&gt;=DESIGN_LIFE,GH34,IF(AND(GI$11&gt;0,$CK34&lt;&gt;0),IF(INT((GI$11)/(DESIGN_LIFE/$CK34))=((GI$11)/(DESIGN_LIFE/$CK34)),$CM34+GH34,GH34),GH34))</f>
        <v>0</v>
      </c>
      <c r="GJ34" s="745">
        <f t="shared" si="126"/>
        <v>0</v>
      </c>
      <c r="GK34" s="745">
        <f t="shared" si="126"/>
        <v>0</v>
      </c>
      <c r="GL34" s="745">
        <f t="shared" si="126"/>
        <v>0</v>
      </c>
      <c r="GM34" s="745">
        <f t="shared" si="126"/>
        <v>0</v>
      </c>
      <c r="GN34" s="745">
        <f t="shared" si="126"/>
        <v>0</v>
      </c>
      <c r="GO34" s="745">
        <f t="shared" si="126"/>
        <v>0</v>
      </c>
      <c r="GP34" s="745">
        <f t="shared" si="126"/>
        <v>0</v>
      </c>
      <c r="GQ34" s="745">
        <f t="shared" si="126"/>
        <v>0</v>
      </c>
      <c r="GR34" s="745">
        <f t="shared" si="126"/>
        <v>0</v>
      </c>
      <c r="GS34" s="745">
        <f t="shared" si="126"/>
        <v>0</v>
      </c>
      <c r="GT34" s="745">
        <f t="shared" si="126"/>
        <v>0</v>
      </c>
      <c r="GU34" s="745">
        <f t="shared" si="126"/>
        <v>0</v>
      </c>
      <c r="GV34" s="745">
        <f t="shared" si="126"/>
        <v>0</v>
      </c>
      <c r="GW34" s="745">
        <f t="shared" si="126"/>
        <v>0</v>
      </c>
      <c r="GX34" s="745">
        <f t="shared" si="126"/>
        <v>0</v>
      </c>
      <c r="GY34" s="745">
        <f t="shared" si="126"/>
        <v>0</v>
      </c>
      <c r="GZ34" s="745">
        <f t="shared" si="126"/>
        <v>0</v>
      </c>
      <c r="HA34" s="745">
        <f t="shared" si="126"/>
        <v>0</v>
      </c>
      <c r="HB34" s="745">
        <f t="shared" si="126"/>
        <v>0</v>
      </c>
      <c r="HC34" s="745">
        <f t="shared" si="126"/>
        <v>0</v>
      </c>
      <c r="HD34" s="745">
        <f t="shared" si="126"/>
        <v>0</v>
      </c>
      <c r="HE34" s="745">
        <f t="shared" si="126"/>
        <v>0</v>
      </c>
      <c r="HF34" s="745">
        <f t="shared" si="126"/>
        <v>0</v>
      </c>
      <c r="HG34" s="745">
        <f t="shared" si="126"/>
        <v>0</v>
      </c>
      <c r="HH34" s="185"/>
    </row>
    <row r="35" spans="1:216" s="99" customFormat="1" ht="20.100000000000001" customHeight="1">
      <c r="A35" s="520" t="str">
        <f t="shared" si="4"/>
        <v>LST_STR_ELEMENT</v>
      </c>
      <c r="B35" s="629"/>
      <c r="C35" s="628"/>
      <c r="D35" s="626"/>
      <c r="E35" s="627"/>
      <c r="F35" s="626"/>
      <c r="G35" s="350" t="e">
        <f>IF(TYPOLOGY = "Bridge", _xlfn.XLOOKUP($E35, BRIDGE_STR_ELEMENT, 'MATERIAL DATA'!$R$36:$R$74,,), _xlfn.XLOOKUP($BL35, 'LIFECYCLE MATERIAL DATA'!$A$5:$A$104, 'LIFECYCLE MATERIAL DATA'!$Q$5:$Q$104,,))</f>
        <v>#N/A</v>
      </c>
      <c r="H35" s="630"/>
      <c r="I35" s="631"/>
      <c r="J35" s="737"/>
      <c r="K35" s="626"/>
      <c r="L35" s="632"/>
      <c r="M35" s="400"/>
      <c r="N35" s="156">
        <f t="shared" si="92"/>
        <v>0</v>
      </c>
      <c r="O35" s="157" t="str">
        <f t="shared" si="20"/>
        <v/>
      </c>
      <c r="P35" s="158" t="str">
        <f t="shared" si="21"/>
        <v/>
      </c>
      <c r="Q35" s="158" t="str" cm="1">
        <f t="array" ref="Q35">IFERROR(_xlfn.IFS(AND($I35 = "Yes", $J35 =1),(($BX35+$BU35)/($J35) + ($BY35+$BR35 +$BZ35)),AND($I35 = "Yes", $J35 &gt;1), (($BX35+$BU35)/($J35) + ($BY35*2 +$BZ35)) ), "")</f>
        <v/>
      </c>
      <c r="R35" s="158" t="str">
        <f t="shared" si="5"/>
        <v/>
      </c>
      <c r="S35" s="159">
        <f t="shared" si="22"/>
        <v>0</v>
      </c>
      <c r="T35" s="159" t="str">
        <f t="shared" si="45"/>
        <v/>
      </c>
      <c r="U35" s="158" t="str">
        <f t="shared" si="33"/>
        <v/>
      </c>
      <c r="V35" s="396" t="str">
        <f t="shared" si="23"/>
        <v/>
      </c>
      <c r="W35" s="156" t="str">
        <f t="shared" si="7"/>
        <v/>
      </c>
      <c r="X35" s="160">
        <f t="shared" si="8"/>
        <v>0</v>
      </c>
      <c r="Y35" s="274" t="s">
        <v>415</v>
      </c>
      <c r="Z35" s="745" t="str">
        <f>'MATERIAL DATA'!$Q59</f>
        <v>4.3.1 Expansion joints</v>
      </c>
      <c r="AA35" s="768">
        <f t="shared" si="62"/>
        <v>0</v>
      </c>
      <c r="AB35" s="185"/>
      <c r="AC35" s="185"/>
      <c r="AD35" s="185"/>
      <c r="AE35" s="185"/>
      <c r="AF35" s="185"/>
      <c r="AG35" s="185"/>
      <c r="AH35" s="185"/>
      <c r="AI35" s="185"/>
      <c r="AJ35" s="185"/>
      <c r="AK35" s="185"/>
      <c r="AL35" s="185"/>
      <c r="AM35" s="185"/>
      <c r="AN35" s="185"/>
      <c r="AO35" s="185"/>
      <c r="AP35" s="185"/>
      <c r="AQ35" s="185"/>
      <c r="AR35" s="185"/>
      <c r="AS35" s="185"/>
      <c r="AT35" s="185"/>
      <c r="AU35" s="185"/>
      <c r="AV35" s="185"/>
      <c r="AW35" s="185"/>
      <c r="AX35" s="185"/>
      <c r="AY35" s="185"/>
      <c r="AZ35" s="185"/>
      <c r="BA35" s="185"/>
      <c r="BB35" s="185"/>
      <c r="BC35" s="185"/>
      <c r="BD35" s="185"/>
      <c r="BE35" s="185"/>
      <c r="BF35" s="185"/>
      <c r="BG35" s="185"/>
      <c r="BH35" s="185"/>
      <c r="BI35" s="185"/>
      <c r="BJ35" s="185"/>
      <c r="BK35" s="209" t="str">
        <f t="shared" si="114"/>
        <v>ER</v>
      </c>
      <c r="BL35" s="209" t="str">
        <f t="shared" si="9"/>
        <v xml:space="preserve"> -  - </v>
      </c>
      <c r="BM35" s="745" t="str" cm="1">
        <f t="array" ref="BM35">_xlfn.IFS(OR(AND(TYPOLOGY &lt;&gt; "Bridge", B35="concrete",D35&lt;&gt;"Reinforced - 150mm hollow core slab"),C35="Concrete_EPD",),"Reinforcement",(OR(AND(TYPOLOGY="Bridge",B35="concrete",D35&lt;&gt;"Reinforced - 150mm hollow core slab"),C35="Concrete_EPD",)),"Bridge_Reinforcement",TRUE, "No_Reinforcement")</f>
        <v>No_Reinforcement</v>
      </c>
      <c r="BN35" s="186" t="e">
        <f>_xlfn.XLOOKUP($BL35,'LIFECYCLE MATERIAL DATA'!$A$5:$A$104,'LIFECYCLE MATERIAL DATA'!$D$5:$D$104,)</f>
        <v>#N/A</v>
      </c>
      <c r="BO35" s="186">
        <f>IFERROR(IF(M35&lt;&gt;0,_xlfn.XLOOKUP(M35,'Custom Data'!S16:S45,'Custom Data'!T16:T45,,-1),0),0)</f>
        <v>0</v>
      </c>
      <c r="BP35" s="186">
        <f t="shared" si="10"/>
        <v>0</v>
      </c>
      <c r="BQ35" s="846" t="str">
        <f t="shared" si="11"/>
        <v>ER</v>
      </c>
      <c r="BR35" s="745" t="str">
        <f>IFERROR(_xlfn.XLOOKUP($BL35,'LIFECYCLE MATERIAL DATA'!$A$5:$A$104,'LIFECYCLE MATERIAL DATA'!$I$5:$I$104,,)*($BQ35/1000)+_xlfn.XLOOKUP('Project Info'!$C$15,'LIFECYCLE MATERIAL DATA'!$A$5:$A$104,'LIFECYCLE MATERIAL DATA'!$I$5:$I$104,,)*($BP35/1000),"")</f>
        <v/>
      </c>
      <c r="BS35" s="745" t="str">
        <f>IFERROR(_xlfn.XLOOKUP($BL35,'LIFECYCLE MATERIAL DATA'!$A$5:$A$104, 'LIFECYCLE MATERIAL DATA'!$J$5:$J$104,,)*($BQ35/1000)+_xlfn.XLOOKUP('Project Info'!$C$15,'LIFECYCLE MATERIAL DATA'!$A$5:$A$104,'LIFECYCLE MATERIAL DATA'!$J$5:$J$104,,)*($BP35/1000),"")</f>
        <v/>
      </c>
      <c r="BT35" s="745" t="str">
        <f>IFERROR(_xlfn.XLOOKUP($BL35,'LIFECYCLE MATERIAL DATA'!$A$5:$A$104, 'LIFECYCLE MATERIAL DATA'!$K$5:$K$104,,)*($BQ35/1000),"")</f>
        <v/>
      </c>
      <c r="BU35" s="185" t="str">
        <f>IFERROR(_xlfn.XLOOKUP($BL35,'LIFECYCLE MATERIAL DATA'!$A$5:$A$104,'LIFECYCLE MATERIAL DATA'!$L$5:$L$104,,)*($BQ35/1000)+_xlfn.XLOOKUP('Project Info'!$C$15,'LIFECYCLE MATERIAL DATA'!$A$5:$A$104,'LIFECYCLE MATERIAL DATA'!$L$5:$L$104,,)*($BP35/1000),"")</f>
        <v/>
      </c>
      <c r="BV35" s="745" t="str">
        <f t="shared" si="25"/>
        <v/>
      </c>
      <c r="BW35" s="745" t="str">
        <f>IF($K35='MATERIAL DATA'!$O$5,$L35, IF($K35='MATERIAL DATA'!$O$6,$L35/(1000*'Scheme 2'!$BN35),""))</f>
        <v/>
      </c>
      <c r="BX35" s="745" t="str">
        <f>IFERROR(((_xlfn.XLOOKUP($BL35,'LIFECYCLE MATERIAL DATA'!$A$5:$A$104,'LIFECYCLE MATERIAL DATA'!$F$5:$F$104,,))*$BQ35/1000+_xlfn.XLOOKUP('Project Info'!$C$15,'LIFECYCLE MATERIAL DATA'!$A$5:$A$104,'LIFECYCLE MATERIAL DATA'!$F$5:$F$104,,)*$BP35/1000),"")</f>
        <v/>
      </c>
      <c r="BY35" s="771" t="str">
        <f>IFERROR((_xlfn.XLOOKUP($BL35,'LIFECYCLE MATERIAL DATA'!$A$5:$A$104,'LIFECYCLE MATERIAL DATA'!$G$5:$G$104,,)*$BQ35/1000++_xlfn.XLOOKUP('Project Info'!$C$15,'LIFECYCLE MATERIAL DATA'!$A$5:$A$104,'LIFECYCLE MATERIAL DATA'!$G$5:$G$104,,)*$BP35/1000),"")</f>
        <v/>
      </c>
      <c r="BZ35" s="745" t="str">
        <f>IFERROR(_xlfn.XLOOKUP('Scheme 2'!$BL35,'LIFECYCLE MATERIAL DATA'!$A$5:$A$104,'LIFECYCLE MATERIAL DATA'!$H$5:$H$104,,)*SUM($BX35+$BY35+$CB35+$CC35), "")</f>
        <v/>
      </c>
      <c r="CA35" s="185"/>
      <c r="CB35" s="743" t="str">
        <f>IFERROR((_xlfn.XLOOKUP($BL35,'LIFECYCLE MATERIAL DATA'!$A$5:$A$104, 'LIFECYCLE MATERIAL DATA'!$M$5:$M$104)*$BQ35/1000++_xlfn.XLOOKUP('Project Info'!$C$15,'LIFECYCLE MATERIAL DATA'!$A$5:$A$104,'LIFECYCLE MATERIAL DATA'!$M$5:$M$104)*$BP35/1000),"")</f>
        <v/>
      </c>
      <c r="CC35" s="745">
        <f>IFERROR(IF(OR($B35="Timber",$C35="Timber_EPD", $C35="Bamboo"),_xlfn.XLOOKUP($BL35,'LIFECYCLE MATERIAL DATA Master'!$A$5:$A$104,'LIFECYCLE MATERIAL DATA Master'!$E$5:$E$104,,)*$BQ35,0),"")/1000</f>
        <v>0</v>
      </c>
      <c r="CD35" s="185" t="str">
        <f>IFERROR((_xlfn.XLOOKUP($BL35,'LIFECYCLE MATERIAL DATA'!$A$5:$A$104,'LIFECYCLE MATERIAL DATA'!$N$5:$N$104,,)*$BQ35/1000++_xlfn.XLOOKUP('Project Info'!$C$15,'LIFECYCLE MATERIAL DATA'!$A$5:$A$104,'LIFECYCLE MATERIAL DATA'!$N$5:$N$104,,)*$BP35/1000),"")</f>
        <v/>
      </c>
      <c r="CE35" s="743"/>
      <c r="CF35" s="743"/>
      <c r="CG35" s="743"/>
      <c r="CH35" s="772">
        <f>IFERROR(1+_xlfn.XLOOKUP($BL35,'LIFECYCLE MATERIAL DATA'!$A$5:$A$104,'LIFECYCLE MATERIAL DATA'!$H$5:$H$104,,),0)</f>
        <v>0</v>
      </c>
      <c r="CI35" s="765">
        <f t="shared" si="97"/>
        <v>0</v>
      </c>
      <c r="CJ35" s="773">
        <f t="shared" si="13"/>
        <v>0</v>
      </c>
      <c r="CK35" s="774">
        <f t="shared" si="14"/>
        <v>0</v>
      </c>
      <c r="CL35" s="767">
        <f t="shared" si="26"/>
        <v>0</v>
      </c>
      <c r="CM35" s="775">
        <f t="shared" si="27"/>
        <v>0</v>
      </c>
      <c r="CN35" s="769">
        <v>0</v>
      </c>
      <c r="CO35" s="745">
        <f t="shared" si="15"/>
        <v>0</v>
      </c>
      <c r="CP35" s="745">
        <f t="shared" si="15"/>
        <v>0</v>
      </c>
      <c r="CQ35" s="745">
        <f t="shared" ref="CQ35:DV35" si="127">IF(CQ$11&gt;=DESIGN_LIFE,CP35,IF(AND(CQ$11&gt;0,$CK35&lt;&gt;0),IF(INT((CQ$11)/(DESIGN_LIFE/$CK35))=((CQ$11)/(DESIGN_LIFE/$CK35)),$CM35+CP35,CP35),CP35))</f>
        <v>0</v>
      </c>
      <c r="CR35" s="745">
        <f t="shared" si="127"/>
        <v>0</v>
      </c>
      <c r="CS35" s="745">
        <f t="shared" si="127"/>
        <v>0</v>
      </c>
      <c r="CT35" s="745">
        <f t="shared" si="127"/>
        <v>0</v>
      </c>
      <c r="CU35" s="745">
        <f t="shared" si="127"/>
        <v>0</v>
      </c>
      <c r="CV35" s="745">
        <f t="shared" si="127"/>
        <v>0</v>
      </c>
      <c r="CW35" s="745">
        <f t="shared" si="127"/>
        <v>0</v>
      </c>
      <c r="CX35" s="745">
        <f t="shared" si="127"/>
        <v>0</v>
      </c>
      <c r="CY35" s="745">
        <f t="shared" si="127"/>
        <v>0</v>
      </c>
      <c r="CZ35" s="745">
        <f t="shared" si="127"/>
        <v>0</v>
      </c>
      <c r="DA35" s="745">
        <f t="shared" si="127"/>
        <v>0</v>
      </c>
      <c r="DB35" s="745">
        <f t="shared" si="127"/>
        <v>0</v>
      </c>
      <c r="DC35" s="745">
        <f t="shared" si="127"/>
        <v>0</v>
      </c>
      <c r="DD35" s="745">
        <f t="shared" si="127"/>
        <v>0</v>
      </c>
      <c r="DE35" s="745">
        <f t="shared" si="127"/>
        <v>0</v>
      </c>
      <c r="DF35" s="745">
        <f t="shared" si="127"/>
        <v>0</v>
      </c>
      <c r="DG35" s="745">
        <f t="shared" si="127"/>
        <v>0</v>
      </c>
      <c r="DH35" s="745">
        <f t="shared" si="127"/>
        <v>0</v>
      </c>
      <c r="DI35" s="745">
        <f t="shared" si="127"/>
        <v>0</v>
      </c>
      <c r="DJ35" s="745">
        <f t="shared" si="127"/>
        <v>0</v>
      </c>
      <c r="DK35" s="745">
        <f t="shared" si="127"/>
        <v>0</v>
      </c>
      <c r="DL35" s="745">
        <f t="shared" si="127"/>
        <v>0</v>
      </c>
      <c r="DM35" s="745">
        <f t="shared" si="127"/>
        <v>0</v>
      </c>
      <c r="DN35" s="745">
        <f t="shared" si="127"/>
        <v>0</v>
      </c>
      <c r="DO35" s="745">
        <f t="shared" si="127"/>
        <v>0</v>
      </c>
      <c r="DP35" s="745">
        <f t="shared" si="127"/>
        <v>0</v>
      </c>
      <c r="DQ35" s="745">
        <f t="shared" si="127"/>
        <v>0</v>
      </c>
      <c r="DR35" s="745">
        <f t="shared" si="127"/>
        <v>0</v>
      </c>
      <c r="DS35" s="745">
        <f t="shared" si="127"/>
        <v>0</v>
      </c>
      <c r="DT35" s="745">
        <f t="shared" si="127"/>
        <v>0</v>
      </c>
      <c r="DU35" s="745">
        <f t="shared" si="127"/>
        <v>0</v>
      </c>
      <c r="DV35" s="745">
        <f t="shared" si="127"/>
        <v>0</v>
      </c>
      <c r="DW35" s="745">
        <f t="shared" ref="DW35:FB35" si="128">IF(DW$11&gt;=DESIGN_LIFE,DV35,IF(AND(DW$11&gt;0,$CK35&lt;&gt;0),IF(INT((DW$11)/(DESIGN_LIFE/$CK35))=((DW$11)/(DESIGN_LIFE/$CK35)),$CM35+DV35,DV35),DV35))</f>
        <v>0</v>
      </c>
      <c r="DX35" s="745">
        <f t="shared" si="128"/>
        <v>0</v>
      </c>
      <c r="DY35" s="745">
        <f t="shared" si="128"/>
        <v>0</v>
      </c>
      <c r="DZ35" s="745">
        <f t="shared" si="128"/>
        <v>0</v>
      </c>
      <c r="EA35" s="745">
        <f t="shared" si="128"/>
        <v>0</v>
      </c>
      <c r="EB35" s="745">
        <f t="shared" si="128"/>
        <v>0</v>
      </c>
      <c r="EC35" s="745">
        <f t="shared" si="128"/>
        <v>0</v>
      </c>
      <c r="ED35" s="745">
        <f t="shared" si="128"/>
        <v>0</v>
      </c>
      <c r="EE35" s="745">
        <f t="shared" si="128"/>
        <v>0</v>
      </c>
      <c r="EF35" s="745">
        <f t="shared" si="128"/>
        <v>0</v>
      </c>
      <c r="EG35" s="745">
        <f t="shared" si="128"/>
        <v>0</v>
      </c>
      <c r="EH35" s="745">
        <f t="shared" si="128"/>
        <v>0</v>
      </c>
      <c r="EI35" s="745">
        <f t="shared" si="128"/>
        <v>0</v>
      </c>
      <c r="EJ35" s="745">
        <f t="shared" si="128"/>
        <v>0</v>
      </c>
      <c r="EK35" s="745">
        <f t="shared" si="128"/>
        <v>0</v>
      </c>
      <c r="EL35" s="745">
        <f t="shared" si="128"/>
        <v>0</v>
      </c>
      <c r="EM35" s="745">
        <f t="shared" si="128"/>
        <v>0</v>
      </c>
      <c r="EN35" s="745">
        <f t="shared" si="128"/>
        <v>0</v>
      </c>
      <c r="EO35" s="745">
        <f t="shared" si="128"/>
        <v>0</v>
      </c>
      <c r="EP35" s="745">
        <f t="shared" si="128"/>
        <v>0</v>
      </c>
      <c r="EQ35" s="745">
        <f t="shared" si="128"/>
        <v>0</v>
      </c>
      <c r="ER35" s="745">
        <f t="shared" si="128"/>
        <v>0</v>
      </c>
      <c r="ES35" s="745">
        <f t="shared" si="128"/>
        <v>0</v>
      </c>
      <c r="ET35" s="745">
        <f t="shared" si="128"/>
        <v>0</v>
      </c>
      <c r="EU35" s="745">
        <f t="shared" si="128"/>
        <v>0</v>
      </c>
      <c r="EV35" s="745">
        <f t="shared" si="128"/>
        <v>0</v>
      </c>
      <c r="EW35" s="745">
        <f t="shared" si="128"/>
        <v>0</v>
      </c>
      <c r="EX35" s="745">
        <f t="shared" si="128"/>
        <v>0</v>
      </c>
      <c r="EY35" s="745">
        <f t="shared" si="128"/>
        <v>0</v>
      </c>
      <c r="EZ35" s="745">
        <f t="shared" si="128"/>
        <v>0</v>
      </c>
      <c r="FA35" s="745">
        <f t="shared" si="128"/>
        <v>0</v>
      </c>
      <c r="FB35" s="745">
        <f t="shared" si="128"/>
        <v>0</v>
      </c>
      <c r="FC35" s="745">
        <f t="shared" ref="FC35:GH35" si="129">IF(FC$11&gt;=DESIGN_LIFE,FB35,IF(AND(FC$11&gt;0,$CK35&lt;&gt;0),IF(INT((FC$11)/(DESIGN_LIFE/$CK35))=((FC$11)/(DESIGN_LIFE/$CK35)),$CM35+FB35,FB35),FB35))</f>
        <v>0</v>
      </c>
      <c r="FD35" s="745">
        <f t="shared" si="129"/>
        <v>0</v>
      </c>
      <c r="FE35" s="745">
        <f t="shared" si="129"/>
        <v>0</v>
      </c>
      <c r="FF35" s="745">
        <f t="shared" si="129"/>
        <v>0</v>
      </c>
      <c r="FG35" s="745">
        <f t="shared" si="129"/>
        <v>0</v>
      </c>
      <c r="FH35" s="745">
        <f t="shared" si="129"/>
        <v>0</v>
      </c>
      <c r="FI35" s="745">
        <f t="shared" si="129"/>
        <v>0</v>
      </c>
      <c r="FJ35" s="745">
        <f t="shared" si="129"/>
        <v>0</v>
      </c>
      <c r="FK35" s="745">
        <f t="shared" si="129"/>
        <v>0</v>
      </c>
      <c r="FL35" s="745">
        <f t="shared" si="129"/>
        <v>0</v>
      </c>
      <c r="FM35" s="745">
        <f t="shared" si="129"/>
        <v>0</v>
      </c>
      <c r="FN35" s="745">
        <f t="shared" si="129"/>
        <v>0</v>
      </c>
      <c r="FO35" s="745">
        <f t="shared" si="129"/>
        <v>0</v>
      </c>
      <c r="FP35" s="745">
        <f t="shared" si="129"/>
        <v>0</v>
      </c>
      <c r="FQ35" s="745">
        <f t="shared" si="129"/>
        <v>0</v>
      </c>
      <c r="FR35" s="745">
        <f t="shared" si="129"/>
        <v>0</v>
      </c>
      <c r="FS35" s="745">
        <f t="shared" si="129"/>
        <v>0</v>
      </c>
      <c r="FT35" s="745">
        <f t="shared" si="129"/>
        <v>0</v>
      </c>
      <c r="FU35" s="745">
        <f t="shared" si="129"/>
        <v>0</v>
      </c>
      <c r="FV35" s="745">
        <f t="shared" si="129"/>
        <v>0</v>
      </c>
      <c r="FW35" s="745">
        <f t="shared" si="129"/>
        <v>0</v>
      </c>
      <c r="FX35" s="745">
        <f t="shared" si="129"/>
        <v>0</v>
      </c>
      <c r="FY35" s="745">
        <f t="shared" si="129"/>
        <v>0</v>
      </c>
      <c r="FZ35" s="745">
        <f t="shared" si="129"/>
        <v>0</v>
      </c>
      <c r="GA35" s="745">
        <f t="shared" si="129"/>
        <v>0</v>
      </c>
      <c r="GB35" s="745">
        <f t="shared" si="129"/>
        <v>0</v>
      </c>
      <c r="GC35" s="745">
        <f t="shared" si="129"/>
        <v>0</v>
      </c>
      <c r="GD35" s="745">
        <f t="shared" si="129"/>
        <v>0</v>
      </c>
      <c r="GE35" s="745">
        <f t="shared" si="129"/>
        <v>0</v>
      </c>
      <c r="GF35" s="745">
        <f t="shared" si="129"/>
        <v>0</v>
      </c>
      <c r="GG35" s="745">
        <f t="shared" si="129"/>
        <v>0</v>
      </c>
      <c r="GH35" s="745">
        <f t="shared" si="129"/>
        <v>0</v>
      </c>
      <c r="GI35" s="745">
        <f t="shared" ref="GI35:HG35" si="130">IF(GI$11&gt;=DESIGN_LIFE,GH35,IF(AND(GI$11&gt;0,$CK35&lt;&gt;0),IF(INT((GI$11)/(DESIGN_LIFE/$CK35))=((GI$11)/(DESIGN_LIFE/$CK35)),$CM35+GH35,GH35),GH35))</f>
        <v>0</v>
      </c>
      <c r="GJ35" s="745">
        <f t="shared" si="130"/>
        <v>0</v>
      </c>
      <c r="GK35" s="745">
        <f t="shared" si="130"/>
        <v>0</v>
      </c>
      <c r="GL35" s="745">
        <f t="shared" si="130"/>
        <v>0</v>
      </c>
      <c r="GM35" s="745">
        <f t="shared" si="130"/>
        <v>0</v>
      </c>
      <c r="GN35" s="745">
        <f t="shared" si="130"/>
        <v>0</v>
      </c>
      <c r="GO35" s="745">
        <f t="shared" si="130"/>
        <v>0</v>
      </c>
      <c r="GP35" s="745">
        <f t="shared" si="130"/>
        <v>0</v>
      </c>
      <c r="GQ35" s="745">
        <f t="shared" si="130"/>
        <v>0</v>
      </c>
      <c r="GR35" s="745">
        <f t="shared" si="130"/>
        <v>0</v>
      </c>
      <c r="GS35" s="745">
        <f t="shared" si="130"/>
        <v>0</v>
      </c>
      <c r="GT35" s="745">
        <f t="shared" si="130"/>
        <v>0</v>
      </c>
      <c r="GU35" s="745">
        <f t="shared" si="130"/>
        <v>0</v>
      </c>
      <c r="GV35" s="745">
        <f t="shared" si="130"/>
        <v>0</v>
      </c>
      <c r="GW35" s="745">
        <f t="shared" si="130"/>
        <v>0</v>
      </c>
      <c r="GX35" s="745">
        <f t="shared" si="130"/>
        <v>0</v>
      </c>
      <c r="GY35" s="745">
        <f t="shared" si="130"/>
        <v>0</v>
      </c>
      <c r="GZ35" s="745">
        <f t="shared" si="130"/>
        <v>0</v>
      </c>
      <c r="HA35" s="745">
        <f t="shared" si="130"/>
        <v>0</v>
      </c>
      <c r="HB35" s="745">
        <f t="shared" si="130"/>
        <v>0</v>
      </c>
      <c r="HC35" s="745">
        <f t="shared" si="130"/>
        <v>0</v>
      </c>
      <c r="HD35" s="745">
        <f t="shared" si="130"/>
        <v>0</v>
      </c>
      <c r="HE35" s="745">
        <f t="shared" si="130"/>
        <v>0</v>
      </c>
      <c r="HF35" s="745">
        <f t="shared" si="130"/>
        <v>0</v>
      </c>
      <c r="HG35" s="745">
        <f t="shared" si="130"/>
        <v>0</v>
      </c>
      <c r="HH35" s="185"/>
    </row>
    <row r="36" spans="1:216" s="99" customFormat="1" ht="19.899999999999999" customHeight="1">
      <c r="A36" s="520" t="str">
        <f t="shared" si="4"/>
        <v>LST_STR_ELEMENT</v>
      </c>
      <c r="B36" s="629"/>
      <c r="C36" s="628"/>
      <c r="D36" s="626"/>
      <c r="E36" s="627"/>
      <c r="F36" s="626"/>
      <c r="G36" s="350" t="e">
        <f>IF(TYPOLOGY = "Bridge", _xlfn.XLOOKUP($E36, BRIDGE_STR_ELEMENT, 'MATERIAL DATA'!$R$36:$R$74,,), _xlfn.XLOOKUP($BL36, 'LIFECYCLE MATERIAL DATA'!$A$5:$A$104, 'LIFECYCLE MATERIAL DATA'!$Q$5:$Q$104,,))</f>
        <v>#N/A</v>
      </c>
      <c r="H36" s="630"/>
      <c r="I36" s="631"/>
      <c r="J36" s="737"/>
      <c r="K36" s="626"/>
      <c r="L36" s="632"/>
      <c r="M36" s="400"/>
      <c r="N36" s="156">
        <f t="shared" si="92"/>
        <v>0</v>
      </c>
      <c r="O36" s="157" t="str">
        <f t="shared" si="20"/>
        <v/>
      </c>
      <c r="P36" s="158" t="str">
        <f t="shared" si="21"/>
        <v/>
      </c>
      <c r="Q36" s="158" t="str" cm="1">
        <f t="array" ref="Q36">IFERROR(_xlfn.IFS(AND($I36 = "Yes", $J36 =1),(($BX36+$BU36)/($J36) + ($BY36+$BR36 +$BZ36)),AND($I36 = "Yes", $J36 &gt;1), (($BX36+$BU36)/($J36) + ($BY36*2 +$BZ36)) ), "")</f>
        <v/>
      </c>
      <c r="R36" s="158" t="str">
        <f t="shared" si="5"/>
        <v/>
      </c>
      <c r="S36" s="159">
        <f t="shared" si="22"/>
        <v>0</v>
      </c>
      <c r="T36" s="159" t="str">
        <f t="shared" si="45"/>
        <v/>
      </c>
      <c r="U36" s="158" t="str">
        <f t="shared" si="33"/>
        <v/>
      </c>
      <c r="V36" s="396" t="str">
        <f t="shared" si="23"/>
        <v/>
      </c>
      <c r="W36" s="156" t="str">
        <f t="shared" si="7"/>
        <v/>
      </c>
      <c r="X36" s="160">
        <f t="shared" si="8"/>
        <v>0</v>
      </c>
      <c r="Y36" s="274" t="s">
        <v>415</v>
      </c>
      <c r="Z36" s="745" t="str">
        <f>'MATERIAL DATA'!$Q60</f>
        <v>4.4.1 Bearings (mechanical)</v>
      </c>
      <c r="AA36" s="768">
        <f t="shared" si="62"/>
        <v>0</v>
      </c>
      <c r="AB36" s="185"/>
      <c r="AC36" s="185"/>
      <c r="AD36" s="185"/>
      <c r="AE36" s="185"/>
      <c r="AF36" s="185"/>
      <c r="AG36" s="185"/>
      <c r="AH36" s="185"/>
      <c r="AI36" s="185"/>
      <c r="AJ36" s="185"/>
      <c r="AK36" s="185"/>
      <c r="AL36" s="185"/>
      <c r="AM36" s="185"/>
      <c r="AN36" s="185"/>
      <c r="AO36" s="185"/>
      <c r="AP36" s="185"/>
      <c r="AQ36" s="185"/>
      <c r="AR36" s="185"/>
      <c r="AS36" s="185"/>
      <c r="AT36" s="185"/>
      <c r="AU36" s="185"/>
      <c r="AV36" s="185"/>
      <c r="AW36" s="185"/>
      <c r="AX36" s="185"/>
      <c r="AY36" s="185"/>
      <c r="AZ36" s="185"/>
      <c r="BA36" s="185"/>
      <c r="BB36" s="185"/>
      <c r="BC36" s="185"/>
      <c r="BD36" s="185"/>
      <c r="BE36" s="185"/>
      <c r="BF36" s="185"/>
      <c r="BG36" s="185"/>
      <c r="BH36" s="185"/>
      <c r="BI36" s="185"/>
      <c r="BJ36" s="185"/>
      <c r="BK36" s="209" t="str">
        <f t="shared" si="114"/>
        <v>ER</v>
      </c>
      <c r="BL36" s="209" t="str">
        <f t="shared" si="9"/>
        <v xml:space="preserve"> -  - </v>
      </c>
      <c r="BM36" s="745" t="str" cm="1">
        <f t="array" ref="BM36">_xlfn.IFS(OR(AND(TYPOLOGY &lt;&gt; "Bridge", B36="concrete",D36&lt;&gt;"Reinforced - 150mm hollow core slab"),C36="Concrete_EPD",),"Reinforcement",(OR(AND(TYPOLOGY="Bridge",B36="concrete",D36&lt;&gt;"Reinforced - 150mm hollow core slab"),C36="Concrete_EPD",)),"Bridge_Reinforcement",TRUE, "No_Reinforcement")</f>
        <v>No_Reinforcement</v>
      </c>
      <c r="BN36" s="186" t="e">
        <f>_xlfn.XLOOKUP($BL36,'LIFECYCLE MATERIAL DATA'!$A$5:$A$104,'LIFECYCLE MATERIAL DATA'!$D$5:$D$104,)</f>
        <v>#N/A</v>
      </c>
      <c r="BO36" s="186">
        <f>IFERROR(IF(M36&lt;&gt;0,_xlfn.XLOOKUP(M36,'Custom Data'!S16:S45,'Custom Data'!T16:T45,,-1),0),0)</f>
        <v>0</v>
      </c>
      <c r="BP36" s="186">
        <f t="shared" si="10"/>
        <v>0</v>
      </c>
      <c r="BQ36" s="846" t="str">
        <f t="shared" si="11"/>
        <v>ER</v>
      </c>
      <c r="BR36" s="745" t="str">
        <f>IFERROR(_xlfn.XLOOKUP($BL36,'LIFECYCLE MATERIAL DATA'!$A$5:$A$104,'LIFECYCLE MATERIAL DATA'!$I$5:$I$104,,)*($BQ36/1000)+_xlfn.XLOOKUP('Project Info'!$C$15,'LIFECYCLE MATERIAL DATA'!$A$5:$A$104,'LIFECYCLE MATERIAL DATA'!$I$5:$I$104,,)*($BP36/1000),"")</f>
        <v/>
      </c>
      <c r="BS36" s="745" t="str">
        <f>IFERROR(_xlfn.XLOOKUP($BL36,'LIFECYCLE MATERIAL DATA'!$A$5:$A$104, 'LIFECYCLE MATERIAL DATA'!$J$5:$J$104,,)*($BQ36/1000)+_xlfn.XLOOKUP('Project Info'!$C$15,'LIFECYCLE MATERIAL DATA'!$A$5:$A$104,'LIFECYCLE MATERIAL DATA'!$J$5:$J$104,,)*($BP36/1000),"")</f>
        <v/>
      </c>
      <c r="BT36" s="745" t="str">
        <f>IFERROR(_xlfn.XLOOKUP($BL36,'LIFECYCLE MATERIAL DATA'!$A$5:$A$104, 'LIFECYCLE MATERIAL DATA'!$K$5:$K$104,,)*($BQ36/1000),"")</f>
        <v/>
      </c>
      <c r="BU36" s="185" t="str">
        <f>IFERROR(_xlfn.XLOOKUP($BL36,'LIFECYCLE MATERIAL DATA'!$A$5:$A$104,'LIFECYCLE MATERIAL DATA'!$L$5:$L$104,,)*($BQ36/1000)+_xlfn.XLOOKUP('Project Info'!$C$15,'LIFECYCLE MATERIAL DATA'!$A$5:$A$104,'LIFECYCLE MATERIAL DATA'!$L$5:$L$104,,)*($BP36/1000),"")</f>
        <v/>
      </c>
      <c r="BV36" s="745" t="str">
        <f t="shared" si="25"/>
        <v/>
      </c>
      <c r="BW36" s="745" t="str">
        <f>IF($K36='MATERIAL DATA'!$O$5,$L36, IF($K36='MATERIAL DATA'!$O$6,$L36/(1000*'Scheme 2'!$BN36),""))</f>
        <v/>
      </c>
      <c r="BX36" s="745" t="str">
        <f>IFERROR(((_xlfn.XLOOKUP($BL36,'LIFECYCLE MATERIAL DATA'!$A$5:$A$104,'LIFECYCLE MATERIAL DATA'!$F$5:$F$104,,))*$BQ36/1000+_xlfn.XLOOKUP('Project Info'!$C$15,'LIFECYCLE MATERIAL DATA'!$A$5:$A$104,'LIFECYCLE MATERIAL DATA'!$F$5:$F$104,,)*$BP36/1000),"")</f>
        <v/>
      </c>
      <c r="BY36" s="771" t="str">
        <f>IFERROR((_xlfn.XLOOKUP($BL36,'LIFECYCLE MATERIAL DATA'!$A$5:$A$104,'LIFECYCLE MATERIAL DATA'!$G$5:$G$104,,)*$BQ36/1000++_xlfn.XLOOKUP('Project Info'!$C$15,'LIFECYCLE MATERIAL DATA'!$A$5:$A$104,'LIFECYCLE MATERIAL DATA'!$G$5:$G$104,,)*$BP36/1000),"")</f>
        <v/>
      </c>
      <c r="BZ36" s="745" t="str">
        <f>IFERROR(_xlfn.XLOOKUP('Scheme 2'!$BL36,'LIFECYCLE MATERIAL DATA'!$A$5:$A$104,'LIFECYCLE MATERIAL DATA'!$H$5:$H$104,,)*SUM($BX36+$BY36+$CB36+$CC36), "")</f>
        <v/>
      </c>
      <c r="CA36" s="185"/>
      <c r="CB36" s="743" t="str">
        <f>IFERROR((_xlfn.XLOOKUP($BL36,'LIFECYCLE MATERIAL DATA'!$A$5:$A$104, 'LIFECYCLE MATERIAL DATA'!$M$5:$M$104)*$BQ36/1000++_xlfn.XLOOKUP('Project Info'!$C$15,'LIFECYCLE MATERIAL DATA'!$A$5:$A$104,'LIFECYCLE MATERIAL DATA'!$M$5:$M$104)*$BP36/1000),"")</f>
        <v/>
      </c>
      <c r="CC36" s="745">
        <f>IFERROR(IF(OR($B36="Timber",$C36="Timber_EPD", $C36="Bamboo"),_xlfn.XLOOKUP($BL36,'LIFECYCLE MATERIAL DATA Master'!$A$5:$A$104,'LIFECYCLE MATERIAL DATA Master'!$E$5:$E$104,,)*$BQ36,0),"")/1000</f>
        <v>0</v>
      </c>
      <c r="CD36" s="185" t="str">
        <f>IFERROR((_xlfn.XLOOKUP($BL36,'LIFECYCLE MATERIAL DATA'!$A$5:$A$104,'LIFECYCLE MATERIAL DATA'!$N$5:$N$104,,)*$BQ36/1000++_xlfn.XLOOKUP('Project Info'!$C$15,'LIFECYCLE MATERIAL DATA'!$A$5:$A$104,'LIFECYCLE MATERIAL DATA'!$N$5:$N$104,,)*$BP36/1000),"")</f>
        <v/>
      </c>
      <c r="CE36" s="743"/>
      <c r="CF36" s="743"/>
      <c r="CG36" s="743"/>
      <c r="CH36" s="772">
        <f>IFERROR(1+_xlfn.XLOOKUP($BL36,'LIFECYCLE MATERIAL DATA'!$A$5:$A$104,'LIFECYCLE MATERIAL DATA'!$H$5:$H$104,,),0)</f>
        <v>0</v>
      </c>
      <c r="CI36" s="765">
        <f t="shared" si="97"/>
        <v>0</v>
      </c>
      <c r="CJ36" s="773">
        <f t="shared" si="13"/>
        <v>0</v>
      </c>
      <c r="CK36" s="774">
        <f t="shared" si="14"/>
        <v>0</v>
      </c>
      <c r="CL36" s="767">
        <f t="shared" si="26"/>
        <v>0</v>
      </c>
      <c r="CM36" s="775">
        <f t="shared" si="27"/>
        <v>0</v>
      </c>
      <c r="CN36" s="769">
        <v>0</v>
      </c>
      <c r="CO36" s="745">
        <f t="shared" si="15"/>
        <v>0</v>
      </c>
      <c r="CP36" s="745">
        <f t="shared" si="15"/>
        <v>0</v>
      </c>
      <c r="CQ36" s="745">
        <f t="shared" ref="CQ36:DV36" si="131">IF(CQ$11&gt;=DESIGN_LIFE,CP36,IF(AND(CQ$11&gt;0,$CK36&lt;&gt;0),IF(INT((CQ$11)/(DESIGN_LIFE/$CK36))=((CQ$11)/(DESIGN_LIFE/$CK36)),$CM36+CP36,CP36),CP36))</f>
        <v>0</v>
      </c>
      <c r="CR36" s="745">
        <f t="shared" si="131"/>
        <v>0</v>
      </c>
      <c r="CS36" s="745">
        <f t="shared" si="131"/>
        <v>0</v>
      </c>
      <c r="CT36" s="745">
        <f t="shared" si="131"/>
        <v>0</v>
      </c>
      <c r="CU36" s="745">
        <f t="shared" si="131"/>
        <v>0</v>
      </c>
      <c r="CV36" s="745">
        <f t="shared" si="131"/>
        <v>0</v>
      </c>
      <c r="CW36" s="745">
        <f t="shared" si="131"/>
        <v>0</v>
      </c>
      <c r="CX36" s="745">
        <f t="shared" si="131"/>
        <v>0</v>
      </c>
      <c r="CY36" s="745">
        <f t="shared" si="131"/>
        <v>0</v>
      </c>
      <c r="CZ36" s="745">
        <f t="shared" si="131"/>
        <v>0</v>
      </c>
      <c r="DA36" s="745">
        <f t="shared" si="131"/>
        <v>0</v>
      </c>
      <c r="DB36" s="745">
        <f t="shared" si="131"/>
        <v>0</v>
      </c>
      <c r="DC36" s="745">
        <f t="shared" si="131"/>
        <v>0</v>
      </c>
      <c r="DD36" s="745">
        <f t="shared" si="131"/>
        <v>0</v>
      </c>
      <c r="DE36" s="745">
        <f t="shared" si="131"/>
        <v>0</v>
      </c>
      <c r="DF36" s="745">
        <f t="shared" si="131"/>
        <v>0</v>
      </c>
      <c r="DG36" s="745">
        <f t="shared" si="131"/>
        <v>0</v>
      </c>
      <c r="DH36" s="745">
        <f t="shared" si="131"/>
        <v>0</v>
      </c>
      <c r="DI36" s="745">
        <f t="shared" si="131"/>
        <v>0</v>
      </c>
      <c r="DJ36" s="745">
        <f t="shared" si="131"/>
        <v>0</v>
      </c>
      <c r="DK36" s="745">
        <f t="shared" si="131"/>
        <v>0</v>
      </c>
      <c r="DL36" s="745">
        <f t="shared" si="131"/>
        <v>0</v>
      </c>
      <c r="DM36" s="745">
        <f t="shared" si="131"/>
        <v>0</v>
      </c>
      <c r="DN36" s="745">
        <f t="shared" si="131"/>
        <v>0</v>
      </c>
      <c r="DO36" s="745">
        <f t="shared" si="131"/>
        <v>0</v>
      </c>
      <c r="DP36" s="745">
        <f t="shared" si="131"/>
        <v>0</v>
      </c>
      <c r="DQ36" s="745">
        <f t="shared" si="131"/>
        <v>0</v>
      </c>
      <c r="DR36" s="745">
        <f t="shared" si="131"/>
        <v>0</v>
      </c>
      <c r="DS36" s="745">
        <f t="shared" si="131"/>
        <v>0</v>
      </c>
      <c r="DT36" s="745">
        <f t="shared" si="131"/>
        <v>0</v>
      </c>
      <c r="DU36" s="745">
        <f t="shared" si="131"/>
        <v>0</v>
      </c>
      <c r="DV36" s="745">
        <f t="shared" si="131"/>
        <v>0</v>
      </c>
      <c r="DW36" s="745">
        <f t="shared" ref="DW36:FB36" si="132">IF(DW$11&gt;=DESIGN_LIFE,DV36,IF(AND(DW$11&gt;0,$CK36&lt;&gt;0),IF(INT((DW$11)/(DESIGN_LIFE/$CK36))=((DW$11)/(DESIGN_LIFE/$CK36)),$CM36+DV36,DV36),DV36))</f>
        <v>0</v>
      </c>
      <c r="DX36" s="745">
        <f t="shared" si="132"/>
        <v>0</v>
      </c>
      <c r="DY36" s="745">
        <f t="shared" si="132"/>
        <v>0</v>
      </c>
      <c r="DZ36" s="745">
        <f t="shared" si="132"/>
        <v>0</v>
      </c>
      <c r="EA36" s="745">
        <f t="shared" si="132"/>
        <v>0</v>
      </c>
      <c r="EB36" s="745">
        <f t="shared" si="132"/>
        <v>0</v>
      </c>
      <c r="EC36" s="745">
        <f t="shared" si="132"/>
        <v>0</v>
      </c>
      <c r="ED36" s="745">
        <f t="shared" si="132"/>
        <v>0</v>
      </c>
      <c r="EE36" s="745">
        <f t="shared" si="132"/>
        <v>0</v>
      </c>
      <c r="EF36" s="745">
        <f t="shared" si="132"/>
        <v>0</v>
      </c>
      <c r="EG36" s="745">
        <f t="shared" si="132"/>
        <v>0</v>
      </c>
      <c r="EH36" s="745">
        <f t="shared" si="132"/>
        <v>0</v>
      </c>
      <c r="EI36" s="745">
        <f t="shared" si="132"/>
        <v>0</v>
      </c>
      <c r="EJ36" s="745">
        <f t="shared" si="132"/>
        <v>0</v>
      </c>
      <c r="EK36" s="745">
        <f t="shared" si="132"/>
        <v>0</v>
      </c>
      <c r="EL36" s="745">
        <f t="shared" si="132"/>
        <v>0</v>
      </c>
      <c r="EM36" s="745">
        <f t="shared" si="132"/>
        <v>0</v>
      </c>
      <c r="EN36" s="745">
        <f t="shared" si="132"/>
        <v>0</v>
      </c>
      <c r="EO36" s="745">
        <f t="shared" si="132"/>
        <v>0</v>
      </c>
      <c r="EP36" s="745">
        <f t="shared" si="132"/>
        <v>0</v>
      </c>
      <c r="EQ36" s="745">
        <f t="shared" si="132"/>
        <v>0</v>
      </c>
      <c r="ER36" s="745">
        <f t="shared" si="132"/>
        <v>0</v>
      </c>
      <c r="ES36" s="745">
        <f t="shared" si="132"/>
        <v>0</v>
      </c>
      <c r="ET36" s="745">
        <f t="shared" si="132"/>
        <v>0</v>
      </c>
      <c r="EU36" s="745">
        <f t="shared" si="132"/>
        <v>0</v>
      </c>
      <c r="EV36" s="745">
        <f t="shared" si="132"/>
        <v>0</v>
      </c>
      <c r="EW36" s="745">
        <f t="shared" si="132"/>
        <v>0</v>
      </c>
      <c r="EX36" s="745">
        <f t="shared" si="132"/>
        <v>0</v>
      </c>
      <c r="EY36" s="745">
        <f t="shared" si="132"/>
        <v>0</v>
      </c>
      <c r="EZ36" s="745">
        <f t="shared" si="132"/>
        <v>0</v>
      </c>
      <c r="FA36" s="745">
        <f t="shared" si="132"/>
        <v>0</v>
      </c>
      <c r="FB36" s="745">
        <f t="shared" si="132"/>
        <v>0</v>
      </c>
      <c r="FC36" s="745">
        <f t="shared" ref="FC36:GH36" si="133">IF(FC$11&gt;=DESIGN_LIFE,FB36,IF(AND(FC$11&gt;0,$CK36&lt;&gt;0),IF(INT((FC$11)/(DESIGN_LIFE/$CK36))=((FC$11)/(DESIGN_LIFE/$CK36)),$CM36+FB36,FB36),FB36))</f>
        <v>0</v>
      </c>
      <c r="FD36" s="745">
        <f t="shared" si="133"/>
        <v>0</v>
      </c>
      <c r="FE36" s="745">
        <f t="shared" si="133"/>
        <v>0</v>
      </c>
      <c r="FF36" s="745">
        <f t="shared" si="133"/>
        <v>0</v>
      </c>
      <c r="FG36" s="745">
        <f t="shared" si="133"/>
        <v>0</v>
      </c>
      <c r="FH36" s="745">
        <f t="shared" si="133"/>
        <v>0</v>
      </c>
      <c r="FI36" s="745">
        <f t="shared" si="133"/>
        <v>0</v>
      </c>
      <c r="FJ36" s="745">
        <f t="shared" si="133"/>
        <v>0</v>
      </c>
      <c r="FK36" s="745">
        <f t="shared" si="133"/>
        <v>0</v>
      </c>
      <c r="FL36" s="745">
        <f t="shared" si="133"/>
        <v>0</v>
      </c>
      <c r="FM36" s="745">
        <f t="shared" si="133"/>
        <v>0</v>
      </c>
      <c r="FN36" s="745">
        <f t="shared" si="133"/>
        <v>0</v>
      </c>
      <c r="FO36" s="745">
        <f t="shared" si="133"/>
        <v>0</v>
      </c>
      <c r="FP36" s="745">
        <f t="shared" si="133"/>
        <v>0</v>
      </c>
      <c r="FQ36" s="745">
        <f t="shared" si="133"/>
        <v>0</v>
      </c>
      <c r="FR36" s="745">
        <f t="shared" si="133"/>
        <v>0</v>
      </c>
      <c r="FS36" s="745">
        <f t="shared" si="133"/>
        <v>0</v>
      </c>
      <c r="FT36" s="745">
        <f t="shared" si="133"/>
        <v>0</v>
      </c>
      <c r="FU36" s="745">
        <f t="shared" si="133"/>
        <v>0</v>
      </c>
      <c r="FV36" s="745">
        <f t="shared" si="133"/>
        <v>0</v>
      </c>
      <c r="FW36" s="745">
        <f t="shared" si="133"/>
        <v>0</v>
      </c>
      <c r="FX36" s="745">
        <f t="shared" si="133"/>
        <v>0</v>
      </c>
      <c r="FY36" s="745">
        <f t="shared" si="133"/>
        <v>0</v>
      </c>
      <c r="FZ36" s="745">
        <f t="shared" si="133"/>
        <v>0</v>
      </c>
      <c r="GA36" s="745">
        <f t="shared" si="133"/>
        <v>0</v>
      </c>
      <c r="GB36" s="745">
        <f t="shared" si="133"/>
        <v>0</v>
      </c>
      <c r="GC36" s="745">
        <f t="shared" si="133"/>
        <v>0</v>
      </c>
      <c r="GD36" s="745">
        <f t="shared" si="133"/>
        <v>0</v>
      </c>
      <c r="GE36" s="745">
        <f t="shared" si="133"/>
        <v>0</v>
      </c>
      <c r="GF36" s="745">
        <f t="shared" si="133"/>
        <v>0</v>
      </c>
      <c r="GG36" s="745">
        <f t="shared" si="133"/>
        <v>0</v>
      </c>
      <c r="GH36" s="745">
        <f t="shared" si="133"/>
        <v>0</v>
      </c>
      <c r="GI36" s="745">
        <f t="shared" ref="GI36:HG36" si="134">IF(GI$11&gt;=DESIGN_LIFE,GH36,IF(AND(GI$11&gt;0,$CK36&lt;&gt;0),IF(INT((GI$11)/(DESIGN_LIFE/$CK36))=((GI$11)/(DESIGN_LIFE/$CK36)),$CM36+GH36,GH36),GH36))</f>
        <v>0</v>
      </c>
      <c r="GJ36" s="745">
        <f t="shared" si="134"/>
        <v>0</v>
      </c>
      <c r="GK36" s="745">
        <f t="shared" si="134"/>
        <v>0</v>
      </c>
      <c r="GL36" s="745">
        <f t="shared" si="134"/>
        <v>0</v>
      </c>
      <c r="GM36" s="745">
        <f t="shared" si="134"/>
        <v>0</v>
      </c>
      <c r="GN36" s="745">
        <f t="shared" si="134"/>
        <v>0</v>
      </c>
      <c r="GO36" s="745">
        <f t="shared" si="134"/>
        <v>0</v>
      </c>
      <c r="GP36" s="745">
        <f t="shared" si="134"/>
        <v>0</v>
      </c>
      <c r="GQ36" s="745">
        <f t="shared" si="134"/>
        <v>0</v>
      </c>
      <c r="GR36" s="745">
        <f t="shared" si="134"/>
        <v>0</v>
      </c>
      <c r="GS36" s="745">
        <f t="shared" si="134"/>
        <v>0</v>
      </c>
      <c r="GT36" s="745">
        <f t="shared" si="134"/>
        <v>0</v>
      </c>
      <c r="GU36" s="745">
        <f t="shared" si="134"/>
        <v>0</v>
      </c>
      <c r="GV36" s="745">
        <f t="shared" si="134"/>
        <v>0</v>
      </c>
      <c r="GW36" s="745">
        <f t="shared" si="134"/>
        <v>0</v>
      </c>
      <c r="GX36" s="745">
        <f t="shared" si="134"/>
        <v>0</v>
      </c>
      <c r="GY36" s="745">
        <f t="shared" si="134"/>
        <v>0</v>
      </c>
      <c r="GZ36" s="745">
        <f t="shared" si="134"/>
        <v>0</v>
      </c>
      <c r="HA36" s="745">
        <f t="shared" si="134"/>
        <v>0</v>
      </c>
      <c r="HB36" s="745">
        <f t="shared" si="134"/>
        <v>0</v>
      </c>
      <c r="HC36" s="745">
        <f t="shared" si="134"/>
        <v>0</v>
      </c>
      <c r="HD36" s="745">
        <f t="shared" si="134"/>
        <v>0</v>
      </c>
      <c r="HE36" s="745">
        <f t="shared" si="134"/>
        <v>0</v>
      </c>
      <c r="HF36" s="745">
        <f t="shared" si="134"/>
        <v>0</v>
      </c>
      <c r="HG36" s="745">
        <f t="shared" si="134"/>
        <v>0</v>
      </c>
      <c r="HH36" s="185"/>
    </row>
    <row r="37" spans="1:216" s="99" customFormat="1" ht="19.899999999999999" customHeight="1">
      <c r="A37" s="520" t="str">
        <f t="shared" si="4"/>
        <v>LST_STR_ELEMENT</v>
      </c>
      <c r="B37" s="629"/>
      <c r="C37" s="628"/>
      <c r="D37" s="626"/>
      <c r="E37" s="627"/>
      <c r="F37" s="626"/>
      <c r="G37" s="350" t="e">
        <f>IF(TYPOLOGY = "Bridge", _xlfn.XLOOKUP($E37, BRIDGE_STR_ELEMENT, 'MATERIAL DATA'!$R$36:$R$74,,), _xlfn.XLOOKUP($BL37, 'LIFECYCLE MATERIAL DATA'!$A$5:$A$104, 'LIFECYCLE MATERIAL DATA'!$Q$5:$Q$104,,))</f>
        <v>#N/A</v>
      </c>
      <c r="H37" s="630"/>
      <c r="I37" s="631"/>
      <c r="J37" s="737"/>
      <c r="K37" s="626"/>
      <c r="L37" s="632"/>
      <c r="M37" s="400"/>
      <c r="N37" s="156">
        <f t="shared" si="92"/>
        <v>0</v>
      </c>
      <c r="O37" s="157" t="str">
        <f t="shared" si="20"/>
        <v/>
      </c>
      <c r="P37" s="158" t="str">
        <f t="shared" si="21"/>
        <v/>
      </c>
      <c r="Q37" s="158" t="str" cm="1">
        <f t="array" ref="Q37">IFERROR(_xlfn.IFS(AND($I37 = "Yes", $J37 =1),(($BX37+$BU37)/($J37) + ($BY37+$BR37 +$BZ37)),AND($I37 = "Yes", $J37 &gt;1), (($BX37+$BU37)/($J37) + ($BY37*2 +$BZ37)) ), "")</f>
        <v/>
      </c>
      <c r="R37" s="158" t="str">
        <f t="shared" si="5"/>
        <v/>
      </c>
      <c r="S37" s="159">
        <f t="shared" si="22"/>
        <v>0</v>
      </c>
      <c r="T37" s="159" t="str">
        <f t="shared" si="45"/>
        <v/>
      </c>
      <c r="U37" s="158" t="str">
        <f t="shared" si="33"/>
        <v/>
      </c>
      <c r="V37" s="396" t="str">
        <f t="shared" si="23"/>
        <v/>
      </c>
      <c r="W37" s="156" t="str">
        <f t="shared" si="7"/>
        <v/>
      </c>
      <c r="X37" s="160">
        <f t="shared" si="8"/>
        <v>0</v>
      </c>
      <c r="Y37" s="274" t="s">
        <v>415</v>
      </c>
      <c r="Z37" s="745" t="str">
        <f>'MATERIAL DATA'!$Q61</f>
        <v>4.4.2 Bearings (elastomeric)</v>
      </c>
      <c r="AA37" s="768">
        <f t="shared" si="62"/>
        <v>0</v>
      </c>
      <c r="AB37" s="185"/>
      <c r="AC37" s="185"/>
      <c r="AD37" s="185"/>
      <c r="AE37" s="185"/>
      <c r="AF37" s="185"/>
      <c r="AG37" s="185"/>
      <c r="AH37" s="185"/>
      <c r="AI37" s="185"/>
      <c r="AJ37" s="185"/>
      <c r="AK37" s="185"/>
      <c r="AL37" s="185"/>
      <c r="AM37" s="185"/>
      <c r="AN37" s="185"/>
      <c r="AO37" s="185"/>
      <c r="AP37" s="185"/>
      <c r="AQ37" s="185"/>
      <c r="AR37" s="185"/>
      <c r="AS37" s="185"/>
      <c r="AT37" s="185"/>
      <c r="AU37" s="185"/>
      <c r="AV37" s="771"/>
      <c r="AW37" s="185"/>
      <c r="AX37" s="185"/>
      <c r="AY37" s="185"/>
      <c r="AZ37" s="185"/>
      <c r="BA37" s="185"/>
      <c r="BB37" s="185"/>
      <c r="BC37" s="185"/>
      <c r="BD37" s="185"/>
      <c r="BE37" s="185"/>
      <c r="BF37" s="185"/>
      <c r="BG37" s="185"/>
      <c r="BH37" s="185"/>
      <c r="BI37" s="185"/>
      <c r="BJ37" s="185"/>
      <c r="BK37" s="209" t="str">
        <f t="shared" si="114"/>
        <v>ER</v>
      </c>
      <c r="BL37" s="209" t="str">
        <f t="shared" si="9"/>
        <v xml:space="preserve"> -  - </v>
      </c>
      <c r="BM37" s="745" t="str" cm="1">
        <f t="array" ref="BM37">_xlfn.IFS(OR(AND(TYPOLOGY &lt;&gt; "Bridge", B37="concrete",D37&lt;&gt;"Reinforced - 150mm hollow core slab"),C37="Concrete_EPD",),"Reinforcement",(OR(AND(TYPOLOGY="Bridge",B37="concrete",D37&lt;&gt;"Reinforced - 150mm hollow core slab"),C37="Concrete_EPD",)),"Bridge_Reinforcement",TRUE, "No_Reinforcement")</f>
        <v>No_Reinforcement</v>
      </c>
      <c r="BN37" s="186" t="e">
        <f>_xlfn.XLOOKUP($BL37,'LIFECYCLE MATERIAL DATA'!$A$5:$A$104,'LIFECYCLE MATERIAL DATA'!$D$5:$D$104,)</f>
        <v>#N/A</v>
      </c>
      <c r="BO37" s="186">
        <f>IFERROR(IF(M37&lt;&gt;0,_xlfn.XLOOKUP(M37,'Custom Data'!S16:S45,'Custom Data'!T16:T45,,-1),0),0)</f>
        <v>0</v>
      </c>
      <c r="BP37" s="186">
        <f t="shared" si="10"/>
        <v>0</v>
      </c>
      <c r="BQ37" s="846" t="str">
        <f t="shared" si="11"/>
        <v>ER</v>
      </c>
      <c r="BR37" s="745" t="str">
        <f>IFERROR(_xlfn.XLOOKUP($BL37,'LIFECYCLE MATERIAL DATA'!$A$5:$A$104,'LIFECYCLE MATERIAL DATA'!$I$5:$I$104,,)*($BQ37/1000)+_xlfn.XLOOKUP('Project Info'!$C$15,'LIFECYCLE MATERIAL DATA'!$A$5:$A$104,'LIFECYCLE MATERIAL DATA'!$I$5:$I$104,,)*($BP37/1000),"")</f>
        <v/>
      </c>
      <c r="BS37" s="745" t="str">
        <f>IFERROR(_xlfn.XLOOKUP($BL37,'LIFECYCLE MATERIAL DATA'!$A$5:$A$104, 'LIFECYCLE MATERIAL DATA'!$J$5:$J$104,,)*($BQ37/1000)+_xlfn.XLOOKUP('Project Info'!$C$15,'LIFECYCLE MATERIAL DATA'!$A$5:$A$104,'LIFECYCLE MATERIAL DATA'!$J$5:$J$104,,)*($BP37/1000),"")</f>
        <v/>
      </c>
      <c r="BT37" s="745" t="str">
        <f>IFERROR(_xlfn.XLOOKUP($BL37,'LIFECYCLE MATERIAL DATA'!$A$5:$A$104, 'LIFECYCLE MATERIAL DATA'!$K$5:$K$104,,)*($BQ37/1000),"")</f>
        <v/>
      </c>
      <c r="BU37" s="185" t="str">
        <f>IFERROR(_xlfn.XLOOKUP($BL37,'LIFECYCLE MATERIAL DATA'!$A$5:$A$104,'LIFECYCLE MATERIAL DATA'!$L$5:$L$104,,)*($BQ37/1000)+_xlfn.XLOOKUP('Project Info'!$C$15,'LIFECYCLE MATERIAL DATA'!$A$5:$A$104,'LIFECYCLE MATERIAL DATA'!$L$5:$L$104,,)*($BP37/1000),"")</f>
        <v/>
      </c>
      <c r="BV37" s="745" t="str">
        <f t="shared" si="25"/>
        <v/>
      </c>
      <c r="BW37" s="745" t="str">
        <f>IF($K37='MATERIAL DATA'!$O$5,$L37, IF($K37='MATERIAL DATA'!$O$6,$L37/(1000*'Scheme 2'!$BN37),""))</f>
        <v/>
      </c>
      <c r="BX37" s="745" t="str">
        <f>IFERROR(((_xlfn.XLOOKUP($BL37,'LIFECYCLE MATERIAL DATA'!$A$5:$A$104,'LIFECYCLE MATERIAL DATA'!$F$5:$F$104,,))*$BQ37/1000+_xlfn.XLOOKUP('Project Info'!$C$15,'LIFECYCLE MATERIAL DATA'!$A$5:$A$104,'LIFECYCLE MATERIAL DATA'!$F$5:$F$104,,)*$BP37/1000),"")</f>
        <v/>
      </c>
      <c r="BY37" s="771" t="str">
        <f>IFERROR((_xlfn.XLOOKUP($BL37,'LIFECYCLE MATERIAL DATA'!$A$5:$A$104,'LIFECYCLE MATERIAL DATA'!$G$5:$G$104,,)*$BQ37/1000++_xlfn.XLOOKUP('Project Info'!$C$15,'LIFECYCLE MATERIAL DATA'!$A$5:$A$104,'LIFECYCLE MATERIAL DATA'!$G$5:$G$104,,)*$BP37/1000),"")</f>
        <v/>
      </c>
      <c r="BZ37" s="745" t="str">
        <f>IFERROR(_xlfn.XLOOKUP('Scheme 2'!$BL37,'LIFECYCLE MATERIAL DATA'!$A$5:$A$104,'LIFECYCLE MATERIAL DATA'!$H$5:$H$104,,)*SUM($BX37+$BY37+$CB37+$CC37), "")</f>
        <v/>
      </c>
      <c r="CA37" s="185"/>
      <c r="CB37" s="743" t="str">
        <f>IFERROR((_xlfn.XLOOKUP($BL37,'LIFECYCLE MATERIAL DATA'!$A$5:$A$104, 'LIFECYCLE MATERIAL DATA'!$M$5:$M$104)*$BQ37/1000++_xlfn.XLOOKUP('Project Info'!$C$15,'LIFECYCLE MATERIAL DATA'!$A$5:$A$104,'LIFECYCLE MATERIAL DATA'!$M$5:$M$104)*$BP37/1000),"")</f>
        <v/>
      </c>
      <c r="CC37" s="745">
        <f>IFERROR(IF(OR($B37="Timber",$C37="Timber_EPD", $C37="Bamboo"),_xlfn.XLOOKUP($BL37,'LIFECYCLE MATERIAL DATA Master'!$A$5:$A$104,'LIFECYCLE MATERIAL DATA Master'!$E$5:$E$104,,)*$BQ37,0),"")/1000</f>
        <v>0</v>
      </c>
      <c r="CD37" s="185" t="str">
        <f>IFERROR((_xlfn.XLOOKUP($BL37,'LIFECYCLE MATERIAL DATA'!$A$5:$A$104,'LIFECYCLE MATERIAL DATA'!$N$5:$N$104,,)*$BQ37/1000++_xlfn.XLOOKUP('Project Info'!$C$15,'LIFECYCLE MATERIAL DATA'!$A$5:$A$104,'LIFECYCLE MATERIAL DATA'!$N$5:$N$104,,)*$BP37/1000),"")</f>
        <v/>
      </c>
      <c r="CE37" s="743"/>
      <c r="CF37" s="743"/>
      <c r="CG37" s="743"/>
      <c r="CH37" s="772">
        <f>IFERROR(1+_xlfn.XLOOKUP($BL37,'LIFECYCLE MATERIAL DATA'!$A$5:$A$104,'LIFECYCLE MATERIAL DATA'!$H$5:$H$104,,),0)</f>
        <v>0</v>
      </c>
      <c r="CI37" s="765">
        <f t="shared" si="97"/>
        <v>0</v>
      </c>
      <c r="CJ37" s="773">
        <f t="shared" si="13"/>
        <v>0</v>
      </c>
      <c r="CK37" s="774">
        <f t="shared" si="14"/>
        <v>0</v>
      </c>
      <c r="CL37" s="767">
        <f t="shared" si="26"/>
        <v>0</v>
      </c>
      <c r="CM37" s="775">
        <f t="shared" si="27"/>
        <v>0</v>
      </c>
      <c r="CN37" s="769">
        <v>0</v>
      </c>
      <c r="CO37" s="745">
        <f t="shared" si="15"/>
        <v>0</v>
      </c>
      <c r="CP37" s="745">
        <f t="shared" si="15"/>
        <v>0</v>
      </c>
      <c r="CQ37" s="745">
        <f t="shared" ref="CQ37:DV37" si="135">IF(CQ$11&gt;=DESIGN_LIFE,CP37,IF(AND(CQ$11&gt;0,$CK37&lt;&gt;0),IF(INT((CQ$11)/(DESIGN_LIFE/$CK37))=((CQ$11)/(DESIGN_LIFE/$CK37)),$CM37+CP37,CP37),CP37))</f>
        <v>0</v>
      </c>
      <c r="CR37" s="745">
        <f t="shared" si="135"/>
        <v>0</v>
      </c>
      <c r="CS37" s="745">
        <f t="shared" si="135"/>
        <v>0</v>
      </c>
      <c r="CT37" s="745">
        <f t="shared" si="135"/>
        <v>0</v>
      </c>
      <c r="CU37" s="745">
        <f t="shared" si="135"/>
        <v>0</v>
      </c>
      <c r="CV37" s="745">
        <f t="shared" si="135"/>
        <v>0</v>
      </c>
      <c r="CW37" s="745">
        <f t="shared" si="135"/>
        <v>0</v>
      </c>
      <c r="CX37" s="745">
        <f t="shared" si="135"/>
        <v>0</v>
      </c>
      <c r="CY37" s="745">
        <f t="shared" si="135"/>
        <v>0</v>
      </c>
      <c r="CZ37" s="745">
        <f t="shared" si="135"/>
        <v>0</v>
      </c>
      <c r="DA37" s="745">
        <f t="shared" si="135"/>
        <v>0</v>
      </c>
      <c r="DB37" s="745">
        <f t="shared" si="135"/>
        <v>0</v>
      </c>
      <c r="DC37" s="745">
        <f t="shared" si="135"/>
        <v>0</v>
      </c>
      <c r="DD37" s="745">
        <f t="shared" si="135"/>
        <v>0</v>
      </c>
      <c r="DE37" s="745">
        <f t="shared" si="135"/>
        <v>0</v>
      </c>
      <c r="DF37" s="745">
        <f t="shared" si="135"/>
        <v>0</v>
      </c>
      <c r="DG37" s="745">
        <f t="shared" si="135"/>
        <v>0</v>
      </c>
      <c r="DH37" s="745">
        <f t="shared" si="135"/>
        <v>0</v>
      </c>
      <c r="DI37" s="745">
        <f t="shared" si="135"/>
        <v>0</v>
      </c>
      <c r="DJ37" s="745">
        <f t="shared" si="135"/>
        <v>0</v>
      </c>
      <c r="DK37" s="745">
        <f t="shared" si="135"/>
        <v>0</v>
      </c>
      <c r="DL37" s="745">
        <f t="shared" si="135"/>
        <v>0</v>
      </c>
      <c r="DM37" s="745">
        <f t="shared" si="135"/>
        <v>0</v>
      </c>
      <c r="DN37" s="745">
        <f t="shared" si="135"/>
        <v>0</v>
      </c>
      <c r="DO37" s="745">
        <f t="shared" si="135"/>
        <v>0</v>
      </c>
      <c r="DP37" s="745">
        <f t="shared" si="135"/>
        <v>0</v>
      </c>
      <c r="DQ37" s="745">
        <f t="shared" si="135"/>
        <v>0</v>
      </c>
      <c r="DR37" s="745">
        <f t="shared" si="135"/>
        <v>0</v>
      </c>
      <c r="DS37" s="745">
        <f t="shared" si="135"/>
        <v>0</v>
      </c>
      <c r="DT37" s="745">
        <f t="shared" si="135"/>
        <v>0</v>
      </c>
      <c r="DU37" s="745">
        <f t="shared" si="135"/>
        <v>0</v>
      </c>
      <c r="DV37" s="745">
        <f t="shared" si="135"/>
        <v>0</v>
      </c>
      <c r="DW37" s="745">
        <f t="shared" ref="DW37:FB37" si="136">IF(DW$11&gt;=DESIGN_LIFE,DV37,IF(AND(DW$11&gt;0,$CK37&lt;&gt;0),IF(INT((DW$11)/(DESIGN_LIFE/$CK37))=((DW$11)/(DESIGN_LIFE/$CK37)),$CM37+DV37,DV37),DV37))</f>
        <v>0</v>
      </c>
      <c r="DX37" s="745">
        <f t="shared" si="136"/>
        <v>0</v>
      </c>
      <c r="DY37" s="745">
        <f t="shared" si="136"/>
        <v>0</v>
      </c>
      <c r="DZ37" s="745">
        <f t="shared" si="136"/>
        <v>0</v>
      </c>
      <c r="EA37" s="745">
        <f t="shared" si="136"/>
        <v>0</v>
      </c>
      <c r="EB37" s="745">
        <f t="shared" si="136"/>
        <v>0</v>
      </c>
      <c r="EC37" s="745">
        <f t="shared" si="136"/>
        <v>0</v>
      </c>
      <c r="ED37" s="745">
        <f t="shared" si="136"/>
        <v>0</v>
      </c>
      <c r="EE37" s="745">
        <f t="shared" si="136"/>
        <v>0</v>
      </c>
      <c r="EF37" s="745">
        <f t="shared" si="136"/>
        <v>0</v>
      </c>
      <c r="EG37" s="745">
        <f t="shared" si="136"/>
        <v>0</v>
      </c>
      <c r="EH37" s="745">
        <f t="shared" si="136"/>
        <v>0</v>
      </c>
      <c r="EI37" s="745">
        <f t="shared" si="136"/>
        <v>0</v>
      </c>
      <c r="EJ37" s="745">
        <f t="shared" si="136"/>
        <v>0</v>
      </c>
      <c r="EK37" s="745">
        <f t="shared" si="136"/>
        <v>0</v>
      </c>
      <c r="EL37" s="745">
        <f t="shared" si="136"/>
        <v>0</v>
      </c>
      <c r="EM37" s="745">
        <f t="shared" si="136"/>
        <v>0</v>
      </c>
      <c r="EN37" s="745">
        <f t="shared" si="136"/>
        <v>0</v>
      </c>
      <c r="EO37" s="745">
        <f t="shared" si="136"/>
        <v>0</v>
      </c>
      <c r="EP37" s="745">
        <f t="shared" si="136"/>
        <v>0</v>
      </c>
      <c r="EQ37" s="745">
        <f t="shared" si="136"/>
        <v>0</v>
      </c>
      <c r="ER37" s="745">
        <f t="shared" si="136"/>
        <v>0</v>
      </c>
      <c r="ES37" s="745">
        <f t="shared" si="136"/>
        <v>0</v>
      </c>
      <c r="ET37" s="745">
        <f t="shared" si="136"/>
        <v>0</v>
      </c>
      <c r="EU37" s="745">
        <f t="shared" si="136"/>
        <v>0</v>
      </c>
      <c r="EV37" s="745">
        <f t="shared" si="136"/>
        <v>0</v>
      </c>
      <c r="EW37" s="745">
        <f t="shared" si="136"/>
        <v>0</v>
      </c>
      <c r="EX37" s="745">
        <f t="shared" si="136"/>
        <v>0</v>
      </c>
      <c r="EY37" s="745">
        <f t="shared" si="136"/>
        <v>0</v>
      </c>
      <c r="EZ37" s="745">
        <f t="shared" si="136"/>
        <v>0</v>
      </c>
      <c r="FA37" s="745">
        <f t="shared" si="136"/>
        <v>0</v>
      </c>
      <c r="FB37" s="745">
        <f t="shared" si="136"/>
        <v>0</v>
      </c>
      <c r="FC37" s="745">
        <f t="shared" ref="FC37:GH37" si="137">IF(FC$11&gt;=DESIGN_LIFE,FB37,IF(AND(FC$11&gt;0,$CK37&lt;&gt;0),IF(INT((FC$11)/(DESIGN_LIFE/$CK37))=((FC$11)/(DESIGN_LIFE/$CK37)),$CM37+FB37,FB37),FB37))</f>
        <v>0</v>
      </c>
      <c r="FD37" s="745">
        <f t="shared" si="137"/>
        <v>0</v>
      </c>
      <c r="FE37" s="745">
        <f t="shared" si="137"/>
        <v>0</v>
      </c>
      <c r="FF37" s="745">
        <f t="shared" si="137"/>
        <v>0</v>
      </c>
      <c r="FG37" s="745">
        <f t="shared" si="137"/>
        <v>0</v>
      </c>
      <c r="FH37" s="745">
        <f t="shared" si="137"/>
        <v>0</v>
      </c>
      <c r="FI37" s="745">
        <f t="shared" si="137"/>
        <v>0</v>
      </c>
      <c r="FJ37" s="745">
        <f t="shared" si="137"/>
        <v>0</v>
      </c>
      <c r="FK37" s="745">
        <f t="shared" si="137"/>
        <v>0</v>
      </c>
      <c r="FL37" s="745">
        <f t="shared" si="137"/>
        <v>0</v>
      </c>
      <c r="FM37" s="745">
        <f t="shared" si="137"/>
        <v>0</v>
      </c>
      <c r="FN37" s="745">
        <f t="shared" si="137"/>
        <v>0</v>
      </c>
      <c r="FO37" s="745">
        <f t="shared" si="137"/>
        <v>0</v>
      </c>
      <c r="FP37" s="745">
        <f t="shared" si="137"/>
        <v>0</v>
      </c>
      <c r="FQ37" s="745">
        <f t="shared" si="137"/>
        <v>0</v>
      </c>
      <c r="FR37" s="745">
        <f t="shared" si="137"/>
        <v>0</v>
      </c>
      <c r="FS37" s="745">
        <f t="shared" si="137"/>
        <v>0</v>
      </c>
      <c r="FT37" s="745">
        <f t="shared" si="137"/>
        <v>0</v>
      </c>
      <c r="FU37" s="745">
        <f t="shared" si="137"/>
        <v>0</v>
      </c>
      <c r="FV37" s="745">
        <f t="shared" si="137"/>
        <v>0</v>
      </c>
      <c r="FW37" s="745">
        <f t="shared" si="137"/>
        <v>0</v>
      </c>
      <c r="FX37" s="745">
        <f t="shared" si="137"/>
        <v>0</v>
      </c>
      <c r="FY37" s="745">
        <f t="shared" si="137"/>
        <v>0</v>
      </c>
      <c r="FZ37" s="745">
        <f t="shared" si="137"/>
        <v>0</v>
      </c>
      <c r="GA37" s="745">
        <f t="shared" si="137"/>
        <v>0</v>
      </c>
      <c r="GB37" s="745">
        <f t="shared" si="137"/>
        <v>0</v>
      </c>
      <c r="GC37" s="745">
        <f t="shared" si="137"/>
        <v>0</v>
      </c>
      <c r="GD37" s="745">
        <f t="shared" si="137"/>
        <v>0</v>
      </c>
      <c r="GE37" s="745">
        <f t="shared" si="137"/>
        <v>0</v>
      </c>
      <c r="GF37" s="745">
        <f t="shared" si="137"/>
        <v>0</v>
      </c>
      <c r="GG37" s="745">
        <f t="shared" si="137"/>
        <v>0</v>
      </c>
      <c r="GH37" s="745">
        <f t="shared" si="137"/>
        <v>0</v>
      </c>
      <c r="GI37" s="745">
        <f t="shared" ref="GI37:HG37" si="138">IF(GI$11&gt;=DESIGN_LIFE,GH37,IF(AND(GI$11&gt;0,$CK37&lt;&gt;0),IF(INT((GI$11)/(DESIGN_LIFE/$CK37))=((GI$11)/(DESIGN_LIFE/$CK37)),$CM37+GH37,GH37),GH37))</f>
        <v>0</v>
      </c>
      <c r="GJ37" s="745">
        <f t="shared" si="138"/>
        <v>0</v>
      </c>
      <c r="GK37" s="745">
        <f t="shared" si="138"/>
        <v>0</v>
      </c>
      <c r="GL37" s="745">
        <f t="shared" si="138"/>
        <v>0</v>
      </c>
      <c r="GM37" s="745">
        <f t="shared" si="138"/>
        <v>0</v>
      </c>
      <c r="GN37" s="745">
        <f t="shared" si="138"/>
        <v>0</v>
      </c>
      <c r="GO37" s="745">
        <f t="shared" si="138"/>
        <v>0</v>
      </c>
      <c r="GP37" s="745">
        <f t="shared" si="138"/>
        <v>0</v>
      </c>
      <c r="GQ37" s="745">
        <f t="shared" si="138"/>
        <v>0</v>
      </c>
      <c r="GR37" s="745">
        <f t="shared" si="138"/>
        <v>0</v>
      </c>
      <c r="GS37" s="745">
        <f t="shared" si="138"/>
        <v>0</v>
      </c>
      <c r="GT37" s="745">
        <f t="shared" si="138"/>
        <v>0</v>
      </c>
      <c r="GU37" s="745">
        <f t="shared" si="138"/>
        <v>0</v>
      </c>
      <c r="GV37" s="745">
        <f t="shared" si="138"/>
        <v>0</v>
      </c>
      <c r="GW37" s="745">
        <f t="shared" si="138"/>
        <v>0</v>
      </c>
      <c r="GX37" s="745">
        <f t="shared" si="138"/>
        <v>0</v>
      </c>
      <c r="GY37" s="745">
        <f t="shared" si="138"/>
        <v>0</v>
      </c>
      <c r="GZ37" s="745">
        <f t="shared" si="138"/>
        <v>0</v>
      </c>
      <c r="HA37" s="745">
        <f t="shared" si="138"/>
        <v>0</v>
      </c>
      <c r="HB37" s="745">
        <f t="shared" si="138"/>
        <v>0</v>
      </c>
      <c r="HC37" s="745">
        <f t="shared" si="138"/>
        <v>0</v>
      </c>
      <c r="HD37" s="745">
        <f t="shared" si="138"/>
        <v>0</v>
      </c>
      <c r="HE37" s="745">
        <f t="shared" si="138"/>
        <v>0</v>
      </c>
      <c r="HF37" s="745">
        <f t="shared" si="138"/>
        <v>0</v>
      </c>
      <c r="HG37" s="745">
        <f t="shared" si="138"/>
        <v>0</v>
      </c>
      <c r="HH37" s="185"/>
    </row>
    <row r="38" spans="1:216" s="99" customFormat="1" ht="19.899999999999999" customHeight="1">
      <c r="A38" s="520" t="str">
        <f t="shared" si="4"/>
        <v>LST_STR_ELEMENT</v>
      </c>
      <c r="B38" s="629"/>
      <c r="C38" s="628"/>
      <c r="D38" s="626"/>
      <c r="E38" s="627"/>
      <c r="F38" s="626"/>
      <c r="G38" s="350" t="e">
        <f>IF(TYPOLOGY = "Bridge", _xlfn.XLOOKUP($E38, BRIDGE_STR_ELEMENT, 'MATERIAL DATA'!$R$36:$R$74,,), _xlfn.XLOOKUP($BL38, 'LIFECYCLE MATERIAL DATA'!$A$5:$A$104, 'LIFECYCLE MATERIAL DATA'!$Q$5:$Q$104,,))</f>
        <v>#N/A</v>
      </c>
      <c r="H38" s="630"/>
      <c r="I38" s="631"/>
      <c r="J38" s="737"/>
      <c r="K38" s="626"/>
      <c r="L38" s="632"/>
      <c r="M38" s="400"/>
      <c r="N38" s="156">
        <f t="shared" si="92"/>
        <v>0</v>
      </c>
      <c r="O38" s="157" t="str">
        <f t="shared" si="20"/>
        <v/>
      </c>
      <c r="P38" s="158" t="str">
        <f t="shared" si="21"/>
        <v/>
      </c>
      <c r="Q38" s="158" t="str" cm="1">
        <f t="array" ref="Q38">IFERROR(_xlfn.IFS(AND($I38 = "Yes", $J38 =1),(($BX38+$BU38)/($J38) + ($BY38+$BR38 +$BZ38)),AND($I38 = "Yes", $J38 &gt;1), (($BX38+$BU38)/($J38) + ($BY38*2 +$BZ38)) ), "")</f>
        <v/>
      </c>
      <c r="R38" s="158" t="str">
        <f t="shared" si="5"/>
        <v/>
      </c>
      <c r="S38" s="159">
        <f t="shared" si="22"/>
        <v>0</v>
      </c>
      <c r="T38" s="159" t="str">
        <f t="shared" si="45"/>
        <v/>
      </c>
      <c r="U38" s="158" t="str">
        <f t="shared" si="33"/>
        <v/>
      </c>
      <c r="V38" s="396" t="str">
        <f t="shared" si="23"/>
        <v/>
      </c>
      <c r="W38" s="156" t="str">
        <f t="shared" si="7"/>
        <v/>
      </c>
      <c r="X38" s="160">
        <f t="shared" si="8"/>
        <v>0</v>
      </c>
      <c r="Y38" s="274" t="s">
        <v>415</v>
      </c>
      <c r="Z38" s="745" t="str">
        <f>'MATERIAL DATA'!$Q62</f>
        <v>4.5.1 Surface</v>
      </c>
      <c r="AA38" s="768">
        <f t="shared" ref="AA38:AA50" si="139">SUMIF($E$12:$E$43,Z38,$O$12:$O$43) + SUMIF($E$12:$E$43,Z38,$P$12:$P$43) + SUMIF($E$12:$E$43,Z38,$R$12:$R$43) + SUMIF($E$12:$E$43,Z38,$Q$12:$Q$43)</f>
        <v>0</v>
      </c>
      <c r="AB38" s="185"/>
      <c r="AC38" s="185"/>
      <c r="AD38" s="185"/>
      <c r="AE38" s="185"/>
      <c r="AF38" s="185"/>
      <c r="AG38" s="185"/>
      <c r="AH38" s="185"/>
      <c r="AI38" s="185"/>
      <c r="AJ38" s="185"/>
      <c r="AK38" s="185"/>
      <c r="AL38" s="185"/>
      <c r="AM38" s="185"/>
      <c r="AN38" s="185"/>
      <c r="AO38" s="185"/>
      <c r="AP38" s="185"/>
      <c r="AQ38" s="185"/>
      <c r="AR38" s="185"/>
      <c r="AS38" s="185"/>
      <c r="AT38" s="185"/>
      <c r="AU38" s="185"/>
      <c r="AV38" s="185"/>
      <c r="AW38" s="185"/>
      <c r="AX38" s="185"/>
      <c r="AY38" s="185"/>
      <c r="AZ38" s="754"/>
      <c r="BA38" s="185"/>
      <c r="BB38" s="185"/>
      <c r="BC38" s="185"/>
      <c r="BD38" s="185"/>
      <c r="BE38" s="185"/>
      <c r="BF38" s="185"/>
      <c r="BG38" s="185"/>
      <c r="BH38" s="185"/>
      <c r="BI38" s="185"/>
      <c r="BJ38" s="185"/>
      <c r="BK38" s="209" t="str">
        <f t="shared" si="114"/>
        <v>ER</v>
      </c>
      <c r="BL38" s="209" t="str">
        <f t="shared" si="9"/>
        <v xml:space="preserve"> -  - </v>
      </c>
      <c r="BM38" s="745" t="str" cm="1">
        <f t="array" ref="BM38">_xlfn.IFS(OR(AND(TYPOLOGY &lt;&gt; "Bridge", B38="concrete",D38&lt;&gt;"Reinforced - 150mm hollow core slab"),C38="Concrete_EPD",),"Reinforcement",(OR(AND(TYPOLOGY="Bridge",B38="concrete",D38&lt;&gt;"Reinforced - 150mm hollow core slab"),C38="Concrete_EPD",)),"Bridge_Reinforcement",TRUE, "No_Reinforcement")</f>
        <v>No_Reinforcement</v>
      </c>
      <c r="BN38" s="186" t="e">
        <f>_xlfn.XLOOKUP($BL38,'LIFECYCLE MATERIAL DATA'!$A$5:$A$104,'LIFECYCLE MATERIAL DATA'!$D$5:$D$104,)</f>
        <v>#N/A</v>
      </c>
      <c r="BO38" s="186">
        <f>IFERROR(IF(M38&lt;&gt;0,_xlfn.XLOOKUP(M38,'Custom Data'!S16:S45,'Custom Data'!T16:T45,,-1),0),0)</f>
        <v>0</v>
      </c>
      <c r="BP38" s="186">
        <f t="shared" si="10"/>
        <v>0</v>
      </c>
      <c r="BQ38" s="846" t="str">
        <f t="shared" si="11"/>
        <v>ER</v>
      </c>
      <c r="BR38" s="745" t="str">
        <f>IFERROR(_xlfn.XLOOKUP($BL38,'LIFECYCLE MATERIAL DATA'!$A$5:$A$104,'LIFECYCLE MATERIAL DATA'!$I$5:$I$104,,)*($BQ38/1000)+_xlfn.XLOOKUP('Project Info'!$C$15,'LIFECYCLE MATERIAL DATA'!$A$5:$A$104,'LIFECYCLE MATERIAL DATA'!$I$5:$I$104,,)*($BP38/1000),"")</f>
        <v/>
      </c>
      <c r="BS38" s="745" t="str">
        <f>IFERROR(_xlfn.XLOOKUP($BL38,'LIFECYCLE MATERIAL DATA'!$A$5:$A$104, 'LIFECYCLE MATERIAL DATA'!$J$5:$J$104,,)*($BQ38/1000)+_xlfn.XLOOKUP('Project Info'!$C$15,'LIFECYCLE MATERIAL DATA'!$A$5:$A$104,'LIFECYCLE MATERIAL DATA'!$J$5:$J$104,,)*($BP38/1000),"")</f>
        <v/>
      </c>
      <c r="BT38" s="745" t="str">
        <f>IFERROR(_xlfn.XLOOKUP($BL38,'LIFECYCLE MATERIAL DATA'!$A$5:$A$104, 'LIFECYCLE MATERIAL DATA'!$K$5:$K$104,,)*($BQ38/1000),"")</f>
        <v/>
      </c>
      <c r="BU38" s="185" t="str">
        <f>IFERROR(_xlfn.XLOOKUP($BL38,'LIFECYCLE MATERIAL DATA'!$A$5:$A$104,'LIFECYCLE MATERIAL DATA'!$L$5:$L$104,,)*($BQ38/1000)+_xlfn.XLOOKUP('Project Info'!$C$15,'LIFECYCLE MATERIAL DATA'!$A$5:$A$104,'LIFECYCLE MATERIAL DATA'!$L$5:$L$104,,)*($BP38/1000),"")</f>
        <v/>
      </c>
      <c r="BV38" s="745" t="str">
        <f t="shared" si="25"/>
        <v/>
      </c>
      <c r="BW38" s="745" t="str">
        <f>IF($K38='MATERIAL DATA'!$O$5,$L38, IF($K38='MATERIAL DATA'!$O$6,$L38/(1000*'Scheme 2'!$BN38),""))</f>
        <v/>
      </c>
      <c r="BX38" s="745" t="str">
        <f>IFERROR(((_xlfn.XLOOKUP($BL38,'LIFECYCLE MATERIAL DATA'!$A$5:$A$104,'LIFECYCLE MATERIAL DATA'!$F$5:$F$104,,))*$BQ38/1000+_xlfn.XLOOKUP('Project Info'!$C$15,'LIFECYCLE MATERIAL DATA'!$A$5:$A$104,'LIFECYCLE MATERIAL DATA'!$F$5:$F$104,,)*$BP38/1000),"")</f>
        <v/>
      </c>
      <c r="BY38" s="771" t="str">
        <f>IFERROR((_xlfn.XLOOKUP($BL38,'LIFECYCLE MATERIAL DATA'!$A$5:$A$104,'LIFECYCLE MATERIAL DATA'!$G$5:$G$104,,)*$BQ38/1000++_xlfn.XLOOKUP('Project Info'!$C$15,'LIFECYCLE MATERIAL DATA'!$A$5:$A$104,'LIFECYCLE MATERIAL DATA'!$G$5:$G$104,,)*$BP38/1000),"")</f>
        <v/>
      </c>
      <c r="BZ38" s="745" t="str">
        <f>IFERROR(_xlfn.XLOOKUP('Scheme 2'!$BL38,'LIFECYCLE MATERIAL DATA'!$A$5:$A$104,'LIFECYCLE MATERIAL DATA'!$H$5:$H$104,,)*SUM($BX38+$BY38+$CB38+$CC38), "")</f>
        <v/>
      </c>
      <c r="CA38" s="185"/>
      <c r="CB38" s="743" t="str">
        <f>IFERROR((_xlfn.XLOOKUP($BL38,'LIFECYCLE MATERIAL DATA'!$A$5:$A$104, 'LIFECYCLE MATERIAL DATA'!$M$5:$M$104)*$BQ38/1000++_xlfn.XLOOKUP('Project Info'!$C$15,'LIFECYCLE MATERIAL DATA'!$A$5:$A$104,'LIFECYCLE MATERIAL DATA'!$M$5:$M$104)*$BP38/1000),"")</f>
        <v/>
      </c>
      <c r="CC38" s="745">
        <f>IFERROR(IF(OR($B38="Timber",$C38="Timber_EPD", $C38="Bamboo"),_xlfn.XLOOKUP($BL38,'LIFECYCLE MATERIAL DATA Master'!$A$5:$A$104,'LIFECYCLE MATERIAL DATA Master'!$E$5:$E$104,,)*$BQ38,0),"")/1000</f>
        <v>0</v>
      </c>
      <c r="CD38" s="185" t="str">
        <f>IFERROR((_xlfn.XLOOKUP($BL38,'LIFECYCLE MATERIAL DATA'!$A$5:$A$104,'LIFECYCLE MATERIAL DATA'!$N$5:$N$104,,)*$BQ38/1000++_xlfn.XLOOKUP('Project Info'!$C$15,'LIFECYCLE MATERIAL DATA'!$A$5:$A$104,'LIFECYCLE MATERIAL DATA'!$N$5:$N$104,,)*$BP38/1000),"")</f>
        <v/>
      </c>
      <c r="CE38" s="743"/>
      <c r="CF38" s="743"/>
      <c r="CG38" s="743"/>
      <c r="CH38" s="772">
        <f>IFERROR(1+_xlfn.XLOOKUP($BL38,'LIFECYCLE MATERIAL DATA'!$A$5:$A$104,'LIFECYCLE MATERIAL DATA'!$H$5:$H$104,,),0)</f>
        <v>0</v>
      </c>
      <c r="CI38" s="765">
        <f t="shared" si="97"/>
        <v>0</v>
      </c>
      <c r="CJ38" s="773">
        <f t="shared" si="13"/>
        <v>0</v>
      </c>
      <c r="CK38" s="774">
        <f t="shared" si="14"/>
        <v>0</v>
      </c>
      <c r="CL38" s="767">
        <f t="shared" si="26"/>
        <v>0</v>
      </c>
      <c r="CM38" s="775">
        <f t="shared" si="27"/>
        <v>0</v>
      </c>
      <c r="CN38" s="769">
        <v>0</v>
      </c>
      <c r="CO38" s="745">
        <f t="shared" si="15"/>
        <v>0</v>
      </c>
      <c r="CP38" s="745">
        <f t="shared" si="15"/>
        <v>0</v>
      </c>
      <c r="CQ38" s="745">
        <f t="shared" ref="CQ38:DV38" si="140">IF(CQ$11&gt;=DESIGN_LIFE,CP38,IF(AND(CQ$11&gt;0,$CK38&lt;&gt;0),IF(INT((CQ$11)/(DESIGN_LIFE/$CK38))=((CQ$11)/(DESIGN_LIFE/$CK38)),$CM38+CP38,CP38),CP38))</f>
        <v>0</v>
      </c>
      <c r="CR38" s="745">
        <f t="shared" si="140"/>
        <v>0</v>
      </c>
      <c r="CS38" s="745">
        <f t="shared" si="140"/>
        <v>0</v>
      </c>
      <c r="CT38" s="745">
        <f t="shared" si="140"/>
        <v>0</v>
      </c>
      <c r="CU38" s="745">
        <f t="shared" si="140"/>
        <v>0</v>
      </c>
      <c r="CV38" s="745">
        <f t="shared" si="140"/>
        <v>0</v>
      </c>
      <c r="CW38" s="745">
        <f t="shared" si="140"/>
        <v>0</v>
      </c>
      <c r="CX38" s="745">
        <f t="shared" si="140"/>
        <v>0</v>
      </c>
      <c r="CY38" s="745">
        <f t="shared" si="140"/>
        <v>0</v>
      </c>
      <c r="CZ38" s="745">
        <f t="shared" si="140"/>
        <v>0</v>
      </c>
      <c r="DA38" s="745">
        <f t="shared" si="140"/>
        <v>0</v>
      </c>
      <c r="DB38" s="745">
        <f t="shared" si="140"/>
        <v>0</v>
      </c>
      <c r="DC38" s="745">
        <f t="shared" si="140"/>
        <v>0</v>
      </c>
      <c r="DD38" s="745">
        <f t="shared" si="140"/>
        <v>0</v>
      </c>
      <c r="DE38" s="745">
        <f t="shared" si="140"/>
        <v>0</v>
      </c>
      <c r="DF38" s="745">
        <f t="shared" si="140"/>
        <v>0</v>
      </c>
      <c r="DG38" s="745">
        <f t="shared" si="140"/>
        <v>0</v>
      </c>
      <c r="DH38" s="745">
        <f t="shared" si="140"/>
        <v>0</v>
      </c>
      <c r="DI38" s="745">
        <f t="shared" si="140"/>
        <v>0</v>
      </c>
      <c r="DJ38" s="745">
        <f t="shared" si="140"/>
        <v>0</v>
      </c>
      <c r="DK38" s="745">
        <f t="shared" si="140"/>
        <v>0</v>
      </c>
      <c r="DL38" s="745">
        <f t="shared" si="140"/>
        <v>0</v>
      </c>
      <c r="DM38" s="745">
        <f t="shared" si="140"/>
        <v>0</v>
      </c>
      <c r="DN38" s="745">
        <f t="shared" si="140"/>
        <v>0</v>
      </c>
      <c r="DO38" s="745">
        <f t="shared" si="140"/>
        <v>0</v>
      </c>
      <c r="DP38" s="745">
        <f t="shared" si="140"/>
        <v>0</v>
      </c>
      <c r="DQ38" s="745">
        <f t="shared" si="140"/>
        <v>0</v>
      </c>
      <c r="DR38" s="745">
        <f t="shared" si="140"/>
        <v>0</v>
      </c>
      <c r="DS38" s="745">
        <f t="shared" si="140"/>
        <v>0</v>
      </c>
      <c r="DT38" s="745">
        <f t="shared" si="140"/>
        <v>0</v>
      </c>
      <c r="DU38" s="745">
        <f t="shared" si="140"/>
        <v>0</v>
      </c>
      <c r="DV38" s="745">
        <f t="shared" si="140"/>
        <v>0</v>
      </c>
      <c r="DW38" s="745">
        <f t="shared" ref="DW38:FB38" si="141">IF(DW$11&gt;=DESIGN_LIFE,DV38,IF(AND(DW$11&gt;0,$CK38&lt;&gt;0),IF(INT((DW$11)/(DESIGN_LIFE/$CK38))=((DW$11)/(DESIGN_LIFE/$CK38)),$CM38+DV38,DV38),DV38))</f>
        <v>0</v>
      </c>
      <c r="DX38" s="745">
        <f t="shared" si="141"/>
        <v>0</v>
      </c>
      <c r="DY38" s="745">
        <f t="shared" si="141"/>
        <v>0</v>
      </c>
      <c r="DZ38" s="745">
        <f t="shared" si="141"/>
        <v>0</v>
      </c>
      <c r="EA38" s="745">
        <f t="shared" si="141"/>
        <v>0</v>
      </c>
      <c r="EB38" s="745">
        <f t="shared" si="141"/>
        <v>0</v>
      </c>
      <c r="EC38" s="745">
        <f t="shared" si="141"/>
        <v>0</v>
      </c>
      <c r="ED38" s="745">
        <f t="shared" si="141"/>
        <v>0</v>
      </c>
      <c r="EE38" s="745">
        <f t="shared" si="141"/>
        <v>0</v>
      </c>
      <c r="EF38" s="745">
        <f t="shared" si="141"/>
        <v>0</v>
      </c>
      <c r="EG38" s="745">
        <f t="shared" si="141"/>
        <v>0</v>
      </c>
      <c r="EH38" s="745">
        <f t="shared" si="141"/>
        <v>0</v>
      </c>
      <c r="EI38" s="745">
        <f t="shared" si="141"/>
        <v>0</v>
      </c>
      <c r="EJ38" s="745">
        <f t="shared" si="141"/>
        <v>0</v>
      </c>
      <c r="EK38" s="745">
        <f t="shared" si="141"/>
        <v>0</v>
      </c>
      <c r="EL38" s="745">
        <f t="shared" si="141"/>
        <v>0</v>
      </c>
      <c r="EM38" s="745">
        <f t="shared" si="141"/>
        <v>0</v>
      </c>
      <c r="EN38" s="745">
        <f t="shared" si="141"/>
        <v>0</v>
      </c>
      <c r="EO38" s="745">
        <f t="shared" si="141"/>
        <v>0</v>
      </c>
      <c r="EP38" s="745">
        <f t="shared" si="141"/>
        <v>0</v>
      </c>
      <c r="EQ38" s="745">
        <f t="shared" si="141"/>
        <v>0</v>
      </c>
      <c r="ER38" s="745">
        <f t="shared" si="141"/>
        <v>0</v>
      </c>
      <c r="ES38" s="745">
        <f t="shared" si="141"/>
        <v>0</v>
      </c>
      <c r="ET38" s="745">
        <f t="shared" si="141"/>
        <v>0</v>
      </c>
      <c r="EU38" s="745">
        <f t="shared" si="141"/>
        <v>0</v>
      </c>
      <c r="EV38" s="745">
        <f t="shared" si="141"/>
        <v>0</v>
      </c>
      <c r="EW38" s="745">
        <f t="shared" si="141"/>
        <v>0</v>
      </c>
      <c r="EX38" s="745">
        <f t="shared" si="141"/>
        <v>0</v>
      </c>
      <c r="EY38" s="745">
        <f t="shared" si="141"/>
        <v>0</v>
      </c>
      <c r="EZ38" s="745">
        <f t="shared" si="141"/>
        <v>0</v>
      </c>
      <c r="FA38" s="745">
        <f t="shared" si="141"/>
        <v>0</v>
      </c>
      <c r="FB38" s="745">
        <f t="shared" si="141"/>
        <v>0</v>
      </c>
      <c r="FC38" s="745">
        <f t="shared" ref="FC38:GH38" si="142">IF(FC$11&gt;=DESIGN_LIFE,FB38,IF(AND(FC$11&gt;0,$CK38&lt;&gt;0),IF(INT((FC$11)/(DESIGN_LIFE/$CK38))=((FC$11)/(DESIGN_LIFE/$CK38)),$CM38+FB38,FB38),FB38))</f>
        <v>0</v>
      </c>
      <c r="FD38" s="745">
        <f t="shared" si="142"/>
        <v>0</v>
      </c>
      <c r="FE38" s="745">
        <f t="shared" si="142"/>
        <v>0</v>
      </c>
      <c r="FF38" s="745">
        <f t="shared" si="142"/>
        <v>0</v>
      </c>
      <c r="FG38" s="745">
        <f t="shared" si="142"/>
        <v>0</v>
      </c>
      <c r="FH38" s="745">
        <f t="shared" si="142"/>
        <v>0</v>
      </c>
      <c r="FI38" s="745">
        <f t="shared" si="142"/>
        <v>0</v>
      </c>
      <c r="FJ38" s="745">
        <f t="shared" si="142"/>
        <v>0</v>
      </c>
      <c r="FK38" s="745">
        <f t="shared" si="142"/>
        <v>0</v>
      </c>
      <c r="FL38" s="745">
        <f t="shared" si="142"/>
        <v>0</v>
      </c>
      <c r="FM38" s="745">
        <f t="shared" si="142"/>
        <v>0</v>
      </c>
      <c r="FN38" s="745">
        <f t="shared" si="142"/>
        <v>0</v>
      </c>
      <c r="FO38" s="745">
        <f t="shared" si="142"/>
        <v>0</v>
      </c>
      <c r="FP38" s="745">
        <f t="shared" si="142"/>
        <v>0</v>
      </c>
      <c r="FQ38" s="745">
        <f t="shared" si="142"/>
        <v>0</v>
      </c>
      <c r="FR38" s="745">
        <f t="shared" si="142"/>
        <v>0</v>
      </c>
      <c r="FS38" s="745">
        <f t="shared" si="142"/>
        <v>0</v>
      </c>
      <c r="FT38" s="745">
        <f t="shared" si="142"/>
        <v>0</v>
      </c>
      <c r="FU38" s="745">
        <f t="shared" si="142"/>
        <v>0</v>
      </c>
      <c r="FV38" s="745">
        <f t="shared" si="142"/>
        <v>0</v>
      </c>
      <c r="FW38" s="745">
        <f t="shared" si="142"/>
        <v>0</v>
      </c>
      <c r="FX38" s="745">
        <f t="shared" si="142"/>
        <v>0</v>
      </c>
      <c r="FY38" s="745">
        <f t="shared" si="142"/>
        <v>0</v>
      </c>
      <c r="FZ38" s="745">
        <f t="shared" si="142"/>
        <v>0</v>
      </c>
      <c r="GA38" s="745">
        <f t="shared" si="142"/>
        <v>0</v>
      </c>
      <c r="GB38" s="745">
        <f t="shared" si="142"/>
        <v>0</v>
      </c>
      <c r="GC38" s="745">
        <f t="shared" si="142"/>
        <v>0</v>
      </c>
      <c r="GD38" s="745">
        <f t="shared" si="142"/>
        <v>0</v>
      </c>
      <c r="GE38" s="745">
        <f t="shared" si="142"/>
        <v>0</v>
      </c>
      <c r="GF38" s="745">
        <f t="shared" si="142"/>
        <v>0</v>
      </c>
      <c r="GG38" s="745">
        <f t="shared" si="142"/>
        <v>0</v>
      </c>
      <c r="GH38" s="745">
        <f t="shared" si="142"/>
        <v>0</v>
      </c>
      <c r="GI38" s="745">
        <f t="shared" ref="GI38:HG38" si="143">IF(GI$11&gt;=DESIGN_LIFE,GH38,IF(AND(GI$11&gt;0,$CK38&lt;&gt;0),IF(INT((GI$11)/(DESIGN_LIFE/$CK38))=((GI$11)/(DESIGN_LIFE/$CK38)),$CM38+GH38,GH38),GH38))</f>
        <v>0</v>
      </c>
      <c r="GJ38" s="745">
        <f t="shared" si="143"/>
        <v>0</v>
      </c>
      <c r="GK38" s="745">
        <f t="shared" si="143"/>
        <v>0</v>
      </c>
      <c r="GL38" s="745">
        <f t="shared" si="143"/>
        <v>0</v>
      </c>
      <c r="GM38" s="745">
        <f t="shared" si="143"/>
        <v>0</v>
      </c>
      <c r="GN38" s="745">
        <f t="shared" si="143"/>
        <v>0</v>
      </c>
      <c r="GO38" s="745">
        <f t="shared" si="143"/>
        <v>0</v>
      </c>
      <c r="GP38" s="745">
        <f t="shared" si="143"/>
        <v>0</v>
      </c>
      <c r="GQ38" s="745">
        <f t="shared" si="143"/>
        <v>0</v>
      </c>
      <c r="GR38" s="745">
        <f t="shared" si="143"/>
        <v>0</v>
      </c>
      <c r="GS38" s="745">
        <f t="shared" si="143"/>
        <v>0</v>
      </c>
      <c r="GT38" s="745">
        <f t="shared" si="143"/>
        <v>0</v>
      </c>
      <c r="GU38" s="745">
        <f t="shared" si="143"/>
        <v>0</v>
      </c>
      <c r="GV38" s="745">
        <f t="shared" si="143"/>
        <v>0</v>
      </c>
      <c r="GW38" s="745">
        <f t="shared" si="143"/>
        <v>0</v>
      </c>
      <c r="GX38" s="745">
        <f t="shared" si="143"/>
        <v>0</v>
      </c>
      <c r="GY38" s="745">
        <f t="shared" si="143"/>
        <v>0</v>
      </c>
      <c r="GZ38" s="745">
        <f t="shared" si="143"/>
        <v>0</v>
      </c>
      <c r="HA38" s="745">
        <f t="shared" si="143"/>
        <v>0</v>
      </c>
      <c r="HB38" s="745">
        <f t="shared" si="143"/>
        <v>0</v>
      </c>
      <c r="HC38" s="745">
        <f t="shared" si="143"/>
        <v>0</v>
      </c>
      <c r="HD38" s="745">
        <f t="shared" si="143"/>
        <v>0</v>
      </c>
      <c r="HE38" s="745">
        <f t="shared" si="143"/>
        <v>0</v>
      </c>
      <c r="HF38" s="745">
        <f t="shared" si="143"/>
        <v>0</v>
      </c>
      <c r="HG38" s="745">
        <f t="shared" si="143"/>
        <v>0</v>
      </c>
      <c r="HH38" s="185"/>
    </row>
    <row r="39" spans="1:216" s="99" customFormat="1" ht="19.899999999999999" customHeight="1">
      <c r="A39" s="520" t="str">
        <f t="shared" si="4"/>
        <v>LST_STR_ELEMENT</v>
      </c>
      <c r="B39" s="629"/>
      <c r="C39" s="628"/>
      <c r="D39" s="626"/>
      <c r="E39" s="627"/>
      <c r="F39" s="626"/>
      <c r="G39" s="350" t="e">
        <f>IF(TYPOLOGY = "Bridge", _xlfn.XLOOKUP($E39, BRIDGE_STR_ELEMENT, 'MATERIAL DATA'!$R$36:$R$74,,), _xlfn.XLOOKUP($BL39, 'LIFECYCLE MATERIAL DATA'!$A$5:$A$104, 'LIFECYCLE MATERIAL DATA'!$Q$5:$Q$104,,))</f>
        <v>#N/A</v>
      </c>
      <c r="H39" s="630"/>
      <c r="I39" s="631"/>
      <c r="J39" s="737"/>
      <c r="K39" s="626"/>
      <c r="L39" s="632"/>
      <c r="M39" s="400"/>
      <c r="N39" s="156">
        <f t="shared" si="92"/>
        <v>0</v>
      </c>
      <c r="O39" s="157" t="str">
        <f t="shared" si="20"/>
        <v/>
      </c>
      <c r="P39" s="158" t="str">
        <f t="shared" si="21"/>
        <v/>
      </c>
      <c r="Q39" s="158" t="str" cm="1">
        <f t="array" ref="Q39">IFERROR(_xlfn.IFS(AND($I39 = "Yes", $J39 =1),(($BX39+$BU39)/($J39) + ($BY39+$BR39 +$BZ39)),AND($I39 = "Yes", $J39 &gt;1), (($BX39+$BU39)/($J39) + ($BY39*2 +$BZ39)) ), "")</f>
        <v/>
      </c>
      <c r="R39" s="158" t="str">
        <f t="shared" si="5"/>
        <v/>
      </c>
      <c r="S39" s="159">
        <f t="shared" si="22"/>
        <v>0</v>
      </c>
      <c r="T39" s="159" t="str">
        <f t="shared" si="45"/>
        <v/>
      </c>
      <c r="U39" s="158" t="str">
        <f t="shared" si="33"/>
        <v/>
      </c>
      <c r="V39" s="396" t="str">
        <f t="shared" si="23"/>
        <v/>
      </c>
      <c r="W39" s="156" t="str">
        <f t="shared" si="7"/>
        <v/>
      </c>
      <c r="X39" s="160">
        <f t="shared" si="8"/>
        <v>0</v>
      </c>
      <c r="Y39" s="274" t="s">
        <v>415</v>
      </c>
      <c r="Z39" s="745" t="str">
        <f>'MATERIAL DATA'!$Q63</f>
        <v>4.5.2 Waterproofing</v>
      </c>
      <c r="AA39" s="768">
        <f t="shared" si="139"/>
        <v>0</v>
      </c>
      <c r="AB39" s="185"/>
      <c r="AC39" s="185"/>
      <c r="AD39" s="185"/>
      <c r="AE39" s="185"/>
      <c r="AF39" s="185"/>
      <c r="AG39" s="185"/>
      <c r="AH39" s="185"/>
      <c r="AI39" s="185"/>
      <c r="AJ39" s="185"/>
      <c r="AK39" s="185"/>
      <c r="AL39" s="185"/>
      <c r="AM39" s="185"/>
      <c r="AN39" s="185"/>
      <c r="AO39" s="185"/>
      <c r="AP39" s="185"/>
      <c r="AQ39" s="185"/>
      <c r="AR39" s="185"/>
      <c r="AS39" s="185"/>
      <c r="AT39" s="185"/>
      <c r="AU39" s="185"/>
      <c r="AV39" s="185"/>
      <c r="AW39" s="185"/>
      <c r="AX39" s="185"/>
      <c r="AY39" s="185"/>
      <c r="AZ39" s="185"/>
      <c r="BA39" s="185"/>
      <c r="BB39" s="185"/>
      <c r="BC39" s="185"/>
      <c r="BD39" s="185"/>
      <c r="BE39" s="185"/>
      <c r="BF39" s="185"/>
      <c r="BG39" s="185"/>
      <c r="BH39" s="185"/>
      <c r="BI39" s="185"/>
      <c r="BJ39" s="185"/>
      <c r="BK39" s="209" t="str">
        <f t="shared" si="114"/>
        <v>ER</v>
      </c>
      <c r="BL39" s="209" t="str">
        <f t="shared" si="9"/>
        <v xml:space="preserve"> -  - </v>
      </c>
      <c r="BM39" s="745" t="str" cm="1">
        <f t="array" ref="BM39">_xlfn.IFS(OR(AND(TYPOLOGY &lt;&gt; "Bridge", B39="concrete",D39&lt;&gt;"Reinforced - 150mm hollow core slab"),C39="Concrete_EPD",),"Reinforcement",(OR(AND(TYPOLOGY="Bridge",B39="concrete",D39&lt;&gt;"Reinforced - 150mm hollow core slab"),C39="Concrete_EPD",)),"Bridge_Reinforcement",TRUE, "No_Reinforcement")</f>
        <v>No_Reinforcement</v>
      </c>
      <c r="BN39" s="186" t="e">
        <f>_xlfn.XLOOKUP($BL39,'LIFECYCLE MATERIAL DATA'!$A$5:$A$104,'LIFECYCLE MATERIAL DATA'!$D$5:$D$104,)</f>
        <v>#N/A</v>
      </c>
      <c r="BO39" s="186">
        <f>IFERROR(IF(M39&lt;&gt;0,_xlfn.XLOOKUP(M39,'Custom Data'!S16:S45,'Custom Data'!T16:T45,,-1),0),0)</f>
        <v>0</v>
      </c>
      <c r="BP39" s="186">
        <f t="shared" si="10"/>
        <v>0</v>
      </c>
      <c r="BQ39" s="846" t="str">
        <f t="shared" si="11"/>
        <v>ER</v>
      </c>
      <c r="BR39" s="745" t="str">
        <f>IFERROR(_xlfn.XLOOKUP($BL39,'LIFECYCLE MATERIAL DATA'!$A$5:$A$104,'LIFECYCLE MATERIAL DATA'!$I$5:$I$104,,)*($BQ39/1000)+_xlfn.XLOOKUP('Project Info'!$C$15,'LIFECYCLE MATERIAL DATA'!$A$5:$A$104,'LIFECYCLE MATERIAL DATA'!$I$5:$I$104,,)*($BP39/1000),"")</f>
        <v/>
      </c>
      <c r="BS39" s="745" t="str">
        <f>IFERROR(_xlfn.XLOOKUP($BL39,'LIFECYCLE MATERIAL DATA'!$A$5:$A$104, 'LIFECYCLE MATERIAL DATA'!$J$5:$J$104,,)*($BQ39/1000)+_xlfn.XLOOKUP('Project Info'!$C$15,'LIFECYCLE MATERIAL DATA'!$A$5:$A$104,'LIFECYCLE MATERIAL DATA'!$J$5:$J$104,,)*($BP39/1000),"")</f>
        <v/>
      </c>
      <c r="BT39" s="745" t="str">
        <f>IFERROR(_xlfn.XLOOKUP($BL39,'LIFECYCLE MATERIAL DATA'!$A$5:$A$104, 'LIFECYCLE MATERIAL DATA'!$K$5:$K$104,,)*($BQ39/1000),"")</f>
        <v/>
      </c>
      <c r="BU39" s="185" t="str">
        <f>IFERROR(_xlfn.XLOOKUP($BL39,'LIFECYCLE MATERIAL DATA'!$A$5:$A$104,'LIFECYCLE MATERIAL DATA'!$L$5:$L$104,,)*($BQ39/1000)+_xlfn.XLOOKUP('Project Info'!$C$15,'LIFECYCLE MATERIAL DATA'!$A$5:$A$104,'LIFECYCLE MATERIAL DATA'!$L$5:$L$104,,)*($BP39/1000),"")</f>
        <v/>
      </c>
      <c r="BV39" s="745" t="str">
        <f t="shared" si="25"/>
        <v/>
      </c>
      <c r="BW39" s="745" t="str">
        <f>IF($K39='MATERIAL DATA'!$O$5,$L39, IF($K39='MATERIAL DATA'!$O$6,$L39/(1000*'Scheme 2'!$BN39),""))</f>
        <v/>
      </c>
      <c r="BX39" s="745" t="str">
        <f>IFERROR(((_xlfn.XLOOKUP($BL39,'LIFECYCLE MATERIAL DATA'!$A$5:$A$104,'LIFECYCLE MATERIAL DATA'!$F$5:$F$104,,))*$BQ39/1000+_xlfn.XLOOKUP('Project Info'!$C$15,'LIFECYCLE MATERIAL DATA'!$A$5:$A$104,'LIFECYCLE MATERIAL DATA'!$F$5:$F$104,,)*$BP39/1000),"")</f>
        <v/>
      </c>
      <c r="BY39" s="771" t="str">
        <f>IFERROR((_xlfn.XLOOKUP($BL39,'LIFECYCLE MATERIAL DATA'!$A$5:$A$104,'LIFECYCLE MATERIAL DATA'!$G$5:$G$104,,)*$BQ39/1000++_xlfn.XLOOKUP('Project Info'!$C$15,'LIFECYCLE MATERIAL DATA'!$A$5:$A$104,'LIFECYCLE MATERIAL DATA'!$G$5:$G$104,,)*$BP39/1000),"")</f>
        <v/>
      </c>
      <c r="BZ39" s="745" t="str">
        <f>IFERROR(_xlfn.XLOOKUP('Scheme 2'!$BL39,'LIFECYCLE MATERIAL DATA'!$A$5:$A$104,'LIFECYCLE MATERIAL DATA'!$H$5:$H$104,,)*SUM($BX39+$BY39+$CB39+$CC39), "")</f>
        <v/>
      </c>
      <c r="CA39" s="185"/>
      <c r="CB39" s="743" t="str">
        <f>IFERROR((_xlfn.XLOOKUP($BL39,'LIFECYCLE MATERIAL DATA'!$A$5:$A$104, 'LIFECYCLE MATERIAL DATA'!$M$5:$M$104)*$BQ39/1000++_xlfn.XLOOKUP('Project Info'!$C$15,'LIFECYCLE MATERIAL DATA'!$A$5:$A$104,'LIFECYCLE MATERIAL DATA'!$M$5:$M$104)*$BP39/1000),"")</f>
        <v/>
      </c>
      <c r="CC39" s="745">
        <f>IFERROR(IF(OR($B39="Timber",$C39="Timber_EPD", $C39="Bamboo"),_xlfn.XLOOKUP($BL39,'LIFECYCLE MATERIAL DATA Master'!$A$5:$A$104,'LIFECYCLE MATERIAL DATA Master'!$E$5:$E$104,,)*$BQ39,0),"")/1000</f>
        <v>0</v>
      </c>
      <c r="CD39" s="185" t="str">
        <f>IFERROR((_xlfn.XLOOKUP($BL39,'LIFECYCLE MATERIAL DATA'!$A$5:$A$104,'LIFECYCLE MATERIAL DATA'!$N$5:$N$104,,)*$BQ39/1000++_xlfn.XLOOKUP('Project Info'!$C$15,'LIFECYCLE MATERIAL DATA'!$A$5:$A$104,'LIFECYCLE MATERIAL DATA'!$N$5:$N$104,,)*$BP39/1000),"")</f>
        <v/>
      </c>
      <c r="CE39" s="743"/>
      <c r="CF39" s="743"/>
      <c r="CG39" s="743"/>
      <c r="CH39" s="772">
        <f>IFERROR(1+_xlfn.XLOOKUP($BL39,'LIFECYCLE MATERIAL DATA'!$A$5:$A$104,'LIFECYCLE MATERIAL DATA'!$H$5:$H$104,,),0)</f>
        <v>0</v>
      </c>
      <c r="CI39" s="765">
        <f t="shared" si="97"/>
        <v>0</v>
      </c>
      <c r="CJ39" s="773">
        <f t="shared" si="13"/>
        <v>0</v>
      </c>
      <c r="CK39" s="774">
        <f t="shared" si="14"/>
        <v>0</v>
      </c>
      <c r="CL39" s="767">
        <f t="shared" si="26"/>
        <v>0</v>
      </c>
      <c r="CM39" s="775">
        <f t="shared" si="27"/>
        <v>0</v>
      </c>
      <c r="CN39" s="769">
        <v>0</v>
      </c>
      <c r="CO39" s="745">
        <f t="shared" si="15"/>
        <v>0</v>
      </c>
      <c r="CP39" s="745">
        <f t="shared" si="15"/>
        <v>0</v>
      </c>
      <c r="CQ39" s="745">
        <f t="shared" ref="CQ39:DV39" si="144">IF(CQ$11&gt;=DESIGN_LIFE,CP39,IF(AND(CQ$11&gt;0,$CK39&lt;&gt;0),IF(INT((CQ$11)/(DESIGN_LIFE/$CK39))=((CQ$11)/(DESIGN_LIFE/$CK39)),$CM39+CP39,CP39),CP39))</f>
        <v>0</v>
      </c>
      <c r="CR39" s="745">
        <f t="shared" si="144"/>
        <v>0</v>
      </c>
      <c r="CS39" s="745">
        <f t="shared" si="144"/>
        <v>0</v>
      </c>
      <c r="CT39" s="745">
        <f t="shared" si="144"/>
        <v>0</v>
      </c>
      <c r="CU39" s="745">
        <f t="shared" si="144"/>
        <v>0</v>
      </c>
      <c r="CV39" s="745">
        <f t="shared" si="144"/>
        <v>0</v>
      </c>
      <c r="CW39" s="745">
        <f t="shared" si="144"/>
        <v>0</v>
      </c>
      <c r="CX39" s="745">
        <f t="shared" si="144"/>
        <v>0</v>
      </c>
      <c r="CY39" s="745">
        <f t="shared" si="144"/>
        <v>0</v>
      </c>
      <c r="CZ39" s="745">
        <f t="shared" si="144"/>
        <v>0</v>
      </c>
      <c r="DA39" s="745">
        <f t="shared" si="144"/>
        <v>0</v>
      </c>
      <c r="DB39" s="745">
        <f t="shared" si="144"/>
        <v>0</v>
      </c>
      <c r="DC39" s="745">
        <f t="shared" si="144"/>
        <v>0</v>
      </c>
      <c r="DD39" s="745">
        <f t="shared" si="144"/>
        <v>0</v>
      </c>
      <c r="DE39" s="745">
        <f t="shared" si="144"/>
        <v>0</v>
      </c>
      <c r="DF39" s="745">
        <f t="shared" si="144"/>
        <v>0</v>
      </c>
      <c r="DG39" s="745">
        <f t="shared" si="144"/>
        <v>0</v>
      </c>
      <c r="DH39" s="745">
        <f t="shared" si="144"/>
        <v>0</v>
      </c>
      <c r="DI39" s="745">
        <f t="shared" si="144"/>
        <v>0</v>
      </c>
      <c r="DJ39" s="745">
        <f t="shared" si="144"/>
        <v>0</v>
      </c>
      <c r="DK39" s="745">
        <f t="shared" si="144"/>
        <v>0</v>
      </c>
      <c r="DL39" s="745">
        <f t="shared" si="144"/>
        <v>0</v>
      </c>
      <c r="DM39" s="745">
        <f t="shared" si="144"/>
        <v>0</v>
      </c>
      <c r="DN39" s="745">
        <f t="shared" si="144"/>
        <v>0</v>
      </c>
      <c r="DO39" s="745">
        <f t="shared" si="144"/>
        <v>0</v>
      </c>
      <c r="DP39" s="745">
        <f t="shared" si="144"/>
        <v>0</v>
      </c>
      <c r="DQ39" s="745">
        <f t="shared" si="144"/>
        <v>0</v>
      </c>
      <c r="DR39" s="745">
        <f t="shared" si="144"/>
        <v>0</v>
      </c>
      <c r="DS39" s="745">
        <f t="shared" si="144"/>
        <v>0</v>
      </c>
      <c r="DT39" s="745">
        <f t="shared" si="144"/>
        <v>0</v>
      </c>
      <c r="DU39" s="745">
        <f t="shared" si="144"/>
        <v>0</v>
      </c>
      <c r="DV39" s="745">
        <f t="shared" si="144"/>
        <v>0</v>
      </c>
      <c r="DW39" s="745">
        <f t="shared" ref="DW39:FB39" si="145">IF(DW$11&gt;=DESIGN_LIFE,DV39,IF(AND(DW$11&gt;0,$CK39&lt;&gt;0),IF(INT((DW$11)/(DESIGN_LIFE/$CK39))=((DW$11)/(DESIGN_LIFE/$CK39)),$CM39+DV39,DV39),DV39))</f>
        <v>0</v>
      </c>
      <c r="DX39" s="745">
        <f t="shared" si="145"/>
        <v>0</v>
      </c>
      <c r="DY39" s="745">
        <f t="shared" si="145"/>
        <v>0</v>
      </c>
      <c r="DZ39" s="745">
        <f t="shared" si="145"/>
        <v>0</v>
      </c>
      <c r="EA39" s="745">
        <f t="shared" si="145"/>
        <v>0</v>
      </c>
      <c r="EB39" s="745">
        <f t="shared" si="145"/>
        <v>0</v>
      </c>
      <c r="EC39" s="745">
        <f t="shared" si="145"/>
        <v>0</v>
      </c>
      <c r="ED39" s="745">
        <f t="shared" si="145"/>
        <v>0</v>
      </c>
      <c r="EE39" s="745">
        <f t="shared" si="145"/>
        <v>0</v>
      </c>
      <c r="EF39" s="745">
        <f t="shared" si="145"/>
        <v>0</v>
      </c>
      <c r="EG39" s="745">
        <f t="shared" si="145"/>
        <v>0</v>
      </c>
      <c r="EH39" s="745">
        <f t="shared" si="145"/>
        <v>0</v>
      </c>
      <c r="EI39" s="745">
        <f t="shared" si="145"/>
        <v>0</v>
      </c>
      <c r="EJ39" s="745">
        <f t="shared" si="145"/>
        <v>0</v>
      </c>
      <c r="EK39" s="745">
        <f t="shared" si="145"/>
        <v>0</v>
      </c>
      <c r="EL39" s="745">
        <f t="shared" si="145"/>
        <v>0</v>
      </c>
      <c r="EM39" s="745">
        <f t="shared" si="145"/>
        <v>0</v>
      </c>
      <c r="EN39" s="745">
        <f t="shared" si="145"/>
        <v>0</v>
      </c>
      <c r="EO39" s="745">
        <f t="shared" si="145"/>
        <v>0</v>
      </c>
      <c r="EP39" s="745">
        <f t="shared" si="145"/>
        <v>0</v>
      </c>
      <c r="EQ39" s="745">
        <f t="shared" si="145"/>
        <v>0</v>
      </c>
      <c r="ER39" s="745">
        <f t="shared" si="145"/>
        <v>0</v>
      </c>
      <c r="ES39" s="745">
        <f t="shared" si="145"/>
        <v>0</v>
      </c>
      <c r="ET39" s="745">
        <f t="shared" si="145"/>
        <v>0</v>
      </c>
      <c r="EU39" s="745">
        <f t="shared" si="145"/>
        <v>0</v>
      </c>
      <c r="EV39" s="745">
        <f t="shared" si="145"/>
        <v>0</v>
      </c>
      <c r="EW39" s="745">
        <f t="shared" si="145"/>
        <v>0</v>
      </c>
      <c r="EX39" s="745">
        <f t="shared" si="145"/>
        <v>0</v>
      </c>
      <c r="EY39" s="745">
        <f t="shared" si="145"/>
        <v>0</v>
      </c>
      <c r="EZ39" s="745">
        <f t="shared" si="145"/>
        <v>0</v>
      </c>
      <c r="FA39" s="745">
        <f t="shared" si="145"/>
        <v>0</v>
      </c>
      <c r="FB39" s="745">
        <f t="shared" si="145"/>
        <v>0</v>
      </c>
      <c r="FC39" s="745">
        <f t="shared" ref="FC39:GH39" si="146">IF(FC$11&gt;=DESIGN_LIFE,FB39,IF(AND(FC$11&gt;0,$CK39&lt;&gt;0),IF(INT((FC$11)/(DESIGN_LIFE/$CK39))=((FC$11)/(DESIGN_LIFE/$CK39)),$CM39+FB39,FB39),FB39))</f>
        <v>0</v>
      </c>
      <c r="FD39" s="745">
        <f t="shared" si="146"/>
        <v>0</v>
      </c>
      <c r="FE39" s="745">
        <f t="shared" si="146"/>
        <v>0</v>
      </c>
      <c r="FF39" s="745">
        <f t="shared" si="146"/>
        <v>0</v>
      </c>
      <c r="FG39" s="745">
        <f t="shared" si="146"/>
        <v>0</v>
      </c>
      <c r="FH39" s="745">
        <f t="shared" si="146"/>
        <v>0</v>
      </c>
      <c r="FI39" s="745">
        <f t="shared" si="146"/>
        <v>0</v>
      </c>
      <c r="FJ39" s="745">
        <f t="shared" si="146"/>
        <v>0</v>
      </c>
      <c r="FK39" s="745">
        <f t="shared" si="146"/>
        <v>0</v>
      </c>
      <c r="FL39" s="745">
        <f t="shared" si="146"/>
        <v>0</v>
      </c>
      <c r="FM39" s="745">
        <f t="shared" si="146"/>
        <v>0</v>
      </c>
      <c r="FN39" s="745">
        <f t="shared" si="146"/>
        <v>0</v>
      </c>
      <c r="FO39" s="745">
        <f t="shared" si="146"/>
        <v>0</v>
      </c>
      <c r="FP39" s="745">
        <f t="shared" si="146"/>
        <v>0</v>
      </c>
      <c r="FQ39" s="745">
        <f t="shared" si="146"/>
        <v>0</v>
      </c>
      <c r="FR39" s="745">
        <f t="shared" si="146"/>
        <v>0</v>
      </c>
      <c r="FS39" s="745">
        <f t="shared" si="146"/>
        <v>0</v>
      </c>
      <c r="FT39" s="745">
        <f t="shared" si="146"/>
        <v>0</v>
      </c>
      <c r="FU39" s="745">
        <f t="shared" si="146"/>
        <v>0</v>
      </c>
      <c r="FV39" s="745">
        <f t="shared" si="146"/>
        <v>0</v>
      </c>
      <c r="FW39" s="745">
        <f t="shared" si="146"/>
        <v>0</v>
      </c>
      <c r="FX39" s="745">
        <f t="shared" si="146"/>
        <v>0</v>
      </c>
      <c r="FY39" s="745">
        <f t="shared" si="146"/>
        <v>0</v>
      </c>
      <c r="FZ39" s="745">
        <f t="shared" si="146"/>
        <v>0</v>
      </c>
      <c r="GA39" s="745">
        <f t="shared" si="146"/>
        <v>0</v>
      </c>
      <c r="GB39" s="745">
        <f t="shared" si="146"/>
        <v>0</v>
      </c>
      <c r="GC39" s="745">
        <f t="shared" si="146"/>
        <v>0</v>
      </c>
      <c r="GD39" s="745">
        <f t="shared" si="146"/>
        <v>0</v>
      </c>
      <c r="GE39" s="745">
        <f t="shared" si="146"/>
        <v>0</v>
      </c>
      <c r="GF39" s="745">
        <f t="shared" si="146"/>
        <v>0</v>
      </c>
      <c r="GG39" s="745">
        <f t="shared" si="146"/>
        <v>0</v>
      </c>
      <c r="GH39" s="745">
        <f t="shared" si="146"/>
        <v>0</v>
      </c>
      <c r="GI39" s="745">
        <f t="shared" ref="GI39:HG39" si="147">IF(GI$11&gt;=DESIGN_LIFE,GH39,IF(AND(GI$11&gt;0,$CK39&lt;&gt;0),IF(INT((GI$11)/(DESIGN_LIFE/$CK39))=((GI$11)/(DESIGN_LIFE/$CK39)),$CM39+GH39,GH39),GH39))</f>
        <v>0</v>
      </c>
      <c r="GJ39" s="745">
        <f t="shared" si="147"/>
        <v>0</v>
      </c>
      <c r="GK39" s="745">
        <f t="shared" si="147"/>
        <v>0</v>
      </c>
      <c r="GL39" s="745">
        <f t="shared" si="147"/>
        <v>0</v>
      </c>
      <c r="GM39" s="745">
        <f t="shared" si="147"/>
        <v>0</v>
      </c>
      <c r="GN39" s="745">
        <f t="shared" si="147"/>
        <v>0</v>
      </c>
      <c r="GO39" s="745">
        <f t="shared" si="147"/>
        <v>0</v>
      </c>
      <c r="GP39" s="745">
        <f t="shared" si="147"/>
        <v>0</v>
      </c>
      <c r="GQ39" s="745">
        <f t="shared" si="147"/>
        <v>0</v>
      </c>
      <c r="GR39" s="745">
        <f t="shared" si="147"/>
        <v>0</v>
      </c>
      <c r="GS39" s="745">
        <f t="shared" si="147"/>
        <v>0</v>
      </c>
      <c r="GT39" s="745">
        <f t="shared" si="147"/>
        <v>0</v>
      </c>
      <c r="GU39" s="745">
        <f t="shared" si="147"/>
        <v>0</v>
      </c>
      <c r="GV39" s="745">
        <f t="shared" si="147"/>
        <v>0</v>
      </c>
      <c r="GW39" s="745">
        <f t="shared" si="147"/>
        <v>0</v>
      </c>
      <c r="GX39" s="745">
        <f t="shared" si="147"/>
        <v>0</v>
      </c>
      <c r="GY39" s="745">
        <f t="shared" si="147"/>
        <v>0</v>
      </c>
      <c r="GZ39" s="745">
        <f t="shared" si="147"/>
        <v>0</v>
      </c>
      <c r="HA39" s="745">
        <f t="shared" si="147"/>
        <v>0</v>
      </c>
      <c r="HB39" s="745">
        <f t="shared" si="147"/>
        <v>0</v>
      </c>
      <c r="HC39" s="745">
        <f t="shared" si="147"/>
        <v>0</v>
      </c>
      <c r="HD39" s="745">
        <f t="shared" si="147"/>
        <v>0</v>
      </c>
      <c r="HE39" s="745">
        <f t="shared" si="147"/>
        <v>0</v>
      </c>
      <c r="HF39" s="745">
        <f t="shared" si="147"/>
        <v>0</v>
      </c>
      <c r="HG39" s="745">
        <f t="shared" si="147"/>
        <v>0</v>
      </c>
      <c r="HH39" s="185"/>
    </row>
    <row r="40" spans="1:216" s="99" customFormat="1" ht="20.100000000000001" customHeight="1">
      <c r="A40" s="520" t="str">
        <f t="shared" si="4"/>
        <v>LST_STR_ELEMENT</v>
      </c>
      <c r="B40" s="629"/>
      <c r="C40" s="628"/>
      <c r="D40" s="626"/>
      <c r="E40" s="627"/>
      <c r="F40" s="626"/>
      <c r="G40" s="350" t="e">
        <f>IF(TYPOLOGY = "Bridge", _xlfn.XLOOKUP($E40, BRIDGE_STR_ELEMENT, 'MATERIAL DATA'!$R$36:$R$74,,), _xlfn.XLOOKUP($BL40, 'LIFECYCLE MATERIAL DATA'!$A$5:$A$104, 'LIFECYCLE MATERIAL DATA'!$Q$5:$Q$104,,))</f>
        <v>#N/A</v>
      </c>
      <c r="H40" s="630"/>
      <c r="I40" s="631"/>
      <c r="J40" s="737"/>
      <c r="K40" s="626"/>
      <c r="L40" s="632"/>
      <c r="M40" s="400"/>
      <c r="N40" s="156">
        <f t="shared" si="92"/>
        <v>0</v>
      </c>
      <c r="O40" s="157" t="str">
        <f t="shared" si="20"/>
        <v/>
      </c>
      <c r="P40" s="158" t="str">
        <f t="shared" si="21"/>
        <v/>
      </c>
      <c r="Q40" s="158" t="str" cm="1">
        <f t="array" ref="Q40">IFERROR(_xlfn.IFS(AND($I40 = "Yes", $J40 =1),(($BX40+$BU40)/($J40) + ($BY40+$BR40 +$BZ40)),AND($I40 = "Yes", $J40 &gt;1), (($BX40+$BU40)/($J40) + ($BY40*2 +$BZ40)) ), "")</f>
        <v/>
      </c>
      <c r="R40" s="158" t="str">
        <f t="shared" si="5"/>
        <v/>
      </c>
      <c r="S40" s="159">
        <f t="shared" si="22"/>
        <v>0</v>
      </c>
      <c r="T40" s="159" t="str">
        <f t="shared" si="45"/>
        <v/>
      </c>
      <c r="U40" s="158" t="str">
        <f t="shared" si="33"/>
        <v/>
      </c>
      <c r="V40" s="396" t="str">
        <f t="shared" si="23"/>
        <v/>
      </c>
      <c r="W40" s="156" t="str">
        <f t="shared" si="7"/>
        <v/>
      </c>
      <c r="X40" s="160">
        <f t="shared" si="8"/>
        <v>0</v>
      </c>
      <c r="Y40" s="274" t="s">
        <v>415</v>
      </c>
      <c r="Z40" s="745" t="str">
        <f>'MATERIAL DATA'!$Q64</f>
        <v>4.6.1 Rails</v>
      </c>
      <c r="AA40" s="768">
        <f t="shared" si="139"/>
        <v>0</v>
      </c>
      <c r="AB40" s="185"/>
      <c r="AC40" s="185"/>
      <c r="AD40" s="185"/>
      <c r="AE40" s="185"/>
      <c r="AF40" s="185"/>
      <c r="AG40" s="185"/>
      <c r="AH40" s="185"/>
      <c r="AI40" s="185"/>
      <c r="AJ40" s="185"/>
      <c r="AK40" s="185"/>
      <c r="AL40" s="185"/>
      <c r="AM40" s="185"/>
      <c r="AN40" s="185"/>
      <c r="AO40" s="185"/>
      <c r="AP40" s="185"/>
      <c r="AQ40" s="185"/>
      <c r="AR40" s="185"/>
      <c r="AS40" s="185"/>
      <c r="AT40" s="185"/>
      <c r="AU40" s="185"/>
      <c r="AV40" s="185"/>
      <c r="AW40" s="185"/>
      <c r="AX40" s="185"/>
      <c r="AY40" s="185"/>
      <c r="AZ40" s="185"/>
      <c r="BA40" s="185"/>
      <c r="BB40" s="185"/>
      <c r="BC40" s="185"/>
      <c r="BD40" s="185"/>
      <c r="BE40" s="185"/>
      <c r="BF40" s="185"/>
      <c r="BG40" s="185"/>
      <c r="BH40" s="185"/>
      <c r="BI40" s="185"/>
      <c r="BJ40" s="185"/>
      <c r="BK40" s="209" t="str">
        <f t="shared" si="114"/>
        <v>ER</v>
      </c>
      <c r="BL40" s="209" t="str">
        <f t="shared" si="9"/>
        <v xml:space="preserve"> -  - </v>
      </c>
      <c r="BM40" s="745" t="str" cm="1">
        <f t="array" ref="BM40">_xlfn.IFS(OR(AND(TYPOLOGY &lt;&gt; "Bridge", B40="concrete",D40&lt;&gt;"Reinforced - 150mm hollow core slab"),C40="Concrete_EPD",),"Reinforcement",(OR(AND(TYPOLOGY="Bridge",B40="concrete",D40&lt;&gt;"Reinforced - 150mm hollow core slab"),C40="Concrete_EPD",)),"Bridge_Reinforcement",TRUE, "No_Reinforcement")</f>
        <v>No_Reinforcement</v>
      </c>
      <c r="BN40" s="186" t="e">
        <f>_xlfn.XLOOKUP($BL40,'LIFECYCLE MATERIAL DATA'!$A$5:$A$104,'LIFECYCLE MATERIAL DATA'!$D$5:$D$104,)</f>
        <v>#N/A</v>
      </c>
      <c r="BO40" s="186">
        <f>IFERROR(IF(M40&lt;&gt;0,_xlfn.XLOOKUP(M40,'Custom Data'!S16:S45,'Custom Data'!T16:T45,,-1),0),0)</f>
        <v>0</v>
      </c>
      <c r="BP40" s="186">
        <f t="shared" si="10"/>
        <v>0</v>
      </c>
      <c r="BQ40" s="846" t="str">
        <f t="shared" si="11"/>
        <v>ER</v>
      </c>
      <c r="BR40" s="745" t="str">
        <f>IFERROR(_xlfn.XLOOKUP($BL40,'LIFECYCLE MATERIAL DATA'!$A$5:$A$104,'LIFECYCLE MATERIAL DATA'!$I$5:$I$104,,)*($BQ40/1000)+_xlfn.XLOOKUP('Project Info'!$C$15,'LIFECYCLE MATERIAL DATA'!$A$5:$A$104,'LIFECYCLE MATERIAL DATA'!$I$5:$I$104,,)*($BP40/1000),"")</f>
        <v/>
      </c>
      <c r="BS40" s="745" t="str">
        <f>IFERROR(_xlfn.XLOOKUP($BL40,'LIFECYCLE MATERIAL DATA'!$A$5:$A$104, 'LIFECYCLE MATERIAL DATA'!$J$5:$J$104,,)*($BQ40/1000)+_xlfn.XLOOKUP('Project Info'!$C$15,'LIFECYCLE MATERIAL DATA'!$A$5:$A$104,'LIFECYCLE MATERIAL DATA'!$J$5:$J$104,,)*($BP40/1000),"")</f>
        <v/>
      </c>
      <c r="BT40" s="745" t="str">
        <f>IFERROR(_xlfn.XLOOKUP($BL40,'LIFECYCLE MATERIAL DATA'!$A$5:$A$104, 'LIFECYCLE MATERIAL DATA'!$K$5:$K$104,,)*($BQ40/1000),"")</f>
        <v/>
      </c>
      <c r="BU40" s="185" t="str">
        <f>IFERROR(_xlfn.XLOOKUP($BL40,'LIFECYCLE MATERIAL DATA'!$A$5:$A$104,'LIFECYCLE MATERIAL DATA'!$L$5:$L$104,,)*($BQ40/1000)+_xlfn.XLOOKUP('Project Info'!$C$15,'LIFECYCLE MATERIAL DATA'!$A$5:$A$104,'LIFECYCLE MATERIAL DATA'!$L$5:$L$104,,)*($BP40/1000),"")</f>
        <v/>
      </c>
      <c r="BV40" s="745" t="str">
        <f t="shared" si="25"/>
        <v/>
      </c>
      <c r="BW40" s="745" t="str">
        <f>IF($K40='MATERIAL DATA'!$O$5,$L40, IF($K40='MATERIAL DATA'!$O$6,$L40/(1000*'Scheme 2'!$BN40),""))</f>
        <v/>
      </c>
      <c r="BX40" s="745" t="str">
        <f>IFERROR(((_xlfn.XLOOKUP($BL40,'LIFECYCLE MATERIAL DATA'!$A$5:$A$104,'LIFECYCLE MATERIAL DATA'!$F$5:$F$104,,))*$BQ40/1000+_xlfn.XLOOKUP('Project Info'!$C$15,'LIFECYCLE MATERIAL DATA'!$A$5:$A$104,'LIFECYCLE MATERIAL DATA'!$F$5:$F$104,,)*$BP40/1000),"")</f>
        <v/>
      </c>
      <c r="BY40" s="771" t="str">
        <f>IFERROR((_xlfn.XLOOKUP($BL40,'LIFECYCLE MATERIAL DATA'!$A$5:$A$104,'LIFECYCLE MATERIAL DATA'!$G$5:$G$104,,)*$BQ40/1000++_xlfn.XLOOKUP('Project Info'!$C$15,'LIFECYCLE MATERIAL DATA'!$A$5:$A$104,'LIFECYCLE MATERIAL DATA'!$G$5:$G$104,,)*$BP40/1000),"")</f>
        <v/>
      </c>
      <c r="BZ40" s="745" t="str">
        <f>IFERROR(_xlfn.XLOOKUP('Scheme 2'!$BL40,'LIFECYCLE MATERIAL DATA'!$A$5:$A$104,'LIFECYCLE MATERIAL DATA'!$H$5:$H$104,,)*SUM($BX40+$BY40+$CB40+$CC40), "")</f>
        <v/>
      </c>
      <c r="CA40" s="185"/>
      <c r="CB40" s="743" t="str">
        <f>IFERROR((_xlfn.XLOOKUP($BL40,'LIFECYCLE MATERIAL DATA'!$A$5:$A$104, 'LIFECYCLE MATERIAL DATA'!$M$5:$M$104)*$BQ40/1000++_xlfn.XLOOKUP('Project Info'!$C$15,'LIFECYCLE MATERIAL DATA'!$A$5:$A$104,'LIFECYCLE MATERIAL DATA'!$M$5:$M$104)*$BP40/1000),"")</f>
        <v/>
      </c>
      <c r="CC40" s="745">
        <f>IFERROR(IF(OR($B40="Timber",$C40="Timber_EPD", $C40="Bamboo"),_xlfn.XLOOKUP($BL40,'LIFECYCLE MATERIAL DATA Master'!$A$5:$A$104,'LIFECYCLE MATERIAL DATA Master'!$E$5:$E$104,,)*$BQ40,0),"")/1000</f>
        <v>0</v>
      </c>
      <c r="CD40" s="185" t="str">
        <f>IFERROR((_xlfn.XLOOKUP($BL40,'LIFECYCLE MATERIAL DATA'!$A$5:$A$104,'LIFECYCLE MATERIAL DATA'!$N$5:$N$104,,)*$BQ40/1000++_xlfn.XLOOKUP('Project Info'!$C$15,'LIFECYCLE MATERIAL DATA'!$A$5:$A$104,'LIFECYCLE MATERIAL DATA'!$N$5:$N$104,,)*$BP40/1000),"")</f>
        <v/>
      </c>
      <c r="CE40" s="743"/>
      <c r="CF40" s="743"/>
      <c r="CG40" s="743"/>
      <c r="CH40" s="772">
        <f>IFERROR(1+_xlfn.XLOOKUP($BL40,'LIFECYCLE MATERIAL DATA'!$A$5:$A$104,'LIFECYCLE MATERIAL DATA'!$H$5:$H$104,,),0)</f>
        <v>0</v>
      </c>
      <c r="CI40" s="765">
        <f t="shared" si="97"/>
        <v>0</v>
      </c>
      <c r="CJ40" s="773">
        <f t="shared" si="13"/>
        <v>0</v>
      </c>
      <c r="CK40" s="774">
        <f t="shared" si="14"/>
        <v>0</v>
      </c>
      <c r="CL40" s="767">
        <f t="shared" si="26"/>
        <v>0</v>
      </c>
      <c r="CM40" s="775">
        <f t="shared" si="27"/>
        <v>0</v>
      </c>
      <c r="CN40" s="769">
        <v>0</v>
      </c>
      <c r="CO40" s="745">
        <f t="shared" si="15"/>
        <v>0</v>
      </c>
      <c r="CP40" s="745">
        <f t="shared" si="15"/>
        <v>0</v>
      </c>
      <c r="CQ40" s="745">
        <f t="shared" ref="CQ40:DV40" si="148">IF(CQ$11&gt;=DESIGN_LIFE,CP40,IF(AND(CQ$11&gt;0,$CK40&lt;&gt;0),IF(INT((CQ$11)/(DESIGN_LIFE/$CK40))=((CQ$11)/(DESIGN_LIFE/$CK40)),$CM40+CP40,CP40),CP40))</f>
        <v>0</v>
      </c>
      <c r="CR40" s="745">
        <f t="shared" si="148"/>
        <v>0</v>
      </c>
      <c r="CS40" s="745">
        <f t="shared" si="148"/>
        <v>0</v>
      </c>
      <c r="CT40" s="745">
        <f t="shared" si="148"/>
        <v>0</v>
      </c>
      <c r="CU40" s="745">
        <f t="shared" si="148"/>
        <v>0</v>
      </c>
      <c r="CV40" s="745">
        <f t="shared" si="148"/>
        <v>0</v>
      </c>
      <c r="CW40" s="745">
        <f t="shared" si="148"/>
        <v>0</v>
      </c>
      <c r="CX40" s="745">
        <f t="shared" si="148"/>
        <v>0</v>
      </c>
      <c r="CY40" s="745">
        <f t="shared" si="148"/>
        <v>0</v>
      </c>
      <c r="CZ40" s="745">
        <f t="shared" si="148"/>
        <v>0</v>
      </c>
      <c r="DA40" s="745">
        <f t="shared" si="148"/>
        <v>0</v>
      </c>
      <c r="DB40" s="745">
        <f t="shared" si="148"/>
        <v>0</v>
      </c>
      <c r="DC40" s="745">
        <f t="shared" si="148"/>
        <v>0</v>
      </c>
      <c r="DD40" s="745">
        <f t="shared" si="148"/>
        <v>0</v>
      </c>
      <c r="DE40" s="745">
        <f t="shared" si="148"/>
        <v>0</v>
      </c>
      <c r="DF40" s="745">
        <f t="shared" si="148"/>
        <v>0</v>
      </c>
      <c r="DG40" s="745">
        <f t="shared" si="148"/>
        <v>0</v>
      </c>
      <c r="DH40" s="745">
        <f t="shared" si="148"/>
        <v>0</v>
      </c>
      <c r="DI40" s="745">
        <f t="shared" si="148"/>
        <v>0</v>
      </c>
      <c r="DJ40" s="745">
        <f t="shared" si="148"/>
        <v>0</v>
      </c>
      <c r="DK40" s="745">
        <f t="shared" si="148"/>
        <v>0</v>
      </c>
      <c r="DL40" s="745">
        <f t="shared" si="148"/>
        <v>0</v>
      </c>
      <c r="DM40" s="745">
        <f t="shared" si="148"/>
        <v>0</v>
      </c>
      <c r="DN40" s="745">
        <f t="shared" si="148"/>
        <v>0</v>
      </c>
      <c r="DO40" s="745">
        <f t="shared" si="148"/>
        <v>0</v>
      </c>
      <c r="DP40" s="745">
        <f t="shared" si="148"/>
        <v>0</v>
      </c>
      <c r="DQ40" s="745">
        <f t="shared" si="148"/>
        <v>0</v>
      </c>
      <c r="DR40" s="745">
        <f t="shared" si="148"/>
        <v>0</v>
      </c>
      <c r="DS40" s="745">
        <f t="shared" si="148"/>
        <v>0</v>
      </c>
      <c r="DT40" s="745">
        <f t="shared" si="148"/>
        <v>0</v>
      </c>
      <c r="DU40" s="745">
        <f t="shared" si="148"/>
        <v>0</v>
      </c>
      <c r="DV40" s="745">
        <f t="shared" si="148"/>
        <v>0</v>
      </c>
      <c r="DW40" s="745">
        <f t="shared" ref="DW40:FB40" si="149">IF(DW$11&gt;=DESIGN_LIFE,DV40,IF(AND(DW$11&gt;0,$CK40&lt;&gt;0),IF(INT((DW$11)/(DESIGN_LIFE/$CK40))=((DW$11)/(DESIGN_LIFE/$CK40)),$CM40+DV40,DV40),DV40))</f>
        <v>0</v>
      </c>
      <c r="DX40" s="745">
        <f t="shared" si="149"/>
        <v>0</v>
      </c>
      <c r="DY40" s="745">
        <f t="shared" si="149"/>
        <v>0</v>
      </c>
      <c r="DZ40" s="745">
        <f t="shared" si="149"/>
        <v>0</v>
      </c>
      <c r="EA40" s="745">
        <f t="shared" si="149"/>
        <v>0</v>
      </c>
      <c r="EB40" s="745">
        <f t="shared" si="149"/>
        <v>0</v>
      </c>
      <c r="EC40" s="745">
        <f t="shared" si="149"/>
        <v>0</v>
      </c>
      <c r="ED40" s="745">
        <f t="shared" si="149"/>
        <v>0</v>
      </c>
      <c r="EE40" s="745">
        <f t="shared" si="149"/>
        <v>0</v>
      </c>
      <c r="EF40" s="745">
        <f t="shared" si="149"/>
        <v>0</v>
      </c>
      <c r="EG40" s="745">
        <f t="shared" si="149"/>
        <v>0</v>
      </c>
      <c r="EH40" s="745">
        <f t="shared" si="149"/>
        <v>0</v>
      </c>
      <c r="EI40" s="745">
        <f t="shared" si="149"/>
        <v>0</v>
      </c>
      <c r="EJ40" s="745">
        <f t="shared" si="149"/>
        <v>0</v>
      </c>
      <c r="EK40" s="745">
        <f t="shared" si="149"/>
        <v>0</v>
      </c>
      <c r="EL40" s="745">
        <f t="shared" si="149"/>
        <v>0</v>
      </c>
      <c r="EM40" s="745">
        <f t="shared" si="149"/>
        <v>0</v>
      </c>
      <c r="EN40" s="745">
        <f t="shared" si="149"/>
        <v>0</v>
      </c>
      <c r="EO40" s="745">
        <f t="shared" si="149"/>
        <v>0</v>
      </c>
      <c r="EP40" s="745">
        <f t="shared" si="149"/>
        <v>0</v>
      </c>
      <c r="EQ40" s="745">
        <f t="shared" si="149"/>
        <v>0</v>
      </c>
      <c r="ER40" s="745">
        <f t="shared" si="149"/>
        <v>0</v>
      </c>
      <c r="ES40" s="745">
        <f t="shared" si="149"/>
        <v>0</v>
      </c>
      <c r="ET40" s="745">
        <f t="shared" si="149"/>
        <v>0</v>
      </c>
      <c r="EU40" s="745">
        <f t="shared" si="149"/>
        <v>0</v>
      </c>
      <c r="EV40" s="745">
        <f t="shared" si="149"/>
        <v>0</v>
      </c>
      <c r="EW40" s="745">
        <f t="shared" si="149"/>
        <v>0</v>
      </c>
      <c r="EX40" s="745">
        <f t="shared" si="149"/>
        <v>0</v>
      </c>
      <c r="EY40" s="745">
        <f t="shared" si="149"/>
        <v>0</v>
      </c>
      <c r="EZ40" s="745">
        <f t="shared" si="149"/>
        <v>0</v>
      </c>
      <c r="FA40" s="745">
        <f t="shared" si="149"/>
        <v>0</v>
      </c>
      <c r="FB40" s="745">
        <f t="shared" si="149"/>
        <v>0</v>
      </c>
      <c r="FC40" s="745">
        <f t="shared" ref="FC40:GH40" si="150">IF(FC$11&gt;=DESIGN_LIFE,FB40,IF(AND(FC$11&gt;0,$CK40&lt;&gt;0),IF(INT((FC$11)/(DESIGN_LIFE/$CK40))=((FC$11)/(DESIGN_LIFE/$CK40)),$CM40+FB40,FB40),FB40))</f>
        <v>0</v>
      </c>
      <c r="FD40" s="745">
        <f t="shared" si="150"/>
        <v>0</v>
      </c>
      <c r="FE40" s="745">
        <f t="shared" si="150"/>
        <v>0</v>
      </c>
      <c r="FF40" s="745">
        <f t="shared" si="150"/>
        <v>0</v>
      </c>
      <c r="FG40" s="745">
        <f t="shared" si="150"/>
        <v>0</v>
      </c>
      <c r="FH40" s="745">
        <f t="shared" si="150"/>
        <v>0</v>
      </c>
      <c r="FI40" s="745">
        <f t="shared" si="150"/>
        <v>0</v>
      </c>
      <c r="FJ40" s="745">
        <f t="shared" si="150"/>
        <v>0</v>
      </c>
      <c r="FK40" s="745">
        <f t="shared" si="150"/>
        <v>0</v>
      </c>
      <c r="FL40" s="745">
        <f t="shared" si="150"/>
        <v>0</v>
      </c>
      <c r="FM40" s="745">
        <f t="shared" si="150"/>
        <v>0</v>
      </c>
      <c r="FN40" s="745">
        <f t="shared" si="150"/>
        <v>0</v>
      </c>
      <c r="FO40" s="745">
        <f t="shared" si="150"/>
        <v>0</v>
      </c>
      <c r="FP40" s="745">
        <f t="shared" si="150"/>
        <v>0</v>
      </c>
      <c r="FQ40" s="745">
        <f t="shared" si="150"/>
        <v>0</v>
      </c>
      <c r="FR40" s="745">
        <f t="shared" si="150"/>
        <v>0</v>
      </c>
      <c r="FS40" s="745">
        <f t="shared" si="150"/>
        <v>0</v>
      </c>
      <c r="FT40" s="745">
        <f t="shared" si="150"/>
        <v>0</v>
      </c>
      <c r="FU40" s="745">
        <f t="shared" si="150"/>
        <v>0</v>
      </c>
      <c r="FV40" s="745">
        <f t="shared" si="150"/>
        <v>0</v>
      </c>
      <c r="FW40" s="745">
        <f t="shared" si="150"/>
        <v>0</v>
      </c>
      <c r="FX40" s="745">
        <f t="shared" si="150"/>
        <v>0</v>
      </c>
      <c r="FY40" s="745">
        <f t="shared" si="150"/>
        <v>0</v>
      </c>
      <c r="FZ40" s="745">
        <f t="shared" si="150"/>
        <v>0</v>
      </c>
      <c r="GA40" s="745">
        <f t="shared" si="150"/>
        <v>0</v>
      </c>
      <c r="GB40" s="745">
        <f t="shared" si="150"/>
        <v>0</v>
      </c>
      <c r="GC40" s="745">
        <f t="shared" si="150"/>
        <v>0</v>
      </c>
      <c r="GD40" s="745">
        <f t="shared" si="150"/>
        <v>0</v>
      </c>
      <c r="GE40" s="745">
        <f t="shared" si="150"/>
        <v>0</v>
      </c>
      <c r="GF40" s="745">
        <f t="shared" si="150"/>
        <v>0</v>
      </c>
      <c r="GG40" s="745">
        <f t="shared" si="150"/>
        <v>0</v>
      </c>
      <c r="GH40" s="745">
        <f t="shared" si="150"/>
        <v>0</v>
      </c>
      <c r="GI40" s="745">
        <f t="shared" ref="GI40:HG40" si="151">IF(GI$11&gt;=DESIGN_LIFE,GH40,IF(AND(GI$11&gt;0,$CK40&lt;&gt;0),IF(INT((GI$11)/(DESIGN_LIFE/$CK40))=((GI$11)/(DESIGN_LIFE/$CK40)),$CM40+GH40,GH40),GH40))</f>
        <v>0</v>
      </c>
      <c r="GJ40" s="745">
        <f t="shared" si="151"/>
        <v>0</v>
      </c>
      <c r="GK40" s="745">
        <f t="shared" si="151"/>
        <v>0</v>
      </c>
      <c r="GL40" s="745">
        <f t="shared" si="151"/>
        <v>0</v>
      </c>
      <c r="GM40" s="745">
        <f t="shared" si="151"/>
        <v>0</v>
      </c>
      <c r="GN40" s="745">
        <f t="shared" si="151"/>
        <v>0</v>
      </c>
      <c r="GO40" s="745">
        <f t="shared" si="151"/>
        <v>0</v>
      </c>
      <c r="GP40" s="745">
        <f t="shared" si="151"/>
        <v>0</v>
      </c>
      <c r="GQ40" s="745">
        <f t="shared" si="151"/>
        <v>0</v>
      </c>
      <c r="GR40" s="745">
        <f t="shared" si="151"/>
        <v>0</v>
      </c>
      <c r="GS40" s="745">
        <f t="shared" si="151"/>
        <v>0</v>
      </c>
      <c r="GT40" s="745">
        <f t="shared" si="151"/>
        <v>0</v>
      </c>
      <c r="GU40" s="745">
        <f t="shared" si="151"/>
        <v>0</v>
      </c>
      <c r="GV40" s="745">
        <f t="shared" si="151"/>
        <v>0</v>
      </c>
      <c r="GW40" s="745">
        <f t="shared" si="151"/>
        <v>0</v>
      </c>
      <c r="GX40" s="745">
        <f t="shared" si="151"/>
        <v>0</v>
      </c>
      <c r="GY40" s="745">
        <f t="shared" si="151"/>
        <v>0</v>
      </c>
      <c r="GZ40" s="745">
        <f t="shared" si="151"/>
        <v>0</v>
      </c>
      <c r="HA40" s="745">
        <f t="shared" si="151"/>
        <v>0</v>
      </c>
      <c r="HB40" s="745">
        <f t="shared" si="151"/>
        <v>0</v>
      </c>
      <c r="HC40" s="745">
        <f t="shared" si="151"/>
        <v>0</v>
      </c>
      <c r="HD40" s="745">
        <f t="shared" si="151"/>
        <v>0</v>
      </c>
      <c r="HE40" s="745">
        <f t="shared" si="151"/>
        <v>0</v>
      </c>
      <c r="HF40" s="745">
        <f t="shared" si="151"/>
        <v>0</v>
      </c>
      <c r="HG40" s="745">
        <f t="shared" si="151"/>
        <v>0</v>
      </c>
      <c r="HH40" s="185"/>
    </row>
    <row r="41" spans="1:216" s="99" customFormat="1" ht="19.899999999999999" customHeight="1">
      <c r="A41" s="520" t="str">
        <f t="shared" si="4"/>
        <v>LST_STR_ELEMENT</v>
      </c>
      <c r="B41" s="629"/>
      <c r="C41" s="628"/>
      <c r="D41" s="626"/>
      <c r="E41" s="627"/>
      <c r="F41" s="626"/>
      <c r="G41" s="350" t="e">
        <f>IF(TYPOLOGY = "Bridge", _xlfn.XLOOKUP($E41, BRIDGE_STR_ELEMENT, 'MATERIAL DATA'!$R$36:$R$74,,), _xlfn.XLOOKUP($BL41, 'LIFECYCLE MATERIAL DATA'!$A$5:$A$104, 'LIFECYCLE MATERIAL DATA'!$Q$5:$Q$104,,))</f>
        <v>#N/A</v>
      </c>
      <c r="H41" s="630"/>
      <c r="I41" s="631"/>
      <c r="J41" s="737"/>
      <c r="K41" s="626"/>
      <c r="L41" s="632"/>
      <c r="M41" s="400"/>
      <c r="N41" s="156">
        <f t="shared" si="92"/>
        <v>0</v>
      </c>
      <c r="O41" s="157" t="str">
        <f t="shared" si="20"/>
        <v/>
      </c>
      <c r="P41" s="158" t="str">
        <f t="shared" si="21"/>
        <v/>
      </c>
      <c r="Q41" s="158" t="str" cm="1">
        <f t="array" ref="Q41">IFERROR(_xlfn.IFS(AND($I41 = "Yes", $J41 =1),(($BX41+$BU41)/($J41) + ($BY41+$BR41 +$BZ41)),AND($I41 = "Yes", $J41 &gt;1), (($BX41+$BU41)/($J41) + ($BY41*2 +$BZ41)) ), "")</f>
        <v/>
      </c>
      <c r="R41" s="158" t="str">
        <f t="shared" si="5"/>
        <v/>
      </c>
      <c r="S41" s="159">
        <f t="shared" si="22"/>
        <v>0</v>
      </c>
      <c r="T41" s="159" t="str">
        <f t="shared" si="45"/>
        <v/>
      </c>
      <c r="U41" s="158" t="str">
        <f t="shared" si="33"/>
        <v/>
      </c>
      <c r="V41" s="396" t="str">
        <f t="shared" si="23"/>
        <v/>
      </c>
      <c r="W41" s="156" t="str">
        <f t="shared" si="7"/>
        <v/>
      </c>
      <c r="X41" s="160">
        <f t="shared" si="8"/>
        <v>0</v>
      </c>
      <c r="Y41" s="274" t="s">
        <v>415</v>
      </c>
      <c r="Z41" s="745" t="str">
        <f>'MATERIAL DATA'!$Q65</f>
        <v>4.6.2 Sleepers</v>
      </c>
      <c r="AA41" s="768">
        <f t="shared" si="139"/>
        <v>0</v>
      </c>
      <c r="AB41" s="185"/>
      <c r="AC41" s="185"/>
      <c r="AD41" s="185"/>
      <c r="AE41" s="185"/>
      <c r="AF41" s="185"/>
      <c r="AG41" s="185"/>
      <c r="AH41" s="185"/>
      <c r="AI41" s="185"/>
      <c r="AJ41" s="185"/>
      <c r="AK41" s="185"/>
      <c r="AL41" s="185"/>
      <c r="AM41" s="185"/>
      <c r="AN41" s="185"/>
      <c r="AO41" s="185"/>
      <c r="AP41" s="185"/>
      <c r="AQ41" s="185"/>
      <c r="AR41" s="185"/>
      <c r="AS41" s="185"/>
      <c r="AT41" s="185"/>
      <c r="AU41" s="185"/>
      <c r="AV41" s="185"/>
      <c r="AW41" s="185"/>
      <c r="AX41" s="185"/>
      <c r="AY41" s="185"/>
      <c r="AZ41" s="185"/>
      <c r="BA41" s="185"/>
      <c r="BB41" s="185"/>
      <c r="BC41" s="185"/>
      <c r="BD41" s="185"/>
      <c r="BE41" s="185"/>
      <c r="BF41" s="185"/>
      <c r="BG41" s="185"/>
      <c r="BH41" s="185"/>
      <c r="BI41" s="185"/>
      <c r="BJ41" s="185"/>
      <c r="BK41" s="209" t="str">
        <f t="shared" si="114"/>
        <v>ER</v>
      </c>
      <c r="BL41" s="209" t="str">
        <f t="shared" si="9"/>
        <v xml:space="preserve"> -  - </v>
      </c>
      <c r="BM41" s="745" t="str" cm="1">
        <f t="array" ref="BM41">_xlfn.IFS(OR(AND(TYPOLOGY &lt;&gt; "Bridge", B41="concrete",D41&lt;&gt;"Reinforced - 150mm hollow core slab"),C41="Concrete_EPD",),"Reinforcement",(OR(AND(TYPOLOGY="Bridge",B41="concrete",D41&lt;&gt;"Reinforced - 150mm hollow core slab"),C41="Concrete_EPD",)),"Bridge_Reinforcement",TRUE, "No_Reinforcement")</f>
        <v>No_Reinforcement</v>
      </c>
      <c r="BN41" s="186" t="e">
        <f>_xlfn.XLOOKUP($BL41,'LIFECYCLE MATERIAL DATA'!$A$5:$A$104,'LIFECYCLE MATERIAL DATA'!$D$5:$D$104,)</f>
        <v>#N/A</v>
      </c>
      <c r="BO41" s="186">
        <f>IFERROR(IF(M41&lt;&gt;0,_xlfn.XLOOKUP(M41,'Custom Data'!S16:S45,'Custom Data'!T16:T45,,-1),0),0)</f>
        <v>0</v>
      </c>
      <c r="BP41" s="186">
        <f t="shared" si="10"/>
        <v>0</v>
      </c>
      <c r="BQ41" s="846" t="str">
        <f t="shared" si="11"/>
        <v>ER</v>
      </c>
      <c r="BR41" s="745" t="str">
        <f>IFERROR(_xlfn.XLOOKUP($BL41,'LIFECYCLE MATERIAL DATA'!$A$5:$A$104,'LIFECYCLE MATERIAL DATA'!$I$5:$I$104,,)*($BQ41/1000)+_xlfn.XLOOKUP('Project Info'!$C$15,'LIFECYCLE MATERIAL DATA'!$A$5:$A$104,'LIFECYCLE MATERIAL DATA'!$I$5:$I$104,,)*($BP41/1000),"")</f>
        <v/>
      </c>
      <c r="BS41" s="745" t="str">
        <f>IFERROR(_xlfn.XLOOKUP($BL41,'LIFECYCLE MATERIAL DATA'!$A$5:$A$104, 'LIFECYCLE MATERIAL DATA'!$J$5:$J$104,,)*($BQ41/1000)+_xlfn.XLOOKUP('Project Info'!$C$15,'LIFECYCLE MATERIAL DATA'!$A$5:$A$104,'LIFECYCLE MATERIAL DATA'!$J$5:$J$104,,)*($BP41/1000),"")</f>
        <v/>
      </c>
      <c r="BT41" s="745" t="str">
        <f>IFERROR(_xlfn.XLOOKUP($BL41,'LIFECYCLE MATERIAL DATA'!$A$5:$A$104, 'LIFECYCLE MATERIAL DATA'!$K$5:$K$104,,)*($BQ41/1000),"")</f>
        <v/>
      </c>
      <c r="BU41" s="185" t="str">
        <f>IFERROR(_xlfn.XLOOKUP($BL41,'LIFECYCLE MATERIAL DATA'!$A$5:$A$104,'LIFECYCLE MATERIAL DATA'!$L$5:$L$104,,)*($BQ41/1000)+_xlfn.XLOOKUP('Project Info'!$C$15,'LIFECYCLE MATERIAL DATA'!$A$5:$A$104,'LIFECYCLE MATERIAL DATA'!$L$5:$L$104,,)*($BP41/1000),"")</f>
        <v/>
      </c>
      <c r="BV41" s="745" t="str">
        <f t="shared" si="25"/>
        <v/>
      </c>
      <c r="BW41" s="745" t="str">
        <f>IF($K41='MATERIAL DATA'!$O$5,$L41, IF($K41='MATERIAL DATA'!$O$6,$L41/(1000*'Scheme 2'!$BN41),""))</f>
        <v/>
      </c>
      <c r="BX41" s="745" t="str">
        <f>IFERROR(((_xlfn.XLOOKUP($BL41,'LIFECYCLE MATERIAL DATA'!$A$5:$A$104,'LIFECYCLE MATERIAL DATA'!$F$5:$F$104,,))*$BQ41/1000+_xlfn.XLOOKUP('Project Info'!$C$15,'LIFECYCLE MATERIAL DATA'!$A$5:$A$104,'LIFECYCLE MATERIAL DATA'!$F$5:$F$104,,)*$BP41/1000),"")</f>
        <v/>
      </c>
      <c r="BY41" s="771" t="str">
        <f>IFERROR((_xlfn.XLOOKUP($BL41,'LIFECYCLE MATERIAL DATA'!$A$5:$A$104,'LIFECYCLE MATERIAL DATA'!$G$5:$G$104,,)*$BQ41/1000++_xlfn.XLOOKUP('Project Info'!$C$15,'LIFECYCLE MATERIAL DATA'!$A$5:$A$104,'LIFECYCLE MATERIAL DATA'!$G$5:$G$104,,)*$BP41/1000),"")</f>
        <v/>
      </c>
      <c r="BZ41" s="745" t="str">
        <f>IFERROR(_xlfn.XLOOKUP('Scheme 2'!$BL41,'LIFECYCLE MATERIAL DATA'!$A$5:$A$104,'LIFECYCLE MATERIAL DATA'!$H$5:$H$104,,)*SUM($BX41+$BY41+$CB41+$CC41), "")</f>
        <v/>
      </c>
      <c r="CA41" s="185"/>
      <c r="CB41" s="743" t="str">
        <f>IFERROR((_xlfn.XLOOKUP($BL41,'LIFECYCLE MATERIAL DATA'!$A$5:$A$104, 'LIFECYCLE MATERIAL DATA'!$M$5:$M$104)*$BQ41/1000++_xlfn.XLOOKUP('Project Info'!$C$15,'LIFECYCLE MATERIAL DATA'!$A$5:$A$104,'LIFECYCLE MATERIAL DATA'!$M$5:$M$104)*$BP41/1000),"")</f>
        <v/>
      </c>
      <c r="CC41" s="745">
        <f>IFERROR(IF(OR($B41="Timber",$C41="Timber_EPD", $C41="Bamboo"),_xlfn.XLOOKUP($BL41,'LIFECYCLE MATERIAL DATA Master'!$A$5:$A$104,'LIFECYCLE MATERIAL DATA Master'!$E$5:$E$104,,)*$BQ41,0),"")/1000</f>
        <v>0</v>
      </c>
      <c r="CD41" s="185" t="str">
        <f>IFERROR((_xlfn.XLOOKUP($BL41,'LIFECYCLE MATERIAL DATA'!$A$5:$A$104,'LIFECYCLE MATERIAL DATA'!$N$5:$N$104,,)*$BQ41/1000++_xlfn.XLOOKUP('Project Info'!$C$15,'LIFECYCLE MATERIAL DATA'!$A$5:$A$104,'LIFECYCLE MATERIAL DATA'!$N$5:$N$104,,)*$BP41/1000),"")</f>
        <v/>
      </c>
      <c r="CE41" s="743"/>
      <c r="CF41" s="743"/>
      <c r="CG41" s="743"/>
      <c r="CH41" s="772">
        <f>IFERROR(1+_xlfn.XLOOKUP($BL41,'LIFECYCLE MATERIAL DATA'!$A$5:$A$104,'LIFECYCLE MATERIAL DATA'!$H$5:$H$104,,),0)</f>
        <v>0</v>
      </c>
      <c r="CI41" s="765">
        <f t="shared" si="97"/>
        <v>0</v>
      </c>
      <c r="CJ41" s="773">
        <f t="shared" si="13"/>
        <v>0</v>
      </c>
      <c r="CK41" s="774">
        <f t="shared" si="14"/>
        <v>0</v>
      </c>
      <c r="CL41" s="767">
        <f t="shared" si="26"/>
        <v>0</v>
      </c>
      <c r="CM41" s="775">
        <f t="shared" si="27"/>
        <v>0</v>
      </c>
      <c r="CN41" s="769">
        <v>0</v>
      </c>
      <c r="CO41" s="745">
        <f t="shared" si="15"/>
        <v>0</v>
      </c>
      <c r="CP41" s="745">
        <f t="shared" si="15"/>
        <v>0</v>
      </c>
      <c r="CQ41" s="745">
        <f t="shared" ref="CQ41:DV41" si="152">IF(CQ$11&gt;=DESIGN_LIFE,CP41,IF(AND(CQ$11&gt;0,$CK41&lt;&gt;0),IF(INT((CQ$11)/(DESIGN_LIFE/$CK41))=((CQ$11)/(DESIGN_LIFE/$CK41)),$CM41+CP41,CP41),CP41))</f>
        <v>0</v>
      </c>
      <c r="CR41" s="745">
        <f t="shared" si="152"/>
        <v>0</v>
      </c>
      <c r="CS41" s="745">
        <f t="shared" si="152"/>
        <v>0</v>
      </c>
      <c r="CT41" s="745">
        <f t="shared" si="152"/>
        <v>0</v>
      </c>
      <c r="CU41" s="745">
        <f t="shared" si="152"/>
        <v>0</v>
      </c>
      <c r="CV41" s="745">
        <f t="shared" si="152"/>
        <v>0</v>
      </c>
      <c r="CW41" s="745">
        <f t="shared" si="152"/>
        <v>0</v>
      </c>
      <c r="CX41" s="745">
        <f t="shared" si="152"/>
        <v>0</v>
      </c>
      <c r="CY41" s="745">
        <f t="shared" si="152"/>
        <v>0</v>
      </c>
      <c r="CZ41" s="745">
        <f t="shared" si="152"/>
        <v>0</v>
      </c>
      <c r="DA41" s="745">
        <f t="shared" si="152"/>
        <v>0</v>
      </c>
      <c r="DB41" s="745">
        <f t="shared" si="152"/>
        <v>0</v>
      </c>
      <c r="DC41" s="745">
        <f t="shared" si="152"/>
        <v>0</v>
      </c>
      <c r="DD41" s="745">
        <f t="shared" si="152"/>
        <v>0</v>
      </c>
      <c r="DE41" s="745">
        <f t="shared" si="152"/>
        <v>0</v>
      </c>
      <c r="DF41" s="745">
        <f t="shared" si="152"/>
        <v>0</v>
      </c>
      <c r="DG41" s="745">
        <f t="shared" si="152"/>
        <v>0</v>
      </c>
      <c r="DH41" s="745">
        <f t="shared" si="152"/>
        <v>0</v>
      </c>
      <c r="DI41" s="745">
        <f t="shared" si="152"/>
        <v>0</v>
      </c>
      <c r="DJ41" s="745">
        <f t="shared" si="152"/>
        <v>0</v>
      </c>
      <c r="DK41" s="745">
        <f t="shared" si="152"/>
        <v>0</v>
      </c>
      <c r="DL41" s="745">
        <f t="shared" si="152"/>
        <v>0</v>
      </c>
      <c r="DM41" s="745">
        <f t="shared" si="152"/>
        <v>0</v>
      </c>
      <c r="DN41" s="745">
        <f t="shared" si="152"/>
        <v>0</v>
      </c>
      <c r="DO41" s="745">
        <f t="shared" si="152"/>
        <v>0</v>
      </c>
      <c r="DP41" s="745">
        <f t="shared" si="152"/>
        <v>0</v>
      </c>
      <c r="DQ41" s="745">
        <f t="shared" si="152"/>
        <v>0</v>
      </c>
      <c r="DR41" s="745">
        <f t="shared" si="152"/>
        <v>0</v>
      </c>
      <c r="DS41" s="745">
        <f t="shared" si="152"/>
        <v>0</v>
      </c>
      <c r="DT41" s="745">
        <f t="shared" si="152"/>
        <v>0</v>
      </c>
      <c r="DU41" s="745">
        <f t="shared" si="152"/>
        <v>0</v>
      </c>
      <c r="DV41" s="745">
        <f t="shared" si="152"/>
        <v>0</v>
      </c>
      <c r="DW41" s="745">
        <f t="shared" ref="DW41:FB41" si="153">IF(DW$11&gt;=DESIGN_LIFE,DV41,IF(AND(DW$11&gt;0,$CK41&lt;&gt;0),IF(INT((DW$11)/(DESIGN_LIFE/$CK41))=((DW$11)/(DESIGN_LIFE/$CK41)),$CM41+DV41,DV41),DV41))</f>
        <v>0</v>
      </c>
      <c r="DX41" s="745">
        <f t="shared" si="153"/>
        <v>0</v>
      </c>
      <c r="DY41" s="745">
        <f t="shared" si="153"/>
        <v>0</v>
      </c>
      <c r="DZ41" s="745">
        <f t="shared" si="153"/>
        <v>0</v>
      </c>
      <c r="EA41" s="745">
        <f t="shared" si="153"/>
        <v>0</v>
      </c>
      <c r="EB41" s="745">
        <f t="shared" si="153"/>
        <v>0</v>
      </c>
      <c r="EC41" s="745">
        <f t="shared" si="153"/>
        <v>0</v>
      </c>
      <c r="ED41" s="745">
        <f t="shared" si="153"/>
        <v>0</v>
      </c>
      <c r="EE41" s="745">
        <f t="shared" si="153"/>
        <v>0</v>
      </c>
      <c r="EF41" s="745">
        <f t="shared" si="153"/>
        <v>0</v>
      </c>
      <c r="EG41" s="745">
        <f t="shared" si="153"/>
        <v>0</v>
      </c>
      <c r="EH41" s="745">
        <f t="shared" si="153"/>
        <v>0</v>
      </c>
      <c r="EI41" s="745">
        <f t="shared" si="153"/>
        <v>0</v>
      </c>
      <c r="EJ41" s="745">
        <f t="shared" si="153"/>
        <v>0</v>
      </c>
      <c r="EK41" s="745">
        <f t="shared" si="153"/>
        <v>0</v>
      </c>
      <c r="EL41" s="745">
        <f t="shared" si="153"/>
        <v>0</v>
      </c>
      <c r="EM41" s="745">
        <f t="shared" si="153"/>
        <v>0</v>
      </c>
      <c r="EN41" s="745">
        <f t="shared" si="153"/>
        <v>0</v>
      </c>
      <c r="EO41" s="745">
        <f t="shared" si="153"/>
        <v>0</v>
      </c>
      <c r="EP41" s="745">
        <f t="shared" si="153"/>
        <v>0</v>
      </c>
      <c r="EQ41" s="745">
        <f t="shared" si="153"/>
        <v>0</v>
      </c>
      <c r="ER41" s="745">
        <f t="shared" si="153"/>
        <v>0</v>
      </c>
      <c r="ES41" s="745">
        <f t="shared" si="153"/>
        <v>0</v>
      </c>
      <c r="ET41" s="745">
        <f t="shared" si="153"/>
        <v>0</v>
      </c>
      <c r="EU41" s="745">
        <f t="shared" si="153"/>
        <v>0</v>
      </c>
      <c r="EV41" s="745">
        <f t="shared" si="153"/>
        <v>0</v>
      </c>
      <c r="EW41" s="745">
        <f t="shared" si="153"/>
        <v>0</v>
      </c>
      <c r="EX41" s="745">
        <f t="shared" si="153"/>
        <v>0</v>
      </c>
      <c r="EY41" s="745">
        <f t="shared" si="153"/>
        <v>0</v>
      </c>
      <c r="EZ41" s="745">
        <f t="shared" si="153"/>
        <v>0</v>
      </c>
      <c r="FA41" s="745">
        <f t="shared" si="153"/>
        <v>0</v>
      </c>
      <c r="FB41" s="745">
        <f t="shared" si="153"/>
        <v>0</v>
      </c>
      <c r="FC41" s="745">
        <f t="shared" ref="FC41:GH41" si="154">IF(FC$11&gt;=DESIGN_LIFE,FB41,IF(AND(FC$11&gt;0,$CK41&lt;&gt;0),IF(INT((FC$11)/(DESIGN_LIFE/$CK41))=((FC$11)/(DESIGN_LIFE/$CK41)),$CM41+FB41,FB41),FB41))</f>
        <v>0</v>
      </c>
      <c r="FD41" s="745">
        <f t="shared" si="154"/>
        <v>0</v>
      </c>
      <c r="FE41" s="745">
        <f t="shared" si="154"/>
        <v>0</v>
      </c>
      <c r="FF41" s="745">
        <f t="shared" si="154"/>
        <v>0</v>
      </c>
      <c r="FG41" s="745">
        <f t="shared" si="154"/>
        <v>0</v>
      </c>
      <c r="FH41" s="745">
        <f t="shared" si="154"/>
        <v>0</v>
      </c>
      <c r="FI41" s="745">
        <f t="shared" si="154"/>
        <v>0</v>
      </c>
      <c r="FJ41" s="745">
        <f t="shared" si="154"/>
        <v>0</v>
      </c>
      <c r="FK41" s="745">
        <f t="shared" si="154"/>
        <v>0</v>
      </c>
      <c r="FL41" s="745">
        <f t="shared" si="154"/>
        <v>0</v>
      </c>
      <c r="FM41" s="745">
        <f t="shared" si="154"/>
        <v>0</v>
      </c>
      <c r="FN41" s="745">
        <f t="shared" si="154"/>
        <v>0</v>
      </c>
      <c r="FO41" s="745">
        <f t="shared" si="154"/>
        <v>0</v>
      </c>
      <c r="FP41" s="745">
        <f t="shared" si="154"/>
        <v>0</v>
      </c>
      <c r="FQ41" s="745">
        <f t="shared" si="154"/>
        <v>0</v>
      </c>
      <c r="FR41" s="745">
        <f t="shared" si="154"/>
        <v>0</v>
      </c>
      <c r="FS41" s="745">
        <f t="shared" si="154"/>
        <v>0</v>
      </c>
      <c r="FT41" s="745">
        <f t="shared" si="154"/>
        <v>0</v>
      </c>
      <c r="FU41" s="745">
        <f t="shared" si="154"/>
        <v>0</v>
      </c>
      <c r="FV41" s="745">
        <f t="shared" si="154"/>
        <v>0</v>
      </c>
      <c r="FW41" s="745">
        <f t="shared" si="154"/>
        <v>0</v>
      </c>
      <c r="FX41" s="745">
        <f t="shared" si="154"/>
        <v>0</v>
      </c>
      <c r="FY41" s="745">
        <f t="shared" si="154"/>
        <v>0</v>
      </c>
      <c r="FZ41" s="745">
        <f t="shared" si="154"/>
        <v>0</v>
      </c>
      <c r="GA41" s="745">
        <f t="shared" si="154"/>
        <v>0</v>
      </c>
      <c r="GB41" s="745">
        <f t="shared" si="154"/>
        <v>0</v>
      </c>
      <c r="GC41" s="745">
        <f t="shared" si="154"/>
        <v>0</v>
      </c>
      <c r="GD41" s="745">
        <f t="shared" si="154"/>
        <v>0</v>
      </c>
      <c r="GE41" s="745">
        <f t="shared" si="154"/>
        <v>0</v>
      </c>
      <c r="GF41" s="745">
        <f t="shared" si="154"/>
        <v>0</v>
      </c>
      <c r="GG41" s="745">
        <f t="shared" si="154"/>
        <v>0</v>
      </c>
      <c r="GH41" s="745">
        <f t="shared" si="154"/>
        <v>0</v>
      </c>
      <c r="GI41" s="745">
        <f t="shared" ref="GI41:HG41" si="155">IF(GI$11&gt;=DESIGN_LIFE,GH41,IF(AND(GI$11&gt;0,$CK41&lt;&gt;0),IF(INT((GI$11)/(DESIGN_LIFE/$CK41))=((GI$11)/(DESIGN_LIFE/$CK41)),$CM41+GH41,GH41),GH41))</f>
        <v>0</v>
      </c>
      <c r="GJ41" s="745">
        <f t="shared" si="155"/>
        <v>0</v>
      </c>
      <c r="GK41" s="745">
        <f t="shared" si="155"/>
        <v>0</v>
      </c>
      <c r="GL41" s="745">
        <f t="shared" si="155"/>
        <v>0</v>
      </c>
      <c r="GM41" s="745">
        <f t="shared" si="155"/>
        <v>0</v>
      </c>
      <c r="GN41" s="745">
        <f t="shared" si="155"/>
        <v>0</v>
      </c>
      <c r="GO41" s="745">
        <f t="shared" si="155"/>
        <v>0</v>
      </c>
      <c r="GP41" s="745">
        <f t="shared" si="155"/>
        <v>0</v>
      </c>
      <c r="GQ41" s="745">
        <f t="shared" si="155"/>
        <v>0</v>
      </c>
      <c r="GR41" s="745">
        <f t="shared" si="155"/>
        <v>0</v>
      </c>
      <c r="GS41" s="745">
        <f t="shared" si="155"/>
        <v>0</v>
      </c>
      <c r="GT41" s="745">
        <f t="shared" si="155"/>
        <v>0</v>
      </c>
      <c r="GU41" s="745">
        <f t="shared" si="155"/>
        <v>0</v>
      </c>
      <c r="GV41" s="745">
        <f t="shared" si="155"/>
        <v>0</v>
      </c>
      <c r="GW41" s="745">
        <f t="shared" si="155"/>
        <v>0</v>
      </c>
      <c r="GX41" s="745">
        <f t="shared" si="155"/>
        <v>0</v>
      </c>
      <c r="GY41" s="745">
        <f t="shared" si="155"/>
        <v>0</v>
      </c>
      <c r="GZ41" s="745">
        <f t="shared" si="155"/>
        <v>0</v>
      </c>
      <c r="HA41" s="745">
        <f t="shared" si="155"/>
        <v>0</v>
      </c>
      <c r="HB41" s="745">
        <f t="shared" si="155"/>
        <v>0</v>
      </c>
      <c r="HC41" s="745">
        <f t="shared" si="155"/>
        <v>0</v>
      </c>
      <c r="HD41" s="745">
        <f t="shared" si="155"/>
        <v>0</v>
      </c>
      <c r="HE41" s="745">
        <f t="shared" si="155"/>
        <v>0</v>
      </c>
      <c r="HF41" s="745">
        <f t="shared" si="155"/>
        <v>0</v>
      </c>
      <c r="HG41" s="745">
        <f t="shared" si="155"/>
        <v>0</v>
      </c>
      <c r="HH41" s="185"/>
    </row>
    <row r="42" spans="1:216" ht="20.100000000000001" customHeight="1">
      <c r="A42" s="520" t="str">
        <f t="shared" si="4"/>
        <v>LST_STR_ELEMENT</v>
      </c>
      <c r="B42" s="629"/>
      <c r="C42" s="628"/>
      <c r="D42" s="626"/>
      <c r="E42" s="627"/>
      <c r="F42" s="626"/>
      <c r="G42" s="350" t="e">
        <f>IF(TYPOLOGY = "Bridge", _xlfn.XLOOKUP($E42, BRIDGE_STR_ELEMENT, 'MATERIAL DATA'!$R$36:$R$74,,), _xlfn.XLOOKUP($BL42, 'LIFECYCLE MATERIAL DATA'!$A$5:$A$104, 'LIFECYCLE MATERIAL DATA'!$Q$5:$Q$104,,))</f>
        <v>#N/A</v>
      </c>
      <c r="H42" s="630"/>
      <c r="I42" s="631"/>
      <c r="J42" s="737"/>
      <c r="K42" s="626"/>
      <c r="L42" s="632"/>
      <c r="M42" s="358"/>
      <c r="N42" s="156">
        <f t="shared" si="92"/>
        <v>0</v>
      </c>
      <c r="O42" s="157" t="str">
        <f t="shared" si="20"/>
        <v/>
      </c>
      <c r="P42" s="158" t="str">
        <f t="shared" si="21"/>
        <v/>
      </c>
      <c r="Q42" s="158" t="str" cm="1">
        <f t="array" ref="Q42">IFERROR(_xlfn.IFS(AND($I42 = "Yes", $J42 =1),(($BX42+$BU42)/($J42) + ($BY42+$BR42 +$BZ42)),AND($I42 = "Yes", $J42 &gt;1), (($BX42+$BU42)/($J42) + ($BY42*2 +$BZ42)) ), "")</f>
        <v/>
      </c>
      <c r="R42" s="158" t="str">
        <f t="shared" si="5"/>
        <v/>
      </c>
      <c r="S42" s="159">
        <f t="shared" si="22"/>
        <v>0</v>
      </c>
      <c r="T42" s="159" t="str">
        <f t="shared" si="45"/>
        <v/>
      </c>
      <c r="U42" s="158" t="str">
        <f t="shared" si="33"/>
        <v/>
      </c>
      <c r="V42" s="396" t="str">
        <f t="shared" si="23"/>
        <v/>
      </c>
      <c r="W42" s="156" t="str">
        <f>IFERROR(IF($I42="Yes","",$CD42*($CI42+1)),"")</f>
        <v/>
      </c>
      <c r="X42" s="160">
        <f t="shared" si="8"/>
        <v>0</v>
      </c>
      <c r="Y42" s="274" t="s">
        <v>415</v>
      </c>
      <c r="Z42" s="745" t="str">
        <f>'MATERIAL DATA'!$Q66</f>
        <v>4.6.3 Ballast</v>
      </c>
      <c r="AA42" s="768">
        <f t="shared" si="139"/>
        <v>0</v>
      </c>
      <c r="AB42" s="745"/>
      <c r="AC42" s="745"/>
      <c r="AD42" s="745"/>
      <c r="AE42" s="745"/>
      <c r="AF42" s="745"/>
      <c r="AG42" s="745"/>
      <c r="AH42" s="749" t="s">
        <v>409</v>
      </c>
      <c r="AI42" s="749" t="s">
        <v>408</v>
      </c>
      <c r="AJ42" s="745"/>
      <c r="AK42" s="745"/>
      <c r="AL42" s="749" t="s">
        <v>414</v>
      </c>
      <c r="AM42" s="745"/>
      <c r="AN42" s="745"/>
      <c r="AO42" s="745"/>
      <c r="AP42" s="745"/>
      <c r="AQ42" s="745"/>
      <c r="AR42" s="745"/>
      <c r="AS42" s="745"/>
      <c r="AT42" s="745"/>
      <c r="AU42" s="185" t="s">
        <v>802</v>
      </c>
      <c r="AV42" s="745" t="s">
        <v>727</v>
      </c>
      <c r="AW42" s="749" t="s">
        <v>726</v>
      </c>
      <c r="AX42" s="745"/>
      <c r="AY42" s="745" t="s">
        <v>803</v>
      </c>
      <c r="AZ42" s="745" t="s">
        <v>727</v>
      </c>
      <c r="BA42" s="749" t="s">
        <v>726</v>
      </c>
      <c r="BB42" s="745"/>
      <c r="BC42" s="745" t="s">
        <v>410</v>
      </c>
      <c r="BD42" s="185" t="s">
        <v>863</v>
      </c>
      <c r="BE42" s="745" t="s">
        <v>857</v>
      </c>
      <c r="BF42" s="749" t="s">
        <v>864</v>
      </c>
      <c r="BG42" s="745"/>
      <c r="BH42" s="745"/>
      <c r="BI42" s="745"/>
      <c r="BJ42" s="745"/>
      <c r="BK42" s="209" t="str">
        <f>IF(B42="Concrete","C_",IF(B42="Steel","S_",IF(B42="Timber","T_",IF(B42="Other","O_",IF(B42="Custom_EPD","E_",IF(B42="_","ER","ER"))))))</f>
        <v>ER</v>
      </c>
      <c r="BL42" s="209" t="str">
        <f>CONCATENATE(B42," - ",C42," - ", D42)</f>
        <v xml:space="preserve"> -  - </v>
      </c>
      <c r="BM42" s="745" t="str" cm="1">
        <f t="array" ref="BM42">_xlfn.IFS(OR(AND(TYPOLOGY &lt;&gt; "Bridge", B42="concrete",D42&lt;&gt;"Reinforced - 150mm hollow core slab"),C42="Concrete_EPD",),"Reinforcement",(OR(AND(TYPOLOGY="Bridge",B42="concrete",D42&lt;&gt;"Reinforced - 150mm hollow core slab"),C42="Concrete_EPD",)),"Bridge_Reinforcement",TRUE, "No_Reinforcement")</f>
        <v>No_Reinforcement</v>
      </c>
      <c r="BN42" s="186" t="e">
        <f>_xlfn.XLOOKUP($BL42,'LIFECYCLE MATERIAL DATA'!$A$5:$A$104,'LIFECYCLE MATERIAL DATA'!$D$5:$D$104,)</f>
        <v>#N/A</v>
      </c>
      <c r="BO42" s="186">
        <f>IFERROR(IF(M42&lt;&gt;0,_xlfn.XLOOKUP(M42,'Custom Data'!S16:S45,'Custom Data'!T16:T45,,-1),0),0)</f>
        <v>0</v>
      </c>
      <c r="BP42" s="186">
        <f t="shared" si="10"/>
        <v>0</v>
      </c>
      <c r="BQ42" s="846" t="str">
        <f>IF(K42="VOLUME [m3]", 1000*$L42*$BN42, IF(AND(K42="MASS [kg]",ISNUMBER(BN42)), $L42,"ER"))</f>
        <v>ER</v>
      </c>
      <c r="BR42" s="745" t="str">
        <f>IFERROR(_xlfn.XLOOKUP($BL42,'LIFECYCLE MATERIAL DATA'!$A$5:$A$104,'LIFECYCLE MATERIAL DATA'!$I$5:$I$104,,)*($BQ42/1000)+_xlfn.XLOOKUP('Project Info'!$C$15,'LIFECYCLE MATERIAL DATA'!$A$5:$A$104,'LIFECYCLE MATERIAL DATA'!$I$5:$I$104,,)*($BP42/1000),"")</f>
        <v/>
      </c>
      <c r="BS42" s="745" t="str">
        <f>IFERROR(_xlfn.XLOOKUP($BL42,'LIFECYCLE MATERIAL DATA'!$A$5:$A$104, 'LIFECYCLE MATERIAL DATA'!$J$5:$J$104,,)*($BQ42/1000)+_xlfn.XLOOKUP('Project Info'!$C$15,'LIFECYCLE MATERIAL DATA'!$A$5:$A$104,'LIFECYCLE MATERIAL DATA'!$J$5:$J$104,,)*($BP42/1000),"")</f>
        <v/>
      </c>
      <c r="BT42" s="745" t="str">
        <f>IFERROR(_xlfn.XLOOKUP($BL42,'LIFECYCLE MATERIAL DATA'!$A$5:$A$104, 'LIFECYCLE MATERIAL DATA'!$K$5:$K$104,,)*($BQ42/1000),"")</f>
        <v/>
      </c>
      <c r="BU42" s="185" t="str">
        <f>IFERROR(_xlfn.XLOOKUP($BL42,'LIFECYCLE MATERIAL DATA'!$A$5:$A$104,'LIFECYCLE MATERIAL DATA'!$L$5:$L$104,,)*($BQ42/1000)+_xlfn.XLOOKUP('Project Info'!$C$15,'LIFECYCLE MATERIAL DATA'!$A$5:$A$104,'LIFECYCLE MATERIAL DATA'!$L$5:$L$104,,)*($BP42/1000),"")</f>
        <v/>
      </c>
      <c r="BV42" s="745" t="str">
        <f t="shared" si="25"/>
        <v/>
      </c>
      <c r="BW42" s="745" t="str">
        <f>IF($K42='MATERIAL DATA'!$O$5,$L42, IF($K42='MATERIAL DATA'!$O$6,$L42/(1000*'Scheme 2'!$BN42),""))</f>
        <v/>
      </c>
      <c r="BX42" s="745" t="str">
        <f>IFERROR(((_xlfn.XLOOKUP($BL42,'LIFECYCLE MATERIAL DATA'!$A$5:$A$104,'LIFECYCLE MATERIAL DATA'!$F$5:$F$104,,))*$BQ42/1000+_xlfn.XLOOKUP('Project Info'!$C$15,'LIFECYCLE MATERIAL DATA'!$A$5:$A$104,'LIFECYCLE MATERIAL DATA'!$F$5:$F$104,,)*$BP42/1000),"")</f>
        <v/>
      </c>
      <c r="BY42" s="771" t="str">
        <f>IFERROR((_xlfn.XLOOKUP($BL42,'LIFECYCLE MATERIAL DATA'!$A$5:$A$104,'LIFECYCLE MATERIAL DATA'!$G$5:$G$104,,)*$BQ42/1000++_xlfn.XLOOKUP('Project Info'!$C$15,'LIFECYCLE MATERIAL DATA'!$A$5:$A$104,'LIFECYCLE MATERIAL DATA'!$G$5:$G$104,,)*$BP42/1000),"")</f>
        <v/>
      </c>
      <c r="BZ42" s="745" t="str">
        <f>IFERROR(_xlfn.XLOOKUP('Scheme 2'!$BL42,'LIFECYCLE MATERIAL DATA'!$A$5:$A$104,'LIFECYCLE MATERIAL DATA'!$H$5:$H$104,,)*SUM($BX42+$BY42+$CB42+$CC42), "")</f>
        <v/>
      </c>
      <c r="CA42" s="185"/>
      <c r="CB42" s="743" t="str">
        <f>IFERROR((_xlfn.XLOOKUP($BL42,'LIFECYCLE MATERIAL DATA'!$A$5:$A$104, 'LIFECYCLE MATERIAL DATA'!$M$5:$M$104)*$BQ42/1000++_xlfn.XLOOKUP('Project Info'!$C$15,'LIFECYCLE MATERIAL DATA'!$A$5:$A$104,'LIFECYCLE MATERIAL DATA'!$M$5:$M$104)*$BP42/1000),"")</f>
        <v/>
      </c>
      <c r="CC42" s="745">
        <f>IFERROR(IF(OR($B42="Timber",$C42="Timber_EPD", $C42="Bamboo"),_xlfn.XLOOKUP($BL42,'LIFECYCLE MATERIAL DATA Master'!$A$5:$A$104,'LIFECYCLE MATERIAL DATA Master'!$E$5:$E$104,,)*$BQ42,0),"")/1000</f>
        <v>0</v>
      </c>
      <c r="CD42" s="185" t="str">
        <f>IFERROR((_xlfn.XLOOKUP($BL42,'LIFECYCLE MATERIAL DATA'!$A$5:$A$104,'LIFECYCLE MATERIAL DATA'!$N$5:$N$104,,)*$BQ42/1000++_xlfn.XLOOKUP('Project Info'!$C$15,'LIFECYCLE MATERIAL DATA'!$A$5:$A$104,'LIFECYCLE MATERIAL DATA'!$N$5:$N$104,,)*$BP42/1000),"")</f>
        <v/>
      </c>
      <c r="CE42" s="209"/>
      <c r="CF42" s="209"/>
      <c r="CG42" s="209"/>
      <c r="CH42" s="772">
        <f>IFERROR(1+_xlfn.XLOOKUP($BL42,'LIFECYCLE MATERIAL DATA'!$A$5:$A$104,'LIFECYCLE MATERIAL DATA'!$H$5:$H$104,,),0)</f>
        <v>0</v>
      </c>
      <c r="CI42" s="765">
        <f t="shared" si="97"/>
        <v>0</v>
      </c>
      <c r="CJ42" s="773">
        <f t="shared" si="13"/>
        <v>0</v>
      </c>
      <c r="CK42" s="774">
        <f t="shared" si="14"/>
        <v>0</v>
      </c>
      <c r="CL42" s="767">
        <f t="shared" si="26"/>
        <v>0</v>
      </c>
      <c r="CM42" s="775">
        <f t="shared" si="27"/>
        <v>0</v>
      </c>
      <c r="CN42" s="769">
        <v>0</v>
      </c>
      <c r="CO42" s="745">
        <f t="shared" si="15"/>
        <v>0</v>
      </c>
      <c r="CP42" s="745">
        <f t="shared" si="15"/>
        <v>0</v>
      </c>
      <c r="CQ42" s="745">
        <f t="shared" ref="CQ42:DV42" si="156">IF(CQ$11&gt;=DESIGN_LIFE,CP42,IF(AND(CQ$11&gt;0,$CK42&lt;&gt;0),IF(INT((CQ$11)/(DESIGN_LIFE/$CK42))=((CQ$11)/(DESIGN_LIFE/$CK42)),$CM42+CP42,CP42),CP42))</f>
        <v>0</v>
      </c>
      <c r="CR42" s="745">
        <f t="shared" si="156"/>
        <v>0</v>
      </c>
      <c r="CS42" s="745">
        <f t="shared" si="156"/>
        <v>0</v>
      </c>
      <c r="CT42" s="745">
        <f t="shared" si="156"/>
        <v>0</v>
      </c>
      <c r="CU42" s="745">
        <f t="shared" si="156"/>
        <v>0</v>
      </c>
      <c r="CV42" s="745">
        <f t="shared" si="156"/>
        <v>0</v>
      </c>
      <c r="CW42" s="745">
        <f t="shared" si="156"/>
        <v>0</v>
      </c>
      <c r="CX42" s="745">
        <f t="shared" si="156"/>
        <v>0</v>
      </c>
      <c r="CY42" s="745">
        <f t="shared" si="156"/>
        <v>0</v>
      </c>
      <c r="CZ42" s="745">
        <f t="shared" si="156"/>
        <v>0</v>
      </c>
      <c r="DA42" s="745">
        <f t="shared" si="156"/>
        <v>0</v>
      </c>
      <c r="DB42" s="745">
        <f t="shared" si="156"/>
        <v>0</v>
      </c>
      <c r="DC42" s="745">
        <f t="shared" si="156"/>
        <v>0</v>
      </c>
      <c r="DD42" s="745">
        <f t="shared" si="156"/>
        <v>0</v>
      </c>
      <c r="DE42" s="745">
        <f t="shared" si="156"/>
        <v>0</v>
      </c>
      <c r="DF42" s="745">
        <f t="shared" si="156"/>
        <v>0</v>
      </c>
      <c r="DG42" s="745">
        <f t="shared" si="156"/>
        <v>0</v>
      </c>
      <c r="DH42" s="745">
        <f t="shared" si="156"/>
        <v>0</v>
      </c>
      <c r="DI42" s="745">
        <f t="shared" si="156"/>
        <v>0</v>
      </c>
      <c r="DJ42" s="745">
        <f t="shared" si="156"/>
        <v>0</v>
      </c>
      <c r="DK42" s="745">
        <f t="shared" si="156"/>
        <v>0</v>
      </c>
      <c r="DL42" s="745">
        <f t="shared" si="156"/>
        <v>0</v>
      </c>
      <c r="DM42" s="745">
        <f t="shared" si="156"/>
        <v>0</v>
      </c>
      <c r="DN42" s="745">
        <f t="shared" si="156"/>
        <v>0</v>
      </c>
      <c r="DO42" s="745">
        <f t="shared" si="156"/>
        <v>0</v>
      </c>
      <c r="DP42" s="745">
        <f t="shared" si="156"/>
        <v>0</v>
      </c>
      <c r="DQ42" s="745">
        <f t="shared" si="156"/>
        <v>0</v>
      </c>
      <c r="DR42" s="745">
        <f t="shared" si="156"/>
        <v>0</v>
      </c>
      <c r="DS42" s="745">
        <f t="shared" si="156"/>
        <v>0</v>
      </c>
      <c r="DT42" s="745">
        <f t="shared" si="156"/>
        <v>0</v>
      </c>
      <c r="DU42" s="745">
        <f t="shared" si="156"/>
        <v>0</v>
      </c>
      <c r="DV42" s="745">
        <f t="shared" si="156"/>
        <v>0</v>
      </c>
      <c r="DW42" s="745">
        <f t="shared" ref="DW42:FB42" si="157">IF(DW$11&gt;=DESIGN_LIFE,DV42,IF(AND(DW$11&gt;0,$CK42&lt;&gt;0),IF(INT((DW$11)/(DESIGN_LIFE/$CK42))=((DW$11)/(DESIGN_LIFE/$CK42)),$CM42+DV42,DV42),DV42))</f>
        <v>0</v>
      </c>
      <c r="DX42" s="745">
        <f t="shared" si="157"/>
        <v>0</v>
      </c>
      <c r="DY42" s="745">
        <f t="shared" si="157"/>
        <v>0</v>
      </c>
      <c r="DZ42" s="745">
        <f t="shared" si="157"/>
        <v>0</v>
      </c>
      <c r="EA42" s="745">
        <f t="shared" si="157"/>
        <v>0</v>
      </c>
      <c r="EB42" s="745">
        <f t="shared" si="157"/>
        <v>0</v>
      </c>
      <c r="EC42" s="745">
        <f t="shared" si="157"/>
        <v>0</v>
      </c>
      <c r="ED42" s="745">
        <f t="shared" si="157"/>
        <v>0</v>
      </c>
      <c r="EE42" s="745">
        <f t="shared" si="157"/>
        <v>0</v>
      </c>
      <c r="EF42" s="745">
        <f t="shared" si="157"/>
        <v>0</v>
      </c>
      <c r="EG42" s="745">
        <f t="shared" si="157"/>
        <v>0</v>
      </c>
      <c r="EH42" s="745">
        <f t="shared" si="157"/>
        <v>0</v>
      </c>
      <c r="EI42" s="745">
        <f t="shared" si="157"/>
        <v>0</v>
      </c>
      <c r="EJ42" s="745">
        <f t="shared" si="157"/>
        <v>0</v>
      </c>
      <c r="EK42" s="745">
        <f t="shared" si="157"/>
        <v>0</v>
      </c>
      <c r="EL42" s="745">
        <f t="shared" si="157"/>
        <v>0</v>
      </c>
      <c r="EM42" s="745">
        <f t="shared" si="157"/>
        <v>0</v>
      </c>
      <c r="EN42" s="745">
        <f t="shared" si="157"/>
        <v>0</v>
      </c>
      <c r="EO42" s="745">
        <f t="shared" si="157"/>
        <v>0</v>
      </c>
      <c r="EP42" s="745">
        <f t="shared" si="157"/>
        <v>0</v>
      </c>
      <c r="EQ42" s="745">
        <f t="shared" si="157"/>
        <v>0</v>
      </c>
      <c r="ER42" s="745">
        <f t="shared" si="157"/>
        <v>0</v>
      </c>
      <c r="ES42" s="745">
        <f t="shared" si="157"/>
        <v>0</v>
      </c>
      <c r="ET42" s="745">
        <f t="shared" si="157"/>
        <v>0</v>
      </c>
      <c r="EU42" s="745">
        <f t="shared" si="157"/>
        <v>0</v>
      </c>
      <c r="EV42" s="745">
        <f t="shared" si="157"/>
        <v>0</v>
      </c>
      <c r="EW42" s="745">
        <f t="shared" si="157"/>
        <v>0</v>
      </c>
      <c r="EX42" s="745">
        <f t="shared" si="157"/>
        <v>0</v>
      </c>
      <c r="EY42" s="745">
        <f t="shared" si="157"/>
        <v>0</v>
      </c>
      <c r="EZ42" s="745">
        <f t="shared" si="157"/>
        <v>0</v>
      </c>
      <c r="FA42" s="745">
        <f t="shared" si="157"/>
        <v>0</v>
      </c>
      <c r="FB42" s="745">
        <f t="shared" si="157"/>
        <v>0</v>
      </c>
      <c r="FC42" s="745">
        <f t="shared" ref="FC42:GH42" si="158">IF(FC$11&gt;=DESIGN_LIFE,FB42,IF(AND(FC$11&gt;0,$CK42&lt;&gt;0),IF(INT((FC$11)/(DESIGN_LIFE/$CK42))=((FC$11)/(DESIGN_LIFE/$CK42)),$CM42+FB42,FB42),FB42))</f>
        <v>0</v>
      </c>
      <c r="FD42" s="745">
        <f t="shared" si="158"/>
        <v>0</v>
      </c>
      <c r="FE42" s="745">
        <f t="shared" si="158"/>
        <v>0</v>
      </c>
      <c r="FF42" s="745">
        <f t="shared" si="158"/>
        <v>0</v>
      </c>
      <c r="FG42" s="745">
        <f t="shared" si="158"/>
        <v>0</v>
      </c>
      <c r="FH42" s="745">
        <f t="shared" si="158"/>
        <v>0</v>
      </c>
      <c r="FI42" s="745">
        <f t="shared" si="158"/>
        <v>0</v>
      </c>
      <c r="FJ42" s="745">
        <f t="shared" si="158"/>
        <v>0</v>
      </c>
      <c r="FK42" s="745">
        <f t="shared" si="158"/>
        <v>0</v>
      </c>
      <c r="FL42" s="745">
        <f t="shared" si="158"/>
        <v>0</v>
      </c>
      <c r="FM42" s="745">
        <f t="shared" si="158"/>
        <v>0</v>
      </c>
      <c r="FN42" s="745">
        <f t="shared" si="158"/>
        <v>0</v>
      </c>
      <c r="FO42" s="745">
        <f t="shared" si="158"/>
        <v>0</v>
      </c>
      <c r="FP42" s="745">
        <f t="shared" si="158"/>
        <v>0</v>
      </c>
      <c r="FQ42" s="745">
        <f t="shared" si="158"/>
        <v>0</v>
      </c>
      <c r="FR42" s="745">
        <f t="shared" si="158"/>
        <v>0</v>
      </c>
      <c r="FS42" s="745">
        <f t="shared" si="158"/>
        <v>0</v>
      </c>
      <c r="FT42" s="745">
        <f t="shared" si="158"/>
        <v>0</v>
      </c>
      <c r="FU42" s="745">
        <f t="shared" si="158"/>
        <v>0</v>
      </c>
      <c r="FV42" s="745">
        <f t="shared" si="158"/>
        <v>0</v>
      </c>
      <c r="FW42" s="745">
        <f t="shared" si="158"/>
        <v>0</v>
      </c>
      <c r="FX42" s="745">
        <f t="shared" si="158"/>
        <v>0</v>
      </c>
      <c r="FY42" s="745">
        <f t="shared" si="158"/>
        <v>0</v>
      </c>
      <c r="FZ42" s="745">
        <f t="shared" si="158"/>
        <v>0</v>
      </c>
      <c r="GA42" s="745">
        <f t="shared" si="158"/>
        <v>0</v>
      </c>
      <c r="GB42" s="745">
        <f t="shared" si="158"/>
        <v>0</v>
      </c>
      <c r="GC42" s="745">
        <f t="shared" si="158"/>
        <v>0</v>
      </c>
      <c r="GD42" s="745">
        <f t="shared" si="158"/>
        <v>0</v>
      </c>
      <c r="GE42" s="745">
        <f t="shared" si="158"/>
        <v>0</v>
      </c>
      <c r="GF42" s="745">
        <f t="shared" si="158"/>
        <v>0</v>
      </c>
      <c r="GG42" s="745">
        <f t="shared" si="158"/>
        <v>0</v>
      </c>
      <c r="GH42" s="745">
        <f t="shared" si="158"/>
        <v>0</v>
      </c>
      <c r="GI42" s="745">
        <f t="shared" ref="GI42:HG42" si="159">IF(GI$11&gt;=DESIGN_LIFE,GH42,IF(AND(GI$11&gt;0,$CK42&lt;&gt;0),IF(INT((GI$11)/(DESIGN_LIFE/$CK42))=((GI$11)/(DESIGN_LIFE/$CK42)),$CM42+GH42,GH42),GH42))</f>
        <v>0</v>
      </c>
      <c r="GJ42" s="745">
        <f t="shared" si="159"/>
        <v>0</v>
      </c>
      <c r="GK42" s="745">
        <f t="shared" si="159"/>
        <v>0</v>
      </c>
      <c r="GL42" s="745">
        <f t="shared" si="159"/>
        <v>0</v>
      </c>
      <c r="GM42" s="745">
        <f t="shared" si="159"/>
        <v>0</v>
      </c>
      <c r="GN42" s="745">
        <f t="shared" si="159"/>
        <v>0</v>
      </c>
      <c r="GO42" s="745">
        <f t="shared" si="159"/>
        <v>0</v>
      </c>
      <c r="GP42" s="745">
        <f t="shared" si="159"/>
        <v>0</v>
      </c>
      <c r="GQ42" s="745">
        <f t="shared" si="159"/>
        <v>0</v>
      </c>
      <c r="GR42" s="745">
        <f t="shared" si="159"/>
        <v>0</v>
      </c>
      <c r="GS42" s="745">
        <f t="shared" si="159"/>
        <v>0</v>
      </c>
      <c r="GT42" s="745">
        <f t="shared" si="159"/>
        <v>0</v>
      </c>
      <c r="GU42" s="745">
        <f t="shared" si="159"/>
        <v>0</v>
      </c>
      <c r="GV42" s="745">
        <f t="shared" si="159"/>
        <v>0</v>
      </c>
      <c r="GW42" s="745">
        <f t="shared" si="159"/>
        <v>0</v>
      </c>
      <c r="GX42" s="745">
        <f t="shared" si="159"/>
        <v>0</v>
      </c>
      <c r="GY42" s="745">
        <f t="shared" si="159"/>
        <v>0</v>
      </c>
      <c r="GZ42" s="745">
        <f t="shared" si="159"/>
        <v>0</v>
      </c>
      <c r="HA42" s="745">
        <f t="shared" si="159"/>
        <v>0</v>
      </c>
      <c r="HB42" s="745">
        <f t="shared" si="159"/>
        <v>0</v>
      </c>
      <c r="HC42" s="745">
        <f t="shared" si="159"/>
        <v>0</v>
      </c>
      <c r="HD42" s="745">
        <f t="shared" si="159"/>
        <v>0</v>
      </c>
      <c r="HE42" s="745">
        <f t="shared" si="159"/>
        <v>0</v>
      </c>
      <c r="HF42" s="745">
        <f t="shared" si="159"/>
        <v>0</v>
      </c>
      <c r="HG42" s="745">
        <f t="shared" si="159"/>
        <v>0</v>
      </c>
      <c r="HH42" s="185"/>
    </row>
    <row r="43" spans="1:216" ht="20.100000000000001" customHeight="1">
      <c r="A43" s="520" t="str">
        <f t="shared" si="4"/>
        <v>LST_STR_ELEMENT</v>
      </c>
      <c r="B43" s="629"/>
      <c r="C43" s="628"/>
      <c r="D43" s="626"/>
      <c r="E43" s="627"/>
      <c r="F43" s="626"/>
      <c r="G43" s="350" t="e">
        <f>IF(TYPOLOGY = "Bridge", _xlfn.XLOOKUP($E43, BRIDGE_STR_ELEMENT, 'MATERIAL DATA'!$R$36:$R$74,,), _xlfn.XLOOKUP($BL43, 'LIFECYCLE MATERIAL DATA'!$A$5:$A$104, 'LIFECYCLE MATERIAL DATA'!$Q$5:$Q$104,,))</f>
        <v>#N/A</v>
      </c>
      <c r="H43" s="843"/>
      <c r="I43" s="631"/>
      <c r="J43" s="737"/>
      <c r="K43" s="626"/>
      <c r="L43" s="632"/>
      <c r="M43" s="358"/>
      <c r="N43" s="156">
        <f t="shared" si="92"/>
        <v>0</v>
      </c>
      <c r="O43" s="157" t="str">
        <f t="shared" si="20"/>
        <v/>
      </c>
      <c r="P43" s="158" t="str">
        <f t="shared" si="21"/>
        <v/>
      </c>
      <c r="Q43" s="158" t="str" cm="1">
        <f t="array" ref="Q43">IFERROR(_xlfn.IFS(AND($I43 = "Yes", $J43 =1),(($BX43+$BU43)/($J43) + ($BY43+$BR43 +$BZ43)),AND($I43 = "Yes", $J43 &gt;1), (($BX43+$BU43)/($J43) + ($BY43*2 +$BZ43)) ), "")</f>
        <v/>
      </c>
      <c r="R43" s="158" t="str">
        <f t="shared" si="5"/>
        <v/>
      </c>
      <c r="S43" s="159">
        <f t="shared" si="22"/>
        <v>0</v>
      </c>
      <c r="T43" s="159" t="str">
        <f t="shared" si="45"/>
        <v/>
      </c>
      <c r="U43" s="586" t="str">
        <f t="shared" si="33"/>
        <v/>
      </c>
      <c r="V43" s="396" t="str">
        <f t="shared" si="23"/>
        <v/>
      </c>
      <c r="W43" s="156" t="str">
        <f>IFERROR(IF($I43="Yes","",$CD43*($CI43+1)),"")</f>
        <v/>
      </c>
      <c r="X43" s="160">
        <f t="shared" si="8"/>
        <v>0</v>
      </c>
      <c r="Y43" s="274" t="s">
        <v>415</v>
      </c>
      <c r="Z43" s="745" t="str">
        <f>'MATERIAL DATA'!$Q67</f>
        <v>4.7.1 Drainage</v>
      </c>
      <c r="AA43" s="768">
        <f t="shared" si="139"/>
        <v>0</v>
      </c>
      <c r="AB43" s="185"/>
      <c r="AC43" s="745"/>
      <c r="AD43" s="745"/>
      <c r="AE43" s="745"/>
      <c r="AF43" s="745"/>
      <c r="AG43" s="745" t="s">
        <v>233</v>
      </c>
      <c r="AH43" s="779">
        <f>AU51*SUM(GIA_RN)/$AI$43</f>
        <v>0</v>
      </c>
      <c r="AI43" s="185">
        <v>1100</v>
      </c>
      <c r="AJ43" s="745"/>
      <c r="AK43" s="745"/>
      <c r="AL43" s="798" t="str">
        <f>_xlfn.CONCAT('Scheme 2'!$F$3:$K$3, IF(TYPOLOGY = "Bridge", " - Bridge", " -"), " Element emission breakdown 
[tCO2e]")</f>
        <v>Scheme 2 - Element emission breakdown 
[tCO2e]</v>
      </c>
      <c r="AM43" s="745"/>
      <c r="AN43" s="745"/>
      <c r="AO43" s="745"/>
      <c r="AP43" s="745"/>
      <c r="AQ43" s="745"/>
      <c r="AR43" s="745"/>
      <c r="AS43" s="745"/>
      <c r="AT43" s="745"/>
      <c r="AU43" s="745" t="s">
        <v>5</v>
      </c>
      <c r="AV43" s="745">
        <f>AI7*K8</f>
        <v>0</v>
      </c>
      <c r="AW43" s="756">
        <f>AV43+AI7</f>
        <v>0</v>
      </c>
      <c r="AX43" s="745"/>
      <c r="AY43" s="745" t="s">
        <v>398</v>
      </c>
      <c r="AZ43" s="745">
        <f ca="1">AI14*K8</f>
        <v>0</v>
      </c>
      <c r="BA43" s="785">
        <f ca="1">AZ43+AI14</f>
        <v>0</v>
      </c>
      <c r="BB43" s="745"/>
      <c r="BC43" s="745" t="s">
        <v>307</v>
      </c>
      <c r="BD43" s="185">
        <f>SUMIF($B$12:$B$45,"Timber",$O$12:$O45)+SUMIF($C$12:$C$45,"Timber_EPD",$O$12:$O45)</f>
        <v>0</v>
      </c>
      <c r="BE43" s="745">
        <f>BD43*K8</f>
        <v>0</v>
      </c>
      <c r="BF43" s="749">
        <f t="shared" ref="BF43:BF51" si="160">BD43+BE43</f>
        <v>0</v>
      </c>
      <c r="BG43" s="745"/>
      <c r="BH43" s="745"/>
      <c r="BI43" s="745"/>
      <c r="BJ43" s="745"/>
      <c r="BK43" s="209" t="str">
        <f>IF(B43="Concrete","C_",IF(B43="Steel","S_",IF(B43="Timber","T_",IF(B43="Other","O_",IF(B43="Custom_EPD","E_",IF(B43="_","ER","ER"))))))</f>
        <v>ER</v>
      </c>
      <c r="BL43" s="209" t="str">
        <f>CONCATENATE(B43," - ",C43," - ", D43)</f>
        <v xml:space="preserve"> -  - </v>
      </c>
      <c r="BM43" s="745" t="str" cm="1">
        <f t="array" ref="BM43">_xlfn.IFS(OR(AND(TYPOLOGY &lt;&gt; "Bridge", B43="concrete",D43&lt;&gt;"Reinforced - 150mm hollow core slab"),C43="Concrete_EPD",),"Reinforcement",(OR(AND(TYPOLOGY="Bridge",B43="concrete",D43&lt;&gt;"Reinforced - 150mm hollow core slab"),C43="Concrete_EPD",)),"Bridge_Reinforcement",TRUE, "No_Reinforcement")</f>
        <v>No_Reinforcement</v>
      </c>
      <c r="BN43" s="186" t="e">
        <f>_xlfn.XLOOKUP($BL43,'LIFECYCLE MATERIAL DATA'!$A$5:$A$104,'LIFECYCLE MATERIAL DATA'!$D$5:$D$104,)</f>
        <v>#N/A</v>
      </c>
      <c r="BO43" s="186">
        <f>IFERROR(IF(M43&lt;&gt;0,_xlfn.XLOOKUP(M43,'Custom Data'!S16:S45,'Custom Data'!T16:T45,,-1),0),0)</f>
        <v>0</v>
      </c>
      <c r="BP43" s="186">
        <f t="shared" si="10"/>
        <v>0</v>
      </c>
      <c r="BQ43" s="846" t="str">
        <f>IF(K43="VOLUME [m3]", 1000*$L43*$BN43, IF(AND(K43="MASS [kg]",ISNUMBER(BN43)), $L43,"ER"))</f>
        <v>ER</v>
      </c>
      <c r="BR43" s="745" t="str">
        <f>IFERROR(_xlfn.XLOOKUP($BL43,'LIFECYCLE MATERIAL DATA'!$A$5:$A$104,'LIFECYCLE MATERIAL DATA'!$I$5:$I$104,,)*($BQ43/1000)+_xlfn.XLOOKUP('Project Info'!$C$15,'LIFECYCLE MATERIAL DATA'!$A$5:$A$104,'LIFECYCLE MATERIAL DATA'!$I$5:$I$104,,)*($BP43/1000),"")</f>
        <v/>
      </c>
      <c r="BS43" s="745" t="str">
        <f>IFERROR(_xlfn.XLOOKUP($BL43,'LIFECYCLE MATERIAL DATA'!$A$5:$A$104, 'LIFECYCLE MATERIAL DATA'!$J$5:$J$104,,)*($BQ43/1000)+_xlfn.XLOOKUP('Project Info'!$C$15,'LIFECYCLE MATERIAL DATA'!$A$5:$A$104,'LIFECYCLE MATERIAL DATA'!$J$5:$J$104,,)*($BP43/1000),"")</f>
        <v/>
      </c>
      <c r="BT43" s="745" t="str">
        <f>IFERROR(_xlfn.XLOOKUP($BL43,'LIFECYCLE MATERIAL DATA'!$A$5:$A$104, 'LIFECYCLE MATERIAL DATA'!$K$5:$K$104,,)*($BQ43/1000),"")</f>
        <v/>
      </c>
      <c r="BU43" s="185" t="str">
        <f>IFERROR(_xlfn.XLOOKUP($BL43,'LIFECYCLE MATERIAL DATA'!$A$5:$A$104,'LIFECYCLE MATERIAL DATA'!$L$5:$L$104,,)*($BQ43/1000)+_xlfn.XLOOKUP('Project Info'!$C$15,'LIFECYCLE MATERIAL DATA'!$A$5:$A$104,'LIFECYCLE MATERIAL DATA'!$L$5:$L$104,,)*($BP43/1000),"")</f>
        <v/>
      </c>
      <c r="BV43" s="745" t="str">
        <f t="shared" si="25"/>
        <v/>
      </c>
      <c r="BW43" s="745" t="str">
        <f>IF($K43='MATERIAL DATA'!$O$5,$L43, IF($K43='MATERIAL DATA'!$O$6,$L43/(1000*'Scheme 2'!$BN43),""))</f>
        <v/>
      </c>
      <c r="BX43" s="745" t="str">
        <f>IFERROR(((_xlfn.XLOOKUP($BL43,'LIFECYCLE MATERIAL DATA'!$A$5:$A$104,'LIFECYCLE MATERIAL DATA'!$F$5:$F$104,,))*$BQ43/1000+_xlfn.XLOOKUP('Project Info'!$C$15,'LIFECYCLE MATERIAL DATA'!$A$5:$A$104,'LIFECYCLE MATERIAL DATA'!$F$5:$F$104,,)*$BP43/1000),"")</f>
        <v/>
      </c>
      <c r="BY43" s="771" t="str">
        <f>IFERROR((_xlfn.XLOOKUP($BL43,'LIFECYCLE MATERIAL DATA'!$A$5:$A$104,'LIFECYCLE MATERIAL DATA'!$G$5:$G$104,,)*$BQ43/1000++_xlfn.XLOOKUP('Project Info'!$C$15,'LIFECYCLE MATERIAL DATA'!$A$5:$A$104,'LIFECYCLE MATERIAL DATA'!$G$5:$G$104,,)*$BP43/1000),"")</f>
        <v/>
      </c>
      <c r="BZ43" s="745" t="str">
        <f>IFERROR(_xlfn.XLOOKUP('Scheme 2'!$BL43,'LIFECYCLE MATERIAL DATA'!$A$5:$A$104,'LIFECYCLE MATERIAL DATA'!$H$5:$H$104,,)*SUM($BX43+$BY43+$CB43+$CC43), "")</f>
        <v/>
      </c>
      <c r="CA43" s="185"/>
      <c r="CB43" s="743" t="str">
        <f>IFERROR((_xlfn.XLOOKUP($BL43,'LIFECYCLE MATERIAL DATA'!$A$5:$A$104, 'LIFECYCLE MATERIAL DATA'!$M$5:$M$104)*$BQ43/1000++_xlfn.XLOOKUP('Project Info'!$C$15,'LIFECYCLE MATERIAL DATA'!$A$5:$A$104,'LIFECYCLE MATERIAL DATA'!$M$5:$M$104)*$BP43/1000),"")</f>
        <v/>
      </c>
      <c r="CC43" s="745">
        <f>IFERROR(IF(OR($B43="Timber",$C43="Timber_EPD", $C43="Bamboo"),_xlfn.XLOOKUP($BL43,'LIFECYCLE MATERIAL DATA Master'!$A$5:$A$104,'LIFECYCLE MATERIAL DATA Master'!$E$5:$E$104,,)*$BQ43,0),"")/1000</f>
        <v>0</v>
      </c>
      <c r="CD43" s="185" t="str">
        <f>IFERROR((_xlfn.XLOOKUP($BL43,'LIFECYCLE MATERIAL DATA'!$A$5:$A$104,'LIFECYCLE MATERIAL DATA'!$N$5:$N$104,,)*$BQ43/1000++_xlfn.XLOOKUP('Project Info'!$C$15,'LIFECYCLE MATERIAL DATA'!$A$5:$A$104,'LIFECYCLE MATERIAL DATA'!$N$5:$N$104,,)*$BP43/1000),"")</f>
        <v/>
      </c>
      <c r="CE43" s="209"/>
      <c r="CF43" s="209"/>
      <c r="CG43" s="209"/>
      <c r="CH43" s="772">
        <f>IFERROR(1+_xlfn.XLOOKUP($BL43,'LIFECYCLE MATERIAL DATA'!$A$5:$A$104,'LIFECYCLE MATERIAL DATA'!$H$5:$H$104,,),0)</f>
        <v>0</v>
      </c>
      <c r="CI43" s="765">
        <f t="shared" si="97"/>
        <v>0</v>
      </c>
      <c r="CJ43" s="773">
        <f t="shared" si="13"/>
        <v>0</v>
      </c>
      <c r="CK43" s="774">
        <f t="shared" si="14"/>
        <v>0</v>
      </c>
      <c r="CL43" s="767">
        <f t="shared" si="26"/>
        <v>0</v>
      </c>
      <c r="CM43" s="775">
        <f t="shared" si="27"/>
        <v>0</v>
      </c>
      <c r="CN43" s="769">
        <v>0</v>
      </c>
      <c r="CO43" s="745">
        <f t="shared" si="15"/>
        <v>0</v>
      </c>
      <c r="CP43" s="745">
        <f t="shared" si="15"/>
        <v>0</v>
      </c>
      <c r="CQ43" s="745">
        <f t="shared" ref="CQ43:DV43" si="161">IF(CQ$11&gt;=DESIGN_LIFE,CP43,IF(AND(CQ$11&gt;0,$CK43&lt;&gt;0),IF(INT((CQ$11)/(DESIGN_LIFE/$CK43))=((CQ$11)/(DESIGN_LIFE/$CK43)),$CM43+CP43,CP43),CP43))</f>
        <v>0</v>
      </c>
      <c r="CR43" s="745">
        <f t="shared" si="161"/>
        <v>0</v>
      </c>
      <c r="CS43" s="745">
        <f t="shared" si="161"/>
        <v>0</v>
      </c>
      <c r="CT43" s="745">
        <f t="shared" si="161"/>
        <v>0</v>
      </c>
      <c r="CU43" s="745">
        <f t="shared" si="161"/>
        <v>0</v>
      </c>
      <c r="CV43" s="745">
        <f t="shared" si="161"/>
        <v>0</v>
      </c>
      <c r="CW43" s="745">
        <f t="shared" si="161"/>
        <v>0</v>
      </c>
      <c r="CX43" s="745">
        <f t="shared" si="161"/>
        <v>0</v>
      </c>
      <c r="CY43" s="745">
        <f t="shared" si="161"/>
        <v>0</v>
      </c>
      <c r="CZ43" s="745">
        <f t="shared" si="161"/>
        <v>0</v>
      </c>
      <c r="DA43" s="745">
        <f t="shared" si="161"/>
        <v>0</v>
      </c>
      <c r="DB43" s="745">
        <f t="shared" si="161"/>
        <v>0</v>
      </c>
      <c r="DC43" s="745">
        <f t="shared" si="161"/>
        <v>0</v>
      </c>
      <c r="DD43" s="745">
        <f t="shared" si="161"/>
        <v>0</v>
      </c>
      <c r="DE43" s="745">
        <f t="shared" si="161"/>
        <v>0</v>
      </c>
      <c r="DF43" s="745">
        <f t="shared" si="161"/>
        <v>0</v>
      </c>
      <c r="DG43" s="745">
        <f t="shared" si="161"/>
        <v>0</v>
      </c>
      <c r="DH43" s="745">
        <f t="shared" si="161"/>
        <v>0</v>
      </c>
      <c r="DI43" s="745">
        <f t="shared" si="161"/>
        <v>0</v>
      </c>
      <c r="DJ43" s="745">
        <f t="shared" si="161"/>
        <v>0</v>
      </c>
      <c r="DK43" s="745">
        <f t="shared" si="161"/>
        <v>0</v>
      </c>
      <c r="DL43" s="745">
        <f t="shared" si="161"/>
        <v>0</v>
      </c>
      <c r="DM43" s="745">
        <f t="shared" si="161"/>
        <v>0</v>
      </c>
      <c r="DN43" s="745">
        <f t="shared" si="161"/>
        <v>0</v>
      </c>
      <c r="DO43" s="745">
        <f t="shared" si="161"/>
        <v>0</v>
      </c>
      <c r="DP43" s="745">
        <f t="shared" si="161"/>
        <v>0</v>
      </c>
      <c r="DQ43" s="745">
        <f t="shared" si="161"/>
        <v>0</v>
      </c>
      <c r="DR43" s="745">
        <f t="shared" si="161"/>
        <v>0</v>
      </c>
      <c r="DS43" s="745">
        <f t="shared" si="161"/>
        <v>0</v>
      </c>
      <c r="DT43" s="745">
        <f t="shared" si="161"/>
        <v>0</v>
      </c>
      <c r="DU43" s="745">
        <f t="shared" si="161"/>
        <v>0</v>
      </c>
      <c r="DV43" s="745">
        <f t="shared" si="161"/>
        <v>0</v>
      </c>
      <c r="DW43" s="745">
        <f t="shared" ref="DW43:FB43" si="162">IF(DW$11&gt;=DESIGN_LIFE,DV43,IF(AND(DW$11&gt;0,$CK43&lt;&gt;0),IF(INT((DW$11)/(DESIGN_LIFE/$CK43))=((DW$11)/(DESIGN_LIFE/$CK43)),$CM43+DV43,DV43),DV43))</f>
        <v>0</v>
      </c>
      <c r="DX43" s="745">
        <f t="shared" si="162"/>
        <v>0</v>
      </c>
      <c r="DY43" s="745">
        <f t="shared" si="162"/>
        <v>0</v>
      </c>
      <c r="DZ43" s="745">
        <f t="shared" si="162"/>
        <v>0</v>
      </c>
      <c r="EA43" s="745">
        <f t="shared" si="162"/>
        <v>0</v>
      </c>
      <c r="EB43" s="745">
        <f t="shared" si="162"/>
        <v>0</v>
      </c>
      <c r="EC43" s="745">
        <f t="shared" si="162"/>
        <v>0</v>
      </c>
      <c r="ED43" s="745">
        <f t="shared" si="162"/>
        <v>0</v>
      </c>
      <c r="EE43" s="745">
        <f t="shared" si="162"/>
        <v>0</v>
      </c>
      <c r="EF43" s="745">
        <f t="shared" si="162"/>
        <v>0</v>
      </c>
      <c r="EG43" s="745">
        <f t="shared" si="162"/>
        <v>0</v>
      </c>
      <c r="EH43" s="745">
        <f t="shared" si="162"/>
        <v>0</v>
      </c>
      <c r="EI43" s="745">
        <f t="shared" si="162"/>
        <v>0</v>
      </c>
      <c r="EJ43" s="745">
        <f t="shared" si="162"/>
        <v>0</v>
      </c>
      <c r="EK43" s="745">
        <f t="shared" si="162"/>
        <v>0</v>
      </c>
      <c r="EL43" s="745">
        <f t="shared" si="162"/>
        <v>0</v>
      </c>
      <c r="EM43" s="745">
        <f t="shared" si="162"/>
        <v>0</v>
      </c>
      <c r="EN43" s="745">
        <f t="shared" si="162"/>
        <v>0</v>
      </c>
      <c r="EO43" s="745">
        <f t="shared" si="162"/>
        <v>0</v>
      </c>
      <c r="EP43" s="745">
        <f t="shared" si="162"/>
        <v>0</v>
      </c>
      <c r="EQ43" s="745">
        <f t="shared" si="162"/>
        <v>0</v>
      </c>
      <c r="ER43" s="745">
        <f t="shared" si="162"/>
        <v>0</v>
      </c>
      <c r="ES43" s="745">
        <f t="shared" si="162"/>
        <v>0</v>
      </c>
      <c r="ET43" s="745">
        <f t="shared" si="162"/>
        <v>0</v>
      </c>
      <c r="EU43" s="745">
        <f t="shared" si="162"/>
        <v>0</v>
      </c>
      <c r="EV43" s="745">
        <f t="shared" si="162"/>
        <v>0</v>
      </c>
      <c r="EW43" s="745">
        <f t="shared" si="162"/>
        <v>0</v>
      </c>
      <c r="EX43" s="745">
        <f t="shared" si="162"/>
        <v>0</v>
      </c>
      <c r="EY43" s="745">
        <f t="shared" si="162"/>
        <v>0</v>
      </c>
      <c r="EZ43" s="745">
        <f t="shared" si="162"/>
        <v>0</v>
      </c>
      <c r="FA43" s="745">
        <f t="shared" si="162"/>
        <v>0</v>
      </c>
      <c r="FB43" s="745">
        <f t="shared" si="162"/>
        <v>0</v>
      </c>
      <c r="FC43" s="745">
        <f t="shared" ref="FC43:GH43" si="163">IF(FC$11&gt;=DESIGN_LIFE,FB43,IF(AND(FC$11&gt;0,$CK43&lt;&gt;0),IF(INT((FC$11)/(DESIGN_LIFE/$CK43))=((FC$11)/(DESIGN_LIFE/$CK43)),$CM43+FB43,FB43),FB43))</f>
        <v>0</v>
      </c>
      <c r="FD43" s="745">
        <f t="shared" si="163"/>
        <v>0</v>
      </c>
      <c r="FE43" s="745">
        <f t="shared" si="163"/>
        <v>0</v>
      </c>
      <c r="FF43" s="745">
        <f t="shared" si="163"/>
        <v>0</v>
      </c>
      <c r="FG43" s="745">
        <f t="shared" si="163"/>
        <v>0</v>
      </c>
      <c r="FH43" s="745">
        <f t="shared" si="163"/>
        <v>0</v>
      </c>
      <c r="FI43" s="745">
        <f t="shared" si="163"/>
        <v>0</v>
      </c>
      <c r="FJ43" s="745">
        <f t="shared" si="163"/>
        <v>0</v>
      </c>
      <c r="FK43" s="745">
        <f t="shared" si="163"/>
        <v>0</v>
      </c>
      <c r="FL43" s="745">
        <f t="shared" si="163"/>
        <v>0</v>
      </c>
      <c r="FM43" s="745">
        <f t="shared" si="163"/>
        <v>0</v>
      </c>
      <c r="FN43" s="745">
        <f t="shared" si="163"/>
        <v>0</v>
      </c>
      <c r="FO43" s="745">
        <f t="shared" si="163"/>
        <v>0</v>
      </c>
      <c r="FP43" s="745">
        <f t="shared" si="163"/>
        <v>0</v>
      </c>
      <c r="FQ43" s="745">
        <f t="shared" si="163"/>
        <v>0</v>
      </c>
      <c r="FR43" s="745">
        <f t="shared" si="163"/>
        <v>0</v>
      </c>
      <c r="FS43" s="745">
        <f t="shared" si="163"/>
        <v>0</v>
      </c>
      <c r="FT43" s="745">
        <f t="shared" si="163"/>
        <v>0</v>
      </c>
      <c r="FU43" s="745">
        <f t="shared" si="163"/>
        <v>0</v>
      </c>
      <c r="FV43" s="745">
        <f t="shared" si="163"/>
        <v>0</v>
      </c>
      <c r="FW43" s="745">
        <f t="shared" si="163"/>
        <v>0</v>
      </c>
      <c r="FX43" s="745">
        <f t="shared" si="163"/>
        <v>0</v>
      </c>
      <c r="FY43" s="745">
        <f t="shared" si="163"/>
        <v>0</v>
      </c>
      <c r="FZ43" s="745">
        <f t="shared" si="163"/>
        <v>0</v>
      </c>
      <c r="GA43" s="745">
        <f t="shared" si="163"/>
        <v>0</v>
      </c>
      <c r="GB43" s="745">
        <f t="shared" si="163"/>
        <v>0</v>
      </c>
      <c r="GC43" s="745">
        <f t="shared" si="163"/>
        <v>0</v>
      </c>
      <c r="GD43" s="745">
        <f t="shared" si="163"/>
        <v>0</v>
      </c>
      <c r="GE43" s="745">
        <f t="shared" si="163"/>
        <v>0</v>
      </c>
      <c r="GF43" s="745">
        <f t="shared" si="163"/>
        <v>0</v>
      </c>
      <c r="GG43" s="745">
        <f t="shared" si="163"/>
        <v>0</v>
      </c>
      <c r="GH43" s="745">
        <f t="shared" si="163"/>
        <v>0</v>
      </c>
      <c r="GI43" s="745">
        <f t="shared" ref="GI43:HG43" si="164">IF(GI$11&gt;=DESIGN_LIFE,GH43,IF(AND(GI$11&gt;0,$CK43&lt;&gt;0),IF(INT((GI$11)/(DESIGN_LIFE/$CK43))=((GI$11)/(DESIGN_LIFE/$CK43)),$CM43+GH43,GH43),GH43))</f>
        <v>0</v>
      </c>
      <c r="GJ43" s="745">
        <f t="shared" si="164"/>
        <v>0</v>
      </c>
      <c r="GK43" s="745">
        <f t="shared" si="164"/>
        <v>0</v>
      </c>
      <c r="GL43" s="745">
        <f t="shared" si="164"/>
        <v>0</v>
      </c>
      <c r="GM43" s="745">
        <f t="shared" si="164"/>
        <v>0</v>
      </c>
      <c r="GN43" s="745">
        <f t="shared" si="164"/>
        <v>0</v>
      </c>
      <c r="GO43" s="745">
        <f t="shared" si="164"/>
        <v>0</v>
      </c>
      <c r="GP43" s="745">
        <f t="shared" si="164"/>
        <v>0</v>
      </c>
      <c r="GQ43" s="745">
        <f t="shared" si="164"/>
        <v>0</v>
      </c>
      <c r="GR43" s="745">
        <f t="shared" si="164"/>
        <v>0</v>
      </c>
      <c r="GS43" s="745">
        <f t="shared" si="164"/>
        <v>0</v>
      </c>
      <c r="GT43" s="745">
        <f t="shared" si="164"/>
        <v>0</v>
      </c>
      <c r="GU43" s="745">
        <f t="shared" si="164"/>
        <v>0</v>
      </c>
      <c r="GV43" s="745">
        <f t="shared" si="164"/>
        <v>0</v>
      </c>
      <c r="GW43" s="745">
        <f t="shared" si="164"/>
        <v>0</v>
      </c>
      <c r="GX43" s="745">
        <f t="shared" si="164"/>
        <v>0</v>
      </c>
      <c r="GY43" s="745">
        <f t="shared" si="164"/>
        <v>0</v>
      </c>
      <c r="GZ43" s="745">
        <f t="shared" si="164"/>
        <v>0</v>
      </c>
      <c r="HA43" s="745">
        <f t="shared" si="164"/>
        <v>0</v>
      </c>
      <c r="HB43" s="745">
        <f t="shared" si="164"/>
        <v>0</v>
      </c>
      <c r="HC43" s="745">
        <f t="shared" si="164"/>
        <v>0</v>
      </c>
      <c r="HD43" s="745">
        <f t="shared" si="164"/>
        <v>0</v>
      </c>
      <c r="HE43" s="745">
        <f t="shared" si="164"/>
        <v>0</v>
      </c>
      <c r="HF43" s="745">
        <f t="shared" si="164"/>
        <v>0</v>
      </c>
      <c r="HG43" s="745">
        <f t="shared" si="164"/>
        <v>0</v>
      </c>
      <c r="HH43" s="185"/>
    </row>
    <row r="44" spans="1:216" ht="20.100000000000001" customHeight="1">
      <c r="B44" s="359" t="str">
        <f>'MATERIAL DATA'!Q26</f>
        <v>1.1 Excavation-Foundation</v>
      </c>
      <c r="C44" s="119"/>
      <c r="D44" s="120"/>
      <c r="E44" s="121"/>
      <c r="F44" s="122"/>
      <c r="G44" s="122"/>
      <c r="H44" s="122"/>
      <c r="I44" s="122"/>
      <c r="J44" s="122"/>
      <c r="K44" s="122"/>
      <c r="L44" s="123">
        <f>SUMIFS($BW$12:$BW$43,$BV$12:$BV$43,"Excavation")*'Project Info'!$C$17</f>
        <v>0</v>
      </c>
      <c r="M44" s="360"/>
      <c r="N44" s="156">
        <f>IFERROR(SUM(O44:V44,X44),"")</f>
        <v>0</v>
      </c>
      <c r="O44" s="157"/>
      <c r="P44" s="158"/>
      <c r="Q44" s="158">
        <f>IFERROR((($BQ44*(('Default Values'!$L$6*'Default Values'!$P$6/1000)+ ('Default Values'!$L$6*'Default Values'!$J$6*'Default Values'!$P$9/1000))*'Project Info'!$C$16)/1000),"")</f>
        <v>0</v>
      </c>
      <c r="R44" s="158"/>
      <c r="S44" s="159"/>
      <c r="T44" s="159"/>
      <c r="U44" s="158"/>
      <c r="V44" s="396"/>
      <c r="W44" s="156"/>
      <c r="X44" s="160"/>
      <c r="Y44" s="744"/>
      <c r="Z44" s="745" t="str">
        <f>'MATERIAL DATA'!$Q68</f>
        <v>4.8.1 Non-structural edge beam/fascia</v>
      </c>
      <c r="AA44" s="768">
        <f t="shared" si="139"/>
        <v>0</v>
      </c>
      <c r="AB44" s="745"/>
      <c r="AC44" s="745"/>
      <c r="AD44" s="745"/>
      <c r="AE44" s="745"/>
      <c r="AF44" s="745"/>
      <c r="AG44" s="745" t="s">
        <v>234</v>
      </c>
      <c r="AH44" s="779">
        <f>AU51*SUM(GIA_RN)/$AI$44</f>
        <v>0</v>
      </c>
      <c r="AI44" s="185">
        <v>1400</v>
      </c>
      <c r="AJ44" s="745"/>
      <c r="AK44" s="745"/>
      <c r="AL44" s="209"/>
      <c r="AM44" s="745"/>
      <c r="AN44" s="745"/>
      <c r="AO44" s="745"/>
      <c r="AP44" s="745"/>
      <c r="AQ44" s="745"/>
      <c r="AR44" s="745"/>
      <c r="AS44" s="745"/>
      <c r="AT44" s="745"/>
      <c r="AU44" s="745" t="s">
        <v>17</v>
      </c>
      <c r="AV44" s="745">
        <f>AI8*K8</f>
        <v>0</v>
      </c>
      <c r="AW44" s="756">
        <f t="shared" ref="AW44:AW47" si="165">AV44+AI8</f>
        <v>0</v>
      </c>
      <c r="AX44" s="745"/>
      <c r="AY44" s="745" t="s">
        <v>851</v>
      </c>
      <c r="AZ44" s="745">
        <f ca="1">AI15*K8</f>
        <v>0</v>
      </c>
      <c r="BA44" s="785">
        <f t="shared" ref="BA44:BA50" ca="1" si="166">AZ44+AI15</f>
        <v>0</v>
      </c>
      <c r="BB44" s="745"/>
      <c r="BC44" s="745" t="s">
        <v>308</v>
      </c>
      <c r="BD44" s="185">
        <f>SUMIF($B$12:$B$45,"Timber",$P$12:$P$45)+SUMIF($C$12:$C$45,"Timber_EPD",$P$12:$P$45)</f>
        <v>0</v>
      </c>
      <c r="BE44" s="745">
        <f>BD44*K8</f>
        <v>0</v>
      </c>
      <c r="BF44" s="749">
        <f t="shared" si="160"/>
        <v>0</v>
      </c>
      <c r="BG44" s="745"/>
      <c r="BH44" s="745"/>
      <c r="BI44" s="745"/>
      <c r="BJ44" s="745"/>
      <c r="BK44" s="209" t="str">
        <f>IF(B44="Concrete","C_",IF(B44="Steel","S_",IF(B44="Timber","T_",IF(B44="Other","O_",IF(B44="Custom EPD","E_",IF(B44="_","_"," "))))))</f>
        <v xml:space="preserve"> </v>
      </c>
      <c r="BL44" s="209"/>
      <c r="BM44" s="209"/>
      <c r="BN44" s="186">
        <f>'Project Info'!$C$17/1000</f>
        <v>1.6</v>
      </c>
      <c r="BO44" s="186"/>
      <c r="BP44" s="186"/>
      <c r="BQ44" s="847">
        <f xml:space="preserve"> $L44</f>
        <v>0</v>
      </c>
      <c r="BR44" s="745" t="str">
        <f>IFERROR(_xlfn.XLOOKUP($BL44,'LIFECYCLE MATERIAL DATA'!$A$5:$A$104,'LIFECYCLE MATERIAL DATA'!$I$5:$I$104,,)*($BQ44/1000)+_xlfn.XLOOKUP('Project Info'!$C$15,'LIFECYCLE MATERIAL DATA'!$A$5:$A$104,'LIFECYCLE MATERIAL DATA'!$I$5:$I$104,,)*($BP44/1000),"")</f>
        <v/>
      </c>
      <c r="BS44" s="745"/>
      <c r="BT44" s="745" t="str">
        <f>IFERROR(_xlfn.XLOOKUP($BL44,'LIFECYCLE MATERIAL DATA'!$A$5:$A$104, 'LIFECYCLE MATERIAL DATA'!$K$5:$K$104,,)*($BQ44/1000),"")</f>
        <v/>
      </c>
      <c r="BU44" s="185" t="str">
        <f>IFERROR(_xlfn.XLOOKUP($BL44,'LIFECYCLE MATERIAL DATA'!$A$5:$A$104,'LIFECYCLE MATERIAL DATA'!$L$5:$L$104,,)*($BQ44/1000)+_xlfn.XLOOKUP('Project Info'!$C$15,'LIFECYCLE MATERIAL DATA'!$A$5:$A$104,'LIFECYCLE MATERIAL DATA'!$L$5:$L$104,,)*($BP44/1000),"")</f>
        <v/>
      </c>
      <c r="BV44" s="745" t="str">
        <f t="shared" si="25"/>
        <v/>
      </c>
      <c r="BW44" s="745" t="str">
        <f>IF($K44='MATERIAL DATA'!$O$5,$L44, IF($K44='MATERIAL DATA'!$O$6,$L44/(1000*'Scheme 2'!$BN44),""))</f>
        <v/>
      </c>
      <c r="BX44" s="745"/>
      <c r="BY44" s="745"/>
      <c r="BZ44" s="745"/>
      <c r="CA44" s="209"/>
      <c r="CB44" s="743" t="str">
        <f>IFERROR((_xlfn.XLOOKUP($BL44,'LIFECYCLE MATERIAL DATA'!$A$5:$A$104, 'LIFECYCLE MATERIAL DATA'!$M$5:$M$104)*$BQ44/1000++_xlfn.XLOOKUP('Project Info'!$C$15,'LIFECYCLE MATERIAL DATA'!$A$5:$A$104,'LIFECYCLE MATERIAL DATA'!$M$5:$M$104)*$BP44/1000),"")</f>
        <v/>
      </c>
      <c r="CC44" s="745"/>
      <c r="CD44" s="745"/>
      <c r="CE44" s="209"/>
      <c r="CF44" s="209"/>
      <c r="CG44" s="209"/>
      <c r="CH44" s="799"/>
      <c r="CI44" s="185"/>
      <c r="CJ44" s="185"/>
      <c r="CK44" s="185"/>
      <c r="CL44" s="185"/>
      <c r="CM44" s="751" t="s">
        <v>455</v>
      </c>
      <c r="CN44" s="769">
        <f t="shared" ref="CN44:DV44" si="167">SUM(CN12:CN43) + IF(CN11 &gt;= DESIGN_LIFE*0.5, + $BF$53, 0)</f>
        <v>0</v>
      </c>
      <c r="CO44" s="769">
        <f>SUM(CO12:CO43) + IF(CO11 &gt;= DESIGN_LIFE*0.5, + $BF$53, 0)</f>
        <v>0</v>
      </c>
      <c r="CP44" s="769">
        <f t="shared" si="167"/>
        <v>0</v>
      </c>
      <c r="CQ44" s="769">
        <f t="shared" si="167"/>
        <v>0</v>
      </c>
      <c r="CR44" s="769">
        <f t="shared" si="167"/>
        <v>0</v>
      </c>
      <c r="CS44" s="769">
        <f t="shared" si="167"/>
        <v>0</v>
      </c>
      <c r="CT44" s="769">
        <f t="shared" si="167"/>
        <v>0</v>
      </c>
      <c r="CU44" s="769">
        <f t="shared" si="167"/>
        <v>0</v>
      </c>
      <c r="CV44" s="769">
        <f t="shared" si="167"/>
        <v>0</v>
      </c>
      <c r="CW44" s="769">
        <f t="shared" si="167"/>
        <v>0</v>
      </c>
      <c r="CX44" s="769">
        <f t="shared" si="167"/>
        <v>0</v>
      </c>
      <c r="CY44" s="769">
        <f t="shared" si="167"/>
        <v>0</v>
      </c>
      <c r="CZ44" s="769">
        <f t="shared" si="167"/>
        <v>0</v>
      </c>
      <c r="DA44" s="769">
        <f t="shared" si="167"/>
        <v>0</v>
      </c>
      <c r="DB44" s="769">
        <f t="shared" si="167"/>
        <v>0</v>
      </c>
      <c r="DC44" s="769">
        <f t="shared" si="167"/>
        <v>0</v>
      </c>
      <c r="DD44" s="769">
        <f t="shared" si="167"/>
        <v>0</v>
      </c>
      <c r="DE44" s="769">
        <f t="shared" si="167"/>
        <v>0</v>
      </c>
      <c r="DF44" s="769">
        <f t="shared" si="167"/>
        <v>0</v>
      </c>
      <c r="DG44" s="769">
        <f t="shared" si="167"/>
        <v>0</v>
      </c>
      <c r="DH44" s="769">
        <f t="shared" si="167"/>
        <v>0</v>
      </c>
      <c r="DI44" s="769">
        <f t="shared" si="167"/>
        <v>0</v>
      </c>
      <c r="DJ44" s="769">
        <f t="shared" si="167"/>
        <v>0</v>
      </c>
      <c r="DK44" s="769">
        <f t="shared" si="167"/>
        <v>0</v>
      </c>
      <c r="DL44" s="769">
        <f t="shared" si="167"/>
        <v>0</v>
      </c>
      <c r="DM44" s="769">
        <f t="shared" si="167"/>
        <v>0</v>
      </c>
      <c r="DN44" s="769">
        <f t="shared" si="167"/>
        <v>0</v>
      </c>
      <c r="DO44" s="769">
        <f t="shared" si="167"/>
        <v>0</v>
      </c>
      <c r="DP44" s="769">
        <f t="shared" si="167"/>
        <v>0</v>
      </c>
      <c r="DQ44" s="769">
        <f t="shared" si="167"/>
        <v>0</v>
      </c>
      <c r="DR44" s="769">
        <f t="shared" si="167"/>
        <v>0</v>
      </c>
      <c r="DS44" s="769">
        <f t="shared" si="167"/>
        <v>0</v>
      </c>
      <c r="DT44" s="769">
        <f t="shared" si="167"/>
        <v>0</v>
      </c>
      <c r="DU44" s="769">
        <f t="shared" si="167"/>
        <v>0</v>
      </c>
      <c r="DV44" s="769">
        <f t="shared" si="167"/>
        <v>0</v>
      </c>
      <c r="DW44" s="769">
        <f>SUM(DW12:DW43) + IF(DW11 &gt;= DESIGN_LIFE*0.5, $BF$53, 0)</f>
        <v>0</v>
      </c>
      <c r="DX44" s="769">
        <f t="shared" ref="DX44:GI44" si="168">SUM(DX12:DX43) + IF(DX11 &gt;= DESIGN_LIFE*0.5, + $BF$53, 0)</f>
        <v>0</v>
      </c>
      <c r="DY44" s="769">
        <f t="shared" si="168"/>
        <v>0</v>
      </c>
      <c r="DZ44" s="769">
        <f t="shared" si="168"/>
        <v>0</v>
      </c>
      <c r="EA44" s="769">
        <f t="shared" si="168"/>
        <v>0</v>
      </c>
      <c r="EB44" s="769">
        <f t="shared" si="168"/>
        <v>0</v>
      </c>
      <c r="EC44" s="769">
        <f t="shared" si="168"/>
        <v>0</v>
      </c>
      <c r="ED44" s="769">
        <f t="shared" si="168"/>
        <v>0</v>
      </c>
      <c r="EE44" s="769">
        <f t="shared" si="168"/>
        <v>0</v>
      </c>
      <c r="EF44" s="769">
        <f t="shared" si="168"/>
        <v>0</v>
      </c>
      <c r="EG44" s="769">
        <f t="shared" si="168"/>
        <v>0</v>
      </c>
      <c r="EH44" s="769">
        <f t="shared" si="168"/>
        <v>0</v>
      </c>
      <c r="EI44" s="769">
        <f t="shared" si="168"/>
        <v>0</v>
      </c>
      <c r="EJ44" s="769">
        <f t="shared" si="168"/>
        <v>0</v>
      </c>
      <c r="EK44" s="769">
        <f t="shared" si="168"/>
        <v>0</v>
      </c>
      <c r="EL44" s="769">
        <f t="shared" si="168"/>
        <v>0</v>
      </c>
      <c r="EM44" s="769">
        <f t="shared" si="168"/>
        <v>0</v>
      </c>
      <c r="EN44" s="769">
        <f t="shared" si="168"/>
        <v>0</v>
      </c>
      <c r="EO44" s="769">
        <f t="shared" si="168"/>
        <v>0</v>
      </c>
      <c r="EP44" s="769">
        <f t="shared" si="168"/>
        <v>0</v>
      </c>
      <c r="EQ44" s="769">
        <f t="shared" si="168"/>
        <v>0</v>
      </c>
      <c r="ER44" s="769">
        <f t="shared" si="168"/>
        <v>0</v>
      </c>
      <c r="ES44" s="769">
        <f t="shared" si="168"/>
        <v>0</v>
      </c>
      <c r="ET44" s="769">
        <f t="shared" si="168"/>
        <v>0</v>
      </c>
      <c r="EU44" s="769">
        <f t="shared" si="168"/>
        <v>0</v>
      </c>
      <c r="EV44" s="769">
        <f t="shared" si="168"/>
        <v>0</v>
      </c>
      <c r="EW44" s="769">
        <f t="shared" si="168"/>
        <v>0</v>
      </c>
      <c r="EX44" s="769">
        <f t="shared" si="168"/>
        <v>0</v>
      </c>
      <c r="EY44" s="769">
        <f t="shared" si="168"/>
        <v>0</v>
      </c>
      <c r="EZ44" s="769">
        <f t="shared" si="168"/>
        <v>0</v>
      </c>
      <c r="FA44" s="769">
        <f t="shared" si="168"/>
        <v>0</v>
      </c>
      <c r="FB44" s="769">
        <f t="shared" si="168"/>
        <v>0</v>
      </c>
      <c r="FC44" s="769">
        <f t="shared" si="168"/>
        <v>0</v>
      </c>
      <c r="FD44" s="769">
        <f t="shared" si="168"/>
        <v>0</v>
      </c>
      <c r="FE44" s="769">
        <f t="shared" si="168"/>
        <v>0</v>
      </c>
      <c r="FF44" s="769">
        <f t="shared" si="168"/>
        <v>0</v>
      </c>
      <c r="FG44" s="769">
        <f t="shared" si="168"/>
        <v>0</v>
      </c>
      <c r="FH44" s="769">
        <f t="shared" si="168"/>
        <v>0</v>
      </c>
      <c r="FI44" s="769">
        <f t="shared" si="168"/>
        <v>0</v>
      </c>
      <c r="FJ44" s="769">
        <f t="shared" si="168"/>
        <v>0</v>
      </c>
      <c r="FK44" s="769">
        <f t="shared" si="168"/>
        <v>0</v>
      </c>
      <c r="FL44" s="769">
        <f t="shared" si="168"/>
        <v>0</v>
      </c>
      <c r="FM44" s="769">
        <f t="shared" si="168"/>
        <v>0</v>
      </c>
      <c r="FN44" s="769">
        <f t="shared" si="168"/>
        <v>0</v>
      </c>
      <c r="FO44" s="769">
        <f t="shared" si="168"/>
        <v>0</v>
      </c>
      <c r="FP44" s="769">
        <f t="shared" si="168"/>
        <v>0</v>
      </c>
      <c r="FQ44" s="769">
        <f t="shared" si="168"/>
        <v>0</v>
      </c>
      <c r="FR44" s="769">
        <f t="shared" si="168"/>
        <v>0</v>
      </c>
      <c r="FS44" s="769">
        <f t="shared" si="168"/>
        <v>0</v>
      </c>
      <c r="FT44" s="769">
        <f t="shared" si="168"/>
        <v>0</v>
      </c>
      <c r="FU44" s="769">
        <f t="shared" si="168"/>
        <v>0</v>
      </c>
      <c r="FV44" s="769">
        <f t="shared" si="168"/>
        <v>0</v>
      </c>
      <c r="FW44" s="769">
        <f t="shared" si="168"/>
        <v>0</v>
      </c>
      <c r="FX44" s="769">
        <f t="shared" si="168"/>
        <v>0</v>
      </c>
      <c r="FY44" s="769">
        <f t="shared" si="168"/>
        <v>0</v>
      </c>
      <c r="FZ44" s="769">
        <f t="shared" si="168"/>
        <v>0</v>
      </c>
      <c r="GA44" s="769">
        <f t="shared" si="168"/>
        <v>0</v>
      </c>
      <c r="GB44" s="769">
        <f t="shared" si="168"/>
        <v>0</v>
      </c>
      <c r="GC44" s="769">
        <f t="shared" si="168"/>
        <v>0</v>
      </c>
      <c r="GD44" s="769">
        <f t="shared" si="168"/>
        <v>0</v>
      </c>
      <c r="GE44" s="769">
        <f t="shared" si="168"/>
        <v>0</v>
      </c>
      <c r="GF44" s="769">
        <f t="shared" si="168"/>
        <v>0</v>
      </c>
      <c r="GG44" s="769">
        <f t="shared" si="168"/>
        <v>0</v>
      </c>
      <c r="GH44" s="769">
        <f t="shared" si="168"/>
        <v>0</v>
      </c>
      <c r="GI44" s="769">
        <f t="shared" si="168"/>
        <v>0</v>
      </c>
      <c r="GJ44" s="769">
        <f t="shared" ref="GJ44:HG44" si="169">SUM(GJ12:GJ43) + IF(GJ11 &gt;= DESIGN_LIFE*0.5, + $BF$53, 0)</f>
        <v>0</v>
      </c>
      <c r="GK44" s="769">
        <f t="shared" si="169"/>
        <v>0</v>
      </c>
      <c r="GL44" s="769">
        <f t="shared" si="169"/>
        <v>0</v>
      </c>
      <c r="GM44" s="769">
        <f t="shared" si="169"/>
        <v>0</v>
      </c>
      <c r="GN44" s="769">
        <f t="shared" si="169"/>
        <v>0</v>
      </c>
      <c r="GO44" s="769">
        <f t="shared" si="169"/>
        <v>0</v>
      </c>
      <c r="GP44" s="769">
        <f t="shared" si="169"/>
        <v>0</v>
      </c>
      <c r="GQ44" s="769">
        <f t="shared" si="169"/>
        <v>0</v>
      </c>
      <c r="GR44" s="769">
        <f t="shared" si="169"/>
        <v>0</v>
      </c>
      <c r="GS44" s="769">
        <f t="shared" si="169"/>
        <v>0</v>
      </c>
      <c r="GT44" s="769">
        <f t="shared" si="169"/>
        <v>0</v>
      </c>
      <c r="GU44" s="769">
        <f t="shared" si="169"/>
        <v>0</v>
      </c>
      <c r="GV44" s="769">
        <f t="shared" si="169"/>
        <v>0</v>
      </c>
      <c r="GW44" s="769">
        <f t="shared" si="169"/>
        <v>0</v>
      </c>
      <c r="GX44" s="769">
        <f t="shared" si="169"/>
        <v>0</v>
      </c>
      <c r="GY44" s="769">
        <f t="shared" si="169"/>
        <v>0</v>
      </c>
      <c r="GZ44" s="769">
        <f t="shared" si="169"/>
        <v>0</v>
      </c>
      <c r="HA44" s="769">
        <f t="shared" si="169"/>
        <v>0</v>
      </c>
      <c r="HB44" s="769">
        <f t="shared" si="169"/>
        <v>0</v>
      </c>
      <c r="HC44" s="769">
        <f t="shared" si="169"/>
        <v>0</v>
      </c>
      <c r="HD44" s="769">
        <f t="shared" si="169"/>
        <v>0</v>
      </c>
      <c r="HE44" s="769">
        <f t="shared" si="169"/>
        <v>0</v>
      </c>
      <c r="HF44" s="769">
        <f t="shared" si="169"/>
        <v>0</v>
      </c>
      <c r="HG44" s="769">
        <f t="shared" si="169"/>
        <v>0</v>
      </c>
      <c r="HH44" s="185"/>
    </row>
    <row r="45" spans="1:216" ht="20.100000000000001" customHeight="1" thickBot="1">
      <c r="B45" s="361" t="str">
        <f>'MATERIAL DATA'!Q27</f>
        <v>1.1 Excavation-Other</v>
      </c>
      <c r="C45" s="362"/>
      <c r="D45" s="362"/>
      <c r="E45" s="363"/>
      <c r="F45" s="364"/>
      <c r="G45" s="365"/>
      <c r="H45" s="365"/>
      <c r="I45" s="365"/>
      <c r="J45" s="365"/>
      <c r="K45" s="364"/>
      <c r="L45" s="366"/>
      <c r="M45" s="367"/>
      <c r="N45" s="368">
        <f t="shared" ref="N45" si="170">IFERROR(SUM(O45:V45,X45),"")</f>
        <v>0</v>
      </c>
      <c r="O45" s="369"/>
      <c r="P45" s="370"/>
      <c r="Q45" s="370" t="str">
        <f>IFERROR((($BQ45*(('Default Values'!$L$6*'Default Values'!$P$6/1000)+ ('Default Values'!$L$6*'Default Values'!$J$6*'Default Values'!$P$9/1000))*'Project Info'!$C$16)/1000),"")</f>
        <v/>
      </c>
      <c r="R45" s="370"/>
      <c r="S45" s="371"/>
      <c r="T45" s="371"/>
      <c r="U45" s="370"/>
      <c r="V45" s="397"/>
      <c r="W45" s="368"/>
      <c r="X45" s="372"/>
      <c r="Y45" s="744"/>
      <c r="Z45" s="745" t="str">
        <f>'MATERIAL DATA'!$Q69</f>
        <v>4.8.2 Fencing</v>
      </c>
      <c r="AA45" s="768">
        <f t="shared" si="139"/>
        <v>0</v>
      </c>
      <c r="AB45" s="745"/>
      <c r="AC45" s="745"/>
      <c r="AD45" s="745"/>
      <c r="AE45" s="745"/>
      <c r="AF45" s="745"/>
      <c r="AG45" s="745" t="s">
        <v>235</v>
      </c>
      <c r="AH45" s="779">
        <f>AU51*SUM(GIA_RN)/$AI$45</f>
        <v>0</v>
      </c>
      <c r="AI45" s="185">
        <v>2600</v>
      </c>
      <c r="AJ45" s="745"/>
      <c r="AK45" s="745"/>
      <c r="AL45" s="209"/>
      <c r="AM45" s="745"/>
      <c r="AN45" s="185"/>
      <c r="AO45" s="185"/>
      <c r="AP45" s="745"/>
      <c r="AQ45" s="745"/>
      <c r="AR45" s="745"/>
      <c r="AS45" s="745"/>
      <c r="AT45" s="745"/>
      <c r="AU45" s="745" t="s">
        <v>758</v>
      </c>
      <c r="AV45" s="745">
        <f>AI9*K8</f>
        <v>0</v>
      </c>
      <c r="AW45" s="756">
        <f t="shared" si="165"/>
        <v>0</v>
      </c>
      <c r="AX45" s="745"/>
      <c r="AY45" s="745" t="s">
        <v>850</v>
      </c>
      <c r="AZ45" s="745">
        <f ca="1">AI16*K8</f>
        <v>0</v>
      </c>
      <c r="BA45" s="785">
        <f t="shared" ca="1" si="166"/>
        <v>0</v>
      </c>
      <c r="BB45" s="745"/>
      <c r="BC45" s="745" t="s">
        <v>1003</v>
      </c>
      <c r="BD45" s="185">
        <f ca="1">SUMIF($B$12:$B$45,"Timber",$R$12:$R$45)+SUMIF($C$12:$C$45,"Timber_EPD",$R$12:$R$45)+SUMIF($B$12:$B$45,"Timber",$Q$12:$Q$43)+SUMIF($C$12:$C$45,"Timber_EPD",$Q$12:$Q$45)</f>
        <v>0</v>
      </c>
      <c r="BE45" s="745">
        <f ca="1">BD45*K8</f>
        <v>0</v>
      </c>
      <c r="BF45" s="749">
        <f t="shared" ca="1" si="160"/>
        <v>0</v>
      </c>
      <c r="BG45" s="745"/>
      <c r="BH45" s="745"/>
      <c r="BI45" s="745"/>
      <c r="BJ45" s="745"/>
      <c r="BK45" s="209" t="str">
        <f>IF(B45="Concrete","C_",IF(B45="Steel","S_",IF(B45="Timber","T_",IF(B45="Other","O_",IF(B45="Custom EPD","E_",IF(B45="_","_"," "))))))</f>
        <v xml:space="preserve"> </v>
      </c>
      <c r="BL45" s="209"/>
      <c r="BM45" s="209"/>
      <c r="BN45" s="186">
        <f>'Project Info'!$C$17/1000</f>
        <v>1.6</v>
      </c>
      <c r="BO45" s="186"/>
      <c r="BP45" s="186"/>
      <c r="BQ45" s="847" t="str">
        <f>IF(K45="VOLUME [m3]", $L45*'Project Info'!C$17, IF(K45="MASS [kg]", $L45, ""))</f>
        <v/>
      </c>
      <c r="BR45" s="745" t="str">
        <f>IFERROR(_xlfn.XLOOKUP($BL45,'LIFECYCLE MATERIAL DATA'!$A$5:$A$104,'LIFECYCLE MATERIAL DATA'!$I$5:$I$104,,)*($BQ45/1000)+_xlfn.XLOOKUP('Project Info'!$C$15,'LIFECYCLE MATERIAL DATA'!$A$5:$A$104,'LIFECYCLE MATERIAL DATA'!$I$5:$I$104,,)*($BP45/1000),"")</f>
        <v/>
      </c>
      <c r="BS45" s="745"/>
      <c r="BT45" s="745" t="str">
        <f>IFERROR(_xlfn.XLOOKUP($BL45,'LIFECYCLE MATERIAL DATA'!$A$5:$A$104, 'LIFECYCLE MATERIAL DATA'!$K$5:$K$104,,)*($BQ45/1000),"")</f>
        <v/>
      </c>
      <c r="BU45" s="185" t="str">
        <f>IFERROR(_xlfn.XLOOKUP($BL45,'LIFECYCLE MATERIAL DATA'!$A$5:$A$104,'LIFECYCLE MATERIAL DATA'!$L$5:$L$104,,)*($BQ45/1000)+_xlfn.XLOOKUP('Project Info'!$C$15,'LIFECYCLE MATERIAL DATA'!$A$5:$A$104,'LIFECYCLE MATERIAL DATA'!$L$5:$L$104,,)*($BP45/1000),"")</f>
        <v/>
      </c>
      <c r="BV45" s="745" t="str">
        <f t="shared" si="25"/>
        <v/>
      </c>
      <c r="BW45" s="745" t="str">
        <f>IF($K45='MATERIAL DATA'!$O$5,$L45, IF($K45='MATERIAL DATA'!$O$6,$L45/(1000*'Scheme 2'!$BN45),""))</f>
        <v/>
      </c>
      <c r="BX45" s="745"/>
      <c r="BY45" s="745"/>
      <c r="BZ45" s="745"/>
      <c r="CA45" s="209"/>
      <c r="CB45" s="743" t="str">
        <f>IFERROR((_xlfn.XLOOKUP($BL45,'LIFECYCLE MATERIAL DATA'!$A$5:$A$104, 'LIFECYCLE MATERIAL DATA'!$M$5:$M$104)*$BQ45/1000++_xlfn.XLOOKUP('Project Info'!$C$15,'LIFECYCLE MATERIAL DATA'!$A$5:$A$104,'LIFECYCLE MATERIAL DATA'!$M$5:$M$104)*$BP45/1000),"")</f>
        <v/>
      </c>
      <c r="CC45" s="745"/>
      <c r="CD45" s="745"/>
      <c r="CE45" s="209"/>
      <c r="CF45" s="209"/>
      <c r="CG45" s="209"/>
      <c r="CH45" s="799"/>
      <c r="CI45" s="185"/>
      <c r="CJ45" s="185"/>
      <c r="CK45" s="185"/>
      <c r="CL45" s="185"/>
      <c r="CM45" s="751" t="s">
        <v>16</v>
      </c>
      <c r="CN45" s="769">
        <v>0</v>
      </c>
      <c r="CO45" s="786">
        <f>AO14+AO19</f>
        <v>0</v>
      </c>
      <c r="CP45" s="745">
        <f>CO45+AO15+AO20</f>
        <v>0</v>
      </c>
      <c r="CQ45" s="745">
        <f ca="1">CP45+AO16+AO21</f>
        <v>0</v>
      </c>
      <c r="CR45" s="745">
        <f t="shared" ref="CR45:FC45" ca="1" si="171">(IF(CR$11=DESIGN_LIFE,CQ45+$AO$23+$AO$25+$AO$26+$AO$27+$AO$28+$AO$18,CQ45))</f>
        <v>0</v>
      </c>
      <c r="CS45" s="745">
        <f t="shared" ca="1" si="171"/>
        <v>0</v>
      </c>
      <c r="CT45" s="745">
        <f t="shared" ca="1" si="171"/>
        <v>0</v>
      </c>
      <c r="CU45" s="745">
        <f t="shared" ca="1" si="171"/>
        <v>0</v>
      </c>
      <c r="CV45" s="745">
        <f t="shared" ca="1" si="171"/>
        <v>0</v>
      </c>
      <c r="CW45" s="745">
        <f t="shared" ca="1" si="171"/>
        <v>0</v>
      </c>
      <c r="CX45" s="745">
        <f t="shared" ca="1" si="171"/>
        <v>0</v>
      </c>
      <c r="CY45" s="745">
        <f t="shared" ca="1" si="171"/>
        <v>0</v>
      </c>
      <c r="CZ45" s="745">
        <f t="shared" ca="1" si="171"/>
        <v>0</v>
      </c>
      <c r="DA45" s="745">
        <f t="shared" ca="1" si="171"/>
        <v>0</v>
      </c>
      <c r="DB45" s="745">
        <f t="shared" ca="1" si="171"/>
        <v>0</v>
      </c>
      <c r="DC45" s="745">
        <f t="shared" ca="1" si="171"/>
        <v>0</v>
      </c>
      <c r="DD45" s="745">
        <f t="shared" ca="1" si="171"/>
        <v>0</v>
      </c>
      <c r="DE45" s="745">
        <f t="shared" ca="1" si="171"/>
        <v>0</v>
      </c>
      <c r="DF45" s="745">
        <f t="shared" ca="1" si="171"/>
        <v>0</v>
      </c>
      <c r="DG45" s="745">
        <f t="shared" ca="1" si="171"/>
        <v>0</v>
      </c>
      <c r="DH45" s="745">
        <f t="shared" ca="1" si="171"/>
        <v>0</v>
      </c>
      <c r="DI45" s="745">
        <f t="shared" ca="1" si="171"/>
        <v>0</v>
      </c>
      <c r="DJ45" s="745">
        <f t="shared" ca="1" si="171"/>
        <v>0</v>
      </c>
      <c r="DK45" s="745">
        <f t="shared" ca="1" si="171"/>
        <v>0</v>
      </c>
      <c r="DL45" s="745">
        <f t="shared" ca="1" si="171"/>
        <v>0</v>
      </c>
      <c r="DM45" s="745">
        <f t="shared" ca="1" si="171"/>
        <v>0</v>
      </c>
      <c r="DN45" s="745">
        <f t="shared" ca="1" si="171"/>
        <v>0</v>
      </c>
      <c r="DO45" s="745">
        <f t="shared" ca="1" si="171"/>
        <v>0</v>
      </c>
      <c r="DP45" s="745">
        <f t="shared" ca="1" si="171"/>
        <v>0</v>
      </c>
      <c r="DQ45" s="745">
        <f t="shared" ca="1" si="171"/>
        <v>0</v>
      </c>
      <c r="DR45" s="745">
        <f t="shared" ca="1" si="171"/>
        <v>0</v>
      </c>
      <c r="DS45" s="745">
        <f t="shared" ca="1" si="171"/>
        <v>0</v>
      </c>
      <c r="DT45" s="745">
        <f t="shared" ca="1" si="171"/>
        <v>0</v>
      </c>
      <c r="DU45" s="745">
        <f t="shared" ca="1" si="171"/>
        <v>0</v>
      </c>
      <c r="DV45" s="745">
        <f t="shared" ca="1" si="171"/>
        <v>0</v>
      </c>
      <c r="DW45" s="745">
        <f t="shared" ca="1" si="171"/>
        <v>0</v>
      </c>
      <c r="DX45" s="745">
        <f t="shared" ca="1" si="171"/>
        <v>0</v>
      </c>
      <c r="DY45" s="745">
        <f t="shared" ca="1" si="171"/>
        <v>0</v>
      </c>
      <c r="DZ45" s="745">
        <f t="shared" ca="1" si="171"/>
        <v>0</v>
      </c>
      <c r="EA45" s="745">
        <f t="shared" ca="1" si="171"/>
        <v>0</v>
      </c>
      <c r="EB45" s="745">
        <f t="shared" ca="1" si="171"/>
        <v>0</v>
      </c>
      <c r="EC45" s="745">
        <f t="shared" ca="1" si="171"/>
        <v>0</v>
      </c>
      <c r="ED45" s="745">
        <f t="shared" ca="1" si="171"/>
        <v>0</v>
      </c>
      <c r="EE45" s="745">
        <f t="shared" ca="1" si="171"/>
        <v>0</v>
      </c>
      <c r="EF45" s="745">
        <f t="shared" ca="1" si="171"/>
        <v>0</v>
      </c>
      <c r="EG45" s="745">
        <f t="shared" ca="1" si="171"/>
        <v>0</v>
      </c>
      <c r="EH45" s="745">
        <f t="shared" ca="1" si="171"/>
        <v>0</v>
      </c>
      <c r="EI45" s="745">
        <f t="shared" ca="1" si="171"/>
        <v>0</v>
      </c>
      <c r="EJ45" s="745">
        <f t="shared" ca="1" si="171"/>
        <v>0</v>
      </c>
      <c r="EK45" s="745">
        <f t="shared" ca="1" si="171"/>
        <v>0</v>
      </c>
      <c r="EL45" s="745">
        <f t="shared" ca="1" si="171"/>
        <v>0</v>
      </c>
      <c r="EM45" s="745">
        <f t="shared" ca="1" si="171"/>
        <v>0</v>
      </c>
      <c r="EN45" s="745">
        <f t="shared" ca="1" si="171"/>
        <v>0</v>
      </c>
      <c r="EO45" s="745">
        <f t="shared" ca="1" si="171"/>
        <v>0</v>
      </c>
      <c r="EP45" s="745">
        <f t="shared" ca="1" si="171"/>
        <v>0</v>
      </c>
      <c r="EQ45" s="745">
        <f t="shared" ca="1" si="171"/>
        <v>0</v>
      </c>
      <c r="ER45" s="745">
        <f t="shared" ca="1" si="171"/>
        <v>0</v>
      </c>
      <c r="ES45" s="745">
        <f t="shared" ca="1" si="171"/>
        <v>0</v>
      </c>
      <c r="ET45" s="745">
        <f t="shared" ca="1" si="171"/>
        <v>0</v>
      </c>
      <c r="EU45" s="745">
        <f t="shared" ca="1" si="171"/>
        <v>0</v>
      </c>
      <c r="EV45" s="745">
        <f t="shared" ca="1" si="171"/>
        <v>0</v>
      </c>
      <c r="EW45" s="745">
        <f t="shared" ca="1" si="171"/>
        <v>0</v>
      </c>
      <c r="EX45" s="745">
        <f t="shared" ca="1" si="171"/>
        <v>0</v>
      </c>
      <c r="EY45" s="745">
        <f t="shared" ca="1" si="171"/>
        <v>0</v>
      </c>
      <c r="EZ45" s="745">
        <f t="shared" ca="1" si="171"/>
        <v>0</v>
      </c>
      <c r="FA45" s="745">
        <f t="shared" ca="1" si="171"/>
        <v>0</v>
      </c>
      <c r="FB45" s="745">
        <f t="shared" ca="1" si="171"/>
        <v>0</v>
      </c>
      <c r="FC45" s="745">
        <f t="shared" ca="1" si="171"/>
        <v>0</v>
      </c>
      <c r="FD45" s="745">
        <f t="shared" ref="FD45:HG45" ca="1" si="172">(IF(FD$11=DESIGN_LIFE,FC45+$AO$23+$AO$25+$AO$26+$AO$27+$AO$28+$AO$18,FC45))</f>
        <v>0</v>
      </c>
      <c r="FE45" s="745">
        <f t="shared" ca="1" si="172"/>
        <v>0</v>
      </c>
      <c r="FF45" s="745">
        <f t="shared" ca="1" si="172"/>
        <v>0</v>
      </c>
      <c r="FG45" s="745">
        <f t="shared" ca="1" si="172"/>
        <v>0</v>
      </c>
      <c r="FH45" s="745">
        <f t="shared" ca="1" si="172"/>
        <v>0</v>
      </c>
      <c r="FI45" s="745">
        <f t="shared" ca="1" si="172"/>
        <v>0</v>
      </c>
      <c r="FJ45" s="745">
        <f t="shared" ca="1" si="172"/>
        <v>0</v>
      </c>
      <c r="FK45" s="745">
        <f t="shared" ca="1" si="172"/>
        <v>0</v>
      </c>
      <c r="FL45" s="745">
        <f t="shared" ca="1" si="172"/>
        <v>0</v>
      </c>
      <c r="FM45" s="745">
        <f t="shared" ca="1" si="172"/>
        <v>0</v>
      </c>
      <c r="FN45" s="745">
        <f t="shared" ca="1" si="172"/>
        <v>0</v>
      </c>
      <c r="FO45" s="745">
        <f t="shared" ca="1" si="172"/>
        <v>0</v>
      </c>
      <c r="FP45" s="745">
        <f t="shared" ca="1" si="172"/>
        <v>0</v>
      </c>
      <c r="FQ45" s="745">
        <f t="shared" ca="1" si="172"/>
        <v>0</v>
      </c>
      <c r="FR45" s="745">
        <f t="shared" ca="1" si="172"/>
        <v>0</v>
      </c>
      <c r="FS45" s="745">
        <f t="shared" ca="1" si="172"/>
        <v>0</v>
      </c>
      <c r="FT45" s="745">
        <f t="shared" ca="1" si="172"/>
        <v>0</v>
      </c>
      <c r="FU45" s="745">
        <f t="shared" ca="1" si="172"/>
        <v>0</v>
      </c>
      <c r="FV45" s="745">
        <f t="shared" ca="1" si="172"/>
        <v>0</v>
      </c>
      <c r="FW45" s="745">
        <f t="shared" ca="1" si="172"/>
        <v>0</v>
      </c>
      <c r="FX45" s="745">
        <f t="shared" ca="1" si="172"/>
        <v>0</v>
      </c>
      <c r="FY45" s="745">
        <f t="shared" ca="1" si="172"/>
        <v>0</v>
      </c>
      <c r="FZ45" s="745">
        <f t="shared" ca="1" si="172"/>
        <v>0</v>
      </c>
      <c r="GA45" s="745">
        <f t="shared" ca="1" si="172"/>
        <v>0</v>
      </c>
      <c r="GB45" s="745">
        <f t="shared" ca="1" si="172"/>
        <v>0</v>
      </c>
      <c r="GC45" s="745">
        <f t="shared" ca="1" si="172"/>
        <v>0</v>
      </c>
      <c r="GD45" s="745">
        <f t="shared" ca="1" si="172"/>
        <v>0</v>
      </c>
      <c r="GE45" s="745">
        <f t="shared" ca="1" si="172"/>
        <v>0</v>
      </c>
      <c r="GF45" s="745">
        <f t="shared" ca="1" si="172"/>
        <v>0</v>
      </c>
      <c r="GG45" s="745">
        <f t="shared" ca="1" si="172"/>
        <v>0</v>
      </c>
      <c r="GH45" s="745">
        <f t="shared" ca="1" si="172"/>
        <v>0</v>
      </c>
      <c r="GI45" s="745">
        <f t="shared" ca="1" si="172"/>
        <v>0</v>
      </c>
      <c r="GJ45" s="745">
        <f t="shared" ca="1" si="172"/>
        <v>0</v>
      </c>
      <c r="GK45" s="745">
        <f t="shared" ca="1" si="172"/>
        <v>0</v>
      </c>
      <c r="GL45" s="745">
        <f t="shared" ca="1" si="172"/>
        <v>0</v>
      </c>
      <c r="GM45" s="745">
        <f t="shared" ca="1" si="172"/>
        <v>0</v>
      </c>
      <c r="GN45" s="745">
        <f t="shared" ca="1" si="172"/>
        <v>0</v>
      </c>
      <c r="GO45" s="745">
        <f t="shared" ca="1" si="172"/>
        <v>0</v>
      </c>
      <c r="GP45" s="745">
        <f t="shared" ca="1" si="172"/>
        <v>0</v>
      </c>
      <c r="GQ45" s="745">
        <f t="shared" ca="1" si="172"/>
        <v>0</v>
      </c>
      <c r="GR45" s="745">
        <f t="shared" ca="1" si="172"/>
        <v>0</v>
      </c>
      <c r="GS45" s="745">
        <f t="shared" ca="1" si="172"/>
        <v>0</v>
      </c>
      <c r="GT45" s="745">
        <f t="shared" ca="1" si="172"/>
        <v>0</v>
      </c>
      <c r="GU45" s="745">
        <f t="shared" ca="1" si="172"/>
        <v>0</v>
      </c>
      <c r="GV45" s="745">
        <f t="shared" ca="1" si="172"/>
        <v>0</v>
      </c>
      <c r="GW45" s="745">
        <f t="shared" ca="1" si="172"/>
        <v>0</v>
      </c>
      <c r="GX45" s="745">
        <f t="shared" ca="1" si="172"/>
        <v>0</v>
      </c>
      <c r="GY45" s="745">
        <f t="shared" ca="1" si="172"/>
        <v>0</v>
      </c>
      <c r="GZ45" s="745">
        <f t="shared" ca="1" si="172"/>
        <v>0</v>
      </c>
      <c r="HA45" s="745">
        <f t="shared" ca="1" si="172"/>
        <v>0</v>
      </c>
      <c r="HB45" s="745">
        <f t="shared" ca="1" si="172"/>
        <v>0</v>
      </c>
      <c r="HC45" s="745">
        <f t="shared" ca="1" si="172"/>
        <v>0</v>
      </c>
      <c r="HD45" s="745">
        <f t="shared" ca="1" si="172"/>
        <v>0</v>
      </c>
      <c r="HE45" s="745">
        <f t="shared" ca="1" si="172"/>
        <v>0</v>
      </c>
      <c r="HF45" s="745">
        <f t="shared" ca="1" si="172"/>
        <v>0</v>
      </c>
      <c r="HG45" s="745">
        <f t="shared" ca="1" si="172"/>
        <v>0</v>
      </c>
      <c r="HH45" s="185"/>
    </row>
    <row r="46" spans="1:216" ht="20.100000000000001" customHeight="1" thickBot="1">
      <c r="B46" s="214"/>
      <c r="C46" s="214"/>
      <c r="D46" s="214"/>
      <c r="E46" s="214"/>
      <c r="F46" s="214"/>
      <c r="G46" s="214"/>
      <c r="H46" s="214"/>
      <c r="I46" s="214"/>
      <c r="J46" s="214"/>
      <c r="K46" s="214"/>
      <c r="L46" s="214"/>
      <c r="M46" s="216"/>
      <c r="N46" s="217"/>
      <c r="O46" s="217"/>
      <c r="P46" s="217"/>
      <c r="Q46" s="217"/>
      <c r="R46" s="217"/>
      <c r="S46" s="217"/>
      <c r="T46" s="217"/>
      <c r="U46" s="217"/>
      <c r="V46" s="221"/>
      <c r="W46" s="221"/>
      <c r="X46" s="458"/>
      <c r="Y46" s="185"/>
      <c r="Z46" s="745" t="str">
        <f>'MATERIAL DATA'!$Q70</f>
        <v>4.8.3 Benches</v>
      </c>
      <c r="AA46" s="768">
        <f t="shared" si="139"/>
        <v>0</v>
      </c>
      <c r="AB46" s="745"/>
      <c r="AC46" s="745"/>
      <c r="AD46" s="745"/>
      <c r="AE46" s="745"/>
      <c r="AF46" s="745" t="s">
        <v>661</v>
      </c>
      <c r="AG46" s="745"/>
      <c r="AH46" s="786">
        <f>E48*1000</f>
        <v>0</v>
      </c>
      <c r="AI46" s="745"/>
      <c r="AJ46" s="745"/>
      <c r="AK46" s="209"/>
      <c r="AL46" s="745"/>
      <c r="AM46" s="745"/>
      <c r="AN46" s="185"/>
      <c r="AO46" s="185"/>
      <c r="AP46" s="745"/>
      <c r="AQ46" s="745"/>
      <c r="AR46" s="745"/>
      <c r="AS46" s="745"/>
      <c r="AT46" s="745"/>
      <c r="AU46" s="745" t="s">
        <v>764</v>
      </c>
      <c r="AV46" s="745">
        <f>AI10*K8</f>
        <v>0</v>
      </c>
      <c r="AW46" s="756">
        <f t="shared" si="165"/>
        <v>0</v>
      </c>
      <c r="AX46" s="745"/>
      <c r="AY46" s="745" t="s">
        <v>399</v>
      </c>
      <c r="AZ46" s="745">
        <f ca="1">AI17*K8</f>
        <v>0</v>
      </c>
      <c r="BA46" s="785">
        <f t="shared" ca="1" si="166"/>
        <v>0</v>
      </c>
      <c r="BB46" s="745"/>
      <c r="BC46" s="745" t="s">
        <v>310</v>
      </c>
      <c r="BD46" s="185">
        <f>SUMIF($B$12:$B$45,"Timber",$T$12:$T$45)+SUMIF($C$12:$C$45,"Timber_EPD",$T$12:$T$45) +SUMIF($B$12:$B$45,"Timber",$U$12:$U$45) +SUMIF($C$12:$C$45,"Timber_EPD",$U$12:$U$45) +SUMIF($B$12:$B$45,"Timber",$V$12:$V$45)+SUMIF($C$12:$C$45,"Timber_EPD",$V$12:$V$45)</f>
        <v>0</v>
      </c>
      <c r="BE46" s="745">
        <f>BD46*K8</f>
        <v>0</v>
      </c>
      <c r="BF46" s="749">
        <f t="shared" si="160"/>
        <v>0</v>
      </c>
      <c r="BG46" s="745"/>
      <c r="BH46" s="745"/>
      <c r="BI46" s="745"/>
      <c r="BK46" s="209"/>
      <c r="BL46" s="209"/>
      <c r="BM46" s="846"/>
      <c r="BN46" s="848"/>
      <c r="BO46" s="186"/>
      <c r="BP46" s="849"/>
      <c r="BQ46" s="745"/>
      <c r="BR46" s="745"/>
      <c r="BS46" s="745"/>
      <c r="BT46" s="745"/>
      <c r="BU46" s="745"/>
      <c r="BV46" s="745"/>
      <c r="BW46" s="745"/>
      <c r="BX46" s="745"/>
      <c r="BY46" s="745"/>
      <c r="BZ46" s="745"/>
      <c r="CA46" s="209"/>
      <c r="CB46" s="745"/>
      <c r="CC46" s="745"/>
      <c r="CD46" s="745"/>
      <c r="CE46" s="209"/>
      <c r="CF46" s="209"/>
      <c r="CG46" s="209"/>
      <c r="CH46" s="799"/>
      <c r="CI46" s="185"/>
      <c r="CJ46" s="185"/>
      <c r="CK46" s="185"/>
      <c r="CL46" s="185"/>
      <c r="CM46" s="751" t="s">
        <v>456</v>
      </c>
      <c r="CN46" s="769">
        <f>SUM(CN44:CN45)</f>
        <v>0</v>
      </c>
      <c r="CO46" s="745">
        <f t="shared" ref="CO46:EZ46" si="173">SUM(CO44:CO45)</f>
        <v>0</v>
      </c>
      <c r="CP46" s="745">
        <f t="shared" si="173"/>
        <v>0</v>
      </c>
      <c r="CQ46" s="745">
        <f t="shared" ca="1" si="173"/>
        <v>0</v>
      </c>
      <c r="CR46" s="745">
        <f t="shared" ca="1" si="173"/>
        <v>0</v>
      </c>
      <c r="CS46" s="745">
        <f t="shared" ca="1" si="173"/>
        <v>0</v>
      </c>
      <c r="CT46" s="745">
        <f t="shared" ca="1" si="173"/>
        <v>0</v>
      </c>
      <c r="CU46" s="745">
        <f t="shared" ca="1" si="173"/>
        <v>0</v>
      </c>
      <c r="CV46" s="745">
        <f t="shared" ca="1" si="173"/>
        <v>0</v>
      </c>
      <c r="CW46" s="745">
        <f t="shared" ca="1" si="173"/>
        <v>0</v>
      </c>
      <c r="CX46" s="745">
        <f t="shared" ca="1" si="173"/>
        <v>0</v>
      </c>
      <c r="CY46" s="745">
        <f t="shared" ca="1" si="173"/>
        <v>0</v>
      </c>
      <c r="CZ46" s="745">
        <f t="shared" ca="1" si="173"/>
        <v>0</v>
      </c>
      <c r="DA46" s="745">
        <f t="shared" ca="1" si="173"/>
        <v>0</v>
      </c>
      <c r="DB46" s="745">
        <f t="shared" ca="1" si="173"/>
        <v>0</v>
      </c>
      <c r="DC46" s="745">
        <f t="shared" ca="1" si="173"/>
        <v>0</v>
      </c>
      <c r="DD46" s="745">
        <f t="shared" ca="1" si="173"/>
        <v>0</v>
      </c>
      <c r="DE46" s="745">
        <f t="shared" ca="1" si="173"/>
        <v>0</v>
      </c>
      <c r="DF46" s="745">
        <f t="shared" ca="1" si="173"/>
        <v>0</v>
      </c>
      <c r="DG46" s="745">
        <f t="shared" ca="1" si="173"/>
        <v>0</v>
      </c>
      <c r="DH46" s="745">
        <f t="shared" ca="1" si="173"/>
        <v>0</v>
      </c>
      <c r="DI46" s="745">
        <f t="shared" ca="1" si="173"/>
        <v>0</v>
      </c>
      <c r="DJ46" s="745">
        <f t="shared" ca="1" si="173"/>
        <v>0</v>
      </c>
      <c r="DK46" s="745">
        <f t="shared" ca="1" si="173"/>
        <v>0</v>
      </c>
      <c r="DL46" s="745">
        <f t="shared" ca="1" si="173"/>
        <v>0</v>
      </c>
      <c r="DM46" s="745">
        <f t="shared" ca="1" si="173"/>
        <v>0</v>
      </c>
      <c r="DN46" s="745">
        <f t="shared" ca="1" si="173"/>
        <v>0</v>
      </c>
      <c r="DO46" s="745">
        <f t="shared" ca="1" si="173"/>
        <v>0</v>
      </c>
      <c r="DP46" s="745">
        <f t="shared" ca="1" si="173"/>
        <v>0</v>
      </c>
      <c r="DQ46" s="745">
        <f t="shared" ca="1" si="173"/>
        <v>0</v>
      </c>
      <c r="DR46" s="745">
        <f t="shared" ca="1" si="173"/>
        <v>0</v>
      </c>
      <c r="DS46" s="745">
        <f t="shared" ca="1" si="173"/>
        <v>0</v>
      </c>
      <c r="DT46" s="745">
        <f t="shared" ca="1" si="173"/>
        <v>0</v>
      </c>
      <c r="DU46" s="745">
        <f t="shared" ca="1" si="173"/>
        <v>0</v>
      </c>
      <c r="DV46" s="745">
        <f t="shared" ca="1" si="173"/>
        <v>0</v>
      </c>
      <c r="DW46" s="745">
        <f t="shared" ca="1" si="173"/>
        <v>0</v>
      </c>
      <c r="DX46" s="745">
        <f t="shared" ca="1" si="173"/>
        <v>0</v>
      </c>
      <c r="DY46" s="745">
        <f t="shared" ca="1" si="173"/>
        <v>0</v>
      </c>
      <c r="DZ46" s="745">
        <f t="shared" ca="1" si="173"/>
        <v>0</v>
      </c>
      <c r="EA46" s="745">
        <f t="shared" ca="1" si="173"/>
        <v>0</v>
      </c>
      <c r="EB46" s="745">
        <f t="shared" ca="1" si="173"/>
        <v>0</v>
      </c>
      <c r="EC46" s="745">
        <f t="shared" ca="1" si="173"/>
        <v>0</v>
      </c>
      <c r="ED46" s="745">
        <f t="shared" ca="1" si="173"/>
        <v>0</v>
      </c>
      <c r="EE46" s="745">
        <f t="shared" ca="1" si="173"/>
        <v>0</v>
      </c>
      <c r="EF46" s="745">
        <f t="shared" ca="1" si="173"/>
        <v>0</v>
      </c>
      <c r="EG46" s="745">
        <f t="shared" ca="1" si="173"/>
        <v>0</v>
      </c>
      <c r="EH46" s="745">
        <f t="shared" ca="1" si="173"/>
        <v>0</v>
      </c>
      <c r="EI46" s="745">
        <f t="shared" ca="1" si="173"/>
        <v>0</v>
      </c>
      <c r="EJ46" s="745">
        <f t="shared" ca="1" si="173"/>
        <v>0</v>
      </c>
      <c r="EK46" s="745">
        <f t="shared" ca="1" si="173"/>
        <v>0</v>
      </c>
      <c r="EL46" s="745">
        <f t="shared" ca="1" si="173"/>
        <v>0</v>
      </c>
      <c r="EM46" s="745">
        <f t="shared" ca="1" si="173"/>
        <v>0</v>
      </c>
      <c r="EN46" s="745">
        <f t="shared" ca="1" si="173"/>
        <v>0</v>
      </c>
      <c r="EO46" s="745">
        <f t="shared" ca="1" si="173"/>
        <v>0</v>
      </c>
      <c r="EP46" s="745">
        <f t="shared" ca="1" si="173"/>
        <v>0</v>
      </c>
      <c r="EQ46" s="745">
        <f t="shared" ca="1" si="173"/>
        <v>0</v>
      </c>
      <c r="ER46" s="745">
        <f t="shared" ca="1" si="173"/>
        <v>0</v>
      </c>
      <c r="ES46" s="745">
        <f t="shared" ca="1" si="173"/>
        <v>0</v>
      </c>
      <c r="ET46" s="745">
        <f t="shared" ca="1" si="173"/>
        <v>0</v>
      </c>
      <c r="EU46" s="745">
        <f t="shared" ca="1" si="173"/>
        <v>0</v>
      </c>
      <c r="EV46" s="745">
        <f t="shared" ca="1" si="173"/>
        <v>0</v>
      </c>
      <c r="EW46" s="745">
        <f t="shared" ca="1" si="173"/>
        <v>0</v>
      </c>
      <c r="EX46" s="745">
        <f t="shared" ca="1" si="173"/>
        <v>0</v>
      </c>
      <c r="EY46" s="745">
        <f t="shared" ca="1" si="173"/>
        <v>0</v>
      </c>
      <c r="EZ46" s="745">
        <f t="shared" ca="1" si="173"/>
        <v>0</v>
      </c>
      <c r="FA46" s="745">
        <f t="shared" ref="FA46:HG46" ca="1" si="174">SUM(FA44:FA45)</f>
        <v>0</v>
      </c>
      <c r="FB46" s="745">
        <f t="shared" ca="1" si="174"/>
        <v>0</v>
      </c>
      <c r="FC46" s="745">
        <f t="shared" ca="1" si="174"/>
        <v>0</v>
      </c>
      <c r="FD46" s="745">
        <f t="shared" ca="1" si="174"/>
        <v>0</v>
      </c>
      <c r="FE46" s="745">
        <f t="shared" ca="1" si="174"/>
        <v>0</v>
      </c>
      <c r="FF46" s="745">
        <f t="shared" ca="1" si="174"/>
        <v>0</v>
      </c>
      <c r="FG46" s="745">
        <f t="shared" ca="1" si="174"/>
        <v>0</v>
      </c>
      <c r="FH46" s="745">
        <f t="shared" ca="1" si="174"/>
        <v>0</v>
      </c>
      <c r="FI46" s="745">
        <f t="shared" ca="1" si="174"/>
        <v>0</v>
      </c>
      <c r="FJ46" s="745">
        <f t="shared" ca="1" si="174"/>
        <v>0</v>
      </c>
      <c r="FK46" s="745">
        <f t="shared" ca="1" si="174"/>
        <v>0</v>
      </c>
      <c r="FL46" s="745">
        <f t="shared" ca="1" si="174"/>
        <v>0</v>
      </c>
      <c r="FM46" s="745">
        <f t="shared" ca="1" si="174"/>
        <v>0</v>
      </c>
      <c r="FN46" s="745">
        <f t="shared" ca="1" si="174"/>
        <v>0</v>
      </c>
      <c r="FO46" s="745">
        <f t="shared" ca="1" si="174"/>
        <v>0</v>
      </c>
      <c r="FP46" s="745">
        <f t="shared" ca="1" si="174"/>
        <v>0</v>
      </c>
      <c r="FQ46" s="745">
        <f t="shared" ca="1" si="174"/>
        <v>0</v>
      </c>
      <c r="FR46" s="745">
        <f t="shared" ca="1" si="174"/>
        <v>0</v>
      </c>
      <c r="FS46" s="745">
        <f t="shared" ca="1" si="174"/>
        <v>0</v>
      </c>
      <c r="FT46" s="745">
        <f t="shared" ca="1" si="174"/>
        <v>0</v>
      </c>
      <c r="FU46" s="745">
        <f t="shared" ca="1" si="174"/>
        <v>0</v>
      </c>
      <c r="FV46" s="745">
        <f t="shared" ca="1" si="174"/>
        <v>0</v>
      </c>
      <c r="FW46" s="745">
        <f t="shared" ca="1" si="174"/>
        <v>0</v>
      </c>
      <c r="FX46" s="745">
        <f t="shared" ca="1" si="174"/>
        <v>0</v>
      </c>
      <c r="FY46" s="745">
        <f t="shared" ca="1" si="174"/>
        <v>0</v>
      </c>
      <c r="FZ46" s="745">
        <f t="shared" ca="1" si="174"/>
        <v>0</v>
      </c>
      <c r="GA46" s="745">
        <f t="shared" ca="1" si="174"/>
        <v>0</v>
      </c>
      <c r="GB46" s="745">
        <f t="shared" ca="1" si="174"/>
        <v>0</v>
      </c>
      <c r="GC46" s="745">
        <f t="shared" ca="1" si="174"/>
        <v>0</v>
      </c>
      <c r="GD46" s="745">
        <f t="shared" ca="1" si="174"/>
        <v>0</v>
      </c>
      <c r="GE46" s="745">
        <f t="shared" ca="1" si="174"/>
        <v>0</v>
      </c>
      <c r="GF46" s="745">
        <f t="shared" ca="1" si="174"/>
        <v>0</v>
      </c>
      <c r="GG46" s="745">
        <f t="shared" ca="1" si="174"/>
        <v>0</v>
      </c>
      <c r="GH46" s="745">
        <f t="shared" ca="1" si="174"/>
        <v>0</v>
      </c>
      <c r="GI46" s="745">
        <f t="shared" ca="1" si="174"/>
        <v>0</v>
      </c>
      <c r="GJ46" s="745">
        <f t="shared" ca="1" si="174"/>
        <v>0</v>
      </c>
      <c r="GK46" s="745">
        <f t="shared" ca="1" si="174"/>
        <v>0</v>
      </c>
      <c r="GL46" s="745">
        <f t="shared" ca="1" si="174"/>
        <v>0</v>
      </c>
      <c r="GM46" s="745">
        <f t="shared" ca="1" si="174"/>
        <v>0</v>
      </c>
      <c r="GN46" s="745">
        <f t="shared" ca="1" si="174"/>
        <v>0</v>
      </c>
      <c r="GO46" s="745">
        <f t="shared" ca="1" si="174"/>
        <v>0</v>
      </c>
      <c r="GP46" s="745">
        <f t="shared" ca="1" si="174"/>
        <v>0</v>
      </c>
      <c r="GQ46" s="745">
        <f t="shared" ca="1" si="174"/>
        <v>0</v>
      </c>
      <c r="GR46" s="745">
        <f t="shared" ca="1" si="174"/>
        <v>0</v>
      </c>
      <c r="GS46" s="745">
        <f t="shared" ca="1" si="174"/>
        <v>0</v>
      </c>
      <c r="GT46" s="745">
        <f t="shared" ca="1" si="174"/>
        <v>0</v>
      </c>
      <c r="GU46" s="745">
        <f t="shared" ca="1" si="174"/>
        <v>0</v>
      </c>
      <c r="GV46" s="745">
        <f t="shared" ca="1" si="174"/>
        <v>0</v>
      </c>
      <c r="GW46" s="745">
        <f t="shared" ca="1" si="174"/>
        <v>0</v>
      </c>
      <c r="GX46" s="745">
        <f t="shared" ca="1" si="174"/>
        <v>0</v>
      </c>
      <c r="GY46" s="745">
        <f t="shared" ca="1" si="174"/>
        <v>0</v>
      </c>
      <c r="GZ46" s="745">
        <f t="shared" ca="1" si="174"/>
        <v>0</v>
      </c>
      <c r="HA46" s="745">
        <f t="shared" ca="1" si="174"/>
        <v>0</v>
      </c>
      <c r="HB46" s="745">
        <f t="shared" ca="1" si="174"/>
        <v>0</v>
      </c>
      <c r="HC46" s="745">
        <f t="shared" ca="1" si="174"/>
        <v>0</v>
      </c>
      <c r="HD46" s="745">
        <f t="shared" ca="1" si="174"/>
        <v>0</v>
      </c>
      <c r="HE46" s="745">
        <f t="shared" ca="1" si="174"/>
        <v>0</v>
      </c>
      <c r="HF46" s="745">
        <f t="shared" ca="1" si="174"/>
        <v>0</v>
      </c>
      <c r="HG46" s="745">
        <f t="shared" ca="1" si="174"/>
        <v>0</v>
      </c>
      <c r="HH46" s="185"/>
    </row>
    <row r="47" spans="1:216" ht="20.100000000000001" customHeight="1" thickBot="1">
      <c r="B47" s="549"/>
      <c r="C47" s="215"/>
      <c r="D47" s="548"/>
      <c r="E47" s="480" t="s">
        <v>651</v>
      </c>
      <c r="F47" s="547"/>
      <c r="G47" s="215"/>
      <c r="H47" s="479" t="s">
        <v>641</v>
      </c>
      <c r="I47" s="464"/>
      <c r="J47" s="464"/>
      <c r="K47" s="934" t="s">
        <v>652</v>
      </c>
      <c r="L47" s="935"/>
      <c r="M47" s="214"/>
      <c r="N47" s="465"/>
      <c r="O47" s="465"/>
      <c r="P47" s="465"/>
      <c r="Q47" s="685" t="s">
        <v>640</v>
      </c>
      <c r="R47" s="114" t="s">
        <v>649</v>
      </c>
      <c r="S47" s="114" t="s">
        <v>650</v>
      </c>
      <c r="T47" s="114" t="s">
        <v>642</v>
      </c>
      <c r="U47" s="114" t="s">
        <v>644</v>
      </c>
      <c r="V47" s="114" t="s">
        <v>105</v>
      </c>
      <c r="W47" s="959" t="s">
        <v>807</v>
      </c>
      <c r="X47" s="960"/>
      <c r="Y47" s="185"/>
      <c r="Z47" s="745" t="str">
        <f>'MATERIAL DATA'!$Q71</f>
        <v>4.8.4 Planters</v>
      </c>
      <c r="AA47" s="768">
        <f t="shared" si="139"/>
        <v>0</v>
      </c>
      <c r="AB47" s="745"/>
      <c r="AC47" s="745"/>
      <c r="AD47" s="745"/>
      <c r="AE47" s="745"/>
      <c r="AF47" s="745" t="s">
        <v>236</v>
      </c>
      <c r="AG47" s="745"/>
      <c r="AH47" s="786" t="e">
        <f>E51*1000</f>
        <v>#VALUE!</v>
      </c>
      <c r="AI47" s="745"/>
      <c r="AJ47" s="745"/>
      <c r="AK47" s="209"/>
      <c r="AL47" s="745"/>
      <c r="AM47" s="745"/>
      <c r="AN47" s="185"/>
      <c r="AO47" s="185"/>
      <c r="AP47" s="745"/>
      <c r="AQ47" s="745"/>
      <c r="AR47" s="745"/>
      <c r="AS47" s="745"/>
      <c r="AT47" s="745"/>
      <c r="AU47" s="745" t="s">
        <v>773</v>
      </c>
      <c r="AV47" s="745">
        <f>AI11*K8</f>
        <v>0</v>
      </c>
      <c r="AW47" s="756">
        <f t="shared" si="165"/>
        <v>0</v>
      </c>
      <c r="AX47" s="745"/>
      <c r="AY47" s="745" t="s">
        <v>400</v>
      </c>
      <c r="AZ47" s="745" t="e">
        <f>IFERROR(AI18*K8, #N/A)</f>
        <v>#N/A</v>
      </c>
      <c r="BA47" s="785" t="e">
        <f t="shared" si="166"/>
        <v>#N/A</v>
      </c>
      <c r="BB47" s="745"/>
      <c r="BC47" s="745" t="s">
        <v>587</v>
      </c>
      <c r="BD47" s="185">
        <f>SUMIF($B$12:$B$45,"Timber",$X$12:$X$45)+SUMIF($C$12:$C$45,"Timber_EPD",$X$12:$X$45)</f>
        <v>0</v>
      </c>
      <c r="BE47" s="745">
        <f>BD47*K8</f>
        <v>0</v>
      </c>
      <c r="BF47" s="749">
        <f t="shared" si="160"/>
        <v>0</v>
      </c>
      <c r="BG47" s="745"/>
      <c r="BH47" s="745"/>
      <c r="BI47" s="745"/>
      <c r="BK47" s="209"/>
      <c r="BL47" s="209"/>
      <c r="BM47" s="846"/>
      <c r="BN47" s="848"/>
      <c r="BO47" s="186"/>
      <c r="BP47" s="849"/>
      <c r="BQ47" s="745"/>
      <c r="BR47" s="745"/>
      <c r="BS47" s="745"/>
      <c r="BT47" s="745"/>
      <c r="BU47" s="745"/>
      <c r="BV47" s="745"/>
      <c r="BW47" s="745"/>
      <c r="BX47" s="745"/>
      <c r="BY47" s="745"/>
      <c r="BZ47" s="745"/>
      <c r="CA47" s="209"/>
      <c r="CB47" s="745"/>
      <c r="CC47" s="745"/>
      <c r="CD47" s="745"/>
      <c r="CE47" s="209"/>
      <c r="CF47" s="209"/>
      <c r="CG47" s="209"/>
      <c r="CH47" s="799"/>
      <c r="CI47" s="185"/>
      <c r="CJ47" s="185"/>
      <c r="CK47" s="185"/>
      <c r="CL47" s="185"/>
      <c r="CM47" s="751" t="s">
        <v>457</v>
      </c>
      <c r="CN47" s="769">
        <v>0</v>
      </c>
      <c r="CO47" s="745">
        <v>0</v>
      </c>
      <c r="CP47" s="745">
        <v>0</v>
      </c>
      <c r="CQ47" s="745">
        <f>$AO$18</f>
        <v>0</v>
      </c>
      <c r="CR47" s="745">
        <f t="shared" ref="CR47:FC47" si="175">IF(DESIGN_LIFE&gt;=CR$11,CQ47,IF(CR$11=DESIGN_LIFE+1,0,IF(CR$11&gt;DESIGN_LIFE,CQ47)))</f>
        <v>0</v>
      </c>
      <c r="CS47" s="745">
        <f t="shared" si="175"/>
        <v>0</v>
      </c>
      <c r="CT47" s="745">
        <f t="shared" si="175"/>
        <v>0</v>
      </c>
      <c r="CU47" s="745">
        <f t="shared" si="175"/>
        <v>0</v>
      </c>
      <c r="CV47" s="745">
        <f t="shared" si="175"/>
        <v>0</v>
      </c>
      <c r="CW47" s="745">
        <f t="shared" si="175"/>
        <v>0</v>
      </c>
      <c r="CX47" s="745">
        <f t="shared" si="175"/>
        <v>0</v>
      </c>
      <c r="CY47" s="745">
        <f t="shared" si="175"/>
        <v>0</v>
      </c>
      <c r="CZ47" s="745">
        <f t="shared" si="175"/>
        <v>0</v>
      </c>
      <c r="DA47" s="745">
        <f t="shared" si="175"/>
        <v>0</v>
      </c>
      <c r="DB47" s="745">
        <f t="shared" si="175"/>
        <v>0</v>
      </c>
      <c r="DC47" s="745">
        <f t="shared" si="175"/>
        <v>0</v>
      </c>
      <c r="DD47" s="745">
        <f t="shared" si="175"/>
        <v>0</v>
      </c>
      <c r="DE47" s="745">
        <f t="shared" si="175"/>
        <v>0</v>
      </c>
      <c r="DF47" s="745">
        <f t="shared" si="175"/>
        <v>0</v>
      </c>
      <c r="DG47" s="745">
        <f t="shared" si="175"/>
        <v>0</v>
      </c>
      <c r="DH47" s="745">
        <f t="shared" si="175"/>
        <v>0</v>
      </c>
      <c r="DI47" s="745">
        <f t="shared" si="175"/>
        <v>0</v>
      </c>
      <c r="DJ47" s="745">
        <f t="shared" si="175"/>
        <v>0</v>
      </c>
      <c r="DK47" s="745">
        <f t="shared" si="175"/>
        <v>0</v>
      </c>
      <c r="DL47" s="745">
        <f t="shared" si="175"/>
        <v>0</v>
      </c>
      <c r="DM47" s="745">
        <f t="shared" si="175"/>
        <v>0</v>
      </c>
      <c r="DN47" s="745">
        <f t="shared" si="175"/>
        <v>0</v>
      </c>
      <c r="DO47" s="745">
        <f t="shared" si="175"/>
        <v>0</v>
      </c>
      <c r="DP47" s="745">
        <f t="shared" si="175"/>
        <v>0</v>
      </c>
      <c r="DQ47" s="745">
        <f t="shared" si="175"/>
        <v>0</v>
      </c>
      <c r="DR47" s="745">
        <f t="shared" si="175"/>
        <v>0</v>
      </c>
      <c r="DS47" s="745">
        <f t="shared" si="175"/>
        <v>0</v>
      </c>
      <c r="DT47" s="745">
        <f t="shared" si="175"/>
        <v>0</v>
      </c>
      <c r="DU47" s="745">
        <f t="shared" si="175"/>
        <v>0</v>
      </c>
      <c r="DV47" s="745">
        <f t="shared" si="175"/>
        <v>0</v>
      </c>
      <c r="DW47" s="745">
        <f t="shared" si="175"/>
        <v>0</v>
      </c>
      <c r="DX47" s="745">
        <f t="shared" si="175"/>
        <v>0</v>
      </c>
      <c r="DY47" s="745">
        <f t="shared" si="175"/>
        <v>0</v>
      </c>
      <c r="DZ47" s="745">
        <f t="shared" si="175"/>
        <v>0</v>
      </c>
      <c r="EA47" s="745">
        <f t="shared" si="175"/>
        <v>0</v>
      </c>
      <c r="EB47" s="745">
        <f t="shared" si="175"/>
        <v>0</v>
      </c>
      <c r="EC47" s="745">
        <f t="shared" si="175"/>
        <v>0</v>
      </c>
      <c r="ED47" s="745">
        <f t="shared" si="175"/>
        <v>0</v>
      </c>
      <c r="EE47" s="745">
        <f t="shared" si="175"/>
        <v>0</v>
      </c>
      <c r="EF47" s="745">
        <f t="shared" si="175"/>
        <v>0</v>
      </c>
      <c r="EG47" s="745">
        <f t="shared" si="175"/>
        <v>0</v>
      </c>
      <c r="EH47" s="745">
        <f t="shared" si="175"/>
        <v>0</v>
      </c>
      <c r="EI47" s="745">
        <f t="shared" si="175"/>
        <v>0</v>
      </c>
      <c r="EJ47" s="745">
        <f t="shared" si="175"/>
        <v>0</v>
      </c>
      <c r="EK47" s="745">
        <f t="shared" si="175"/>
        <v>0</v>
      </c>
      <c r="EL47" s="745">
        <f t="shared" si="175"/>
        <v>0</v>
      </c>
      <c r="EM47" s="745">
        <f t="shared" si="175"/>
        <v>0</v>
      </c>
      <c r="EN47" s="745">
        <f t="shared" si="175"/>
        <v>0</v>
      </c>
      <c r="EO47" s="745">
        <f t="shared" si="175"/>
        <v>0</v>
      </c>
      <c r="EP47" s="745">
        <f t="shared" si="175"/>
        <v>0</v>
      </c>
      <c r="EQ47" s="745">
        <f t="shared" si="175"/>
        <v>0</v>
      </c>
      <c r="ER47" s="745">
        <f t="shared" si="175"/>
        <v>0</v>
      </c>
      <c r="ES47" s="745">
        <f t="shared" si="175"/>
        <v>0</v>
      </c>
      <c r="ET47" s="745">
        <f t="shared" si="175"/>
        <v>0</v>
      </c>
      <c r="EU47" s="745">
        <f t="shared" si="175"/>
        <v>0</v>
      </c>
      <c r="EV47" s="745">
        <f t="shared" si="175"/>
        <v>0</v>
      </c>
      <c r="EW47" s="745">
        <f t="shared" si="175"/>
        <v>0</v>
      </c>
      <c r="EX47" s="745">
        <f t="shared" si="175"/>
        <v>0</v>
      </c>
      <c r="EY47" s="745">
        <f t="shared" si="175"/>
        <v>0</v>
      </c>
      <c r="EZ47" s="745">
        <f t="shared" si="175"/>
        <v>0</v>
      </c>
      <c r="FA47" s="745">
        <f t="shared" si="175"/>
        <v>0</v>
      </c>
      <c r="FB47" s="745">
        <f t="shared" si="175"/>
        <v>0</v>
      </c>
      <c r="FC47" s="745">
        <f t="shared" si="175"/>
        <v>0</v>
      </c>
      <c r="FD47" s="745">
        <f t="shared" ref="FD47:HG47" si="176">IF(DESIGN_LIFE&gt;=FD$11,FC47,IF(FD$11=DESIGN_LIFE+1,0,IF(FD$11&gt;DESIGN_LIFE,FC47)))</f>
        <v>0</v>
      </c>
      <c r="FE47" s="745">
        <f t="shared" si="176"/>
        <v>0</v>
      </c>
      <c r="FF47" s="745">
        <f t="shared" si="176"/>
        <v>0</v>
      </c>
      <c r="FG47" s="745">
        <f t="shared" si="176"/>
        <v>0</v>
      </c>
      <c r="FH47" s="745">
        <f t="shared" si="176"/>
        <v>0</v>
      </c>
      <c r="FI47" s="745">
        <f t="shared" si="176"/>
        <v>0</v>
      </c>
      <c r="FJ47" s="745">
        <f t="shared" si="176"/>
        <v>0</v>
      </c>
      <c r="FK47" s="745">
        <f t="shared" si="176"/>
        <v>0</v>
      </c>
      <c r="FL47" s="745">
        <f t="shared" si="176"/>
        <v>0</v>
      </c>
      <c r="FM47" s="745">
        <f t="shared" si="176"/>
        <v>0</v>
      </c>
      <c r="FN47" s="745">
        <f t="shared" si="176"/>
        <v>0</v>
      </c>
      <c r="FO47" s="745">
        <f t="shared" si="176"/>
        <v>0</v>
      </c>
      <c r="FP47" s="745">
        <f t="shared" si="176"/>
        <v>0</v>
      </c>
      <c r="FQ47" s="745">
        <f t="shared" si="176"/>
        <v>0</v>
      </c>
      <c r="FR47" s="745">
        <f t="shared" si="176"/>
        <v>0</v>
      </c>
      <c r="FS47" s="745">
        <f t="shared" si="176"/>
        <v>0</v>
      </c>
      <c r="FT47" s="745">
        <f t="shared" si="176"/>
        <v>0</v>
      </c>
      <c r="FU47" s="745">
        <f t="shared" si="176"/>
        <v>0</v>
      </c>
      <c r="FV47" s="745">
        <f t="shared" si="176"/>
        <v>0</v>
      </c>
      <c r="FW47" s="745">
        <f t="shared" si="176"/>
        <v>0</v>
      </c>
      <c r="FX47" s="745">
        <f t="shared" si="176"/>
        <v>0</v>
      </c>
      <c r="FY47" s="745">
        <f t="shared" si="176"/>
        <v>0</v>
      </c>
      <c r="FZ47" s="745">
        <f t="shared" si="176"/>
        <v>0</v>
      </c>
      <c r="GA47" s="745">
        <f t="shared" si="176"/>
        <v>0</v>
      </c>
      <c r="GB47" s="745">
        <f t="shared" si="176"/>
        <v>0</v>
      </c>
      <c r="GC47" s="745">
        <f t="shared" si="176"/>
        <v>0</v>
      </c>
      <c r="GD47" s="745">
        <f t="shared" si="176"/>
        <v>0</v>
      </c>
      <c r="GE47" s="745">
        <f t="shared" si="176"/>
        <v>0</v>
      </c>
      <c r="GF47" s="745">
        <f t="shared" si="176"/>
        <v>0</v>
      </c>
      <c r="GG47" s="745">
        <f t="shared" si="176"/>
        <v>0</v>
      </c>
      <c r="GH47" s="745">
        <f t="shared" si="176"/>
        <v>0</v>
      </c>
      <c r="GI47" s="745">
        <f t="shared" si="176"/>
        <v>0</v>
      </c>
      <c r="GJ47" s="745">
        <f t="shared" si="176"/>
        <v>0</v>
      </c>
      <c r="GK47" s="745">
        <f t="shared" si="176"/>
        <v>0</v>
      </c>
      <c r="GL47" s="745">
        <f t="shared" si="176"/>
        <v>0</v>
      </c>
      <c r="GM47" s="745">
        <f t="shared" si="176"/>
        <v>0</v>
      </c>
      <c r="GN47" s="745">
        <f t="shared" si="176"/>
        <v>0</v>
      </c>
      <c r="GO47" s="745">
        <f t="shared" si="176"/>
        <v>0</v>
      </c>
      <c r="GP47" s="745">
        <f t="shared" si="176"/>
        <v>0</v>
      </c>
      <c r="GQ47" s="745">
        <f t="shared" si="176"/>
        <v>0</v>
      </c>
      <c r="GR47" s="745">
        <f t="shared" si="176"/>
        <v>0</v>
      </c>
      <c r="GS47" s="745">
        <f t="shared" si="176"/>
        <v>0</v>
      </c>
      <c r="GT47" s="745">
        <f t="shared" si="176"/>
        <v>0</v>
      </c>
      <c r="GU47" s="745">
        <f t="shared" si="176"/>
        <v>0</v>
      </c>
      <c r="GV47" s="745">
        <f t="shared" si="176"/>
        <v>0</v>
      </c>
      <c r="GW47" s="745">
        <f t="shared" si="176"/>
        <v>0</v>
      </c>
      <c r="GX47" s="745">
        <f t="shared" si="176"/>
        <v>0</v>
      </c>
      <c r="GY47" s="745">
        <f t="shared" si="176"/>
        <v>0</v>
      </c>
      <c r="GZ47" s="745">
        <f t="shared" si="176"/>
        <v>0</v>
      </c>
      <c r="HA47" s="745">
        <f t="shared" si="176"/>
        <v>0</v>
      </c>
      <c r="HB47" s="745">
        <f t="shared" si="176"/>
        <v>0</v>
      </c>
      <c r="HC47" s="745">
        <f t="shared" si="176"/>
        <v>0</v>
      </c>
      <c r="HD47" s="745">
        <f t="shared" si="176"/>
        <v>0</v>
      </c>
      <c r="HE47" s="745">
        <f t="shared" si="176"/>
        <v>0</v>
      </c>
      <c r="HF47" s="745">
        <f t="shared" si="176"/>
        <v>0</v>
      </c>
      <c r="HG47" s="745">
        <f t="shared" si="176"/>
        <v>0</v>
      </c>
      <c r="HH47" s="185"/>
    </row>
    <row r="48" spans="1:216" ht="20.100000000000001" customHeight="1" thickBot="1">
      <c r="B48" s="215"/>
      <c r="C48" s="462"/>
      <c r="D48" s="467" t="s">
        <v>658</v>
      </c>
      <c r="E48" s="481">
        <f>AW14</f>
        <v>0</v>
      </c>
      <c r="F48" s="545" t="e">
        <f>TEXT(1000*E48/SUM(GIA_RN), "#,###0") &amp; _xlfn.CONCAT(IF(TYPOLOGY="Bridge", " kgCO₂e/FA", " kgCO₂e/m²" ))</f>
        <v>#DIV/0!</v>
      </c>
      <c r="G48" s="467" t="s">
        <v>658</v>
      </c>
      <c r="H48" s="478" t="e">
        <f>BE14</f>
        <v>#DIV/0!</v>
      </c>
      <c r="I48" s="510" t="e">
        <f>TEXT(1000*H48/D9, "#,###0") &amp; _xlfn.CONCAT(IF(TYPOLOGY="Bridge", " kgCO₂e/FA", " kgCO₂e/m²" ))</f>
        <v>#DIV/0!</v>
      </c>
      <c r="J48" s="447" t="s">
        <v>658</v>
      </c>
      <c r="K48" s="472" t="e">
        <f>BA14</f>
        <v>#DIV/0!</v>
      </c>
      <c r="L48" s="512" t="e">
        <f>TEXT(1000*K48/E9, "#,###0") &amp; _xlfn.CONCAT(IF(TYPOLOGY="Bridge", " kgCO₂e/FA", " kgCO₂e/m²" ))</f>
        <v>#DIV/0!</v>
      </c>
      <c r="M48" s="489"/>
      <c r="N48" s="465"/>
      <c r="O48" s="963" t="s">
        <v>1029</v>
      </c>
      <c r="P48" s="964"/>
      <c r="Q48" s="686">
        <f>$H$9/1000</f>
        <v>0</v>
      </c>
      <c r="R48" s="161">
        <f>C9*F8/1000</f>
        <v>0</v>
      </c>
      <c r="S48" s="161">
        <f>SUM(E9*G8)/1000 + SUM(Q44:Q45) + SUM(Q12:Q43)</f>
        <v>0</v>
      </c>
      <c r="T48" s="161">
        <f>I9/1000</f>
        <v>0</v>
      </c>
      <c r="U48" s="161">
        <f>J9/1000</f>
        <v>0</v>
      </c>
      <c r="V48" s="162" t="e">
        <f>IF(L8='Default Values'!F6, SUM(GIA_RN)*('Default Values'!G6*G8), IF(L8='Default Values'!F7, SUM(GIA_RN)*('Default Values'!G7*G8), IF(L8='Default Values'!F8,  SUM(GIA_RN)*('Default Values'!G8*G8),"")))/1000</f>
        <v>#VALUE!</v>
      </c>
      <c r="W48" s="959"/>
      <c r="X48" s="960"/>
      <c r="Y48" s="185"/>
      <c r="Z48" s="745" t="str">
        <f>'MATERIAL DATA'!$Q72</f>
        <v>4.8.5 Lighting columns</v>
      </c>
      <c r="AA48" s="768">
        <f t="shared" si="139"/>
        <v>0</v>
      </c>
      <c r="AB48" s="745"/>
      <c r="AC48" s="745"/>
      <c r="AD48" s="745"/>
      <c r="AE48" s="745"/>
      <c r="AF48" s="800" t="str">
        <f>CONCATENATE( FIXED(AH43,0), " one-way flights from London to New York")</f>
        <v>0 one-way flights from London to New York</v>
      </c>
      <c r="AG48" s="745"/>
      <c r="AH48" s="745"/>
      <c r="AI48" s="745"/>
      <c r="AJ48" s="745"/>
      <c r="AK48" s="209"/>
      <c r="AL48" s="745"/>
      <c r="AM48" s="745"/>
      <c r="AN48" s="185"/>
      <c r="AO48" s="185"/>
      <c r="AP48" s="745"/>
      <c r="AQ48" s="745"/>
      <c r="AR48" s="745"/>
      <c r="AS48" s="745"/>
      <c r="AT48" s="745"/>
      <c r="AU48" s="185"/>
      <c r="AV48" s="745"/>
      <c r="AW48" s="745"/>
      <c r="AX48" s="745"/>
      <c r="AY48" s="185" t="s">
        <v>796</v>
      </c>
      <c r="AZ48" s="745">
        <f ca="1">AI19*K8</f>
        <v>0</v>
      </c>
      <c r="BA48" s="785">
        <f t="shared" ca="1" si="166"/>
        <v>0</v>
      </c>
      <c r="BB48" s="745"/>
      <c r="BC48" s="745" t="s">
        <v>861</v>
      </c>
      <c r="BD48" s="185">
        <f>SUMIFS($O$12:$O$45,$B$12:$B$45,"&lt;&gt;Timber",$C$12:$C$45,"&lt;&gt;Timber_EPD") + H9/1000</f>
        <v>0</v>
      </c>
      <c r="BE48" s="745">
        <f>BD48*K8</f>
        <v>0</v>
      </c>
      <c r="BF48" s="749">
        <f t="shared" si="160"/>
        <v>0</v>
      </c>
      <c r="BG48" s="745"/>
      <c r="BH48" s="745"/>
      <c r="BI48" s="745"/>
      <c r="BK48" s="801"/>
      <c r="BL48" s="801"/>
      <c r="BM48" s="846"/>
      <c r="BN48" s="848"/>
      <c r="BO48" s="745"/>
      <c r="BP48" s="849"/>
      <c r="BQ48" s="745"/>
      <c r="BR48" s="745"/>
      <c r="BS48" s="745"/>
      <c r="BT48" s="745"/>
      <c r="BU48" s="745"/>
      <c r="BV48" s="745"/>
      <c r="BW48" s="745"/>
      <c r="BX48" s="745"/>
      <c r="BY48" s="745"/>
      <c r="BZ48" s="745"/>
      <c r="CA48" s="209"/>
      <c r="CB48" s="745"/>
      <c r="CC48" s="745"/>
      <c r="CD48" s="745"/>
      <c r="CE48" s="209"/>
      <c r="CF48" s="209"/>
      <c r="CG48" s="209"/>
      <c r="CH48" s="799"/>
      <c r="CI48" s="185"/>
      <c r="CJ48" s="185"/>
      <c r="CK48" s="185"/>
      <c r="CL48" s="185"/>
      <c r="CM48" s="185"/>
      <c r="CN48" s="185"/>
      <c r="CO48" s="185"/>
      <c r="CP48" s="185"/>
      <c r="CQ48" s="185"/>
      <c r="CR48" s="185"/>
      <c r="CS48" s="185"/>
      <c r="CT48" s="185"/>
      <c r="CU48" s="185"/>
      <c r="CV48" s="185"/>
      <c r="CW48" s="185"/>
      <c r="CX48" s="185"/>
      <c r="CY48" s="185"/>
      <c r="CZ48" s="185"/>
      <c r="DA48" s="185"/>
      <c r="DB48" s="185"/>
      <c r="DC48" s="185"/>
      <c r="DD48" s="185"/>
      <c r="DE48" s="185"/>
      <c r="DF48" s="185"/>
      <c r="DG48" s="185"/>
      <c r="DH48" s="185"/>
      <c r="DI48" s="185"/>
      <c r="DJ48" s="185"/>
      <c r="DK48" s="185"/>
      <c r="DL48" s="185"/>
      <c r="DM48" s="185"/>
      <c r="DN48" s="185"/>
      <c r="DO48" s="185"/>
      <c r="DP48" s="185"/>
      <c r="DQ48" s="185"/>
      <c r="DR48" s="185"/>
      <c r="DS48" s="185"/>
      <c r="DT48" s="185"/>
      <c r="DU48" s="185"/>
      <c r="DV48" s="185"/>
      <c r="DW48" s="185"/>
      <c r="DX48" s="185"/>
      <c r="DY48" s="185"/>
      <c r="DZ48" s="185"/>
      <c r="EA48" s="185"/>
      <c r="EB48" s="185"/>
      <c r="EC48" s="185"/>
      <c r="ED48" s="185"/>
      <c r="EE48" s="185"/>
      <c r="EF48" s="185"/>
      <c r="EG48" s="185"/>
      <c r="EH48" s="185"/>
      <c r="EI48" s="185"/>
      <c r="EJ48" s="185"/>
      <c r="EK48" s="185"/>
      <c r="EL48" s="185"/>
      <c r="EM48" s="185"/>
      <c r="EN48" s="185"/>
      <c r="EO48" s="185"/>
      <c r="EP48" s="185"/>
      <c r="EQ48" s="185"/>
      <c r="ER48" s="185"/>
      <c r="ES48" s="185"/>
      <c r="ET48" s="185"/>
      <c r="EU48" s="185"/>
      <c r="EV48" s="185"/>
      <c r="EW48" s="185"/>
      <c r="EX48" s="185"/>
      <c r="EY48" s="185"/>
      <c r="EZ48" s="185"/>
      <c r="FA48" s="185"/>
      <c r="FB48" s="185"/>
      <c r="FC48" s="185"/>
      <c r="FD48" s="185"/>
      <c r="FE48" s="185"/>
      <c r="FF48" s="185"/>
      <c r="FG48" s="185"/>
      <c r="FH48" s="185"/>
      <c r="FI48" s="185"/>
      <c r="FJ48" s="185"/>
      <c r="FK48" s="185"/>
      <c r="FL48" s="185"/>
      <c r="FM48" s="185"/>
      <c r="FN48" s="185"/>
      <c r="FO48" s="185"/>
      <c r="FP48" s="185"/>
      <c r="FQ48" s="185"/>
      <c r="FR48" s="185"/>
      <c r="FS48" s="185"/>
      <c r="FT48" s="185"/>
      <c r="FU48" s="185"/>
      <c r="FV48" s="185"/>
      <c r="FW48" s="185"/>
      <c r="FX48" s="185"/>
      <c r="FY48" s="185"/>
      <c r="FZ48" s="185"/>
      <c r="GA48" s="185"/>
      <c r="GB48" s="185"/>
      <c r="GC48" s="185"/>
      <c r="GD48" s="185"/>
      <c r="GE48" s="185"/>
      <c r="GF48" s="185"/>
      <c r="GG48" s="185"/>
      <c r="GH48" s="185"/>
      <c r="GI48" s="185"/>
      <c r="GJ48" s="185"/>
      <c r="GK48" s="185"/>
      <c r="GL48" s="185"/>
      <c r="GM48" s="185"/>
      <c r="GN48" s="185"/>
      <c r="GO48" s="185"/>
      <c r="GP48" s="185"/>
      <c r="GQ48" s="185"/>
      <c r="GR48" s="185"/>
      <c r="GS48" s="185"/>
      <c r="GT48" s="185"/>
      <c r="GU48" s="185"/>
      <c r="GV48" s="185"/>
      <c r="GW48" s="185"/>
      <c r="GX48" s="185"/>
      <c r="GY48" s="185"/>
      <c r="GZ48" s="185"/>
      <c r="HA48" s="185"/>
      <c r="HB48" s="185"/>
      <c r="HC48" s="185"/>
      <c r="HD48" s="185"/>
      <c r="HE48" s="185"/>
      <c r="HF48" s="185"/>
      <c r="HG48" s="185"/>
      <c r="HH48" s="185"/>
    </row>
    <row r="49" spans="2:216" ht="20.100000000000001" customHeight="1" thickBot="1">
      <c r="B49" s="215"/>
      <c r="C49" s="463"/>
      <c r="D49" s="468" t="s">
        <v>583</v>
      </c>
      <c r="E49" s="482">
        <f>AW15</f>
        <v>0</v>
      </c>
      <c r="F49" s="507" t="e">
        <f>TEXT(1000*E49/SUM(GIA_RN), "#,###0") &amp; _xlfn.CONCAT(IF(TYPOLOGY="Bridge", " kgCO₂e/FA", " kgCO₂e/m²" ))</f>
        <v>#DIV/0!</v>
      </c>
      <c r="G49" s="468" t="s">
        <v>583</v>
      </c>
      <c r="H49" s="485">
        <f>BE15</f>
        <v>0</v>
      </c>
      <c r="I49" s="511" t="e">
        <f>TEXT(1000*H49/D9, "#,###0") &amp; _xlfn.CONCAT(IF(TYPOLOGY="Bridge", " kgCO₂e/FA", " kgCO₂e/m²" ))</f>
        <v>#DIV/0!</v>
      </c>
      <c r="J49" s="448" t="s">
        <v>583</v>
      </c>
      <c r="K49" s="473">
        <f>BA15</f>
        <v>0</v>
      </c>
      <c r="L49" s="513" t="e">
        <f>TEXT(1000*K49/E9, "#,###0") &amp; _xlfn.CONCAT(IF(TYPOLOGY="Bridge", " kgCO₂e/FA", " kgCO₂e/m²" ))</f>
        <v>#DIV/0!</v>
      </c>
      <c r="M49" s="445"/>
      <c r="N49" s="465"/>
      <c r="O49" s="465"/>
      <c r="P49" s="465"/>
      <c r="Q49" s="465"/>
      <c r="R49" s="465"/>
      <c r="S49" s="465"/>
      <c r="T49" s="465"/>
      <c r="U49" s="465"/>
      <c r="V49" s="465"/>
      <c r="W49" s="465"/>
      <c r="X49" s="539"/>
      <c r="Y49" s="185"/>
      <c r="Z49" s="745" t="str">
        <f>'MATERIAL DATA'!$Q73</f>
        <v>5.1.1 Fill</v>
      </c>
      <c r="AA49" s="768">
        <f t="shared" si="139"/>
        <v>0</v>
      </c>
      <c r="AB49" s="745"/>
      <c r="AC49" s="745"/>
      <c r="AD49" s="745"/>
      <c r="AE49" s="745"/>
      <c r="AF49" s="800" t="str">
        <f>CONCATENATE( FIXED(AH44,0), " people's consumption of meat, dairy and beer for 1 year")</f>
        <v>0 people's consumption of meat, dairy and beer for 1 year</v>
      </c>
      <c r="AG49" s="745"/>
      <c r="AH49" s="745"/>
      <c r="AI49" s="745"/>
      <c r="AJ49" s="745"/>
      <c r="AK49" s="209"/>
      <c r="AL49" s="745"/>
      <c r="AM49" s="745"/>
      <c r="AN49" s="185"/>
      <c r="AO49" s="185"/>
      <c r="AP49" s="745"/>
      <c r="AQ49" s="745"/>
      <c r="AR49" s="745"/>
      <c r="AS49" s="745"/>
      <c r="AT49" s="745"/>
      <c r="AU49" s="185"/>
      <c r="AV49" s="745"/>
      <c r="AW49" s="745"/>
      <c r="AX49" s="745"/>
      <c r="AY49" s="745" t="s">
        <v>797</v>
      </c>
      <c r="AZ49" s="745">
        <f ca="1">AI20*K8</f>
        <v>0</v>
      </c>
      <c r="BA49" s="785">
        <f t="shared" ca="1" si="166"/>
        <v>0</v>
      </c>
      <c r="BB49" s="745"/>
      <c r="BC49" s="745" t="s">
        <v>312</v>
      </c>
      <c r="BD49" s="185">
        <f>SUMIFS($P$12:$P$45,$B$12:$B$45,"&lt;&gt;Timber",$C$12:$C$45,"&lt;&gt;Timber_EPD")</f>
        <v>0</v>
      </c>
      <c r="BE49" s="745">
        <f>BD49*K8</f>
        <v>0</v>
      </c>
      <c r="BF49" s="749">
        <f t="shared" si="160"/>
        <v>0</v>
      </c>
      <c r="BG49" s="745"/>
      <c r="BH49" s="745"/>
      <c r="BI49" s="745"/>
      <c r="BK49" s="209"/>
      <c r="BL49" s="814"/>
      <c r="BM49" s="849"/>
      <c r="BN49" s="186"/>
      <c r="BO49" s="848"/>
      <c r="BP49" s="209"/>
      <c r="BQ49" s="745"/>
      <c r="BR49" s="745"/>
      <c r="BS49" s="745"/>
      <c r="BT49" s="745"/>
      <c r="BU49" s="745"/>
      <c r="BV49" s="745"/>
      <c r="BW49" s="745"/>
      <c r="BX49" s="745"/>
      <c r="BY49" s="745"/>
      <c r="BZ49" s="745"/>
      <c r="CA49" s="209"/>
      <c r="CB49" s="745"/>
      <c r="CC49" s="745"/>
      <c r="CD49" s="745"/>
      <c r="CE49" s="209"/>
      <c r="CF49" s="209"/>
      <c r="CG49" s="209"/>
      <c r="CH49" s="799"/>
      <c r="CI49" s="185"/>
      <c r="CJ49" s="185"/>
      <c r="CK49" s="185"/>
      <c r="CL49" s="185"/>
      <c r="CM49" s="185"/>
      <c r="CN49" s="185"/>
      <c r="CO49" s="185"/>
      <c r="CP49" s="185"/>
      <c r="CQ49" s="185"/>
      <c r="CR49" s="185"/>
      <c r="CS49" s="185"/>
      <c r="CT49" s="185"/>
      <c r="CU49" s="185"/>
      <c r="CV49" s="185"/>
      <c r="CW49" s="185"/>
      <c r="CX49" s="185"/>
      <c r="CY49" s="185"/>
      <c r="CZ49" s="185"/>
      <c r="DA49" s="185"/>
      <c r="DB49" s="185"/>
      <c r="DC49" s="185"/>
      <c r="DD49" s="185"/>
      <c r="DE49" s="185"/>
      <c r="DF49" s="185"/>
      <c r="DG49" s="185"/>
      <c r="DH49" s="185"/>
      <c r="DI49" s="185"/>
      <c r="DJ49" s="185"/>
      <c r="DK49" s="185"/>
      <c r="DL49" s="185"/>
      <c r="DM49" s="185"/>
      <c r="DN49" s="185"/>
      <c r="DO49" s="185"/>
      <c r="DP49" s="185"/>
      <c r="DQ49" s="185"/>
      <c r="DR49" s="185"/>
      <c r="DS49" s="185"/>
      <c r="DT49" s="185"/>
      <c r="DU49" s="185"/>
      <c r="DV49" s="185"/>
      <c r="DW49" s="185"/>
      <c r="DX49" s="185"/>
      <c r="DY49" s="185"/>
      <c r="DZ49" s="185"/>
      <c r="EA49" s="185"/>
      <c r="EB49" s="185"/>
      <c r="EC49" s="185"/>
      <c r="ED49" s="185"/>
      <c r="EE49" s="185"/>
      <c r="EF49" s="185"/>
      <c r="EG49" s="185"/>
      <c r="EH49" s="185"/>
      <c r="EI49" s="185"/>
      <c r="EJ49" s="185"/>
      <c r="EK49" s="185"/>
      <c r="EL49" s="185"/>
      <c r="EM49" s="185"/>
      <c r="EN49" s="185"/>
      <c r="EO49" s="185"/>
      <c r="EP49" s="185"/>
      <c r="EQ49" s="185"/>
      <c r="ER49" s="185"/>
      <c r="ES49" s="185"/>
      <c r="ET49" s="185"/>
      <c r="EU49" s="185"/>
      <c r="EV49" s="185"/>
      <c r="EW49" s="185"/>
      <c r="EX49" s="185"/>
      <c r="EY49" s="185"/>
      <c r="EZ49" s="185"/>
      <c r="FA49" s="185"/>
      <c r="FB49" s="185"/>
      <c r="FC49" s="185"/>
      <c r="FD49" s="185"/>
      <c r="FE49" s="185"/>
      <c r="FF49" s="185"/>
      <c r="FG49" s="185"/>
      <c r="FH49" s="185"/>
      <c r="FI49" s="185"/>
      <c r="FJ49" s="185"/>
      <c r="FK49" s="185"/>
      <c r="FL49" s="185"/>
      <c r="FM49" s="185"/>
      <c r="FN49" s="185"/>
      <c r="FO49" s="185"/>
      <c r="FP49" s="185"/>
      <c r="FQ49" s="185"/>
      <c r="FR49" s="185"/>
      <c r="FS49" s="185"/>
      <c r="FT49" s="185"/>
      <c r="FU49" s="185"/>
      <c r="FV49" s="185"/>
      <c r="FW49" s="185"/>
      <c r="FX49" s="185"/>
      <c r="FY49" s="185"/>
      <c r="FZ49" s="185"/>
      <c r="GA49" s="185"/>
      <c r="GB49" s="185"/>
      <c r="GC49" s="185"/>
      <c r="GD49" s="185"/>
      <c r="GE49" s="185"/>
      <c r="GF49" s="185"/>
      <c r="GG49" s="185"/>
      <c r="GH49" s="185"/>
      <c r="GI49" s="185"/>
      <c r="GJ49" s="185"/>
      <c r="GK49" s="185"/>
      <c r="GL49" s="185"/>
      <c r="GM49" s="185"/>
      <c r="GN49" s="185"/>
      <c r="GO49" s="185"/>
      <c r="GP49" s="185"/>
      <c r="GQ49" s="185"/>
      <c r="GR49" s="185"/>
      <c r="GS49" s="185"/>
      <c r="GT49" s="185"/>
      <c r="GU49" s="185"/>
      <c r="GV49" s="185"/>
      <c r="GW49" s="185"/>
      <c r="GX49" s="185"/>
      <c r="GY49" s="185"/>
      <c r="GZ49" s="185"/>
      <c r="HA49" s="185"/>
      <c r="HB49" s="185"/>
      <c r="HC49" s="185"/>
      <c r="HD49" s="185"/>
      <c r="HE49" s="185"/>
      <c r="HF49" s="185"/>
      <c r="HG49" s="185"/>
      <c r="HH49" s="185"/>
    </row>
    <row r="50" spans="2:216" ht="28.15" customHeight="1" thickBot="1">
      <c r="B50" s="215"/>
      <c r="C50" s="463"/>
      <c r="D50" s="469"/>
      <c r="E50" s="483"/>
      <c r="F50" s="454"/>
      <c r="G50" s="469"/>
      <c r="H50" s="477"/>
      <c r="I50" s="488"/>
      <c r="J50" s="455"/>
      <c r="K50" s="474"/>
      <c r="L50" s="456"/>
      <c r="M50" s="457"/>
      <c r="N50" s="465"/>
      <c r="O50" s="465"/>
      <c r="P50" s="217"/>
      <c r="Q50" s="113" t="s">
        <v>159</v>
      </c>
      <c r="R50" s="113" t="s">
        <v>158</v>
      </c>
      <c r="S50" s="113" t="s">
        <v>11</v>
      </c>
      <c r="T50" s="114" t="s">
        <v>111</v>
      </c>
      <c r="U50" s="955" t="s">
        <v>578</v>
      </c>
      <c r="V50" s="956"/>
      <c r="W50" s="959" t="s">
        <v>807</v>
      </c>
      <c r="X50" s="960"/>
      <c r="Y50" s="185"/>
      <c r="Z50" s="745" t="str">
        <f>'MATERIAL DATA'!$Q74</f>
        <v>5.2.1 Earth Retention System</v>
      </c>
      <c r="AA50" s="768">
        <f t="shared" si="139"/>
        <v>0</v>
      </c>
      <c r="AB50" s="745"/>
      <c r="AC50" s="745"/>
      <c r="AD50" s="745"/>
      <c r="AE50" s="745"/>
      <c r="AF50" s="800" t="str">
        <f>CONCATENATE( FIXED(AH45,0), " average family cars running for 1 year")</f>
        <v>0 average family cars running for 1 year</v>
      </c>
      <c r="AG50" s="745"/>
      <c r="AH50" s="745"/>
      <c r="AI50" s="745"/>
      <c r="AJ50" s="745"/>
      <c r="AK50" s="745"/>
      <c r="AL50" s="745"/>
      <c r="AM50" s="745"/>
      <c r="AN50" s="185"/>
      <c r="AO50" s="185"/>
      <c r="AP50" s="745"/>
      <c r="AQ50" s="745"/>
      <c r="AR50" s="745"/>
      <c r="AS50" s="745"/>
      <c r="AT50" s="745"/>
      <c r="AU50" s="185" t="s">
        <v>853</v>
      </c>
      <c r="AV50" s="745"/>
      <c r="AW50" s="745"/>
      <c r="AX50" s="745"/>
      <c r="AY50" s="745" t="s">
        <v>16</v>
      </c>
      <c r="AZ50" s="745">
        <f ca="1">AI21*K8</f>
        <v>0</v>
      </c>
      <c r="BA50" s="785">
        <f t="shared" ca="1" si="166"/>
        <v>0</v>
      </c>
      <c r="BB50" s="745"/>
      <c r="BC50" s="745" t="s">
        <v>862</v>
      </c>
      <c r="BD50" s="185">
        <f>SUMIFS($R$12:$R$45,$B$12:$B$45,"&lt;&gt;Timber",$C$12:$C$45,"&lt;&gt;Timber_EPD") + SUMIFS($Q$12:$Q45,$B$12:$B$45,"&lt;&gt;Timber",$C$12:$C$45,"&lt;&gt;Timber_EPD")  + SUM(E9*G8)/1000 +R48 +I9/1000</f>
        <v>0</v>
      </c>
      <c r="BE50" s="745">
        <f>BD50*K8</f>
        <v>0</v>
      </c>
      <c r="BF50" s="749">
        <f t="shared" si="160"/>
        <v>0</v>
      </c>
      <c r="BG50" s="745"/>
      <c r="BH50" s="745"/>
      <c r="BI50" s="745"/>
      <c r="BK50" s="209"/>
      <c r="BL50" s="209"/>
      <c r="BM50" s="849"/>
      <c r="BN50" s="186"/>
      <c r="BO50" s="848"/>
      <c r="BP50" s="209"/>
      <c r="BQ50" s="745"/>
      <c r="BR50" s="745"/>
      <c r="BS50" s="745"/>
      <c r="BT50" s="745"/>
      <c r="BU50" s="745"/>
      <c r="BV50" s="745"/>
      <c r="BW50" s="745"/>
      <c r="BX50" s="745"/>
      <c r="BY50" s="745"/>
      <c r="BZ50" s="745"/>
      <c r="CA50" s="209"/>
      <c r="CB50" s="745"/>
      <c r="CC50" s="745"/>
      <c r="CD50" s="745"/>
      <c r="CE50" s="209"/>
      <c r="CF50" s="209"/>
      <c r="CG50" s="209"/>
      <c r="CH50" s="799"/>
      <c r="CI50" s="185"/>
      <c r="CJ50" s="185"/>
      <c r="CK50" s="185"/>
      <c r="CL50" s="185"/>
      <c r="CM50" s="185"/>
      <c r="CN50" s="185"/>
      <c r="CO50" s="185"/>
      <c r="CP50" s="185"/>
      <c r="CQ50" s="185"/>
      <c r="CR50" s="185"/>
      <c r="CS50" s="185"/>
      <c r="CT50" s="185"/>
      <c r="CU50" s="185"/>
      <c r="CV50" s="185"/>
      <c r="CW50" s="185"/>
      <c r="CX50" s="185"/>
      <c r="CY50" s="185"/>
      <c r="CZ50" s="185"/>
      <c r="DA50" s="185"/>
      <c r="DB50" s="185"/>
      <c r="DC50" s="185"/>
      <c r="DD50" s="185"/>
      <c r="DE50" s="185"/>
      <c r="DF50" s="185"/>
      <c r="DG50" s="185"/>
      <c r="DH50" s="185"/>
      <c r="DI50" s="185"/>
      <c r="DJ50" s="185"/>
      <c r="DK50" s="185"/>
      <c r="DL50" s="185"/>
      <c r="DM50" s="185"/>
      <c r="DN50" s="185"/>
      <c r="DO50" s="185"/>
      <c r="DP50" s="185"/>
      <c r="DQ50" s="185"/>
      <c r="DR50" s="185"/>
      <c r="DS50" s="185"/>
      <c r="DT50" s="185"/>
      <c r="DU50" s="185"/>
      <c r="DV50" s="185"/>
      <c r="DW50" s="185"/>
      <c r="DX50" s="185"/>
      <c r="DY50" s="185"/>
      <c r="DZ50" s="185"/>
      <c r="EA50" s="185"/>
      <c r="EB50" s="185"/>
      <c r="EC50" s="185"/>
      <c r="ED50" s="185"/>
      <c r="EE50" s="185"/>
      <c r="EF50" s="185"/>
      <c r="EG50" s="185"/>
      <c r="EH50" s="185"/>
      <c r="EI50" s="185"/>
      <c r="EJ50" s="185"/>
      <c r="EK50" s="185"/>
      <c r="EL50" s="185"/>
      <c r="EM50" s="185"/>
      <c r="EN50" s="185"/>
      <c r="EO50" s="185"/>
      <c r="EP50" s="185"/>
      <c r="EQ50" s="185"/>
      <c r="ER50" s="185"/>
      <c r="ES50" s="185"/>
      <c r="ET50" s="185"/>
      <c r="EU50" s="185"/>
      <c r="EV50" s="185"/>
      <c r="EW50" s="185"/>
      <c r="EX50" s="185"/>
      <c r="EY50" s="185"/>
      <c r="EZ50" s="185"/>
      <c r="FA50" s="185"/>
      <c r="FB50" s="185"/>
      <c r="FC50" s="185"/>
      <c r="FD50" s="185"/>
      <c r="FE50" s="185"/>
      <c r="FF50" s="185"/>
      <c r="FG50" s="185"/>
      <c r="FH50" s="185"/>
      <c r="FI50" s="185"/>
      <c r="FJ50" s="185"/>
      <c r="FK50" s="185"/>
      <c r="FL50" s="185"/>
      <c r="FM50" s="185"/>
      <c r="FN50" s="185"/>
      <c r="FO50" s="185"/>
      <c r="FP50" s="185"/>
      <c r="FQ50" s="185"/>
      <c r="FR50" s="185"/>
      <c r="FS50" s="185"/>
      <c r="FT50" s="185"/>
      <c r="FU50" s="185"/>
      <c r="FV50" s="185"/>
      <c r="FW50" s="185"/>
      <c r="FX50" s="185"/>
      <c r="FY50" s="185"/>
      <c r="FZ50" s="185"/>
      <c r="GA50" s="185"/>
      <c r="GB50" s="185"/>
      <c r="GC50" s="185"/>
      <c r="GD50" s="185"/>
      <c r="GE50" s="185"/>
      <c r="GF50" s="185"/>
      <c r="GG50" s="185"/>
      <c r="GH50" s="185"/>
      <c r="GI50" s="185"/>
      <c r="GJ50" s="185"/>
      <c r="GK50" s="185"/>
      <c r="GL50" s="185"/>
      <c r="GM50" s="185"/>
      <c r="GN50" s="185"/>
      <c r="GO50" s="185"/>
      <c r="GP50" s="185"/>
      <c r="GQ50" s="185"/>
      <c r="GR50" s="185"/>
      <c r="GS50" s="185"/>
      <c r="GT50" s="185"/>
      <c r="GU50" s="185"/>
      <c r="GV50" s="185"/>
      <c r="GW50" s="185"/>
      <c r="GX50" s="185"/>
      <c r="GY50" s="185"/>
      <c r="GZ50" s="185"/>
      <c r="HA50" s="185"/>
      <c r="HB50" s="185"/>
      <c r="HC50" s="185"/>
      <c r="HD50" s="185"/>
      <c r="HE50" s="185"/>
      <c r="HF50" s="185"/>
      <c r="HG50" s="185"/>
      <c r="HH50" s="185"/>
    </row>
    <row r="51" spans="2:216" ht="20.100000000000001" customHeight="1" thickBot="1">
      <c r="B51" s="215"/>
      <c r="C51" s="463"/>
      <c r="D51" s="470" t="s">
        <v>1033</v>
      </c>
      <c r="E51" s="484" t="e">
        <f>AW16</f>
        <v>#VALUE!</v>
      </c>
      <c r="F51" s="508" t="e">
        <f>TEXT(1000*E51/SUM(GIA_RN),"#,###0") &amp; _xlfn.CONCAT(IF(TYPOLOGY="Bridge", " kgCO₂e/FA", " kgCO₂e/m²" ))</f>
        <v>#VALUE!</v>
      </c>
      <c r="G51" s="470" t="s">
        <v>198</v>
      </c>
      <c r="H51" s="478" t="e">
        <f>BE16</f>
        <v>#DIV/0!</v>
      </c>
      <c r="I51" s="536" t="e">
        <f>TEXT(1000*H51/D9, "#,###0") &amp; _xlfn.CONCAT(IF(TYPOLOGY="Bridge", " kgCO₂e/FA", " kgCO₂e/m²" ))</f>
        <v>#DIV/0!</v>
      </c>
      <c r="J51" s="449" t="s">
        <v>198</v>
      </c>
      <c r="K51" s="475" t="e">
        <f>BA16</f>
        <v>#DIV/0!</v>
      </c>
      <c r="L51" s="514" t="e">
        <f>TEXT(1000*K51/E9, "#,###0") &amp; _xlfn.CONCAT(IF(TYPOLOGY="Bridge", " kgCO₂e/FA", " kgCO₂e/m²" ))</f>
        <v>#DIV/0!</v>
      </c>
      <c r="M51" s="490"/>
      <c r="N51" s="465"/>
      <c r="O51" s="955" t="s">
        <v>344</v>
      </c>
      <c r="P51" s="956"/>
      <c r="Q51" s="164">
        <f>SUM(O12:O45)+SUM(P12:P45)+SUM(R12:R45) + (Q48) + (R48+S48+T48)</f>
        <v>0</v>
      </c>
      <c r="R51" s="163">
        <f>SUM(S12:S45) + J9/1000</f>
        <v>0</v>
      </c>
      <c r="S51" s="163" t="e">
        <f>SUM(V48,T12:V45)</f>
        <v>#VALUE!</v>
      </c>
      <c r="T51" s="165">
        <f>SUM(W12:W45)</f>
        <v>0</v>
      </c>
      <c r="U51" s="957">
        <f>SUM(X12:X45)</f>
        <v>0</v>
      </c>
      <c r="V51" s="958"/>
      <c r="W51" s="959"/>
      <c r="X51" s="960"/>
      <c r="Y51" s="185"/>
      <c r="Z51" s="745" t="s">
        <v>804</v>
      </c>
      <c r="AA51" s="768">
        <f>$N$44</f>
        <v>0</v>
      </c>
      <c r="AB51" s="745"/>
      <c r="AC51" s="745"/>
      <c r="AD51" s="745"/>
      <c r="AE51" s="745"/>
      <c r="AF51" s="745"/>
      <c r="AG51" s="745"/>
      <c r="AH51" s="745"/>
      <c r="AI51" s="745"/>
      <c r="AJ51" s="745"/>
      <c r="AK51" s="745"/>
      <c r="AL51" s="745"/>
      <c r="AM51" s="745"/>
      <c r="AN51" s="185"/>
      <c r="AO51" s="185"/>
      <c r="AP51" s="745"/>
      <c r="AQ51" s="745"/>
      <c r="AR51" s="745"/>
      <c r="AS51" s="745"/>
      <c r="AT51" s="745"/>
      <c r="AU51" s="779">
        <f>IFERROR(1000*E48/SUM(GIA_RN), 0)</f>
        <v>0</v>
      </c>
      <c r="AV51" s="745"/>
      <c r="AW51" s="745"/>
      <c r="AX51" s="745"/>
      <c r="AY51" s="745"/>
      <c r="AZ51" s="745"/>
      <c r="BA51" s="745"/>
      <c r="BB51" s="745"/>
      <c r="BC51" s="745" t="s">
        <v>313</v>
      </c>
      <c r="BD51" s="185">
        <f>SUMIFS($T$12:$T$45,$B$12:$B$45,"&lt;&gt;Timber",$C$12:$C$45,"&lt;&gt;Timber_EPD") + SUMIFS($U$12:$U$45,$B$12:$B$45,"&lt;&gt;Timber",$C$12:$C$45,"&lt;&gt;Timber_EPD")</f>
        <v>0</v>
      </c>
      <c r="BE51" s="745">
        <f>BD51*K8</f>
        <v>0</v>
      </c>
      <c r="BF51" s="749">
        <f t="shared" si="160"/>
        <v>0</v>
      </c>
      <c r="BG51" s="745"/>
      <c r="BH51" s="745"/>
      <c r="BI51" s="745"/>
      <c r="BK51" s="209"/>
      <c r="BL51" s="209"/>
      <c r="BM51" s="849"/>
      <c r="BN51" s="186"/>
      <c r="BO51" s="848"/>
      <c r="BP51" s="209"/>
      <c r="BQ51" s="745"/>
      <c r="BR51" s="745"/>
      <c r="BS51" s="745"/>
      <c r="BT51" s="745"/>
      <c r="BU51" s="745"/>
      <c r="BV51" s="745"/>
      <c r="BW51" s="375"/>
      <c r="BX51" s="375"/>
      <c r="BY51" s="375"/>
      <c r="BZ51" s="375"/>
      <c r="CA51" s="377"/>
      <c r="CB51" s="375"/>
      <c r="CC51" s="375"/>
      <c r="CD51" s="745"/>
      <c r="CE51" s="745"/>
      <c r="CF51" s="745"/>
      <c r="CG51" s="745"/>
      <c r="CH51" s="745"/>
      <c r="CI51" s="185"/>
      <c r="CJ51" s="185"/>
      <c r="CK51" s="185"/>
      <c r="CL51" s="185"/>
      <c r="CM51" s="185"/>
      <c r="CN51" s="185"/>
      <c r="CO51" s="185"/>
      <c r="CP51" s="185"/>
      <c r="CQ51" s="185"/>
      <c r="CR51" s="185"/>
      <c r="CS51" s="185"/>
      <c r="CT51" s="185"/>
      <c r="CU51" s="185"/>
      <c r="CV51" s="185"/>
      <c r="CW51" s="185"/>
      <c r="CX51" s="185"/>
      <c r="CY51" s="185"/>
      <c r="CZ51" s="185"/>
      <c r="DA51" s="185"/>
      <c r="DB51" s="185"/>
      <c r="DC51" s="185"/>
      <c r="DD51" s="185"/>
      <c r="DE51" s="185"/>
      <c r="DF51" s="185"/>
      <c r="DG51" s="185"/>
      <c r="DH51" s="185"/>
      <c r="DI51" s="185"/>
      <c r="DJ51" s="185"/>
      <c r="DK51" s="185"/>
      <c r="DL51" s="185"/>
      <c r="DM51" s="185"/>
      <c r="DN51" s="185"/>
      <c r="DO51" s="185"/>
      <c r="DP51" s="185"/>
      <c r="DQ51" s="185"/>
      <c r="DR51" s="185"/>
      <c r="DS51" s="185"/>
      <c r="DT51" s="185"/>
      <c r="DU51" s="185"/>
      <c r="DV51" s="185"/>
      <c r="DW51" s="185"/>
      <c r="DX51" s="185"/>
      <c r="DY51" s="185"/>
      <c r="DZ51" s="185"/>
      <c r="EA51" s="185"/>
      <c r="EB51" s="185"/>
      <c r="EC51" s="185"/>
      <c r="ED51" s="185"/>
      <c r="EE51" s="185"/>
      <c r="EF51" s="185"/>
      <c r="EG51" s="185"/>
      <c r="EH51" s="185"/>
      <c r="EI51" s="185"/>
      <c r="EJ51" s="185"/>
      <c r="EK51" s="185"/>
      <c r="EL51" s="185"/>
      <c r="EM51" s="185"/>
      <c r="EN51" s="185"/>
      <c r="EO51" s="185"/>
      <c r="EP51" s="185"/>
      <c r="EQ51" s="185"/>
      <c r="ER51" s="185"/>
      <c r="ES51" s="185"/>
      <c r="ET51" s="185"/>
      <c r="EU51" s="185"/>
      <c r="EV51" s="185"/>
      <c r="EW51" s="185"/>
      <c r="EX51" s="185"/>
      <c r="EY51" s="185"/>
      <c r="EZ51" s="185"/>
      <c r="FA51" s="185"/>
      <c r="FB51" s="185"/>
      <c r="FC51" s="185"/>
      <c r="FD51" s="185"/>
      <c r="FE51" s="185"/>
      <c r="FF51" s="185"/>
      <c r="FG51" s="185"/>
      <c r="FH51" s="185"/>
      <c r="FI51" s="185"/>
      <c r="FJ51" s="185"/>
      <c r="FK51" s="185"/>
      <c r="FL51" s="185"/>
      <c r="FM51" s="185"/>
      <c r="FN51" s="185"/>
      <c r="FO51" s="185"/>
      <c r="FP51" s="185"/>
      <c r="FQ51" s="185"/>
      <c r="FR51" s="185"/>
      <c r="FS51" s="185"/>
      <c r="FT51" s="185"/>
      <c r="FU51" s="185"/>
      <c r="FV51" s="185"/>
      <c r="FW51" s="185"/>
      <c r="FX51" s="185"/>
      <c r="FY51" s="185"/>
      <c r="FZ51" s="185"/>
      <c r="GA51" s="185"/>
      <c r="GB51" s="185"/>
      <c r="GC51" s="185"/>
      <c r="GD51" s="185"/>
      <c r="GE51" s="185"/>
      <c r="GF51" s="185"/>
      <c r="GG51" s="185"/>
      <c r="GH51" s="185"/>
      <c r="GI51" s="185"/>
      <c r="GJ51" s="185"/>
      <c r="GK51" s="185"/>
      <c r="GL51" s="185"/>
      <c r="GM51" s="185"/>
      <c r="GN51" s="185"/>
      <c r="GO51" s="185"/>
      <c r="GP51" s="185"/>
      <c r="GQ51" s="185"/>
      <c r="GR51" s="185"/>
      <c r="GS51" s="185"/>
      <c r="GT51" s="185"/>
      <c r="GU51" s="185"/>
      <c r="GV51" s="185"/>
      <c r="GW51" s="185"/>
      <c r="GX51" s="185"/>
      <c r="GY51" s="185"/>
      <c r="GZ51" s="185"/>
      <c r="HA51" s="185"/>
      <c r="HB51" s="185"/>
      <c r="HC51" s="185"/>
      <c r="HD51" s="185"/>
      <c r="HE51" s="185"/>
      <c r="HF51" s="185"/>
      <c r="HG51" s="185"/>
      <c r="HH51" s="185"/>
    </row>
    <row r="52" spans="2:216" ht="20.100000000000001" customHeight="1">
      <c r="B52" s="215"/>
      <c r="C52" s="463"/>
      <c r="D52" s="468" t="s">
        <v>1034</v>
      </c>
      <c r="E52" s="482" t="e">
        <f>AW18</f>
        <v>#VALUE!</v>
      </c>
      <c r="F52" s="507" t="e">
        <f>TEXT(1000*E52/SUM(GIA_RN), "#,###0") &amp; _xlfn.CONCAT(IF(TYPOLOGY="Bridge", " kgCO₂e/FA", " kgCO₂e/m²" ))</f>
        <v>#VALUE!</v>
      </c>
      <c r="G52" s="468" t="s">
        <v>198</v>
      </c>
      <c r="H52" s="486" t="e">
        <f>BE18</f>
        <v>#DIV/0!</v>
      </c>
      <c r="I52" s="511" t="e">
        <f>TEXT(1000*H52/D9, "#,###0") &amp; _xlfn.CONCAT(IF(TYPOLOGY="Bridge", " kgCO₂e/FA", " kgCO₂e/m²" ))</f>
        <v>#DIV/0!</v>
      </c>
      <c r="J52" s="448" t="s">
        <v>198</v>
      </c>
      <c r="K52" s="473" t="e">
        <f>BA18</f>
        <v>#DIV/0!</v>
      </c>
      <c r="L52" s="513" t="e">
        <f>TEXT(1000*K52/E9, "#,###0") &amp; _xlfn.CONCAT(IF(TYPOLOGY="Bridge", " kgCO₂e/FA", " kgCO₂e/m²" ))</f>
        <v>#DIV/0!</v>
      </c>
      <c r="M52" s="445"/>
      <c r="N52" s="217"/>
      <c r="O52" s="217"/>
      <c r="P52" s="217"/>
      <c r="Q52" s="217"/>
      <c r="R52" s="217"/>
      <c r="S52" s="217"/>
      <c r="T52" s="217"/>
      <c r="U52" s="220"/>
      <c r="V52" s="220"/>
      <c r="W52" s="220"/>
      <c r="X52" s="459"/>
      <c r="Y52" s="185"/>
      <c r="Z52" s="118" t="s">
        <v>805</v>
      </c>
      <c r="AA52" s="768">
        <f>$N$45</f>
        <v>0</v>
      </c>
      <c r="AB52" s="745"/>
      <c r="AC52" s="745"/>
      <c r="AD52" s="745"/>
      <c r="AE52" s="745"/>
      <c r="AF52" s="745"/>
      <c r="AG52" s="751" t="s">
        <v>172</v>
      </c>
      <c r="AH52" s="745"/>
      <c r="AI52" s="745"/>
      <c r="AJ52" s="745"/>
      <c r="AK52" s="745"/>
      <c r="AL52" s="745"/>
      <c r="AM52" s="185"/>
      <c r="AN52" s="749" t="s">
        <v>809</v>
      </c>
      <c r="AO52" s="185"/>
      <c r="AP52" s="745"/>
      <c r="AQ52" s="745"/>
      <c r="AR52" s="745"/>
      <c r="AS52" s="745"/>
      <c r="AT52" s="745"/>
      <c r="AU52" s="185"/>
      <c r="AV52" s="745"/>
      <c r="AW52" s="745"/>
      <c r="AX52" s="745"/>
      <c r="AY52" s="745"/>
      <c r="AZ52" s="745"/>
      <c r="BA52" s="745"/>
      <c r="BB52" s="745"/>
      <c r="BC52" s="745" t="s">
        <v>314</v>
      </c>
      <c r="BD52" s="779" t="e">
        <f>$V$48</f>
        <v>#VALUE!</v>
      </c>
      <c r="BE52" s="745" t="e">
        <f>BD52*K8</f>
        <v>#VALUE!</v>
      </c>
      <c r="BF52" s="749" t="e">
        <f>(BD52+BE52)*0.5</f>
        <v>#VALUE!</v>
      </c>
      <c r="BG52" s="745"/>
      <c r="BH52" s="745"/>
      <c r="BI52" s="745"/>
      <c r="BK52" s="209"/>
      <c r="BL52" s="209"/>
      <c r="BM52" s="849"/>
      <c r="BN52" s="186"/>
      <c r="BO52" s="848"/>
      <c r="BP52" s="209"/>
      <c r="BQ52" s="745"/>
      <c r="BR52" s="745"/>
      <c r="BS52" s="745"/>
      <c r="BT52" s="745"/>
      <c r="BU52" s="745"/>
      <c r="BV52" s="745"/>
      <c r="BW52" s="375"/>
      <c r="BX52" s="375"/>
      <c r="BY52" s="375"/>
      <c r="BZ52" s="375"/>
      <c r="CA52" s="377"/>
      <c r="CB52" s="375"/>
      <c r="CC52" s="375"/>
      <c r="CD52" s="745"/>
      <c r="CE52" s="745"/>
      <c r="CF52" s="745"/>
      <c r="CG52" s="745"/>
      <c r="CH52" s="745"/>
      <c r="CI52" s="185"/>
      <c r="CJ52" s="185"/>
      <c r="CK52" s="185"/>
      <c r="CL52" s="185"/>
      <c r="CM52" s="185"/>
      <c r="CN52" s="185"/>
      <c r="CO52" s="185"/>
      <c r="CP52" s="185"/>
      <c r="CQ52" s="185"/>
      <c r="CR52" s="185"/>
      <c r="CS52" s="185"/>
      <c r="CT52" s="185"/>
      <c r="CU52" s="185"/>
      <c r="CV52" s="185"/>
      <c r="CW52" s="185"/>
      <c r="CX52" s="185"/>
      <c r="CY52" s="185"/>
      <c r="CZ52" s="185"/>
      <c r="DA52" s="185"/>
      <c r="DB52" s="185"/>
      <c r="DC52" s="185"/>
      <c r="DD52" s="185"/>
      <c r="DE52" s="185"/>
      <c r="DF52" s="185"/>
      <c r="DG52" s="185"/>
      <c r="DH52" s="185"/>
      <c r="DI52" s="185"/>
      <c r="DJ52" s="185"/>
      <c r="DK52" s="185"/>
      <c r="DL52" s="185"/>
      <c r="DM52" s="185"/>
      <c r="DN52" s="185"/>
      <c r="DO52" s="185"/>
      <c r="DP52" s="185"/>
      <c r="DQ52" s="185"/>
      <c r="DR52" s="185"/>
      <c r="DS52" s="185"/>
      <c r="DT52" s="185"/>
      <c r="DU52" s="185"/>
      <c r="DV52" s="185"/>
      <c r="DW52" s="185"/>
      <c r="DX52" s="185"/>
      <c r="DY52" s="185"/>
      <c r="DZ52" s="185"/>
      <c r="EA52" s="185"/>
      <c r="EB52" s="185"/>
      <c r="EC52" s="185"/>
      <c r="ED52" s="185"/>
      <c r="EE52" s="185"/>
      <c r="EF52" s="185"/>
      <c r="EG52" s="185"/>
      <c r="EH52" s="185"/>
      <c r="EI52" s="185"/>
      <c r="EJ52" s="185"/>
      <c r="EK52" s="185"/>
      <c r="EL52" s="185"/>
      <c r="EM52" s="185"/>
      <c r="EN52" s="185"/>
      <c r="EO52" s="185"/>
      <c r="EP52" s="185"/>
      <c r="EQ52" s="185"/>
      <c r="ER52" s="185"/>
      <c r="ES52" s="185"/>
      <c r="ET52" s="185"/>
      <c r="EU52" s="185"/>
      <c r="EV52" s="185"/>
      <c r="EW52" s="185"/>
      <c r="EX52" s="185"/>
      <c r="EY52" s="185"/>
      <c r="EZ52" s="185"/>
      <c r="FA52" s="185"/>
      <c r="FB52" s="185"/>
      <c r="FC52" s="185"/>
      <c r="FD52" s="185"/>
      <c r="FE52" s="185"/>
      <c r="FF52" s="185"/>
      <c r="FG52" s="185"/>
      <c r="FH52" s="185"/>
      <c r="FI52" s="185"/>
      <c r="FJ52" s="185"/>
      <c r="FK52" s="185"/>
      <c r="FL52" s="185"/>
      <c r="FM52" s="185"/>
      <c r="FN52" s="185"/>
      <c r="FO52" s="185"/>
      <c r="FP52" s="185"/>
      <c r="FQ52" s="185"/>
      <c r="FR52" s="185"/>
      <c r="FS52" s="185"/>
      <c r="FT52" s="185"/>
      <c r="FU52" s="185"/>
      <c r="FV52" s="185"/>
      <c r="FW52" s="185"/>
      <c r="FX52" s="185"/>
      <c r="FY52" s="185"/>
      <c r="FZ52" s="185"/>
      <c r="GA52" s="185"/>
      <c r="GB52" s="185"/>
      <c r="GC52" s="185"/>
      <c r="GD52" s="185"/>
      <c r="GE52" s="185"/>
      <c r="GF52" s="185"/>
      <c r="GG52" s="185"/>
      <c r="GH52" s="185"/>
      <c r="GI52" s="185"/>
      <c r="GJ52" s="185"/>
      <c r="GK52" s="185"/>
      <c r="GL52" s="185"/>
      <c r="GM52" s="185"/>
      <c r="GN52" s="185"/>
      <c r="GO52" s="185"/>
      <c r="GP52" s="185"/>
      <c r="GQ52" s="185"/>
      <c r="GR52" s="185"/>
      <c r="GS52" s="185"/>
      <c r="GT52" s="185"/>
      <c r="GU52" s="185"/>
      <c r="GV52" s="185"/>
      <c r="GW52" s="185"/>
      <c r="GX52" s="185"/>
      <c r="GY52" s="185"/>
      <c r="GZ52" s="185"/>
      <c r="HA52" s="185"/>
      <c r="HB52" s="185"/>
      <c r="HC52" s="185"/>
      <c r="HD52" s="185"/>
      <c r="HE52" s="185"/>
      <c r="HF52" s="185"/>
      <c r="HG52" s="185"/>
      <c r="HH52" s="185"/>
    </row>
    <row r="53" spans="2:216" ht="20.100000000000001" customHeight="1" thickBot="1">
      <c r="B53" s="215"/>
      <c r="C53" s="522"/>
      <c r="D53" s="468" t="s">
        <v>1035</v>
      </c>
      <c r="E53" s="482">
        <f>AW19</f>
        <v>0</v>
      </c>
      <c r="F53" s="507" t="e">
        <f>TEXT(1000*E53/SUM(GIA_RN), "#,###0") &amp; _xlfn.CONCAT(IF(TYPOLOGY="Bridge", " kgCO₂e/FA", " kgCO₂e/m²" ))</f>
        <v>#DIV/0!</v>
      </c>
      <c r="G53" s="468" t="s">
        <v>277</v>
      </c>
      <c r="H53" s="486">
        <f>BE19</f>
        <v>0</v>
      </c>
      <c r="I53" s="511" t="e">
        <f>TEXT(1000*H53/D9, "#,###0") &amp; _xlfn.CONCAT(IF(TYPOLOGY="Bridge", " kgCO₂e/FA", " kgCO₂e/m²" ))</f>
        <v>#DIV/0!</v>
      </c>
      <c r="J53" s="448" t="s">
        <v>277</v>
      </c>
      <c r="K53" s="473">
        <f>BA19</f>
        <v>0</v>
      </c>
      <c r="L53" s="513" t="e">
        <f>TEXT(1000*K53/E9, "#,###0") &amp; _xlfn.CONCAT(IF(TYPOLOGY="Bridge", " kgCO₂e/FA", " kgCO₂e/m²" ))</f>
        <v>#DIV/0!</v>
      </c>
      <c r="M53" s="445"/>
      <c r="N53" s="465"/>
      <c r="O53" s="465"/>
      <c r="P53" s="219"/>
      <c r="Q53" s="219"/>
      <c r="R53" s="219"/>
      <c r="S53" s="220"/>
      <c r="T53" s="220"/>
      <c r="U53" s="220"/>
      <c r="V53" s="220"/>
      <c r="W53" s="220"/>
      <c r="X53" s="459"/>
      <c r="Y53" s="185"/>
      <c r="Z53" s="745"/>
      <c r="AA53" s="745"/>
      <c r="AB53" s="745"/>
      <c r="AC53" s="745"/>
      <c r="AD53" s="745"/>
      <c r="AE53" s="745"/>
      <c r="AF53" s="745"/>
      <c r="AG53" s="769" t="s">
        <v>228</v>
      </c>
      <c r="AH53" s="745">
        <v>0</v>
      </c>
      <c r="AI53" s="185" t="str">
        <f>_xlfn.CONCAT("This project scheme has a SCORS rating of ", LOOKUP(AU51,AH53:AH63,AG53:AG63))</f>
        <v>This project scheme has a SCORS rating of A++</v>
      </c>
      <c r="AJ53" s="745"/>
      <c r="AK53" s="745"/>
      <c r="AL53" s="745"/>
      <c r="AM53" s="769" t="s">
        <v>228</v>
      </c>
      <c r="AN53" s="185">
        <v>0</v>
      </c>
      <c r="AO53" s="185" t="str">
        <f>_xlfn.CONCAT("This project scheme has a SCORS for Bridges rating of ", LOOKUP(AU51,AN53:AN63,AM53:AM63))</f>
        <v>This project scheme has a SCORS for Bridges rating of A++</v>
      </c>
      <c r="AP53" s="745"/>
      <c r="AQ53" s="745"/>
      <c r="AR53" s="745"/>
      <c r="AS53" s="745"/>
      <c r="AT53" s="745"/>
      <c r="AU53" s="185"/>
      <c r="AV53" s="745"/>
      <c r="AW53" s="745"/>
      <c r="AX53" s="745"/>
      <c r="AY53" s="745"/>
      <c r="AZ53" s="745"/>
      <c r="BA53" s="745"/>
      <c r="BB53" s="745"/>
      <c r="BC53" s="185" t="s">
        <v>1009</v>
      </c>
      <c r="BD53" s="779">
        <f>U48</f>
        <v>0</v>
      </c>
      <c r="BE53" s="185">
        <f>BD53*K8</f>
        <v>0</v>
      </c>
      <c r="BF53" s="802">
        <f>(BD53+BE53)*0.5</f>
        <v>0</v>
      </c>
      <c r="BG53" s="745"/>
      <c r="BH53" s="745"/>
      <c r="BI53" s="745"/>
      <c r="BJ53" s="745"/>
      <c r="BK53" s="209"/>
      <c r="BL53" s="745"/>
      <c r="BM53" s="745"/>
      <c r="BN53" s="745"/>
      <c r="BO53" s="745"/>
      <c r="BP53" s="209"/>
      <c r="BQ53" s="745"/>
      <c r="BR53" s="745"/>
      <c r="BS53" s="745"/>
      <c r="BT53" s="745"/>
      <c r="BU53" s="745"/>
      <c r="BV53" s="745"/>
      <c r="BW53" s="375"/>
      <c r="BX53" s="375"/>
      <c r="BY53" s="375"/>
      <c r="BZ53" s="375"/>
      <c r="CA53" s="377"/>
      <c r="CB53" s="375"/>
      <c r="CC53" s="375"/>
      <c r="CD53" s="745"/>
      <c r="CE53" s="745"/>
      <c r="CF53" s="745"/>
      <c r="CG53" s="745"/>
      <c r="CH53" s="745"/>
      <c r="CI53" s="185"/>
      <c r="CJ53" s="185"/>
      <c r="CK53" s="185"/>
      <c r="CL53" s="185"/>
      <c r="CM53" s="185"/>
      <c r="CN53" s="185"/>
      <c r="CO53" s="185"/>
      <c r="CP53" s="185"/>
      <c r="CQ53" s="185"/>
      <c r="CR53" s="185"/>
      <c r="CS53" s="185"/>
      <c r="CT53" s="185"/>
      <c r="CU53" s="185"/>
      <c r="CV53" s="185"/>
      <c r="CW53" s="185"/>
      <c r="CX53" s="185"/>
      <c r="CY53" s="185"/>
      <c r="CZ53" s="185"/>
      <c r="DA53" s="185"/>
      <c r="DB53" s="185"/>
      <c r="DC53" s="185"/>
      <c r="DD53" s="185"/>
      <c r="DE53" s="185"/>
      <c r="DF53" s="185"/>
      <c r="DG53" s="185"/>
      <c r="DH53" s="185"/>
      <c r="DI53" s="185"/>
      <c r="DJ53" s="185"/>
      <c r="DK53" s="185"/>
      <c r="DL53" s="185"/>
      <c r="DM53" s="185"/>
      <c r="DN53" s="185"/>
      <c r="DO53" s="185"/>
      <c r="DP53" s="185"/>
      <c r="DQ53" s="185"/>
      <c r="DR53" s="185"/>
      <c r="DS53" s="185"/>
      <c r="DT53" s="185"/>
      <c r="DU53" s="185"/>
      <c r="DV53" s="185"/>
      <c r="DW53" s="185"/>
      <c r="DX53" s="185"/>
      <c r="DY53" s="185"/>
      <c r="DZ53" s="185"/>
      <c r="EA53" s="185"/>
      <c r="EB53" s="185"/>
      <c r="EC53" s="185"/>
      <c r="ED53" s="185"/>
      <c r="EE53" s="185"/>
      <c r="EF53" s="185"/>
      <c r="EG53" s="185"/>
      <c r="EH53" s="185"/>
      <c r="EI53" s="185"/>
      <c r="EJ53" s="185"/>
      <c r="EK53" s="185"/>
      <c r="EL53" s="185"/>
      <c r="EM53" s="185"/>
      <c r="EN53" s="185"/>
      <c r="EO53" s="185"/>
      <c r="EP53" s="185"/>
      <c r="EQ53" s="185"/>
      <c r="ER53" s="185"/>
      <c r="ES53" s="185"/>
      <c r="ET53" s="185"/>
      <c r="EU53" s="185"/>
      <c r="EV53" s="185"/>
      <c r="EW53" s="185"/>
      <c r="EX53" s="185"/>
      <c r="EY53" s="185"/>
      <c r="EZ53" s="185"/>
      <c r="FA53" s="185"/>
      <c r="FB53" s="185"/>
      <c r="FC53" s="185"/>
      <c r="FD53" s="185"/>
      <c r="FE53" s="185"/>
      <c r="FF53" s="185"/>
      <c r="FG53" s="185"/>
      <c r="FH53" s="185"/>
      <c r="FI53" s="185"/>
      <c r="FJ53" s="185"/>
      <c r="FK53" s="185"/>
      <c r="FL53" s="185"/>
      <c r="FM53" s="185"/>
      <c r="FN53" s="185"/>
      <c r="FO53" s="185"/>
      <c r="FP53" s="185"/>
      <c r="FQ53" s="185"/>
      <c r="FR53" s="185"/>
      <c r="FS53" s="185"/>
      <c r="FT53" s="185"/>
      <c r="FU53" s="185"/>
      <c r="FV53" s="185"/>
      <c r="FW53" s="185"/>
      <c r="FX53" s="185"/>
      <c r="FY53" s="185"/>
      <c r="FZ53" s="185"/>
      <c r="GA53" s="185"/>
      <c r="GB53" s="185"/>
      <c r="GC53" s="185"/>
      <c r="GD53" s="185"/>
      <c r="GE53" s="185"/>
      <c r="GF53" s="185"/>
      <c r="GG53" s="185"/>
      <c r="GH53" s="185"/>
      <c r="GI53" s="185"/>
      <c r="GJ53" s="185"/>
      <c r="GK53" s="185"/>
      <c r="GL53" s="185"/>
      <c r="GM53" s="185"/>
      <c r="GN53" s="185"/>
      <c r="GO53" s="185"/>
      <c r="GP53" s="185"/>
      <c r="GQ53" s="185"/>
      <c r="GR53" s="185"/>
      <c r="GS53" s="185"/>
      <c r="GT53" s="185"/>
      <c r="GU53" s="185"/>
      <c r="GV53" s="185"/>
      <c r="GW53" s="185"/>
      <c r="GX53" s="185"/>
      <c r="GY53" s="185"/>
      <c r="GZ53" s="185"/>
      <c r="HA53" s="185"/>
      <c r="HB53" s="185"/>
      <c r="HC53" s="185"/>
      <c r="HD53" s="185"/>
      <c r="HE53" s="185"/>
      <c r="HF53" s="185"/>
      <c r="HG53" s="185"/>
      <c r="HH53" s="185"/>
    </row>
    <row r="54" spans="2:216" ht="20.100000000000001" customHeight="1" thickBot="1">
      <c r="B54" s="215"/>
      <c r="C54" s="522"/>
      <c r="D54" s="468" t="s">
        <v>1036</v>
      </c>
      <c r="E54" s="482">
        <f>AW17</f>
        <v>0</v>
      </c>
      <c r="F54" s="509" t="e">
        <f>TEXT(1000*E54/SUM(GIA_RN), "#,###0") &amp; _xlfn.CONCAT(IF(TYPOLOGY="Bridge", " kgCO₂e/FA", " kgCO₂e/m²" ))</f>
        <v>#DIV/0!</v>
      </c>
      <c r="G54" s="471" t="s">
        <v>277</v>
      </c>
      <c r="H54" s="487">
        <f>BE17</f>
        <v>0</v>
      </c>
      <c r="I54" s="546" t="e">
        <f>TEXT(1000*H54/D9,"#,###0") &amp; _xlfn.CONCAT(IF(TYPOLOGY="Bridge", " kgCO₂e/FA", " kgCO₂e/m²" ))</f>
        <v>#DIV/0!</v>
      </c>
      <c r="J54" s="466" t="s">
        <v>277</v>
      </c>
      <c r="K54" s="476">
        <f>BA17</f>
        <v>0</v>
      </c>
      <c r="L54" s="515" t="e">
        <f>TEXT(1000*K54/E9, "#,###0") &amp; _xlfn.CONCAT(IF(TYPOLOGY="Bridge", " kgCO₂e/FA", " kgCO₂e/m²" ))</f>
        <v>#DIV/0!</v>
      </c>
      <c r="M54" s="446"/>
      <c r="N54" s="465"/>
      <c r="O54" s="465"/>
      <c r="P54" s="465"/>
      <c r="Q54" s="465"/>
      <c r="R54" s="938" t="s">
        <v>808</v>
      </c>
      <c r="S54" s="939"/>
      <c r="T54" s="939"/>
      <c r="U54" s="940"/>
      <c r="V54" s="220"/>
      <c r="W54" s="220"/>
      <c r="X54" s="459"/>
      <c r="Y54" s="185"/>
      <c r="Z54" s="745"/>
      <c r="AA54" s="745"/>
      <c r="AB54" s="745"/>
      <c r="AC54" s="745"/>
      <c r="AD54" s="185"/>
      <c r="AE54" s="745"/>
      <c r="AF54" s="745"/>
      <c r="AG54" s="769"/>
      <c r="AH54" s="745"/>
      <c r="AI54" s="745"/>
      <c r="AJ54" s="745"/>
      <c r="AK54" s="745"/>
      <c r="AL54" s="745"/>
      <c r="AM54" s="769"/>
      <c r="AN54" s="185"/>
      <c r="AO54" s="185"/>
      <c r="AP54" s="745"/>
      <c r="AQ54" s="745"/>
      <c r="AR54" s="745"/>
      <c r="AS54" s="745"/>
      <c r="AT54" s="745"/>
      <c r="AU54" s="185"/>
      <c r="AV54" s="745"/>
      <c r="AW54" s="745"/>
      <c r="AX54" s="745"/>
      <c r="AY54" s="745"/>
      <c r="AZ54" s="745"/>
      <c r="BA54" s="745"/>
      <c r="BB54" s="745"/>
      <c r="BC54" s="745" t="s">
        <v>316</v>
      </c>
      <c r="BD54" s="185">
        <f>SUMIF($B$12:$B$45,"Timber",$BR$12:$BR$45)+SUMIF($C$12:$C$45,"Timber_EPD",$T$12:$T$45)</f>
        <v>0</v>
      </c>
      <c r="BE54" s="745">
        <f>BD54*K8</f>
        <v>0</v>
      </c>
      <c r="BF54" s="749">
        <f>(BD54+BE54)*0.5</f>
        <v>0</v>
      </c>
      <c r="BG54" s="745"/>
      <c r="BH54" s="745"/>
      <c r="BI54" s="745"/>
      <c r="BJ54" s="745"/>
      <c r="BK54" s="209"/>
      <c r="BL54" s="745"/>
      <c r="BM54" s="745"/>
      <c r="BN54" s="745"/>
      <c r="BO54" s="745"/>
      <c r="BP54" s="209"/>
      <c r="BQ54" s="745"/>
      <c r="BR54" s="745"/>
      <c r="BS54" s="745"/>
      <c r="BT54" s="745"/>
      <c r="BU54" s="745"/>
      <c r="BV54" s="745"/>
      <c r="BW54" s="745"/>
      <c r="BX54" s="745"/>
      <c r="BY54" s="745"/>
      <c r="BZ54" s="745"/>
      <c r="CA54" s="209"/>
      <c r="CB54" s="745"/>
      <c r="CC54" s="745"/>
      <c r="CD54" s="745"/>
      <c r="CE54" s="745"/>
      <c r="CF54" s="745"/>
      <c r="CG54" s="745"/>
      <c r="CH54" s="745"/>
      <c r="CI54" s="185"/>
      <c r="CJ54" s="185"/>
      <c r="CK54" s="185"/>
      <c r="CL54" s="185"/>
      <c r="CM54" s="185"/>
      <c r="CN54" s="185"/>
      <c r="CO54" s="185"/>
      <c r="CP54" s="185"/>
      <c r="CQ54" s="185"/>
      <c r="CR54" s="185"/>
      <c r="CS54" s="185"/>
      <c r="CT54" s="185"/>
      <c r="CU54" s="185"/>
      <c r="CV54" s="185"/>
      <c r="CW54" s="185"/>
      <c r="CX54" s="185"/>
      <c r="CY54" s="185"/>
      <c r="CZ54" s="185"/>
      <c r="DA54" s="185"/>
      <c r="DB54" s="185"/>
      <c r="DC54" s="185"/>
      <c r="DD54" s="185"/>
      <c r="DE54" s="185"/>
      <c r="DF54" s="185"/>
      <c r="DG54" s="185"/>
      <c r="DH54" s="185"/>
      <c r="DI54" s="185"/>
      <c r="DJ54" s="185"/>
      <c r="DK54" s="185"/>
      <c r="DL54" s="185"/>
      <c r="DM54" s="185"/>
      <c r="DN54" s="185"/>
      <c r="DO54" s="185"/>
      <c r="DP54" s="185"/>
      <c r="DQ54" s="185"/>
      <c r="DR54" s="185"/>
      <c r="DS54" s="185"/>
      <c r="DT54" s="185"/>
      <c r="DU54" s="185"/>
      <c r="DV54" s="185"/>
      <c r="DW54" s="185"/>
      <c r="DX54" s="185"/>
      <c r="DY54" s="185"/>
      <c r="DZ54" s="185"/>
      <c r="EA54" s="185"/>
      <c r="EB54" s="185"/>
      <c r="EC54" s="185"/>
      <c r="ED54" s="185"/>
      <c r="EE54" s="185"/>
      <c r="EF54" s="185"/>
      <c r="EG54" s="185"/>
      <c r="EH54" s="185"/>
      <c r="EI54" s="185"/>
      <c r="EJ54" s="185"/>
      <c r="EK54" s="185"/>
      <c r="EL54" s="185"/>
      <c r="EM54" s="185"/>
      <c r="EN54" s="185"/>
      <c r="EO54" s="185"/>
      <c r="EP54" s="185"/>
      <c r="EQ54" s="185"/>
      <c r="ER54" s="185"/>
      <c r="ES54" s="185"/>
      <c r="ET54" s="185"/>
      <c r="EU54" s="185"/>
      <c r="EV54" s="185"/>
      <c r="EW54" s="185"/>
      <c r="EX54" s="185"/>
      <c r="EY54" s="185"/>
      <c r="EZ54" s="185"/>
      <c r="FA54" s="185"/>
      <c r="FB54" s="185"/>
      <c r="FC54" s="185"/>
      <c r="FD54" s="185"/>
      <c r="FE54" s="185"/>
      <c r="FF54" s="185"/>
      <c r="FG54" s="185"/>
      <c r="FH54" s="185"/>
      <c r="FI54" s="185"/>
      <c r="FJ54" s="185"/>
      <c r="FK54" s="185"/>
      <c r="FL54" s="185"/>
      <c r="FM54" s="185"/>
      <c r="FN54" s="185"/>
      <c r="FO54" s="185"/>
      <c r="FP54" s="185"/>
      <c r="FQ54" s="185"/>
      <c r="FR54" s="185"/>
      <c r="FS54" s="185"/>
      <c r="FT54" s="185"/>
      <c r="FU54" s="185"/>
      <c r="FV54" s="185"/>
      <c r="FW54" s="185"/>
      <c r="FX54" s="185"/>
      <c r="FY54" s="185"/>
      <c r="FZ54" s="185"/>
      <c r="GA54" s="185"/>
      <c r="GB54" s="185"/>
      <c r="GC54" s="185"/>
      <c r="GD54" s="185"/>
      <c r="GE54" s="185"/>
      <c r="GF54" s="185"/>
      <c r="GG54" s="185"/>
      <c r="GH54" s="185"/>
      <c r="GI54" s="185"/>
      <c r="GJ54" s="185"/>
      <c r="GK54" s="185"/>
      <c r="GL54" s="185"/>
      <c r="GM54" s="185"/>
      <c r="GN54" s="185"/>
      <c r="GO54" s="185"/>
      <c r="GP54" s="185"/>
      <c r="GQ54" s="185"/>
      <c r="GR54" s="185"/>
      <c r="GS54" s="185"/>
      <c r="GT54" s="185"/>
      <c r="GU54" s="185"/>
      <c r="GV54" s="185"/>
      <c r="GW54" s="185"/>
      <c r="GX54" s="185"/>
      <c r="GY54" s="103"/>
      <c r="GZ54" s="103"/>
      <c r="HA54" s="103"/>
      <c r="HB54" s="103"/>
      <c r="HC54" s="103"/>
      <c r="HD54" s="103"/>
      <c r="HE54" s="103"/>
      <c r="HF54" s="103"/>
      <c r="HG54" s="103"/>
      <c r="HH54" s="103"/>
    </row>
    <row r="55" spans="2:216" ht="20.100000000000001" customHeight="1" thickBot="1">
      <c r="B55" s="215"/>
      <c r="C55" s="523" t="s">
        <v>794</v>
      </c>
      <c r="D55" s="523"/>
      <c r="E55" s="523"/>
      <c r="F55" s="552"/>
      <c r="G55" s="525"/>
      <c r="H55" s="525"/>
      <c r="I55" s="525"/>
      <c r="J55" s="464"/>
      <c r="K55" s="214"/>
      <c r="L55" s="214"/>
      <c r="M55" s="218"/>
      <c r="N55" s="465"/>
      <c r="O55" s="465"/>
      <c r="P55" s="465"/>
      <c r="Q55" s="465"/>
      <c r="R55" s="936">
        <f>IFERROR(1000*E48/N9, 0)</f>
        <v>0</v>
      </c>
      <c r="S55" s="937"/>
      <c r="T55" s="491" t="str">
        <f xml:space="preserve"> _xlfn.CONCAT("Per", " ", N8)</f>
        <v xml:space="preserve">Per </v>
      </c>
      <c r="U55" s="492"/>
      <c r="V55" s="220"/>
      <c r="W55" s="220"/>
      <c r="X55" s="459"/>
      <c r="Y55" s="185"/>
      <c r="Z55" s="745"/>
      <c r="AA55" s="745"/>
      <c r="AB55" s="745"/>
      <c r="AC55" s="745"/>
      <c r="AD55" s="745"/>
      <c r="AE55" s="745"/>
      <c r="AF55" s="745"/>
      <c r="AG55" s="769"/>
      <c r="AH55" s="745"/>
      <c r="AI55" s="745"/>
      <c r="AJ55" s="745"/>
      <c r="AK55" s="745"/>
      <c r="AL55" s="745"/>
      <c r="AM55" s="769"/>
      <c r="AN55" s="745"/>
      <c r="AO55" s="745"/>
      <c r="AP55" s="745"/>
      <c r="AQ55" s="745"/>
      <c r="AR55" s="745"/>
      <c r="AS55" s="745"/>
      <c r="AT55" s="745"/>
      <c r="AU55" s="185"/>
      <c r="AV55" s="745"/>
      <c r="AW55" s="745"/>
      <c r="AX55" s="745"/>
      <c r="AY55" s="745"/>
      <c r="AZ55" s="745"/>
      <c r="BA55" s="745"/>
      <c r="BB55" s="745"/>
      <c r="BC55" s="745" t="s">
        <v>317</v>
      </c>
      <c r="BD55" s="185">
        <f>SUMIF($B$12:$B$45,"Timber",$U$12:$U$45)+SUMIF($C$12:$C$45,"Timber_EPD",$U$12:$U$45) + SUMIF($B$12:$B$45,"Timber",$V$12:$V$45) + SUMIF($C$12:$C$45,"Timber_EPD",$V$12:$V$45)</f>
        <v>0</v>
      </c>
      <c r="BE55" s="745">
        <f>BD55*K8</f>
        <v>0</v>
      </c>
      <c r="BF55" s="749">
        <f>BD55+BE55</f>
        <v>0</v>
      </c>
      <c r="BG55" s="745"/>
      <c r="BH55" s="745"/>
      <c r="BI55" s="745"/>
      <c r="BJ55" s="745"/>
      <c r="BK55" s="209"/>
      <c r="BL55" s="745"/>
      <c r="BM55" s="745"/>
      <c r="BN55" s="745"/>
      <c r="BO55" s="745"/>
      <c r="BP55" s="209"/>
      <c r="BQ55" s="745"/>
      <c r="BR55" s="745"/>
      <c r="BS55" s="745"/>
      <c r="BT55" s="745"/>
      <c r="BU55" s="745"/>
      <c r="BV55" s="745"/>
      <c r="BW55" s="745"/>
      <c r="BX55" s="745"/>
      <c r="BY55" s="745"/>
      <c r="BZ55" s="745"/>
      <c r="CA55" s="209"/>
      <c r="CB55" s="745"/>
      <c r="CC55" s="745"/>
      <c r="CD55" s="745"/>
      <c r="CE55" s="745"/>
      <c r="CF55" s="745"/>
      <c r="CG55" s="745"/>
      <c r="CH55" s="745"/>
      <c r="CI55" s="185"/>
      <c r="CJ55" s="185"/>
      <c r="CK55" s="185"/>
      <c r="CL55" s="185"/>
      <c r="CM55" s="185"/>
      <c r="CN55" s="185"/>
      <c r="CO55" s="185"/>
      <c r="CP55" s="185"/>
      <c r="CQ55" s="185"/>
      <c r="CR55" s="185"/>
      <c r="CS55" s="185"/>
      <c r="CT55" s="185"/>
      <c r="CU55" s="185"/>
      <c r="CV55" s="185"/>
      <c r="CW55" s="185"/>
      <c r="CX55" s="185"/>
      <c r="CY55" s="185"/>
      <c r="CZ55" s="185"/>
      <c r="DA55" s="185"/>
      <c r="DB55" s="185"/>
      <c r="DC55" s="185"/>
      <c r="DD55" s="185"/>
      <c r="DE55" s="185"/>
      <c r="DF55" s="185"/>
      <c r="DG55" s="185"/>
      <c r="DH55" s="185"/>
      <c r="DI55" s="185"/>
      <c r="DJ55" s="185"/>
      <c r="DK55" s="185"/>
      <c r="DL55" s="185"/>
      <c r="DM55" s="185"/>
      <c r="DN55" s="185"/>
      <c r="DO55" s="185"/>
      <c r="DP55" s="185"/>
      <c r="DQ55" s="185"/>
      <c r="DR55" s="185"/>
      <c r="DS55" s="185"/>
      <c r="DT55" s="185"/>
      <c r="DU55" s="185"/>
      <c r="DV55" s="185"/>
      <c r="DW55" s="185"/>
      <c r="DX55" s="185"/>
      <c r="DY55" s="185"/>
      <c r="DZ55" s="185"/>
      <c r="EA55" s="185"/>
      <c r="EB55" s="185"/>
      <c r="EC55" s="185"/>
      <c r="ED55" s="185"/>
      <c r="EE55" s="185"/>
      <c r="EF55" s="185"/>
      <c r="EG55" s="185"/>
      <c r="EH55" s="185"/>
      <c r="EI55" s="185"/>
      <c r="EJ55" s="185"/>
      <c r="EK55" s="185"/>
      <c r="EL55" s="185"/>
      <c r="EM55" s="185"/>
      <c r="EN55" s="185"/>
      <c r="EO55" s="185"/>
      <c r="EP55" s="185"/>
      <c r="EQ55" s="185"/>
      <c r="ER55" s="185"/>
      <c r="ES55" s="185"/>
      <c r="ET55" s="185"/>
      <c r="EU55" s="185"/>
      <c r="EV55" s="185"/>
      <c r="EW55" s="185"/>
      <c r="EX55" s="185"/>
      <c r="EY55" s="185"/>
      <c r="EZ55" s="185"/>
      <c r="FA55" s="185"/>
      <c r="FB55" s="185"/>
      <c r="FC55" s="185"/>
      <c r="FD55" s="185"/>
      <c r="FE55" s="185"/>
      <c r="FF55" s="185"/>
      <c r="FG55" s="185"/>
      <c r="FH55" s="185"/>
      <c r="FI55" s="185"/>
      <c r="FJ55" s="185"/>
      <c r="FK55" s="185"/>
      <c r="FL55" s="185"/>
      <c r="FM55" s="185"/>
      <c r="FN55" s="185"/>
      <c r="FO55" s="185"/>
      <c r="FP55" s="185"/>
      <c r="FQ55" s="185"/>
      <c r="FR55" s="185"/>
      <c r="FS55" s="185"/>
      <c r="FT55" s="185"/>
      <c r="FU55" s="185"/>
      <c r="FV55" s="185"/>
      <c r="FW55" s="185"/>
      <c r="FX55" s="185"/>
      <c r="FY55" s="185"/>
      <c r="FZ55" s="185"/>
      <c r="GA55" s="185"/>
      <c r="GB55" s="185"/>
      <c r="GC55" s="185"/>
      <c r="GD55" s="185"/>
      <c r="GE55" s="185"/>
      <c r="GF55" s="185"/>
      <c r="GG55" s="185"/>
      <c r="GH55" s="185"/>
      <c r="GI55" s="185"/>
      <c r="GJ55" s="185"/>
      <c r="GK55" s="185"/>
      <c r="GL55" s="185"/>
      <c r="GM55" s="185"/>
      <c r="GN55" s="185"/>
      <c r="GO55" s="185"/>
      <c r="GP55" s="185"/>
      <c r="GQ55" s="185"/>
      <c r="GR55" s="185"/>
      <c r="GS55" s="185"/>
      <c r="GT55" s="185"/>
      <c r="GU55" s="185"/>
      <c r="GV55" s="185"/>
      <c r="GW55" s="185"/>
      <c r="GX55" s="185"/>
      <c r="GY55" s="103"/>
      <c r="GZ55" s="103"/>
      <c r="HA55" s="103"/>
      <c r="HB55" s="103"/>
      <c r="HC55" s="103"/>
      <c r="HD55" s="103"/>
      <c r="HE55" s="103"/>
      <c r="HF55" s="103"/>
      <c r="HG55" s="103"/>
      <c r="HH55" s="103"/>
    </row>
    <row r="56" spans="2:216" ht="20.100000000000001" customHeight="1" thickBot="1">
      <c r="B56" s="263"/>
      <c r="C56" s="264"/>
      <c r="D56" s="264"/>
      <c r="E56" s="264"/>
      <c r="F56" s="264"/>
      <c r="G56" s="264"/>
      <c r="H56" s="264"/>
      <c r="I56" s="264"/>
      <c r="J56" s="264"/>
      <c r="K56" s="265"/>
      <c r="L56" s="265"/>
      <c r="M56" s="222"/>
      <c r="N56" s="266"/>
      <c r="O56" s="267"/>
      <c r="P56" s="267"/>
      <c r="Q56" s="267"/>
      <c r="R56" s="267"/>
      <c r="S56" s="267"/>
      <c r="T56" s="267"/>
      <c r="U56" s="267"/>
      <c r="V56" s="267"/>
      <c r="W56" s="267"/>
      <c r="X56" s="460"/>
      <c r="Y56" s="185"/>
      <c r="Z56" s="745"/>
      <c r="AA56" s="745"/>
      <c r="AB56" s="745"/>
      <c r="AC56" s="745"/>
      <c r="AD56" s="745"/>
      <c r="AE56" s="745"/>
      <c r="AF56" s="745"/>
      <c r="AG56" s="769" t="s">
        <v>229</v>
      </c>
      <c r="AH56" s="745">
        <v>50</v>
      </c>
      <c r="AI56" s="745"/>
      <c r="AJ56" s="745"/>
      <c r="AK56" s="745"/>
      <c r="AL56" s="745"/>
      <c r="AM56" s="769" t="s">
        <v>229</v>
      </c>
      <c r="AN56" s="745">
        <v>250</v>
      </c>
      <c r="AO56" s="745"/>
      <c r="AP56" s="745"/>
      <c r="AQ56" s="745"/>
      <c r="AR56" s="745"/>
      <c r="AS56" s="745"/>
      <c r="AT56" s="745"/>
      <c r="AU56" s="185"/>
      <c r="AV56" s="745"/>
      <c r="AW56" s="745"/>
      <c r="AX56" s="745"/>
      <c r="AY56" s="745"/>
      <c r="AZ56" s="745"/>
      <c r="BA56" s="745"/>
      <c r="BB56" s="745"/>
      <c r="BC56" s="745" t="s">
        <v>318</v>
      </c>
      <c r="BD56" s="185">
        <f>SUMIFS($T$12:$T$45,$B$12:$B$45,"&lt;&gt;Timber",$C$12:$C$45,"&lt;&gt;Timber_EPD")</f>
        <v>0</v>
      </c>
      <c r="BE56" s="745">
        <f>BD56*K8</f>
        <v>0</v>
      </c>
      <c r="BF56" s="749">
        <f>(BD56+BE56)*0.5</f>
        <v>0</v>
      </c>
      <c r="BG56" s="745"/>
      <c r="BH56" s="745"/>
      <c r="BI56" s="745"/>
      <c r="BJ56" s="745"/>
      <c r="BK56" s="209"/>
      <c r="BL56" s="745"/>
      <c r="BM56" s="745"/>
      <c r="BN56" s="745"/>
      <c r="BO56" s="745"/>
      <c r="BP56" s="209"/>
      <c r="BQ56" s="745"/>
      <c r="BR56" s="745"/>
      <c r="BS56" s="745"/>
      <c r="BT56" s="745"/>
      <c r="BU56" s="745"/>
      <c r="BV56" s="745"/>
      <c r="BW56" s="745"/>
      <c r="BX56" s="745"/>
      <c r="BY56" s="745"/>
      <c r="BZ56" s="745"/>
      <c r="CA56" s="209"/>
      <c r="CB56" s="745"/>
      <c r="CC56" s="745"/>
      <c r="CD56" s="745"/>
      <c r="CE56" s="745"/>
      <c r="CF56" s="745"/>
      <c r="CG56" s="745"/>
      <c r="CH56" s="745"/>
      <c r="CI56" s="185"/>
      <c r="CJ56" s="185"/>
      <c r="CK56" s="185"/>
      <c r="CL56" s="185"/>
      <c r="CM56" s="185"/>
      <c r="CN56" s="185"/>
      <c r="CO56" s="185"/>
      <c r="CP56" s="185"/>
      <c r="CQ56" s="185"/>
      <c r="CR56" s="185"/>
      <c r="CS56" s="185"/>
      <c r="CT56" s="185"/>
      <c r="CU56" s="185"/>
      <c r="CV56" s="185"/>
      <c r="CW56" s="185"/>
      <c r="CX56" s="185"/>
      <c r="CY56" s="185"/>
      <c r="CZ56" s="185"/>
      <c r="DA56" s="185"/>
      <c r="DB56" s="185"/>
      <c r="DC56" s="185"/>
      <c r="DD56" s="185"/>
      <c r="DE56" s="185"/>
      <c r="DF56" s="185"/>
      <c r="DG56" s="185"/>
      <c r="DH56" s="185"/>
      <c r="DI56" s="185"/>
      <c r="DJ56" s="185"/>
      <c r="DK56" s="185"/>
      <c r="DL56" s="185"/>
      <c r="DM56" s="185"/>
      <c r="DN56" s="185"/>
      <c r="DO56" s="185"/>
      <c r="DP56" s="185"/>
      <c r="DQ56" s="185"/>
      <c r="DR56" s="185"/>
      <c r="DS56" s="185"/>
      <c r="DT56" s="185"/>
      <c r="DU56" s="185"/>
      <c r="DV56" s="185"/>
      <c r="DW56" s="185"/>
      <c r="DX56" s="185"/>
      <c r="DY56" s="185"/>
      <c r="DZ56" s="185"/>
      <c r="EA56" s="185"/>
      <c r="EB56" s="185"/>
      <c r="EC56" s="185"/>
      <c r="ED56" s="185"/>
      <c r="EE56" s="185"/>
      <c r="EF56" s="185"/>
      <c r="EG56" s="185"/>
      <c r="EH56" s="185"/>
      <c r="EI56" s="185"/>
      <c r="EJ56" s="185"/>
      <c r="EK56" s="185"/>
      <c r="EL56" s="185"/>
      <c r="EM56" s="185"/>
      <c r="EN56" s="185"/>
      <c r="EO56" s="185"/>
      <c r="EP56" s="185"/>
      <c r="EQ56" s="185"/>
      <c r="ER56" s="185"/>
      <c r="ES56" s="185"/>
      <c r="ET56" s="185"/>
      <c r="EU56" s="185"/>
      <c r="EV56" s="185"/>
      <c r="EW56" s="185"/>
      <c r="EX56" s="185"/>
      <c r="EY56" s="185"/>
      <c r="EZ56" s="185"/>
      <c r="FA56" s="185"/>
      <c r="FB56" s="185"/>
      <c r="FC56" s="185"/>
      <c r="FD56" s="185"/>
      <c r="FE56" s="185"/>
      <c r="FF56" s="185"/>
      <c r="FG56" s="185"/>
      <c r="FH56" s="185"/>
      <c r="FI56" s="185"/>
      <c r="FJ56" s="185"/>
      <c r="FK56" s="185"/>
      <c r="FL56" s="185"/>
      <c r="FM56" s="185"/>
      <c r="FN56" s="185"/>
      <c r="FO56" s="185"/>
      <c r="FP56" s="185"/>
      <c r="FQ56" s="185"/>
      <c r="FR56" s="185"/>
      <c r="FS56" s="185"/>
      <c r="FT56" s="185"/>
      <c r="FU56" s="185"/>
      <c r="FV56" s="185"/>
      <c r="FW56" s="185"/>
      <c r="FX56" s="185"/>
      <c r="FY56" s="185"/>
      <c r="FZ56" s="185"/>
      <c r="GA56" s="185"/>
      <c r="GB56" s="185"/>
      <c r="GC56" s="185"/>
      <c r="GD56" s="185"/>
      <c r="GE56" s="185"/>
      <c r="GF56" s="185"/>
      <c r="GG56" s="185"/>
      <c r="GH56" s="185"/>
      <c r="GI56" s="185"/>
      <c r="GJ56" s="185"/>
      <c r="GK56" s="185"/>
      <c r="GL56" s="185"/>
      <c r="GM56" s="185"/>
      <c r="GN56" s="185"/>
      <c r="GO56" s="185"/>
      <c r="GP56" s="185"/>
      <c r="GQ56" s="185"/>
      <c r="GR56" s="185"/>
      <c r="GS56" s="185"/>
      <c r="GT56" s="185"/>
      <c r="GU56" s="185"/>
      <c r="GV56" s="185"/>
      <c r="GW56" s="185"/>
      <c r="GX56" s="185"/>
      <c r="GY56" s="103"/>
      <c r="GZ56" s="103"/>
      <c r="HA56" s="103"/>
      <c r="HB56" s="103"/>
      <c r="HC56" s="103"/>
      <c r="HD56" s="103"/>
      <c r="HE56" s="103"/>
      <c r="HF56" s="103"/>
      <c r="HG56" s="103"/>
      <c r="HH56" s="103"/>
    </row>
    <row r="57" spans="2:216" ht="61.35" customHeight="1">
      <c r="B57" s="223"/>
      <c r="C57" s="223"/>
      <c r="D57" s="223"/>
      <c r="E57" s="223"/>
      <c r="F57" s="223"/>
      <c r="G57" s="223"/>
      <c r="H57" s="223"/>
      <c r="I57" s="223"/>
      <c r="J57" s="223"/>
      <c r="K57" s="223"/>
      <c r="L57" s="223"/>
      <c r="M57" s="94"/>
      <c r="N57" s="268"/>
      <c r="O57" s="241"/>
      <c r="P57" s="241"/>
      <c r="Q57" s="241"/>
      <c r="R57" s="241"/>
      <c r="S57" s="241"/>
      <c r="T57" s="241"/>
      <c r="U57" s="241"/>
      <c r="V57" s="241"/>
      <c r="W57" s="241"/>
      <c r="X57" s="401"/>
      <c r="Y57" s="185"/>
      <c r="Z57" s="745"/>
      <c r="AA57" s="745"/>
      <c r="AB57" s="745"/>
      <c r="AC57" s="745"/>
      <c r="AD57" s="745"/>
      <c r="AE57" s="745"/>
      <c r="AF57" s="745"/>
      <c r="AG57" s="769" t="s">
        <v>159</v>
      </c>
      <c r="AH57" s="745">
        <v>100</v>
      </c>
      <c r="AI57" s="745"/>
      <c r="AJ57" s="745"/>
      <c r="AK57" s="745"/>
      <c r="AL57" s="745"/>
      <c r="AM57" s="769" t="s">
        <v>159</v>
      </c>
      <c r="AN57" s="745">
        <v>500</v>
      </c>
      <c r="AO57" s="745"/>
      <c r="AP57" s="745"/>
      <c r="AQ57" s="745"/>
      <c r="AR57" s="745"/>
      <c r="AS57" s="745"/>
      <c r="AT57" s="745"/>
      <c r="AU57" s="185"/>
      <c r="AV57" s="745"/>
      <c r="AW57" s="745"/>
      <c r="AX57" s="745"/>
      <c r="AY57" s="745"/>
      <c r="AZ57" s="745"/>
      <c r="BA57" s="745"/>
      <c r="BB57" s="745"/>
      <c r="BC57" s="745" t="s">
        <v>319</v>
      </c>
      <c r="BD57" s="185">
        <f>SUMIFS($U$12:$U$45,$B$12:$B$45,"&lt;&gt;Timber",$C$12:$C$45,"&lt;&gt;Timber_EPD")</f>
        <v>0</v>
      </c>
      <c r="BE57" s="745">
        <f>BD57*K8</f>
        <v>0</v>
      </c>
      <c r="BF57" s="749">
        <f>BD57+BE57</f>
        <v>0</v>
      </c>
      <c r="BG57" s="745"/>
      <c r="BH57" s="745"/>
      <c r="BI57" s="745"/>
      <c r="BK57" s="209"/>
      <c r="BL57" s="745"/>
      <c r="BM57" s="745"/>
      <c r="BN57" s="745"/>
      <c r="BO57" s="745"/>
      <c r="BP57" s="209"/>
      <c r="BQ57" s="745"/>
      <c r="BR57" s="745"/>
      <c r="BS57" s="745"/>
      <c r="BT57" s="745"/>
      <c r="BU57" s="745"/>
      <c r="BV57" s="745"/>
      <c r="BW57" s="745"/>
      <c r="BX57" s="745"/>
      <c r="BY57" s="745"/>
      <c r="BZ57" s="745"/>
      <c r="CA57" s="209"/>
      <c r="CB57" s="745"/>
      <c r="CC57" s="745"/>
      <c r="CD57" s="745"/>
      <c r="CE57" s="745"/>
      <c r="CF57" s="745"/>
      <c r="CG57" s="745"/>
      <c r="CH57" s="745"/>
      <c r="CI57" s="185"/>
      <c r="CJ57" s="185"/>
      <c r="CK57" s="185"/>
      <c r="CL57" s="185"/>
      <c r="CM57" s="185"/>
      <c r="CN57" s="185"/>
      <c r="CO57" s="185"/>
      <c r="CP57" s="185"/>
      <c r="CQ57" s="185"/>
      <c r="CR57" s="185"/>
      <c r="CS57" s="185"/>
      <c r="CT57" s="185"/>
      <c r="CU57" s="185"/>
      <c r="CV57" s="185"/>
      <c r="CW57" s="185"/>
      <c r="CX57" s="185"/>
      <c r="CY57" s="185"/>
      <c r="CZ57" s="185"/>
      <c r="DA57" s="185"/>
      <c r="DB57" s="185"/>
      <c r="DC57" s="185"/>
      <c r="DD57" s="185"/>
      <c r="DE57" s="185"/>
      <c r="DF57" s="185"/>
      <c r="DG57" s="185"/>
      <c r="DH57" s="185"/>
      <c r="DI57" s="185"/>
      <c r="DJ57" s="185"/>
      <c r="DK57" s="185"/>
      <c r="DL57" s="185"/>
      <c r="DM57" s="185"/>
      <c r="DN57" s="185"/>
      <c r="DO57" s="185"/>
      <c r="DP57" s="185"/>
      <c r="DQ57" s="185"/>
      <c r="DR57" s="185"/>
      <c r="DS57" s="185"/>
      <c r="DT57" s="185"/>
      <c r="DU57" s="185"/>
      <c r="DV57" s="185"/>
      <c r="DW57" s="185"/>
      <c r="DX57" s="185"/>
      <c r="DY57" s="185"/>
      <c r="DZ57" s="185"/>
      <c r="EA57" s="185"/>
      <c r="EB57" s="185"/>
      <c r="EC57" s="185"/>
      <c r="ED57" s="185"/>
      <c r="EE57" s="185"/>
      <c r="EF57" s="185"/>
      <c r="EG57" s="185"/>
      <c r="EH57" s="185"/>
      <c r="EI57" s="185"/>
      <c r="EJ57" s="185"/>
      <c r="EK57" s="185"/>
      <c r="EL57" s="185"/>
      <c r="EM57" s="185"/>
      <c r="EN57" s="185"/>
      <c r="EO57" s="185"/>
      <c r="EP57" s="185"/>
      <c r="EQ57" s="185"/>
      <c r="ER57" s="185"/>
      <c r="ES57" s="185"/>
      <c r="ET57" s="185"/>
      <c r="EU57" s="185"/>
      <c r="EV57" s="185"/>
      <c r="EW57" s="185"/>
      <c r="EX57" s="185"/>
      <c r="EY57" s="185"/>
      <c r="EZ57" s="185"/>
      <c r="FA57" s="185"/>
      <c r="FB57" s="185"/>
      <c r="FC57" s="185"/>
      <c r="FD57" s="185"/>
      <c r="FE57" s="185"/>
      <c r="FF57" s="185"/>
      <c r="FG57" s="185"/>
      <c r="FH57" s="185"/>
      <c r="FI57" s="185"/>
      <c r="FJ57" s="185"/>
      <c r="FK57" s="185"/>
      <c r="FL57" s="185"/>
      <c r="FM57" s="185"/>
      <c r="FN57" s="185"/>
      <c r="FO57" s="185"/>
      <c r="FP57" s="185"/>
      <c r="FQ57" s="185"/>
      <c r="FR57" s="185"/>
      <c r="FS57" s="185"/>
      <c r="FT57" s="185"/>
      <c r="FU57" s="185"/>
      <c r="FV57" s="185"/>
      <c r="FW57" s="185"/>
      <c r="FX57" s="185"/>
      <c r="FY57" s="185"/>
      <c r="FZ57" s="185"/>
      <c r="GA57" s="185"/>
      <c r="GB57" s="185"/>
      <c r="GC57" s="185"/>
      <c r="GD57" s="185"/>
      <c r="GE57" s="185"/>
      <c r="GF57" s="185"/>
      <c r="GG57" s="185"/>
      <c r="GH57" s="185"/>
      <c r="GI57" s="185"/>
      <c r="GJ57" s="185"/>
      <c r="GK57" s="185"/>
      <c r="GL57" s="185"/>
      <c r="GM57" s="185"/>
      <c r="GN57" s="185"/>
      <c r="GO57" s="185"/>
      <c r="GP57" s="185"/>
      <c r="GQ57" s="185"/>
      <c r="GR57" s="185"/>
      <c r="GS57" s="185"/>
      <c r="GT57" s="185"/>
      <c r="GU57" s="185"/>
      <c r="GV57" s="185"/>
      <c r="GW57" s="185"/>
      <c r="GX57" s="185"/>
      <c r="GY57" s="103"/>
      <c r="GZ57" s="103"/>
      <c r="HA57" s="103"/>
      <c r="HB57" s="103"/>
      <c r="HC57" s="103"/>
      <c r="HD57" s="103"/>
      <c r="HE57" s="103"/>
      <c r="HF57" s="103"/>
      <c r="HG57" s="103"/>
      <c r="HH57" s="103"/>
    </row>
    <row r="58" spans="2:216" ht="27" customHeight="1">
      <c r="B58" s="101"/>
      <c r="C58" s="101"/>
      <c r="D58" s="101"/>
      <c r="E58" s="101"/>
      <c r="F58" s="101"/>
      <c r="G58" s="101"/>
      <c r="H58" s="101"/>
      <c r="I58" s="101"/>
      <c r="J58" s="101"/>
      <c r="K58" s="101"/>
      <c r="L58" s="101"/>
      <c r="M58" s="94"/>
      <c r="N58" s="268"/>
      <c r="O58" s="241"/>
      <c r="P58" s="241"/>
      <c r="Q58" s="241"/>
      <c r="R58" s="241"/>
      <c r="S58" s="241"/>
      <c r="U58" s="961" t="str">
        <f>IF(TYPOLOGY= "Bridge", 'Default Values'!$AI$17, "")</f>
        <v/>
      </c>
      <c r="V58" s="961"/>
      <c r="W58" s="241"/>
      <c r="X58" s="401"/>
      <c r="Y58" s="185"/>
      <c r="Z58" s="199"/>
      <c r="AA58" s="745"/>
      <c r="AB58" s="745"/>
      <c r="AC58" s="745"/>
      <c r="AD58" s="745"/>
      <c r="AE58" s="745"/>
      <c r="AF58" s="745"/>
      <c r="AG58" s="769" t="s">
        <v>158</v>
      </c>
      <c r="AH58" s="745">
        <v>150</v>
      </c>
      <c r="AI58" s="745"/>
      <c r="AJ58" s="745"/>
      <c r="AK58" s="745"/>
      <c r="AL58" s="745"/>
      <c r="AM58" s="769" t="s">
        <v>158</v>
      </c>
      <c r="AN58" s="745">
        <v>1000</v>
      </c>
      <c r="AO58" s="745"/>
      <c r="AP58" s="745"/>
      <c r="AQ58" s="745"/>
      <c r="AR58" s="745"/>
      <c r="AS58" s="745"/>
      <c r="AT58" s="745"/>
      <c r="AU58" s="185"/>
      <c r="AV58" s="745"/>
      <c r="AW58" s="745"/>
      <c r="AX58" s="745"/>
      <c r="AY58" s="745"/>
      <c r="AZ58" s="745"/>
      <c r="BA58" s="745"/>
      <c r="BB58" s="745"/>
      <c r="BC58" s="776" t="s">
        <v>906</v>
      </c>
      <c r="BD58" s="745"/>
      <c r="BE58" s="745"/>
      <c r="BF58" s="745"/>
      <c r="BG58" s="745"/>
      <c r="BH58" s="745"/>
      <c r="BI58" s="745"/>
      <c r="BJ58" s="745"/>
      <c r="BK58" s="745"/>
      <c r="BL58" s="745"/>
      <c r="BM58" s="745"/>
      <c r="BN58" s="745"/>
      <c r="BO58" s="745"/>
      <c r="BP58" s="745"/>
      <c r="BQ58" s="745"/>
      <c r="BR58" s="745"/>
      <c r="BS58" s="745"/>
      <c r="BT58" s="745"/>
      <c r="BU58" s="745"/>
      <c r="BV58" s="745"/>
      <c r="BW58" s="745"/>
      <c r="BX58" s="745"/>
      <c r="BY58" s="745"/>
      <c r="BZ58" s="745"/>
      <c r="CA58" s="209"/>
      <c r="CB58" s="745"/>
      <c r="CC58" s="745"/>
      <c r="CD58" s="745"/>
      <c r="CE58" s="745"/>
      <c r="CF58" s="745"/>
      <c r="CG58" s="745"/>
      <c r="CH58" s="745"/>
      <c r="CI58" s="185"/>
      <c r="CJ58" s="185"/>
      <c r="CK58" s="185"/>
      <c r="CL58" s="185"/>
      <c r="CM58" s="185"/>
      <c r="CN58" s="185"/>
      <c r="CO58" s="185"/>
      <c r="CP58" s="185"/>
      <c r="CQ58" s="185"/>
      <c r="CR58" s="185"/>
      <c r="CS58" s="185"/>
      <c r="CT58" s="185"/>
      <c r="CU58" s="185"/>
      <c r="CV58" s="185"/>
      <c r="CW58" s="185"/>
      <c r="CX58" s="185"/>
      <c r="CY58" s="185"/>
      <c r="CZ58" s="185"/>
      <c r="DA58" s="185"/>
      <c r="DB58" s="185"/>
      <c r="DC58" s="185"/>
      <c r="DD58" s="185"/>
      <c r="DE58" s="185"/>
      <c r="DF58" s="185"/>
      <c r="DG58" s="185"/>
      <c r="DH58" s="185"/>
      <c r="DI58" s="185"/>
      <c r="DJ58" s="185"/>
      <c r="DK58" s="185"/>
      <c r="DL58" s="185"/>
      <c r="DM58" s="185"/>
      <c r="DN58" s="185"/>
      <c r="DO58" s="185"/>
      <c r="DP58" s="185"/>
      <c r="DQ58" s="185"/>
      <c r="DR58" s="185"/>
      <c r="DS58" s="185"/>
      <c r="DT58" s="185"/>
      <c r="DU58" s="185"/>
      <c r="DV58" s="185"/>
      <c r="DW58" s="185"/>
      <c r="DX58" s="185"/>
      <c r="DY58" s="185"/>
      <c r="DZ58" s="185"/>
      <c r="EA58" s="185"/>
      <c r="EB58" s="185"/>
      <c r="EC58" s="185"/>
      <c r="ED58" s="185"/>
      <c r="EE58" s="185"/>
      <c r="EF58" s="185"/>
      <c r="EG58" s="185"/>
      <c r="EH58" s="185"/>
      <c r="EI58" s="185"/>
      <c r="EJ58" s="185"/>
      <c r="EK58" s="185"/>
      <c r="EL58" s="185"/>
      <c r="EM58" s="185"/>
      <c r="EN58" s="185"/>
      <c r="EO58" s="185"/>
      <c r="EP58" s="185"/>
      <c r="EQ58" s="185"/>
      <c r="ER58" s="185"/>
      <c r="ES58" s="185"/>
      <c r="ET58" s="185"/>
      <c r="EU58" s="185"/>
      <c r="EV58" s="185"/>
      <c r="EW58" s="185"/>
      <c r="EX58" s="185"/>
      <c r="EY58" s="185"/>
      <c r="EZ58" s="185"/>
      <c r="FA58" s="185"/>
      <c r="FB58" s="185"/>
      <c r="FC58" s="185"/>
      <c r="FD58" s="185"/>
      <c r="FE58" s="185"/>
      <c r="FF58" s="185"/>
      <c r="FG58" s="185"/>
      <c r="FH58" s="185"/>
      <c r="FI58" s="185"/>
      <c r="FJ58" s="185"/>
      <c r="FK58" s="185"/>
      <c r="FL58" s="185"/>
      <c r="FM58" s="185"/>
      <c r="FN58" s="185"/>
      <c r="FO58" s="185"/>
      <c r="FP58" s="185"/>
      <c r="FQ58" s="185"/>
      <c r="FR58" s="185"/>
      <c r="FS58" s="185"/>
      <c r="FT58" s="185"/>
      <c r="FU58" s="185"/>
      <c r="FV58" s="185"/>
      <c r="FW58" s="185"/>
      <c r="FX58" s="185"/>
      <c r="FY58" s="185"/>
      <c r="FZ58" s="185"/>
      <c r="GA58" s="185"/>
      <c r="GB58" s="185"/>
      <c r="GC58" s="185"/>
      <c r="GD58" s="185"/>
      <c r="GE58" s="185"/>
      <c r="GF58" s="185"/>
      <c r="GG58" s="185"/>
      <c r="GH58" s="185"/>
      <c r="GI58" s="185"/>
      <c r="GJ58" s="185"/>
      <c r="GK58" s="185"/>
      <c r="GL58" s="185"/>
      <c r="GM58" s="185"/>
      <c r="GN58" s="185"/>
      <c r="GO58" s="185"/>
      <c r="GP58" s="185"/>
      <c r="GQ58" s="185"/>
      <c r="GR58" s="185"/>
      <c r="GS58" s="185"/>
      <c r="GT58" s="185"/>
      <c r="GU58" s="185"/>
      <c r="GV58" s="185"/>
      <c r="GW58" s="185"/>
      <c r="GX58" s="185"/>
      <c r="GY58" s="103"/>
      <c r="GZ58" s="103"/>
      <c r="HA58" s="103"/>
      <c r="HB58" s="103"/>
      <c r="HC58" s="103"/>
      <c r="HD58" s="103"/>
      <c r="HE58" s="103"/>
      <c r="HF58" s="103"/>
      <c r="HG58" s="103"/>
      <c r="HH58" s="103"/>
    </row>
    <row r="59" spans="2:216" ht="14.25" customHeight="1">
      <c r="B59" s="101"/>
      <c r="C59" s="101"/>
      <c r="D59" s="101"/>
      <c r="E59" s="103"/>
      <c r="F59" s="101"/>
      <c r="G59" s="101"/>
      <c r="H59" s="101"/>
      <c r="I59" s="101"/>
      <c r="J59" s="101"/>
      <c r="K59" s="101"/>
      <c r="L59" s="101"/>
      <c r="M59" s="101"/>
      <c r="N59" s="101"/>
      <c r="O59" s="101"/>
      <c r="P59" s="101"/>
      <c r="Q59" s="101"/>
      <c r="R59" s="101"/>
      <c r="S59" s="101"/>
      <c r="T59" s="98"/>
      <c r="U59" s="961"/>
      <c r="V59" s="961"/>
      <c r="W59" s="101"/>
      <c r="X59" s="103"/>
      <c r="Y59" s="185"/>
      <c r="Z59" s="199"/>
      <c r="AA59" s="745"/>
      <c r="AB59" s="745"/>
      <c r="AC59" s="745"/>
      <c r="AD59" s="745"/>
      <c r="AE59" s="745"/>
      <c r="AF59" s="745"/>
      <c r="AG59" s="769" t="s">
        <v>11</v>
      </c>
      <c r="AH59" s="745">
        <v>200</v>
      </c>
      <c r="AI59" s="745"/>
      <c r="AJ59" s="745"/>
      <c r="AK59" s="745"/>
      <c r="AL59" s="745"/>
      <c r="AM59" s="769" t="s">
        <v>11</v>
      </c>
      <c r="AN59" s="745">
        <v>1500</v>
      </c>
      <c r="AO59" s="745"/>
      <c r="AP59" s="745"/>
      <c r="AQ59" s="745"/>
      <c r="AR59" s="745"/>
      <c r="AS59" s="745"/>
      <c r="AT59" s="745"/>
      <c r="AU59" s="185"/>
      <c r="AV59" s="745"/>
      <c r="AW59" s="745"/>
      <c r="AX59" s="745"/>
      <c r="AY59" s="745"/>
      <c r="AZ59" s="745"/>
      <c r="BA59" s="745"/>
      <c r="BB59" s="745"/>
      <c r="BC59" s="745" t="s">
        <v>651</v>
      </c>
      <c r="BD59" s="745" t="s">
        <v>727</v>
      </c>
      <c r="BE59" s="749" t="s">
        <v>726</v>
      </c>
      <c r="BF59" s="745"/>
      <c r="BG59" s="745"/>
      <c r="BH59" s="745"/>
      <c r="BI59" s="745"/>
      <c r="BJ59" s="745"/>
      <c r="BK59" s="745"/>
      <c r="BL59" s="745"/>
      <c r="BM59" s="745"/>
      <c r="BN59" s="745"/>
      <c r="BO59" s="745"/>
      <c r="BP59" s="745"/>
      <c r="BQ59" s="745"/>
      <c r="BR59" s="745"/>
      <c r="BS59" s="745"/>
      <c r="BT59" s="745"/>
      <c r="BU59" s="745"/>
      <c r="BV59" s="745"/>
      <c r="BW59" s="745"/>
      <c r="BX59" s="745"/>
      <c r="BY59" s="745"/>
      <c r="BZ59" s="745"/>
      <c r="CA59" s="209"/>
      <c r="CB59" s="745"/>
      <c r="CC59" s="745"/>
      <c r="CD59" s="745"/>
      <c r="CE59" s="745"/>
      <c r="CF59" s="745"/>
      <c r="CG59" s="745"/>
      <c r="CH59" s="745"/>
      <c r="CI59" s="185"/>
      <c r="CJ59" s="185"/>
      <c r="CK59" s="185"/>
      <c r="CL59" s="185"/>
      <c r="CM59" s="185"/>
      <c r="CN59" s="185"/>
      <c r="CO59" s="185"/>
      <c r="CP59" s="185"/>
      <c r="CQ59" s="185"/>
      <c r="CR59" s="185"/>
      <c r="CS59" s="185"/>
      <c r="CT59" s="185"/>
      <c r="CU59" s="185"/>
      <c r="CV59" s="185"/>
      <c r="CW59" s="185"/>
      <c r="CX59" s="185"/>
      <c r="CY59" s="185"/>
      <c r="CZ59" s="185"/>
      <c r="DA59" s="185"/>
      <c r="DB59" s="185"/>
      <c r="DC59" s="185"/>
      <c r="DD59" s="185"/>
      <c r="DE59" s="185"/>
      <c r="DF59" s="185"/>
      <c r="DG59" s="185"/>
      <c r="DH59" s="185"/>
      <c r="DI59" s="185"/>
      <c r="DJ59" s="185"/>
      <c r="DK59" s="185"/>
      <c r="DL59" s="185"/>
      <c r="DM59" s="185"/>
      <c r="DN59" s="185"/>
      <c r="DO59" s="185"/>
      <c r="DP59" s="185"/>
      <c r="DQ59" s="185"/>
      <c r="DR59" s="185"/>
      <c r="DS59" s="185"/>
      <c r="DT59" s="185"/>
      <c r="DU59" s="185"/>
      <c r="DV59" s="185"/>
      <c r="DW59" s="185"/>
      <c r="DX59" s="185"/>
      <c r="DY59" s="185"/>
      <c r="DZ59" s="185"/>
      <c r="EA59" s="185"/>
      <c r="EB59" s="185"/>
      <c r="EC59" s="185"/>
      <c r="ED59" s="185"/>
      <c r="EE59" s="185"/>
      <c r="EF59" s="185"/>
      <c r="EG59" s="185"/>
      <c r="EH59" s="185"/>
      <c r="EI59" s="185"/>
      <c r="EJ59" s="185"/>
      <c r="EK59" s="185"/>
      <c r="EL59" s="185"/>
      <c r="EM59" s="185"/>
      <c r="EN59" s="185"/>
      <c r="EO59" s="185"/>
      <c r="EP59" s="185"/>
      <c r="EQ59" s="185"/>
      <c r="ER59" s="185"/>
      <c r="ES59" s="185"/>
      <c r="ET59" s="185"/>
      <c r="EU59" s="185"/>
      <c r="EV59" s="185"/>
      <c r="EW59" s="185"/>
      <c r="EX59" s="185"/>
      <c r="EY59" s="185"/>
      <c r="EZ59" s="185"/>
      <c r="FA59" s="185"/>
      <c r="FB59" s="185"/>
      <c r="FC59" s="185"/>
      <c r="FD59" s="185"/>
      <c r="FE59" s="185"/>
      <c r="FF59" s="185"/>
      <c r="FG59" s="185"/>
      <c r="FH59" s="185"/>
      <c r="FI59" s="185"/>
      <c r="FJ59" s="185"/>
      <c r="FK59" s="185"/>
      <c r="FL59" s="185"/>
      <c r="FM59" s="185"/>
      <c r="FN59" s="185"/>
      <c r="FO59" s="185"/>
      <c r="FP59" s="185"/>
      <c r="FQ59" s="185"/>
      <c r="FR59" s="185"/>
      <c r="FS59" s="185"/>
      <c r="FT59" s="185"/>
      <c r="FU59" s="185"/>
      <c r="FV59" s="185"/>
      <c r="FW59" s="185"/>
      <c r="FX59" s="185"/>
      <c r="FY59" s="185"/>
      <c r="FZ59" s="185"/>
      <c r="GA59" s="185"/>
      <c r="GB59" s="185"/>
      <c r="GC59" s="185"/>
      <c r="GD59" s="185"/>
      <c r="GE59" s="185"/>
      <c r="GF59" s="185"/>
      <c r="GG59" s="185"/>
      <c r="GH59" s="185"/>
      <c r="GI59" s="185"/>
      <c r="GJ59" s="185"/>
      <c r="GK59" s="185"/>
      <c r="GL59" s="185"/>
      <c r="GM59" s="185"/>
      <c r="GN59" s="185"/>
      <c r="GO59" s="185"/>
      <c r="GP59" s="185"/>
      <c r="GQ59" s="185"/>
      <c r="GR59" s="185"/>
      <c r="GS59" s="185"/>
      <c r="GT59" s="185"/>
      <c r="GU59" s="185"/>
      <c r="GV59" s="185"/>
      <c r="GW59" s="185"/>
      <c r="GX59" s="185"/>
      <c r="GY59" s="103"/>
      <c r="GZ59" s="103"/>
      <c r="HA59" s="103"/>
      <c r="HB59" s="103"/>
      <c r="HC59" s="103"/>
      <c r="HD59" s="103"/>
      <c r="HE59" s="103"/>
      <c r="HF59" s="103"/>
      <c r="HG59" s="103"/>
      <c r="HH59" s="103"/>
    </row>
    <row r="60" spans="2:216" ht="14.25" customHeight="1">
      <c r="B60" s="101"/>
      <c r="C60" s="101"/>
      <c r="D60" s="101"/>
      <c r="E60" s="101"/>
      <c r="F60" s="101"/>
      <c r="G60" s="101"/>
      <c r="H60" s="101"/>
      <c r="I60" s="101"/>
      <c r="J60" s="101"/>
      <c r="K60" s="101"/>
      <c r="L60" s="101"/>
      <c r="M60" s="101"/>
      <c r="N60" s="101"/>
      <c r="O60" s="101"/>
      <c r="P60" s="101"/>
      <c r="Q60" s="101"/>
      <c r="R60" s="101"/>
      <c r="S60" s="101"/>
      <c r="T60" s="101"/>
      <c r="U60" s="101"/>
      <c r="V60" s="101"/>
      <c r="W60" s="101"/>
      <c r="X60" s="103"/>
      <c r="Y60" s="185"/>
      <c r="Z60" s="199"/>
      <c r="AA60" s="745"/>
      <c r="AB60" s="745"/>
      <c r="AC60" s="745"/>
      <c r="AD60" s="745"/>
      <c r="AE60" s="745"/>
      <c r="AF60" s="745"/>
      <c r="AG60" s="769" t="s">
        <v>111</v>
      </c>
      <c r="AH60" s="745">
        <v>250</v>
      </c>
      <c r="AI60" s="745"/>
      <c r="AJ60" s="745"/>
      <c r="AK60" s="745"/>
      <c r="AL60" s="745"/>
      <c r="AM60" s="769" t="s">
        <v>111</v>
      </c>
      <c r="AN60" s="745">
        <v>2000</v>
      </c>
      <c r="AO60" s="745"/>
      <c r="AP60" s="745"/>
      <c r="AQ60" s="745"/>
      <c r="AR60" s="745"/>
      <c r="AS60" s="745"/>
      <c r="AT60" s="745"/>
      <c r="AU60" s="185"/>
      <c r="AV60" s="745"/>
      <c r="AW60" s="745"/>
      <c r="AX60" s="745"/>
      <c r="AY60" s="745"/>
      <c r="AZ60" s="745"/>
      <c r="BA60" s="745"/>
      <c r="BB60" s="745"/>
      <c r="BC60" s="745" t="s">
        <v>640</v>
      </c>
      <c r="BD60" s="755">
        <f>$H$9/1000*$K$8</f>
        <v>0</v>
      </c>
      <c r="BE60" s="749">
        <f>$BD$60+$H$9/1000</f>
        <v>0</v>
      </c>
      <c r="BF60" s="745"/>
      <c r="BG60" s="745"/>
      <c r="BH60" s="745"/>
      <c r="BI60" s="745"/>
      <c r="BJ60" s="745"/>
      <c r="BK60" s="745"/>
      <c r="BL60" s="745"/>
      <c r="BM60" s="745"/>
      <c r="BN60" s="745"/>
      <c r="BO60" s="745"/>
      <c r="BP60" s="745"/>
      <c r="BQ60" s="745"/>
      <c r="BR60" s="745"/>
      <c r="BS60" s="745"/>
      <c r="BT60" s="745"/>
      <c r="BU60" s="745"/>
      <c r="BV60" s="745"/>
      <c r="BW60" s="745"/>
      <c r="BX60" s="745"/>
      <c r="BY60" s="745"/>
      <c r="BZ60" s="745"/>
      <c r="CA60" s="209"/>
      <c r="CB60" s="745"/>
      <c r="CC60" s="745"/>
      <c r="CD60" s="745"/>
      <c r="CE60" s="745"/>
      <c r="CF60" s="745"/>
      <c r="CG60" s="745"/>
      <c r="CH60" s="745"/>
      <c r="CI60" s="185"/>
      <c r="CJ60" s="185"/>
      <c r="CK60" s="185"/>
      <c r="CL60" s="185"/>
      <c r="CM60" s="185"/>
      <c r="CN60" s="185"/>
      <c r="CO60" s="185"/>
      <c r="CP60" s="185"/>
      <c r="CQ60" s="185"/>
      <c r="CR60" s="185"/>
      <c r="CS60" s="185"/>
      <c r="CT60" s="185"/>
      <c r="CU60" s="185"/>
      <c r="CV60" s="185"/>
      <c r="CW60" s="185"/>
      <c r="CX60" s="185"/>
      <c r="CY60" s="185"/>
      <c r="CZ60" s="185"/>
      <c r="DA60" s="185"/>
      <c r="DB60" s="185"/>
      <c r="DC60" s="185"/>
      <c r="DD60" s="185"/>
      <c r="DE60" s="185"/>
      <c r="DF60" s="185"/>
      <c r="DG60" s="185"/>
      <c r="DH60" s="185"/>
      <c r="DI60" s="185"/>
      <c r="DJ60" s="185"/>
      <c r="DK60" s="185"/>
      <c r="DL60" s="185"/>
      <c r="DM60" s="185"/>
      <c r="DN60" s="185"/>
      <c r="DO60" s="185"/>
      <c r="DP60" s="185"/>
      <c r="DQ60" s="185"/>
      <c r="DR60" s="185"/>
      <c r="DS60" s="185"/>
      <c r="DT60" s="185"/>
      <c r="DU60" s="185"/>
      <c r="DV60" s="185"/>
      <c r="DW60" s="185"/>
      <c r="DX60" s="185"/>
      <c r="DY60" s="185"/>
      <c r="DZ60" s="185"/>
      <c r="EA60" s="185"/>
      <c r="EB60" s="185"/>
      <c r="EC60" s="185"/>
      <c r="ED60" s="185"/>
      <c r="EE60" s="185"/>
      <c r="EF60" s="185"/>
      <c r="EG60" s="185"/>
      <c r="EH60" s="185"/>
      <c r="EI60" s="185"/>
      <c r="EJ60" s="185"/>
      <c r="EK60" s="185"/>
      <c r="EL60" s="185"/>
      <c r="EM60" s="185"/>
      <c r="EN60" s="185"/>
      <c r="EO60" s="185"/>
      <c r="EP60" s="185"/>
      <c r="EQ60" s="185"/>
      <c r="ER60" s="185"/>
      <c r="ES60" s="185"/>
      <c r="ET60" s="185"/>
      <c r="EU60" s="185"/>
      <c r="EV60" s="185"/>
      <c r="EW60" s="185"/>
      <c r="EX60" s="185"/>
      <c r="EY60" s="185"/>
      <c r="EZ60" s="185"/>
      <c r="FA60" s="185"/>
      <c r="FB60" s="185"/>
      <c r="FC60" s="185"/>
      <c r="FD60" s="185"/>
      <c r="FE60" s="185"/>
      <c r="FF60" s="185"/>
      <c r="FG60" s="185"/>
      <c r="FH60" s="185"/>
      <c r="FI60" s="185"/>
      <c r="FJ60" s="185"/>
      <c r="FK60" s="185"/>
      <c r="FL60" s="185"/>
      <c r="FM60" s="185"/>
      <c r="FN60" s="185"/>
      <c r="FO60" s="185"/>
      <c r="FP60" s="185"/>
      <c r="FQ60" s="185"/>
      <c r="FR60" s="185"/>
      <c r="FS60" s="185"/>
      <c r="FT60" s="185"/>
      <c r="FU60" s="185"/>
      <c r="FV60" s="185"/>
      <c r="FW60" s="185"/>
      <c r="FX60" s="185"/>
      <c r="FY60" s="185"/>
      <c r="FZ60" s="185"/>
      <c r="GA60" s="185"/>
      <c r="GB60" s="185"/>
      <c r="GC60" s="185"/>
      <c r="GD60" s="185"/>
      <c r="GE60" s="185"/>
      <c r="GF60" s="185"/>
      <c r="GG60" s="185"/>
      <c r="GH60" s="185"/>
      <c r="GI60" s="185"/>
      <c r="GJ60" s="185"/>
      <c r="GK60" s="185"/>
      <c r="GL60" s="185"/>
      <c r="GM60" s="185"/>
      <c r="GN60" s="185"/>
      <c r="GO60" s="185"/>
      <c r="GP60" s="185"/>
      <c r="GQ60" s="185"/>
      <c r="GR60" s="185"/>
      <c r="GS60" s="185"/>
      <c r="GT60" s="185"/>
      <c r="GU60" s="185"/>
      <c r="GV60" s="185"/>
      <c r="GW60" s="185"/>
      <c r="GX60" s="185"/>
      <c r="GY60" s="103"/>
      <c r="GZ60" s="103"/>
      <c r="HA60" s="103"/>
      <c r="HB60" s="103"/>
      <c r="HC60" s="103"/>
      <c r="HD60" s="103"/>
      <c r="HE60" s="103"/>
      <c r="HF60" s="103"/>
      <c r="HG60" s="103"/>
      <c r="HH60" s="103"/>
    </row>
    <row r="61" spans="2:216" ht="15.6" customHeight="1">
      <c r="B61" s="101"/>
      <c r="C61" s="101"/>
      <c r="D61" s="101"/>
      <c r="E61" s="101"/>
      <c r="F61" s="101"/>
      <c r="G61" s="101"/>
      <c r="H61" s="101"/>
      <c r="I61" s="101"/>
      <c r="J61" s="101"/>
      <c r="K61" s="101"/>
      <c r="L61" s="101"/>
      <c r="M61" s="101"/>
      <c r="N61" s="101"/>
      <c r="O61" s="101"/>
      <c r="P61" s="101"/>
      <c r="Q61" s="101"/>
      <c r="R61" s="101"/>
      <c r="S61" s="118"/>
      <c r="T61" s="118"/>
      <c r="U61" s="118"/>
      <c r="V61" s="118"/>
      <c r="W61" s="260"/>
      <c r="X61" s="224"/>
      <c r="Y61" s="185"/>
      <c r="Z61" s="199"/>
      <c r="AA61" s="745"/>
      <c r="AB61" s="745"/>
      <c r="AC61" s="745"/>
      <c r="AD61" s="745"/>
      <c r="AE61" s="745"/>
      <c r="AF61" s="745"/>
      <c r="AG61" s="769" t="s">
        <v>230</v>
      </c>
      <c r="AH61" s="745">
        <v>300</v>
      </c>
      <c r="AI61" s="745"/>
      <c r="AJ61" s="745"/>
      <c r="AK61" s="745"/>
      <c r="AL61" s="745"/>
      <c r="AM61" s="769" t="s">
        <v>230</v>
      </c>
      <c r="AN61" s="745">
        <v>2500</v>
      </c>
      <c r="AO61" s="745"/>
      <c r="AP61" s="745"/>
      <c r="AQ61" s="745"/>
      <c r="AR61" s="745"/>
      <c r="AS61" s="745"/>
      <c r="AT61" s="745"/>
      <c r="AU61" s="185"/>
      <c r="AV61" s="745"/>
      <c r="AW61" s="745"/>
      <c r="AX61" s="745"/>
      <c r="AY61" s="745"/>
      <c r="AZ61" s="745"/>
      <c r="BA61" s="745"/>
      <c r="BB61" s="745"/>
      <c r="BC61" s="745" t="s">
        <v>662</v>
      </c>
      <c r="BD61" s="745">
        <f>SUM($O$12:$O$45)*$K$8</f>
        <v>0</v>
      </c>
      <c r="BE61" s="785">
        <f>$BD$61+SUM($O$12:$O$45)</f>
        <v>0</v>
      </c>
      <c r="BF61" s="745"/>
      <c r="BG61" s="745"/>
      <c r="BH61" s="745"/>
      <c r="BI61" s="745"/>
      <c r="BJ61" s="745"/>
      <c r="BK61" s="745"/>
      <c r="BL61" s="745"/>
      <c r="BM61" s="745"/>
      <c r="BN61" s="745"/>
      <c r="BO61" s="745"/>
      <c r="BP61" s="745"/>
      <c r="BQ61" s="745"/>
      <c r="BR61" s="745"/>
      <c r="BS61" s="745"/>
      <c r="BT61" s="745"/>
      <c r="BU61" s="745"/>
      <c r="BV61" s="745"/>
      <c r="BW61" s="745"/>
      <c r="BX61" s="745"/>
      <c r="BY61" s="745"/>
      <c r="BZ61" s="745"/>
      <c r="CA61" s="209"/>
      <c r="CB61" s="745"/>
      <c r="CC61" s="745"/>
      <c r="CD61" s="745"/>
      <c r="CE61" s="745"/>
      <c r="CF61" s="745"/>
      <c r="CG61" s="745"/>
      <c r="CH61" s="745"/>
      <c r="CI61" s="185"/>
      <c r="CJ61" s="185"/>
      <c r="CK61" s="185"/>
      <c r="CL61" s="185"/>
      <c r="CM61" s="185"/>
      <c r="CN61" s="185"/>
      <c r="CO61" s="185"/>
      <c r="CP61" s="185"/>
      <c r="CQ61" s="185"/>
      <c r="CR61" s="185"/>
      <c r="CS61" s="185"/>
      <c r="CT61" s="185"/>
      <c r="CU61" s="185"/>
      <c r="CV61" s="185"/>
      <c r="CW61" s="185"/>
      <c r="CX61" s="185"/>
      <c r="CY61" s="185"/>
      <c r="CZ61" s="185"/>
      <c r="DA61" s="185"/>
      <c r="DB61" s="185"/>
      <c r="DC61" s="185"/>
      <c r="DD61" s="185"/>
      <c r="DE61" s="185"/>
      <c r="DF61" s="185"/>
      <c r="DG61" s="185"/>
      <c r="DH61" s="185"/>
      <c r="DI61" s="185"/>
      <c r="DJ61" s="185"/>
      <c r="DK61" s="185"/>
      <c r="DL61" s="185"/>
      <c r="DM61" s="185"/>
      <c r="DN61" s="185"/>
      <c r="DO61" s="185"/>
      <c r="DP61" s="185"/>
      <c r="DQ61" s="185"/>
      <c r="DR61" s="185"/>
      <c r="DS61" s="185"/>
      <c r="DT61" s="185"/>
      <c r="DU61" s="185"/>
      <c r="DV61" s="185"/>
      <c r="DW61" s="185"/>
      <c r="DX61" s="185"/>
      <c r="DY61" s="185"/>
      <c r="DZ61" s="185"/>
      <c r="EA61" s="185"/>
      <c r="EB61" s="185"/>
      <c r="EC61" s="185"/>
      <c r="ED61" s="185"/>
      <c r="EE61" s="185"/>
      <c r="EF61" s="185"/>
      <c r="EG61" s="185"/>
      <c r="EH61" s="185"/>
      <c r="EI61" s="185"/>
      <c r="EJ61" s="185"/>
      <c r="EK61" s="185"/>
      <c r="EL61" s="185"/>
      <c r="EM61" s="185"/>
      <c r="EN61" s="185"/>
      <c r="EO61" s="185"/>
      <c r="EP61" s="185"/>
      <c r="EQ61" s="185"/>
      <c r="ER61" s="185"/>
      <c r="ES61" s="185"/>
      <c r="ET61" s="185"/>
      <c r="EU61" s="185"/>
      <c r="EV61" s="185"/>
      <c r="EW61" s="185"/>
      <c r="EX61" s="185"/>
      <c r="EY61" s="185"/>
      <c r="EZ61" s="185"/>
      <c r="FA61" s="185"/>
      <c r="FB61" s="185"/>
      <c r="FC61" s="185"/>
      <c r="FD61" s="185"/>
      <c r="FE61" s="185"/>
      <c r="FF61" s="185"/>
      <c r="FG61" s="185"/>
      <c r="FH61" s="185"/>
      <c r="FI61" s="185"/>
      <c r="FJ61" s="185"/>
      <c r="FK61" s="185"/>
      <c r="FL61" s="185"/>
      <c r="FM61" s="185"/>
      <c r="FN61" s="185"/>
      <c r="FO61" s="185"/>
      <c r="FP61" s="185"/>
      <c r="FQ61" s="185"/>
      <c r="FR61" s="185"/>
      <c r="FS61" s="185"/>
      <c r="FT61" s="185"/>
      <c r="FU61" s="185"/>
      <c r="FV61" s="185"/>
      <c r="FW61" s="185"/>
      <c r="FX61" s="185"/>
      <c r="FY61" s="185"/>
      <c r="FZ61" s="185"/>
      <c r="GA61" s="185"/>
      <c r="GB61" s="185"/>
      <c r="GC61" s="185"/>
      <c r="GD61" s="185"/>
      <c r="GE61" s="185"/>
      <c r="GF61" s="185"/>
      <c r="GG61" s="185"/>
      <c r="GH61" s="185"/>
      <c r="GI61" s="185"/>
      <c r="GJ61" s="185"/>
      <c r="GK61" s="185"/>
      <c r="GL61" s="185"/>
      <c r="GM61" s="185"/>
      <c r="GN61" s="185"/>
      <c r="GO61" s="185"/>
      <c r="GP61" s="185"/>
      <c r="GQ61" s="185"/>
      <c r="GR61" s="185"/>
      <c r="GS61" s="185"/>
      <c r="GT61" s="185"/>
      <c r="GU61" s="185"/>
      <c r="GV61" s="185"/>
      <c r="GW61" s="185"/>
      <c r="GX61" s="185"/>
      <c r="GY61" s="103"/>
      <c r="GZ61" s="103"/>
      <c r="HA61" s="103"/>
      <c r="HB61" s="103"/>
      <c r="HC61" s="103"/>
      <c r="HD61" s="103"/>
      <c r="HE61" s="103"/>
      <c r="HF61" s="103"/>
      <c r="HG61" s="103"/>
      <c r="HH61" s="103"/>
    </row>
    <row r="62" spans="2:216" ht="25.5" customHeight="1">
      <c r="B62" s="101"/>
      <c r="C62" s="101"/>
      <c r="D62" s="101"/>
      <c r="E62" s="101"/>
      <c r="F62" s="101"/>
      <c r="G62" s="101"/>
      <c r="H62" s="101"/>
      <c r="I62" s="101"/>
      <c r="J62" s="101"/>
      <c r="K62" s="101"/>
      <c r="L62" s="101"/>
      <c r="M62" s="101"/>
      <c r="O62" s="633">
        <f>IF(TYPOLOGY="Bridge", 'Default Values'!$AK$6, 'Default Values'!$AL$6)</f>
        <v>50</v>
      </c>
      <c r="P62" s="101"/>
      <c r="Q62" s="101"/>
      <c r="R62" s="101"/>
      <c r="S62" s="118"/>
      <c r="T62" s="118"/>
      <c r="U62" s="118"/>
      <c r="V62" s="269"/>
      <c r="W62" s="516" t="s">
        <v>228</v>
      </c>
      <c r="X62" s="224"/>
      <c r="Y62" s="185"/>
      <c r="Z62" s="199"/>
      <c r="AA62" s="745"/>
      <c r="AB62" s="745"/>
      <c r="AC62" s="745"/>
      <c r="AD62" s="745"/>
      <c r="AE62" s="745"/>
      <c r="AF62" s="745"/>
      <c r="AG62" s="769" t="s">
        <v>231</v>
      </c>
      <c r="AH62" s="745">
        <v>350</v>
      </c>
      <c r="AI62" s="745"/>
      <c r="AJ62" s="745"/>
      <c r="AK62" s="745"/>
      <c r="AL62" s="745"/>
      <c r="AM62" s="769" t="s">
        <v>231</v>
      </c>
      <c r="AN62" s="745">
        <v>3000</v>
      </c>
      <c r="AO62" s="745"/>
      <c r="AP62" s="745"/>
      <c r="AQ62" s="745"/>
      <c r="AR62" s="745"/>
      <c r="AS62" s="745"/>
      <c r="AT62" s="745"/>
      <c r="AU62" s="185"/>
      <c r="AV62" s="745"/>
      <c r="AW62" s="745"/>
      <c r="AX62" s="745"/>
      <c r="AY62" s="745"/>
      <c r="AZ62" s="745"/>
      <c r="BA62" s="745"/>
      <c r="BB62" s="745"/>
      <c r="BC62" s="745" t="s">
        <v>104</v>
      </c>
      <c r="BD62" s="755">
        <f>SUM($P$12:$P$45) *$K$8</f>
        <v>0</v>
      </c>
      <c r="BE62" s="785">
        <f>$BD$62 + SUM($P$12:$P$45)</f>
        <v>0</v>
      </c>
      <c r="BF62" s="745"/>
      <c r="BG62" s="745"/>
      <c r="BH62" s="745"/>
      <c r="BI62" s="745"/>
      <c r="BJ62" s="745"/>
      <c r="BK62" s="745"/>
      <c r="BL62" s="745"/>
      <c r="BM62" s="745"/>
      <c r="BN62" s="745"/>
      <c r="BO62" s="745"/>
      <c r="BP62" s="745"/>
      <c r="BQ62" s="745"/>
      <c r="BR62" s="745"/>
      <c r="BS62" s="745"/>
      <c r="BT62" s="745"/>
      <c r="BU62" s="745"/>
      <c r="BV62" s="745"/>
      <c r="BW62" s="745"/>
      <c r="BX62" s="745"/>
      <c r="BY62" s="745"/>
      <c r="BZ62" s="745"/>
      <c r="CA62" s="209"/>
      <c r="CB62" s="745"/>
      <c r="CC62" s="745"/>
      <c r="CD62" s="745"/>
      <c r="CE62" s="745"/>
      <c r="CF62" s="745"/>
      <c r="CG62" s="745"/>
      <c r="CH62" s="745"/>
      <c r="CI62" s="185"/>
      <c r="CJ62" s="185"/>
      <c r="CK62" s="185"/>
      <c r="CL62" s="185"/>
      <c r="CM62" s="185"/>
      <c r="CN62" s="185"/>
      <c r="CO62" s="185"/>
      <c r="CP62" s="185"/>
      <c r="CQ62" s="185"/>
      <c r="CR62" s="185"/>
      <c r="CS62" s="185"/>
      <c r="CT62" s="185"/>
      <c r="CU62" s="185"/>
      <c r="CV62" s="185"/>
      <c r="CW62" s="185"/>
      <c r="CX62" s="185"/>
      <c r="CY62" s="185"/>
      <c r="CZ62" s="185"/>
      <c r="DA62" s="185"/>
      <c r="DB62" s="185"/>
      <c r="DC62" s="185"/>
      <c r="DD62" s="185"/>
      <c r="DE62" s="185"/>
      <c r="DF62" s="185"/>
      <c r="DG62" s="185"/>
      <c r="DH62" s="185"/>
      <c r="DI62" s="185"/>
      <c r="DJ62" s="185"/>
      <c r="DK62" s="185"/>
      <c r="DL62" s="185"/>
      <c r="DM62" s="185"/>
      <c r="DN62" s="185"/>
      <c r="DO62" s="185"/>
      <c r="DP62" s="185"/>
      <c r="DQ62" s="185"/>
      <c r="DR62" s="185"/>
      <c r="DS62" s="185"/>
      <c r="DT62" s="185"/>
      <c r="DU62" s="185"/>
      <c r="DV62" s="185"/>
      <c r="DW62" s="185"/>
      <c r="DX62" s="185"/>
      <c r="DY62" s="185"/>
      <c r="DZ62" s="185"/>
      <c r="EA62" s="185"/>
      <c r="EB62" s="185"/>
      <c r="EC62" s="185"/>
      <c r="ED62" s="185"/>
      <c r="EE62" s="185"/>
      <c r="EF62" s="185"/>
      <c r="EG62" s="185"/>
      <c r="EH62" s="185"/>
      <c r="EI62" s="185"/>
      <c r="EJ62" s="185"/>
      <c r="EK62" s="185"/>
      <c r="EL62" s="185"/>
      <c r="EM62" s="185"/>
      <c r="EN62" s="185"/>
      <c r="EO62" s="185"/>
      <c r="EP62" s="185"/>
      <c r="EQ62" s="185"/>
      <c r="ER62" s="185"/>
      <c r="ES62" s="185"/>
      <c r="ET62" s="185"/>
      <c r="EU62" s="185"/>
      <c r="EV62" s="185"/>
      <c r="EW62" s="185"/>
      <c r="EX62" s="185"/>
      <c r="EY62" s="185"/>
      <c r="EZ62" s="185"/>
      <c r="FA62" s="185"/>
      <c r="FB62" s="185"/>
      <c r="FC62" s="185"/>
      <c r="FD62" s="185"/>
      <c r="FE62" s="185"/>
      <c r="FF62" s="185"/>
      <c r="FG62" s="185"/>
      <c r="FH62" s="185"/>
      <c r="FI62" s="185"/>
      <c r="FJ62" s="185"/>
      <c r="FK62" s="185"/>
      <c r="FL62" s="185"/>
      <c r="FM62" s="185"/>
      <c r="FN62" s="185"/>
      <c r="FO62" s="185"/>
      <c r="FP62" s="185"/>
      <c r="FQ62" s="185"/>
      <c r="FR62" s="185"/>
      <c r="FS62" s="185"/>
      <c r="FT62" s="185"/>
      <c r="FU62" s="185"/>
      <c r="FV62" s="185"/>
      <c r="FW62" s="185"/>
      <c r="FX62" s="185"/>
      <c r="FY62" s="185"/>
      <c r="FZ62" s="185"/>
      <c r="GA62" s="185"/>
      <c r="GB62" s="185"/>
      <c r="GC62" s="185"/>
      <c r="GD62" s="185"/>
      <c r="GE62" s="185"/>
      <c r="GF62" s="185"/>
      <c r="GG62" s="185"/>
      <c r="GH62" s="185"/>
      <c r="GI62" s="185"/>
      <c r="GJ62" s="185"/>
      <c r="GK62" s="185"/>
      <c r="GL62" s="185"/>
      <c r="GM62" s="185"/>
      <c r="GN62" s="185"/>
      <c r="GO62" s="185"/>
      <c r="GP62" s="185"/>
      <c r="GQ62" s="185"/>
      <c r="GR62" s="185"/>
      <c r="GS62" s="185"/>
      <c r="GT62" s="185"/>
      <c r="GU62" s="185"/>
      <c r="GV62" s="185"/>
      <c r="GW62" s="185"/>
      <c r="GX62" s="185"/>
      <c r="GY62" s="103"/>
      <c r="GZ62" s="103"/>
      <c r="HA62" s="103"/>
      <c r="HB62" s="103"/>
      <c r="HC62" s="103"/>
      <c r="HD62" s="103"/>
      <c r="HE62" s="103"/>
      <c r="HF62" s="103"/>
      <c r="HG62" s="103"/>
      <c r="HH62" s="103"/>
    </row>
    <row r="63" spans="2:216" ht="9.6" customHeight="1">
      <c r="B63" s="101"/>
      <c r="C63" s="101"/>
      <c r="D63" s="101"/>
      <c r="E63" s="101"/>
      <c r="F63" s="101"/>
      <c r="G63" s="101"/>
      <c r="H63" s="101"/>
      <c r="I63" s="101"/>
      <c r="J63" s="101"/>
      <c r="K63" s="101"/>
      <c r="L63" s="101"/>
      <c r="M63" s="101"/>
      <c r="N63" s="537"/>
      <c r="O63" s="101"/>
      <c r="P63" s="101"/>
      <c r="Q63" s="101"/>
      <c r="R63" s="101"/>
      <c r="S63" s="118"/>
      <c r="T63" s="118"/>
      <c r="U63" s="118"/>
      <c r="V63" s="100"/>
      <c r="W63" s="270"/>
      <c r="X63" s="224"/>
      <c r="Y63" s="185"/>
      <c r="Z63" s="118"/>
      <c r="AA63" s="185"/>
      <c r="AB63" s="185"/>
      <c r="AC63" s="185"/>
      <c r="AD63" s="185"/>
      <c r="AE63" s="185"/>
      <c r="AF63" s="185"/>
      <c r="AG63" s="803" t="s">
        <v>232</v>
      </c>
      <c r="AH63" s="185">
        <v>400</v>
      </c>
      <c r="AI63" s="185"/>
      <c r="AJ63" s="185"/>
      <c r="AK63" s="185"/>
      <c r="AL63" s="185"/>
      <c r="AM63" s="803" t="s">
        <v>232</v>
      </c>
      <c r="AN63" s="185">
        <v>3500</v>
      </c>
      <c r="AO63" s="185"/>
      <c r="AP63" s="185"/>
      <c r="AQ63" s="185"/>
      <c r="AR63" s="185"/>
      <c r="AS63" s="185"/>
      <c r="AT63" s="185"/>
      <c r="AU63" s="185"/>
      <c r="AV63" s="185"/>
      <c r="AW63" s="185"/>
      <c r="AX63" s="185"/>
      <c r="AY63" s="185"/>
      <c r="AZ63" s="185"/>
      <c r="BA63" s="185"/>
      <c r="BB63" s="185"/>
      <c r="BC63" s="185" t="s">
        <v>311</v>
      </c>
      <c r="BD63" s="786">
        <f>SUM($R$48,$S$48,$R$12:$R$45,$T$48) * $K$8</f>
        <v>0</v>
      </c>
      <c r="BE63" s="780">
        <f>$BD$63+ SUM($R$48,$S$48,$R$12:$R$45,$T$48)</f>
        <v>0</v>
      </c>
      <c r="BF63" s="185"/>
      <c r="BG63" s="185"/>
      <c r="BH63" s="185"/>
      <c r="BI63" s="185"/>
      <c r="BJ63" s="185"/>
      <c r="BK63" s="185"/>
      <c r="BL63" s="185"/>
      <c r="BM63" s="185"/>
      <c r="BN63" s="185"/>
      <c r="BO63" s="185"/>
      <c r="BP63" s="185"/>
      <c r="BQ63" s="185"/>
      <c r="BR63" s="185"/>
      <c r="BS63" s="185"/>
      <c r="BT63" s="185"/>
      <c r="BU63" s="185"/>
      <c r="BV63" s="185"/>
      <c r="BW63" s="185"/>
      <c r="BX63" s="185"/>
      <c r="BY63" s="185"/>
      <c r="BZ63" s="185"/>
      <c r="CA63" s="743"/>
      <c r="CB63" s="185"/>
      <c r="CC63" s="185"/>
      <c r="CD63" s="185"/>
      <c r="CE63" s="185"/>
      <c r="CF63" s="185"/>
      <c r="CG63" s="185"/>
      <c r="CH63" s="185"/>
      <c r="CI63" s="185"/>
      <c r="CJ63" s="185"/>
      <c r="CK63" s="185"/>
      <c r="CL63" s="185"/>
      <c r="CM63" s="185"/>
      <c r="CN63" s="185"/>
      <c r="CO63" s="185"/>
      <c r="CP63" s="185"/>
      <c r="CQ63" s="185"/>
      <c r="CR63" s="185"/>
      <c r="CS63" s="185"/>
      <c r="CT63" s="185"/>
      <c r="CU63" s="185"/>
      <c r="CV63" s="185"/>
      <c r="CW63" s="185"/>
      <c r="CX63" s="185"/>
      <c r="CY63" s="185"/>
      <c r="CZ63" s="185"/>
      <c r="DA63" s="185"/>
      <c r="DB63" s="185"/>
      <c r="DC63" s="185"/>
      <c r="DD63" s="185"/>
      <c r="DE63" s="185"/>
      <c r="DF63" s="185"/>
      <c r="DG63" s="185"/>
      <c r="DH63" s="185"/>
      <c r="DI63" s="185"/>
      <c r="DJ63" s="185"/>
      <c r="DK63" s="185"/>
      <c r="DL63" s="185"/>
      <c r="DM63" s="185"/>
      <c r="DN63" s="185"/>
      <c r="DO63" s="185"/>
      <c r="DP63" s="185"/>
      <c r="DQ63" s="185"/>
      <c r="DR63" s="185"/>
      <c r="DS63" s="185"/>
      <c r="DT63" s="185"/>
      <c r="DU63" s="185"/>
      <c r="DV63" s="185"/>
      <c r="DW63" s="185"/>
      <c r="DX63" s="185"/>
      <c r="DY63" s="185"/>
      <c r="DZ63" s="185"/>
      <c r="EA63" s="185"/>
      <c r="EB63" s="185"/>
      <c r="EC63" s="185"/>
      <c r="ED63" s="185"/>
      <c r="EE63" s="185"/>
      <c r="EF63" s="185"/>
      <c r="EG63" s="185"/>
      <c r="EH63" s="185"/>
      <c r="EI63" s="185"/>
      <c r="EJ63" s="185"/>
      <c r="EK63" s="185"/>
      <c r="EL63" s="185"/>
      <c r="EM63" s="185"/>
      <c r="EN63" s="185"/>
      <c r="EO63" s="185"/>
      <c r="EP63" s="185"/>
      <c r="EQ63" s="185"/>
      <c r="ER63" s="185"/>
      <c r="ES63" s="185"/>
      <c r="ET63" s="185"/>
      <c r="EU63" s="185"/>
      <c r="EV63" s="185"/>
      <c r="EW63" s="185"/>
      <c r="EX63" s="185"/>
      <c r="EY63" s="185"/>
      <c r="EZ63" s="185"/>
      <c r="FA63" s="185"/>
      <c r="FB63" s="185"/>
      <c r="FC63" s="185"/>
      <c r="FD63" s="185"/>
      <c r="FE63" s="185"/>
      <c r="FF63" s="185"/>
      <c r="FG63" s="185"/>
      <c r="FH63" s="185"/>
      <c r="FI63" s="185"/>
      <c r="FJ63" s="185"/>
      <c r="FK63" s="185"/>
      <c r="FL63" s="185"/>
      <c r="FM63" s="185"/>
      <c r="FN63" s="185"/>
      <c r="FO63" s="185"/>
      <c r="FP63" s="185"/>
      <c r="FQ63" s="185"/>
      <c r="FR63" s="185"/>
      <c r="FS63" s="185"/>
      <c r="FT63" s="185"/>
      <c r="FU63" s="185"/>
      <c r="FV63" s="185"/>
      <c r="FW63" s="185"/>
      <c r="FX63" s="185"/>
      <c r="FY63" s="185"/>
      <c r="FZ63" s="185"/>
      <c r="GA63" s="185"/>
      <c r="GB63" s="185"/>
      <c r="GC63" s="185"/>
      <c r="GD63" s="185"/>
      <c r="GE63" s="185"/>
      <c r="GF63" s="185"/>
      <c r="GG63" s="185"/>
      <c r="GH63" s="185"/>
      <c r="GI63" s="185"/>
      <c r="GJ63" s="185"/>
      <c r="GK63" s="185"/>
      <c r="GL63" s="185"/>
      <c r="GM63" s="185"/>
      <c r="GN63" s="185"/>
      <c r="GO63" s="185"/>
      <c r="GP63" s="185"/>
      <c r="GQ63" s="185"/>
      <c r="GR63" s="185"/>
      <c r="GS63" s="185"/>
      <c r="GT63" s="185"/>
      <c r="GU63" s="185"/>
      <c r="GV63" s="185"/>
      <c r="GW63" s="185"/>
      <c r="GX63" s="185"/>
      <c r="GY63" s="103"/>
      <c r="GZ63" s="103"/>
      <c r="HA63" s="103"/>
      <c r="HB63" s="103"/>
      <c r="HC63" s="103"/>
      <c r="HD63" s="103"/>
      <c r="HE63" s="103"/>
      <c r="HF63" s="103"/>
      <c r="HG63" s="103"/>
      <c r="HH63" s="103"/>
    </row>
    <row r="64" spans="2:216" ht="27" customHeight="1">
      <c r="B64" s="101"/>
      <c r="C64" s="101"/>
      <c r="D64" s="101"/>
      <c r="E64" s="101"/>
      <c r="F64" s="101"/>
      <c r="G64" s="101"/>
      <c r="H64" s="101"/>
      <c r="I64" s="101"/>
      <c r="J64" s="101"/>
      <c r="K64" s="101"/>
      <c r="L64" s="101"/>
      <c r="M64" s="101"/>
      <c r="O64" s="633">
        <f>IF(TYPOLOGY="Bridge", 'Default Values'!$AK$7, 'Default Values'!$AL$7)</f>
        <v>100</v>
      </c>
      <c r="P64" s="101"/>
      <c r="Q64" s="101"/>
      <c r="R64" s="101"/>
      <c r="S64" s="118"/>
      <c r="T64" s="118"/>
      <c r="U64" s="118"/>
      <c r="V64" s="269"/>
      <c r="W64" s="516" t="s">
        <v>229</v>
      </c>
      <c r="X64" s="224"/>
      <c r="Y64" s="185"/>
      <c r="Z64" s="118"/>
      <c r="AA64" s="185"/>
      <c r="AB64" s="185"/>
      <c r="AC64" s="185"/>
      <c r="AD64" s="185"/>
      <c r="AE64" s="185"/>
      <c r="AF64" s="185"/>
      <c r="AG64" s="185"/>
      <c r="AH64" s="185"/>
      <c r="AI64" s="185"/>
      <c r="AJ64" s="185"/>
      <c r="AK64" s="185"/>
      <c r="AL64" s="185"/>
      <c r="AM64" s="185"/>
      <c r="AN64" s="185"/>
      <c r="AO64" s="185"/>
      <c r="AP64" s="185"/>
      <c r="AQ64" s="185"/>
      <c r="AR64" s="185"/>
      <c r="AS64" s="185"/>
      <c r="AT64" s="185"/>
      <c r="AU64" s="185"/>
      <c r="AV64" s="185"/>
      <c r="AW64" s="185"/>
      <c r="AX64" s="185"/>
      <c r="AY64" s="185"/>
      <c r="AZ64" s="185"/>
      <c r="BA64" s="185"/>
      <c r="BB64" s="185"/>
      <c r="BC64" s="804" t="s">
        <v>743</v>
      </c>
      <c r="BD64" s="768">
        <f>$AV$24*$K$8</f>
        <v>0</v>
      </c>
      <c r="BE64" s="805">
        <f>$BD$64+$AV$24</f>
        <v>0</v>
      </c>
      <c r="BF64" s="185"/>
      <c r="BG64" s="185"/>
      <c r="BH64" s="185"/>
      <c r="BI64" s="185"/>
      <c r="BJ64" s="185"/>
      <c r="BK64" s="185"/>
      <c r="BL64" s="185"/>
      <c r="BM64" s="185"/>
      <c r="BN64" s="185"/>
      <c r="BO64" s="185"/>
      <c r="BP64" s="185"/>
      <c r="BQ64" s="185"/>
      <c r="BR64" s="185"/>
      <c r="BS64" s="185"/>
      <c r="BT64" s="185"/>
      <c r="BU64" s="185"/>
      <c r="BV64" s="185"/>
      <c r="BW64" s="185"/>
      <c r="BX64" s="185"/>
      <c r="BY64" s="185"/>
      <c r="BZ64" s="185"/>
      <c r="CA64" s="743"/>
      <c r="CB64" s="185"/>
      <c r="CC64" s="185"/>
      <c r="CD64" s="185"/>
      <c r="CE64" s="185"/>
      <c r="CF64" s="185"/>
      <c r="CG64" s="185"/>
      <c r="CH64" s="185"/>
      <c r="CI64" s="185"/>
      <c r="CJ64" s="185"/>
      <c r="CK64" s="185"/>
      <c r="CL64" s="185"/>
      <c r="CM64" s="185"/>
      <c r="CN64" s="185"/>
      <c r="CO64" s="185"/>
      <c r="CP64" s="185"/>
      <c r="CQ64" s="185"/>
      <c r="CR64" s="185"/>
      <c r="CS64" s="185"/>
      <c r="CT64" s="185"/>
      <c r="CU64" s="185"/>
      <c r="CV64" s="185"/>
      <c r="CW64" s="185"/>
      <c r="CX64" s="185"/>
      <c r="CY64" s="185"/>
      <c r="CZ64" s="185"/>
      <c r="DA64" s="185"/>
      <c r="DB64" s="185"/>
      <c r="DC64" s="185"/>
      <c r="DD64" s="185"/>
      <c r="DE64" s="185"/>
      <c r="DF64" s="185"/>
      <c r="DG64" s="185"/>
      <c r="DH64" s="185"/>
      <c r="DI64" s="185"/>
      <c r="DJ64" s="185"/>
      <c r="DK64" s="185"/>
      <c r="DL64" s="185"/>
      <c r="DM64" s="185"/>
      <c r="DN64" s="185"/>
      <c r="DO64" s="185"/>
      <c r="DP64" s="185"/>
      <c r="DQ64" s="185"/>
      <c r="DR64" s="185"/>
      <c r="DS64" s="185"/>
      <c r="DT64" s="185"/>
      <c r="DU64" s="185"/>
      <c r="DV64" s="185"/>
      <c r="DW64" s="185"/>
      <c r="DX64" s="185"/>
      <c r="DY64" s="185"/>
      <c r="DZ64" s="185"/>
      <c r="EA64" s="185"/>
      <c r="EB64" s="185"/>
      <c r="EC64" s="185"/>
      <c r="ED64" s="185"/>
      <c r="EE64" s="185"/>
      <c r="EF64" s="185"/>
      <c r="EG64" s="185"/>
      <c r="EH64" s="185"/>
      <c r="EI64" s="185"/>
      <c r="EJ64" s="185"/>
      <c r="EK64" s="185"/>
      <c r="EL64" s="185"/>
      <c r="EM64" s="185"/>
      <c r="EN64" s="185"/>
      <c r="EO64" s="185"/>
      <c r="EP64" s="185"/>
      <c r="EQ64" s="185"/>
      <c r="ER64" s="185"/>
      <c r="ES64" s="185"/>
      <c r="ET64" s="185"/>
      <c r="EU64" s="185"/>
      <c r="EV64" s="185"/>
      <c r="EW64" s="185"/>
      <c r="EX64" s="185"/>
      <c r="EY64" s="185"/>
      <c r="EZ64" s="185"/>
      <c r="FA64" s="185"/>
      <c r="FB64" s="185"/>
      <c r="FC64" s="185"/>
      <c r="FD64" s="185"/>
      <c r="FE64" s="185"/>
      <c r="FF64" s="185"/>
      <c r="FG64" s="185"/>
      <c r="FH64" s="185"/>
      <c r="FI64" s="185"/>
      <c r="FJ64" s="185"/>
      <c r="FK64" s="185"/>
      <c r="FL64" s="185"/>
      <c r="FM64" s="185"/>
      <c r="FN64" s="185"/>
      <c r="FO64" s="185"/>
      <c r="FP64" s="185"/>
      <c r="FQ64" s="185"/>
      <c r="FR64" s="185"/>
      <c r="FS64" s="185"/>
      <c r="FT64" s="185"/>
      <c r="FU64" s="185"/>
      <c r="FV64" s="185"/>
      <c r="FW64" s="185"/>
      <c r="FX64" s="185"/>
      <c r="FY64" s="185"/>
      <c r="FZ64" s="185"/>
      <c r="GA64" s="185"/>
      <c r="GB64" s="185"/>
      <c r="GC64" s="185"/>
      <c r="GD64" s="185"/>
      <c r="GE64" s="185"/>
      <c r="GF64" s="185"/>
      <c r="GG64" s="185"/>
      <c r="GH64" s="185"/>
      <c r="GI64" s="185"/>
      <c r="GJ64" s="185"/>
      <c r="GK64" s="185"/>
      <c r="GL64" s="185"/>
      <c r="GM64" s="185"/>
      <c r="GN64" s="185"/>
      <c r="GO64" s="185"/>
      <c r="GP64" s="185"/>
      <c r="GQ64" s="185"/>
      <c r="GR64" s="185"/>
      <c r="GS64" s="185"/>
      <c r="GT64" s="185"/>
      <c r="GU64" s="185"/>
      <c r="GV64" s="185"/>
      <c r="GW64" s="185"/>
      <c r="GX64" s="185"/>
      <c r="GY64" s="103"/>
      <c r="GZ64" s="103"/>
      <c r="HA64" s="103"/>
      <c r="HB64" s="103"/>
      <c r="HC64" s="103"/>
      <c r="HD64" s="103"/>
      <c r="HE64" s="103"/>
      <c r="HF64" s="103"/>
      <c r="HG64" s="103"/>
      <c r="HH64" s="103"/>
    </row>
    <row r="65" spans="2:216" ht="8.1" customHeight="1">
      <c r="B65" s="101"/>
      <c r="C65" s="101"/>
      <c r="D65" s="101"/>
      <c r="E65" s="101"/>
      <c r="F65" s="101"/>
      <c r="G65" s="101"/>
      <c r="H65" s="101"/>
      <c r="I65" s="101"/>
      <c r="J65" s="101"/>
      <c r="K65" s="101"/>
      <c r="L65" s="101"/>
      <c r="M65" s="101"/>
      <c r="N65" s="537"/>
      <c r="O65" s="101"/>
      <c r="P65" s="101"/>
      <c r="Q65" s="101"/>
      <c r="R65" s="101"/>
      <c r="S65" s="118"/>
      <c r="T65" s="118"/>
      <c r="U65" s="118"/>
      <c r="V65"/>
      <c r="X65" s="224"/>
      <c r="Y65" s="185"/>
      <c r="Z65" s="118"/>
      <c r="AA65" s="185"/>
      <c r="AB65" s="185"/>
      <c r="AC65" s="185"/>
      <c r="AD65" s="185"/>
      <c r="AE65" s="185"/>
      <c r="AF65" s="185"/>
      <c r="AG65" s="185"/>
      <c r="AH65" s="185"/>
      <c r="AI65" s="185"/>
      <c r="AJ65" s="185"/>
      <c r="AK65" s="185"/>
      <c r="AL65" s="185"/>
      <c r="AM65" s="185"/>
      <c r="AN65" s="185"/>
      <c r="AO65" s="185"/>
      <c r="AP65" s="185"/>
      <c r="AQ65" s="185"/>
      <c r="AR65" s="185"/>
      <c r="AS65" s="185"/>
      <c r="AT65" s="185"/>
      <c r="AU65" s="185"/>
      <c r="AV65" s="185"/>
      <c r="AW65" s="185"/>
      <c r="AX65" s="185"/>
      <c r="AY65" s="185"/>
      <c r="AZ65" s="185"/>
      <c r="BA65" s="185"/>
      <c r="BB65" s="185"/>
      <c r="BC65" s="199" t="s">
        <v>744</v>
      </c>
      <c r="BD65" s="768" t="e">
        <f>($V$48*0.5) * $K$8</f>
        <v>#VALUE!</v>
      </c>
      <c r="BE65" s="805" t="e">
        <f>$BD$65+$V$48*0.5</f>
        <v>#VALUE!</v>
      </c>
      <c r="BF65" s="185"/>
      <c r="BG65" s="185"/>
      <c r="BH65" s="185"/>
      <c r="BI65" s="185"/>
      <c r="BJ65" s="185"/>
      <c r="BK65" s="185"/>
      <c r="BL65" s="185"/>
      <c r="BM65" s="185"/>
      <c r="BN65" s="185"/>
      <c r="BO65" s="185"/>
      <c r="BP65" s="185"/>
      <c r="BQ65" s="185"/>
      <c r="BR65" s="185"/>
      <c r="BS65" s="185"/>
      <c r="BT65" s="185"/>
      <c r="BU65" s="185"/>
      <c r="BV65" s="185"/>
      <c r="BW65" s="185"/>
      <c r="BX65" s="185"/>
      <c r="BY65" s="185"/>
      <c r="BZ65" s="185"/>
      <c r="CA65" s="743"/>
      <c r="CB65" s="185"/>
      <c r="CC65" s="185"/>
      <c r="CD65" s="185"/>
      <c r="CE65" s="185"/>
      <c r="CF65" s="185"/>
      <c r="CG65" s="185"/>
      <c r="CH65" s="185"/>
      <c r="CI65" s="185"/>
      <c r="CJ65" s="185"/>
      <c r="CK65" s="185"/>
      <c r="CL65" s="185"/>
      <c r="CM65" s="185"/>
      <c r="CN65" s="185"/>
      <c r="CO65" s="185"/>
      <c r="CP65" s="185"/>
      <c r="CQ65" s="185"/>
      <c r="CR65" s="185"/>
      <c r="CS65" s="185"/>
      <c r="CT65" s="185"/>
      <c r="CU65" s="185"/>
      <c r="CV65" s="185"/>
      <c r="CW65" s="185"/>
      <c r="CX65" s="185"/>
      <c r="CY65" s="185"/>
      <c r="CZ65" s="185"/>
      <c r="DA65" s="185"/>
      <c r="DB65" s="185"/>
      <c r="DC65" s="185"/>
      <c r="DD65" s="185"/>
      <c r="DE65" s="185"/>
      <c r="DF65" s="185"/>
      <c r="DG65" s="185"/>
      <c r="DH65" s="185"/>
      <c r="DI65" s="185"/>
      <c r="DJ65" s="185"/>
      <c r="DK65" s="185"/>
      <c r="DL65" s="185"/>
      <c r="DM65" s="185"/>
      <c r="DN65" s="185"/>
      <c r="DO65" s="185"/>
      <c r="DP65" s="185"/>
      <c r="DQ65" s="185"/>
      <c r="DR65" s="185"/>
      <c r="DS65" s="185"/>
      <c r="DT65" s="185"/>
      <c r="DU65" s="185"/>
      <c r="DV65" s="185"/>
      <c r="DW65" s="185"/>
      <c r="DX65" s="185"/>
      <c r="DY65" s="185"/>
      <c r="DZ65" s="185"/>
      <c r="EA65" s="185"/>
      <c r="EB65" s="185"/>
      <c r="EC65" s="185"/>
      <c r="ED65" s="185"/>
      <c r="EE65" s="185"/>
      <c r="EF65" s="185"/>
      <c r="EG65" s="185"/>
      <c r="EH65" s="185"/>
      <c r="EI65" s="185"/>
      <c r="EJ65" s="185"/>
      <c r="EK65" s="185"/>
      <c r="EL65" s="185"/>
      <c r="EM65" s="185"/>
      <c r="EN65" s="185"/>
      <c r="EO65" s="185"/>
      <c r="EP65" s="185"/>
      <c r="EQ65" s="185"/>
      <c r="ER65" s="185"/>
      <c r="ES65" s="185"/>
      <c r="ET65" s="185"/>
      <c r="EU65" s="185"/>
      <c r="EV65" s="185"/>
      <c r="EW65" s="185"/>
      <c r="EX65" s="185"/>
      <c r="EY65" s="185"/>
      <c r="EZ65" s="185"/>
      <c r="FA65" s="185"/>
      <c r="FB65" s="185"/>
      <c r="FC65" s="185"/>
      <c r="FD65" s="185"/>
      <c r="FE65" s="185"/>
      <c r="FF65" s="185"/>
      <c r="FG65" s="185"/>
      <c r="FH65" s="185"/>
      <c r="FI65" s="185"/>
      <c r="FJ65" s="185"/>
      <c r="FK65" s="185"/>
      <c r="FL65" s="185"/>
      <c r="FM65" s="185"/>
      <c r="FN65" s="185"/>
      <c r="FO65" s="185"/>
      <c r="FP65" s="185"/>
      <c r="FQ65" s="185"/>
      <c r="FR65" s="185"/>
      <c r="FS65" s="185"/>
      <c r="FT65" s="185"/>
      <c r="FU65" s="185"/>
      <c r="FV65" s="185"/>
      <c r="FW65" s="185"/>
      <c r="FX65" s="185"/>
      <c r="FY65" s="185"/>
      <c r="FZ65" s="185"/>
      <c r="GA65" s="185"/>
      <c r="GB65" s="185"/>
      <c r="GC65" s="185"/>
      <c r="GD65" s="185"/>
      <c r="GE65" s="185"/>
      <c r="GF65" s="185"/>
      <c r="GG65" s="185"/>
      <c r="GH65" s="185"/>
      <c r="GI65" s="185"/>
      <c r="GJ65" s="185"/>
      <c r="GK65" s="185"/>
      <c r="GL65" s="185"/>
      <c r="GM65" s="185"/>
      <c r="GN65" s="185"/>
      <c r="GO65" s="185"/>
      <c r="GP65" s="185"/>
      <c r="GQ65" s="185"/>
      <c r="GR65" s="185"/>
      <c r="GS65" s="185"/>
      <c r="GT65" s="185"/>
      <c r="GU65" s="185"/>
      <c r="GV65" s="185"/>
      <c r="GW65" s="185"/>
      <c r="GX65" s="185"/>
      <c r="GY65" s="103"/>
      <c r="GZ65" s="103"/>
      <c r="HA65" s="103"/>
      <c r="HB65" s="103"/>
      <c r="HC65" s="103"/>
      <c r="HD65" s="103"/>
      <c r="HE65" s="103"/>
      <c r="HF65" s="103"/>
      <c r="HG65" s="103"/>
      <c r="HH65" s="103"/>
    </row>
    <row r="66" spans="2:216" ht="27" customHeight="1">
      <c r="B66" s="101"/>
      <c r="C66" s="101"/>
      <c r="D66" s="101"/>
      <c r="E66" s="101"/>
      <c r="F66" s="101"/>
      <c r="G66" s="101"/>
      <c r="H66" s="101"/>
      <c r="I66" s="101"/>
      <c r="J66" s="101"/>
      <c r="K66" s="101"/>
      <c r="L66" s="101"/>
      <c r="M66" s="101"/>
      <c r="O66" s="633">
        <f>IF(TYPOLOGY="Bridge", 'Default Values'!$AK$8, 'Default Values'!$AL$8)</f>
        <v>150</v>
      </c>
      <c r="P66" s="101"/>
      <c r="Q66" s="101"/>
      <c r="R66" s="101"/>
      <c r="S66" s="118"/>
      <c r="T66" s="118"/>
      <c r="U66" s="118"/>
      <c r="V66" s="269"/>
      <c r="W66" s="516" t="s">
        <v>159</v>
      </c>
      <c r="X66" s="224"/>
      <c r="Y66" s="185"/>
      <c r="Z66" s="118"/>
      <c r="AA66" s="185"/>
      <c r="AB66" s="185"/>
      <c r="AC66" s="185"/>
      <c r="AD66" s="185"/>
      <c r="AE66" s="185"/>
      <c r="AF66" s="185"/>
      <c r="AG66" s="185" t="s">
        <v>810</v>
      </c>
      <c r="AH66" s="185"/>
      <c r="AI66" s="185"/>
      <c r="AJ66" s="185"/>
      <c r="AK66" s="185"/>
      <c r="AL66" s="185" t="str">
        <f>IF(TYPOLOGY = "Bridge", AO53, AI53)</f>
        <v>This project scheme has a SCORS rating of A++</v>
      </c>
      <c r="AM66" s="185"/>
      <c r="AN66" s="185"/>
      <c r="AO66" s="185"/>
      <c r="AP66" s="185"/>
      <c r="AQ66" s="185"/>
      <c r="AR66" s="185"/>
      <c r="AS66" s="185"/>
      <c r="AT66" s="185"/>
      <c r="AU66" s="185"/>
      <c r="AV66" s="185"/>
      <c r="AW66" s="185"/>
      <c r="AX66" s="185"/>
      <c r="AY66" s="185"/>
      <c r="AZ66" s="185"/>
      <c r="BA66" s="185"/>
      <c r="BB66" s="185"/>
      <c r="BC66" s="199" t="s">
        <v>745</v>
      </c>
      <c r="BD66" s="806">
        <f>SUM($T$12:$T$45)*0.5 *$K$8</f>
        <v>0</v>
      </c>
      <c r="BE66" s="805">
        <f>SUM($T$12:$T$45)*0.5 +$BD$66</f>
        <v>0</v>
      </c>
      <c r="BF66" s="185"/>
      <c r="BG66" s="185"/>
      <c r="BH66" s="185"/>
      <c r="BI66" s="185"/>
      <c r="BJ66" s="185"/>
      <c r="BK66" s="185"/>
      <c r="BL66" s="185"/>
      <c r="BM66" s="185"/>
      <c r="BN66" s="185"/>
      <c r="BO66" s="185"/>
      <c r="BP66" s="185"/>
      <c r="BQ66" s="185"/>
      <c r="BR66" s="185"/>
      <c r="BS66" s="185"/>
      <c r="BT66" s="185"/>
      <c r="BU66" s="185"/>
      <c r="BV66" s="185"/>
      <c r="BW66" s="185"/>
      <c r="BX66" s="185"/>
      <c r="BY66" s="185"/>
      <c r="BZ66" s="185"/>
      <c r="CA66" s="743"/>
      <c r="CB66" s="185"/>
      <c r="CC66" s="185"/>
      <c r="CD66" s="185"/>
      <c r="CE66" s="185"/>
      <c r="CF66" s="185"/>
      <c r="CG66" s="185"/>
      <c r="CH66" s="185"/>
      <c r="CI66" s="185"/>
      <c r="CJ66" s="185"/>
      <c r="CK66" s="185"/>
      <c r="CL66" s="185"/>
      <c r="CM66" s="185"/>
      <c r="CN66" s="185"/>
      <c r="CO66" s="185"/>
      <c r="CP66" s="185"/>
      <c r="CQ66" s="185"/>
      <c r="CR66" s="185"/>
      <c r="CS66" s="185"/>
      <c r="CT66" s="185"/>
      <c r="CU66" s="185"/>
      <c r="CV66" s="185"/>
      <c r="CW66" s="185"/>
      <c r="CX66" s="185"/>
      <c r="CY66" s="185"/>
      <c r="CZ66" s="185"/>
      <c r="DA66" s="185"/>
      <c r="DB66" s="185"/>
      <c r="DC66" s="185"/>
      <c r="DD66" s="185"/>
      <c r="DE66" s="185"/>
      <c r="DF66" s="185"/>
      <c r="DG66" s="185"/>
      <c r="DH66" s="185"/>
      <c r="DI66" s="185"/>
      <c r="DJ66" s="185"/>
      <c r="DK66" s="185"/>
      <c r="DL66" s="185"/>
      <c r="DM66" s="185"/>
      <c r="DN66" s="185"/>
      <c r="DO66" s="185"/>
      <c r="DP66" s="185"/>
      <c r="DQ66" s="185"/>
      <c r="DR66" s="185"/>
      <c r="DS66" s="185"/>
      <c r="DT66" s="185"/>
      <c r="DU66" s="185"/>
      <c r="DV66" s="185"/>
      <c r="DW66" s="185"/>
      <c r="DX66" s="185"/>
      <c r="DY66" s="185"/>
      <c r="DZ66" s="185"/>
      <c r="EA66" s="185"/>
      <c r="EB66" s="185"/>
      <c r="EC66" s="185"/>
      <c r="ED66" s="185"/>
      <c r="EE66" s="185"/>
      <c r="EF66" s="185"/>
      <c r="EG66" s="185"/>
      <c r="EH66" s="185"/>
      <c r="EI66" s="185"/>
      <c r="EJ66" s="185"/>
      <c r="EK66" s="185"/>
      <c r="EL66" s="185"/>
      <c r="EM66" s="185"/>
      <c r="EN66" s="185"/>
      <c r="EO66" s="185"/>
      <c r="EP66" s="185"/>
      <c r="EQ66" s="185"/>
      <c r="ER66" s="185"/>
      <c r="ES66" s="185"/>
      <c r="ET66" s="185"/>
      <c r="EU66" s="185"/>
      <c r="EV66" s="185"/>
      <c r="EW66" s="185"/>
      <c r="EX66" s="185"/>
      <c r="EY66" s="185"/>
      <c r="EZ66" s="185"/>
      <c r="FA66" s="185"/>
      <c r="FB66" s="185"/>
      <c r="FC66" s="185"/>
      <c r="FD66" s="185"/>
      <c r="FE66" s="185"/>
      <c r="FF66" s="185"/>
      <c r="FG66" s="185"/>
      <c r="FH66" s="185"/>
      <c r="FI66" s="185"/>
      <c r="FJ66" s="185"/>
      <c r="FK66" s="185"/>
      <c r="FL66" s="185"/>
      <c r="FM66" s="185"/>
      <c r="FN66" s="185"/>
      <c r="FO66" s="185"/>
      <c r="FP66" s="185"/>
      <c r="FQ66" s="185"/>
      <c r="FR66" s="185"/>
      <c r="FS66" s="185"/>
      <c r="FT66" s="185"/>
      <c r="FU66" s="185"/>
      <c r="FV66" s="185"/>
      <c r="FW66" s="185"/>
      <c r="FX66" s="185"/>
      <c r="FY66" s="185"/>
      <c r="FZ66" s="185"/>
      <c r="GA66" s="185"/>
      <c r="GB66" s="185"/>
      <c r="GC66" s="185"/>
      <c r="GD66" s="185"/>
      <c r="GE66" s="185"/>
      <c r="GF66" s="185"/>
      <c r="GG66" s="185"/>
      <c r="GH66" s="185"/>
      <c r="GI66" s="185"/>
      <c r="GJ66" s="185"/>
      <c r="GK66" s="185"/>
      <c r="GL66" s="185"/>
      <c r="GM66" s="185"/>
      <c r="GN66" s="185"/>
      <c r="GO66" s="185"/>
      <c r="GP66" s="185"/>
      <c r="GQ66" s="185"/>
      <c r="GR66" s="185"/>
      <c r="GS66" s="185"/>
      <c r="GT66" s="185"/>
      <c r="GU66" s="185"/>
      <c r="GV66" s="185"/>
      <c r="GW66" s="185"/>
      <c r="GX66" s="185"/>
      <c r="GY66" s="103"/>
      <c r="GZ66" s="103"/>
      <c r="HA66" s="103"/>
      <c r="HB66" s="103"/>
      <c r="HC66" s="103"/>
      <c r="HD66" s="103"/>
      <c r="HE66" s="103"/>
      <c r="HF66" s="103"/>
      <c r="HG66" s="103"/>
      <c r="HH66" s="103"/>
    </row>
    <row r="67" spans="2:216" ht="8.1" customHeight="1">
      <c r="B67" s="101"/>
      <c r="C67" s="101"/>
      <c r="D67" s="101"/>
      <c r="E67" s="101"/>
      <c r="F67" s="101"/>
      <c r="G67" s="101"/>
      <c r="H67" s="101"/>
      <c r="I67" s="101"/>
      <c r="J67" s="101"/>
      <c r="K67" s="101"/>
      <c r="L67" s="101"/>
      <c r="M67" s="101"/>
      <c r="N67" s="537"/>
      <c r="O67" s="101"/>
      <c r="P67" s="101"/>
      <c r="Q67" s="101"/>
      <c r="R67" s="101"/>
      <c r="S67" s="118"/>
      <c r="T67" s="118"/>
      <c r="U67" s="118"/>
      <c r="V67" s="100"/>
      <c r="W67" s="271"/>
      <c r="X67" s="224"/>
      <c r="Y67" s="185"/>
      <c r="Z67" s="118"/>
      <c r="AA67" s="185"/>
      <c r="AB67" s="185"/>
      <c r="AC67" s="185"/>
      <c r="AD67" s="185"/>
      <c r="AE67" s="185"/>
      <c r="AF67" s="185"/>
      <c r="AG67" s="185"/>
      <c r="AH67" s="185"/>
      <c r="AI67" s="185"/>
      <c r="AJ67" s="185"/>
      <c r="AK67" s="185"/>
      <c r="AL67" s="185"/>
      <c r="AM67" s="185"/>
      <c r="AN67" s="185"/>
      <c r="AO67" s="185"/>
      <c r="AP67" s="185"/>
      <c r="AQ67" s="185"/>
      <c r="AR67" s="185"/>
      <c r="AS67" s="185"/>
      <c r="AT67" s="185"/>
      <c r="AU67" s="185"/>
      <c r="AV67" s="185"/>
      <c r="AW67" s="185"/>
      <c r="AX67" s="185"/>
      <c r="AY67" s="185"/>
      <c r="AZ67" s="185"/>
      <c r="BA67" s="185"/>
      <c r="BB67" s="185"/>
      <c r="BC67" s="199" t="s">
        <v>647</v>
      </c>
      <c r="BD67" s="199">
        <f>SUM($U$12:$U$45)*$K$8</f>
        <v>0</v>
      </c>
      <c r="BE67" s="807">
        <f>SUM($U$12:$U$45)+$BD$67</f>
        <v>0</v>
      </c>
      <c r="BF67" s="185"/>
      <c r="BG67" s="185"/>
      <c r="BH67" s="185"/>
      <c r="BI67" s="185"/>
      <c r="BJ67" s="185"/>
      <c r="BK67" s="185"/>
      <c r="BL67" s="185"/>
      <c r="BM67" s="185"/>
      <c r="BN67" s="185"/>
      <c r="BO67" s="185"/>
      <c r="BP67" s="185"/>
      <c r="BQ67" s="185"/>
      <c r="BR67" s="185"/>
      <c r="BS67" s="185"/>
      <c r="BT67" s="185"/>
      <c r="BU67" s="185"/>
      <c r="BV67" s="185"/>
      <c r="BW67" s="185"/>
      <c r="BX67" s="185"/>
      <c r="BY67" s="185"/>
      <c r="BZ67" s="185"/>
      <c r="CA67" s="743"/>
      <c r="CB67" s="185"/>
      <c r="CC67" s="185"/>
      <c r="CD67" s="185"/>
      <c r="CE67" s="185"/>
      <c r="CF67" s="185"/>
      <c r="CG67" s="185"/>
      <c r="CH67" s="185"/>
      <c r="CI67" s="185"/>
      <c r="CJ67" s="185"/>
      <c r="CK67" s="185"/>
      <c r="CL67" s="185"/>
      <c r="CM67" s="185"/>
      <c r="CN67" s="185"/>
      <c r="CO67" s="185"/>
      <c r="CP67" s="185"/>
      <c r="CQ67" s="185"/>
      <c r="CR67" s="185"/>
      <c r="CS67" s="185"/>
      <c r="CT67" s="185"/>
      <c r="CU67" s="185"/>
      <c r="CV67" s="185"/>
      <c r="CW67" s="185"/>
      <c r="CX67" s="185"/>
      <c r="CY67" s="185"/>
      <c r="CZ67" s="185"/>
      <c r="DA67" s="185"/>
      <c r="DB67" s="185"/>
      <c r="DC67" s="185"/>
      <c r="DD67" s="185"/>
      <c r="DE67" s="185"/>
      <c r="DF67" s="185"/>
      <c r="DG67" s="185"/>
      <c r="DH67" s="185"/>
      <c r="DI67" s="185"/>
      <c r="DJ67" s="185"/>
      <c r="DK67" s="185"/>
      <c r="DL67" s="185"/>
      <c r="DM67" s="185"/>
      <c r="DN67" s="185"/>
      <c r="DO67" s="185"/>
      <c r="DP67" s="185"/>
      <c r="DQ67" s="185"/>
      <c r="DR67" s="185"/>
      <c r="DS67" s="185"/>
      <c r="DT67" s="185"/>
      <c r="DU67" s="185"/>
      <c r="DV67" s="185"/>
      <c r="DW67" s="185"/>
      <c r="DX67" s="185"/>
      <c r="DY67" s="185"/>
      <c r="DZ67" s="185"/>
      <c r="EA67" s="185"/>
      <c r="EB67" s="185"/>
      <c r="EC67" s="185"/>
      <c r="ED67" s="185"/>
      <c r="EE67" s="185"/>
      <c r="EF67" s="185"/>
      <c r="EG67" s="185"/>
      <c r="EH67" s="185"/>
      <c r="EI67" s="185"/>
      <c r="EJ67" s="185"/>
      <c r="EK67" s="185"/>
      <c r="EL67" s="185"/>
      <c r="EM67" s="185"/>
      <c r="EN67" s="185"/>
      <c r="EO67" s="185"/>
      <c r="EP67" s="185"/>
      <c r="EQ67" s="185"/>
      <c r="ER67" s="185"/>
      <c r="ES67" s="185"/>
      <c r="ET67" s="185"/>
      <c r="EU67" s="185"/>
      <c r="EV67" s="185"/>
      <c r="EW67" s="185"/>
      <c r="EX67" s="185"/>
      <c r="EY67" s="185"/>
      <c r="EZ67" s="185"/>
      <c r="FA67" s="185"/>
      <c r="FB67" s="185"/>
      <c r="FC67" s="185"/>
      <c r="FD67" s="185"/>
      <c r="FE67" s="185"/>
      <c r="FF67" s="185"/>
      <c r="FG67" s="185"/>
      <c r="FH67" s="185"/>
      <c r="FI67" s="185"/>
      <c r="FJ67" s="185"/>
      <c r="FK67" s="185"/>
      <c r="FL67" s="185"/>
      <c r="FM67" s="185"/>
      <c r="FN67" s="185"/>
      <c r="FO67" s="185"/>
      <c r="FP67" s="185"/>
      <c r="FQ67" s="185"/>
      <c r="FR67" s="185"/>
      <c r="FS67" s="185"/>
      <c r="FT67" s="185"/>
      <c r="FU67" s="185"/>
      <c r="FV67" s="185"/>
      <c r="FW67" s="185"/>
      <c r="FX67" s="185"/>
      <c r="FY67" s="185"/>
      <c r="FZ67" s="185"/>
      <c r="GA67" s="185"/>
      <c r="GB67" s="185"/>
      <c r="GC67" s="185"/>
      <c r="GD67" s="185"/>
      <c r="GE67" s="185"/>
      <c r="GF67" s="185"/>
      <c r="GG67" s="185"/>
      <c r="GH67" s="185"/>
      <c r="GI67" s="185"/>
      <c r="GJ67" s="185"/>
      <c r="GK67" s="185"/>
      <c r="GL67" s="185"/>
      <c r="GM67" s="185"/>
      <c r="GN67" s="185"/>
      <c r="GO67" s="185"/>
      <c r="GP67" s="185"/>
      <c r="GQ67" s="185"/>
      <c r="GR67" s="185"/>
      <c r="GS67" s="185"/>
      <c r="GT67" s="185"/>
      <c r="GU67" s="185"/>
      <c r="GV67" s="185"/>
      <c r="GW67" s="185"/>
      <c r="GX67" s="185"/>
      <c r="GY67" s="103"/>
      <c r="GZ67" s="103"/>
      <c r="HA67" s="103"/>
      <c r="HB67" s="103"/>
      <c r="HC67" s="103"/>
      <c r="HD67" s="103"/>
      <c r="HE67" s="103"/>
      <c r="HF67" s="103"/>
      <c r="HG67" s="103"/>
      <c r="HH67" s="103"/>
    </row>
    <row r="68" spans="2:216" ht="26.25" customHeight="1">
      <c r="B68" s="101"/>
      <c r="C68" s="101"/>
      <c r="D68" s="101"/>
      <c r="E68" s="101"/>
      <c r="F68" s="101"/>
      <c r="G68" s="101"/>
      <c r="H68" s="101"/>
      <c r="I68" s="101"/>
      <c r="J68" s="101"/>
      <c r="K68" s="101"/>
      <c r="L68" s="101"/>
      <c r="M68" s="101"/>
      <c r="O68" s="633">
        <f>IF(TYPOLOGY="Bridge", 'Default Values'!$AK$9, 'Default Values'!$AL$9)</f>
        <v>200</v>
      </c>
      <c r="P68" s="101"/>
      <c r="Q68" s="101"/>
      <c r="R68" s="101"/>
      <c r="S68" s="118"/>
      <c r="T68" s="118"/>
      <c r="U68" s="118"/>
      <c r="V68" s="269"/>
      <c r="W68" s="516" t="s">
        <v>158</v>
      </c>
      <c r="X68" s="224"/>
      <c r="Y68" s="185"/>
      <c r="Z68" s="118"/>
      <c r="AA68" s="185"/>
      <c r="AB68" s="185"/>
      <c r="AC68" s="185"/>
      <c r="AD68" s="185"/>
      <c r="AE68" s="185"/>
      <c r="AF68" s="185"/>
      <c r="AG68" s="185"/>
      <c r="AH68" s="185"/>
      <c r="AI68" s="185"/>
      <c r="AJ68" s="185"/>
      <c r="AK68" s="185"/>
      <c r="AL68" s="185"/>
      <c r="AM68" s="185"/>
      <c r="AN68" s="185"/>
      <c r="AO68" s="185"/>
      <c r="AP68" s="185"/>
      <c r="AQ68" s="185"/>
      <c r="AR68" s="185"/>
      <c r="AS68" s="185"/>
      <c r="AT68" s="185"/>
      <c r="AU68" s="185"/>
      <c r="AV68" s="185"/>
      <c r="AW68" s="185"/>
      <c r="AX68" s="185"/>
      <c r="AY68" s="185"/>
      <c r="AZ68" s="185"/>
      <c r="BA68" s="185"/>
      <c r="BB68" s="185"/>
      <c r="BC68" s="199" t="s">
        <v>648</v>
      </c>
      <c r="BD68" s="199">
        <f>SUM($V$12:$V$45)*$K$8</f>
        <v>0</v>
      </c>
      <c r="BE68" s="807">
        <f>SUM($V$12:$V$45)+$BD$68</f>
        <v>0</v>
      </c>
      <c r="BF68" s="185"/>
      <c r="BG68" s="185"/>
      <c r="BH68" s="185"/>
      <c r="BI68" s="185"/>
      <c r="BJ68" s="185"/>
      <c r="BK68" s="185"/>
      <c r="BL68" s="185"/>
      <c r="BM68" s="185"/>
      <c r="BN68" s="185"/>
      <c r="BO68" s="185"/>
      <c r="BP68" s="185"/>
      <c r="BQ68" s="185"/>
      <c r="BR68" s="185"/>
      <c r="BS68" s="185"/>
      <c r="BT68" s="185"/>
      <c r="BU68" s="185"/>
      <c r="BV68" s="185"/>
      <c r="BW68" s="185"/>
      <c r="BX68" s="185"/>
      <c r="BY68" s="185"/>
      <c r="BZ68" s="185"/>
      <c r="CA68" s="743"/>
      <c r="CB68" s="185"/>
      <c r="CC68" s="185"/>
      <c r="CD68" s="185"/>
      <c r="CE68" s="185"/>
      <c r="CF68" s="185"/>
      <c r="CG68" s="185"/>
      <c r="CH68" s="185"/>
      <c r="CI68" s="185"/>
      <c r="CJ68" s="185"/>
      <c r="CK68" s="185"/>
      <c r="CL68" s="185"/>
      <c r="CM68" s="185"/>
      <c r="CN68" s="185"/>
      <c r="CO68" s="185"/>
      <c r="CP68" s="185"/>
      <c r="CQ68" s="185"/>
      <c r="CR68" s="185"/>
      <c r="CS68" s="185"/>
      <c r="CT68" s="185"/>
      <c r="CU68" s="185"/>
      <c r="CV68" s="185"/>
      <c r="CW68" s="185"/>
      <c r="CX68" s="185"/>
      <c r="CY68" s="185"/>
      <c r="CZ68" s="185"/>
      <c r="DA68" s="185"/>
      <c r="DB68" s="185"/>
      <c r="DC68" s="185"/>
      <c r="DD68" s="185"/>
      <c r="DE68" s="185"/>
      <c r="DF68" s="185"/>
      <c r="DG68" s="185"/>
      <c r="DH68" s="185"/>
      <c r="DI68" s="185"/>
      <c r="DJ68" s="185"/>
      <c r="DK68" s="185"/>
      <c r="DL68" s="185"/>
      <c r="DM68" s="185"/>
      <c r="DN68" s="185"/>
      <c r="DO68" s="185"/>
      <c r="DP68" s="185"/>
      <c r="DQ68" s="185"/>
      <c r="DR68" s="185"/>
      <c r="DS68" s="185"/>
      <c r="DT68" s="185"/>
      <c r="DU68" s="185"/>
      <c r="DV68" s="185"/>
      <c r="DW68" s="185"/>
      <c r="DX68" s="185"/>
      <c r="DY68" s="185"/>
      <c r="DZ68" s="185"/>
      <c r="EA68" s="185"/>
      <c r="EB68" s="185"/>
      <c r="EC68" s="185"/>
      <c r="ED68" s="185"/>
      <c r="EE68" s="185"/>
      <c r="EF68" s="185"/>
      <c r="EG68" s="185"/>
      <c r="EH68" s="185"/>
      <c r="EI68" s="185"/>
      <c r="EJ68" s="185"/>
      <c r="EK68" s="185"/>
      <c r="EL68" s="185"/>
      <c r="EM68" s="185"/>
      <c r="EN68" s="185"/>
      <c r="EO68" s="185"/>
      <c r="EP68" s="185"/>
      <c r="EQ68" s="185"/>
      <c r="ER68" s="185"/>
      <c r="ES68" s="185"/>
      <c r="ET68" s="185"/>
      <c r="EU68" s="185"/>
      <c r="EV68" s="185"/>
      <c r="EW68" s="185"/>
      <c r="EX68" s="185"/>
      <c r="EY68" s="185"/>
      <c r="EZ68" s="185"/>
      <c r="FA68" s="185"/>
      <c r="FB68" s="185"/>
      <c r="FC68" s="185"/>
      <c r="FD68" s="185"/>
      <c r="FE68" s="185"/>
      <c r="FF68" s="185"/>
      <c r="FG68" s="185"/>
      <c r="FH68" s="185"/>
      <c r="FI68" s="185"/>
      <c r="FJ68" s="185"/>
      <c r="FK68" s="185"/>
      <c r="FL68" s="185"/>
      <c r="FM68" s="185"/>
      <c r="FN68" s="185"/>
      <c r="FO68" s="185"/>
      <c r="FP68" s="185"/>
      <c r="FQ68" s="185"/>
      <c r="FR68" s="185"/>
      <c r="FS68" s="185"/>
      <c r="FT68" s="185"/>
      <c r="FU68" s="185"/>
      <c r="FV68" s="185"/>
      <c r="FW68" s="185"/>
      <c r="FX68" s="185"/>
      <c r="FY68" s="185"/>
      <c r="FZ68" s="185"/>
      <c r="GA68" s="185"/>
      <c r="GB68" s="185"/>
      <c r="GC68" s="185"/>
      <c r="GD68" s="185"/>
      <c r="GE68" s="185"/>
      <c r="GF68" s="185"/>
      <c r="GG68" s="185"/>
      <c r="GH68" s="185"/>
      <c r="GI68" s="185"/>
      <c r="GJ68" s="185"/>
      <c r="GK68" s="185"/>
      <c r="GL68" s="185"/>
      <c r="GM68" s="185"/>
      <c r="GN68" s="185"/>
      <c r="GO68" s="185"/>
      <c r="GP68" s="185"/>
      <c r="GQ68" s="185"/>
      <c r="GR68" s="185"/>
      <c r="GS68" s="185"/>
      <c r="GT68" s="185"/>
      <c r="GU68" s="185"/>
      <c r="GV68" s="185"/>
      <c r="GW68" s="185"/>
      <c r="GX68" s="185"/>
      <c r="GY68" s="103"/>
      <c r="GZ68" s="103"/>
      <c r="HA68" s="103"/>
      <c r="HB68" s="103"/>
      <c r="HC68" s="103"/>
      <c r="HD68" s="103"/>
      <c r="HE68" s="103"/>
      <c r="HF68" s="103"/>
      <c r="HG68" s="103"/>
      <c r="HH68" s="103"/>
    </row>
    <row r="69" spans="2:216" ht="9.6" customHeight="1">
      <c r="B69" s="101"/>
      <c r="C69" s="101"/>
      <c r="D69" s="101"/>
      <c r="E69" s="101"/>
      <c r="F69" s="101"/>
      <c r="G69" s="101"/>
      <c r="H69" s="101"/>
      <c r="I69" s="101"/>
      <c r="J69" s="101"/>
      <c r="K69" s="101"/>
      <c r="L69" s="101"/>
      <c r="M69" s="101"/>
      <c r="N69" s="537"/>
      <c r="O69" s="101"/>
      <c r="P69" s="101"/>
      <c r="Q69" s="101"/>
      <c r="R69" s="101"/>
      <c r="S69" s="118"/>
      <c r="T69" s="118"/>
      <c r="U69" s="118"/>
      <c r="V69" s="100"/>
      <c r="W69" s="271"/>
      <c r="X69" s="224"/>
      <c r="Y69" s="185"/>
      <c r="Z69" s="118"/>
      <c r="AA69" s="185"/>
      <c r="AB69" s="185"/>
      <c r="AC69" s="185"/>
      <c r="AD69" s="185"/>
      <c r="AE69" s="185"/>
      <c r="AF69" s="185"/>
      <c r="AG69" s="185"/>
      <c r="AH69" s="185"/>
      <c r="AI69" s="185"/>
      <c r="AJ69" s="185"/>
      <c r="AK69" s="185"/>
      <c r="AL69" s="185"/>
      <c r="AM69" s="185"/>
      <c r="AN69" s="185"/>
      <c r="AO69" s="185"/>
      <c r="AP69" s="185"/>
      <c r="AQ69" s="185"/>
      <c r="AR69" s="185"/>
      <c r="AS69" s="185"/>
      <c r="AT69" s="185"/>
      <c r="AU69" s="185"/>
      <c r="AV69" s="185"/>
      <c r="AW69" s="185"/>
      <c r="AX69" s="185"/>
      <c r="AY69" s="185"/>
      <c r="AZ69" s="185"/>
      <c r="BA69" s="185"/>
      <c r="BB69" s="185"/>
      <c r="BC69" s="185"/>
      <c r="BD69" s="185"/>
      <c r="BE69" s="185"/>
      <c r="BF69" s="185"/>
      <c r="BG69" s="185"/>
      <c r="BH69" s="185"/>
      <c r="BI69" s="185"/>
      <c r="BJ69" s="185"/>
      <c r="BK69" s="185"/>
      <c r="BL69" s="185"/>
      <c r="BM69" s="185"/>
      <c r="BN69" s="185"/>
      <c r="BO69" s="185"/>
      <c r="BP69" s="185"/>
      <c r="BQ69" s="185"/>
      <c r="BR69" s="185"/>
      <c r="BS69" s="185"/>
      <c r="BT69" s="185"/>
      <c r="BU69" s="185"/>
      <c r="BV69" s="185"/>
      <c r="BW69" s="185"/>
      <c r="BX69" s="185"/>
      <c r="BY69" s="185"/>
      <c r="BZ69" s="185"/>
      <c r="CA69" s="743"/>
      <c r="CB69" s="185"/>
      <c r="CC69" s="185"/>
      <c r="CD69" s="185"/>
      <c r="CE69" s="185"/>
      <c r="CF69" s="185"/>
      <c r="CG69" s="185"/>
      <c r="CH69" s="185"/>
      <c r="CI69" s="185"/>
      <c r="CJ69" s="185"/>
      <c r="CK69" s="185"/>
      <c r="CL69" s="185"/>
      <c r="CM69" s="185"/>
      <c r="CN69" s="185"/>
      <c r="CO69" s="185"/>
      <c r="CP69" s="185"/>
      <c r="CQ69" s="185"/>
      <c r="CR69" s="185"/>
      <c r="CS69" s="185"/>
      <c r="CT69" s="185"/>
      <c r="CU69" s="185"/>
      <c r="CV69" s="185"/>
      <c r="CW69" s="185"/>
      <c r="CX69" s="185"/>
      <c r="CY69" s="185"/>
      <c r="CZ69" s="185"/>
      <c r="DA69" s="185"/>
      <c r="DB69" s="185"/>
      <c r="DC69" s="185"/>
      <c r="DD69" s="185"/>
      <c r="DE69" s="185"/>
      <c r="DF69" s="185"/>
      <c r="DG69" s="185"/>
      <c r="DH69" s="185"/>
      <c r="DI69" s="185"/>
      <c r="DJ69" s="185"/>
      <c r="DK69" s="185"/>
      <c r="DL69" s="185"/>
      <c r="DM69" s="185"/>
      <c r="DN69" s="185"/>
      <c r="DO69" s="185"/>
      <c r="DP69" s="185"/>
      <c r="DQ69" s="185"/>
      <c r="DR69" s="185"/>
      <c r="DS69" s="185"/>
      <c r="DT69" s="185"/>
      <c r="DU69" s="185"/>
      <c r="DV69" s="185"/>
      <c r="DW69" s="185"/>
      <c r="DX69" s="185"/>
      <c r="DY69" s="185"/>
      <c r="DZ69" s="185"/>
      <c r="EA69" s="185"/>
      <c r="EB69" s="185"/>
      <c r="EC69" s="185"/>
      <c r="ED69" s="185"/>
      <c r="EE69" s="185"/>
      <c r="EF69" s="185"/>
      <c r="EG69" s="185"/>
      <c r="EH69" s="185"/>
      <c r="EI69" s="185"/>
      <c r="EJ69" s="185"/>
      <c r="EK69" s="185"/>
      <c r="EL69" s="185"/>
      <c r="EM69" s="185"/>
      <c r="EN69" s="185"/>
      <c r="EO69" s="185"/>
      <c r="EP69" s="185"/>
      <c r="EQ69" s="185"/>
      <c r="ER69" s="185"/>
      <c r="ES69" s="185"/>
      <c r="ET69" s="185"/>
      <c r="EU69" s="185"/>
      <c r="EV69" s="185"/>
      <c r="EW69" s="185"/>
      <c r="EX69" s="185"/>
      <c r="EY69" s="185"/>
      <c r="EZ69" s="185"/>
      <c r="FA69" s="185"/>
      <c r="FB69" s="185"/>
      <c r="FC69" s="185"/>
      <c r="FD69" s="185"/>
      <c r="FE69" s="185"/>
      <c r="FF69" s="185"/>
      <c r="FG69" s="185"/>
      <c r="FH69" s="185"/>
      <c r="FI69" s="185"/>
      <c r="FJ69" s="185"/>
      <c r="FK69" s="185"/>
      <c r="FL69" s="185"/>
      <c r="FM69" s="185"/>
      <c r="FN69" s="185"/>
      <c r="FO69" s="185"/>
      <c r="FP69" s="185"/>
      <c r="FQ69" s="185"/>
      <c r="FR69" s="185"/>
      <c r="FS69" s="185"/>
      <c r="FT69" s="185"/>
      <c r="FU69" s="185"/>
      <c r="FV69" s="185"/>
      <c r="FW69" s="185"/>
      <c r="FX69" s="185"/>
      <c r="FY69" s="185"/>
      <c r="FZ69" s="185"/>
      <c r="GA69" s="185"/>
      <c r="GB69" s="185"/>
      <c r="GC69" s="185"/>
      <c r="GD69" s="185"/>
      <c r="GE69" s="185"/>
      <c r="GF69" s="185"/>
      <c r="GG69" s="185"/>
      <c r="GH69" s="185"/>
      <c r="GI69" s="185"/>
      <c r="GJ69" s="185"/>
      <c r="GK69" s="185"/>
      <c r="GL69" s="185"/>
      <c r="GM69" s="185"/>
      <c r="GN69" s="185"/>
      <c r="GO69" s="185"/>
      <c r="GP69" s="185"/>
      <c r="GQ69" s="185"/>
      <c r="GR69" s="185"/>
      <c r="GS69" s="185"/>
      <c r="GT69" s="185"/>
      <c r="GU69" s="185"/>
      <c r="GV69" s="185"/>
      <c r="GW69" s="185"/>
      <c r="GX69" s="185"/>
      <c r="GY69" s="103"/>
      <c r="GZ69" s="103"/>
      <c r="HA69" s="103"/>
      <c r="HB69" s="103"/>
      <c r="HC69" s="103"/>
      <c r="HD69" s="103"/>
      <c r="HE69" s="103"/>
      <c r="HF69" s="103"/>
      <c r="HG69" s="103"/>
      <c r="HH69" s="103"/>
    </row>
    <row r="70" spans="2:216" ht="25.5" customHeight="1">
      <c r="B70" s="101"/>
      <c r="C70" s="101"/>
      <c r="D70" s="101"/>
      <c r="E70" s="101"/>
      <c r="F70" s="101"/>
      <c r="G70" s="101"/>
      <c r="H70" s="101"/>
      <c r="I70" s="101"/>
      <c r="J70" s="101"/>
      <c r="K70" s="101"/>
      <c r="L70" s="101"/>
      <c r="M70" s="101"/>
      <c r="O70" s="633">
        <f>IF(TYPOLOGY="Bridge", 'Default Values'!$AK$10, 'Default Values'!$AL$10)</f>
        <v>250</v>
      </c>
      <c r="P70" s="101"/>
      <c r="Q70" s="101"/>
      <c r="R70" s="101"/>
      <c r="S70" s="118"/>
      <c r="T70" s="118"/>
      <c r="U70" s="118"/>
      <c r="V70" s="269"/>
      <c r="W70" s="516" t="s">
        <v>11</v>
      </c>
      <c r="X70" s="224"/>
      <c r="Y70" s="185"/>
      <c r="Z70" s="118"/>
      <c r="AA70" s="185"/>
      <c r="AB70" s="185"/>
      <c r="AC70" s="185"/>
      <c r="AD70" s="185"/>
      <c r="AE70" s="185"/>
      <c r="AF70" s="185"/>
      <c r="AG70" s="185"/>
      <c r="AH70" s="185"/>
      <c r="AI70" s="185"/>
      <c r="AJ70" s="185"/>
      <c r="AK70" s="185"/>
      <c r="AL70" s="185"/>
      <c r="AM70" s="185"/>
      <c r="AN70" s="185"/>
      <c r="AO70" s="185"/>
      <c r="AP70" s="185"/>
      <c r="AQ70" s="185"/>
      <c r="AR70" s="185"/>
      <c r="AS70" s="185"/>
      <c r="AT70" s="185"/>
      <c r="AU70" s="185"/>
      <c r="AV70" s="185"/>
      <c r="AW70" s="185"/>
      <c r="AX70" s="185"/>
      <c r="AY70" s="185"/>
      <c r="AZ70" s="185"/>
      <c r="BA70" s="185"/>
      <c r="BB70" s="185"/>
      <c r="BC70" s="185"/>
      <c r="BD70" s="185"/>
      <c r="BE70" s="185"/>
      <c r="BF70" s="185"/>
      <c r="BG70" s="185"/>
      <c r="BH70" s="185"/>
      <c r="BI70" s="185"/>
      <c r="BJ70" s="185"/>
      <c r="BK70" s="185"/>
      <c r="BL70" s="185"/>
      <c r="BM70" s="185"/>
      <c r="BN70" s="185"/>
      <c r="BO70" s="185"/>
      <c r="BP70" s="185"/>
      <c r="BQ70" s="185"/>
      <c r="BR70" s="185"/>
      <c r="BS70" s="185"/>
      <c r="BT70" s="185"/>
      <c r="BU70" s="185"/>
      <c r="BV70" s="185"/>
      <c r="BW70" s="185"/>
      <c r="BX70" s="185"/>
      <c r="BY70" s="185"/>
      <c r="BZ70" s="185"/>
      <c r="CA70" s="743"/>
      <c r="CB70" s="185"/>
      <c r="CC70" s="185"/>
      <c r="CD70" s="185"/>
      <c r="CE70" s="185"/>
      <c r="CF70" s="185"/>
      <c r="CG70" s="185"/>
      <c r="CH70" s="185"/>
      <c r="CI70" s="185"/>
      <c r="CJ70" s="185"/>
      <c r="CK70" s="185"/>
      <c r="CL70" s="185"/>
      <c r="CM70" s="185"/>
      <c r="CN70" s="185"/>
      <c r="CO70" s="185"/>
      <c r="CP70" s="185"/>
      <c r="CQ70" s="185"/>
      <c r="CR70" s="185"/>
      <c r="CS70" s="185"/>
      <c r="CT70" s="185"/>
      <c r="CU70" s="185"/>
      <c r="CV70" s="185"/>
      <c r="CW70" s="185"/>
      <c r="CX70" s="185"/>
      <c r="CY70" s="185"/>
      <c r="CZ70" s="185"/>
      <c r="DA70" s="185"/>
      <c r="DB70" s="185"/>
      <c r="DC70" s="185"/>
      <c r="DD70" s="185"/>
      <c r="DE70" s="185"/>
      <c r="DF70" s="185"/>
      <c r="DG70" s="185"/>
      <c r="DH70" s="185"/>
      <c r="DI70" s="185"/>
      <c r="DJ70" s="185"/>
      <c r="DK70" s="185"/>
      <c r="DL70" s="185"/>
      <c r="DM70" s="185"/>
      <c r="DN70" s="185"/>
      <c r="DO70" s="185"/>
      <c r="DP70" s="185"/>
      <c r="DQ70" s="185"/>
      <c r="DR70" s="185"/>
      <c r="DS70" s="185"/>
      <c r="DT70" s="185"/>
      <c r="DU70" s="185"/>
      <c r="DV70" s="185"/>
      <c r="DW70" s="185"/>
      <c r="DX70" s="185"/>
      <c r="DY70" s="185"/>
      <c r="DZ70" s="185"/>
      <c r="EA70" s="185"/>
      <c r="EB70" s="185"/>
      <c r="EC70" s="185"/>
      <c r="ED70" s="185"/>
      <c r="EE70" s="185"/>
      <c r="EF70" s="185"/>
      <c r="EG70" s="185"/>
      <c r="EH70" s="185"/>
      <c r="EI70" s="185"/>
      <c r="EJ70" s="185"/>
      <c r="EK70" s="185"/>
      <c r="EL70" s="185"/>
      <c r="EM70" s="185"/>
      <c r="EN70" s="185"/>
      <c r="EO70" s="185"/>
      <c r="EP70" s="185"/>
      <c r="EQ70" s="185"/>
      <c r="ER70" s="185"/>
      <c r="ES70" s="185"/>
      <c r="ET70" s="185"/>
      <c r="EU70" s="185"/>
      <c r="EV70" s="185"/>
      <c r="EW70" s="185"/>
      <c r="EX70" s="185"/>
      <c r="EY70" s="185"/>
      <c r="EZ70" s="185"/>
      <c r="FA70" s="185"/>
      <c r="FB70" s="185"/>
      <c r="FC70" s="185"/>
      <c r="FD70" s="185"/>
      <c r="FE70" s="185"/>
      <c r="FF70" s="185"/>
      <c r="FG70" s="185"/>
      <c r="FH70" s="185"/>
      <c r="FI70" s="185"/>
      <c r="FJ70" s="185"/>
      <c r="FK70" s="185"/>
      <c r="FL70" s="185"/>
      <c r="FM70" s="185"/>
      <c r="FN70" s="185"/>
      <c r="FO70" s="185"/>
      <c r="FP70" s="185"/>
      <c r="FQ70" s="185"/>
      <c r="FR70" s="185"/>
      <c r="FS70" s="185"/>
      <c r="FT70" s="185"/>
      <c r="FU70" s="185"/>
      <c r="FV70" s="185"/>
      <c r="FW70" s="185"/>
      <c r="FX70" s="185"/>
      <c r="FY70" s="185"/>
      <c r="FZ70" s="185"/>
      <c r="GA70" s="185"/>
      <c r="GB70" s="185"/>
      <c r="GC70" s="185"/>
      <c r="GD70" s="185"/>
      <c r="GE70" s="185"/>
      <c r="GF70" s="185"/>
      <c r="GG70" s="185"/>
      <c r="GH70" s="185"/>
      <c r="GI70" s="185"/>
      <c r="GJ70" s="185"/>
      <c r="GK70" s="185"/>
      <c r="GL70" s="185"/>
      <c r="GM70" s="185"/>
      <c r="GN70" s="185"/>
      <c r="GO70" s="185"/>
      <c r="GP70" s="185"/>
      <c r="GQ70" s="185"/>
      <c r="GR70" s="185"/>
      <c r="GS70" s="185"/>
      <c r="GT70" s="185"/>
      <c r="GU70" s="185"/>
      <c r="GV70" s="185"/>
      <c r="GW70" s="185"/>
      <c r="GX70" s="185"/>
      <c r="GY70" s="103"/>
      <c r="GZ70" s="103"/>
      <c r="HA70" s="103"/>
      <c r="HB70" s="103"/>
      <c r="HC70" s="103"/>
      <c r="HD70" s="103"/>
      <c r="HE70" s="103"/>
      <c r="HF70" s="103"/>
      <c r="HG70" s="103"/>
      <c r="HH70" s="103"/>
    </row>
    <row r="71" spans="2:216" ht="9.6" customHeight="1">
      <c r="B71" s="101"/>
      <c r="C71" s="101"/>
      <c r="D71" s="101"/>
      <c r="E71" s="101"/>
      <c r="F71" s="101"/>
      <c r="G71" s="101"/>
      <c r="H71" s="101"/>
      <c r="I71" s="101"/>
      <c r="J71" s="101"/>
      <c r="K71" s="101"/>
      <c r="L71" s="101"/>
      <c r="M71" s="101"/>
      <c r="N71" s="537"/>
      <c r="O71" s="101"/>
      <c r="P71" s="101"/>
      <c r="Q71" s="101"/>
      <c r="R71" s="101"/>
      <c r="S71" s="118"/>
      <c r="T71" s="118"/>
      <c r="U71" s="118"/>
      <c r="V71" s="100"/>
      <c r="W71" s="271"/>
      <c r="X71" s="224"/>
      <c r="Y71" s="185"/>
      <c r="Z71" s="118"/>
      <c r="AA71" s="185"/>
      <c r="AB71" s="185"/>
      <c r="AC71" s="185"/>
      <c r="AD71" s="185"/>
      <c r="AE71" s="185"/>
      <c r="AF71" s="185"/>
      <c r="AG71" s="185"/>
      <c r="AH71" s="185"/>
      <c r="AI71" s="185"/>
      <c r="AJ71" s="185"/>
      <c r="AK71" s="185"/>
      <c r="AL71" s="185"/>
      <c r="AM71" s="185"/>
      <c r="AN71" s="185"/>
      <c r="AO71" s="185"/>
      <c r="AP71" s="185"/>
      <c r="AQ71" s="185"/>
      <c r="AR71" s="185"/>
      <c r="AS71" s="185"/>
      <c r="AT71" s="185"/>
      <c r="AU71" s="185"/>
      <c r="AV71" s="185"/>
      <c r="AW71" s="185"/>
      <c r="AX71" s="185"/>
      <c r="AY71" s="185"/>
      <c r="AZ71" s="185"/>
      <c r="BA71" s="185"/>
      <c r="BB71" s="185"/>
      <c r="BC71" s="185"/>
      <c r="BD71" s="185"/>
      <c r="BE71" s="185"/>
      <c r="BF71" s="185"/>
      <c r="BG71" s="185"/>
      <c r="BH71" s="185"/>
      <c r="BI71" s="185"/>
      <c r="BJ71" s="185"/>
      <c r="BK71" s="185"/>
      <c r="BL71" s="185"/>
      <c r="BM71" s="185"/>
      <c r="BN71" s="185"/>
      <c r="BO71" s="185"/>
      <c r="BP71" s="185"/>
      <c r="BQ71" s="185"/>
      <c r="BR71" s="185"/>
      <c r="BS71" s="185"/>
      <c r="BT71" s="185"/>
      <c r="BU71" s="185"/>
      <c r="BV71" s="185"/>
      <c r="BW71" s="185"/>
      <c r="BX71" s="185"/>
      <c r="BY71" s="185"/>
      <c r="BZ71" s="185"/>
      <c r="CA71" s="743"/>
      <c r="CB71" s="185"/>
      <c r="CC71" s="185"/>
      <c r="CD71" s="185"/>
      <c r="CE71" s="185"/>
      <c r="CF71" s="185"/>
      <c r="CG71" s="185"/>
      <c r="CH71" s="185"/>
      <c r="CI71" s="185"/>
      <c r="CJ71" s="185"/>
      <c r="CK71" s="185"/>
      <c r="CL71" s="185"/>
      <c r="CM71" s="185"/>
      <c r="CN71" s="185"/>
      <c r="CO71" s="185"/>
      <c r="CP71" s="185"/>
      <c r="CQ71" s="185"/>
      <c r="CR71" s="185"/>
      <c r="CS71" s="185"/>
      <c r="CT71" s="185"/>
      <c r="CU71" s="185"/>
      <c r="CV71" s="185"/>
      <c r="CW71" s="185"/>
      <c r="CX71" s="185"/>
      <c r="CY71" s="185"/>
      <c r="CZ71" s="185"/>
      <c r="DA71" s="185"/>
      <c r="DB71" s="185"/>
      <c r="DC71" s="185"/>
      <c r="DD71" s="185"/>
      <c r="DE71" s="185"/>
      <c r="DF71" s="185"/>
      <c r="DG71" s="185"/>
      <c r="DH71" s="185"/>
      <c r="DI71" s="185"/>
      <c r="DJ71" s="185"/>
      <c r="DK71" s="185"/>
      <c r="DL71" s="185"/>
      <c r="DM71" s="185"/>
      <c r="DN71" s="185"/>
      <c r="DO71" s="185"/>
      <c r="DP71" s="185"/>
      <c r="DQ71" s="185"/>
      <c r="DR71" s="185"/>
      <c r="DS71" s="185"/>
      <c r="DT71" s="185"/>
      <c r="DU71" s="185"/>
      <c r="DV71" s="185"/>
      <c r="DW71" s="185"/>
      <c r="DX71" s="185"/>
      <c r="DY71" s="185"/>
      <c r="DZ71" s="185"/>
      <c r="EA71" s="185"/>
      <c r="EB71" s="185"/>
      <c r="EC71" s="185"/>
      <c r="ED71" s="185"/>
      <c r="EE71" s="185"/>
      <c r="EF71" s="185"/>
      <c r="EG71" s="185"/>
      <c r="EH71" s="185"/>
      <c r="EI71" s="185"/>
      <c r="EJ71" s="185"/>
      <c r="EK71" s="185"/>
      <c r="EL71" s="185"/>
      <c r="EM71" s="185"/>
      <c r="EN71" s="185"/>
      <c r="EO71" s="185"/>
      <c r="EP71" s="185"/>
      <c r="EQ71" s="185"/>
      <c r="ER71" s="185"/>
      <c r="ES71" s="185"/>
      <c r="ET71" s="185"/>
      <c r="EU71" s="185"/>
      <c r="EV71" s="185"/>
      <c r="EW71" s="185"/>
      <c r="EX71" s="185"/>
      <c r="EY71" s="185"/>
      <c r="EZ71" s="185"/>
      <c r="FA71" s="185"/>
      <c r="FB71" s="185"/>
      <c r="FC71" s="185"/>
      <c r="FD71" s="185"/>
      <c r="FE71" s="185"/>
      <c r="FF71" s="185"/>
      <c r="FG71" s="185"/>
      <c r="FH71" s="185"/>
      <c r="FI71" s="185"/>
      <c r="FJ71" s="185"/>
      <c r="FK71" s="185"/>
      <c r="FL71" s="185"/>
      <c r="FM71" s="185"/>
      <c r="FN71" s="185"/>
      <c r="FO71" s="185"/>
      <c r="FP71" s="185"/>
      <c r="FQ71" s="185"/>
      <c r="FR71" s="185"/>
      <c r="FS71" s="185"/>
      <c r="FT71" s="185"/>
      <c r="FU71" s="185"/>
      <c r="FV71" s="185"/>
      <c r="FW71" s="185"/>
      <c r="FX71" s="185"/>
      <c r="FY71" s="185"/>
      <c r="FZ71" s="185"/>
      <c r="GA71" s="185"/>
      <c r="GB71" s="185"/>
      <c r="GC71" s="185"/>
      <c r="GD71" s="185"/>
      <c r="GE71" s="185"/>
      <c r="GF71" s="185"/>
      <c r="GG71" s="185"/>
      <c r="GH71" s="185"/>
      <c r="GI71" s="185"/>
      <c r="GJ71" s="185"/>
      <c r="GK71" s="185"/>
      <c r="GL71" s="185"/>
      <c r="GM71" s="185"/>
      <c r="GN71" s="185"/>
      <c r="GO71" s="185"/>
      <c r="GP71" s="185"/>
      <c r="GQ71" s="185"/>
      <c r="GR71" s="185"/>
      <c r="GS71" s="185"/>
      <c r="GT71" s="185"/>
      <c r="GU71" s="185"/>
      <c r="GV71" s="185"/>
      <c r="GW71" s="185"/>
      <c r="GX71" s="185"/>
      <c r="GY71" s="103"/>
      <c r="GZ71" s="103"/>
      <c r="HA71" s="103"/>
      <c r="HB71" s="103"/>
      <c r="HC71" s="103"/>
      <c r="HD71" s="103"/>
      <c r="HE71" s="103"/>
      <c r="HF71" s="103"/>
      <c r="HG71" s="103"/>
      <c r="HH71" s="103"/>
    </row>
    <row r="72" spans="2:216" ht="27" customHeight="1">
      <c r="B72" s="101"/>
      <c r="C72" s="101"/>
      <c r="D72" s="101"/>
      <c r="E72" s="101"/>
      <c r="F72" s="101"/>
      <c r="G72" s="101"/>
      <c r="H72" s="101"/>
      <c r="I72" s="101"/>
      <c r="J72" s="101"/>
      <c r="K72" s="101"/>
      <c r="L72" s="101"/>
      <c r="M72" s="101"/>
      <c r="O72" s="633">
        <f>IF(TYPOLOGY="Bridge", 'Default Values'!$AK$11, 'Default Values'!$AL$11)</f>
        <v>300</v>
      </c>
      <c r="P72" s="101"/>
      <c r="Q72" s="101"/>
      <c r="R72" s="101"/>
      <c r="S72" s="118"/>
      <c r="T72" s="118"/>
      <c r="U72" s="118"/>
      <c r="V72" s="269"/>
      <c r="W72" s="516" t="s">
        <v>111</v>
      </c>
      <c r="X72" s="224"/>
      <c r="Y72" s="185"/>
      <c r="Z72" s="118"/>
      <c r="AA72" s="185"/>
      <c r="AB72" s="185"/>
      <c r="AC72" s="185"/>
      <c r="AD72" s="185"/>
      <c r="AE72" s="185"/>
      <c r="AF72" s="185"/>
      <c r="AG72" s="185"/>
      <c r="AH72" s="185"/>
      <c r="AI72" s="185"/>
      <c r="AJ72" s="185"/>
      <c r="AK72" s="185"/>
      <c r="AL72" s="185"/>
      <c r="AM72" s="185"/>
      <c r="AN72" s="185"/>
      <c r="AO72" s="185"/>
      <c r="AP72" s="185"/>
      <c r="AQ72" s="185"/>
      <c r="AR72" s="185"/>
      <c r="AS72" s="185"/>
      <c r="AT72" s="185"/>
      <c r="AU72" s="185"/>
      <c r="AV72" s="185"/>
      <c r="AW72" s="185"/>
      <c r="AX72" s="185"/>
      <c r="AY72" s="185"/>
      <c r="AZ72" s="185"/>
      <c r="BA72" s="185"/>
      <c r="BB72" s="185"/>
      <c r="BC72" s="185"/>
      <c r="BD72" s="185"/>
      <c r="BE72" s="185"/>
      <c r="BF72" s="185"/>
      <c r="BG72" s="185"/>
      <c r="BH72" s="185"/>
      <c r="BI72" s="185"/>
      <c r="BJ72" s="185"/>
      <c r="BK72" s="185"/>
      <c r="BL72" s="185"/>
      <c r="BM72" s="185"/>
      <c r="BN72" s="185"/>
      <c r="BO72" s="185"/>
      <c r="BP72" s="185"/>
      <c r="BQ72" s="185"/>
      <c r="BR72" s="185"/>
      <c r="BS72" s="185"/>
      <c r="BT72" s="185"/>
      <c r="BU72" s="185"/>
      <c r="BV72" s="185"/>
      <c r="BW72" s="185"/>
      <c r="BX72" s="185"/>
      <c r="BY72" s="185"/>
      <c r="BZ72" s="185"/>
      <c r="CA72" s="743"/>
      <c r="CB72" s="185"/>
      <c r="CC72" s="185"/>
      <c r="CD72" s="185"/>
      <c r="CE72" s="185"/>
      <c r="CF72" s="185"/>
      <c r="CG72" s="185"/>
      <c r="CH72" s="185"/>
      <c r="CI72" s="185"/>
      <c r="CJ72" s="185"/>
      <c r="CK72" s="185"/>
      <c r="CL72" s="185"/>
      <c r="CM72" s="185"/>
      <c r="CN72" s="185"/>
      <c r="CO72" s="185"/>
      <c r="CP72" s="185"/>
      <c r="CQ72" s="185"/>
      <c r="CR72" s="185"/>
      <c r="CS72" s="185"/>
      <c r="CT72" s="185"/>
      <c r="CU72" s="185"/>
      <c r="CV72" s="185"/>
      <c r="CW72" s="185"/>
      <c r="CX72" s="185"/>
      <c r="CY72" s="185"/>
      <c r="CZ72" s="185"/>
      <c r="DA72" s="185"/>
      <c r="DB72" s="185"/>
      <c r="DC72" s="185"/>
      <c r="DD72" s="185"/>
      <c r="DE72" s="185"/>
      <c r="DF72" s="185"/>
      <c r="DG72" s="185"/>
      <c r="DH72" s="185"/>
      <c r="DI72" s="185"/>
      <c r="DJ72" s="185"/>
      <c r="DK72" s="185"/>
      <c r="DL72" s="185"/>
      <c r="DM72" s="185"/>
      <c r="DN72" s="185"/>
      <c r="DO72" s="185"/>
      <c r="DP72" s="185"/>
      <c r="DQ72" s="185"/>
      <c r="DR72" s="185"/>
      <c r="DS72" s="185"/>
      <c r="DT72" s="185"/>
      <c r="DU72" s="185"/>
      <c r="DV72" s="185"/>
      <c r="DW72" s="185"/>
      <c r="DX72" s="185"/>
      <c r="DY72" s="185"/>
      <c r="DZ72" s="185"/>
      <c r="EA72" s="185"/>
      <c r="EB72" s="185"/>
      <c r="EC72" s="185"/>
      <c r="ED72" s="185"/>
      <c r="EE72" s="185"/>
      <c r="EF72" s="185"/>
      <c r="EG72" s="185"/>
      <c r="EH72" s="185"/>
      <c r="EI72" s="185"/>
      <c r="EJ72" s="185"/>
      <c r="EK72" s="185"/>
      <c r="EL72" s="185"/>
      <c r="EM72" s="185"/>
      <c r="EN72" s="185"/>
      <c r="EO72" s="185"/>
      <c r="EP72" s="185"/>
      <c r="EQ72" s="185"/>
      <c r="ER72" s="185"/>
      <c r="ES72" s="185"/>
      <c r="ET72" s="185"/>
      <c r="EU72" s="185"/>
      <c r="EV72" s="185"/>
      <c r="EW72" s="185"/>
      <c r="EX72" s="185"/>
      <c r="EY72" s="185"/>
      <c r="EZ72" s="185"/>
      <c r="FA72" s="185"/>
      <c r="FB72" s="185"/>
      <c r="FC72" s="185"/>
      <c r="FD72" s="185"/>
      <c r="FE72" s="185"/>
      <c r="FF72" s="185"/>
      <c r="FG72" s="185"/>
      <c r="FH72" s="185"/>
      <c r="FI72" s="185"/>
      <c r="FJ72" s="185"/>
      <c r="FK72" s="185"/>
      <c r="FL72" s="185"/>
      <c r="FM72" s="185"/>
      <c r="FN72" s="185"/>
      <c r="FO72" s="185"/>
      <c r="FP72" s="185"/>
      <c r="FQ72" s="185"/>
      <c r="FR72" s="185"/>
      <c r="FS72" s="185"/>
      <c r="FT72" s="185"/>
      <c r="FU72" s="185"/>
      <c r="FV72" s="185"/>
      <c r="FW72" s="185"/>
      <c r="FX72" s="185"/>
      <c r="FY72" s="185"/>
      <c r="FZ72" s="185"/>
      <c r="GA72" s="185"/>
      <c r="GB72" s="185"/>
      <c r="GC72" s="185"/>
      <c r="GD72" s="185"/>
      <c r="GE72" s="185"/>
      <c r="GF72" s="185"/>
      <c r="GG72" s="185"/>
      <c r="GH72" s="185"/>
      <c r="GI72" s="185"/>
      <c r="GJ72" s="185"/>
      <c r="GK72" s="185"/>
      <c r="GL72" s="185"/>
      <c r="GM72" s="185"/>
      <c r="GN72" s="185"/>
      <c r="GO72" s="185"/>
      <c r="GP72" s="185"/>
      <c r="GQ72" s="185"/>
      <c r="GR72" s="185"/>
      <c r="GS72" s="185"/>
      <c r="GT72" s="185"/>
      <c r="GU72" s="185"/>
      <c r="GV72" s="185"/>
      <c r="GW72" s="185"/>
      <c r="GX72" s="185"/>
      <c r="GY72" s="103"/>
      <c r="GZ72" s="103"/>
      <c r="HA72" s="103"/>
      <c r="HB72" s="103"/>
      <c r="HC72" s="103"/>
      <c r="HD72" s="103"/>
      <c r="HE72" s="103"/>
      <c r="HF72" s="103"/>
      <c r="HG72" s="103"/>
      <c r="HH72" s="103"/>
    </row>
    <row r="73" spans="2:216" ht="7.35" customHeight="1">
      <c r="B73" s="101"/>
      <c r="C73" s="101"/>
      <c r="D73" s="101"/>
      <c r="E73" s="101"/>
      <c r="F73" s="101"/>
      <c r="G73" s="101"/>
      <c r="H73" s="101"/>
      <c r="I73" s="101"/>
      <c r="J73" s="101"/>
      <c r="K73" s="101"/>
      <c r="L73" s="101"/>
      <c r="M73" s="101"/>
      <c r="N73" s="537"/>
      <c r="O73" s="101"/>
      <c r="P73" s="101"/>
      <c r="Q73" s="101"/>
      <c r="R73" s="101"/>
      <c r="S73" s="118"/>
      <c r="T73" s="118"/>
      <c r="U73" s="118"/>
      <c r="V73" s="100"/>
      <c r="W73" s="271"/>
      <c r="Y73" s="185"/>
      <c r="Z73" s="118"/>
      <c r="AA73" s="185"/>
      <c r="AB73" s="185"/>
      <c r="AC73" s="185"/>
      <c r="AD73" s="185"/>
      <c r="AE73" s="185"/>
      <c r="AF73" s="185"/>
      <c r="AG73" s="185"/>
      <c r="AH73" s="185"/>
      <c r="AI73" s="185"/>
      <c r="AJ73" s="185"/>
      <c r="AK73" s="185"/>
      <c r="AL73" s="185"/>
      <c r="AM73" s="185"/>
      <c r="AN73" s="185"/>
      <c r="AO73" s="185"/>
      <c r="AP73" s="185"/>
      <c r="AQ73" s="185"/>
      <c r="AR73" s="185"/>
      <c r="AS73" s="185"/>
      <c r="AT73" s="185"/>
      <c r="AU73" s="185"/>
      <c r="AV73" s="185"/>
      <c r="AW73" s="185"/>
      <c r="AX73" s="185"/>
      <c r="AY73" s="185"/>
      <c r="AZ73" s="185"/>
      <c r="BA73" s="185"/>
      <c r="BB73" s="185"/>
      <c r="BC73" s="185"/>
      <c r="BD73" s="185"/>
      <c r="BE73" s="185"/>
      <c r="BF73" s="185"/>
      <c r="BG73" s="185"/>
      <c r="BH73" s="185"/>
      <c r="BI73" s="185"/>
      <c r="BJ73" s="185"/>
      <c r="BK73" s="185"/>
      <c r="BL73" s="185"/>
      <c r="BM73" s="185"/>
      <c r="BN73" s="185"/>
      <c r="BO73" s="185"/>
      <c r="BP73" s="185"/>
      <c r="BQ73" s="185"/>
      <c r="BR73" s="185"/>
      <c r="BS73" s="185"/>
      <c r="BT73" s="185"/>
      <c r="BU73" s="185"/>
      <c r="BV73" s="185"/>
      <c r="BW73" s="185"/>
      <c r="BX73" s="185"/>
      <c r="BY73" s="185"/>
      <c r="BZ73" s="185"/>
      <c r="CA73" s="743"/>
      <c r="CB73" s="185"/>
      <c r="CC73" s="185"/>
      <c r="CD73" s="185"/>
      <c r="CE73" s="185"/>
      <c r="CF73" s="185"/>
      <c r="CG73" s="185"/>
      <c r="CH73" s="185"/>
      <c r="CI73" s="185"/>
      <c r="CJ73" s="185"/>
      <c r="CK73" s="185"/>
      <c r="CL73" s="185"/>
      <c r="CM73" s="185"/>
      <c r="CN73" s="185"/>
      <c r="CO73" s="185"/>
      <c r="CP73" s="185"/>
      <c r="CQ73" s="185"/>
      <c r="CR73" s="185"/>
      <c r="CS73" s="185"/>
      <c r="CT73" s="185"/>
      <c r="CU73" s="185"/>
      <c r="CV73" s="185"/>
      <c r="CW73" s="185"/>
      <c r="CX73" s="185"/>
      <c r="CY73" s="185"/>
      <c r="CZ73" s="185"/>
      <c r="DA73" s="185"/>
      <c r="DB73" s="185"/>
      <c r="DC73" s="185"/>
      <c r="DD73" s="185"/>
      <c r="DE73" s="185"/>
      <c r="DF73" s="185"/>
      <c r="DG73" s="185"/>
      <c r="DH73" s="185"/>
      <c r="DI73" s="185"/>
      <c r="DJ73" s="185"/>
      <c r="DK73" s="185"/>
      <c r="DL73" s="185"/>
      <c r="DM73" s="185"/>
      <c r="DN73" s="185"/>
      <c r="DO73" s="185"/>
      <c r="DP73" s="185"/>
      <c r="DQ73" s="185"/>
      <c r="DR73" s="185"/>
      <c r="DS73" s="185"/>
      <c r="DT73" s="185"/>
      <c r="DU73" s="185"/>
      <c r="DV73" s="185"/>
      <c r="DW73" s="185"/>
      <c r="DX73" s="185"/>
      <c r="DY73" s="185"/>
      <c r="DZ73" s="185"/>
      <c r="EA73" s="185"/>
      <c r="EB73" s="185"/>
      <c r="EC73" s="185"/>
      <c r="ED73" s="185"/>
      <c r="EE73" s="185"/>
      <c r="EF73" s="185"/>
      <c r="EG73" s="185"/>
      <c r="EH73" s="185"/>
      <c r="EI73" s="185"/>
      <c r="EJ73" s="185"/>
      <c r="EK73" s="185"/>
      <c r="EL73" s="185"/>
      <c r="EM73" s="185"/>
      <c r="EN73" s="185"/>
      <c r="EO73" s="185"/>
      <c r="EP73" s="185"/>
      <c r="EQ73" s="185"/>
      <c r="ER73" s="185"/>
      <c r="ES73" s="185"/>
      <c r="ET73" s="185"/>
      <c r="EU73" s="185"/>
      <c r="EV73" s="185"/>
      <c r="EW73" s="185"/>
      <c r="EX73" s="185"/>
      <c r="EY73" s="185"/>
      <c r="EZ73" s="185"/>
      <c r="FA73" s="185"/>
      <c r="FB73" s="185"/>
      <c r="FC73" s="185"/>
      <c r="FD73" s="185"/>
      <c r="FE73" s="185"/>
      <c r="FF73" s="185"/>
      <c r="FG73" s="185"/>
      <c r="FH73" s="185"/>
      <c r="FI73" s="185"/>
      <c r="FJ73" s="185"/>
      <c r="FK73" s="185"/>
      <c r="FL73" s="185"/>
      <c r="FM73" s="185"/>
      <c r="FN73" s="185"/>
      <c r="FO73" s="185"/>
      <c r="FP73" s="185"/>
      <c r="FQ73" s="185"/>
      <c r="FR73" s="185"/>
      <c r="FS73" s="185"/>
      <c r="FT73" s="185"/>
      <c r="FU73" s="185"/>
      <c r="FV73" s="185"/>
      <c r="FW73" s="185"/>
      <c r="FX73" s="185"/>
      <c r="FY73" s="185"/>
      <c r="FZ73" s="185"/>
      <c r="GA73" s="185"/>
      <c r="GB73" s="185"/>
      <c r="GC73" s="185"/>
      <c r="GD73" s="185"/>
      <c r="GE73" s="185"/>
      <c r="GF73" s="185"/>
      <c r="GG73" s="185"/>
      <c r="GH73" s="185"/>
      <c r="GI73" s="185"/>
      <c r="GJ73" s="185"/>
      <c r="GK73" s="185"/>
      <c r="GL73" s="185"/>
      <c r="GM73" s="185"/>
      <c r="GN73" s="185"/>
      <c r="GO73" s="185"/>
      <c r="GP73" s="185"/>
      <c r="GQ73" s="185"/>
      <c r="GR73" s="185"/>
      <c r="GS73" s="185"/>
      <c r="GT73" s="185"/>
      <c r="GU73" s="185"/>
      <c r="GV73" s="185"/>
      <c r="GW73" s="185"/>
      <c r="GX73" s="185"/>
      <c r="GY73" s="103"/>
      <c r="GZ73" s="103"/>
      <c r="HA73" s="103"/>
      <c r="HB73" s="103"/>
      <c r="HC73" s="103"/>
      <c r="HD73" s="103"/>
      <c r="HE73" s="103"/>
      <c r="HF73" s="103"/>
      <c r="HG73" s="103"/>
      <c r="HH73" s="103"/>
    </row>
    <row r="74" spans="2:216" ht="27" customHeight="1">
      <c r="B74" s="101"/>
      <c r="C74" s="101"/>
      <c r="D74" s="101"/>
      <c r="E74" s="101"/>
      <c r="F74" s="101"/>
      <c r="G74" s="101"/>
      <c r="H74" s="101"/>
      <c r="I74" s="101"/>
      <c r="J74" s="101"/>
      <c r="K74" s="101"/>
      <c r="L74" s="101"/>
      <c r="M74" s="101"/>
      <c r="O74" s="633">
        <f>IF(TYPOLOGY="Bridge", 'Default Values'!$AK$12, 'Default Values'!$AL$12)</f>
        <v>350</v>
      </c>
      <c r="P74" s="101"/>
      <c r="Q74" s="101"/>
      <c r="R74" s="101"/>
      <c r="S74" s="118"/>
      <c r="T74" s="118"/>
      <c r="U74" s="118"/>
      <c r="V74" s="269"/>
      <c r="W74" s="516" t="s">
        <v>230</v>
      </c>
      <c r="Y74" s="185"/>
      <c r="Z74" s="118"/>
      <c r="AA74" s="185"/>
      <c r="AB74" s="185"/>
      <c r="AC74" s="185"/>
      <c r="AD74" s="185"/>
      <c r="AE74" s="185"/>
      <c r="AF74" s="185"/>
      <c r="AG74" s="185"/>
      <c r="AH74" s="185"/>
      <c r="AI74" s="185"/>
      <c r="AJ74" s="185"/>
      <c r="AK74" s="185"/>
      <c r="AL74" s="185"/>
      <c r="AM74" s="185"/>
      <c r="AN74" s="185"/>
      <c r="AO74" s="185"/>
      <c r="AP74" s="185"/>
      <c r="AQ74" s="185"/>
      <c r="AR74" s="185"/>
      <c r="AS74" s="185"/>
      <c r="AT74" s="185"/>
      <c r="AU74" s="185"/>
      <c r="AV74" s="185"/>
      <c r="AW74" s="185"/>
      <c r="AX74" s="185"/>
      <c r="AY74" s="185"/>
      <c r="AZ74" s="185"/>
      <c r="BA74" s="185"/>
      <c r="BB74" s="185"/>
      <c r="BC74" s="185"/>
      <c r="BD74" s="185"/>
      <c r="BE74" s="185"/>
      <c r="BF74" s="185"/>
      <c r="BG74" s="185"/>
      <c r="BH74" s="185"/>
      <c r="BI74" s="185"/>
      <c r="BJ74" s="185"/>
      <c r="BK74" s="185"/>
      <c r="BL74" s="185"/>
      <c r="BM74" s="185"/>
      <c r="BN74" s="185"/>
      <c r="BO74" s="185"/>
      <c r="BP74" s="185"/>
      <c r="BQ74" s="185"/>
      <c r="BR74" s="185"/>
      <c r="BS74" s="185"/>
      <c r="BT74" s="185"/>
      <c r="BU74" s="185"/>
      <c r="BV74" s="185"/>
      <c r="BW74" s="185"/>
      <c r="BX74" s="185"/>
      <c r="BY74" s="185"/>
      <c r="BZ74" s="185"/>
      <c r="CA74" s="743"/>
      <c r="CB74" s="185"/>
      <c r="CC74" s="185"/>
      <c r="CD74" s="185"/>
      <c r="CE74" s="185"/>
      <c r="CF74" s="185"/>
      <c r="CG74" s="185"/>
      <c r="CH74" s="185"/>
      <c r="CI74" s="185"/>
      <c r="CJ74" s="185"/>
      <c r="CK74" s="185"/>
      <c r="CL74" s="185"/>
      <c r="CM74" s="185"/>
      <c r="CN74" s="185"/>
      <c r="CO74" s="185"/>
      <c r="CP74" s="185"/>
      <c r="CQ74" s="185"/>
      <c r="CR74" s="185"/>
      <c r="CS74" s="185"/>
      <c r="CT74" s="185"/>
      <c r="CU74" s="185"/>
      <c r="CV74" s="185"/>
      <c r="CW74" s="185"/>
      <c r="CX74" s="185"/>
      <c r="CY74" s="185"/>
      <c r="CZ74" s="185"/>
      <c r="DA74" s="185"/>
      <c r="DB74" s="185"/>
      <c r="DC74" s="185"/>
      <c r="DD74" s="185"/>
      <c r="DE74" s="185"/>
      <c r="DF74" s="185"/>
      <c r="DG74" s="185"/>
      <c r="DH74" s="185"/>
      <c r="DI74" s="185"/>
      <c r="DJ74" s="185"/>
      <c r="DK74" s="185"/>
      <c r="DL74" s="185"/>
      <c r="DM74" s="185"/>
      <c r="DN74" s="185"/>
      <c r="DO74" s="185"/>
      <c r="DP74" s="185"/>
      <c r="DQ74" s="185"/>
      <c r="DR74" s="185"/>
      <c r="DS74" s="185"/>
      <c r="DT74" s="185"/>
      <c r="DU74" s="185"/>
      <c r="DV74" s="185"/>
      <c r="DW74" s="185"/>
      <c r="DX74" s="185"/>
      <c r="DY74" s="185"/>
      <c r="DZ74" s="185"/>
      <c r="EA74" s="185"/>
      <c r="EB74" s="185"/>
      <c r="EC74" s="185"/>
      <c r="ED74" s="185"/>
      <c r="EE74" s="185"/>
      <c r="EF74" s="185"/>
      <c r="EG74" s="185"/>
      <c r="EH74" s="185"/>
      <c r="EI74" s="185"/>
      <c r="EJ74" s="185"/>
      <c r="EK74" s="185"/>
      <c r="EL74" s="185"/>
      <c r="EM74" s="185"/>
      <c r="EN74" s="185"/>
      <c r="EO74" s="185"/>
      <c r="EP74" s="185"/>
      <c r="EQ74" s="185"/>
      <c r="ER74" s="185"/>
      <c r="ES74" s="185"/>
      <c r="ET74" s="185"/>
      <c r="EU74" s="185"/>
      <c r="EV74" s="185"/>
      <c r="EW74" s="185"/>
      <c r="EX74" s="185"/>
      <c r="EY74" s="185"/>
      <c r="EZ74" s="185"/>
      <c r="FA74" s="185"/>
      <c r="FB74" s="185"/>
      <c r="FC74" s="185"/>
      <c r="FD74" s="185"/>
      <c r="FE74" s="185"/>
      <c r="FF74" s="185"/>
      <c r="FG74" s="185"/>
      <c r="FH74" s="185"/>
      <c r="FI74" s="185"/>
      <c r="FJ74" s="185"/>
      <c r="FK74" s="185"/>
      <c r="FL74" s="185"/>
      <c r="FM74" s="185"/>
      <c r="FN74" s="185"/>
      <c r="FO74" s="185"/>
      <c r="FP74" s="185"/>
      <c r="FQ74" s="185"/>
      <c r="FR74" s="185"/>
      <c r="FS74" s="185"/>
      <c r="FT74" s="185"/>
      <c r="FU74" s="185"/>
      <c r="FV74" s="185"/>
      <c r="FW74" s="185"/>
      <c r="FX74" s="185"/>
      <c r="FY74" s="185"/>
      <c r="FZ74" s="185"/>
      <c r="GA74" s="185"/>
      <c r="GB74" s="185"/>
      <c r="GC74" s="185"/>
      <c r="GD74" s="185"/>
      <c r="GE74" s="185"/>
      <c r="GF74" s="185"/>
      <c r="GG74" s="185"/>
      <c r="GH74" s="185"/>
      <c r="GI74" s="185"/>
      <c r="GJ74" s="185"/>
      <c r="GK74" s="185"/>
      <c r="GL74" s="185"/>
      <c r="GM74" s="185"/>
      <c r="GN74" s="185"/>
      <c r="GO74" s="185"/>
      <c r="GP74" s="185"/>
      <c r="GQ74" s="185"/>
      <c r="GR74" s="185"/>
      <c r="GS74" s="185"/>
      <c r="GT74" s="185"/>
      <c r="GU74" s="185"/>
      <c r="GV74" s="185"/>
      <c r="GW74" s="185"/>
      <c r="GX74" s="185"/>
      <c r="GY74" s="103"/>
      <c r="GZ74" s="103"/>
      <c r="HA74" s="103"/>
      <c r="HB74" s="103"/>
      <c r="HC74" s="103"/>
      <c r="HD74" s="103"/>
      <c r="HE74" s="103"/>
      <c r="HF74" s="103"/>
      <c r="HG74" s="103"/>
      <c r="HH74" s="103"/>
    </row>
    <row r="75" spans="2:216" ht="9.6" customHeight="1">
      <c r="B75" s="101"/>
      <c r="C75" s="101"/>
      <c r="D75" s="101"/>
      <c r="E75" s="101"/>
      <c r="F75" s="101"/>
      <c r="G75" s="101"/>
      <c r="H75" s="101"/>
      <c r="I75" s="101"/>
      <c r="J75" s="101"/>
      <c r="K75" s="101"/>
      <c r="L75" s="101"/>
      <c r="M75" s="101"/>
      <c r="N75" s="537"/>
      <c r="O75" s="101"/>
      <c r="P75" s="101"/>
      <c r="Q75" s="101"/>
      <c r="R75" s="101"/>
      <c r="S75" s="118"/>
      <c r="T75" s="118"/>
      <c r="U75" s="118"/>
      <c r="V75" s="100"/>
      <c r="W75" s="271"/>
      <c r="Y75" s="185"/>
      <c r="Z75" s="118"/>
      <c r="AA75" s="185"/>
      <c r="AB75" s="185"/>
      <c r="AC75" s="185"/>
      <c r="AD75" s="185"/>
      <c r="AE75" s="185"/>
      <c r="AF75" s="185"/>
      <c r="AG75" s="185"/>
      <c r="AH75" s="185"/>
      <c r="AI75" s="185"/>
      <c r="AJ75" s="185"/>
      <c r="AK75" s="185"/>
      <c r="AL75" s="185"/>
      <c r="AM75" s="185"/>
      <c r="AN75" s="185"/>
      <c r="AO75" s="185"/>
      <c r="AP75" s="185"/>
      <c r="AQ75" s="185"/>
      <c r="AR75" s="185"/>
      <c r="AS75" s="185"/>
      <c r="AT75" s="185"/>
      <c r="AU75" s="185"/>
      <c r="AV75" s="185"/>
      <c r="AW75" s="185"/>
      <c r="AX75" s="185"/>
      <c r="AY75" s="185"/>
      <c r="AZ75" s="185"/>
      <c r="BA75" s="185"/>
      <c r="BB75" s="185"/>
      <c r="BC75" s="185"/>
      <c r="BD75" s="185"/>
      <c r="BE75" s="185"/>
      <c r="BF75" s="185"/>
      <c r="BG75" s="185"/>
      <c r="BH75" s="185"/>
      <c r="BI75" s="185"/>
      <c r="BJ75" s="185"/>
      <c r="BK75" s="185"/>
      <c r="BL75" s="185"/>
      <c r="BM75" s="185"/>
      <c r="BN75" s="185"/>
      <c r="BO75" s="185"/>
      <c r="BP75" s="185"/>
      <c r="BQ75" s="185"/>
      <c r="BR75" s="185"/>
      <c r="BS75" s="185"/>
      <c r="BT75" s="185"/>
      <c r="BU75" s="185"/>
      <c r="BV75" s="185"/>
      <c r="BW75" s="185"/>
      <c r="BX75" s="185"/>
      <c r="BY75" s="185"/>
      <c r="BZ75" s="185"/>
      <c r="CA75" s="743"/>
      <c r="CB75" s="185"/>
      <c r="CC75" s="185"/>
      <c r="CD75" s="185"/>
      <c r="CE75" s="185"/>
      <c r="CF75" s="185"/>
      <c r="CG75" s="185"/>
      <c r="CH75" s="185"/>
      <c r="CI75" s="185"/>
      <c r="CJ75" s="185"/>
      <c r="CK75" s="185"/>
      <c r="CL75" s="185"/>
      <c r="CM75" s="185"/>
      <c r="CN75" s="185"/>
      <c r="CO75" s="185"/>
      <c r="CP75" s="185"/>
      <c r="CQ75" s="185"/>
      <c r="CR75" s="185"/>
      <c r="CS75" s="185"/>
      <c r="CT75" s="185"/>
      <c r="CU75" s="185"/>
      <c r="CV75" s="185"/>
      <c r="CW75" s="185"/>
      <c r="CX75" s="185"/>
      <c r="CY75" s="185"/>
      <c r="CZ75" s="185"/>
      <c r="DA75" s="185"/>
      <c r="DB75" s="185"/>
      <c r="DC75" s="185"/>
      <c r="DD75" s="185"/>
      <c r="DE75" s="185"/>
      <c r="DF75" s="185"/>
      <c r="DG75" s="185"/>
      <c r="DH75" s="185"/>
      <c r="DI75" s="185"/>
      <c r="DJ75" s="185"/>
      <c r="DK75" s="185"/>
      <c r="DL75" s="185"/>
      <c r="DM75" s="185"/>
      <c r="DN75" s="185"/>
      <c r="DO75" s="185"/>
      <c r="DP75" s="185"/>
      <c r="DQ75" s="185"/>
      <c r="DR75" s="185"/>
      <c r="DS75" s="185"/>
      <c r="DT75" s="185"/>
      <c r="DU75" s="185"/>
      <c r="DV75" s="185"/>
      <c r="DW75" s="185"/>
      <c r="DX75" s="185"/>
      <c r="DY75" s="185"/>
      <c r="DZ75" s="185"/>
      <c r="EA75" s="185"/>
      <c r="EB75" s="185"/>
      <c r="EC75" s="185"/>
      <c r="ED75" s="185"/>
      <c r="EE75" s="185"/>
      <c r="EF75" s="185"/>
      <c r="EG75" s="185"/>
      <c r="EH75" s="185"/>
      <c r="EI75" s="185"/>
      <c r="EJ75" s="185"/>
      <c r="EK75" s="185"/>
      <c r="EL75" s="185"/>
      <c r="EM75" s="185"/>
      <c r="EN75" s="185"/>
      <c r="EO75" s="185"/>
      <c r="EP75" s="185"/>
      <c r="EQ75" s="185"/>
      <c r="ER75" s="185"/>
      <c r="ES75" s="185"/>
      <c r="ET75" s="185"/>
      <c r="EU75" s="185"/>
      <c r="EV75" s="185"/>
      <c r="EW75" s="185"/>
      <c r="EX75" s="185"/>
      <c r="EY75" s="185"/>
      <c r="EZ75" s="185"/>
      <c r="FA75" s="185"/>
      <c r="FB75" s="185"/>
      <c r="FC75" s="185"/>
      <c r="FD75" s="185"/>
      <c r="FE75" s="185"/>
      <c r="FF75" s="185"/>
      <c r="FG75" s="185"/>
      <c r="FH75" s="185"/>
      <c r="FI75" s="185"/>
      <c r="FJ75" s="185"/>
      <c r="FK75" s="185"/>
      <c r="FL75" s="185"/>
      <c r="FM75" s="185"/>
      <c r="FN75" s="185"/>
      <c r="FO75" s="185"/>
      <c r="FP75" s="185"/>
      <c r="FQ75" s="185"/>
      <c r="FR75" s="185"/>
      <c r="FS75" s="185"/>
      <c r="FT75" s="185"/>
      <c r="FU75" s="185"/>
      <c r="FV75" s="185"/>
      <c r="FW75" s="185"/>
      <c r="FX75" s="185"/>
      <c r="FY75" s="185"/>
      <c r="FZ75" s="185"/>
      <c r="GA75" s="185"/>
      <c r="GB75" s="185"/>
      <c r="GC75" s="185"/>
      <c r="GD75" s="185"/>
      <c r="GE75" s="185"/>
      <c r="GF75" s="185"/>
      <c r="GG75" s="185"/>
      <c r="GH75" s="185"/>
      <c r="GI75" s="185"/>
      <c r="GJ75" s="185"/>
      <c r="GK75" s="185"/>
      <c r="GL75" s="185"/>
      <c r="GM75" s="185"/>
      <c r="GN75" s="185"/>
      <c r="GO75" s="185"/>
      <c r="GP75" s="185"/>
      <c r="GQ75" s="185"/>
      <c r="GR75" s="185"/>
      <c r="GS75" s="185"/>
      <c r="GT75" s="185"/>
      <c r="GU75" s="185"/>
      <c r="GV75" s="185"/>
      <c r="GW75" s="185"/>
      <c r="GX75" s="185"/>
      <c r="GY75" s="103"/>
      <c r="GZ75" s="103"/>
      <c r="HA75" s="103"/>
      <c r="HB75" s="103"/>
      <c r="HC75" s="103"/>
      <c r="HD75" s="103"/>
      <c r="HE75" s="103"/>
      <c r="HF75" s="103"/>
      <c r="HG75" s="103"/>
      <c r="HH75" s="103"/>
    </row>
    <row r="76" spans="2:216" ht="24" customHeight="1">
      <c r="B76" s="101"/>
      <c r="C76" s="101"/>
      <c r="D76" s="101"/>
      <c r="E76" s="101"/>
      <c r="F76" s="101"/>
      <c r="G76" s="101"/>
      <c r="H76" s="101"/>
      <c r="I76" s="101"/>
      <c r="J76" s="101"/>
      <c r="K76" s="101"/>
      <c r="L76" s="101"/>
      <c r="M76" s="101"/>
      <c r="O76" s="633">
        <f>IF(TYPOLOGY="Bridge", 'Default Values'!$AK$13, 'Default Values'!$AL$13)</f>
        <v>400</v>
      </c>
      <c r="P76" s="101"/>
      <c r="Q76" s="101"/>
      <c r="R76" s="101"/>
      <c r="S76" s="118"/>
      <c r="T76" s="118"/>
      <c r="U76" s="118"/>
      <c r="V76" s="269"/>
      <c r="W76" s="516" t="s">
        <v>231</v>
      </c>
      <c r="X76" s="224"/>
      <c r="Y76" s="185"/>
      <c r="Z76" s="118"/>
      <c r="AA76" s="185"/>
      <c r="AB76" s="185"/>
      <c r="AC76" s="185"/>
      <c r="AD76" s="185"/>
      <c r="AE76" s="185"/>
      <c r="AF76" s="185"/>
      <c r="AG76" s="185"/>
      <c r="AH76" s="185"/>
      <c r="AI76" s="185"/>
      <c r="AJ76" s="185"/>
      <c r="AK76" s="185"/>
      <c r="AL76" s="185"/>
      <c r="AM76" s="185"/>
      <c r="AN76" s="185"/>
      <c r="AO76" s="185"/>
      <c r="AP76" s="185"/>
      <c r="AQ76" s="185"/>
      <c r="AR76" s="185"/>
      <c r="AS76" s="185"/>
      <c r="AT76" s="185"/>
      <c r="AU76" s="185"/>
      <c r="AV76" s="185"/>
      <c r="AW76" s="185"/>
      <c r="AX76" s="185"/>
      <c r="AY76" s="185"/>
      <c r="AZ76" s="185"/>
      <c r="BA76" s="185"/>
      <c r="BB76" s="185"/>
      <c r="BC76" s="185"/>
      <c r="BD76" s="185"/>
      <c r="BE76" s="185"/>
      <c r="BF76" s="185"/>
      <c r="BG76" s="185"/>
      <c r="BH76" s="185"/>
      <c r="BI76" s="185"/>
      <c r="BJ76" s="185"/>
      <c r="BK76" s="185"/>
      <c r="BL76" s="185"/>
      <c r="BM76" s="185"/>
      <c r="BN76" s="185"/>
      <c r="BO76" s="185"/>
      <c r="BP76" s="185"/>
      <c r="BQ76" s="185"/>
      <c r="BR76" s="185"/>
      <c r="BS76" s="185"/>
      <c r="BT76" s="185"/>
      <c r="BU76" s="185"/>
      <c r="BV76" s="185"/>
      <c r="BW76" s="185"/>
      <c r="BX76" s="185"/>
      <c r="BY76" s="185"/>
      <c r="BZ76" s="185"/>
      <c r="CA76" s="743"/>
      <c r="CB76" s="185"/>
      <c r="CC76" s="185"/>
      <c r="CD76" s="185"/>
      <c r="CE76" s="185"/>
      <c r="CF76" s="185"/>
      <c r="CG76" s="185"/>
      <c r="CH76" s="185"/>
      <c r="CI76" s="185"/>
      <c r="CJ76" s="185"/>
      <c r="CK76" s="185"/>
      <c r="CL76" s="185"/>
      <c r="CM76" s="185"/>
      <c r="CN76" s="185"/>
      <c r="CO76" s="185"/>
      <c r="CP76" s="185"/>
      <c r="CQ76" s="185"/>
      <c r="CR76" s="185"/>
      <c r="CS76" s="185"/>
      <c r="CT76" s="185"/>
      <c r="CU76" s="185"/>
      <c r="CV76" s="185"/>
      <c r="CW76" s="185"/>
      <c r="CX76" s="185"/>
      <c r="CY76" s="185"/>
      <c r="CZ76" s="185"/>
      <c r="DA76" s="185"/>
      <c r="DB76" s="185"/>
      <c r="DC76" s="185"/>
      <c r="DD76" s="185"/>
      <c r="DE76" s="185"/>
      <c r="DF76" s="185"/>
      <c r="DG76" s="185"/>
      <c r="DH76" s="185"/>
      <c r="DI76" s="185"/>
      <c r="DJ76" s="185"/>
      <c r="DK76" s="185"/>
      <c r="DL76" s="185"/>
      <c r="DM76" s="185"/>
      <c r="DN76" s="185"/>
      <c r="DO76" s="185"/>
      <c r="DP76" s="185"/>
      <c r="DQ76" s="185"/>
      <c r="DR76" s="185"/>
      <c r="DS76" s="185"/>
      <c r="DT76" s="185"/>
      <c r="DU76" s="185"/>
      <c r="DV76" s="185"/>
      <c r="DW76" s="185"/>
      <c r="DX76" s="185"/>
      <c r="DY76" s="185"/>
      <c r="DZ76" s="185"/>
      <c r="EA76" s="185"/>
      <c r="EB76" s="185"/>
      <c r="EC76" s="185"/>
      <c r="ED76" s="185"/>
      <c r="EE76" s="185"/>
      <c r="EF76" s="185"/>
      <c r="EG76" s="185"/>
      <c r="EH76" s="185"/>
      <c r="EI76" s="185"/>
      <c r="EJ76" s="185"/>
      <c r="EK76" s="185"/>
      <c r="EL76" s="185"/>
      <c r="EM76" s="185"/>
      <c r="EN76" s="185"/>
      <c r="EO76" s="185"/>
      <c r="EP76" s="185"/>
      <c r="EQ76" s="185"/>
      <c r="ER76" s="185"/>
      <c r="ES76" s="185"/>
      <c r="ET76" s="185"/>
      <c r="EU76" s="185"/>
      <c r="EV76" s="185"/>
      <c r="EW76" s="185"/>
      <c r="EX76" s="185"/>
      <c r="EY76" s="185"/>
      <c r="EZ76" s="185"/>
      <c r="FA76" s="185"/>
      <c r="FB76" s="185"/>
      <c r="FC76" s="185"/>
      <c r="FD76" s="185"/>
      <c r="FE76" s="185"/>
      <c r="FF76" s="185"/>
      <c r="FG76" s="185"/>
      <c r="FH76" s="185"/>
      <c r="FI76" s="185"/>
      <c r="FJ76" s="185"/>
      <c r="FK76" s="185"/>
      <c r="FL76" s="185"/>
      <c r="FM76" s="185"/>
      <c r="FN76" s="185"/>
      <c r="FO76" s="185"/>
      <c r="FP76" s="185"/>
      <c r="FQ76" s="185"/>
      <c r="FR76" s="185"/>
      <c r="FS76" s="185"/>
      <c r="FT76" s="185"/>
      <c r="FU76" s="185"/>
      <c r="FV76" s="185"/>
      <c r="FW76" s="185"/>
      <c r="FX76" s="185"/>
      <c r="FY76" s="185"/>
      <c r="FZ76" s="185"/>
      <c r="GA76" s="185"/>
      <c r="GB76" s="185"/>
      <c r="GC76" s="185"/>
      <c r="GD76" s="185"/>
      <c r="GE76" s="185"/>
      <c r="GF76" s="185"/>
      <c r="GG76" s="185"/>
      <c r="GH76" s="185"/>
      <c r="GI76" s="185"/>
      <c r="GJ76" s="185"/>
      <c r="GK76" s="185"/>
      <c r="GL76" s="185"/>
      <c r="GM76" s="185"/>
      <c r="GN76" s="185"/>
      <c r="GO76" s="185"/>
      <c r="GP76" s="185"/>
      <c r="GQ76" s="185"/>
      <c r="GR76" s="185"/>
      <c r="GS76" s="185"/>
      <c r="GT76" s="185"/>
      <c r="GU76" s="185"/>
      <c r="GV76" s="185"/>
      <c r="GW76" s="185"/>
      <c r="GX76" s="185"/>
      <c r="GY76" s="103"/>
      <c r="GZ76" s="103"/>
      <c r="HA76" s="103"/>
      <c r="HB76" s="103"/>
      <c r="HC76" s="103"/>
      <c r="HD76" s="103"/>
      <c r="HE76" s="103"/>
      <c r="HF76" s="103"/>
      <c r="HG76" s="103"/>
      <c r="HH76" s="103"/>
    </row>
    <row r="77" spans="2:216" ht="9.6" customHeight="1">
      <c r="B77" s="101"/>
      <c r="C77" s="101"/>
      <c r="D77" s="101"/>
      <c r="E77" s="101"/>
      <c r="F77" s="101"/>
      <c r="G77" s="101"/>
      <c r="H77" s="101"/>
      <c r="I77" s="101"/>
      <c r="J77" s="101"/>
      <c r="K77" s="101"/>
      <c r="L77" s="101"/>
      <c r="M77" s="102"/>
      <c r="N77" s="538"/>
      <c r="O77" s="102"/>
      <c r="P77" s="102"/>
      <c r="Q77" s="102"/>
      <c r="R77" s="102"/>
      <c r="S77" s="118"/>
      <c r="T77" s="118"/>
      <c r="U77" s="118"/>
      <c r="V77" s="100"/>
      <c r="W77" s="271"/>
      <c r="X77" s="224"/>
      <c r="Y77" s="185"/>
      <c r="Z77" s="118"/>
      <c r="AA77" s="185"/>
      <c r="AB77" s="185"/>
      <c r="AC77" s="185"/>
      <c r="AD77" s="185"/>
      <c r="AE77" s="185"/>
      <c r="AF77" s="185"/>
      <c r="AG77" s="185"/>
      <c r="AH77" s="185"/>
      <c r="AI77" s="185"/>
      <c r="AJ77" s="185"/>
      <c r="AK77" s="185"/>
      <c r="AL77" s="185"/>
      <c r="AM77" s="185"/>
      <c r="AN77" s="185"/>
      <c r="AO77" s="185"/>
      <c r="AP77" s="185"/>
      <c r="AQ77" s="185"/>
      <c r="AR77" s="185"/>
      <c r="AS77" s="185"/>
      <c r="AT77" s="185"/>
      <c r="AU77" s="185"/>
      <c r="AV77" s="185"/>
      <c r="AW77" s="185"/>
      <c r="AX77" s="185"/>
      <c r="AY77" s="185"/>
      <c r="AZ77" s="185"/>
      <c r="BA77" s="185"/>
      <c r="BB77" s="185"/>
      <c r="BC77" s="185"/>
      <c r="BD77" s="185"/>
      <c r="BE77" s="185"/>
      <c r="BF77" s="185"/>
      <c r="BG77" s="185"/>
      <c r="BH77" s="185"/>
      <c r="BI77" s="185"/>
      <c r="BJ77" s="185"/>
      <c r="BK77" s="185"/>
      <c r="BL77" s="185"/>
      <c r="BM77" s="185"/>
      <c r="BN77" s="185"/>
      <c r="BO77" s="185"/>
      <c r="BP77" s="185"/>
      <c r="BQ77" s="185"/>
      <c r="BR77" s="185"/>
      <c r="BS77" s="185"/>
      <c r="BT77" s="185"/>
      <c r="BU77" s="185"/>
      <c r="BV77" s="185"/>
      <c r="BW77" s="185"/>
      <c r="BX77" s="185"/>
      <c r="BY77" s="185"/>
      <c r="BZ77" s="185"/>
      <c r="CA77" s="743"/>
      <c r="CB77" s="185"/>
      <c r="CC77" s="185"/>
      <c r="CD77" s="185"/>
      <c r="CE77" s="185"/>
      <c r="CF77" s="185"/>
      <c r="CG77" s="185"/>
      <c r="CH77" s="185"/>
      <c r="CI77" s="185"/>
      <c r="CJ77" s="185"/>
      <c r="CK77" s="185"/>
      <c r="CL77" s="185"/>
      <c r="CM77" s="185"/>
      <c r="CN77" s="185"/>
      <c r="CO77" s="185"/>
      <c r="CP77" s="185"/>
      <c r="CQ77" s="185"/>
      <c r="CR77" s="185"/>
      <c r="CS77" s="185"/>
      <c r="CT77" s="185"/>
      <c r="CU77" s="185"/>
      <c r="CV77" s="185"/>
      <c r="CW77" s="185"/>
      <c r="CX77" s="185"/>
      <c r="CY77" s="185"/>
      <c r="CZ77" s="185"/>
      <c r="DA77" s="185"/>
      <c r="DB77" s="185"/>
      <c r="DC77" s="185"/>
      <c r="DD77" s="185"/>
      <c r="DE77" s="185"/>
      <c r="DF77" s="185"/>
      <c r="DG77" s="185"/>
      <c r="DH77" s="185"/>
      <c r="DI77" s="185"/>
      <c r="DJ77" s="185"/>
      <c r="DK77" s="185"/>
      <c r="DL77" s="185"/>
      <c r="DM77" s="185"/>
      <c r="DN77" s="185"/>
      <c r="DO77" s="185"/>
      <c r="DP77" s="185"/>
      <c r="DQ77" s="185"/>
      <c r="DR77" s="185"/>
      <c r="DS77" s="185"/>
      <c r="DT77" s="185"/>
      <c r="DU77" s="185"/>
      <c r="DV77" s="185"/>
      <c r="DW77" s="185"/>
      <c r="DX77" s="185"/>
      <c r="DY77" s="185"/>
      <c r="DZ77" s="185"/>
      <c r="EA77" s="185"/>
      <c r="EB77" s="185"/>
      <c r="EC77" s="185"/>
      <c r="ED77" s="185"/>
      <c r="EE77" s="185"/>
      <c r="EF77" s="185"/>
      <c r="EG77" s="185"/>
      <c r="EH77" s="185"/>
      <c r="EI77" s="185"/>
      <c r="EJ77" s="185"/>
      <c r="EK77" s="185"/>
      <c r="EL77" s="185"/>
      <c r="EM77" s="185"/>
      <c r="EN77" s="185"/>
      <c r="EO77" s="185"/>
      <c r="EP77" s="185"/>
      <c r="EQ77" s="185"/>
      <c r="ER77" s="185"/>
      <c r="ES77" s="185"/>
      <c r="ET77" s="185"/>
      <c r="EU77" s="185"/>
      <c r="EV77" s="185"/>
      <c r="EW77" s="185"/>
      <c r="EX77" s="185"/>
      <c r="EY77" s="185"/>
      <c r="EZ77" s="185"/>
      <c r="FA77" s="185"/>
      <c r="FB77" s="185"/>
      <c r="FC77" s="185"/>
      <c r="FD77" s="185"/>
      <c r="FE77" s="185"/>
      <c r="FF77" s="185"/>
      <c r="FG77" s="185"/>
      <c r="FH77" s="185"/>
      <c r="FI77" s="185"/>
      <c r="FJ77" s="185"/>
      <c r="FK77" s="185"/>
      <c r="FL77" s="185"/>
      <c r="FM77" s="185"/>
      <c r="FN77" s="185"/>
      <c r="FO77" s="185"/>
      <c r="FP77" s="185"/>
      <c r="FQ77" s="185"/>
      <c r="FR77" s="185"/>
      <c r="FS77" s="185"/>
      <c r="FT77" s="185"/>
      <c r="FU77" s="185"/>
      <c r="FV77" s="185"/>
      <c r="FW77" s="185"/>
      <c r="FX77" s="185"/>
      <c r="FY77" s="185"/>
      <c r="FZ77" s="185"/>
      <c r="GA77" s="185"/>
      <c r="GB77" s="185"/>
      <c r="GC77" s="185"/>
      <c r="GD77" s="185"/>
      <c r="GE77" s="185"/>
      <c r="GF77" s="185"/>
      <c r="GG77" s="185"/>
      <c r="GH77" s="185"/>
      <c r="GI77" s="185"/>
      <c r="GJ77" s="185"/>
      <c r="GK77" s="185"/>
      <c r="GL77" s="185"/>
      <c r="GM77" s="185"/>
      <c r="GN77" s="185"/>
      <c r="GO77" s="185"/>
      <c r="GP77" s="185"/>
      <c r="GQ77" s="185"/>
      <c r="GR77" s="185"/>
      <c r="GS77" s="185"/>
      <c r="GT77" s="185"/>
      <c r="GU77" s="185"/>
      <c r="GV77" s="185"/>
      <c r="GW77" s="185"/>
      <c r="GX77" s="185"/>
      <c r="GY77" s="103"/>
      <c r="GZ77" s="103"/>
      <c r="HA77" s="103"/>
      <c r="HB77" s="103"/>
      <c r="HC77" s="103"/>
      <c r="HD77" s="103"/>
      <c r="HE77" s="103"/>
      <c r="HF77" s="103"/>
      <c r="HG77" s="103"/>
      <c r="HH77" s="103"/>
    </row>
    <row r="78" spans="2:216" ht="26.1" customHeight="1">
      <c r="B78" s="101"/>
      <c r="C78" s="101"/>
      <c r="D78" s="101"/>
      <c r="E78" s="101"/>
      <c r="F78" s="101"/>
      <c r="G78" s="101"/>
      <c r="H78" s="101"/>
      <c r="I78" s="101"/>
      <c r="J78" s="101"/>
      <c r="K78" s="101"/>
      <c r="L78" s="101"/>
      <c r="M78" s="102"/>
      <c r="O78" s="633" t="str">
        <f>IF(TYPOLOGY="Bridge", 'Default Values'!$AK$14, 'Default Values'!$AL$14)</f>
        <v>&gt;400</v>
      </c>
      <c r="P78" s="102"/>
      <c r="Q78" s="102"/>
      <c r="R78" s="102"/>
      <c r="S78" s="118"/>
      <c r="T78" s="118"/>
      <c r="U78" s="118"/>
      <c r="V78" s="269"/>
      <c r="W78" s="516" t="s">
        <v>232</v>
      </c>
      <c r="X78" s="224"/>
      <c r="Y78" s="185"/>
      <c r="Z78" s="118"/>
      <c r="AA78" s="185"/>
      <c r="AB78" s="185"/>
      <c r="AC78" s="185"/>
      <c r="AD78" s="185"/>
      <c r="AE78" s="185"/>
      <c r="AF78" s="185"/>
      <c r="AG78" s="185"/>
      <c r="AH78" s="185"/>
      <c r="AI78" s="185"/>
      <c r="AJ78" s="185"/>
      <c r="AK78" s="185"/>
      <c r="AL78" s="185"/>
      <c r="AM78" s="185"/>
      <c r="AN78" s="185"/>
      <c r="AO78" s="185"/>
      <c r="AP78" s="185"/>
      <c r="AQ78" s="185"/>
      <c r="AR78" s="185"/>
      <c r="AS78" s="185"/>
      <c r="AT78" s="185"/>
      <c r="AU78" s="185"/>
      <c r="AV78" s="185"/>
      <c r="AW78" s="185"/>
      <c r="AX78" s="185"/>
      <c r="AY78" s="185"/>
      <c r="AZ78" s="185"/>
      <c r="BA78" s="185"/>
      <c r="BB78" s="185"/>
      <c r="BC78" s="185"/>
      <c r="BD78" s="185"/>
      <c r="BE78" s="185"/>
      <c r="BF78" s="185"/>
      <c r="BG78" s="185"/>
      <c r="BH78" s="185"/>
      <c r="BI78" s="185"/>
      <c r="BJ78" s="185"/>
      <c r="BK78" s="185"/>
      <c r="BL78" s="185"/>
      <c r="BM78" s="185"/>
      <c r="BN78" s="185"/>
      <c r="BO78" s="185"/>
      <c r="BP78" s="185"/>
      <c r="BQ78" s="185"/>
      <c r="BR78" s="185"/>
      <c r="BS78" s="185"/>
      <c r="BT78" s="185"/>
      <c r="BU78" s="185"/>
      <c r="BV78" s="185"/>
      <c r="BW78" s="185"/>
      <c r="BX78" s="185"/>
      <c r="BY78" s="185"/>
      <c r="BZ78" s="185"/>
      <c r="CA78" s="743"/>
      <c r="CB78" s="185"/>
      <c r="CC78" s="185"/>
      <c r="CD78" s="185"/>
      <c r="CE78" s="185"/>
      <c r="CF78" s="185"/>
      <c r="CG78" s="185"/>
      <c r="CH78" s="185"/>
      <c r="CI78" s="185"/>
      <c r="CJ78" s="185"/>
      <c r="CK78" s="185"/>
      <c r="CL78" s="185"/>
      <c r="CM78" s="185"/>
      <c r="CN78" s="185"/>
      <c r="CO78" s="185"/>
      <c r="CP78" s="185"/>
      <c r="CQ78" s="185"/>
      <c r="CR78" s="185"/>
      <c r="CS78" s="185"/>
      <c r="CT78" s="185"/>
      <c r="CU78" s="185"/>
      <c r="CV78" s="185"/>
      <c r="CW78" s="185"/>
      <c r="CX78" s="185"/>
      <c r="CY78" s="185"/>
      <c r="CZ78" s="185"/>
      <c r="DA78" s="185"/>
      <c r="DB78" s="185"/>
      <c r="DC78" s="185"/>
      <c r="DD78" s="185"/>
      <c r="DE78" s="185"/>
      <c r="DF78" s="185"/>
      <c r="DG78" s="185"/>
      <c r="DH78" s="185"/>
      <c r="DI78" s="185"/>
      <c r="DJ78" s="185"/>
      <c r="DK78" s="185"/>
      <c r="DL78" s="185"/>
      <c r="DM78" s="185"/>
      <c r="DN78" s="185"/>
      <c r="DO78" s="185"/>
      <c r="DP78" s="185"/>
      <c r="DQ78" s="185"/>
      <c r="DR78" s="185"/>
      <c r="DS78" s="185"/>
      <c r="DT78" s="185"/>
      <c r="DU78" s="185"/>
      <c r="DV78" s="185"/>
      <c r="DW78" s="185"/>
      <c r="DX78" s="185"/>
      <c r="DY78" s="185"/>
      <c r="DZ78" s="185"/>
      <c r="EA78" s="185"/>
      <c r="EB78" s="185"/>
      <c r="EC78" s="185"/>
      <c r="ED78" s="185"/>
      <c r="EE78" s="185"/>
      <c r="EF78" s="185"/>
      <c r="EG78" s="185"/>
      <c r="EH78" s="185"/>
      <c r="EI78" s="185"/>
      <c r="EJ78" s="185"/>
      <c r="EK78" s="185"/>
      <c r="EL78" s="185"/>
      <c r="EM78" s="185"/>
      <c r="EN78" s="185"/>
      <c r="EO78" s="185"/>
      <c r="EP78" s="185"/>
      <c r="EQ78" s="185"/>
      <c r="ER78" s="185"/>
      <c r="ES78" s="185"/>
      <c r="ET78" s="185"/>
      <c r="EU78" s="185"/>
      <c r="EV78" s="185"/>
      <c r="EW78" s="185"/>
      <c r="EX78" s="185"/>
      <c r="EY78" s="185"/>
      <c r="EZ78" s="185"/>
      <c r="FA78" s="185"/>
      <c r="FB78" s="185"/>
      <c r="FC78" s="185"/>
      <c r="FD78" s="185"/>
      <c r="FE78" s="185"/>
      <c r="FF78" s="185"/>
      <c r="FG78" s="185"/>
      <c r="FH78" s="185"/>
      <c r="FI78" s="185"/>
      <c r="FJ78" s="185"/>
      <c r="FK78" s="185"/>
      <c r="FL78" s="185"/>
      <c r="FM78" s="185"/>
      <c r="FN78" s="185"/>
      <c r="FO78" s="185"/>
      <c r="FP78" s="185"/>
      <c r="FQ78" s="185"/>
      <c r="FR78" s="185"/>
      <c r="FS78" s="185"/>
      <c r="FT78" s="185"/>
      <c r="FU78" s="185"/>
      <c r="FV78" s="185"/>
      <c r="FW78" s="185"/>
      <c r="FX78" s="185"/>
      <c r="FY78" s="185"/>
      <c r="FZ78" s="185"/>
      <c r="GA78" s="185"/>
      <c r="GB78" s="185"/>
      <c r="GC78" s="185"/>
      <c r="GD78" s="185"/>
      <c r="GE78" s="185"/>
      <c r="GF78" s="185"/>
      <c r="GG78" s="185"/>
      <c r="GH78" s="185"/>
      <c r="GI78" s="185"/>
      <c r="GJ78" s="185"/>
      <c r="GK78" s="185"/>
      <c r="GL78" s="185"/>
      <c r="GM78" s="185"/>
      <c r="GN78" s="185"/>
      <c r="GO78" s="185"/>
      <c r="GP78" s="185"/>
      <c r="GQ78" s="185"/>
      <c r="GR78" s="185"/>
      <c r="GS78" s="185"/>
      <c r="GT78" s="185"/>
      <c r="GU78" s="185"/>
      <c r="GV78" s="185"/>
      <c r="GW78" s="185"/>
      <c r="GX78" s="185"/>
      <c r="GY78" s="103"/>
      <c r="GZ78" s="103"/>
      <c r="HA78" s="103"/>
      <c r="HB78" s="103"/>
      <c r="HC78" s="103"/>
      <c r="HD78" s="103"/>
      <c r="HE78" s="103"/>
      <c r="HF78" s="103"/>
      <c r="HG78" s="103"/>
      <c r="HH78" s="103"/>
    </row>
    <row r="79" spans="2:216" ht="18" customHeight="1">
      <c r="B79" s="924" t="s">
        <v>1040</v>
      </c>
      <c r="C79" s="924"/>
      <c r="D79" s="924"/>
      <c r="E79" s="101"/>
      <c r="F79" s="101"/>
      <c r="G79" s="101"/>
      <c r="H79" s="101"/>
      <c r="I79" s="101"/>
      <c r="J79" s="101"/>
      <c r="K79" s="101"/>
      <c r="L79" s="101"/>
      <c r="M79" s="102"/>
      <c r="N79" s="102"/>
      <c r="O79" s="102"/>
      <c r="P79" s="102"/>
      <c r="Q79" s="102"/>
      <c r="R79" s="102"/>
      <c r="S79" s="118"/>
      <c r="T79" s="102"/>
      <c r="U79" s="118"/>
      <c r="X79" s="224"/>
      <c r="Y79" s="185"/>
      <c r="Z79" s="118"/>
      <c r="AA79" s="185"/>
      <c r="AB79" s="185"/>
      <c r="AC79" s="185"/>
      <c r="AD79" s="185"/>
      <c r="AE79" s="185"/>
      <c r="AF79" s="185"/>
      <c r="AG79" s="185"/>
      <c r="AH79" s="185"/>
      <c r="AI79" s="185"/>
      <c r="AJ79" s="185"/>
      <c r="AK79" s="185"/>
      <c r="AL79" s="185"/>
      <c r="AM79" s="185"/>
      <c r="AN79" s="185"/>
      <c r="AO79" s="185"/>
      <c r="AP79" s="185"/>
      <c r="AQ79" s="185"/>
      <c r="AR79" s="185"/>
      <c r="AS79" s="185"/>
      <c r="AT79" s="185"/>
      <c r="AU79" s="185"/>
      <c r="AV79" s="185"/>
      <c r="AW79" s="185"/>
      <c r="AX79" s="185"/>
      <c r="AY79" s="185"/>
      <c r="AZ79" s="185"/>
      <c r="BA79" s="185"/>
      <c r="BB79" s="185"/>
      <c r="BC79" s="185"/>
      <c r="BD79" s="185"/>
      <c r="BE79" s="185"/>
      <c r="BF79" s="185"/>
      <c r="BG79" s="185"/>
      <c r="BH79" s="185"/>
      <c r="BI79" s="185"/>
      <c r="BJ79" s="185"/>
      <c r="BK79" s="185"/>
      <c r="BL79" s="185"/>
      <c r="BM79" s="185"/>
      <c r="BN79" s="185"/>
      <c r="BO79" s="185"/>
      <c r="BP79" s="185"/>
      <c r="BQ79" s="185"/>
      <c r="BR79" s="185"/>
      <c r="BS79" s="185"/>
      <c r="BT79" s="185"/>
      <c r="BU79" s="185"/>
      <c r="BV79" s="185"/>
      <c r="BW79" s="185"/>
      <c r="BX79" s="185"/>
      <c r="BY79" s="185"/>
      <c r="BZ79" s="185"/>
      <c r="CA79" s="743"/>
      <c r="CB79" s="185"/>
      <c r="CC79" s="185"/>
      <c r="CD79" s="185"/>
      <c r="CE79" s="185"/>
      <c r="CF79" s="185"/>
      <c r="CG79" s="185"/>
      <c r="CH79" s="185"/>
      <c r="CI79" s="185"/>
      <c r="CJ79" s="185"/>
      <c r="CK79" s="185"/>
      <c r="CL79" s="185"/>
      <c r="CM79" s="185"/>
      <c r="CN79" s="185"/>
      <c r="CO79" s="185"/>
      <c r="CP79" s="185"/>
      <c r="CQ79" s="185"/>
      <c r="CR79" s="185"/>
      <c r="CS79" s="185"/>
      <c r="CT79" s="185"/>
      <c r="CU79" s="185"/>
      <c r="CV79" s="185"/>
      <c r="CW79" s="185"/>
      <c r="CX79" s="185"/>
      <c r="CY79" s="185"/>
      <c r="CZ79" s="185"/>
      <c r="DA79" s="185"/>
      <c r="DB79" s="185"/>
      <c r="DC79" s="185"/>
      <c r="DD79" s="185"/>
      <c r="DE79" s="185"/>
      <c r="DF79" s="185"/>
      <c r="DG79" s="185"/>
      <c r="DH79" s="185"/>
      <c r="DI79" s="185"/>
      <c r="DJ79" s="185"/>
      <c r="DK79" s="185"/>
      <c r="DL79" s="185"/>
      <c r="DM79" s="185"/>
      <c r="DN79" s="185"/>
      <c r="DO79" s="185"/>
      <c r="DP79" s="185"/>
      <c r="DQ79" s="185"/>
      <c r="DR79" s="185"/>
      <c r="DS79" s="185"/>
      <c r="DT79" s="185"/>
      <c r="DU79" s="185"/>
      <c r="DV79" s="185"/>
      <c r="DW79" s="185"/>
      <c r="DX79" s="185"/>
      <c r="DY79" s="185"/>
      <c r="DZ79" s="185"/>
      <c r="EA79" s="185"/>
      <c r="EB79" s="185"/>
      <c r="EC79" s="185"/>
      <c r="ED79" s="185"/>
      <c r="EE79" s="185"/>
      <c r="EF79" s="185"/>
      <c r="EG79" s="185"/>
      <c r="EH79" s="185"/>
      <c r="EI79" s="185"/>
      <c r="EJ79" s="185"/>
      <c r="EK79" s="185"/>
      <c r="EL79" s="185"/>
      <c r="EM79" s="185"/>
      <c r="EN79" s="185"/>
      <c r="EO79" s="185"/>
      <c r="EP79" s="185"/>
      <c r="EQ79" s="185"/>
      <c r="ER79" s="185"/>
      <c r="ES79" s="185"/>
      <c r="ET79" s="185"/>
      <c r="EU79" s="185"/>
      <c r="EV79" s="185"/>
      <c r="EW79" s="185"/>
      <c r="EX79" s="185"/>
      <c r="EY79" s="185"/>
      <c r="EZ79" s="185"/>
      <c r="FA79" s="185"/>
      <c r="FB79" s="185"/>
      <c r="FC79" s="185"/>
      <c r="FD79" s="185"/>
      <c r="FE79" s="185"/>
      <c r="FF79" s="185"/>
      <c r="FG79" s="185"/>
      <c r="FH79" s="185"/>
      <c r="FI79" s="185"/>
      <c r="FJ79" s="185"/>
      <c r="FK79" s="185"/>
      <c r="FL79" s="185"/>
      <c r="FM79" s="185"/>
      <c r="FN79" s="185"/>
      <c r="FO79" s="185"/>
      <c r="FP79" s="185"/>
      <c r="FQ79" s="185"/>
      <c r="FR79" s="185"/>
      <c r="FS79" s="185"/>
      <c r="FT79" s="185"/>
      <c r="FU79" s="185"/>
      <c r="FV79" s="185"/>
      <c r="FW79" s="185"/>
      <c r="FX79" s="185"/>
      <c r="FY79" s="185"/>
      <c r="FZ79" s="185"/>
      <c r="GA79" s="185"/>
      <c r="GB79" s="185"/>
      <c r="GC79" s="185"/>
      <c r="GD79" s="185"/>
      <c r="GE79" s="185"/>
      <c r="GF79" s="185"/>
      <c r="GG79" s="185"/>
      <c r="GH79" s="185"/>
      <c r="GI79" s="185"/>
      <c r="GJ79" s="185"/>
      <c r="GK79" s="185"/>
      <c r="GL79" s="185"/>
      <c r="GM79" s="185"/>
      <c r="GN79" s="185"/>
      <c r="GO79" s="185"/>
      <c r="GP79" s="185"/>
      <c r="GQ79" s="185"/>
      <c r="GR79" s="185"/>
      <c r="GS79" s="185"/>
      <c r="GT79" s="185"/>
      <c r="GU79" s="185"/>
      <c r="GV79" s="185"/>
      <c r="GW79" s="185"/>
      <c r="GX79" s="185"/>
      <c r="GY79" s="103"/>
      <c r="GZ79" s="103"/>
      <c r="HA79" s="103"/>
      <c r="HB79" s="103"/>
      <c r="HC79" s="103"/>
      <c r="HD79" s="103"/>
      <c r="HE79" s="103"/>
      <c r="HF79" s="103"/>
      <c r="HG79" s="103"/>
      <c r="HH79" s="103"/>
    </row>
    <row r="80" spans="2:216" ht="18" customHeight="1">
      <c r="B80" s="101"/>
      <c r="C80" s="101"/>
      <c r="D80" s="101"/>
      <c r="E80" s="101"/>
      <c r="F80" s="101"/>
      <c r="G80" s="101"/>
      <c r="H80" s="101"/>
      <c r="I80" s="101"/>
      <c r="J80" s="101"/>
      <c r="K80" s="101"/>
      <c r="L80" s="101"/>
      <c r="M80" s="102"/>
      <c r="N80" s="102"/>
      <c r="O80" s="102"/>
      <c r="P80" s="102"/>
      <c r="Q80" s="102"/>
      <c r="R80" s="102"/>
      <c r="S80" s="102"/>
      <c r="U80" s="102"/>
      <c r="V80" s="272" t="s">
        <v>402</v>
      </c>
      <c r="W80" s="273" t="e">
        <f>$F$48</f>
        <v>#DIV/0!</v>
      </c>
      <c r="X80" s="224"/>
      <c r="Y80" s="185"/>
      <c r="Z80" s="118"/>
      <c r="AA80" s="185"/>
      <c r="AB80" s="185"/>
      <c r="AC80" s="185"/>
      <c r="AD80" s="185"/>
      <c r="AE80" s="185"/>
      <c r="AF80" s="185"/>
      <c r="AG80" s="185"/>
      <c r="AH80" s="185"/>
      <c r="AI80" s="185"/>
      <c r="AJ80" s="185"/>
      <c r="AK80" s="185"/>
      <c r="AL80" s="185"/>
      <c r="AM80" s="185"/>
      <c r="AN80" s="185"/>
      <c r="AO80" s="185"/>
      <c r="AP80" s="185"/>
      <c r="AQ80" s="185"/>
      <c r="AR80" s="185"/>
      <c r="AS80" s="185"/>
      <c r="AT80" s="185"/>
      <c r="AU80" s="185"/>
      <c r="AV80" s="185"/>
      <c r="AW80" s="185"/>
      <c r="AX80" s="185"/>
      <c r="AY80" s="185"/>
      <c r="AZ80" s="185"/>
      <c r="BA80" s="185"/>
      <c r="BB80" s="185"/>
      <c r="BC80" s="185"/>
      <c r="BD80" s="185"/>
      <c r="BE80" s="185"/>
      <c r="BF80" s="185"/>
      <c r="BG80" s="185"/>
      <c r="BH80" s="185"/>
      <c r="BI80" s="185"/>
      <c r="BJ80" s="185"/>
      <c r="BK80" s="185"/>
      <c r="BL80" s="185"/>
      <c r="BM80" s="185"/>
      <c r="BN80" s="185"/>
      <c r="BO80" s="185"/>
      <c r="BP80" s="185"/>
      <c r="BQ80" s="185"/>
      <c r="BR80" s="185"/>
      <c r="BS80" s="185"/>
      <c r="BT80" s="185"/>
      <c r="BU80" s="185"/>
      <c r="BV80" s="185"/>
      <c r="BW80" s="185"/>
      <c r="BX80" s="185"/>
      <c r="BY80" s="185"/>
      <c r="BZ80" s="185"/>
      <c r="CA80" s="743"/>
      <c r="CB80" s="185"/>
      <c r="CC80" s="185"/>
      <c r="CD80" s="185"/>
      <c r="CE80" s="185"/>
      <c r="CF80" s="185"/>
      <c r="CG80" s="185"/>
      <c r="CH80" s="185"/>
      <c r="CI80" s="185"/>
      <c r="CJ80" s="185"/>
      <c r="CK80" s="185"/>
      <c r="CL80" s="185"/>
      <c r="CM80" s="185"/>
      <c r="CN80" s="185"/>
      <c r="CO80" s="185"/>
      <c r="CP80" s="185"/>
      <c r="CQ80" s="185"/>
      <c r="CR80" s="185"/>
      <c r="CS80" s="185"/>
      <c r="CT80" s="185"/>
      <c r="CU80" s="185"/>
      <c r="CV80" s="185"/>
      <c r="CW80" s="185"/>
      <c r="CX80" s="185"/>
      <c r="CY80" s="185"/>
      <c r="CZ80" s="185"/>
      <c r="DA80" s="185"/>
      <c r="DB80" s="185"/>
      <c r="DC80" s="185"/>
      <c r="DD80" s="185"/>
      <c r="DE80" s="185"/>
      <c r="DF80" s="185"/>
      <c r="DG80" s="185"/>
      <c r="DH80" s="185"/>
      <c r="DI80" s="185"/>
      <c r="DJ80" s="185"/>
      <c r="DK80" s="185"/>
      <c r="DL80" s="185"/>
      <c r="DM80" s="185"/>
      <c r="DN80" s="185"/>
      <c r="DO80" s="185"/>
      <c r="DP80" s="185"/>
      <c r="DQ80" s="185"/>
      <c r="DR80" s="185"/>
      <c r="DS80" s="185"/>
      <c r="DT80" s="185"/>
      <c r="DU80" s="185"/>
      <c r="DV80" s="185"/>
      <c r="DW80" s="185"/>
      <c r="DX80" s="185"/>
      <c r="DY80" s="185"/>
      <c r="DZ80" s="185"/>
      <c r="EA80" s="185"/>
      <c r="EB80" s="185"/>
      <c r="EC80" s="185"/>
      <c r="ED80" s="185"/>
      <c r="EE80" s="185"/>
      <c r="EF80" s="185"/>
      <c r="EG80" s="185"/>
      <c r="EH80" s="185"/>
      <c r="EI80" s="185"/>
      <c r="EJ80" s="185"/>
      <c r="EK80" s="185"/>
      <c r="EL80" s="185"/>
      <c r="EM80" s="185"/>
      <c r="EN80" s="185"/>
      <c r="EO80" s="185"/>
      <c r="EP80" s="185"/>
      <c r="EQ80" s="185"/>
      <c r="ER80" s="185"/>
      <c r="ES80" s="185"/>
      <c r="ET80" s="185"/>
      <c r="EU80" s="185"/>
      <c r="EV80" s="185"/>
      <c r="EW80" s="185"/>
      <c r="EX80" s="185"/>
      <c r="EY80" s="185"/>
      <c r="EZ80" s="185"/>
      <c r="FA80" s="185"/>
      <c r="FB80" s="185"/>
      <c r="FC80" s="185"/>
      <c r="FD80" s="185"/>
      <c r="FE80" s="185"/>
      <c r="FF80" s="185"/>
      <c r="FG80" s="185"/>
      <c r="FH80" s="185"/>
      <c r="FI80" s="185"/>
      <c r="FJ80" s="185"/>
      <c r="FK80" s="185"/>
      <c r="FL80" s="185"/>
      <c r="FM80" s="185"/>
      <c r="FN80" s="185"/>
      <c r="FO80" s="185"/>
      <c r="FP80" s="185"/>
      <c r="FQ80" s="185"/>
      <c r="FR80" s="185"/>
      <c r="FS80" s="185"/>
      <c r="FT80" s="185"/>
      <c r="FU80" s="185"/>
      <c r="FV80" s="185"/>
      <c r="FW80" s="185"/>
      <c r="FX80" s="185"/>
      <c r="FY80" s="185"/>
      <c r="FZ80" s="185"/>
      <c r="GA80" s="185"/>
      <c r="GB80" s="185"/>
      <c r="GC80" s="185"/>
      <c r="GD80" s="185"/>
      <c r="GE80" s="185"/>
      <c r="GF80" s="185"/>
      <c r="GG80" s="185"/>
      <c r="GH80" s="185"/>
      <c r="GI80" s="185"/>
      <c r="GJ80" s="185"/>
      <c r="GK80" s="185"/>
      <c r="GL80" s="185"/>
      <c r="GM80" s="185"/>
      <c r="GN80" s="185"/>
      <c r="GO80" s="185"/>
      <c r="GP80" s="185"/>
      <c r="GQ80" s="185"/>
      <c r="GR80" s="185"/>
      <c r="GS80" s="185"/>
      <c r="GT80" s="185"/>
      <c r="GU80" s="185"/>
      <c r="GV80" s="185"/>
      <c r="GW80" s="185"/>
      <c r="GX80" s="185"/>
      <c r="GY80" s="103"/>
      <c r="GZ80" s="103"/>
      <c r="HA80" s="103"/>
      <c r="HB80" s="103"/>
      <c r="HC80" s="103"/>
      <c r="HD80" s="103"/>
      <c r="HE80" s="103"/>
      <c r="HF80" s="103"/>
      <c r="HG80" s="103"/>
      <c r="HH80" s="103"/>
    </row>
    <row r="81" spans="1:216" ht="18" customHeight="1">
      <c r="B81" s="101"/>
      <c r="C81" s="101"/>
      <c r="D81" s="101"/>
      <c r="E81" s="101"/>
      <c r="F81" s="101"/>
      <c r="G81" s="101"/>
      <c r="H81" s="101"/>
      <c r="I81" s="101"/>
      <c r="J81" s="101"/>
      <c r="K81" s="101"/>
      <c r="L81" s="101"/>
      <c r="M81" s="102"/>
      <c r="O81" s="102"/>
      <c r="P81" s="102"/>
      <c r="Q81" s="102"/>
      <c r="R81" s="102"/>
      <c r="S81" s="102"/>
      <c r="T81" s="102"/>
      <c r="U81" s="102"/>
      <c r="V81" s="102"/>
      <c r="W81" s="102"/>
      <c r="X81" s="224"/>
      <c r="Y81" s="185"/>
      <c r="Z81" s="118"/>
      <c r="AA81" s="185"/>
      <c r="AB81" s="185"/>
      <c r="AC81" s="185"/>
      <c r="AD81" s="185"/>
      <c r="AE81" s="185"/>
      <c r="AF81" s="185"/>
      <c r="AG81" s="185"/>
      <c r="AH81" s="185"/>
      <c r="AI81" s="185"/>
      <c r="AJ81" s="185"/>
      <c r="AK81" s="185"/>
      <c r="AL81" s="185"/>
      <c r="AM81" s="185"/>
      <c r="AN81" s="185"/>
      <c r="AO81" s="185"/>
      <c r="AP81" s="185"/>
      <c r="AQ81" s="185"/>
      <c r="AR81" s="185"/>
      <c r="AS81" s="185"/>
      <c r="AT81" s="185"/>
      <c r="AU81" s="185"/>
      <c r="AV81" s="185"/>
      <c r="AW81" s="185"/>
      <c r="AX81" s="185"/>
      <c r="AY81" s="185"/>
      <c r="AZ81" s="185"/>
      <c r="BA81" s="185"/>
      <c r="BB81" s="185"/>
      <c r="BC81" s="185"/>
      <c r="BD81" s="185"/>
      <c r="BE81" s="185"/>
      <c r="BF81" s="185"/>
      <c r="BG81" s="185"/>
      <c r="BH81" s="185"/>
      <c r="BI81" s="185"/>
      <c r="BJ81" s="185"/>
      <c r="BK81" s="185"/>
      <c r="BL81" s="185"/>
      <c r="BM81" s="185"/>
      <c r="BN81" s="185"/>
      <c r="BO81" s="185"/>
      <c r="BP81" s="185"/>
      <c r="BQ81" s="185"/>
      <c r="BR81" s="185"/>
      <c r="BS81" s="185"/>
      <c r="BT81" s="185"/>
      <c r="BU81" s="185"/>
      <c r="BV81" s="185"/>
      <c r="BW81" s="185"/>
      <c r="BX81" s="185"/>
      <c r="BY81" s="185"/>
      <c r="BZ81" s="185"/>
      <c r="CA81" s="743"/>
      <c r="CB81" s="185"/>
      <c r="CC81" s="185"/>
      <c r="CD81" s="185"/>
      <c r="CE81" s="185"/>
      <c r="CF81" s="185"/>
      <c r="CG81" s="185"/>
      <c r="CH81" s="185"/>
      <c r="CI81" s="185"/>
      <c r="CJ81" s="185"/>
      <c r="CK81" s="185"/>
      <c r="CL81" s="185"/>
      <c r="CM81" s="185"/>
      <c r="CN81" s="185"/>
      <c r="CO81" s="185"/>
      <c r="CP81" s="185"/>
      <c r="CQ81" s="185"/>
      <c r="CR81" s="185"/>
      <c r="CS81" s="185"/>
      <c r="CT81" s="185"/>
      <c r="CU81" s="185"/>
      <c r="CV81" s="185"/>
      <c r="CW81" s="185"/>
      <c r="CX81" s="185"/>
      <c r="CY81" s="185"/>
      <c r="CZ81" s="185"/>
      <c r="DA81" s="185"/>
      <c r="DB81" s="185"/>
      <c r="DC81" s="185"/>
      <c r="DD81" s="185"/>
      <c r="DE81" s="185"/>
      <c r="DF81" s="185"/>
      <c r="DG81" s="185"/>
      <c r="DH81" s="185"/>
      <c r="DI81" s="185"/>
      <c r="DJ81" s="185"/>
      <c r="DK81" s="185"/>
      <c r="DL81" s="185"/>
      <c r="DM81" s="185"/>
      <c r="DN81" s="185"/>
      <c r="DO81" s="185"/>
      <c r="DP81" s="185"/>
      <c r="DQ81" s="185"/>
      <c r="DR81" s="185"/>
      <c r="DS81" s="185"/>
      <c r="DT81" s="185"/>
      <c r="DU81" s="185"/>
      <c r="DV81" s="185"/>
      <c r="DW81" s="185"/>
      <c r="DX81" s="185"/>
      <c r="DY81" s="185"/>
      <c r="DZ81" s="185"/>
      <c r="EA81" s="185"/>
      <c r="EB81" s="185"/>
      <c r="EC81" s="185"/>
      <c r="ED81" s="185"/>
      <c r="EE81" s="185"/>
      <c r="EF81" s="185"/>
      <c r="EG81" s="185"/>
      <c r="EH81" s="185"/>
      <c r="EI81" s="185"/>
      <c r="EJ81" s="185"/>
      <c r="EK81" s="185"/>
      <c r="EL81" s="185"/>
      <c r="EM81" s="185"/>
      <c r="EN81" s="185"/>
      <c r="EO81" s="185"/>
      <c r="EP81" s="185"/>
      <c r="EQ81" s="185"/>
      <c r="ER81" s="185"/>
      <c r="ES81" s="185"/>
      <c r="ET81" s="185"/>
      <c r="EU81" s="185"/>
      <c r="EV81" s="185"/>
      <c r="EW81" s="185"/>
      <c r="EX81" s="185"/>
      <c r="EY81" s="185"/>
      <c r="EZ81" s="185"/>
      <c r="FA81" s="185"/>
      <c r="FB81" s="185"/>
      <c r="FC81" s="185"/>
      <c r="FD81" s="185"/>
      <c r="FE81" s="185"/>
      <c r="FF81" s="185"/>
      <c r="FG81" s="185"/>
      <c r="FH81" s="185"/>
      <c r="FI81" s="185"/>
      <c r="FJ81" s="185"/>
      <c r="FK81" s="185"/>
      <c r="FL81" s="185"/>
      <c r="FM81" s="185"/>
      <c r="FN81" s="185"/>
      <c r="FO81" s="185"/>
      <c r="FP81" s="185"/>
      <c r="FQ81" s="185"/>
      <c r="FR81" s="185"/>
      <c r="FS81" s="185"/>
      <c r="FT81" s="185"/>
      <c r="FU81" s="185"/>
      <c r="FV81" s="185"/>
      <c r="FW81" s="185"/>
      <c r="FX81" s="185"/>
      <c r="FY81" s="185"/>
      <c r="FZ81" s="185"/>
      <c r="GA81" s="185"/>
      <c r="GB81" s="185"/>
      <c r="GC81" s="185"/>
      <c r="GD81" s="185"/>
      <c r="GE81" s="185"/>
      <c r="GF81" s="185"/>
      <c r="GG81" s="185"/>
      <c r="GH81" s="185"/>
      <c r="GI81" s="185"/>
      <c r="GJ81" s="185"/>
      <c r="GK81" s="185"/>
      <c r="GL81" s="185"/>
      <c r="GM81" s="185"/>
      <c r="GN81" s="185"/>
      <c r="GO81" s="185"/>
      <c r="GP81" s="185"/>
      <c r="GQ81" s="185"/>
      <c r="GR81" s="185"/>
      <c r="GS81" s="185"/>
      <c r="GT81" s="185"/>
      <c r="GU81" s="185"/>
      <c r="GV81" s="185"/>
      <c r="GW81" s="185"/>
      <c r="GX81" s="185"/>
      <c r="GY81" s="103"/>
      <c r="GZ81" s="103"/>
      <c r="HA81" s="103"/>
      <c r="HB81" s="103"/>
      <c r="HC81" s="103"/>
      <c r="HD81" s="103"/>
      <c r="HE81" s="103"/>
      <c r="HF81" s="103"/>
      <c r="HG81" s="103"/>
      <c r="HH81" s="103"/>
    </row>
    <row r="82" spans="1:216" ht="18" customHeight="1">
      <c r="B82" s="101"/>
      <c r="C82" s="101"/>
      <c r="D82" s="101"/>
      <c r="E82" s="101"/>
      <c r="F82" s="101"/>
      <c r="G82" s="101"/>
      <c r="H82" s="101"/>
      <c r="I82" s="101"/>
      <c r="J82" s="101"/>
      <c r="K82" s="101"/>
      <c r="L82" s="101"/>
      <c r="M82" s="102"/>
      <c r="O82" s="962" t="s">
        <v>1020</v>
      </c>
      <c r="P82" s="962"/>
      <c r="Q82" s="962"/>
      <c r="R82" s="962"/>
      <c r="S82" s="962"/>
      <c r="T82" s="962"/>
      <c r="U82" s="962"/>
      <c r="V82" s="962"/>
      <c r="W82" s="962"/>
      <c r="X82" s="224"/>
      <c r="Y82" s="185"/>
      <c r="Z82" s="118"/>
      <c r="AA82" s="185"/>
      <c r="AB82" s="185"/>
      <c r="AC82" s="185"/>
      <c r="AD82" s="185"/>
      <c r="AE82" s="185"/>
      <c r="AF82" s="185"/>
      <c r="AG82" s="185"/>
      <c r="AH82" s="185"/>
      <c r="AI82" s="185"/>
      <c r="AJ82" s="185"/>
      <c r="AK82" s="185"/>
      <c r="AL82" s="185"/>
      <c r="AM82" s="185"/>
      <c r="AN82" s="185"/>
      <c r="AO82" s="185"/>
      <c r="AP82" s="185"/>
      <c r="AQ82" s="185"/>
      <c r="AR82" s="185"/>
      <c r="AS82" s="185"/>
      <c r="AT82" s="185"/>
      <c r="AU82" s="185"/>
      <c r="AV82" s="185"/>
      <c r="AW82" s="185"/>
      <c r="AX82" s="185"/>
      <c r="AY82" s="185"/>
      <c r="AZ82" s="185"/>
      <c r="BA82" s="185"/>
      <c r="BB82" s="185"/>
      <c r="BC82" s="185"/>
      <c r="BD82" s="185"/>
      <c r="BE82" s="185"/>
      <c r="BF82" s="185"/>
      <c r="BG82" s="185"/>
      <c r="BH82" s="185"/>
      <c r="BI82" s="185"/>
      <c r="BJ82" s="185"/>
      <c r="BK82" s="185"/>
      <c r="BL82" s="185"/>
      <c r="BM82" s="185"/>
      <c r="BN82" s="185"/>
      <c r="BO82" s="185"/>
      <c r="BP82" s="185"/>
      <c r="BQ82" s="185"/>
      <c r="BR82" s="185"/>
      <c r="BS82" s="185"/>
      <c r="BT82" s="185"/>
      <c r="BU82" s="185"/>
      <c r="BV82" s="185"/>
      <c r="BW82" s="185"/>
      <c r="BX82" s="185"/>
      <c r="BY82" s="185"/>
      <c r="BZ82" s="185"/>
      <c r="CA82" s="743"/>
      <c r="CB82" s="185"/>
      <c r="CC82" s="185"/>
      <c r="CD82" s="185"/>
      <c r="CE82" s="185"/>
      <c r="CF82" s="185"/>
      <c r="CG82" s="185"/>
      <c r="CH82" s="185"/>
      <c r="CI82" s="185"/>
      <c r="CJ82" s="185"/>
      <c r="CK82" s="185"/>
      <c r="CL82" s="185"/>
      <c r="CM82" s="185"/>
      <c r="CN82" s="185"/>
      <c r="CO82" s="185"/>
      <c r="CP82" s="185"/>
      <c r="CQ82" s="185"/>
      <c r="CR82" s="185"/>
      <c r="CS82" s="185"/>
      <c r="CT82" s="185"/>
      <c r="CU82" s="185"/>
      <c r="CV82" s="185"/>
      <c r="CW82" s="185"/>
      <c r="CX82" s="185"/>
      <c r="CY82" s="185"/>
      <c r="CZ82" s="185"/>
      <c r="DA82" s="185"/>
      <c r="DB82" s="185"/>
      <c r="DC82" s="185"/>
      <c r="DD82" s="185"/>
      <c r="DE82" s="185"/>
      <c r="DF82" s="185"/>
      <c r="DG82" s="185"/>
      <c r="DH82" s="185"/>
      <c r="DI82" s="185"/>
      <c r="DJ82" s="185"/>
      <c r="DK82" s="185"/>
      <c r="DL82" s="185"/>
      <c r="DM82" s="185"/>
      <c r="DN82" s="185"/>
      <c r="DO82" s="185"/>
      <c r="DP82" s="185"/>
      <c r="DQ82" s="185"/>
      <c r="DR82" s="185"/>
      <c r="DS82" s="185"/>
      <c r="DT82" s="185"/>
      <c r="DU82" s="185"/>
      <c r="DV82" s="185"/>
      <c r="DW82" s="185"/>
      <c r="DX82" s="185"/>
      <c r="DY82" s="185"/>
      <c r="DZ82" s="185"/>
      <c r="EA82" s="185"/>
      <c r="EB82" s="185"/>
      <c r="EC82" s="185"/>
      <c r="ED82" s="185"/>
      <c r="EE82" s="185"/>
      <c r="EF82" s="185"/>
      <c r="EG82" s="185"/>
      <c r="EH82" s="185"/>
      <c r="EI82" s="185"/>
      <c r="EJ82" s="185"/>
      <c r="EK82" s="185"/>
      <c r="EL82" s="185"/>
      <c r="EM82" s="185"/>
      <c r="EN82" s="185"/>
      <c r="EO82" s="185"/>
      <c r="EP82" s="185"/>
      <c r="EQ82" s="185"/>
      <c r="ER82" s="185"/>
      <c r="ES82" s="185"/>
      <c r="ET82" s="185"/>
      <c r="EU82" s="185"/>
      <c r="EV82" s="185"/>
      <c r="EW82" s="185"/>
      <c r="EX82" s="185"/>
      <c r="EY82" s="185"/>
      <c r="EZ82" s="185"/>
      <c r="FA82" s="185"/>
      <c r="FB82" s="185"/>
      <c r="FC82" s="185"/>
      <c r="FD82" s="185"/>
      <c r="FE82" s="185"/>
      <c r="FF82" s="185"/>
      <c r="FG82" s="185"/>
      <c r="FH82" s="185"/>
      <c r="FI82" s="185"/>
      <c r="FJ82" s="185"/>
      <c r="FK82" s="185"/>
      <c r="FL82" s="185"/>
      <c r="FM82" s="185"/>
      <c r="FN82" s="185"/>
      <c r="FO82" s="185"/>
      <c r="FP82" s="185"/>
      <c r="FQ82" s="185"/>
      <c r="FR82" s="185"/>
      <c r="FS82" s="185"/>
      <c r="FT82" s="185"/>
      <c r="FU82" s="185"/>
      <c r="FV82" s="185"/>
      <c r="FW82" s="185"/>
      <c r="FX82" s="185"/>
      <c r="FY82" s="185"/>
      <c r="FZ82" s="185"/>
      <c r="GA82" s="185"/>
      <c r="GB82" s="185"/>
      <c r="GC82" s="185"/>
      <c r="GD82" s="185"/>
      <c r="GE82" s="185"/>
      <c r="GF82" s="185"/>
      <c r="GG82" s="185"/>
      <c r="GH82" s="185"/>
      <c r="GI82" s="185"/>
      <c r="GJ82" s="185"/>
      <c r="GK82" s="185"/>
      <c r="GL82" s="185"/>
      <c r="GM82" s="185"/>
      <c r="GN82" s="185"/>
      <c r="GO82" s="185"/>
      <c r="GP82" s="185"/>
      <c r="GQ82" s="185"/>
      <c r="GR82" s="185"/>
      <c r="GS82" s="185"/>
      <c r="GT82" s="185"/>
      <c r="GU82" s="185"/>
      <c r="GV82" s="185"/>
      <c r="GW82" s="185"/>
      <c r="GX82" s="185"/>
      <c r="GY82" s="103"/>
      <c r="GZ82" s="103"/>
      <c r="HA82" s="103"/>
      <c r="HB82" s="103"/>
      <c r="HC82" s="103"/>
      <c r="HD82" s="103"/>
      <c r="HE82" s="103"/>
      <c r="HF82" s="103"/>
      <c r="HG82" s="103"/>
      <c r="HH82" s="103"/>
    </row>
    <row r="83" spans="1:216" ht="31.5" customHeight="1">
      <c r="B83" s="99" t="s">
        <v>423</v>
      </c>
      <c r="C83" s="104"/>
      <c r="D83" s="104"/>
      <c r="E83" s="104"/>
      <c r="F83" s="104"/>
      <c r="G83" s="104"/>
      <c r="H83" s="104"/>
      <c r="I83" s="104"/>
      <c r="J83" s="104"/>
      <c r="K83" s="104"/>
      <c r="L83" s="104"/>
      <c r="M83" s="102"/>
      <c r="N83" s="634"/>
      <c r="O83" s="962"/>
      <c r="P83" s="962"/>
      <c r="Q83" s="962"/>
      <c r="R83" s="962"/>
      <c r="S83" s="962"/>
      <c r="T83" s="962"/>
      <c r="U83" s="962"/>
      <c r="V83" s="962"/>
      <c r="W83" s="962"/>
      <c r="X83" s="224"/>
      <c r="Y83" s="185"/>
      <c r="Z83" s="118"/>
      <c r="AA83" s="185"/>
      <c r="AB83" s="185"/>
      <c r="AC83" s="185"/>
      <c r="AD83" s="185"/>
      <c r="AE83" s="185"/>
      <c r="AF83" s="185"/>
      <c r="AG83" s="185"/>
      <c r="AH83" s="185"/>
      <c r="AI83" s="185"/>
      <c r="AJ83" s="185"/>
      <c r="AK83" s="185"/>
      <c r="AL83" s="185"/>
      <c r="AM83" s="185"/>
      <c r="AN83" s="185"/>
      <c r="AO83" s="185"/>
      <c r="AP83" s="185"/>
      <c r="AQ83" s="185"/>
      <c r="AR83" s="185"/>
      <c r="AS83" s="185"/>
      <c r="AT83" s="185"/>
      <c r="AU83" s="185"/>
      <c r="AV83" s="185"/>
      <c r="AW83" s="185"/>
      <c r="AX83" s="185"/>
      <c r="AY83" s="185"/>
      <c r="AZ83" s="185"/>
      <c r="BA83" s="185"/>
      <c r="BB83" s="185"/>
      <c r="BC83" s="185"/>
      <c r="BD83" s="185"/>
      <c r="BE83" s="185"/>
      <c r="BF83" s="185"/>
      <c r="BG83" s="185"/>
      <c r="BH83" s="185"/>
      <c r="BI83" s="185"/>
      <c r="BJ83" s="743"/>
      <c r="BK83" s="743"/>
      <c r="BL83" s="743"/>
      <c r="BM83" s="744"/>
      <c r="BN83" s="744"/>
      <c r="BO83" s="744"/>
      <c r="BP83" s="744"/>
      <c r="BQ83" s="185"/>
      <c r="BR83" s="185"/>
      <c r="BS83" s="185"/>
      <c r="BT83" s="185"/>
      <c r="BU83" s="185"/>
      <c r="BV83" s="185"/>
      <c r="BW83" s="185"/>
      <c r="BX83" s="185"/>
      <c r="BY83" s="185"/>
      <c r="BZ83" s="185"/>
      <c r="CA83" s="743"/>
      <c r="CB83" s="185"/>
      <c r="CC83" s="185"/>
      <c r="CD83" s="185"/>
      <c r="CE83" s="185"/>
      <c r="CF83" s="185"/>
      <c r="CG83" s="185"/>
      <c r="CH83" s="185"/>
      <c r="CI83" s="185"/>
      <c r="CJ83" s="185"/>
      <c r="CK83" s="185"/>
      <c r="CL83" s="185"/>
      <c r="CM83" s="185"/>
      <c r="CN83" s="185"/>
      <c r="CO83" s="185"/>
      <c r="CP83" s="185"/>
      <c r="CQ83" s="185"/>
      <c r="CR83" s="185"/>
      <c r="CS83" s="185"/>
      <c r="CT83" s="185"/>
      <c r="CU83" s="185"/>
      <c r="CV83" s="185"/>
      <c r="CW83" s="185"/>
      <c r="CX83" s="185"/>
      <c r="CY83" s="185"/>
      <c r="CZ83" s="185"/>
      <c r="DA83" s="185"/>
      <c r="DB83" s="185"/>
      <c r="DC83" s="185"/>
      <c r="DD83" s="185"/>
      <c r="DE83" s="185"/>
      <c r="DF83" s="185"/>
      <c r="DG83" s="185"/>
      <c r="DH83" s="185"/>
      <c r="DI83" s="185"/>
      <c r="DJ83" s="185"/>
      <c r="DK83" s="185"/>
      <c r="DL83" s="185"/>
      <c r="DM83" s="185"/>
      <c r="DN83" s="185"/>
      <c r="DO83" s="185"/>
      <c r="DP83" s="185"/>
      <c r="DQ83" s="185"/>
      <c r="DR83" s="185"/>
      <c r="DS83" s="185"/>
      <c r="DT83" s="185"/>
      <c r="DU83" s="185"/>
      <c r="DV83" s="185"/>
      <c r="DW83" s="185"/>
      <c r="DX83" s="185"/>
      <c r="DY83" s="185"/>
      <c r="DZ83" s="185"/>
      <c r="EA83" s="185"/>
      <c r="EB83" s="185"/>
      <c r="EC83" s="185"/>
      <c r="ED83" s="185"/>
      <c r="EE83" s="185"/>
      <c r="EF83" s="185"/>
      <c r="EG83" s="185"/>
      <c r="EH83" s="185"/>
      <c r="EI83" s="185"/>
      <c r="EJ83" s="185"/>
      <c r="EK83" s="185"/>
      <c r="EL83" s="185"/>
      <c r="EM83" s="185"/>
      <c r="EN83" s="185"/>
      <c r="EO83" s="185"/>
      <c r="EP83" s="185"/>
      <c r="EQ83" s="185"/>
      <c r="ER83" s="185"/>
      <c r="ES83" s="185"/>
      <c r="ET83" s="185"/>
      <c r="EU83" s="185"/>
      <c r="EV83" s="185"/>
      <c r="EW83" s="185"/>
      <c r="EX83" s="185"/>
      <c r="EY83" s="185"/>
      <c r="EZ83" s="185"/>
      <c r="FA83" s="185"/>
      <c r="FB83" s="185"/>
      <c r="FC83" s="185"/>
      <c r="FD83" s="185"/>
      <c r="FE83" s="185"/>
      <c r="FF83" s="185"/>
      <c r="FG83" s="185"/>
      <c r="FH83" s="185"/>
      <c r="FI83" s="185"/>
      <c r="FJ83" s="185"/>
      <c r="FK83" s="185"/>
      <c r="FL83" s="185"/>
      <c r="FM83" s="185"/>
      <c r="FN83" s="185"/>
      <c r="FO83" s="185"/>
      <c r="FP83" s="185"/>
      <c r="FQ83" s="185"/>
      <c r="FR83" s="185"/>
      <c r="FS83" s="185"/>
      <c r="FT83" s="185"/>
      <c r="FU83" s="185"/>
      <c r="FV83" s="185"/>
      <c r="FW83" s="185"/>
      <c r="FX83" s="185"/>
      <c r="FY83" s="185"/>
      <c r="FZ83" s="185"/>
      <c r="GA83" s="185"/>
      <c r="GB83" s="185"/>
      <c r="GC83" s="185"/>
      <c r="GD83" s="185"/>
      <c r="GE83" s="185"/>
      <c r="GF83" s="185"/>
      <c r="GG83" s="185"/>
      <c r="GH83" s="185"/>
      <c r="GI83" s="185"/>
      <c r="GJ83" s="185"/>
      <c r="GK83" s="185"/>
      <c r="GL83" s="185"/>
      <c r="GM83" s="185"/>
      <c r="GN83" s="185"/>
      <c r="GO83" s="185"/>
      <c r="GP83" s="185"/>
      <c r="GQ83" s="185"/>
      <c r="GR83" s="185"/>
      <c r="GS83" s="185"/>
      <c r="GT83" s="185"/>
      <c r="GU83" s="185"/>
      <c r="GV83" s="185"/>
      <c r="GW83" s="185"/>
      <c r="GX83" s="185"/>
      <c r="GY83" s="103"/>
      <c r="GZ83" s="103"/>
      <c r="HA83" s="103"/>
      <c r="HB83" s="103"/>
      <c r="HC83" s="103"/>
      <c r="HD83" s="103"/>
      <c r="HE83" s="103"/>
      <c r="HF83" s="103"/>
      <c r="HG83" s="103"/>
      <c r="HH83" s="103"/>
    </row>
    <row r="84" spans="1:216" ht="18" customHeight="1">
      <c r="B84" s="103"/>
      <c r="C84" s="225"/>
      <c r="D84" s="225"/>
      <c r="E84" s="225"/>
      <c r="F84" s="225"/>
      <c r="G84" s="225"/>
      <c r="H84" s="225"/>
      <c r="I84" s="225"/>
      <c r="J84" s="225"/>
      <c r="K84" s="225"/>
      <c r="L84" s="225"/>
      <c r="M84" s="224"/>
      <c r="N84" s="224"/>
      <c r="O84" s="224"/>
      <c r="P84" s="224"/>
      <c r="Q84" s="224"/>
      <c r="R84" s="224"/>
      <c r="S84" s="224"/>
      <c r="T84" s="224"/>
      <c r="U84" s="224"/>
      <c r="V84" s="224"/>
      <c r="W84" s="224"/>
      <c r="X84" s="224"/>
      <c r="Y84" s="185"/>
      <c r="Z84" s="118"/>
      <c r="AA84" s="185"/>
      <c r="AB84" s="185"/>
      <c r="AC84" s="185"/>
      <c r="AD84" s="185"/>
      <c r="AE84" s="185"/>
      <c r="AF84" s="185"/>
      <c r="AG84" s="185"/>
      <c r="AH84" s="185"/>
      <c r="AI84" s="185"/>
      <c r="AJ84" s="185"/>
      <c r="AK84" s="185"/>
      <c r="AL84" s="185"/>
      <c r="AM84" s="185"/>
      <c r="AN84" s="185"/>
      <c r="AO84" s="185"/>
      <c r="AP84" s="185"/>
      <c r="AQ84" s="185"/>
      <c r="AR84" s="185"/>
      <c r="AS84" s="185"/>
      <c r="AT84" s="185"/>
      <c r="AU84" s="185"/>
      <c r="AV84" s="185"/>
      <c r="AW84" s="185"/>
      <c r="AX84" s="185"/>
      <c r="AY84" s="185"/>
      <c r="AZ84" s="185"/>
      <c r="BA84" s="185"/>
      <c r="BB84" s="185"/>
      <c r="BC84" s="185"/>
      <c r="BD84" s="185"/>
      <c r="BE84" s="185"/>
      <c r="BF84" s="185"/>
      <c r="BG84" s="185"/>
      <c r="BH84" s="185"/>
      <c r="BI84" s="185"/>
      <c r="BJ84" s="743"/>
      <c r="BK84" s="743"/>
      <c r="BL84" s="743"/>
      <c r="BM84" s="744"/>
      <c r="BN84" s="744"/>
      <c r="BO84" s="744"/>
      <c r="BP84" s="744"/>
      <c r="BQ84" s="185"/>
      <c r="BR84" s="185"/>
      <c r="BS84" s="185"/>
      <c r="BT84" s="185"/>
      <c r="BU84" s="185"/>
      <c r="BV84" s="185"/>
      <c r="BW84" s="185"/>
      <c r="BX84" s="185"/>
      <c r="BY84" s="185"/>
      <c r="BZ84" s="185"/>
      <c r="CA84" s="743"/>
      <c r="CB84" s="185"/>
      <c r="CC84" s="185"/>
      <c r="CD84" s="185"/>
      <c r="CE84" s="185"/>
      <c r="CF84" s="185"/>
      <c r="CG84" s="185"/>
      <c r="CH84" s="185"/>
      <c r="CI84" s="185"/>
      <c r="CJ84" s="185"/>
      <c r="CK84" s="185"/>
      <c r="CL84" s="185"/>
      <c r="CM84" s="185"/>
      <c r="CN84" s="185"/>
      <c r="CO84" s="185"/>
      <c r="CP84" s="185"/>
      <c r="CQ84" s="185"/>
      <c r="CR84" s="185"/>
      <c r="CS84" s="185"/>
      <c r="CT84" s="185"/>
      <c r="CU84" s="185"/>
      <c r="CV84" s="185"/>
      <c r="CW84" s="185"/>
      <c r="CX84" s="185"/>
      <c r="CY84" s="185"/>
      <c r="CZ84" s="185"/>
      <c r="DA84" s="185"/>
      <c r="DB84" s="185"/>
      <c r="DC84" s="185"/>
      <c r="DD84" s="185"/>
      <c r="DE84" s="185"/>
      <c r="DF84" s="185"/>
      <c r="DG84" s="185"/>
      <c r="DH84" s="185"/>
      <c r="DI84" s="185"/>
      <c r="DJ84" s="185"/>
      <c r="DK84" s="185"/>
      <c r="DL84" s="185"/>
      <c r="DM84" s="185"/>
      <c r="DN84" s="185"/>
      <c r="DO84" s="185"/>
      <c r="DP84" s="185"/>
      <c r="DQ84" s="185"/>
      <c r="DR84" s="185"/>
      <c r="DS84" s="185"/>
      <c r="DT84" s="185"/>
      <c r="DU84" s="185"/>
      <c r="DV84" s="185"/>
      <c r="DW84" s="185"/>
      <c r="DX84" s="185"/>
      <c r="DY84" s="185"/>
      <c r="DZ84" s="185"/>
      <c r="EA84" s="185"/>
      <c r="EB84" s="185"/>
      <c r="EC84" s="185"/>
      <c r="ED84" s="185"/>
      <c r="EE84" s="185"/>
      <c r="EF84" s="185"/>
      <c r="EG84" s="185"/>
      <c r="EH84" s="185"/>
      <c r="EI84" s="185"/>
      <c r="EJ84" s="185"/>
      <c r="EK84" s="185"/>
      <c r="EL84" s="185"/>
      <c r="EM84" s="185"/>
      <c r="EN84" s="185"/>
      <c r="EO84" s="185"/>
      <c r="EP84" s="185"/>
      <c r="EQ84" s="185"/>
      <c r="ER84" s="185"/>
      <c r="ES84" s="185"/>
      <c r="ET84" s="185"/>
      <c r="EU84" s="185"/>
      <c r="EV84" s="185"/>
      <c r="EW84" s="185"/>
      <c r="EX84" s="185"/>
      <c r="EY84" s="185"/>
      <c r="EZ84" s="185"/>
      <c r="FA84" s="185"/>
      <c r="FB84" s="185"/>
      <c r="FC84" s="185"/>
      <c r="FD84" s="185"/>
      <c r="FE84" s="185"/>
      <c r="FF84" s="185"/>
      <c r="FG84" s="185"/>
      <c r="FH84" s="185"/>
      <c r="FI84" s="185"/>
      <c r="FJ84" s="185"/>
      <c r="FK84" s="185"/>
      <c r="FL84" s="185"/>
      <c r="FM84" s="185"/>
      <c r="FN84" s="185"/>
      <c r="FO84" s="185"/>
      <c r="FP84" s="185"/>
      <c r="FQ84" s="185"/>
      <c r="FR84" s="185"/>
      <c r="FS84" s="185"/>
      <c r="FT84" s="185"/>
      <c r="FU84" s="185"/>
      <c r="FV84" s="185"/>
      <c r="FW84" s="185"/>
      <c r="FX84" s="185"/>
      <c r="FY84" s="185"/>
      <c r="FZ84" s="185"/>
      <c r="GA84" s="185"/>
      <c r="GB84" s="185"/>
      <c r="GC84" s="185"/>
      <c r="GD84" s="185"/>
      <c r="GE84" s="185"/>
      <c r="GF84" s="185"/>
      <c r="GG84" s="185"/>
      <c r="GH84" s="185"/>
      <c r="GI84" s="185"/>
      <c r="GJ84" s="185"/>
      <c r="GK84" s="185"/>
      <c r="GL84" s="185"/>
      <c r="GM84" s="185"/>
      <c r="GN84" s="185"/>
      <c r="GO84" s="185"/>
      <c r="GP84" s="185"/>
      <c r="GQ84" s="185"/>
      <c r="GR84" s="185"/>
      <c r="GS84" s="185"/>
      <c r="GT84" s="185"/>
      <c r="GU84" s="185"/>
      <c r="GV84" s="185"/>
      <c r="GW84" s="185"/>
      <c r="GX84" s="185"/>
      <c r="GY84" s="103"/>
      <c r="GZ84" s="103"/>
      <c r="HA84" s="103"/>
      <c r="HB84" s="103"/>
      <c r="HC84" s="103"/>
      <c r="HD84" s="103"/>
      <c r="HE84" s="103"/>
      <c r="HF84" s="103"/>
      <c r="HG84" s="103"/>
      <c r="HH84" s="103"/>
    </row>
    <row r="85" spans="1:216" ht="18" customHeight="1">
      <c r="B85" s="103"/>
      <c r="C85" s="225"/>
      <c r="D85" s="225"/>
      <c r="E85" s="225"/>
      <c r="F85" s="225"/>
      <c r="G85" s="225"/>
      <c r="H85" s="225"/>
      <c r="I85" s="225"/>
      <c r="J85" s="225"/>
      <c r="K85" s="225"/>
      <c r="L85" s="225"/>
      <c r="M85" s="224"/>
      <c r="N85" s="224"/>
      <c r="O85" s="224"/>
      <c r="P85" s="224"/>
      <c r="Q85" s="224"/>
      <c r="R85" s="224"/>
      <c r="S85" s="224"/>
      <c r="T85" s="224"/>
      <c r="U85" s="224"/>
      <c r="V85" s="224"/>
      <c r="W85" s="224"/>
      <c r="X85" s="224"/>
      <c r="Y85" s="185"/>
      <c r="Z85" s="118"/>
      <c r="AA85" s="185"/>
      <c r="AB85" s="185"/>
      <c r="AC85" s="185"/>
      <c r="AD85" s="185"/>
      <c r="AE85" s="185"/>
      <c r="AF85" s="185"/>
      <c r="AG85" s="185"/>
      <c r="AH85" s="185"/>
      <c r="AI85" s="185"/>
      <c r="AJ85" s="185"/>
      <c r="AK85" s="185"/>
      <c r="AL85" s="185"/>
      <c r="AM85" s="185"/>
      <c r="AN85" s="185" t="s">
        <v>856</v>
      </c>
      <c r="AO85" s="185"/>
      <c r="AP85" s="185"/>
      <c r="AQ85" s="185"/>
      <c r="AR85" s="185"/>
      <c r="AS85" s="185"/>
      <c r="AT85" s="185"/>
      <c r="AU85" s="185"/>
      <c r="AV85" s="185"/>
      <c r="AW85" s="185"/>
      <c r="AX85" s="185"/>
      <c r="AY85" s="185"/>
      <c r="AZ85" s="185"/>
      <c r="BA85" s="185"/>
      <c r="BB85" s="185"/>
      <c r="BC85" s="185"/>
      <c r="BD85" s="185"/>
      <c r="BE85" s="185"/>
      <c r="BF85" s="185"/>
      <c r="BG85" s="185"/>
      <c r="BH85" s="185"/>
      <c r="BI85" s="185"/>
      <c r="BJ85" s="743"/>
      <c r="BK85" s="743"/>
      <c r="BL85" s="743"/>
      <c r="BM85" s="744"/>
      <c r="BN85" s="744"/>
      <c r="BO85" s="744"/>
      <c r="BP85" s="744"/>
      <c r="BQ85" s="185"/>
      <c r="BR85" s="185"/>
      <c r="BS85" s="185"/>
      <c r="BT85" s="185"/>
      <c r="BU85" s="185"/>
      <c r="BV85" s="185"/>
      <c r="BW85" s="185"/>
      <c r="BX85" s="185"/>
      <c r="BY85" s="185"/>
      <c r="BZ85" s="185"/>
      <c r="CA85" s="743"/>
      <c r="CB85" s="185"/>
      <c r="CC85" s="185"/>
      <c r="CD85" s="185"/>
      <c r="CE85" s="185"/>
      <c r="CF85" s="185"/>
      <c r="CG85" s="185"/>
      <c r="CH85" s="185"/>
      <c r="CI85" s="185"/>
      <c r="CJ85" s="185"/>
      <c r="CK85" s="185"/>
      <c r="CL85" s="185"/>
      <c r="CM85" s="185"/>
      <c r="CN85" s="185"/>
      <c r="CO85" s="185"/>
      <c r="CP85" s="185"/>
      <c r="CQ85" s="185"/>
      <c r="CR85" s="185"/>
      <c r="CS85" s="185"/>
      <c r="CT85" s="185"/>
      <c r="CU85" s="185"/>
      <c r="CV85" s="185"/>
      <c r="CW85" s="185"/>
      <c r="CX85" s="185"/>
      <c r="CY85" s="185"/>
      <c r="CZ85" s="185"/>
      <c r="DA85" s="185"/>
      <c r="DB85" s="185"/>
      <c r="DC85" s="185"/>
      <c r="DD85" s="185"/>
      <c r="DE85" s="185"/>
      <c r="DF85" s="185"/>
      <c r="DG85" s="185"/>
      <c r="DH85" s="185"/>
      <c r="DI85" s="185"/>
      <c r="DJ85" s="185"/>
      <c r="DK85" s="185"/>
      <c r="DL85" s="185"/>
      <c r="DM85" s="185"/>
      <c r="DN85" s="185"/>
      <c r="DO85" s="185"/>
      <c r="DP85" s="185"/>
      <c r="DQ85" s="185"/>
      <c r="DR85" s="185"/>
      <c r="DS85" s="185"/>
      <c r="DT85" s="185"/>
      <c r="DU85" s="185"/>
      <c r="DV85" s="185"/>
      <c r="DW85" s="185"/>
      <c r="DX85" s="185"/>
      <c r="DY85" s="185"/>
      <c r="DZ85" s="185"/>
      <c r="EA85" s="185"/>
      <c r="EB85" s="185"/>
      <c r="EC85" s="185"/>
      <c r="ED85" s="185"/>
      <c r="EE85" s="185"/>
      <c r="EF85" s="185"/>
      <c r="EG85" s="185"/>
      <c r="EH85" s="185"/>
      <c r="EI85" s="185"/>
      <c r="EJ85" s="185"/>
      <c r="EK85" s="185"/>
      <c r="EL85" s="185"/>
      <c r="EM85" s="185"/>
      <c r="EN85" s="185"/>
      <c r="EO85" s="185"/>
      <c r="EP85" s="185"/>
      <c r="EQ85" s="185"/>
      <c r="ER85" s="185"/>
      <c r="ES85" s="185"/>
      <c r="ET85" s="185"/>
      <c r="EU85" s="185"/>
      <c r="EV85" s="185"/>
      <c r="EW85" s="185"/>
      <c r="EX85" s="185"/>
      <c r="EY85" s="185"/>
      <c r="EZ85" s="185"/>
      <c r="FA85" s="185"/>
      <c r="FB85" s="185"/>
      <c r="FC85" s="185"/>
      <c r="FD85" s="185"/>
      <c r="FE85" s="185"/>
      <c r="FF85" s="185"/>
      <c r="FG85" s="185"/>
      <c r="FH85" s="185"/>
      <c r="FI85" s="185"/>
      <c r="FJ85" s="185"/>
      <c r="FK85" s="185"/>
      <c r="FL85" s="185"/>
      <c r="FM85" s="185"/>
      <c r="FN85" s="185"/>
      <c r="FO85" s="185"/>
      <c r="FP85" s="185"/>
      <c r="FQ85" s="185"/>
      <c r="FR85" s="185"/>
      <c r="FS85" s="185"/>
      <c r="FT85" s="185"/>
      <c r="FU85" s="185"/>
      <c r="FV85" s="185"/>
      <c r="FW85" s="185"/>
      <c r="FX85" s="185"/>
      <c r="FY85" s="185"/>
      <c r="FZ85" s="185"/>
      <c r="GA85" s="185"/>
      <c r="GB85" s="185"/>
      <c r="GC85" s="185"/>
      <c r="GD85" s="185"/>
      <c r="GE85" s="185"/>
      <c r="GF85" s="185"/>
      <c r="GG85" s="185"/>
      <c r="GH85" s="185"/>
      <c r="GI85" s="185"/>
      <c r="GJ85" s="185"/>
      <c r="GK85" s="185"/>
      <c r="GL85" s="185"/>
      <c r="GM85" s="185"/>
      <c r="GN85" s="185"/>
      <c r="GO85" s="185"/>
      <c r="GP85" s="185"/>
      <c r="GQ85" s="185"/>
      <c r="GR85" s="185"/>
      <c r="GS85" s="185"/>
      <c r="GT85" s="185"/>
      <c r="GU85" s="185"/>
      <c r="GV85" s="185"/>
      <c r="GW85" s="185"/>
      <c r="GX85" s="185"/>
      <c r="GY85" s="103"/>
      <c r="GZ85" s="103"/>
      <c r="HA85" s="103"/>
      <c r="HB85" s="103"/>
      <c r="HC85" s="103"/>
      <c r="HD85" s="103"/>
      <c r="HE85" s="103"/>
      <c r="HF85" s="103"/>
      <c r="HG85" s="103"/>
      <c r="HH85" s="103"/>
    </row>
    <row r="86" spans="1:216" ht="18" customHeight="1">
      <c r="B86" s="103"/>
      <c r="C86" s="225"/>
      <c r="D86" s="225"/>
      <c r="E86" s="225"/>
      <c r="F86" s="225"/>
      <c r="G86" s="225"/>
      <c r="H86" s="225"/>
      <c r="I86" s="225"/>
      <c r="J86" s="225"/>
      <c r="K86" s="225"/>
      <c r="L86" s="225"/>
      <c r="M86" s="224"/>
      <c r="N86" s="224"/>
      <c r="O86" s="224"/>
      <c r="P86" s="224"/>
      <c r="Q86" s="224"/>
      <c r="R86" s="224"/>
      <c r="S86" s="224"/>
      <c r="T86" s="224"/>
      <c r="U86" s="224"/>
      <c r="V86" s="224"/>
      <c r="W86" s="224"/>
      <c r="X86" s="224"/>
      <c r="Y86" s="185"/>
      <c r="Z86" s="118"/>
      <c r="AA86" s="185"/>
      <c r="AB86" s="185"/>
      <c r="AC86" s="185"/>
      <c r="AD86" s="185"/>
      <c r="AE86" s="185"/>
      <c r="AF86" s="185"/>
      <c r="AG86" s="185"/>
      <c r="AH86" s="185"/>
      <c r="AI86" s="185"/>
      <c r="AJ86" s="185"/>
      <c r="AK86" s="185"/>
      <c r="AL86" s="185"/>
      <c r="AM86" s="185"/>
      <c r="AN86" s="185"/>
      <c r="AO86" s="185"/>
      <c r="AP86" s="185"/>
      <c r="AQ86" s="185"/>
      <c r="AR86" s="185"/>
      <c r="AS86" s="185"/>
      <c r="AT86" s="185"/>
      <c r="AU86" s="185"/>
      <c r="AV86" s="185"/>
      <c r="AW86" s="185"/>
      <c r="AX86" s="185"/>
      <c r="AY86" s="185"/>
      <c r="AZ86" s="185"/>
      <c r="BA86" s="185"/>
      <c r="BB86" s="185"/>
      <c r="BC86" s="185"/>
      <c r="BD86" s="185"/>
      <c r="BE86" s="185"/>
      <c r="BF86" s="185"/>
      <c r="BG86" s="185"/>
      <c r="BH86" s="185"/>
      <c r="BI86" s="185"/>
      <c r="BJ86" s="743"/>
      <c r="BK86" s="743"/>
      <c r="BL86" s="743"/>
      <c r="BM86" s="744"/>
      <c r="BN86" s="744"/>
      <c r="BO86" s="744"/>
      <c r="BP86" s="744"/>
      <c r="BQ86" s="185"/>
      <c r="BR86" s="185"/>
      <c r="BS86" s="185"/>
      <c r="BT86" s="185"/>
      <c r="BU86" s="185"/>
      <c r="BV86" s="185"/>
      <c r="BW86" s="185"/>
      <c r="BX86" s="185"/>
      <c r="BY86" s="185"/>
      <c r="BZ86" s="185"/>
      <c r="CA86" s="743"/>
      <c r="CB86" s="185"/>
      <c r="CC86" s="185"/>
      <c r="CD86" s="185"/>
      <c r="CE86" s="185"/>
      <c r="CF86" s="185"/>
      <c r="CG86" s="185"/>
      <c r="CH86" s="185"/>
      <c r="CI86" s="185"/>
      <c r="CJ86" s="185"/>
      <c r="CK86" s="185"/>
      <c r="CL86" s="185"/>
      <c r="CM86" s="185"/>
      <c r="CN86" s="185"/>
      <c r="CO86" s="185"/>
      <c r="CP86" s="185"/>
      <c r="CQ86" s="185"/>
      <c r="CR86" s="185"/>
      <c r="CS86" s="185"/>
      <c r="CT86" s="185"/>
      <c r="CU86" s="185"/>
      <c r="CV86" s="185"/>
      <c r="CW86" s="185"/>
      <c r="CX86" s="185"/>
      <c r="CY86" s="185"/>
      <c r="CZ86" s="185"/>
      <c r="DA86" s="185"/>
      <c r="DB86" s="185"/>
      <c r="DC86" s="185"/>
      <c r="DD86" s="185"/>
      <c r="DE86" s="185"/>
      <c r="DF86" s="185"/>
      <c r="DG86" s="185"/>
      <c r="DH86" s="185"/>
      <c r="DI86" s="185"/>
      <c r="DJ86" s="185"/>
      <c r="DK86" s="185"/>
      <c r="DL86" s="185"/>
      <c r="DM86" s="185"/>
      <c r="DN86" s="185"/>
      <c r="DO86" s="185"/>
      <c r="DP86" s="185"/>
      <c r="DQ86" s="185"/>
      <c r="DR86" s="185"/>
      <c r="DS86" s="185"/>
      <c r="DT86" s="185"/>
      <c r="DU86" s="185"/>
      <c r="DV86" s="185"/>
      <c r="DW86" s="185"/>
      <c r="DX86" s="185"/>
      <c r="DY86" s="185"/>
      <c r="DZ86" s="185"/>
      <c r="EA86" s="185"/>
      <c r="EB86" s="185"/>
      <c r="EC86" s="185"/>
      <c r="ED86" s="185"/>
      <c r="EE86" s="185"/>
      <c r="EF86" s="185"/>
      <c r="EG86" s="185"/>
      <c r="EH86" s="185"/>
      <c r="EI86" s="185"/>
      <c r="EJ86" s="185"/>
      <c r="EK86" s="185"/>
      <c r="EL86" s="185"/>
      <c r="EM86" s="185"/>
      <c r="EN86" s="185"/>
      <c r="EO86" s="185"/>
      <c r="EP86" s="185"/>
      <c r="EQ86" s="185"/>
      <c r="ER86" s="185"/>
      <c r="ES86" s="185"/>
      <c r="ET86" s="185"/>
      <c r="EU86" s="185"/>
      <c r="EV86" s="185"/>
      <c r="EW86" s="185"/>
      <c r="EX86" s="185"/>
      <c r="EY86" s="185"/>
      <c r="EZ86" s="185"/>
      <c r="FA86" s="185"/>
      <c r="FB86" s="185"/>
      <c r="FC86" s="185"/>
      <c r="FD86" s="185"/>
      <c r="FE86" s="185"/>
      <c r="FF86" s="185"/>
      <c r="FG86" s="185"/>
      <c r="FH86" s="185"/>
      <c r="FI86" s="185"/>
      <c r="FJ86" s="185"/>
      <c r="FK86" s="185"/>
      <c r="FL86" s="185"/>
      <c r="FM86" s="185"/>
      <c r="FN86" s="185"/>
      <c r="FO86" s="185"/>
      <c r="FP86" s="185"/>
      <c r="FQ86" s="185"/>
      <c r="FR86" s="185"/>
      <c r="FS86" s="185"/>
      <c r="FT86" s="185"/>
      <c r="FU86" s="185"/>
      <c r="FV86" s="185"/>
      <c r="FW86" s="185"/>
      <c r="FX86" s="185"/>
      <c r="FY86" s="185"/>
      <c r="FZ86" s="185"/>
      <c r="GA86" s="185"/>
      <c r="GB86" s="185"/>
      <c r="GC86" s="185"/>
      <c r="GD86" s="185"/>
      <c r="GE86" s="185"/>
      <c r="GF86" s="185"/>
      <c r="GG86" s="185"/>
      <c r="GH86" s="185"/>
      <c r="GI86" s="185"/>
      <c r="GJ86" s="185"/>
      <c r="GK86" s="185"/>
      <c r="GL86" s="185"/>
      <c r="GM86" s="185"/>
      <c r="GN86" s="185"/>
      <c r="GO86" s="185"/>
      <c r="GP86" s="185"/>
      <c r="GQ86" s="185"/>
      <c r="GR86" s="185"/>
      <c r="GS86" s="185"/>
      <c r="GT86" s="185"/>
      <c r="GU86" s="185"/>
      <c r="GV86" s="185"/>
      <c r="GW86" s="185"/>
      <c r="GX86" s="185"/>
      <c r="GY86" s="103"/>
      <c r="GZ86" s="103"/>
      <c r="HA86" s="103"/>
      <c r="HB86" s="103"/>
      <c r="HC86" s="103"/>
      <c r="HD86" s="103"/>
      <c r="HE86" s="103"/>
      <c r="HF86" s="103"/>
      <c r="HG86" s="103"/>
      <c r="HH86" s="103"/>
    </row>
    <row r="87" spans="1:216" ht="18" customHeight="1">
      <c r="A87" s="103"/>
      <c r="B87" s="103"/>
      <c r="C87" s="225"/>
      <c r="D87" s="225"/>
      <c r="E87" s="225"/>
      <c r="F87" s="225"/>
      <c r="G87" s="225"/>
      <c r="H87" s="225"/>
      <c r="I87" s="225"/>
      <c r="J87" s="225"/>
      <c r="K87" s="406"/>
      <c r="L87" s="225"/>
      <c r="M87" s="224"/>
      <c r="N87" s="224"/>
      <c r="O87" s="224"/>
      <c r="P87" s="224"/>
      <c r="Q87" s="224"/>
      <c r="R87" s="224"/>
      <c r="S87" s="211"/>
      <c r="T87" s="211"/>
      <c r="U87" s="211"/>
      <c r="V87" s="211"/>
      <c r="W87" s="211"/>
      <c r="X87" s="224"/>
      <c r="Y87" s="185"/>
      <c r="Z87" s="118"/>
      <c r="AA87" s="185"/>
      <c r="AB87" s="185"/>
      <c r="AC87" s="185"/>
      <c r="AD87" s="185"/>
      <c r="AE87" s="185"/>
      <c r="AF87" s="185"/>
      <c r="AG87" s="185"/>
      <c r="AH87" s="185"/>
      <c r="AI87" s="185"/>
      <c r="AJ87" s="185"/>
      <c r="AK87" s="185"/>
      <c r="AL87" s="185"/>
      <c r="AM87" s="185"/>
      <c r="AN87" s="749" t="s">
        <v>801</v>
      </c>
      <c r="AO87" s="745"/>
      <c r="AP87" s="185"/>
      <c r="AQ87" s="185"/>
      <c r="AR87" s="185"/>
      <c r="AS87" s="185"/>
      <c r="AT87" s="185"/>
      <c r="AU87" s="185"/>
      <c r="AV87" s="185"/>
      <c r="AW87" s="185"/>
      <c r="AX87" s="185"/>
      <c r="AY87" s="185"/>
      <c r="AZ87" s="185"/>
      <c r="BA87" s="185"/>
      <c r="BB87" s="185"/>
      <c r="BC87" s="185"/>
      <c r="BD87" s="185"/>
      <c r="BE87" s="185"/>
      <c r="BF87" s="185"/>
      <c r="BG87" s="185"/>
      <c r="BH87" s="185"/>
      <c r="BI87" s="185"/>
      <c r="BJ87" s="743"/>
      <c r="BK87" s="743"/>
      <c r="BL87" s="743"/>
      <c r="BM87" s="744"/>
      <c r="BN87" s="744"/>
      <c r="BO87" s="744"/>
      <c r="BP87" s="744"/>
      <c r="BQ87" s="185"/>
      <c r="BR87" s="185"/>
      <c r="BS87" s="185"/>
      <c r="BT87" s="185"/>
      <c r="BU87" s="185"/>
      <c r="BV87" s="185"/>
      <c r="BW87" s="185"/>
      <c r="BX87" s="185"/>
      <c r="BY87" s="185"/>
      <c r="BZ87" s="185"/>
      <c r="CA87" s="743"/>
      <c r="CB87" s="185"/>
      <c r="CC87" s="185"/>
      <c r="CD87" s="185"/>
      <c r="CE87" s="185"/>
      <c r="CF87" s="185"/>
      <c r="CG87" s="185"/>
      <c r="CH87" s="185"/>
      <c r="CI87" s="185"/>
      <c r="CJ87" s="185"/>
      <c r="CK87" s="185"/>
      <c r="CL87" s="185"/>
      <c r="CM87" s="185"/>
      <c r="CN87" s="185"/>
      <c r="CO87" s="185"/>
      <c r="CP87" s="185"/>
      <c r="CQ87" s="185"/>
      <c r="CR87" s="185"/>
      <c r="CS87" s="185"/>
      <c r="CT87" s="185"/>
      <c r="CU87" s="185"/>
      <c r="CV87" s="185"/>
      <c r="CW87" s="185"/>
      <c r="CX87" s="185"/>
      <c r="CY87" s="185"/>
      <c r="CZ87" s="185"/>
      <c r="DA87" s="185"/>
      <c r="DB87" s="185"/>
      <c r="DC87" s="185"/>
      <c r="DD87" s="185"/>
      <c r="DE87" s="185"/>
      <c r="DF87" s="185"/>
      <c r="DG87" s="185"/>
      <c r="DH87" s="185"/>
      <c r="DI87" s="185"/>
      <c r="DJ87" s="185"/>
      <c r="DK87" s="185"/>
      <c r="DL87" s="185"/>
      <c r="DM87" s="185"/>
      <c r="DN87" s="185"/>
      <c r="DO87" s="185"/>
      <c r="DP87" s="185"/>
      <c r="DQ87" s="185"/>
      <c r="DR87" s="185"/>
      <c r="DS87" s="185"/>
      <c r="DT87" s="185"/>
      <c r="DU87" s="185"/>
      <c r="DV87" s="185"/>
      <c r="DW87" s="185"/>
      <c r="DX87" s="185"/>
      <c r="DY87" s="185"/>
      <c r="DZ87" s="185"/>
      <c r="EA87" s="185"/>
      <c r="EB87" s="185"/>
      <c r="EC87" s="185"/>
      <c r="ED87" s="185"/>
      <c r="EE87" s="185"/>
      <c r="EF87" s="185"/>
      <c r="EG87" s="185"/>
      <c r="EH87" s="185"/>
      <c r="EI87" s="185"/>
      <c r="EJ87" s="185"/>
      <c r="EK87" s="185"/>
      <c r="EL87" s="185"/>
      <c r="EM87" s="185"/>
      <c r="EN87" s="185"/>
      <c r="EO87" s="185"/>
      <c r="EP87" s="185"/>
      <c r="EQ87" s="185"/>
      <c r="ER87" s="185"/>
      <c r="ES87" s="185"/>
      <c r="ET87" s="185"/>
      <c r="EU87" s="185"/>
      <c r="EV87" s="185"/>
      <c r="EW87" s="185"/>
      <c r="EX87" s="185"/>
      <c r="EY87" s="185"/>
      <c r="EZ87" s="185"/>
      <c r="FA87" s="185"/>
      <c r="FB87" s="185"/>
      <c r="FC87" s="185"/>
      <c r="FD87" s="185"/>
      <c r="FE87" s="185"/>
      <c r="FF87" s="185"/>
      <c r="FG87" s="185"/>
      <c r="FH87" s="185"/>
      <c r="FI87" s="185"/>
      <c r="FJ87" s="185"/>
      <c r="FK87" s="185"/>
      <c r="FL87" s="185"/>
      <c r="FM87" s="185"/>
      <c r="FN87" s="185"/>
      <c r="FO87" s="185"/>
      <c r="FP87" s="745"/>
      <c r="FQ87" s="745"/>
      <c r="FR87" s="745"/>
      <c r="FS87" s="745"/>
      <c r="FT87" s="745"/>
      <c r="FU87" s="745"/>
      <c r="FV87" s="745"/>
      <c r="FW87" s="745"/>
      <c r="FX87" s="745"/>
      <c r="FY87" s="745"/>
      <c r="FZ87" s="745"/>
      <c r="GA87" s="745"/>
      <c r="GB87" s="745"/>
      <c r="GC87" s="745"/>
      <c r="GD87" s="745"/>
      <c r="GE87" s="745"/>
      <c r="GF87" s="745"/>
      <c r="GG87" s="745"/>
      <c r="GH87" s="745"/>
      <c r="GI87" s="745"/>
      <c r="GJ87" s="745"/>
      <c r="GK87" s="745"/>
      <c r="GL87" s="745"/>
      <c r="GM87" s="745"/>
      <c r="GN87" s="745"/>
      <c r="GO87" s="745"/>
      <c r="GP87" s="745"/>
      <c r="GQ87" s="745"/>
      <c r="GR87" s="745"/>
      <c r="GS87" s="745"/>
      <c r="GT87" s="745"/>
      <c r="GU87" s="745"/>
      <c r="GV87" s="745"/>
      <c r="GW87" s="745"/>
      <c r="GX87" s="745"/>
      <c r="GY87" s="375"/>
      <c r="GZ87" s="375"/>
      <c r="HA87" s="375"/>
      <c r="HB87" s="375"/>
      <c r="HC87" s="375"/>
      <c r="HD87" s="375"/>
      <c r="HE87" s="375"/>
      <c r="HF87" s="375"/>
      <c r="HG87" s="375"/>
      <c r="HH87" s="375"/>
    </row>
    <row r="88" spans="1:216" ht="18" customHeight="1">
      <c r="A88" s="103"/>
      <c r="B88" s="103"/>
      <c r="C88" s="225"/>
      <c r="D88" s="225"/>
      <c r="E88" s="225"/>
      <c r="F88" s="225"/>
      <c r="G88" s="225"/>
      <c r="H88" s="225"/>
      <c r="I88" s="225"/>
      <c r="J88" s="225"/>
      <c r="K88" s="225"/>
      <c r="L88" s="225"/>
      <c r="M88" s="224"/>
      <c r="N88" s="224"/>
      <c r="O88" s="224"/>
      <c r="P88" s="224"/>
      <c r="Q88" s="224"/>
      <c r="R88" s="224"/>
      <c r="S88" s="224"/>
      <c r="T88" s="224"/>
      <c r="U88" s="224"/>
      <c r="V88" s="224"/>
      <c r="W88" s="224"/>
      <c r="X88" s="224"/>
      <c r="Y88" s="185"/>
      <c r="Z88" s="118"/>
      <c r="AA88" s="185"/>
      <c r="AB88" s="185"/>
      <c r="AC88" s="185"/>
      <c r="AD88" s="185"/>
      <c r="AE88" s="185"/>
      <c r="AF88" s="185"/>
      <c r="AG88" s="185"/>
      <c r="AH88" s="185"/>
      <c r="AI88" s="185"/>
      <c r="AJ88" s="185"/>
      <c r="AK88" s="185"/>
      <c r="AL88" s="185"/>
      <c r="AM88" s="185"/>
      <c r="AN88" s="749"/>
      <c r="AO88" s="745"/>
      <c r="AP88" s="185"/>
      <c r="AQ88" s="185"/>
      <c r="AR88" s="185"/>
      <c r="AS88" s="185"/>
      <c r="AT88" s="185"/>
      <c r="AU88" s="185"/>
      <c r="AV88" s="185"/>
      <c r="AW88" s="185"/>
      <c r="AX88" s="185"/>
      <c r="AY88" s="185"/>
      <c r="AZ88" s="185"/>
      <c r="BA88" s="185"/>
      <c r="BB88" s="185"/>
      <c r="BC88" s="185"/>
      <c r="BD88" s="185"/>
      <c r="BE88" s="185"/>
      <c r="BF88" s="185"/>
      <c r="BG88" s="185"/>
      <c r="BH88" s="185"/>
      <c r="BI88" s="185"/>
      <c r="BJ88" s="743"/>
      <c r="BK88" s="743"/>
      <c r="BL88" s="743"/>
      <c r="BM88" s="744"/>
      <c r="BN88" s="744"/>
      <c r="BO88" s="744"/>
      <c r="BP88" s="744"/>
      <c r="BQ88" s="185"/>
      <c r="BR88" s="185"/>
      <c r="BS88" s="185"/>
      <c r="BT88" s="185"/>
      <c r="BU88" s="185"/>
      <c r="BV88" s="185"/>
      <c r="BW88" s="185"/>
      <c r="BX88" s="185"/>
      <c r="BY88" s="185"/>
      <c r="BZ88" s="185"/>
      <c r="CA88" s="743"/>
      <c r="CB88" s="185"/>
      <c r="CC88" s="185"/>
      <c r="CD88" s="185"/>
      <c r="CE88" s="185"/>
      <c r="CF88" s="185"/>
      <c r="CG88" s="185"/>
      <c r="CH88" s="185"/>
      <c r="CI88" s="185"/>
      <c r="CJ88" s="185"/>
      <c r="CK88" s="185"/>
      <c r="CL88" s="185"/>
      <c r="CM88" s="185"/>
      <c r="CN88" s="185"/>
      <c r="CO88" s="185"/>
      <c r="CP88" s="185"/>
      <c r="CQ88" s="185"/>
      <c r="CR88" s="185"/>
      <c r="CS88" s="185"/>
      <c r="CT88" s="185"/>
      <c r="CU88" s="185"/>
      <c r="CV88" s="185"/>
      <c r="CW88" s="185"/>
      <c r="CX88" s="185"/>
      <c r="CY88" s="185"/>
      <c r="CZ88" s="185"/>
      <c r="DA88" s="185"/>
      <c r="DB88" s="185"/>
      <c r="DC88" s="185"/>
      <c r="DD88" s="185"/>
      <c r="DE88" s="185"/>
      <c r="DF88" s="185"/>
      <c r="DG88" s="185"/>
      <c r="DH88" s="185"/>
      <c r="DI88" s="185"/>
      <c r="DJ88" s="185"/>
      <c r="DK88" s="185"/>
      <c r="DL88" s="185"/>
      <c r="DM88" s="185"/>
      <c r="DN88" s="185"/>
      <c r="DO88" s="185"/>
      <c r="DP88" s="185"/>
      <c r="DQ88" s="185"/>
      <c r="DR88" s="185"/>
      <c r="DS88" s="185"/>
      <c r="DT88" s="185"/>
      <c r="DU88" s="185"/>
      <c r="DV88" s="185"/>
      <c r="DW88" s="185"/>
      <c r="DX88" s="185"/>
      <c r="DY88" s="185"/>
      <c r="DZ88" s="185"/>
      <c r="EA88" s="185"/>
      <c r="EB88" s="185"/>
      <c r="EC88" s="185"/>
      <c r="ED88" s="185"/>
      <c r="EE88" s="185"/>
      <c r="EF88" s="185"/>
      <c r="EG88" s="185"/>
      <c r="EH88" s="185"/>
      <c r="EI88" s="185"/>
      <c r="EJ88" s="185"/>
      <c r="EK88" s="185"/>
      <c r="EL88" s="185"/>
      <c r="EM88" s="185"/>
      <c r="EN88" s="185"/>
      <c r="EO88" s="185"/>
      <c r="EP88" s="185"/>
      <c r="EQ88" s="185"/>
      <c r="ER88" s="185"/>
      <c r="ES88" s="185"/>
      <c r="ET88" s="185"/>
      <c r="EU88" s="185"/>
      <c r="EV88" s="185"/>
      <c r="EW88" s="185"/>
      <c r="EX88" s="185"/>
      <c r="EY88" s="185"/>
      <c r="EZ88" s="185"/>
      <c r="FA88" s="185"/>
      <c r="FB88" s="185"/>
      <c r="FC88" s="185"/>
      <c r="FD88" s="185"/>
      <c r="FE88" s="185"/>
      <c r="FF88" s="185"/>
      <c r="FG88" s="185"/>
      <c r="FH88" s="185"/>
      <c r="FI88" s="185"/>
      <c r="FJ88" s="185"/>
      <c r="FK88" s="185"/>
      <c r="FL88" s="185"/>
      <c r="FM88" s="185"/>
      <c r="FN88" s="185"/>
      <c r="FO88" s="185"/>
      <c r="FP88" s="745"/>
      <c r="FQ88" s="745"/>
      <c r="FR88" s="745"/>
      <c r="FS88" s="745"/>
      <c r="FT88" s="745"/>
      <c r="FU88" s="745"/>
      <c r="FV88" s="745"/>
      <c r="FW88" s="745"/>
      <c r="FX88" s="745"/>
      <c r="FY88" s="745"/>
      <c r="FZ88" s="745"/>
      <c r="GA88" s="745"/>
      <c r="GB88" s="745"/>
      <c r="GC88" s="745"/>
      <c r="GD88" s="745"/>
      <c r="GE88" s="745"/>
      <c r="GF88" s="745"/>
      <c r="GG88" s="745"/>
      <c r="GH88" s="745"/>
      <c r="GI88" s="745"/>
      <c r="GJ88" s="745"/>
      <c r="GK88" s="745"/>
      <c r="GL88" s="745"/>
      <c r="GM88" s="745"/>
      <c r="GN88" s="745"/>
      <c r="GO88" s="745"/>
      <c r="GP88" s="745"/>
      <c r="GQ88" s="745"/>
      <c r="GR88" s="745"/>
      <c r="GS88" s="745"/>
      <c r="GT88" s="745"/>
      <c r="GU88" s="745"/>
      <c r="GV88" s="745"/>
      <c r="GW88" s="745"/>
      <c r="GX88" s="745"/>
      <c r="GY88" s="375"/>
      <c r="GZ88" s="375"/>
      <c r="HA88" s="375"/>
      <c r="HB88" s="375"/>
      <c r="HC88" s="375"/>
      <c r="HD88" s="375"/>
      <c r="HE88" s="375"/>
      <c r="HF88" s="375"/>
      <c r="HG88" s="375"/>
      <c r="HH88" s="375"/>
    </row>
    <row r="89" spans="1:216">
      <c r="A89" s="103"/>
      <c r="B89" s="103"/>
      <c r="C89" s="225"/>
      <c r="D89" s="225"/>
      <c r="E89" s="225"/>
      <c r="F89" s="225"/>
      <c r="G89" s="225"/>
      <c r="H89" s="225"/>
      <c r="I89" s="225"/>
      <c r="J89" s="225"/>
      <c r="K89" s="225"/>
      <c r="L89" s="225"/>
      <c r="M89" s="224"/>
      <c r="N89" s="378"/>
      <c r="O89" s="224"/>
      <c r="P89" s="224"/>
      <c r="Q89" s="224"/>
      <c r="R89" s="224"/>
      <c r="S89" s="224"/>
      <c r="T89" s="224"/>
      <c r="U89" s="224"/>
      <c r="V89" s="224"/>
      <c r="W89" s="224"/>
      <c r="X89" s="224"/>
      <c r="Y89" s="185"/>
      <c r="Z89" s="118"/>
      <c r="AA89" s="185"/>
      <c r="AB89" s="185"/>
      <c r="AC89" s="185"/>
      <c r="AD89" s="185"/>
      <c r="AE89" s="185"/>
      <c r="AF89" s="185"/>
      <c r="AG89" s="185"/>
      <c r="AH89" s="185"/>
      <c r="AI89" s="185"/>
      <c r="AJ89" s="185"/>
      <c r="AK89" s="185"/>
      <c r="AL89" s="185"/>
      <c r="AM89" s="185"/>
      <c r="AN89" s="745" t="str">
        <f>IF(TYPOLOGY = "Bridge", AH7,AH14)</f>
        <v>Piling (1.1)</v>
      </c>
      <c r="AO89" s="786">
        <f ca="1">IF(TYPOLOGY = "Bridge", AW43,BA43)</f>
        <v>0</v>
      </c>
      <c r="AP89" s="185"/>
      <c r="AQ89" s="185"/>
      <c r="AR89" s="185"/>
      <c r="AS89" s="185"/>
      <c r="AT89" s="185"/>
      <c r="AU89" s="185"/>
      <c r="AV89" s="185"/>
      <c r="AW89" s="185"/>
      <c r="AX89" s="185"/>
      <c r="AY89" s="185"/>
      <c r="AZ89" s="185"/>
      <c r="BA89" s="185"/>
      <c r="BB89" s="185"/>
      <c r="BC89" s="185"/>
      <c r="BD89" s="185"/>
      <c r="BE89" s="185"/>
      <c r="BF89" s="185"/>
      <c r="BG89" s="185"/>
      <c r="BH89" s="185"/>
      <c r="BI89" s="185"/>
      <c r="BJ89" s="743"/>
      <c r="BK89" s="743"/>
      <c r="BL89" s="743"/>
      <c r="BM89" s="744"/>
      <c r="BN89" s="744"/>
      <c r="BO89" s="744"/>
      <c r="BP89" s="744"/>
      <c r="BQ89" s="185"/>
      <c r="BR89" s="185"/>
      <c r="BS89" s="185"/>
      <c r="BT89" s="185"/>
      <c r="BU89" s="185"/>
      <c r="BV89" s="185"/>
      <c r="BW89" s="185"/>
      <c r="BX89" s="185"/>
      <c r="BY89" s="185"/>
      <c r="BZ89" s="185"/>
      <c r="CA89" s="743"/>
      <c r="CB89" s="185"/>
      <c r="CC89" s="185"/>
      <c r="CD89" s="185"/>
      <c r="CE89" s="185"/>
      <c r="CF89" s="185"/>
      <c r="CG89" s="185"/>
      <c r="CH89" s="185"/>
      <c r="CI89" s="185"/>
      <c r="CJ89" s="185"/>
      <c r="CK89" s="185"/>
      <c r="CL89" s="185"/>
      <c r="CM89" s="185"/>
      <c r="CN89" s="185"/>
      <c r="CO89" s="185"/>
      <c r="CP89" s="185"/>
      <c r="CQ89" s="185"/>
      <c r="CR89" s="185"/>
      <c r="CS89" s="185"/>
      <c r="CT89" s="185"/>
      <c r="CU89" s="185"/>
      <c r="CV89" s="185"/>
      <c r="CW89" s="185"/>
      <c r="CX89" s="185"/>
      <c r="CY89" s="185"/>
      <c r="CZ89" s="185"/>
      <c r="DA89" s="185"/>
      <c r="DB89" s="185"/>
      <c r="DC89" s="185"/>
      <c r="DD89" s="185"/>
      <c r="DE89" s="185"/>
      <c r="DF89" s="185"/>
      <c r="DG89" s="185"/>
      <c r="DH89" s="185"/>
      <c r="DI89" s="185"/>
      <c r="DJ89" s="185"/>
      <c r="DK89" s="185"/>
      <c r="DL89" s="185"/>
      <c r="DM89" s="185"/>
      <c r="DN89" s="185"/>
      <c r="DO89" s="185"/>
      <c r="DP89" s="185"/>
      <c r="DQ89" s="185"/>
      <c r="DR89" s="185"/>
      <c r="DS89" s="185"/>
      <c r="DT89" s="185"/>
      <c r="DU89" s="185"/>
      <c r="DV89" s="185"/>
      <c r="DW89" s="185"/>
      <c r="DX89" s="185"/>
      <c r="DY89" s="185"/>
      <c r="DZ89" s="185"/>
      <c r="EA89" s="185"/>
      <c r="EB89" s="185"/>
      <c r="EC89" s="185"/>
      <c r="ED89" s="185"/>
      <c r="EE89" s="185"/>
      <c r="EF89" s="185"/>
      <c r="EG89" s="185"/>
      <c r="EH89" s="185"/>
      <c r="EI89" s="185"/>
      <c r="EJ89" s="185"/>
      <c r="EK89" s="185"/>
      <c r="EL89" s="185"/>
      <c r="EM89" s="185"/>
      <c r="EN89" s="185"/>
      <c r="EO89" s="185"/>
      <c r="EP89" s="185"/>
      <c r="EQ89" s="185"/>
      <c r="ER89" s="185"/>
      <c r="ES89" s="185"/>
      <c r="ET89" s="185"/>
      <c r="EU89" s="185"/>
      <c r="EV89" s="185"/>
      <c r="EW89" s="185"/>
      <c r="EX89" s="185"/>
      <c r="EY89" s="185"/>
      <c r="EZ89" s="185"/>
      <c r="FA89" s="185"/>
      <c r="FB89" s="185"/>
      <c r="FC89" s="185"/>
      <c r="FD89" s="185"/>
      <c r="FE89" s="185"/>
      <c r="FF89" s="185"/>
      <c r="FG89" s="185"/>
      <c r="FH89" s="185"/>
      <c r="FI89" s="185"/>
      <c r="FJ89" s="185"/>
      <c r="FK89" s="185"/>
      <c r="FL89" s="185"/>
      <c r="FM89" s="185"/>
      <c r="FN89" s="185"/>
      <c r="FO89" s="185"/>
      <c r="FP89" s="745"/>
      <c r="FQ89" s="745"/>
      <c r="FR89" s="745"/>
      <c r="FS89" s="745"/>
      <c r="FT89" s="745"/>
      <c r="FU89" s="745"/>
      <c r="FV89" s="745"/>
      <c r="FW89" s="745"/>
      <c r="FX89" s="745"/>
      <c r="FY89" s="745"/>
      <c r="FZ89" s="745"/>
      <c r="GA89" s="745"/>
      <c r="GB89" s="745"/>
      <c r="GC89" s="745"/>
      <c r="GD89" s="745"/>
      <c r="GE89" s="745"/>
      <c r="GF89" s="745"/>
      <c r="GG89" s="745"/>
      <c r="GH89" s="745"/>
      <c r="GI89" s="745"/>
      <c r="GJ89" s="745"/>
      <c r="GK89" s="745"/>
      <c r="GL89" s="745"/>
      <c r="GM89" s="745"/>
      <c r="GN89" s="745"/>
      <c r="GO89" s="745"/>
      <c r="GP89" s="745"/>
      <c r="GQ89" s="745"/>
      <c r="GR89" s="745"/>
      <c r="GS89" s="745"/>
      <c r="GT89" s="745"/>
      <c r="GU89" s="745"/>
      <c r="GV89" s="745"/>
      <c r="GW89" s="745"/>
      <c r="GX89" s="745"/>
      <c r="GY89" s="375"/>
      <c r="GZ89" s="375"/>
      <c r="HA89" s="375"/>
      <c r="HB89" s="375"/>
      <c r="HC89" s="375"/>
      <c r="HD89" s="375"/>
      <c r="HE89" s="375"/>
      <c r="HF89" s="375"/>
      <c r="HG89" s="375"/>
      <c r="HH89" s="375"/>
    </row>
    <row r="90" spans="1:216" ht="23.25">
      <c r="A90" s="103"/>
      <c r="B90" s="103"/>
      <c r="C90" s="225"/>
      <c r="D90" s="225"/>
      <c r="E90" s="225"/>
      <c r="F90" s="225"/>
      <c r="G90" s="225"/>
      <c r="H90" s="225"/>
      <c r="I90" s="225"/>
      <c r="J90" s="225"/>
      <c r="K90" s="225"/>
      <c r="L90" s="225"/>
      <c r="M90" s="224"/>
      <c r="N90" s="954"/>
      <c r="O90" s="954"/>
      <c r="P90" s="954"/>
      <c r="Q90" s="954"/>
      <c r="R90" s="954"/>
      <c r="S90" s="954"/>
      <c r="T90" s="954"/>
      <c r="U90" s="954"/>
      <c r="V90" s="954"/>
      <c r="W90" s="954"/>
      <c r="X90" s="224"/>
      <c r="Y90" s="185"/>
      <c r="Z90" s="118"/>
      <c r="AA90" s="185"/>
      <c r="AB90" s="185"/>
      <c r="AC90" s="185"/>
      <c r="AD90" s="185"/>
      <c r="AE90" s="185"/>
      <c r="AF90" s="185"/>
      <c r="AG90" s="185"/>
      <c r="AH90" s="185"/>
      <c r="AI90" s="185"/>
      <c r="AJ90" s="185"/>
      <c r="AK90" s="185"/>
      <c r="AL90" s="185"/>
      <c r="AM90" s="185"/>
      <c r="AN90" s="745" t="str">
        <f>IF(TYPOLOGY = "Bridge", AH8,AH15)</f>
        <v>Other substructure (1.1, 1.2)</v>
      </c>
      <c r="AO90" s="786">
        <f ca="1">IF(TYPOLOGY = "Bridge", AW44,BA44)</f>
        <v>0</v>
      </c>
      <c r="AP90" s="185"/>
      <c r="AQ90" s="185"/>
      <c r="AR90" s="185"/>
      <c r="AS90" s="185"/>
      <c r="AT90" s="185"/>
      <c r="AU90" s="185"/>
      <c r="AV90" s="185"/>
      <c r="AW90" s="185"/>
      <c r="AX90" s="185"/>
      <c r="AY90" s="185"/>
      <c r="AZ90" s="185"/>
      <c r="BA90" s="185"/>
      <c r="BB90" s="185"/>
      <c r="BC90" s="185"/>
      <c r="BD90" s="185"/>
      <c r="BE90" s="185"/>
      <c r="BF90" s="185"/>
      <c r="BG90" s="185"/>
      <c r="BH90" s="185"/>
      <c r="BI90" s="185"/>
      <c r="BJ90" s="743"/>
      <c r="BK90" s="743"/>
      <c r="BL90" s="743"/>
      <c r="BM90" s="744"/>
      <c r="BN90" s="744"/>
      <c r="BO90" s="744"/>
      <c r="BP90" s="744"/>
      <c r="BQ90" s="185"/>
      <c r="BR90" s="185"/>
      <c r="BS90" s="185"/>
      <c r="BT90" s="185"/>
      <c r="BU90" s="185"/>
      <c r="BV90" s="185"/>
      <c r="BW90" s="185"/>
      <c r="BX90" s="185"/>
      <c r="BY90" s="185"/>
      <c r="BZ90" s="808" t="s">
        <v>812</v>
      </c>
      <c r="CA90" s="808" t="str">
        <f>'Default Values'!AK9 &amp; _xlfn.CONCAT(" kgCO₂e/FA")</f>
        <v>1500 kgCO₂e/FA</v>
      </c>
      <c r="CB90" s="808" t="str">
        <f>IF($AU$51=0, "Target N/A",IF($AU$51&lt;'Default Values'!AK9,"Scheme meets target", "Scheme does not meet target"))</f>
        <v>Target N/A</v>
      </c>
      <c r="CC90" s="185"/>
      <c r="CD90" s="185"/>
      <c r="CE90" s="185"/>
      <c r="CF90" s="185"/>
      <c r="CG90" s="185"/>
      <c r="CH90" s="185"/>
      <c r="CI90" s="185"/>
      <c r="CJ90" s="185"/>
      <c r="CK90" s="185"/>
      <c r="CL90" s="185"/>
      <c r="CM90" s="185"/>
      <c r="CN90" s="185"/>
      <c r="CO90" s="185"/>
      <c r="CP90" s="185"/>
      <c r="CQ90" s="185"/>
      <c r="CR90" s="185"/>
      <c r="CS90" s="185"/>
      <c r="CT90" s="185"/>
      <c r="CU90" s="185"/>
      <c r="CV90" s="185"/>
      <c r="CW90" s="185"/>
      <c r="CX90" s="185"/>
      <c r="CY90" s="185"/>
      <c r="CZ90" s="185"/>
      <c r="DA90" s="185"/>
      <c r="DB90" s="185"/>
      <c r="DC90" s="185"/>
      <c r="DD90" s="185"/>
      <c r="DE90" s="185"/>
      <c r="DF90" s="185"/>
      <c r="DG90" s="185"/>
      <c r="DH90" s="185"/>
      <c r="DI90" s="185"/>
      <c r="DJ90" s="185"/>
      <c r="DK90" s="185"/>
      <c r="DL90" s="185"/>
      <c r="DM90" s="185"/>
      <c r="DN90" s="185"/>
      <c r="DO90" s="185"/>
      <c r="DP90" s="185"/>
      <c r="DQ90" s="185"/>
      <c r="DR90" s="185"/>
      <c r="DS90" s="185"/>
      <c r="DT90" s="185"/>
      <c r="DU90" s="185"/>
      <c r="DV90" s="185"/>
      <c r="DW90" s="185"/>
      <c r="DX90" s="185"/>
      <c r="DY90" s="185"/>
      <c r="DZ90" s="185"/>
      <c r="EA90" s="185"/>
      <c r="EB90" s="185"/>
      <c r="EC90" s="185"/>
      <c r="ED90" s="185"/>
      <c r="EE90" s="185"/>
      <c r="EF90" s="185"/>
      <c r="EG90" s="185"/>
      <c r="EH90" s="185"/>
      <c r="EI90" s="185"/>
      <c r="EJ90" s="185"/>
      <c r="EK90" s="185"/>
      <c r="EL90" s="185"/>
      <c r="EM90" s="185"/>
      <c r="EN90" s="185"/>
      <c r="EO90" s="185"/>
      <c r="EP90" s="185"/>
      <c r="EQ90" s="185"/>
      <c r="ER90" s="185"/>
      <c r="ES90" s="185"/>
      <c r="ET90" s="185"/>
      <c r="EU90" s="185"/>
      <c r="EV90" s="185"/>
      <c r="EW90" s="185"/>
      <c r="EX90" s="185"/>
      <c r="EY90" s="185"/>
      <c r="EZ90" s="185"/>
      <c r="FA90" s="185"/>
      <c r="FB90" s="185"/>
      <c r="FC90" s="185"/>
      <c r="FD90" s="185"/>
      <c r="FE90" s="185"/>
      <c r="FF90" s="185"/>
      <c r="FG90" s="185"/>
      <c r="FH90" s="185"/>
      <c r="FI90" s="185"/>
      <c r="FJ90" s="185"/>
      <c r="FK90" s="185"/>
      <c r="FL90" s="185"/>
      <c r="FM90" s="185"/>
      <c r="FN90" s="185"/>
      <c r="FO90" s="185"/>
      <c r="FP90" s="745"/>
      <c r="FQ90" s="745"/>
      <c r="FR90" s="745"/>
      <c r="FS90" s="745"/>
      <c r="FT90" s="745"/>
      <c r="FU90" s="745"/>
      <c r="FV90" s="745"/>
      <c r="FW90" s="745"/>
      <c r="FX90" s="745"/>
      <c r="FY90" s="745"/>
      <c r="FZ90" s="745"/>
      <c r="GA90" s="745"/>
      <c r="GB90" s="745"/>
      <c r="GC90" s="745"/>
      <c r="GD90" s="745"/>
      <c r="GE90" s="745"/>
      <c r="GF90" s="745"/>
      <c r="GG90" s="745"/>
      <c r="GH90" s="745"/>
      <c r="GI90" s="745"/>
      <c r="GJ90" s="745"/>
      <c r="GK90" s="745"/>
      <c r="GL90" s="745"/>
      <c r="GM90" s="745"/>
      <c r="GN90" s="745"/>
      <c r="GO90" s="745"/>
      <c r="GP90" s="745"/>
      <c r="GQ90" s="745"/>
      <c r="GR90" s="745"/>
      <c r="GS90" s="745"/>
      <c r="GT90" s="745"/>
      <c r="GU90" s="745"/>
      <c r="GV90" s="745"/>
      <c r="GW90" s="745"/>
      <c r="GX90" s="745"/>
      <c r="GY90" s="375"/>
      <c r="GZ90" s="375"/>
      <c r="HA90" s="375"/>
      <c r="HB90" s="375"/>
      <c r="HC90" s="375"/>
      <c r="HD90" s="375"/>
      <c r="HE90" s="375"/>
      <c r="HF90" s="375"/>
      <c r="HG90" s="375"/>
      <c r="HH90" s="375"/>
    </row>
    <row r="91" spans="1:216" ht="23.25">
      <c r="A91" s="103"/>
      <c r="B91" s="225"/>
      <c r="C91" s="225"/>
      <c r="D91" s="225"/>
      <c r="E91" s="225"/>
      <c r="F91" s="225"/>
      <c r="G91" s="225"/>
      <c r="H91" s="225"/>
      <c r="I91" s="225"/>
      <c r="J91" s="225"/>
      <c r="K91" s="225"/>
      <c r="L91" s="225"/>
      <c r="M91" s="224"/>
      <c r="N91" s="954"/>
      <c r="O91" s="954"/>
      <c r="P91" s="954"/>
      <c r="Q91" s="954"/>
      <c r="R91" s="954"/>
      <c r="S91" s="954"/>
      <c r="T91" s="954"/>
      <c r="U91" s="954"/>
      <c r="V91" s="954"/>
      <c r="W91" s="954"/>
      <c r="X91" s="224"/>
      <c r="Y91" s="185"/>
      <c r="Z91" s="118"/>
      <c r="AA91" s="185"/>
      <c r="AB91" s="185"/>
      <c r="AC91" s="185"/>
      <c r="AD91" s="185"/>
      <c r="AE91" s="185"/>
      <c r="AF91" s="185"/>
      <c r="AG91" s="185"/>
      <c r="AH91" s="185"/>
      <c r="AI91" s="185"/>
      <c r="AJ91" s="185"/>
      <c r="AK91" s="185"/>
      <c r="AL91" s="185"/>
      <c r="AM91" s="185"/>
      <c r="AN91" s="745" t="str">
        <f>IF(TYPOLOGY = "Bridge", AH9,AH16)</f>
        <v>Frame (2.1)</v>
      </c>
      <c r="AO91" s="786">
        <f ca="1">IF(TYPOLOGY = "Bridge", AW45,BA45)</f>
        <v>0</v>
      </c>
      <c r="AP91" s="185"/>
      <c r="AQ91" s="185"/>
      <c r="AR91" s="185"/>
      <c r="AS91" s="185"/>
      <c r="AT91" s="185"/>
      <c r="AU91" s="185"/>
      <c r="AV91" s="185"/>
      <c r="AW91" s="185"/>
      <c r="AX91" s="185"/>
      <c r="AY91" s="185"/>
      <c r="AZ91" s="185"/>
      <c r="BA91" s="185"/>
      <c r="BB91" s="185"/>
      <c r="BC91" s="185"/>
      <c r="BD91" s="185"/>
      <c r="BE91" s="185"/>
      <c r="BF91" s="185"/>
      <c r="BG91" s="185"/>
      <c r="BH91" s="185"/>
      <c r="BI91" s="185"/>
      <c r="BJ91" s="743"/>
      <c r="BK91" s="743"/>
      <c r="BL91" s="743"/>
      <c r="BM91" s="744"/>
      <c r="BN91" s="744"/>
      <c r="BO91" s="744"/>
      <c r="BP91" s="809"/>
      <c r="BQ91" s="185"/>
      <c r="BR91" s="185"/>
      <c r="BS91" s="185"/>
      <c r="BT91" s="185"/>
      <c r="BU91" s="185"/>
      <c r="BV91" s="185"/>
      <c r="BW91" s="185"/>
      <c r="BX91" s="185"/>
      <c r="BY91" s="185"/>
      <c r="BZ91" s="808" t="s">
        <v>405</v>
      </c>
      <c r="CA91" s="810">
        <f>CG12</f>
        <v>137</v>
      </c>
      <c r="CB91" s="808" t="str">
        <f>IF($AU$51=0, "Target N/A",IF($AU$51&lt;CA91,"Scheme meets target", "Scheme does not meet target"))</f>
        <v>Target N/A</v>
      </c>
      <c r="CC91" s="185"/>
      <c r="CD91" s="185"/>
      <c r="CE91" s="185"/>
      <c r="CF91" s="185"/>
      <c r="CG91" s="185"/>
      <c r="CH91" s="185"/>
      <c r="CI91" s="185"/>
      <c r="CJ91" s="185"/>
      <c r="CK91" s="185"/>
      <c r="CL91" s="185"/>
      <c r="CM91" s="185"/>
      <c r="CN91" s="185"/>
      <c r="CO91" s="185"/>
      <c r="CP91" s="185"/>
      <c r="CQ91" s="185"/>
      <c r="CR91" s="185"/>
      <c r="CS91" s="185"/>
      <c r="CT91" s="185"/>
      <c r="CU91" s="185"/>
      <c r="CV91" s="185"/>
      <c r="CW91" s="185"/>
      <c r="CX91" s="185"/>
      <c r="CY91" s="185"/>
      <c r="CZ91" s="185"/>
      <c r="DA91" s="185"/>
      <c r="DB91" s="185"/>
      <c r="DC91" s="185"/>
      <c r="DD91" s="185"/>
      <c r="DE91" s="185"/>
      <c r="DF91" s="185"/>
      <c r="DG91" s="185"/>
      <c r="DH91" s="185"/>
      <c r="DI91" s="185"/>
      <c r="DJ91" s="185"/>
      <c r="DK91" s="185"/>
      <c r="DL91" s="185"/>
      <c r="DM91" s="185"/>
      <c r="DN91" s="185"/>
      <c r="DO91" s="185"/>
      <c r="DP91" s="185"/>
      <c r="DQ91" s="185"/>
      <c r="DR91" s="185"/>
      <c r="DS91" s="185"/>
      <c r="DT91" s="185"/>
      <c r="DU91" s="185"/>
      <c r="DV91" s="185"/>
      <c r="DW91" s="185"/>
      <c r="DX91" s="185"/>
      <c r="DY91" s="185"/>
      <c r="DZ91" s="185"/>
      <c r="EA91" s="185"/>
      <c r="EB91" s="185"/>
      <c r="EC91" s="185"/>
      <c r="ED91" s="185"/>
      <c r="EE91" s="185"/>
      <c r="EF91" s="185"/>
      <c r="EG91" s="185"/>
      <c r="EH91" s="185"/>
      <c r="EI91" s="185"/>
      <c r="EJ91" s="185"/>
      <c r="EK91" s="185"/>
      <c r="EL91" s="185"/>
      <c r="EM91" s="185"/>
      <c r="EN91" s="185"/>
      <c r="EO91" s="185"/>
      <c r="EP91" s="185"/>
      <c r="EQ91" s="185"/>
      <c r="ER91" s="185"/>
      <c r="ES91" s="185"/>
      <c r="ET91" s="185"/>
      <c r="EU91" s="185"/>
      <c r="EV91" s="185"/>
      <c r="EW91" s="185"/>
      <c r="EX91" s="185"/>
      <c r="EY91" s="185"/>
      <c r="EZ91" s="185"/>
      <c r="FA91" s="185"/>
      <c r="FB91" s="185"/>
      <c r="FC91" s="185"/>
      <c r="FD91" s="185"/>
      <c r="FE91" s="185"/>
      <c r="FF91" s="185"/>
      <c r="FG91" s="185"/>
      <c r="FH91" s="185"/>
      <c r="FI91" s="185"/>
      <c r="FJ91" s="185"/>
      <c r="FK91" s="185"/>
      <c r="FL91" s="185"/>
      <c r="FM91" s="185"/>
      <c r="FN91" s="185"/>
      <c r="FO91" s="185"/>
      <c r="FP91" s="745"/>
      <c r="FQ91" s="745"/>
      <c r="FR91" s="745"/>
      <c r="FS91" s="745"/>
      <c r="FT91" s="745"/>
      <c r="FU91" s="745"/>
      <c r="FV91" s="745"/>
      <c r="FW91" s="745"/>
      <c r="FX91" s="745"/>
      <c r="FY91" s="745"/>
      <c r="FZ91" s="745"/>
      <c r="GA91" s="745"/>
      <c r="GB91" s="745"/>
      <c r="GC91" s="745"/>
      <c r="GD91" s="745"/>
      <c r="GE91" s="745"/>
      <c r="GF91" s="745"/>
      <c r="GG91" s="745"/>
      <c r="GH91" s="745"/>
      <c r="GI91" s="745"/>
      <c r="GJ91" s="745"/>
      <c r="GK91" s="745"/>
      <c r="GL91" s="745"/>
      <c r="GM91" s="745"/>
      <c r="GN91" s="745"/>
      <c r="GO91" s="745"/>
      <c r="GP91" s="745"/>
      <c r="GQ91" s="745"/>
      <c r="GR91" s="745"/>
      <c r="GS91" s="745"/>
      <c r="GT91" s="745"/>
      <c r="GU91" s="745"/>
      <c r="GV91" s="745"/>
      <c r="GW91" s="745"/>
      <c r="GX91" s="745"/>
      <c r="GY91" s="375"/>
      <c r="GZ91" s="375"/>
      <c r="HA91" s="375"/>
      <c r="HB91" s="375"/>
      <c r="HC91" s="375"/>
      <c r="HD91" s="375"/>
      <c r="HE91" s="375"/>
      <c r="HF91" s="375"/>
      <c r="HG91" s="375"/>
      <c r="HH91" s="375"/>
    </row>
    <row r="92" spans="1:216" ht="22.9" customHeight="1">
      <c r="A92" s="103"/>
      <c r="B92" s="103"/>
      <c r="C92" s="225"/>
      <c r="D92" s="225"/>
      <c r="E92" s="225"/>
      <c r="F92" s="225"/>
      <c r="G92" s="225"/>
      <c r="H92" s="225"/>
      <c r="I92" s="225"/>
      <c r="J92" s="225"/>
      <c r="K92" s="225"/>
      <c r="L92" s="225"/>
      <c r="M92" s="224"/>
      <c r="N92" s="224"/>
      <c r="O92" s="224"/>
      <c r="P92" s="224"/>
      <c r="Q92" s="224"/>
      <c r="R92" s="224"/>
      <c r="S92" s="224"/>
      <c r="T92" s="224"/>
      <c r="U92" s="224"/>
      <c r="V92" s="224"/>
      <c r="W92" s="224"/>
      <c r="X92" s="224"/>
      <c r="Y92" s="185"/>
      <c r="Z92" s="118"/>
      <c r="AA92" s="185"/>
      <c r="AB92" s="185"/>
      <c r="AC92" s="185"/>
      <c r="AD92" s="185"/>
      <c r="AE92" s="185"/>
      <c r="AF92" s="185"/>
      <c r="AG92" s="185"/>
      <c r="AH92" s="185"/>
      <c r="AI92" s="185"/>
      <c r="AJ92" s="185"/>
      <c r="AK92" s="185"/>
      <c r="AL92" s="185"/>
      <c r="AM92" s="185"/>
      <c r="AN92" s="745" t="str">
        <f>IF(TYPOLOGY = "Bridge", AH10,AH17)</f>
        <v>Upper floors/slabs inc roof (2.2, 2.3)</v>
      </c>
      <c r="AO92" s="786">
        <f ca="1">IF(TYPOLOGY = "Bridge", AW46,BA46)</f>
        <v>0</v>
      </c>
      <c r="AP92" s="185"/>
      <c r="AQ92" s="185"/>
      <c r="AR92" s="185"/>
      <c r="AS92" s="185"/>
      <c r="AT92" s="185"/>
      <c r="AU92" s="185"/>
      <c r="AV92" s="185"/>
      <c r="AW92" s="185"/>
      <c r="AX92" s="185"/>
      <c r="AY92" s="185"/>
      <c r="AZ92" s="185"/>
      <c r="BA92" s="185"/>
      <c r="BB92" s="185"/>
      <c r="BC92" s="185"/>
      <c r="BD92" s="185"/>
      <c r="BE92" s="185"/>
      <c r="BF92" s="185"/>
      <c r="BG92" s="185"/>
      <c r="BH92" s="185"/>
      <c r="BI92" s="185"/>
      <c r="BJ92" s="743"/>
      <c r="BK92" s="743"/>
      <c r="BL92" s="743"/>
      <c r="BM92" s="744"/>
      <c r="BN92" s="744"/>
      <c r="BO92" s="744"/>
      <c r="BP92" s="744"/>
      <c r="BQ92" s="185"/>
      <c r="BR92" s="185"/>
      <c r="BS92" s="185"/>
      <c r="BT92" s="185"/>
      <c r="BU92" s="185"/>
      <c r="BV92" s="185"/>
      <c r="BW92" s="185"/>
      <c r="BX92" s="185"/>
      <c r="BY92" s="185"/>
      <c r="BZ92" s="808" t="s">
        <v>403</v>
      </c>
      <c r="CA92" s="810">
        <f>IFERROR(_xlfn.XLOOKUP(TYPOLOGY,$CF$13:$CF$15,$CG$13:$CG$15,,),0)</f>
        <v>0</v>
      </c>
      <c r="CB92" s="808" t="str">
        <f>IF(CA92=0, "Target N/A",IF($AU$51&lt;CA92,"Scheme meets target", "Scheme does not meet target"))</f>
        <v>Target N/A</v>
      </c>
      <c r="CC92" s="811"/>
      <c r="CD92" s="185"/>
      <c r="CE92" s="185"/>
      <c r="CF92" s="185"/>
      <c r="CG92" s="185"/>
      <c r="CH92" s="185"/>
      <c r="CI92" s="185"/>
      <c r="CJ92" s="185"/>
      <c r="CK92" s="185"/>
      <c r="CL92" s="185"/>
      <c r="CM92" s="185"/>
      <c r="CN92" s="185"/>
      <c r="CO92" s="185"/>
      <c r="CP92" s="185"/>
      <c r="CQ92" s="185"/>
      <c r="CR92" s="185"/>
      <c r="CS92" s="185"/>
      <c r="CT92" s="185"/>
      <c r="CU92" s="185"/>
      <c r="CV92" s="185"/>
      <c r="CW92" s="185"/>
      <c r="CX92" s="185"/>
      <c r="CY92" s="185"/>
      <c r="CZ92" s="185"/>
      <c r="DA92" s="185"/>
      <c r="DB92" s="185"/>
      <c r="DC92" s="185"/>
      <c r="DD92" s="185"/>
      <c r="DE92" s="185"/>
      <c r="DF92" s="185"/>
      <c r="DG92" s="185"/>
      <c r="DH92" s="185"/>
      <c r="DI92" s="185"/>
      <c r="DJ92" s="185"/>
      <c r="DK92" s="185"/>
      <c r="DL92" s="185"/>
      <c r="DM92" s="185"/>
      <c r="DN92" s="185"/>
      <c r="DO92" s="185"/>
      <c r="DP92" s="185"/>
      <c r="DQ92" s="185"/>
      <c r="DR92" s="185"/>
      <c r="DS92" s="185"/>
      <c r="DT92" s="185"/>
      <c r="DU92" s="185"/>
      <c r="DV92" s="185"/>
      <c r="DW92" s="185"/>
      <c r="DX92" s="185"/>
      <c r="DY92" s="185"/>
      <c r="DZ92" s="185"/>
      <c r="EA92" s="185"/>
      <c r="EB92" s="185"/>
      <c r="EC92" s="185"/>
      <c r="ED92" s="185"/>
      <c r="EE92" s="185"/>
      <c r="EF92" s="185"/>
      <c r="EG92" s="185"/>
      <c r="EH92" s="185"/>
      <c r="EI92" s="185"/>
      <c r="EJ92" s="185"/>
      <c r="EK92" s="185"/>
      <c r="EL92" s="185"/>
      <c r="EM92" s="185"/>
      <c r="EN92" s="185"/>
      <c r="EO92" s="185"/>
      <c r="EP92" s="185"/>
      <c r="EQ92" s="185"/>
      <c r="ER92" s="185"/>
      <c r="ES92" s="185"/>
      <c r="ET92" s="185"/>
      <c r="EU92" s="185"/>
      <c r="EV92" s="185"/>
      <c r="EW92" s="185"/>
      <c r="EX92" s="185"/>
      <c r="EY92" s="185"/>
      <c r="EZ92" s="185"/>
      <c r="FA92" s="185"/>
      <c r="FB92" s="185"/>
      <c r="FC92" s="185"/>
      <c r="FD92" s="185"/>
      <c r="FE92" s="185"/>
      <c r="FF92" s="185"/>
      <c r="FG92" s="185"/>
      <c r="FH92" s="185"/>
      <c r="FI92" s="185"/>
      <c r="FJ92" s="185"/>
      <c r="FK92" s="185"/>
      <c r="FL92" s="185"/>
      <c r="FM92" s="185"/>
      <c r="FN92" s="185"/>
      <c r="FO92" s="185"/>
      <c r="FP92" s="745"/>
      <c r="FQ92" s="745"/>
      <c r="FR92" s="745"/>
      <c r="FS92" s="745"/>
      <c r="FT92" s="745"/>
      <c r="FU92" s="745"/>
      <c r="FV92" s="745"/>
      <c r="FW92" s="745"/>
      <c r="FX92" s="745"/>
      <c r="FY92" s="745"/>
      <c r="FZ92" s="745"/>
      <c r="GA92" s="745"/>
      <c r="GB92" s="745"/>
      <c r="GC92" s="745"/>
      <c r="GD92" s="745"/>
      <c r="GE92" s="745"/>
      <c r="GF92" s="745"/>
      <c r="GG92" s="745"/>
      <c r="GH92" s="745"/>
      <c r="GI92" s="745"/>
      <c r="GJ92" s="745"/>
      <c r="GK92" s="745"/>
      <c r="GL92" s="745"/>
      <c r="GM92" s="745"/>
      <c r="GN92" s="745"/>
      <c r="GO92" s="745"/>
      <c r="GP92" s="745"/>
      <c r="GQ92" s="745"/>
      <c r="GR92" s="745"/>
      <c r="GS92" s="745"/>
      <c r="GT92" s="745"/>
      <c r="GU92" s="745"/>
      <c r="GV92" s="745"/>
      <c r="GW92" s="745"/>
      <c r="GX92" s="745"/>
      <c r="GY92" s="375"/>
      <c r="GZ92" s="375"/>
      <c r="HA92" s="375"/>
      <c r="HB92" s="375"/>
      <c r="HC92" s="375"/>
      <c r="HD92" s="375"/>
      <c r="HE92" s="375"/>
      <c r="HF92" s="375"/>
      <c r="HG92" s="375"/>
      <c r="HH92" s="375"/>
    </row>
    <row r="93" spans="1:216" ht="18.600000000000001" hidden="1" customHeight="1">
      <c r="A93" s="103"/>
      <c r="B93" s="103"/>
      <c r="C93" s="225"/>
      <c r="D93" s="225"/>
      <c r="E93" s="225"/>
      <c r="F93" s="225"/>
      <c r="G93" s="225"/>
      <c r="H93" s="225"/>
      <c r="I93" s="225"/>
      <c r="J93" s="225"/>
      <c r="K93" s="225"/>
      <c r="L93" s="225"/>
      <c r="M93" s="224"/>
      <c r="N93" s="224"/>
      <c r="O93" s="224"/>
      <c r="P93" s="224"/>
      <c r="Q93" s="224"/>
      <c r="R93" s="224"/>
      <c r="S93" s="224"/>
      <c r="T93" s="224"/>
      <c r="U93" s="224"/>
      <c r="V93" s="224"/>
      <c r="W93" s="224"/>
      <c r="X93" s="224"/>
      <c r="Y93" s="185"/>
      <c r="Z93" s="118"/>
      <c r="AA93" s="185"/>
      <c r="AB93" s="185"/>
      <c r="AC93" s="185"/>
      <c r="AD93" s="185"/>
      <c r="AE93" s="185"/>
      <c r="AF93" s="185"/>
      <c r="AG93" s="185"/>
      <c r="AH93" s="185"/>
      <c r="AI93" s="185"/>
      <c r="AJ93" s="185"/>
      <c r="AK93" s="185"/>
      <c r="AL93" s="185"/>
      <c r="AM93" s="185"/>
      <c r="AN93" s="745" t="e">
        <f>IF(TYPOLOGY = "Bridge", AH11,#N/A)</f>
        <v>#N/A</v>
      </c>
      <c r="AO93" s="786" t="e">
        <f>IF(TYPOLOGY = "Bridge", AW47,#N/A)</f>
        <v>#N/A</v>
      </c>
      <c r="AP93" s="185"/>
      <c r="AQ93" s="185"/>
      <c r="AR93" s="185"/>
      <c r="AS93" s="185"/>
      <c r="AT93" s="185"/>
      <c r="AU93" s="185"/>
      <c r="AV93" s="185"/>
      <c r="AW93" s="185"/>
      <c r="AX93" s="185"/>
      <c r="AY93" s="185"/>
      <c r="AZ93" s="185"/>
      <c r="BA93" s="185"/>
      <c r="BB93" s="185"/>
      <c r="BC93" s="185"/>
      <c r="BD93" s="185"/>
      <c r="BE93" s="185"/>
      <c r="BF93" s="185"/>
      <c r="BG93" s="185"/>
      <c r="BH93" s="185"/>
      <c r="BI93" s="185"/>
      <c r="BJ93" s="743"/>
      <c r="BK93" s="743"/>
      <c r="BL93" s="743"/>
      <c r="BM93" s="744"/>
      <c r="BN93" s="744"/>
      <c r="BO93" s="744"/>
      <c r="BP93" s="744"/>
      <c r="BQ93" s="185"/>
      <c r="BR93" s="185"/>
      <c r="BS93" s="185"/>
      <c r="BT93" s="185"/>
      <c r="BU93" s="185"/>
      <c r="BV93" s="185"/>
      <c r="BW93" s="185"/>
      <c r="BX93" s="185"/>
      <c r="BY93" s="185"/>
      <c r="BZ93" s="185"/>
      <c r="CA93" s="743"/>
      <c r="CB93" s="185"/>
      <c r="CC93" s="811"/>
      <c r="CD93" s="185"/>
      <c r="CE93" s="185"/>
      <c r="CF93" s="185"/>
      <c r="CG93" s="185"/>
      <c r="CH93" s="185"/>
      <c r="CI93" s="185"/>
      <c r="CJ93" s="185"/>
      <c r="CK93" s="185"/>
      <c r="CL93" s="185"/>
      <c r="CM93" s="185"/>
      <c r="CN93" s="185"/>
      <c r="CO93" s="185"/>
      <c r="CP93" s="185"/>
      <c r="CQ93" s="185"/>
      <c r="CR93" s="185"/>
      <c r="CS93" s="185"/>
      <c r="CT93" s="185"/>
      <c r="CU93" s="185"/>
      <c r="CV93" s="185"/>
      <c r="CW93" s="185"/>
      <c r="CX93" s="185"/>
      <c r="CY93" s="185"/>
      <c r="CZ93" s="185"/>
      <c r="DA93" s="185"/>
      <c r="DB93" s="185"/>
      <c r="DC93" s="185"/>
      <c r="DD93" s="185"/>
      <c r="DE93" s="185"/>
      <c r="DF93" s="185"/>
      <c r="DG93" s="185"/>
      <c r="DH93" s="185"/>
      <c r="DI93" s="185"/>
      <c r="DJ93" s="185"/>
      <c r="DK93" s="185"/>
      <c r="DL93" s="185"/>
      <c r="DM93" s="185"/>
      <c r="DN93" s="185"/>
      <c r="DO93" s="185"/>
      <c r="DP93" s="185"/>
      <c r="DQ93" s="185"/>
      <c r="DR93" s="185"/>
      <c r="DS93" s="185"/>
      <c r="DT93" s="185"/>
      <c r="DU93" s="185"/>
      <c r="DV93" s="185"/>
      <c r="DW93" s="185"/>
      <c r="DX93" s="185"/>
      <c r="DY93" s="185"/>
      <c r="DZ93" s="185"/>
      <c r="EA93" s="185"/>
      <c r="EB93" s="185"/>
      <c r="EC93" s="185"/>
      <c r="ED93" s="185"/>
      <c r="EE93" s="185"/>
      <c r="EF93" s="185"/>
      <c r="EG93" s="185"/>
      <c r="EH93" s="185"/>
      <c r="EI93" s="185"/>
      <c r="EJ93" s="185"/>
      <c r="EK93" s="185"/>
      <c r="EL93" s="185"/>
      <c r="EM93" s="185"/>
      <c r="EN93" s="185"/>
      <c r="EO93" s="185"/>
      <c r="EP93" s="185"/>
      <c r="EQ93" s="185"/>
      <c r="ER93" s="185"/>
      <c r="ES93" s="185"/>
      <c r="ET93" s="185"/>
      <c r="EU93" s="185"/>
      <c r="EV93" s="185"/>
      <c r="EW93" s="185"/>
      <c r="EX93" s="185"/>
      <c r="EY93" s="185"/>
      <c r="EZ93" s="185"/>
      <c r="FA93" s="185"/>
      <c r="FB93" s="185"/>
      <c r="FC93" s="185"/>
      <c r="FD93" s="185"/>
      <c r="FE93" s="185"/>
      <c r="FF93" s="185"/>
      <c r="FG93" s="185"/>
      <c r="FH93" s="185"/>
      <c r="FI93" s="185"/>
      <c r="FJ93" s="185"/>
      <c r="FK93" s="185"/>
      <c r="FL93" s="185"/>
      <c r="FM93" s="185"/>
      <c r="FN93" s="185"/>
      <c r="FO93" s="185"/>
      <c r="FP93" s="745"/>
      <c r="FQ93" s="745"/>
      <c r="FR93" s="745"/>
      <c r="FS93" s="745"/>
      <c r="FT93" s="745"/>
      <c r="FU93" s="745"/>
      <c r="FV93" s="745"/>
      <c r="FW93" s="745"/>
      <c r="FX93" s="745"/>
      <c r="FY93" s="745"/>
      <c r="FZ93" s="745"/>
      <c r="GA93" s="745"/>
      <c r="GB93" s="745"/>
      <c r="GC93" s="745"/>
      <c r="GD93" s="745"/>
      <c r="GE93" s="745"/>
      <c r="GF93" s="745"/>
      <c r="GG93" s="745"/>
      <c r="GH93" s="745"/>
      <c r="GI93" s="745"/>
      <c r="GJ93" s="745"/>
      <c r="GK93" s="745"/>
      <c r="GL93" s="745"/>
      <c r="GM93" s="745"/>
      <c r="GN93" s="745"/>
      <c r="GO93" s="745"/>
      <c r="GP93" s="745"/>
      <c r="GQ93" s="745"/>
      <c r="GR93" s="745"/>
      <c r="GS93" s="745"/>
      <c r="GT93" s="745"/>
      <c r="GU93" s="745"/>
      <c r="GV93" s="745"/>
      <c r="GW93" s="745"/>
      <c r="GX93" s="745"/>
      <c r="GY93" s="375"/>
      <c r="GZ93" s="375"/>
      <c r="HA93" s="375"/>
      <c r="HB93" s="375"/>
      <c r="HC93" s="375"/>
      <c r="HD93" s="375"/>
      <c r="HE93" s="375"/>
      <c r="HF93" s="375"/>
      <c r="HG93" s="375"/>
      <c r="HH93" s="375"/>
    </row>
    <row r="94" spans="1:216" ht="23.25">
      <c r="A94" s="103"/>
      <c r="B94" s="103"/>
      <c r="C94" s="225"/>
      <c r="D94" s="225"/>
      <c r="E94" s="225"/>
      <c r="F94" s="225"/>
      <c r="G94" s="225"/>
      <c r="H94" s="225"/>
      <c r="I94" s="225"/>
      <c r="J94" s="225"/>
      <c r="K94" s="225"/>
      <c r="L94" s="225"/>
      <c r="M94" s="224"/>
      <c r="N94" s="224"/>
      <c r="O94" s="224"/>
      <c r="P94" s="224"/>
      <c r="Q94" s="224"/>
      <c r="R94" s="224"/>
      <c r="S94" s="224"/>
      <c r="T94" s="224"/>
      <c r="U94" s="224"/>
      <c r="V94" s="224"/>
      <c r="W94" s="224"/>
      <c r="X94" s="224"/>
      <c r="Y94" s="103"/>
      <c r="Z94" s="211"/>
      <c r="AA94" s="103"/>
      <c r="AB94" s="103"/>
      <c r="AC94" s="103"/>
      <c r="AD94" s="103"/>
      <c r="AE94" s="103"/>
      <c r="AF94" s="103"/>
      <c r="AG94" s="103"/>
      <c r="AH94" s="103"/>
      <c r="AI94" s="103"/>
      <c r="AJ94" s="103"/>
      <c r="AK94" s="103"/>
      <c r="AL94" s="103"/>
      <c r="AM94" s="103"/>
      <c r="AN94" s="745" t="str">
        <f>IF(TYPOLOGY = "Bridge", #N/A,AH19)</f>
        <v>Pre-fabricated buildings and units (6)</v>
      </c>
      <c r="AO94" s="786">
        <f ca="1">IF(TYPOLOGY = "Bridge", #N/A,BA48)</f>
        <v>0</v>
      </c>
      <c r="AP94" s="103"/>
      <c r="AQ94" s="103"/>
      <c r="AR94" s="103"/>
      <c r="AS94" s="103"/>
      <c r="AT94" s="103"/>
      <c r="AU94" s="103"/>
      <c r="AV94" s="103"/>
      <c r="AW94" s="103"/>
      <c r="AX94" s="103"/>
      <c r="AY94" s="103"/>
      <c r="AZ94" s="103"/>
      <c r="BA94" s="103"/>
      <c r="BB94" s="103"/>
      <c r="BC94" s="103"/>
      <c r="BD94" s="103"/>
      <c r="BE94" s="103"/>
      <c r="BF94" s="103"/>
      <c r="BG94" s="103"/>
      <c r="BH94" s="103"/>
      <c r="BI94" s="103"/>
      <c r="BJ94" s="225"/>
      <c r="BK94" s="743"/>
      <c r="BL94" s="743"/>
      <c r="BM94" s="744"/>
      <c r="BN94" s="744"/>
      <c r="BO94" s="744"/>
      <c r="BP94" s="744"/>
      <c r="BQ94" s="185"/>
      <c r="BR94" s="185"/>
      <c r="BS94" s="185"/>
      <c r="BT94" s="103"/>
      <c r="BU94" s="103"/>
      <c r="BV94" s="103"/>
      <c r="BW94" s="103"/>
      <c r="BX94" s="103"/>
      <c r="BY94" s="103"/>
      <c r="BZ94" s="405" t="s">
        <v>404</v>
      </c>
      <c r="CA94" s="403">
        <f>IFERROR(_xlfn.XLOOKUP(TYPOLOGY,$CF$16:$CF$18,$CG$16:$CG$18,,),0)</f>
        <v>0</v>
      </c>
      <c r="CB94" s="402" t="str">
        <f>IF(CA94=0, "Target N/A",IF($AU$51&lt;CA94,"Scheme meets target", "Scheme does not meet target"))</f>
        <v>Target N/A</v>
      </c>
      <c r="CC94" s="103"/>
      <c r="CD94" s="103"/>
      <c r="CE94" s="103"/>
      <c r="CF94" s="103"/>
      <c r="CG94" s="103"/>
      <c r="CH94" s="103"/>
      <c r="CI94" s="103"/>
      <c r="CK94" s="103"/>
      <c r="CL94" s="103"/>
      <c r="CM94" s="103"/>
      <c r="CN94" s="103"/>
      <c r="CO94" s="103"/>
      <c r="CP94" s="103"/>
      <c r="CQ94" s="103"/>
      <c r="CR94" s="103"/>
      <c r="CS94" s="103"/>
      <c r="CT94" s="103"/>
      <c r="CU94" s="103"/>
      <c r="CV94" s="103"/>
      <c r="CW94" s="103"/>
      <c r="CX94" s="103"/>
      <c r="CY94" s="103"/>
      <c r="CZ94" s="103"/>
      <c r="DA94" s="103"/>
      <c r="DB94" s="103"/>
      <c r="DC94" s="103"/>
      <c r="DD94" s="103"/>
      <c r="DE94" s="103"/>
      <c r="DF94" s="103"/>
      <c r="DG94" s="103"/>
      <c r="DH94" s="103"/>
      <c r="DI94" s="103"/>
      <c r="DJ94" s="103"/>
      <c r="DK94" s="103"/>
      <c r="DL94" s="103"/>
      <c r="DM94" s="103"/>
      <c r="DN94" s="103"/>
      <c r="DO94" s="103"/>
      <c r="DP94" s="103"/>
      <c r="DQ94" s="103"/>
      <c r="DR94" s="103"/>
      <c r="DS94" s="103"/>
      <c r="DT94" s="103"/>
      <c r="DU94" s="103"/>
      <c r="DV94" s="103"/>
      <c r="DW94" s="103"/>
      <c r="DX94" s="103"/>
      <c r="DY94" s="103"/>
      <c r="DZ94" s="103"/>
      <c r="EA94" s="103"/>
      <c r="EB94" s="103"/>
      <c r="EC94" s="103"/>
      <c r="ED94" s="103"/>
      <c r="EE94" s="103"/>
      <c r="EF94" s="103"/>
      <c r="EG94" s="103"/>
      <c r="EH94" s="103"/>
      <c r="EI94" s="103"/>
      <c r="EJ94" s="103"/>
      <c r="EK94" s="103"/>
      <c r="EL94" s="103"/>
      <c r="EM94" s="103"/>
      <c r="EN94" s="103"/>
      <c r="EO94" s="103"/>
      <c r="EP94" s="103"/>
      <c r="EQ94" s="103"/>
      <c r="ER94" s="103"/>
      <c r="ES94" s="103"/>
      <c r="ET94" s="103"/>
      <c r="EU94" s="103"/>
      <c r="EV94" s="103"/>
      <c r="EW94" s="103"/>
      <c r="EX94" s="103"/>
      <c r="EY94" s="103"/>
      <c r="EZ94" s="103"/>
      <c r="FA94" s="103"/>
      <c r="FB94" s="103"/>
      <c r="FC94" s="103"/>
      <c r="FD94" s="103"/>
      <c r="FE94" s="103"/>
      <c r="FF94" s="103"/>
      <c r="FG94" s="103"/>
      <c r="FH94" s="103"/>
      <c r="FI94" s="103"/>
      <c r="FJ94" s="103"/>
      <c r="FK94" s="103"/>
      <c r="FL94" s="103"/>
      <c r="FM94" s="103"/>
      <c r="FN94" s="103"/>
      <c r="FO94" s="103"/>
      <c r="FP94" s="375"/>
      <c r="FQ94" s="375"/>
      <c r="FR94" s="375"/>
      <c r="FS94" s="375"/>
      <c r="FT94" s="375"/>
      <c r="FU94" s="375"/>
      <c r="FV94" s="375"/>
      <c r="FW94" s="375"/>
      <c r="FX94" s="375"/>
      <c r="FY94" s="375"/>
      <c r="FZ94" s="375"/>
      <c r="GA94" s="375"/>
      <c r="GB94" s="375"/>
      <c r="GC94" s="375"/>
      <c r="GD94" s="375"/>
      <c r="GE94" s="375"/>
      <c r="GF94" s="375"/>
      <c r="GG94" s="375"/>
      <c r="GH94" s="375"/>
      <c r="GI94" s="375"/>
      <c r="GJ94" s="375"/>
      <c r="GK94" s="375"/>
      <c r="GL94" s="375"/>
      <c r="GM94" s="375"/>
      <c r="GN94" s="375"/>
      <c r="GO94" s="375"/>
      <c r="GP94" s="375"/>
      <c r="GQ94" s="375"/>
      <c r="GR94" s="375"/>
      <c r="GS94" s="375"/>
      <c r="GT94" s="375"/>
      <c r="GU94" s="375"/>
      <c r="GV94" s="375"/>
      <c r="GW94" s="375"/>
      <c r="GX94" s="375"/>
      <c r="GY94" s="375"/>
      <c r="GZ94" s="375"/>
      <c r="HA94" s="375"/>
      <c r="HB94" s="375"/>
      <c r="HC94" s="375"/>
      <c r="HD94" s="375"/>
      <c r="HE94" s="375"/>
      <c r="HF94" s="375"/>
      <c r="HG94" s="375"/>
      <c r="HH94" s="375"/>
    </row>
    <row r="95" spans="1:216" ht="20.25">
      <c r="A95" s="103"/>
      <c r="B95" s="103"/>
      <c r="C95" s="225"/>
      <c r="D95" s="225"/>
      <c r="E95" s="225"/>
      <c r="F95" s="407"/>
      <c r="G95" s="407"/>
      <c r="H95" s="407"/>
      <c r="I95" s="407"/>
      <c r="J95" s="407"/>
      <c r="K95" s="225"/>
      <c r="L95" s="225"/>
      <c r="M95" s="224"/>
      <c r="N95" s="224"/>
      <c r="O95" s="224"/>
      <c r="P95" s="224"/>
      <c r="Q95" s="224"/>
      <c r="R95" s="224"/>
      <c r="S95" s="224"/>
      <c r="T95" s="224"/>
      <c r="U95" s="224"/>
      <c r="V95" s="224"/>
      <c r="W95" s="224"/>
      <c r="X95" s="224"/>
      <c r="Y95" s="103"/>
      <c r="Z95" s="211"/>
      <c r="AA95" s="103"/>
      <c r="AB95" s="103"/>
      <c r="AC95" s="103"/>
      <c r="AD95" s="103"/>
      <c r="AE95" s="103"/>
      <c r="AF95" s="103"/>
      <c r="AG95" s="103"/>
      <c r="AH95" s="103"/>
      <c r="AI95" s="103"/>
      <c r="AJ95" s="103"/>
      <c r="AK95" s="103"/>
      <c r="AL95" s="103"/>
      <c r="AM95" s="103"/>
      <c r="AN95" s="745" t="str">
        <f>IF(TYPOLOGY = "Bridge", #N/A,AH20)</f>
        <v>Works to existing buildings (7.1, 7.2)</v>
      </c>
      <c r="AO95" s="786">
        <f ca="1">IF(TYPOLOGY = "Bridge", #N/A,BA49)</f>
        <v>0</v>
      </c>
      <c r="AP95" s="103"/>
      <c r="AQ95" s="103"/>
      <c r="AR95" s="103"/>
      <c r="AS95" s="103"/>
      <c r="AT95" s="103"/>
      <c r="AU95" s="103"/>
      <c r="AV95" s="103"/>
      <c r="AW95" s="103"/>
      <c r="AX95" s="103"/>
      <c r="AY95" s="103"/>
      <c r="AZ95" s="103"/>
      <c r="BA95" s="103"/>
      <c r="BB95" s="103"/>
      <c r="BC95" s="103"/>
      <c r="BD95" s="103"/>
      <c r="BE95" s="103"/>
      <c r="BF95" s="103"/>
      <c r="BG95" s="103"/>
      <c r="BH95" s="103"/>
      <c r="BI95" s="103"/>
      <c r="BJ95" s="225"/>
      <c r="BK95" s="743"/>
      <c r="BL95" s="743"/>
      <c r="BM95" s="744"/>
      <c r="BN95" s="744"/>
      <c r="BO95" s="744"/>
      <c r="BP95" s="744"/>
      <c r="BQ95" s="185"/>
      <c r="BR95" s="185"/>
      <c r="BS95" s="185"/>
      <c r="BT95" s="103"/>
      <c r="BU95" s="103"/>
      <c r="BV95" s="103"/>
      <c r="BW95" s="103"/>
      <c r="BX95" s="103"/>
      <c r="BY95" s="103"/>
      <c r="BZ95" s="103"/>
      <c r="CA95" s="225"/>
      <c r="CB95" s="103"/>
      <c r="CC95" s="103"/>
      <c r="CD95" s="103"/>
      <c r="CE95" s="103"/>
      <c r="CF95" s="103"/>
      <c r="CG95" s="103"/>
      <c r="CH95" s="103"/>
      <c r="CI95" s="103"/>
      <c r="CK95" s="103"/>
      <c r="CL95" s="103"/>
      <c r="CM95" s="103"/>
      <c r="CN95" s="103"/>
      <c r="CO95" s="103"/>
      <c r="CP95" s="103"/>
      <c r="CQ95" s="103"/>
      <c r="CR95" s="103"/>
      <c r="CS95" s="103"/>
      <c r="CT95" s="103"/>
      <c r="CU95" s="103"/>
      <c r="CV95" s="103"/>
      <c r="CW95" s="103"/>
      <c r="CX95" s="103"/>
      <c r="CY95" s="103"/>
      <c r="CZ95" s="103"/>
      <c r="DA95" s="103"/>
      <c r="DB95" s="103"/>
      <c r="DC95" s="103"/>
      <c r="DD95" s="103"/>
      <c r="DE95" s="103"/>
      <c r="DF95" s="103"/>
      <c r="DG95" s="103"/>
      <c r="DH95" s="103"/>
      <c r="DI95" s="103"/>
      <c r="DJ95" s="103"/>
      <c r="DK95" s="103"/>
      <c r="DL95" s="103"/>
      <c r="DM95" s="103"/>
      <c r="DN95" s="103"/>
      <c r="DO95" s="103"/>
      <c r="DP95" s="103"/>
      <c r="DQ95" s="103"/>
      <c r="DR95" s="103"/>
      <c r="DS95" s="103"/>
      <c r="DT95" s="103"/>
      <c r="DU95" s="103"/>
      <c r="DV95" s="103"/>
      <c r="DW95" s="103"/>
      <c r="DX95" s="103"/>
      <c r="DY95" s="103"/>
      <c r="DZ95" s="103"/>
      <c r="EA95" s="103"/>
      <c r="EB95" s="103"/>
      <c r="EC95" s="103"/>
      <c r="ED95" s="103"/>
      <c r="EE95" s="103"/>
      <c r="EF95" s="103"/>
      <c r="EG95" s="103"/>
      <c r="EH95" s="103"/>
      <c r="EI95" s="103"/>
      <c r="EJ95" s="103"/>
      <c r="EK95" s="103"/>
      <c r="EL95" s="103"/>
      <c r="EM95" s="103"/>
      <c r="EN95" s="103"/>
      <c r="EO95" s="103"/>
      <c r="EP95" s="103"/>
      <c r="EQ95" s="103"/>
      <c r="ER95" s="103"/>
      <c r="ES95" s="103"/>
      <c r="ET95" s="103"/>
      <c r="EU95" s="103"/>
      <c r="EV95" s="103"/>
      <c r="EW95" s="103"/>
      <c r="EX95" s="103"/>
      <c r="EY95" s="103"/>
      <c r="EZ95" s="103"/>
      <c r="FA95" s="103"/>
      <c r="FB95" s="103"/>
      <c r="FC95" s="103"/>
      <c r="FD95" s="103"/>
      <c r="FE95" s="103"/>
      <c r="FF95" s="103"/>
      <c r="FG95" s="103"/>
      <c r="FH95" s="103"/>
      <c r="FI95" s="103"/>
      <c r="FJ95" s="103"/>
      <c r="FK95" s="103"/>
      <c r="FL95" s="103"/>
      <c r="FM95" s="103"/>
      <c r="FN95" s="103"/>
      <c r="FO95" s="103"/>
      <c r="FP95" s="375"/>
      <c r="FQ95" s="375"/>
      <c r="FR95" s="375"/>
      <c r="FS95" s="375"/>
      <c r="FT95" s="375"/>
      <c r="FU95" s="375"/>
      <c r="FV95" s="375"/>
      <c r="FW95" s="375"/>
      <c r="FX95" s="375"/>
      <c r="FY95" s="375"/>
      <c r="FZ95" s="375"/>
      <c r="GA95" s="375"/>
      <c r="GB95" s="375"/>
      <c r="GC95" s="375"/>
      <c r="GD95" s="375"/>
      <c r="GE95" s="375"/>
      <c r="GF95" s="375"/>
      <c r="GG95" s="375"/>
      <c r="GH95" s="375"/>
      <c r="GI95" s="375"/>
      <c r="GJ95" s="375"/>
      <c r="GK95" s="375"/>
      <c r="GL95" s="375"/>
      <c r="GM95" s="375"/>
      <c r="GN95" s="375"/>
      <c r="GO95" s="375"/>
      <c r="GP95" s="375"/>
      <c r="GQ95" s="375"/>
      <c r="GR95" s="375"/>
      <c r="GS95" s="375"/>
      <c r="GT95" s="375"/>
      <c r="GU95" s="375"/>
      <c r="GV95" s="375"/>
      <c r="GW95" s="375"/>
      <c r="GX95" s="375"/>
      <c r="GY95" s="375"/>
      <c r="GZ95" s="375"/>
      <c r="HA95" s="375"/>
      <c r="HB95" s="375"/>
      <c r="HC95" s="375"/>
      <c r="HD95" s="375"/>
      <c r="HE95" s="375"/>
      <c r="HF95" s="375"/>
      <c r="HG95" s="375"/>
      <c r="HH95" s="375"/>
    </row>
    <row r="96" spans="1:216">
      <c r="A96" s="103"/>
      <c r="B96" s="103"/>
      <c r="C96" s="225"/>
      <c r="D96" s="225"/>
      <c r="E96" s="225"/>
      <c r="F96" s="225"/>
      <c r="G96" s="225"/>
      <c r="H96" s="225"/>
      <c r="I96" s="225"/>
      <c r="J96" s="225"/>
      <c r="K96" s="408"/>
      <c r="L96" s="225"/>
      <c r="M96" s="224"/>
      <c r="N96" s="224"/>
      <c r="O96" s="224"/>
      <c r="P96" s="224"/>
      <c r="Q96" s="224"/>
      <c r="R96" s="224"/>
      <c r="S96" s="224"/>
      <c r="T96" s="224"/>
      <c r="U96" s="224"/>
      <c r="V96" s="224"/>
      <c r="W96" s="224"/>
      <c r="X96" s="224"/>
      <c r="Y96" s="103"/>
      <c r="Z96" s="211"/>
      <c r="AA96" s="103"/>
      <c r="AB96" s="103"/>
      <c r="AC96" s="103"/>
      <c r="AD96" s="103"/>
      <c r="AE96" s="103"/>
      <c r="AF96" s="103"/>
      <c r="AG96" s="103"/>
      <c r="AH96" s="103"/>
      <c r="AI96" s="103"/>
      <c r="AJ96" s="103"/>
      <c r="AK96" s="103"/>
      <c r="AL96" s="103"/>
      <c r="AM96" s="103"/>
      <c r="AN96" s="745" t="str">
        <f>IF(TYPOLOGY = "Bridge", #N/A,AH21)</f>
        <v>Other</v>
      </c>
      <c r="AO96" s="786">
        <f ca="1">IF(TYPOLOGY = "Bridge", #N/A,BA50)</f>
        <v>0</v>
      </c>
      <c r="AP96" s="103"/>
      <c r="AQ96" s="103"/>
      <c r="AR96" s="103"/>
      <c r="AS96" s="103"/>
      <c r="AT96" s="103"/>
      <c r="AU96" s="103"/>
      <c r="AV96" s="103"/>
      <c r="AW96" s="103"/>
      <c r="AX96" s="103"/>
      <c r="AY96" s="103"/>
      <c r="AZ96" s="103"/>
      <c r="BA96" s="103"/>
      <c r="BB96" s="103"/>
      <c r="BC96" s="103"/>
      <c r="BD96" s="103"/>
      <c r="BE96" s="103"/>
      <c r="BF96" s="103"/>
      <c r="BG96" s="103"/>
      <c r="BH96" s="103"/>
      <c r="BI96" s="103"/>
      <c r="BJ96" s="225"/>
      <c r="BK96" s="743"/>
      <c r="BL96" s="743"/>
      <c r="BM96" s="744"/>
      <c r="BN96" s="744"/>
      <c r="BO96" s="744"/>
      <c r="BP96" s="744"/>
      <c r="BQ96" s="185"/>
      <c r="BR96" s="185"/>
      <c r="BS96" s="185"/>
      <c r="BT96" s="103"/>
      <c r="BU96" s="103"/>
      <c r="BV96" s="103"/>
      <c r="BW96" s="103"/>
      <c r="BX96" s="103"/>
      <c r="BY96" s="103"/>
      <c r="BZ96" s="103"/>
      <c r="CA96" s="225"/>
      <c r="CB96" s="103"/>
      <c r="CC96" s="103"/>
      <c r="CD96" s="103"/>
      <c r="CE96" s="103"/>
      <c r="CF96" s="103"/>
      <c r="CG96" s="103"/>
      <c r="CH96" s="103"/>
      <c r="CI96" s="103"/>
      <c r="CK96" s="103"/>
      <c r="CL96" s="103"/>
      <c r="CM96" s="103"/>
      <c r="CN96" s="103"/>
      <c r="CO96" s="103"/>
      <c r="CP96" s="103"/>
      <c r="CQ96" s="103"/>
      <c r="CR96" s="103"/>
      <c r="CS96" s="103"/>
      <c r="CT96" s="103"/>
      <c r="CU96" s="103"/>
      <c r="CV96" s="103"/>
      <c r="CW96" s="103"/>
      <c r="CX96" s="103"/>
      <c r="CY96" s="103"/>
      <c r="CZ96" s="103"/>
      <c r="DA96" s="103"/>
      <c r="DB96" s="103"/>
      <c r="DC96" s="103"/>
      <c r="DD96" s="103"/>
      <c r="DE96" s="103"/>
      <c r="DF96" s="103"/>
      <c r="DG96" s="103"/>
      <c r="DH96" s="103"/>
      <c r="DI96" s="103"/>
      <c r="DJ96" s="103"/>
      <c r="DK96" s="103"/>
      <c r="DL96" s="103"/>
      <c r="DM96" s="103"/>
      <c r="DN96" s="103"/>
      <c r="DO96" s="103"/>
      <c r="DP96" s="103"/>
      <c r="DQ96" s="103"/>
      <c r="DR96" s="103"/>
      <c r="DS96" s="103"/>
      <c r="DT96" s="103"/>
      <c r="DU96" s="103"/>
      <c r="DV96" s="103"/>
      <c r="DW96" s="103"/>
      <c r="DX96" s="103"/>
      <c r="DY96" s="103"/>
      <c r="DZ96" s="103"/>
      <c r="EA96" s="103"/>
      <c r="EB96" s="103"/>
      <c r="EC96" s="103"/>
      <c r="ED96" s="103"/>
      <c r="EE96" s="103"/>
      <c r="EF96" s="103"/>
      <c r="EG96" s="103"/>
      <c r="EH96" s="103"/>
      <c r="EI96" s="103"/>
      <c r="EJ96" s="103"/>
      <c r="EK96" s="103"/>
      <c r="EL96" s="103"/>
      <c r="EM96" s="103"/>
      <c r="EN96" s="103"/>
      <c r="EO96" s="103"/>
      <c r="EP96" s="103"/>
      <c r="EQ96" s="103"/>
      <c r="ER96" s="103"/>
      <c r="ES96" s="103"/>
      <c r="ET96" s="103"/>
      <c r="EU96" s="103"/>
      <c r="EV96" s="103"/>
      <c r="EW96" s="103"/>
      <c r="EX96" s="103"/>
      <c r="EY96" s="103"/>
      <c r="EZ96" s="103"/>
      <c r="FA96" s="103"/>
      <c r="FB96" s="103"/>
      <c r="FC96" s="103"/>
      <c r="FD96" s="103"/>
      <c r="FE96" s="103"/>
      <c r="FF96" s="103"/>
      <c r="FG96" s="103"/>
      <c r="FH96" s="103"/>
      <c r="FI96" s="103"/>
      <c r="FJ96" s="103"/>
      <c r="FK96" s="103"/>
      <c r="FL96" s="103"/>
      <c r="FM96" s="103"/>
      <c r="FN96" s="103"/>
      <c r="FO96" s="103"/>
      <c r="FP96" s="375"/>
      <c r="FQ96" s="375"/>
      <c r="FR96" s="375"/>
      <c r="FS96" s="375"/>
      <c r="FT96" s="375"/>
      <c r="FU96" s="375"/>
      <c r="FV96" s="375"/>
      <c r="FW96" s="375"/>
      <c r="FX96" s="375"/>
      <c r="FY96" s="375"/>
      <c r="FZ96" s="375"/>
      <c r="GA96" s="375"/>
      <c r="GB96" s="375"/>
      <c r="GC96" s="375"/>
      <c r="GD96" s="375"/>
      <c r="GE96" s="375"/>
      <c r="GF96" s="375"/>
      <c r="GG96" s="375"/>
      <c r="GH96" s="375"/>
      <c r="GI96" s="375"/>
      <c r="GJ96" s="375"/>
      <c r="GK96" s="375"/>
      <c r="GL96" s="375"/>
      <c r="GM96" s="375"/>
      <c r="GN96" s="375"/>
      <c r="GO96" s="375"/>
      <c r="GP96" s="375"/>
      <c r="GQ96" s="375"/>
      <c r="GR96" s="375"/>
      <c r="GS96" s="375"/>
      <c r="GT96" s="375"/>
      <c r="GU96" s="375"/>
      <c r="GV96" s="375"/>
      <c r="GW96" s="375"/>
      <c r="GX96" s="375"/>
      <c r="GY96" s="375"/>
      <c r="GZ96" s="375"/>
      <c r="HA96" s="375"/>
      <c r="HB96" s="375"/>
      <c r="HC96" s="375"/>
      <c r="HD96" s="375"/>
      <c r="HE96" s="375"/>
      <c r="HF96" s="375"/>
      <c r="HG96" s="375"/>
      <c r="HH96" s="375"/>
    </row>
    <row r="97" spans="1:216" ht="26.25">
      <c r="A97" s="103"/>
      <c r="B97" s="377"/>
      <c r="C97" s="225"/>
      <c r="D97" s="225"/>
      <c r="E97" s="225"/>
      <c r="F97" s="225"/>
      <c r="G97" s="225"/>
      <c r="H97" s="225"/>
      <c r="I97" s="225"/>
      <c r="J97" s="225"/>
      <c r="K97" s="225"/>
      <c r="L97" s="225"/>
      <c r="M97" s="224"/>
      <c r="N97" s="224"/>
      <c r="O97" s="224"/>
      <c r="P97" s="224"/>
      <c r="Q97" s="224"/>
      <c r="R97" s="224"/>
      <c r="S97" s="224"/>
      <c r="T97" s="224"/>
      <c r="U97" s="224"/>
      <c r="V97" s="224"/>
      <c r="W97" s="224"/>
      <c r="X97" s="224"/>
      <c r="Y97" s="185"/>
      <c r="Z97" s="118"/>
      <c r="AA97" s="185"/>
      <c r="AB97" s="185"/>
      <c r="AC97" s="185"/>
      <c r="AD97" s="185"/>
      <c r="AE97" s="185"/>
      <c r="AF97" s="185"/>
      <c r="AG97" s="185"/>
      <c r="AH97" s="185"/>
      <c r="AI97" s="185"/>
      <c r="AJ97" s="185"/>
      <c r="AK97" s="185"/>
      <c r="AL97" s="185"/>
      <c r="AM97" s="185"/>
      <c r="AN97" s="185"/>
      <c r="AO97" s="185"/>
      <c r="AP97" s="185"/>
      <c r="AQ97" s="185"/>
      <c r="AR97" s="185"/>
      <c r="AS97" s="185"/>
      <c r="AT97" s="185"/>
      <c r="AU97" s="185"/>
      <c r="AV97" s="185"/>
      <c r="AW97" s="185"/>
      <c r="AX97" s="185"/>
      <c r="AY97" s="185"/>
      <c r="AZ97" s="185"/>
      <c r="BA97" s="185"/>
      <c r="BB97" s="185"/>
      <c r="BC97" s="185"/>
      <c r="BD97" s="185"/>
      <c r="BE97" s="185"/>
      <c r="BF97" s="185"/>
      <c r="BG97" s="185"/>
      <c r="BH97" s="185"/>
      <c r="BI97" s="185"/>
      <c r="BJ97" s="743"/>
      <c r="BK97" s="743"/>
      <c r="BL97" s="743"/>
      <c r="BM97" s="744"/>
      <c r="BN97" s="744"/>
      <c r="BO97" s="744"/>
      <c r="BP97" s="744"/>
      <c r="BQ97" s="185"/>
      <c r="BR97" s="185"/>
      <c r="BS97" s="185"/>
      <c r="BT97" s="185"/>
      <c r="BU97" s="185"/>
      <c r="BV97" s="185"/>
      <c r="BW97" s="185"/>
      <c r="BX97" s="185"/>
      <c r="BY97" s="185"/>
      <c r="BZ97" s="185"/>
      <c r="CA97" s="743"/>
      <c r="CB97" s="185"/>
      <c r="CC97" s="185"/>
      <c r="CD97" s="185"/>
      <c r="CE97" s="185"/>
      <c r="CF97" s="185"/>
      <c r="CG97" s="185"/>
      <c r="CH97" s="813"/>
      <c r="CI97" s="185"/>
      <c r="CJ97" s="185"/>
      <c r="CK97" s="185"/>
      <c r="CL97" s="185"/>
      <c r="CM97" s="185"/>
      <c r="CN97" s="185"/>
      <c r="CO97" s="185"/>
      <c r="CP97" s="185"/>
      <c r="CQ97" s="185"/>
      <c r="CR97" s="185"/>
      <c r="CS97" s="185"/>
      <c r="CT97" s="185"/>
      <c r="CU97" s="185"/>
      <c r="CV97" s="185"/>
      <c r="CW97" s="185"/>
      <c r="CX97" s="185"/>
      <c r="CY97" s="185"/>
      <c r="CZ97" s="185"/>
      <c r="DA97" s="185"/>
      <c r="DB97" s="185"/>
      <c r="DC97" s="185"/>
      <c r="DD97" s="185"/>
      <c r="DE97" s="185"/>
      <c r="DF97" s="185"/>
      <c r="DG97" s="185"/>
      <c r="DH97" s="185"/>
      <c r="DI97" s="185"/>
      <c r="DJ97" s="185"/>
      <c r="DK97" s="185"/>
      <c r="DL97" s="185"/>
      <c r="DM97" s="185"/>
      <c r="DN97" s="185"/>
      <c r="DO97" s="185"/>
      <c r="DP97" s="185"/>
      <c r="DQ97" s="185"/>
      <c r="DR97" s="185"/>
      <c r="DS97" s="185"/>
      <c r="DT97" s="185"/>
      <c r="DU97" s="185"/>
      <c r="DV97" s="185"/>
      <c r="DW97" s="185"/>
      <c r="DX97" s="185"/>
      <c r="DY97" s="185"/>
      <c r="DZ97" s="185"/>
      <c r="EA97" s="185"/>
      <c r="EB97" s="185"/>
      <c r="EC97" s="185"/>
      <c r="ED97" s="185"/>
      <c r="EE97" s="185"/>
      <c r="EF97" s="185"/>
      <c r="EG97" s="185"/>
      <c r="EH97" s="185"/>
      <c r="EI97" s="185"/>
      <c r="EJ97" s="185"/>
      <c r="EK97" s="185"/>
      <c r="EL97" s="185"/>
      <c r="EM97" s="185"/>
      <c r="EN97" s="185"/>
      <c r="EO97" s="185"/>
      <c r="EP97" s="185"/>
      <c r="EQ97" s="185"/>
      <c r="ER97" s="185"/>
      <c r="ES97" s="185"/>
      <c r="ET97" s="185"/>
      <c r="EU97" s="185"/>
      <c r="EV97" s="185"/>
      <c r="EW97" s="185"/>
      <c r="EX97" s="185"/>
      <c r="EY97" s="185"/>
      <c r="EZ97" s="185"/>
      <c r="FA97" s="185"/>
      <c r="FB97" s="185"/>
      <c r="FC97" s="185"/>
      <c r="FD97" s="185"/>
      <c r="FE97" s="185"/>
      <c r="FF97" s="185"/>
      <c r="FG97" s="185"/>
      <c r="FH97" s="185"/>
      <c r="FI97" s="185"/>
      <c r="FJ97" s="185"/>
      <c r="FK97" s="185"/>
      <c r="FL97" s="185"/>
      <c r="FM97" s="185"/>
      <c r="FN97" s="185"/>
      <c r="FO97" s="185"/>
      <c r="FP97" s="745"/>
      <c r="FQ97" s="745"/>
      <c r="FR97" s="745"/>
      <c r="FS97" s="745"/>
      <c r="FT97" s="745"/>
      <c r="FU97" s="745"/>
      <c r="FV97" s="745"/>
      <c r="FW97" s="745"/>
      <c r="FX97" s="745"/>
      <c r="FY97" s="745"/>
      <c r="FZ97" s="745"/>
      <c r="GA97" s="745"/>
      <c r="GB97" s="745"/>
      <c r="GC97" s="745"/>
      <c r="GD97" s="745"/>
      <c r="GE97" s="745"/>
      <c r="GF97" s="745"/>
      <c r="GG97" s="745"/>
      <c r="GH97" s="745"/>
      <c r="GI97" s="745"/>
      <c r="GJ97" s="745"/>
      <c r="GK97" s="745"/>
      <c r="GL97" s="745"/>
      <c r="GM97" s="745"/>
      <c r="GN97" s="745"/>
      <c r="GO97" s="745"/>
      <c r="GP97" s="745"/>
      <c r="GQ97" s="745"/>
      <c r="GR97" s="745"/>
      <c r="GS97" s="745"/>
      <c r="GT97" s="745"/>
      <c r="GU97" s="745"/>
      <c r="GV97" s="745"/>
      <c r="GW97" s="745"/>
      <c r="GX97" s="745"/>
      <c r="GY97" s="375"/>
      <c r="GZ97" s="375"/>
      <c r="HA97" s="375"/>
      <c r="HB97" s="375"/>
      <c r="HC97" s="375"/>
      <c r="HD97" s="375"/>
      <c r="HE97" s="375"/>
      <c r="HF97" s="375"/>
      <c r="HG97" s="375"/>
      <c r="HH97" s="375"/>
    </row>
    <row r="98" spans="1:216">
      <c r="A98" s="103"/>
      <c r="B98" s="377"/>
      <c r="C98" s="377"/>
      <c r="D98" s="377"/>
      <c r="E98" s="377"/>
      <c r="F98" s="377"/>
      <c r="G98" s="377"/>
      <c r="H98" s="377"/>
      <c r="I98" s="377"/>
      <c r="J98" s="377"/>
      <c r="K98" s="377"/>
      <c r="L98" s="377"/>
      <c r="M98" s="378"/>
      <c r="N98" s="378"/>
      <c r="O98" s="378"/>
      <c r="P98" s="378"/>
      <c r="Q98" s="378"/>
      <c r="R98" s="378"/>
      <c r="S98" s="378"/>
      <c r="T98" s="378"/>
      <c r="U98" s="378"/>
      <c r="V98" s="378"/>
      <c r="W98" s="378"/>
      <c r="X98" s="378"/>
      <c r="Y98" s="380"/>
      <c r="Z98" s="409"/>
      <c r="AA98" s="380"/>
      <c r="AB98" s="380"/>
      <c r="AC98" s="380"/>
      <c r="AD98" s="380"/>
      <c r="AE98" s="380"/>
      <c r="AF98" s="380"/>
      <c r="AG98" s="380"/>
      <c r="AH98" s="380"/>
      <c r="AI98" s="380"/>
      <c r="AJ98" s="380"/>
      <c r="AR98" s="380"/>
      <c r="AS98" s="380"/>
      <c r="AT98" s="380"/>
      <c r="AU98" s="380"/>
      <c r="AV98" s="380"/>
      <c r="AW98" s="380"/>
      <c r="AX98" s="380"/>
      <c r="AY98" s="380"/>
      <c r="AZ98" s="380"/>
      <c r="BA98" s="380"/>
      <c r="BB98" s="380"/>
      <c r="BC98" s="380"/>
      <c r="BD98" s="380"/>
      <c r="BE98" s="380"/>
      <c r="BF98" s="380"/>
      <c r="BG98" s="380"/>
      <c r="BH98" s="380"/>
      <c r="BI98" s="380"/>
      <c r="BJ98" s="377"/>
      <c r="CE98" s="380"/>
      <c r="CF98" s="380"/>
      <c r="CG98" s="380"/>
      <c r="EZ98" s="380"/>
      <c r="FA98" s="380"/>
      <c r="FB98" s="380"/>
      <c r="FC98" s="380"/>
      <c r="FD98" s="380"/>
      <c r="FE98" s="380"/>
      <c r="FF98" s="380"/>
      <c r="FG98" s="380"/>
      <c r="FH98" s="380"/>
      <c r="FI98" s="380"/>
      <c r="FJ98" s="380"/>
      <c r="FK98" s="380"/>
      <c r="FL98" s="380"/>
      <c r="FM98" s="380"/>
      <c r="FN98" s="380"/>
      <c r="FO98" s="380"/>
      <c r="FP98" s="380"/>
      <c r="FQ98" s="380"/>
      <c r="FR98" s="380"/>
      <c r="FS98" s="380"/>
      <c r="FT98" s="380"/>
      <c r="FU98" s="380"/>
      <c r="FV98" s="380"/>
      <c r="FW98" s="380"/>
      <c r="FX98" s="380"/>
      <c r="FY98" s="380"/>
      <c r="FZ98" s="380"/>
      <c r="GA98" s="380"/>
      <c r="GB98" s="380"/>
      <c r="GC98" s="380"/>
      <c r="GD98" s="380"/>
      <c r="GE98" s="380"/>
      <c r="GF98" s="380"/>
      <c r="GG98" s="380"/>
      <c r="GH98" s="380"/>
      <c r="GI98" s="380"/>
      <c r="GJ98" s="380"/>
      <c r="GK98" s="380"/>
      <c r="GL98" s="380"/>
      <c r="GM98" s="380"/>
      <c r="GN98" s="380"/>
      <c r="GO98" s="380"/>
      <c r="GP98" s="380"/>
      <c r="GQ98" s="380"/>
      <c r="GR98" s="380"/>
      <c r="GS98" s="380"/>
      <c r="GT98" s="380"/>
      <c r="GU98" s="380"/>
      <c r="GV98" s="380"/>
      <c r="GW98" s="380"/>
      <c r="GX98" s="380"/>
      <c r="GY98" s="380"/>
      <c r="GZ98" s="380"/>
      <c r="HA98" s="380"/>
      <c r="HB98" s="380"/>
      <c r="HC98" s="380"/>
      <c r="HD98" s="380"/>
      <c r="HE98" s="380"/>
      <c r="HF98" s="380"/>
      <c r="HG98" s="380"/>
      <c r="HH98" s="380"/>
    </row>
    <row r="99" spans="1:216">
      <c r="A99" s="103"/>
      <c r="B99" s="377"/>
      <c r="C99" s="377"/>
      <c r="D99" s="377"/>
      <c r="E99" s="377"/>
      <c r="F99" s="377"/>
      <c r="G99" s="377"/>
      <c r="H99" s="377"/>
      <c r="I99" s="377"/>
      <c r="J99" s="377"/>
      <c r="K99" s="377"/>
      <c r="L99" s="377"/>
      <c r="M99" s="378"/>
      <c r="N99" s="378"/>
      <c r="O99" s="378"/>
      <c r="P99" s="378"/>
      <c r="Q99" s="378"/>
      <c r="R99" s="378"/>
      <c r="S99" s="378"/>
      <c r="T99" s="378"/>
      <c r="U99" s="378"/>
      <c r="V99" s="378"/>
      <c r="W99" s="378"/>
      <c r="X99" s="378"/>
      <c r="Y99" s="380"/>
      <c r="Z99" s="409"/>
      <c r="AA99" s="380"/>
      <c r="AB99" s="380"/>
      <c r="AC99" s="380"/>
      <c r="AD99" s="380"/>
      <c r="AE99" s="380"/>
      <c r="AF99" s="380"/>
      <c r="AG99" s="380"/>
      <c r="AH99" s="380"/>
      <c r="AI99" s="380"/>
      <c r="AJ99" s="380"/>
      <c r="AR99" s="380"/>
      <c r="AS99" s="380"/>
      <c r="AT99" s="380"/>
      <c r="AU99" s="380"/>
      <c r="AV99" s="380"/>
      <c r="AW99" s="380"/>
      <c r="AX99" s="380"/>
      <c r="AY99" s="380"/>
      <c r="AZ99" s="380"/>
      <c r="BA99" s="380"/>
      <c r="BB99" s="380"/>
      <c r="BC99" s="380"/>
      <c r="BD99" s="380"/>
      <c r="BE99" s="380"/>
      <c r="BF99" s="380"/>
      <c r="BG99" s="380"/>
      <c r="BH99" s="380"/>
      <c r="BI99" s="380"/>
      <c r="BJ99" s="377"/>
      <c r="CE99" s="380"/>
      <c r="CF99" s="380"/>
      <c r="CG99" s="380"/>
      <c r="EZ99" s="380"/>
      <c r="FA99" s="380"/>
      <c r="FB99" s="380"/>
      <c r="FC99" s="380"/>
      <c r="FD99" s="380"/>
      <c r="FE99" s="380"/>
      <c r="FF99" s="380"/>
      <c r="FG99" s="380"/>
      <c r="FH99" s="380"/>
      <c r="FI99" s="380"/>
      <c r="FJ99" s="380"/>
      <c r="FK99" s="380"/>
      <c r="FL99" s="380"/>
      <c r="FM99" s="380"/>
      <c r="FN99" s="380"/>
      <c r="FO99" s="380"/>
      <c r="FP99" s="380"/>
      <c r="FQ99" s="380"/>
      <c r="FR99" s="380"/>
      <c r="FS99" s="380"/>
      <c r="FT99" s="380"/>
      <c r="FU99" s="380"/>
      <c r="FV99" s="380"/>
      <c r="FW99" s="380"/>
      <c r="FX99" s="380"/>
      <c r="FY99" s="380"/>
      <c r="FZ99" s="380"/>
      <c r="GA99" s="380"/>
      <c r="GB99" s="380"/>
      <c r="GC99" s="380"/>
      <c r="GD99" s="380"/>
      <c r="GE99" s="380"/>
      <c r="GF99" s="380"/>
      <c r="GG99" s="380"/>
      <c r="GH99" s="380"/>
      <c r="GI99" s="380"/>
      <c r="GJ99" s="380"/>
      <c r="GK99" s="380"/>
      <c r="GL99" s="380"/>
      <c r="GM99" s="380"/>
      <c r="GN99" s="380"/>
      <c r="GO99" s="380"/>
      <c r="GP99" s="380"/>
      <c r="GQ99" s="380"/>
      <c r="GR99" s="380"/>
      <c r="GS99" s="380"/>
      <c r="GT99" s="380"/>
      <c r="GU99" s="380"/>
      <c r="GV99" s="380"/>
      <c r="GW99" s="380"/>
      <c r="GX99" s="380"/>
      <c r="GY99" s="380"/>
      <c r="GZ99" s="380"/>
      <c r="HA99" s="380"/>
      <c r="HB99" s="380"/>
      <c r="HC99" s="380"/>
      <c r="HD99" s="380"/>
      <c r="HE99" s="380"/>
      <c r="HF99" s="380"/>
      <c r="HG99" s="380"/>
      <c r="HH99" s="380"/>
    </row>
    <row r="100" spans="1:216">
      <c r="A100" s="103"/>
      <c r="B100" s="377"/>
      <c r="C100" s="377"/>
      <c r="D100" s="377"/>
      <c r="E100" s="377"/>
      <c r="F100" s="377"/>
      <c r="G100" s="377"/>
      <c r="H100" s="377"/>
      <c r="I100" s="377"/>
      <c r="J100" s="377"/>
      <c r="K100" s="377"/>
      <c r="L100" s="377"/>
      <c r="M100" s="378"/>
      <c r="N100" s="378"/>
      <c r="O100" s="378"/>
      <c r="P100" s="378"/>
      <c r="Q100" s="378"/>
      <c r="R100" s="378"/>
      <c r="S100" s="378"/>
      <c r="T100" s="378"/>
      <c r="U100" s="378"/>
      <c r="V100" s="378"/>
      <c r="W100" s="378"/>
      <c r="X100" s="378"/>
      <c r="Y100" s="380"/>
      <c r="Z100" s="409"/>
      <c r="AA100" s="380"/>
      <c r="AB100" s="380"/>
      <c r="AC100" s="380"/>
      <c r="AD100" s="380"/>
      <c r="AE100" s="380"/>
      <c r="AF100" s="380"/>
      <c r="AG100" s="380"/>
      <c r="AH100" s="380"/>
      <c r="AI100" s="380"/>
      <c r="AJ100" s="380"/>
      <c r="AR100" s="380"/>
      <c r="AS100" s="380"/>
      <c r="AT100" s="380"/>
      <c r="AU100" s="380"/>
      <c r="AV100" s="380"/>
      <c r="AW100" s="380"/>
      <c r="AX100" s="380"/>
      <c r="AY100" s="380"/>
      <c r="AZ100" s="380"/>
      <c r="BA100" s="380"/>
      <c r="BB100" s="380"/>
      <c r="BC100" s="380"/>
      <c r="BD100" s="380"/>
      <c r="BE100" s="380"/>
      <c r="BF100" s="380"/>
      <c r="BG100" s="380"/>
      <c r="BH100" s="380"/>
      <c r="BI100" s="380"/>
      <c r="BJ100" s="377"/>
      <c r="CE100" s="380"/>
      <c r="CF100" s="380"/>
      <c r="CG100" s="380"/>
      <c r="EZ100" s="380"/>
      <c r="FA100" s="380"/>
      <c r="FB100" s="380"/>
      <c r="FC100" s="380"/>
      <c r="FD100" s="380"/>
      <c r="FE100" s="380"/>
      <c r="FF100" s="380"/>
      <c r="FG100" s="380"/>
      <c r="FH100" s="380"/>
      <c r="FI100" s="380"/>
      <c r="FJ100" s="380"/>
      <c r="FK100" s="380"/>
      <c r="FL100" s="380"/>
      <c r="FM100" s="380"/>
      <c r="FN100" s="380"/>
      <c r="FO100" s="380"/>
      <c r="FP100" s="380"/>
      <c r="FQ100" s="380"/>
      <c r="FR100" s="380"/>
      <c r="FS100" s="380"/>
      <c r="FT100" s="380"/>
      <c r="FU100" s="380"/>
      <c r="FV100" s="380"/>
      <c r="FW100" s="380"/>
      <c r="FX100" s="380"/>
      <c r="FY100" s="380"/>
      <c r="FZ100" s="380"/>
      <c r="GA100" s="380"/>
      <c r="GB100" s="380"/>
      <c r="GC100" s="380"/>
      <c r="GD100" s="380"/>
      <c r="GE100" s="380"/>
      <c r="GF100" s="380"/>
      <c r="GG100" s="380"/>
      <c r="GH100" s="380"/>
      <c r="GI100" s="380"/>
      <c r="GJ100" s="380"/>
      <c r="GK100" s="380"/>
      <c r="GL100" s="380"/>
      <c r="GM100" s="380"/>
      <c r="GN100" s="380"/>
      <c r="GO100" s="380"/>
      <c r="GP100" s="380"/>
      <c r="GQ100" s="380"/>
      <c r="GR100" s="380"/>
      <c r="GS100" s="380"/>
      <c r="GT100" s="380"/>
      <c r="GU100" s="380"/>
      <c r="GV100" s="380"/>
      <c r="GW100" s="380"/>
      <c r="GX100" s="380"/>
      <c r="GY100" s="380"/>
      <c r="GZ100" s="380"/>
      <c r="HA100" s="380"/>
      <c r="HB100" s="380"/>
      <c r="HC100" s="380"/>
      <c r="HD100" s="380"/>
      <c r="HE100" s="380"/>
      <c r="HF100" s="380"/>
      <c r="HG100" s="380"/>
      <c r="HH100" s="380"/>
    </row>
    <row r="101" spans="1:216">
      <c r="A101" s="103"/>
      <c r="B101" s="377"/>
      <c r="C101" s="377"/>
      <c r="D101" s="377"/>
      <c r="E101" s="377"/>
      <c r="F101" s="377"/>
      <c r="G101" s="377"/>
      <c r="H101" s="377"/>
      <c r="I101" s="377"/>
      <c r="J101" s="377"/>
      <c r="K101" s="377"/>
      <c r="L101" s="377"/>
      <c r="M101" s="378"/>
      <c r="N101" s="378"/>
      <c r="O101" s="378"/>
      <c r="P101" s="378"/>
      <c r="Q101" s="378"/>
      <c r="R101" s="378"/>
      <c r="S101" s="378"/>
      <c r="T101" s="378"/>
      <c r="U101" s="378"/>
      <c r="V101" s="378"/>
      <c r="W101" s="378"/>
      <c r="X101" s="378"/>
      <c r="Y101" s="380"/>
      <c r="Z101" s="409"/>
      <c r="AA101" s="380"/>
      <c r="AB101" s="380"/>
      <c r="AC101" s="380"/>
      <c r="AD101" s="380"/>
      <c r="AE101" s="380"/>
      <c r="AF101" s="380"/>
      <c r="AG101" s="380"/>
      <c r="AH101" s="380"/>
      <c r="AI101" s="380"/>
      <c r="AJ101" s="380"/>
      <c r="AR101" s="380"/>
      <c r="AS101" s="380"/>
      <c r="AT101" s="380"/>
      <c r="AU101" s="380"/>
      <c r="AV101" s="380"/>
      <c r="AW101" s="380"/>
      <c r="AX101" s="380"/>
      <c r="AY101" s="380"/>
      <c r="AZ101" s="380"/>
      <c r="BA101" s="380"/>
      <c r="BB101" s="380"/>
      <c r="BC101" s="380"/>
      <c r="BD101" s="380"/>
      <c r="BE101" s="380"/>
      <c r="BF101" s="380"/>
      <c r="BG101" s="380"/>
      <c r="BH101" s="380"/>
      <c r="BI101" s="380"/>
      <c r="BJ101" s="377"/>
      <c r="CE101" s="380"/>
      <c r="CF101" s="380"/>
      <c r="CG101" s="380"/>
      <c r="EZ101" s="380"/>
      <c r="FA101" s="380"/>
      <c r="FB101" s="380"/>
      <c r="FC101" s="380"/>
      <c r="FD101" s="380"/>
      <c r="FE101" s="380"/>
      <c r="FF101" s="380"/>
      <c r="FG101" s="380"/>
      <c r="FH101" s="380"/>
      <c r="FI101" s="380"/>
      <c r="FJ101" s="380"/>
      <c r="FK101" s="380"/>
      <c r="FL101" s="380"/>
      <c r="FM101" s="380"/>
      <c r="FN101" s="380"/>
      <c r="FO101" s="380"/>
      <c r="FP101" s="380"/>
      <c r="FQ101" s="380"/>
      <c r="FR101" s="380"/>
      <c r="FS101" s="380"/>
      <c r="FT101" s="380"/>
      <c r="FU101" s="380"/>
      <c r="FV101" s="380"/>
      <c r="FW101" s="380"/>
      <c r="FX101" s="380"/>
      <c r="FY101" s="380"/>
      <c r="FZ101" s="380"/>
      <c r="GA101" s="380"/>
      <c r="GB101" s="380"/>
      <c r="GC101" s="380"/>
      <c r="GD101" s="380"/>
      <c r="GE101" s="380"/>
      <c r="GF101" s="380"/>
      <c r="GG101" s="380"/>
      <c r="GH101" s="380"/>
      <c r="GI101" s="380"/>
      <c r="GJ101" s="380"/>
      <c r="GK101" s="380"/>
      <c r="GL101" s="380"/>
      <c r="GM101" s="380"/>
      <c r="GN101" s="380"/>
      <c r="GO101" s="380"/>
      <c r="GP101" s="380"/>
      <c r="GQ101" s="380"/>
      <c r="GR101" s="380"/>
      <c r="GS101" s="380"/>
      <c r="GT101" s="380"/>
      <c r="GU101" s="380"/>
      <c r="GV101" s="380"/>
      <c r="GW101" s="380"/>
      <c r="GX101" s="380"/>
      <c r="GY101" s="380"/>
      <c r="GZ101" s="380"/>
      <c r="HA101" s="380"/>
      <c r="HB101" s="380"/>
      <c r="HC101" s="380"/>
      <c r="HD101" s="380"/>
      <c r="HE101" s="380"/>
      <c r="HF101" s="380"/>
      <c r="HG101" s="380"/>
      <c r="HH101" s="380"/>
    </row>
    <row r="102" spans="1:216">
      <c r="A102" s="103"/>
      <c r="B102" s="377"/>
      <c r="C102" s="377"/>
      <c r="D102" s="377"/>
      <c r="E102" s="377"/>
      <c r="F102" s="377"/>
      <c r="G102" s="377"/>
      <c r="H102" s="377"/>
      <c r="I102" s="377"/>
      <c r="J102" s="377"/>
      <c r="K102" s="377"/>
      <c r="L102" s="377"/>
      <c r="M102" s="378"/>
      <c r="N102" s="378"/>
      <c r="O102" s="378"/>
      <c r="P102" s="378"/>
      <c r="Q102" s="378"/>
      <c r="R102" s="378"/>
      <c r="S102" s="378"/>
      <c r="T102" s="378"/>
      <c r="U102" s="378"/>
      <c r="V102" s="378"/>
      <c r="W102" s="378"/>
      <c r="X102" s="378"/>
      <c r="Y102" s="380"/>
      <c r="Z102" s="409"/>
      <c r="AA102" s="380"/>
      <c r="AB102" s="380"/>
      <c r="AC102" s="380"/>
      <c r="AD102" s="380"/>
      <c r="AE102" s="380"/>
      <c r="AF102" s="380"/>
      <c r="AG102" s="380"/>
      <c r="AH102" s="380"/>
      <c r="AI102" s="380"/>
      <c r="AJ102" s="380"/>
      <c r="AR102" s="380"/>
      <c r="AS102" s="380"/>
      <c r="AT102" s="380"/>
      <c r="AU102" s="380"/>
      <c r="AV102" s="380"/>
      <c r="AW102" s="380"/>
      <c r="AX102" s="380"/>
      <c r="AY102" s="380"/>
      <c r="AZ102" s="380"/>
      <c r="BA102" s="380"/>
      <c r="BB102" s="380"/>
      <c r="BC102" s="380"/>
      <c r="BD102" s="380"/>
      <c r="BE102" s="380"/>
      <c r="BF102" s="380"/>
      <c r="BG102" s="380"/>
      <c r="BH102" s="380"/>
      <c r="BI102" s="380"/>
      <c r="BJ102" s="377"/>
      <c r="CE102" s="380"/>
      <c r="CF102" s="380"/>
      <c r="CG102" s="380"/>
      <c r="EZ102" s="380"/>
      <c r="FA102" s="380"/>
      <c r="FB102" s="380"/>
      <c r="FC102" s="380"/>
      <c r="FD102" s="380"/>
      <c r="FE102" s="380"/>
      <c r="FF102" s="380"/>
      <c r="FG102" s="380"/>
      <c r="FH102" s="380"/>
      <c r="FI102" s="380"/>
      <c r="FJ102" s="380"/>
      <c r="FK102" s="380"/>
      <c r="FL102" s="380"/>
      <c r="FM102" s="380"/>
      <c r="FN102" s="380"/>
      <c r="FO102" s="380"/>
      <c r="FP102" s="380"/>
      <c r="FQ102" s="380"/>
      <c r="FR102" s="380"/>
      <c r="FS102" s="380"/>
      <c r="FT102" s="380"/>
      <c r="FU102" s="380"/>
      <c r="FV102" s="380"/>
      <c r="FW102" s="380"/>
      <c r="FX102" s="380"/>
      <c r="FY102" s="380"/>
      <c r="FZ102" s="380"/>
      <c r="GA102" s="380"/>
      <c r="GB102" s="380"/>
      <c r="GC102" s="380"/>
      <c r="GD102" s="380"/>
      <c r="GE102" s="380"/>
      <c r="GF102" s="380"/>
      <c r="GG102" s="380"/>
      <c r="GH102" s="380"/>
      <c r="GI102" s="380"/>
      <c r="GJ102" s="380"/>
      <c r="GK102" s="380"/>
      <c r="GL102" s="380"/>
      <c r="GM102" s="380"/>
      <c r="GN102" s="380"/>
      <c r="GO102" s="380"/>
      <c r="GP102" s="380"/>
      <c r="GQ102" s="380"/>
      <c r="GR102" s="380"/>
      <c r="GS102" s="380"/>
      <c r="GT102" s="380"/>
      <c r="GU102" s="380"/>
      <c r="GV102" s="380"/>
      <c r="GW102" s="380"/>
      <c r="GX102" s="380"/>
      <c r="GY102" s="380"/>
      <c r="GZ102" s="380"/>
      <c r="HA102" s="380"/>
      <c r="HB102" s="380"/>
      <c r="HC102" s="380"/>
      <c r="HD102" s="380"/>
      <c r="HE102" s="380"/>
      <c r="HF102" s="380"/>
      <c r="HG102" s="380"/>
      <c r="HH102" s="380"/>
    </row>
    <row r="103" spans="1:216">
      <c r="A103" s="103"/>
      <c r="B103" s="377"/>
      <c r="C103" s="377"/>
      <c r="D103" s="377"/>
      <c r="E103" s="377"/>
      <c r="F103" s="377"/>
      <c r="G103" s="377"/>
      <c r="H103" s="377"/>
      <c r="I103" s="377"/>
      <c r="J103" s="377"/>
      <c r="K103" s="377"/>
      <c r="L103" s="377"/>
      <c r="M103" s="378"/>
      <c r="N103" s="378"/>
      <c r="O103" s="378"/>
      <c r="P103" s="378"/>
      <c r="Q103" s="378"/>
      <c r="R103" s="378"/>
      <c r="S103" s="378"/>
      <c r="T103" s="378"/>
      <c r="U103" s="378"/>
      <c r="V103" s="378"/>
      <c r="W103" s="378"/>
      <c r="X103" s="378"/>
      <c r="Y103" s="380"/>
      <c r="Z103" s="409"/>
      <c r="AA103" s="380"/>
      <c r="AB103" s="380"/>
      <c r="AC103" s="380"/>
      <c r="AD103" s="380"/>
      <c r="AE103" s="380"/>
      <c r="AF103" s="380"/>
      <c r="AG103" s="380"/>
      <c r="AH103" s="380"/>
      <c r="AI103" s="380"/>
      <c r="AJ103" s="380"/>
      <c r="AR103" s="380"/>
      <c r="AS103" s="380"/>
      <c r="AT103" s="380"/>
      <c r="AU103" s="380"/>
      <c r="AV103" s="380"/>
      <c r="AW103" s="380"/>
      <c r="AX103" s="380"/>
      <c r="AY103" s="380"/>
      <c r="AZ103" s="380"/>
      <c r="BA103" s="380"/>
      <c r="BB103" s="380"/>
      <c r="BC103" s="380"/>
      <c r="BD103" s="380"/>
      <c r="BE103" s="380"/>
      <c r="BF103" s="380"/>
      <c r="BG103" s="380"/>
      <c r="BH103" s="380"/>
      <c r="BI103" s="380"/>
      <c r="BJ103" s="377"/>
      <c r="CE103" s="380"/>
      <c r="CF103" s="380"/>
      <c r="CG103" s="380"/>
      <c r="EZ103" s="380"/>
      <c r="FA103" s="380"/>
      <c r="FB103" s="380"/>
      <c r="FC103" s="380"/>
      <c r="FD103" s="380"/>
      <c r="FE103" s="380"/>
      <c r="FF103" s="380"/>
      <c r="FG103" s="380"/>
      <c r="FH103" s="380"/>
      <c r="FI103" s="380"/>
      <c r="FJ103" s="380"/>
      <c r="FK103" s="380"/>
      <c r="FL103" s="380"/>
      <c r="FM103" s="380"/>
      <c r="FN103" s="380"/>
      <c r="FO103" s="380"/>
      <c r="FP103" s="380"/>
      <c r="FQ103" s="380"/>
      <c r="FR103" s="380"/>
      <c r="FS103" s="380"/>
      <c r="FT103" s="380"/>
      <c r="FU103" s="380"/>
      <c r="FV103" s="380"/>
      <c r="FW103" s="380"/>
      <c r="FX103" s="380"/>
      <c r="FY103" s="380"/>
      <c r="FZ103" s="380"/>
      <c r="GA103" s="380"/>
      <c r="GB103" s="380"/>
      <c r="GC103" s="380"/>
      <c r="GD103" s="380"/>
      <c r="GE103" s="380"/>
      <c r="GF103" s="380"/>
      <c r="GG103" s="380"/>
      <c r="GH103" s="380"/>
      <c r="GI103" s="380"/>
      <c r="GJ103" s="380"/>
      <c r="GK103" s="380"/>
      <c r="GL103" s="380"/>
      <c r="GM103" s="380"/>
      <c r="GN103" s="380"/>
      <c r="GO103" s="380"/>
      <c r="GP103" s="380"/>
      <c r="GQ103" s="380"/>
      <c r="GR103" s="380"/>
      <c r="GS103" s="380"/>
      <c r="GT103" s="380"/>
      <c r="GU103" s="380"/>
      <c r="GV103" s="380"/>
      <c r="GW103" s="380"/>
      <c r="GX103" s="380"/>
      <c r="GY103" s="380"/>
      <c r="GZ103" s="380"/>
      <c r="HA103" s="380"/>
      <c r="HB103" s="380"/>
      <c r="HC103" s="380"/>
      <c r="HD103" s="380"/>
      <c r="HE103" s="380"/>
      <c r="HF103" s="380"/>
      <c r="HG103" s="380"/>
      <c r="HH103" s="380"/>
    </row>
    <row r="104" spans="1:216">
      <c r="A104" s="103"/>
      <c r="B104" s="377"/>
      <c r="C104" s="377"/>
      <c r="D104" s="377"/>
      <c r="E104" s="377"/>
      <c r="F104" s="377"/>
      <c r="G104" s="377"/>
      <c r="H104" s="377"/>
      <c r="I104" s="377"/>
      <c r="J104" s="377"/>
      <c r="K104" s="377"/>
      <c r="L104" s="377"/>
      <c r="M104" s="378"/>
      <c r="N104" s="378"/>
      <c r="O104" s="378"/>
      <c r="P104" s="378"/>
      <c r="Q104" s="378"/>
      <c r="R104" s="378"/>
      <c r="S104" s="378"/>
      <c r="T104" s="378"/>
      <c r="U104" s="378"/>
      <c r="V104" s="378"/>
      <c r="W104" s="378"/>
      <c r="X104" s="378"/>
      <c r="Y104" s="380"/>
      <c r="Z104" s="409"/>
      <c r="AA104" s="380"/>
      <c r="AB104" s="380"/>
      <c r="AC104" s="380"/>
      <c r="AD104" s="380"/>
      <c r="AE104" s="380"/>
      <c r="AF104" s="380"/>
      <c r="AG104" s="380"/>
      <c r="AH104" s="380"/>
      <c r="AI104" s="380"/>
      <c r="AJ104" s="380"/>
      <c r="AR104" s="380"/>
      <c r="AS104" s="380"/>
      <c r="AT104" s="380"/>
      <c r="AU104" s="380"/>
      <c r="AV104" s="380"/>
      <c r="AW104" s="380"/>
      <c r="AX104" s="380"/>
      <c r="AY104" s="380"/>
      <c r="AZ104" s="380"/>
      <c r="BA104" s="380"/>
      <c r="BB104" s="380"/>
      <c r="BC104" s="380"/>
      <c r="BD104" s="380"/>
      <c r="BE104" s="380"/>
      <c r="BF104" s="380"/>
      <c r="BG104" s="380"/>
      <c r="BH104" s="380"/>
      <c r="BI104" s="380"/>
      <c r="BJ104" s="377"/>
      <c r="CE104" s="380"/>
      <c r="CF104" s="380"/>
      <c r="CG104" s="380"/>
      <c r="EZ104" s="380"/>
      <c r="FA104" s="380"/>
      <c r="FB104" s="380"/>
      <c r="FC104" s="380"/>
      <c r="FD104" s="380"/>
      <c r="FE104" s="380"/>
      <c r="FF104" s="380"/>
      <c r="FG104" s="380"/>
      <c r="FH104" s="380"/>
      <c r="FI104" s="380"/>
      <c r="FJ104" s="380"/>
      <c r="FK104" s="380"/>
      <c r="FL104" s="380"/>
      <c r="FM104" s="380"/>
      <c r="FN104" s="380"/>
      <c r="FO104" s="380"/>
      <c r="FP104" s="380"/>
      <c r="FQ104" s="380"/>
      <c r="FR104" s="380"/>
      <c r="FS104" s="380"/>
      <c r="FT104" s="380"/>
      <c r="FU104" s="380"/>
      <c r="FV104" s="380"/>
      <c r="FW104" s="380"/>
      <c r="FX104" s="380"/>
      <c r="FY104" s="380"/>
      <c r="FZ104" s="380"/>
      <c r="GA104" s="380"/>
      <c r="GB104" s="380"/>
      <c r="GC104" s="380"/>
      <c r="GD104" s="380"/>
      <c r="GE104" s="380"/>
      <c r="GF104" s="380"/>
      <c r="GG104" s="380"/>
      <c r="GH104" s="380"/>
      <c r="GI104" s="380"/>
      <c r="GJ104" s="380"/>
      <c r="GK104" s="380"/>
      <c r="GL104" s="380"/>
      <c r="GM104" s="380"/>
      <c r="GN104" s="380"/>
      <c r="GO104" s="380"/>
      <c r="GP104" s="380"/>
      <c r="GQ104" s="380"/>
      <c r="GR104" s="380"/>
      <c r="GS104" s="380"/>
      <c r="GT104" s="380"/>
      <c r="GU104" s="380"/>
      <c r="GV104" s="380"/>
      <c r="GW104" s="380"/>
      <c r="GX104" s="380"/>
      <c r="GY104" s="380"/>
      <c r="GZ104" s="380"/>
      <c r="HA104" s="380"/>
      <c r="HB104" s="380"/>
      <c r="HC104" s="380"/>
      <c r="HD104" s="380"/>
      <c r="HE104" s="380"/>
      <c r="HF104" s="380"/>
      <c r="HG104" s="380"/>
      <c r="HH104" s="380"/>
    </row>
    <row r="105" spans="1:216">
      <c r="A105" s="103"/>
      <c r="B105" s="377"/>
      <c r="C105" s="377"/>
      <c r="D105" s="377"/>
      <c r="E105" s="377"/>
      <c r="F105" s="377"/>
      <c r="G105" s="377"/>
      <c r="H105" s="377"/>
      <c r="I105" s="377"/>
      <c r="J105" s="377"/>
      <c r="K105" s="377"/>
      <c r="L105" s="377"/>
      <c r="M105" s="378"/>
      <c r="N105" s="378"/>
      <c r="O105" s="378"/>
      <c r="P105" s="378"/>
      <c r="Q105" s="378"/>
      <c r="R105" s="378"/>
      <c r="S105" s="378"/>
      <c r="T105" s="378"/>
      <c r="U105" s="378"/>
      <c r="V105" s="378"/>
      <c r="W105" s="378"/>
      <c r="X105" s="378"/>
      <c r="Y105" s="380"/>
      <c r="Z105" s="409"/>
      <c r="AA105" s="380"/>
      <c r="AB105" s="380"/>
      <c r="AC105" s="380"/>
      <c r="AD105" s="380"/>
      <c r="AE105" s="380"/>
      <c r="AF105" s="380"/>
      <c r="AG105" s="380"/>
      <c r="AH105" s="380"/>
      <c r="AI105" s="380"/>
      <c r="AJ105" s="380"/>
      <c r="AR105" s="380"/>
      <c r="AS105" s="380"/>
      <c r="AT105" s="380"/>
      <c r="AU105" s="380"/>
      <c r="AV105" s="380"/>
      <c r="AW105" s="380"/>
      <c r="AX105" s="380"/>
      <c r="AY105" s="380"/>
      <c r="AZ105" s="380"/>
      <c r="BA105" s="380"/>
      <c r="BB105" s="380"/>
      <c r="BC105" s="380"/>
      <c r="BD105" s="380"/>
      <c r="BE105" s="380"/>
      <c r="BF105" s="380"/>
      <c r="BG105" s="380"/>
      <c r="BH105" s="380"/>
      <c r="BI105" s="380"/>
      <c r="BJ105" s="377"/>
      <c r="CE105" s="380"/>
      <c r="CF105" s="380"/>
      <c r="CG105" s="380"/>
      <c r="EZ105" s="380"/>
      <c r="FA105" s="380"/>
      <c r="FB105" s="380"/>
      <c r="FC105" s="380"/>
      <c r="FD105" s="380"/>
      <c r="FE105" s="380"/>
      <c r="FF105" s="380"/>
      <c r="FG105" s="380"/>
      <c r="FH105" s="380"/>
      <c r="FI105" s="380"/>
      <c r="FJ105" s="380"/>
      <c r="FK105" s="380"/>
      <c r="FL105" s="380"/>
      <c r="FM105" s="380"/>
      <c r="FN105" s="380"/>
      <c r="FO105" s="380"/>
      <c r="FP105" s="380"/>
      <c r="FQ105" s="380"/>
      <c r="FR105" s="380"/>
      <c r="FS105" s="380"/>
      <c r="FT105" s="380"/>
      <c r="FU105" s="380"/>
      <c r="FV105" s="380"/>
      <c r="FW105" s="380"/>
      <c r="FX105" s="380"/>
      <c r="FY105" s="380"/>
      <c r="FZ105" s="380"/>
      <c r="GA105" s="380"/>
      <c r="GB105" s="380"/>
      <c r="GC105" s="380"/>
      <c r="GD105" s="380"/>
      <c r="GE105" s="380"/>
      <c r="GF105" s="380"/>
      <c r="GG105" s="380"/>
      <c r="GH105" s="380"/>
      <c r="GI105" s="380"/>
      <c r="GJ105" s="380"/>
      <c r="GK105" s="380"/>
      <c r="GL105" s="380"/>
      <c r="GM105" s="380"/>
      <c r="GN105" s="380"/>
      <c r="GO105" s="380"/>
      <c r="GP105" s="380"/>
      <c r="GQ105" s="380"/>
      <c r="GR105" s="380"/>
      <c r="GS105" s="380"/>
      <c r="GT105" s="380"/>
      <c r="GU105" s="380"/>
      <c r="GV105" s="380"/>
      <c r="GW105" s="380"/>
      <c r="GX105" s="380"/>
      <c r="GY105" s="380"/>
      <c r="GZ105" s="380"/>
      <c r="HA105" s="380"/>
      <c r="HB105" s="380"/>
      <c r="HC105" s="380"/>
      <c r="HD105" s="380"/>
      <c r="HE105" s="380"/>
      <c r="HF105" s="380"/>
      <c r="HG105" s="380"/>
      <c r="HH105" s="380"/>
    </row>
    <row r="106" spans="1:216">
      <c r="A106" s="103"/>
      <c r="B106" s="377"/>
      <c r="C106" s="377"/>
      <c r="D106" s="377"/>
      <c r="E106" s="377"/>
      <c r="F106" s="377"/>
      <c r="G106" s="377"/>
      <c r="H106" s="377"/>
      <c r="I106" s="377"/>
      <c r="J106" s="377"/>
      <c r="K106" s="377"/>
      <c r="L106" s="377"/>
      <c r="M106" s="378"/>
      <c r="N106" s="378"/>
      <c r="O106" s="378"/>
      <c r="P106" s="378"/>
      <c r="Q106" s="378"/>
      <c r="R106" s="378"/>
      <c r="S106" s="378"/>
      <c r="T106" s="378"/>
      <c r="U106" s="378"/>
      <c r="V106" s="378"/>
      <c r="W106" s="378"/>
      <c r="X106" s="378"/>
      <c r="Y106" s="380"/>
      <c r="Z106" s="409"/>
      <c r="AA106" s="380"/>
      <c r="AB106" s="380"/>
      <c r="AC106" s="380"/>
      <c r="AD106" s="380"/>
      <c r="AE106" s="380"/>
      <c r="AF106" s="380"/>
      <c r="AG106" s="380"/>
      <c r="AH106" s="380"/>
      <c r="AI106" s="380"/>
      <c r="AJ106" s="380"/>
      <c r="AR106" s="380"/>
      <c r="AS106" s="380"/>
      <c r="AT106" s="380"/>
      <c r="AU106" s="380"/>
      <c r="AV106" s="380"/>
      <c r="AW106" s="380"/>
      <c r="AX106" s="380"/>
      <c r="AY106" s="380"/>
      <c r="AZ106" s="380"/>
      <c r="BA106" s="380"/>
      <c r="BB106" s="380"/>
      <c r="BC106" s="380"/>
      <c r="BD106" s="380"/>
      <c r="BE106" s="380"/>
      <c r="BF106" s="380"/>
      <c r="BG106" s="380"/>
      <c r="BH106" s="380"/>
      <c r="BI106" s="380"/>
      <c r="BJ106" s="377"/>
      <c r="CE106" s="380"/>
      <c r="CF106" s="380"/>
      <c r="CG106" s="380"/>
      <c r="EZ106" s="380"/>
      <c r="FA106" s="380"/>
      <c r="FB106" s="380"/>
      <c r="FC106" s="380"/>
      <c r="FD106" s="380"/>
      <c r="FE106" s="380"/>
      <c r="FF106" s="380"/>
      <c r="FG106" s="380"/>
      <c r="FH106" s="380"/>
      <c r="FI106" s="380"/>
      <c r="FJ106" s="380"/>
      <c r="FK106" s="380"/>
      <c r="FL106" s="380"/>
      <c r="FM106" s="380"/>
      <c r="FN106" s="380"/>
      <c r="FO106" s="380"/>
      <c r="FP106" s="380"/>
      <c r="FQ106" s="380"/>
      <c r="FR106" s="380"/>
      <c r="FS106" s="380"/>
      <c r="FT106" s="380"/>
      <c r="FU106" s="380"/>
      <c r="FV106" s="380"/>
      <c r="FW106" s="380"/>
      <c r="FX106" s="380"/>
      <c r="FY106" s="380"/>
      <c r="FZ106" s="380"/>
      <c r="GA106" s="380"/>
      <c r="GB106" s="380"/>
      <c r="GC106" s="380"/>
      <c r="GD106" s="380"/>
      <c r="GE106" s="380"/>
      <c r="GF106" s="380"/>
      <c r="GG106" s="380"/>
      <c r="GH106" s="380"/>
      <c r="GI106" s="380"/>
      <c r="GJ106" s="380"/>
      <c r="GK106" s="380"/>
      <c r="GL106" s="380"/>
      <c r="GM106" s="380"/>
      <c r="GN106" s="380"/>
      <c r="GO106" s="380"/>
      <c r="GP106" s="380"/>
      <c r="GQ106" s="380"/>
      <c r="GR106" s="380"/>
      <c r="GS106" s="380"/>
      <c r="GT106" s="380"/>
      <c r="GU106" s="380"/>
      <c r="GV106" s="380"/>
      <c r="GW106" s="380"/>
      <c r="GX106" s="380"/>
      <c r="GY106" s="380"/>
      <c r="GZ106" s="380"/>
      <c r="HA106" s="380"/>
      <c r="HB106" s="380"/>
      <c r="HC106" s="380"/>
      <c r="HD106" s="380"/>
      <c r="HE106" s="380"/>
      <c r="HF106" s="380"/>
      <c r="HG106" s="380"/>
      <c r="HH106" s="380"/>
    </row>
    <row r="107" spans="1:216">
      <c r="A107" s="103"/>
      <c r="B107" s="377"/>
      <c r="C107" s="377"/>
      <c r="D107" s="377"/>
      <c r="E107" s="377"/>
      <c r="F107" s="377"/>
      <c r="G107" s="377"/>
      <c r="H107" s="377"/>
      <c r="I107" s="377"/>
      <c r="J107" s="377"/>
      <c r="K107" s="377"/>
      <c r="L107" s="377"/>
      <c r="M107" s="378"/>
      <c r="N107" s="378"/>
      <c r="O107" s="378"/>
      <c r="P107" s="378"/>
      <c r="Q107" s="378"/>
      <c r="R107" s="378"/>
      <c r="S107" s="378"/>
      <c r="T107" s="378"/>
      <c r="U107" s="378"/>
      <c r="V107" s="378"/>
      <c r="W107" s="378"/>
      <c r="X107" s="378"/>
      <c r="Y107" s="380"/>
      <c r="Z107" s="409"/>
      <c r="AA107" s="380"/>
      <c r="AB107" s="380"/>
      <c r="AC107" s="380"/>
      <c r="AD107" s="380"/>
      <c r="AE107" s="380"/>
      <c r="AF107" s="380"/>
      <c r="AG107" s="380"/>
      <c r="AH107" s="380"/>
      <c r="AI107" s="380"/>
      <c r="AJ107" s="380"/>
      <c r="AR107" s="380"/>
      <c r="AS107" s="380"/>
      <c r="AT107" s="380"/>
      <c r="AU107" s="380"/>
      <c r="AV107" s="380"/>
      <c r="AW107" s="380"/>
      <c r="AX107" s="380"/>
      <c r="AY107" s="380"/>
      <c r="AZ107" s="380"/>
      <c r="BA107" s="380"/>
      <c r="BB107" s="380"/>
      <c r="BC107" s="380"/>
      <c r="BD107" s="380"/>
      <c r="BE107" s="380"/>
      <c r="BF107" s="380"/>
      <c r="BG107" s="380"/>
      <c r="BH107" s="380"/>
      <c r="BI107" s="380"/>
      <c r="BJ107" s="377"/>
      <c r="CE107" s="380"/>
      <c r="CF107" s="380"/>
      <c r="CG107" s="380"/>
      <c r="EZ107" s="380"/>
      <c r="FA107" s="380"/>
      <c r="FB107" s="380"/>
      <c r="FC107" s="380"/>
      <c r="FD107" s="380"/>
      <c r="FE107" s="380"/>
      <c r="FF107" s="380"/>
      <c r="FG107" s="380"/>
      <c r="FH107" s="380"/>
      <c r="FI107" s="380"/>
      <c r="FJ107" s="380"/>
      <c r="FK107" s="380"/>
      <c r="FL107" s="380"/>
      <c r="FM107" s="380"/>
      <c r="FN107" s="380"/>
      <c r="FO107" s="380"/>
      <c r="FP107" s="380"/>
      <c r="FQ107" s="380"/>
      <c r="FR107" s="380"/>
      <c r="FS107" s="380"/>
      <c r="FT107" s="380"/>
      <c r="FU107" s="380"/>
      <c r="FV107" s="380"/>
      <c r="FW107" s="380"/>
      <c r="FX107" s="380"/>
      <c r="FY107" s="380"/>
      <c r="FZ107" s="380"/>
      <c r="GA107" s="380"/>
      <c r="GB107" s="380"/>
      <c r="GC107" s="380"/>
      <c r="GD107" s="380"/>
      <c r="GE107" s="380"/>
      <c r="GF107" s="380"/>
      <c r="GG107" s="380"/>
      <c r="GH107" s="380"/>
      <c r="GI107" s="380"/>
      <c r="GJ107" s="380"/>
      <c r="GK107" s="380"/>
      <c r="GL107" s="380"/>
      <c r="GM107" s="380"/>
      <c r="GN107" s="380"/>
      <c r="GO107" s="380"/>
      <c r="GP107" s="380"/>
      <c r="GQ107" s="380"/>
      <c r="GR107" s="380"/>
      <c r="GS107" s="380"/>
      <c r="GT107" s="380"/>
      <c r="GU107" s="380"/>
      <c r="GV107" s="380"/>
      <c r="GW107" s="380"/>
      <c r="GX107" s="380"/>
      <c r="GY107" s="380"/>
      <c r="GZ107" s="380"/>
      <c r="HA107" s="380"/>
      <c r="HB107" s="380"/>
      <c r="HC107" s="380"/>
      <c r="HD107" s="380"/>
      <c r="HE107" s="380"/>
      <c r="HF107" s="380"/>
      <c r="HG107" s="380"/>
      <c r="HH107" s="380"/>
    </row>
    <row r="108" spans="1:216">
      <c r="A108" s="103"/>
      <c r="B108" s="377"/>
      <c r="C108" s="377"/>
      <c r="D108" s="377"/>
      <c r="E108" s="377"/>
      <c r="F108" s="377"/>
      <c r="G108" s="377"/>
      <c r="H108" s="377"/>
      <c r="I108" s="377"/>
      <c r="J108" s="377"/>
      <c r="K108" s="377"/>
      <c r="L108" s="377"/>
      <c r="M108" s="378"/>
      <c r="N108" s="378"/>
      <c r="O108" s="378"/>
      <c r="P108" s="378"/>
      <c r="Q108" s="378"/>
      <c r="R108" s="378"/>
      <c r="S108" s="378"/>
      <c r="T108" s="378"/>
      <c r="U108" s="378"/>
      <c r="V108" s="378"/>
      <c r="W108" s="378"/>
      <c r="X108" s="378"/>
      <c r="Y108" s="380"/>
      <c r="Z108" s="409"/>
      <c r="AA108" s="380"/>
      <c r="AB108" s="380"/>
      <c r="AC108" s="380"/>
      <c r="AD108" s="380"/>
      <c r="AE108" s="380"/>
      <c r="AF108" s="380"/>
      <c r="AG108" s="380"/>
      <c r="AH108" s="380"/>
      <c r="AI108" s="380"/>
      <c r="AJ108" s="380"/>
      <c r="AR108" s="380"/>
      <c r="AS108" s="380"/>
      <c r="AT108" s="380"/>
      <c r="AU108" s="380"/>
      <c r="AV108" s="380"/>
      <c r="AW108" s="380"/>
      <c r="AX108" s="380"/>
      <c r="AY108" s="380"/>
      <c r="AZ108" s="380"/>
      <c r="BA108" s="380"/>
      <c r="BB108" s="380"/>
      <c r="BC108" s="380"/>
      <c r="BD108" s="380"/>
      <c r="BE108" s="380"/>
      <c r="BF108" s="380"/>
      <c r="BG108" s="380"/>
      <c r="BH108" s="380"/>
      <c r="BI108" s="380"/>
      <c r="BJ108" s="377"/>
      <c r="CE108" s="380"/>
      <c r="CF108" s="380"/>
      <c r="CG108" s="380"/>
      <c r="EZ108" s="380"/>
      <c r="FA108" s="380"/>
      <c r="FB108" s="380"/>
      <c r="FC108" s="380"/>
      <c r="FD108" s="380"/>
      <c r="FE108" s="380"/>
      <c r="FF108" s="380"/>
      <c r="FG108" s="380"/>
      <c r="FH108" s="380"/>
      <c r="FI108" s="380"/>
      <c r="FJ108" s="380"/>
      <c r="FK108" s="380"/>
      <c r="FL108" s="380"/>
      <c r="FM108" s="380"/>
      <c r="FN108" s="380"/>
      <c r="FO108" s="380"/>
      <c r="FP108" s="380"/>
      <c r="FQ108" s="380"/>
      <c r="FR108" s="380"/>
      <c r="FS108" s="380"/>
      <c r="FT108" s="380"/>
      <c r="FU108" s="380"/>
      <c r="FV108" s="380"/>
      <c r="FW108" s="380"/>
      <c r="FX108" s="380"/>
      <c r="FY108" s="380"/>
      <c r="FZ108" s="380"/>
      <c r="GA108" s="380"/>
      <c r="GB108" s="380"/>
      <c r="GC108" s="380"/>
      <c r="GD108" s="380"/>
      <c r="GE108" s="380"/>
      <c r="GF108" s="380"/>
      <c r="GG108" s="380"/>
      <c r="GH108" s="380"/>
      <c r="GI108" s="380"/>
      <c r="GJ108" s="380"/>
      <c r="GK108" s="380"/>
      <c r="GL108" s="380"/>
      <c r="GM108" s="380"/>
      <c r="GN108" s="380"/>
      <c r="GO108" s="380"/>
      <c r="GP108" s="380"/>
      <c r="GQ108" s="380"/>
      <c r="GR108" s="380"/>
      <c r="GS108" s="380"/>
      <c r="GT108" s="380"/>
      <c r="GU108" s="380"/>
      <c r="GV108" s="380"/>
      <c r="GW108" s="380"/>
      <c r="GX108" s="380"/>
      <c r="GY108" s="380"/>
      <c r="GZ108" s="380"/>
      <c r="HA108" s="380"/>
      <c r="HB108" s="380"/>
      <c r="HC108" s="380"/>
      <c r="HD108" s="380"/>
      <c r="HE108" s="380"/>
      <c r="HF108" s="380"/>
      <c r="HG108" s="380"/>
      <c r="HH108" s="380"/>
    </row>
    <row r="109" spans="1:216">
      <c r="A109" s="103"/>
      <c r="B109" s="377"/>
      <c r="C109" s="377"/>
      <c r="D109" s="377"/>
      <c r="E109" s="377"/>
      <c r="F109" s="377"/>
      <c r="G109" s="377"/>
      <c r="H109" s="377"/>
      <c r="I109" s="377"/>
      <c r="J109" s="377"/>
      <c r="K109" s="377"/>
      <c r="L109" s="377"/>
      <c r="M109" s="378"/>
      <c r="N109" s="378"/>
      <c r="O109" s="378"/>
      <c r="P109" s="378"/>
      <c r="Q109" s="378"/>
      <c r="R109" s="378"/>
      <c r="S109" s="378"/>
      <c r="T109" s="378"/>
      <c r="U109" s="378"/>
      <c r="V109" s="378"/>
      <c r="W109" s="378"/>
      <c r="X109" s="378"/>
      <c r="Y109" s="380"/>
      <c r="Z109" s="409"/>
      <c r="AA109" s="380"/>
      <c r="AB109" s="380"/>
      <c r="AC109" s="380"/>
      <c r="AD109" s="380"/>
      <c r="AE109" s="380"/>
      <c r="AF109" s="380"/>
      <c r="AG109" s="380"/>
      <c r="AH109" s="380"/>
      <c r="AI109" s="380"/>
      <c r="AJ109" s="380"/>
      <c r="AR109" s="380"/>
      <c r="AS109" s="380"/>
      <c r="AT109" s="380"/>
      <c r="AU109" s="380"/>
      <c r="AV109" s="380"/>
      <c r="AW109" s="380"/>
      <c r="AX109" s="380"/>
      <c r="AY109" s="380"/>
      <c r="AZ109" s="380"/>
      <c r="BA109" s="380"/>
      <c r="BB109" s="380"/>
      <c r="BC109" s="380"/>
      <c r="BD109" s="380"/>
      <c r="BE109" s="380"/>
      <c r="BF109" s="380"/>
      <c r="BG109" s="380"/>
      <c r="BH109" s="380"/>
      <c r="BI109" s="380"/>
      <c r="BJ109" s="377"/>
      <c r="CE109" s="380"/>
      <c r="CF109" s="380"/>
      <c r="CG109" s="380"/>
      <c r="EZ109" s="380"/>
      <c r="FA109" s="380"/>
      <c r="FB109" s="380"/>
      <c r="FC109" s="380"/>
      <c r="FD109" s="380"/>
      <c r="FE109" s="380"/>
      <c r="FF109" s="380"/>
      <c r="FG109" s="380"/>
      <c r="FH109" s="380"/>
      <c r="FI109" s="380"/>
      <c r="FJ109" s="380"/>
      <c r="FK109" s="380"/>
      <c r="FL109" s="380"/>
      <c r="FM109" s="380"/>
      <c r="FN109" s="380"/>
      <c r="FO109" s="380"/>
      <c r="FP109" s="380"/>
      <c r="FQ109" s="380"/>
      <c r="FR109" s="380"/>
      <c r="FS109" s="380"/>
      <c r="FT109" s="380"/>
      <c r="FU109" s="380"/>
      <c r="FV109" s="380"/>
      <c r="FW109" s="380"/>
      <c r="FX109" s="380"/>
      <c r="FY109" s="380"/>
      <c r="FZ109" s="380"/>
      <c r="GA109" s="380"/>
      <c r="GB109" s="380"/>
      <c r="GC109" s="380"/>
      <c r="GD109" s="380"/>
      <c r="GE109" s="380"/>
      <c r="GF109" s="380"/>
      <c r="GG109" s="380"/>
      <c r="GH109" s="380"/>
      <c r="GI109" s="380"/>
      <c r="GJ109" s="380"/>
      <c r="GK109" s="380"/>
      <c r="GL109" s="380"/>
      <c r="GM109" s="380"/>
      <c r="GN109" s="380"/>
      <c r="GO109" s="380"/>
      <c r="GP109" s="380"/>
      <c r="GQ109" s="380"/>
      <c r="GR109" s="380"/>
      <c r="GS109" s="380"/>
      <c r="GT109" s="380"/>
      <c r="GU109" s="380"/>
      <c r="GV109" s="380"/>
      <c r="GW109" s="380"/>
      <c r="GX109" s="380"/>
      <c r="GY109" s="380"/>
      <c r="GZ109" s="380"/>
      <c r="HA109" s="380"/>
      <c r="HB109" s="380"/>
      <c r="HC109" s="380"/>
      <c r="HD109" s="380"/>
      <c r="HE109" s="380"/>
      <c r="HF109" s="380"/>
      <c r="HG109" s="380"/>
      <c r="HH109" s="380"/>
    </row>
    <row r="110" spans="1:216">
      <c r="A110" s="103"/>
      <c r="B110" s="377"/>
      <c r="C110" s="377"/>
      <c r="D110" s="377"/>
      <c r="E110" s="377"/>
      <c r="F110" s="377"/>
      <c r="G110" s="377"/>
      <c r="H110" s="377"/>
      <c r="I110" s="377"/>
      <c r="J110" s="377"/>
      <c r="K110" s="377"/>
      <c r="L110" s="377"/>
      <c r="M110" s="378"/>
      <c r="N110" s="378"/>
      <c r="O110" s="378"/>
      <c r="P110" s="378"/>
      <c r="Q110" s="378"/>
      <c r="R110" s="378"/>
      <c r="S110" s="378"/>
      <c r="T110" s="378"/>
      <c r="U110" s="378"/>
      <c r="V110" s="378"/>
      <c r="W110" s="378"/>
      <c r="X110" s="378"/>
      <c r="Y110" s="380"/>
      <c r="Z110" s="409"/>
      <c r="AA110" s="380"/>
      <c r="AB110" s="380"/>
      <c r="AC110" s="380"/>
      <c r="AD110" s="380"/>
      <c r="AE110" s="380"/>
      <c r="AF110" s="380"/>
      <c r="AG110" s="380"/>
      <c r="AH110" s="380"/>
      <c r="AI110" s="380"/>
      <c r="AJ110" s="380"/>
      <c r="AR110" s="380"/>
      <c r="AS110" s="380"/>
      <c r="AT110" s="380"/>
      <c r="AU110" s="380"/>
      <c r="AV110" s="380"/>
      <c r="AW110" s="380"/>
      <c r="AX110" s="380"/>
      <c r="AY110" s="380"/>
      <c r="AZ110" s="380"/>
      <c r="BA110" s="380"/>
      <c r="BB110" s="380"/>
      <c r="BC110" s="380"/>
      <c r="BD110" s="380"/>
      <c r="BE110" s="380"/>
      <c r="BF110" s="380"/>
      <c r="BG110" s="380"/>
      <c r="BH110" s="380"/>
      <c r="BI110" s="380"/>
      <c r="BJ110" s="377"/>
      <c r="CE110" s="380"/>
      <c r="CF110" s="380"/>
      <c r="CG110" s="380"/>
      <c r="EZ110" s="380"/>
      <c r="FA110" s="380"/>
      <c r="FB110" s="380"/>
      <c r="FC110" s="380"/>
      <c r="FD110" s="380"/>
      <c r="FE110" s="380"/>
      <c r="FF110" s="380"/>
      <c r="FG110" s="380"/>
      <c r="FH110" s="380"/>
      <c r="FI110" s="380"/>
      <c r="FJ110" s="380"/>
      <c r="FK110" s="380"/>
      <c r="FL110" s="380"/>
      <c r="FM110" s="380"/>
      <c r="FN110" s="380"/>
      <c r="FO110" s="380"/>
      <c r="FP110" s="380"/>
      <c r="FQ110" s="380"/>
      <c r="FR110" s="380"/>
      <c r="FS110" s="380"/>
      <c r="FT110" s="380"/>
      <c r="FU110" s="380"/>
      <c r="FV110" s="380"/>
      <c r="FW110" s="380"/>
      <c r="FX110" s="380"/>
      <c r="FY110" s="380"/>
      <c r="FZ110" s="380"/>
      <c r="GA110" s="380"/>
      <c r="GB110" s="380"/>
      <c r="GC110" s="380"/>
      <c r="GD110" s="380"/>
      <c r="GE110" s="380"/>
      <c r="GF110" s="380"/>
      <c r="GG110" s="380"/>
      <c r="GH110" s="380"/>
      <c r="GI110" s="380"/>
      <c r="GJ110" s="380"/>
      <c r="GK110" s="380"/>
      <c r="GL110" s="380"/>
      <c r="GM110" s="380"/>
      <c r="GN110" s="380"/>
      <c r="GO110" s="380"/>
      <c r="GP110" s="380"/>
      <c r="GQ110" s="380"/>
      <c r="GR110" s="380"/>
      <c r="GS110" s="380"/>
      <c r="GT110" s="380"/>
      <c r="GU110" s="380"/>
      <c r="GV110" s="380"/>
      <c r="GW110" s="380"/>
      <c r="GX110" s="380"/>
      <c r="GY110" s="380"/>
      <c r="GZ110" s="380"/>
      <c r="HA110" s="380"/>
      <c r="HB110" s="380"/>
      <c r="HC110" s="380"/>
      <c r="HD110" s="380"/>
      <c r="HE110" s="380"/>
      <c r="HF110" s="380"/>
      <c r="HG110" s="380"/>
      <c r="HH110" s="380"/>
    </row>
    <row r="111" spans="1:216">
      <c r="A111" s="103"/>
      <c r="B111" s="377"/>
      <c r="C111" s="377"/>
      <c r="D111" s="377"/>
      <c r="E111" s="377"/>
      <c r="F111" s="377"/>
      <c r="G111" s="377"/>
      <c r="H111" s="377"/>
      <c r="I111" s="377"/>
      <c r="J111" s="377"/>
      <c r="K111" s="377"/>
      <c r="L111" s="377"/>
      <c r="M111" s="378"/>
      <c r="N111" s="378"/>
      <c r="O111" s="378"/>
      <c r="P111" s="378"/>
      <c r="Q111" s="378"/>
      <c r="R111" s="378"/>
      <c r="S111" s="378"/>
      <c r="T111" s="378"/>
      <c r="U111" s="378"/>
      <c r="V111" s="378"/>
      <c r="W111" s="378"/>
      <c r="X111" s="378"/>
      <c r="Y111" s="380"/>
      <c r="Z111" s="409"/>
      <c r="AA111" s="380"/>
      <c r="AB111" s="380"/>
      <c r="AC111" s="380"/>
      <c r="AD111" s="380"/>
      <c r="AE111" s="380"/>
      <c r="AF111" s="380"/>
      <c r="AG111" s="380"/>
      <c r="AH111" s="380"/>
      <c r="AI111" s="380"/>
      <c r="AJ111" s="380"/>
      <c r="AR111" s="380"/>
      <c r="AS111" s="380"/>
      <c r="AT111" s="380"/>
      <c r="AU111" s="380"/>
      <c r="AV111" s="380"/>
      <c r="AW111" s="380"/>
      <c r="AX111" s="380"/>
      <c r="AY111" s="380"/>
      <c r="AZ111" s="380"/>
      <c r="BA111" s="380"/>
      <c r="BB111" s="380"/>
      <c r="BC111" s="380"/>
      <c r="BD111" s="380"/>
      <c r="BE111" s="380"/>
      <c r="BF111" s="380"/>
      <c r="BG111" s="380"/>
      <c r="BH111" s="380"/>
      <c r="BI111" s="380"/>
      <c r="BJ111" s="377"/>
      <c r="CE111" s="380"/>
      <c r="CF111" s="380"/>
      <c r="CG111" s="380"/>
      <c r="EZ111" s="380"/>
      <c r="FA111" s="380"/>
      <c r="FB111" s="380"/>
      <c r="FC111" s="380"/>
      <c r="FD111" s="380"/>
      <c r="FE111" s="380"/>
      <c r="FF111" s="380"/>
      <c r="FG111" s="380"/>
      <c r="FH111" s="380"/>
      <c r="FI111" s="380"/>
      <c r="FJ111" s="380"/>
      <c r="FK111" s="380"/>
      <c r="FL111" s="380"/>
      <c r="FM111" s="380"/>
      <c r="FN111" s="380"/>
      <c r="FO111" s="380"/>
      <c r="FP111" s="380"/>
      <c r="FQ111" s="380"/>
      <c r="FR111" s="380"/>
      <c r="FS111" s="380"/>
      <c r="FT111" s="380"/>
      <c r="FU111" s="380"/>
      <c r="FV111" s="380"/>
      <c r="FW111" s="380"/>
      <c r="FX111" s="380"/>
      <c r="FY111" s="380"/>
      <c r="FZ111" s="380"/>
      <c r="GA111" s="380"/>
      <c r="GB111" s="380"/>
      <c r="GC111" s="380"/>
      <c r="GD111" s="380"/>
      <c r="GE111" s="380"/>
      <c r="GF111" s="380"/>
      <c r="GG111" s="380"/>
      <c r="GH111" s="380"/>
      <c r="GI111" s="380"/>
      <c r="GJ111" s="380"/>
      <c r="GK111" s="380"/>
      <c r="GL111" s="380"/>
      <c r="GM111" s="380"/>
      <c r="GN111" s="380"/>
      <c r="GO111" s="380"/>
      <c r="GP111" s="380"/>
      <c r="GQ111" s="380"/>
      <c r="GR111" s="380"/>
      <c r="GS111" s="380"/>
      <c r="GT111" s="380"/>
      <c r="GU111" s="380"/>
      <c r="GV111" s="380"/>
      <c r="GW111" s="380"/>
      <c r="GX111" s="380"/>
      <c r="GY111" s="380"/>
      <c r="GZ111" s="380"/>
      <c r="HA111" s="380"/>
      <c r="HB111" s="380"/>
      <c r="HC111" s="380"/>
      <c r="HD111" s="380"/>
      <c r="HE111" s="380"/>
      <c r="HF111" s="380"/>
      <c r="HG111" s="380"/>
      <c r="HH111" s="380"/>
    </row>
    <row r="112" spans="1:216">
      <c r="A112" s="103"/>
      <c r="B112" s="377"/>
      <c r="C112" s="377"/>
      <c r="D112" s="377"/>
      <c r="E112" s="377"/>
      <c r="F112" s="377"/>
      <c r="G112" s="377"/>
      <c r="H112" s="377"/>
      <c r="I112" s="377"/>
      <c r="J112" s="377"/>
      <c r="K112" s="377"/>
      <c r="L112" s="377"/>
      <c r="M112" s="378"/>
      <c r="N112" s="378"/>
      <c r="O112" s="378"/>
      <c r="P112" s="378"/>
      <c r="Q112" s="378"/>
      <c r="R112" s="378"/>
      <c r="S112" s="378"/>
      <c r="T112" s="378"/>
      <c r="U112" s="378"/>
      <c r="V112" s="378"/>
      <c r="W112" s="378"/>
      <c r="X112" s="378"/>
      <c r="Y112" s="380"/>
      <c r="Z112" s="409"/>
      <c r="AA112" s="380"/>
      <c r="AB112" s="380"/>
      <c r="AC112" s="380"/>
      <c r="AD112" s="380"/>
      <c r="AE112" s="380"/>
      <c r="AF112" s="380"/>
      <c r="AG112" s="380"/>
      <c r="AH112" s="380"/>
      <c r="AI112" s="380"/>
      <c r="AJ112" s="380"/>
      <c r="AR112" s="380"/>
      <c r="AS112" s="380"/>
      <c r="AT112" s="380"/>
      <c r="AU112" s="380"/>
      <c r="AV112" s="380"/>
      <c r="AW112" s="380"/>
      <c r="AX112" s="380"/>
      <c r="AY112" s="380"/>
      <c r="AZ112" s="380"/>
      <c r="BA112" s="380"/>
      <c r="BB112" s="380"/>
      <c r="BC112" s="380"/>
      <c r="BD112" s="380"/>
      <c r="BE112" s="380"/>
      <c r="BF112" s="380"/>
      <c r="BG112" s="380"/>
      <c r="BH112" s="380"/>
      <c r="BI112" s="380"/>
      <c r="BJ112" s="377"/>
      <c r="CE112" s="380"/>
      <c r="CF112" s="380"/>
      <c r="CG112" s="380"/>
      <c r="EZ112" s="380"/>
      <c r="FA112" s="380"/>
      <c r="FB112" s="380"/>
      <c r="FC112" s="380"/>
      <c r="FD112" s="380"/>
      <c r="FE112" s="380"/>
      <c r="FF112" s="380"/>
      <c r="FG112" s="380"/>
      <c r="FH112" s="380"/>
      <c r="FI112" s="380"/>
      <c r="FJ112" s="380"/>
      <c r="FK112" s="380"/>
      <c r="FL112" s="380"/>
      <c r="FM112" s="380"/>
      <c r="FN112" s="380"/>
      <c r="FO112" s="380"/>
      <c r="FP112" s="380"/>
      <c r="FQ112" s="380"/>
      <c r="FR112" s="380"/>
      <c r="FS112" s="380"/>
      <c r="FT112" s="380"/>
      <c r="FU112" s="380"/>
      <c r="FV112" s="380"/>
      <c r="FW112" s="380"/>
      <c r="FX112" s="380"/>
      <c r="FY112" s="380"/>
      <c r="FZ112" s="380"/>
      <c r="GA112" s="380"/>
      <c r="GB112" s="380"/>
      <c r="GC112" s="380"/>
      <c r="GD112" s="380"/>
      <c r="GE112" s="380"/>
      <c r="GF112" s="380"/>
      <c r="GG112" s="380"/>
      <c r="GH112" s="380"/>
      <c r="GI112" s="380"/>
      <c r="GJ112" s="380"/>
      <c r="GK112" s="380"/>
      <c r="GL112" s="380"/>
      <c r="GM112" s="380"/>
      <c r="GN112" s="380"/>
      <c r="GO112" s="380"/>
      <c r="GP112" s="380"/>
      <c r="GQ112" s="380"/>
      <c r="GR112" s="380"/>
      <c r="GS112" s="380"/>
      <c r="GT112" s="380"/>
      <c r="GU112" s="380"/>
      <c r="GV112" s="380"/>
      <c r="GW112" s="380"/>
      <c r="GX112" s="380"/>
      <c r="GY112" s="380"/>
      <c r="GZ112" s="380"/>
      <c r="HA112" s="380"/>
      <c r="HB112" s="380"/>
      <c r="HC112" s="380"/>
      <c r="HD112" s="380"/>
      <c r="HE112" s="380"/>
      <c r="HF112" s="380"/>
      <c r="HG112" s="380"/>
      <c r="HH112" s="380"/>
    </row>
    <row r="113" spans="1:216">
      <c r="A113" s="103"/>
      <c r="B113" s="377"/>
      <c r="C113" s="377"/>
      <c r="D113" s="377"/>
      <c r="E113" s="377"/>
      <c r="F113" s="377"/>
      <c r="G113" s="377"/>
      <c r="H113" s="377"/>
      <c r="I113" s="377"/>
      <c r="J113" s="377"/>
      <c r="K113" s="377"/>
      <c r="L113" s="377"/>
      <c r="M113" s="378"/>
      <c r="N113" s="378"/>
      <c r="O113" s="378"/>
      <c r="P113" s="378"/>
      <c r="Q113" s="378"/>
      <c r="R113" s="378"/>
      <c r="S113" s="378"/>
      <c r="T113" s="378"/>
      <c r="U113" s="378"/>
      <c r="V113" s="378"/>
      <c r="W113" s="378"/>
      <c r="X113" s="378"/>
      <c r="Y113" s="380"/>
      <c r="Z113" s="409"/>
      <c r="AA113" s="380"/>
      <c r="AB113" s="380"/>
      <c r="AC113" s="380"/>
      <c r="AD113" s="380"/>
      <c r="AE113" s="380"/>
      <c r="AF113" s="380"/>
      <c r="AG113" s="380"/>
      <c r="AH113" s="380"/>
      <c r="AI113" s="380"/>
      <c r="AJ113" s="380"/>
      <c r="AR113" s="380"/>
      <c r="AS113" s="380"/>
      <c r="AT113" s="380"/>
      <c r="AU113" s="380"/>
      <c r="AV113" s="380"/>
      <c r="AW113" s="380"/>
      <c r="AX113" s="380"/>
      <c r="AY113" s="380"/>
      <c r="AZ113" s="380"/>
      <c r="BA113" s="380"/>
      <c r="BB113" s="380"/>
      <c r="BC113" s="380"/>
      <c r="BD113" s="380"/>
      <c r="BE113" s="380"/>
      <c r="BF113" s="380"/>
      <c r="BG113" s="380"/>
      <c r="BH113" s="380"/>
      <c r="BI113" s="380"/>
      <c r="BJ113" s="377"/>
      <c r="CE113" s="380"/>
      <c r="CF113" s="380"/>
      <c r="CG113" s="380"/>
      <c r="EZ113" s="380"/>
      <c r="FA113" s="380"/>
      <c r="FB113" s="380"/>
      <c r="FC113" s="380"/>
      <c r="FD113" s="380"/>
      <c r="FE113" s="380"/>
      <c r="FF113" s="380"/>
      <c r="FG113" s="380"/>
      <c r="FH113" s="380"/>
      <c r="FI113" s="380"/>
      <c r="FJ113" s="380"/>
      <c r="FK113" s="380"/>
      <c r="FL113" s="380"/>
      <c r="FM113" s="380"/>
      <c r="FN113" s="380"/>
      <c r="FO113" s="380"/>
      <c r="FP113" s="380"/>
      <c r="FQ113" s="380"/>
      <c r="FR113" s="380"/>
      <c r="FS113" s="380"/>
      <c r="FT113" s="380"/>
      <c r="FU113" s="380"/>
      <c r="FV113" s="380"/>
      <c r="FW113" s="380"/>
      <c r="FX113" s="380"/>
      <c r="FY113" s="380"/>
      <c r="FZ113" s="380"/>
      <c r="GA113" s="380"/>
      <c r="GB113" s="380"/>
      <c r="GC113" s="380"/>
      <c r="GD113" s="380"/>
      <c r="GE113" s="380"/>
      <c r="GF113" s="380"/>
      <c r="GG113" s="380"/>
      <c r="GH113" s="380"/>
      <c r="GI113" s="380"/>
      <c r="GJ113" s="380"/>
      <c r="GK113" s="380"/>
      <c r="GL113" s="380"/>
      <c r="GM113" s="380"/>
      <c r="GN113" s="380"/>
      <c r="GO113" s="380"/>
      <c r="GP113" s="380"/>
      <c r="GQ113" s="380"/>
      <c r="GR113" s="380"/>
      <c r="GS113" s="380"/>
      <c r="GT113" s="380"/>
      <c r="GU113" s="380"/>
      <c r="GV113" s="380"/>
      <c r="GW113" s="380"/>
      <c r="GX113" s="380"/>
      <c r="GY113" s="380"/>
      <c r="GZ113" s="380"/>
      <c r="HA113" s="380"/>
      <c r="HB113" s="380"/>
      <c r="HC113" s="380"/>
      <c r="HD113" s="380"/>
      <c r="HE113" s="380"/>
      <c r="HF113" s="380"/>
      <c r="HG113" s="380"/>
      <c r="HH113" s="380"/>
    </row>
    <row r="114" spans="1:216">
      <c r="A114" s="103"/>
      <c r="B114" s="377"/>
      <c r="C114" s="377"/>
      <c r="D114" s="377"/>
      <c r="E114" s="377"/>
      <c r="F114" s="377"/>
      <c r="G114" s="377"/>
      <c r="H114" s="377"/>
      <c r="I114" s="377"/>
      <c r="J114" s="377"/>
      <c r="K114" s="377"/>
      <c r="L114" s="377"/>
      <c r="M114" s="378"/>
      <c r="N114" s="378"/>
      <c r="O114" s="378"/>
      <c r="P114" s="378"/>
      <c r="Q114" s="378"/>
      <c r="R114" s="378"/>
      <c r="S114" s="378"/>
      <c r="T114" s="378"/>
      <c r="U114" s="378"/>
      <c r="V114" s="378"/>
      <c r="W114" s="378"/>
      <c r="X114" s="378"/>
      <c r="Y114" s="380"/>
      <c r="Z114" s="409"/>
      <c r="AA114" s="380"/>
      <c r="AB114" s="380"/>
      <c r="AC114" s="380"/>
      <c r="AD114" s="380"/>
      <c r="AE114" s="380"/>
      <c r="AF114" s="380"/>
      <c r="AG114" s="380"/>
      <c r="AH114" s="380"/>
      <c r="AI114" s="380"/>
      <c r="AJ114" s="380"/>
      <c r="AR114" s="380"/>
      <c r="AS114" s="380"/>
      <c r="AT114" s="380"/>
      <c r="AU114" s="380"/>
      <c r="AV114" s="380"/>
      <c r="AW114" s="380"/>
      <c r="AX114" s="380"/>
      <c r="AY114" s="380"/>
      <c r="AZ114" s="380"/>
      <c r="BA114" s="380"/>
      <c r="BB114" s="380"/>
      <c r="BC114" s="380"/>
      <c r="BD114" s="380"/>
      <c r="BE114" s="380"/>
      <c r="BF114" s="380"/>
      <c r="BG114" s="380"/>
      <c r="BH114" s="380"/>
      <c r="BI114" s="380"/>
      <c r="BJ114" s="377"/>
      <c r="CE114" s="380"/>
      <c r="CF114" s="380"/>
      <c r="CG114" s="380"/>
      <c r="EZ114" s="380"/>
      <c r="FA114" s="380"/>
      <c r="FB114" s="380"/>
      <c r="FC114" s="380"/>
      <c r="FD114" s="380"/>
      <c r="FE114" s="380"/>
      <c r="FF114" s="380"/>
      <c r="FG114" s="380"/>
      <c r="FH114" s="380"/>
      <c r="FI114" s="380"/>
      <c r="FJ114" s="380"/>
      <c r="FK114" s="380"/>
      <c r="FL114" s="380"/>
      <c r="FM114" s="380"/>
      <c r="FN114" s="380"/>
      <c r="FO114" s="380"/>
      <c r="FP114" s="380"/>
      <c r="FQ114" s="380"/>
      <c r="FR114" s="380"/>
      <c r="FS114" s="380"/>
      <c r="FT114" s="380"/>
      <c r="FU114" s="380"/>
      <c r="FV114" s="380"/>
      <c r="FW114" s="380"/>
      <c r="FX114" s="380"/>
      <c r="FY114" s="380"/>
      <c r="FZ114" s="380"/>
      <c r="GA114" s="380"/>
      <c r="GB114" s="380"/>
      <c r="GC114" s="380"/>
      <c r="GD114" s="380"/>
      <c r="GE114" s="380"/>
      <c r="GF114" s="380"/>
      <c r="GG114" s="380"/>
      <c r="GH114" s="380"/>
      <c r="GI114" s="380"/>
      <c r="GJ114" s="380"/>
      <c r="GK114" s="380"/>
      <c r="GL114" s="380"/>
      <c r="GM114" s="380"/>
      <c r="GN114" s="380"/>
      <c r="GO114" s="380"/>
      <c r="GP114" s="380"/>
      <c r="GQ114" s="380"/>
      <c r="GR114" s="380"/>
      <c r="GS114" s="380"/>
      <c r="GT114" s="380"/>
      <c r="GU114" s="380"/>
      <c r="GV114" s="380"/>
      <c r="GW114" s="380"/>
      <c r="GX114" s="380"/>
      <c r="GY114" s="380"/>
      <c r="GZ114" s="380"/>
      <c r="HA114" s="380"/>
      <c r="HB114" s="380"/>
      <c r="HC114" s="380"/>
      <c r="HD114" s="380"/>
      <c r="HE114" s="380"/>
      <c r="HF114" s="380"/>
      <c r="HG114" s="380"/>
      <c r="HH114" s="380"/>
    </row>
    <row r="115" spans="1:216">
      <c r="A115" s="103"/>
      <c r="B115" s="377"/>
      <c r="C115" s="377"/>
      <c r="D115" s="377"/>
      <c r="E115" s="377"/>
      <c r="F115" s="377"/>
      <c r="G115" s="377"/>
      <c r="H115" s="377"/>
      <c r="I115" s="377"/>
      <c r="J115" s="377"/>
      <c r="K115" s="377"/>
      <c r="L115" s="377"/>
      <c r="M115" s="378"/>
      <c r="N115" s="378"/>
      <c r="O115" s="378"/>
      <c r="P115" s="378"/>
      <c r="Q115" s="378"/>
      <c r="R115" s="378"/>
      <c r="S115" s="378"/>
      <c r="T115" s="378"/>
      <c r="U115" s="378"/>
      <c r="V115" s="378"/>
      <c r="W115" s="378"/>
      <c r="X115" s="378"/>
      <c r="Y115" s="380"/>
      <c r="Z115" s="409"/>
      <c r="AA115" s="380"/>
      <c r="AB115" s="380"/>
      <c r="AC115" s="380"/>
      <c r="AD115" s="380"/>
      <c r="AE115" s="380"/>
      <c r="AF115" s="380"/>
      <c r="AG115" s="380"/>
      <c r="AH115" s="380"/>
      <c r="AI115" s="380"/>
      <c r="AJ115" s="380"/>
      <c r="AR115" s="380"/>
      <c r="AS115" s="380"/>
      <c r="AT115" s="380"/>
      <c r="AU115" s="380"/>
      <c r="AV115" s="380"/>
      <c r="AW115" s="380"/>
      <c r="AX115" s="380"/>
      <c r="AY115" s="380"/>
      <c r="AZ115" s="380"/>
      <c r="BA115" s="380"/>
      <c r="BB115" s="380"/>
      <c r="BC115" s="380"/>
      <c r="BD115" s="380"/>
      <c r="BE115" s="380"/>
      <c r="BF115" s="380"/>
      <c r="BG115" s="380"/>
      <c r="BH115" s="380"/>
      <c r="BI115" s="380"/>
      <c r="BJ115" s="377"/>
      <c r="CE115" s="380"/>
      <c r="CF115" s="380"/>
      <c r="CG115" s="380"/>
      <c r="EZ115" s="380"/>
      <c r="FA115" s="380"/>
      <c r="FB115" s="380"/>
      <c r="FC115" s="380"/>
      <c r="FD115" s="380"/>
      <c r="FE115" s="380"/>
      <c r="FF115" s="380"/>
      <c r="FG115" s="380"/>
      <c r="FH115" s="380"/>
      <c r="FI115" s="380"/>
      <c r="FJ115" s="380"/>
      <c r="FK115" s="380"/>
      <c r="FL115" s="380"/>
      <c r="FM115" s="380"/>
      <c r="FN115" s="380"/>
      <c r="FO115" s="380"/>
      <c r="FP115" s="380"/>
      <c r="FQ115" s="380"/>
      <c r="FR115" s="380"/>
      <c r="FS115" s="380"/>
      <c r="FT115" s="380"/>
      <c r="FU115" s="380"/>
      <c r="FV115" s="380"/>
      <c r="FW115" s="380"/>
      <c r="FX115" s="380"/>
      <c r="FY115" s="380"/>
      <c r="FZ115" s="380"/>
      <c r="GA115" s="380"/>
      <c r="GB115" s="380"/>
      <c r="GC115" s="380"/>
      <c r="GD115" s="380"/>
      <c r="GE115" s="380"/>
      <c r="GF115" s="380"/>
      <c r="GG115" s="380"/>
      <c r="GH115" s="380"/>
      <c r="GI115" s="380"/>
      <c r="GJ115" s="380"/>
      <c r="GK115" s="380"/>
      <c r="GL115" s="380"/>
      <c r="GM115" s="380"/>
      <c r="GN115" s="380"/>
      <c r="GO115" s="380"/>
      <c r="GP115" s="380"/>
      <c r="GQ115" s="380"/>
      <c r="GR115" s="380"/>
      <c r="GS115" s="380"/>
      <c r="GT115" s="380"/>
      <c r="GU115" s="380"/>
      <c r="GV115" s="380"/>
      <c r="GW115" s="380"/>
      <c r="GX115" s="380"/>
      <c r="GY115" s="380"/>
      <c r="GZ115" s="380"/>
      <c r="HA115" s="380"/>
      <c r="HB115" s="380"/>
      <c r="HC115" s="380"/>
      <c r="HD115" s="380"/>
      <c r="HE115" s="380"/>
      <c r="HF115" s="380"/>
      <c r="HG115" s="380"/>
      <c r="HH115" s="380"/>
    </row>
    <row r="116" spans="1:216">
      <c r="A116" s="103"/>
      <c r="B116" s="377"/>
      <c r="C116" s="377"/>
      <c r="D116" s="377"/>
      <c r="E116" s="377"/>
      <c r="F116" s="377"/>
      <c r="G116" s="377"/>
      <c r="H116" s="377"/>
      <c r="I116" s="377"/>
      <c r="J116" s="377"/>
      <c r="K116" s="377"/>
      <c r="L116" s="377"/>
      <c r="M116" s="378"/>
      <c r="N116" s="378"/>
      <c r="O116" s="378"/>
      <c r="P116" s="378"/>
      <c r="Q116" s="378"/>
      <c r="R116" s="378"/>
      <c r="S116" s="378"/>
      <c r="T116" s="378"/>
      <c r="U116" s="378"/>
      <c r="V116" s="378"/>
      <c r="W116" s="378"/>
      <c r="X116" s="378"/>
      <c r="Y116" s="380"/>
      <c r="Z116" s="409"/>
      <c r="AA116" s="380"/>
      <c r="AB116" s="380"/>
      <c r="AC116" s="380"/>
      <c r="AD116" s="380"/>
      <c r="AE116" s="380"/>
      <c r="AF116" s="380"/>
      <c r="AG116" s="380"/>
      <c r="AH116" s="380"/>
      <c r="AI116" s="380"/>
      <c r="AJ116" s="380"/>
      <c r="AR116" s="380"/>
      <c r="AS116" s="380"/>
      <c r="AT116" s="380"/>
      <c r="AU116" s="380"/>
      <c r="AV116" s="380"/>
      <c r="AW116" s="380"/>
      <c r="AX116" s="380"/>
      <c r="AY116" s="380"/>
      <c r="AZ116" s="380"/>
      <c r="BA116" s="380"/>
      <c r="BB116" s="380"/>
      <c r="BC116" s="380"/>
      <c r="BD116" s="380"/>
      <c r="BE116" s="380"/>
      <c r="BF116" s="380"/>
      <c r="BG116" s="380"/>
      <c r="BH116" s="380"/>
      <c r="BI116" s="380"/>
      <c r="BJ116" s="377"/>
      <c r="CE116" s="380"/>
      <c r="CF116" s="380"/>
      <c r="CG116" s="380"/>
      <c r="EZ116" s="380"/>
      <c r="FA116" s="380"/>
      <c r="FB116" s="380"/>
      <c r="FC116" s="380"/>
      <c r="FD116" s="380"/>
      <c r="FE116" s="380"/>
      <c r="FF116" s="380"/>
      <c r="FG116" s="380"/>
      <c r="FH116" s="380"/>
      <c r="FI116" s="380"/>
      <c r="FJ116" s="380"/>
      <c r="FK116" s="380"/>
      <c r="FL116" s="380"/>
      <c r="FM116" s="380"/>
      <c r="FN116" s="380"/>
      <c r="FO116" s="380"/>
      <c r="FP116" s="380"/>
      <c r="FQ116" s="380"/>
      <c r="FR116" s="380"/>
      <c r="FS116" s="380"/>
      <c r="FT116" s="380"/>
      <c r="FU116" s="380"/>
      <c r="FV116" s="380"/>
      <c r="FW116" s="380"/>
      <c r="FX116" s="380"/>
      <c r="FY116" s="380"/>
      <c r="FZ116" s="380"/>
      <c r="GA116" s="380"/>
      <c r="GB116" s="380"/>
      <c r="GC116" s="380"/>
      <c r="GD116" s="380"/>
      <c r="GE116" s="380"/>
      <c r="GF116" s="380"/>
      <c r="GG116" s="380"/>
      <c r="GH116" s="380"/>
      <c r="GI116" s="380"/>
      <c r="GJ116" s="380"/>
      <c r="GK116" s="380"/>
      <c r="GL116" s="380"/>
      <c r="GM116" s="380"/>
      <c r="GN116" s="380"/>
      <c r="GO116" s="380"/>
      <c r="GP116" s="380"/>
      <c r="GQ116" s="380"/>
      <c r="GR116" s="380"/>
      <c r="GS116" s="380"/>
      <c r="GT116" s="380"/>
      <c r="GU116" s="380"/>
      <c r="GV116" s="380"/>
      <c r="GW116" s="380"/>
      <c r="GX116" s="380"/>
      <c r="GY116" s="380"/>
      <c r="GZ116" s="380"/>
      <c r="HA116" s="380"/>
      <c r="HB116" s="380"/>
      <c r="HC116" s="380"/>
      <c r="HD116" s="380"/>
      <c r="HE116" s="380"/>
      <c r="HF116" s="380"/>
      <c r="HG116" s="380"/>
      <c r="HH116" s="380"/>
    </row>
    <row r="117" spans="1:216">
      <c r="A117" s="103"/>
      <c r="B117" s="377"/>
      <c r="C117" s="377"/>
      <c r="D117" s="377"/>
      <c r="E117" s="377"/>
      <c r="F117" s="377"/>
      <c r="G117" s="377"/>
      <c r="H117" s="377"/>
      <c r="I117" s="377"/>
      <c r="J117" s="377"/>
      <c r="K117" s="377"/>
      <c r="L117" s="377"/>
      <c r="M117" s="378"/>
      <c r="N117" s="378"/>
      <c r="O117" s="378"/>
      <c r="P117" s="378"/>
      <c r="Q117" s="378"/>
      <c r="R117" s="378"/>
      <c r="S117" s="378"/>
      <c r="T117" s="378"/>
      <c r="U117" s="378"/>
      <c r="V117" s="378"/>
      <c r="W117" s="378"/>
      <c r="X117" s="378"/>
      <c r="Y117" s="380"/>
      <c r="Z117" s="409"/>
      <c r="AA117" s="380"/>
      <c r="AB117" s="380"/>
      <c r="AC117" s="380"/>
      <c r="AD117" s="380"/>
      <c r="AE117" s="380"/>
      <c r="AF117" s="380"/>
      <c r="AG117" s="380"/>
      <c r="AH117" s="380"/>
      <c r="AI117" s="380"/>
      <c r="AJ117" s="380"/>
      <c r="AR117" s="380"/>
      <c r="AS117" s="380"/>
      <c r="AT117" s="380"/>
      <c r="AU117" s="380"/>
      <c r="AV117" s="380"/>
      <c r="AW117" s="380"/>
      <c r="AX117" s="380"/>
      <c r="AY117" s="380"/>
      <c r="AZ117" s="380"/>
      <c r="BA117" s="380"/>
      <c r="BB117" s="380"/>
      <c r="BC117" s="380"/>
      <c r="BD117" s="380"/>
      <c r="BE117" s="380"/>
      <c r="BF117" s="380"/>
      <c r="BG117" s="380"/>
      <c r="BH117" s="380"/>
      <c r="BI117" s="380"/>
      <c r="BJ117" s="377"/>
      <c r="CE117" s="380"/>
      <c r="CF117" s="380"/>
      <c r="CG117" s="380"/>
      <c r="EZ117" s="380"/>
      <c r="FA117" s="380"/>
      <c r="FB117" s="380"/>
      <c r="FC117" s="380"/>
      <c r="FD117" s="380"/>
      <c r="FE117" s="380"/>
      <c r="FF117" s="380"/>
      <c r="FG117" s="380"/>
      <c r="FH117" s="380"/>
      <c r="FI117" s="380"/>
      <c r="FJ117" s="380"/>
      <c r="FK117" s="380"/>
      <c r="FL117" s="380"/>
      <c r="FM117" s="380"/>
      <c r="FN117" s="380"/>
      <c r="FO117" s="380"/>
      <c r="FP117" s="380"/>
      <c r="FQ117" s="380"/>
      <c r="FR117" s="380"/>
      <c r="FS117" s="380"/>
      <c r="FT117" s="380"/>
      <c r="FU117" s="380"/>
      <c r="FV117" s="380"/>
      <c r="FW117" s="380"/>
      <c r="FX117" s="380"/>
      <c r="FY117" s="380"/>
      <c r="FZ117" s="380"/>
      <c r="GA117" s="380"/>
      <c r="GB117" s="380"/>
      <c r="GC117" s="380"/>
      <c r="GD117" s="380"/>
      <c r="GE117" s="380"/>
      <c r="GF117" s="380"/>
      <c r="GG117" s="380"/>
      <c r="GH117" s="380"/>
      <c r="GI117" s="380"/>
      <c r="GJ117" s="380"/>
      <c r="GK117" s="380"/>
      <c r="GL117" s="380"/>
      <c r="GM117" s="380"/>
      <c r="GN117" s="380"/>
      <c r="GO117" s="380"/>
      <c r="GP117" s="380"/>
      <c r="GQ117" s="380"/>
      <c r="GR117" s="380"/>
      <c r="GS117" s="380"/>
      <c r="GT117" s="380"/>
      <c r="GU117" s="380"/>
      <c r="GV117" s="380"/>
      <c r="GW117" s="380"/>
      <c r="GX117" s="380"/>
      <c r="GY117" s="380"/>
      <c r="GZ117" s="380"/>
      <c r="HA117" s="380"/>
      <c r="HB117" s="380"/>
      <c r="HC117" s="380"/>
      <c r="HD117" s="380"/>
      <c r="HE117" s="380"/>
      <c r="HF117" s="380"/>
      <c r="HG117" s="380"/>
      <c r="HH117" s="380"/>
    </row>
    <row r="118" spans="1:216">
      <c r="A118" s="103"/>
      <c r="B118" s="377"/>
      <c r="C118" s="377"/>
      <c r="D118" s="377"/>
      <c r="E118" s="377"/>
      <c r="F118" s="377"/>
      <c r="G118" s="377"/>
      <c r="H118" s="377"/>
      <c r="I118" s="377"/>
      <c r="J118" s="377"/>
      <c r="K118" s="377"/>
      <c r="L118" s="377"/>
      <c r="M118" s="378"/>
      <c r="N118" s="378"/>
      <c r="O118" s="378"/>
      <c r="P118" s="378"/>
      <c r="Q118" s="378"/>
      <c r="R118" s="378"/>
      <c r="S118" s="378"/>
      <c r="T118" s="378"/>
      <c r="U118" s="378"/>
      <c r="V118" s="378"/>
      <c r="W118" s="378"/>
      <c r="X118" s="378"/>
      <c r="Y118" s="380"/>
      <c r="Z118" s="409"/>
      <c r="AA118" s="380"/>
      <c r="AB118" s="380"/>
      <c r="AC118" s="380"/>
      <c r="AD118" s="380"/>
      <c r="AE118" s="380"/>
      <c r="AF118" s="380"/>
      <c r="AG118" s="380"/>
      <c r="AH118" s="380"/>
      <c r="AI118" s="380"/>
      <c r="AJ118" s="380"/>
      <c r="AR118" s="380"/>
      <c r="AS118" s="380"/>
      <c r="AT118" s="380"/>
      <c r="AU118" s="380"/>
      <c r="AV118" s="380"/>
      <c r="AW118" s="380"/>
      <c r="AX118" s="380"/>
      <c r="AY118" s="380"/>
      <c r="AZ118" s="380"/>
      <c r="BA118" s="380"/>
      <c r="BB118" s="380"/>
      <c r="BC118" s="380"/>
      <c r="BD118" s="380"/>
      <c r="BE118" s="380"/>
      <c r="BF118" s="380"/>
      <c r="BG118" s="380"/>
      <c r="BH118" s="380"/>
      <c r="BI118" s="380"/>
      <c r="BJ118" s="377"/>
      <c r="CE118" s="380"/>
      <c r="CF118" s="380"/>
      <c r="CG118" s="380"/>
      <c r="EZ118" s="380"/>
      <c r="FA118" s="380"/>
      <c r="FB118" s="380"/>
      <c r="FC118" s="380"/>
      <c r="FD118" s="380"/>
      <c r="FE118" s="380"/>
      <c r="FF118" s="380"/>
      <c r="FG118" s="380"/>
      <c r="FH118" s="380"/>
      <c r="FI118" s="380"/>
      <c r="FJ118" s="380"/>
      <c r="FK118" s="380"/>
      <c r="FL118" s="380"/>
      <c r="FM118" s="380"/>
      <c r="FN118" s="380"/>
      <c r="FO118" s="380"/>
      <c r="FP118" s="380"/>
      <c r="FQ118" s="380"/>
      <c r="FR118" s="380"/>
      <c r="FS118" s="380"/>
      <c r="FT118" s="380"/>
      <c r="FU118" s="380"/>
      <c r="FV118" s="380"/>
      <c r="FW118" s="380"/>
      <c r="FX118" s="380"/>
      <c r="FY118" s="380"/>
      <c r="FZ118" s="380"/>
      <c r="GA118" s="380"/>
      <c r="GB118" s="380"/>
      <c r="GC118" s="380"/>
      <c r="GD118" s="380"/>
      <c r="GE118" s="380"/>
      <c r="GF118" s="380"/>
      <c r="GG118" s="380"/>
      <c r="GH118" s="380"/>
      <c r="GI118" s="380"/>
      <c r="GJ118" s="380"/>
      <c r="GK118" s="380"/>
      <c r="GL118" s="380"/>
      <c r="GM118" s="380"/>
      <c r="GN118" s="380"/>
      <c r="GO118" s="380"/>
      <c r="GP118" s="380"/>
      <c r="GQ118" s="380"/>
      <c r="GR118" s="380"/>
      <c r="GS118" s="380"/>
      <c r="GT118" s="380"/>
      <c r="GU118" s="380"/>
      <c r="GV118" s="380"/>
      <c r="GW118" s="380"/>
      <c r="GX118" s="380"/>
      <c r="GY118" s="380"/>
      <c r="GZ118" s="380"/>
      <c r="HA118" s="380"/>
      <c r="HB118" s="380"/>
      <c r="HC118" s="380"/>
      <c r="HD118" s="380"/>
      <c r="HE118" s="380"/>
      <c r="HF118" s="380"/>
      <c r="HG118" s="380"/>
      <c r="HH118" s="380"/>
    </row>
    <row r="119" spans="1:216">
      <c r="A119" s="103"/>
      <c r="B119" s="377"/>
      <c r="C119" s="377"/>
      <c r="D119" s="377"/>
      <c r="E119" s="377"/>
      <c r="F119" s="377"/>
      <c r="G119" s="377"/>
      <c r="H119" s="377"/>
      <c r="I119" s="377"/>
      <c r="J119" s="377"/>
      <c r="K119" s="377"/>
      <c r="L119" s="377"/>
      <c r="M119" s="378"/>
      <c r="N119" s="378"/>
      <c r="O119" s="378"/>
      <c r="P119" s="378"/>
      <c r="Q119" s="378"/>
      <c r="R119" s="378"/>
      <c r="S119" s="378"/>
      <c r="T119" s="378"/>
      <c r="U119" s="378"/>
      <c r="V119" s="378"/>
      <c r="W119" s="378"/>
      <c r="X119" s="378"/>
      <c r="Y119" s="380"/>
      <c r="Z119" s="409"/>
      <c r="AA119" s="380"/>
      <c r="AB119" s="380"/>
      <c r="AC119" s="380"/>
      <c r="AD119" s="380"/>
      <c r="AE119" s="380"/>
      <c r="AF119" s="380"/>
      <c r="AG119" s="380"/>
      <c r="AH119" s="380"/>
      <c r="AI119" s="380"/>
      <c r="AJ119" s="380"/>
      <c r="AR119" s="380"/>
      <c r="AS119" s="380"/>
      <c r="AT119" s="380"/>
      <c r="AU119" s="380"/>
      <c r="AV119" s="380"/>
      <c r="AW119" s="380"/>
      <c r="AX119" s="380"/>
      <c r="AY119" s="380"/>
      <c r="AZ119" s="380"/>
      <c r="BA119" s="380"/>
      <c r="BB119" s="380"/>
      <c r="BC119" s="380"/>
      <c r="BD119" s="380"/>
      <c r="BE119" s="380"/>
      <c r="BF119" s="380"/>
      <c r="BG119" s="380"/>
      <c r="BH119" s="380"/>
      <c r="BI119" s="380"/>
      <c r="BJ119" s="377"/>
      <c r="CE119" s="380"/>
      <c r="CF119" s="380"/>
      <c r="CG119" s="380"/>
      <c r="EZ119" s="380"/>
      <c r="FA119" s="380"/>
      <c r="FB119" s="380"/>
      <c r="FC119" s="380"/>
      <c r="FD119" s="380"/>
      <c r="FE119" s="380"/>
      <c r="FF119" s="380"/>
      <c r="FG119" s="380"/>
      <c r="FH119" s="380"/>
      <c r="FI119" s="380"/>
      <c r="FJ119" s="380"/>
      <c r="FK119" s="380"/>
      <c r="FL119" s="380"/>
      <c r="FM119" s="380"/>
      <c r="FN119" s="380"/>
      <c r="FO119" s="380"/>
      <c r="FP119" s="380"/>
      <c r="FQ119" s="380"/>
      <c r="FR119" s="380"/>
      <c r="FS119" s="380"/>
      <c r="FT119" s="380"/>
      <c r="FU119" s="380"/>
      <c r="FV119" s="380"/>
      <c r="FW119" s="380"/>
      <c r="FX119" s="380"/>
      <c r="FY119" s="380"/>
      <c r="FZ119" s="380"/>
      <c r="GA119" s="380"/>
      <c r="GB119" s="380"/>
      <c r="GC119" s="380"/>
      <c r="GD119" s="380"/>
      <c r="GE119" s="380"/>
      <c r="GF119" s="380"/>
      <c r="GG119" s="380"/>
      <c r="GH119" s="380"/>
      <c r="GI119" s="380"/>
      <c r="GJ119" s="380"/>
      <c r="GK119" s="380"/>
      <c r="GL119" s="380"/>
      <c r="GM119" s="380"/>
      <c r="GN119" s="380"/>
      <c r="GO119" s="380"/>
      <c r="GP119" s="380"/>
      <c r="GQ119" s="380"/>
      <c r="GR119" s="380"/>
      <c r="GS119" s="380"/>
      <c r="GT119" s="380"/>
      <c r="GU119" s="380"/>
      <c r="GV119" s="380"/>
      <c r="GW119" s="380"/>
      <c r="GX119" s="380"/>
      <c r="GY119" s="380"/>
      <c r="GZ119" s="380"/>
      <c r="HA119" s="380"/>
      <c r="HB119" s="380"/>
      <c r="HC119" s="380"/>
      <c r="HD119" s="380"/>
      <c r="HE119" s="380"/>
      <c r="HF119" s="380"/>
      <c r="HG119" s="380"/>
      <c r="HH119" s="380"/>
    </row>
    <row r="120" spans="1:216">
      <c r="A120" s="103"/>
      <c r="B120" s="377"/>
      <c r="C120" s="377"/>
      <c r="D120" s="377"/>
      <c r="E120" s="377"/>
      <c r="F120" s="377"/>
      <c r="G120" s="377"/>
      <c r="H120" s="377"/>
      <c r="I120" s="377"/>
      <c r="J120" s="377"/>
      <c r="K120" s="377"/>
      <c r="L120" s="377"/>
      <c r="M120" s="378"/>
      <c r="N120" s="378"/>
      <c r="O120" s="378"/>
      <c r="P120" s="378"/>
      <c r="Q120" s="378"/>
      <c r="R120" s="378"/>
      <c r="S120" s="378"/>
      <c r="T120" s="378"/>
      <c r="U120" s="378"/>
      <c r="V120" s="378"/>
      <c r="W120" s="378"/>
      <c r="X120" s="378"/>
      <c r="Y120" s="380"/>
      <c r="Z120" s="409"/>
      <c r="AA120" s="380"/>
      <c r="AB120" s="380"/>
      <c r="AC120" s="380"/>
      <c r="AD120" s="380"/>
      <c r="AE120" s="380"/>
      <c r="AF120" s="380"/>
      <c r="AG120" s="380"/>
      <c r="AH120" s="380"/>
      <c r="AI120" s="380"/>
      <c r="AJ120" s="380"/>
      <c r="AR120" s="380"/>
      <c r="AS120" s="380"/>
      <c r="AT120" s="380"/>
      <c r="AU120" s="380"/>
      <c r="AV120" s="380"/>
      <c r="AW120" s="380"/>
      <c r="AX120" s="380"/>
      <c r="AY120" s="380"/>
      <c r="AZ120" s="380"/>
      <c r="BA120" s="380"/>
      <c r="BB120" s="380"/>
      <c r="BC120" s="380"/>
      <c r="BD120" s="380"/>
      <c r="BE120" s="380"/>
      <c r="BF120" s="380"/>
      <c r="BG120" s="380"/>
      <c r="BH120" s="380"/>
      <c r="BI120" s="380"/>
      <c r="BJ120" s="377"/>
      <c r="CE120" s="380"/>
      <c r="CF120" s="380"/>
      <c r="CG120" s="380"/>
      <c r="EZ120" s="380"/>
      <c r="FA120" s="380"/>
      <c r="FB120" s="380"/>
      <c r="FC120" s="380"/>
      <c r="FD120" s="380"/>
      <c r="FE120" s="380"/>
      <c r="FF120" s="380"/>
      <c r="FG120" s="380"/>
      <c r="FH120" s="380"/>
      <c r="FI120" s="380"/>
      <c r="FJ120" s="380"/>
      <c r="FK120" s="380"/>
      <c r="FL120" s="380"/>
      <c r="FM120" s="380"/>
      <c r="FN120" s="380"/>
      <c r="FO120" s="380"/>
      <c r="FP120" s="380"/>
      <c r="FQ120" s="380"/>
      <c r="FR120" s="380"/>
      <c r="FS120" s="380"/>
      <c r="FT120" s="380"/>
      <c r="FU120" s="380"/>
      <c r="FV120" s="380"/>
      <c r="FW120" s="380"/>
      <c r="FX120" s="380"/>
      <c r="FY120" s="380"/>
      <c r="FZ120" s="380"/>
      <c r="GA120" s="380"/>
      <c r="GB120" s="380"/>
      <c r="GC120" s="380"/>
      <c r="GD120" s="380"/>
      <c r="GE120" s="380"/>
      <c r="GF120" s="380"/>
      <c r="GG120" s="380"/>
      <c r="GH120" s="380"/>
      <c r="GI120" s="380"/>
      <c r="GJ120" s="380"/>
      <c r="GK120" s="380"/>
      <c r="GL120" s="380"/>
      <c r="GM120" s="380"/>
      <c r="GN120" s="380"/>
      <c r="GO120" s="380"/>
      <c r="GP120" s="380"/>
      <c r="GQ120" s="380"/>
      <c r="GR120" s="380"/>
      <c r="GS120" s="380"/>
      <c r="GT120" s="380"/>
      <c r="GU120" s="380"/>
      <c r="GV120" s="380"/>
      <c r="GW120" s="380"/>
      <c r="GX120" s="380"/>
      <c r="GY120" s="380"/>
      <c r="GZ120" s="380"/>
      <c r="HA120" s="380"/>
      <c r="HB120" s="380"/>
      <c r="HC120" s="380"/>
      <c r="HD120" s="380"/>
      <c r="HE120" s="380"/>
      <c r="HF120" s="380"/>
      <c r="HG120" s="380"/>
      <c r="HH120" s="380"/>
    </row>
    <row r="121" spans="1:216">
      <c r="A121" s="103"/>
      <c r="B121" s="377"/>
      <c r="C121" s="377"/>
      <c r="D121" s="377"/>
      <c r="E121" s="377"/>
      <c r="F121" s="377"/>
      <c r="G121" s="377"/>
      <c r="H121" s="377"/>
      <c r="I121" s="377"/>
      <c r="J121" s="377"/>
      <c r="K121" s="377"/>
      <c r="L121" s="377"/>
      <c r="M121" s="378"/>
      <c r="N121" s="378"/>
      <c r="O121" s="378"/>
      <c r="P121" s="378"/>
      <c r="Q121" s="378"/>
      <c r="R121" s="378"/>
      <c r="S121" s="378"/>
      <c r="T121" s="378"/>
      <c r="U121" s="378"/>
      <c r="V121" s="378"/>
      <c r="W121" s="378"/>
      <c r="X121" s="378"/>
      <c r="Y121" s="380"/>
      <c r="Z121" s="409"/>
      <c r="AA121" s="380"/>
      <c r="AB121" s="380"/>
      <c r="AC121" s="380"/>
      <c r="AD121" s="380"/>
      <c r="AE121" s="380"/>
      <c r="AF121" s="380"/>
      <c r="AG121" s="380"/>
      <c r="AH121" s="380"/>
      <c r="AI121" s="380"/>
      <c r="AJ121" s="380"/>
      <c r="AR121" s="380"/>
      <c r="AS121" s="380"/>
      <c r="AT121" s="380"/>
      <c r="AU121" s="380"/>
      <c r="AV121" s="380"/>
      <c r="AW121" s="380"/>
      <c r="AX121" s="380"/>
      <c r="AY121" s="380"/>
      <c r="AZ121" s="380"/>
      <c r="BA121" s="380"/>
      <c r="BB121" s="380"/>
      <c r="BC121" s="380"/>
      <c r="BD121" s="380"/>
      <c r="BE121" s="380"/>
      <c r="BF121" s="380"/>
      <c r="BG121" s="380"/>
      <c r="BH121" s="380"/>
      <c r="BI121" s="380"/>
      <c r="BJ121" s="377"/>
      <c r="CE121" s="380"/>
      <c r="CF121" s="380"/>
      <c r="CG121" s="380"/>
      <c r="EZ121" s="380"/>
      <c r="FA121" s="380"/>
      <c r="FB121" s="380"/>
      <c r="FC121" s="380"/>
      <c r="FD121" s="380"/>
      <c r="FE121" s="380"/>
      <c r="FF121" s="380"/>
      <c r="FG121" s="380"/>
      <c r="FH121" s="380"/>
      <c r="FI121" s="380"/>
      <c r="FJ121" s="380"/>
      <c r="FK121" s="380"/>
      <c r="FL121" s="380"/>
      <c r="FM121" s="380"/>
      <c r="FN121" s="380"/>
      <c r="FO121" s="380"/>
      <c r="FP121" s="380"/>
      <c r="FQ121" s="380"/>
      <c r="FR121" s="380"/>
      <c r="FS121" s="380"/>
      <c r="FT121" s="380"/>
      <c r="FU121" s="380"/>
      <c r="FV121" s="380"/>
      <c r="FW121" s="380"/>
      <c r="FX121" s="380"/>
      <c r="FY121" s="380"/>
      <c r="FZ121" s="380"/>
      <c r="GA121" s="380"/>
      <c r="GB121" s="380"/>
      <c r="GC121" s="380"/>
      <c r="GD121" s="380"/>
      <c r="GE121" s="380"/>
      <c r="GF121" s="380"/>
      <c r="GG121" s="380"/>
      <c r="GH121" s="380"/>
      <c r="GI121" s="380"/>
      <c r="GJ121" s="380"/>
      <c r="GK121" s="380"/>
      <c r="GL121" s="380"/>
      <c r="GM121" s="380"/>
      <c r="GN121" s="380"/>
      <c r="GO121" s="380"/>
      <c r="GP121" s="380"/>
      <c r="GQ121" s="380"/>
      <c r="GR121" s="380"/>
      <c r="GS121" s="380"/>
      <c r="GT121" s="380"/>
      <c r="GU121" s="380"/>
      <c r="GV121" s="380"/>
      <c r="GW121" s="380"/>
      <c r="GX121" s="380"/>
      <c r="GY121" s="380"/>
      <c r="GZ121" s="380"/>
      <c r="HA121" s="380"/>
      <c r="HB121" s="380"/>
      <c r="HC121" s="380"/>
      <c r="HD121" s="380"/>
      <c r="HE121" s="380"/>
      <c r="HF121" s="380"/>
      <c r="HG121" s="380"/>
      <c r="HH121" s="380"/>
    </row>
    <row r="122" spans="1:216">
      <c r="A122" s="103"/>
      <c r="B122" s="377"/>
      <c r="C122" s="377"/>
      <c r="D122" s="377"/>
      <c r="E122" s="377"/>
      <c r="F122" s="377"/>
      <c r="G122" s="377"/>
      <c r="H122" s="377"/>
      <c r="I122" s="377"/>
      <c r="J122" s="377"/>
      <c r="K122" s="377"/>
      <c r="L122" s="377"/>
      <c r="M122" s="378"/>
      <c r="N122" s="378"/>
      <c r="O122" s="378"/>
      <c r="P122" s="378"/>
      <c r="Q122" s="378"/>
      <c r="R122" s="378"/>
      <c r="S122" s="378"/>
      <c r="T122" s="378"/>
      <c r="U122" s="378"/>
      <c r="V122" s="378"/>
      <c r="W122" s="378"/>
      <c r="X122" s="378"/>
      <c r="Y122" s="380"/>
      <c r="Z122" s="409"/>
      <c r="AA122" s="380"/>
      <c r="AB122" s="380"/>
      <c r="AC122" s="380"/>
      <c r="AD122" s="380"/>
      <c r="AE122" s="380"/>
      <c r="AF122" s="380"/>
      <c r="AG122" s="380"/>
      <c r="AH122" s="380"/>
      <c r="AI122" s="380"/>
      <c r="AJ122" s="380"/>
      <c r="AR122" s="380"/>
      <c r="AS122" s="380"/>
      <c r="AT122" s="380"/>
      <c r="AU122" s="380"/>
      <c r="AV122" s="380"/>
      <c r="AW122" s="380"/>
      <c r="AX122" s="380"/>
      <c r="AY122" s="380"/>
      <c r="AZ122" s="380"/>
      <c r="BA122" s="380"/>
      <c r="BB122" s="380"/>
      <c r="BC122" s="380"/>
      <c r="BD122" s="380"/>
      <c r="BE122" s="380"/>
      <c r="BF122" s="380"/>
      <c r="BG122" s="380"/>
      <c r="BH122" s="380"/>
      <c r="BI122" s="380"/>
      <c r="BJ122" s="377"/>
      <c r="CE122" s="380"/>
      <c r="CF122" s="380"/>
      <c r="CG122" s="380"/>
      <c r="EZ122" s="380"/>
      <c r="FA122" s="380"/>
      <c r="FB122" s="380"/>
      <c r="FC122" s="380"/>
      <c r="FD122" s="380"/>
      <c r="FE122" s="380"/>
      <c r="FF122" s="380"/>
      <c r="FG122" s="380"/>
      <c r="FH122" s="380"/>
      <c r="FI122" s="380"/>
      <c r="FJ122" s="380"/>
      <c r="FK122" s="380"/>
      <c r="FL122" s="380"/>
      <c r="FM122" s="380"/>
      <c r="FN122" s="380"/>
      <c r="FO122" s="380"/>
      <c r="FP122" s="380"/>
      <c r="FQ122" s="380"/>
      <c r="FR122" s="380"/>
      <c r="FS122" s="380"/>
      <c r="FT122" s="380"/>
      <c r="FU122" s="380"/>
      <c r="FV122" s="380"/>
      <c r="FW122" s="380"/>
      <c r="FX122" s="380"/>
      <c r="FY122" s="380"/>
      <c r="FZ122" s="380"/>
      <c r="GA122" s="380"/>
      <c r="GB122" s="380"/>
      <c r="GC122" s="380"/>
      <c r="GD122" s="380"/>
      <c r="GE122" s="380"/>
      <c r="GF122" s="380"/>
      <c r="GG122" s="380"/>
      <c r="GH122" s="380"/>
      <c r="GI122" s="380"/>
      <c r="GJ122" s="380"/>
      <c r="GK122" s="380"/>
      <c r="GL122" s="380"/>
      <c r="GM122" s="380"/>
      <c r="GN122" s="380"/>
      <c r="GO122" s="380"/>
      <c r="GP122" s="380"/>
      <c r="GQ122" s="380"/>
      <c r="GR122" s="380"/>
      <c r="GS122" s="380"/>
      <c r="GT122" s="380"/>
      <c r="GU122" s="380"/>
      <c r="GV122" s="380"/>
      <c r="GW122" s="380"/>
      <c r="GX122" s="380"/>
      <c r="GY122" s="380"/>
      <c r="GZ122" s="380"/>
      <c r="HA122" s="380"/>
      <c r="HB122" s="380"/>
      <c r="HC122" s="380"/>
      <c r="HD122" s="380"/>
      <c r="HE122" s="380"/>
      <c r="HF122" s="380"/>
      <c r="HG122" s="380"/>
      <c r="HH122" s="380"/>
    </row>
    <row r="123" spans="1:216">
      <c r="A123" s="103"/>
      <c r="B123" s="377"/>
      <c r="C123" s="377"/>
      <c r="D123" s="377"/>
      <c r="E123" s="377"/>
      <c r="F123" s="377"/>
      <c r="G123" s="377"/>
      <c r="H123" s="377"/>
      <c r="I123" s="377"/>
      <c r="J123" s="377"/>
      <c r="K123" s="377"/>
      <c r="L123" s="377"/>
      <c r="M123" s="378"/>
      <c r="N123" s="378"/>
      <c r="O123" s="378"/>
      <c r="P123" s="378"/>
      <c r="Q123" s="378"/>
      <c r="R123" s="378"/>
      <c r="S123" s="378"/>
      <c r="T123" s="378"/>
      <c r="U123" s="378"/>
      <c r="V123" s="378"/>
      <c r="W123" s="378"/>
      <c r="X123" s="378"/>
      <c r="Y123" s="380"/>
      <c r="Z123" s="409"/>
      <c r="AA123" s="380"/>
      <c r="AB123" s="380"/>
      <c r="AC123" s="380"/>
      <c r="AD123" s="380"/>
      <c r="AE123" s="380"/>
      <c r="AF123" s="380"/>
      <c r="AG123" s="380"/>
      <c r="AH123" s="380"/>
      <c r="AI123" s="380"/>
      <c r="AJ123" s="380"/>
      <c r="AR123" s="380"/>
      <c r="AS123" s="380"/>
      <c r="AT123" s="380"/>
      <c r="AU123" s="380"/>
      <c r="AV123" s="380"/>
      <c r="AW123" s="380"/>
      <c r="AX123" s="380"/>
      <c r="AY123" s="380"/>
      <c r="AZ123" s="380"/>
      <c r="BA123" s="380"/>
      <c r="BB123" s="380"/>
      <c r="BC123" s="380"/>
      <c r="BD123" s="380"/>
      <c r="BE123" s="380"/>
      <c r="BF123" s="380"/>
      <c r="BG123" s="380"/>
      <c r="BH123" s="380"/>
      <c r="BI123" s="380"/>
      <c r="BJ123" s="377"/>
      <c r="CE123" s="380"/>
      <c r="CF123" s="380"/>
      <c r="CG123" s="380"/>
      <c r="EZ123" s="380"/>
      <c r="FA123" s="380"/>
      <c r="FB123" s="380"/>
      <c r="FC123" s="380"/>
      <c r="FD123" s="380"/>
      <c r="FE123" s="380"/>
      <c r="FF123" s="380"/>
      <c r="FG123" s="380"/>
      <c r="FH123" s="380"/>
      <c r="FI123" s="380"/>
      <c r="FJ123" s="380"/>
      <c r="FK123" s="380"/>
      <c r="FL123" s="380"/>
      <c r="FM123" s="380"/>
      <c r="FN123" s="380"/>
      <c r="FO123" s="380"/>
      <c r="FP123" s="380"/>
      <c r="FQ123" s="380"/>
      <c r="FR123" s="380"/>
      <c r="FS123" s="380"/>
      <c r="FT123" s="380"/>
      <c r="FU123" s="380"/>
      <c r="FV123" s="380"/>
      <c r="FW123" s="380"/>
      <c r="FX123" s="380"/>
      <c r="FY123" s="380"/>
      <c r="FZ123" s="380"/>
      <c r="GA123" s="380"/>
      <c r="GB123" s="380"/>
      <c r="GC123" s="380"/>
      <c r="GD123" s="380"/>
      <c r="GE123" s="380"/>
      <c r="GF123" s="380"/>
      <c r="GG123" s="380"/>
      <c r="GH123" s="380"/>
      <c r="GI123" s="380"/>
      <c r="GJ123" s="380"/>
      <c r="GK123" s="380"/>
      <c r="GL123" s="380"/>
      <c r="GM123" s="380"/>
      <c r="GN123" s="380"/>
      <c r="GO123" s="380"/>
      <c r="GP123" s="380"/>
      <c r="GQ123" s="380"/>
      <c r="GR123" s="380"/>
      <c r="GS123" s="380"/>
      <c r="GT123" s="380"/>
      <c r="GU123" s="380"/>
      <c r="GV123" s="380"/>
      <c r="GW123" s="380"/>
      <c r="GX123" s="380"/>
      <c r="GY123" s="380"/>
      <c r="GZ123" s="380"/>
      <c r="HA123" s="380"/>
      <c r="HB123" s="380"/>
      <c r="HC123" s="380"/>
      <c r="HD123" s="380"/>
      <c r="HE123" s="380"/>
      <c r="HF123" s="380"/>
      <c r="HG123" s="380"/>
      <c r="HH123" s="380"/>
    </row>
    <row r="124" spans="1:216">
      <c r="A124" s="103"/>
      <c r="B124" s="377"/>
      <c r="C124" s="377"/>
      <c r="D124" s="377"/>
      <c r="E124" s="377"/>
      <c r="F124" s="377"/>
      <c r="G124" s="377"/>
      <c r="H124" s="377"/>
      <c r="I124" s="377"/>
      <c r="J124" s="377"/>
      <c r="K124" s="377"/>
      <c r="L124" s="377"/>
      <c r="M124" s="378"/>
      <c r="N124" s="378"/>
      <c r="O124" s="378"/>
      <c r="P124" s="378"/>
      <c r="Q124" s="378"/>
      <c r="R124" s="378"/>
      <c r="S124" s="378"/>
      <c r="T124" s="378"/>
      <c r="U124" s="378"/>
      <c r="V124" s="378"/>
      <c r="W124" s="378"/>
      <c r="X124" s="378"/>
      <c r="Y124" s="380"/>
      <c r="Z124" s="409"/>
      <c r="AA124" s="380"/>
      <c r="AB124" s="380"/>
      <c r="AC124" s="380"/>
      <c r="AD124" s="380"/>
      <c r="AE124" s="380"/>
      <c r="AF124" s="380"/>
      <c r="AG124" s="380"/>
      <c r="AH124" s="380"/>
      <c r="AI124" s="380"/>
      <c r="AJ124" s="380"/>
      <c r="AR124" s="380"/>
      <c r="AS124" s="380"/>
      <c r="AT124" s="380"/>
      <c r="AU124" s="380"/>
      <c r="AV124" s="380"/>
      <c r="AW124" s="380"/>
      <c r="AX124" s="380"/>
      <c r="AY124" s="380"/>
      <c r="AZ124" s="380"/>
      <c r="BA124" s="380"/>
      <c r="BB124" s="380"/>
      <c r="BC124" s="380"/>
      <c r="BD124" s="380"/>
      <c r="BE124" s="380"/>
      <c r="BF124" s="380"/>
      <c r="BG124" s="380"/>
      <c r="BH124" s="380"/>
      <c r="BI124" s="380"/>
      <c r="BJ124" s="377"/>
      <c r="CE124" s="380"/>
      <c r="CF124" s="380"/>
      <c r="CG124" s="380"/>
      <c r="EZ124" s="380"/>
      <c r="FA124" s="380"/>
      <c r="FB124" s="380"/>
      <c r="FC124" s="380"/>
      <c r="FD124" s="380"/>
      <c r="FE124" s="380"/>
      <c r="FF124" s="380"/>
      <c r="FG124" s="380"/>
      <c r="FH124" s="380"/>
      <c r="FI124" s="380"/>
      <c r="FJ124" s="380"/>
      <c r="FK124" s="380"/>
      <c r="FL124" s="380"/>
      <c r="FM124" s="380"/>
      <c r="FN124" s="380"/>
      <c r="FO124" s="380"/>
      <c r="FP124" s="380"/>
      <c r="FQ124" s="380"/>
      <c r="FR124" s="380"/>
      <c r="FS124" s="380"/>
      <c r="FT124" s="380"/>
      <c r="FU124" s="380"/>
      <c r="FV124" s="380"/>
      <c r="FW124" s="380"/>
      <c r="FX124" s="380"/>
      <c r="FY124" s="380"/>
      <c r="FZ124" s="380"/>
      <c r="GA124" s="380"/>
      <c r="GB124" s="380"/>
      <c r="GC124" s="380"/>
      <c r="GD124" s="380"/>
      <c r="GE124" s="380"/>
      <c r="GF124" s="380"/>
      <c r="GG124" s="380"/>
      <c r="GH124" s="380"/>
      <c r="GI124" s="380"/>
      <c r="GJ124" s="380"/>
      <c r="GK124" s="380"/>
      <c r="GL124" s="380"/>
      <c r="GM124" s="380"/>
      <c r="GN124" s="380"/>
      <c r="GO124" s="380"/>
      <c r="GP124" s="380"/>
      <c r="GQ124" s="380"/>
      <c r="GR124" s="380"/>
      <c r="GS124" s="380"/>
      <c r="GT124" s="380"/>
      <c r="GU124" s="380"/>
      <c r="GV124" s="380"/>
      <c r="GW124" s="380"/>
      <c r="GX124" s="380"/>
      <c r="GY124" s="380"/>
      <c r="GZ124" s="380"/>
      <c r="HA124" s="380"/>
      <c r="HB124" s="380"/>
      <c r="HC124" s="380"/>
      <c r="HD124" s="380"/>
      <c r="HE124" s="380"/>
      <c r="HF124" s="380"/>
      <c r="HG124" s="380"/>
      <c r="HH124" s="380"/>
    </row>
    <row r="125" spans="1:216">
      <c r="A125" s="103"/>
      <c r="B125" s="377"/>
      <c r="C125" s="377"/>
      <c r="D125" s="377"/>
      <c r="E125" s="377"/>
      <c r="F125" s="377"/>
      <c r="G125" s="377"/>
      <c r="H125" s="377"/>
      <c r="I125" s="377"/>
      <c r="J125" s="377"/>
      <c r="K125" s="377"/>
      <c r="L125" s="377"/>
      <c r="M125" s="378"/>
      <c r="N125" s="378"/>
      <c r="O125" s="378"/>
      <c r="P125" s="378"/>
      <c r="Q125" s="378"/>
      <c r="R125" s="378"/>
      <c r="S125" s="378"/>
      <c r="T125" s="378"/>
      <c r="U125" s="378"/>
      <c r="V125" s="378"/>
      <c r="W125" s="378"/>
      <c r="X125" s="378"/>
      <c r="Y125" s="380"/>
      <c r="Z125" s="409"/>
      <c r="AA125" s="380"/>
      <c r="AB125" s="380"/>
      <c r="AC125" s="380"/>
      <c r="AD125" s="380"/>
      <c r="AE125" s="380"/>
      <c r="AF125" s="380"/>
      <c r="AG125" s="380"/>
      <c r="AH125" s="380"/>
      <c r="AI125" s="380"/>
      <c r="AJ125" s="380"/>
      <c r="AR125" s="380"/>
      <c r="AS125" s="380"/>
      <c r="AT125" s="380"/>
      <c r="AU125" s="380"/>
      <c r="AV125" s="380"/>
      <c r="AW125" s="380"/>
      <c r="AX125" s="380"/>
      <c r="AY125" s="380"/>
      <c r="AZ125" s="380"/>
      <c r="BA125" s="380"/>
      <c r="BB125" s="380"/>
      <c r="BC125" s="380"/>
      <c r="BD125" s="380"/>
      <c r="BE125" s="380"/>
      <c r="BF125" s="380"/>
      <c r="BG125" s="380"/>
      <c r="BH125" s="380"/>
      <c r="BI125" s="380"/>
      <c r="BJ125" s="377"/>
      <c r="CE125" s="380"/>
      <c r="CF125" s="380"/>
      <c r="CG125" s="380"/>
      <c r="EZ125" s="380"/>
      <c r="FA125" s="380"/>
      <c r="FB125" s="380"/>
      <c r="FC125" s="380"/>
      <c r="FD125" s="380"/>
      <c r="FE125" s="380"/>
      <c r="FF125" s="380"/>
      <c r="FG125" s="380"/>
      <c r="FH125" s="380"/>
      <c r="FI125" s="380"/>
      <c r="FJ125" s="380"/>
      <c r="FK125" s="380"/>
      <c r="FL125" s="380"/>
      <c r="FM125" s="380"/>
      <c r="FN125" s="380"/>
      <c r="FO125" s="380"/>
      <c r="FP125" s="380"/>
      <c r="FQ125" s="380"/>
      <c r="FR125" s="380"/>
      <c r="FS125" s="380"/>
      <c r="FT125" s="380"/>
      <c r="FU125" s="380"/>
      <c r="FV125" s="380"/>
      <c r="FW125" s="380"/>
      <c r="FX125" s="380"/>
      <c r="FY125" s="380"/>
      <c r="FZ125" s="380"/>
      <c r="GA125" s="380"/>
      <c r="GB125" s="380"/>
      <c r="GC125" s="380"/>
      <c r="GD125" s="380"/>
      <c r="GE125" s="380"/>
      <c r="GF125" s="380"/>
      <c r="GG125" s="380"/>
      <c r="GH125" s="380"/>
      <c r="GI125" s="380"/>
      <c r="GJ125" s="380"/>
      <c r="GK125" s="380"/>
      <c r="GL125" s="380"/>
      <c r="GM125" s="380"/>
      <c r="GN125" s="380"/>
      <c r="GO125" s="380"/>
      <c r="GP125" s="380"/>
      <c r="GQ125" s="380"/>
      <c r="GR125" s="380"/>
      <c r="GS125" s="380"/>
      <c r="GT125" s="380"/>
      <c r="GU125" s="380"/>
      <c r="GV125" s="380"/>
      <c r="GW125" s="380"/>
      <c r="GX125" s="380"/>
      <c r="GY125" s="380"/>
      <c r="GZ125" s="380"/>
      <c r="HA125" s="380"/>
      <c r="HB125" s="380"/>
      <c r="HC125" s="380"/>
      <c r="HD125" s="380"/>
      <c r="HE125" s="380"/>
      <c r="HF125" s="380"/>
      <c r="HG125" s="380"/>
      <c r="HH125" s="380"/>
    </row>
    <row r="126" spans="1:216">
      <c r="A126" s="103"/>
      <c r="B126" s="377"/>
      <c r="C126" s="377"/>
      <c r="D126" s="377"/>
      <c r="E126" s="377"/>
      <c r="F126" s="377"/>
      <c r="G126" s="377"/>
      <c r="H126" s="377"/>
      <c r="I126" s="377"/>
      <c r="J126" s="377"/>
      <c r="K126" s="377"/>
      <c r="L126" s="377"/>
      <c r="M126" s="378"/>
      <c r="N126" s="378"/>
      <c r="O126" s="378"/>
      <c r="P126" s="378"/>
      <c r="Q126" s="378"/>
      <c r="R126" s="378"/>
      <c r="S126" s="378"/>
      <c r="T126" s="378"/>
      <c r="U126" s="378"/>
      <c r="V126" s="378"/>
      <c r="W126" s="378"/>
      <c r="X126" s="378"/>
      <c r="Y126" s="380"/>
      <c r="Z126" s="409"/>
      <c r="AA126" s="380"/>
      <c r="AB126" s="380"/>
      <c r="AC126" s="380"/>
      <c r="AD126" s="380"/>
      <c r="AE126" s="380"/>
      <c r="AF126" s="380"/>
      <c r="AG126" s="380"/>
      <c r="AH126" s="380"/>
      <c r="AI126" s="380"/>
      <c r="AJ126" s="380"/>
      <c r="AR126" s="380"/>
      <c r="AS126" s="380"/>
      <c r="AT126" s="380"/>
      <c r="AU126" s="380"/>
      <c r="AV126" s="380"/>
      <c r="AW126" s="380"/>
      <c r="AX126" s="380"/>
      <c r="AY126" s="380"/>
      <c r="AZ126" s="380"/>
      <c r="BA126" s="380"/>
      <c r="BB126" s="380"/>
      <c r="BC126" s="380"/>
      <c r="BD126" s="380"/>
      <c r="BE126" s="380"/>
      <c r="BF126" s="380"/>
      <c r="BG126" s="380"/>
      <c r="BH126" s="380"/>
      <c r="BI126" s="380"/>
      <c r="BJ126" s="377"/>
      <c r="CE126" s="380"/>
      <c r="CF126" s="380"/>
      <c r="CG126" s="380"/>
      <c r="EZ126" s="380"/>
      <c r="FA126" s="380"/>
      <c r="FB126" s="380"/>
      <c r="FC126" s="380"/>
      <c r="FD126" s="380"/>
      <c r="FE126" s="380"/>
      <c r="FF126" s="380"/>
      <c r="FG126" s="380"/>
      <c r="FH126" s="380"/>
      <c r="FI126" s="380"/>
      <c r="FJ126" s="380"/>
      <c r="FK126" s="380"/>
      <c r="FL126" s="380"/>
      <c r="FM126" s="380"/>
      <c r="FN126" s="380"/>
      <c r="FO126" s="380"/>
      <c r="FP126" s="380"/>
      <c r="FQ126" s="380"/>
      <c r="FR126" s="380"/>
      <c r="FS126" s="380"/>
      <c r="FT126" s="380"/>
      <c r="FU126" s="380"/>
      <c r="FV126" s="380"/>
      <c r="FW126" s="380"/>
      <c r="FX126" s="380"/>
      <c r="FY126" s="380"/>
      <c r="FZ126" s="380"/>
      <c r="GA126" s="380"/>
      <c r="GB126" s="380"/>
      <c r="GC126" s="380"/>
      <c r="GD126" s="380"/>
      <c r="GE126" s="380"/>
      <c r="GF126" s="380"/>
      <c r="GG126" s="380"/>
      <c r="GH126" s="380"/>
      <c r="GI126" s="380"/>
      <c r="GJ126" s="380"/>
      <c r="GK126" s="380"/>
      <c r="GL126" s="380"/>
      <c r="GM126" s="380"/>
      <c r="GN126" s="380"/>
      <c r="GO126" s="380"/>
      <c r="GP126" s="380"/>
      <c r="GQ126" s="380"/>
      <c r="GR126" s="380"/>
      <c r="GS126" s="380"/>
      <c r="GT126" s="380"/>
      <c r="GU126" s="380"/>
      <c r="GV126" s="380"/>
      <c r="GW126" s="380"/>
      <c r="GX126" s="380"/>
      <c r="GY126" s="380"/>
      <c r="GZ126" s="380"/>
      <c r="HA126" s="380"/>
      <c r="HB126" s="380"/>
      <c r="HC126" s="380"/>
      <c r="HD126" s="380"/>
      <c r="HE126" s="380"/>
      <c r="HF126" s="380"/>
      <c r="HG126" s="380"/>
      <c r="HH126" s="380"/>
    </row>
    <row r="127" spans="1:216">
      <c r="A127" s="103"/>
      <c r="B127" s="377"/>
      <c r="C127" s="377"/>
      <c r="D127" s="377"/>
      <c r="E127" s="377"/>
      <c r="F127" s="377"/>
      <c r="G127" s="377"/>
      <c r="H127" s="377"/>
      <c r="I127" s="377"/>
      <c r="J127" s="377"/>
      <c r="K127" s="377"/>
      <c r="L127" s="377"/>
      <c r="M127" s="378"/>
      <c r="N127" s="378"/>
      <c r="O127" s="378"/>
      <c r="P127" s="378"/>
      <c r="Q127" s="378"/>
      <c r="R127" s="378"/>
      <c r="S127" s="378"/>
      <c r="T127" s="378"/>
      <c r="U127" s="378"/>
      <c r="V127" s="378"/>
      <c r="W127" s="378"/>
      <c r="X127" s="378"/>
      <c r="Y127" s="380"/>
      <c r="Z127" s="409"/>
      <c r="AA127" s="380"/>
      <c r="AB127" s="380"/>
      <c r="AC127" s="380"/>
      <c r="AD127" s="380"/>
      <c r="AE127" s="380"/>
      <c r="AF127" s="380"/>
      <c r="AG127" s="380"/>
      <c r="AH127" s="380"/>
      <c r="AI127" s="380"/>
      <c r="AJ127" s="380"/>
      <c r="AR127" s="380"/>
      <c r="AS127" s="380"/>
      <c r="AT127" s="380"/>
      <c r="AU127" s="380"/>
      <c r="AV127" s="380"/>
      <c r="AW127" s="380"/>
      <c r="AX127" s="380"/>
      <c r="AY127" s="380"/>
      <c r="AZ127" s="380"/>
      <c r="BA127" s="380"/>
      <c r="BB127" s="380"/>
      <c r="BC127" s="380"/>
      <c r="BD127" s="380"/>
      <c r="BE127" s="380"/>
      <c r="BF127" s="380"/>
      <c r="BG127" s="380"/>
      <c r="BH127" s="380"/>
      <c r="BI127" s="380"/>
      <c r="BJ127" s="377"/>
      <c r="CE127" s="380"/>
      <c r="CF127" s="380"/>
      <c r="CG127" s="380"/>
      <c r="EZ127" s="380"/>
      <c r="FA127" s="380"/>
      <c r="FB127" s="380"/>
      <c r="FC127" s="380"/>
      <c r="FD127" s="380"/>
      <c r="FE127" s="380"/>
      <c r="FF127" s="380"/>
      <c r="FG127" s="380"/>
      <c r="FH127" s="380"/>
      <c r="FI127" s="380"/>
      <c r="FJ127" s="380"/>
      <c r="FK127" s="380"/>
      <c r="FL127" s="380"/>
      <c r="FM127" s="380"/>
      <c r="FN127" s="380"/>
      <c r="FO127" s="380"/>
      <c r="FP127" s="380"/>
      <c r="FQ127" s="380"/>
      <c r="FR127" s="380"/>
      <c r="FS127" s="380"/>
      <c r="FT127" s="380"/>
      <c r="FU127" s="380"/>
      <c r="FV127" s="380"/>
      <c r="FW127" s="380"/>
      <c r="FX127" s="380"/>
      <c r="FY127" s="380"/>
      <c r="FZ127" s="380"/>
      <c r="GA127" s="380"/>
      <c r="GB127" s="380"/>
      <c r="GC127" s="380"/>
      <c r="GD127" s="380"/>
      <c r="GE127" s="380"/>
      <c r="GF127" s="380"/>
      <c r="GG127" s="380"/>
      <c r="GH127" s="380"/>
      <c r="GI127" s="380"/>
      <c r="GJ127" s="380"/>
      <c r="GK127" s="380"/>
      <c r="GL127" s="380"/>
      <c r="GM127" s="380"/>
      <c r="GN127" s="380"/>
      <c r="GO127" s="380"/>
      <c r="GP127" s="380"/>
      <c r="GQ127" s="380"/>
      <c r="GR127" s="380"/>
      <c r="GS127" s="380"/>
      <c r="GT127" s="380"/>
      <c r="GU127" s="380"/>
      <c r="GV127" s="380"/>
      <c r="GW127" s="380"/>
      <c r="GX127" s="380"/>
      <c r="GY127" s="380"/>
      <c r="GZ127" s="380"/>
      <c r="HA127" s="380"/>
      <c r="HB127" s="380"/>
      <c r="HC127" s="380"/>
      <c r="HD127" s="380"/>
      <c r="HE127" s="380"/>
      <c r="HF127" s="380"/>
      <c r="HG127" s="380"/>
      <c r="HH127" s="380"/>
    </row>
    <row r="128" spans="1:216">
      <c r="A128" s="103"/>
      <c r="B128" s="377"/>
      <c r="C128" s="377"/>
      <c r="D128" s="377"/>
      <c r="E128" s="377"/>
      <c r="F128" s="377"/>
      <c r="G128" s="377"/>
      <c r="H128" s="377"/>
      <c r="I128" s="377"/>
      <c r="J128" s="377"/>
      <c r="K128" s="377"/>
      <c r="L128" s="377"/>
      <c r="M128" s="378"/>
      <c r="N128" s="378"/>
      <c r="O128" s="378"/>
      <c r="P128" s="378"/>
      <c r="Q128" s="378"/>
      <c r="R128" s="378"/>
      <c r="S128" s="378"/>
      <c r="T128" s="378"/>
      <c r="U128" s="378"/>
      <c r="V128" s="378"/>
      <c r="W128" s="378"/>
      <c r="X128" s="378"/>
      <c r="Y128" s="380"/>
      <c r="Z128" s="409"/>
      <c r="AA128" s="380"/>
      <c r="AB128" s="380"/>
      <c r="AC128" s="380"/>
      <c r="AD128" s="380"/>
      <c r="AE128" s="380"/>
      <c r="AF128" s="380"/>
      <c r="AG128" s="380"/>
      <c r="AH128" s="380"/>
      <c r="AI128" s="380"/>
      <c r="AJ128" s="380"/>
      <c r="AR128" s="380"/>
      <c r="AS128" s="380"/>
      <c r="AT128" s="380"/>
      <c r="AU128" s="380"/>
      <c r="AV128" s="380"/>
      <c r="AW128" s="380"/>
      <c r="AX128" s="380"/>
      <c r="AY128" s="380"/>
      <c r="AZ128" s="380"/>
      <c r="BA128" s="380"/>
      <c r="BB128" s="380"/>
      <c r="BC128" s="380"/>
      <c r="BD128" s="380"/>
      <c r="BE128" s="380"/>
      <c r="BF128" s="380"/>
      <c r="BG128" s="380"/>
      <c r="BH128" s="380"/>
      <c r="BI128" s="380"/>
      <c r="BJ128" s="377"/>
      <c r="CE128" s="380"/>
      <c r="CF128" s="380"/>
      <c r="CG128" s="380"/>
      <c r="EZ128" s="380"/>
      <c r="FA128" s="380"/>
      <c r="FB128" s="380"/>
      <c r="FC128" s="380"/>
      <c r="FD128" s="380"/>
      <c r="FE128" s="380"/>
      <c r="FF128" s="380"/>
      <c r="FG128" s="380"/>
      <c r="FH128" s="380"/>
      <c r="FI128" s="380"/>
      <c r="FJ128" s="380"/>
      <c r="FK128" s="380"/>
      <c r="FL128" s="380"/>
      <c r="FM128" s="380"/>
      <c r="FN128" s="380"/>
      <c r="FO128" s="380"/>
      <c r="FP128" s="380"/>
      <c r="FQ128" s="380"/>
      <c r="FR128" s="380"/>
      <c r="FS128" s="380"/>
      <c r="FT128" s="380"/>
      <c r="FU128" s="380"/>
      <c r="FV128" s="380"/>
      <c r="FW128" s="380"/>
      <c r="FX128" s="380"/>
      <c r="FY128" s="380"/>
      <c r="FZ128" s="380"/>
      <c r="GA128" s="380"/>
      <c r="GB128" s="380"/>
      <c r="GC128" s="380"/>
      <c r="GD128" s="380"/>
      <c r="GE128" s="380"/>
      <c r="GF128" s="380"/>
      <c r="GG128" s="380"/>
      <c r="GH128" s="380"/>
      <c r="GI128" s="380"/>
      <c r="GJ128" s="380"/>
      <c r="GK128" s="380"/>
      <c r="GL128" s="380"/>
      <c r="GM128" s="380"/>
      <c r="GN128" s="380"/>
      <c r="GO128" s="380"/>
      <c r="GP128" s="380"/>
      <c r="GQ128" s="380"/>
      <c r="GR128" s="380"/>
      <c r="GS128" s="380"/>
      <c r="GT128" s="380"/>
      <c r="GU128" s="380"/>
      <c r="GV128" s="380"/>
      <c r="GW128" s="380"/>
      <c r="GX128" s="380"/>
      <c r="GY128" s="380"/>
      <c r="GZ128" s="380"/>
      <c r="HA128" s="380"/>
      <c r="HB128" s="380"/>
      <c r="HC128" s="380"/>
      <c r="HD128" s="380"/>
      <c r="HE128" s="380"/>
      <c r="HF128" s="380"/>
      <c r="HG128" s="380"/>
      <c r="HH128" s="380"/>
    </row>
    <row r="129" spans="1:216">
      <c r="A129" s="103"/>
      <c r="B129" s="377"/>
      <c r="C129" s="377"/>
      <c r="D129" s="377"/>
      <c r="E129" s="377"/>
      <c r="F129" s="377"/>
      <c r="G129" s="377"/>
      <c r="H129" s="377"/>
      <c r="I129" s="377"/>
      <c r="J129" s="377"/>
      <c r="K129" s="377"/>
      <c r="L129" s="377"/>
      <c r="M129" s="378"/>
      <c r="N129" s="378"/>
      <c r="O129" s="378"/>
      <c r="P129" s="378"/>
      <c r="Q129" s="378"/>
      <c r="R129" s="378"/>
      <c r="S129" s="378"/>
      <c r="T129" s="378"/>
      <c r="U129" s="378"/>
      <c r="V129" s="378"/>
      <c r="W129" s="378"/>
      <c r="X129" s="378"/>
      <c r="Y129" s="380"/>
      <c r="Z129" s="409"/>
      <c r="AA129" s="380"/>
      <c r="AB129" s="380"/>
      <c r="AC129" s="380"/>
      <c r="AD129" s="380"/>
      <c r="AE129" s="380"/>
      <c r="AF129" s="380"/>
      <c r="AG129" s="380"/>
      <c r="AH129" s="380"/>
      <c r="AI129" s="380"/>
      <c r="AJ129" s="380"/>
      <c r="AR129" s="380"/>
      <c r="AS129" s="380"/>
      <c r="AT129" s="380"/>
      <c r="AU129" s="380"/>
      <c r="AV129" s="380"/>
      <c r="AW129" s="380"/>
      <c r="AX129" s="380"/>
      <c r="AY129" s="380"/>
      <c r="AZ129" s="380"/>
      <c r="BA129" s="380"/>
      <c r="BB129" s="380"/>
      <c r="BC129" s="380"/>
      <c r="BD129" s="380"/>
      <c r="BE129" s="380"/>
      <c r="BF129" s="380"/>
      <c r="BG129" s="380"/>
      <c r="BH129" s="380"/>
      <c r="BI129" s="380"/>
      <c r="BJ129" s="377"/>
      <c r="CE129" s="380"/>
      <c r="CF129" s="380"/>
      <c r="CG129" s="380"/>
      <c r="EZ129" s="380"/>
      <c r="FA129" s="380"/>
      <c r="FB129" s="380"/>
      <c r="FC129" s="380"/>
      <c r="FD129" s="380"/>
      <c r="FE129" s="380"/>
      <c r="FF129" s="380"/>
      <c r="FG129" s="380"/>
      <c r="FH129" s="380"/>
      <c r="FI129" s="380"/>
      <c r="FJ129" s="380"/>
      <c r="FK129" s="380"/>
      <c r="FL129" s="380"/>
      <c r="FM129" s="380"/>
      <c r="FN129" s="380"/>
      <c r="FO129" s="380"/>
      <c r="FP129" s="380"/>
      <c r="FQ129" s="380"/>
      <c r="FR129" s="380"/>
      <c r="FS129" s="380"/>
      <c r="FT129" s="380"/>
      <c r="FU129" s="380"/>
      <c r="FV129" s="380"/>
      <c r="FW129" s="380"/>
      <c r="FX129" s="380"/>
      <c r="FY129" s="380"/>
      <c r="FZ129" s="380"/>
      <c r="GA129" s="380"/>
      <c r="GB129" s="380"/>
      <c r="GC129" s="380"/>
      <c r="GD129" s="380"/>
      <c r="GE129" s="380"/>
      <c r="GF129" s="380"/>
      <c r="GG129" s="380"/>
      <c r="GH129" s="380"/>
      <c r="GI129" s="380"/>
      <c r="GJ129" s="380"/>
      <c r="GK129" s="380"/>
      <c r="GL129" s="380"/>
      <c r="GM129" s="380"/>
      <c r="GN129" s="380"/>
      <c r="GO129" s="380"/>
      <c r="GP129" s="380"/>
      <c r="GQ129" s="380"/>
      <c r="GR129" s="380"/>
      <c r="GS129" s="380"/>
      <c r="GT129" s="380"/>
      <c r="GU129" s="380"/>
      <c r="GV129" s="380"/>
      <c r="GW129" s="380"/>
      <c r="GX129" s="380"/>
      <c r="GY129" s="380"/>
      <c r="GZ129" s="380"/>
      <c r="HA129" s="380"/>
      <c r="HB129" s="380"/>
      <c r="HC129" s="380"/>
      <c r="HD129" s="380"/>
      <c r="HE129" s="380"/>
      <c r="HF129" s="380"/>
      <c r="HG129" s="380"/>
      <c r="HH129" s="380"/>
    </row>
    <row r="130" spans="1:216">
      <c r="A130" s="103"/>
      <c r="B130" s="377"/>
      <c r="C130" s="377"/>
      <c r="D130" s="377"/>
      <c r="E130" s="377"/>
      <c r="F130" s="377"/>
      <c r="G130" s="377"/>
      <c r="H130" s="377"/>
      <c r="I130" s="377"/>
      <c r="J130" s="377"/>
      <c r="K130" s="377"/>
      <c r="L130" s="377"/>
      <c r="M130" s="378"/>
      <c r="N130" s="378"/>
      <c r="O130" s="378"/>
      <c r="P130" s="378"/>
      <c r="Q130" s="378"/>
      <c r="R130" s="378"/>
      <c r="S130" s="378"/>
      <c r="T130" s="378"/>
      <c r="U130" s="378"/>
      <c r="V130" s="378"/>
      <c r="W130" s="378"/>
      <c r="X130" s="378"/>
      <c r="Y130" s="380"/>
      <c r="Z130" s="409"/>
      <c r="AA130" s="380"/>
      <c r="AB130" s="380"/>
      <c r="AC130" s="380"/>
      <c r="AD130" s="380"/>
      <c r="AE130" s="380"/>
      <c r="AF130" s="380"/>
      <c r="AG130" s="380"/>
      <c r="AH130" s="380"/>
      <c r="AI130" s="380"/>
      <c r="AJ130" s="380"/>
      <c r="AR130" s="380"/>
      <c r="AS130" s="380"/>
      <c r="AT130" s="380"/>
      <c r="AU130" s="380"/>
      <c r="AV130" s="380"/>
      <c r="AW130" s="380"/>
      <c r="AX130" s="380"/>
      <c r="AY130" s="380"/>
      <c r="AZ130" s="380"/>
      <c r="BA130" s="380"/>
      <c r="BB130" s="380"/>
      <c r="BC130" s="380"/>
      <c r="BD130" s="380"/>
      <c r="BE130" s="380"/>
      <c r="BF130" s="380"/>
      <c r="BG130" s="380"/>
      <c r="BH130" s="380"/>
      <c r="BI130" s="380"/>
      <c r="BJ130" s="377"/>
      <c r="CE130" s="380"/>
      <c r="CF130" s="380"/>
      <c r="CG130" s="380"/>
      <c r="EZ130" s="380"/>
      <c r="FA130" s="380"/>
      <c r="FB130" s="380"/>
      <c r="FC130" s="380"/>
      <c r="FD130" s="380"/>
      <c r="FE130" s="380"/>
      <c r="FF130" s="380"/>
      <c r="FG130" s="380"/>
      <c r="FH130" s="380"/>
      <c r="FI130" s="380"/>
      <c r="FJ130" s="380"/>
      <c r="FK130" s="380"/>
      <c r="FL130" s="380"/>
      <c r="FM130" s="380"/>
      <c r="FN130" s="380"/>
      <c r="FO130" s="380"/>
      <c r="FP130" s="380"/>
      <c r="FQ130" s="380"/>
      <c r="FR130" s="380"/>
      <c r="FS130" s="380"/>
      <c r="FT130" s="380"/>
      <c r="FU130" s="380"/>
      <c r="FV130" s="380"/>
      <c r="FW130" s="380"/>
      <c r="FX130" s="380"/>
      <c r="FY130" s="380"/>
      <c r="FZ130" s="380"/>
      <c r="GA130" s="380"/>
      <c r="GB130" s="380"/>
      <c r="GC130" s="380"/>
      <c r="GD130" s="380"/>
      <c r="GE130" s="380"/>
      <c r="GF130" s="380"/>
      <c r="GG130" s="380"/>
      <c r="GH130" s="380"/>
      <c r="GI130" s="380"/>
      <c r="GJ130" s="380"/>
      <c r="GK130" s="380"/>
      <c r="GL130" s="380"/>
      <c r="GM130" s="380"/>
      <c r="GN130" s="380"/>
      <c r="GO130" s="380"/>
      <c r="GP130" s="380"/>
      <c r="GQ130" s="380"/>
      <c r="GR130" s="380"/>
      <c r="GS130" s="380"/>
      <c r="GT130" s="380"/>
      <c r="GU130" s="380"/>
      <c r="GV130" s="380"/>
      <c r="GW130" s="380"/>
      <c r="GX130" s="380"/>
      <c r="GY130" s="380"/>
      <c r="GZ130" s="380"/>
      <c r="HA130" s="380"/>
      <c r="HB130" s="380"/>
      <c r="HC130" s="380"/>
      <c r="HD130" s="380"/>
      <c r="HE130" s="380"/>
      <c r="HF130" s="380"/>
      <c r="HG130" s="380"/>
      <c r="HH130" s="380"/>
    </row>
    <row r="131" spans="1:216">
      <c r="A131" s="103"/>
      <c r="B131" s="377"/>
      <c r="C131" s="377"/>
      <c r="D131" s="377"/>
      <c r="E131" s="377"/>
      <c r="F131" s="377"/>
      <c r="G131" s="377"/>
      <c r="H131" s="377"/>
      <c r="I131" s="377"/>
      <c r="J131" s="377"/>
      <c r="K131" s="377"/>
      <c r="L131" s="377"/>
      <c r="M131" s="378"/>
      <c r="N131" s="378"/>
      <c r="O131" s="378"/>
      <c r="P131" s="378"/>
      <c r="Q131" s="378"/>
      <c r="R131" s="378"/>
      <c r="S131" s="378"/>
      <c r="T131" s="378"/>
      <c r="U131" s="378"/>
      <c r="V131" s="378"/>
      <c r="W131" s="378"/>
      <c r="X131" s="378"/>
      <c r="Y131" s="380"/>
      <c r="Z131" s="409"/>
      <c r="AA131" s="380"/>
      <c r="AB131" s="380"/>
      <c r="AC131" s="380"/>
      <c r="AD131" s="380"/>
      <c r="AE131" s="380"/>
      <c r="AF131" s="380"/>
      <c r="AG131" s="380"/>
      <c r="AH131" s="380"/>
      <c r="AI131" s="380"/>
      <c r="AJ131" s="380"/>
      <c r="AR131" s="380"/>
      <c r="AS131" s="380"/>
      <c r="AT131" s="380"/>
      <c r="AU131" s="380"/>
      <c r="AV131" s="380"/>
      <c r="AW131" s="380"/>
      <c r="AX131" s="380"/>
      <c r="AY131" s="380"/>
      <c r="AZ131" s="380"/>
      <c r="BA131" s="380"/>
      <c r="BB131" s="380"/>
      <c r="BC131" s="380"/>
      <c r="BD131" s="380"/>
      <c r="BE131" s="380"/>
      <c r="BF131" s="380"/>
      <c r="BG131" s="380"/>
      <c r="BH131" s="380"/>
      <c r="BI131" s="380"/>
      <c r="BJ131" s="377"/>
      <c r="CE131" s="380"/>
      <c r="CF131" s="380"/>
      <c r="CG131" s="380"/>
      <c r="EZ131" s="380"/>
      <c r="FA131" s="380"/>
      <c r="FB131" s="380"/>
      <c r="FC131" s="380"/>
      <c r="FD131" s="380"/>
      <c r="FE131" s="380"/>
      <c r="FF131" s="380"/>
      <c r="FG131" s="380"/>
      <c r="FH131" s="380"/>
      <c r="FI131" s="380"/>
      <c r="FJ131" s="380"/>
      <c r="FK131" s="380"/>
      <c r="FL131" s="380"/>
      <c r="FM131" s="380"/>
      <c r="FN131" s="380"/>
      <c r="FO131" s="380"/>
      <c r="FP131" s="380"/>
      <c r="FQ131" s="380"/>
      <c r="FR131" s="380"/>
      <c r="FS131" s="380"/>
      <c r="FT131" s="380"/>
      <c r="FU131" s="380"/>
      <c r="FV131" s="380"/>
      <c r="FW131" s="380"/>
      <c r="FX131" s="380"/>
      <c r="FY131" s="380"/>
      <c r="FZ131" s="380"/>
      <c r="GA131" s="380"/>
      <c r="GB131" s="380"/>
      <c r="GC131" s="380"/>
      <c r="GD131" s="380"/>
      <c r="GE131" s="380"/>
      <c r="GF131" s="380"/>
      <c r="GG131" s="380"/>
      <c r="GH131" s="380"/>
      <c r="GI131" s="380"/>
      <c r="GJ131" s="380"/>
      <c r="GK131" s="380"/>
      <c r="GL131" s="380"/>
      <c r="GM131" s="380"/>
      <c r="GN131" s="380"/>
      <c r="GO131" s="380"/>
      <c r="GP131" s="380"/>
      <c r="GQ131" s="380"/>
      <c r="GR131" s="380"/>
      <c r="GS131" s="380"/>
      <c r="GT131" s="380"/>
      <c r="GU131" s="380"/>
      <c r="GV131" s="380"/>
      <c r="GW131" s="380"/>
      <c r="GX131" s="380"/>
      <c r="GY131" s="380"/>
      <c r="GZ131" s="380"/>
      <c r="HA131" s="380"/>
      <c r="HB131" s="380"/>
      <c r="HC131" s="380"/>
      <c r="HD131" s="380"/>
      <c r="HE131" s="380"/>
      <c r="HF131" s="380"/>
      <c r="HG131" s="380"/>
      <c r="HH131" s="380"/>
    </row>
    <row r="132" spans="1:216">
      <c r="A132" s="103"/>
      <c r="B132" s="377"/>
      <c r="C132" s="377"/>
      <c r="D132" s="377"/>
      <c r="E132" s="377"/>
      <c r="F132" s="377"/>
      <c r="G132" s="377"/>
      <c r="H132" s="377"/>
      <c r="I132" s="377"/>
      <c r="J132" s="377"/>
      <c r="K132" s="377"/>
      <c r="L132" s="377"/>
      <c r="M132" s="378"/>
      <c r="N132" s="378"/>
      <c r="O132" s="378"/>
      <c r="P132" s="378"/>
      <c r="Q132" s="378"/>
      <c r="R132" s="378"/>
      <c r="S132" s="378"/>
      <c r="T132" s="378"/>
      <c r="U132" s="378"/>
      <c r="V132" s="378"/>
      <c r="W132" s="378"/>
      <c r="X132" s="378"/>
      <c r="Y132" s="380"/>
      <c r="Z132" s="409"/>
      <c r="AA132" s="380"/>
      <c r="AB132" s="380"/>
      <c r="AC132" s="380"/>
      <c r="AD132" s="380"/>
      <c r="AE132" s="380"/>
      <c r="AF132" s="380"/>
      <c r="AG132" s="380"/>
      <c r="AH132" s="380"/>
      <c r="AI132" s="380"/>
      <c r="AJ132" s="380"/>
      <c r="AR132" s="380"/>
      <c r="AS132" s="380"/>
      <c r="AT132" s="380"/>
      <c r="AU132" s="380"/>
      <c r="AV132" s="380"/>
      <c r="AW132" s="380"/>
      <c r="AX132" s="380"/>
      <c r="AY132" s="380"/>
      <c r="AZ132" s="380"/>
      <c r="BA132" s="380"/>
      <c r="BB132" s="380"/>
      <c r="BC132" s="380"/>
      <c r="BD132" s="380"/>
      <c r="BE132" s="380"/>
      <c r="BF132" s="380"/>
      <c r="BG132" s="380"/>
      <c r="BH132" s="380"/>
      <c r="BI132" s="380"/>
      <c r="BJ132" s="377"/>
      <c r="CE132" s="380"/>
      <c r="CF132" s="380"/>
      <c r="CG132" s="380"/>
      <c r="EZ132" s="380"/>
      <c r="FA132" s="380"/>
      <c r="FB132" s="380"/>
      <c r="FC132" s="380"/>
      <c r="FD132" s="380"/>
      <c r="FE132" s="380"/>
      <c r="FF132" s="380"/>
      <c r="FG132" s="380"/>
      <c r="FH132" s="380"/>
      <c r="FI132" s="380"/>
      <c r="FJ132" s="380"/>
      <c r="FK132" s="380"/>
      <c r="FL132" s="380"/>
      <c r="FM132" s="380"/>
      <c r="FN132" s="380"/>
      <c r="FO132" s="380"/>
      <c r="FP132" s="380"/>
      <c r="FQ132" s="380"/>
      <c r="FR132" s="380"/>
      <c r="FS132" s="380"/>
      <c r="FT132" s="380"/>
      <c r="FU132" s="380"/>
      <c r="FV132" s="380"/>
      <c r="FW132" s="380"/>
      <c r="FX132" s="380"/>
      <c r="FY132" s="380"/>
      <c r="FZ132" s="380"/>
      <c r="GA132" s="380"/>
      <c r="GB132" s="380"/>
      <c r="GC132" s="380"/>
      <c r="GD132" s="380"/>
      <c r="GE132" s="380"/>
      <c r="GF132" s="380"/>
      <c r="GG132" s="380"/>
      <c r="GH132" s="380"/>
      <c r="GI132" s="380"/>
      <c r="GJ132" s="380"/>
      <c r="GK132" s="380"/>
      <c r="GL132" s="380"/>
      <c r="GM132" s="380"/>
      <c r="GN132" s="380"/>
      <c r="GO132" s="380"/>
      <c r="GP132" s="380"/>
      <c r="GQ132" s="380"/>
      <c r="GR132" s="380"/>
      <c r="GS132" s="380"/>
      <c r="GT132" s="380"/>
      <c r="GU132" s="380"/>
      <c r="GV132" s="380"/>
      <c r="GW132" s="380"/>
      <c r="GX132" s="380"/>
      <c r="GY132" s="380"/>
      <c r="GZ132" s="380"/>
      <c r="HA132" s="380"/>
      <c r="HB132" s="380"/>
      <c r="HC132" s="380"/>
      <c r="HD132" s="380"/>
      <c r="HE132" s="380"/>
      <c r="HF132" s="380"/>
      <c r="HG132" s="380"/>
      <c r="HH132" s="380"/>
    </row>
    <row r="133" spans="1:216">
      <c r="A133" s="103"/>
      <c r="B133" s="377"/>
      <c r="C133" s="377"/>
      <c r="D133" s="377"/>
      <c r="E133" s="377"/>
      <c r="F133" s="377"/>
      <c r="G133" s="377"/>
      <c r="H133" s="377"/>
      <c r="I133" s="377"/>
      <c r="J133" s="377"/>
      <c r="K133" s="377"/>
      <c r="L133" s="377"/>
      <c r="M133" s="378"/>
      <c r="N133" s="378"/>
      <c r="O133" s="378"/>
      <c r="P133" s="378"/>
      <c r="Q133" s="378"/>
      <c r="R133" s="378"/>
      <c r="S133" s="378"/>
      <c r="T133" s="378"/>
      <c r="U133" s="378"/>
      <c r="V133" s="378"/>
      <c r="W133" s="378"/>
      <c r="X133" s="378"/>
      <c r="Y133" s="380"/>
      <c r="Z133" s="409"/>
      <c r="AA133" s="380"/>
      <c r="AB133" s="380"/>
      <c r="AC133" s="380"/>
      <c r="AD133" s="380"/>
      <c r="AE133" s="380"/>
      <c r="AF133" s="380"/>
      <c r="AG133" s="380"/>
      <c r="AH133" s="380"/>
      <c r="AI133" s="380"/>
      <c r="AJ133" s="380"/>
      <c r="AR133" s="380"/>
      <c r="AS133" s="380"/>
      <c r="AT133" s="380"/>
      <c r="AU133" s="380"/>
      <c r="AV133" s="380"/>
      <c r="AW133" s="380"/>
      <c r="AX133" s="380"/>
      <c r="AY133" s="380"/>
      <c r="AZ133" s="380"/>
      <c r="BA133" s="380"/>
      <c r="BB133" s="380"/>
      <c r="BC133" s="380"/>
      <c r="BD133" s="380"/>
      <c r="BE133" s="380"/>
      <c r="BF133" s="380"/>
      <c r="BG133" s="380"/>
      <c r="BH133" s="380"/>
      <c r="BI133" s="380"/>
      <c r="BJ133" s="377"/>
      <c r="CE133" s="380"/>
      <c r="CF133" s="380"/>
      <c r="CG133" s="380"/>
      <c r="EZ133" s="380"/>
      <c r="FA133" s="380"/>
      <c r="FB133" s="380"/>
      <c r="FC133" s="380"/>
      <c r="FD133" s="380"/>
      <c r="FE133" s="380"/>
      <c r="FF133" s="380"/>
      <c r="FG133" s="380"/>
      <c r="FH133" s="380"/>
      <c r="FI133" s="380"/>
      <c r="FJ133" s="380"/>
      <c r="FK133" s="380"/>
      <c r="FL133" s="380"/>
      <c r="FM133" s="380"/>
      <c r="FN133" s="380"/>
      <c r="FO133" s="380"/>
      <c r="FP133" s="380"/>
      <c r="FQ133" s="380"/>
      <c r="FR133" s="380"/>
      <c r="FS133" s="380"/>
      <c r="FT133" s="380"/>
      <c r="FU133" s="380"/>
      <c r="FV133" s="380"/>
      <c r="FW133" s="380"/>
      <c r="FX133" s="380"/>
      <c r="FY133" s="380"/>
      <c r="FZ133" s="380"/>
      <c r="GA133" s="380"/>
      <c r="GB133" s="380"/>
      <c r="GC133" s="380"/>
      <c r="GD133" s="380"/>
      <c r="GE133" s="380"/>
      <c r="GF133" s="380"/>
      <c r="GG133" s="380"/>
      <c r="GH133" s="380"/>
      <c r="GI133" s="380"/>
      <c r="GJ133" s="380"/>
      <c r="GK133" s="380"/>
      <c r="GL133" s="380"/>
      <c r="GM133" s="380"/>
      <c r="GN133" s="380"/>
      <c r="GO133" s="380"/>
      <c r="GP133" s="380"/>
      <c r="GQ133" s="380"/>
      <c r="GR133" s="380"/>
      <c r="GS133" s="380"/>
      <c r="GT133" s="380"/>
      <c r="GU133" s="380"/>
      <c r="GV133" s="380"/>
      <c r="GW133" s="380"/>
      <c r="GX133" s="380"/>
      <c r="GY133" s="380"/>
      <c r="GZ133" s="380"/>
      <c r="HA133" s="380"/>
      <c r="HB133" s="380"/>
      <c r="HC133" s="380"/>
      <c r="HD133" s="380"/>
      <c r="HE133" s="380"/>
      <c r="HF133" s="380"/>
      <c r="HG133" s="380"/>
      <c r="HH133" s="380"/>
    </row>
    <row r="134" spans="1:216">
      <c r="A134" s="103"/>
      <c r="B134" s="377"/>
      <c r="C134" s="377"/>
      <c r="D134" s="377"/>
      <c r="E134" s="377"/>
      <c r="F134" s="377"/>
      <c r="G134" s="377"/>
      <c r="H134" s="377"/>
      <c r="I134" s="377"/>
      <c r="J134" s="377"/>
      <c r="K134" s="377"/>
      <c r="L134" s="377"/>
      <c r="M134" s="378"/>
      <c r="N134" s="378"/>
      <c r="O134" s="378"/>
      <c r="P134" s="378"/>
      <c r="Q134" s="378"/>
      <c r="R134" s="378"/>
      <c r="S134" s="378"/>
      <c r="T134" s="378"/>
      <c r="U134" s="378"/>
      <c r="V134" s="378"/>
      <c r="W134" s="378"/>
      <c r="X134" s="378"/>
      <c r="Y134" s="380"/>
      <c r="Z134" s="409"/>
      <c r="AA134" s="380"/>
      <c r="AB134" s="380"/>
      <c r="AC134" s="380"/>
      <c r="AD134" s="380"/>
      <c r="AE134" s="380"/>
      <c r="AF134" s="380"/>
      <c r="AG134" s="380"/>
      <c r="AH134" s="380"/>
      <c r="AI134" s="380"/>
      <c r="AJ134" s="380"/>
      <c r="AR134" s="380"/>
      <c r="AS134" s="380"/>
      <c r="AT134" s="380"/>
      <c r="AU134" s="380"/>
      <c r="AV134" s="380"/>
      <c r="AW134" s="380"/>
      <c r="AX134" s="380"/>
      <c r="AY134" s="380"/>
      <c r="AZ134" s="380"/>
      <c r="BA134" s="380"/>
      <c r="BB134" s="380"/>
      <c r="BC134" s="380"/>
      <c r="BD134" s="380"/>
      <c r="BE134" s="380"/>
      <c r="BF134" s="380"/>
      <c r="BG134" s="380"/>
      <c r="BH134" s="380"/>
      <c r="BI134" s="380"/>
      <c r="BJ134" s="377"/>
      <c r="CE134" s="380"/>
      <c r="CF134" s="380"/>
      <c r="CG134" s="380"/>
      <c r="EZ134" s="380"/>
      <c r="FA134" s="380"/>
      <c r="FB134" s="380"/>
      <c r="FC134" s="380"/>
      <c r="FD134" s="380"/>
      <c r="FE134" s="380"/>
      <c r="FF134" s="380"/>
      <c r="FG134" s="380"/>
      <c r="FH134" s="380"/>
      <c r="FI134" s="380"/>
      <c r="FJ134" s="380"/>
      <c r="FK134" s="380"/>
      <c r="FL134" s="380"/>
      <c r="FM134" s="380"/>
      <c r="FN134" s="380"/>
      <c r="FO134" s="380"/>
      <c r="FP134" s="380"/>
      <c r="FQ134" s="380"/>
      <c r="FR134" s="380"/>
      <c r="FS134" s="380"/>
      <c r="FT134" s="380"/>
      <c r="FU134" s="380"/>
      <c r="FV134" s="380"/>
      <c r="FW134" s="380"/>
      <c r="FX134" s="380"/>
      <c r="FY134" s="380"/>
      <c r="FZ134" s="380"/>
      <c r="GA134" s="380"/>
      <c r="GB134" s="380"/>
      <c r="GC134" s="380"/>
      <c r="GD134" s="380"/>
      <c r="GE134" s="380"/>
      <c r="GF134" s="380"/>
      <c r="GG134" s="380"/>
      <c r="GH134" s="380"/>
      <c r="GI134" s="380"/>
      <c r="GJ134" s="380"/>
      <c r="GK134" s="380"/>
      <c r="GL134" s="380"/>
      <c r="GM134" s="380"/>
      <c r="GN134" s="380"/>
      <c r="GO134" s="380"/>
      <c r="GP134" s="380"/>
      <c r="GQ134" s="380"/>
      <c r="GR134" s="380"/>
      <c r="GS134" s="380"/>
      <c r="GT134" s="380"/>
      <c r="GU134" s="380"/>
      <c r="GV134" s="380"/>
      <c r="GW134" s="380"/>
      <c r="GX134" s="380"/>
      <c r="GY134" s="380"/>
      <c r="GZ134" s="380"/>
      <c r="HA134" s="380"/>
      <c r="HB134" s="380"/>
      <c r="HC134" s="380"/>
      <c r="HD134" s="380"/>
      <c r="HE134" s="380"/>
      <c r="HF134" s="380"/>
      <c r="HG134" s="380"/>
      <c r="HH134" s="380"/>
    </row>
    <row r="135" spans="1:216">
      <c r="A135" s="103"/>
      <c r="B135" s="377"/>
      <c r="C135" s="377"/>
      <c r="D135" s="377"/>
      <c r="E135" s="377"/>
      <c r="F135" s="377"/>
      <c r="G135" s="377"/>
      <c r="H135" s="377"/>
      <c r="I135" s="377"/>
      <c r="J135" s="377"/>
      <c r="K135" s="377"/>
      <c r="L135" s="377"/>
      <c r="M135" s="378"/>
      <c r="N135" s="378"/>
      <c r="O135" s="378"/>
      <c r="P135" s="378"/>
      <c r="Q135" s="378"/>
      <c r="R135" s="378"/>
      <c r="S135" s="378"/>
      <c r="T135" s="378"/>
      <c r="U135" s="378"/>
      <c r="V135" s="378"/>
      <c r="W135" s="378"/>
      <c r="X135" s="378"/>
      <c r="Y135" s="380"/>
      <c r="Z135" s="409"/>
      <c r="AA135" s="380"/>
      <c r="AB135" s="380"/>
      <c r="AC135" s="380"/>
      <c r="AD135" s="380"/>
      <c r="AE135" s="380"/>
      <c r="AF135" s="380"/>
      <c r="AG135" s="380"/>
      <c r="AH135" s="380"/>
      <c r="AI135" s="380"/>
      <c r="AJ135" s="380"/>
      <c r="AR135" s="380"/>
      <c r="AS135" s="380"/>
      <c r="AT135" s="380"/>
      <c r="AU135" s="380"/>
      <c r="AV135" s="380"/>
      <c r="AW135" s="380"/>
      <c r="AX135" s="380"/>
      <c r="AY135" s="380"/>
      <c r="AZ135" s="380"/>
      <c r="BA135" s="380"/>
      <c r="BB135" s="380"/>
      <c r="BC135" s="380"/>
      <c r="BD135" s="380"/>
      <c r="BE135" s="380"/>
      <c r="BF135" s="380"/>
      <c r="BG135" s="380"/>
      <c r="BH135" s="380"/>
      <c r="BI135" s="380"/>
      <c r="BJ135" s="377"/>
      <c r="CE135" s="380"/>
      <c r="CF135" s="380"/>
      <c r="CG135" s="380"/>
      <c r="EZ135" s="380"/>
      <c r="FA135" s="380"/>
      <c r="FB135" s="380"/>
      <c r="FC135" s="380"/>
      <c r="FD135" s="380"/>
      <c r="FE135" s="380"/>
      <c r="FF135" s="380"/>
      <c r="FG135" s="380"/>
      <c r="FH135" s="380"/>
      <c r="FI135" s="380"/>
      <c r="FJ135" s="380"/>
      <c r="FK135" s="380"/>
      <c r="FL135" s="380"/>
      <c r="FM135" s="380"/>
      <c r="FN135" s="380"/>
      <c r="FO135" s="380"/>
      <c r="FP135" s="380"/>
      <c r="FQ135" s="380"/>
      <c r="FR135" s="380"/>
      <c r="FS135" s="380"/>
      <c r="FT135" s="380"/>
      <c r="FU135" s="380"/>
      <c r="FV135" s="380"/>
      <c r="FW135" s="380"/>
      <c r="FX135" s="380"/>
      <c r="FY135" s="380"/>
      <c r="FZ135" s="380"/>
      <c r="GA135" s="380"/>
      <c r="GB135" s="380"/>
      <c r="GC135" s="380"/>
      <c r="GD135" s="380"/>
      <c r="GE135" s="380"/>
      <c r="GF135" s="380"/>
      <c r="GG135" s="380"/>
      <c r="GH135" s="380"/>
      <c r="GI135" s="380"/>
      <c r="GJ135" s="380"/>
      <c r="GK135" s="380"/>
      <c r="GL135" s="380"/>
      <c r="GM135" s="380"/>
      <c r="GN135" s="380"/>
      <c r="GO135" s="380"/>
      <c r="GP135" s="380"/>
      <c r="GQ135" s="380"/>
      <c r="GR135" s="380"/>
      <c r="GS135" s="380"/>
      <c r="GT135" s="380"/>
      <c r="GU135" s="380"/>
      <c r="GV135" s="380"/>
      <c r="GW135" s="380"/>
      <c r="GX135" s="380"/>
      <c r="GY135" s="380"/>
      <c r="GZ135" s="380"/>
      <c r="HA135" s="380"/>
      <c r="HB135" s="380"/>
      <c r="HC135" s="380"/>
      <c r="HD135" s="380"/>
      <c r="HE135" s="380"/>
      <c r="HF135" s="380"/>
      <c r="HG135" s="380"/>
      <c r="HH135" s="380"/>
    </row>
    <row r="136" spans="1:216">
      <c r="A136" s="103"/>
      <c r="B136" s="377"/>
      <c r="C136" s="377"/>
      <c r="D136" s="377"/>
      <c r="E136" s="377"/>
      <c r="F136" s="377"/>
      <c r="G136" s="377"/>
      <c r="H136" s="377"/>
      <c r="I136" s="377"/>
      <c r="J136" s="377"/>
      <c r="K136" s="377"/>
      <c r="L136" s="377"/>
      <c r="M136" s="378"/>
      <c r="N136" s="378"/>
      <c r="O136" s="378"/>
      <c r="P136" s="378"/>
      <c r="Q136" s="378"/>
      <c r="R136" s="378"/>
      <c r="S136" s="378"/>
      <c r="T136" s="378"/>
      <c r="U136" s="378"/>
      <c r="V136" s="378"/>
      <c r="W136" s="378"/>
      <c r="X136" s="378"/>
      <c r="Y136" s="380"/>
      <c r="Z136" s="409"/>
      <c r="AA136" s="380"/>
      <c r="AB136" s="380"/>
      <c r="AC136" s="380"/>
      <c r="AD136" s="380"/>
      <c r="AE136" s="380"/>
      <c r="AF136" s="380"/>
      <c r="AG136" s="380"/>
      <c r="AH136" s="380"/>
      <c r="AI136" s="380"/>
      <c r="AJ136" s="380"/>
      <c r="AR136" s="380"/>
      <c r="AS136" s="380"/>
      <c r="AT136" s="380"/>
      <c r="AU136" s="380"/>
      <c r="AV136" s="380"/>
      <c r="AW136" s="380"/>
      <c r="AX136" s="380"/>
      <c r="AY136" s="380"/>
      <c r="AZ136" s="380"/>
      <c r="BA136" s="380"/>
      <c r="BB136" s="380"/>
      <c r="BC136" s="380"/>
      <c r="BD136" s="380"/>
      <c r="BE136" s="380"/>
      <c r="BF136" s="380"/>
      <c r="BG136" s="380"/>
      <c r="BH136" s="380"/>
      <c r="BI136" s="380"/>
      <c r="BJ136" s="377"/>
      <c r="CE136" s="380"/>
      <c r="CF136" s="380"/>
      <c r="CG136" s="380"/>
      <c r="EZ136" s="380"/>
      <c r="FA136" s="380"/>
      <c r="FB136" s="380"/>
      <c r="FC136" s="380"/>
      <c r="FD136" s="380"/>
      <c r="FE136" s="380"/>
      <c r="FF136" s="380"/>
      <c r="FG136" s="380"/>
      <c r="FH136" s="380"/>
      <c r="FI136" s="380"/>
      <c r="FJ136" s="380"/>
      <c r="FK136" s="380"/>
      <c r="FL136" s="380"/>
      <c r="FM136" s="380"/>
      <c r="FN136" s="380"/>
      <c r="FO136" s="380"/>
      <c r="FP136" s="380"/>
      <c r="FQ136" s="380"/>
      <c r="FR136" s="380"/>
      <c r="FS136" s="380"/>
      <c r="FT136" s="380"/>
      <c r="FU136" s="380"/>
      <c r="FV136" s="380"/>
      <c r="FW136" s="380"/>
      <c r="FX136" s="380"/>
      <c r="FY136" s="380"/>
      <c r="FZ136" s="380"/>
      <c r="GA136" s="380"/>
      <c r="GB136" s="380"/>
      <c r="GC136" s="380"/>
      <c r="GD136" s="380"/>
      <c r="GE136" s="380"/>
      <c r="GF136" s="380"/>
      <c r="GG136" s="380"/>
      <c r="GH136" s="380"/>
      <c r="GI136" s="380"/>
      <c r="GJ136" s="380"/>
      <c r="GK136" s="380"/>
      <c r="GL136" s="380"/>
      <c r="GM136" s="380"/>
      <c r="GN136" s="380"/>
      <c r="GO136" s="380"/>
      <c r="GP136" s="380"/>
      <c r="GQ136" s="380"/>
      <c r="GR136" s="380"/>
      <c r="GS136" s="380"/>
      <c r="GT136" s="380"/>
      <c r="GU136" s="380"/>
      <c r="GV136" s="380"/>
      <c r="GW136" s="380"/>
      <c r="GX136" s="380"/>
      <c r="GY136" s="380"/>
      <c r="GZ136" s="380"/>
      <c r="HA136" s="380"/>
      <c r="HB136" s="380"/>
      <c r="HC136" s="380"/>
      <c r="HD136" s="380"/>
      <c r="HE136" s="380"/>
      <c r="HF136" s="380"/>
      <c r="HG136" s="380"/>
      <c r="HH136" s="380"/>
    </row>
    <row r="137" spans="1:216">
      <c r="A137" s="103"/>
      <c r="B137" s="377"/>
      <c r="C137" s="377"/>
      <c r="D137" s="377"/>
      <c r="E137" s="377"/>
      <c r="F137" s="377"/>
      <c r="G137" s="377"/>
      <c r="H137" s="377"/>
      <c r="I137" s="377"/>
      <c r="J137" s="377"/>
      <c r="K137" s="377"/>
      <c r="L137" s="377"/>
      <c r="M137" s="378"/>
      <c r="N137" s="378"/>
      <c r="O137" s="378"/>
      <c r="P137" s="378"/>
      <c r="Q137" s="378"/>
      <c r="R137" s="378"/>
      <c r="S137" s="378"/>
      <c r="T137" s="378"/>
      <c r="U137" s="378"/>
      <c r="V137" s="378"/>
      <c r="W137" s="378"/>
      <c r="X137" s="378"/>
      <c r="Y137" s="380"/>
      <c r="Z137" s="409"/>
      <c r="AA137" s="380"/>
      <c r="AB137" s="380"/>
      <c r="AC137" s="380"/>
      <c r="AD137" s="380"/>
      <c r="AE137" s="380"/>
      <c r="AF137" s="380"/>
      <c r="AG137" s="380"/>
      <c r="AH137" s="380"/>
      <c r="AI137" s="380"/>
      <c r="AJ137" s="380"/>
      <c r="AR137" s="380"/>
      <c r="AS137" s="380"/>
      <c r="AT137" s="380"/>
      <c r="AU137" s="380"/>
      <c r="AV137" s="380"/>
      <c r="AW137" s="380"/>
      <c r="AX137" s="380"/>
      <c r="AY137" s="380"/>
      <c r="AZ137" s="380"/>
      <c r="BA137" s="380"/>
      <c r="BB137" s="380"/>
      <c r="BC137" s="380"/>
      <c r="BD137" s="380"/>
      <c r="BE137" s="380"/>
      <c r="BF137" s="380"/>
      <c r="BG137" s="380"/>
      <c r="BH137" s="380"/>
      <c r="BI137" s="380"/>
      <c r="BJ137" s="377"/>
      <c r="CE137" s="380"/>
      <c r="CF137" s="380"/>
      <c r="CG137" s="380"/>
      <c r="EZ137" s="380"/>
      <c r="FA137" s="380"/>
      <c r="FB137" s="380"/>
      <c r="FC137" s="380"/>
      <c r="FD137" s="380"/>
      <c r="FE137" s="380"/>
      <c r="FF137" s="380"/>
      <c r="FG137" s="380"/>
      <c r="FH137" s="380"/>
      <c r="FI137" s="380"/>
      <c r="FJ137" s="380"/>
      <c r="FK137" s="380"/>
      <c r="FL137" s="380"/>
      <c r="FM137" s="380"/>
      <c r="FN137" s="380"/>
      <c r="FO137" s="380"/>
      <c r="FP137" s="380"/>
      <c r="FQ137" s="380"/>
      <c r="FR137" s="380"/>
      <c r="FS137" s="380"/>
      <c r="FT137" s="380"/>
      <c r="FU137" s="380"/>
      <c r="FV137" s="380"/>
      <c r="FW137" s="380"/>
      <c r="FX137" s="380"/>
      <c r="FY137" s="380"/>
      <c r="FZ137" s="380"/>
      <c r="GA137" s="380"/>
      <c r="GB137" s="380"/>
      <c r="GC137" s="380"/>
      <c r="GD137" s="380"/>
      <c r="GE137" s="380"/>
      <c r="GF137" s="380"/>
      <c r="GG137" s="380"/>
      <c r="GH137" s="380"/>
      <c r="GI137" s="380"/>
      <c r="GJ137" s="380"/>
      <c r="GK137" s="380"/>
      <c r="GL137" s="380"/>
      <c r="GM137" s="380"/>
      <c r="GN137" s="380"/>
      <c r="GO137" s="380"/>
      <c r="GP137" s="380"/>
      <c r="GQ137" s="380"/>
      <c r="GR137" s="380"/>
      <c r="GS137" s="380"/>
      <c r="GT137" s="380"/>
      <c r="GU137" s="380"/>
      <c r="GV137" s="380"/>
      <c r="GW137" s="380"/>
      <c r="GX137" s="380"/>
      <c r="GY137" s="380"/>
      <c r="GZ137" s="380"/>
      <c r="HA137" s="380"/>
      <c r="HB137" s="380"/>
      <c r="HC137" s="380"/>
      <c r="HD137" s="380"/>
      <c r="HE137" s="380"/>
      <c r="HF137" s="380"/>
      <c r="HG137" s="380"/>
      <c r="HH137" s="380"/>
    </row>
    <row r="138" spans="1:216">
      <c r="A138" s="103"/>
      <c r="B138" s="377"/>
      <c r="C138" s="377"/>
      <c r="D138" s="377"/>
      <c r="E138" s="377"/>
      <c r="F138" s="377"/>
      <c r="G138" s="377"/>
      <c r="H138" s="377"/>
      <c r="I138" s="377"/>
      <c r="J138" s="377"/>
      <c r="K138" s="377"/>
      <c r="L138" s="377"/>
      <c r="M138" s="378"/>
      <c r="N138" s="378"/>
      <c r="O138" s="378"/>
      <c r="P138" s="378"/>
      <c r="Q138" s="378"/>
      <c r="R138" s="378"/>
      <c r="S138" s="378"/>
      <c r="T138" s="378"/>
      <c r="U138" s="378"/>
      <c r="V138" s="378"/>
      <c r="W138" s="378"/>
      <c r="X138" s="378"/>
      <c r="Y138" s="380"/>
      <c r="Z138" s="409"/>
      <c r="AA138" s="380"/>
      <c r="AB138" s="380"/>
      <c r="AC138" s="380"/>
      <c r="AD138" s="380"/>
      <c r="AE138" s="380"/>
      <c r="AF138" s="380"/>
      <c r="AG138" s="380"/>
      <c r="AH138" s="380"/>
      <c r="AI138" s="380"/>
      <c r="AJ138" s="380"/>
      <c r="AR138" s="380"/>
      <c r="AS138" s="380"/>
      <c r="AT138" s="380"/>
      <c r="AU138" s="380"/>
      <c r="AV138" s="380"/>
      <c r="AW138" s="380"/>
      <c r="AX138" s="380"/>
      <c r="AY138" s="380"/>
      <c r="AZ138" s="380"/>
      <c r="BA138" s="380"/>
      <c r="BB138" s="380"/>
      <c r="BC138" s="380"/>
      <c r="BD138" s="380"/>
      <c r="BE138" s="380"/>
      <c r="BF138" s="380"/>
      <c r="BG138" s="380"/>
      <c r="BH138" s="380"/>
      <c r="BI138" s="380"/>
      <c r="BJ138" s="377"/>
      <c r="CE138" s="380"/>
      <c r="CF138" s="380"/>
      <c r="CG138" s="380"/>
      <c r="EZ138" s="380"/>
      <c r="FA138" s="380"/>
      <c r="FB138" s="380"/>
      <c r="FC138" s="380"/>
      <c r="FD138" s="380"/>
      <c r="FE138" s="380"/>
      <c r="FF138" s="380"/>
      <c r="FG138" s="380"/>
      <c r="FH138" s="380"/>
      <c r="FI138" s="380"/>
      <c r="FJ138" s="380"/>
      <c r="FK138" s="380"/>
      <c r="FL138" s="380"/>
      <c r="FM138" s="380"/>
      <c r="FN138" s="380"/>
      <c r="FO138" s="380"/>
      <c r="FP138" s="380"/>
      <c r="FQ138" s="380"/>
      <c r="FR138" s="380"/>
      <c r="FS138" s="380"/>
      <c r="FT138" s="380"/>
      <c r="FU138" s="380"/>
      <c r="FV138" s="380"/>
      <c r="FW138" s="380"/>
      <c r="FX138" s="380"/>
      <c r="FY138" s="380"/>
      <c r="FZ138" s="380"/>
      <c r="GA138" s="380"/>
      <c r="GB138" s="380"/>
      <c r="GC138" s="380"/>
      <c r="GD138" s="380"/>
      <c r="GE138" s="380"/>
      <c r="GF138" s="380"/>
      <c r="GG138" s="380"/>
      <c r="GH138" s="380"/>
      <c r="GI138" s="380"/>
      <c r="GJ138" s="380"/>
      <c r="GK138" s="380"/>
      <c r="GL138" s="380"/>
      <c r="GM138" s="380"/>
      <c r="GN138" s="380"/>
      <c r="GO138" s="380"/>
      <c r="GP138" s="380"/>
      <c r="GQ138" s="380"/>
      <c r="GR138" s="380"/>
      <c r="GS138" s="380"/>
      <c r="GT138" s="380"/>
      <c r="GU138" s="380"/>
      <c r="GV138" s="380"/>
      <c r="GW138" s="380"/>
      <c r="GX138" s="380"/>
      <c r="GY138" s="380"/>
      <c r="GZ138" s="380"/>
      <c r="HA138" s="380"/>
      <c r="HB138" s="380"/>
      <c r="HC138" s="380"/>
      <c r="HD138" s="380"/>
      <c r="HE138" s="380"/>
      <c r="HF138" s="380"/>
      <c r="HG138" s="380"/>
      <c r="HH138" s="380"/>
    </row>
    <row r="139" spans="1:216">
      <c r="A139" s="103"/>
      <c r="B139" s="377"/>
      <c r="C139" s="377"/>
      <c r="D139" s="377"/>
      <c r="E139" s="377"/>
      <c r="F139" s="377"/>
      <c r="G139" s="377"/>
      <c r="H139" s="377"/>
      <c r="I139" s="377"/>
      <c r="J139" s="377"/>
      <c r="K139" s="377"/>
      <c r="L139" s="377"/>
      <c r="M139" s="378"/>
      <c r="N139" s="378"/>
      <c r="O139" s="378"/>
      <c r="P139" s="378"/>
      <c r="Q139" s="378"/>
      <c r="R139" s="378"/>
      <c r="S139" s="378"/>
      <c r="T139" s="378"/>
      <c r="U139" s="378"/>
      <c r="V139" s="378"/>
      <c r="W139" s="378"/>
      <c r="X139" s="378"/>
      <c r="Y139" s="380"/>
      <c r="Z139" s="409"/>
      <c r="AA139" s="380"/>
      <c r="AB139" s="380"/>
      <c r="AC139" s="380"/>
      <c r="AD139" s="380"/>
      <c r="AE139" s="380"/>
      <c r="AF139" s="380"/>
      <c r="AG139" s="380"/>
      <c r="AH139" s="380"/>
      <c r="AI139" s="380"/>
      <c r="AJ139" s="380"/>
      <c r="AR139" s="380"/>
      <c r="AS139" s="380"/>
      <c r="AT139" s="380"/>
      <c r="AU139" s="380"/>
      <c r="AV139" s="380"/>
      <c r="AW139" s="380"/>
      <c r="AX139" s="380"/>
      <c r="AY139" s="380"/>
      <c r="AZ139" s="380"/>
      <c r="BA139" s="380"/>
      <c r="BB139" s="380"/>
      <c r="BC139" s="380"/>
      <c r="BD139" s="380"/>
      <c r="BE139" s="380"/>
      <c r="BF139" s="380"/>
      <c r="BG139" s="380"/>
      <c r="BH139" s="380"/>
      <c r="BI139" s="380"/>
      <c r="BJ139" s="377"/>
      <c r="CE139" s="380"/>
      <c r="CF139" s="380"/>
      <c r="CG139" s="380"/>
      <c r="EZ139" s="380"/>
      <c r="FA139" s="380"/>
      <c r="FB139" s="380"/>
      <c r="FC139" s="380"/>
      <c r="FD139" s="380"/>
      <c r="FE139" s="380"/>
      <c r="FF139" s="380"/>
      <c r="FG139" s="380"/>
      <c r="FH139" s="380"/>
      <c r="FI139" s="380"/>
      <c r="FJ139" s="380"/>
      <c r="FK139" s="380"/>
      <c r="FL139" s="380"/>
      <c r="FM139" s="380"/>
      <c r="FN139" s="380"/>
      <c r="FO139" s="380"/>
      <c r="FP139" s="380"/>
      <c r="FQ139" s="380"/>
      <c r="FR139" s="380"/>
      <c r="FS139" s="380"/>
      <c r="FT139" s="380"/>
      <c r="FU139" s="380"/>
      <c r="FV139" s="380"/>
      <c r="FW139" s="380"/>
      <c r="FX139" s="380"/>
      <c r="FY139" s="380"/>
      <c r="FZ139" s="380"/>
      <c r="GA139" s="380"/>
      <c r="GB139" s="380"/>
      <c r="GC139" s="380"/>
      <c r="GD139" s="380"/>
      <c r="GE139" s="380"/>
      <c r="GF139" s="380"/>
      <c r="GG139" s="380"/>
      <c r="GH139" s="380"/>
      <c r="GI139" s="380"/>
      <c r="GJ139" s="380"/>
      <c r="GK139" s="380"/>
      <c r="GL139" s="380"/>
      <c r="GM139" s="380"/>
      <c r="GN139" s="380"/>
      <c r="GO139" s="380"/>
      <c r="GP139" s="380"/>
      <c r="GQ139" s="380"/>
      <c r="GR139" s="380"/>
      <c r="GS139" s="380"/>
      <c r="GT139" s="380"/>
      <c r="GU139" s="380"/>
      <c r="GV139" s="380"/>
      <c r="GW139" s="380"/>
      <c r="GX139" s="380"/>
      <c r="GY139" s="380"/>
      <c r="GZ139" s="380"/>
      <c r="HA139" s="380"/>
      <c r="HB139" s="380"/>
      <c r="HC139" s="380"/>
      <c r="HD139" s="380"/>
      <c r="HE139" s="380"/>
      <c r="HF139" s="380"/>
      <c r="HG139" s="380"/>
      <c r="HH139" s="380"/>
    </row>
    <row r="140" spans="1:216">
      <c r="A140" s="103"/>
      <c r="B140" s="377"/>
      <c r="C140" s="377"/>
      <c r="D140" s="377"/>
      <c r="E140" s="377"/>
      <c r="F140" s="377"/>
      <c r="G140" s="377"/>
      <c r="H140" s="377"/>
      <c r="I140" s="377"/>
      <c r="J140" s="377"/>
      <c r="K140" s="377"/>
      <c r="L140" s="377"/>
      <c r="M140" s="378"/>
      <c r="N140" s="378"/>
      <c r="O140" s="378"/>
      <c r="P140" s="378"/>
      <c r="Q140" s="378"/>
      <c r="R140" s="378"/>
      <c r="S140" s="378"/>
      <c r="T140" s="378"/>
      <c r="U140" s="378"/>
      <c r="V140" s="378"/>
      <c r="W140" s="378"/>
      <c r="X140" s="378"/>
      <c r="Y140" s="380"/>
      <c r="Z140" s="409"/>
      <c r="AA140" s="380"/>
      <c r="AB140" s="380"/>
      <c r="AC140" s="380"/>
      <c r="AD140" s="380"/>
      <c r="AE140" s="380"/>
      <c r="AF140" s="380"/>
      <c r="AG140" s="380"/>
      <c r="AH140" s="380"/>
      <c r="AI140" s="380"/>
      <c r="AJ140" s="380"/>
      <c r="AR140" s="380"/>
      <c r="AS140" s="380"/>
      <c r="AT140" s="380"/>
      <c r="AU140" s="380"/>
      <c r="AV140" s="380"/>
      <c r="AW140" s="380"/>
      <c r="AX140" s="380"/>
      <c r="AY140" s="380"/>
      <c r="AZ140" s="380"/>
      <c r="BA140" s="380"/>
      <c r="BB140" s="380"/>
      <c r="BC140" s="380"/>
      <c r="BD140" s="380"/>
      <c r="BE140" s="380"/>
      <c r="BF140" s="380"/>
      <c r="BG140" s="380"/>
      <c r="BH140" s="380"/>
      <c r="BI140" s="380"/>
      <c r="BJ140" s="377"/>
      <c r="CE140" s="380"/>
      <c r="CF140" s="380"/>
      <c r="CG140" s="380"/>
      <c r="EZ140" s="380"/>
      <c r="FA140" s="380"/>
      <c r="FB140" s="380"/>
      <c r="FC140" s="380"/>
      <c r="FD140" s="380"/>
      <c r="FE140" s="380"/>
      <c r="FF140" s="380"/>
      <c r="FG140" s="380"/>
      <c r="FH140" s="380"/>
      <c r="FI140" s="380"/>
      <c r="FJ140" s="380"/>
      <c r="FK140" s="380"/>
      <c r="FL140" s="380"/>
      <c r="FM140" s="380"/>
      <c r="FN140" s="380"/>
      <c r="FO140" s="380"/>
      <c r="FP140" s="380"/>
      <c r="FQ140" s="380"/>
      <c r="FR140" s="380"/>
      <c r="FS140" s="380"/>
      <c r="FT140" s="380"/>
      <c r="FU140" s="380"/>
      <c r="FV140" s="380"/>
      <c r="FW140" s="380"/>
      <c r="FX140" s="380"/>
      <c r="FY140" s="380"/>
      <c r="FZ140" s="380"/>
      <c r="GA140" s="380"/>
      <c r="GB140" s="380"/>
      <c r="GC140" s="380"/>
      <c r="GD140" s="380"/>
      <c r="GE140" s="380"/>
      <c r="GF140" s="380"/>
      <c r="GG140" s="380"/>
      <c r="GH140" s="380"/>
      <c r="GI140" s="380"/>
      <c r="GJ140" s="380"/>
      <c r="GK140" s="380"/>
      <c r="GL140" s="380"/>
      <c r="GM140" s="380"/>
      <c r="GN140" s="380"/>
      <c r="GO140" s="380"/>
      <c r="GP140" s="380"/>
      <c r="GQ140" s="380"/>
      <c r="GR140" s="380"/>
      <c r="GS140" s="380"/>
      <c r="GT140" s="380"/>
      <c r="GU140" s="380"/>
      <c r="GV140" s="380"/>
      <c r="GW140" s="380"/>
      <c r="GX140" s="380"/>
      <c r="GY140" s="380"/>
      <c r="GZ140" s="380"/>
      <c r="HA140" s="380"/>
      <c r="HB140" s="380"/>
      <c r="HC140" s="380"/>
      <c r="HD140" s="380"/>
      <c r="HE140" s="380"/>
      <c r="HF140" s="380"/>
      <c r="HG140" s="380"/>
      <c r="HH140" s="380"/>
    </row>
    <row r="141" spans="1:216">
      <c r="A141" s="103"/>
      <c r="B141" s="377"/>
      <c r="C141" s="377"/>
      <c r="D141" s="377"/>
      <c r="E141" s="377"/>
      <c r="F141" s="377"/>
      <c r="G141" s="377"/>
      <c r="H141" s="377"/>
      <c r="I141" s="377"/>
      <c r="J141" s="377"/>
      <c r="K141" s="377"/>
      <c r="L141" s="377"/>
      <c r="M141" s="378"/>
      <c r="N141" s="378"/>
      <c r="O141" s="378"/>
      <c r="P141" s="378"/>
      <c r="Q141" s="378"/>
      <c r="R141" s="378"/>
      <c r="S141" s="378"/>
      <c r="T141" s="378"/>
      <c r="U141" s="378"/>
      <c r="V141" s="378"/>
      <c r="W141" s="378"/>
      <c r="X141" s="378"/>
      <c r="Y141" s="380"/>
      <c r="Z141" s="409"/>
      <c r="AA141" s="380"/>
      <c r="AB141" s="380"/>
      <c r="AC141" s="380"/>
      <c r="AD141" s="380"/>
      <c r="AE141" s="380"/>
      <c r="AF141" s="380"/>
      <c r="AG141" s="380"/>
      <c r="AH141" s="380"/>
      <c r="AI141" s="380"/>
      <c r="AJ141" s="380"/>
      <c r="AR141" s="380"/>
      <c r="AS141" s="380"/>
      <c r="AT141" s="380"/>
      <c r="AU141" s="380"/>
      <c r="AV141" s="380"/>
      <c r="AW141" s="380"/>
      <c r="AX141" s="380"/>
      <c r="AY141" s="380"/>
      <c r="AZ141" s="380"/>
      <c r="BA141" s="380"/>
      <c r="BB141" s="380"/>
      <c r="BC141" s="380"/>
      <c r="BD141" s="380"/>
      <c r="BE141" s="380"/>
      <c r="BF141" s="380"/>
      <c r="BG141" s="380"/>
      <c r="BH141" s="380"/>
      <c r="BI141" s="380"/>
      <c r="BJ141" s="377"/>
      <c r="CE141" s="380"/>
      <c r="CF141" s="380"/>
      <c r="CG141" s="380"/>
      <c r="EZ141" s="380"/>
      <c r="FA141" s="380"/>
      <c r="FB141" s="380"/>
      <c r="FC141" s="380"/>
      <c r="FD141" s="380"/>
      <c r="FE141" s="380"/>
      <c r="FF141" s="380"/>
      <c r="FG141" s="380"/>
      <c r="FH141" s="380"/>
      <c r="FI141" s="380"/>
      <c r="FJ141" s="380"/>
      <c r="FK141" s="380"/>
      <c r="FL141" s="380"/>
      <c r="FM141" s="380"/>
      <c r="FN141" s="380"/>
      <c r="FO141" s="380"/>
      <c r="FP141" s="380"/>
      <c r="FQ141" s="380"/>
      <c r="FR141" s="380"/>
      <c r="FS141" s="380"/>
      <c r="FT141" s="380"/>
      <c r="FU141" s="380"/>
      <c r="FV141" s="380"/>
      <c r="FW141" s="380"/>
      <c r="FX141" s="380"/>
      <c r="FY141" s="380"/>
      <c r="FZ141" s="380"/>
      <c r="GA141" s="380"/>
      <c r="GB141" s="380"/>
      <c r="GC141" s="380"/>
      <c r="GD141" s="380"/>
      <c r="GE141" s="380"/>
      <c r="GF141" s="380"/>
      <c r="GG141" s="380"/>
      <c r="GH141" s="380"/>
      <c r="GI141" s="380"/>
      <c r="GJ141" s="380"/>
      <c r="GK141" s="380"/>
      <c r="GL141" s="380"/>
      <c r="GM141" s="380"/>
      <c r="GN141" s="380"/>
      <c r="GO141" s="380"/>
      <c r="GP141" s="380"/>
      <c r="GQ141" s="380"/>
      <c r="GR141" s="380"/>
      <c r="GS141" s="380"/>
      <c r="GT141" s="380"/>
      <c r="GU141" s="380"/>
      <c r="GV141" s="380"/>
      <c r="GW141" s="380"/>
      <c r="GX141" s="380"/>
      <c r="GY141" s="380"/>
      <c r="GZ141" s="380"/>
      <c r="HA141" s="380"/>
      <c r="HB141" s="380"/>
      <c r="HC141" s="380"/>
      <c r="HD141" s="380"/>
      <c r="HE141" s="380"/>
      <c r="HF141" s="380"/>
      <c r="HG141" s="380"/>
      <c r="HH141" s="380"/>
    </row>
    <row r="142" spans="1:216">
      <c r="A142" s="103"/>
      <c r="B142" s="377"/>
      <c r="C142" s="377"/>
      <c r="D142" s="377"/>
      <c r="E142" s="377"/>
      <c r="F142" s="377"/>
      <c r="G142" s="377"/>
      <c r="H142" s="377"/>
      <c r="I142" s="377"/>
      <c r="J142" s="377"/>
      <c r="K142" s="377"/>
      <c r="L142" s="377"/>
      <c r="M142" s="378"/>
      <c r="N142" s="378"/>
      <c r="O142" s="378"/>
      <c r="P142" s="378"/>
      <c r="Q142" s="378"/>
      <c r="R142" s="378"/>
      <c r="S142" s="378"/>
      <c r="T142" s="378"/>
      <c r="U142" s="378"/>
      <c r="V142" s="378"/>
      <c r="W142" s="378"/>
      <c r="X142" s="378"/>
      <c r="Y142" s="380"/>
      <c r="Z142" s="409"/>
      <c r="AA142" s="380"/>
      <c r="AB142" s="380"/>
      <c r="AC142" s="380"/>
      <c r="AD142" s="380"/>
      <c r="AE142" s="380"/>
      <c r="AF142" s="380"/>
      <c r="AG142" s="380"/>
      <c r="AH142" s="380"/>
      <c r="AI142" s="380"/>
      <c r="AJ142" s="380"/>
      <c r="AR142" s="380"/>
      <c r="AS142" s="380"/>
      <c r="AT142" s="380"/>
      <c r="AU142" s="380"/>
      <c r="AV142" s="380"/>
      <c r="AW142" s="380"/>
      <c r="AX142" s="380"/>
      <c r="AY142" s="380"/>
      <c r="AZ142" s="380"/>
      <c r="BA142" s="380"/>
      <c r="BB142" s="380"/>
      <c r="BC142" s="380"/>
      <c r="BD142" s="380"/>
      <c r="BE142" s="380"/>
      <c r="BF142" s="380"/>
      <c r="BG142" s="380"/>
      <c r="BH142" s="380"/>
      <c r="BI142" s="380"/>
      <c r="BJ142" s="377"/>
      <c r="CE142" s="380"/>
      <c r="CF142" s="380"/>
      <c r="CG142" s="380"/>
      <c r="EZ142" s="380"/>
      <c r="FA142" s="380"/>
      <c r="FB142" s="380"/>
      <c r="FC142" s="380"/>
      <c r="FD142" s="380"/>
      <c r="FE142" s="380"/>
      <c r="FF142" s="380"/>
      <c r="FG142" s="380"/>
      <c r="FH142" s="380"/>
      <c r="FI142" s="380"/>
      <c r="FJ142" s="380"/>
      <c r="FK142" s="380"/>
      <c r="FL142" s="380"/>
      <c r="FM142" s="380"/>
      <c r="FN142" s="380"/>
      <c r="FO142" s="380"/>
      <c r="FP142" s="380"/>
      <c r="FQ142" s="380"/>
      <c r="FR142" s="380"/>
      <c r="FS142" s="380"/>
      <c r="FT142" s="380"/>
      <c r="FU142" s="380"/>
      <c r="FV142" s="380"/>
      <c r="FW142" s="380"/>
      <c r="FX142" s="380"/>
      <c r="FY142" s="380"/>
      <c r="FZ142" s="380"/>
      <c r="GA142" s="380"/>
      <c r="GB142" s="380"/>
      <c r="GC142" s="380"/>
      <c r="GD142" s="380"/>
      <c r="GE142" s="380"/>
      <c r="GF142" s="380"/>
      <c r="GG142" s="380"/>
      <c r="GH142" s="380"/>
      <c r="GI142" s="380"/>
      <c r="GJ142" s="380"/>
      <c r="GK142" s="380"/>
      <c r="GL142" s="380"/>
      <c r="GM142" s="380"/>
      <c r="GN142" s="380"/>
      <c r="GO142" s="380"/>
      <c r="GP142" s="380"/>
      <c r="GQ142" s="380"/>
      <c r="GR142" s="380"/>
      <c r="GS142" s="380"/>
      <c r="GT142" s="380"/>
      <c r="GU142" s="380"/>
      <c r="GV142" s="380"/>
      <c r="GW142" s="380"/>
      <c r="GX142" s="380"/>
      <c r="GY142" s="380"/>
      <c r="GZ142" s="380"/>
      <c r="HA142" s="380"/>
      <c r="HB142" s="380"/>
      <c r="HC142" s="380"/>
      <c r="HD142" s="380"/>
      <c r="HE142" s="380"/>
      <c r="HF142" s="380"/>
      <c r="HG142" s="380"/>
      <c r="HH142" s="380"/>
    </row>
    <row r="143" spans="1:216">
      <c r="A143" s="103"/>
      <c r="B143" s="377"/>
      <c r="C143" s="377"/>
      <c r="D143" s="377"/>
      <c r="E143" s="377"/>
      <c r="F143" s="377"/>
      <c r="G143" s="377"/>
      <c r="H143" s="377"/>
      <c r="I143" s="377"/>
      <c r="J143" s="377"/>
      <c r="K143" s="377"/>
      <c r="L143" s="377"/>
      <c r="M143" s="378"/>
      <c r="N143" s="378"/>
      <c r="O143" s="378"/>
      <c r="P143" s="378"/>
      <c r="Q143" s="378"/>
      <c r="R143" s="378"/>
      <c r="S143" s="378"/>
      <c r="T143" s="378"/>
      <c r="U143" s="378"/>
      <c r="V143" s="378"/>
      <c r="W143" s="378"/>
      <c r="X143" s="378"/>
      <c r="Y143" s="380"/>
      <c r="Z143" s="409"/>
      <c r="AA143" s="380"/>
      <c r="AB143" s="380"/>
      <c r="AC143" s="380"/>
      <c r="AD143" s="380"/>
      <c r="AE143" s="380"/>
      <c r="AF143" s="380"/>
      <c r="AG143" s="380"/>
      <c r="AH143" s="380"/>
      <c r="AI143" s="380"/>
      <c r="AJ143" s="380"/>
      <c r="AR143" s="380"/>
      <c r="AS143" s="380"/>
      <c r="AT143" s="380"/>
      <c r="AU143" s="380"/>
      <c r="AV143" s="380"/>
      <c r="AW143" s="380"/>
      <c r="AX143" s="380"/>
      <c r="AY143" s="380"/>
      <c r="AZ143" s="380"/>
      <c r="BA143" s="380"/>
      <c r="BB143" s="380"/>
      <c r="BC143" s="380"/>
      <c r="BD143" s="380"/>
      <c r="BE143" s="380"/>
      <c r="BF143" s="380"/>
      <c r="BG143" s="380"/>
      <c r="BH143" s="380"/>
      <c r="BI143" s="380"/>
      <c r="BJ143" s="377"/>
      <c r="CE143" s="380"/>
      <c r="CF143" s="380"/>
      <c r="CG143" s="380"/>
      <c r="EZ143" s="380"/>
      <c r="FA143" s="380"/>
      <c r="FB143" s="380"/>
      <c r="FC143" s="380"/>
      <c r="FD143" s="380"/>
      <c r="FE143" s="380"/>
      <c r="FF143" s="380"/>
      <c r="FG143" s="380"/>
      <c r="FH143" s="380"/>
      <c r="FI143" s="380"/>
      <c r="FJ143" s="380"/>
      <c r="FK143" s="380"/>
      <c r="FL143" s="380"/>
      <c r="FM143" s="380"/>
      <c r="FN143" s="380"/>
      <c r="FO143" s="380"/>
      <c r="FP143" s="380"/>
      <c r="FQ143" s="380"/>
      <c r="FR143" s="380"/>
      <c r="FS143" s="380"/>
      <c r="FT143" s="380"/>
      <c r="FU143" s="380"/>
      <c r="FV143" s="380"/>
      <c r="FW143" s="380"/>
      <c r="FX143" s="380"/>
      <c r="FY143" s="380"/>
      <c r="FZ143" s="380"/>
      <c r="GA143" s="380"/>
      <c r="GB143" s="380"/>
      <c r="GC143" s="380"/>
      <c r="GD143" s="380"/>
      <c r="GE143" s="380"/>
      <c r="GF143" s="380"/>
      <c r="GG143" s="380"/>
      <c r="GH143" s="380"/>
      <c r="GI143" s="380"/>
      <c r="GJ143" s="380"/>
      <c r="GK143" s="380"/>
      <c r="GL143" s="380"/>
      <c r="GM143" s="380"/>
      <c r="GN143" s="380"/>
      <c r="GO143" s="380"/>
      <c r="GP143" s="380"/>
      <c r="GQ143" s="380"/>
      <c r="GR143" s="380"/>
      <c r="GS143" s="380"/>
      <c r="GT143" s="380"/>
      <c r="GU143" s="380"/>
      <c r="GV143" s="380"/>
      <c r="GW143" s="380"/>
      <c r="GX143" s="380"/>
      <c r="GY143" s="380"/>
      <c r="GZ143" s="380"/>
      <c r="HA143" s="380"/>
      <c r="HB143" s="380"/>
      <c r="HC143" s="380"/>
      <c r="HD143" s="380"/>
      <c r="HE143" s="380"/>
      <c r="HF143" s="380"/>
      <c r="HG143" s="380"/>
      <c r="HH143" s="380"/>
    </row>
    <row r="144" spans="1:216">
      <c r="A144" s="103"/>
      <c r="B144" s="377"/>
      <c r="C144" s="377"/>
      <c r="D144" s="377"/>
      <c r="E144" s="377"/>
      <c r="F144" s="377"/>
      <c r="G144" s="377"/>
      <c r="H144" s="377"/>
      <c r="I144" s="377"/>
      <c r="J144" s="377"/>
      <c r="K144" s="377"/>
      <c r="L144" s="377"/>
      <c r="M144" s="378"/>
      <c r="N144" s="378"/>
      <c r="O144" s="378"/>
      <c r="P144" s="378"/>
      <c r="Q144" s="378"/>
      <c r="R144" s="378"/>
      <c r="S144" s="378"/>
      <c r="T144" s="378"/>
      <c r="U144" s="378"/>
      <c r="V144" s="378"/>
      <c r="W144" s="378"/>
      <c r="X144" s="378"/>
      <c r="Y144" s="380"/>
      <c r="Z144" s="409"/>
      <c r="AA144" s="380"/>
      <c r="AB144" s="380"/>
      <c r="AC144" s="380"/>
      <c r="AD144" s="380"/>
      <c r="AE144" s="380"/>
      <c r="AF144" s="380"/>
      <c r="AG144" s="380"/>
      <c r="AH144" s="380"/>
      <c r="AI144" s="380"/>
      <c r="AJ144" s="380"/>
      <c r="AR144" s="380"/>
      <c r="AS144" s="380"/>
      <c r="AT144" s="380"/>
      <c r="AU144" s="380"/>
      <c r="AV144" s="380"/>
      <c r="AW144" s="380"/>
      <c r="AX144" s="380"/>
      <c r="AY144" s="380"/>
      <c r="AZ144" s="380"/>
      <c r="BA144" s="380"/>
      <c r="BB144" s="380"/>
      <c r="BC144" s="380"/>
      <c r="BD144" s="380"/>
      <c r="BE144" s="380"/>
      <c r="BF144" s="380"/>
      <c r="BG144" s="380"/>
      <c r="BH144" s="380"/>
      <c r="BI144" s="380"/>
      <c r="BJ144" s="377"/>
      <c r="CE144" s="380"/>
      <c r="CF144" s="380"/>
      <c r="CG144" s="380"/>
      <c r="EZ144" s="380"/>
      <c r="FA144" s="380"/>
      <c r="FB144" s="380"/>
      <c r="FC144" s="380"/>
      <c r="FD144" s="380"/>
      <c r="FE144" s="380"/>
      <c r="FF144" s="380"/>
      <c r="FG144" s="380"/>
      <c r="FH144" s="380"/>
      <c r="FI144" s="380"/>
      <c r="FJ144" s="380"/>
      <c r="FK144" s="380"/>
      <c r="FL144" s="380"/>
      <c r="FM144" s="380"/>
      <c r="FN144" s="380"/>
      <c r="FO144" s="380"/>
      <c r="FP144" s="380"/>
      <c r="FQ144" s="380"/>
      <c r="FR144" s="380"/>
      <c r="FS144" s="380"/>
      <c r="FT144" s="380"/>
      <c r="FU144" s="380"/>
      <c r="FV144" s="380"/>
      <c r="FW144" s="380"/>
      <c r="FX144" s="380"/>
      <c r="FY144" s="380"/>
      <c r="FZ144" s="380"/>
      <c r="GA144" s="380"/>
      <c r="GB144" s="380"/>
      <c r="GC144" s="380"/>
      <c r="GD144" s="380"/>
      <c r="GE144" s="380"/>
      <c r="GF144" s="380"/>
      <c r="GG144" s="380"/>
      <c r="GH144" s="380"/>
      <c r="GI144" s="380"/>
      <c r="GJ144" s="380"/>
      <c r="GK144" s="380"/>
      <c r="GL144" s="380"/>
      <c r="GM144" s="380"/>
      <c r="GN144" s="380"/>
      <c r="GO144" s="380"/>
      <c r="GP144" s="380"/>
      <c r="GQ144" s="380"/>
      <c r="GR144" s="380"/>
      <c r="GS144" s="380"/>
      <c r="GT144" s="380"/>
      <c r="GU144" s="380"/>
      <c r="GV144" s="380"/>
      <c r="GW144" s="380"/>
      <c r="GX144" s="380"/>
      <c r="GY144" s="380"/>
      <c r="GZ144" s="380"/>
      <c r="HA144" s="380"/>
      <c r="HB144" s="380"/>
      <c r="HC144" s="380"/>
      <c r="HD144" s="380"/>
      <c r="HE144" s="380"/>
      <c r="HF144" s="380"/>
      <c r="HG144" s="380"/>
      <c r="HH144" s="380"/>
    </row>
    <row r="145" spans="1:216">
      <c r="A145" s="103"/>
      <c r="B145" s="377"/>
      <c r="C145" s="377"/>
      <c r="D145" s="377"/>
      <c r="E145" s="377"/>
      <c r="F145" s="377"/>
      <c r="G145" s="377"/>
      <c r="H145" s="377"/>
      <c r="I145" s="377"/>
      <c r="J145" s="377"/>
      <c r="K145" s="377"/>
      <c r="L145" s="377"/>
      <c r="M145" s="378"/>
      <c r="N145" s="378"/>
      <c r="O145" s="378"/>
      <c r="P145" s="378"/>
      <c r="Q145" s="378"/>
      <c r="R145" s="378"/>
      <c r="S145" s="378"/>
      <c r="T145" s="378"/>
      <c r="U145" s="378"/>
      <c r="V145" s="378"/>
      <c r="W145" s="378"/>
      <c r="X145" s="378"/>
      <c r="Y145" s="380"/>
      <c r="Z145" s="409"/>
      <c r="AA145" s="380"/>
      <c r="AB145" s="380"/>
      <c r="AC145" s="380"/>
      <c r="AD145" s="380"/>
      <c r="AE145" s="380"/>
      <c r="AF145" s="380"/>
      <c r="AG145" s="380"/>
      <c r="AH145" s="380"/>
      <c r="AI145" s="380"/>
      <c r="AJ145" s="380"/>
      <c r="AR145" s="380"/>
      <c r="AS145" s="380"/>
      <c r="AT145" s="380"/>
      <c r="AU145" s="380"/>
      <c r="AV145" s="380"/>
      <c r="AW145" s="380"/>
      <c r="AX145" s="380"/>
      <c r="AY145" s="380"/>
      <c r="AZ145" s="380"/>
      <c r="BA145" s="380"/>
      <c r="BB145" s="380"/>
      <c r="BC145" s="380"/>
      <c r="BD145" s="380"/>
      <c r="BE145" s="380"/>
      <c r="BF145" s="380"/>
      <c r="BG145" s="380"/>
      <c r="BH145" s="380"/>
      <c r="BI145" s="380"/>
      <c r="BJ145" s="377"/>
      <c r="CE145" s="380"/>
      <c r="CF145" s="380"/>
      <c r="CG145" s="380"/>
      <c r="EZ145" s="380"/>
      <c r="FA145" s="380"/>
      <c r="FB145" s="380"/>
      <c r="FC145" s="380"/>
      <c r="FD145" s="380"/>
      <c r="FE145" s="380"/>
      <c r="FF145" s="380"/>
      <c r="FG145" s="380"/>
      <c r="FH145" s="380"/>
      <c r="FI145" s="380"/>
      <c r="FJ145" s="380"/>
      <c r="FK145" s="380"/>
      <c r="FL145" s="380"/>
      <c r="FM145" s="380"/>
      <c r="FN145" s="380"/>
      <c r="FO145" s="380"/>
      <c r="FP145" s="380"/>
      <c r="FQ145" s="380"/>
      <c r="FR145" s="380"/>
      <c r="FS145" s="380"/>
      <c r="FT145" s="380"/>
      <c r="FU145" s="380"/>
      <c r="FV145" s="380"/>
      <c r="FW145" s="380"/>
      <c r="FX145" s="380"/>
      <c r="FY145" s="380"/>
      <c r="FZ145" s="380"/>
      <c r="GA145" s="380"/>
      <c r="GB145" s="380"/>
      <c r="GC145" s="380"/>
      <c r="GD145" s="380"/>
      <c r="GE145" s="380"/>
      <c r="GF145" s="380"/>
      <c r="GG145" s="380"/>
      <c r="GH145" s="380"/>
      <c r="GI145" s="380"/>
      <c r="GJ145" s="380"/>
      <c r="GK145" s="380"/>
      <c r="GL145" s="380"/>
      <c r="GM145" s="380"/>
      <c r="GN145" s="380"/>
      <c r="GO145" s="380"/>
      <c r="GP145" s="380"/>
      <c r="GQ145" s="380"/>
      <c r="GR145" s="380"/>
      <c r="GS145" s="380"/>
      <c r="GT145" s="380"/>
      <c r="GU145" s="380"/>
      <c r="GV145" s="380"/>
      <c r="GW145" s="380"/>
      <c r="GX145" s="380"/>
      <c r="GY145" s="380"/>
      <c r="GZ145" s="380"/>
      <c r="HA145" s="380"/>
      <c r="HB145" s="380"/>
      <c r="HC145" s="380"/>
      <c r="HD145" s="380"/>
      <c r="HE145" s="380"/>
      <c r="HF145" s="380"/>
      <c r="HG145" s="380"/>
      <c r="HH145" s="380"/>
    </row>
    <row r="146" spans="1:216">
      <c r="A146" s="103"/>
      <c r="B146" s="377"/>
      <c r="C146" s="377"/>
      <c r="D146" s="377"/>
      <c r="E146" s="377"/>
      <c r="F146" s="377"/>
      <c r="G146" s="377"/>
      <c r="H146" s="377"/>
      <c r="I146" s="377"/>
      <c r="J146" s="377"/>
      <c r="K146" s="377"/>
      <c r="L146" s="377"/>
      <c r="M146" s="378"/>
      <c r="N146" s="378"/>
      <c r="O146" s="378"/>
      <c r="P146" s="378"/>
      <c r="Q146" s="378"/>
      <c r="R146" s="378"/>
      <c r="S146" s="378"/>
      <c r="T146" s="378"/>
      <c r="U146" s="378"/>
      <c r="V146" s="378"/>
      <c r="W146" s="378"/>
      <c r="X146" s="378"/>
      <c r="Y146" s="380"/>
      <c r="Z146" s="409"/>
      <c r="AA146" s="380"/>
      <c r="AB146" s="380"/>
      <c r="AC146" s="380"/>
      <c r="AD146" s="380"/>
      <c r="AE146" s="380"/>
      <c r="AF146" s="380"/>
      <c r="AG146" s="380"/>
      <c r="AH146" s="380"/>
      <c r="AI146" s="380"/>
      <c r="AJ146" s="380"/>
      <c r="AR146" s="380"/>
      <c r="AS146" s="380"/>
      <c r="AT146" s="380"/>
      <c r="AU146" s="380"/>
      <c r="AV146" s="380"/>
      <c r="AW146" s="380"/>
      <c r="AX146" s="380"/>
      <c r="AY146" s="380"/>
      <c r="AZ146" s="380"/>
      <c r="BA146" s="380"/>
      <c r="BB146" s="380"/>
      <c r="BC146" s="380"/>
      <c r="BD146" s="380"/>
      <c r="BE146" s="380"/>
      <c r="BF146" s="380"/>
      <c r="BG146" s="380"/>
      <c r="BH146" s="380"/>
      <c r="BI146" s="380"/>
      <c r="BJ146" s="377"/>
      <c r="CE146" s="380"/>
      <c r="CF146" s="380"/>
      <c r="CG146" s="380"/>
      <c r="EZ146" s="380"/>
      <c r="FA146" s="380"/>
      <c r="FB146" s="380"/>
      <c r="FC146" s="380"/>
      <c r="FD146" s="380"/>
      <c r="FE146" s="380"/>
      <c r="FF146" s="380"/>
      <c r="FG146" s="380"/>
      <c r="FH146" s="380"/>
      <c r="FI146" s="380"/>
      <c r="FJ146" s="380"/>
      <c r="FK146" s="380"/>
      <c r="FL146" s="380"/>
      <c r="FM146" s="380"/>
      <c r="FN146" s="380"/>
      <c r="FO146" s="380"/>
      <c r="FP146" s="380"/>
      <c r="FQ146" s="380"/>
      <c r="FR146" s="380"/>
      <c r="FS146" s="380"/>
      <c r="FT146" s="380"/>
      <c r="FU146" s="380"/>
      <c r="FV146" s="380"/>
      <c r="FW146" s="380"/>
      <c r="FX146" s="380"/>
      <c r="FY146" s="380"/>
      <c r="FZ146" s="380"/>
      <c r="GA146" s="380"/>
      <c r="GB146" s="380"/>
      <c r="GC146" s="380"/>
      <c r="GD146" s="380"/>
      <c r="GE146" s="380"/>
      <c r="GF146" s="380"/>
      <c r="GG146" s="380"/>
      <c r="GH146" s="380"/>
      <c r="GI146" s="380"/>
      <c r="GJ146" s="380"/>
      <c r="GK146" s="380"/>
      <c r="GL146" s="380"/>
      <c r="GM146" s="380"/>
      <c r="GN146" s="380"/>
      <c r="GO146" s="380"/>
      <c r="GP146" s="380"/>
      <c r="GQ146" s="380"/>
      <c r="GR146" s="380"/>
      <c r="GS146" s="380"/>
      <c r="GT146" s="380"/>
      <c r="GU146" s="380"/>
      <c r="GV146" s="380"/>
      <c r="GW146" s="380"/>
      <c r="GX146" s="380"/>
      <c r="GY146" s="380"/>
      <c r="GZ146" s="380"/>
      <c r="HA146" s="380"/>
      <c r="HB146" s="380"/>
      <c r="HC146" s="380"/>
      <c r="HD146" s="380"/>
      <c r="HE146" s="380"/>
      <c r="HF146" s="380"/>
      <c r="HG146" s="380"/>
      <c r="HH146" s="380"/>
    </row>
    <row r="147" spans="1:216">
      <c r="A147" s="103"/>
      <c r="B147" s="377"/>
      <c r="C147" s="377"/>
      <c r="D147" s="377"/>
      <c r="E147" s="377"/>
      <c r="F147" s="377"/>
      <c r="G147" s="377"/>
      <c r="H147" s="377"/>
      <c r="I147" s="377"/>
      <c r="J147" s="377"/>
      <c r="K147" s="377"/>
      <c r="L147" s="377"/>
      <c r="M147" s="378"/>
      <c r="N147" s="378"/>
      <c r="O147" s="378"/>
      <c r="P147" s="378"/>
      <c r="Q147" s="378"/>
      <c r="R147" s="378"/>
      <c r="S147" s="378"/>
      <c r="T147" s="378"/>
      <c r="U147" s="378"/>
      <c r="V147" s="378"/>
      <c r="W147" s="378"/>
      <c r="X147" s="378"/>
      <c r="Y147" s="380"/>
      <c r="Z147" s="409"/>
      <c r="AA147" s="380"/>
      <c r="AB147" s="380"/>
      <c r="AC147" s="380"/>
      <c r="AD147" s="380"/>
      <c r="AE147" s="380"/>
      <c r="AF147" s="380"/>
      <c r="AG147" s="380"/>
      <c r="AH147" s="380"/>
      <c r="AI147" s="380"/>
      <c r="AJ147" s="380"/>
      <c r="AR147" s="380"/>
      <c r="AS147" s="380"/>
      <c r="AT147" s="380"/>
      <c r="AU147" s="380"/>
      <c r="AV147" s="380"/>
      <c r="AW147" s="380"/>
      <c r="AX147" s="380"/>
      <c r="AY147" s="380"/>
      <c r="AZ147" s="380"/>
      <c r="BA147" s="380"/>
      <c r="BB147" s="380"/>
      <c r="BC147" s="380"/>
      <c r="BD147" s="380"/>
      <c r="BE147" s="380"/>
      <c r="BF147" s="380"/>
      <c r="BG147" s="380"/>
      <c r="BH147" s="380"/>
      <c r="BI147" s="380"/>
      <c r="BJ147" s="377"/>
      <c r="CE147" s="380"/>
      <c r="CF147" s="380"/>
      <c r="CG147" s="380"/>
      <c r="EZ147" s="380"/>
      <c r="FA147" s="380"/>
      <c r="FB147" s="380"/>
      <c r="FC147" s="380"/>
      <c r="FD147" s="380"/>
      <c r="FE147" s="380"/>
      <c r="FF147" s="380"/>
      <c r="FG147" s="380"/>
      <c r="FH147" s="380"/>
      <c r="FI147" s="380"/>
      <c r="FJ147" s="380"/>
      <c r="FK147" s="380"/>
      <c r="FL147" s="380"/>
      <c r="FM147" s="380"/>
      <c r="FN147" s="380"/>
      <c r="FO147" s="380"/>
      <c r="FP147" s="380"/>
      <c r="FQ147" s="380"/>
      <c r="FR147" s="380"/>
      <c r="FS147" s="380"/>
      <c r="FT147" s="380"/>
      <c r="FU147" s="380"/>
      <c r="FV147" s="380"/>
      <c r="FW147" s="380"/>
      <c r="FX147" s="380"/>
      <c r="FY147" s="380"/>
      <c r="FZ147" s="380"/>
      <c r="GA147" s="380"/>
      <c r="GB147" s="380"/>
      <c r="GC147" s="380"/>
      <c r="GD147" s="380"/>
      <c r="GE147" s="380"/>
      <c r="GF147" s="380"/>
      <c r="GG147" s="380"/>
      <c r="GH147" s="380"/>
      <c r="GI147" s="380"/>
      <c r="GJ147" s="380"/>
      <c r="GK147" s="380"/>
      <c r="GL147" s="380"/>
      <c r="GM147" s="380"/>
      <c r="GN147" s="380"/>
      <c r="GO147" s="380"/>
      <c r="GP147" s="380"/>
      <c r="GQ147" s="380"/>
      <c r="GR147" s="380"/>
      <c r="GS147" s="380"/>
      <c r="GT147" s="380"/>
      <c r="GU147" s="380"/>
      <c r="GV147" s="380"/>
      <c r="GW147" s="380"/>
      <c r="GX147" s="380"/>
      <c r="GY147" s="380"/>
      <c r="GZ147" s="380"/>
      <c r="HA147" s="380"/>
      <c r="HB147" s="380"/>
      <c r="HC147" s="380"/>
      <c r="HD147" s="380"/>
      <c r="HE147" s="380"/>
      <c r="HF147" s="380"/>
      <c r="HG147" s="380"/>
      <c r="HH147" s="380"/>
    </row>
    <row r="148" spans="1:216">
      <c r="A148" s="103"/>
      <c r="B148" s="377"/>
      <c r="C148" s="377"/>
      <c r="D148" s="377"/>
      <c r="E148" s="377"/>
      <c r="F148" s="377"/>
      <c r="G148" s="377"/>
      <c r="H148" s="377"/>
      <c r="I148" s="377"/>
      <c r="J148" s="377"/>
      <c r="K148" s="377"/>
      <c r="L148" s="377"/>
      <c r="M148" s="378"/>
      <c r="N148" s="378"/>
      <c r="O148" s="378"/>
      <c r="P148" s="378"/>
      <c r="Q148" s="378"/>
      <c r="R148" s="378"/>
      <c r="S148" s="378"/>
      <c r="T148" s="378"/>
      <c r="U148" s="378"/>
      <c r="V148" s="378"/>
      <c r="W148" s="378"/>
      <c r="X148" s="378"/>
      <c r="Y148" s="380"/>
      <c r="Z148" s="409"/>
      <c r="AA148" s="380"/>
      <c r="AB148" s="380"/>
      <c r="AC148" s="380"/>
      <c r="AD148" s="380"/>
      <c r="AE148" s="380"/>
      <c r="AF148" s="380"/>
      <c r="AG148" s="380"/>
      <c r="AH148" s="380"/>
      <c r="AI148" s="380"/>
      <c r="AJ148" s="380"/>
      <c r="AR148" s="380"/>
      <c r="AS148" s="380"/>
      <c r="AT148" s="380"/>
      <c r="AU148" s="380"/>
      <c r="AV148" s="380"/>
      <c r="AW148" s="380"/>
      <c r="AX148" s="380"/>
      <c r="AY148" s="380"/>
      <c r="AZ148" s="380"/>
      <c r="BA148" s="380"/>
      <c r="BB148" s="380"/>
      <c r="BC148" s="380"/>
      <c r="BD148" s="380"/>
      <c r="BE148" s="380"/>
      <c r="BF148" s="380"/>
      <c r="BG148" s="380"/>
      <c r="BH148" s="380"/>
      <c r="BI148" s="380"/>
      <c r="BJ148" s="377"/>
      <c r="CE148" s="380"/>
      <c r="CF148" s="380"/>
      <c r="CG148" s="380"/>
      <c r="EZ148" s="380"/>
      <c r="FA148" s="380"/>
      <c r="FB148" s="380"/>
      <c r="FC148" s="380"/>
      <c r="FD148" s="380"/>
      <c r="FE148" s="380"/>
      <c r="FF148" s="380"/>
      <c r="FG148" s="380"/>
      <c r="FH148" s="380"/>
      <c r="FI148" s="380"/>
      <c r="FJ148" s="380"/>
      <c r="FK148" s="380"/>
      <c r="FL148" s="380"/>
      <c r="FM148" s="380"/>
      <c r="FN148" s="380"/>
      <c r="FO148" s="380"/>
      <c r="FP148" s="380"/>
      <c r="FQ148" s="380"/>
      <c r="FR148" s="380"/>
      <c r="FS148" s="380"/>
      <c r="FT148" s="380"/>
      <c r="FU148" s="380"/>
      <c r="FV148" s="380"/>
      <c r="FW148" s="380"/>
      <c r="FX148" s="380"/>
      <c r="FY148" s="380"/>
      <c r="FZ148" s="380"/>
      <c r="GA148" s="380"/>
      <c r="GB148" s="380"/>
      <c r="GC148" s="380"/>
      <c r="GD148" s="380"/>
      <c r="GE148" s="380"/>
      <c r="GF148" s="380"/>
      <c r="GG148" s="380"/>
      <c r="GH148" s="380"/>
      <c r="GI148" s="380"/>
      <c r="GJ148" s="380"/>
      <c r="GK148" s="380"/>
      <c r="GL148" s="380"/>
      <c r="GM148" s="380"/>
      <c r="GN148" s="380"/>
      <c r="GO148" s="380"/>
      <c r="GP148" s="380"/>
      <c r="GQ148" s="380"/>
      <c r="GR148" s="380"/>
      <c r="GS148" s="380"/>
      <c r="GT148" s="380"/>
      <c r="GU148" s="380"/>
      <c r="GV148" s="380"/>
      <c r="GW148" s="380"/>
      <c r="GX148" s="380"/>
      <c r="GY148" s="380"/>
      <c r="GZ148" s="380"/>
      <c r="HA148" s="380"/>
      <c r="HB148" s="380"/>
      <c r="HC148" s="380"/>
      <c r="HD148" s="380"/>
      <c r="HE148" s="380"/>
      <c r="HF148" s="380"/>
      <c r="HG148" s="380"/>
      <c r="HH148" s="380"/>
    </row>
    <row r="149" spans="1:216">
      <c r="A149" s="103"/>
      <c r="B149" s="377"/>
      <c r="C149" s="377"/>
      <c r="D149" s="377"/>
      <c r="E149" s="377"/>
      <c r="F149" s="377"/>
      <c r="G149" s="377"/>
      <c r="H149" s="377"/>
      <c r="I149" s="377"/>
      <c r="J149" s="377"/>
      <c r="K149" s="377"/>
      <c r="L149" s="377"/>
      <c r="M149" s="378"/>
      <c r="N149" s="378"/>
      <c r="O149" s="378"/>
      <c r="P149" s="378"/>
      <c r="Q149" s="378"/>
      <c r="R149" s="378"/>
      <c r="S149" s="378"/>
      <c r="T149" s="378"/>
      <c r="U149" s="378"/>
      <c r="V149" s="378"/>
      <c r="W149" s="378"/>
      <c r="X149" s="378"/>
      <c r="Y149" s="380"/>
      <c r="Z149" s="409"/>
      <c r="AA149" s="380"/>
      <c r="AB149" s="380"/>
      <c r="AC149" s="380"/>
      <c r="AD149" s="380"/>
      <c r="AE149" s="380"/>
      <c r="AF149" s="380"/>
      <c r="AG149" s="380"/>
      <c r="AH149" s="380"/>
      <c r="AI149" s="380"/>
      <c r="AJ149" s="380"/>
      <c r="AR149" s="380"/>
      <c r="AS149" s="380"/>
      <c r="AT149" s="380"/>
      <c r="AU149" s="380"/>
      <c r="AV149" s="380"/>
      <c r="AW149" s="380"/>
      <c r="AX149" s="380"/>
      <c r="AY149" s="380"/>
      <c r="AZ149" s="380"/>
      <c r="BA149" s="380"/>
      <c r="BB149" s="380"/>
      <c r="BC149" s="380"/>
      <c r="BD149" s="380"/>
      <c r="BE149" s="380"/>
      <c r="BF149" s="380"/>
      <c r="BG149" s="380"/>
      <c r="BH149" s="380"/>
      <c r="BI149" s="380"/>
      <c r="BJ149" s="377"/>
      <c r="CE149" s="380"/>
      <c r="CF149" s="380"/>
      <c r="CG149" s="380"/>
      <c r="EZ149" s="380"/>
      <c r="FA149" s="380"/>
      <c r="FB149" s="380"/>
      <c r="FC149" s="380"/>
      <c r="FD149" s="380"/>
      <c r="FE149" s="380"/>
      <c r="FF149" s="380"/>
      <c r="FG149" s="380"/>
      <c r="FH149" s="380"/>
      <c r="FI149" s="380"/>
      <c r="FJ149" s="380"/>
      <c r="FK149" s="380"/>
      <c r="FL149" s="380"/>
      <c r="FM149" s="380"/>
      <c r="FN149" s="380"/>
      <c r="FO149" s="380"/>
      <c r="FP149" s="380"/>
      <c r="FQ149" s="380"/>
      <c r="FR149" s="380"/>
      <c r="FS149" s="380"/>
      <c r="FT149" s="380"/>
      <c r="FU149" s="380"/>
      <c r="FV149" s="380"/>
      <c r="FW149" s="380"/>
      <c r="FX149" s="380"/>
      <c r="FY149" s="380"/>
      <c r="FZ149" s="380"/>
      <c r="GA149" s="380"/>
      <c r="GB149" s="380"/>
      <c r="GC149" s="380"/>
      <c r="GD149" s="380"/>
      <c r="GE149" s="380"/>
      <c r="GF149" s="380"/>
      <c r="GG149" s="380"/>
      <c r="GH149" s="380"/>
      <c r="GI149" s="380"/>
      <c r="GJ149" s="380"/>
      <c r="GK149" s="380"/>
      <c r="GL149" s="380"/>
      <c r="GM149" s="380"/>
      <c r="GN149" s="380"/>
      <c r="GO149" s="380"/>
      <c r="GP149" s="380"/>
      <c r="GQ149" s="380"/>
      <c r="GR149" s="380"/>
      <c r="GS149" s="380"/>
      <c r="GT149" s="380"/>
      <c r="GU149" s="380"/>
      <c r="GV149" s="380"/>
      <c r="GW149" s="380"/>
      <c r="GX149" s="380"/>
      <c r="GY149" s="380"/>
      <c r="GZ149" s="380"/>
      <c r="HA149" s="380"/>
      <c r="HB149" s="380"/>
      <c r="HC149" s="380"/>
      <c r="HD149" s="380"/>
      <c r="HE149" s="380"/>
      <c r="HF149" s="380"/>
      <c r="HG149" s="380"/>
      <c r="HH149" s="380"/>
    </row>
    <row r="150" spans="1:216">
      <c r="A150" s="103"/>
      <c r="B150" s="377"/>
      <c r="C150" s="377"/>
      <c r="D150" s="377"/>
      <c r="E150" s="377"/>
      <c r="F150" s="377"/>
      <c r="G150" s="377"/>
      <c r="H150" s="377"/>
      <c r="I150" s="377"/>
      <c r="J150" s="377"/>
      <c r="K150" s="377"/>
      <c r="L150" s="377"/>
      <c r="M150" s="378"/>
      <c r="N150" s="378"/>
      <c r="O150" s="378"/>
      <c r="P150" s="378"/>
      <c r="Q150" s="378"/>
      <c r="R150" s="378"/>
      <c r="S150" s="378"/>
      <c r="T150" s="378"/>
      <c r="U150" s="378"/>
      <c r="V150" s="378"/>
      <c r="W150" s="378"/>
      <c r="X150" s="378"/>
      <c r="Y150" s="380"/>
      <c r="Z150" s="409"/>
      <c r="AA150" s="380"/>
      <c r="AB150" s="380"/>
      <c r="AC150" s="380"/>
      <c r="AD150" s="380"/>
      <c r="AE150" s="380"/>
      <c r="AF150" s="380"/>
      <c r="AG150" s="380"/>
      <c r="AH150" s="380"/>
      <c r="AI150" s="380"/>
      <c r="AJ150" s="380"/>
      <c r="AR150" s="380"/>
      <c r="AS150" s="380"/>
      <c r="AT150" s="380"/>
      <c r="AU150" s="380"/>
      <c r="AV150" s="380"/>
      <c r="AW150" s="380"/>
      <c r="AX150" s="380"/>
      <c r="AY150" s="380"/>
      <c r="AZ150" s="380"/>
      <c r="BA150" s="380"/>
      <c r="BB150" s="380"/>
      <c r="BC150" s="380"/>
      <c r="BD150" s="380"/>
      <c r="BE150" s="380"/>
      <c r="BF150" s="380"/>
      <c r="BG150" s="380"/>
      <c r="BH150" s="380"/>
      <c r="BI150" s="380"/>
      <c r="BJ150" s="377"/>
      <c r="CE150" s="380"/>
      <c r="CF150" s="380"/>
      <c r="CG150" s="380"/>
      <c r="EZ150" s="380"/>
      <c r="FA150" s="380"/>
      <c r="FB150" s="380"/>
      <c r="FC150" s="380"/>
      <c r="FD150" s="380"/>
      <c r="FE150" s="380"/>
      <c r="FF150" s="380"/>
      <c r="FG150" s="380"/>
      <c r="FH150" s="380"/>
      <c r="FI150" s="380"/>
      <c r="FJ150" s="380"/>
      <c r="FK150" s="380"/>
      <c r="FL150" s="380"/>
      <c r="FM150" s="380"/>
      <c r="FN150" s="380"/>
      <c r="FO150" s="380"/>
      <c r="FP150" s="380"/>
      <c r="FQ150" s="380"/>
      <c r="FR150" s="380"/>
      <c r="FS150" s="380"/>
      <c r="FT150" s="380"/>
      <c r="FU150" s="380"/>
      <c r="FV150" s="380"/>
      <c r="FW150" s="380"/>
      <c r="FX150" s="380"/>
      <c r="FY150" s="380"/>
      <c r="FZ150" s="380"/>
      <c r="GA150" s="380"/>
      <c r="GB150" s="380"/>
      <c r="GC150" s="380"/>
      <c r="GD150" s="380"/>
      <c r="GE150" s="380"/>
      <c r="GF150" s="380"/>
      <c r="GG150" s="380"/>
      <c r="GH150" s="380"/>
      <c r="GI150" s="380"/>
      <c r="GJ150" s="380"/>
      <c r="GK150" s="380"/>
      <c r="GL150" s="380"/>
      <c r="GM150" s="380"/>
      <c r="GN150" s="380"/>
      <c r="GO150" s="380"/>
      <c r="GP150" s="380"/>
      <c r="GQ150" s="380"/>
      <c r="GR150" s="380"/>
      <c r="GS150" s="380"/>
      <c r="GT150" s="380"/>
      <c r="GU150" s="380"/>
      <c r="GV150" s="380"/>
      <c r="GW150" s="380"/>
      <c r="GX150" s="380"/>
      <c r="GY150" s="380"/>
      <c r="GZ150" s="380"/>
      <c r="HA150" s="380"/>
      <c r="HB150" s="380"/>
      <c r="HC150" s="380"/>
      <c r="HD150" s="380"/>
      <c r="HE150" s="380"/>
      <c r="HF150" s="380"/>
      <c r="HG150" s="380"/>
      <c r="HH150" s="380"/>
    </row>
    <row r="151" spans="1:216">
      <c r="A151" s="103"/>
      <c r="B151" s="377"/>
      <c r="C151" s="377"/>
      <c r="D151" s="377"/>
      <c r="E151" s="377"/>
      <c r="F151" s="377"/>
      <c r="G151" s="377"/>
      <c r="H151" s="377"/>
      <c r="I151" s="377"/>
      <c r="J151" s="377"/>
      <c r="K151" s="377"/>
      <c r="L151" s="377"/>
      <c r="M151" s="378"/>
      <c r="N151" s="378"/>
      <c r="O151" s="378"/>
      <c r="P151" s="378"/>
      <c r="Q151" s="378"/>
      <c r="R151" s="378"/>
      <c r="S151" s="378"/>
      <c r="T151" s="378"/>
      <c r="U151" s="378"/>
      <c r="V151" s="378"/>
      <c r="W151" s="378"/>
      <c r="X151" s="378"/>
      <c r="Y151" s="380"/>
      <c r="Z151" s="409"/>
      <c r="AA151" s="380"/>
      <c r="AB151" s="380"/>
      <c r="AC151" s="380"/>
      <c r="AD151" s="380"/>
      <c r="AE151" s="380"/>
      <c r="AF151" s="380"/>
      <c r="AG151" s="380"/>
      <c r="AH151" s="380"/>
      <c r="AI151" s="380"/>
      <c r="AJ151" s="380"/>
      <c r="AR151" s="380"/>
      <c r="AS151" s="380"/>
      <c r="AT151" s="380"/>
      <c r="AU151" s="380"/>
      <c r="AV151" s="380"/>
      <c r="AW151" s="380"/>
      <c r="AX151" s="380"/>
      <c r="AY151" s="380"/>
      <c r="AZ151" s="380"/>
      <c r="BA151" s="380"/>
      <c r="BB151" s="380"/>
      <c r="BC151" s="380"/>
      <c r="BD151" s="380"/>
      <c r="BE151" s="380"/>
      <c r="BF151" s="380"/>
      <c r="BG151" s="380"/>
      <c r="BH151" s="380"/>
      <c r="BI151" s="380"/>
      <c r="BJ151" s="377"/>
      <c r="CE151" s="380"/>
      <c r="CF151" s="380"/>
      <c r="CG151" s="380"/>
      <c r="EZ151" s="380"/>
      <c r="FA151" s="380"/>
      <c r="FB151" s="380"/>
      <c r="FC151" s="380"/>
      <c r="FD151" s="380"/>
      <c r="FE151" s="380"/>
      <c r="FF151" s="380"/>
      <c r="FG151" s="380"/>
      <c r="FH151" s="380"/>
      <c r="FI151" s="380"/>
      <c r="FJ151" s="380"/>
      <c r="FK151" s="380"/>
      <c r="FL151" s="380"/>
      <c r="FM151" s="380"/>
      <c r="FN151" s="380"/>
      <c r="FO151" s="380"/>
      <c r="FP151" s="380"/>
      <c r="FQ151" s="380"/>
      <c r="FR151" s="380"/>
      <c r="FS151" s="380"/>
      <c r="FT151" s="380"/>
      <c r="FU151" s="380"/>
      <c r="FV151" s="380"/>
      <c r="FW151" s="380"/>
      <c r="FX151" s="380"/>
      <c r="FY151" s="380"/>
      <c r="FZ151" s="380"/>
      <c r="GA151" s="380"/>
      <c r="GB151" s="380"/>
      <c r="GC151" s="380"/>
      <c r="GD151" s="380"/>
      <c r="GE151" s="380"/>
      <c r="GF151" s="380"/>
      <c r="GG151" s="380"/>
      <c r="GH151" s="380"/>
      <c r="GI151" s="380"/>
      <c r="GJ151" s="380"/>
      <c r="GK151" s="380"/>
      <c r="GL151" s="380"/>
      <c r="GM151" s="380"/>
      <c r="GN151" s="380"/>
      <c r="GO151" s="380"/>
      <c r="GP151" s="380"/>
      <c r="GQ151" s="380"/>
      <c r="GR151" s="380"/>
      <c r="GS151" s="380"/>
      <c r="GT151" s="380"/>
      <c r="GU151" s="380"/>
      <c r="GV151" s="380"/>
      <c r="GW151" s="380"/>
      <c r="GX151" s="380"/>
      <c r="GY151" s="380"/>
      <c r="GZ151" s="380"/>
      <c r="HA151" s="380"/>
      <c r="HB151" s="380"/>
      <c r="HC151" s="380"/>
      <c r="HD151" s="380"/>
      <c r="HE151" s="380"/>
      <c r="HF151" s="380"/>
      <c r="HG151" s="380"/>
      <c r="HH151" s="380"/>
    </row>
    <row r="152" spans="1:216">
      <c r="A152" s="103"/>
      <c r="B152" s="377"/>
      <c r="C152" s="377"/>
      <c r="D152" s="377"/>
      <c r="E152" s="377"/>
      <c r="F152" s="377"/>
      <c r="G152" s="377"/>
      <c r="H152" s="377"/>
      <c r="I152" s="377"/>
      <c r="J152" s="377"/>
      <c r="K152" s="377"/>
      <c r="L152" s="377"/>
      <c r="M152" s="378"/>
      <c r="N152" s="378"/>
      <c r="O152" s="378"/>
      <c r="P152" s="378"/>
      <c r="Q152" s="378"/>
      <c r="R152" s="378"/>
      <c r="S152" s="378"/>
      <c r="T152" s="378"/>
      <c r="U152" s="378"/>
      <c r="V152" s="378"/>
      <c r="W152" s="378"/>
      <c r="X152" s="378"/>
      <c r="Y152" s="380"/>
      <c r="Z152" s="409"/>
      <c r="AA152" s="380"/>
      <c r="AB152" s="380"/>
      <c r="AC152" s="380"/>
      <c r="AD152" s="380"/>
      <c r="AE152" s="380"/>
      <c r="AF152" s="380"/>
      <c r="AG152" s="380"/>
      <c r="AH152" s="380"/>
      <c r="AI152" s="380"/>
      <c r="AJ152" s="380"/>
      <c r="AR152" s="380"/>
      <c r="AS152" s="380"/>
      <c r="AT152" s="380"/>
      <c r="AU152" s="380"/>
      <c r="AV152" s="380"/>
      <c r="AW152" s="380"/>
      <c r="AX152" s="380"/>
      <c r="AY152" s="380"/>
      <c r="AZ152" s="380"/>
      <c r="BA152" s="380"/>
      <c r="BB152" s="380"/>
      <c r="BC152" s="380"/>
      <c r="BD152" s="380"/>
      <c r="BE152" s="380"/>
      <c r="BF152" s="380"/>
      <c r="BG152" s="380"/>
      <c r="BH152" s="380"/>
      <c r="BI152" s="380"/>
      <c r="BJ152" s="377"/>
      <c r="CE152" s="380"/>
      <c r="CF152" s="380"/>
      <c r="CG152" s="380"/>
      <c r="EZ152" s="380"/>
      <c r="FA152" s="380"/>
      <c r="FB152" s="380"/>
      <c r="FC152" s="380"/>
      <c r="FD152" s="380"/>
      <c r="FE152" s="380"/>
      <c r="FF152" s="380"/>
      <c r="FG152" s="380"/>
      <c r="FH152" s="380"/>
      <c r="FI152" s="380"/>
      <c r="FJ152" s="380"/>
      <c r="FK152" s="380"/>
      <c r="FL152" s="380"/>
      <c r="FM152" s="380"/>
      <c r="FN152" s="380"/>
      <c r="FO152" s="380"/>
      <c r="FP152" s="380"/>
      <c r="FQ152" s="380"/>
      <c r="FR152" s="380"/>
      <c r="FS152" s="380"/>
      <c r="FT152" s="380"/>
      <c r="FU152" s="380"/>
      <c r="FV152" s="380"/>
      <c r="FW152" s="380"/>
      <c r="FX152" s="380"/>
      <c r="FY152" s="380"/>
      <c r="FZ152" s="380"/>
      <c r="GA152" s="380"/>
      <c r="GB152" s="380"/>
      <c r="GC152" s="380"/>
      <c r="GD152" s="380"/>
      <c r="GE152" s="380"/>
      <c r="GF152" s="380"/>
      <c r="GG152" s="380"/>
      <c r="GH152" s="380"/>
      <c r="GI152" s="380"/>
      <c r="GJ152" s="380"/>
      <c r="GK152" s="380"/>
      <c r="GL152" s="380"/>
      <c r="GM152" s="380"/>
      <c r="GN152" s="380"/>
      <c r="GO152" s="380"/>
      <c r="GP152" s="380"/>
      <c r="GQ152" s="380"/>
      <c r="GR152" s="380"/>
      <c r="GS152" s="380"/>
      <c r="GT152" s="380"/>
      <c r="GU152" s="380"/>
      <c r="GV152" s="380"/>
      <c r="GW152" s="380"/>
      <c r="GX152" s="380"/>
      <c r="GY152" s="380"/>
      <c r="GZ152" s="380"/>
      <c r="HA152" s="380"/>
      <c r="HB152" s="380"/>
      <c r="HC152" s="380"/>
      <c r="HD152" s="380"/>
      <c r="HE152" s="380"/>
      <c r="HF152" s="380"/>
      <c r="HG152" s="380"/>
      <c r="HH152" s="380"/>
    </row>
    <row r="153" spans="1:216">
      <c r="A153" s="103"/>
      <c r="B153" s="377"/>
      <c r="C153" s="377"/>
      <c r="D153" s="377"/>
      <c r="E153" s="377"/>
      <c r="F153" s="377"/>
      <c r="G153" s="377"/>
      <c r="H153" s="377"/>
      <c r="I153" s="377"/>
      <c r="J153" s="377"/>
      <c r="K153" s="377"/>
      <c r="L153" s="377"/>
      <c r="M153" s="378"/>
      <c r="N153" s="378"/>
      <c r="O153" s="378"/>
      <c r="P153" s="378"/>
      <c r="Q153" s="378"/>
      <c r="R153" s="378"/>
      <c r="S153" s="378"/>
      <c r="T153" s="378"/>
      <c r="U153" s="378"/>
      <c r="V153" s="378"/>
      <c r="W153" s="378"/>
      <c r="X153" s="378"/>
      <c r="Y153" s="380"/>
      <c r="Z153" s="409"/>
      <c r="AA153" s="380"/>
      <c r="AB153" s="380"/>
      <c r="AC153" s="380"/>
      <c r="AD153" s="380"/>
      <c r="AE153" s="380"/>
      <c r="AF153" s="380"/>
      <c r="AG153" s="380"/>
      <c r="AH153" s="380"/>
      <c r="AI153" s="380"/>
      <c r="AJ153" s="380"/>
      <c r="AR153" s="380"/>
      <c r="AS153" s="380"/>
      <c r="AT153" s="380"/>
      <c r="AU153" s="380"/>
      <c r="AV153" s="380"/>
      <c r="AW153" s="380"/>
      <c r="AX153" s="380"/>
      <c r="AY153" s="380"/>
      <c r="AZ153" s="380"/>
      <c r="BA153" s="380"/>
      <c r="BB153" s="380"/>
      <c r="BC153" s="380"/>
      <c r="BD153" s="380"/>
      <c r="BE153" s="380"/>
      <c r="BF153" s="380"/>
      <c r="BG153" s="380"/>
      <c r="BH153" s="380"/>
      <c r="BI153" s="380"/>
      <c r="BJ153" s="377"/>
      <c r="CE153" s="380"/>
      <c r="CF153" s="380"/>
      <c r="CG153" s="380"/>
      <c r="EZ153" s="380"/>
      <c r="FA153" s="380"/>
      <c r="FB153" s="380"/>
      <c r="FC153" s="380"/>
      <c r="FD153" s="380"/>
      <c r="FE153" s="380"/>
      <c r="FF153" s="380"/>
      <c r="FG153" s="380"/>
      <c r="FH153" s="380"/>
      <c r="FI153" s="380"/>
      <c r="FJ153" s="380"/>
      <c r="FK153" s="380"/>
      <c r="FL153" s="380"/>
      <c r="FM153" s="380"/>
      <c r="FN153" s="380"/>
      <c r="FO153" s="380"/>
      <c r="FP153" s="380"/>
      <c r="FQ153" s="380"/>
      <c r="FR153" s="380"/>
      <c r="FS153" s="380"/>
      <c r="FT153" s="380"/>
      <c r="FU153" s="380"/>
      <c r="FV153" s="380"/>
      <c r="FW153" s="380"/>
      <c r="FX153" s="380"/>
      <c r="FY153" s="380"/>
      <c r="FZ153" s="380"/>
      <c r="GA153" s="380"/>
      <c r="GB153" s="380"/>
      <c r="GC153" s="380"/>
      <c r="GD153" s="380"/>
      <c r="GE153" s="380"/>
      <c r="GF153" s="380"/>
      <c r="GG153" s="380"/>
      <c r="GH153" s="380"/>
      <c r="GI153" s="380"/>
      <c r="GJ153" s="380"/>
      <c r="GK153" s="380"/>
      <c r="GL153" s="380"/>
      <c r="GM153" s="380"/>
      <c r="GN153" s="380"/>
      <c r="GO153" s="380"/>
      <c r="GP153" s="380"/>
      <c r="GQ153" s="380"/>
      <c r="GR153" s="380"/>
      <c r="GS153" s="380"/>
      <c r="GT153" s="380"/>
      <c r="GU153" s="380"/>
      <c r="GV153" s="380"/>
      <c r="GW153" s="380"/>
      <c r="GX153" s="380"/>
      <c r="GY153" s="380"/>
      <c r="GZ153" s="380"/>
      <c r="HA153" s="380"/>
      <c r="HB153" s="380"/>
      <c r="HC153" s="380"/>
      <c r="HD153" s="380"/>
      <c r="HE153" s="380"/>
      <c r="HF153" s="380"/>
      <c r="HG153" s="380"/>
      <c r="HH153" s="380"/>
    </row>
    <row r="154" spans="1:216">
      <c r="A154" s="103"/>
      <c r="B154" s="377"/>
      <c r="C154" s="377"/>
      <c r="D154" s="377"/>
      <c r="E154" s="377"/>
      <c r="F154" s="377"/>
      <c r="G154" s="377"/>
      <c r="H154" s="377"/>
      <c r="I154" s="377"/>
      <c r="J154" s="377"/>
      <c r="K154" s="377"/>
      <c r="L154" s="377"/>
      <c r="M154" s="378"/>
      <c r="N154" s="378"/>
      <c r="O154" s="378"/>
      <c r="P154" s="378"/>
      <c r="Q154" s="378"/>
      <c r="R154" s="378"/>
      <c r="S154" s="378"/>
      <c r="T154" s="378"/>
      <c r="U154" s="378"/>
      <c r="V154" s="378"/>
      <c r="W154" s="378"/>
      <c r="X154" s="378"/>
      <c r="Y154" s="380"/>
      <c r="Z154" s="409"/>
      <c r="AA154" s="380"/>
      <c r="AB154" s="380"/>
      <c r="AC154" s="380"/>
      <c r="AD154" s="380"/>
      <c r="AE154" s="380"/>
      <c r="AF154" s="380"/>
      <c r="AG154" s="380"/>
      <c r="AH154" s="380"/>
      <c r="AI154" s="380"/>
      <c r="AJ154" s="380"/>
      <c r="AR154" s="380"/>
      <c r="AS154" s="380"/>
      <c r="AT154" s="380"/>
      <c r="AU154" s="380"/>
      <c r="AV154" s="380"/>
      <c r="AW154" s="380"/>
      <c r="AX154" s="380"/>
      <c r="AY154" s="380"/>
      <c r="AZ154" s="380"/>
      <c r="BA154" s="380"/>
      <c r="BB154" s="380"/>
      <c r="BC154" s="380"/>
      <c r="BD154" s="380"/>
      <c r="BE154" s="380"/>
      <c r="BF154" s="380"/>
      <c r="BG154" s="380"/>
      <c r="BH154" s="380"/>
      <c r="BI154" s="380"/>
      <c r="BJ154" s="377"/>
      <c r="CE154" s="380"/>
      <c r="CF154" s="380"/>
      <c r="CG154" s="380"/>
      <c r="EZ154" s="380"/>
      <c r="FA154" s="380"/>
      <c r="FB154" s="380"/>
      <c r="FC154" s="380"/>
      <c r="FD154" s="380"/>
      <c r="FE154" s="380"/>
      <c r="FF154" s="380"/>
      <c r="FG154" s="380"/>
      <c r="FH154" s="380"/>
      <c r="FI154" s="380"/>
      <c r="FJ154" s="380"/>
      <c r="FK154" s="380"/>
      <c r="FL154" s="380"/>
      <c r="FM154" s="380"/>
      <c r="FN154" s="380"/>
      <c r="FO154" s="380"/>
      <c r="FP154" s="380"/>
      <c r="FQ154" s="380"/>
      <c r="FR154" s="380"/>
      <c r="FS154" s="380"/>
      <c r="FT154" s="380"/>
      <c r="FU154" s="380"/>
      <c r="FV154" s="380"/>
      <c r="FW154" s="380"/>
      <c r="FX154" s="380"/>
      <c r="FY154" s="380"/>
      <c r="FZ154" s="380"/>
      <c r="GA154" s="380"/>
      <c r="GB154" s="380"/>
      <c r="GC154" s="380"/>
      <c r="GD154" s="380"/>
      <c r="GE154" s="380"/>
      <c r="GF154" s="380"/>
      <c r="GG154" s="380"/>
      <c r="GH154" s="380"/>
      <c r="GI154" s="380"/>
      <c r="GJ154" s="380"/>
      <c r="GK154" s="380"/>
      <c r="GL154" s="380"/>
      <c r="GM154" s="380"/>
      <c r="GN154" s="380"/>
      <c r="GO154" s="380"/>
      <c r="GP154" s="380"/>
      <c r="GQ154" s="380"/>
      <c r="GR154" s="380"/>
      <c r="GS154" s="380"/>
      <c r="GT154" s="380"/>
      <c r="GU154" s="380"/>
      <c r="GV154" s="380"/>
      <c r="GW154" s="380"/>
      <c r="GX154" s="380"/>
      <c r="GY154" s="380"/>
      <c r="GZ154" s="380"/>
      <c r="HA154" s="380"/>
      <c r="HB154" s="380"/>
      <c r="HC154" s="380"/>
      <c r="HD154" s="380"/>
      <c r="HE154" s="380"/>
      <c r="HF154" s="380"/>
      <c r="HG154" s="380"/>
      <c r="HH154" s="380"/>
    </row>
    <row r="155" spans="1:216">
      <c r="A155" s="103"/>
      <c r="B155" s="377"/>
      <c r="C155" s="377"/>
      <c r="D155" s="377"/>
      <c r="E155" s="377"/>
      <c r="F155" s="377"/>
      <c r="G155" s="377"/>
      <c r="H155" s="377"/>
      <c r="I155" s="377"/>
      <c r="J155" s="377"/>
      <c r="K155" s="377"/>
      <c r="L155" s="377"/>
      <c r="M155" s="378"/>
      <c r="N155" s="378"/>
      <c r="O155" s="378"/>
      <c r="P155" s="378"/>
      <c r="Q155" s="378"/>
      <c r="R155" s="378"/>
      <c r="S155" s="378"/>
      <c r="T155" s="378"/>
      <c r="U155" s="378"/>
      <c r="V155" s="378"/>
      <c r="W155" s="378"/>
      <c r="X155" s="378"/>
      <c r="Y155" s="380"/>
      <c r="Z155" s="409"/>
      <c r="AA155" s="380"/>
      <c r="AB155" s="380"/>
      <c r="AC155" s="380"/>
      <c r="AD155" s="380"/>
      <c r="AE155" s="380"/>
      <c r="AF155" s="380"/>
      <c r="AG155" s="380"/>
      <c r="AH155" s="380"/>
      <c r="AI155" s="380"/>
      <c r="AJ155" s="380"/>
      <c r="AR155" s="380"/>
      <c r="AS155" s="380"/>
      <c r="AT155" s="380"/>
      <c r="AU155" s="380"/>
      <c r="AV155" s="380"/>
      <c r="AW155" s="380"/>
      <c r="AX155" s="380"/>
      <c r="AY155" s="380"/>
      <c r="AZ155" s="380"/>
      <c r="BA155" s="380"/>
      <c r="BB155" s="380"/>
      <c r="BC155" s="380"/>
      <c r="BD155" s="380"/>
      <c r="BE155" s="380"/>
      <c r="BF155" s="380"/>
      <c r="BG155" s="380"/>
      <c r="BH155" s="380"/>
      <c r="BI155" s="380"/>
      <c r="BJ155" s="377"/>
      <c r="CE155" s="380"/>
      <c r="CF155" s="380"/>
      <c r="CG155" s="380"/>
      <c r="EZ155" s="380"/>
      <c r="FA155" s="380"/>
      <c r="FB155" s="380"/>
      <c r="FC155" s="380"/>
      <c r="FD155" s="380"/>
      <c r="FE155" s="380"/>
      <c r="FF155" s="380"/>
      <c r="FG155" s="380"/>
      <c r="FH155" s="380"/>
      <c r="FI155" s="380"/>
      <c r="FJ155" s="380"/>
      <c r="FK155" s="380"/>
      <c r="FL155" s="380"/>
      <c r="FM155" s="380"/>
      <c r="FN155" s="380"/>
      <c r="FO155" s="380"/>
      <c r="FP155" s="380"/>
      <c r="FQ155" s="380"/>
      <c r="FR155" s="380"/>
      <c r="FS155" s="380"/>
      <c r="FT155" s="380"/>
      <c r="FU155" s="380"/>
      <c r="FV155" s="380"/>
      <c r="FW155" s="380"/>
      <c r="FX155" s="380"/>
      <c r="FY155" s="380"/>
      <c r="FZ155" s="380"/>
      <c r="GA155" s="380"/>
      <c r="GB155" s="380"/>
      <c r="GC155" s="380"/>
      <c r="GD155" s="380"/>
      <c r="GE155" s="380"/>
      <c r="GF155" s="380"/>
      <c r="GG155" s="380"/>
      <c r="GH155" s="380"/>
      <c r="GI155" s="380"/>
      <c r="GJ155" s="380"/>
      <c r="GK155" s="380"/>
      <c r="GL155" s="380"/>
      <c r="GM155" s="380"/>
      <c r="GN155" s="380"/>
      <c r="GO155" s="380"/>
      <c r="GP155" s="380"/>
      <c r="GQ155" s="380"/>
      <c r="GR155" s="380"/>
      <c r="GS155" s="380"/>
      <c r="GT155" s="380"/>
      <c r="GU155" s="380"/>
      <c r="GV155" s="380"/>
      <c r="GW155" s="380"/>
      <c r="GX155" s="380"/>
      <c r="GY155" s="380"/>
      <c r="GZ155" s="380"/>
      <c r="HA155" s="380"/>
      <c r="HB155" s="380"/>
      <c r="HC155" s="380"/>
      <c r="HD155" s="380"/>
      <c r="HE155" s="380"/>
      <c r="HF155" s="380"/>
      <c r="HG155" s="380"/>
      <c r="HH155" s="380"/>
    </row>
    <row r="156" spans="1:216">
      <c r="A156" s="103"/>
      <c r="B156" s="377"/>
      <c r="C156" s="377"/>
      <c r="D156" s="377"/>
      <c r="E156" s="377"/>
      <c r="F156" s="377"/>
      <c r="G156" s="377"/>
      <c r="H156" s="377"/>
      <c r="I156" s="377"/>
      <c r="J156" s="377"/>
      <c r="K156" s="377"/>
      <c r="L156" s="377"/>
      <c r="M156" s="378"/>
      <c r="N156" s="378"/>
      <c r="O156" s="378"/>
      <c r="P156" s="378"/>
      <c r="Q156" s="378"/>
      <c r="R156" s="378"/>
      <c r="S156" s="378"/>
      <c r="T156" s="378"/>
      <c r="U156" s="378"/>
      <c r="V156" s="378"/>
      <c r="W156" s="378"/>
      <c r="X156" s="378"/>
      <c r="Y156" s="380"/>
      <c r="Z156" s="409"/>
      <c r="AA156" s="380"/>
      <c r="AB156" s="380"/>
      <c r="AC156" s="380"/>
      <c r="AD156" s="380"/>
      <c r="AE156" s="380"/>
      <c r="AF156" s="380"/>
      <c r="AG156" s="380"/>
      <c r="AH156" s="380"/>
      <c r="AI156" s="380"/>
      <c r="AJ156" s="380"/>
      <c r="AR156" s="380"/>
      <c r="AS156" s="380"/>
      <c r="AT156" s="380"/>
      <c r="AU156" s="380"/>
      <c r="AV156" s="380"/>
      <c r="AW156" s="380"/>
      <c r="AX156" s="380"/>
      <c r="AY156" s="380"/>
      <c r="AZ156" s="380"/>
      <c r="BA156" s="380"/>
      <c r="BB156" s="380"/>
      <c r="BC156" s="380"/>
      <c r="BD156" s="380"/>
      <c r="BE156" s="380"/>
      <c r="BF156" s="380"/>
      <c r="BG156" s="380"/>
      <c r="BH156" s="380"/>
      <c r="BI156" s="380"/>
      <c r="BJ156" s="377"/>
      <c r="CE156" s="380"/>
      <c r="CF156" s="380"/>
      <c r="CG156" s="380"/>
      <c r="EZ156" s="380"/>
      <c r="FA156" s="380"/>
      <c r="FB156" s="380"/>
      <c r="FC156" s="380"/>
      <c r="FD156" s="380"/>
      <c r="FE156" s="380"/>
      <c r="FF156" s="380"/>
      <c r="FG156" s="380"/>
      <c r="FH156" s="380"/>
      <c r="FI156" s="380"/>
      <c r="FJ156" s="380"/>
      <c r="FK156" s="380"/>
      <c r="FL156" s="380"/>
      <c r="FM156" s="380"/>
      <c r="FN156" s="380"/>
      <c r="FO156" s="380"/>
      <c r="FP156" s="380"/>
      <c r="FQ156" s="380"/>
      <c r="FR156" s="380"/>
      <c r="FS156" s="380"/>
      <c r="FT156" s="380"/>
      <c r="FU156" s="380"/>
      <c r="FV156" s="380"/>
      <c r="FW156" s="380"/>
      <c r="FX156" s="380"/>
      <c r="FY156" s="380"/>
      <c r="FZ156" s="380"/>
      <c r="GA156" s="380"/>
      <c r="GB156" s="380"/>
      <c r="GC156" s="380"/>
      <c r="GD156" s="380"/>
      <c r="GE156" s="380"/>
      <c r="GF156" s="380"/>
      <c r="GG156" s="380"/>
      <c r="GH156" s="380"/>
      <c r="GI156" s="380"/>
      <c r="GJ156" s="380"/>
      <c r="GK156" s="380"/>
      <c r="GL156" s="380"/>
      <c r="GM156" s="380"/>
      <c r="GN156" s="380"/>
      <c r="GO156" s="380"/>
      <c r="GP156" s="380"/>
      <c r="GQ156" s="380"/>
      <c r="GR156" s="380"/>
      <c r="GS156" s="380"/>
      <c r="GT156" s="380"/>
      <c r="GU156" s="380"/>
      <c r="GV156" s="380"/>
      <c r="GW156" s="380"/>
      <c r="GX156" s="380"/>
      <c r="GY156" s="380"/>
      <c r="GZ156" s="380"/>
      <c r="HA156" s="380"/>
      <c r="HB156" s="380"/>
      <c r="HC156" s="380"/>
      <c r="HD156" s="380"/>
      <c r="HE156" s="380"/>
      <c r="HF156" s="380"/>
      <c r="HG156" s="380"/>
      <c r="HH156" s="380"/>
    </row>
    <row r="157" spans="1:216">
      <c r="A157" s="103"/>
      <c r="B157" s="377"/>
      <c r="C157" s="377"/>
      <c r="D157" s="377"/>
      <c r="E157" s="377"/>
      <c r="F157" s="377"/>
      <c r="G157" s="377"/>
      <c r="H157" s="377"/>
      <c r="I157" s="377"/>
      <c r="J157" s="377"/>
      <c r="K157" s="377"/>
      <c r="L157" s="377"/>
      <c r="M157" s="378"/>
      <c r="N157" s="378"/>
      <c r="O157" s="378"/>
      <c r="P157" s="378"/>
      <c r="Q157" s="378"/>
      <c r="R157" s="378"/>
      <c r="S157" s="378"/>
      <c r="T157" s="378"/>
      <c r="U157" s="378"/>
      <c r="V157" s="378"/>
      <c r="W157" s="378"/>
      <c r="X157" s="378"/>
      <c r="Y157" s="380"/>
      <c r="Z157" s="409"/>
      <c r="AA157" s="380"/>
      <c r="AB157" s="380"/>
      <c r="AC157" s="380"/>
      <c r="AD157" s="380"/>
      <c r="AE157" s="380"/>
      <c r="AF157" s="380"/>
      <c r="AG157" s="380"/>
      <c r="AH157" s="380"/>
      <c r="AI157" s="380"/>
      <c r="AJ157" s="380"/>
      <c r="AR157" s="380"/>
      <c r="AS157" s="380"/>
      <c r="AT157" s="380"/>
      <c r="AU157" s="380"/>
      <c r="AV157" s="380"/>
      <c r="AW157" s="380"/>
      <c r="AX157" s="380"/>
      <c r="AY157" s="380"/>
      <c r="AZ157" s="380"/>
      <c r="BA157" s="380"/>
      <c r="BB157" s="380"/>
      <c r="BC157" s="380"/>
      <c r="BD157" s="380"/>
      <c r="BE157" s="380"/>
      <c r="BF157" s="380"/>
      <c r="BG157" s="380"/>
      <c r="BH157" s="380"/>
      <c r="BI157" s="380"/>
      <c r="BJ157" s="377"/>
      <c r="CE157" s="380"/>
      <c r="CF157" s="380"/>
      <c r="CG157" s="380"/>
      <c r="EZ157" s="380"/>
      <c r="FA157" s="380"/>
      <c r="FB157" s="380"/>
      <c r="FC157" s="380"/>
      <c r="FD157" s="380"/>
      <c r="FE157" s="380"/>
      <c r="FF157" s="380"/>
      <c r="FG157" s="380"/>
      <c r="FH157" s="380"/>
      <c r="FI157" s="380"/>
      <c r="FJ157" s="380"/>
      <c r="FK157" s="380"/>
      <c r="FL157" s="380"/>
      <c r="FM157" s="380"/>
      <c r="FN157" s="380"/>
      <c r="FO157" s="380"/>
      <c r="FP157" s="380"/>
      <c r="FQ157" s="380"/>
      <c r="FR157" s="380"/>
      <c r="FS157" s="380"/>
      <c r="FT157" s="380"/>
      <c r="FU157" s="380"/>
      <c r="FV157" s="380"/>
      <c r="FW157" s="380"/>
      <c r="FX157" s="380"/>
      <c r="FY157" s="380"/>
      <c r="FZ157" s="380"/>
      <c r="GA157" s="380"/>
      <c r="GB157" s="380"/>
      <c r="GC157" s="380"/>
      <c r="GD157" s="380"/>
      <c r="GE157" s="380"/>
      <c r="GF157" s="380"/>
      <c r="GG157" s="380"/>
      <c r="GH157" s="380"/>
      <c r="GI157" s="380"/>
      <c r="GJ157" s="380"/>
      <c r="GK157" s="380"/>
      <c r="GL157" s="380"/>
      <c r="GM157" s="380"/>
      <c r="GN157" s="380"/>
      <c r="GO157" s="380"/>
      <c r="GP157" s="380"/>
      <c r="GQ157" s="380"/>
      <c r="GR157" s="380"/>
      <c r="GS157" s="380"/>
      <c r="GT157" s="380"/>
      <c r="GU157" s="380"/>
      <c r="GV157" s="380"/>
      <c r="GW157" s="380"/>
      <c r="GX157" s="380"/>
      <c r="GY157" s="380"/>
      <c r="GZ157" s="380"/>
      <c r="HA157" s="380"/>
      <c r="HB157" s="380"/>
      <c r="HC157" s="380"/>
      <c r="HD157" s="380"/>
      <c r="HE157" s="380"/>
      <c r="HF157" s="380"/>
      <c r="HG157" s="380"/>
      <c r="HH157" s="380"/>
    </row>
    <row r="158" spans="1:216">
      <c r="A158" s="103"/>
      <c r="B158" s="377"/>
      <c r="C158" s="377"/>
      <c r="D158" s="377"/>
      <c r="E158" s="377"/>
      <c r="F158" s="377"/>
      <c r="G158" s="377"/>
      <c r="H158" s="377"/>
      <c r="I158" s="377"/>
      <c r="J158" s="377"/>
      <c r="K158" s="377"/>
      <c r="L158" s="377"/>
      <c r="M158" s="378"/>
      <c r="N158" s="378"/>
      <c r="O158" s="378"/>
      <c r="P158" s="378"/>
      <c r="Q158" s="378"/>
      <c r="R158" s="378"/>
      <c r="S158" s="378"/>
      <c r="T158" s="378"/>
      <c r="U158" s="378"/>
      <c r="V158" s="378"/>
      <c r="W158" s="378"/>
      <c r="X158" s="378"/>
      <c r="Y158" s="380"/>
      <c r="Z158" s="409"/>
      <c r="AA158" s="380"/>
      <c r="AB158" s="380"/>
      <c r="AC158" s="380"/>
      <c r="AD158" s="380"/>
      <c r="AE158" s="380"/>
      <c r="AF158" s="380"/>
      <c r="AG158" s="380"/>
      <c r="AH158" s="380"/>
      <c r="AI158" s="380"/>
      <c r="AJ158" s="380"/>
      <c r="AR158" s="380"/>
      <c r="AS158" s="380"/>
      <c r="AT158" s="380"/>
      <c r="AU158" s="380"/>
      <c r="AV158" s="380"/>
      <c r="AW158" s="380"/>
      <c r="AX158" s="380"/>
      <c r="AY158" s="380"/>
      <c r="AZ158" s="380"/>
      <c r="BA158" s="380"/>
      <c r="BB158" s="380"/>
      <c r="BC158" s="380"/>
      <c r="BD158" s="380"/>
      <c r="BE158" s="380"/>
      <c r="BF158" s="380"/>
      <c r="BG158" s="380"/>
      <c r="BH158" s="380"/>
      <c r="BI158" s="380"/>
      <c r="BJ158" s="377"/>
      <c r="CE158" s="380"/>
      <c r="CF158" s="380"/>
      <c r="CG158" s="380"/>
      <c r="EZ158" s="380"/>
      <c r="FA158" s="380"/>
      <c r="FB158" s="380"/>
      <c r="FC158" s="380"/>
      <c r="FD158" s="380"/>
      <c r="FE158" s="380"/>
      <c r="FF158" s="380"/>
      <c r="FG158" s="380"/>
      <c r="FH158" s="380"/>
      <c r="FI158" s="380"/>
      <c r="FJ158" s="380"/>
      <c r="FK158" s="380"/>
      <c r="FL158" s="380"/>
      <c r="FM158" s="380"/>
      <c r="FN158" s="380"/>
      <c r="FO158" s="380"/>
      <c r="FP158" s="380"/>
      <c r="FQ158" s="380"/>
      <c r="FR158" s="380"/>
      <c r="FS158" s="380"/>
      <c r="FT158" s="380"/>
      <c r="FU158" s="380"/>
      <c r="FV158" s="380"/>
      <c r="FW158" s="380"/>
      <c r="FX158" s="380"/>
      <c r="FY158" s="380"/>
      <c r="FZ158" s="380"/>
      <c r="GA158" s="380"/>
      <c r="GB158" s="380"/>
      <c r="GC158" s="380"/>
      <c r="GD158" s="380"/>
      <c r="GE158" s="380"/>
      <c r="GF158" s="380"/>
      <c r="GG158" s="380"/>
      <c r="GH158" s="380"/>
      <c r="GI158" s="380"/>
      <c r="GJ158" s="380"/>
      <c r="GK158" s="380"/>
      <c r="GL158" s="380"/>
      <c r="GM158" s="380"/>
      <c r="GN158" s="380"/>
      <c r="GO158" s="380"/>
      <c r="GP158" s="380"/>
      <c r="GQ158" s="380"/>
      <c r="GR158" s="380"/>
      <c r="GS158" s="380"/>
      <c r="GT158" s="380"/>
      <c r="GU158" s="380"/>
      <c r="GV158" s="380"/>
      <c r="GW158" s="380"/>
      <c r="GX158" s="380"/>
      <c r="GY158" s="380"/>
      <c r="GZ158" s="380"/>
      <c r="HA158" s="380"/>
      <c r="HB158" s="380"/>
      <c r="HC158" s="380"/>
      <c r="HD158" s="380"/>
      <c r="HE158" s="380"/>
      <c r="HF158" s="380"/>
      <c r="HG158" s="380"/>
      <c r="HH158" s="380"/>
    </row>
    <row r="159" spans="1:216">
      <c r="A159" s="103"/>
      <c r="B159" s="377"/>
      <c r="C159" s="377"/>
      <c r="D159" s="377"/>
      <c r="E159" s="377"/>
      <c r="F159" s="377"/>
      <c r="G159" s="377"/>
      <c r="H159" s="377"/>
      <c r="I159" s="377"/>
      <c r="J159" s="377"/>
      <c r="K159" s="377"/>
      <c r="L159" s="377"/>
      <c r="M159" s="378"/>
      <c r="N159" s="378"/>
      <c r="O159" s="378"/>
      <c r="P159" s="378"/>
      <c r="Q159" s="378"/>
      <c r="R159" s="378"/>
      <c r="S159" s="378"/>
      <c r="T159" s="378"/>
      <c r="U159" s="378"/>
      <c r="V159" s="378"/>
      <c r="W159" s="378"/>
      <c r="X159" s="378"/>
      <c r="Y159" s="380"/>
      <c r="Z159" s="409"/>
      <c r="AA159" s="380"/>
      <c r="AB159" s="380"/>
      <c r="AC159" s="380"/>
      <c r="AD159" s="380"/>
      <c r="AE159" s="380"/>
      <c r="AF159" s="380"/>
      <c r="AG159" s="380"/>
      <c r="AH159" s="380"/>
      <c r="AI159" s="380"/>
      <c r="AJ159" s="380"/>
      <c r="AR159" s="380"/>
      <c r="AS159" s="380"/>
      <c r="AT159" s="380"/>
      <c r="AU159" s="380"/>
      <c r="AV159" s="380"/>
      <c r="AW159" s="380"/>
      <c r="AX159" s="380"/>
      <c r="AY159" s="380"/>
      <c r="AZ159" s="380"/>
      <c r="BA159" s="380"/>
      <c r="BB159" s="380"/>
      <c r="BC159" s="380"/>
      <c r="BD159" s="380"/>
      <c r="BE159" s="380"/>
      <c r="BF159" s="380"/>
      <c r="BG159" s="380"/>
      <c r="BH159" s="380"/>
      <c r="BI159" s="380"/>
      <c r="BJ159" s="377"/>
      <c r="CE159" s="380"/>
      <c r="CF159" s="380"/>
      <c r="CG159" s="380"/>
      <c r="EZ159" s="380"/>
      <c r="FA159" s="380"/>
      <c r="FB159" s="380"/>
      <c r="FC159" s="380"/>
      <c r="FD159" s="380"/>
      <c r="FE159" s="380"/>
      <c r="FF159" s="380"/>
      <c r="FG159" s="380"/>
      <c r="FH159" s="380"/>
      <c r="FI159" s="380"/>
      <c r="FJ159" s="380"/>
      <c r="FK159" s="380"/>
      <c r="FL159" s="380"/>
      <c r="FM159" s="380"/>
      <c r="FN159" s="380"/>
      <c r="FO159" s="380"/>
      <c r="FP159" s="380"/>
      <c r="FQ159" s="380"/>
      <c r="FR159" s="380"/>
      <c r="FS159" s="380"/>
      <c r="FT159" s="380"/>
      <c r="FU159" s="380"/>
      <c r="FV159" s="380"/>
      <c r="FW159" s="380"/>
      <c r="FX159" s="380"/>
      <c r="FY159" s="380"/>
      <c r="FZ159" s="380"/>
      <c r="GA159" s="380"/>
      <c r="GB159" s="380"/>
      <c r="GC159" s="380"/>
      <c r="GD159" s="380"/>
      <c r="GE159" s="380"/>
      <c r="GF159" s="380"/>
      <c r="GG159" s="380"/>
      <c r="GH159" s="380"/>
      <c r="GI159" s="380"/>
      <c r="GJ159" s="380"/>
      <c r="GK159" s="380"/>
      <c r="GL159" s="380"/>
      <c r="GM159" s="380"/>
      <c r="GN159" s="380"/>
      <c r="GO159" s="380"/>
      <c r="GP159" s="380"/>
      <c r="GQ159" s="380"/>
      <c r="GR159" s="380"/>
      <c r="GS159" s="380"/>
      <c r="GT159" s="380"/>
      <c r="GU159" s="380"/>
      <c r="GV159" s="380"/>
      <c r="GW159" s="380"/>
      <c r="GX159" s="380"/>
      <c r="GY159" s="380"/>
      <c r="GZ159" s="380"/>
      <c r="HA159" s="380"/>
      <c r="HB159" s="380"/>
      <c r="HC159" s="380"/>
      <c r="HD159" s="380"/>
      <c r="HE159" s="380"/>
      <c r="HF159" s="380"/>
      <c r="HG159" s="380"/>
      <c r="HH159" s="380"/>
    </row>
    <row r="160" spans="1:216">
      <c r="A160" s="103"/>
      <c r="B160" s="377"/>
      <c r="C160" s="377"/>
      <c r="D160" s="377"/>
      <c r="E160" s="377"/>
      <c r="F160" s="377"/>
      <c r="G160" s="377"/>
      <c r="H160" s="377"/>
      <c r="I160" s="377"/>
      <c r="J160" s="377"/>
      <c r="K160" s="377"/>
      <c r="L160" s="377"/>
      <c r="M160" s="378"/>
      <c r="N160" s="378"/>
      <c r="O160" s="378"/>
      <c r="P160" s="378"/>
      <c r="Q160" s="378"/>
      <c r="R160" s="378"/>
      <c r="S160" s="378"/>
      <c r="T160" s="378"/>
      <c r="U160" s="378"/>
      <c r="V160" s="378"/>
      <c r="W160" s="378"/>
      <c r="X160" s="378"/>
      <c r="Y160" s="380"/>
      <c r="Z160" s="409"/>
      <c r="AA160" s="380"/>
      <c r="AB160" s="380"/>
      <c r="AC160" s="380"/>
      <c r="AD160" s="380"/>
      <c r="AE160" s="380"/>
      <c r="AF160" s="380"/>
      <c r="AG160" s="380"/>
      <c r="AH160" s="380"/>
      <c r="AI160" s="380"/>
      <c r="AJ160" s="380"/>
      <c r="AR160" s="380"/>
      <c r="AS160" s="380"/>
      <c r="AT160" s="380"/>
      <c r="AU160" s="380"/>
      <c r="AV160" s="380"/>
      <c r="AW160" s="380"/>
      <c r="AX160" s="380"/>
      <c r="AY160" s="380"/>
      <c r="AZ160" s="380"/>
      <c r="BA160" s="380"/>
      <c r="BB160" s="380"/>
      <c r="BC160" s="380"/>
      <c r="BD160" s="380"/>
      <c r="BE160" s="380"/>
      <c r="BF160" s="380"/>
      <c r="BG160" s="380"/>
      <c r="BH160" s="380"/>
      <c r="BI160" s="380"/>
      <c r="BJ160" s="377"/>
      <c r="CE160" s="380"/>
      <c r="CF160" s="380"/>
      <c r="CG160" s="380"/>
      <c r="EZ160" s="380"/>
      <c r="FA160" s="380"/>
      <c r="FB160" s="380"/>
      <c r="FC160" s="380"/>
      <c r="FD160" s="380"/>
      <c r="FE160" s="380"/>
      <c r="FF160" s="380"/>
      <c r="FG160" s="380"/>
      <c r="FH160" s="380"/>
      <c r="FI160" s="380"/>
      <c r="FJ160" s="380"/>
      <c r="FK160" s="380"/>
      <c r="FL160" s="380"/>
      <c r="FM160" s="380"/>
      <c r="FN160" s="380"/>
      <c r="FO160" s="380"/>
      <c r="FP160" s="380"/>
      <c r="FQ160" s="380"/>
      <c r="FR160" s="380"/>
      <c r="FS160" s="380"/>
      <c r="FT160" s="380"/>
      <c r="FU160" s="380"/>
      <c r="FV160" s="380"/>
      <c r="FW160" s="380"/>
      <c r="FX160" s="380"/>
      <c r="FY160" s="380"/>
      <c r="FZ160" s="380"/>
      <c r="GA160" s="380"/>
      <c r="GB160" s="380"/>
      <c r="GC160" s="380"/>
      <c r="GD160" s="380"/>
      <c r="GE160" s="380"/>
      <c r="GF160" s="380"/>
      <c r="GG160" s="380"/>
      <c r="GH160" s="380"/>
      <c r="GI160" s="380"/>
      <c r="GJ160" s="380"/>
      <c r="GK160" s="380"/>
      <c r="GL160" s="380"/>
      <c r="GM160" s="380"/>
      <c r="GN160" s="380"/>
      <c r="GO160" s="380"/>
      <c r="GP160" s="380"/>
      <c r="GQ160" s="380"/>
      <c r="GR160" s="380"/>
      <c r="GS160" s="380"/>
      <c r="GT160" s="380"/>
      <c r="GU160" s="380"/>
      <c r="GV160" s="380"/>
      <c r="GW160" s="380"/>
      <c r="GX160" s="380"/>
      <c r="GY160" s="380"/>
      <c r="GZ160" s="380"/>
      <c r="HA160" s="380"/>
      <c r="HB160" s="380"/>
      <c r="HC160" s="380"/>
      <c r="HD160" s="380"/>
      <c r="HE160" s="380"/>
      <c r="HF160" s="380"/>
      <c r="HG160" s="380"/>
      <c r="HH160" s="380"/>
    </row>
    <row r="161" spans="1:216">
      <c r="A161" s="103"/>
      <c r="B161" s="377"/>
      <c r="C161" s="377"/>
      <c r="D161" s="377"/>
      <c r="E161" s="377"/>
      <c r="F161" s="377"/>
      <c r="G161" s="377"/>
      <c r="H161" s="377"/>
      <c r="I161" s="377"/>
      <c r="J161" s="377"/>
      <c r="K161" s="377"/>
      <c r="L161" s="377"/>
      <c r="M161" s="378"/>
      <c r="N161" s="378"/>
      <c r="O161" s="378"/>
      <c r="P161" s="378"/>
      <c r="Q161" s="378"/>
      <c r="R161" s="378"/>
      <c r="S161" s="378"/>
      <c r="T161" s="378"/>
      <c r="U161" s="378"/>
      <c r="V161" s="378"/>
      <c r="W161" s="378"/>
      <c r="X161" s="378"/>
      <c r="Y161" s="380"/>
      <c r="Z161" s="409"/>
      <c r="AA161" s="380"/>
      <c r="AB161" s="380"/>
      <c r="AC161" s="380"/>
      <c r="AD161" s="380"/>
      <c r="AE161" s="380"/>
      <c r="AF161" s="380"/>
      <c r="AG161" s="380"/>
      <c r="AH161" s="380"/>
      <c r="AI161" s="380"/>
      <c r="AJ161" s="380"/>
      <c r="AR161" s="380"/>
      <c r="AS161" s="380"/>
      <c r="AT161" s="380"/>
      <c r="AU161" s="380"/>
      <c r="AV161" s="380"/>
      <c r="AW161" s="380"/>
      <c r="AX161" s="380"/>
      <c r="AY161" s="380"/>
      <c r="AZ161" s="380"/>
      <c r="BA161" s="380"/>
      <c r="BB161" s="380"/>
      <c r="BC161" s="380"/>
      <c r="BD161" s="380"/>
      <c r="BE161" s="380"/>
      <c r="BF161" s="380"/>
      <c r="BG161" s="380"/>
      <c r="BH161" s="380"/>
      <c r="BI161" s="380"/>
      <c r="BJ161" s="377"/>
      <c r="CE161" s="380"/>
      <c r="CF161" s="380"/>
      <c r="CG161" s="380"/>
      <c r="EZ161" s="380"/>
      <c r="FA161" s="380"/>
      <c r="FB161" s="380"/>
      <c r="FC161" s="380"/>
      <c r="FD161" s="380"/>
      <c r="FE161" s="380"/>
      <c r="FF161" s="380"/>
      <c r="FG161" s="380"/>
      <c r="FH161" s="380"/>
      <c r="FI161" s="380"/>
      <c r="FJ161" s="380"/>
      <c r="FK161" s="380"/>
      <c r="FL161" s="380"/>
      <c r="FM161" s="380"/>
      <c r="FN161" s="380"/>
      <c r="FO161" s="380"/>
      <c r="FP161" s="380"/>
      <c r="FQ161" s="380"/>
      <c r="FR161" s="380"/>
      <c r="FS161" s="380"/>
      <c r="FT161" s="380"/>
      <c r="FU161" s="380"/>
      <c r="FV161" s="380"/>
      <c r="FW161" s="380"/>
      <c r="FX161" s="380"/>
      <c r="FY161" s="380"/>
      <c r="FZ161" s="380"/>
      <c r="GA161" s="380"/>
      <c r="GB161" s="380"/>
      <c r="GC161" s="380"/>
      <c r="GD161" s="380"/>
      <c r="GE161" s="380"/>
      <c r="GF161" s="380"/>
      <c r="GG161" s="380"/>
      <c r="GH161" s="380"/>
      <c r="GI161" s="380"/>
      <c r="GJ161" s="380"/>
      <c r="GK161" s="380"/>
      <c r="GL161" s="380"/>
      <c r="GM161" s="380"/>
      <c r="GN161" s="380"/>
      <c r="GO161" s="380"/>
      <c r="GP161" s="380"/>
      <c r="GQ161" s="380"/>
      <c r="GR161" s="380"/>
      <c r="GS161" s="380"/>
      <c r="GT161" s="380"/>
      <c r="GU161" s="380"/>
      <c r="GV161" s="380"/>
      <c r="GW161" s="380"/>
      <c r="GX161" s="380"/>
      <c r="GY161" s="380"/>
      <c r="GZ161" s="380"/>
      <c r="HA161" s="380"/>
      <c r="HB161" s="380"/>
      <c r="HC161" s="380"/>
      <c r="HD161" s="380"/>
      <c r="HE161" s="380"/>
      <c r="HF161" s="380"/>
      <c r="HG161" s="380"/>
      <c r="HH161" s="380"/>
    </row>
    <row r="162" spans="1:216">
      <c r="A162" s="103"/>
      <c r="B162" s="377"/>
      <c r="C162" s="377"/>
      <c r="D162" s="377"/>
      <c r="E162" s="377"/>
      <c r="F162" s="377"/>
      <c r="G162" s="377"/>
      <c r="H162" s="377"/>
      <c r="I162" s="377"/>
      <c r="J162" s="377"/>
      <c r="K162" s="377"/>
      <c r="L162" s="377"/>
      <c r="M162" s="378"/>
      <c r="N162" s="378"/>
      <c r="O162" s="378"/>
      <c r="P162" s="378"/>
      <c r="Q162" s="378"/>
      <c r="R162" s="378"/>
      <c r="S162" s="378"/>
      <c r="T162" s="378"/>
      <c r="U162" s="378"/>
      <c r="V162" s="378"/>
      <c r="W162" s="378"/>
      <c r="X162" s="378"/>
      <c r="Y162" s="380"/>
      <c r="Z162" s="409"/>
      <c r="AA162" s="380"/>
      <c r="AB162" s="380"/>
      <c r="AC162" s="380"/>
      <c r="AD162" s="380"/>
      <c r="AE162" s="380"/>
      <c r="AF162" s="380"/>
      <c r="AG162" s="380"/>
      <c r="AH162" s="380"/>
      <c r="AI162" s="380"/>
      <c r="AJ162" s="380"/>
      <c r="AR162" s="380"/>
      <c r="AS162" s="380"/>
      <c r="AT162" s="380"/>
      <c r="AU162" s="380"/>
      <c r="AV162" s="380"/>
      <c r="AW162" s="380"/>
      <c r="AX162" s="380"/>
      <c r="AY162" s="380"/>
      <c r="AZ162" s="380"/>
      <c r="BA162" s="380"/>
      <c r="BB162" s="380"/>
      <c r="BC162" s="380"/>
      <c r="BD162" s="380"/>
      <c r="BE162" s="380"/>
      <c r="BF162" s="380"/>
      <c r="BG162" s="380"/>
      <c r="BH162" s="380"/>
      <c r="BI162" s="380"/>
      <c r="BJ162" s="377"/>
      <c r="CE162" s="380"/>
      <c r="CF162" s="380"/>
      <c r="CG162" s="380"/>
      <c r="EZ162" s="380"/>
      <c r="FA162" s="380"/>
      <c r="FB162" s="380"/>
      <c r="FC162" s="380"/>
      <c r="FD162" s="380"/>
      <c r="FE162" s="380"/>
      <c r="FF162" s="380"/>
      <c r="FG162" s="380"/>
      <c r="FH162" s="380"/>
      <c r="FI162" s="380"/>
      <c r="FJ162" s="380"/>
      <c r="FK162" s="380"/>
      <c r="FL162" s="380"/>
      <c r="FM162" s="380"/>
      <c r="FN162" s="380"/>
      <c r="FO162" s="380"/>
      <c r="FP162" s="380"/>
      <c r="FQ162" s="380"/>
      <c r="FR162" s="380"/>
      <c r="FS162" s="380"/>
      <c r="FT162" s="380"/>
      <c r="FU162" s="380"/>
      <c r="FV162" s="380"/>
      <c r="FW162" s="380"/>
      <c r="FX162" s="380"/>
      <c r="FY162" s="380"/>
      <c r="FZ162" s="380"/>
      <c r="GA162" s="380"/>
      <c r="GB162" s="380"/>
      <c r="GC162" s="380"/>
      <c r="GD162" s="380"/>
      <c r="GE162" s="380"/>
      <c r="GF162" s="380"/>
      <c r="GG162" s="380"/>
      <c r="GH162" s="380"/>
      <c r="GI162" s="380"/>
      <c r="GJ162" s="380"/>
      <c r="GK162" s="380"/>
      <c r="GL162" s="380"/>
      <c r="GM162" s="380"/>
      <c r="GN162" s="380"/>
      <c r="GO162" s="380"/>
      <c r="GP162" s="380"/>
      <c r="GQ162" s="380"/>
      <c r="GR162" s="380"/>
      <c r="GS162" s="380"/>
      <c r="GT162" s="380"/>
      <c r="GU162" s="380"/>
      <c r="GV162" s="380"/>
      <c r="GW162" s="380"/>
      <c r="GX162" s="380"/>
      <c r="GY162" s="380"/>
      <c r="GZ162" s="380"/>
      <c r="HA162" s="380"/>
      <c r="HB162" s="380"/>
      <c r="HC162" s="380"/>
      <c r="HD162" s="380"/>
      <c r="HE162" s="380"/>
      <c r="HF162" s="380"/>
      <c r="HG162" s="380"/>
      <c r="HH162" s="380"/>
    </row>
    <row r="163" spans="1:216">
      <c r="A163" s="103"/>
      <c r="B163" s="377"/>
      <c r="C163" s="377"/>
      <c r="D163" s="377"/>
      <c r="E163" s="377"/>
      <c r="F163" s="377"/>
      <c r="G163" s="377"/>
      <c r="H163" s="377"/>
      <c r="I163" s="377"/>
      <c r="J163" s="377"/>
      <c r="K163" s="377"/>
      <c r="L163" s="377"/>
      <c r="M163" s="378"/>
      <c r="N163" s="378"/>
      <c r="O163" s="378"/>
      <c r="P163" s="378"/>
      <c r="Q163" s="378"/>
      <c r="R163" s="378"/>
      <c r="S163" s="378"/>
      <c r="T163" s="378"/>
      <c r="U163" s="378"/>
      <c r="V163" s="378"/>
      <c r="W163" s="378"/>
      <c r="X163" s="378"/>
      <c r="Y163" s="380"/>
      <c r="Z163" s="409"/>
      <c r="AA163" s="380"/>
      <c r="AB163" s="380"/>
      <c r="AC163" s="380"/>
      <c r="AD163" s="380"/>
      <c r="AE163" s="380"/>
      <c r="AF163" s="380"/>
      <c r="AG163" s="380"/>
      <c r="AH163" s="380"/>
      <c r="AI163" s="380"/>
      <c r="AJ163" s="380"/>
      <c r="AR163" s="380"/>
      <c r="AS163" s="380"/>
      <c r="AT163" s="380"/>
      <c r="AU163" s="380"/>
      <c r="AV163" s="380"/>
      <c r="AW163" s="380"/>
      <c r="AX163" s="380"/>
      <c r="AY163" s="380"/>
      <c r="AZ163" s="380"/>
      <c r="BA163" s="380"/>
      <c r="BB163" s="380"/>
      <c r="BC163" s="380"/>
      <c r="BD163" s="380"/>
      <c r="BE163" s="380"/>
      <c r="BF163" s="380"/>
      <c r="BG163" s="380"/>
      <c r="BH163" s="380"/>
      <c r="BI163" s="380"/>
      <c r="BJ163" s="377"/>
      <c r="CE163" s="380"/>
      <c r="CF163" s="380"/>
      <c r="CG163" s="380"/>
      <c r="EZ163" s="380"/>
      <c r="FA163" s="380"/>
      <c r="FB163" s="380"/>
      <c r="FC163" s="380"/>
      <c r="FD163" s="380"/>
      <c r="FE163" s="380"/>
      <c r="FF163" s="380"/>
      <c r="FG163" s="380"/>
      <c r="FH163" s="380"/>
      <c r="FI163" s="380"/>
      <c r="FJ163" s="380"/>
      <c r="FK163" s="380"/>
      <c r="FL163" s="380"/>
      <c r="FM163" s="380"/>
      <c r="FN163" s="380"/>
      <c r="FO163" s="380"/>
      <c r="FP163" s="380"/>
      <c r="FQ163" s="380"/>
      <c r="FR163" s="380"/>
      <c r="FS163" s="380"/>
      <c r="FT163" s="380"/>
      <c r="FU163" s="380"/>
      <c r="FV163" s="380"/>
      <c r="FW163" s="380"/>
      <c r="FX163" s="380"/>
      <c r="FY163" s="380"/>
      <c r="FZ163" s="380"/>
      <c r="GA163" s="380"/>
      <c r="GB163" s="380"/>
      <c r="GC163" s="380"/>
      <c r="GD163" s="380"/>
      <c r="GE163" s="380"/>
      <c r="GF163" s="380"/>
      <c r="GG163" s="380"/>
      <c r="GH163" s="380"/>
      <c r="GI163" s="380"/>
      <c r="GJ163" s="380"/>
      <c r="GK163" s="380"/>
      <c r="GL163" s="380"/>
      <c r="GM163" s="380"/>
      <c r="GN163" s="380"/>
      <c r="GO163" s="380"/>
      <c r="GP163" s="380"/>
      <c r="GQ163" s="380"/>
      <c r="GR163" s="380"/>
      <c r="GS163" s="380"/>
      <c r="GT163" s="380"/>
      <c r="GU163" s="380"/>
      <c r="GV163" s="380"/>
      <c r="GW163" s="380"/>
      <c r="GX163" s="380"/>
      <c r="GY163" s="380"/>
      <c r="GZ163" s="380"/>
      <c r="HA163" s="380"/>
      <c r="HB163" s="380"/>
      <c r="HC163" s="380"/>
      <c r="HD163" s="380"/>
      <c r="HE163" s="380"/>
      <c r="HF163" s="380"/>
      <c r="HG163" s="380"/>
      <c r="HH163" s="380"/>
    </row>
    <row r="164" spans="1:216">
      <c r="A164" s="103"/>
      <c r="B164" s="377"/>
      <c r="C164" s="377"/>
      <c r="D164" s="377"/>
      <c r="E164" s="377"/>
      <c r="F164" s="377"/>
      <c r="G164" s="377"/>
      <c r="H164" s="377"/>
      <c r="I164" s="377"/>
      <c r="J164" s="377"/>
      <c r="K164" s="377"/>
      <c r="L164" s="377"/>
      <c r="M164" s="378"/>
      <c r="N164" s="378"/>
      <c r="O164" s="378"/>
      <c r="P164" s="378"/>
      <c r="Q164" s="378"/>
      <c r="R164" s="378"/>
      <c r="S164" s="378"/>
      <c r="T164" s="378"/>
      <c r="U164" s="378"/>
      <c r="V164" s="378"/>
      <c r="W164" s="378"/>
      <c r="X164" s="378"/>
      <c r="Y164" s="380"/>
      <c r="Z164" s="409"/>
      <c r="AA164" s="380"/>
      <c r="AB164" s="380"/>
      <c r="AC164" s="380"/>
      <c r="AD164" s="380"/>
      <c r="AE164" s="380"/>
      <c r="AF164" s="380"/>
      <c r="AG164" s="380"/>
      <c r="AH164" s="380"/>
      <c r="AI164" s="380"/>
      <c r="AJ164" s="380"/>
      <c r="AR164" s="380"/>
      <c r="AS164" s="380"/>
      <c r="AT164" s="380"/>
      <c r="AU164" s="380"/>
      <c r="AV164" s="380"/>
      <c r="AW164" s="380"/>
      <c r="AX164" s="380"/>
      <c r="AY164" s="380"/>
      <c r="AZ164" s="380"/>
      <c r="BA164" s="380"/>
      <c r="BB164" s="380"/>
      <c r="BC164" s="380"/>
      <c r="BD164" s="380"/>
      <c r="BE164" s="380"/>
      <c r="BF164" s="380"/>
      <c r="BG164" s="380"/>
      <c r="BH164" s="380"/>
      <c r="BI164" s="380"/>
      <c r="BJ164" s="377"/>
      <c r="CE164" s="380"/>
      <c r="CF164" s="380"/>
      <c r="CG164" s="380"/>
      <c r="EZ164" s="380"/>
      <c r="FA164" s="380"/>
      <c r="FB164" s="380"/>
      <c r="FC164" s="380"/>
      <c r="FD164" s="380"/>
      <c r="FE164" s="380"/>
      <c r="FF164" s="380"/>
      <c r="FG164" s="380"/>
      <c r="FH164" s="380"/>
      <c r="FI164" s="380"/>
      <c r="FJ164" s="380"/>
      <c r="FK164" s="380"/>
      <c r="FL164" s="380"/>
      <c r="FM164" s="380"/>
      <c r="FN164" s="380"/>
      <c r="FO164" s="380"/>
      <c r="FP164" s="380"/>
      <c r="FQ164" s="380"/>
      <c r="FR164" s="380"/>
      <c r="FS164" s="380"/>
      <c r="FT164" s="380"/>
      <c r="FU164" s="380"/>
      <c r="FV164" s="380"/>
      <c r="FW164" s="380"/>
      <c r="FX164" s="380"/>
      <c r="FY164" s="380"/>
      <c r="FZ164" s="380"/>
      <c r="GA164" s="380"/>
      <c r="GB164" s="380"/>
      <c r="GC164" s="380"/>
      <c r="GD164" s="380"/>
      <c r="GE164" s="380"/>
      <c r="GF164" s="380"/>
      <c r="GG164" s="380"/>
      <c r="GH164" s="380"/>
      <c r="GI164" s="380"/>
      <c r="GJ164" s="380"/>
      <c r="GK164" s="380"/>
      <c r="GL164" s="380"/>
      <c r="GM164" s="380"/>
      <c r="GN164" s="380"/>
      <c r="GO164" s="380"/>
      <c r="GP164" s="380"/>
      <c r="GQ164" s="380"/>
      <c r="GR164" s="380"/>
      <c r="GS164" s="380"/>
      <c r="GT164" s="380"/>
      <c r="GU164" s="380"/>
      <c r="GV164" s="380"/>
      <c r="GW164" s="380"/>
      <c r="GX164" s="380"/>
      <c r="GY164" s="380"/>
      <c r="GZ164" s="380"/>
      <c r="HA164" s="380"/>
      <c r="HB164" s="380"/>
      <c r="HC164" s="380"/>
      <c r="HD164" s="380"/>
      <c r="HE164" s="380"/>
      <c r="HF164" s="380"/>
      <c r="HG164" s="380"/>
      <c r="HH164" s="380"/>
    </row>
    <row r="165" spans="1:216">
      <c r="A165" s="103"/>
      <c r="B165" s="377"/>
      <c r="C165" s="377"/>
      <c r="D165" s="377"/>
      <c r="E165" s="377"/>
      <c r="F165" s="377"/>
      <c r="G165" s="377"/>
      <c r="H165" s="377"/>
      <c r="I165" s="377"/>
      <c r="J165" s="377"/>
      <c r="K165" s="377"/>
      <c r="L165" s="377"/>
      <c r="M165" s="378"/>
      <c r="N165" s="378"/>
      <c r="O165" s="378"/>
      <c r="P165" s="378"/>
      <c r="Q165" s="378"/>
      <c r="R165" s="378"/>
      <c r="S165" s="378"/>
      <c r="T165" s="378"/>
      <c r="U165" s="378"/>
      <c r="V165" s="378"/>
      <c r="W165" s="378"/>
      <c r="X165" s="378"/>
      <c r="Y165" s="380"/>
      <c r="Z165" s="409"/>
      <c r="AA165" s="380"/>
      <c r="AB165" s="380"/>
      <c r="AC165" s="380"/>
      <c r="AD165" s="380"/>
      <c r="AE165" s="380"/>
      <c r="AF165" s="380"/>
      <c r="AG165" s="380"/>
      <c r="AH165" s="380"/>
      <c r="AI165" s="380"/>
      <c r="AJ165" s="380"/>
      <c r="AR165" s="380"/>
      <c r="AS165" s="380"/>
      <c r="AT165" s="380"/>
      <c r="AU165" s="380"/>
      <c r="AV165" s="380"/>
      <c r="AW165" s="380"/>
      <c r="AX165" s="380"/>
      <c r="AY165" s="380"/>
      <c r="AZ165" s="380"/>
      <c r="BA165" s="380"/>
      <c r="BB165" s="380"/>
      <c r="BC165" s="380"/>
      <c r="BD165" s="380"/>
      <c r="BE165" s="380"/>
      <c r="BF165" s="380"/>
      <c r="BG165" s="380"/>
      <c r="BH165" s="380"/>
      <c r="BI165" s="380"/>
      <c r="BJ165" s="377"/>
      <c r="CE165" s="380"/>
      <c r="CF165" s="380"/>
      <c r="CG165" s="380"/>
      <c r="EZ165" s="380"/>
      <c r="FA165" s="380"/>
      <c r="FB165" s="380"/>
      <c r="FC165" s="380"/>
      <c r="FD165" s="380"/>
      <c r="FE165" s="380"/>
      <c r="FF165" s="380"/>
      <c r="FG165" s="380"/>
      <c r="FH165" s="380"/>
      <c r="FI165" s="380"/>
      <c r="FJ165" s="380"/>
      <c r="FK165" s="380"/>
      <c r="FL165" s="380"/>
      <c r="FM165" s="380"/>
      <c r="FN165" s="380"/>
      <c r="FO165" s="380"/>
      <c r="FP165" s="380"/>
      <c r="FQ165" s="380"/>
      <c r="FR165" s="380"/>
      <c r="FS165" s="380"/>
      <c r="FT165" s="380"/>
      <c r="FU165" s="380"/>
      <c r="FV165" s="380"/>
      <c r="FW165" s="380"/>
      <c r="FX165" s="380"/>
      <c r="FY165" s="380"/>
      <c r="FZ165" s="380"/>
      <c r="GA165" s="380"/>
      <c r="GB165" s="380"/>
      <c r="GC165" s="380"/>
      <c r="GD165" s="380"/>
      <c r="GE165" s="380"/>
      <c r="GF165" s="380"/>
      <c r="GG165" s="380"/>
      <c r="GH165" s="380"/>
      <c r="GI165" s="380"/>
      <c r="GJ165" s="380"/>
      <c r="GK165" s="380"/>
      <c r="GL165" s="380"/>
      <c r="GM165" s="380"/>
      <c r="GN165" s="380"/>
      <c r="GO165" s="380"/>
      <c r="GP165" s="380"/>
      <c r="GQ165" s="380"/>
      <c r="GR165" s="380"/>
      <c r="GS165" s="380"/>
      <c r="GT165" s="380"/>
      <c r="GU165" s="380"/>
      <c r="GV165" s="380"/>
      <c r="GW165" s="380"/>
      <c r="GX165" s="380"/>
      <c r="GY165" s="380"/>
      <c r="GZ165" s="380"/>
      <c r="HA165" s="380"/>
      <c r="HB165" s="380"/>
      <c r="HC165" s="380"/>
      <c r="HD165" s="380"/>
      <c r="HE165" s="380"/>
      <c r="HF165" s="380"/>
      <c r="HG165" s="380"/>
      <c r="HH165" s="380"/>
    </row>
    <row r="166" spans="1:216">
      <c r="A166" s="103"/>
      <c r="B166" s="377"/>
      <c r="C166" s="377"/>
      <c r="D166" s="377"/>
      <c r="E166" s="377"/>
      <c r="F166" s="377"/>
      <c r="G166" s="377"/>
      <c r="H166" s="377"/>
      <c r="I166" s="377"/>
      <c r="J166" s="377"/>
      <c r="K166" s="377"/>
      <c r="L166" s="377"/>
      <c r="M166" s="378"/>
      <c r="N166" s="378"/>
      <c r="O166" s="378"/>
      <c r="P166" s="378"/>
      <c r="Q166" s="378"/>
      <c r="R166" s="378"/>
      <c r="S166" s="378"/>
      <c r="T166" s="378"/>
      <c r="U166" s="378"/>
      <c r="V166" s="378"/>
      <c r="W166" s="378"/>
      <c r="X166" s="378"/>
      <c r="Y166" s="380"/>
      <c r="Z166" s="409"/>
      <c r="AA166" s="380"/>
      <c r="AB166" s="380"/>
      <c r="AC166" s="380"/>
      <c r="AD166" s="380"/>
      <c r="AE166" s="380"/>
      <c r="AF166" s="380"/>
      <c r="AG166" s="380"/>
      <c r="AH166" s="380"/>
      <c r="AI166" s="380"/>
      <c r="AJ166" s="380"/>
      <c r="AR166" s="380"/>
      <c r="AS166" s="380"/>
      <c r="AT166" s="380"/>
      <c r="AU166" s="380"/>
      <c r="AV166" s="380"/>
      <c r="AW166" s="380"/>
      <c r="AX166" s="380"/>
      <c r="AY166" s="380"/>
      <c r="AZ166" s="380"/>
      <c r="BA166" s="380"/>
      <c r="BB166" s="380"/>
      <c r="BC166" s="380"/>
      <c r="BD166" s="380"/>
      <c r="BE166" s="380"/>
      <c r="BF166" s="380"/>
      <c r="BG166" s="380"/>
      <c r="BH166" s="380"/>
      <c r="BI166" s="380"/>
      <c r="BJ166" s="377"/>
      <c r="CE166" s="380"/>
      <c r="CF166" s="380"/>
      <c r="CG166" s="380"/>
      <c r="EZ166" s="380"/>
      <c r="FA166" s="380"/>
      <c r="FB166" s="380"/>
      <c r="FC166" s="380"/>
      <c r="FD166" s="380"/>
      <c r="FE166" s="380"/>
      <c r="FF166" s="380"/>
      <c r="FG166" s="380"/>
      <c r="FH166" s="380"/>
      <c r="FI166" s="380"/>
      <c r="FJ166" s="380"/>
      <c r="FK166" s="380"/>
      <c r="FL166" s="380"/>
      <c r="FM166" s="380"/>
      <c r="FN166" s="380"/>
      <c r="FO166" s="380"/>
      <c r="FP166" s="380"/>
      <c r="FQ166" s="380"/>
      <c r="FR166" s="380"/>
      <c r="FS166" s="380"/>
      <c r="FT166" s="380"/>
      <c r="FU166" s="380"/>
      <c r="FV166" s="380"/>
      <c r="FW166" s="380"/>
      <c r="FX166" s="380"/>
      <c r="FY166" s="380"/>
      <c r="FZ166" s="380"/>
      <c r="GA166" s="380"/>
      <c r="GB166" s="380"/>
      <c r="GC166" s="380"/>
      <c r="GD166" s="380"/>
      <c r="GE166" s="380"/>
      <c r="GF166" s="380"/>
      <c r="GG166" s="380"/>
      <c r="GH166" s="380"/>
      <c r="GI166" s="380"/>
      <c r="GJ166" s="380"/>
      <c r="GK166" s="380"/>
      <c r="GL166" s="380"/>
      <c r="GM166" s="380"/>
      <c r="GN166" s="380"/>
      <c r="GO166" s="380"/>
      <c r="GP166" s="380"/>
      <c r="GQ166" s="380"/>
      <c r="GR166" s="380"/>
      <c r="GS166" s="380"/>
      <c r="GT166" s="380"/>
      <c r="GU166" s="380"/>
      <c r="GV166" s="380"/>
      <c r="GW166" s="380"/>
      <c r="GX166" s="380"/>
      <c r="GY166" s="380"/>
      <c r="GZ166" s="380"/>
      <c r="HA166" s="380"/>
      <c r="HB166" s="380"/>
      <c r="HC166" s="380"/>
      <c r="HD166" s="380"/>
      <c r="HE166" s="380"/>
      <c r="HF166" s="380"/>
      <c r="HG166" s="380"/>
      <c r="HH166" s="380"/>
    </row>
    <row r="167" spans="1:216">
      <c r="A167" s="103"/>
      <c r="B167" s="377"/>
      <c r="C167" s="377"/>
      <c r="D167" s="377"/>
      <c r="E167" s="377"/>
      <c r="F167" s="377"/>
      <c r="G167" s="377"/>
      <c r="H167" s="377"/>
      <c r="I167" s="377"/>
      <c r="J167" s="377"/>
      <c r="K167" s="377"/>
      <c r="L167" s="377"/>
      <c r="M167" s="378"/>
      <c r="N167" s="378"/>
      <c r="O167" s="378"/>
      <c r="P167" s="378"/>
      <c r="Q167" s="378"/>
      <c r="R167" s="378"/>
      <c r="S167" s="378"/>
      <c r="T167" s="378"/>
      <c r="U167" s="378"/>
      <c r="V167" s="378"/>
      <c r="W167" s="378"/>
      <c r="X167" s="378"/>
      <c r="Y167" s="380"/>
      <c r="Z167" s="409"/>
      <c r="AA167" s="380"/>
      <c r="AB167" s="380"/>
      <c r="AC167" s="380"/>
      <c r="AD167" s="380"/>
      <c r="AE167" s="380"/>
      <c r="AF167" s="380"/>
      <c r="AG167" s="380"/>
      <c r="AH167" s="380"/>
      <c r="AI167" s="380"/>
      <c r="AJ167" s="380"/>
      <c r="AR167" s="380"/>
      <c r="AS167" s="380"/>
      <c r="AT167" s="380"/>
      <c r="AU167" s="380"/>
      <c r="AV167" s="380"/>
      <c r="AW167" s="380"/>
      <c r="AX167" s="380"/>
      <c r="AY167" s="380"/>
      <c r="AZ167" s="380"/>
      <c r="BA167" s="380"/>
      <c r="BB167" s="380"/>
      <c r="BC167" s="380"/>
      <c r="BD167" s="380"/>
      <c r="BE167" s="380"/>
      <c r="BF167" s="380"/>
      <c r="BG167" s="380"/>
      <c r="BH167" s="380"/>
      <c r="BI167" s="380"/>
      <c r="BJ167" s="377"/>
      <c r="CE167" s="380"/>
      <c r="CF167" s="380"/>
      <c r="CG167" s="380"/>
      <c r="EZ167" s="380"/>
      <c r="FA167" s="380"/>
      <c r="FB167" s="380"/>
      <c r="FC167" s="380"/>
      <c r="FD167" s="380"/>
      <c r="FE167" s="380"/>
      <c r="FF167" s="380"/>
      <c r="FG167" s="380"/>
      <c r="FH167" s="380"/>
      <c r="FI167" s="380"/>
      <c r="FJ167" s="380"/>
      <c r="FK167" s="380"/>
      <c r="FL167" s="380"/>
      <c r="FM167" s="380"/>
      <c r="FN167" s="380"/>
      <c r="FO167" s="380"/>
      <c r="FP167" s="380"/>
      <c r="FQ167" s="380"/>
      <c r="FR167" s="380"/>
      <c r="FS167" s="380"/>
      <c r="FT167" s="380"/>
      <c r="FU167" s="380"/>
      <c r="FV167" s="380"/>
      <c r="FW167" s="380"/>
      <c r="FX167" s="380"/>
      <c r="FY167" s="380"/>
      <c r="FZ167" s="380"/>
      <c r="GA167" s="380"/>
      <c r="GB167" s="380"/>
      <c r="GC167" s="380"/>
      <c r="GD167" s="380"/>
      <c r="GE167" s="380"/>
      <c r="GF167" s="380"/>
      <c r="GG167" s="380"/>
      <c r="GH167" s="380"/>
      <c r="GI167" s="380"/>
      <c r="GJ167" s="380"/>
      <c r="GK167" s="380"/>
      <c r="GL167" s="380"/>
      <c r="GM167" s="380"/>
      <c r="GN167" s="380"/>
      <c r="GO167" s="380"/>
      <c r="GP167" s="380"/>
      <c r="GQ167" s="380"/>
      <c r="GR167" s="380"/>
      <c r="GS167" s="380"/>
      <c r="GT167" s="380"/>
      <c r="GU167" s="380"/>
      <c r="GV167" s="380"/>
      <c r="GW167" s="380"/>
      <c r="GX167" s="380"/>
      <c r="GY167" s="380"/>
      <c r="GZ167" s="380"/>
      <c r="HA167" s="380"/>
      <c r="HB167" s="380"/>
      <c r="HC167" s="380"/>
      <c r="HD167" s="380"/>
      <c r="HE167" s="380"/>
      <c r="HF167" s="380"/>
      <c r="HG167" s="380"/>
      <c r="HH167" s="380"/>
    </row>
    <row r="168" spans="1:216">
      <c r="A168" s="103"/>
      <c r="B168" s="377"/>
      <c r="C168" s="377"/>
      <c r="D168" s="377"/>
      <c r="E168" s="377"/>
      <c r="F168" s="377"/>
      <c r="G168" s="377"/>
      <c r="H168" s="377"/>
      <c r="I168" s="377"/>
      <c r="J168" s="377"/>
      <c r="K168" s="377"/>
      <c r="L168" s="377"/>
      <c r="M168" s="378"/>
      <c r="N168" s="378"/>
      <c r="O168" s="378"/>
      <c r="P168" s="378"/>
      <c r="Q168" s="378"/>
      <c r="R168" s="378"/>
      <c r="S168" s="378"/>
      <c r="T168" s="378"/>
      <c r="U168" s="378"/>
      <c r="V168" s="378"/>
      <c r="W168" s="378"/>
      <c r="X168" s="378"/>
      <c r="Y168" s="380"/>
      <c r="Z168" s="409"/>
      <c r="AA168" s="380"/>
      <c r="AB168" s="380"/>
      <c r="AC168" s="380"/>
      <c r="AD168" s="380"/>
      <c r="AE168" s="380"/>
      <c r="AF168" s="380"/>
      <c r="AG168" s="380"/>
      <c r="AH168" s="380"/>
      <c r="AI168" s="380"/>
      <c r="AJ168" s="380"/>
      <c r="AR168" s="380"/>
      <c r="AS168" s="380"/>
      <c r="AT168" s="380"/>
      <c r="AU168" s="380"/>
      <c r="AV168" s="380"/>
      <c r="AW168" s="380"/>
      <c r="AX168" s="380"/>
      <c r="AY168" s="380"/>
      <c r="AZ168" s="380"/>
      <c r="BA168" s="380"/>
      <c r="BB168" s="380"/>
      <c r="BC168" s="380"/>
      <c r="BD168" s="380"/>
      <c r="BE168" s="380"/>
      <c r="BF168" s="380"/>
      <c r="BG168" s="380"/>
      <c r="BH168" s="380"/>
      <c r="BI168" s="380"/>
      <c r="BJ168" s="377"/>
      <c r="CE168" s="380"/>
      <c r="CF168" s="380"/>
      <c r="CG168" s="380"/>
      <c r="EZ168" s="380"/>
      <c r="FA168" s="380"/>
      <c r="FB168" s="380"/>
      <c r="FC168" s="380"/>
      <c r="FD168" s="380"/>
      <c r="FE168" s="380"/>
      <c r="FF168" s="380"/>
      <c r="FG168" s="380"/>
      <c r="FH168" s="380"/>
      <c r="FI168" s="380"/>
      <c r="FJ168" s="380"/>
      <c r="FK168" s="380"/>
      <c r="FL168" s="380"/>
      <c r="FM168" s="380"/>
      <c r="FN168" s="380"/>
      <c r="FO168" s="380"/>
      <c r="FP168" s="380"/>
      <c r="FQ168" s="380"/>
      <c r="FR168" s="380"/>
      <c r="FS168" s="380"/>
      <c r="FT168" s="380"/>
      <c r="FU168" s="380"/>
      <c r="FV168" s="380"/>
      <c r="FW168" s="380"/>
      <c r="FX168" s="380"/>
      <c r="FY168" s="380"/>
      <c r="FZ168" s="380"/>
      <c r="GA168" s="380"/>
      <c r="GB168" s="380"/>
      <c r="GC168" s="380"/>
      <c r="GD168" s="380"/>
      <c r="GE168" s="380"/>
      <c r="GF168" s="380"/>
      <c r="GG168" s="380"/>
      <c r="GH168" s="380"/>
      <c r="GI168" s="380"/>
      <c r="GJ168" s="380"/>
      <c r="GK168" s="380"/>
      <c r="GL168" s="380"/>
      <c r="GM168" s="380"/>
      <c r="GN168" s="380"/>
      <c r="GO168" s="380"/>
      <c r="GP168" s="380"/>
      <c r="GQ168" s="380"/>
      <c r="GR168" s="380"/>
      <c r="GS168" s="380"/>
      <c r="GT168" s="380"/>
      <c r="GU168" s="380"/>
      <c r="GV168" s="380"/>
      <c r="GW168" s="380"/>
      <c r="GX168" s="380"/>
      <c r="GY168" s="380"/>
      <c r="GZ168" s="380"/>
      <c r="HA168" s="380"/>
      <c r="HB168" s="380"/>
      <c r="HC168" s="380"/>
      <c r="HD168" s="380"/>
      <c r="HE168" s="380"/>
      <c r="HF168" s="380"/>
      <c r="HG168" s="380"/>
      <c r="HH168" s="380"/>
    </row>
    <row r="169" spans="1:216">
      <c r="A169" s="103"/>
      <c r="B169" s="377"/>
      <c r="C169" s="377"/>
      <c r="D169" s="377"/>
      <c r="E169" s="377"/>
      <c r="F169" s="377"/>
      <c r="G169" s="377"/>
      <c r="H169" s="377"/>
      <c r="I169" s="377"/>
      <c r="J169" s="377"/>
      <c r="K169" s="377"/>
      <c r="L169" s="377"/>
      <c r="M169" s="378"/>
      <c r="N169" s="378"/>
      <c r="O169" s="378"/>
      <c r="P169" s="378"/>
      <c r="Q169" s="378"/>
      <c r="R169" s="378"/>
      <c r="S169" s="378"/>
      <c r="T169" s="378"/>
      <c r="U169" s="378"/>
      <c r="V169" s="378"/>
      <c r="W169" s="378"/>
      <c r="X169" s="378"/>
      <c r="Y169" s="380"/>
      <c r="Z169" s="409"/>
      <c r="AA169" s="380"/>
      <c r="AB169" s="380"/>
      <c r="AC169" s="380"/>
      <c r="AD169" s="380"/>
      <c r="AE169" s="380"/>
      <c r="AF169" s="380"/>
      <c r="AG169" s="380"/>
      <c r="AH169" s="380"/>
      <c r="AI169" s="380"/>
      <c r="AJ169" s="380"/>
      <c r="AR169" s="380"/>
      <c r="AS169" s="380"/>
      <c r="AT169" s="380"/>
      <c r="AU169" s="380"/>
      <c r="AV169" s="380"/>
      <c r="AW169" s="380"/>
      <c r="AX169" s="380"/>
      <c r="AY169" s="380"/>
      <c r="AZ169" s="380"/>
      <c r="BA169" s="380"/>
      <c r="BB169" s="380"/>
      <c r="BC169" s="380"/>
      <c r="BD169" s="380"/>
      <c r="BE169" s="380"/>
      <c r="BF169" s="380"/>
      <c r="BG169" s="380"/>
      <c r="BH169" s="380"/>
      <c r="BI169" s="380"/>
      <c r="BJ169" s="377"/>
      <c r="CE169" s="380"/>
      <c r="CF169" s="380"/>
      <c r="CG169" s="380"/>
      <c r="EZ169" s="380"/>
      <c r="FA169" s="380"/>
      <c r="FB169" s="380"/>
      <c r="FC169" s="380"/>
      <c r="FD169" s="380"/>
      <c r="FE169" s="380"/>
      <c r="FF169" s="380"/>
      <c r="FG169" s="380"/>
      <c r="FH169" s="380"/>
      <c r="FI169" s="380"/>
      <c r="FJ169" s="380"/>
      <c r="FK169" s="380"/>
      <c r="FL169" s="380"/>
      <c r="FM169" s="380"/>
      <c r="FN169" s="380"/>
      <c r="FO169" s="380"/>
      <c r="FP169" s="380"/>
      <c r="FQ169" s="380"/>
      <c r="FR169" s="380"/>
      <c r="FS169" s="380"/>
      <c r="FT169" s="380"/>
      <c r="FU169" s="380"/>
      <c r="FV169" s="380"/>
      <c r="FW169" s="380"/>
      <c r="FX169" s="380"/>
      <c r="FY169" s="380"/>
      <c r="FZ169" s="380"/>
      <c r="GA169" s="380"/>
      <c r="GB169" s="380"/>
      <c r="GC169" s="380"/>
      <c r="GD169" s="380"/>
      <c r="GE169" s="380"/>
      <c r="GF169" s="380"/>
      <c r="GG169" s="380"/>
      <c r="GH169" s="380"/>
      <c r="GI169" s="380"/>
      <c r="GJ169" s="380"/>
      <c r="GK169" s="380"/>
      <c r="GL169" s="380"/>
      <c r="GM169" s="380"/>
      <c r="GN169" s="380"/>
      <c r="GO169" s="380"/>
      <c r="GP169" s="380"/>
      <c r="GQ169" s="380"/>
      <c r="GR169" s="380"/>
      <c r="GS169" s="380"/>
      <c r="GT169" s="380"/>
      <c r="GU169" s="380"/>
      <c r="GV169" s="380"/>
      <c r="GW169" s="380"/>
      <c r="GX169" s="380"/>
      <c r="GY169" s="380"/>
      <c r="GZ169" s="380"/>
      <c r="HA169" s="380"/>
      <c r="HB169" s="380"/>
      <c r="HC169" s="380"/>
      <c r="HD169" s="380"/>
      <c r="HE169" s="380"/>
      <c r="HF169" s="380"/>
      <c r="HG169" s="380"/>
      <c r="HH169" s="380"/>
    </row>
    <row r="170" spans="1:216">
      <c r="A170" s="103"/>
      <c r="B170" s="377"/>
      <c r="C170" s="377"/>
      <c r="D170" s="377"/>
      <c r="E170" s="377"/>
      <c r="F170" s="377"/>
      <c r="G170" s="377"/>
      <c r="H170" s="377"/>
      <c r="I170" s="377"/>
      <c r="J170" s="377"/>
      <c r="K170" s="377"/>
      <c r="L170" s="377"/>
      <c r="M170" s="378"/>
      <c r="N170" s="378"/>
      <c r="O170" s="378"/>
      <c r="P170" s="378"/>
      <c r="Q170" s="378"/>
      <c r="R170" s="378"/>
      <c r="S170" s="378"/>
      <c r="T170" s="378"/>
      <c r="U170" s="378"/>
      <c r="V170" s="378"/>
      <c r="W170" s="378"/>
      <c r="X170" s="378"/>
      <c r="Y170" s="380"/>
      <c r="Z170" s="409"/>
      <c r="AA170" s="380"/>
      <c r="AB170" s="380"/>
      <c r="AC170" s="380"/>
      <c r="AD170" s="380"/>
      <c r="AE170" s="380"/>
      <c r="AF170" s="380"/>
      <c r="AG170" s="380"/>
      <c r="AH170" s="380"/>
      <c r="AI170" s="380"/>
      <c r="AJ170" s="380"/>
      <c r="AR170" s="380"/>
      <c r="AS170" s="380"/>
      <c r="AT170" s="380"/>
      <c r="AU170" s="380"/>
      <c r="AV170" s="380"/>
      <c r="AW170" s="380"/>
      <c r="AX170" s="380"/>
      <c r="AY170" s="380"/>
      <c r="AZ170" s="380"/>
      <c r="BA170" s="380"/>
      <c r="BB170" s="380"/>
      <c r="BC170" s="380"/>
      <c r="BD170" s="380"/>
      <c r="BE170" s="380"/>
      <c r="BF170" s="380"/>
      <c r="BG170" s="380"/>
      <c r="BH170" s="380"/>
      <c r="BI170" s="380"/>
      <c r="BJ170" s="377"/>
      <c r="CE170" s="380"/>
      <c r="CF170" s="380"/>
      <c r="CG170" s="380"/>
      <c r="EZ170" s="380"/>
      <c r="FA170" s="380"/>
      <c r="FB170" s="380"/>
      <c r="FC170" s="380"/>
      <c r="FD170" s="380"/>
      <c r="FE170" s="380"/>
      <c r="FF170" s="380"/>
      <c r="FG170" s="380"/>
      <c r="FH170" s="380"/>
      <c r="FI170" s="380"/>
      <c r="FJ170" s="380"/>
      <c r="FK170" s="380"/>
      <c r="FL170" s="380"/>
      <c r="FM170" s="380"/>
      <c r="FN170" s="380"/>
      <c r="FO170" s="380"/>
      <c r="FP170" s="380"/>
      <c r="FQ170" s="380"/>
      <c r="FR170" s="380"/>
      <c r="FS170" s="380"/>
      <c r="FT170" s="380"/>
      <c r="FU170" s="380"/>
      <c r="FV170" s="380"/>
      <c r="FW170" s="380"/>
      <c r="FX170" s="380"/>
      <c r="FY170" s="380"/>
      <c r="FZ170" s="380"/>
      <c r="GA170" s="380"/>
      <c r="GB170" s="380"/>
      <c r="GC170" s="380"/>
      <c r="GD170" s="380"/>
      <c r="GE170" s="380"/>
      <c r="GF170" s="380"/>
      <c r="GG170" s="380"/>
      <c r="GH170" s="380"/>
      <c r="GI170" s="380"/>
      <c r="GJ170" s="380"/>
      <c r="GK170" s="380"/>
      <c r="GL170" s="380"/>
      <c r="GM170" s="380"/>
      <c r="GN170" s="380"/>
      <c r="GO170" s="380"/>
      <c r="GP170" s="380"/>
      <c r="GQ170" s="380"/>
      <c r="GR170" s="380"/>
      <c r="GS170" s="380"/>
      <c r="GT170" s="380"/>
      <c r="GU170" s="380"/>
      <c r="GV170" s="380"/>
      <c r="GW170" s="380"/>
      <c r="GX170" s="380"/>
      <c r="GY170" s="380"/>
      <c r="GZ170" s="380"/>
      <c r="HA170" s="380"/>
      <c r="HB170" s="380"/>
      <c r="HC170" s="380"/>
      <c r="HD170" s="380"/>
      <c r="HE170" s="380"/>
      <c r="HF170" s="380"/>
      <c r="HG170" s="380"/>
      <c r="HH170" s="380"/>
    </row>
    <row r="171" spans="1:216">
      <c r="A171" s="103"/>
      <c r="B171" s="377"/>
      <c r="C171" s="377"/>
      <c r="D171" s="377"/>
      <c r="E171" s="377"/>
      <c r="F171" s="377"/>
      <c r="G171" s="377"/>
      <c r="H171" s="377"/>
      <c r="I171" s="377"/>
      <c r="J171" s="377"/>
      <c r="K171" s="377"/>
      <c r="L171" s="377"/>
      <c r="M171" s="378"/>
      <c r="N171" s="378"/>
      <c r="O171" s="378"/>
      <c r="P171" s="378"/>
      <c r="Q171" s="378"/>
      <c r="R171" s="378"/>
      <c r="S171" s="378"/>
      <c r="T171" s="378"/>
      <c r="U171" s="378"/>
      <c r="V171" s="378"/>
      <c r="W171" s="378"/>
      <c r="X171" s="378"/>
      <c r="Y171" s="380"/>
      <c r="Z171" s="409"/>
      <c r="AA171" s="380"/>
      <c r="AB171" s="380"/>
      <c r="AC171" s="380"/>
      <c r="AD171" s="380"/>
      <c r="AE171" s="380"/>
      <c r="AF171" s="380"/>
      <c r="AG171" s="380"/>
      <c r="AH171" s="380"/>
      <c r="AI171" s="380"/>
      <c r="AJ171" s="380"/>
      <c r="AR171" s="380"/>
      <c r="AS171" s="380"/>
      <c r="AT171" s="380"/>
      <c r="AU171" s="380"/>
      <c r="AV171" s="380"/>
      <c r="AW171" s="380"/>
      <c r="AX171" s="380"/>
      <c r="AY171" s="380"/>
      <c r="AZ171" s="380"/>
      <c r="BA171" s="380"/>
      <c r="BB171" s="380"/>
      <c r="BC171" s="380"/>
      <c r="BD171" s="380"/>
      <c r="BE171" s="380"/>
      <c r="BF171" s="380"/>
      <c r="BG171" s="380"/>
      <c r="BH171" s="380"/>
      <c r="BI171" s="380"/>
      <c r="BJ171" s="377"/>
      <c r="CE171" s="380"/>
      <c r="CF171" s="380"/>
      <c r="CG171" s="380"/>
      <c r="EZ171" s="380"/>
      <c r="FA171" s="380"/>
      <c r="FB171" s="380"/>
      <c r="FC171" s="380"/>
      <c r="FD171" s="380"/>
      <c r="FE171" s="380"/>
      <c r="FF171" s="380"/>
      <c r="FG171" s="380"/>
      <c r="FH171" s="380"/>
      <c r="FI171" s="380"/>
      <c r="FJ171" s="380"/>
      <c r="FK171" s="380"/>
      <c r="FL171" s="380"/>
      <c r="FM171" s="380"/>
      <c r="FN171" s="380"/>
      <c r="FO171" s="380"/>
      <c r="FP171" s="380"/>
      <c r="FQ171" s="380"/>
      <c r="FR171" s="380"/>
      <c r="FS171" s="380"/>
      <c r="FT171" s="380"/>
      <c r="FU171" s="380"/>
      <c r="FV171" s="380"/>
      <c r="FW171" s="380"/>
      <c r="FX171" s="380"/>
      <c r="FY171" s="380"/>
      <c r="FZ171" s="380"/>
      <c r="GA171" s="380"/>
      <c r="GB171" s="380"/>
      <c r="GC171" s="380"/>
      <c r="GD171" s="380"/>
      <c r="GE171" s="380"/>
      <c r="GF171" s="380"/>
      <c r="GG171" s="380"/>
      <c r="GH171" s="380"/>
      <c r="GI171" s="380"/>
      <c r="GJ171" s="380"/>
      <c r="GK171" s="380"/>
      <c r="GL171" s="380"/>
      <c r="GM171" s="380"/>
      <c r="GN171" s="380"/>
      <c r="GO171" s="380"/>
      <c r="GP171" s="380"/>
      <c r="GQ171" s="380"/>
      <c r="GR171" s="380"/>
      <c r="GS171" s="380"/>
      <c r="GT171" s="380"/>
      <c r="GU171" s="380"/>
      <c r="GV171" s="380"/>
      <c r="GW171" s="380"/>
      <c r="GX171" s="380"/>
      <c r="GY171" s="380"/>
      <c r="GZ171" s="380"/>
      <c r="HA171" s="380"/>
      <c r="HB171" s="380"/>
      <c r="HC171" s="380"/>
      <c r="HD171" s="380"/>
      <c r="HE171" s="380"/>
      <c r="HF171" s="380"/>
      <c r="HG171" s="380"/>
      <c r="HH171" s="380"/>
    </row>
    <row r="172" spans="1:216">
      <c r="A172" s="103"/>
      <c r="B172" s="377"/>
      <c r="C172" s="377"/>
      <c r="D172" s="377"/>
      <c r="E172" s="377"/>
      <c r="F172" s="377"/>
      <c r="G172" s="377"/>
      <c r="H172" s="377"/>
      <c r="I172" s="377"/>
      <c r="J172" s="377"/>
      <c r="K172" s="377"/>
      <c r="L172" s="377"/>
      <c r="M172" s="378"/>
      <c r="N172" s="378"/>
      <c r="O172" s="378"/>
      <c r="P172" s="378"/>
      <c r="Q172" s="378"/>
      <c r="R172" s="378"/>
      <c r="S172" s="378"/>
      <c r="T172" s="378"/>
      <c r="U172" s="378"/>
      <c r="V172" s="378"/>
      <c r="W172" s="378"/>
      <c r="X172" s="378"/>
      <c r="Y172" s="380"/>
      <c r="Z172" s="409"/>
      <c r="AA172" s="380"/>
      <c r="AB172" s="380"/>
      <c r="AC172" s="380"/>
      <c r="AD172" s="380"/>
      <c r="AE172" s="380"/>
      <c r="AF172" s="380"/>
      <c r="AG172" s="380"/>
      <c r="AH172" s="380"/>
      <c r="AI172" s="380"/>
      <c r="AJ172" s="380"/>
      <c r="AR172" s="380"/>
      <c r="AS172" s="380"/>
      <c r="AT172" s="380"/>
      <c r="AU172" s="380"/>
      <c r="AV172" s="380"/>
      <c r="AW172" s="380"/>
      <c r="AX172" s="380"/>
      <c r="AY172" s="380"/>
      <c r="AZ172" s="380"/>
      <c r="BA172" s="380"/>
      <c r="BB172" s="380"/>
      <c r="BC172" s="380"/>
      <c r="BD172" s="380"/>
      <c r="BE172" s="380"/>
      <c r="BF172" s="380"/>
      <c r="BG172" s="380"/>
      <c r="BH172" s="380"/>
      <c r="BI172" s="380"/>
      <c r="BJ172" s="377"/>
      <c r="CE172" s="380"/>
      <c r="CF172" s="380"/>
      <c r="CG172" s="380"/>
      <c r="EZ172" s="380"/>
      <c r="FA172" s="380"/>
      <c r="FB172" s="380"/>
      <c r="FC172" s="380"/>
      <c r="FD172" s="380"/>
      <c r="FE172" s="380"/>
      <c r="FF172" s="380"/>
      <c r="FG172" s="380"/>
      <c r="FH172" s="380"/>
      <c r="FI172" s="380"/>
      <c r="FJ172" s="380"/>
      <c r="FK172" s="380"/>
      <c r="FL172" s="380"/>
      <c r="FM172" s="380"/>
      <c r="FN172" s="380"/>
      <c r="FO172" s="380"/>
      <c r="FP172" s="380"/>
      <c r="FQ172" s="380"/>
      <c r="FR172" s="380"/>
      <c r="FS172" s="380"/>
      <c r="FT172" s="380"/>
      <c r="FU172" s="380"/>
      <c r="FV172" s="380"/>
      <c r="FW172" s="380"/>
      <c r="FX172" s="380"/>
      <c r="FY172" s="380"/>
      <c r="FZ172" s="380"/>
      <c r="GA172" s="380"/>
      <c r="GB172" s="380"/>
      <c r="GC172" s="380"/>
      <c r="GD172" s="380"/>
      <c r="GE172" s="380"/>
      <c r="GF172" s="380"/>
      <c r="GG172" s="380"/>
      <c r="GH172" s="380"/>
      <c r="GI172" s="380"/>
      <c r="GJ172" s="380"/>
      <c r="GK172" s="380"/>
      <c r="GL172" s="380"/>
      <c r="GM172" s="380"/>
      <c r="GN172" s="380"/>
      <c r="GO172" s="380"/>
      <c r="GP172" s="380"/>
      <c r="GQ172" s="380"/>
      <c r="GR172" s="380"/>
      <c r="GS172" s="380"/>
      <c r="GT172" s="380"/>
      <c r="GU172" s="380"/>
      <c r="GV172" s="380"/>
      <c r="GW172" s="380"/>
      <c r="GX172" s="380"/>
      <c r="GY172" s="380"/>
      <c r="GZ172" s="380"/>
      <c r="HA172" s="380"/>
      <c r="HB172" s="380"/>
      <c r="HC172" s="380"/>
      <c r="HD172" s="380"/>
      <c r="HE172" s="380"/>
      <c r="HF172" s="380"/>
      <c r="HG172" s="380"/>
      <c r="HH172" s="380"/>
    </row>
    <row r="173" spans="1:216">
      <c r="A173" s="103"/>
      <c r="B173" s="377"/>
      <c r="C173" s="377"/>
      <c r="D173" s="377"/>
      <c r="E173" s="377"/>
      <c r="F173" s="377"/>
      <c r="G173" s="377"/>
      <c r="H173" s="377"/>
      <c r="I173" s="377"/>
      <c r="J173" s="377"/>
      <c r="K173" s="377"/>
      <c r="L173" s="377"/>
      <c r="M173" s="378"/>
      <c r="N173" s="378"/>
      <c r="O173" s="378"/>
      <c r="P173" s="378"/>
      <c r="Q173" s="378"/>
      <c r="R173" s="378"/>
      <c r="S173" s="378"/>
      <c r="T173" s="378"/>
      <c r="U173" s="378"/>
      <c r="V173" s="378"/>
      <c r="W173" s="378"/>
      <c r="X173" s="378"/>
      <c r="Y173" s="380"/>
      <c r="Z173" s="409"/>
      <c r="AA173" s="380"/>
      <c r="AB173" s="380"/>
      <c r="AC173" s="380"/>
      <c r="AD173" s="380"/>
      <c r="AE173" s="380"/>
      <c r="AF173" s="380"/>
      <c r="AG173" s="380"/>
      <c r="AH173" s="380"/>
      <c r="AI173" s="380"/>
      <c r="AJ173" s="380"/>
      <c r="AR173" s="380"/>
      <c r="AS173" s="380"/>
      <c r="AT173" s="380"/>
      <c r="AU173" s="380"/>
      <c r="AV173" s="380"/>
      <c r="AW173" s="380"/>
      <c r="AX173" s="380"/>
      <c r="AY173" s="380"/>
      <c r="AZ173" s="380"/>
      <c r="BA173" s="380"/>
      <c r="BB173" s="380"/>
      <c r="BC173" s="380"/>
      <c r="BD173" s="380"/>
      <c r="BE173" s="380"/>
      <c r="BF173" s="380"/>
      <c r="BG173" s="380"/>
      <c r="BH173" s="380"/>
      <c r="BI173" s="380"/>
      <c r="BJ173" s="377"/>
      <c r="CE173" s="380"/>
      <c r="CF173" s="380"/>
      <c r="CG173" s="380"/>
      <c r="EZ173" s="380"/>
      <c r="FA173" s="380"/>
      <c r="FB173" s="380"/>
      <c r="FC173" s="380"/>
      <c r="FD173" s="380"/>
      <c r="FE173" s="380"/>
      <c r="FF173" s="380"/>
      <c r="FG173" s="380"/>
      <c r="FH173" s="380"/>
      <c r="FI173" s="380"/>
      <c r="FJ173" s="380"/>
      <c r="FK173" s="380"/>
      <c r="FL173" s="380"/>
      <c r="FM173" s="380"/>
      <c r="FN173" s="380"/>
      <c r="FO173" s="380"/>
      <c r="FP173" s="380"/>
      <c r="FQ173" s="380"/>
      <c r="FR173" s="380"/>
      <c r="FS173" s="380"/>
      <c r="FT173" s="380"/>
      <c r="FU173" s="380"/>
      <c r="FV173" s="380"/>
      <c r="FW173" s="380"/>
      <c r="FX173" s="380"/>
      <c r="FY173" s="380"/>
      <c r="FZ173" s="380"/>
      <c r="GA173" s="380"/>
      <c r="GB173" s="380"/>
      <c r="GC173" s="380"/>
      <c r="GD173" s="380"/>
      <c r="GE173" s="380"/>
      <c r="GF173" s="380"/>
      <c r="GG173" s="380"/>
      <c r="GH173" s="380"/>
      <c r="GI173" s="380"/>
      <c r="GJ173" s="380"/>
      <c r="GK173" s="380"/>
      <c r="GL173" s="380"/>
      <c r="GM173" s="380"/>
      <c r="GN173" s="380"/>
      <c r="GO173" s="380"/>
      <c r="GP173" s="380"/>
      <c r="GQ173" s="380"/>
      <c r="GR173" s="380"/>
      <c r="GS173" s="380"/>
      <c r="GT173" s="380"/>
      <c r="GU173" s="380"/>
      <c r="GV173" s="380"/>
      <c r="GW173" s="380"/>
      <c r="GX173" s="380"/>
      <c r="GY173" s="380"/>
      <c r="GZ173" s="380"/>
      <c r="HA173" s="380"/>
      <c r="HB173" s="380"/>
      <c r="HC173" s="380"/>
      <c r="HD173" s="380"/>
      <c r="HE173" s="380"/>
      <c r="HF173" s="380"/>
      <c r="HG173" s="380"/>
      <c r="HH173" s="380"/>
    </row>
    <row r="174" spans="1:216">
      <c r="A174" s="103"/>
      <c r="B174" s="377"/>
      <c r="C174" s="377"/>
      <c r="D174" s="377"/>
      <c r="E174" s="377"/>
      <c r="F174" s="377"/>
      <c r="G174" s="377"/>
      <c r="H174" s="377"/>
      <c r="I174" s="377"/>
      <c r="J174" s="377"/>
      <c r="K174" s="377"/>
      <c r="L174" s="377"/>
      <c r="M174" s="378"/>
      <c r="N174" s="378"/>
      <c r="O174" s="378"/>
      <c r="P174" s="378"/>
      <c r="Q174" s="378"/>
      <c r="R174" s="378"/>
      <c r="S174" s="378"/>
      <c r="T174" s="378"/>
      <c r="U174" s="378"/>
      <c r="V174" s="378"/>
      <c r="W174" s="378"/>
      <c r="X174" s="378"/>
      <c r="Y174" s="380"/>
      <c r="Z174" s="409"/>
      <c r="AA174" s="380"/>
      <c r="AB174" s="380"/>
      <c r="AC174" s="380"/>
      <c r="AD174" s="380"/>
      <c r="AE174" s="380"/>
      <c r="AF174" s="380"/>
      <c r="AG174" s="380"/>
      <c r="AH174" s="380"/>
      <c r="AI174" s="380"/>
      <c r="AJ174" s="380"/>
      <c r="AR174" s="380"/>
      <c r="AS174" s="380"/>
      <c r="AT174" s="380"/>
      <c r="AU174" s="380"/>
      <c r="AV174" s="380"/>
      <c r="AW174" s="380"/>
      <c r="AX174" s="380"/>
      <c r="AY174" s="380"/>
      <c r="AZ174" s="380"/>
      <c r="BA174" s="380"/>
      <c r="BB174" s="380"/>
      <c r="BC174" s="380"/>
      <c r="BD174" s="380"/>
      <c r="BE174" s="380"/>
      <c r="BF174" s="380"/>
      <c r="BG174" s="380"/>
      <c r="BH174" s="380"/>
      <c r="BI174" s="380"/>
      <c r="BJ174" s="377"/>
      <c r="CE174" s="380"/>
      <c r="CF174" s="380"/>
      <c r="CG174" s="380"/>
      <c r="EZ174" s="380"/>
      <c r="FA174" s="380"/>
      <c r="FB174" s="380"/>
      <c r="FC174" s="380"/>
      <c r="FD174" s="380"/>
      <c r="FE174" s="380"/>
      <c r="FF174" s="380"/>
      <c r="FG174" s="380"/>
      <c r="FH174" s="380"/>
      <c r="FI174" s="380"/>
      <c r="FJ174" s="380"/>
      <c r="FK174" s="380"/>
      <c r="FL174" s="380"/>
      <c r="FM174" s="380"/>
      <c r="FN174" s="380"/>
      <c r="FO174" s="380"/>
      <c r="FP174" s="380"/>
      <c r="FQ174" s="380"/>
      <c r="FR174" s="380"/>
      <c r="FS174" s="380"/>
      <c r="FT174" s="380"/>
      <c r="FU174" s="380"/>
      <c r="FV174" s="380"/>
      <c r="FW174" s="380"/>
      <c r="FX174" s="380"/>
      <c r="FY174" s="380"/>
      <c r="FZ174" s="380"/>
      <c r="GA174" s="380"/>
      <c r="GB174" s="380"/>
      <c r="GC174" s="380"/>
      <c r="GD174" s="380"/>
      <c r="GE174" s="380"/>
      <c r="GF174" s="380"/>
      <c r="GG174" s="380"/>
      <c r="GH174" s="380"/>
      <c r="GI174" s="380"/>
      <c r="GJ174" s="380"/>
      <c r="GK174" s="380"/>
      <c r="GL174" s="380"/>
      <c r="GM174" s="380"/>
      <c r="GN174" s="380"/>
      <c r="GO174" s="380"/>
      <c r="GP174" s="380"/>
      <c r="GQ174" s="380"/>
      <c r="GR174" s="380"/>
      <c r="GS174" s="380"/>
      <c r="GT174" s="380"/>
      <c r="GU174" s="380"/>
      <c r="GV174" s="380"/>
      <c r="GW174" s="380"/>
      <c r="GX174" s="380"/>
      <c r="GY174" s="380"/>
      <c r="GZ174" s="380"/>
      <c r="HA174" s="380"/>
      <c r="HB174" s="380"/>
      <c r="HC174" s="380"/>
      <c r="HD174" s="380"/>
      <c r="HE174" s="380"/>
      <c r="HF174" s="380"/>
      <c r="HG174" s="380"/>
      <c r="HH174" s="380"/>
    </row>
    <row r="175" spans="1:216">
      <c r="A175" s="103"/>
      <c r="B175" s="377"/>
      <c r="C175" s="377"/>
      <c r="D175" s="377"/>
      <c r="E175" s="377"/>
      <c r="F175" s="377"/>
      <c r="G175" s="377"/>
      <c r="H175" s="377"/>
      <c r="I175" s="377"/>
      <c r="J175" s="377"/>
      <c r="K175" s="377"/>
      <c r="L175" s="377"/>
      <c r="M175" s="378"/>
      <c r="N175" s="378"/>
      <c r="O175" s="378"/>
      <c r="P175" s="378"/>
      <c r="Q175" s="378"/>
      <c r="R175" s="378"/>
      <c r="S175" s="378"/>
      <c r="T175" s="378"/>
      <c r="U175" s="378"/>
      <c r="V175" s="378"/>
      <c r="W175" s="378"/>
      <c r="X175" s="378"/>
      <c r="Y175" s="380"/>
      <c r="Z175" s="409"/>
      <c r="AA175" s="380"/>
      <c r="AB175" s="380"/>
      <c r="AC175" s="380"/>
      <c r="AD175" s="380"/>
      <c r="AE175" s="380"/>
      <c r="AF175" s="380"/>
      <c r="AG175" s="380"/>
      <c r="AH175" s="380"/>
      <c r="AI175" s="380"/>
      <c r="AJ175" s="380"/>
      <c r="AR175" s="380"/>
      <c r="AS175" s="380"/>
      <c r="AT175" s="380"/>
      <c r="AU175" s="380"/>
      <c r="AV175" s="380"/>
      <c r="AW175" s="380"/>
      <c r="AX175" s="380"/>
      <c r="AY175" s="380"/>
      <c r="AZ175" s="380"/>
      <c r="BA175" s="380"/>
      <c r="BB175" s="380"/>
      <c r="BC175" s="380"/>
      <c r="BD175" s="380"/>
      <c r="BE175" s="380"/>
      <c r="BF175" s="380"/>
      <c r="BG175" s="380"/>
      <c r="BH175" s="380"/>
      <c r="BI175" s="380"/>
      <c r="BJ175" s="377"/>
      <c r="CE175" s="380"/>
      <c r="CF175" s="380"/>
      <c r="CG175" s="380"/>
      <c r="EZ175" s="380"/>
      <c r="FA175" s="380"/>
      <c r="FB175" s="380"/>
      <c r="FC175" s="380"/>
      <c r="FD175" s="380"/>
      <c r="FE175" s="380"/>
      <c r="FF175" s="380"/>
      <c r="FG175" s="380"/>
      <c r="FH175" s="380"/>
      <c r="FI175" s="380"/>
      <c r="FJ175" s="380"/>
      <c r="FK175" s="380"/>
      <c r="FL175" s="380"/>
      <c r="FM175" s="380"/>
      <c r="FN175" s="380"/>
      <c r="FO175" s="380"/>
      <c r="FP175" s="380"/>
      <c r="FQ175" s="380"/>
      <c r="FR175" s="380"/>
      <c r="FS175" s="380"/>
      <c r="FT175" s="380"/>
      <c r="FU175" s="380"/>
      <c r="FV175" s="380"/>
      <c r="FW175" s="380"/>
      <c r="FX175" s="380"/>
      <c r="FY175" s="380"/>
      <c r="FZ175" s="380"/>
      <c r="GA175" s="380"/>
      <c r="GB175" s="380"/>
      <c r="GC175" s="380"/>
      <c r="GD175" s="380"/>
      <c r="GE175" s="380"/>
      <c r="GF175" s="380"/>
      <c r="GG175" s="380"/>
      <c r="GH175" s="380"/>
      <c r="GI175" s="380"/>
      <c r="GJ175" s="380"/>
      <c r="GK175" s="380"/>
      <c r="GL175" s="380"/>
      <c r="GM175" s="380"/>
      <c r="GN175" s="380"/>
      <c r="GO175" s="380"/>
      <c r="GP175" s="380"/>
      <c r="GQ175" s="380"/>
      <c r="GR175" s="380"/>
      <c r="GS175" s="380"/>
      <c r="GT175" s="380"/>
      <c r="GU175" s="380"/>
      <c r="GV175" s="380"/>
      <c r="GW175" s="380"/>
      <c r="GX175" s="380"/>
      <c r="GY175" s="380"/>
      <c r="GZ175" s="380"/>
      <c r="HA175" s="380"/>
      <c r="HB175" s="380"/>
      <c r="HC175" s="380"/>
      <c r="HD175" s="380"/>
      <c r="HE175" s="380"/>
      <c r="HF175" s="380"/>
      <c r="HG175" s="380"/>
      <c r="HH175" s="380"/>
    </row>
    <row r="176" spans="1:216">
      <c r="A176" s="103"/>
      <c r="B176" s="377"/>
      <c r="C176" s="377"/>
      <c r="D176" s="377"/>
      <c r="E176" s="377"/>
      <c r="F176" s="377"/>
      <c r="G176" s="377"/>
      <c r="H176" s="377"/>
      <c r="I176" s="377"/>
      <c r="J176" s="377"/>
      <c r="K176" s="377"/>
      <c r="L176" s="377"/>
      <c r="M176" s="378"/>
      <c r="N176" s="378"/>
      <c r="O176" s="378"/>
      <c r="P176" s="378"/>
      <c r="Q176" s="378"/>
      <c r="R176" s="378"/>
      <c r="S176" s="378"/>
      <c r="T176" s="378"/>
      <c r="U176" s="378"/>
      <c r="V176" s="378"/>
      <c r="W176" s="378"/>
      <c r="X176" s="378"/>
      <c r="Y176" s="380"/>
      <c r="Z176" s="409"/>
      <c r="AA176" s="380"/>
      <c r="AB176" s="380"/>
      <c r="AC176" s="380"/>
      <c r="AD176" s="380"/>
      <c r="AE176" s="380"/>
      <c r="AF176" s="380"/>
      <c r="AG176" s="380"/>
      <c r="AH176" s="380"/>
      <c r="AI176" s="380"/>
      <c r="AJ176" s="380"/>
      <c r="AR176" s="380"/>
      <c r="AS176" s="380"/>
      <c r="AT176" s="380"/>
      <c r="AU176" s="380"/>
      <c r="AV176" s="380"/>
      <c r="AW176" s="380"/>
      <c r="AX176" s="380"/>
      <c r="AY176" s="380"/>
      <c r="AZ176" s="380"/>
      <c r="BA176" s="380"/>
      <c r="BB176" s="380"/>
      <c r="BC176" s="380"/>
      <c r="BD176" s="380"/>
      <c r="BE176" s="380"/>
      <c r="BF176" s="380"/>
      <c r="BG176" s="380"/>
      <c r="BH176" s="380"/>
      <c r="BI176" s="380"/>
      <c r="BJ176" s="377"/>
      <c r="CE176" s="380"/>
      <c r="CF176" s="380"/>
      <c r="CG176" s="380"/>
      <c r="EZ176" s="380"/>
      <c r="FA176" s="380"/>
      <c r="FB176" s="380"/>
      <c r="FC176" s="380"/>
      <c r="FD176" s="380"/>
      <c r="FE176" s="380"/>
      <c r="FF176" s="380"/>
      <c r="FG176" s="380"/>
      <c r="FH176" s="380"/>
      <c r="FI176" s="380"/>
      <c r="FJ176" s="380"/>
      <c r="FK176" s="380"/>
      <c r="FL176" s="380"/>
      <c r="FM176" s="380"/>
      <c r="FN176" s="380"/>
      <c r="FO176" s="380"/>
      <c r="FP176" s="380"/>
      <c r="FQ176" s="380"/>
      <c r="FR176" s="380"/>
      <c r="FS176" s="380"/>
      <c r="FT176" s="380"/>
      <c r="FU176" s="380"/>
      <c r="FV176" s="380"/>
      <c r="FW176" s="380"/>
      <c r="FX176" s="380"/>
      <c r="FY176" s="380"/>
      <c r="FZ176" s="380"/>
      <c r="GA176" s="380"/>
      <c r="GB176" s="380"/>
      <c r="GC176" s="380"/>
      <c r="GD176" s="380"/>
      <c r="GE176" s="380"/>
      <c r="GF176" s="380"/>
      <c r="GG176" s="380"/>
      <c r="GH176" s="380"/>
      <c r="GI176" s="380"/>
      <c r="GJ176" s="380"/>
      <c r="GK176" s="380"/>
      <c r="GL176" s="380"/>
      <c r="GM176" s="380"/>
      <c r="GN176" s="380"/>
      <c r="GO176" s="380"/>
      <c r="GP176" s="380"/>
      <c r="GQ176" s="380"/>
      <c r="GR176" s="380"/>
      <c r="GS176" s="380"/>
      <c r="GT176" s="380"/>
      <c r="GU176" s="380"/>
      <c r="GV176" s="380"/>
      <c r="GW176" s="380"/>
      <c r="GX176" s="380"/>
      <c r="GY176" s="380"/>
      <c r="GZ176" s="380"/>
      <c r="HA176" s="380"/>
      <c r="HB176" s="380"/>
      <c r="HC176" s="380"/>
      <c r="HD176" s="380"/>
      <c r="HE176" s="380"/>
      <c r="HF176" s="380"/>
      <c r="HG176" s="380"/>
      <c r="HH176" s="380"/>
    </row>
    <row r="177" spans="1:216">
      <c r="A177" s="103"/>
      <c r="B177" s="377"/>
      <c r="C177" s="377"/>
      <c r="D177" s="377"/>
      <c r="E177" s="377"/>
      <c r="F177" s="377"/>
      <c r="G177" s="377"/>
      <c r="H177" s="377"/>
      <c r="I177" s="377"/>
      <c r="J177" s="377"/>
      <c r="K177" s="377"/>
      <c r="L177" s="377"/>
      <c r="M177" s="378"/>
      <c r="N177" s="378"/>
      <c r="O177" s="378"/>
      <c r="P177" s="378"/>
      <c r="Q177" s="378"/>
      <c r="R177" s="378"/>
      <c r="S177" s="378"/>
      <c r="T177" s="378"/>
      <c r="U177" s="378"/>
      <c r="V177" s="378"/>
      <c r="W177" s="378"/>
      <c r="X177" s="378"/>
      <c r="Y177" s="380"/>
      <c r="Z177" s="409"/>
      <c r="AA177" s="380"/>
      <c r="AB177" s="380"/>
      <c r="AC177" s="380"/>
      <c r="AD177" s="380"/>
      <c r="AE177" s="380"/>
      <c r="AF177" s="380"/>
      <c r="AG177" s="380"/>
      <c r="AH177" s="380"/>
      <c r="AI177" s="380"/>
      <c r="AJ177" s="380"/>
      <c r="AR177" s="380"/>
      <c r="AS177" s="380"/>
      <c r="AT177" s="380"/>
      <c r="AU177" s="380"/>
      <c r="AV177" s="380"/>
      <c r="AW177" s="380"/>
      <c r="AX177" s="380"/>
      <c r="AY177" s="380"/>
      <c r="AZ177" s="380"/>
      <c r="BA177" s="380"/>
      <c r="BB177" s="380"/>
      <c r="BC177" s="380"/>
      <c r="BD177" s="380"/>
      <c r="BE177" s="380"/>
      <c r="BF177" s="380"/>
      <c r="BG177" s="380"/>
      <c r="BH177" s="380"/>
      <c r="BI177" s="380"/>
      <c r="BJ177" s="377"/>
      <c r="CE177" s="380"/>
      <c r="CF177" s="380"/>
      <c r="CG177" s="380"/>
      <c r="EZ177" s="380"/>
      <c r="FA177" s="380"/>
      <c r="FB177" s="380"/>
      <c r="FC177" s="380"/>
      <c r="FD177" s="380"/>
      <c r="FE177" s="380"/>
      <c r="FF177" s="380"/>
      <c r="FG177" s="380"/>
      <c r="FH177" s="380"/>
      <c r="FI177" s="380"/>
      <c r="FJ177" s="380"/>
      <c r="FK177" s="380"/>
      <c r="FL177" s="380"/>
      <c r="FM177" s="380"/>
      <c r="FN177" s="380"/>
      <c r="FO177" s="380"/>
      <c r="FP177" s="380"/>
      <c r="FQ177" s="380"/>
      <c r="FR177" s="380"/>
      <c r="FS177" s="380"/>
      <c r="FT177" s="380"/>
      <c r="FU177" s="380"/>
      <c r="FV177" s="380"/>
      <c r="FW177" s="380"/>
      <c r="FX177" s="380"/>
      <c r="FY177" s="380"/>
      <c r="FZ177" s="380"/>
      <c r="GA177" s="380"/>
      <c r="GB177" s="380"/>
      <c r="GC177" s="380"/>
      <c r="GD177" s="380"/>
      <c r="GE177" s="380"/>
      <c r="GF177" s="380"/>
      <c r="GG177" s="380"/>
      <c r="GH177" s="380"/>
      <c r="GI177" s="380"/>
      <c r="GJ177" s="380"/>
      <c r="GK177" s="380"/>
      <c r="GL177" s="380"/>
      <c r="GM177" s="380"/>
      <c r="GN177" s="380"/>
      <c r="GO177" s="380"/>
      <c r="GP177" s="380"/>
      <c r="GQ177" s="380"/>
      <c r="GR177" s="380"/>
      <c r="GS177" s="380"/>
      <c r="GT177" s="380"/>
      <c r="GU177" s="380"/>
      <c r="GV177" s="380"/>
      <c r="GW177" s="380"/>
      <c r="GX177" s="380"/>
      <c r="GY177" s="380"/>
      <c r="GZ177" s="380"/>
      <c r="HA177" s="380"/>
      <c r="HB177" s="380"/>
      <c r="HC177" s="380"/>
      <c r="HD177" s="380"/>
      <c r="HE177" s="380"/>
      <c r="HF177" s="380"/>
      <c r="HG177" s="380"/>
      <c r="HH177" s="380"/>
    </row>
    <row r="178" spans="1:216">
      <c r="A178" s="103"/>
      <c r="B178" s="377"/>
      <c r="C178" s="377"/>
      <c r="D178" s="377"/>
      <c r="E178" s="377"/>
      <c r="F178" s="377"/>
      <c r="G178" s="377"/>
      <c r="H178" s="377"/>
      <c r="I178" s="377"/>
      <c r="J178" s="377"/>
      <c r="K178" s="377"/>
      <c r="L178" s="377"/>
      <c r="M178" s="378"/>
      <c r="N178" s="378"/>
      <c r="O178" s="378"/>
      <c r="P178" s="378"/>
      <c r="Q178" s="378"/>
      <c r="R178" s="378"/>
      <c r="S178" s="378"/>
      <c r="T178" s="378"/>
      <c r="U178" s="378"/>
      <c r="V178" s="378"/>
      <c r="W178" s="378"/>
      <c r="X178" s="378"/>
      <c r="Y178" s="380"/>
      <c r="Z178" s="409"/>
      <c r="AA178" s="380"/>
      <c r="AB178" s="380"/>
      <c r="AC178" s="380"/>
      <c r="AD178" s="380"/>
      <c r="AE178" s="380"/>
      <c r="AF178" s="380"/>
      <c r="AG178" s="380"/>
      <c r="AH178" s="380"/>
      <c r="AI178" s="380"/>
      <c r="AJ178" s="380"/>
      <c r="AR178" s="380"/>
      <c r="AS178" s="380"/>
      <c r="AT178" s="380"/>
      <c r="AU178" s="380"/>
      <c r="AV178" s="380"/>
      <c r="AW178" s="380"/>
      <c r="AX178" s="380"/>
      <c r="AY178" s="380"/>
      <c r="AZ178" s="380"/>
      <c r="BA178" s="380"/>
      <c r="BB178" s="380"/>
      <c r="BC178" s="380"/>
      <c r="BD178" s="380"/>
      <c r="BE178" s="380"/>
      <c r="BF178" s="380"/>
      <c r="BG178" s="380"/>
      <c r="BH178" s="380"/>
      <c r="BI178" s="380"/>
      <c r="BJ178" s="377"/>
      <c r="CE178" s="380"/>
      <c r="CF178" s="380"/>
      <c r="CG178" s="380"/>
      <c r="EZ178" s="380"/>
      <c r="FA178" s="380"/>
      <c r="FB178" s="380"/>
      <c r="FC178" s="380"/>
      <c r="FD178" s="380"/>
      <c r="FE178" s="380"/>
      <c r="FF178" s="380"/>
      <c r="FG178" s="380"/>
      <c r="FH178" s="380"/>
      <c r="FI178" s="380"/>
      <c r="FJ178" s="380"/>
      <c r="FK178" s="380"/>
      <c r="FL178" s="380"/>
      <c r="FM178" s="380"/>
      <c r="FN178" s="380"/>
      <c r="FO178" s="380"/>
      <c r="FP178" s="380"/>
      <c r="FQ178" s="380"/>
      <c r="FR178" s="380"/>
      <c r="FS178" s="380"/>
      <c r="FT178" s="380"/>
      <c r="FU178" s="380"/>
      <c r="FV178" s="380"/>
      <c r="FW178" s="380"/>
      <c r="FX178" s="380"/>
      <c r="FY178" s="380"/>
      <c r="FZ178" s="380"/>
      <c r="GA178" s="380"/>
      <c r="GB178" s="380"/>
      <c r="GC178" s="380"/>
      <c r="GD178" s="380"/>
      <c r="GE178" s="380"/>
      <c r="GF178" s="380"/>
      <c r="GG178" s="380"/>
      <c r="GH178" s="380"/>
      <c r="GI178" s="380"/>
      <c r="GJ178" s="380"/>
      <c r="GK178" s="380"/>
      <c r="GL178" s="380"/>
      <c r="GM178" s="380"/>
      <c r="GN178" s="380"/>
      <c r="GO178" s="380"/>
      <c r="GP178" s="380"/>
      <c r="GQ178" s="380"/>
      <c r="GR178" s="380"/>
      <c r="GS178" s="380"/>
      <c r="GT178" s="380"/>
      <c r="GU178" s="380"/>
      <c r="GV178" s="380"/>
      <c r="GW178" s="380"/>
      <c r="GX178" s="380"/>
      <c r="GY178" s="380"/>
      <c r="GZ178" s="380"/>
      <c r="HA178" s="380"/>
      <c r="HB178" s="380"/>
      <c r="HC178" s="380"/>
      <c r="HD178" s="380"/>
      <c r="HE178" s="380"/>
      <c r="HF178" s="380"/>
      <c r="HG178" s="380"/>
      <c r="HH178" s="380"/>
    </row>
    <row r="179" spans="1:216">
      <c r="A179" s="103"/>
      <c r="B179" s="377"/>
      <c r="C179" s="377"/>
      <c r="D179" s="377"/>
      <c r="E179" s="377"/>
      <c r="F179" s="377"/>
      <c r="G179" s="377"/>
      <c r="H179" s="377"/>
      <c r="I179" s="377"/>
      <c r="J179" s="377"/>
      <c r="K179" s="377"/>
      <c r="L179" s="377"/>
      <c r="M179" s="378"/>
      <c r="N179" s="378"/>
      <c r="O179" s="378"/>
      <c r="P179" s="378"/>
      <c r="Q179" s="378"/>
      <c r="R179" s="378"/>
      <c r="S179" s="378"/>
      <c r="T179" s="378"/>
      <c r="U179" s="378"/>
      <c r="V179" s="378"/>
      <c r="W179" s="378"/>
      <c r="X179" s="378"/>
      <c r="Y179" s="380"/>
      <c r="Z179" s="409"/>
      <c r="AA179" s="380"/>
      <c r="AB179" s="380"/>
      <c r="AC179" s="380"/>
      <c r="AD179" s="380"/>
      <c r="AE179" s="380"/>
      <c r="AF179" s="380"/>
      <c r="AG179" s="380"/>
      <c r="AH179" s="380"/>
      <c r="AI179" s="380"/>
      <c r="AJ179" s="380"/>
      <c r="AR179" s="380"/>
      <c r="AS179" s="380"/>
      <c r="AT179" s="380"/>
      <c r="AU179" s="380"/>
      <c r="AV179" s="380"/>
      <c r="AW179" s="380"/>
      <c r="AX179" s="380"/>
      <c r="AY179" s="380"/>
      <c r="AZ179" s="380"/>
      <c r="BA179" s="380"/>
      <c r="BB179" s="380"/>
      <c r="BC179" s="380"/>
      <c r="BD179" s="380"/>
      <c r="BE179" s="380"/>
      <c r="BF179" s="380"/>
      <c r="BG179" s="380"/>
      <c r="BH179" s="380"/>
      <c r="BI179" s="380"/>
      <c r="BJ179" s="377"/>
      <c r="CE179" s="380"/>
      <c r="CF179" s="380"/>
      <c r="CG179" s="380"/>
      <c r="EZ179" s="380"/>
      <c r="FA179" s="380"/>
      <c r="FB179" s="380"/>
      <c r="FC179" s="380"/>
      <c r="FD179" s="380"/>
      <c r="FE179" s="380"/>
      <c r="FF179" s="380"/>
      <c r="FG179" s="380"/>
      <c r="FH179" s="380"/>
      <c r="FI179" s="380"/>
      <c r="FJ179" s="380"/>
      <c r="FK179" s="380"/>
      <c r="FL179" s="380"/>
      <c r="FM179" s="380"/>
      <c r="FN179" s="380"/>
      <c r="FO179" s="380"/>
      <c r="FP179" s="380"/>
      <c r="FQ179" s="380"/>
      <c r="FR179" s="380"/>
      <c r="FS179" s="380"/>
      <c r="FT179" s="380"/>
      <c r="FU179" s="380"/>
      <c r="FV179" s="380"/>
      <c r="FW179" s="380"/>
      <c r="FX179" s="380"/>
      <c r="FY179" s="380"/>
      <c r="FZ179" s="380"/>
      <c r="GA179" s="380"/>
      <c r="GB179" s="380"/>
      <c r="GC179" s="380"/>
      <c r="GD179" s="380"/>
      <c r="GE179" s="380"/>
      <c r="GF179" s="380"/>
      <c r="GG179" s="380"/>
      <c r="GH179" s="380"/>
      <c r="GI179" s="380"/>
      <c r="GJ179" s="380"/>
      <c r="GK179" s="380"/>
      <c r="GL179" s="380"/>
      <c r="GM179" s="380"/>
      <c r="GN179" s="380"/>
      <c r="GO179" s="380"/>
      <c r="GP179" s="380"/>
      <c r="GQ179" s="380"/>
      <c r="GR179" s="380"/>
      <c r="GS179" s="380"/>
      <c r="GT179" s="380"/>
      <c r="GU179" s="380"/>
      <c r="GV179" s="380"/>
      <c r="GW179" s="380"/>
      <c r="GX179" s="380"/>
      <c r="GY179" s="380"/>
      <c r="GZ179" s="380"/>
      <c r="HA179" s="380"/>
      <c r="HB179" s="380"/>
      <c r="HC179" s="380"/>
      <c r="HD179" s="380"/>
      <c r="HE179" s="380"/>
      <c r="HF179" s="380"/>
      <c r="HG179" s="380"/>
      <c r="HH179" s="380"/>
    </row>
    <row r="180" spans="1:216">
      <c r="A180" s="103"/>
      <c r="B180" s="377"/>
      <c r="C180" s="377"/>
      <c r="D180" s="377"/>
      <c r="E180" s="377"/>
      <c r="F180" s="377"/>
      <c r="G180" s="377"/>
      <c r="H180" s="377"/>
      <c r="I180" s="377"/>
      <c r="J180" s="377"/>
      <c r="K180" s="377"/>
      <c r="L180" s="377"/>
      <c r="M180" s="378"/>
      <c r="N180" s="378"/>
      <c r="O180" s="378"/>
      <c r="P180" s="378"/>
      <c r="Q180" s="378"/>
      <c r="R180" s="378"/>
      <c r="S180" s="378"/>
      <c r="T180" s="378"/>
      <c r="U180" s="378"/>
      <c r="V180" s="378"/>
      <c r="W180" s="378"/>
      <c r="X180" s="378"/>
      <c r="Y180" s="380"/>
      <c r="Z180" s="409"/>
      <c r="AA180" s="380"/>
      <c r="AB180" s="380"/>
      <c r="AC180" s="380"/>
      <c r="AD180" s="380"/>
      <c r="AE180" s="380"/>
      <c r="AF180" s="380"/>
      <c r="AG180" s="380"/>
      <c r="AH180" s="380"/>
      <c r="AI180" s="380"/>
      <c r="AJ180" s="380"/>
      <c r="AR180" s="380"/>
      <c r="AS180" s="380"/>
      <c r="AT180" s="380"/>
      <c r="AU180" s="380"/>
      <c r="AV180" s="380"/>
      <c r="AW180" s="380"/>
      <c r="AX180" s="380"/>
      <c r="AY180" s="380"/>
      <c r="AZ180" s="380"/>
      <c r="BA180" s="380"/>
      <c r="BB180" s="380"/>
      <c r="BC180" s="380"/>
      <c r="BD180" s="380"/>
      <c r="BE180" s="380"/>
      <c r="BF180" s="380"/>
      <c r="BG180" s="380"/>
      <c r="BH180" s="380"/>
      <c r="BI180" s="380"/>
      <c r="BJ180" s="377"/>
      <c r="CE180" s="380"/>
      <c r="CF180" s="380"/>
      <c r="CG180" s="380"/>
      <c r="EZ180" s="380"/>
      <c r="FA180" s="380"/>
      <c r="FB180" s="380"/>
      <c r="FC180" s="380"/>
      <c r="FD180" s="380"/>
      <c r="FE180" s="380"/>
      <c r="FF180" s="380"/>
      <c r="FG180" s="380"/>
      <c r="FH180" s="380"/>
      <c r="FI180" s="380"/>
      <c r="FJ180" s="380"/>
      <c r="FK180" s="380"/>
      <c r="FL180" s="380"/>
      <c r="FM180" s="380"/>
      <c r="FN180" s="380"/>
      <c r="FO180" s="380"/>
      <c r="FP180" s="380"/>
      <c r="FQ180" s="380"/>
      <c r="FR180" s="380"/>
      <c r="FS180" s="380"/>
      <c r="FT180" s="380"/>
      <c r="FU180" s="380"/>
      <c r="FV180" s="380"/>
      <c r="FW180" s="380"/>
      <c r="FX180" s="380"/>
      <c r="FY180" s="380"/>
      <c r="FZ180" s="380"/>
      <c r="GA180" s="380"/>
      <c r="GB180" s="380"/>
      <c r="GC180" s="380"/>
      <c r="GD180" s="380"/>
      <c r="GE180" s="380"/>
      <c r="GF180" s="380"/>
      <c r="GG180" s="380"/>
      <c r="GH180" s="380"/>
      <c r="GI180" s="380"/>
      <c r="GJ180" s="380"/>
      <c r="GK180" s="380"/>
      <c r="GL180" s="380"/>
      <c r="GM180" s="380"/>
      <c r="GN180" s="380"/>
      <c r="GO180" s="380"/>
      <c r="GP180" s="380"/>
      <c r="GQ180" s="380"/>
      <c r="GR180" s="380"/>
      <c r="GS180" s="380"/>
      <c r="GT180" s="380"/>
      <c r="GU180" s="380"/>
      <c r="GV180" s="380"/>
      <c r="GW180" s="380"/>
      <c r="GX180" s="380"/>
      <c r="GY180" s="380"/>
      <c r="GZ180" s="380"/>
      <c r="HA180" s="380"/>
      <c r="HB180" s="380"/>
      <c r="HC180" s="380"/>
      <c r="HD180" s="380"/>
      <c r="HE180" s="380"/>
      <c r="HF180" s="380"/>
      <c r="HG180" s="380"/>
      <c r="HH180" s="380"/>
    </row>
    <row r="181" spans="1:216">
      <c r="A181" s="103"/>
      <c r="B181" s="377"/>
      <c r="C181" s="377"/>
      <c r="D181" s="377"/>
      <c r="E181" s="377"/>
      <c r="F181" s="377"/>
      <c r="G181" s="377"/>
      <c r="H181" s="377"/>
      <c r="I181" s="377"/>
      <c r="J181" s="377"/>
      <c r="K181" s="377"/>
      <c r="L181" s="377"/>
      <c r="M181" s="378"/>
      <c r="N181" s="378"/>
      <c r="O181" s="378"/>
      <c r="P181" s="378"/>
      <c r="Q181" s="378"/>
      <c r="R181" s="378"/>
      <c r="S181" s="378"/>
      <c r="T181" s="378"/>
      <c r="U181" s="378"/>
      <c r="V181" s="378"/>
      <c r="W181" s="378"/>
      <c r="X181" s="378"/>
      <c r="Y181" s="380"/>
      <c r="Z181" s="409"/>
      <c r="AA181" s="380"/>
      <c r="AB181" s="380"/>
      <c r="AC181" s="380"/>
      <c r="AD181" s="380"/>
      <c r="AE181" s="380"/>
      <c r="AF181" s="380"/>
      <c r="AG181" s="380"/>
      <c r="AH181" s="380"/>
      <c r="AI181" s="380"/>
      <c r="AJ181" s="380"/>
      <c r="AR181" s="380"/>
      <c r="AS181" s="380"/>
      <c r="AT181" s="380"/>
      <c r="AU181" s="380"/>
      <c r="AV181" s="380"/>
      <c r="AW181" s="380"/>
      <c r="AX181" s="380"/>
      <c r="AY181" s="380"/>
      <c r="AZ181" s="380"/>
      <c r="BA181" s="380"/>
      <c r="BB181" s="380"/>
      <c r="BC181" s="380"/>
      <c r="BD181" s="380"/>
      <c r="BE181" s="380"/>
      <c r="BF181" s="380"/>
      <c r="BG181" s="380"/>
      <c r="BH181" s="380"/>
      <c r="BI181" s="380"/>
      <c r="BJ181" s="377"/>
      <c r="CE181" s="380"/>
      <c r="CF181" s="380"/>
      <c r="CG181" s="380"/>
      <c r="EZ181" s="380"/>
      <c r="FA181" s="380"/>
      <c r="FB181" s="380"/>
      <c r="FC181" s="380"/>
      <c r="FD181" s="380"/>
      <c r="FE181" s="380"/>
      <c r="FF181" s="380"/>
      <c r="FG181" s="380"/>
      <c r="FH181" s="380"/>
      <c r="FI181" s="380"/>
      <c r="FJ181" s="380"/>
      <c r="FK181" s="380"/>
      <c r="FL181" s="380"/>
      <c r="FM181" s="380"/>
      <c r="FN181" s="380"/>
      <c r="FO181" s="380"/>
      <c r="FP181" s="380"/>
      <c r="FQ181" s="380"/>
      <c r="FR181" s="380"/>
      <c r="FS181" s="380"/>
      <c r="FT181" s="380"/>
      <c r="FU181" s="380"/>
      <c r="FV181" s="380"/>
      <c r="FW181" s="380"/>
      <c r="FX181" s="380"/>
      <c r="FY181" s="380"/>
      <c r="FZ181" s="380"/>
      <c r="GA181" s="380"/>
      <c r="GB181" s="380"/>
      <c r="GC181" s="380"/>
      <c r="GD181" s="380"/>
      <c r="GE181" s="380"/>
      <c r="GF181" s="380"/>
      <c r="GG181" s="380"/>
      <c r="GH181" s="380"/>
      <c r="GI181" s="380"/>
      <c r="GJ181" s="380"/>
      <c r="GK181" s="380"/>
      <c r="GL181" s="380"/>
      <c r="GM181" s="380"/>
      <c r="GN181" s="380"/>
      <c r="GO181" s="380"/>
      <c r="GP181" s="380"/>
      <c r="GQ181" s="380"/>
      <c r="GR181" s="380"/>
      <c r="GS181" s="380"/>
      <c r="GT181" s="380"/>
      <c r="GU181" s="380"/>
      <c r="GV181" s="380"/>
      <c r="GW181" s="380"/>
      <c r="GX181" s="380"/>
      <c r="GY181" s="380"/>
      <c r="GZ181" s="380"/>
      <c r="HA181" s="380"/>
      <c r="HB181" s="380"/>
      <c r="HC181" s="380"/>
      <c r="HD181" s="380"/>
      <c r="HE181" s="380"/>
      <c r="HF181" s="380"/>
      <c r="HG181" s="380"/>
      <c r="HH181" s="380"/>
    </row>
    <row r="182" spans="1:216">
      <c r="A182" s="103"/>
      <c r="B182" s="377"/>
      <c r="C182" s="377"/>
      <c r="D182" s="377"/>
      <c r="E182" s="377"/>
      <c r="F182" s="377"/>
      <c r="G182" s="377"/>
      <c r="H182" s="377"/>
      <c r="I182" s="377"/>
      <c r="J182" s="377"/>
      <c r="K182" s="377"/>
      <c r="L182" s="377"/>
      <c r="M182" s="378"/>
      <c r="N182" s="378"/>
      <c r="O182" s="378"/>
      <c r="P182" s="378"/>
      <c r="Q182" s="378"/>
      <c r="R182" s="378"/>
      <c r="S182" s="378"/>
      <c r="T182" s="378"/>
      <c r="U182" s="378"/>
      <c r="V182" s="378"/>
      <c r="W182" s="378"/>
      <c r="X182" s="378"/>
      <c r="Y182" s="380"/>
      <c r="Z182" s="409"/>
      <c r="AA182" s="380"/>
      <c r="AB182" s="380"/>
      <c r="AC182" s="380"/>
      <c r="AD182" s="380"/>
      <c r="AE182" s="380"/>
      <c r="AF182" s="380"/>
      <c r="AG182" s="380"/>
      <c r="AH182" s="380"/>
      <c r="AI182" s="380"/>
      <c r="AJ182" s="380"/>
      <c r="AR182" s="380"/>
      <c r="AS182" s="380"/>
      <c r="AT182" s="380"/>
      <c r="AU182" s="380"/>
      <c r="AV182" s="380"/>
      <c r="AW182" s="380"/>
      <c r="AX182" s="380"/>
      <c r="AY182" s="380"/>
      <c r="AZ182" s="380"/>
      <c r="BA182" s="380"/>
      <c r="BB182" s="380"/>
      <c r="BC182" s="380"/>
      <c r="BD182" s="380"/>
      <c r="BE182" s="380"/>
      <c r="BF182" s="380"/>
      <c r="BG182" s="380"/>
      <c r="BH182" s="380"/>
      <c r="BI182" s="380"/>
      <c r="BJ182" s="377"/>
      <c r="CE182" s="380"/>
      <c r="CF182" s="380"/>
      <c r="CG182" s="380"/>
      <c r="EZ182" s="380"/>
      <c r="FA182" s="380"/>
      <c r="FB182" s="380"/>
      <c r="FC182" s="380"/>
      <c r="FD182" s="380"/>
      <c r="FE182" s="380"/>
      <c r="FF182" s="380"/>
      <c r="FG182" s="380"/>
      <c r="FH182" s="380"/>
      <c r="FI182" s="380"/>
      <c r="FJ182" s="380"/>
      <c r="FK182" s="380"/>
      <c r="FL182" s="380"/>
      <c r="FM182" s="380"/>
      <c r="FN182" s="380"/>
      <c r="FO182" s="380"/>
      <c r="FP182" s="380"/>
      <c r="FQ182" s="380"/>
      <c r="FR182" s="380"/>
      <c r="FS182" s="380"/>
      <c r="FT182" s="380"/>
      <c r="FU182" s="380"/>
      <c r="FV182" s="380"/>
      <c r="FW182" s="380"/>
      <c r="FX182" s="380"/>
      <c r="FY182" s="380"/>
      <c r="FZ182" s="380"/>
      <c r="GA182" s="380"/>
      <c r="GB182" s="380"/>
      <c r="GC182" s="380"/>
      <c r="GD182" s="380"/>
      <c r="GE182" s="380"/>
      <c r="GF182" s="380"/>
      <c r="GG182" s="380"/>
      <c r="GH182" s="380"/>
      <c r="GI182" s="380"/>
      <c r="GJ182" s="380"/>
      <c r="GK182" s="380"/>
      <c r="GL182" s="380"/>
      <c r="GM182" s="380"/>
      <c r="GN182" s="380"/>
      <c r="GO182" s="380"/>
      <c r="GP182" s="380"/>
      <c r="GQ182" s="380"/>
      <c r="GR182" s="380"/>
      <c r="GS182" s="380"/>
      <c r="GT182" s="380"/>
      <c r="GU182" s="380"/>
      <c r="GV182" s="380"/>
      <c r="GW182" s="380"/>
      <c r="GX182" s="380"/>
      <c r="GY182" s="380"/>
      <c r="GZ182" s="380"/>
      <c r="HA182" s="380"/>
      <c r="HB182" s="380"/>
      <c r="HC182" s="380"/>
      <c r="HD182" s="380"/>
      <c r="HE182" s="380"/>
      <c r="HF182" s="380"/>
      <c r="HG182" s="380"/>
      <c r="HH182" s="380"/>
    </row>
    <row r="183" spans="1:216">
      <c r="A183" s="103"/>
      <c r="B183" s="377"/>
      <c r="C183" s="377"/>
      <c r="D183" s="377"/>
      <c r="E183" s="377"/>
      <c r="F183" s="377"/>
      <c r="G183" s="377"/>
      <c r="H183" s="377"/>
      <c r="I183" s="377"/>
      <c r="J183" s="377"/>
      <c r="K183" s="377"/>
      <c r="L183" s="377"/>
      <c r="M183" s="378"/>
      <c r="N183" s="378"/>
      <c r="O183" s="378"/>
      <c r="P183" s="378"/>
      <c r="Q183" s="378"/>
      <c r="R183" s="378"/>
      <c r="S183" s="378"/>
      <c r="T183" s="378"/>
      <c r="U183" s="378"/>
      <c r="V183" s="378"/>
      <c r="W183" s="378"/>
      <c r="X183" s="378"/>
      <c r="Y183" s="380"/>
      <c r="Z183" s="409"/>
      <c r="AA183" s="380"/>
      <c r="AB183" s="380"/>
      <c r="AC183" s="380"/>
      <c r="AD183" s="380"/>
      <c r="AE183" s="380"/>
      <c r="AF183" s="380"/>
      <c r="AG183" s="380"/>
      <c r="AH183" s="380"/>
      <c r="AI183" s="380"/>
      <c r="AJ183" s="380"/>
      <c r="AR183" s="380"/>
      <c r="AS183" s="380"/>
      <c r="AT183" s="380"/>
      <c r="AU183" s="380"/>
      <c r="AV183" s="380"/>
      <c r="AW183" s="380"/>
      <c r="AX183" s="380"/>
      <c r="AY183" s="380"/>
      <c r="AZ183" s="380"/>
      <c r="BA183" s="380"/>
      <c r="BB183" s="380"/>
      <c r="BC183" s="380"/>
      <c r="BD183" s="380"/>
      <c r="BE183" s="380"/>
      <c r="BF183" s="380"/>
      <c r="BG183" s="380"/>
      <c r="BH183" s="380"/>
      <c r="BI183" s="380"/>
      <c r="BJ183" s="377"/>
      <c r="CE183" s="380"/>
      <c r="CF183" s="380"/>
      <c r="CG183" s="380"/>
      <c r="EZ183" s="380"/>
      <c r="FA183" s="380"/>
      <c r="FB183" s="380"/>
      <c r="FC183" s="380"/>
      <c r="FD183" s="380"/>
      <c r="FE183" s="380"/>
      <c r="FF183" s="380"/>
      <c r="FG183" s="380"/>
      <c r="FH183" s="380"/>
      <c r="FI183" s="380"/>
      <c r="FJ183" s="380"/>
      <c r="FK183" s="380"/>
      <c r="FL183" s="380"/>
      <c r="FM183" s="380"/>
      <c r="FN183" s="380"/>
      <c r="FO183" s="380"/>
      <c r="FP183" s="380"/>
      <c r="FQ183" s="380"/>
      <c r="FR183" s="380"/>
      <c r="FS183" s="380"/>
      <c r="FT183" s="380"/>
      <c r="FU183" s="380"/>
      <c r="FV183" s="380"/>
      <c r="FW183" s="380"/>
      <c r="FX183" s="380"/>
      <c r="FY183" s="380"/>
      <c r="FZ183" s="380"/>
      <c r="GA183" s="380"/>
      <c r="GB183" s="380"/>
      <c r="GC183" s="380"/>
      <c r="GD183" s="380"/>
      <c r="GE183" s="380"/>
      <c r="GF183" s="380"/>
      <c r="GG183" s="380"/>
      <c r="GH183" s="380"/>
      <c r="GI183" s="380"/>
      <c r="GJ183" s="380"/>
      <c r="GK183" s="380"/>
      <c r="GL183" s="380"/>
      <c r="GM183" s="380"/>
      <c r="GN183" s="380"/>
      <c r="GO183" s="380"/>
      <c r="GP183" s="380"/>
      <c r="GQ183" s="380"/>
      <c r="GR183" s="380"/>
      <c r="GS183" s="380"/>
      <c r="GT183" s="380"/>
      <c r="GU183" s="380"/>
      <c r="GV183" s="380"/>
      <c r="GW183" s="380"/>
      <c r="GX183" s="380"/>
      <c r="GY183" s="380"/>
      <c r="GZ183" s="380"/>
      <c r="HA183" s="380"/>
      <c r="HB183" s="380"/>
      <c r="HC183" s="380"/>
      <c r="HD183" s="380"/>
      <c r="HE183" s="380"/>
      <c r="HF183" s="380"/>
      <c r="HG183" s="380"/>
      <c r="HH183" s="380"/>
    </row>
    <row r="184" spans="1:216">
      <c r="A184" s="103"/>
      <c r="B184" s="377"/>
      <c r="C184" s="377"/>
      <c r="D184" s="377"/>
      <c r="E184" s="377"/>
      <c r="F184" s="377"/>
      <c r="G184" s="377"/>
      <c r="H184" s="377"/>
      <c r="I184" s="377"/>
      <c r="J184" s="377"/>
      <c r="K184" s="377"/>
      <c r="L184" s="377"/>
      <c r="M184" s="378"/>
      <c r="N184" s="378"/>
      <c r="O184" s="378"/>
      <c r="P184" s="378"/>
      <c r="Q184" s="378"/>
      <c r="R184" s="378"/>
      <c r="S184" s="378"/>
      <c r="T184" s="378"/>
      <c r="U184" s="378"/>
      <c r="V184" s="378"/>
      <c r="W184" s="378"/>
      <c r="X184" s="378"/>
      <c r="Y184" s="380"/>
      <c r="Z184" s="409"/>
      <c r="AA184" s="380"/>
      <c r="AB184" s="380"/>
      <c r="AC184" s="380"/>
      <c r="AD184" s="380"/>
      <c r="AE184" s="380"/>
      <c r="AF184" s="380"/>
      <c r="AG184" s="380"/>
      <c r="AH184" s="380"/>
      <c r="AI184" s="380"/>
      <c r="AJ184" s="380"/>
      <c r="AR184" s="380"/>
      <c r="AS184" s="380"/>
      <c r="AT184" s="380"/>
      <c r="AU184" s="380"/>
      <c r="AV184" s="380"/>
      <c r="AW184" s="380"/>
      <c r="AX184" s="380"/>
      <c r="AY184" s="380"/>
      <c r="AZ184" s="380"/>
      <c r="BA184" s="380"/>
      <c r="BB184" s="380"/>
      <c r="BC184" s="380"/>
      <c r="BD184" s="380"/>
      <c r="BE184" s="380"/>
      <c r="BF184" s="380"/>
      <c r="BG184" s="380"/>
      <c r="BH184" s="380"/>
      <c r="BI184" s="380"/>
      <c r="BJ184" s="377"/>
      <c r="CE184" s="380"/>
      <c r="CF184" s="380"/>
      <c r="CG184" s="380"/>
      <c r="EZ184" s="380"/>
      <c r="FA184" s="380"/>
      <c r="FB184" s="380"/>
      <c r="FC184" s="380"/>
      <c r="FD184" s="380"/>
      <c r="FE184" s="380"/>
      <c r="FF184" s="380"/>
      <c r="FG184" s="380"/>
      <c r="FH184" s="380"/>
      <c r="FI184" s="380"/>
      <c r="FJ184" s="380"/>
      <c r="FK184" s="380"/>
      <c r="FL184" s="380"/>
      <c r="FM184" s="380"/>
      <c r="FN184" s="380"/>
      <c r="FO184" s="380"/>
      <c r="FP184" s="380"/>
      <c r="FQ184" s="380"/>
      <c r="FR184" s="380"/>
      <c r="FS184" s="380"/>
      <c r="FT184" s="380"/>
      <c r="FU184" s="380"/>
      <c r="FV184" s="380"/>
      <c r="FW184" s="380"/>
      <c r="FX184" s="380"/>
      <c r="FY184" s="380"/>
      <c r="FZ184" s="380"/>
      <c r="GA184" s="380"/>
      <c r="GB184" s="380"/>
      <c r="GC184" s="380"/>
      <c r="GD184" s="380"/>
      <c r="GE184" s="380"/>
      <c r="GF184" s="380"/>
      <c r="GG184" s="380"/>
      <c r="GH184" s="380"/>
      <c r="GI184" s="380"/>
      <c r="GJ184" s="380"/>
      <c r="GK184" s="380"/>
      <c r="GL184" s="380"/>
      <c r="GM184" s="380"/>
      <c r="GN184" s="380"/>
      <c r="GO184" s="380"/>
      <c r="GP184" s="380"/>
      <c r="GQ184" s="380"/>
      <c r="GR184" s="380"/>
      <c r="GS184" s="380"/>
      <c r="GT184" s="380"/>
      <c r="GU184" s="380"/>
      <c r="GV184" s="380"/>
      <c r="GW184" s="380"/>
      <c r="GX184" s="380"/>
      <c r="GY184" s="380"/>
      <c r="GZ184" s="380"/>
      <c r="HA184" s="380"/>
      <c r="HB184" s="380"/>
      <c r="HC184" s="380"/>
      <c r="HD184" s="380"/>
      <c r="HE184" s="380"/>
      <c r="HF184" s="380"/>
      <c r="HG184" s="380"/>
      <c r="HH184" s="380"/>
    </row>
    <row r="185" spans="1:216">
      <c r="A185" s="103"/>
      <c r="B185" s="377"/>
      <c r="C185" s="377"/>
      <c r="D185" s="377"/>
      <c r="E185" s="377"/>
      <c r="F185" s="377"/>
      <c r="G185" s="377"/>
      <c r="H185" s="377"/>
      <c r="I185" s="377"/>
      <c r="J185" s="377"/>
      <c r="K185" s="377"/>
      <c r="L185" s="377"/>
      <c r="M185" s="378"/>
      <c r="N185" s="378"/>
      <c r="O185" s="378"/>
      <c r="P185" s="378"/>
      <c r="Q185" s="378"/>
      <c r="R185" s="378"/>
      <c r="S185" s="378"/>
      <c r="T185" s="378"/>
      <c r="U185" s="378"/>
      <c r="V185" s="378"/>
      <c r="W185" s="378"/>
      <c r="X185" s="378"/>
      <c r="Y185" s="380"/>
      <c r="Z185" s="409"/>
      <c r="AA185" s="380"/>
      <c r="AB185" s="380"/>
      <c r="AC185" s="380"/>
      <c r="AD185" s="380"/>
      <c r="AE185" s="380"/>
      <c r="AF185" s="380"/>
      <c r="AG185" s="380"/>
      <c r="AH185" s="380"/>
      <c r="AI185" s="380"/>
      <c r="AJ185" s="380"/>
      <c r="AR185" s="380"/>
      <c r="AS185" s="380"/>
      <c r="AT185" s="380"/>
      <c r="AU185" s="380"/>
      <c r="AV185" s="380"/>
      <c r="AW185" s="380"/>
      <c r="AX185" s="380"/>
      <c r="AY185" s="380"/>
      <c r="AZ185" s="380"/>
      <c r="BA185" s="380"/>
      <c r="BB185" s="380"/>
      <c r="BC185" s="380"/>
      <c r="BD185" s="380"/>
      <c r="BE185" s="380"/>
      <c r="BF185" s="380"/>
      <c r="BG185" s="380"/>
      <c r="BH185" s="380"/>
      <c r="BI185" s="380"/>
      <c r="BJ185" s="377"/>
      <c r="CE185" s="380"/>
      <c r="CF185" s="380"/>
      <c r="CG185" s="380"/>
      <c r="EZ185" s="380"/>
      <c r="FA185" s="380"/>
      <c r="FB185" s="380"/>
      <c r="FC185" s="380"/>
      <c r="FD185" s="380"/>
      <c r="FE185" s="380"/>
      <c r="FF185" s="380"/>
      <c r="FG185" s="380"/>
      <c r="FH185" s="380"/>
      <c r="FI185" s="380"/>
      <c r="FJ185" s="380"/>
      <c r="FK185" s="380"/>
      <c r="FL185" s="380"/>
      <c r="FM185" s="380"/>
      <c r="FN185" s="380"/>
      <c r="FO185" s="380"/>
      <c r="FP185" s="380"/>
      <c r="FQ185" s="380"/>
      <c r="FR185" s="380"/>
      <c r="FS185" s="380"/>
      <c r="FT185" s="380"/>
      <c r="FU185" s="380"/>
      <c r="FV185" s="380"/>
      <c r="FW185" s="380"/>
      <c r="FX185" s="380"/>
      <c r="FY185" s="380"/>
      <c r="FZ185" s="380"/>
      <c r="GA185" s="380"/>
      <c r="GB185" s="380"/>
      <c r="GC185" s="380"/>
      <c r="GD185" s="380"/>
      <c r="GE185" s="380"/>
      <c r="GF185" s="380"/>
      <c r="GG185" s="380"/>
      <c r="GH185" s="380"/>
      <c r="GI185" s="380"/>
      <c r="GJ185" s="380"/>
      <c r="GK185" s="380"/>
      <c r="GL185" s="380"/>
      <c r="GM185" s="380"/>
      <c r="GN185" s="380"/>
      <c r="GO185" s="380"/>
      <c r="GP185" s="380"/>
      <c r="GQ185" s="380"/>
      <c r="GR185" s="380"/>
      <c r="GS185" s="380"/>
      <c r="GT185" s="380"/>
      <c r="GU185" s="380"/>
      <c r="GV185" s="380"/>
      <c r="GW185" s="380"/>
      <c r="GX185" s="380"/>
      <c r="GY185" s="380"/>
      <c r="GZ185" s="380"/>
      <c r="HA185" s="380"/>
      <c r="HB185" s="380"/>
      <c r="HC185" s="380"/>
      <c r="HD185" s="380"/>
      <c r="HE185" s="380"/>
      <c r="HF185" s="380"/>
      <c r="HG185" s="380"/>
      <c r="HH185" s="380"/>
    </row>
    <row r="186" spans="1:216">
      <c r="A186" s="103"/>
      <c r="B186" s="377"/>
      <c r="C186" s="377"/>
      <c r="D186" s="377"/>
      <c r="E186" s="377"/>
      <c r="F186" s="377"/>
      <c r="G186" s="377"/>
      <c r="H186" s="377"/>
      <c r="I186" s="377"/>
      <c r="J186" s="377"/>
      <c r="K186" s="377"/>
      <c r="L186" s="377"/>
      <c r="M186" s="378"/>
      <c r="N186" s="378"/>
      <c r="O186" s="378"/>
      <c r="P186" s="378"/>
      <c r="Q186" s="378"/>
      <c r="R186" s="378"/>
      <c r="S186" s="378"/>
      <c r="T186" s="378"/>
      <c r="U186" s="378"/>
      <c r="V186" s="378"/>
      <c r="W186" s="378"/>
      <c r="X186" s="378"/>
      <c r="Y186" s="380"/>
      <c r="Z186" s="409"/>
      <c r="AA186" s="380"/>
      <c r="AB186" s="380"/>
      <c r="AC186" s="380"/>
      <c r="AD186" s="380"/>
      <c r="AE186" s="380"/>
      <c r="AF186" s="380"/>
      <c r="AG186" s="380"/>
      <c r="AH186" s="380"/>
      <c r="AI186" s="380"/>
      <c r="AJ186" s="380"/>
      <c r="AR186" s="380"/>
      <c r="AS186" s="380"/>
      <c r="AT186" s="380"/>
      <c r="AU186" s="380"/>
      <c r="AV186" s="380"/>
      <c r="AW186" s="380"/>
      <c r="AX186" s="380"/>
      <c r="AY186" s="380"/>
      <c r="AZ186" s="380"/>
      <c r="BA186" s="380"/>
      <c r="BB186" s="380"/>
      <c r="BC186" s="380"/>
      <c r="BD186" s="380"/>
      <c r="BE186" s="380"/>
      <c r="BF186" s="380"/>
      <c r="BG186" s="380"/>
      <c r="BH186" s="380"/>
      <c r="BI186" s="380"/>
      <c r="BJ186" s="377"/>
      <c r="CE186" s="380"/>
      <c r="CF186" s="380"/>
      <c r="CG186" s="380"/>
      <c r="EZ186" s="380"/>
      <c r="FA186" s="380"/>
      <c r="FB186" s="380"/>
      <c r="FC186" s="380"/>
      <c r="FD186" s="380"/>
      <c r="FE186" s="380"/>
      <c r="FF186" s="380"/>
      <c r="FG186" s="380"/>
      <c r="FH186" s="380"/>
      <c r="FI186" s="380"/>
      <c r="FJ186" s="380"/>
      <c r="FK186" s="380"/>
      <c r="FL186" s="380"/>
      <c r="FM186" s="380"/>
      <c r="FN186" s="380"/>
      <c r="FO186" s="380"/>
      <c r="FP186" s="380"/>
      <c r="FQ186" s="380"/>
      <c r="FR186" s="380"/>
      <c r="FS186" s="380"/>
      <c r="FT186" s="380"/>
      <c r="FU186" s="380"/>
      <c r="FV186" s="380"/>
      <c r="FW186" s="380"/>
      <c r="FX186" s="380"/>
      <c r="FY186" s="380"/>
      <c r="FZ186" s="380"/>
      <c r="GA186" s="380"/>
      <c r="GB186" s="380"/>
      <c r="GC186" s="380"/>
      <c r="GD186" s="380"/>
      <c r="GE186" s="380"/>
      <c r="GF186" s="380"/>
      <c r="GG186" s="380"/>
      <c r="GH186" s="380"/>
      <c r="GI186" s="380"/>
      <c r="GJ186" s="380"/>
      <c r="GK186" s="380"/>
      <c r="GL186" s="380"/>
      <c r="GM186" s="380"/>
      <c r="GN186" s="380"/>
      <c r="GO186" s="380"/>
      <c r="GP186" s="380"/>
      <c r="GQ186" s="380"/>
      <c r="GR186" s="380"/>
      <c r="GS186" s="380"/>
      <c r="GT186" s="380"/>
      <c r="GU186" s="380"/>
      <c r="GV186" s="380"/>
      <c r="GW186" s="380"/>
      <c r="GX186" s="380"/>
      <c r="GY186" s="380"/>
      <c r="GZ186" s="380"/>
      <c r="HA186" s="380"/>
      <c r="HB186" s="380"/>
      <c r="HC186" s="380"/>
      <c r="HD186" s="380"/>
      <c r="HE186" s="380"/>
      <c r="HF186" s="380"/>
      <c r="HG186" s="380"/>
      <c r="HH186" s="380"/>
    </row>
    <row r="187" spans="1:216">
      <c r="A187" s="103"/>
      <c r="B187" s="377"/>
      <c r="C187" s="377"/>
      <c r="D187" s="377"/>
      <c r="E187" s="377"/>
      <c r="F187" s="377"/>
      <c r="G187" s="377"/>
      <c r="H187" s="377"/>
      <c r="I187" s="377"/>
      <c r="J187" s="377"/>
      <c r="K187" s="377"/>
      <c r="L187" s="377"/>
      <c r="M187" s="378"/>
      <c r="N187" s="378"/>
      <c r="O187" s="378"/>
      <c r="P187" s="378"/>
      <c r="Q187" s="378"/>
      <c r="R187" s="378"/>
      <c r="S187" s="378"/>
      <c r="T187" s="378"/>
      <c r="U187" s="378"/>
      <c r="V187" s="378"/>
      <c r="W187" s="378"/>
      <c r="X187" s="378"/>
      <c r="Y187" s="380"/>
      <c r="Z187" s="409"/>
      <c r="AA187" s="380"/>
      <c r="AB187" s="380"/>
      <c r="AC187" s="380"/>
      <c r="AD187" s="380"/>
      <c r="AE187" s="380"/>
      <c r="AF187" s="380"/>
      <c r="AG187" s="380"/>
      <c r="AH187" s="380"/>
      <c r="AI187" s="380"/>
      <c r="AJ187" s="380"/>
      <c r="AR187" s="380"/>
      <c r="AS187" s="380"/>
      <c r="AT187" s="380"/>
      <c r="AU187" s="380"/>
      <c r="AV187" s="380"/>
      <c r="AW187" s="380"/>
      <c r="AX187" s="380"/>
      <c r="AY187" s="380"/>
      <c r="AZ187" s="380"/>
      <c r="BA187" s="380"/>
      <c r="BB187" s="380"/>
      <c r="BC187" s="380"/>
      <c r="BD187" s="380"/>
      <c r="BE187" s="380"/>
      <c r="BF187" s="380"/>
      <c r="BG187" s="380"/>
      <c r="BH187" s="380"/>
      <c r="BI187" s="380"/>
      <c r="BJ187" s="377"/>
      <c r="CE187" s="380"/>
      <c r="CF187" s="380"/>
      <c r="CG187" s="380"/>
      <c r="EZ187" s="380"/>
      <c r="FA187" s="380"/>
      <c r="FB187" s="380"/>
      <c r="FC187" s="380"/>
      <c r="FD187" s="380"/>
      <c r="FE187" s="380"/>
      <c r="FF187" s="380"/>
      <c r="FG187" s="380"/>
      <c r="FH187" s="380"/>
      <c r="FI187" s="380"/>
      <c r="FJ187" s="380"/>
      <c r="FK187" s="380"/>
      <c r="FL187" s="380"/>
      <c r="FM187" s="380"/>
      <c r="FN187" s="380"/>
      <c r="FO187" s="380"/>
      <c r="FP187" s="380"/>
      <c r="FQ187" s="380"/>
      <c r="FR187" s="380"/>
      <c r="FS187" s="380"/>
      <c r="FT187" s="380"/>
      <c r="FU187" s="380"/>
      <c r="FV187" s="380"/>
      <c r="FW187" s="380"/>
      <c r="FX187" s="380"/>
      <c r="FY187" s="380"/>
      <c r="FZ187" s="380"/>
      <c r="GA187" s="380"/>
      <c r="GB187" s="380"/>
      <c r="GC187" s="380"/>
      <c r="GD187" s="380"/>
      <c r="GE187" s="380"/>
      <c r="GF187" s="380"/>
      <c r="GG187" s="380"/>
      <c r="GH187" s="380"/>
      <c r="GI187" s="380"/>
      <c r="GJ187" s="380"/>
      <c r="GK187" s="380"/>
      <c r="GL187" s="380"/>
      <c r="GM187" s="380"/>
      <c r="GN187" s="380"/>
      <c r="GO187" s="380"/>
      <c r="GP187" s="380"/>
      <c r="GQ187" s="380"/>
      <c r="GR187" s="380"/>
      <c r="GS187" s="380"/>
      <c r="GT187" s="380"/>
      <c r="GU187" s="380"/>
      <c r="GV187" s="380"/>
      <c r="GW187" s="380"/>
      <c r="GX187" s="380"/>
      <c r="GY187" s="380"/>
      <c r="GZ187" s="380"/>
      <c r="HA187" s="380"/>
      <c r="HB187" s="380"/>
      <c r="HC187" s="380"/>
      <c r="HD187" s="380"/>
      <c r="HE187" s="380"/>
      <c r="HF187" s="380"/>
      <c r="HG187" s="380"/>
      <c r="HH187" s="380"/>
    </row>
    <row r="188" spans="1:216">
      <c r="A188" s="103"/>
      <c r="B188" s="377"/>
      <c r="C188" s="377"/>
      <c r="D188" s="377"/>
      <c r="E188" s="377"/>
      <c r="F188" s="377"/>
      <c r="G188" s="377"/>
      <c r="H188" s="377"/>
      <c r="I188" s="377"/>
      <c r="J188" s="377"/>
      <c r="K188" s="377"/>
      <c r="L188" s="377"/>
      <c r="M188" s="378"/>
      <c r="N188" s="378"/>
      <c r="O188" s="378"/>
      <c r="P188" s="378"/>
      <c r="Q188" s="378"/>
      <c r="R188" s="378"/>
      <c r="S188" s="378"/>
      <c r="T188" s="378"/>
      <c r="U188" s="378"/>
      <c r="V188" s="378"/>
      <c r="W188" s="378"/>
      <c r="X188" s="378"/>
      <c r="Y188" s="380"/>
      <c r="Z188" s="409"/>
      <c r="AA188" s="380"/>
      <c r="AB188" s="380"/>
      <c r="AC188" s="380"/>
      <c r="AD188" s="380"/>
      <c r="AE188" s="380"/>
      <c r="AF188" s="380"/>
      <c r="AG188" s="380"/>
      <c r="AH188" s="380"/>
      <c r="AI188" s="380"/>
      <c r="AJ188" s="380"/>
      <c r="AR188" s="380"/>
      <c r="AS188" s="380"/>
      <c r="AT188" s="380"/>
      <c r="AU188" s="380"/>
      <c r="AV188" s="380"/>
      <c r="AW188" s="380"/>
      <c r="AX188" s="380"/>
      <c r="AY188" s="380"/>
      <c r="AZ188" s="380"/>
      <c r="BA188" s="380"/>
      <c r="BB188" s="380"/>
      <c r="BC188" s="380"/>
      <c r="BD188" s="380"/>
      <c r="BE188" s="380"/>
      <c r="BF188" s="380"/>
      <c r="BG188" s="380"/>
      <c r="BH188" s="380"/>
      <c r="BI188" s="380"/>
      <c r="BJ188" s="377"/>
      <c r="CE188" s="380"/>
      <c r="CF188" s="380"/>
      <c r="CG188" s="380"/>
      <c r="EZ188" s="380"/>
      <c r="FA188" s="380"/>
      <c r="FB188" s="380"/>
      <c r="FC188" s="380"/>
      <c r="FD188" s="380"/>
      <c r="FE188" s="380"/>
      <c r="FF188" s="380"/>
      <c r="FG188" s="380"/>
      <c r="FH188" s="380"/>
      <c r="FI188" s="380"/>
      <c r="FJ188" s="380"/>
      <c r="FK188" s="380"/>
      <c r="FL188" s="380"/>
      <c r="FM188" s="380"/>
      <c r="FN188" s="380"/>
      <c r="FO188" s="380"/>
      <c r="FP188" s="380"/>
      <c r="FQ188" s="380"/>
      <c r="FR188" s="380"/>
      <c r="FS188" s="380"/>
      <c r="FT188" s="380"/>
      <c r="FU188" s="380"/>
      <c r="FV188" s="380"/>
      <c r="FW188" s="380"/>
      <c r="FX188" s="380"/>
      <c r="FY188" s="380"/>
      <c r="FZ188" s="380"/>
      <c r="GA188" s="380"/>
      <c r="GB188" s="380"/>
      <c r="GC188" s="380"/>
      <c r="GD188" s="380"/>
      <c r="GE188" s="380"/>
      <c r="GF188" s="380"/>
      <c r="GG188" s="380"/>
      <c r="GH188" s="380"/>
      <c r="GI188" s="380"/>
      <c r="GJ188" s="380"/>
      <c r="GK188" s="380"/>
      <c r="GL188" s="380"/>
      <c r="GM188" s="380"/>
      <c r="GN188" s="380"/>
      <c r="GO188" s="380"/>
      <c r="GP188" s="380"/>
      <c r="GQ188" s="380"/>
      <c r="GR188" s="380"/>
      <c r="GS188" s="380"/>
      <c r="GT188" s="380"/>
      <c r="GU188" s="380"/>
      <c r="GV188" s="380"/>
      <c r="GW188" s="380"/>
      <c r="GX188" s="380"/>
      <c r="GY188" s="380"/>
      <c r="GZ188" s="380"/>
      <c r="HA188" s="380"/>
      <c r="HB188" s="380"/>
      <c r="HC188" s="380"/>
      <c r="HD188" s="380"/>
      <c r="HE188" s="380"/>
      <c r="HF188" s="380"/>
      <c r="HG188" s="380"/>
      <c r="HH188" s="380"/>
    </row>
    <row r="189" spans="1:216">
      <c r="A189" s="103"/>
      <c r="B189" s="377"/>
      <c r="C189" s="377"/>
      <c r="D189" s="377"/>
      <c r="E189" s="377"/>
      <c r="F189" s="377"/>
      <c r="G189" s="377"/>
      <c r="H189" s="377"/>
      <c r="I189" s="377"/>
      <c r="J189" s="377"/>
      <c r="K189" s="377"/>
      <c r="L189" s="377"/>
      <c r="M189" s="378"/>
      <c r="N189" s="378"/>
      <c r="O189" s="378"/>
      <c r="P189" s="378"/>
      <c r="Q189" s="378"/>
      <c r="R189" s="378"/>
      <c r="S189" s="378"/>
      <c r="T189" s="378"/>
      <c r="U189" s="378"/>
      <c r="V189" s="378"/>
      <c r="W189" s="378"/>
      <c r="X189" s="378"/>
      <c r="Y189" s="380"/>
      <c r="Z189" s="409"/>
      <c r="AA189" s="380"/>
      <c r="AB189" s="380"/>
      <c r="AC189" s="380"/>
      <c r="AD189" s="380"/>
      <c r="AE189" s="380"/>
      <c r="AF189" s="380"/>
      <c r="AG189" s="380"/>
      <c r="AH189" s="380"/>
      <c r="AI189" s="380"/>
      <c r="AJ189" s="380"/>
      <c r="AR189" s="380"/>
      <c r="AS189" s="380"/>
      <c r="AT189" s="380"/>
      <c r="AU189" s="380"/>
      <c r="AV189" s="380"/>
      <c r="AW189" s="380"/>
      <c r="AX189" s="380"/>
      <c r="AY189" s="380"/>
      <c r="AZ189" s="380"/>
      <c r="BA189" s="380"/>
      <c r="BB189" s="380"/>
      <c r="BC189" s="380"/>
      <c r="BD189" s="380"/>
      <c r="BE189" s="380"/>
      <c r="BF189" s="380"/>
      <c r="BG189" s="380"/>
      <c r="BH189" s="380"/>
      <c r="BI189" s="380"/>
      <c r="BJ189" s="377"/>
      <c r="CE189" s="380"/>
      <c r="CF189" s="380"/>
      <c r="CG189" s="380"/>
      <c r="EZ189" s="380"/>
      <c r="FA189" s="380"/>
      <c r="FB189" s="380"/>
      <c r="FC189" s="380"/>
      <c r="FD189" s="380"/>
      <c r="FE189" s="380"/>
      <c r="FF189" s="380"/>
      <c r="FG189" s="380"/>
      <c r="FH189" s="380"/>
      <c r="FI189" s="380"/>
      <c r="FJ189" s="380"/>
      <c r="FK189" s="380"/>
      <c r="FL189" s="380"/>
      <c r="FM189" s="380"/>
      <c r="FN189" s="380"/>
      <c r="FO189" s="380"/>
      <c r="FP189" s="380"/>
      <c r="FQ189" s="380"/>
      <c r="FR189" s="380"/>
      <c r="FS189" s="380"/>
      <c r="FT189" s="380"/>
      <c r="FU189" s="380"/>
      <c r="FV189" s="380"/>
      <c r="FW189" s="380"/>
      <c r="FX189" s="380"/>
      <c r="FY189" s="380"/>
      <c r="FZ189" s="380"/>
      <c r="GA189" s="380"/>
      <c r="GB189" s="380"/>
      <c r="GC189" s="380"/>
      <c r="GD189" s="380"/>
      <c r="GE189" s="380"/>
      <c r="GF189" s="380"/>
      <c r="GG189" s="380"/>
      <c r="GH189" s="380"/>
      <c r="GI189" s="380"/>
      <c r="GJ189" s="380"/>
      <c r="GK189" s="380"/>
      <c r="GL189" s="380"/>
      <c r="GM189" s="380"/>
      <c r="GN189" s="380"/>
      <c r="GO189" s="380"/>
      <c r="GP189" s="380"/>
      <c r="GQ189" s="380"/>
      <c r="GR189" s="380"/>
      <c r="GS189" s="380"/>
      <c r="GT189" s="380"/>
      <c r="GU189" s="380"/>
      <c r="GV189" s="380"/>
      <c r="GW189" s="380"/>
      <c r="GX189" s="380"/>
      <c r="GY189" s="380"/>
      <c r="GZ189" s="380"/>
      <c r="HA189" s="380"/>
      <c r="HB189" s="380"/>
      <c r="HC189" s="380"/>
      <c r="HD189" s="380"/>
      <c r="HE189" s="380"/>
      <c r="HF189" s="380"/>
      <c r="HG189" s="380"/>
      <c r="HH189" s="380"/>
    </row>
    <row r="190" spans="1:216">
      <c r="A190" s="103"/>
      <c r="B190" s="377"/>
      <c r="C190" s="377"/>
      <c r="D190" s="377"/>
      <c r="E190" s="377"/>
      <c r="F190" s="377"/>
      <c r="G190" s="377"/>
      <c r="H190" s="377"/>
      <c r="I190" s="377"/>
      <c r="J190" s="377"/>
      <c r="K190" s="377"/>
      <c r="L190" s="377"/>
      <c r="M190" s="378"/>
      <c r="N190" s="378"/>
      <c r="O190" s="378"/>
      <c r="P190" s="378"/>
      <c r="Q190" s="378"/>
      <c r="R190" s="378"/>
      <c r="S190" s="378"/>
      <c r="T190" s="378"/>
      <c r="U190" s="378"/>
      <c r="V190" s="378"/>
      <c r="W190" s="378"/>
      <c r="X190" s="378"/>
      <c r="Y190" s="380"/>
      <c r="Z190" s="409"/>
      <c r="AA190" s="380"/>
      <c r="AB190" s="380"/>
      <c r="AC190" s="380"/>
      <c r="AD190" s="380"/>
      <c r="AE190" s="380"/>
      <c r="AF190" s="380"/>
      <c r="AG190" s="380"/>
      <c r="AH190" s="380"/>
      <c r="AI190" s="380"/>
      <c r="AJ190" s="380"/>
      <c r="AR190" s="380"/>
      <c r="AS190" s="380"/>
      <c r="AT190" s="380"/>
      <c r="AU190" s="380"/>
      <c r="AV190" s="380"/>
      <c r="AW190" s="380"/>
      <c r="AX190" s="380"/>
      <c r="AY190" s="380"/>
      <c r="AZ190" s="380"/>
      <c r="BA190" s="380"/>
      <c r="BB190" s="380"/>
      <c r="BC190" s="380"/>
      <c r="BD190" s="380"/>
      <c r="BE190" s="380"/>
      <c r="BF190" s="380"/>
      <c r="BG190" s="380"/>
      <c r="BH190" s="380"/>
      <c r="BI190" s="380"/>
      <c r="BJ190" s="377"/>
      <c r="CE190" s="380"/>
      <c r="CF190" s="380"/>
      <c r="CG190" s="380"/>
      <c r="EZ190" s="380"/>
      <c r="FA190" s="380"/>
      <c r="FB190" s="380"/>
      <c r="FC190" s="380"/>
      <c r="FD190" s="380"/>
      <c r="FE190" s="380"/>
      <c r="FF190" s="380"/>
      <c r="FG190" s="380"/>
      <c r="FH190" s="380"/>
      <c r="FI190" s="380"/>
      <c r="FJ190" s="380"/>
      <c r="FK190" s="380"/>
      <c r="FL190" s="380"/>
      <c r="FM190" s="380"/>
      <c r="FN190" s="380"/>
      <c r="FO190" s="380"/>
      <c r="FP190" s="380"/>
      <c r="FQ190" s="380"/>
      <c r="FR190" s="380"/>
      <c r="FS190" s="380"/>
      <c r="FT190" s="380"/>
      <c r="FU190" s="380"/>
      <c r="FV190" s="380"/>
      <c r="FW190" s="380"/>
      <c r="FX190" s="380"/>
      <c r="FY190" s="380"/>
      <c r="FZ190" s="380"/>
      <c r="GA190" s="380"/>
      <c r="GB190" s="380"/>
      <c r="GC190" s="380"/>
      <c r="GD190" s="380"/>
      <c r="GE190" s="380"/>
      <c r="GF190" s="380"/>
      <c r="GG190" s="380"/>
      <c r="GH190" s="380"/>
      <c r="GI190" s="380"/>
      <c r="GJ190" s="380"/>
      <c r="GK190" s="380"/>
      <c r="GL190" s="380"/>
      <c r="GM190" s="380"/>
      <c r="GN190" s="380"/>
      <c r="GO190" s="380"/>
      <c r="GP190" s="380"/>
      <c r="GQ190" s="380"/>
      <c r="GR190" s="380"/>
      <c r="GS190" s="380"/>
      <c r="GT190" s="380"/>
      <c r="GU190" s="380"/>
      <c r="GV190" s="380"/>
      <c r="GW190" s="380"/>
      <c r="GX190" s="380"/>
      <c r="GY190" s="380"/>
      <c r="GZ190" s="380"/>
      <c r="HA190" s="380"/>
      <c r="HB190" s="380"/>
      <c r="HC190" s="380"/>
      <c r="HD190" s="380"/>
      <c r="HE190" s="380"/>
      <c r="HF190" s="380"/>
      <c r="HG190" s="380"/>
      <c r="HH190" s="380"/>
    </row>
    <row r="191" spans="1:216">
      <c r="A191" s="103"/>
      <c r="B191" s="377"/>
      <c r="C191" s="377"/>
      <c r="D191" s="377"/>
      <c r="E191" s="377"/>
      <c r="F191" s="377"/>
      <c r="G191" s="377"/>
      <c r="H191" s="377"/>
      <c r="I191" s="377"/>
      <c r="J191" s="377"/>
      <c r="K191" s="377"/>
      <c r="L191" s="377"/>
      <c r="M191" s="378"/>
      <c r="N191" s="378"/>
      <c r="O191" s="378"/>
      <c r="P191" s="378"/>
      <c r="Q191" s="378"/>
      <c r="R191" s="378"/>
      <c r="S191" s="378"/>
      <c r="T191" s="378"/>
      <c r="U191" s="378"/>
      <c r="V191" s="378"/>
      <c r="W191" s="378"/>
      <c r="X191" s="378"/>
      <c r="Y191" s="380"/>
      <c r="Z191" s="409"/>
      <c r="AA191" s="380"/>
      <c r="AB191" s="380"/>
      <c r="AC191" s="380"/>
      <c r="AD191" s="380"/>
      <c r="AE191" s="380"/>
      <c r="AF191" s="380"/>
      <c r="AG191" s="380"/>
      <c r="AH191" s="380"/>
      <c r="AI191" s="380"/>
      <c r="AJ191" s="380"/>
      <c r="AR191" s="380"/>
      <c r="AS191" s="380"/>
      <c r="AT191" s="380"/>
      <c r="AU191" s="380"/>
      <c r="AV191" s="380"/>
      <c r="AW191" s="380"/>
      <c r="AX191" s="380"/>
      <c r="AY191" s="380"/>
      <c r="AZ191" s="380"/>
      <c r="BA191" s="380"/>
      <c r="BB191" s="380"/>
      <c r="BC191" s="380"/>
      <c r="BD191" s="380"/>
      <c r="BE191" s="380"/>
      <c r="BF191" s="380"/>
      <c r="BG191" s="380"/>
      <c r="BH191" s="380"/>
      <c r="BI191" s="380"/>
      <c r="BJ191" s="377"/>
      <c r="CE191" s="380"/>
      <c r="CF191" s="380"/>
      <c r="CG191" s="380"/>
      <c r="EZ191" s="380"/>
      <c r="FA191" s="380"/>
      <c r="FB191" s="380"/>
      <c r="FC191" s="380"/>
      <c r="FD191" s="380"/>
      <c r="FE191" s="380"/>
      <c r="FF191" s="380"/>
      <c r="FG191" s="380"/>
      <c r="FH191" s="380"/>
      <c r="FI191" s="380"/>
      <c r="FJ191" s="380"/>
      <c r="FK191" s="380"/>
      <c r="FL191" s="380"/>
      <c r="FM191" s="380"/>
      <c r="FN191" s="380"/>
      <c r="FO191" s="380"/>
      <c r="FP191" s="380"/>
      <c r="FQ191" s="380"/>
      <c r="FR191" s="380"/>
      <c r="FS191" s="380"/>
      <c r="FT191" s="380"/>
      <c r="FU191" s="380"/>
      <c r="FV191" s="380"/>
      <c r="FW191" s="380"/>
      <c r="FX191" s="380"/>
      <c r="FY191" s="380"/>
      <c r="FZ191" s="380"/>
      <c r="GA191" s="380"/>
      <c r="GB191" s="380"/>
      <c r="GC191" s="380"/>
      <c r="GD191" s="380"/>
      <c r="GE191" s="380"/>
      <c r="GF191" s="380"/>
      <c r="GG191" s="380"/>
      <c r="GH191" s="380"/>
      <c r="GI191" s="380"/>
      <c r="GJ191" s="380"/>
      <c r="GK191" s="380"/>
      <c r="GL191" s="380"/>
      <c r="GM191" s="380"/>
      <c r="GN191" s="380"/>
      <c r="GO191" s="380"/>
      <c r="GP191" s="380"/>
      <c r="GQ191" s="380"/>
      <c r="GR191" s="380"/>
      <c r="GS191" s="380"/>
      <c r="GT191" s="380"/>
      <c r="GU191" s="380"/>
      <c r="GV191" s="380"/>
      <c r="GW191" s="380"/>
      <c r="GX191" s="380"/>
      <c r="GY191" s="380"/>
      <c r="GZ191" s="380"/>
      <c r="HA191" s="380"/>
      <c r="HB191" s="380"/>
      <c r="HC191" s="380"/>
      <c r="HD191" s="380"/>
      <c r="HE191" s="380"/>
      <c r="HF191" s="380"/>
      <c r="HG191" s="380"/>
      <c r="HH191" s="380"/>
    </row>
    <row r="192" spans="1:216">
      <c r="A192" s="103"/>
      <c r="B192" s="377"/>
      <c r="C192" s="377"/>
      <c r="D192" s="377"/>
      <c r="E192" s="377"/>
      <c r="F192" s="377"/>
      <c r="G192" s="377"/>
      <c r="H192" s="377"/>
      <c r="I192" s="377"/>
      <c r="J192" s="377"/>
      <c r="K192" s="377"/>
      <c r="L192" s="377"/>
      <c r="M192" s="378"/>
      <c r="N192" s="378"/>
      <c r="O192" s="378"/>
      <c r="P192" s="378"/>
      <c r="Q192" s="378"/>
      <c r="R192" s="378"/>
      <c r="S192" s="378"/>
      <c r="T192" s="378"/>
      <c r="U192" s="378"/>
      <c r="V192" s="378"/>
      <c r="W192" s="378"/>
      <c r="X192" s="378"/>
      <c r="Y192" s="380"/>
      <c r="Z192" s="409"/>
      <c r="AA192" s="380"/>
      <c r="AB192" s="380"/>
      <c r="AC192" s="380"/>
      <c r="AD192" s="380"/>
      <c r="AE192" s="380"/>
      <c r="AF192" s="380"/>
      <c r="AG192" s="380"/>
      <c r="AH192" s="380"/>
      <c r="AI192" s="380"/>
      <c r="AJ192" s="380"/>
      <c r="AR192" s="380"/>
      <c r="AS192" s="380"/>
      <c r="AT192" s="380"/>
      <c r="AU192" s="380"/>
      <c r="AV192" s="380"/>
      <c r="AW192" s="380"/>
      <c r="AX192" s="380"/>
      <c r="AY192" s="380"/>
      <c r="AZ192" s="380"/>
      <c r="BA192" s="380"/>
      <c r="BB192" s="380"/>
      <c r="BC192" s="380"/>
      <c r="BD192" s="380"/>
      <c r="BE192" s="380"/>
      <c r="BF192" s="380"/>
      <c r="BG192" s="380"/>
      <c r="BH192" s="380"/>
      <c r="BI192" s="380"/>
      <c r="BJ192" s="377"/>
      <c r="CE192" s="380"/>
      <c r="CF192" s="380"/>
      <c r="CG192" s="380"/>
      <c r="EZ192" s="380"/>
      <c r="FA192" s="380"/>
      <c r="FB192" s="380"/>
      <c r="FC192" s="380"/>
      <c r="FD192" s="380"/>
      <c r="FE192" s="380"/>
      <c r="FF192" s="380"/>
      <c r="FG192" s="380"/>
      <c r="FH192" s="380"/>
      <c r="FI192" s="380"/>
      <c r="FJ192" s="380"/>
      <c r="FK192" s="380"/>
      <c r="FL192" s="380"/>
      <c r="FM192" s="380"/>
      <c r="FN192" s="380"/>
      <c r="FO192" s="380"/>
      <c r="FP192" s="380"/>
      <c r="FQ192" s="380"/>
      <c r="FR192" s="380"/>
      <c r="FS192" s="380"/>
      <c r="FT192" s="380"/>
      <c r="FU192" s="380"/>
      <c r="FV192" s="380"/>
      <c r="FW192" s="380"/>
      <c r="FX192" s="380"/>
      <c r="FY192" s="380"/>
      <c r="FZ192" s="380"/>
      <c r="GA192" s="380"/>
      <c r="GB192" s="380"/>
      <c r="GC192" s="380"/>
      <c r="GD192" s="380"/>
      <c r="GE192" s="380"/>
      <c r="GF192" s="380"/>
      <c r="GG192" s="380"/>
      <c r="GH192" s="380"/>
      <c r="GI192" s="380"/>
      <c r="GJ192" s="380"/>
      <c r="GK192" s="380"/>
      <c r="GL192" s="380"/>
      <c r="GM192" s="380"/>
      <c r="GN192" s="380"/>
      <c r="GO192" s="380"/>
      <c r="GP192" s="380"/>
      <c r="GQ192" s="380"/>
      <c r="GR192" s="380"/>
      <c r="GS192" s="380"/>
      <c r="GT192" s="380"/>
      <c r="GU192" s="380"/>
      <c r="GV192" s="380"/>
      <c r="GW192" s="380"/>
      <c r="GX192" s="380"/>
      <c r="GY192" s="380"/>
      <c r="GZ192" s="380"/>
      <c r="HA192" s="380"/>
      <c r="HB192" s="380"/>
      <c r="HC192" s="380"/>
      <c r="HD192" s="380"/>
      <c r="HE192" s="380"/>
      <c r="HF192" s="380"/>
      <c r="HG192" s="380"/>
      <c r="HH192" s="380"/>
    </row>
    <row r="193" spans="1:216">
      <c r="A193" s="103"/>
      <c r="B193" s="377"/>
      <c r="C193" s="377"/>
      <c r="D193" s="377"/>
      <c r="E193" s="377"/>
      <c r="F193" s="377"/>
      <c r="G193" s="377"/>
      <c r="H193" s="377"/>
      <c r="I193" s="377"/>
      <c r="J193" s="377"/>
      <c r="K193" s="377"/>
      <c r="L193" s="377"/>
      <c r="M193" s="378"/>
      <c r="N193" s="378"/>
      <c r="O193" s="378"/>
      <c r="P193" s="378"/>
      <c r="Q193" s="378"/>
      <c r="R193" s="378"/>
      <c r="S193" s="378"/>
      <c r="T193" s="378"/>
      <c r="U193" s="378"/>
      <c r="V193" s="378"/>
      <c r="W193" s="378"/>
      <c r="X193" s="378"/>
      <c r="Y193" s="380"/>
      <c r="Z193" s="409"/>
      <c r="AA193" s="380"/>
      <c r="AB193" s="380"/>
      <c r="AC193" s="380"/>
      <c r="AD193" s="380"/>
      <c r="AE193" s="380"/>
      <c r="AF193" s="380"/>
      <c r="AG193" s="380"/>
      <c r="AH193" s="380"/>
      <c r="AI193" s="380"/>
      <c r="AJ193" s="380"/>
      <c r="AR193" s="380"/>
      <c r="AS193" s="380"/>
      <c r="AT193" s="380"/>
      <c r="AU193" s="380"/>
      <c r="AV193" s="380"/>
      <c r="AW193" s="380"/>
      <c r="AX193" s="380"/>
      <c r="AY193" s="380"/>
      <c r="AZ193" s="380"/>
      <c r="BA193" s="380"/>
      <c r="BB193" s="380"/>
      <c r="BC193" s="380"/>
      <c r="BD193" s="380"/>
      <c r="BE193" s="380"/>
      <c r="BF193" s="380"/>
      <c r="BG193" s="380"/>
      <c r="BH193" s="380"/>
      <c r="BI193" s="380"/>
      <c r="BJ193" s="377"/>
      <c r="CE193" s="380"/>
      <c r="CF193" s="380"/>
      <c r="CG193" s="380"/>
      <c r="EZ193" s="380"/>
      <c r="FA193" s="380"/>
      <c r="FB193" s="380"/>
      <c r="FC193" s="380"/>
      <c r="FD193" s="380"/>
      <c r="FE193" s="380"/>
      <c r="FF193" s="380"/>
      <c r="FG193" s="380"/>
      <c r="FH193" s="380"/>
      <c r="FI193" s="380"/>
      <c r="FJ193" s="380"/>
      <c r="FK193" s="380"/>
      <c r="FL193" s="380"/>
      <c r="FM193" s="380"/>
      <c r="FN193" s="380"/>
      <c r="FO193" s="380"/>
      <c r="FP193" s="380"/>
      <c r="FQ193" s="380"/>
      <c r="FR193" s="380"/>
      <c r="FS193" s="380"/>
      <c r="FT193" s="380"/>
      <c r="FU193" s="380"/>
      <c r="FV193" s="380"/>
      <c r="FW193" s="380"/>
      <c r="FX193" s="380"/>
      <c r="FY193" s="380"/>
      <c r="FZ193" s="380"/>
      <c r="GA193" s="380"/>
      <c r="GB193" s="380"/>
      <c r="GC193" s="380"/>
      <c r="GD193" s="380"/>
      <c r="GE193" s="380"/>
      <c r="GF193" s="380"/>
      <c r="GG193" s="380"/>
      <c r="GH193" s="380"/>
      <c r="GI193" s="380"/>
      <c r="GJ193" s="380"/>
      <c r="GK193" s="380"/>
      <c r="GL193" s="380"/>
      <c r="GM193" s="380"/>
      <c r="GN193" s="380"/>
      <c r="GO193" s="380"/>
      <c r="GP193" s="380"/>
      <c r="GQ193" s="380"/>
      <c r="GR193" s="380"/>
      <c r="GS193" s="380"/>
      <c r="GT193" s="380"/>
      <c r="GU193" s="380"/>
      <c r="GV193" s="380"/>
      <c r="GW193" s="380"/>
      <c r="GX193" s="380"/>
      <c r="GY193" s="380"/>
      <c r="GZ193" s="380"/>
      <c r="HA193" s="380"/>
      <c r="HB193" s="380"/>
      <c r="HC193" s="380"/>
      <c r="HD193" s="380"/>
      <c r="HE193" s="380"/>
      <c r="HF193" s="380"/>
      <c r="HG193" s="380"/>
      <c r="HH193" s="380"/>
    </row>
    <row r="194" spans="1:216">
      <c r="A194" s="103"/>
      <c r="B194" s="377"/>
      <c r="C194" s="377"/>
      <c r="D194" s="377"/>
      <c r="E194" s="377"/>
      <c r="F194" s="377"/>
      <c r="G194" s="377"/>
      <c r="H194" s="377"/>
      <c r="I194" s="377"/>
      <c r="J194" s="377"/>
      <c r="K194" s="377"/>
      <c r="L194" s="377"/>
      <c r="M194" s="378"/>
      <c r="N194" s="378"/>
      <c r="O194" s="378"/>
      <c r="P194" s="378"/>
      <c r="Q194" s="378"/>
      <c r="R194" s="378"/>
      <c r="S194" s="378"/>
      <c r="T194" s="378"/>
      <c r="U194" s="378"/>
      <c r="V194" s="378"/>
      <c r="W194" s="378"/>
      <c r="X194" s="378"/>
      <c r="Y194" s="380"/>
      <c r="Z194" s="409"/>
      <c r="AA194" s="380"/>
      <c r="AB194" s="380"/>
      <c r="AC194" s="380"/>
      <c r="AD194" s="380"/>
      <c r="AE194" s="380"/>
      <c r="AF194" s="380"/>
      <c r="AG194" s="380"/>
      <c r="AH194" s="380"/>
      <c r="AI194" s="380"/>
      <c r="AJ194" s="380"/>
      <c r="AR194" s="380"/>
      <c r="AS194" s="380"/>
      <c r="AT194" s="380"/>
      <c r="AU194" s="380"/>
      <c r="AV194" s="380"/>
      <c r="AW194" s="380"/>
      <c r="AX194" s="380"/>
      <c r="AY194" s="380"/>
      <c r="AZ194" s="380"/>
      <c r="BA194" s="380"/>
      <c r="BB194" s="380"/>
      <c r="BC194" s="380"/>
      <c r="BD194" s="380"/>
      <c r="BE194" s="380"/>
      <c r="BF194" s="380"/>
      <c r="BG194" s="380"/>
      <c r="BH194" s="380"/>
      <c r="BI194" s="380"/>
      <c r="BJ194" s="377"/>
      <c r="CE194" s="380"/>
      <c r="CF194" s="380"/>
      <c r="CG194" s="380"/>
      <c r="EZ194" s="380"/>
      <c r="FA194" s="380"/>
      <c r="FB194" s="380"/>
      <c r="FC194" s="380"/>
      <c r="FD194" s="380"/>
      <c r="FE194" s="380"/>
      <c r="FF194" s="380"/>
      <c r="FG194" s="380"/>
      <c r="FH194" s="380"/>
      <c r="FI194" s="380"/>
      <c r="FJ194" s="380"/>
      <c r="FK194" s="380"/>
      <c r="FL194" s="380"/>
      <c r="FM194" s="380"/>
      <c r="FN194" s="380"/>
      <c r="FO194" s="380"/>
      <c r="FP194" s="380"/>
      <c r="FQ194" s="380"/>
      <c r="FR194" s="380"/>
      <c r="FS194" s="380"/>
      <c r="FT194" s="380"/>
      <c r="FU194" s="380"/>
      <c r="FV194" s="380"/>
      <c r="FW194" s="380"/>
      <c r="FX194" s="380"/>
      <c r="FY194" s="380"/>
      <c r="FZ194" s="380"/>
      <c r="GA194" s="380"/>
      <c r="GB194" s="380"/>
      <c r="GC194" s="380"/>
      <c r="GD194" s="380"/>
      <c r="GE194" s="380"/>
      <c r="GF194" s="380"/>
      <c r="GG194" s="380"/>
      <c r="GH194" s="380"/>
      <c r="GI194" s="380"/>
      <c r="GJ194" s="380"/>
      <c r="GK194" s="380"/>
      <c r="GL194" s="380"/>
      <c r="GM194" s="380"/>
      <c r="GN194" s="380"/>
      <c r="GO194" s="380"/>
      <c r="GP194" s="380"/>
      <c r="GQ194" s="380"/>
      <c r="GR194" s="380"/>
      <c r="GS194" s="380"/>
      <c r="GT194" s="380"/>
      <c r="GU194" s="380"/>
      <c r="GV194" s="380"/>
      <c r="GW194" s="380"/>
      <c r="GX194" s="380"/>
      <c r="GY194" s="380"/>
      <c r="GZ194" s="380"/>
      <c r="HA194" s="380"/>
      <c r="HB194" s="380"/>
      <c r="HC194" s="380"/>
      <c r="HD194" s="380"/>
      <c r="HE194" s="380"/>
      <c r="HF194" s="380"/>
      <c r="HG194" s="380"/>
      <c r="HH194" s="380"/>
    </row>
    <row r="195" spans="1:216">
      <c r="A195" s="103"/>
      <c r="B195" s="377"/>
      <c r="C195" s="377"/>
      <c r="D195" s="377"/>
      <c r="E195" s="377"/>
      <c r="F195" s="377"/>
      <c r="G195" s="377"/>
      <c r="H195" s="377"/>
      <c r="I195" s="377"/>
      <c r="J195" s="377"/>
      <c r="K195" s="377"/>
      <c r="L195" s="377"/>
      <c r="M195" s="378"/>
      <c r="N195" s="378"/>
      <c r="O195" s="378"/>
      <c r="P195" s="378"/>
      <c r="Q195" s="378"/>
      <c r="R195" s="378"/>
      <c r="S195" s="378"/>
      <c r="T195" s="378"/>
      <c r="U195" s="378"/>
      <c r="V195" s="378"/>
      <c r="W195" s="378"/>
      <c r="X195" s="378"/>
      <c r="Y195" s="380"/>
      <c r="Z195" s="409"/>
      <c r="AA195" s="380"/>
      <c r="AB195" s="380"/>
      <c r="AC195" s="380"/>
      <c r="AD195" s="380"/>
      <c r="AE195" s="380"/>
      <c r="AF195" s="380"/>
      <c r="AG195" s="380"/>
      <c r="AH195" s="380"/>
      <c r="AI195" s="380"/>
      <c r="AJ195" s="380"/>
      <c r="AR195" s="380"/>
      <c r="AS195" s="380"/>
      <c r="AT195" s="380"/>
      <c r="AU195" s="380"/>
      <c r="AV195" s="380"/>
      <c r="AW195" s="380"/>
      <c r="AX195" s="380"/>
      <c r="AY195" s="380"/>
      <c r="AZ195" s="380"/>
      <c r="BA195" s="380"/>
      <c r="BB195" s="380"/>
      <c r="BC195" s="380"/>
      <c r="BD195" s="380"/>
      <c r="BE195" s="380"/>
      <c r="BF195" s="380"/>
      <c r="BG195" s="380"/>
      <c r="BH195" s="380"/>
      <c r="BI195" s="380"/>
      <c r="BJ195" s="377"/>
      <c r="CE195" s="380"/>
      <c r="CF195" s="380"/>
      <c r="CG195" s="380"/>
      <c r="EZ195" s="380"/>
      <c r="FA195" s="380"/>
      <c r="FB195" s="380"/>
      <c r="FC195" s="380"/>
      <c r="FD195" s="380"/>
      <c r="FE195" s="380"/>
      <c r="FF195" s="380"/>
      <c r="FG195" s="380"/>
      <c r="FH195" s="380"/>
      <c r="FI195" s="380"/>
      <c r="FJ195" s="380"/>
      <c r="FK195" s="380"/>
      <c r="FL195" s="380"/>
      <c r="FM195" s="380"/>
      <c r="FN195" s="380"/>
      <c r="FO195" s="380"/>
      <c r="FP195" s="380"/>
      <c r="FQ195" s="380"/>
      <c r="FR195" s="380"/>
      <c r="FS195" s="380"/>
      <c r="FT195" s="380"/>
      <c r="FU195" s="380"/>
      <c r="FV195" s="380"/>
      <c r="FW195" s="380"/>
      <c r="FX195" s="380"/>
      <c r="FY195" s="380"/>
      <c r="FZ195" s="380"/>
      <c r="GA195" s="380"/>
      <c r="GB195" s="380"/>
      <c r="GC195" s="380"/>
      <c r="GD195" s="380"/>
      <c r="GE195" s="380"/>
      <c r="GF195" s="380"/>
      <c r="GG195" s="380"/>
      <c r="GH195" s="380"/>
      <c r="GI195" s="380"/>
      <c r="GJ195" s="380"/>
      <c r="GK195" s="380"/>
      <c r="GL195" s="380"/>
      <c r="GM195" s="380"/>
      <c r="GN195" s="380"/>
      <c r="GO195" s="380"/>
      <c r="GP195" s="380"/>
      <c r="GQ195" s="380"/>
      <c r="GR195" s="380"/>
      <c r="GS195" s="380"/>
      <c r="GT195" s="380"/>
      <c r="GU195" s="380"/>
      <c r="GV195" s="380"/>
      <c r="GW195" s="380"/>
      <c r="GX195" s="380"/>
      <c r="GY195" s="380"/>
      <c r="GZ195" s="380"/>
      <c r="HA195" s="380"/>
      <c r="HB195" s="380"/>
      <c r="HC195" s="380"/>
      <c r="HD195" s="380"/>
      <c r="HE195" s="380"/>
      <c r="HF195" s="380"/>
      <c r="HG195" s="380"/>
      <c r="HH195" s="380"/>
    </row>
    <row r="196" spans="1:216">
      <c r="A196" s="103"/>
      <c r="B196" s="377"/>
      <c r="C196" s="377"/>
      <c r="D196" s="377"/>
      <c r="E196" s="377"/>
      <c r="F196" s="377"/>
      <c r="G196" s="377"/>
      <c r="H196" s="377"/>
      <c r="I196" s="377"/>
      <c r="J196" s="377"/>
      <c r="K196" s="377"/>
      <c r="L196" s="377"/>
      <c r="M196" s="378"/>
      <c r="N196" s="378"/>
      <c r="O196" s="378"/>
      <c r="P196" s="378"/>
      <c r="Q196" s="378"/>
      <c r="R196" s="378"/>
      <c r="S196" s="378"/>
      <c r="T196" s="378"/>
      <c r="U196" s="378"/>
      <c r="V196" s="378"/>
      <c r="W196" s="378"/>
      <c r="X196" s="378"/>
      <c r="Y196" s="380"/>
      <c r="Z196" s="409"/>
      <c r="AA196" s="380"/>
      <c r="AB196" s="380"/>
      <c r="AC196" s="380"/>
      <c r="AD196" s="380"/>
      <c r="AE196" s="380"/>
      <c r="AF196" s="380"/>
      <c r="AG196" s="380"/>
      <c r="AH196" s="380"/>
      <c r="AI196" s="380"/>
      <c r="AJ196" s="380"/>
      <c r="AR196" s="380"/>
      <c r="AS196" s="380"/>
      <c r="AT196" s="380"/>
      <c r="AU196" s="380"/>
      <c r="AV196" s="380"/>
      <c r="AW196" s="380"/>
      <c r="AX196" s="380"/>
      <c r="AY196" s="380"/>
      <c r="AZ196" s="380"/>
      <c r="BA196" s="380"/>
      <c r="BB196" s="380"/>
      <c r="BC196" s="380"/>
      <c r="BD196" s="380"/>
      <c r="BE196" s="380"/>
      <c r="BF196" s="380"/>
      <c r="BG196" s="380"/>
      <c r="BH196" s="380"/>
      <c r="BI196" s="380"/>
      <c r="BJ196" s="377"/>
      <c r="CE196" s="380"/>
      <c r="CF196" s="380"/>
      <c r="CG196" s="380"/>
      <c r="EZ196" s="380"/>
      <c r="FA196" s="380"/>
      <c r="FB196" s="380"/>
      <c r="FC196" s="380"/>
      <c r="FD196" s="380"/>
      <c r="FE196" s="380"/>
      <c r="FF196" s="380"/>
      <c r="FG196" s="380"/>
      <c r="FH196" s="380"/>
      <c r="FI196" s="380"/>
      <c r="FJ196" s="380"/>
      <c r="FK196" s="380"/>
      <c r="FL196" s="380"/>
      <c r="FM196" s="380"/>
      <c r="FN196" s="380"/>
      <c r="FO196" s="380"/>
      <c r="FP196" s="380"/>
      <c r="FQ196" s="380"/>
      <c r="FR196" s="380"/>
      <c r="FS196" s="380"/>
      <c r="FT196" s="380"/>
      <c r="FU196" s="380"/>
      <c r="FV196" s="380"/>
      <c r="FW196" s="380"/>
      <c r="FX196" s="380"/>
      <c r="FY196" s="380"/>
      <c r="FZ196" s="380"/>
      <c r="GA196" s="380"/>
      <c r="GB196" s="380"/>
      <c r="GC196" s="380"/>
      <c r="GD196" s="380"/>
      <c r="GE196" s="380"/>
      <c r="GF196" s="380"/>
      <c r="GG196" s="380"/>
      <c r="GH196" s="380"/>
      <c r="GI196" s="380"/>
      <c r="GJ196" s="380"/>
      <c r="GK196" s="380"/>
      <c r="GL196" s="380"/>
      <c r="GM196" s="380"/>
      <c r="GN196" s="380"/>
      <c r="GO196" s="380"/>
      <c r="GP196" s="380"/>
      <c r="GQ196" s="380"/>
      <c r="GR196" s="380"/>
      <c r="GS196" s="380"/>
      <c r="GT196" s="380"/>
      <c r="GU196" s="380"/>
      <c r="GV196" s="380"/>
      <c r="GW196" s="380"/>
      <c r="GX196" s="380"/>
      <c r="GY196" s="380"/>
      <c r="GZ196" s="380"/>
      <c r="HA196" s="380"/>
      <c r="HB196" s="380"/>
      <c r="HC196" s="380"/>
      <c r="HD196" s="380"/>
      <c r="HE196" s="380"/>
      <c r="HF196" s="380"/>
      <c r="HG196" s="380"/>
      <c r="HH196" s="380"/>
    </row>
    <row r="197" spans="1:216">
      <c r="A197" s="103"/>
      <c r="B197" s="377"/>
      <c r="C197" s="377"/>
      <c r="D197" s="377"/>
      <c r="E197" s="377"/>
      <c r="F197" s="377"/>
      <c r="G197" s="377"/>
      <c r="H197" s="377"/>
      <c r="I197" s="377"/>
      <c r="J197" s="377"/>
      <c r="K197" s="377"/>
      <c r="L197" s="377"/>
      <c r="M197" s="378"/>
      <c r="N197" s="378"/>
      <c r="O197" s="378"/>
      <c r="P197" s="378"/>
      <c r="Q197" s="378"/>
      <c r="R197" s="378"/>
      <c r="S197" s="378"/>
      <c r="T197" s="378"/>
      <c r="U197" s="378"/>
      <c r="V197" s="378"/>
      <c r="W197" s="378"/>
      <c r="X197" s="378"/>
      <c r="Y197" s="380"/>
      <c r="Z197" s="409"/>
      <c r="AA197" s="380"/>
      <c r="AB197" s="380"/>
      <c r="AC197" s="380"/>
      <c r="AD197" s="380"/>
      <c r="AE197" s="380"/>
      <c r="AF197" s="380"/>
      <c r="AG197" s="380"/>
      <c r="AH197" s="380"/>
      <c r="AI197" s="380"/>
      <c r="AJ197" s="380"/>
      <c r="AR197" s="380"/>
      <c r="AS197" s="380"/>
      <c r="AT197" s="380"/>
      <c r="AU197" s="380"/>
      <c r="AV197" s="380"/>
      <c r="AW197" s="380"/>
      <c r="AX197" s="380"/>
      <c r="AY197" s="380"/>
      <c r="AZ197" s="380"/>
      <c r="BA197" s="380"/>
      <c r="BB197" s="380"/>
      <c r="BC197" s="380"/>
      <c r="BD197" s="380"/>
      <c r="BE197" s="380"/>
      <c r="BF197" s="380"/>
      <c r="BG197" s="380"/>
      <c r="BH197" s="380"/>
      <c r="BI197" s="380"/>
      <c r="BJ197" s="377"/>
      <c r="CE197" s="380"/>
      <c r="CF197" s="380"/>
      <c r="CG197" s="380"/>
      <c r="EZ197" s="380"/>
      <c r="FA197" s="380"/>
      <c r="FB197" s="380"/>
      <c r="FC197" s="380"/>
      <c r="FD197" s="380"/>
      <c r="FE197" s="380"/>
      <c r="FF197" s="380"/>
      <c r="FG197" s="380"/>
      <c r="FH197" s="380"/>
      <c r="FI197" s="380"/>
      <c r="FJ197" s="380"/>
      <c r="FK197" s="380"/>
      <c r="FL197" s="380"/>
      <c r="FM197" s="380"/>
      <c r="FN197" s="380"/>
      <c r="FO197" s="380"/>
      <c r="FP197" s="380"/>
      <c r="FQ197" s="380"/>
      <c r="FR197" s="380"/>
      <c r="FS197" s="380"/>
      <c r="FT197" s="380"/>
      <c r="FU197" s="380"/>
      <c r="FV197" s="380"/>
      <c r="FW197" s="380"/>
      <c r="FX197" s="380"/>
      <c r="FY197" s="380"/>
      <c r="FZ197" s="380"/>
      <c r="GA197" s="380"/>
      <c r="GB197" s="380"/>
      <c r="GC197" s="380"/>
      <c r="GD197" s="380"/>
      <c r="GE197" s="380"/>
      <c r="GF197" s="380"/>
      <c r="GG197" s="380"/>
      <c r="GH197" s="380"/>
      <c r="GI197" s="380"/>
      <c r="GJ197" s="380"/>
      <c r="GK197" s="380"/>
      <c r="GL197" s="380"/>
      <c r="GM197" s="380"/>
      <c r="GN197" s="380"/>
      <c r="GO197" s="380"/>
      <c r="GP197" s="380"/>
      <c r="GQ197" s="380"/>
      <c r="GR197" s="380"/>
      <c r="GS197" s="380"/>
      <c r="GT197" s="380"/>
      <c r="GU197" s="380"/>
      <c r="GV197" s="380"/>
      <c r="GW197" s="380"/>
      <c r="GX197" s="380"/>
      <c r="GY197" s="380"/>
      <c r="GZ197" s="380"/>
      <c r="HA197" s="380"/>
      <c r="HB197" s="380"/>
      <c r="HC197" s="380"/>
      <c r="HD197" s="380"/>
      <c r="HE197" s="380"/>
      <c r="HF197" s="380"/>
      <c r="HG197" s="380"/>
      <c r="HH197" s="380"/>
    </row>
    <row r="198" spans="1:216">
      <c r="A198" s="103"/>
      <c r="B198" s="377"/>
      <c r="C198" s="377"/>
      <c r="D198" s="377"/>
      <c r="E198" s="377"/>
      <c r="F198" s="377"/>
      <c r="G198" s="377"/>
      <c r="H198" s="377"/>
      <c r="I198" s="377"/>
      <c r="J198" s="377"/>
      <c r="K198" s="377"/>
      <c r="L198" s="377"/>
      <c r="M198" s="378"/>
      <c r="N198" s="378"/>
      <c r="O198" s="378"/>
      <c r="P198" s="378"/>
      <c r="Q198" s="378"/>
      <c r="R198" s="378"/>
      <c r="S198" s="378"/>
      <c r="T198" s="378"/>
      <c r="U198" s="378"/>
      <c r="V198" s="378"/>
      <c r="W198" s="378"/>
      <c r="X198" s="378"/>
      <c r="Y198" s="380"/>
      <c r="Z198" s="409"/>
      <c r="AA198" s="380"/>
      <c r="AB198" s="380"/>
      <c r="AC198" s="380"/>
      <c r="AD198" s="380"/>
      <c r="AE198" s="380"/>
      <c r="AF198" s="380"/>
      <c r="AG198" s="380"/>
      <c r="AH198" s="380"/>
      <c r="AI198" s="380"/>
      <c r="AJ198" s="380"/>
      <c r="AR198" s="380"/>
      <c r="AS198" s="380"/>
      <c r="AT198" s="380"/>
      <c r="AU198" s="380"/>
      <c r="AV198" s="380"/>
      <c r="AW198" s="380"/>
      <c r="AX198" s="380"/>
      <c r="AY198" s="380"/>
      <c r="AZ198" s="380"/>
      <c r="BA198" s="380"/>
      <c r="BB198" s="380"/>
      <c r="BC198" s="380"/>
      <c r="BD198" s="380"/>
      <c r="BE198" s="380"/>
      <c r="BF198" s="380"/>
      <c r="BG198" s="380"/>
      <c r="BH198" s="380"/>
      <c r="BI198" s="380"/>
      <c r="BJ198" s="377"/>
      <c r="CE198" s="380"/>
      <c r="CF198" s="380"/>
      <c r="CG198" s="380"/>
      <c r="EZ198" s="380"/>
      <c r="FA198" s="380"/>
      <c r="FB198" s="380"/>
      <c r="FC198" s="380"/>
      <c r="FD198" s="380"/>
      <c r="FE198" s="380"/>
      <c r="FF198" s="380"/>
      <c r="FG198" s="380"/>
      <c r="FH198" s="380"/>
      <c r="FI198" s="380"/>
      <c r="FJ198" s="380"/>
      <c r="FK198" s="380"/>
      <c r="FL198" s="380"/>
      <c r="FM198" s="380"/>
      <c r="FN198" s="380"/>
      <c r="FO198" s="380"/>
      <c r="FP198" s="380"/>
      <c r="FQ198" s="380"/>
      <c r="FR198" s="380"/>
      <c r="FS198" s="380"/>
      <c r="FT198" s="380"/>
      <c r="FU198" s="380"/>
      <c r="FV198" s="380"/>
      <c r="FW198" s="380"/>
      <c r="FX198" s="380"/>
      <c r="FY198" s="380"/>
      <c r="FZ198" s="380"/>
      <c r="GA198" s="380"/>
      <c r="GB198" s="380"/>
      <c r="GC198" s="380"/>
      <c r="GD198" s="380"/>
      <c r="GE198" s="380"/>
      <c r="GF198" s="380"/>
      <c r="GG198" s="380"/>
      <c r="GH198" s="380"/>
      <c r="GI198" s="380"/>
      <c r="GJ198" s="380"/>
      <c r="GK198" s="380"/>
      <c r="GL198" s="380"/>
      <c r="GM198" s="380"/>
      <c r="GN198" s="380"/>
      <c r="GO198" s="380"/>
      <c r="GP198" s="380"/>
      <c r="GQ198" s="380"/>
      <c r="GR198" s="380"/>
      <c r="GS198" s="380"/>
      <c r="GT198" s="380"/>
      <c r="GU198" s="380"/>
      <c r="GV198" s="380"/>
      <c r="GW198" s="380"/>
      <c r="GX198" s="380"/>
      <c r="GY198" s="380"/>
      <c r="GZ198" s="380"/>
      <c r="HA198" s="380"/>
      <c r="HB198" s="380"/>
      <c r="HC198" s="380"/>
      <c r="HD198" s="380"/>
      <c r="HE198" s="380"/>
      <c r="HF198" s="380"/>
      <c r="HG198" s="380"/>
      <c r="HH198" s="380"/>
    </row>
    <row r="199" spans="1:216">
      <c r="A199" s="103"/>
      <c r="B199" s="377"/>
      <c r="C199" s="377"/>
      <c r="D199" s="377"/>
      <c r="E199" s="377"/>
      <c r="F199" s="377"/>
      <c r="G199" s="377"/>
      <c r="H199" s="377"/>
      <c r="I199" s="377"/>
      <c r="J199" s="377"/>
      <c r="K199" s="377"/>
      <c r="L199" s="377"/>
      <c r="M199" s="378"/>
      <c r="N199" s="378"/>
      <c r="O199" s="378"/>
      <c r="P199" s="378"/>
      <c r="Q199" s="378"/>
      <c r="R199" s="378"/>
      <c r="S199" s="378"/>
      <c r="T199" s="378"/>
      <c r="U199" s="378"/>
      <c r="V199" s="378"/>
      <c r="W199" s="378"/>
      <c r="X199" s="378"/>
      <c r="Y199" s="380"/>
      <c r="Z199" s="409"/>
      <c r="AA199" s="380"/>
      <c r="AB199" s="380"/>
      <c r="AC199" s="380"/>
      <c r="AD199" s="380"/>
      <c r="AE199" s="380"/>
      <c r="AF199" s="380"/>
      <c r="AG199" s="380"/>
      <c r="AH199" s="380"/>
      <c r="AI199" s="380"/>
      <c r="AJ199" s="380"/>
      <c r="AR199" s="380"/>
      <c r="AS199" s="380"/>
      <c r="AT199" s="380"/>
      <c r="AU199" s="380"/>
      <c r="AV199" s="380"/>
      <c r="AW199" s="380"/>
      <c r="AX199" s="380"/>
      <c r="AY199" s="380"/>
      <c r="AZ199" s="380"/>
      <c r="BA199" s="380"/>
      <c r="BB199" s="380"/>
      <c r="BC199" s="380"/>
      <c r="BD199" s="380"/>
      <c r="BE199" s="380"/>
      <c r="BF199" s="380"/>
      <c r="BG199" s="380"/>
      <c r="BH199" s="380"/>
      <c r="BI199" s="380"/>
      <c r="BJ199" s="377"/>
      <c r="CE199" s="380"/>
      <c r="CF199" s="380"/>
      <c r="CG199" s="380"/>
      <c r="EZ199" s="380"/>
      <c r="FA199" s="380"/>
      <c r="FB199" s="380"/>
      <c r="FC199" s="380"/>
      <c r="FD199" s="380"/>
      <c r="FE199" s="380"/>
      <c r="FF199" s="380"/>
      <c r="FG199" s="380"/>
      <c r="FH199" s="380"/>
      <c r="FI199" s="380"/>
      <c r="FJ199" s="380"/>
      <c r="FK199" s="380"/>
      <c r="FL199" s="380"/>
      <c r="FM199" s="380"/>
      <c r="FN199" s="380"/>
      <c r="FO199" s="380"/>
      <c r="FP199" s="380"/>
      <c r="FQ199" s="380"/>
      <c r="FR199" s="380"/>
      <c r="FS199" s="380"/>
      <c r="FT199" s="380"/>
      <c r="FU199" s="380"/>
      <c r="FV199" s="380"/>
      <c r="FW199" s="380"/>
      <c r="FX199" s="380"/>
      <c r="FY199" s="380"/>
      <c r="FZ199" s="380"/>
      <c r="GA199" s="380"/>
      <c r="GB199" s="380"/>
      <c r="GC199" s="380"/>
      <c r="GD199" s="380"/>
      <c r="GE199" s="380"/>
      <c r="GF199" s="380"/>
      <c r="GG199" s="380"/>
      <c r="GH199" s="380"/>
      <c r="GI199" s="380"/>
      <c r="GJ199" s="380"/>
      <c r="GK199" s="380"/>
      <c r="GL199" s="380"/>
      <c r="GM199" s="380"/>
      <c r="GN199" s="380"/>
      <c r="GO199" s="380"/>
      <c r="GP199" s="380"/>
      <c r="GQ199" s="380"/>
      <c r="GR199" s="380"/>
      <c r="GS199" s="380"/>
      <c r="GT199" s="380"/>
      <c r="GU199" s="380"/>
      <c r="GV199" s="380"/>
      <c r="GW199" s="380"/>
      <c r="GX199" s="380"/>
      <c r="GY199" s="380"/>
      <c r="GZ199" s="380"/>
      <c r="HA199" s="380"/>
      <c r="HB199" s="380"/>
      <c r="HC199" s="380"/>
      <c r="HD199" s="380"/>
      <c r="HE199" s="380"/>
      <c r="HF199" s="380"/>
      <c r="HG199" s="380"/>
      <c r="HH199" s="380"/>
    </row>
    <row r="200" spans="1:216">
      <c r="A200" s="103"/>
      <c r="B200" s="377"/>
      <c r="C200" s="377"/>
      <c r="D200" s="377"/>
      <c r="E200" s="377"/>
      <c r="F200" s="377"/>
      <c r="G200" s="377"/>
      <c r="H200" s="377"/>
      <c r="I200" s="377"/>
      <c r="J200" s="377"/>
      <c r="K200" s="377"/>
      <c r="L200" s="377"/>
      <c r="M200" s="378"/>
      <c r="N200" s="378"/>
      <c r="O200" s="378"/>
      <c r="P200" s="378"/>
      <c r="Q200" s="378"/>
      <c r="R200" s="378"/>
      <c r="S200" s="378"/>
      <c r="T200" s="378"/>
      <c r="U200" s="378"/>
      <c r="V200" s="378"/>
      <c r="W200" s="378"/>
      <c r="X200" s="378"/>
      <c r="Y200" s="380"/>
      <c r="Z200" s="409"/>
      <c r="AA200" s="380"/>
      <c r="AB200" s="380"/>
      <c r="AC200" s="380"/>
      <c r="AD200" s="380"/>
      <c r="AE200" s="380"/>
      <c r="AF200" s="380"/>
      <c r="AG200" s="380"/>
      <c r="AH200" s="380"/>
      <c r="AI200" s="380"/>
      <c r="AJ200" s="380"/>
      <c r="AR200" s="380"/>
      <c r="AS200" s="380"/>
      <c r="AT200" s="380"/>
      <c r="AU200" s="380"/>
      <c r="AV200" s="380"/>
      <c r="AW200" s="380"/>
      <c r="AX200" s="380"/>
      <c r="AY200" s="380"/>
      <c r="AZ200" s="380"/>
      <c r="BA200" s="380"/>
      <c r="BB200" s="380"/>
      <c r="BC200" s="380"/>
      <c r="BD200" s="380"/>
      <c r="BE200" s="380"/>
      <c r="BF200" s="380"/>
      <c r="BG200" s="380"/>
      <c r="BH200" s="380"/>
      <c r="BI200" s="380"/>
      <c r="BJ200" s="377"/>
      <c r="CE200" s="380"/>
      <c r="CF200" s="380"/>
      <c r="CG200" s="380"/>
      <c r="EZ200" s="380"/>
      <c r="FA200" s="380"/>
      <c r="FB200" s="380"/>
      <c r="FC200" s="380"/>
      <c r="FD200" s="380"/>
      <c r="FE200" s="380"/>
      <c r="FF200" s="380"/>
      <c r="FG200" s="380"/>
      <c r="FH200" s="380"/>
      <c r="FI200" s="380"/>
      <c r="FJ200" s="380"/>
      <c r="FK200" s="380"/>
      <c r="FL200" s="380"/>
      <c r="FM200" s="380"/>
      <c r="FN200" s="380"/>
      <c r="FO200" s="380"/>
      <c r="FP200" s="380"/>
      <c r="FQ200" s="380"/>
      <c r="FR200" s="380"/>
      <c r="FS200" s="380"/>
      <c r="FT200" s="380"/>
      <c r="FU200" s="380"/>
      <c r="FV200" s="380"/>
      <c r="FW200" s="380"/>
      <c r="FX200" s="380"/>
      <c r="FY200" s="380"/>
      <c r="FZ200" s="380"/>
      <c r="GA200" s="380"/>
      <c r="GB200" s="380"/>
      <c r="GC200" s="380"/>
      <c r="GD200" s="380"/>
      <c r="GE200" s="380"/>
      <c r="GF200" s="380"/>
      <c r="GG200" s="380"/>
      <c r="GH200" s="380"/>
      <c r="GI200" s="380"/>
      <c r="GJ200" s="380"/>
      <c r="GK200" s="380"/>
      <c r="GL200" s="380"/>
      <c r="GM200" s="380"/>
      <c r="GN200" s="380"/>
      <c r="GO200" s="380"/>
      <c r="GP200" s="380"/>
      <c r="GQ200" s="380"/>
      <c r="GR200" s="380"/>
      <c r="GS200" s="380"/>
      <c r="GT200" s="380"/>
      <c r="GU200" s="380"/>
      <c r="GV200" s="380"/>
      <c r="GW200" s="380"/>
      <c r="GX200" s="380"/>
      <c r="GY200" s="380"/>
      <c r="GZ200" s="380"/>
      <c r="HA200" s="380"/>
      <c r="HB200" s="380"/>
      <c r="HC200" s="380"/>
      <c r="HD200" s="380"/>
      <c r="HE200" s="380"/>
      <c r="HF200" s="380"/>
      <c r="HG200" s="380"/>
      <c r="HH200" s="380"/>
    </row>
    <row r="201" spans="1:216">
      <c r="A201" s="103"/>
      <c r="B201" s="377"/>
      <c r="C201" s="377"/>
      <c r="D201" s="377"/>
      <c r="E201" s="377"/>
      <c r="F201" s="377"/>
      <c r="G201" s="377"/>
      <c r="H201" s="377"/>
      <c r="I201" s="377"/>
      <c r="J201" s="377"/>
      <c r="K201" s="377"/>
      <c r="L201" s="377"/>
      <c r="M201" s="378"/>
      <c r="N201" s="378"/>
      <c r="O201" s="378"/>
      <c r="P201" s="378"/>
      <c r="Q201" s="378"/>
      <c r="R201" s="378"/>
      <c r="S201" s="378"/>
      <c r="T201" s="378"/>
      <c r="U201" s="378"/>
      <c r="V201" s="378"/>
      <c r="W201" s="378"/>
      <c r="X201" s="378"/>
      <c r="Y201" s="380"/>
      <c r="Z201" s="409"/>
      <c r="AA201" s="380"/>
      <c r="AB201" s="380"/>
      <c r="AC201" s="380"/>
      <c r="AD201" s="380"/>
      <c r="AE201" s="380"/>
      <c r="AF201" s="380"/>
      <c r="AG201" s="380"/>
      <c r="AH201" s="380"/>
      <c r="AI201" s="380"/>
      <c r="AJ201" s="380"/>
      <c r="AR201" s="380"/>
      <c r="AS201" s="380"/>
      <c r="AT201" s="380"/>
      <c r="AU201" s="380"/>
      <c r="AV201" s="380"/>
      <c r="AW201" s="380"/>
      <c r="AX201" s="380"/>
      <c r="AY201" s="380"/>
      <c r="AZ201" s="380"/>
      <c r="BA201" s="380"/>
      <c r="BB201" s="380"/>
      <c r="BC201" s="380"/>
      <c r="BD201" s="380"/>
      <c r="BE201" s="380"/>
      <c r="BF201" s="380"/>
      <c r="BG201" s="380"/>
      <c r="BH201" s="380"/>
      <c r="BI201" s="380"/>
      <c r="BJ201" s="377"/>
      <c r="CE201" s="380"/>
      <c r="CF201" s="380"/>
      <c r="CG201" s="380"/>
      <c r="EZ201" s="380"/>
      <c r="FA201" s="380"/>
      <c r="FB201" s="380"/>
      <c r="FC201" s="380"/>
      <c r="FD201" s="380"/>
      <c r="FE201" s="380"/>
      <c r="FF201" s="380"/>
      <c r="FG201" s="380"/>
      <c r="FH201" s="380"/>
      <c r="FI201" s="380"/>
      <c r="FJ201" s="380"/>
      <c r="FK201" s="380"/>
      <c r="FL201" s="380"/>
      <c r="FM201" s="380"/>
      <c r="FN201" s="380"/>
      <c r="FO201" s="380"/>
      <c r="FP201" s="380"/>
      <c r="FQ201" s="380"/>
      <c r="FR201" s="380"/>
      <c r="FS201" s="380"/>
      <c r="FT201" s="380"/>
      <c r="FU201" s="380"/>
      <c r="FV201" s="380"/>
      <c r="FW201" s="380"/>
      <c r="FX201" s="380"/>
      <c r="FY201" s="380"/>
      <c r="FZ201" s="380"/>
      <c r="GA201" s="380"/>
      <c r="GB201" s="380"/>
      <c r="GC201" s="380"/>
      <c r="GD201" s="380"/>
      <c r="GE201" s="380"/>
      <c r="GF201" s="380"/>
      <c r="GG201" s="380"/>
      <c r="GH201" s="380"/>
      <c r="GI201" s="380"/>
      <c r="GJ201" s="380"/>
      <c r="GK201" s="380"/>
      <c r="GL201" s="380"/>
      <c r="GM201" s="380"/>
      <c r="GN201" s="380"/>
      <c r="GO201" s="380"/>
      <c r="GP201" s="380"/>
      <c r="GQ201" s="380"/>
      <c r="GR201" s="380"/>
      <c r="GS201" s="380"/>
      <c r="GT201" s="380"/>
      <c r="GU201" s="380"/>
      <c r="GV201" s="380"/>
      <c r="GW201" s="380"/>
      <c r="GX201" s="380"/>
      <c r="GY201" s="380"/>
      <c r="GZ201" s="380"/>
      <c r="HA201" s="380"/>
      <c r="HB201" s="380"/>
      <c r="HC201" s="380"/>
      <c r="HD201" s="380"/>
      <c r="HE201" s="380"/>
      <c r="HF201" s="380"/>
      <c r="HG201" s="380"/>
      <c r="HH201" s="380"/>
    </row>
    <row r="202" spans="1:216">
      <c r="A202" s="103"/>
      <c r="B202" s="377"/>
      <c r="C202" s="377"/>
      <c r="D202" s="377"/>
      <c r="E202" s="377"/>
      <c r="F202" s="377"/>
      <c r="G202" s="377"/>
      <c r="H202" s="377"/>
      <c r="I202" s="377"/>
      <c r="J202" s="377"/>
      <c r="K202" s="377"/>
      <c r="L202" s="377"/>
      <c r="M202" s="378"/>
      <c r="N202" s="378"/>
      <c r="O202" s="378"/>
      <c r="P202" s="378"/>
      <c r="Q202" s="378"/>
      <c r="R202" s="378"/>
      <c r="S202" s="378"/>
      <c r="T202" s="378"/>
      <c r="U202" s="378"/>
      <c r="V202" s="378"/>
      <c r="W202" s="378"/>
      <c r="X202" s="378"/>
      <c r="Y202" s="380"/>
      <c r="Z202" s="409"/>
      <c r="AA202" s="380"/>
      <c r="AB202" s="380"/>
      <c r="AC202" s="380"/>
      <c r="AD202" s="380"/>
      <c r="AE202" s="380"/>
      <c r="AF202" s="380"/>
      <c r="AG202" s="380"/>
      <c r="AH202" s="380"/>
      <c r="AI202" s="380"/>
      <c r="AJ202" s="380"/>
      <c r="AR202" s="380"/>
      <c r="AS202" s="380"/>
      <c r="AT202" s="380"/>
      <c r="AU202" s="380"/>
      <c r="AV202" s="380"/>
      <c r="AW202" s="380"/>
      <c r="AX202" s="380"/>
      <c r="AY202" s="380"/>
      <c r="AZ202" s="380"/>
      <c r="BA202" s="380"/>
      <c r="BB202" s="380"/>
      <c r="BC202" s="380"/>
      <c r="BD202" s="380"/>
      <c r="BE202" s="380"/>
      <c r="BF202" s="380"/>
      <c r="BG202" s="380"/>
      <c r="BH202" s="380"/>
      <c r="BI202" s="380"/>
      <c r="BJ202" s="377"/>
      <c r="CE202" s="380"/>
      <c r="CF202" s="380"/>
      <c r="CG202" s="380"/>
      <c r="EZ202" s="380"/>
      <c r="FA202" s="380"/>
      <c r="FB202" s="380"/>
      <c r="FC202" s="380"/>
      <c r="FD202" s="380"/>
      <c r="FE202" s="380"/>
      <c r="FF202" s="380"/>
      <c r="FG202" s="380"/>
      <c r="FH202" s="380"/>
      <c r="FI202" s="380"/>
      <c r="FJ202" s="380"/>
      <c r="FK202" s="380"/>
      <c r="FL202" s="380"/>
      <c r="FM202" s="380"/>
      <c r="FN202" s="380"/>
      <c r="FO202" s="380"/>
      <c r="FP202" s="380"/>
      <c r="FQ202" s="380"/>
      <c r="FR202" s="380"/>
      <c r="FS202" s="380"/>
      <c r="FT202" s="380"/>
      <c r="FU202" s="380"/>
      <c r="FV202" s="380"/>
      <c r="FW202" s="380"/>
      <c r="FX202" s="380"/>
      <c r="FY202" s="380"/>
      <c r="FZ202" s="380"/>
      <c r="GA202" s="380"/>
      <c r="GB202" s="380"/>
      <c r="GC202" s="380"/>
      <c r="GD202" s="380"/>
      <c r="GE202" s="380"/>
      <c r="GF202" s="380"/>
      <c r="GG202" s="380"/>
      <c r="GH202" s="380"/>
      <c r="GI202" s="380"/>
      <c r="GJ202" s="380"/>
      <c r="GK202" s="380"/>
      <c r="GL202" s="380"/>
      <c r="GM202" s="380"/>
      <c r="GN202" s="380"/>
      <c r="GO202" s="380"/>
      <c r="GP202" s="380"/>
      <c r="GQ202" s="380"/>
      <c r="GR202" s="380"/>
      <c r="GS202" s="380"/>
      <c r="GT202" s="380"/>
      <c r="GU202" s="380"/>
      <c r="GV202" s="380"/>
      <c r="GW202" s="380"/>
      <c r="GX202" s="380"/>
      <c r="GY202" s="380"/>
      <c r="GZ202" s="380"/>
      <c r="HA202" s="380"/>
      <c r="HB202" s="380"/>
      <c r="HC202" s="380"/>
      <c r="HD202" s="380"/>
      <c r="HE202" s="380"/>
      <c r="HF202" s="380"/>
      <c r="HG202" s="380"/>
      <c r="HH202" s="380"/>
    </row>
    <row r="203" spans="1:216">
      <c r="A203" s="103"/>
      <c r="B203" s="377"/>
      <c r="C203" s="377"/>
      <c r="D203" s="377"/>
      <c r="E203" s="377"/>
      <c r="F203" s="377"/>
      <c r="G203" s="377"/>
      <c r="H203" s="377"/>
      <c r="I203" s="377"/>
      <c r="J203" s="377"/>
      <c r="K203" s="377"/>
      <c r="L203" s="377"/>
      <c r="M203" s="378"/>
      <c r="N203" s="378"/>
      <c r="O203" s="378"/>
      <c r="P203" s="378"/>
      <c r="Q203" s="378"/>
      <c r="R203" s="378"/>
      <c r="S203" s="378"/>
      <c r="T203" s="378"/>
      <c r="U203" s="378"/>
      <c r="V203" s="378"/>
      <c r="W203" s="378"/>
      <c r="X203" s="378"/>
      <c r="Y203" s="380"/>
      <c r="Z203" s="409"/>
      <c r="AA203" s="380"/>
      <c r="AB203" s="380"/>
      <c r="AC203" s="380"/>
      <c r="AD203" s="380"/>
      <c r="AE203" s="380"/>
      <c r="AF203" s="380"/>
      <c r="AG203" s="380"/>
      <c r="AH203" s="380"/>
      <c r="AI203" s="380"/>
      <c r="AJ203" s="380"/>
      <c r="AR203" s="380"/>
      <c r="AS203" s="380"/>
      <c r="AT203" s="380"/>
      <c r="AU203" s="380"/>
      <c r="AV203" s="380"/>
      <c r="AW203" s="380"/>
      <c r="AX203" s="380"/>
      <c r="AY203" s="380"/>
      <c r="AZ203" s="380"/>
      <c r="BA203" s="380"/>
      <c r="BB203" s="380"/>
      <c r="BC203" s="380"/>
      <c r="BD203" s="380"/>
      <c r="BE203" s="380"/>
      <c r="BF203" s="380"/>
      <c r="BG203" s="380"/>
      <c r="BH203" s="380"/>
      <c r="BI203" s="380"/>
      <c r="BJ203" s="377"/>
      <c r="CE203" s="380"/>
      <c r="CF203" s="380"/>
      <c r="CG203" s="380"/>
      <c r="EZ203" s="380"/>
      <c r="FA203" s="380"/>
      <c r="FB203" s="380"/>
      <c r="FC203" s="380"/>
      <c r="FD203" s="380"/>
      <c r="FE203" s="380"/>
      <c r="FF203" s="380"/>
      <c r="FG203" s="380"/>
      <c r="FH203" s="380"/>
      <c r="FI203" s="380"/>
      <c r="FJ203" s="380"/>
      <c r="FK203" s="380"/>
      <c r="FL203" s="380"/>
      <c r="FM203" s="380"/>
      <c r="FN203" s="380"/>
      <c r="FO203" s="380"/>
      <c r="FP203" s="380"/>
      <c r="FQ203" s="380"/>
      <c r="FR203" s="380"/>
      <c r="FS203" s="380"/>
      <c r="FT203" s="380"/>
      <c r="FU203" s="380"/>
      <c r="FV203" s="380"/>
      <c r="FW203" s="380"/>
      <c r="FX203" s="380"/>
      <c r="FY203" s="380"/>
      <c r="FZ203" s="380"/>
      <c r="GA203" s="380"/>
      <c r="GB203" s="380"/>
      <c r="GC203" s="380"/>
      <c r="GD203" s="380"/>
      <c r="GE203" s="380"/>
      <c r="GF203" s="380"/>
      <c r="GG203" s="380"/>
      <c r="GH203" s="380"/>
      <c r="GI203" s="380"/>
      <c r="GJ203" s="380"/>
      <c r="GK203" s="380"/>
      <c r="GL203" s="380"/>
      <c r="GM203" s="380"/>
      <c r="GN203" s="380"/>
      <c r="GO203" s="380"/>
      <c r="GP203" s="380"/>
      <c r="GQ203" s="380"/>
      <c r="GR203" s="380"/>
      <c r="GS203" s="380"/>
      <c r="GT203" s="380"/>
      <c r="GU203" s="380"/>
      <c r="GV203" s="380"/>
      <c r="GW203" s="380"/>
      <c r="GX203" s="380"/>
      <c r="GY203" s="380"/>
      <c r="GZ203" s="380"/>
      <c r="HA203" s="380"/>
      <c r="HB203" s="380"/>
      <c r="HC203" s="380"/>
      <c r="HD203" s="380"/>
      <c r="HE203" s="380"/>
      <c r="HF203" s="380"/>
      <c r="HG203" s="380"/>
      <c r="HH203" s="380"/>
    </row>
    <row r="204" spans="1:216">
      <c r="A204" s="103"/>
      <c r="B204" s="377"/>
      <c r="C204" s="377"/>
      <c r="D204" s="377"/>
      <c r="E204" s="377"/>
      <c r="F204" s="377"/>
      <c r="G204" s="377"/>
      <c r="H204" s="377"/>
      <c r="I204" s="377"/>
      <c r="J204" s="377"/>
      <c r="K204" s="377"/>
      <c r="L204" s="377"/>
      <c r="M204" s="378"/>
      <c r="N204" s="378"/>
      <c r="O204" s="378"/>
      <c r="P204" s="378"/>
      <c r="Q204" s="378"/>
      <c r="R204" s="378"/>
      <c r="S204" s="378"/>
      <c r="T204" s="378"/>
      <c r="U204" s="378"/>
      <c r="V204" s="378"/>
      <c r="W204" s="378"/>
      <c r="X204" s="378"/>
      <c r="Y204" s="380"/>
      <c r="Z204" s="409"/>
      <c r="AA204" s="380"/>
      <c r="AB204" s="380"/>
      <c r="AC204" s="380"/>
      <c r="AD204" s="380"/>
      <c r="AE204" s="380"/>
      <c r="AF204" s="380"/>
      <c r="AG204" s="380"/>
      <c r="AH204" s="380"/>
      <c r="AI204" s="380"/>
      <c r="AJ204" s="380"/>
      <c r="AR204" s="380"/>
      <c r="AS204" s="380"/>
      <c r="AT204" s="380"/>
      <c r="AU204" s="380"/>
      <c r="AV204" s="380"/>
      <c r="AW204" s="380"/>
      <c r="AX204" s="380"/>
      <c r="AY204" s="380"/>
      <c r="AZ204" s="380"/>
      <c r="BA204" s="380"/>
      <c r="BB204" s="380"/>
      <c r="BC204" s="380"/>
      <c r="BD204" s="380"/>
      <c r="BE204" s="380"/>
      <c r="BF204" s="380"/>
      <c r="BG204" s="380"/>
      <c r="BH204" s="380"/>
      <c r="BI204" s="380"/>
      <c r="BJ204" s="377"/>
      <c r="CE204" s="380"/>
      <c r="CF204" s="380"/>
      <c r="CG204" s="380"/>
      <c r="EZ204" s="380"/>
      <c r="FA204" s="380"/>
      <c r="FB204" s="380"/>
      <c r="FC204" s="380"/>
      <c r="FD204" s="380"/>
      <c r="FE204" s="380"/>
      <c r="FF204" s="380"/>
      <c r="FG204" s="380"/>
      <c r="FH204" s="380"/>
      <c r="FI204" s="380"/>
      <c r="FJ204" s="380"/>
      <c r="FK204" s="380"/>
      <c r="FL204" s="380"/>
      <c r="FM204" s="380"/>
      <c r="FN204" s="380"/>
      <c r="FO204" s="380"/>
      <c r="FP204" s="380"/>
      <c r="FQ204" s="380"/>
      <c r="FR204" s="380"/>
      <c r="FS204" s="380"/>
      <c r="FT204" s="380"/>
      <c r="FU204" s="380"/>
      <c r="FV204" s="380"/>
      <c r="FW204" s="380"/>
      <c r="FX204" s="380"/>
      <c r="FY204" s="380"/>
      <c r="FZ204" s="380"/>
      <c r="GA204" s="380"/>
      <c r="GB204" s="380"/>
      <c r="GC204" s="380"/>
      <c r="GD204" s="380"/>
      <c r="GE204" s="380"/>
      <c r="GF204" s="380"/>
      <c r="GG204" s="380"/>
      <c r="GH204" s="380"/>
      <c r="GI204" s="380"/>
      <c r="GJ204" s="380"/>
      <c r="GK204" s="380"/>
      <c r="GL204" s="380"/>
      <c r="GM204" s="380"/>
      <c r="GN204" s="380"/>
      <c r="GO204" s="380"/>
      <c r="GP204" s="380"/>
      <c r="GQ204" s="380"/>
      <c r="GR204" s="380"/>
      <c r="GS204" s="380"/>
      <c r="GT204" s="380"/>
      <c r="GU204" s="380"/>
      <c r="GV204" s="380"/>
      <c r="GW204" s="380"/>
      <c r="GX204" s="380"/>
      <c r="GY204" s="380"/>
      <c r="GZ204" s="380"/>
      <c r="HA204" s="380"/>
      <c r="HB204" s="380"/>
      <c r="HC204" s="380"/>
      <c r="HD204" s="380"/>
      <c r="HE204" s="380"/>
      <c r="HF204" s="380"/>
      <c r="HG204" s="380"/>
      <c r="HH204" s="380"/>
    </row>
    <row r="205" spans="1:216">
      <c r="A205" s="103"/>
      <c r="B205" s="377"/>
      <c r="C205" s="377"/>
      <c r="D205" s="377"/>
      <c r="E205" s="377"/>
      <c r="F205" s="377"/>
      <c r="G205" s="377"/>
      <c r="H205" s="377"/>
      <c r="I205" s="377"/>
      <c r="J205" s="377"/>
      <c r="K205" s="377"/>
      <c r="L205" s="377"/>
      <c r="M205" s="378"/>
      <c r="N205" s="378"/>
      <c r="O205" s="378"/>
      <c r="P205" s="378"/>
      <c r="Q205" s="378"/>
      <c r="R205" s="378"/>
      <c r="S205" s="378"/>
      <c r="T205" s="378"/>
      <c r="U205" s="378"/>
      <c r="V205" s="378"/>
      <c r="W205" s="378"/>
      <c r="X205" s="378"/>
      <c r="Y205" s="380"/>
      <c r="Z205" s="409"/>
      <c r="AA205" s="380"/>
      <c r="AB205" s="380"/>
      <c r="AC205" s="380"/>
      <c r="AD205" s="380"/>
      <c r="AE205" s="380"/>
      <c r="AF205" s="380"/>
      <c r="AG205" s="380"/>
      <c r="AH205" s="380"/>
      <c r="AI205" s="380"/>
      <c r="AJ205" s="380"/>
      <c r="AR205" s="380"/>
      <c r="AS205" s="380"/>
      <c r="AT205" s="380"/>
      <c r="AU205" s="380"/>
      <c r="AV205" s="380"/>
      <c r="AW205" s="380"/>
      <c r="AX205" s="380"/>
      <c r="AY205" s="380"/>
      <c r="AZ205" s="380"/>
      <c r="BA205" s="380"/>
      <c r="BB205" s="380"/>
      <c r="BC205" s="380"/>
      <c r="BD205" s="380"/>
      <c r="BE205" s="380"/>
      <c r="BF205" s="380"/>
      <c r="BG205" s="380"/>
      <c r="BH205" s="380"/>
      <c r="BI205" s="380"/>
      <c r="BJ205" s="377"/>
      <c r="CE205" s="380"/>
      <c r="CF205" s="380"/>
      <c r="CG205" s="380"/>
      <c r="EZ205" s="380"/>
      <c r="FA205" s="380"/>
      <c r="FB205" s="380"/>
      <c r="FC205" s="380"/>
      <c r="FD205" s="380"/>
      <c r="FE205" s="380"/>
      <c r="FF205" s="380"/>
      <c r="FG205" s="380"/>
      <c r="FH205" s="380"/>
      <c r="FI205" s="380"/>
      <c r="FJ205" s="380"/>
      <c r="FK205" s="380"/>
      <c r="FL205" s="380"/>
      <c r="FM205" s="380"/>
      <c r="FN205" s="380"/>
      <c r="FO205" s="380"/>
      <c r="FP205" s="380"/>
      <c r="FQ205" s="380"/>
      <c r="FR205" s="380"/>
      <c r="FS205" s="380"/>
      <c r="FT205" s="380"/>
      <c r="FU205" s="380"/>
      <c r="FV205" s="380"/>
      <c r="FW205" s="380"/>
      <c r="FX205" s="380"/>
      <c r="FY205" s="380"/>
      <c r="FZ205" s="380"/>
      <c r="GA205" s="380"/>
      <c r="GB205" s="380"/>
      <c r="GC205" s="380"/>
      <c r="GD205" s="380"/>
      <c r="GE205" s="380"/>
      <c r="GF205" s="380"/>
      <c r="GG205" s="380"/>
      <c r="GH205" s="380"/>
      <c r="GI205" s="380"/>
      <c r="GJ205" s="380"/>
      <c r="GK205" s="380"/>
      <c r="GL205" s="380"/>
      <c r="GM205" s="380"/>
      <c r="GN205" s="380"/>
      <c r="GO205" s="380"/>
      <c r="GP205" s="380"/>
      <c r="GQ205" s="380"/>
      <c r="GR205" s="380"/>
      <c r="GS205" s="380"/>
      <c r="GT205" s="380"/>
      <c r="GU205" s="380"/>
      <c r="GV205" s="380"/>
      <c r="GW205" s="380"/>
      <c r="GX205" s="380"/>
      <c r="GY205" s="380"/>
      <c r="GZ205" s="380"/>
      <c r="HA205" s="380"/>
      <c r="HB205" s="380"/>
      <c r="HC205" s="380"/>
      <c r="HD205" s="380"/>
      <c r="HE205" s="380"/>
      <c r="HF205" s="380"/>
      <c r="HG205" s="380"/>
      <c r="HH205" s="380"/>
    </row>
    <row r="206" spans="1:216">
      <c r="A206" s="103"/>
      <c r="B206" s="377"/>
      <c r="C206" s="377"/>
      <c r="D206" s="377"/>
      <c r="E206" s="377"/>
      <c r="F206" s="377"/>
      <c r="G206" s="377"/>
      <c r="H206" s="377"/>
      <c r="I206" s="377"/>
      <c r="J206" s="377"/>
      <c r="K206" s="377"/>
      <c r="L206" s="377"/>
      <c r="M206" s="378"/>
      <c r="N206" s="378"/>
      <c r="O206" s="378"/>
      <c r="P206" s="378"/>
      <c r="Q206" s="378"/>
      <c r="R206" s="378"/>
      <c r="S206" s="378"/>
      <c r="T206" s="378"/>
      <c r="U206" s="378"/>
      <c r="V206" s="378"/>
      <c r="W206" s="378"/>
      <c r="X206" s="378"/>
      <c r="Y206" s="380"/>
      <c r="Z206" s="409"/>
      <c r="AA206" s="380"/>
      <c r="AB206" s="380"/>
      <c r="AC206" s="380"/>
      <c r="AD206" s="380"/>
      <c r="AE206" s="380"/>
      <c r="AF206" s="380"/>
      <c r="AG206" s="380"/>
      <c r="AH206" s="380"/>
      <c r="AI206" s="380"/>
      <c r="AJ206" s="380"/>
      <c r="AR206" s="380"/>
      <c r="AS206" s="380"/>
      <c r="AT206" s="380"/>
      <c r="AU206" s="380"/>
      <c r="AV206" s="380"/>
      <c r="AW206" s="380"/>
      <c r="AX206" s="380"/>
      <c r="AY206" s="380"/>
      <c r="AZ206" s="380"/>
      <c r="BA206" s="380"/>
      <c r="BB206" s="380"/>
      <c r="BC206" s="380"/>
      <c r="BD206" s="380"/>
      <c r="BE206" s="380"/>
      <c r="BF206" s="380"/>
      <c r="BG206" s="380"/>
      <c r="BH206" s="380"/>
      <c r="BI206" s="380"/>
      <c r="BJ206" s="377"/>
      <c r="CE206" s="380"/>
      <c r="CF206" s="380"/>
      <c r="CG206" s="380"/>
      <c r="EZ206" s="380"/>
      <c r="FA206" s="380"/>
      <c r="FB206" s="380"/>
      <c r="FC206" s="380"/>
      <c r="FD206" s="380"/>
      <c r="FE206" s="380"/>
      <c r="FF206" s="380"/>
      <c r="FG206" s="380"/>
      <c r="FH206" s="380"/>
      <c r="FI206" s="380"/>
      <c r="FJ206" s="380"/>
      <c r="FK206" s="380"/>
      <c r="FL206" s="380"/>
      <c r="FM206" s="380"/>
      <c r="FN206" s="380"/>
      <c r="FO206" s="380"/>
      <c r="FP206" s="380"/>
      <c r="FQ206" s="380"/>
      <c r="FR206" s="380"/>
      <c r="FS206" s="380"/>
      <c r="FT206" s="380"/>
      <c r="FU206" s="380"/>
      <c r="FV206" s="380"/>
      <c r="FW206" s="380"/>
      <c r="FX206" s="380"/>
      <c r="FY206" s="380"/>
      <c r="FZ206" s="380"/>
      <c r="GA206" s="380"/>
      <c r="GB206" s="380"/>
      <c r="GC206" s="380"/>
      <c r="GD206" s="380"/>
      <c r="GE206" s="380"/>
      <c r="GF206" s="380"/>
      <c r="GG206" s="380"/>
      <c r="GH206" s="380"/>
      <c r="GI206" s="380"/>
      <c r="GJ206" s="380"/>
      <c r="GK206" s="380"/>
      <c r="GL206" s="380"/>
      <c r="GM206" s="380"/>
      <c r="GN206" s="380"/>
      <c r="GO206" s="380"/>
      <c r="GP206" s="380"/>
      <c r="GQ206" s="380"/>
      <c r="GR206" s="380"/>
      <c r="GS206" s="380"/>
      <c r="GT206" s="380"/>
      <c r="GU206" s="380"/>
      <c r="GV206" s="380"/>
      <c r="GW206" s="380"/>
      <c r="GX206" s="380"/>
      <c r="GY206" s="380"/>
      <c r="GZ206" s="380"/>
      <c r="HA206" s="380"/>
      <c r="HB206" s="380"/>
      <c r="HC206" s="380"/>
      <c r="HD206" s="380"/>
      <c r="HE206" s="380"/>
      <c r="HF206" s="380"/>
      <c r="HG206" s="380"/>
      <c r="HH206" s="380"/>
    </row>
    <row r="207" spans="1:216">
      <c r="A207" s="103"/>
      <c r="B207" s="377"/>
      <c r="C207" s="377"/>
      <c r="D207" s="377"/>
      <c r="E207" s="377"/>
      <c r="F207" s="377"/>
      <c r="G207" s="377"/>
      <c r="H207" s="377"/>
      <c r="I207" s="377"/>
      <c r="J207" s="377"/>
      <c r="K207" s="377"/>
      <c r="L207" s="377"/>
      <c r="M207" s="378"/>
      <c r="N207" s="378"/>
      <c r="O207" s="378"/>
      <c r="P207" s="378"/>
      <c r="Q207" s="378"/>
      <c r="R207" s="378"/>
      <c r="S207" s="378"/>
      <c r="T207" s="378"/>
      <c r="U207" s="378"/>
      <c r="V207" s="378"/>
      <c r="W207" s="378"/>
      <c r="X207" s="378"/>
      <c r="Y207" s="380"/>
      <c r="Z207" s="409"/>
      <c r="AA207" s="380"/>
      <c r="AB207" s="380"/>
      <c r="AC207" s="380"/>
      <c r="AD207" s="380"/>
      <c r="AE207" s="380"/>
      <c r="AF207" s="380"/>
      <c r="AG207" s="380"/>
      <c r="AH207" s="380"/>
      <c r="AI207" s="380"/>
      <c r="AJ207" s="380"/>
      <c r="AR207" s="380"/>
      <c r="AS207" s="380"/>
      <c r="AT207" s="380"/>
      <c r="AU207" s="380"/>
      <c r="AV207" s="380"/>
      <c r="AW207" s="380"/>
      <c r="AX207" s="380"/>
      <c r="AY207" s="380"/>
      <c r="AZ207" s="380"/>
      <c r="BA207" s="380"/>
      <c r="BB207" s="380"/>
      <c r="BC207" s="380"/>
      <c r="BD207" s="380"/>
      <c r="BE207" s="380"/>
      <c r="BF207" s="380"/>
      <c r="BG207" s="380"/>
      <c r="BH207" s="380"/>
      <c r="BI207" s="380"/>
      <c r="BJ207" s="377"/>
      <c r="CE207" s="380"/>
      <c r="CF207" s="380"/>
      <c r="CG207" s="380"/>
      <c r="EZ207" s="380"/>
      <c r="FA207" s="380"/>
      <c r="FB207" s="380"/>
      <c r="FC207" s="380"/>
      <c r="FD207" s="380"/>
      <c r="FE207" s="380"/>
      <c r="FF207" s="380"/>
      <c r="FG207" s="380"/>
      <c r="FH207" s="380"/>
      <c r="FI207" s="380"/>
      <c r="FJ207" s="380"/>
      <c r="FK207" s="380"/>
      <c r="FL207" s="380"/>
      <c r="FM207" s="380"/>
      <c r="FN207" s="380"/>
      <c r="FO207" s="380"/>
      <c r="FP207" s="380"/>
      <c r="FQ207" s="380"/>
      <c r="FR207" s="380"/>
      <c r="FS207" s="380"/>
      <c r="FT207" s="380"/>
      <c r="FU207" s="380"/>
      <c r="FV207" s="380"/>
      <c r="FW207" s="380"/>
      <c r="FX207" s="380"/>
      <c r="FY207" s="380"/>
      <c r="FZ207" s="380"/>
      <c r="GA207" s="380"/>
      <c r="GB207" s="380"/>
      <c r="GC207" s="380"/>
      <c r="GD207" s="380"/>
      <c r="GE207" s="380"/>
      <c r="GF207" s="380"/>
      <c r="GG207" s="380"/>
      <c r="GH207" s="380"/>
      <c r="GI207" s="380"/>
      <c r="GJ207" s="380"/>
      <c r="GK207" s="380"/>
      <c r="GL207" s="380"/>
      <c r="GM207" s="380"/>
      <c r="GN207" s="380"/>
      <c r="GO207" s="380"/>
      <c r="GP207" s="380"/>
      <c r="GQ207" s="380"/>
      <c r="GR207" s="380"/>
      <c r="GS207" s="380"/>
      <c r="GT207" s="380"/>
      <c r="GU207" s="380"/>
      <c r="GV207" s="380"/>
      <c r="GW207" s="380"/>
      <c r="GX207" s="380"/>
      <c r="GY207" s="380"/>
      <c r="GZ207" s="380"/>
      <c r="HA207" s="380"/>
      <c r="HB207" s="380"/>
      <c r="HC207" s="380"/>
      <c r="HD207" s="380"/>
      <c r="HE207" s="380"/>
      <c r="HF207" s="380"/>
      <c r="HG207" s="380"/>
      <c r="HH207" s="380"/>
    </row>
    <row r="208" spans="1:216">
      <c r="A208" s="103"/>
      <c r="B208" s="377"/>
      <c r="C208" s="377"/>
      <c r="D208" s="377"/>
      <c r="E208" s="377"/>
      <c r="F208" s="377"/>
      <c r="G208" s="377"/>
      <c r="H208" s="377"/>
      <c r="I208" s="377"/>
      <c r="J208" s="377"/>
      <c r="K208" s="377"/>
      <c r="L208" s="377"/>
      <c r="M208" s="378"/>
      <c r="N208" s="378"/>
      <c r="O208" s="378"/>
      <c r="P208" s="378"/>
      <c r="Q208" s="378"/>
      <c r="R208" s="378"/>
      <c r="S208" s="378"/>
      <c r="T208" s="378"/>
      <c r="U208" s="378"/>
      <c r="V208" s="378"/>
      <c r="W208" s="378"/>
      <c r="X208" s="378"/>
      <c r="Y208" s="380"/>
      <c r="Z208" s="409"/>
      <c r="AA208" s="380"/>
      <c r="AB208" s="380"/>
      <c r="AC208" s="380"/>
      <c r="AD208" s="380"/>
      <c r="AE208" s="380"/>
      <c r="AF208" s="380"/>
      <c r="AG208" s="380"/>
      <c r="AH208" s="380"/>
      <c r="AI208" s="380"/>
      <c r="AJ208" s="380"/>
      <c r="AR208" s="380"/>
      <c r="AS208" s="380"/>
      <c r="AT208" s="380"/>
      <c r="AU208" s="380"/>
      <c r="AV208" s="380"/>
      <c r="AW208" s="380"/>
      <c r="AX208" s="380"/>
      <c r="AY208" s="380"/>
      <c r="AZ208" s="380"/>
      <c r="BA208" s="380"/>
      <c r="BB208" s="380"/>
      <c r="BC208" s="380"/>
      <c r="BD208" s="380"/>
      <c r="BE208" s="380"/>
      <c r="BF208" s="380"/>
      <c r="BG208" s="380"/>
      <c r="BH208" s="380"/>
      <c r="BI208" s="380"/>
      <c r="BJ208" s="377"/>
      <c r="CE208" s="380"/>
      <c r="CF208" s="380"/>
      <c r="CG208" s="380"/>
      <c r="EZ208" s="380"/>
      <c r="FA208" s="380"/>
      <c r="FB208" s="380"/>
      <c r="FC208" s="380"/>
      <c r="FD208" s="380"/>
      <c r="FE208" s="380"/>
      <c r="FF208" s="380"/>
      <c r="FG208" s="380"/>
      <c r="FH208" s="380"/>
      <c r="FI208" s="380"/>
      <c r="FJ208" s="380"/>
      <c r="FK208" s="380"/>
      <c r="FL208" s="380"/>
      <c r="FM208" s="380"/>
      <c r="FN208" s="380"/>
      <c r="FO208" s="380"/>
      <c r="FP208" s="380"/>
      <c r="FQ208" s="380"/>
      <c r="FR208" s="380"/>
      <c r="FS208" s="380"/>
      <c r="FT208" s="380"/>
      <c r="FU208" s="380"/>
      <c r="FV208" s="380"/>
      <c r="FW208" s="380"/>
      <c r="FX208" s="380"/>
      <c r="FY208" s="380"/>
      <c r="FZ208" s="380"/>
      <c r="GA208" s="380"/>
      <c r="GB208" s="380"/>
      <c r="GC208" s="380"/>
      <c r="GD208" s="380"/>
      <c r="GE208" s="380"/>
      <c r="GF208" s="380"/>
      <c r="GG208" s="380"/>
      <c r="GH208" s="380"/>
      <c r="GI208" s="380"/>
      <c r="GJ208" s="380"/>
      <c r="GK208" s="380"/>
      <c r="GL208" s="380"/>
      <c r="GM208" s="380"/>
      <c r="GN208" s="380"/>
      <c r="GO208" s="380"/>
      <c r="GP208" s="380"/>
      <c r="GQ208" s="380"/>
      <c r="GR208" s="380"/>
      <c r="GS208" s="380"/>
      <c r="GT208" s="380"/>
      <c r="GU208" s="380"/>
      <c r="GV208" s="380"/>
      <c r="GW208" s="380"/>
      <c r="GX208" s="380"/>
      <c r="GY208" s="380"/>
      <c r="GZ208" s="380"/>
      <c r="HA208" s="380"/>
      <c r="HB208" s="380"/>
      <c r="HC208" s="380"/>
      <c r="HD208" s="380"/>
      <c r="HE208" s="380"/>
      <c r="HF208" s="380"/>
      <c r="HG208" s="380"/>
      <c r="HH208" s="380"/>
    </row>
    <row r="209" spans="1:216">
      <c r="A209" s="103"/>
      <c r="B209" s="377"/>
      <c r="C209" s="377"/>
      <c r="D209" s="377"/>
      <c r="E209" s="377"/>
      <c r="F209" s="377"/>
      <c r="G209" s="377"/>
      <c r="H209" s="377"/>
      <c r="I209" s="377"/>
      <c r="J209" s="377"/>
      <c r="K209" s="377"/>
      <c r="L209" s="377"/>
      <c r="M209" s="378"/>
      <c r="N209" s="378"/>
      <c r="O209" s="378"/>
      <c r="P209" s="378"/>
      <c r="Q209" s="378"/>
      <c r="R209" s="378"/>
      <c r="S209" s="378"/>
      <c r="T209" s="378"/>
      <c r="U209" s="378"/>
      <c r="V209" s="378"/>
      <c r="W209" s="378"/>
      <c r="X209" s="378"/>
      <c r="Y209" s="380"/>
      <c r="Z209" s="409"/>
      <c r="AA209" s="380"/>
      <c r="AB209" s="380"/>
      <c r="AC209" s="380"/>
      <c r="AD209" s="380"/>
      <c r="AE209" s="380"/>
      <c r="AF209" s="380"/>
      <c r="AG209" s="380"/>
      <c r="AH209" s="380"/>
      <c r="AI209" s="380"/>
      <c r="AJ209" s="380"/>
      <c r="AR209" s="380"/>
      <c r="AS209" s="380"/>
      <c r="AT209" s="380"/>
      <c r="AU209" s="380"/>
      <c r="AV209" s="380"/>
      <c r="AW209" s="380"/>
      <c r="AX209" s="380"/>
      <c r="AY209" s="380"/>
      <c r="AZ209" s="380"/>
      <c r="BA209" s="380"/>
      <c r="BB209" s="380"/>
      <c r="BC209" s="380"/>
      <c r="BD209" s="380"/>
      <c r="BE209" s="380"/>
      <c r="BF209" s="380"/>
      <c r="BG209" s="380"/>
      <c r="BH209" s="380"/>
      <c r="BI209" s="380"/>
      <c r="BJ209" s="377"/>
      <c r="CE209" s="380"/>
      <c r="CF209" s="380"/>
      <c r="CG209" s="380"/>
      <c r="EZ209" s="380"/>
      <c r="FA209" s="380"/>
      <c r="FB209" s="380"/>
      <c r="FC209" s="380"/>
      <c r="FD209" s="380"/>
      <c r="FE209" s="380"/>
      <c r="FF209" s="380"/>
      <c r="FG209" s="380"/>
      <c r="FH209" s="380"/>
      <c r="FI209" s="380"/>
      <c r="FJ209" s="380"/>
      <c r="FK209" s="380"/>
      <c r="FL209" s="380"/>
      <c r="FM209" s="380"/>
      <c r="FN209" s="380"/>
      <c r="FO209" s="380"/>
      <c r="FP209" s="380"/>
      <c r="FQ209" s="380"/>
      <c r="FR209" s="380"/>
      <c r="FS209" s="380"/>
      <c r="FT209" s="380"/>
      <c r="FU209" s="380"/>
      <c r="FV209" s="380"/>
      <c r="FW209" s="380"/>
      <c r="FX209" s="380"/>
      <c r="FY209" s="380"/>
      <c r="FZ209" s="380"/>
      <c r="GA209" s="380"/>
      <c r="GB209" s="380"/>
      <c r="GC209" s="380"/>
      <c r="GD209" s="380"/>
      <c r="GE209" s="380"/>
      <c r="GF209" s="380"/>
      <c r="GG209" s="380"/>
      <c r="GH209" s="380"/>
      <c r="GI209" s="380"/>
      <c r="GJ209" s="380"/>
      <c r="GK209" s="380"/>
      <c r="GL209" s="380"/>
      <c r="GM209" s="380"/>
      <c r="GN209" s="380"/>
      <c r="GO209" s="380"/>
      <c r="GP209" s="380"/>
      <c r="GQ209" s="380"/>
      <c r="GR209" s="380"/>
      <c r="GS209" s="380"/>
      <c r="GT209" s="380"/>
      <c r="GU209" s="380"/>
      <c r="GV209" s="380"/>
      <c r="GW209" s="380"/>
      <c r="GX209" s="380"/>
      <c r="GY209" s="380"/>
      <c r="GZ209" s="380"/>
      <c r="HA209" s="380"/>
      <c r="HB209" s="380"/>
      <c r="HC209" s="380"/>
      <c r="HD209" s="380"/>
      <c r="HE209" s="380"/>
      <c r="HF209" s="380"/>
      <c r="HG209" s="380"/>
      <c r="HH209" s="380"/>
    </row>
    <row r="210" spans="1:216">
      <c r="A210" s="103"/>
      <c r="B210" s="377"/>
      <c r="C210" s="377"/>
      <c r="D210" s="377"/>
      <c r="E210" s="377"/>
      <c r="F210" s="377"/>
      <c r="G210" s="377"/>
      <c r="H210" s="377"/>
      <c r="I210" s="377"/>
      <c r="J210" s="377"/>
      <c r="K210" s="377"/>
      <c r="L210" s="377"/>
      <c r="M210" s="378"/>
      <c r="N210" s="378"/>
      <c r="O210" s="378"/>
      <c r="P210" s="378"/>
      <c r="Q210" s="378"/>
      <c r="R210" s="378"/>
      <c r="S210" s="378"/>
      <c r="T210" s="378"/>
      <c r="U210" s="378"/>
      <c r="V210" s="378"/>
      <c r="W210" s="378"/>
      <c r="X210" s="378"/>
      <c r="Y210" s="380"/>
      <c r="Z210" s="409"/>
      <c r="AA210" s="380"/>
      <c r="AB210" s="380"/>
      <c r="AC210" s="380"/>
      <c r="AD210" s="380"/>
      <c r="AE210" s="380"/>
      <c r="AF210" s="380"/>
      <c r="AG210" s="380"/>
      <c r="AH210" s="380"/>
      <c r="AI210" s="380"/>
      <c r="AJ210" s="380"/>
      <c r="AR210" s="380"/>
      <c r="AS210" s="380"/>
      <c r="AT210" s="380"/>
      <c r="AU210" s="380"/>
      <c r="AV210" s="380"/>
      <c r="AW210" s="380"/>
      <c r="AX210" s="380"/>
      <c r="AY210" s="380"/>
      <c r="AZ210" s="380"/>
      <c r="BA210" s="380"/>
      <c r="BB210" s="380"/>
      <c r="BC210" s="380"/>
      <c r="BD210" s="380"/>
      <c r="BE210" s="380"/>
      <c r="BF210" s="380"/>
      <c r="BG210" s="380"/>
      <c r="BH210" s="380"/>
      <c r="BI210" s="380"/>
      <c r="BJ210" s="377"/>
      <c r="CE210" s="380"/>
      <c r="CF210" s="380"/>
      <c r="CG210" s="380"/>
      <c r="EZ210" s="380"/>
      <c r="FA210" s="380"/>
      <c r="FB210" s="380"/>
      <c r="FC210" s="380"/>
      <c r="FD210" s="380"/>
      <c r="FE210" s="380"/>
      <c r="FF210" s="380"/>
      <c r="FG210" s="380"/>
      <c r="FH210" s="380"/>
      <c r="FI210" s="380"/>
      <c r="FJ210" s="380"/>
      <c r="FK210" s="380"/>
      <c r="FL210" s="380"/>
      <c r="FM210" s="380"/>
      <c r="FN210" s="380"/>
      <c r="FO210" s="380"/>
      <c r="FP210" s="380"/>
      <c r="FQ210" s="380"/>
      <c r="FR210" s="380"/>
      <c r="FS210" s="380"/>
      <c r="FT210" s="380"/>
      <c r="FU210" s="380"/>
      <c r="FV210" s="380"/>
      <c r="FW210" s="380"/>
      <c r="FX210" s="380"/>
      <c r="FY210" s="380"/>
      <c r="FZ210" s="380"/>
      <c r="GA210" s="380"/>
      <c r="GB210" s="380"/>
      <c r="GC210" s="380"/>
      <c r="GD210" s="380"/>
      <c r="GE210" s="380"/>
      <c r="GF210" s="380"/>
      <c r="GG210" s="380"/>
      <c r="GH210" s="380"/>
      <c r="GI210" s="380"/>
      <c r="GJ210" s="380"/>
      <c r="GK210" s="380"/>
      <c r="GL210" s="380"/>
      <c r="GM210" s="380"/>
      <c r="GN210" s="380"/>
      <c r="GO210" s="380"/>
      <c r="GP210" s="380"/>
      <c r="GQ210" s="380"/>
      <c r="GR210" s="380"/>
      <c r="GS210" s="380"/>
      <c r="GT210" s="380"/>
      <c r="GU210" s="380"/>
      <c r="GV210" s="380"/>
      <c r="GW210" s="380"/>
      <c r="GX210" s="380"/>
      <c r="GY210" s="380"/>
      <c r="GZ210" s="380"/>
      <c r="HA210" s="380"/>
      <c r="HB210" s="380"/>
      <c r="HC210" s="380"/>
      <c r="HD210" s="380"/>
      <c r="HE210" s="380"/>
      <c r="HF210" s="380"/>
      <c r="HG210" s="380"/>
      <c r="HH210" s="380"/>
    </row>
    <row r="211" spans="1:216">
      <c r="A211" s="103"/>
      <c r="B211" s="377"/>
      <c r="C211" s="377"/>
      <c r="D211" s="377"/>
      <c r="E211" s="377"/>
      <c r="F211" s="377"/>
      <c r="G211" s="377"/>
      <c r="H211" s="377"/>
      <c r="I211" s="377"/>
      <c r="J211" s="377"/>
      <c r="K211" s="377"/>
      <c r="L211" s="377"/>
      <c r="M211" s="378"/>
      <c r="N211" s="378"/>
      <c r="O211" s="378"/>
      <c r="P211" s="378"/>
      <c r="Q211" s="378"/>
      <c r="R211" s="378"/>
      <c r="S211" s="378"/>
      <c r="T211" s="378"/>
      <c r="U211" s="378"/>
      <c r="V211" s="378"/>
      <c r="W211" s="378"/>
      <c r="X211" s="378"/>
      <c r="Y211" s="380"/>
      <c r="Z211" s="409"/>
      <c r="AA211" s="380"/>
      <c r="AB211" s="380"/>
      <c r="AC211" s="380"/>
      <c r="AD211" s="380"/>
      <c r="AE211" s="380"/>
      <c r="AF211" s="380"/>
      <c r="AG211" s="380"/>
      <c r="AH211" s="380"/>
      <c r="AI211" s="380"/>
      <c r="AJ211" s="380"/>
      <c r="AR211" s="380"/>
      <c r="AS211" s="380"/>
      <c r="AT211" s="380"/>
      <c r="AU211" s="380"/>
      <c r="AV211" s="380"/>
      <c r="AW211" s="380"/>
      <c r="AX211" s="380"/>
      <c r="AY211" s="380"/>
      <c r="AZ211" s="380"/>
      <c r="BA211" s="380"/>
      <c r="BB211" s="380"/>
      <c r="BC211" s="380"/>
      <c r="BD211" s="380"/>
      <c r="BE211" s="380"/>
      <c r="BF211" s="380"/>
      <c r="BG211" s="380"/>
      <c r="BH211" s="380"/>
      <c r="BI211" s="380"/>
      <c r="BJ211" s="377"/>
      <c r="CE211" s="380"/>
      <c r="CF211" s="380"/>
      <c r="CG211" s="380"/>
      <c r="EZ211" s="380"/>
      <c r="FA211" s="380"/>
      <c r="FB211" s="380"/>
      <c r="FC211" s="380"/>
      <c r="FD211" s="380"/>
      <c r="FE211" s="380"/>
      <c r="FF211" s="380"/>
      <c r="FG211" s="380"/>
      <c r="FH211" s="380"/>
      <c r="FI211" s="380"/>
      <c r="FJ211" s="380"/>
      <c r="FK211" s="380"/>
      <c r="FL211" s="380"/>
      <c r="FM211" s="380"/>
      <c r="FN211" s="380"/>
      <c r="FO211" s="380"/>
      <c r="FP211" s="380"/>
      <c r="FQ211" s="380"/>
      <c r="FR211" s="380"/>
      <c r="FS211" s="380"/>
      <c r="FT211" s="380"/>
      <c r="FU211" s="380"/>
      <c r="FV211" s="380"/>
      <c r="FW211" s="380"/>
      <c r="FX211" s="380"/>
      <c r="FY211" s="380"/>
      <c r="FZ211" s="380"/>
      <c r="GA211" s="380"/>
      <c r="GB211" s="380"/>
      <c r="GC211" s="380"/>
      <c r="GD211" s="380"/>
      <c r="GE211" s="380"/>
      <c r="GF211" s="380"/>
      <c r="GG211" s="380"/>
      <c r="GH211" s="380"/>
      <c r="GI211" s="380"/>
      <c r="GJ211" s="380"/>
      <c r="GK211" s="380"/>
      <c r="GL211" s="380"/>
      <c r="GM211" s="380"/>
      <c r="GN211" s="380"/>
      <c r="GO211" s="380"/>
      <c r="GP211" s="380"/>
      <c r="GQ211" s="380"/>
      <c r="GR211" s="380"/>
      <c r="GS211" s="380"/>
      <c r="GT211" s="380"/>
      <c r="GU211" s="380"/>
      <c r="GV211" s="380"/>
      <c r="GW211" s="380"/>
      <c r="GX211" s="380"/>
      <c r="GY211" s="380"/>
      <c r="GZ211" s="380"/>
      <c r="HA211" s="380"/>
      <c r="HB211" s="380"/>
      <c r="HC211" s="380"/>
      <c r="HD211" s="380"/>
      <c r="HE211" s="380"/>
      <c r="HF211" s="380"/>
      <c r="HG211" s="380"/>
      <c r="HH211" s="380"/>
    </row>
    <row r="212" spans="1:216">
      <c r="A212" s="103"/>
      <c r="B212" s="377"/>
      <c r="C212" s="377"/>
      <c r="D212" s="377"/>
      <c r="E212" s="377"/>
      <c r="F212" s="377"/>
      <c r="G212" s="377"/>
      <c r="H212" s="377"/>
      <c r="I212" s="377"/>
      <c r="J212" s="377"/>
      <c r="K212" s="377"/>
      <c r="L212" s="377"/>
      <c r="M212" s="378"/>
      <c r="N212" s="378"/>
      <c r="O212" s="378"/>
      <c r="P212" s="378"/>
      <c r="Q212" s="378"/>
      <c r="R212" s="378"/>
      <c r="S212" s="378"/>
      <c r="T212" s="378"/>
      <c r="U212" s="378"/>
      <c r="V212" s="378"/>
      <c r="W212" s="378"/>
      <c r="X212" s="378"/>
      <c r="Y212" s="380"/>
      <c r="Z212" s="409"/>
      <c r="AA212" s="380"/>
      <c r="AB212" s="380"/>
      <c r="AC212" s="380"/>
      <c r="AD212" s="380"/>
      <c r="AE212" s="380"/>
      <c r="AF212" s="380"/>
      <c r="AG212" s="380"/>
      <c r="AH212" s="380"/>
      <c r="AI212" s="380"/>
      <c r="AJ212" s="380"/>
      <c r="AR212" s="380"/>
      <c r="AS212" s="380"/>
      <c r="AT212" s="380"/>
      <c r="AU212" s="380"/>
      <c r="AV212" s="380"/>
      <c r="AW212" s="380"/>
      <c r="AX212" s="380"/>
      <c r="AY212" s="380"/>
      <c r="AZ212" s="380"/>
      <c r="BA212" s="380"/>
      <c r="BB212" s="380"/>
      <c r="BC212" s="380"/>
      <c r="BD212" s="380"/>
      <c r="BE212" s="380"/>
      <c r="BF212" s="380"/>
      <c r="BG212" s="380"/>
      <c r="BH212" s="380"/>
      <c r="BI212" s="380"/>
      <c r="BJ212" s="377"/>
      <c r="CE212" s="380"/>
      <c r="CF212" s="380"/>
      <c r="CG212" s="380"/>
      <c r="EZ212" s="380"/>
      <c r="FA212" s="380"/>
      <c r="FB212" s="380"/>
      <c r="FC212" s="380"/>
      <c r="FD212" s="380"/>
      <c r="FE212" s="380"/>
      <c r="FF212" s="380"/>
      <c r="FG212" s="380"/>
      <c r="FH212" s="380"/>
      <c r="FI212" s="380"/>
      <c r="FJ212" s="380"/>
      <c r="FK212" s="380"/>
      <c r="FL212" s="380"/>
      <c r="FM212" s="380"/>
      <c r="FN212" s="380"/>
      <c r="FO212" s="380"/>
      <c r="FP212" s="380"/>
      <c r="FQ212" s="380"/>
      <c r="FR212" s="380"/>
      <c r="FS212" s="380"/>
      <c r="FT212" s="380"/>
      <c r="FU212" s="380"/>
      <c r="FV212" s="380"/>
      <c r="FW212" s="380"/>
      <c r="FX212" s="380"/>
      <c r="FY212" s="380"/>
      <c r="FZ212" s="380"/>
      <c r="GA212" s="380"/>
      <c r="GB212" s="380"/>
      <c r="GC212" s="380"/>
      <c r="GD212" s="380"/>
      <c r="GE212" s="380"/>
      <c r="GF212" s="380"/>
      <c r="GG212" s="380"/>
      <c r="GH212" s="380"/>
      <c r="GI212" s="380"/>
      <c r="GJ212" s="380"/>
      <c r="GK212" s="380"/>
      <c r="GL212" s="380"/>
      <c r="GM212" s="380"/>
      <c r="GN212" s="380"/>
      <c r="GO212" s="380"/>
      <c r="GP212" s="380"/>
      <c r="GQ212" s="380"/>
      <c r="GR212" s="380"/>
      <c r="GS212" s="380"/>
      <c r="GT212" s="380"/>
      <c r="GU212" s="380"/>
      <c r="GV212" s="380"/>
      <c r="GW212" s="380"/>
      <c r="GX212" s="380"/>
      <c r="GY212" s="380"/>
      <c r="GZ212" s="380"/>
      <c r="HA212" s="380"/>
      <c r="HB212" s="380"/>
      <c r="HC212" s="380"/>
      <c r="HD212" s="380"/>
      <c r="HE212" s="380"/>
      <c r="HF212" s="380"/>
      <c r="HG212" s="380"/>
      <c r="HH212" s="380"/>
    </row>
    <row r="213" spans="1:216">
      <c r="A213" s="103"/>
      <c r="B213" s="377"/>
      <c r="C213" s="377"/>
      <c r="D213" s="377"/>
      <c r="E213" s="377"/>
      <c r="F213" s="377"/>
      <c r="G213" s="377"/>
      <c r="H213" s="377"/>
      <c r="I213" s="377"/>
      <c r="J213" s="377"/>
      <c r="K213" s="377"/>
      <c r="L213" s="377"/>
      <c r="M213" s="378"/>
      <c r="N213" s="378"/>
      <c r="O213" s="378"/>
      <c r="P213" s="378"/>
      <c r="Q213" s="378"/>
      <c r="R213" s="378"/>
      <c r="S213" s="378"/>
      <c r="T213" s="378"/>
      <c r="U213" s="378"/>
      <c r="V213" s="378"/>
      <c r="W213" s="378"/>
      <c r="X213" s="378"/>
      <c r="Y213" s="380"/>
      <c r="Z213" s="409"/>
      <c r="AA213" s="380"/>
      <c r="AB213" s="380"/>
      <c r="AC213" s="380"/>
      <c r="AD213" s="380"/>
      <c r="AE213" s="380"/>
      <c r="AF213" s="380"/>
      <c r="AG213" s="380"/>
      <c r="AH213" s="380"/>
      <c r="AI213" s="380"/>
      <c r="AJ213" s="380"/>
      <c r="AR213" s="380"/>
      <c r="AS213" s="380"/>
      <c r="AT213" s="380"/>
      <c r="AU213" s="380"/>
      <c r="AV213" s="380"/>
      <c r="AW213" s="380"/>
      <c r="AX213" s="380"/>
      <c r="AY213" s="380"/>
      <c r="AZ213" s="380"/>
      <c r="BA213" s="380"/>
      <c r="BB213" s="380"/>
      <c r="BC213" s="380"/>
      <c r="BD213" s="380"/>
      <c r="BE213" s="380"/>
      <c r="BF213" s="380"/>
      <c r="BG213" s="380"/>
      <c r="BH213" s="380"/>
      <c r="BI213" s="380"/>
      <c r="BJ213" s="377"/>
      <c r="CE213" s="380"/>
      <c r="CF213" s="380"/>
      <c r="CG213" s="380"/>
      <c r="EZ213" s="380"/>
      <c r="FA213" s="380"/>
      <c r="FB213" s="380"/>
      <c r="FC213" s="380"/>
      <c r="FD213" s="380"/>
      <c r="FE213" s="380"/>
      <c r="FF213" s="380"/>
      <c r="FG213" s="380"/>
      <c r="FH213" s="380"/>
      <c r="FI213" s="380"/>
      <c r="FJ213" s="380"/>
      <c r="FK213" s="380"/>
      <c r="FL213" s="380"/>
      <c r="FM213" s="380"/>
      <c r="FN213" s="380"/>
      <c r="FO213" s="380"/>
      <c r="FP213" s="380"/>
      <c r="FQ213" s="380"/>
      <c r="FR213" s="380"/>
      <c r="FS213" s="380"/>
      <c r="FT213" s="380"/>
      <c r="FU213" s="380"/>
      <c r="FV213" s="380"/>
      <c r="FW213" s="380"/>
      <c r="FX213" s="380"/>
      <c r="FY213" s="380"/>
      <c r="FZ213" s="380"/>
      <c r="GA213" s="380"/>
      <c r="GB213" s="380"/>
      <c r="GC213" s="380"/>
      <c r="GD213" s="380"/>
      <c r="GE213" s="380"/>
      <c r="GF213" s="380"/>
      <c r="GG213" s="380"/>
      <c r="GH213" s="380"/>
      <c r="GI213" s="380"/>
      <c r="GJ213" s="380"/>
      <c r="GK213" s="380"/>
      <c r="GL213" s="380"/>
      <c r="GM213" s="380"/>
      <c r="GN213" s="380"/>
      <c r="GO213" s="380"/>
      <c r="GP213" s="380"/>
      <c r="GQ213" s="380"/>
      <c r="GR213" s="380"/>
      <c r="GS213" s="380"/>
      <c r="GT213" s="380"/>
      <c r="GU213" s="380"/>
      <c r="GV213" s="380"/>
      <c r="GW213" s="380"/>
      <c r="GX213" s="380"/>
      <c r="GY213" s="380"/>
      <c r="GZ213" s="380"/>
      <c r="HA213" s="380"/>
      <c r="HB213" s="380"/>
      <c r="HC213" s="380"/>
      <c r="HD213" s="380"/>
      <c r="HE213" s="380"/>
      <c r="HF213" s="380"/>
      <c r="HG213" s="380"/>
      <c r="HH213" s="380"/>
    </row>
    <row r="214" spans="1:216">
      <c r="A214" s="103"/>
      <c r="B214" s="377"/>
      <c r="C214" s="377"/>
      <c r="D214" s="377"/>
      <c r="E214" s="377"/>
      <c r="F214" s="377"/>
      <c r="G214" s="377"/>
      <c r="H214" s="377"/>
      <c r="I214" s="377"/>
      <c r="J214" s="377"/>
      <c r="K214" s="377"/>
      <c r="L214" s="377"/>
      <c r="M214" s="378"/>
      <c r="N214" s="378"/>
      <c r="O214" s="378"/>
      <c r="P214" s="378"/>
      <c r="Q214" s="378"/>
      <c r="R214" s="378"/>
      <c r="S214" s="378"/>
      <c r="T214" s="378"/>
      <c r="U214" s="378"/>
      <c r="V214" s="378"/>
      <c r="W214" s="378"/>
      <c r="X214" s="378"/>
      <c r="Y214" s="380"/>
      <c r="Z214" s="409"/>
      <c r="AA214" s="380"/>
      <c r="AB214" s="380"/>
      <c r="AC214" s="380"/>
      <c r="AD214" s="380"/>
      <c r="AE214" s="380"/>
      <c r="AF214" s="380"/>
      <c r="AG214" s="380"/>
      <c r="AH214" s="380"/>
      <c r="AI214" s="380"/>
      <c r="AJ214" s="380"/>
      <c r="AR214" s="380"/>
      <c r="AS214" s="380"/>
      <c r="AT214" s="380"/>
      <c r="AU214" s="380"/>
      <c r="AV214" s="380"/>
      <c r="AW214" s="380"/>
      <c r="AX214" s="380"/>
      <c r="AY214" s="380"/>
      <c r="AZ214" s="380"/>
      <c r="BA214" s="380"/>
      <c r="BB214" s="380"/>
      <c r="BC214" s="380"/>
      <c r="BD214" s="380"/>
      <c r="BE214" s="380"/>
      <c r="BF214" s="380"/>
      <c r="BG214" s="380"/>
      <c r="BH214" s="380"/>
      <c r="BI214" s="380"/>
      <c r="BJ214" s="377"/>
      <c r="CE214" s="380"/>
      <c r="CF214" s="380"/>
      <c r="CG214" s="380"/>
      <c r="EZ214" s="380"/>
      <c r="FA214" s="380"/>
      <c r="FB214" s="380"/>
      <c r="FC214" s="380"/>
      <c r="FD214" s="380"/>
      <c r="FE214" s="380"/>
      <c r="FF214" s="380"/>
      <c r="FG214" s="380"/>
      <c r="FH214" s="380"/>
      <c r="FI214" s="380"/>
      <c r="FJ214" s="380"/>
      <c r="FK214" s="380"/>
      <c r="FL214" s="380"/>
      <c r="FM214" s="380"/>
      <c r="FN214" s="380"/>
      <c r="FO214" s="380"/>
      <c r="FP214" s="380"/>
      <c r="FQ214" s="380"/>
      <c r="FR214" s="380"/>
      <c r="FS214" s="380"/>
      <c r="FT214" s="380"/>
      <c r="FU214" s="380"/>
      <c r="FV214" s="380"/>
      <c r="FW214" s="380"/>
      <c r="FX214" s="380"/>
      <c r="FY214" s="380"/>
      <c r="FZ214" s="380"/>
      <c r="GA214" s="380"/>
      <c r="GB214" s="380"/>
      <c r="GC214" s="380"/>
      <c r="GD214" s="380"/>
      <c r="GE214" s="380"/>
      <c r="GF214" s="380"/>
      <c r="GG214" s="380"/>
      <c r="GH214" s="380"/>
      <c r="GI214" s="380"/>
      <c r="GJ214" s="380"/>
      <c r="GK214" s="380"/>
      <c r="GL214" s="380"/>
      <c r="GM214" s="380"/>
      <c r="GN214" s="380"/>
      <c r="GO214" s="380"/>
      <c r="GP214" s="380"/>
      <c r="GQ214" s="380"/>
      <c r="GR214" s="380"/>
      <c r="GS214" s="380"/>
      <c r="GT214" s="380"/>
      <c r="GU214" s="380"/>
      <c r="GV214" s="380"/>
      <c r="GW214" s="380"/>
      <c r="GX214" s="380"/>
      <c r="GY214" s="380"/>
      <c r="GZ214" s="380"/>
      <c r="HA214" s="380"/>
      <c r="HB214" s="380"/>
      <c r="HC214" s="380"/>
      <c r="HD214" s="380"/>
      <c r="HE214" s="380"/>
      <c r="HF214" s="380"/>
      <c r="HG214" s="380"/>
      <c r="HH214" s="380"/>
    </row>
    <row r="215" spans="1:216">
      <c r="A215" s="103"/>
      <c r="B215" s="377"/>
      <c r="C215" s="377"/>
      <c r="D215" s="377"/>
      <c r="E215" s="377"/>
      <c r="F215" s="377"/>
      <c r="G215" s="377"/>
      <c r="H215" s="377"/>
      <c r="I215" s="377"/>
      <c r="J215" s="377"/>
      <c r="K215" s="377"/>
      <c r="L215" s="377"/>
      <c r="M215" s="378"/>
      <c r="N215" s="378"/>
      <c r="O215" s="378"/>
      <c r="P215" s="378"/>
      <c r="Q215" s="378"/>
      <c r="R215" s="378"/>
      <c r="S215" s="378"/>
      <c r="T215" s="378"/>
      <c r="U215" s="378"/>
      <c r="V215" s="378"/>
      <c r="W215" s="378"/>
      <c r="X215" s="378"/>
      <c r="Y215" s="380"/>
      <c r="Z215" s="409"/>
      <c r="AA215" s="380"/>
      <c r="AB215" s="380"/>
      <c r="AC215" s="380"/>
      <c r="AD215" s="380"/>
      <c r="AE215" s="380"/>
      <c r="AF215" s="380"/>
      <c r="AG215" s="380"/>
      <c r="AH215" s="380"/>
      <c r="AI215" s="380"/>
      <c r="AJ215" s="380"/>
      <c r="AR215" s="380"/>
      <c r="AS215" s="380"/>
      <c r="AT215" s="380"/>
      <c r="AU215" s="380"/>
      <c r="AV215" s="380"/>
      <c r="AW215" s="380"/>
      <c r="AX215" s="380"/>
      <c r="AY215" s="380"/>
      <c r="AZ215" s="380"/>
      <c r="BA215" s="380"/>
      <c r="BB215" s="380"/>
      <c r="BC215" s="380"/>
      <c r="BD215" s="380"/>
      <c r="BE215" s="380"/>
      <c r="BF215" s="380"/>
      <c r="BG215" s="380"/>
      <c r="BH215" s="380"/>
      <c r="BI215" s="380"/>
      <c r="BJ215" s="377"/>
      <c r="CE215" s="380"/>
      <c r="CF215" s="380"/>
      <c r="CG215" s="380"/>
      <c r="EZ215" s="380"/>
      <c r="FA215" s="380"/>
      <c r="FB215" s="380"/>
      <c r="FC215" s="380"/>
      <c r="FD215" s="380"/>
      <c r="FE215" s="380"/>
      <c r="FF215" s="380"/>
      <c r="FG215" s="380"/>
      <c r="FH215" s="380"/>
      <c r="FI215" s="380"/>
      <c r="FJ215" s="380"/>
      <c r="FK215" s="380"/>
      <c r="FL215" s="380"/>
      <c r="FM215" s="380"/>
      <c r="FN215" s="380"/>
      <c r="FO215" s="380"/>
      <c r="FP215" s="380"/>
      <c r="FQ215" s="380"/>
      <c r="FR215" s="380"/>
      <c r="FS215" s="380"/>
      <c r="FT215" s="380"/>
      <c r="FU215" s="380"/>
      <c r="FV215" s="380"/>
      <c r="FW215" s="380"/>
      <c r="FX215" s="380"/>
      <c r="FY215" s="380"/>
      <c r="FZ215" s="380"/>
      <c r="GA215" s="380"/>
      <c r="GB215" s="380"/>
      <c r="GC215" s="380"/>
      <c r="GD215" s="380"/>
      <c r="GE215" s="380"/>
      <c r="GF215" s="380"/>
      <c r="GG215" s="380"/>
      <c r="GH215" s="380"/>
      <c r="GI215" s="380"/>
      <c r="GJ215" s="380"/>
      <c r="GK215" s="380"/>
      <c r="GL215" s="380"/>
      <c r="GM215" s="380"/>
      <c r="GN215" s="380"/>
      <c r="GO215" s="380"/>
      <c r="GP215" s="380"/>
      <c r="GQ215" s="380"/>
      <c r="GR215" s="380"/>
      <c r="GS215" s="380"/>
      <c r="GT215" s="380"/>
      <c r="GU215" s="380"/>
      <c r="GV215" s="380"/>
      <c r="GW215" s="380"/>
      <c r="GX215" s="380"/>
      <c r="GY215" s="380"/>
      <c r="GZ215" s="380"/>
      <c r="HA215" s="380"/>
      <c r="HB215" s="380"/>
      <c r="HC215" s="380"/>
      <c r="HD215" s="380"/>
      <c r="HE215" s="380"/>
      <c r="HF215" s="380"/>
      <c r="HG215" s="380"/>
      <c r="HH215" s="380"/>
    </row>
    <row r="216" spans="1:216">
      <c r="A216" s="103"/>
      <c r="B216" s="377"/>
      <c r="C216" s="377"/>
      <c r="D216" s="377"/>
      <c r="E216" s="377"/>
      <c r="F216" s="377"/>
      <c r="G216" s="377"/>
      <c r="H216" s="377"/>
      <c r="I216" s="377"/>
      <c r="J216" s="377"/>
      <c r="K216" s="377"/>
      <c r="L216" s="377"/>
      <c r="M216" s="378"/>
      <c r="N216" s="378"/>
      <c r="O216" s="378"/>
      <c r="P216" s="378"/>
      <c r="Q216" s="378"/>
      <c r="R216" s="378"/>
      <c r="S216" s="378"/>
      <c r="T216" s="378"/>
      <c r="U216" s="378"/>
      <c r="V216" s="378"/>
      <c r="W216" s="378"/>
      <c r="X216" s="378"/>
      <c r="Y216" s="380"/>
      <c r="Z216" s="409"/>
      <c r="AA216" s="380"/>
      <c r="AB216" s="380"/>
      <c r="AC216" s="380"/>
      <c r="AD216" s="380"/>
      <c r="AE216" s="380"/>
      <c r="AF216" s="380"/>
      <c r="AG216" s="380"/>
      <c r="AH216" s="380"/>
      <c r="AI216" s="380"/>
      <c r="AJ216" s="380"/>
      <c r="AR216" s="380"/>
      <c r="AS216" s="380"/>
      <c r="AT216" s="380"/>
      <c r="AU216" s="380"/>
      <c r="AV216" s="380"/>
      <c r="AW216" s="380"/>
      <c r="AX216" s="380"/>
      <c r="AY216" s="380"/>
      <c r="AZ216" s="380"/>
      <c r="BA216" s="380"/>
      <c r="BB216" s="380"/>
      <c r="BC216" s="380"/>
      <c r="BD216" s="380"/>
      <c r="BE216" s="380"/>
      <c r="BF216" s="380"/>
      <c r="BG216" s="380"/>
      <c r="BH216" s="380"/>
      <c r="BI216" s="380"/>
      <c r="BJ216" s="377"/>
      <c r="CE216" s="380"/>
      <c r="CF216" s="380"/>
      <c r="CG216" s="380"/>
      <c r="EZ216" s="380"/>
      <c r="FA216" s="380"/>
      <c r="FB216" s="380"/>
      <c r="FC216" s="380"/>
      <c r="FD216" s="380"/>
      <c r="FE216" s="380"/>
      <c r="FF216" s="380"/>
      <c r="FG216" s="380"/>
      <c r="FH216" s="380"/>
      <c r="FI216" s="380"/>
      <c r="FJ216" s="380"/>
      <c r="FK216" s="380"/>
      <c r="FL216" s="380"/>
      <c r="FM216" s="380"/>
      <c r="FN216" s="380"/>
      <c r="FO216" s="380"/>
      <c r="FP216" s="380"/>
      <c r="FQ216" s="380"/>
      <c r="FR216" s="380"/>
      <c r="FS216" s="380"/>
      <c r="FT216" s="380"/>
      <c r="FU216" s="380"/>
      <c r="FV216" s="380"/>
      <c r="FW216" s="380"/>
      <c r="FX216" s="380"/>
      <c r="FY216" s="380"/>
      <c r="FZ216" s="380"/>
      <c r="GA216" s="380"/>
      <c r="GB216" s="380"/>
      <c r="GC216" s="380"/>
      <c r="GD216" s="380"/>
      <c r="GE216" s="380"/>
      <c r="GF216" s="380"/>
      <c r="GG216" s="380"/>
      <c r="GH216" s="380"/>
      <c r="GI216" s="380"/>
      <c r="GJ216" s="380"/>
      <c r="GK216" s="380"/>
      <c r="GL216" s="380"/>
      <c r="GM216" s="380"/>
      <c r="GN216" s="380"/>
      <c r="GO216" s="380"/>
      <c r="GP216" s="380"/>
      <c r="GQ216" s="380"/>
      <c r="GR216" s="380"/>
      <c r="GS216" s="380"/>
      <c r="GT216" s="380"/>
      <c r="GU216" s="380"/>
      <c r="GV216" s="380"/>
      <c r="GW216" s="380"/>
      <c r="GX216" s="380"/>
      <c r="GY216" s="380"/>
      <c r="GZ216" s="380"/>
      <c r="HA216" s="380"/>
      <c r="HB216" s="380"/>
      <c r="HC216" s="380"/>
      <c r="HD216" s="380"/>
      <c r="HE216" s="380"/>
      <c r="HF216" s="380"/>
      <c r="HG216" s="380"/>
      <c r="HH216" s="380"/>
    </row>
    <row r="217" spans="1:216">
      <c r="A217" s="103"/>
      <c r="B217" s="377"/>
      <c r="C217" s="377"/>
      <c r="D217" s="377"/>
      <c r="E217" s="377"/>
      <c r="F217" s="377"/>
      <c r="G217" s="377"/>
      <c r="H217" s="377"/>
      <c r="I217" s="377"/>
      <c r="J217" s="377"/>
      <c r="K217" s="377"/>
      <c r="L217" s="377"/>
      <c r="M217" s="378"/>
      <c r="N217" s="378"/>
      <c r="O217" s="378"/>
      <c r="P217" s="378"/>
      <c r="Q217" s="378"/>
      <c r="R217" s="378"/>
      <c r="S217" s="378"/>
      <c r="T217" s="378"/>
      <c r="U217" s="378"/>
      <c r="V217" s="378"/>
      <c r="W217" s="378"/>
      <c r="X217" s="378"/>
      <c r="Y217" s="380"/>
      <c r="Z217" s="409"/>
      <c r="AA217" s="380"/>
      <c r="AB217" s="380"/>
      <c r="AC217" s="380"/>
      <c r="AD217" s="380"/>
      <c r="AE217" s="380"/>
      <c r="AF217" s="380"/>
      <c r="AG217" s="380"/>
      <c r="AH217" s="380"/>
      <c r="AI217" s="380"/>
      <c r="AJ217" s="380"/>
      <c r="AR217" s="380"/>
      <c r="AS217" s="380"/>
      <c r="AT217" s="380"/>
      <c r="AU217" s="380"/>
      <c r="AV217" s="380"/>
      <c r="AW217" s="380"/>
      <c r="AX217" s="380"/>
      <c r="AY217" s="380"/>
      <c r="AZ217" s="380"/>
      <c r="BA217" s="380"/>
      <c r="BB217" s="380"/>
      <c r="BC217" s="380"/>
      <c r="BD217" s="380"/>
      <c r="BE217" s="380"/>
      <c r="BF217" s="380"/>
      <c r="BG217" s="380"/>
      <c r="BH217" s="380"/>
      <c r="BI217" s="380"/>
      <c r="BJ217" s="377"/>
      <c r="CE217" s="380"/>
      <c r="CF217" s="380"/>
      <c r="CG217" s="380"/>
      <c r="EZ217" s="380"/>
      <c r="FA217" s="380"/>
      <c r="FB217" s="380"/>
      <c r="FC217" s="380"/>
      <c r="FD217" s="380"/>
      <c r="FE217" s="380"/>
      <c r="FF217" s="380"/>
      <c r="FG217" s="380"/>
      <c r="FH217" s="380"/>
      <c r="FI217" s="380"/>
      <c r="FJ217" s="380"/>
      <c r="FK217" s="380"/>
      <c r="FL217" s="380"/>
      <c r="FM217" s="380"/>
      <c r="FN217" s="380"/>
      <c r="FO217" s="380"/>
      <c r="FP217" s="380"/>
      <c r="FQ217" s="380"/>
      <c r="FR217" s="380"/>
      <c r="FS217" s="380"/>
      <c r="FT217" s="380"/>
      <c r="FU217" s="380"/>
      <c r="FV217" s="380"/>
      <c r="FW217" s="380"/>
      <c r="FX217" s="380"/>
      <c r="FY217" s="380"/>
      <c r="FZ217" s="380"/>
      <c r="GA217" s="380"/>
      <c r="GB217" s="380"/>
      <c r="GC217" s="380"/>
      <c r="GD217" s="380"/>
      <c r="GE217" s="380"/>
      <c r="GF217" s="380"/>
      <c r="GG217" s="380"/>
      <c r="GH217" s="380"/>
      <c r="GI217" s="380"/>
      <c r="GJ217" s="380"/>
      <c r="GK217" s="380"/>
      <c r="GL217" s="380"/>
      <c r="GM217" s="380"/>
      <c r="GN217" s="380"/>
      <c r="GO217" s="380"/>
      <c r="GP217" s="380"/>
      <c r="GQ217" s="380"/>
      <c r="GR217" s="380"/>
      <c r="GS217" s="380"/>
      <c r="GT217" s="380"/>
      <c r="GU217" s="380"/>
      <c r="GV217" s="380"/>
      <c r="GW217" s="380"/>
      <c r="GX217" s="380"/>
      <c r="GY217" s="380"/>
      <c r="GZ217" s="380"/>
      <c r="HA217" s="380"/>
      <c r="HB217" s="380"/>
      <c r="HC217" s="380"/>
      <c r="HD217" s="380"/>
      <c r="HE217" s="380"/>
      <c r="HF217" s="380"/>
      <c r="HG217" s="380"/>
      <c r="HH217" s="380"/>
    </row>
    <row r="218" spans="1:216">
      <c r="A218" s="103"/>
      <c r="B218" s="377"/>
      <c r="C218" s="377"/>
      <c r="D218" s="377"/>
      <c r="E218" s="377"/>
      <c r="F218" s="377"/>
      <c r="G218" s="377"/>
      <c r="H218" s="377"/>
      <c r="I218" s="377"/>
      <c r="J218" s="377"/>
      <c r="K218" s="377"/>
      <c r="L218" s="377"/>
      <c r="M218" s="378"/>
      <c r="N218" s="378"/>
      <c r="O218" s="378"/>
      <c r="P218" s="378"/>
      <c r="Q218" s="378"/>
      <c r="R218" s="378"/>
      <c r="S218" s="378"/>
      <c r="T218" s="378"/>
      <c r="U218" s="378"/>
      <c r="V218" s="378"/>
      <c r="W218" s="378"/>
      <c r="X218" s="378"/>
      <c r="Y218" s="380"/>
      <c r="Z218" s="409"/>
      <c r="AA218" s="380"/>
      <c r="AB218" s="380"/>
      <c r="AC218" s="380"/>
      <c r="AD218" s="380"/>
      <c r="AE218" s="380"/>
      <c r="AF218" s="380"/>
      <c r="AG218" s="380"/>
      <c r="AH218" s="380"/>
      <c r="AI218" s="380"/>
      <c r="AJ218" s="380"/>
      <c r="AR218" s="380"/>
      <c r="AS218" s="380"/>
      <c r="AT218" s="380"/>
      <c r="AU218" s="380"/>
      <c r="AV218" s="380"/>
      <c r="AW218" s="380"/>
      <c r="AX218" s="380"/>
      <c r="AY218" s="380"/>
      <c r="AZ218" s="380"/>
      <c r="BA218" s="380"/>
      <c r="BB218" s="380"/>
      <c r="BC218" s="380"/>
      <c r="BD218" s="380"/>
      <c r="BE218" s="380"/>
      <c r="BF218" s="380"/>
      <c r="BG218" s="380"/>
      <c r="BH218" s="380"/>
      <c r="BI218" s="380"/>
      <c r="BJ218" s="377"/>
      <c r="CE218" s="380"/>
      <c r="CF218" s="380"/>
      <c r="CG218" s="380"/>
      <c r="EZ218" s="380"/>
      <c r="FA218" s="380"/>
      <c r="FB218" s="380"/>
      <c r="FC218" s="380"/>
      <c r="FD218" s="380"/>
      <c r="FE218" s="380"/>
      <c r="FF218" s="380"/>
      <c r="FG218" s="380"/>
      <c r="FH218" s="380"/>
      <c r="FI218" s="380"/>
      <c r="FJ218" s="380"/>
      <c r="FK218" s="380"/>
      <c r="FL218" s="380"/>
      <c r="FM218" s="380"/>
      <c r="FN218" s="380"/>
      <c r="FO218" s="380"/>
      <c r="FP218" s="380"/>
      <c r="FQ218" s="380"/>
      <c r="FR218" s="380"/>
      <c r="FS218" s="380"/>
      <c r="FT218" s="380"/>
      <c r="FU218" s="380"/>
      <c r="FV218" s="380"/>
      <c r="FW218" s="380"/>
      <c r="FX218" s="380"/>
      <c r="FY218" s="380"/>
      <c r="FZ218" s="380"/>
      <c r="GA218" s="380"/>
      <c r="GB218" s="380"/>
      <c r="GC218" s="380"/>
      <c r="GD218" s="380"/>
      <c r="GE218" s="380"/>
      <c r="GF218" s="380"/>
      <c r="GG218" s="380"/>
      <c r="GH218" s="380"/>
      <c r="GI218" s="380"/>
      <c r="GJ218" s="380"/>
      <c r="GK218" s="380"/>
      <c r="GL218" s="380"/>
      <c r="GM218" s="380"/>
      <c r="GN218" s="380"/>
      <c r="GO218" s="380"/>
      <c r="GP218" s="380"/>
      <c r="GQ218" s="380"/>
      <c r="GR218" s="380"/>
      <c r="GS218" s="380"/>
      <c r="GT218" s="380"/>
      <c r="GU218" s="380"/>
      <c r="GV218" s="380"/>
      <c r="GW218" s="380"/>
      <c r="GX218" s="380"/>
      <c r="GY218" s="380"/>
      <c r="GZ218" s="380"/>
      <c r="HA218" s="380"/>
      <c r="HB218" s="380"/>
      <c r="HC218" s="380"/>
      <c r="HD218" s="380"/>
      <c r="HE218" s="380"/>
      <c r="HF218" s="380"/>
      <c r="HG218" s="380"/>
      <c r="HH218" s="380"/>
    </row>
    <row r="219" spans="1:216">
      <c r="A219" s="103"/>
      <c r="B219" s="377"/>
      <c r="C219" s="377"/>
      <c r="D219" s="377"/>
      <c r="E219" s="377"/>
      <c r="F219" s="377"/>
      <c r="G219" s="377"/>
      <c r="H219" s="377"/>
      <c r="I219" s="377"/>
      <c r="J219" s="377"/>
      <c r="K219" s="377"/>
      <c r="L219" s="377"/>
      <c r="M219" s="378"/>
      <c r="N219" s="378"/>
      <c r="O219" s="378"/>
      <c r="P219" s="378"/>
      <c r="Q219" s="378"/>
      <c r="R219" s="378"/>
      <c r="S219" s="378"/>
      <c r="T219" s="378"/>
      <c r="U219" s="378"/>
      <c r="V219" s="378"/>
      <c r="W219" s="378"/>
      <c r="X219" s="378"/>
      <c r="Y219" s="380"/>
      <c r="Z219" s="409"/>
      <c r="AA219" s="380"/>
      <c r="AB219" s="380"/>
      <c r="AC219" s="380"/>
      <c r="AD219" s="380"/>
      <c r="AE219" s="380"/>
      <c r="AF219" s="380"/>
      <c r="AG219" s="380"/>
      <c r="AH219" s="380"/>
      <c r="AI219" s="380"/>
      <c r="AJ219" s="380"/>
      <c r="AR219" s="380"/>
      <c r="AS219" s="380"/>
      <c r="AT219" s="380"/>
      <c r="AU219" s="380"/>
      <c r="AV219" s="380"/>
      <c r="AW219" s="380"/>
      <c r="AX219" s="380"/>
      <c r="AY219" s="380"/>
      <c r="AZ219" s="380"/>
      <c r="BA219" s="380"/>
      <c r="BB219" s="380"/>
      <c r="BC219" s="380"/>
      <c r="BD219" s="380"/>
      <c r="BE219" s="380"/>
      <c r="BF219" s="380"/>
      <c r="BG219" s="380"/>
      <c r="BH219" s="380"/>
      <c r="BI219" s="380"/>
      <c r="BJ219" s="377"/>
      <c r="CE219" s="380"/>
      <c r="CF219" s="380"/>
      <c r="CG219" s="380"/>
      <c r="EZ219" s="380"/>
      <c r="FA219" s="380"/>
      <c r="FB219" s="380"/>
      <c r="FC219" s="380"/>
      <c r="FD219" s="380"/>
      <c r="FE219" s="380"/>
      <c r="FF219" s="380"/>
      <c r="FG219" s="380"/>
      <c r="FH219" s="380"/>
      <c r="FI219" s="380"/>
      <c r="FJ219" s="380"/>
      <c r="FK219" s="380"/>
      <c r="FL219" s="380"/>
      <c r="FM219" s="380"/>
      <c r="FN219" s="380"/>
      <c r="FO219" s="380"/>
      <c r="FP219" s="380"/>
      <c r="FQ219" s="380"/>
      <c r="FR219" s="380"/>
      <c r="FS219" s="380"/>
      <c r="FT219" s="380"/>
      <c r="FU219" s="380"/>
      <c r="FV219" s="380"/>
      <c r="FW219" s="380"/>
      <c r="FX219" s="380"/>
      <c r="FY219" s="380"/>
      <c r="FZ219" s="380"/>
      <c r="GA219" s="380"/>
      <c r="GB219" s="380"/>
      <c r="GC219" s="380"/>
      <c r="GD219" s="380"/>
      <c r="GE219" s="380"/>
      <c r="GF219" s="380"/>
      <c r="GG219" s="380"/>
      <c r="GH219" s="380"/>
      <c r="GI219" s="380"/>
      <c r="GJ219" s="380"/>
      <c r="GK219" s="380"/>
      <c r="GL219" s="380"/>
      <c r="GM219" s="380"/>
      <c r="GN219" s="380"/>
      <c r="GO219" s="380"/>
      <c r="GP219" s="380"/>
      <c r="GQ219" s="380"/>
      <c r="GR219" s="380"/>
      <c r="GS219" s="380"/>
      <c r="GT219" s="380"/>
      <c r="GU219" s="380"/>
      <c r="GV219" s="380"/>
      <c r="GW219" s="380"/>
      <c r="GX219" s="380"/>
      <c r="GY219" s="380"/>
      <c r="GZ219" s="380"/>
      <c r="HA219" s="380"/>
      <c r="HB219" s="380"/>
      <c r="HC219" s="380"/>
      <c r="HD219" s="380"/>
      <c r="HE219" s="380"/>
      <c r="HF219" s="380"/>
      <c r="HG219" s="380"/>
      <c r="HH219" s="380"/>
    </row>
    <row r="220" spans="1:216">
      <c r="A220" s="103"/>
      <c r="B220" s="377"/>
      <c r="C220" s="377"/>
      <c r="D220" s="377"/>
      <c r="E220" s="377"/>
      <c r="F220" s="377"/>
      <c r="G220" s="377"/>
      <c r="H220" s="377"/>
      <c r="I220" s="377"/>
      <c r="J220" s="377"/>
      <c r="K220" s="377"/>
      <c r="L220" s="377"/>
      <c r="M220" s="378"/>
      <c r="N220" s="378"/>
      <c r="O220" s="378"/>
      <c r="P220" s="378"/>
      <c r="Q220" s="378"/>
      <c r="R220" s="378"/>
      <c r="S220" s="378"/>
      <c r="T220" s="378"/>
      <c r="U220" s="378"/>
      <c r="V220" s="378"/>
      <c r="W220" s="378"/>
      <c r="X220" s="378"/>
      <c r="Y220" s="380"/>
      <c r="Z220" s="409"/>
      <c r="AA220" s="380"/>
      <c r="AB220" s="380"/>
      <c r="AC220" s="380"/>
      <c r="AD220" s="380"/>
      <c r="AE220" s="380"/>
      <c r="AF220" s="380"/>
      <c r="AG220" s="380"/>
      <c r="AH220" s="380"/>
      <c r="AI220" s="380"/>
      <c r="AJ220" s="380"/>
      <c r="AR220" s="380"/>
      <c r="AS220" s="380"/>
      <c r="AT220" s="380"/>
      <c r="AU220" s="380"/>
      <c r="AV220" s="380"/>
      <c r="AW220" s="380"/>
      <c r="AX220" s="380"/>
      <c r="AY220" s="380"/>
      <c r="AZ220" s="380"/>
      <c r="BA220" s="380"/>
      <c r="BB220" s="380"/>
      <c r="BC220" s="380"/>
      <c r="BD220" s="380"/>
      <c r="BE220" s="380"/>
      <c r="BF220" s="380"/>
      <c r="BG220" s="380"/>
      <c r="BH220" s="380"/>
      <c r="BI220" s="380"/>
      <c r="BJ220" s="377"/>
      <c r="CE220" s="380"/>
      <c r="CF220" s="380"/>
      <c r="CG220" s="380"/>
      <c r="EZ220" s="380"/>
      <c r="FA220" s="380"/>
      <c r="FB220" s="380"/>
      <c r="FC220" s="380"/>
      <c r="FD220" s="380"/>
      <c r="FE220" s="380"/>
      <c r="FF220" s="380"/>
      <c r="FG220" s="380"/>
      <c r="FH220" s="380"/>
      <c r="FI220" s="380"/>
      <c r="FJ220" s="380"/>
      <c r="FK220" s="380"/>
      <c r="FL220" s="380"/>
      <c r="FM220" s="380"/>
      <c r="FN220" s="380"/>
      <c r="FO220" s="380"/>
      <c r="FP220" s="380"/>
      <c r="FQ220" s="380"/>
      <c r="FR220" s="380"/>
      <c r="FS220" s="380"/>
      <c r="FT220" s="380"/>
      <c r="FU220" s="380"/>
      <c r="FV220" s="380"/>
      <c r="FW220" s="380"/>
      <c r="FX220" s="380"/>
      <c r="FY220" s="380"/>
      <c r="FZ220" s="380"/>
      <c r="GA220" s="380"/>
      <c r="GB220" s="380"/>
      <c r="GC220" s="380"/>
      <c r="GD220" s="380"/>
      <c r="GE220" s="380"/>
      <c r="GF220" s="380"/>
      <c r="GG220" s="380"/>
      <c r="GH220" s="380"/>
      <c r="GI220" s="380"/>
      <c r="GJ220" s="380"/>
      <c r="GK220" s="380"/>
      <c r="GL220" s="380"/>
      <c r="GM220" s="380"/>
      <c r="GN220" s="380"/>
      <c r="GO220" s="380"/>
      <c r="GP220" s="380"/>
      <c r="GQ220" s="380"/>
      <c r="GR220" s="380"/>
      <c r="GS220" s="380"/>
      <c r="GT220" s="380"/>
      <c r="GU220" s="380"/>
      <c r="GV220" s="380"/>
      <c r="GW220" s="380"/>
      <c r="GX220" s="380"/>
      <c r="GY220" s="380"/>
      <c r="GZ220" s="380"/>
      <c r="HA220" s="380"/>
      <c r="HB220" s="380"/>
      <c r="HC220" s="380"/>
      <c r="HD220" s="380"/>
      <c r="HE220" s="380"/>
      <c r="HF220" s="380"/>
      <c r="HG220" s="380"/>
      <c r="HH220" s="380"/>
    </row>
    <row r="221" spans="1:216">
      <c r="A221" s="103"/>
      <c r="B221" s="377"/>
      <c r="C221" s="377"/>
      <c r="D221" s="377"/>
      <c r="E221" s="377"/>
      <c r="F221" s="377"/>
      <c r="G221" s="377"/>
      <c r="H221" s="377"/>
      <c r="I221" s="377"/>
      <c r="J221" s="377"/>
      <c r="K221" s="377"/>
      <c r="L221" s="377"/>
      <c r="M221" s="378"/>
      <c r="N221" s="378"/>
      <c r="O221" s="378"/>
      <c r="P221" s="378"/>
      <c r="Q221" s="378"/>
      <c r="R221" s="378"/>
      <c r="S221" s="378"/>
      <c r="T221" s="378"/>
      <c r="U221" s="378"/>
      <c r="V221" s="378"/>
      <c r="W221" s="378"/>
      <c r="X221" s="378"/>
      <c r="Y221" s="380"/>
      <c r="Z221" s="409"/>
      <c r="AA221" s="380"/>
      <c r="AB221" s="380"/>
      <c r="AC221" s="380"/>
      <c r="AD221" s="380"/>
      <c r="AE221" s="380"/>
      <c r="AF221" s="380"/>
      <c r="AG221" s="380"/>
      <c r="AH221" s="380"/>
      <c r="AI221" s="380"/>
      <c r="AJ221" s="380"/>
      <c r="AR221" s="380"/>
      <c r="AS221" s="380"/>
      <c r="AT221" s="380"/>
      <c r="AU221" s="380"/>
      <c r="AV221" s="380"/>
      <c r="AW221" s="380"/>
      <c r="AX221" s="380"/>
      <c r="AY221" s="380"/>
      <c r="AZ221" s="380"/>
      <c r="BA221" s="380"/>
      <c r="BB221" s="380"/>
      <c r="BC221" s="380"/>
      <c r="BD221" s="380"/>
      <c r="BE221" s="380"/>
      <c r="BF221" s="380"/>
      <c r="BG221" s="380"/>
      <c r="BH221" s="380"/>
      <c r="BI221" s="380"/>
      <c r="BJ221" s="377"/>
      <c r="CE221" s="380"/>
      <c r="CF221" s="380"/>
      <c r="CG221" s="380"/>
      <c r="EZ221" s="380"/>
      <c r="FA221" s="380"/>
      <c r="FB221" s="380"/>
      <c r="FC221" s="380"/>
      <c r="FD221" s="380"/>
      <c r="FE221" s="380"/>
      <c r="FF221" s="380"/>
      <c r="FG221" s="380"/>
      <c r="FH221" s="380"/>
      <c r="FI221" s="380"/>
      <c r="FJ221" s="380"/>
      <c r="FK221" s="380"/>
      <c r="FL221" s="380"/>
      <c r="FM221" s="380"/>
      <c r="FN221" s="380"/>
      <c r="FO221" s="380"/>
      <c r="FP221" s="380"/>
      <c r="FQ221" s="380"/>
      <c r="FR221" s="380"/>
      <c r="FS221" s="380"/>
      <c r="FT221" s="380"/>
      <c r="FU221" s="380"/>
      <c r="FV221" s="380"/>
      <c r="FW221" s="380"/>
      <c r="FX221" s="380"/>
      <c r="FY221" s="380"/>
      <c r="FZ221" s="380"/>
      <c r="GA221" s="380"/>
      <c r="GB221" s="380"/>
      <c r="GC221" s="380"/>
      <c r="GD221" s="380"/>
      <c r="GE221" s="380"/>
      <c r="GF221" s="380"/>
      <c r="GG221" s="380"/>
      <c r="GH221" s="380"/>
      <c r="GI221" s="380"/>
      <c r="GJ221" s="380"/>
      <c r="GK221" s="380"/>
      <c r="GL221" s="380"/>
      <c r="GM221" s="380"/>
      <c r="GN221" s="380"/>
      <c r="GO221" s="380"/>
      <c r="GP221" s="380"/>
      <c r="GQ221" s="380"/>
      <c r="GR221" s="380"/>
      <c r="GS221" s="380"/>
      <c r="GT221" s="380"/>
      <c r="GU221" s="380"/>
      <c r="GV221" s="380"/>
      <c r="GW221" s="380"/>
      <c r="GX221" s="380"/>
      <c r="GY221" s="380"/>
      <c r="GZ221" s="380"/>
      <c r="HA221" s="380"/>
      <c r="HB221" s="380"/>
      <c r="HC221" s="380"/>
      <c r="HD221" s="380"/>
      <c r="HE221" s="380"/>
      <c r="HF221" s="380"/>
      <c r="HG221" s="380"/>
      <c r="HH221" s="380"/>
    </row>
    <row r="222" spans="1:216">
      <c r="A222" s="103"/>
      <c r="B222" s="377"/>
      <c r="C222" s="377"/>
      <c r="D222" s="377"/>
      <c r="E222" s="377"/>
      <c r="F222" s="377"/>
      <c r="G222" s="377"/>
      <c r="H222" s="377"/>
      <c r="I222" s="377"/>
      <c r="J222" s="377"/>
      <c r="K222" s="377"/>
      <c r="L222" s="377"/>
      <c r="M222" s="378"/>
      <c r="N222" s="378"/>
      <c r="O222" s="378"/>
      <c r="P222" s="378"/>
      <c r="Q222" s="378"/>
      <c r="R222" s="378"/>
      <c r="S222" s="378"/>
      <c r="T222" s="378"/>
      <c r="U222" s="378"/>
      <c r="V222" s="378"/>
      <c r="W222" s="378"/>
      <c r="X222" s="378"/>
      <c r="Y222" s="380"/>
      <c r="Z222" s="409"/>
      <c r="AA222" s="380"/>
      <c r="AB222" s="380"/>
      <c r="AC222" s="380"/>
      <c r="AD222" s="380"/>
      <c r="AE222" s="380"/>
      <c r="AF222" s="380"/>
      <c r="AG222" s="380"/>
      <c r="AH222" s="380"/>
      <c r="AI222" s="380"/>
      <c r="AJ222" s="380"/>
      <c r="AR222" s="380"/>
      <c r="AS222" s="380"/>
      <c r="AT222" s="380"/>
      <c r="AU222" s="380"/>
      <c r="AV222" s="380"/>
      <c r="AW222" s="380"/>
      <c r="AX222" s="380"/>
      <c r="AY222" s="380"/>
      <c r="AZ222" s="380"/>
      <c r="BA222" s="380"/>
      <c r="BB222" s="380"/>
      <c r="BC222" s="380"/>
      <c r="BD222" s="380"/>
      <c r="BE222" s="380"/>
      <c r="BF222" s="380"/>
      <c r="BG222" s="380"/>
      <c r="BH222" s="380"/>
      <c r="BI222" s="380"/>
      <c r="BJ222" s="377"/>
      <c r="CE222" s="380"/>
      <c r="CF222" s="380"/>
      <c r="CG222" s="380"/>
      <c r="EZ222" s="380"/>
      <c r="FA222" s="380"/>
      <c r="FB222" s="380"/>
      <c r="FC222" s="380"/>
      <c r="FD222" s="380"/>
      <c r="FE222" s="380"/>
      <c r="FF222" s="380"/>
      <c r="FG222" s="380"/>
      <c r="FH222" s="380"/>
      <c r="FI222" s="380"/>
      <c r="FJ222" s="380"/>
      <c r="FK222" s="380"/>
      <c r="FL222" s="380"/>
      <c r="FM222" s="380"/>
      <c r="FN222" s="380"/>
      <c r="FO222" s="380"/>
      <c r="FP222" s="380"/>
      <c r="FQ222" s="380"/>
      <c r="FR222" s="380"/>
      <c r="FS222" s="380"/>
      <c r="FT222" s="380"/>
      <c r="FU222" s="380"/>
      <c r="FV222" s="380"/>
      <c r="FW222" s="380"/>
      <c r="FX222" s="380"/>
      <c r="FY222" s="380"/>
      <c r="FZ222" s="380"/>
      <c r="GA222" s="380"/>
      <c r="GB222" s="380"/>
      <c r="GC222" s="380"/>
      <c r="GD222" s="380"/>
      <c r="GE222" s="380"/>
      <c r="GF222" s="380"/>
      <c r="GG222" s="380"/>
      <c r="GH222" s="380"/>
      <c r="GI222" s="380"/>
      <c r="GJ222" s="380"/>
      <c r="GK222" s="380"/>
      <c r="GL222" s="380"/>
      <c r="GM222" s="380"/>
      <c r="GN222" s="380"/>
      <c r="GO222" s="380"/>
      <c r="GP222" s="380"/>
      <c r="GQ222" s="380"/>
      <c r="GR222" s="380"/>
      <c r="GS222" s="380"/>
      <c r="GT222" s="380"/>
      <c r="GU222" s="380"/>
      <c r="GV222" s="380"/>
      <c r="GW222" s="380"/>
      <c r="GX222" s="380"/>
      <c r="GY222" s="380"/>
      <c r="GZ222" s="380"/>
      <c r="HA222" s="380"/>
      <c r="HB222" s="380"/>
      <c r="HC222" s="380"/>
      <c r="HD222" s="380"/>
      <c r="HE222" s="380"/>
      <c r="HF222" s="380"/>
      <c r="HG222" s="380"/>
      <c r="HH222" s="380"/>
    </row>
    <row r="223" spans="1:216">
      <c r="A223" s="103"/>
      <c r="B223" s="377"/>
      <c r="C223" s="377"/>
      <c r="D223" s="377"/>
      <c r="E223" s="377"/>
      <c r="F223" s="377"/>
      <c r="G223" s="377"/>
      <c r="H223" s="377"/>
      <c r="I223" s="377"/>
      <c r="J223" s="377"/>
      <c r="K223" s="377"/>
      <c r="L223" s="377"/>
      <c r="M223" s="378"/>
      <c r="N223" s="378"/>
      <c r="O223" s="378"/>
      <c r="P223" s="378"/>
      <c r="Q223" s="378"/>
      <c r="R223" s="378"/>
      <c r="S223" s="378"/>
      <c r="T223" s="378"/>
      <c r="U223" s="378"/>
      <c r="V223" s="378"/>
      <c r="W223" s="378"/>
      <c r="X223" s="378"/>
      <c r="Y223" s="380"/>
      <c r="Z223" s="409"/>
      <c r="AA223" s="380"/>
      <c r="AB223" s="380"/>
      <c r="AC223" s="380"/>
      <c r="AD223" s="380"/>
      <c r="AE223" s="380"/>
      <c r="AF223" s="380"/>
      <c r="AG223" s="380"/>
      <c r="AH223" s="380"/>
      <c r="AI223" s="380"/>
      <c r="AJ223" s="380"/>
      <c r="AR223" s="380"/>
      <c r="AS223" s="380"/>
      <c r="AT223" s="380"/>
      <c r="AU223" s="380"/>
      <c r="AV223" s="380"/>
      <c r="AW223" s="380"/>
      <c r="AX223" s="380"/>
      <c r="AY223" s="380"/>
      <c r="AZ223" s="380"/>
      <c r="BA223" s="380"/>
      <c r="BB223" s="380"/>
      <c r="BC223" s="380"/>
      <c r="BD223" s="380"/>
      <c r="BE223" s="380"/>
      <c r="BF223" s="380"/>
      <c r="BG223" s="380"/>
      <c r="BH223" s="380"/>
      <c r="BI223" s="380"/>
      <c r="BJ223" s="377"/>
      <c r="CE223" s="380"/>
      <c r="CF223" s="380"/>
      <c r="CG223" s="380"/>
      <c r="EZ223" s="380"/>
      <c r="FA223" s="380"/>
      <c r="FB223" s="380"/>
      <c r="FC223" s="380"/>
      <c r="FD223" s="380"/>
      <c r="FE223" s="380"/>
      <c r="FF223" s="380"/>
      <c r="FG223" s="380"/>
      <c r="FH223" s="380"/>
      <c r="FI223" s="380"/>
      <c r="FJ223" s="380"/>
      <c r="FK223" s="380"/>
      <c r="FL223" s="380"/>
      <c r="FM223" s="380"/>
      <c r="FN223" s="380"/>
      <c r="FO223" s="380"/>
      <c r="FP223" s="380"/>
      <c r="FQ223" s="380"/>
      <c r="FR223" s="380"/>
      <c r="FS223" s="380"/>
      <c r="FT223" s="380"/>
      <c r="FU223" s="380"/>
      <c r="FV223" s="380"/>
      <c r="FW223" s="380"/>
      <c r="FX223" s="380"/>
      <c r="FY223" s="380"/>
      <c r="FZ223" s="380"/>
      <c r="GA223" s="380"/>
      <c r="GB223" s="380"/>
      <c r="GC223" s="380"/>
      <c r="GD223" s="380"/>
      <c r="GE223" s="380"/>
      <c r="GF223" s="380"/>
      <c r="GG223" s="380"/>
      <c r="GH223" s="380"/>
      <c r="GI223" s="380"/>
      <c r="GJ223" s="380"/>
      <c r="GK223" s="380"/>
      <c r="GL223" s="380"/>
      <c r="GM223" s="380"/>
      <c r="GN223" s="380"/>
      <c r="GO223" s="380"/>
      <c r="GP223" s="380"/>
      <c r="GQ223" s="380"/>
      <c r="GR223" s="380"/>
      <c r="GS223" s="380"/>
      <c r="GT223" s="380"/>
      <c r="GU223" s="380"/>
      <c r="GV223" s="380"/>
      <c r="GW223" s="380"/>
      <c r="GX223" s="380"/>
      <c r="GY223" s="380"/>
      <c r="GZ223" s="380"/>
      <c r="HA223" s="380"/>
      <c r="HB223" s="380"/>
      <c r="HC223" s="380"/>
      <c r="HD223" s="380"/>
      <c r="HE223" s="380"/>
      <c r="HF223" s="380"/>
      <c r="HG223" s="380"/>
      <c r="HH223" s="380"/>
    </row>
    <row r="224" spans="1:216">
      <c r="A224" s="103"/>
      <c r="B224" s="377"/>
      <c r="C224" s="377"/>
      <c r="D224" s="377"/>
      <c r="E224" s="377"/>
      <c r="F224" s="377"/>
      <c r="G224" s="377"/>
      <c r="H224" s="377"/>
      <c r="I224" s="377"/>
      <c r="J224" s="377"/>
      <c r="K224" s="377"/>
      <c r="L224" s="377"/>
      <c r="M224" s="378"/>
      <c r="N224" s="378"/>
      <c r="O224" s="378"/>
      <c r="P224" s="378"/>
      <c r="Q224" s="378"/>
      <c r="R224" s="378"/>
      <c r="S224" s="378"/>
      <c r="T224" s="378"/>
      <c r="U224" s="378"/>
      <c r="V224" s="378"/>
      <c r="W224" s="378"/>
      <c r="X224" s="378"/>
      <c r="Y224" s="380"/>
      <c r="Z224" s="409"/>
      <c r="AA224" s="380"/>
      <c r="AB224" s="380"/>
      <c r="AC224" s="380"/>
      <c r="AD224" s="380"/>
      <c r="AE224" s="380"/>
      <c r="AF224" s="380"/>
      <c r="AG224" s="380"/>
      <c r="AH224" s="380"/>
      <c r="AI224" s="380"/>
      <c r="AJ224" s="380"/>
      <c r="AR224" s="380"/>
      <c r="AS224" s="380"/>
      <c r="AT224" s="380"/>
      <c r="AU224" s="380"/>
      <c r="AV224" s="380"/>
      <c r="AW224" s="380"/>
      <c r="AX224" s="380"/>
      <c r="AY224" s="380"/>
      <c r="AZ224" s="380"/>
      <c r="BA224" s="380"/>
      <c r="BB224" s="380"/>
      <c r="BC224" s="380"/>
      <c r="BD224" s="380"/>
      <c r="BE224" s="380"/>
      <c r="BF224" s="380"/>
      <c r="BG224" s="380"/>
      <c r="BH224" s="380"/>
      <c r="BI224" s="380"/>
      <c r="BJ224" s="377"/>
      <c r="CE224" s="380"/>
      <c r="CF224" s="380"/>
      <c r="CG224" s="380"/>
      <c r="EZ224" s="380"/>
      <c r="FA224" s="380"/>
      <c r="FB224" s="380"/>
      <c r="FC224" s="380"/>
      <c r="FD224" s="380"/>
      <c r="FE224" s="380"/>
      <c r="FF224" s="380"/>
      <c r="FG224" s="380"/>
      <c r="FH224" s="380"/>
      <c r="FI224" s="380"/>
      <c r="FJ224" s="380"/>
      <c r="FK224" s="380"/>
      <c r="FL224" s="380"/>
      <c r="FM224" s="380"/>
      <c r="FN224" s="380"/>
      <c r="FO224" s="380"/>
      <c r="FP224" s="380"/>
      <c r="FQ224" s="380"/>
      <c r="FR224" s="380"/>
      <c r="FS224" s="380"/>
      <c r="FT224" s="380"/>
      <c r="FU224" s="380"/>
      <c r="FV224" s="380"/>
      <c r="FW224" s="380"/>
      <c r="FX224" s="380"/>
      <c r="FY224" s="380"/>
      <c r="FZ224" s="380"/>
      <c r="GA224" s="380"/>
      <c r="GB224" s="380"/>
      <c r="GC224" s="380"/>
      <c r="GD224" s="380"/>
      <c r="GE224" s="380"/>
      <c r="GF224" s="380"/>
      <c r="GG224" s="380"/>
      <c r="GH224" s="380"/>
      <c r="GI224" s="380"/>
      <c r="GJ224" s="380"/>
      <c r="GK224" s="380"/>
      <c r="GL224" s="380"/>
      <c r="GM224" s="380"/>
      <c r="GN224" s="380"/>
      <c r="GO224" s="380"/>
      <c r="GP224" s="380"/>
      <c r="GQ224" s="380"/>
      <c r="GR224" s="380"/>
      <c r="GS224" s="380"/>
      <c r="GT224" s="380"/>
      <c r="GU224" s="380"/>
      <c r="GV224" s="380"/>
      <c r="GW224" s="380"/>
      <c r="GX224" s="380"/>
      <c r="GY224" s="380"/>
      <c r="GZ224" s="380"/>
      <c r="HA224" s="380"/>
      <c r="HB224" s="380"/>
      <c r="HC224" s="380"/>
      <c r="HD224" s="380"/>
      <c r="HE224" s="380"/>
      <c r="HF224" s="380"/>
      <c r="HG224" s="380"/>
      <c r="HH224" s="380"/>
    </row>
    <row r="225" spans="1:216">
      <c r="A225" s="103"/>
      <c r="B225" s="377"/>
      <c r="C225" s="377"/>
      <c r="D225" s="377"/>
      <c r="E225" s="377"/>
      <c r="F225" s="377"/>
      <c r="G225" s="377"/>
      <c r="H225" s="377"/>
      <c r="I225" s="377"/>
      <c r="J225" s="377"/>
      <c r="K225" s="377"/>
      <c r="L225" s="377"/>
      <c r="M225" s="378"/>
      <c r="N225" s="378"/>
      <c r="O225" s="378"/>
      <c r="P225" s="378"/>
      <c r="Q225" s="378"/>
      <c r="R225" s="378"/>
      <c r="S225" s="378"/>
      <c r="T225" s="378"/>
      <c r="U225" s="378"/>
      <c r="V225" s="378"/>
      <c r="W225" s="378"/>
      <c r="X225" s="378"/>
      <c r="Y225" s="380"/>
      <c r="Z225" s="409"/>
      <c r="AA225" s="380"/>
      <c r="AB225" s="380"/>
      <c r="AC225" s="380"/>
      <c r="AD225" s="380"/>
      <c r="AE225" s="380"/>
      <c r="AF225" s="380"/>
      <c r="AG225" s="380"/>
      <c r="AH225" s="380"/>
      <c r="AI225" s="380"/>
      <c r="AJ225" s="380"/>
      <c r="AR225" s="380"/>
      <c r="AS225" s="380"/>
      <c r="AT225" s="380"/>
      <c r="AU225" s="380"/>
      <c r="AV225" s="380"/>
      <c r="AW225" s="380"/>
      <c r="AX225" s="380"/>
      <c r="AY225" s="380"/>
      <c r="AZ225" s="380"/>
      <c r="BA225" s="380"/>
      <c r="BB225" s="380"/>
      <c r="BC225" s="380"/>
      <c r="BD225" s="380"/>
      <c r="BE225" s="380"/>
      <c r="BF225" s="380"/>
      <c r="BG225" s="380"/>
      <c r="BH225" s="380"/>
      <c r="BI225" s="380"/>
      <c r="BJ225" s="377"/>
      <c r="CE225" s="380"/>
      <c r="CF225" s="380"/>
      <c r="CG225" s="380"/>
      <c r="EZ225" s="380"/>
      <c r="FA225" s="380"/>
      <c r="FB225" s="380"/>
      <c r="FC225" s="380"/>
      <c r="FD225" s="380"/>
      <c r="FE225" s="380"/>
      <c r="FF225" s="380"/>
      <c r="FG225" s="380"/>
      <c r="FH225" s="380"/>
      <c r="FI225" s="380"/>
      <c r="FJ225" s="380"/>
      <c r="FK225" s="380"/>
      <c r="FL225" s="380"/>
      <c r="FM225" s="380"/>
      <c r="FN225" s="380"/>
      <c r="FO225" s="380"/>
      <c r="FP225" s="380"/>
      <c r="FQ225" s="380"/>
      <c r="FR225" s="380"/>
      <c r="FS225" s="380"/>
      <c r="FT225" s="380"/>
      <c r="FU225" s="380"/>
      <c r="FV225" s="380"/>
      <c r="FW225" s="380"/>
      <c r="FX225" s="380"/>
      <c r="FY225" s="380"/>
      <c r="FZ225" s="380"/>
      <c r="GA225" s="380"/>
      <c r="GB225" s="380"/>
      <c r="GC225" s="380"/>
      <c r="GD225" s="380"/>
      <c r="GE225" s="380"/>
      <c r="GF225" s="380"/>
      <c r="GG225" s="380"/>
      <c r="GH225" s="380"/>
      <c r="GI225" s="380"/>
      <c r="GJ225" s="380"/>
      <c r="GK225" s="380"/>
      <c r="GL225" s="380"/>
      <c r="GM225" s="380"/>
      <c r="GN225" s="380"/>
      <c r="GO225" s="380"/>
      <c r="GP225" s="380"/>
      <c r="GQ225" s="380"/>
      <c r="GR225" s="380"/>
      <c r="GS225" s="380"/>
      <c r="GT225" s="380"/>
      <c r="GU225" s="380"/>
      <c r="GV225" s="380"/>
      <c r="GW225" s="380"/>
      <c r="GX225" s="380"/>
      <c r="GY225" s="380"/>
      <c r="GZ225" s="380"/>
      <c r="HA225" s="380"/>
      <c r="HB225" s="380"/>
      <c r="HC225" s="380"/>
      <c r="HD225" s="380"/>
      <c r="HE225" s="380"/>
      <c r="HF225" s="380"/>
      <c r="HG225" s="380"/>
      <c r="HH225" s="380"/>
    </row>
    <row r="226" spans="1:216">
      <c r="A226" s="103"/>
      <c r="B226" s="377"/>
      <c r="C226" s="377"/>
      <c r="D226" s="377"/>
      <c r="E226" s="377"/>
      <c r="F226" s="377"/>
      <c r="G226" s="377"/>
      <c r="H226" s="377"/>
      <c r="I226" s="377"/>
      <c r="J226" s="377"/>
      <c r="K226" s="377"/>
      <c r="L226" s="377"/>
      <c r="M226" s="378"/>
      <c r="N226" s="378"/>
      <c r="O226" s="378"/>
      <c r="P226" s="378"/>
      <c r="Q226" s="378"/>
      <c r="R226" s="378"/>
      <c r="S226" s="378"/>
      <c r="T226" s="378"/>
      <c r="U226" s="378"/>
      <c r="V226" s="378"/>
      <c r="W226" s="378"/>
      <c r="X226" s="378"/>
      <c r="Y226" s="380"/>
      <c r="Z226" s="409"/>
      <c r="AA226" s="380"/>
      <c r="AB226" s="380"/>
      <c r="AC226" s="380"/>
      <c r="AD226" s="380"/>
      <c r="AE226" s="380"/>
      <c r="AF226" s="380"/>
      <c r="AG226" s="380"/>
      <c r="AH226" s="380"/>
      <c r="AI226" s="380"/>
      <c r="AJ226" s="380"/>
      <c r="AR226" s="380"/>
      <c r="AS226" s="380"/>
      <c r="AT226" s="380"/>
      <c r="AU226" s="380"/>
      <c r="AV226" s="380"/>
      <c r="AW226" s="380"/>
      <c r="AX226" s="380"/>
      <c r="AY226" s="380"/>
      <c r="AZ226" s="380"/>
      <c r="BA226" s="380"/>
      <c r="BB226" s="380"/>
      <c r="BC226" s="380"/>
      <c r="BD226" s="380"/>
      <c r="BE226" s="380"/>
      <c r="BF226" s="380"/>
      <c r="BG226" s="380"/>
      <c r="BH226" s="380"/>
      <c r="BI226" s="380"/>
      <c r="BJ226" s="377"/>
      <c r="CE226" s="380"/>
      <c r="CF226" s="380"/>
      <c r="CG226" s="380"/>
      <c r="EZ226" s="380"/>
      <c r="FA226" s="380"/>
      <c r="FB226" s="380"/>
      <c r="FC226" s="380"/>
      <c r="FD226" s="380"/>
      <c r="FE226" s="380"/>
      <c r="FF226" s="380"/>
      <c r="FG226" s="380"/>
      <c r="FH226" s="380"/>
      <c r="FI226" s="380"/>
      <c r="FJ226" s="380"/>
      <c r="FK226" s="380"/>
      <c r="FL226" s="380"/>
      <c r="FM226" s="380"/>
      <c r="FN226" s="380"/>
      <c r="FO226" s="380"/>
      <c r="FP226" s="380"/>
      <c r="FQ226" s="380"/>
      <c r="FR226" s="380"/>
      <c r="FS226" s="380"/>
      <c r="FT226" s="380"/>
      <c r="FU226" s="380"/>
      <c r="FV226" s="380"/>
      <c r="FW226" s="380"/>
      <c r="FX226" s="380"/>
      <c r="FY226" s="380"/>
      <c r="FZ226" s="380"/>
      <c r="GA226" s="380"/>
      <c r="GB226" s="380"/>
      <c r="GC226" s="380"/>
      <c r="GD226" s="380"/>
      <c r="GE226" s="380"/>
      <c r="GF226" s="380"/>
      <c r="GG226" s="380"/>
      <c r="GH226" s="380"/>
      <c r="GI226" s="380"/>
      <c r="GJ226" s="380"/>
      <c r="GK226" s="380"/>
      <c r="GL226" s="380"/>
      <c r="GM226" s="380"/>
      <c r="GN226" s="380"/>
      <c r="GO226" s="380"/>
      <c r="GP226" s="380"/>
      <c r="GQ226" s="380"/>
      <c r="GR226" s="380"/>
      <c r="GS226" s="380"/>
      <c r="GT226" s="380"/>
      <c r="GU226" s="380"/>
      <c r="GV226" s="380"/>
      <c r="GW226" s="380"/>
      <c r="GX226" s="380"/>
      <c r="GY226" s="380"/>
      <c r="GZ226" s="380"/>
      <c r="HA226" s="380"/>
      <c r="HB226" s="380"/>
      <c r="HC226" s="380"/>
      <c r="HD226" s="380"/>
      <c r="HE226" s="380"/>
      <c r="HF226" s="380"/>
      <c r="HG226" s="380"/>
      <c r="HH226" s="380"/>
    </row>
    <row r="227" spans="1:216">
      <c r="A227" s="103"/>
      <c r="B227" s="377"/>
      <c r="C227" s="377"/>
      <c r="D227" s="377"/>
      <c r="E227" s="377"/>
      <c r="F227" s="377"/>
      <c r="G227" s="377"/>
      <c r="H227" s="377"/>
      <c r="I227" s="377"/>
      <c r="J227" s="377"/>
      <c r="K227" s="377"/>
      <c r="L227" s="377"/>
      <c r="M227" s="378"/>
      <c r="N227" s="378"/>
      <c r="O227" s="378"/>
      <c r="P227" s="378"/>
      <c r="Q227" s="378"/>
      <c r="R227" s="378"/>
      <c r="S227" s="378"/>
      <c r="T227" s="378"/>
      <c r="U227" s="378"/>
      <c r="V227" s="378"/>
      <c r="W227" s="378"/>
      <c r="X227" s="378"/>
      <c r="Y227" s="380"/>
      <c r="Z227" s="409"/>
      <c r="AA227" s="380"/>
      <c r="AB227" s="380"/>
      <c r="AC227" s="380"/>
      <c r="AD227" s="380"/>
      <c r="AE227" s="380"/>
      <c r="AF227" s="380"/>
      <c r="AG227" s="380"/>
      <c r="AH227" s="380"/>
      <c r="AI227" s="380"/>
      <c r="AJ227" s="380"/>
      <c r="AR227" s="380"/>
      <c r="AS227" s="380"/>
      <c r="AT227" s="380"/>
      <c r="AU227" s="380"/>
      <c r="AV227" s="380"/>
      <c r="AW227" s="380"/>
      <c r="AX227" s="380"/>
      <c r="AY227" s="380"/>
      <c r="AZ227" s="380"/>
      <c r="BA227" s="380"/>
      <c r="BB227" s="380"/>
      <c r="BC227" s="380"/>
      <c r="BD227" s="380"/>
      <c r="BE227" s="380"/>
      <c r="BF227" s="380"/>
      <c r="BG227" s="380"/>
      <c r="BH227" s="380"/>
      <c r="BI227" s="380"/>
      <c r="BJ227" s="377"/>
      <c r="CE227" s="380"/>
      <c r="CF227" s="380"/>
      <c r="CG227" s="380"/>
      <c r="EZ227" s="380"/>
      <c r="FA227" s="380"/>
      <c r="FB227" s="380"/>
      <c r="FC227" s="380"/>
      <c r="FD227" s="380"/>
      <c r="FE227" s="380"/>
      <c r="FF227" s="380"/>
      <c r="FG227" s="380"/>
      <c r="FH227" s="380"/>
      <c r="FI227" s="380"/>
      <c r="FJ227" s="380"/>
      <c r="FK227" s="380"/>
      <c r="FL227" s="380"/>
      <c r="FM227" s="380"/>
      <c r="FN227" s="380"/>
      <c r="FO227" s="380"/>
      <c r="FP227" s="380"/>
      <c r="FQ227" s="380"/>
      <c r="FR227" s="380"/>
      <c r="FS227" s="380"/>
      <c r="FT227" s="380"/>
      <c r="FU227" s="380"/>
      <c r="FV227" s="380"/>
      <c r="FW227" s="380"/>
      <c r="FX227" s="380"/>
      <c r="FY227" s="380"/>
      <c r="FZ227" s="380"/>
      <c r="GA227" s="380"/>
      <c r="GB227" s="380"/>
      <c r="GC227" s="380"/>
      <c r="GD227" s="380"/>
      <c r="GE227" s="380"/>
      <c r="GF227" s="380"/>
      <c r="GG227" s="380"/>
      <c r="GH227" s="380"/>
      <c r="GI227" s="380"/>
      <c r="GJ227" s="380"/>
      <c r="GK227" s="380"/>
      <c r="GL227" s="380"/>
      <c r="GM227" s="380"/>
      <c r="GN227" s="380"/>
      <c r="GO227" s="380"/>
      <c r="GP227" s="380"/>
      <c r="GQ227" s="380"/>
      <c r="GR227" s="380"/>
      <c r="GS227" s="380"/>
      <c r="GT227" s="380"/>
      <c r="GU227" s="380"/>
      <c r="GV227" s="380"/>
      <c r="GW227" s="380"/>
      <c r="GX227" s="380"/>
      <c r="GY227" s="380"/>
      <c r="GZ227" s="380"/>
      <c r="HA227" s="380"/>
      <c r="HB227" s="380"/>
      <c r="HC227" s="380"/>
      <c r="HD227" s="380"/>
      <c r="HE227" s="380"/>
      <c r="HF227" s="380"/>
      <c r="HG227" s="380"/>
      <c r="HH227" s="380"/>
    </row>
    <row r="228" spans="1:216">
      <c r="A228" s="103"/>
      <c r="B228" s="377"/>
      <c r="C228" s="377"/>
      <c r="D228" s="377"/>
      <c r="E228" s="377"/>
      <c r="F228" s="377"/>
      <c r="G228" s="377"/>
      <c r="H228" s="377"/>
      <c r="I228" s="377"/>
      <c r="J228" s="377"/>
      <c r="K228" s="377"/>
      <c r="L228" s="377"/>
      <c r="M228" s="378"/>
      <c r="N228" s="378"/>
      <c r="O228" s="378"/>
      <c r="P228" s="378"/>
      <c r="Q228" s="378"/>
      <c r="R228" s="378"/>
      <c r="S228" s="378"/>
      <c r="T228" s="378"/>
      <c r="U228" s="378"/>
      <c r="V228" s="378"/>
      <c r="W228" s="378"/>
      <c r="X228" s="378"/>
      <c r="Y228" s="380"/>
      <c r="Z228" s="409"/>
      <c r="AA228" s="380"/>
      <c r="AB228" s="380"/>
      <c r="AC228" s="380"/>
      <c r="AD228" s="380"/>
      <c r="AE228" s="380"/>
      <c r="AF228" s="380"/>
      <c r="AG228" s="380"/>
      <c r="AH228" s="380"/>
      <c r="AI228" s="380"/>
      <c r="AJ228" s="380"/>
      <c r="AR228" s="380"/>
      <c r="AS228" s="380"/>
      <c r="AT228" s="380"/>
      <c r="AU228" s="380"/>
      <c r="AV228" s="380"/>
      <c r="AW228" s="380"/>
      <c r="AX228" s="380"/>
      <c r="AY228" s="380"/>
      <c r="AZ228" s="380"/>
      <c r="BA228" s="380"/>
      <c r="BB228" s="380"/>
      <c r="BC228" s="380"/>
      <c r="BD228" s="380"/>
      <c r="BE228" s="380"/>
      <c r="BF228" s="380"/>
      <c r="BG228" s="380"/>
      <c r="BH228" s="380"/>
      <c r="BI228" s="380"/>
      <c r="BJ228" s="377"/>
      <c r="CE228" s="380"/>
      <c r="CF228" s="380"/>
      <c r="CG228" s="380"/>
      <c r="EZ228" s="380"/>
      <c r="FA228" s="380"/>
      <c r="FB228" s="380"/>
      <c r="FC228" s="380"/>
      <c r="FD228" s="380"/>
      <c r="FE228" s="380"/>
      <c r="FF228" s="380"/>
      <c r="FG228" s="380"/>
      <c r="FH228" s="380"/>
      <c r="FI228" s="380"/>
      <c r="FJ228" s="380"/>
      <c r="FK228" s="380"/>
      <c r="FL228" s="380"/>
      <c r="FM228" s="380"/>
      <c r="FN228" s="380"/>
      <c r="FO228" s="380"/>
      <c r="FP228" s="380"/>
      <c r="FQ228" s="380"/>
      <c r="FR228" s="380"/>
      <c r="FS228" s="380"/>
      <c r="FT228" s="380"/>
      <c r="FU228" s="380"/>
      <c r="FV228" s="380"/>
      <c r="FW228" s="380"/>
      <c r="FX228" s="380"/>
      <c r="FY228" s="380"/>
      <c r="FZ228" s="380"/>
      <c r="GA228" s="380"/>
      <c r="GB228" s="380"/>
      <c r="GC228" s="380"/>
      <c r="GD228" s="380"/>
      <c r="GE228" s="380"/>
      <c r="GF228" s="380"/>
      <c r="GG228" s="380"/>
      <c r="GH228" s="380"/>
      <c r="GI228" s="380"/>
      <c r="GJ228" s="380"/>
      <c r="GK228" s="380"/>
      <c r="GL228" s="380"/>
      <c r="GM228" s="380"/>
      <c r="GN228" s="380"/>
      <c r="GO228" s="380"/>
      <c r="GP228" s="380"/>
      <c r="GQ228" s="380"/>
      <c r="GR228" s="380"/>
      <c r="GS228" s="380"/>
      <c r="GT228" s="380"/>
      <c r="GU228" s="380"/>
      <c r="GV228" s="380"/>
      <c r="GW228" s="380"/>
      <c r="GX228" s="380"/>
      <c r="GY228" s="380"/>
      <c r="GZ228" s="380"/>
      <c r="HA228" s="380"/>
      <c r="HB228" s="380"/>
      <c r="HC228" s="380"/>
      <c r="HD228" s="380"/>
      <c r="HE228" s="380"/>
      <c r="HF228" s="380"/>
      <c r="HG228" s="380"/>
      <c r="HH228" s="380"/>
    </row>
    <row r="229" spans="1:216">
      <c r="A229" s="103"/>
      <c r="B229" s="377"/>
      <c r="C229" s="377"/>
      <c r="D229" s="377"/>
      <c r="E229" s="377"/>
      <c r="F229" s="377"/>
      <c r="G229" s="377"/>
      <c r="H229" s="377"/>
      <c r="I229" s="377"/>
      <c r="J229" s="377"/>
      <c r="K229" s="377"/>
      <c r="L229" s="377"/>
      <c r="M229" s="378"/>
      <c r="N229" s="378"/>
      <c r="O229" s="378"/>
      <c r="P229" s="378"/>
      <c r="Q229" s="378"/>
      <c r="R229" s="378"/>
      <c r="S229" s="378"/>
      <c r="T229" s="378"/>
      <c r="U229" s="378"/>
      <c r="V229" s="378"/>
      <c r="W229" s="378"/>
      <c r="X229" s="378"/>
      <c r="Y229" s="380"/>
      <c r="Z229" s="409"/>
      <c r="AA229" s="380"/>
      <c r="AB229" s="380"/>
      <c r="AC229" s="380"/>
      <c r="AD229" s="380"/>
      <c r="AE229" s="380"/>
      <c r="AF229" s="380"/>
      <c r="AG229" s="380"/>
      <c r="AH229" s="380"/>
      <c r="AI229" s="380"/>
      <c r="AJ229" s="380"/>
      <c r="AR229" s="380"/>
      <c r="AS229" s="380"/>
      <c r="AT229" s="380"/>
      <c r="AU229" s="380"/>
      <c r="AV229" s="380"/>
      <c r="AW229" s="380"/>
      <c r="AX229" s="380"/>
      <c r="AY229" s="380"/>
      <c r="AZ229" s="380"/>
      <c r="BA229" s="380"/>
      <c r="BB229" s="380"/>
      <c r="BC229" s="380"/>
      <c r="BD229" s="380"/>
      <c r="BE229" s="380"/>
      <c r="BF229" s="380"/>
      <c r="BG229" s="380"/>
      <c r="BH229" s="380"/>
      <c r="BI229" s="380"/>
      <c r="BJ229" s="377"/>
      <c r="CE229" s="380"/>
      <c r="CF229" s="380"/>
      <c r="CG229" s="380"/>
      <c r="EZ229" s="380"/>
      <c r="FA229" s="380"/>
      <c r="FB229" s="380"/>
      <c r="FC229" s="380"/>
      <c r="FD229" s="380"/>
      <c r="FE229" s="380"/>
      <c r="FF229" s="380"/>
      <c r="FG229" s="380"/>
      <c r="FH229" s="380"/>
      <c r="FI229" s="380"/>
      <c r="FJ229" s="380"/>
      <c r="FK229" s="380"/>
      <c r="FL229" s="380"/>
      <c r="FM229" s="380"/>
      <c r="FN229" s="380"/>
      <c r="FO229" s="380"/>
      <c r="FP229" s="380"/>
      <c r="FQ229" s="380"/>
      <c r="FR229" s="380"/>
      <c r="FS229" s="380"/>
      <c r="FT229" s="380"/>
      <c r="FU229" s="380"/>
      <c r="FV229" s="380"/>
      <c r="FW229" s="380"/>
      <c r="FX229" s="380"/>
      <c r="FY229" s="380"/>
      <c r="FZ229" s="380"/>
      <c r="GA229" s="380"/>
      <c r="GB229" s="380"/>
      <c r="GC229" s="380"/>
      <c r="GD229" s="380"/>
      <c r="GE229" s="380"/>
      <c r="GF229" s="380"/>
      <c r="GG229" s="380"/>
      <c r="GH229" s="380"/>
      <c r="GI229" s="380"/>
      <c r="GJ229" s="380"/>
      <c r="GK229" s="380"/>
      <c r="GL229" s="380"/>
      <c r="GM229" s="380"/>
      <c r="GN229" s="380"/>
      <c r="GO229" s="380"/>
      <c r="GP229" s="380"/>
      <c r="GQ229" s="380"/>
      <c r="GR229" s="380"/>
      <c r="GS229" s="380"/>
      <c r="GT229" s="380"/>
      <c r="GU229" s="380"/>
      <c r="GV229" s="380"/>
      <c r="GW229" s="380"/>
      <c r="GX229" s="380"/>
      <c r="GY229" s="380"/>
      <c r="GZ229" s="380"/>
      <c r="HA229" s="380"/>
      <c r="HB229" s="380"/>
      <c r="HC229" s="380"/>
      <c r="HD229" s="380"/>
      <c r="HE229" s="380"/>
      <c r="HF229" s="380"/>
      <c r="HG229" s="380"/>
      <c r="HH229" s="380"/>
    </row>
    <row r="230" spans="1:216">
      <c r="A230" s="103"/>
      <c r="B230" s="377"/>
      <c r="C230" s="377"/>
      <c r="D230" s="377"/>
      <c r="E230" s="377"/>
      <c r="F230" s="377"/>
      <c r="G230" s="377"/>
      <c r="H230" s="377"/>
      <c r="I230" s="377"/>
      <c r="J230" s="377"/>
      <c r="K230" s="377"/>
      <c r="L230" s="377"/>
      <c r="M230" s="378"/>
      <c r="N230" s="378"/>
      <c r="O230" s="378"/>
      <c r="P230" s="378"/>
      <c r="Q230" s="378"/>
      <c r="R230" s="378"/>
      <c r="S230" s="378"/>
      <c r="T230" s="378"/>
      <c r="U230" s="378"/>
      <c r="V230" s="378"/>
      <c r="W230" s="378"/>
      <c r="X230" s="378"/>
      <c r="Y230" s="380"/>
      <c r="Z230" s="409"/>
      <c r="AA230" s="380"/>
      <c r="AB230" s="380"/>
      <c r="AC230" s="380"/>
      <c r="AD230" s="380"/>
      <c r="AE230" s="380"/>
      <c r="AF230" s="380"/>
      <c r="AG230" s="380"/>
      <c r="AH230" s="380"/>
      <c r="AI230" s="380"/>
      <c r="AJ230" s="380"/>
      <c r="AR230" s="380"/>
      <c r="AS230" s="380"/>
      <c r="AT230" s="380"/>
      <c r="AU230" s="380"/>
      <c r="AV230" s="380"/>
      <c r="AW230" s="380"/>
      <c r="AX230" s="380"/>
      <c r="AY230" s="380"/>
      <c r="AZ230" s="380"/>
      <c r="BA230" s="380"/>
      <c r="BB230" s="380"/>
      <c r="BC230" s="380"/>
      <c r="BD230" s="380"/>
      <c r="BE230" s="380"/>
      <c r="BF230" s="380"/>
      <c r="BG230" s="380"/>
      <c r="BH230" s="380"/>
      <c r="BI230" s="380"/>
      <c r="BJ230" s="377"/>
      <c r="CE230" s="380"/>
      <c r="CF230" s="380"/>
      <c r="CG230" s="380"/>
      <c r="EZ230" s="380"/>
      <c r="FA230" s="380"/>
      <c r="FB230" s="380"/>
      <c r="FC230" s="380"/>
      <c r="FD230" s="380"/>
      <c r="FE230" s="380"/>
      <c r="FF230" s="380"/>
      <c r="FG230" s="380"/>
      <c r="FH230" s="380"/>
      <c r="FI230" s="380"/>
      <c r="FJ230" s="380"/>
      <c r="FK230" s="380"/>
      <c r="FL230" s="380"/>
      <c r="FM230" s="380"/>
      <c r="FN230" s="380"/>
      <c r="FO230" s="380"/>
      <c r="FP230" s="380"/>
      <c r="FQ230" s="380"/>
      <c r="FR230" s="380"/>
      <c r="FS230" s="380"/>
      <c r="FT230" s="380"/>
      <c r="FU230" s="380"/>
      <c r="FV230" s="380"/>
      <c r="FW230" s="380"/>
      <c r="FX230" s="380"/>
      <c r="FY230" s="380"/>
      <c r="FZ230" s="380"/>
      <c r="GA230" s="380"/>
      <c r="GB230" s="380"/>
      <c r="GC230" s="380"/>
      <c r="GD230" s="380"/>
      <c r="GE230" s="380"/>
      <c r="GF230" s="380"/>
      <c r="GG230" s="380"/>
      <c r="GH230" s="380"/>
      <c r="GI230" s="380"/>
      <c r="GJ230" s="380"/>
      <c r="GK230" s="380"/>
      <c r="GL230" s="380"/>
      <c r="GM230" s="380"/>
      <c r="GN230" s="380"/>
      <c r="GO230" s="380"/>
      <c r="GP230" s="380"/>
      <c r="GQ230" s="380"/>
      <c r="GR230" s="380"/>
      <c r="GS230" s="380"/>
      <c r="GT230" s="380"/>
      <c r="GU230" s="380"/>
      <c r="GV230" s="380"/>
      <c r="GW230" s="380"/>
      <c r="GX230" s="380"/>
      <c r="GY230" s="380"/>
      <c r="GZ230" s="380"/>
      <c r="HA230" s="380"/>
      <c r="HB230" s="380"/>
      <c r="HC230" s="380"/>
      <c r="HD230" s="380"/>
      <c r="HE230" s="380"/>
      <c r="HF230" s="380"/>
      <c r="HG230" s="380"/>
      <c r="HH230" s="380"/>
    </row>
    <row r="231" spans="1:216">
      <c r="A231" s="103"/>
      <c r="B231" s="377"/>
      <c r="C231" s="377"/>
      <c r="D231" s="377"/>
      <c r="E231" s="377"/>
      <c r="F231" s="377"/>
      <c r="G231" s="377"/>
      <c r="H231" s="377"/>
      <c r="I231" s="377"/>
      <c r="J231" s="377"/>
      <c r="K231" s="377"/>
      <c r="L231" s="377"/>
      <c r="M231" s="378"/>
      <c r="N231" s="378"/>
      <c r="O231" s="378"/>
      <c r="P231" s="378"/>
      <c r="Q231" s="378"/>
      <c r="R231" s="378"/>
      <c r="S231" s="378"/>
      <c r="T231" s="378"/>
      <c r="U231" s="378"/>
      <c r="V231" s="378"/>
      <c r="W231" s="378"/>
      <c r="X231" s="378"/>
      <c r="Y231" s="380"/>
      <c r="Z231" s="409"/>
      <c r="AA231" s="380"/>
      <c r="AB231" s="380"/>
      <c r="AC231" s="380"/>
      <c r="AD231" s="380"/>
      <c r="AE231" s="380"/>
      <c r="AF231" s="380"/>
      <c r="AG231" s="380"/>
      <c r="AH231" s="380"/>
      <c r="AI231" s="380"/>
      <c r="AJ231" s="380"/>
      <c r="AR231" s="380"/>
      <c r="AS231" s="380"/>
      <c r="AT231" s="380"/>
      <c r="AU231" s="380"/>
      <c r="AV231" s="380"/>
      <c r="AW231" s="380"/>
      <c r="AX231" s="380"/>
      <c r="AY231" s="380"/>
      <c r="AZ231" s="380"/>
      <c r="BA231" s="380"/>
      <c r="BB231" s="380"/>
      <c r="BC231" s="380"/>
      <c r="BD231" s="380"/>
      <c r="BE231" s="380"/>
      <c r="BF231" s="380"/>
      <c r="BG231" s="380"/>
      <c r="BH231" s="380"/>
      <c r="BI231" s="380"/>
      <c r="BJ231" s="377"/>
      <c r="CE231" s="380"/>
      <c r="CF231" s="380"/>
      <c r="CG231" s="380"/>
      <c r="EZ231" s="380"/>
      <c r="FA231" s="380"/>
      <c r="FB231" s="380"/>
      <c r="FC231" s="380"/>
      <c r="FD231" s="380"/>
      <c r="FE231" s="380"/>
      <c r="FF231" s="380"/>
      <c r="FG231" s="380"/>
      <c r="FH231" s="380"/>
      <c r="FI231" s="380"/>
      <c r="FJ231" s="380"/>
      <c r="FK231" s="380"/>
      <c r="FL231" s="380"/>
      <c r="FM231" s="380"/>
      <c r="FN231" s="380"/>
      <c r="FO231" s="380"/>
      <c r="FP231" s="380"/>
      <c r="FQ231" s="380"/>
      <c r="FR231" s="380"/>
      <c r="FS231" s="380"/>
      <c r="FT231" s="380"/>
      <c r="FU231" s="380"/>
      <c r="FV231" s="380"/>
      <c r="FW231" s="380"/>
      <c r="FX231" s="380"/>
      <c r="FY231" s="380"/>
      <c r="FZ231" s="380"/>
      <c r="GA231" s="380"/>
      <c r="GB231" s="380"/>
      <c r="GC231" s="380"/>
      <c r="GD231" s="380"/>
      <c r="GE231" s="380"/>
      <c r="GF231" s="380"/>
      <c r="GG231" s="380"/>
      <c r="GH231" s="380"/>
      <c r="GI231" s="380"/>
      <c r="GJ231" s="380"/>
      <c r="GK231" s="380"/>
      <c r="GL231" s="380"/>
      <c r="GM231" s="380"/>
      <c r="GN231" s="380"/>
      <c r="GO231" s="380"/>
      <c r="GP231" s="380"/>
      <c r="GQ231" s="380"/>
      <c r="GR231" s="380"/>
      <c r="GS231" s="380"/>
      <c r="GT231" s="380"/>
      <c r="GU231" s="380"/>
      <c r="GV231" s="380"/>
      <c r="GW231" s="380"/>
      <c r="GX231" s="380"/>
      <c r="GY231" s="380"/>
      <c r="GZ231" s="380"/>
      <c r="HA231" s="380"/>
      <c r="HB231" s="380"/>
      <c r="HC231" s="380"/>
      <c r="HD231" s="380"/>
      <c r="HE231" s="380"/>
      <c r="HF231" s="380"/>
      <c r="HG231" s="380"/>
      <c r="HH231" s="380"/>
    </row>
    <row r="232" spans="1:216">
      <c r="A232" s="103"/>
      <c r="B232" s="377"/>
      <c r="C232" s="377"/>
      <c r="D232" s="377"/>
      <c r="E232" s="377"/>
      <c r="F232" s="377"/>
      <c r="G232" s="377"/>
      <c r="H232" s="377"/>
      <c r="I232" s="377"/>
      <c r="J232" s="377"/>
      <c r="K232" s="377"/>
      <c r="L232" s="377"/>
      <c r="M232" s="378"/>
      <c r="N232" s="378"/>
      <c r="O232" s="378"/>
      <c r="P232" s="378"/>
      <c r="Q232" s="378"/>
      <c r="R232" s="378"/>
      <c r="S232" s="378"/>
      <c r="T232" s="378"/>
      <c r="U232" s="378"/>
      <c r="V232" s="378"/>
      <c r="W232" s="378"/>
      <c r="X232" s="378"/>
      <c r="Y232" s="380"/>
      <c r="Z232" s="409"/>
      <c r="AA232" s="380"/>
      <c r="AB232" s="380"/>
      <c r="AC232" s="380"/>
      <c r="AD232" s="380"/>
      <c r="AE232" s="380"/>
      <c r="AF232" s="380"/>
      <c r="AG232" s="380"/>
      <c r="AH232" s="380"/>
      <c r="AI232" s="380"/>
      <c r="AJ232" s="380"/>
      <c r="AR232" s="380"/>
      <c r="AS232" s="380"/>
      <c r="AT232" s="380"/>
      <c r="AU232" s="380"/>
      <c r="AV232" s="380"/>
      <c r="AW232" s="380"/>
      <c r="AX232" s="380"/>
      <c r="AY232" s="380"/>
      <c r="AZ232" s="380"/>
      <c r="BA232" s="380"/>
      <c r="BB232" s="380"/>
      <c r="BC232" s="380"/>
      <c r="BD232" s="380"/>
      <c r="BE232" s="380"/>
      <c r="BF232" s="380"/>
      <c r="BG232" s="380"/>
      <c r="BH232" s="380"/>
      <c r="BI232" s="380"/>
      <c r="BJ232" s="377"/>
      <c r="CE232" s="380"/>
      <c r="CF232" s="380"/>
      <c r="CG232" s="380"/>
      <c r="EZ232" s="380"/>
      <c r="FA232" s="380"/>
      <c r="FB232" s="380"/>
      <c r="FC232" s="380"/>
      <c r="FD232" s="380"/>
      <c r="FE232" s="380"/>
      <c r="FF232" s="380"/>
      <c r="FG232" s="380"/>
      <c r="FH232" s="380"/>
      <c r="FI232" s="380"/>
      <c r="FJ232" s="380"/>
      <c r="FK232" s="380"/>
      <c r="FL232" s="380"/>
      <c r="FM232" s="380"/>
      <c r="FN232" s="380"/>
      <c r="FO232" s="380"/>
      <c r="FP232" s="380"/>
      <c r="FQ232" s="380"/>
      <c r="FR232" s="380"/>
      <c r="FS232" s="380"/>
      <c r="FT232" s="380"/>
      <c r="FU232" s="380"/>
      <c r="FV232" s="380"/>
      <c r="FW232" s="380"/>
      <c r="FX232" s="380"/>
      <c r="FY232" s="380"/>
      <c r="FZ232" s="380"/>
      <c r="GA232" s="380"/>
      <c r="GB232" s="380"/>
      <c r="GC232" s="380"/>
      <c r="GD232" s="380"/>
      <c r="GE232" s="380"/>
      <c r="GF232" s="380"/>
      <c r="GG232" s="380"/>
      <c r="GH232" s="380"/>
      <c r="GI232" s="380"/>
      <c r="GJ232" s="380"/>
      <c r="GK232" s="380"/>
      <c r="GL232" s="380"/>
      <c r="GM232" s="380"/>
      <c r="GN232" s="380"/>
      <c r="GO232" s="380"/>
      <c r="GP232" s="380"/>
      <c r="GQ232" s="380"/>
      <c r="GR232" s="380"/>
      <c r="GS232" s="380"/>
      <c r="GT232" s="380"/>
      <c r="GU232" s="380"/>
      <c r="GV232" s="380"/>
      <c r="GW232" s="380"/>
      <c r="GX232" s="380"/>
      <c r="GY232" s="380"/>
      <c r="GZ232" s="380"/>
      <c r="HA232" s="380"/>
      <c r="HB232" s="380"/>
      <c r="HC232" s="380"/>
      <c r="HD232" s="380"/>
      <c r="HE232" s="380"/>
      <c r="HF232" s="380"/>
      <c r="HG232" s="380"/>
      <c r="HH232" s="380"/>
    </row>
    <row r="233" spans="1:216">
      <c r="A233" s="103"/>
      <c r="B233" s="377"/>
      <c r="C233" s="377"/>
      <c r="D233" s="377"/>
      <c r="E233" s="377"/>
      <c r="F233" s="377"/>
      <c r="G233" s="377"/>
      <c r="H233" s="377"/>
      <c r="I233" s="377"/>
      <c r="J233" s="377"/>
      <c r="K233" s="377"/>
      <c r="L233" s="377"/>
      <c r="M233" s="378"/>
      <c r="N233" s="378"/>
      <c r="O233" s="378"/>
      <c r="P233" s="378"/>
      <c r="Q233" s="378"/>
      <c r="R233" s="378"/>
      <c r="S233" s="378"/>
      <c r="T233" s="378"/>
      <c r="U233" s="378"/>
      <c r="V233" s="378"/>
      <c r="W233" s="378"/>
      <c r="X233" s="378"/>
      <c r="Y233" s="380"/>
      <c r="Z233" s="409"/>
      <c r="AA233" s="380"/>
      <c r="AB233" s="380"/>
      <c r="AC233" s="380"/>
      <c r="AD233" s="380"/>
      <c r="AE233" s="380"/>
      <c r="AF233" s="380"/>
      <c r="AG233" s="380"/>
      <c r="AH233" s="380"/>
      <c r="AI233" s="380"/>
      <c r="AJ233" s="380"/>
      <c r="AR233" s="380"/>
      <c r="AS233" s="380"/>
      <c r="AT233" s="380"/>
      <c r="AU233" s="380"/>
      <c r="AV233" s="380"/>
      <c r="AW233" s="380"/>
      <c r="AX233" s="380"/>
      <c r="AY233" s="380"/>
      <c r="AZ233" s="380"/>
      <c r="BA233" s="380"/>
      <c r="BB233" s="380"/>
      <c r="BC233" s="380"/>
      <c r="BD233" s="380"/>
      <c r="BE233" s="380"/>
      <c r="BF233" s="380"/>
      <c r="BG233" s="380"/>
      <c r="BH233" s="380"/>
      <c r="BI233" s="380"/>
      <c r="BJ233" s="377"/>
      <c r="CE233" s="380"/>
      <c r="CF233" s="380"/>
      <c r="CG233" s="380"/>
      <c r="EZ233" s="380"/>
      <c r="FA233" s="380"/>
      <c r="FB233" s="380"/>
      <c r="FC233" s="380"/>
      <c r="FD233" s="380"/>
      <c r="FE233" s="380"/>
      <c r="FF233" s="380"/>
      <c r="FG233" s="380"/>
      <c r="FH233" s="380"/>
      <c r="FI233" s="380"/>
      <c r="FJ233" s="380"/>
      <c r="FK233" s="380"/>
      <c r="FL233" s="380"/>
      <c r="FM233" s="380"/>
      <c r="FN233" s="380"/>
      <c r="FO233" s="380"/>
      <c r="FP233" s="380"/>
      <c r="FQ233" s="380"/>
      <c r="FR233" s="380"/>
      <c r="FS233" s="380"/>
      <c r="FT233" s="380"/>
      <c r="FU233" s="380"/>
      <c r="FV233" s="380"/>
      <c r="FW233" s="380"/>
      <c r="FX233" s="380"/>
      <c r="FY233" s="380"/>
      <c r="FZ233" s="380"/>
      <c r="GA233" s="380"/>
      <c r="GB233" s="380"/>
      <c r="GC233" s="380"/>
      <c r="GD233" s="380"/>
      <c r="GE233" s="380"/>
      <c r="GF233" s="380"/>
      <c r="GG233" s="380"/>
      <c r="GH233" s="380"/>
      <c r="GI233" s="380"/>
      <c r="GJ233" s="380"/>
      <c r="GK233" s="380"/>
      <c r="GL233" s="380"/>
      <c r="GM233" s="380"/>
      <c r="GN233" s="380"/>
      <c r="GO233" s="380"/>
      <c r="GP233" s="380"/>
      <c r="GQ233" s="380"/>
      <c r="GR233" s="380"/>
      <c r="GS233" s="380"/>
      <c r="GT233" s="380"/>
      <c r="GU233" s="380"/>
      <c r="GV233" s="380"/>
      <c r="GW233" s="380"/>
      <c r="GX233" s="380"/>
      <c r="GY233" s="380"/>
      <c r="GZ233" s="380"/>
      <c r="HA233" s="380"/>
      <c r="HB233" s="380"/>
      <c r="HC233" s="380"/>
      <c r="HD233" s="380"/>
      <c r="HE233" s="380"/>
      <c r="HF233" s="380"/>
      <c r="HG233" s="380"/>
      <c r="HH233" s="380"/>
    </row>
    <row r="234" spans="1:216">
      <c r="A234" s="103"/>
      <c r="B234" s="377"/>
      <c r="C234" s="377"/>
      <c r="D234" s="377"/>
      <c r="E234" s="377"/>
      <c r="F234" s="377"/>
      <c r="G234" s="377"/>
      <c r="H234" s="377"/>
      <c r="I234" s="377"/>
      <c r="J234" s="377"/>
      <c r="K234" s="377"/>
      <c r="L234" s="377"/>
      <c r="M234" s="378"/>
      <c r="N234" s="378"/>
      <c r="O234" s="378"/>
      <c r="P234" s="378"/>
      <c r="Q234" s="378"/>
      <c r="R234" s="378"/>
      <c r="S234" s="378"/>
      <c r="T234" s="378"/>
      <c r="U234" s="378"/>
      <c r="V234" s="378"/>
      <c r="W234" s="378"/>
      <c r="X234" s="378"/>
      <c r="Y234" s="380"/>
      <c r="Z234" s="409"/>
      <c r="AA234" s="380"/>
      <c r="AB234" s="380"/>
      <c r="AC234" s="380"/>
      <c r="AD234" s="380"/>
      <c r="AE234" s="380"/>
      <c r="AF234" s="380"/>
      <c r="AG234" s="380"/>
      <c r="AH234" s="380"/>
      <c r="AI234" s="380"/>
      <c r="AJ234" s="380"/>
      <c r="AR234" s="380"/>
      <c r="AS234" s="380"/>
      <c r="AT234" s="380"/>
      <c r="AU234" s="380"/>
      <c r="AV234" s="380"/>
      <c r="AW234" s="380"/>
      <c r="AX234" s="380"/>
      <c r="AY234" s="380"/>
      <c r="AZ234" s="380"/>
      <c r="BA234" s="380"/>
      <c r="BB234" s="380"/>
      <c r="BC234" s="380"/>
      <c r="BD234" s="380"/>
      <c r="BE234" s="380"/>
      <c r="BF234" s="380"/>
      <c r="BG234" s="380"/>
      <c r="BH234" s="380"/>
      <c r="BI234" s="380"/>
      <c r="BJ234" s="377"/>
      <c r="CE234" s="380"/>
      <c r="CF234" s="380"/>
      <c r="CG234" s="380"/>
      <c r="EZ234" s="380"/>
      <c r="FA234" s="380"/>
      <c r="FB234" s="380"/>
      <c r="FC234" s="380"/>
      <c r="FD234" s="380"/>
      <c r="FE234" s="380"/>
      <c r="FF234" s="380"/>
      <c r="FG234" s="380"/>
      <c r="FH234" s="380"/>
      <c r="FI234" s="380"/>
      <c r="FJ234" s="380"/>
      <c r="FK234" s="380"/>
      <c r="FL234" s="380"/>
      <c r="FM234" s="380"/>
      <c r="FN234" s="380"/>
      <c r="FO234" s="380"/>
      <c r="FP234" s="380"/>
      <c r="FQ234" s="380"/>
      <c r="FR234" s="380"/>
      <c r="FS234" s="380"/>
      <c r="FT234" s="380"/>
      <c r="FU234" s="380"/>
      <c r="FV234" s="380"/>
      <c r="FW234" s="380"/>
      <c r="FX234" s="380"/>
      <c r="FY234" s="380"/>
      <c r="FZ234" s="380"/>
      <c r="GA234" s="380"/>
      <c r="GB234" s="380"/>
      <c r="GC234" s="380"/>
      <c r="GD234" s="380"/>
      <c r="GE234" s="380"/>
      <c r="GF234" s="380"/>
      <c r="GG234" s="380"/>
      <c r="GH234" s="380"/>
      <c r="GI234" s="380"/>
      <c r="GJ234" s="380"/>
      <c r="GK234" s="380"/>
      <c r="GL234" s="380"/>
      <c r="GM234" s="380"/>
      <c r="GN234" s="380"/>
      <c r="GO234" s="380"/>
      <c r="GP234" s="380"/>
      <c r="GQ234" s="380"/>
      <c r="GR234" s="380"/>
      <c r="GS234" s="380"/>
      <c r="GT234" s="380"/>
      <c r="GU234" s="380"/>
      <c r="GV234" s="380"/>
      <c r="GW234" s="380"/>
      <c r="GX234" s="380"/>
      <c r="GY234" s="380"/>
      <c r="GZ234" s="380"/>
      <c r="HA234" s="380"/>
      <c r="HB234" s="380"/>
      <c r="HC234" s="380"/>
      <c r="HD234" s="380"/>
      <c r="HE234" s="380"/>
      <c r="HF234" s="380"/>
      <c r="HG234" s="380"/>
      <c r="HH234" s="380"/>
    </row>
    <row r="235" spans="1:216">
      <c r="A235" s="103"/>
      <c r="B235" s="377"/>
      <c r="C235" s="377"/>
      <c r="D235" s="377"/>
      <c r="E235" s="377"/>
      <c r="F235" s="377"/>
      <c r="G235" s="377"/>
      <c r="H235" s="377"/>
      <c r="I235" s="377"/>
      <c r="J235" s="377"/>
      <c r="K235" s="377"/>
      <c r="L235" s="377"/>
      <c r="M235" s="378"/>
      <c r="N235" s="378"/>
      <c r="O235" s="378"/>
      <c r="P235" s="378"/>
      <c r="Q235" s="378"/>
      <c r="R235" s="378"/>
      <c r="S235" s="378"/>
      <c r="T235" s="378"/>
      <c r="U235" s="378"/>
      <c r="V235" s="378"/>
      <c r="W235" s="378"/>
      <c r="X235" s="378"/>
      <c r="Y235" s="380"/>
      <c r="Z235" s="409"/>
      <c r="AA235" s="380"/>
      <c r="AB235" s="380"/>
      <c r="AC235" s="380"/>
      <c r="AD235" s="380"/>
      <c r="AE235" s="380"/>
      <c r="AF235" s="380"/>
      <c r="AG235" s="380"/>
      <c r="AH235" s="380"/>
      <c r="AI235" s="380"/>
      <c r="AJ235" s="380"/>
      <c r="AR235" s="380"/>
      <c r="AS235" s="380"/>
      <c r="AT235" s="380"/>
      <c r="AU235" s="380"/>
      <c r="AV235" s="380"/>
      <c r="AW235" s="380"/>
      <c r="AX235" s="380"/>
      <c r="AY235" s="380"/>
      <c r="AZ235" s="380"/>
      <c r="BA235" s="380"/>
      <c r="BB235" s="380"/>
      <c r="BC235" s="380"/>
      <c r="BD235" s="380"/>
      <c r="BE235" s="380"/>
      <c r="BF235" s="380"/>
      <c r="BG235" s="380"/>
      <c r="BH235" s="380"/>
      <c r="BI235" s="380"/>
      <c r="BJ235" s="377"/>
      <c r="CE235" s="380"/>
      <c r="CF235" s="380"/>
      <c r="CG235" s="380"/>
      <c r="EZ235" s="380"/>
      <c r="FA235" s="380"/>
      <c r="FB235" s="380"/>
      <c r="FC235" s="380"/>
      <c r="FD235" s="380"/>
      <c r="FE235" s="380"/>
      <c r="FF235" s="380"/>
      <c r="FG235" s="380"/>
      <c r="FH235" s="380"/>
      <c r="FI235" s="380"/>
      <c r="FJ235" s="380"/>
      <c r="FK235" s="380"/>
      <c r="FL235" s="380"/>
      <c r="FM235" s="380"/>
      <c r="FN235" s="380"/>
      <c r="FO235" s="380"/>
      <c r="FP235" s="380"/>
      <c r="FQ235" s="380"/>
      <c r="FR235" s="380"/>
      <c r="FS235" s="380"/>
      <c r="FT235" s="380"/>
      <c r="FU235" s="380"/>
      <c r="FV235" s="380"/>
      <c r="FW235" s="380"/>
      <c r="FX235" s="380"/>
      <c r="FY235" s="380"/>
      <c r="FZ235" s="380"/>
      <c r="GA235" s="380"/>
      <c r="GB235" s="380"/>
      <c r="GC235" s="380"/>
      <c r="GD235" s="380"/>
      <c r="GE235" s="380"/>
      <c r="GF235" s="380"/>
      <c r="GG235" s="380"/>
      <c r="GH235" s="380"/>
      <c r="GI235" s="380"/>
      <c r="GJ235" s="380"/>
      <c r="GK235" s="380"/>
      <c r="GL235" s="380"/>
      <c r="GM235" s="380"/>
      <c r="GN235" s="380"/>
      <c r="GO235" s="380"/>
      <c r="GP235" s="380"/>
      <c r="GQ235" s="380"/>
      <c r="GR235" s="380"/>
      <c r="GS235" s="380"/>
      <c r="GT235" s="380"/>
      <c r="GU235" s="380"/>
      <c r="GV235" s="380"/>
      <c r="GW235" s="380"/>
      <c r="GX235" s="380"/>
      <c r="GY235" s="380"/>
      <c r="GZ235" s="380"/>
      <c r="HA235" s="380"/>
      <c r="HB235" s="380"/>
      <c r="HC235" s="380"/>
      <c r="HD235" s="380"/>
      <c r="HE235" s="380"/>
      <c r="HF235" s="380"/>
      <c r="HG235" s="380"/>
      <c r="HH235" s="380"/>
    </row>
    <row r="236" spans="1:216">
      <c r="A236" s="103"/>
      <c r="B236" s="377"/>
      <c r="C236" s="377"/>
      <c r="D236" s="377"/>
      <c r="E236" s="377"/>
      <c r="F236" s="377"/>
      <c r="G236" s="377"/>
      <c r="H236" s="377"/>
      <c r="I236" s="377"/>
      <c r="J236" s="377"/>
      <c r="K236" s="377"/>
      <c r="L236" s="377"/>
      <c r="M236" s="378"/>
      <c r="N236" s="378"/>
      <c r="O236" s="378"/>
      <c r="P236" s="378"/>
      <c r="Q236" s="378"/>
      <c r="R236" s="378"/>
      <c r="S236" s="378"/>
      <c r="T236" s="378"/>
      <c r="U236" s="378"/>
      <c r="V236" s="378"/>
      <c r="W236" s="378"/>
      <c r="X236" s="378"/>
      <c r="Y236" s="380"/>
      <c r="Z236" s="409"/>
      <c r="AA236" s="380"/>
      <c r="AB236" s="380"/>
      <c r="AC236" s="380"/>
      <c r="AD236" s="380"/>
      <c r="AE236" s="380"/>
      <c r="AF236" s="380"/>
      <c r="AG236" s="380"/>
      <c r="AH236" s="380"/>
      <c r="AI236" s="380"/>
      <c r="AJ236" s="380"/>
      <c r="AR236" s="380"/>
      <c r="AS236" s="380"/>
      <c r="AT236" s="380"/>
      <c r="AU236" s="380"/>
      <c r="AV236" s="380"/>
      <c r="AW236" s="380"/>
      <c r="AX236" s="380"/>
      <c r="AY236" s="380"/>
      <c r="AZ236" s="380"/>
      <c r="BA236" s="380"/>
      <c r="BB236" s="380"/>
      <c r="BC236" s="380"/>
      <c r="BD236" s="380"/>
      <c r="BE236" s="380"/>
      <c r="BF236" s="380"/>
      <c r="BG236" s="380"/>
      <c r="BH236" s="380"/>
      <c r="BI236" s="380"/>
      <c r="BJ236" s="377"/>
      <c r="CE236" s="380"/>
      <c r="CF236" s="380"/>
      <c r="CG236" s="380"/>
      <c r="EZ236" s="380"/>
      <c r="FA236" s="380"/>
      <c r="FB236" s="380"/>
      <c r="FC236" s="380"/>
      <c r="FD236" s="380"/>
      <c r="FE236" s="380"/>
      <c r="FF236" s="380"/>
      <c r="FG236" s="380"/>
      <c r="FH236" s="380"/>
      <c r="FI236" s="380"/>
      <c r="FJ236" s="380"/>
      <c r="FK236" s="380"/>
      <c r="FL236" s="380"/>
      <c r="FM236" s="380"/>
      <c r="FN236" s="380"/>
      <c r="FO236" s="380"/>
      <c r="FP236" s="380"/>
      <c r="FQ236" s="380"/>
      <c r="FR236" s="380"/>
      <c r="FS236" s="380"/>
      <c r="FT236" s="380"/>
      <c r="FU236" s="380"/>
      <c r="FV236" s="380"/>
      <c r="FW236" s="380"/>
      <c r="FX236" s="380"/>
      <c r="FY236" s="380"/>
      <c r="FZ236" s="380"/>
      <c r="GA236" s="380"/>
      <c r="GB236" s="380"/>
      <c r="GC236" s="380"/>
      <c r="GD236" s="380"/>
      <c r="GE236" s="380"/>
      <c r="GF236" s="380"/>
      <c r="GG236" s="380"/>
      <c r="GH236" s="380"/>
      <c r="GI236" s="380"/>
      <c r="GJ236" s="380"/>
      <c r="GK236" s="380"/>
      <c r="GL236" s="380"/>
      <c r="GM236" s="380"/>
      <c r="GN236" s="380"/>
      <c r="GO236" s="380"/>
      <c r="GP236" s="380"/>
      <c r="GQ236" s="380"/>
      <c r="GR236" s="380"/>
      <c r="GS236" s="380"/>
      <c r="GT236" s="380"/>
      <c r="GU236" s="380"/>
      <c r="GV236" s="380"/>
      <c r="GW236" s="380"/>
      <c r="GX236" s="380"/>
      <c r="GY236" s="380"/>
      <c r="GZ236" s="380"/>
      <c r="HA236" s="380"/>
      <c r="HB236" s="380"/>
      <c r="HC236" s="380"/>
      <c r="HD236" s="380"/>
      <c r="HE236" s="380"/>
      <c r="HF236" s="380"/>
      <c r="HG236" s="380"/>
      <c r="HH236" s="380"/>
    </row>
    <row r="237" spans="1:216">
      <c r="A237" s="103"/>
      <c r="B237" s="377"/>
      <c r="C237" s="377"/>
      <c r="D237" s="377"/>
      <c r="E237" s="377"/>
      <c r="F237" s="377"/>
      <c r="G237" s="377"/>
      <c r="H237" s="377"/>
      <c r="I237" s="377"/>
      <c r="J237" s="377"/>
      <c r="K237" s="377"/>
      <c r="L237" s="377"/>
      <c r="M237" s="378"/>
      <c r="N237" s="378"/>
      <c r="O237" s="378"/>
      <c r="P237" s="378"/>
      <c r="Q237" s="378"/>
      <c r="R237" s="378"/>
      <c r="S237" s="378"/>
      <c r="T237" s="378"/>
      <c r="U237" s="378"/>
      <c r="V237" s="378"/>
      <c r="W237" s="378"/>
      <c r="X237" s="378"/>
      <c r="Y237" s="380"/>
      <c r="Z237" s="409"/>
      <c r="AA237" s="380"/>
      <c r="AB237" s="380"/>
      <c r="AC237" s="380"/>
      <c r="AD237" s="380"/>
      <c r="AE237" s="380"/>
      <c r="AF237" s="380"/>
      <c r="AG237" s="380"/>
      <c r="AH237" s="380"/>
      <c r="AI237" s="380"/>
      <c r="AJ237" s="380"/>
      <c r="AR237" s="380"/>
      <c r="AS237" s="380"/>
      <c r="AT237" s="380"/>
      <c r="AU237" s="380"/>
      <c r="AV237" s="380"/>
      <c r="AW237" s="380"/>
      <c r="AX237" s="380"/>
      <c r="AY237" s="380"/>
      <c r="AZ237" s="380"/>
      <c r="BA237" s="380"/>
      <c r="BB237" s="380"/>
      <c r="BC237" s="380"/>
      <c r="BD237" s="380"/>
      <c r="BE237" s="380"/>
      <c r="BF237" s="380"/>
      <c r="BG237" s="380"/>
      <c r="BH237" s="380"/>
      <c r="BI237" s="380"/>
      <c r="BJ237" s="377"/>
      <c r="CE237" s="380"/>
      <c r="CF237" s="380"/>
      <c r="CG237" s="380"/>
      <c r="EZ237" s="380"/>
      <c r="FA237" s="380"/>
      <c r="FB237" s="380"/>
      <c r="FC237" s="380"/>
      <c r="FD237" s="380"/>
      <c r="FE237" s="380"/>
      <c r="FF237" s="380"/>
      <c r="FG237" s="380"/>
      <c r="FH237" s="380"/>
      <c r="FI237" s="380"/>
      <c r="FJ237" s="380"/>
      <c r="FK237" s="380"/>
      <c r="FL237" s="380"/>
      <c r="FM237" s="380"/>
      <c r="FN237" s="380"/>
      <c r="FO237" s="380"/>
      <c r="FP237" s="380"/>
      <c r="FQ237" s="380"/>
      <c r="FR237" s="380"/>
      <c r="FS237" s="380"/>
      <c r="FT237" s="380"/>
      <c r="FU237" s="380"/>
      <c r="FV237" s="380"/>
      <c r="FW237" s="380"/>
      <c r="FX237" s="380"/>
      <c r="FY237" s="380"/>
      <c r="FZ237" s="380"/>
      <c r="GA237" s="380"/>
      <c r="GB237" s="380"/>
      <c r="GC237" s="380"/>
      <c r="GD237" s="380"/>
      <c r="GE237" s="380"/>
      <c r="GF237" s="380"/>
      <c r="GG237" s="380"/>
      <c r="GH237" s="380"/>
      <c r="GI237" s="380"/>
      <c r="GJ237" s="380"/>
      <c r="GK237" s="380"/>
      <c r="GL237" s="380"/>
      <c r="GM237" s="380"/>
      <c r="GN237" s="380"/>
      <c r="GO237" s="380"/>
      <c r="GP237" s="380"/>
      <c r="GQ237" s="380"/>
      <c r="GR237" s="380"/>
      <c r="GS237" s="380"/>
      <c r="GT237" s="380"/>
      <c r="GU237" s="380"/>
      <c r="GV237" s="380"/>
      <c r="GW237" s="380"/>
      <c r="GX237" s="380"/>
      <c r="GY237" s="380"/>
      <c r="GZ237" s="380"/>
      <c r="HA237" s="380"/>
      <c r="HB237" s="380"/>
      <c r="HC237" s="380"/>
      <c r="HD237" s="380"/>
      <c r="HE237" s="380"/>
      <c r="HF237" s="380"/>
      <c r="HG237" s="380"/>
      <c r="HH237" s="380"/>
    </row>
    <row r="238" spans="1:216">
      <c r="A238" s="103"/>
      <c r="B238" s="377"/>
      <c r="C238" s="377"/>
      <c r="D238" s="377"/>
      <c r="E238" s="377"/>
      <c r="F238" s="377"/>
      <c r="G238" s="377"/>
      <c r="H238" s="377"/>
      <c r="I238" s="377"/>
      <c r="J238" s="377"/>
      <c r="K238" s="377"/>
      <c r="L238" s="377"/>
      <c r="M238" s="378"/>
      <c r="N238" s="378"/>
      <c r="O238" s="378"/>
      <c r="P238" s="378"/>
      <c r="Q238" s="378"/>
      <c r="R238" s="378"/>
      <c r="S238" s="378"/>
      <c r="T238" s="378"/>
      <c r="U238" s="378"/>
      <c r="V238" s="378"/>
      <c r="W238" s="378"/>
      <c r="X238" s="378"/>
      <c r="Y238" s="380"/>
      <c r="Z238" s="409"/>
      <c r="AA238" s="380"/>
      <c r="AB238" s="380"/>
      <c r="AC238" s="380"/>
      <c r="AD238" s="380"/>
      <c r="AE238" s="380"/>
      <c r="AF238" s="380"/>
      <c r="AG238" s="380"/>
      <c r="AH238" s="380"/>
      <c r="AI238" s="380"/>
      <c r="AJ238" s="380"/>
      <c r="AR238" s="380"/>
      <c r="AS238" s="380"/>
      <c r="AT238" s="380"/>
      <c r="AU238" s="380"/>
      <c r="AV238" s="380"/>
      <c r="AW238" s="380"/>
      <c r="AX238" s="380"/>
      <c r="AY238" s="380"/>
      <c r="AZ238" s="380"/>
      <c r="BA238" s="380"/>
      <c r="BB238" s="380"/>
      <c r="BC238" s="380"/>
      <c r="BD238" s="380"/>
      <c r="BE238" s="380"/>
      <c r="BF238" s="380"/>
      <c r="BG238" s="380"/>
      <c r="BH238" s="380"/>
      <c r="BI238" s="380"/>
      <c r="BJ238" s="377"/>
      <c r="CE238" s="380"/>
      <c r="CF238" s="380"/>
      <c r="CG238" s="380"/>
      <c r="EZ238" s="380"/>
      <c r="FA238" s="380"/>
      <c r="FB238" s="380"/>
      <c r="FC238" s="380"/>
      <c r="FD238" s="380"/>
      <c r="FE238" s="380"/>
      <c r="FF238" s="380"/>
      <c r="FG238" s="380"/>
      <c r="FH238" s="380"/>
      <c r="FI238" s="380"/>
      <c r="FJ238" s="380"/>
      <c r="FK238" s="380"/>
      <c r="FL238" s="380"/>
      <c r="FM238" s="380"/>
      <c r="FN238" s="380"/>
      <c r="FO238" s="380"/>
      <c r="FP238" s="380"/>
      <c r="FQ238" s="380"/>
      <c r="FR238" s="380"/>
      <c r="FS238" s="380"/>
      <c r="FT238" s="380"/>
      <c r="FU238" s="380"/>
      <c r="FV238" s="380"/>
      <c r="FW238" s="380"/>
      <c r="FX238" s="380"/>
      <c r="FY238" s="380"/>
      <c r="FZ238" s="380"/>
      <c r="GA238" s="380"/>
      <c r="GB238" s="380"/>
      <c r="GC238" s="380"/>
      <c r="GD238" s="380"/>
      <c r="GE238" s="380"/>
      <c r="GF238" s="380"/>
      <c r="GG238" s="380"/>
      <c r="GH238" s="380"/>
      <c r="GI238" s="380"/>
      <c r="GJ238" s="380"/>
      <c r="GK238" s="380"/>
      <c r="GL238" s="380"/>
      <c r="GM238" s="380"/>
      <c r="GN238" s="380"/>
      <c r="GO238" s="380"/>
      <c r="GP238" s="380"/>
      <c r="GQ238" s="380"/>
      <c r="GR238" s="380"/>
      <c r="GS238" s="380"/>
      <c r="GT238" s="380"/>
      <c r="GU238" s="380"/>
      <c r="GV238" s="380"/>
      <c r="GW238" s="380"/>
      <c r="GX238" s="380"/>
      <c r="GY238" s="380"/>
      <c r="GZ238" s="380"/>
      <c r="HA238" s="380"/>
      <c r="HB238" s="380"/>
      <c r="HC238" s="380"/>
      <c r="HD238" s="380"/>
      <c r="HE238" s="380"/>
      <c r="HF238" s="380"/>
      <c r="HG238" s="380"/>
      <c r="HH238" s="380"/>
    </row>
    <row r="239" spans="1:216">
      <c r="A239" s="103"/>
      <c r="B239" s="377"/>
      <c r="C239" s="377"/>
      <c r="D239" s="377"/>
      <c r="E239" s="377"/>
      <c r="F239" s="377"/>
      <c r="G239" s="377"/>
      <c r="H239" s="377"/>
      <c r="I239" s="377"/>
      <c r="J239" s="377"/>
      <c r="K239" s="377"/>
      <c r="L239" s="377"/>
      <c r="M239" s="378"/>
      <c r="N239" s="378"/>
      <c r="O239" s="378"/>
      <c r="P239" s="378"/>
      <c r="Q239" s="378"/>
      <c r="R239" s="378"/>
      <c r="S239" s="378"/>
      <c r="T239" s="378"/>
      <c r="U239" s="378"/>
      <c r="V239" s="378"/>
      <c r="W239" s="378"/>
      <c r="X239" s="378"/>
      <c r="Y239" s="380"/>
      <c r="Z239" s="409"/>
      <c r="AA239" s="380"/>
      <c r="AB239" s="380"/>
      <c r="AC239" s="380"/>
      <c r="AD239" s="380"/>
      <c r="AE239" s="380"/>
      <c r="AF239" s="380"/>
      <c r="AG239" s="380"/>
      <c r="AH239" s="380"/>
      <c r="AI239" s="380"/>
      <c r="AJ239" s="380"/>
      <c r="AR239" s="380"/>
      <c r="AS239" s="380"/>
      <c r="AT239" s="380"/>
      <c r="AU239" s="380"/>
      <c r="AV239" s="380"/>
      <c r="AW239" s="380"/>
      <c r="AX239" s="380"/>
      <c r="AY239" s="380"/>
      <c r="AZ239" s="380"/>
      <c r="BA239" s="380"/>
      <c r="BB239" s="380"/>
      <c r="BC239" s="380"/>
      <c r="BD239" s="380"/>
      <c r="BE239" s="380"/>
      <c r="BF239" s="380"/>
      <c r="BG239" s="380"/>
      <c r="BH239" s="380"/>
      <c r="BI239" s="380"/>
      <c r="BJ239" s="377"/>
      <c r="CE239" s="380"/>
      <c r="CF239" s="380"/>
      <c r="CG239" s="380"/>
      <c r="EZ239" s="380"/>
      <c r="FA239" s="380"/>
      <c r="FB239" s="380"/>
      <c r="FC239" s="380"/>
      <c r="FD239" s="380"/>
      <c r="FE239" s="380"/>
      <c r="FF239" s="380"/>
      <c r="FG239" s="380"/>
      <c r="FH239" s="380"/>
      <c r="FI239" s="380"/>
      <c r="FJ239" s="380"/>
      <c r="FK239" s="380"/>
      <c r="FL239" s="380"/>
      <c r="FM239" s="380"/>
      <c r="FN239" s="380"/>
      <c r="FO239" s="380"/>
      <c r="FP239" s="380"/>
      <c r="FQ239" s="380"/>
      <c r="FR239" s="380"/>
      <c r="FS239" s="380"/>
      <c r="FT239" s="380"/>
      <c r="FU239" s="380"/>
      <c r="FV239" s="380"/>
      <c r="FW239" s="380"/>
      <c r="FX239" s="380"/>
      <c r="FY239" s="380"/>
      <c r="FZ239" s="380"/>
      <c r="GA239" s="380"/>
      <c r="GB239" s="380"/>
      <c r="GC239" s="380"/>
      <c r="GD239" s="380"/>
      <c r="GE239" s="380"/>
      <c r="GF239" s="380"/>
      <c r="GG239" s="380"/>
      <c r="GH239" s="380"/>
      <c r="GI239" s="380"/>
      <c r="GJ239" s="380"/>
      <c r="GK239" s="380"/>
      <c r="GL239" s="380"/>
      <c r="GM239" s="380"/>
      <c r="GN239" s="380"/>
      <c r="GO239" s="380"/>
      <c r="GP239" s="380"/>
      <c r="GQ239" s="380"/>
      <c r="GR239" s="380"/>
      <c r="GS239" s="380"/>
      <c r="GT239" s="380"/>
      <c r="GU239" s="380"/>
      <c r="GV239" s="380"/>
      <c r="GW239" s="380"/>
      <c r="GX239" s="380"/>
      <c r="GY239" s="380"/>
      <c r="GZ239" s="380"/>
      <c r="HA239" s="380"/>
      <c r="HB239" s="380"/>
      <c r="HC239" s="380"/>
      <c r="HD239" s="380"/>
      <c r="HE239" s="380"/>
      <c r="HF239" s="380"/>
      <c r="HG239" s="380"/>
      <c r="HH239" s="380"/>
    </row>
    <row r="240" spans="1:216">
      <c r="A240" s="103"/>
      <c r="B240" s="377"/>
      <c r="C240" s="377"/>
      <c r="D240" s="377"/>
      <c r="E240" s="377"/>
      <c r="F240" s="377"/>
      <c r="G240" s="377"/>
      <c r="H240" s="377"/>
      <c r="I240" s="377"/>
      <c r="J240" s="377"/>
      <c r="K240" s="377"/>
      <c r="L240" s="377"/>
      <c r="M240" s="378"/>
      <c r="N240" s="378"/>
      <c r="O240" s="378"/>
      <c r="P240" s="378"/>
      <c r="Q240" s="378"/>
      <c r="R240" s="378"/>
      <c r="S240" s="378"/>
      <c r="T240" s="378"/>
      <c r="U240" s="378"/>
      <c r="V240" s="378"/>
      <c r="W240" s="378"/>
      <c r="X240" s="378"/>
      <c r="Y240" s="380"/>
      <c r="Z240" s="409"/>
      <c r="AA240" s="380"/>
      <c r="AB240" s="380"/>
      <c r="AC240" s="380"/>
      <c r="AD240" s="380"/>
      <c r="AE240" s="380"/>
      <c r="AF240" s="380"/>
      <c r="AG240" s="380"/>
      <c r="AH240" s="380"/>
      <c r="AI240" s="380"/>
      <c r="AJ240" s="380"/>
      <c r="AR240" s="380"/>
      <c r="AS240" s="380"/>
      <c r="AT240" s="380"/>
      <c r="AU240" s="380"/>
      <c r="AV240" s="380"/>
      <c r="AW240" s="380"/>
      <c r="AX240" s="380"/>
      <c r="AY240" s="380"/>
      <c r="AZ240" s="380"/>
      <c r="BA240" s="380"/>
      <c r="BB240" s="380"/>
      <c r="BC240" s="380"/>
      <c r="BD240" s="380"/>
      <c r="BE240" s="380"/>
      <c r="BF240" s="380"/>
      <c r="BG240" s="380"/>
      <c r="BH240" s="380"/>
      <c r="BI240" s="380"/>
      <c r="BJ240" s="377"/>
      <c r="CE240" s="380"/>
      <c r="CF240" s="380"/>
      <c r="CG240" s="380"/>
      <c r="EZ240" s="380"/>
      <c r="FA240" s="380"/>
      <c r="FB240" s="380"/>
      <c r="FC240" s="380"/>
      <c r="FD240" s="380"/>
      <c r="FE240" s="380"/>
      <c r="FF240" s="380"/>
      <c r="FG240" s="380"/>
      <c r="FH240" s="380"/>
      <c r="FI240" s="380"/>
      <c r="FJ240" s="380"/>
      <c r="FK240" s="380"/>
      <c r="FL240" s="380"/>
      <c r="FM240" s="380"/>
      <c r="FN240" s="380"/>
      <c r="FO240" s="380"/>
      <c r="FP240" s="380"/>
      <c r="FQ240" s="380"/>
      <c r="FR240" s="380"/>
      <c r="FS240" s="380"/>
      <c r="FT240" s="380"/>
      <c r="FU240" s="380"/>
      <c r="FV240" s="380"/>
      <c r="FW240" s="380"/>
      <c r="FX240" s="380"/>
      <c r="FY240" s="380"/>
      <c r="FZ240" s="380"/>
      <c r="GA240" s="380"/>
      <c r="GB240" s="380"/>
      <c r="GC240" s="380"/>
      <c r="GD240" s="380"/>
      <c r="GE240" s="380"/>
      <c r="GF240" s="380"/>
      <c r="GG240" s="380"/>
      <c r="GH240" s="380"/>
      <c r="GI240" s="380"/>
      <c r="GJ240" s="380"/>
      <c r="GK240" s="380"/>
      <c r="GL240" s="380"/>
      <c r="GM240" s="380"/>
      <c r="GN240" s="380"/>
      <c r="GO240" s="380"/>
      <c r="GP240" s="380"/>
      <c r="GQ240" s="380"/>
      <c r="GR240" s="380"/>
      <c r="GS240" s="380"/>
      <c r="GT240" s="380"/>
      <c r="GU240" s="380"/>
      <c r="GV240" s="380"/>
      <c r="GW240" s="380"/>
      <c r="GX240" s="380"/>
      <c r="GY240" s="380"/>
      <c r="GZ240" s="380"/>
      <c r="HA240" s="380"/>
      <c r="HB240" s="380"/>
      <c r="HC240" s="380"/>
      <c r="HD240" s="380"/>
      <c r="HE240" s="380"/>
      <c r="HF240" s="380"/>
      <c r="HG240" s="380"/>
      <c r="HH240" s="380"/>
    </row>
    <row r="241" spans="1:216">
      <c r="A241" s="103"/>
      <c r="B241" s="377"/>
      <c r="C241" s="377"/>
      <c r="D241" s="377"/>
      <c r="E241" s="377"/>
      <c r="F241" s="377"/>
      <c r="G241" s="377"/>
      <c r="H241" s="377"/>
      <c r="I241" s="377"/>
      <c r="J241" s="377"/>
      <c r="K241" s="377"/>
      <c r="L241" s="377"/>
      <c r="M241" s="378"/>
      <c r="N241" s="378"/>
      <c r="O241" s="378"/>
      <c r="P241" s="378"/>
      <c r="Q241" s="378"/>
      <c r="R241" s="378"/>
      <c r="S241" s="378"/>
      <c r="T241" s="378"/>
      <c r="U241" s="378"/>
      <c r="V241" s="378"/>
      <c r="W241" s="378"/>
      <c r="X241" s="378"/>
      <c r="Y241" s="380"/>
      <c r="Z241" s="409"/>
      <c r="AA241" s="380"/>
      <c r="AB241" s="380"/>
      <c r="AC241" s="380"/>
      <c r="AD241" s="380"/>
      <c r="AE241" s="380"/>
      <c r="AF241" s="380"/>
      <c r="AG241" s="380"/>
      <c r="AH241" s="380"/>
      <c r="AI241" s="380"/>
      <c r="AJ241" s="380"/>
      <c r="AR241" s="380"/>
      <c r="AS241" s="380"/>
      <c r="AT241" s="380"/>
      <c r="AU241" s="380"/>
      <c r="AV241" s="380"/>
      <c r="AW241" s="380"/>
      <c r="AX241" s="380"/>
      <c r="AY241" s="380"/>
      <c r="AZ241" s="380"/>
      <c r="BA241" s="380"/>
      <c r="BB241" s="380"/>
      <c r="BC241" s="380"/>
      <c r="BD241" s="380"/>
      <c r="BE241" s="380"/>
      <c r="BF241" s="380"/>
      <c r="BG241" s="380"/>
      <c r="BH241" s="380"/>
      <c r="BI241" s="380"/>
      <c r="BJ241" s="377"/>
      <c r="CE241" s="380"/>
      <c r="CF241" s="380"/>
      <c r="CG241" s="380"/>
      <c r="EZ241" s="380"/>
      <c r="FA241" s="380"/>
      <c r="FB241" s="380"/>
      <c r="FC241" s="380"/>
      <c r="FD241" s="380"/>
      <c r="FE241" s="380"/>
      <c r="FF241" s="380"/>
      <c r="FG241" s="380"/>
      <c r="FH241" s="380"/>
      <c r="FI241" s="380"/>
      <c r="FJ241" s="380"/>
      <c r="FK241" s="380"/>
      <c r="FL241" s="380"/>
      <c r="FM241" s="380"/>
      <c r="FN241" s="380"/>
      <c r="FO241" s="380"/>
      <c r="FP241" s="380"/>
      <c r="FQ241" s="380"/>
      <c r="FR241" s="380"/>
      <c r="FS241" s="380"/>
      <c r="FT241" s="380"/>
      <c r="FU241" s="380"/>
      <c r="FV241" s="380"/>
      <c r="FW241" s="380"/>
      <c r="FX241" s="380"/>
      <c r="FY241" s="380"/>
      <c r="FZ241" s="380"/>
      <c r="GA241" s="380"/>
      <c r="GB241" s="380"/>
      <c r="GC241" s="380"/>
      <c r="GD241" s="380"/>
      <c r="GE241" s="380"/>
      <c r="GF241" s="380"/>
      <c r="GG241" s="380"/>
      <c r="GH241" s="380"/>
      <c r="GI241" s="380"/>
      <c r="GJ241" s="380"/>
      <c r="GK241" s="380"/>
      <c r="GL241" s="380"/>
      <c r="GM241" s="380"/>
      <c r="GN241" s="380"/>
      <c r="GO241" s="380"/>
      <c r="GP241" s="380"/>
      <c r="GQ241" s="380"/>
      <c r="GR241" s="380"/>
      <c r="GS241" s="380"/>
      <c r="GT241" s="380"/>
      <c r="GU241" s="380"/>
      <c r="GV241" s="380"/>
      <c r="GW241" s="380"/>
      <c r="GX241" s="380"/>
      <c r="GY241" s="380"/>
      <c r="GZ241" s="380"/>
      <c r="HA241" s="380"/>
      <c r="HB241" s="380"/>
      <c r="HC241" s="380"/>
      <c r="HD241" s="380"/>
      <c r="HE241" s="380"/>
      <c r="HF241" s="380"/>
      <c r="HG241" s="380"/>
      <c r="HH241" s="380"/>
    </row>
    <row r="242" spans="1:216">
      <c r="A242" s="103"/>
      <c r="B242" s="377"/>
      <c r="C242" s="377"/>
      <c r="D242" s="377"/>
      <c r="E242" s="377"/>
      <c r="F242" s="377"/>
      <c r="G242" s="377"/>
      <c r="H242" s="377"/>
      <c r="I242" s="377"/>
      <c r="J242" s="377"/>
      <c r="K242" s="377"/>
      <c r="L242" s="377"/>
      <c r="M242" s="378"/>
      <c r="N242" s="378"/>
      <c r="O242" s="378"/>
      <c r="P242" s="378"/>
      <c r="Q242" s="378"/>
      <c r="R242" s="378"/>
      <c r="S242" s="378"/>
      <c r="T242" s="378"/>
      <c r="U242" s="378"/>
      <c r="V242" s="378"/>
      <c r="W242" s="378"/>
      <c r="X242" s="378"/>
      <c r="Y242" s="380"/>
      <c r="Z242" s="409"/>
      <c r="AA242" s="380"/>
      <c r="AB242" s="380"/>
      <c r="AC242" s="380"/>
      <c r="AD242" s="380"/>
      <c r="AE242" s="380"/>
      <c r="AF242" s="380"/>
      <c r="AG242" s="380"/>
      <c r="AH242" s="380"/>
      <c r="AI242" s="380"/>
      <c r="AJ242" s="380"/>
      <c r="AR242" s="380"/>
      <c r="AS242" s="380"/>
      <c r="AT242" s="380"/>
      <c r="AU242" s="380"/>
      <c r="AV242" s="380"/>
      <c r="AW242" s="380"/>
      <c r="AX242" s="380"/>
      <c r="AY242" s="380"/>
      <c r="AZ242" s="380"/>
      <c r="BA242" s="380"/>
      <c r="BB242" s="380"/>
      <c r="BC242" s="380"/>
      <c r="BD242" s="380"/>
      <c r="BE242" s="380"/>
      <c r="BF242" s="380"/>
      <c r="BG242" s="380"/>
      <c r="BH242" s="380"/>
      <c r="BI242" s="380"/>
      <c r="BJ242" s="377"/>
      <c r="CE242" s="380"/>
      <c r="CF242" s="380"/>
      <c r="CG242" s="380"/>
      <c r="EZ242" s="380"/>
      <c r="FA242" s="380"/>
      <c r="FB242" s="380"/>
      <c r="FC242" s="380"/>
      <c r="FD242" s="380"/>
      <c r="FE242" s="380"/>
      <c r="FF242" s="380"/>
      <c r="FG242" s="380"/>
      <c r="FH242" s="380"/>
      <c r="FI242" s="380"/>
      <c r="FJ242" s="380"/>
      <c r="FK242" s="380"/>
      <c r="FL242" s="380"/>
      <c r="FM242" s="380"/>
      <c r="FN242" s="380"/>
      <c r="FO242" s="380"/>
      <c r="FP242" s="380"/>
      <c r="FQ242" s="380"/>
      <c r="FR242" s="380"/>
      <c r="FS242" s="380"/>
      <c r="FT242" s="380"/>
      <c r="FU242" s="380"/>
      <c r="FV242" s="380"/>
      <c r="FW242" s="380"/>
      <c r="FX242" s="380"/>
      <c r="FY242" s="380"/>
      <c r="FZ242" s="380"/>
      <c r="GA242" s="380"/>
      <c r="GB242" s="380"/>
      <c r="GC242" s="380"/>
      <c r="GD242" s="380"/>
      <c r="GE242" s="380"/>
      <c r="GF242" s="380"/>
      <c r="GG242" s="380"/>
      <c r="GH242" s="380"/>
      <c r="GI242" s="380"/>
      <c r="GJ242" s="380"/>
      <c r="GK242" s="380"/>
      <c r="GL242" s="380"/>
      <c r="GM242" s="380"/>
      <c r="GN242" s="380"/>
      <c r="GO242" s="380"/>
      <c r="GP242" s="380"/>
      <c r="GQ242" s="380"/>
      <c r="GR242" s="380"/>
      <c r="GS242" s="380"/>
      <c r="GT242" s="380"/>
      <c r="GU242" s="380"/>
      <c r="GV242" s="380"/>
      <c r="GW242" s="380"/>
      <c r="GX242" s="380"/>
      <c r="GY242" s="380"/>
      <c r="GZ242" s="380"/>
      <c r="HA242" s="380"/>
      <c r="HB242" s="380"/>
      <c r="HC242" s="380"/>
      <c r="HD242" s="380"/>
      <c r="HE242" s="380"/>
      <c r="HF242" s="380"/>
      <c r="HG242" s="380"/>
      <c r="HH242" s="380"/>
    </row>
    <row r="243" spans="1:216">
      <c r="A243" s="103"/>
      <c r="B243" s="377"/>
      <c r="C243" s="377"/>
      <c r="D243" s="377"/>
      <c r="E243" s="377"/>
      <c r="F243" s="377"/>
      <c r="G243" s="377"/>
      <c r="H243" s="377"/>
      <c r="I243" s="377"/>
      <c r="J243" s="377"/>
      <c r="K243" s="377"/>
      <c r="L243" s="377"/>
      <c r="M243" s="378"/>
      <c r="N243" s="378"/>
      <c r="O243" s="378"/>
      <c r="P243" s="378"/>
      <c r="Q243" s="378"/>
      <c r="R243" s="378"/>
      <c r="S243" s="378"/>
      <c r="T243" s="378"/>
      <c r="U243" s="378"/>
      <c r="V243" s="378"/>
      <c r="W243" s="378"/>
      <c r="X243" s="378"/>
      <c r="Y243" s="380"/>
      <c r="Z243" s="409"/>
      <c r="AA243" s="380"/>
      <c r="AB243" s="380"/>
      <c r="AC243" s="380"/>
      <c r="AD243" s="380"/>
      <c r="AE243" s="380"/>
      <c r="AF243" s="380"/>
      <c r="AG243" s="380"/>
      <c r="AH243" s="380"/>
      <c r="AI243" s="380"/>
      <c r="AJ243" s="380"/>
      <c r="AR243" s="380"/>
      <c r="AS243" s="380"/>
      <c r="AT243" s="380"/>
      <c r="AU243" s="380"/>
      <c r="AV243" s="380"/>
      <c r="AW243" s="380"/>
      <c r="AX243" s="380"/>
      <c r="AY243" s="380"/>
      <c r="AZ243" s="380"/>
      <c r="BA243" s="380"/>
      <c r="BB243" s="380"/>
      <c r="BC243" s="380"/>
      <c r="BD243" s="380"/>
      <c r="BE243" s="380"/>
      <c r="BF243" s="380"/>
      <c r="BG243" s="380"/>
      <c r="BH243" s="380"/>
      <c r="BI243" s="380"/>
      <c r="BJ243" s="377"/>
      <c r="CE243" s="380"/>
      <c r="CF243" s="380"/>
      <c r="CG243" s="380"/>
      <c r="EZ243" s="380"/>
      <c r="FA243" s="380"/>
      <c r="FB243" s="380"/>
      <c r="FC243" s="380"/>
      <c r="FD243" s="380"/>
      <c r="FE243" s="380"/>
      <c r="FF243" s="380"/>
      <c r="FG243" s="380"/>
      <c r="FH243" s="380"/>
      <c r="FI243" s="380"/>
      <c r="FJ243" s="380"/>
      <c r="FK243" s="380"/>
      <c r="FL243" s="380"/>
      <c r="FM243" s="380"/>
      <c r="FN243" s="380"/>
      <c r="FO243" s="380"/>
      <c r="FP243" s="380"/>
      <c r="FQ243" s="380"/>
      <c r="FR243" s="380"/>
      <c r="FS243" s="380"/>
      <c r="FT243" s="380"/>
      <c r="FU243" s="380"/>
      <c r="FV243" s="380"/>
      <c r="FW243" s="380"/>
      <c r="FX243" s="380"/>
      <c r="FY243" s="380"/>
      <c r="FZ243" s="380"/>
      <c r="GA243" s="380"/>
      <c r="GB243" s="380"/>
      <c r="GC243" s="380"/>
      <c r="GD243" s="380"/>
      <c r="GE243" s="380"/>
      <c r="GF243" s="380"/>
      <c r="GG243" s="380"/>
      <c r="GH243" s="380"/>
      <c r="GI243" s="380"/>
      <c r="GJ243" s="380"/>
      <c r="GK243" s="380"/>
      <c r="GL243" s="380"/>
      <c r="GM243" s="380"/>
      <c r="GN243" s="380"/>
      <c r="GO243" s="380"/>
      <c r="GP243" s="380"/>
      <c r="GQ243" s="380"/>
      <c r="GR243" s="380"/>
      <c r="GS243" s="380"/>
      <c r="GT243" s="380"/>
      <c r="GU243" s="380"/>
      <c r="GV243" s="380"/>
      <c r="GW243" s="380"/>
      <c r="GX243" s="380"/>
      <c r="GY243" s="380"/>
      <c r="GZ243" s="380"/>
      <c r="HA243" s="380"/>
      <c r="HB243" s="380"/>
      <c r="HC243" s="380"/>
      <c r="HD243" s="380"/>
      <c r="HE243" s="380"/>
      <c r="HF243" s="380"/>
      <c r="HG243" s="380"/>
      <c r="HH243" s="380"/>
    </row>
    <row r="244" spans="1:216">
      <c r="A244" s="103"/>
      <c r="B244" s="377"/>
      <c r="C244" s="377"/>
      <c r="D244" s="377"/>
      <c r="E244" s="377"/>
      <c r="F244" s="377"/>
      <c r="G244" s="377"/>
      <c r="H244" s="377"/>
      <c r="I244" s="377"/>
      <c r="J244" s="377"/>
      <c r="K244" s="377"/>
      <c r="L244" s="377"/>
      <c r="M244" s="378"/>
      <c r="N244" s="378"/>
      <c r="O244" s="378"/>
      <c r="P244" s="378"/>
      <c r="Q244" s="378"/>
      <c r="R244" s="378"/>
      <c r="S244" s="378"/>
      <c r="T244" s="378"/>
      <c r="U244" s="378"/>
      <c r="V244" s="378"/>
      <c r="W244" s="378"/>
      <c r="X244" s="378"/>
      <c r="Y244" s="380"/>
      <c r="Z244" s="409"/>
      <c r="AA244" s="380"/>
      <c r="AB244" s="380"/>
      <c r="AC244" s="380"/>
      <c r="AD244" s="380"/>
      <c r="AE244" s="380"/>
      <c r="AF244" s="380"/>
      <c r="AG244" s="380"/>
      <c r="AH244" s="380"/>
      <c r="AI244" s="380"/>
      <c r="AJ244" s="380"/>
      <c r="AR244" s="380"/>
      <c r="AS244" s="380"/>
      <c r="AT244" s="380"/>
      <c r="AU244" s="380"/>
      <c r="AV244" s="380"/>
      <c r="AW244" s="380"/>
      <c r="AX244" s="380"/>
      <c r="AY244" s="380"/>
      <c r="AZ244" s="380"/>
      <c r="BA244" s="380"/>
      <c r="BB244" s="380"/>
      <c r="BC244" s="380"/>
      <c r="BD244" s="380"/>
      <c r="BE244" s="380"/>
      <c r="BF244" s="380"/>
      <c r="BG244" s="380"/>
      <c r="BH244" s="380"/>
      <c r="BI244" s="380"/>
      <c r="BJ244" s="377"/>
      <c r="CE244" s="380"/>
      <c r="CF244" s="380"/>
      <c r="CG244" s="380"/>
      <c r="EZ244" s="380"/>
      <c r="FA244" s="380"/>
      <c r="FB244" s="380"/>
      <c r="FC244" s="380"/>
      <c r="FD244" s="380"/>
      <c r="FE244" s="380"/>
      <c r="FF244" s="380"/>
      <c r="FG244" s="380"/>
      <c r="FH244" s="380"/>
      <c r="FI244" s="380"/>
      <c r="FJ244" s="380"/>
      <c r="FK244" s="380"/>
      <c r="FL244" s="380"/>
      <c r="FM244" s="380"/>
      <c r="FN244" s="380"/>
      <c r="FO244" s="380"/>
      <c r="FP244" s="380"/>
      <c r="FQ244" s="380"/>
      <c r="FR244" s="380"/>
      <c r="FS244" s="380"/>
      <c r="FT244" s="380"/>
      <c r="FU244" s="380"/>
      <c r="FV244" s="380"/>
      <c r="FW244" s="380"/>
      <c r="FX244" s="380"/>
      <c r="FY244" s="380"/>
      <c r="FZ244" s="380"/>
      <c r="GA244" s="380"/>
      <c r="GB244" s="380"/>
      <c r="GC244" s="380"/>
      <c r="GD244" s="380"/>
      <c r="GE244" s="380"/>
      <c r="GF244" s="380"/>
      <c r="GG244" s="380"/>
      <c r="GH244" s="380"/>
      <c r="GI244" s="380"/>
      <c r="GJ244" s="380"/>
      <c r="GK244" s="380"/>
      <c r="GL244" s="380"/>
      <c r="GM244" s="380"/>
      <c r="GN244" s="380"/>
      <c r="GO244" s="380"/>
      <c r="GP244" s="380"/>
      <c r="GQ244" s="380"/>
      <c r="GR244" s="380"/>
      <c r="GS244" s="380"/>
      <c r="GT244" s="380"/>
      <c r="GU244" s="380"/>
      <c r="GV244" s="380"/>
      <c r="GW244" s="380"/>
      <c r="GX244" s="380"/>
      <c r="GY244" s="380"/>
      <c r="GZ244" s="380"/>
      <c r="HA244" s="380"/>
      <c r="HB244" s="380"/>
      <c r="HC244" s="380"/>
      <c r="HD244" s="380"/>
      <c r="HE244" s="380"/>
      <c r="HF244" s="380"/>
      <c r="HG244" s="380"/>
      <c r="HH244" s="380"/>
    </row>
    <row r="245" spans="1:216">
      <c r="A245" s="103"/>
      <c r="B245" s="377"/>
      <c r="C245" s="377"/>
      <c r="D245" s="377"/>
      <c r="E245" s="377"/>
      <c r="F245" s="377"/>
      <c r="G245" s="377"/>
      <c r="H245" s="377"/>
      <c r="I245" s="377"/>
      <c r="J245" s="377"/>
      <c r="K245" s="377"/>
      <c r="L245" s="377"/>
      <c r="M245" s="378"/>
      <c r="N245" s="378"/>
      <c r="O245" s="378"/>
      <c r="P245" s="378"/>
      <c r="Q245" s="378"/>
      <c r="R245" s="378"/>
      <c r="S245" s="378"/>
      <c r="T245" s="378"/>
      <c r="U245" s="378"/>
      <c r="V245" s="378"/>
      <c r="W245" s="378"/>
      <c r="X245" s="378"/>
      <c r="Y245" s="380"/>
      <c r="Z245" s="409"/>
      <c r="AA245" s="380"/>
      <c r="AB245" s="380"/>
      <c r="AC245" s="380"/>
      <c r="AD245" s="380"/>
      <c r="AE245" s="380"/>
      <c r="AF245" s="380"/>
      <c r="AG245" s="380"/>
      <c r="AH245" s="380"/>
      <c r="AI245" s="380"/>
      <c r="AJ245" s="380"/>
      <c r="AR245" s="380"/>
      <c r="AS245" s="380"/>
      <c r="AT245" s="380"/>
      <c r="AU245" s="380"/>
      <c r="AV245" s="380"/>
      <c r="AW245" s="380"/>
      <c r="AX245" s="380"/>
      <c r="AY245" s="380"/>
      <c r="AZ245" s="380"/>
      <c r="BA245" s="380"/>
      <c r="BB245" s="380"/>
      <c r="BC245" s="380"/>
      <c r="BD245" s="380"/>
      <c r="BE245" s="380"/>
      <c r="BF245" s="380"/>
      <c r="BG245" s="380"/>
      <c r="BH245" s="380"/>
      <c r="BI245" s="380"/>
      <c r="BJ245" s="377"/>
      <c r="CE245" s="380"/>
      <c r="CF245" s="380"/>
      <c r="CG245" s="380"/>
      <c r="EZ245" s="380"/>
      <c r="FA245" s="380"/>
      <c r="FB245" s="380"/>
      <c r="FC245" s="380"/>
      <c r="FD245" s="380"/>
      <c r="FE245" s="380"/>
      <c r="FF245" s="380"/>
      <c r="FG245" s="380"/>
      <c r="FH245" s="380"/>
      <c r="FI245" s="380"/>
      <c r="FJ245" s="380"/>
      <c r="FK245" s="380"/>
      <c r="FL245" s="380"/>
      <c r="FM245" s="380"/>
      <c r="FN245" s="380"/>
      <c r="FO245" s="380"/>
      <c r="FP245" s="380"/>
      <c r="FQ245" s="380"/>
      <c r="FR245" s="380"/>
      <c r="FS245" s="380"/>
      <c r="FT245" s="380"/>
      <c r="FU245" s="380"/>
      <c r="FV245" s="380"/>
      <c r="FW245" s="380"/>
      <c r="FX245" s="380"/>
      <c r="FY245" s="380"/>
      <c r="FZ245" s="380"/>
      <c r="GA245" s="380"/>
      <c r="GB245" s="380"/>
      <c r="GC245" s="380"/>
      <c r="GD245" s="380"/>
      <c r="GE245" s="380"/>
      <c r="GF245" s="380"/>
      <c r="GG245" s="380"/>
      <c r="GH245" s="380"/>
      <c r="GI245" s="380"/>
      <c r="GJ245" s="380"/>
      <c r="GK245" s="380"/>
      <c r="GL245" s="380"/>
      <c r="GM245" s="380"/>
      <c r="GN245" s="380"/>
      <c r="GO245" s="380"/>
      <c r="GP245" s="380"/>
      <c r="GQ245" s="380"/>
      <c r="GR245" s="380"/>
      <c r="GS245" s="380"/>
      <c r="GT245" s="380"/>
      <c r="GU245" s="380"/>
      <c r="GV245" s="380"/>
      <c r="GW245" s="380"/>
      <c r="GX245" s="380"/>
      <c r="GY245" s="380"/>
      <c r="GZ245" s="380"/>
      <c r="HA245" s="380"/>
      <c r="HB245" s="380"/>
      <c r="HC245" s="380"/>
      <c r="HD245" s="380"/>
      <c r="HE245" s="380"/>
      <c r="HF245" s="380"/>
      <c r="HG245" s="380"/>
      <c r="HH245" s="380"/>
    </row>
    <row r="246" spans="1:216">
      <c r="A246" s="103"/>
      <c r="B246" s="377"/>
      <c r="C246" s="377"/>
      <c r="D246" s="377"/>
      <c r="E246" s="377"/>
      <c r="F246" s="377"/>
      <c r="G246" s="377"/>
      <c r="H246" s="377"/>
      <c r="I246" s="377"/>
      <c r="J246" s="377"/>
      <c r="K246" s="377"/>
      <c r="L246" s="377"/>
      <c r="M246" s="378"/>
      <c r="N246" s="378"/>
      <c r="O246" s="378"/>
      <c r="P246" s="378"/>
      <c r="Q246" s="378"/>
      <c r="R246" s="378"/>
      <c r="S246" s="378"/>
      <c r="T246" s="378"/>
      <c r="U246" s="378"/>
      <c r="V246" s="378"/>
      <c r="W246" s="378"/>
      <c r="X246" s="378"/>
      <c r="Y246" s="380"/>
      <c r="Z246" s="409"/>
      <c r="AA246" s="380"/>
      <c r="AB246" s="380"/>
      <c r="AC246" s="380"/>
      <c r="AD246" s="380"/>
      <c r="AE246" s="380"/>
      <c r="AF246" s="380"/>
      <c r="AG246" s="380"/>
      <c r="AH246" s="380"/>
      <c r="AI246" s="380"/>
      <c r="AJ246" s="380"/>
      <c r="AR246" s="380"/>
      <c r="AS246" s="380"/>
      <c r="AT246" s="380"/>
      <c r="AU246" s="380"/>
      <c r="AV246" s="380"/>
      <c r="AW246" s="380"/>
      <c r="AX246" s="380"/>
      <c r="AY246" s="380"/>
      <c r="AZ246" s="380"/>
      <c r="BA246" s="380"/>
      <c r="BB246" s="380"/>
      <c r="BC246" s="380"/>
      <c r="BD246" s="380"/>
      <c r="BE246" s="380"/>
      <c r="BF246" s="380"/>
      <c r="BG246" s="380"/>
      <c r="BH246" s="380"/>
      <c r="BI246" s="380"/>
      <c r="BJ246" s="377"/>
      <c r="CE246" s="380"/>
      <c r="CF246" s="380"/>
      <c r="CG246" s="380"/>
      <c r="EZ246" s="380"/>
      <c r="FA246" s="380"/>
      <c r="FB246" s="380"/>
      <c r="FC246" s="380"/>
      <c r="FD246" s="380"/>
      <c r="FE246" s="380"/>
      <c r="FF246" s="380"/>
      <c r="FG246" s="380"/>
      <c r="FH246" s="380"/>
      <c r="FI246" s="380"/>
      <c r="FJ246" s="380"/>
      <c r="FK246" s="380"/>
      <c r="FL246" s="380"/>
      <c r="FM246" s="380"/>
      <c r="FN246" s="380"/>
      <c r="FO246" s="380"/>
      <c r="FP246" s="380"/>
      <c r="FQ246" s="380"/>
      <c r="FR246" s="380"/>
      <c r="FS246" s="380"/>
      <c r="FT246" s="380"/>
      <c r="FU246" s="380"/>
      <c r="FV246" s="380"/>
      <c r="FW246" s="380"/>
      <c r="FX246" s="380"/>
      <c r="FY246" s="380"/>
      <c r="FZ246" s="380"/>
      <c r="GA246" s="380"/>
      <c r="GB246" s="380"/>
      <c r="GC246" s="380"/>
      <c r="GD246" s="380"/>
      <c r="GE246" s="380"/>
      <c r="GF246" s="380"/>
      <c r="GG246" s="380"/>
      <c r="GH246" s="380"/>
      <c r="GI246" s="380"/>
      <c r="GJ246" s="380"/>
      <c r="GK246" s="380"/>
      <c r="GL246" s="380"/>
      <c r="GM246" s="380"/>
      <c r="GN246" s="380"/>
      <c r="GO246" s="380"/>
      <c r="GP246" s="380"/>
      <c r="GQ246" s="380"/>
      <c r="GR246" s="380"/>
      <c r="GS246" s="380"/>
      <c r="GT246" s="380"/>
      <c r="GU246" s="380"/>
      <c r="GV246" s="380"/>
      <c r="GW246" s="380"/>
      <c r="GX246" s="380"/>
      <c r="GY246" s="380"/>
      <c r="GZ246" s="380"/>
      <c r="HA246" s="380"/>
      <c r="HB246" s="380"/>
      <c r="HC246" s="380"/>
      <c r="HD246" s="380"/>
      <c r="HE246" s="380"/>
      <c r="HF246" s="380"/>
      <c r="HG246" s="380"/>
      <c r="HH246" s="380"/>
    </row>
    <row r="247" spans="1:216">
      <c r="A247" s="103"/>
      <c r="B247" s="377"/>
      <c r="C247" s="377"/>
      <c r="D247" s="377"/>
      <c r="E247" s="377"/>
      <c r="F247" s="377"/>
      <c r="G247" s="377"/>
      <c r="H247" s="377"/>
      <c r="I247" s="377"/>
      <c r="J247" s="377"/>
      <c r="K247" s="377"/>
      <c r="L247" s="377"/>
      <c r="M247" s="378"/>
      <c r="N247" s="378"/>
      <c r="O247" s="378"/>
      <c r="P247" s="378"/>
      <c r="Q247" s="378"/>
      <c r="R247" s="378"/>
      <c r="S247" s="378"/>
      <c r="T247" s="378"/>
      <c r="U247" s="378"/>
      <c r="V247" s="378"/>
      <c r="W247" s="378"/>
      <c r="X247" s="378"/>
      <c r="Y247" s="380"/>
      <c r="Z247" s="409"/>
      <c r="AA247" s="380"/>
      <c r="AB247" s="380"/>
      <c r="AC247" s="380"/>
      <c r="AD247" s="380"/>
      <c r="AE247" s="380"/>
      <c r="AF247" s="380"/>
      <c r="AG247" s="380"/>
      <c r="AH247" s="380"/>
      <c r="AI247" s="380"/>
      <c r="AJ247" s="380"/>
      <c r="AR247" s="380"/>
      <c r="AS247" s="380"/>
      <c r="AT247" s="380"/>
      <c r="AU247" s="380"/>
      <c r="AV247" s="380"/>
      <c r="AW247" s="380"/>
      <c r="AX247" s="380"/>
      <c r="AY247" s="380"/>
      <c r="AZ247" s="380"/>
      <c r="BA247" s="380"/>
      <c r="BB247" s="380"/>
      <c r="BC247" s="380"/>
      <c r="BD247" s="380"/>
      <c r="BE247" s="380"/>
      <c r="BF247" s="380"/>
      <c r="BG247" s="380"/>
      <c r="BH247" s="380"/>
      <c r="BI247" s="380"/>
      <c r="BJ247" s="377"/>
      <c r="CE247" s="380"/>
      <c r="CF247" s="380"/>
      <c r="CG247" s="380"/>
      <c r="EZ247" s="380"/>
      <c r="FA247" s="380"/>
      <c r="FB247" s="380"/>
      <c r="FC247" s="380"/>
      <c r="FD247" s="380"/>
      <c r="FE247" s="380"/>
      <c r="FF247" s="380"/>
      <c r="FG247" s="380"/>
      <c r="FH247" s="380"/>
      <c r="FI247" s="380"/>
      <c r="FJ247" s="380"/>
      <c r="FK247" s="380"/>
      <c r="FL247" s="380"/>
      <c r="FM247" s="380"/>
      <c r="FN247" s="380"/>
      <c r="FO247" s="380"/>
      <c r="FP247" s="380"/>
      <c r="FQ247" s="380"/>
      <c r="FR247" s="380"/>
      <c r="FS247" s="380"/>
      <c r="FT247" s="380"/>
      <c r="FU247" s="380"/>
      <c r="FV247" s="380"/>
      <c r="FW247" s="380"/>
      <c r="FX247" s="380"/>
      <c r="FY247" s="380"/>
      <c r="FZ247" s="380"/>
      <c r="GA247" s="380"/>
      <c r="GB247" s="380"/>
      <c r="GC247" s="380"/>
      <c r="GD247" s="380"/>
      <c r="GE247" s="380"/>
      <c r="GF247" s="380"/>
      <c r="GG247" s="380"/>
      <c r="GH247" s="380"/>
      <c r="GI247" s="380"/>
      <c r="GJ247" s="380"/>
      <c r="GK247" s="380"/>
      <c r="GL247" s="380"/>
      <c r="GM247" s="380"/>
      <c r="GN247" s="380"/>
      <c r="GO247" s="380"/>
      <c r="GP247" s="380"/>
      <c r="GQ247" s="380"/>
      <c r="GR247" s="380"/>
      <c r="GS247" s="380"/>
      <c r="GT247" s="380"/>
      <c r="GU247" s="380"/>
      <c r="GV247" s="380"/>
      <c r="GW247" s="380"/>
      <c r="GX247" s="380"/>
      <c r="GY247" s="380"/>
      <c r="GZ247" s="380"/>
      <c r="HA247" s="380"/>
      <c r="HB247" s="380"/>
      <c r="HC247" s="380"/>
      <c r="HD247" s="380"/>
      <c r="HE247" s="380"/>
      <c r="HF247" s="380"/>
      <c r="HG247" s="380"/>
      <c r="HH247" s="380"/>
    </row>
    <row r="248" spans="1:216">
      <c r="A248" s="103"/>
      <c r="B248" s="377"/>
      <c r="C248" s="377"/>
      <c r="D248" s="377"/>
      <c r="E248" s="377"/>
      <c r="F248" s="377"/>
      <c r="G248" s="377"/>
      <c r="H248" s="377"/>
      <c r="I248" s="377"/>
      <c r="J248" s="377"/>
      <c r="K248" s="377"/>
      <c r="L248" s="377"/>
      <c r="M248" s="378"/>
      <c r="N248" s="378"/>
      <c r="O248" s="378"/>
      <c r="P248" s="378"/>
      <c r="Q248" s="378"/>
      <c r="R248" s="378"/>
      <c r="S248" s="378"/>
      <c r="T248" s="378"/>
      <c r="U248" s="378"/>
      <c r="V248" s="378"/>
      <c r="W248" s="378"/>
      <c r="X248" s="378"/>
      <c r="Y248" s="380"/>
      <c r="Z248" s="409"/>
      <c r="AA248" s="380"/>
      <c r="AB248" s="380"/>
      <c r="AC248" s="380"/>
      <c r="AD248" s="380"/>
      <c r="AE248" s="380"/>
      <c r="AF248" s="380"/>
      <c r="AG248" s="380"/>
      <c r="AH248" s="380"/>
      <c r="AI248" s="380"/>
      <c r="AJ248" s="380"/>
      <c r="AR248" s="380"/>
      <c r="AS248" s="380"/>
      <c r="AT248" s="380"/>
      <c r="AU248" s="380"/>
      <c r="AV248" s="380"/>
      <c r="AW248" s="380"/>
      <c r="AX248" s="380"/>
      <c r="AY248" s="380"/>
      <c r="AZ248" s="380"/>
      <c r="BA248" s="380"/>
      <c r="BB248" s="380"/>
      <c r="BC248" s="380"/>
      <c r="BD248" s="380"/>
      <c r="BE248" s="380"/>
      <c r="BF248" s="380"/>
      <c r="BG248" s="380"/>
      <c r="BH248" s="380"/>
      <c r="BI248" s="380"/>
      <c r="BJ248" s="377"/>
      <c r="CE248" s="380"/>
      <c r="CF248" s="380"/>
      <c r="CG248" s="380"/>
      <c r="EZ248" s="380"/>
      <c r="FA248" s="380"/>
      <c r="FB248" s="380"/>
      <c r="FC248" s="380"/>
      <c r="FD248" s="380"/>
      <c r="FE248" s="380"/>
      <c r="FF248" s="380"/>
      <c r="FG248" s="380"/>
      <c r="FH248" s="380"/>
      <c r="FI248" s="380"/>
      <c r="FJ248" s="380"/>
      <c r="FK248" s="380"/>
      <c r="FL248" s="380"/>
      <c r="FM248" s="380"/>
      <c r="FN248" s="380"/>
      <c r="FO248" s="380"/>
      <c r="FP248" s="380"/>
      <c r="FQ248" s="380"/>
      <c r="FR248" s="380"/>
      <c r="FS248" s="380"/>
      <c r="FT248" s="380"/>
      <c r="FU248" s="380"/>
      <c r="FV248" s="380"/>
      <c r="FW248" s="380"/>
      <c r="FX248" s="380"/>
      <c r="FY248" s="380"/>
      <c r="FZ248" s="380"/>
      <c r="GA248" s="380"/>
      <c r="GB248" s="380"/>
      <c r="GC248" s="380"/>
      <c r="GD248" s="380"/>
      <c r="GE248" s="380"/>
      <c r="GF248" s="380"/>
      <c r="GG248" s="380"/>
      <c r="GH248" s="380"/>
      <c r="GI248" s="380"/>
      <c r="GJ248" s="380"/>
      <c r="GK248" s="380"/>
      <c r="GL248" s="380"/>
      <c r="GM248" s="380"/>
      <c r="GN248" s="380"/>
      <c r="GO248" s="380"/>
      <c r="GP248" s="380"/>
      <c r="GQ248" s="380"/>
      <c r="GR248" s="380"/>
      <c r="GS248" s="380"/>
      <c r="GT248" s="380"/>
      <c r="GU248" s="380"/>
      <c r="GV248" s="380"/>
      <c r="GW248" s="380"/>
      <c r="GX248" s="380"/>
      <c r="GY248" s="380"/>
      <c r="GZ248" s="380"/>
      <c r="HA248" s="380"/>
      <c r="HB248" s="380"/>
      <c r="HC248" s="380"/>
      <c r="HD248" s="380"/>
      <c r="HE248" s="380"/>
      <c r="HF248" s="380"/>
      <c r="HG248" s="380"/>
      <c r="HH248" s="380"/>
    </row>
    <row r="249" spans="1:216">
      <c r="A249" s="103"/>
      <c r="B249" s="377"/>
      <c r="C249" s="377"/>
      <c r="D249" s="377"/>
      <c r="E249" s="377"/>
      <c r="F249" s="377"/>
      <c r="G249" s="377"/>
      <c r="H249" s="377"/>
      <c r="I249" s="377"/>
      <c r="J249" s="377"/>
      <c r="K249" s="377"/>
      <c r="L249" s="377"/>
      <c r="M249" s="378"/>
      <c r="N249" s="378"/>
      <c r="O249" s="378"/>
      <c r="P249" s="378"/>
      <c r="Q249" s="378"/>
      <c r="R249" s="378"/>
      <c r="S249" s="378"/>
      <c r="T249" s="378"/>
      <c r="U249" s="378"/>
      <c r="V249" s="378"/>
      <c r="W249" s="378"/>
      <c r="X249" s="378"/>
      <c r="Y249" s="380"/>
      <c r="Z249" s="409"/>
      <c r="AA249" s="380"/>
      <c r="AB249" s="380"/>
      <c r="AC249" s="380"/>
      <c r="AD249" s="380"/>
      <c r="AE249" s="380"/>
      <c r="AF249" s="380"/>
      <c r="AG249" s="380"/>
      <c r="AH249" s="380"/>
      <c r="AI249" s="380"/>
      <c r="AJ249" s="380"/>
      <c r="AR249" s="380"/>
      <c r="AS249" s="380"/>
      <c r="AT249" s="380"/>
      <c r="AU249" s="380"/>
      <c r="AV249" s="380"/>
      <c r="AW249" s="380"/>
      <c r="AX249" s="380"/>
      <c r="AY249" s="380"/>
      <c r="AZ249" s="380"/>
      <c r="BA249" s="380"/>
      <c r="BB249" s="380"/>
      <c r="BC249" s="380"/>
      <c r="BD249" s="380"/>
      <c r="BE249" s="380"/>
      <c r="BF249" s="380"/>
      <c r="BG249" s="380"/>
      <c r="BH249" s="380"/>
      <c r="BI249" s="380"/>
      <c r="BJ249" s="377"/>
      <c r="CE249" s="380"/>
      <c r="CF249" s="380"/>
      <c r="CG249" s="380"/>
      <c r="EZ249" s="380"/>
      <c r="FA249" s="380"/>
      <c r="FB249" s="380"/>
      <c r="FC249" s="380"/>
      <c r="FD249" s="380"/>
      <c r="FE249" s="380"/>
      <c r="FF249" s="380"/>
      <c r="FG249" s="380"/>
      <c r="FH249" s="380"/>
      <c r="FI249" s="380"/>
      <c r="FJ249" s="380"/>
      <c r="FK249" s="380"/>
      <c r="FL249" s="380"/>
      <c r="FM249" s="380"/>
      <c r="FN249" s="380"/>
      <c r="FO249" s="380"/>
      <c r="FP249" s="380"/>
      <c r="FQ249" s="380"/>
      <c r="FR249" s="380"/>
      <c r="FS249" s="380"/>
      <c r="FT249" s="380"/>
      <c r="FU249" s="380"/>
      <c r="FV249" s="380"/>
      <c r="FW249" s="380"/>
      <c r="FX249" s="380"/>
      <c r="FY249" s="380"/>
      <c r="FZ249" s="380"/>
      <c r="GA249" s="380"/>
      <c r="GB249" s="380"/>
      <c r="GC249" s="380"/>
      <c r="GD249" s="380"/>
      <c r="GE249" s="380"/>
      <c r="GF249" s="380"/>
      <c r="GG249" s="380"/>
      <c r="GH249" s="380"/>
      <c r="GI249" s="380"/>
      <c r="GJ249" s="380"/>
      <c r="GK249" s="380"/>
      <c r="GL249" s="380"/>
      <c r="GM249" s="380"/>
      <c r="GN249" s="380"/>
      <c r="GO249" s="380"/>
      <c r="GP249" s="380"/>
      <c r="GQ249" s="380"/>
      <c r="GR249" s="380"/>
      <c r="GS249" s="380"/>
      <c r="GT249" s="380"/>
      <c r="GU249" s="380"/>
      <c r="GV249" s="380"/>
      <c r="GW249" s="380"/>
      <c r="GX249" s="380"/>
      <c r="GY249" s="380"/>
      <c r="GZ249" s="380"/>
      <c r="HA249" s="380"/>
      <c r="HB249" s="380"/>
      <c r="HC249" s="380"/>
      <c r="HD249" s="380"/>
      <c r="HE249" s="380"/>
      <c r="HF249" s="380"/>
      <c r="HG249" s="380"/>
      <c r="HH249" s="380"/>
    </row>
    <row r="250" spans="1:216">
      <c r="A250" s="103"/>
      <c r="B250" s="377"/>
      <c r="C250" s="377"/>
      <c r="D250" s="377"/>
      <c r="E250" s="377"/>
      <c r="F250" s="377"/>
      <c r="G250" s="377"/>
      <c r="H250" s="377"/>
      <c r="I250" s="377"/>
      <c r="J250" s="377"/>
      <c r="K250" s="377"/>
      <c r="L250" s="377"/>
      <c r="M250" s="378"/>
      <c r="N250" s="378"/>
      <c r="O250" s="378"/>
      <c r="P250" s="378"/>
      <c r="Q250" s="378"/>
      <c r="R250" s="378"/>
      <c r="S250" s="378"/>
      <c r="T250" s="378"/>
      <c r="U250" s="378"/>
      <c r="V250" s="378"/>
      <c r="W250" s="378"/>
      <c r="X250" s="378"/>
      <c r="Y250" s="380"/>
      <c r="Z250" s="409"/>
      <c r="AA250" s="380"/>
      <c r="AB250" s="380"/>
      <c r="AC250" s="380"/>
      <c r="AD250" s="380"/>
      <c r="AE250" s="380"/>
      <c r="AF250" s="380"/>
      <c r="AG250" s="380"/>
      <c r="AH250" s="380"/>
      <c r="AI250" s="380"/>
      <c r="AJ250" s="380"/>
      <c r="AR250" s="380"/>
      <c r="AS250" s="380"/>
      <c r="AT250" s="380"/>
      <c r="AU250" s="380"/>
      <c r="AV250" s="380"/>
      <c r="AW250" s="380"/>
      <c r="AX250" s="380"/>
      <c r="AY250" s="380"/>
      <c r="AZ250" s="380"/>
      <c r="BA250" s="380"/>
      <c r="BB250" s="380"/>
      <c r="BC250" s="380"/>
      <c r="BD250" s="380"/>
      <c r="BE250" s="380"/>
      <c r="BF250" s="380"/>
      <c r="BG250" s="380"/>
      <c r="BH250" s="380"/>
      <c r="BI250" s="380"/>
      <c r="BJ250" s="377"/>
      <c r="CE250" s="380"/>
      <c r="CF250" s="380"/>
      <c r="CG250" s="380"/>
      <c r="EZ250" s="380"/>
      <c r="FA250" s="380"/>
      <c r="FB250" s="380"/>
      <c r="FC250" s="380"/>
      <c r="FD250" s="380"/>
      <c r="FE250" s="380"/>
      <c r="FF250" s="380"/>
      <c r="FG250" s="380"/>
      <c r="FH250" s="380"/>
      <c r="FI250" s="380"/>
      <c r="FJ250" s="380"/>
      <c r="FK250" s="380"/>
      <c r="FL250" s="380"/>
      <c r="FM250" s="380"/>
      <c r="FN250" s="380"/>
      <c r="FO250" s="380"/>
      <c r="FP250" s="380"/>
      <c r="FQ250" s="380"/>
      <c r="FR250" s="380"/>
      <c r="FS250" s="380"/>
      <c r="FT250" s="380"/>
      <c r="FU250" s="380"/>
      <c r="FV250" s="380"/>
      <c r="FW250" s="380"/>
      <c r="FX250" s="380"/>
      <c r="FY250" s="380"/>
      <c r="FZ250" s="380"/>
      <c r="GA250" s="380"/>
      <c r="GB250" s="380"/>
      <c r="GC250" s="380"/>
      <c r="GD250" s="380"/>
      <c r="GE250" s="380"/>
      <c r="GF250" s="380"/>
      <c r="GG250" s="380"/>
      <c r="GH250" s="380"/>
      <c r="GI250" s="380"/>
      <c r="GJ250" s="380"/>
      <c r="GK250" s="380"/>
      <c r="GL250" s="380"/>
      <c r="GM250" s="380"/>
      <c r="GN250" s="380"/>
      <c r="GO250" s="380"/>
      <c r="GP250" s="380"/>
      <c r="GQ250" s="380"/>
      <c r="GR250" s="380"/>
      <c r="GS250" s="380"/>
      <c r="GT250" s="380"/>
      <c r="GU250" s="380"/>
      <c r="GV250" s="380"/>
      <c r="GW250" s="380"/>
      <c r="GX250" s="380"/>
      <c r="GY250" s="380"/>
      <c r="GZ250" s="380"/>
      <c r="HA250" s="380"/>
      <c r="HB250" s="380"/>
      <c r="HC250" s="380"/>
      <c r="HD250" s="380"/>
      <c r="HE250" s="380"/>
      <c r="HF250" s="380"/>
      <c r="HG250" s="380"/>
      <c r="HH250" s="380"/>
    </row>
    <row r="251" spans="1:216">
      <c r="A251" s="103"/>
      <c r="B251" s="377"/>
      <c r="C251" s="377"/>
      <c r="D251" s="377"/>
      <c r="E251" s="377"/>
      <c r="F251" s="377"/>
      <c r="G251" s="377"/>
      <c r="H251" s="377"/>
      <c r="I251" s="377"/>
      <c r="J251" s="377"/>
      <c r="K251" s="377"/>
      <c r="L251" s="377"/>
      <c r="M251" s="378"/>
      <c r="N251" s="378"/>
      <c r="O251" s="378"/>
      <c r="P251" s="378"/>
      <c r="Q251" s="378"/>
      <c r="R251" s="378"/>
      <c r="S251" s="378"/>
      <c r="T251" s="378"/>
      <c r="U251" s="378"/>
      <c r="V251" s="378"/>
      <c r="W251" s="378"/>
      <c r="X251" s="378"/>
      <c r="Y251" s="380"/>
      <c r="Z251" s="409"/>
      <c r="AA251" s="380"/>
      <c r="AB251" s="380"/>
      <c r="AC251" s="380"/>
      <c r="AD251" s="380"/>
      <c r="AE251" s="380"/>
      <c r="AF251" s="380"/>
      <c r="AG251" s="380"/>
      <c r="AH251" s="380"/>
      <c r="AI251" s="380"/>
      <c r="AJ251" s="380"/>
      <c r="AR251" s="380"/>
      <c r="AS251" s="380"/>
      <c r="AT251" s="380"/>
      <c r="AU251" s="380"/>
      <c r="AV251" s="380"/>
      <c r="AW251" s="380"/>
      <c r="AX251" s="380"/>
      <c r="AY251" s="380"/>
      <c r="AZ251" s="380"/>
      <c r="BA251" s="380"/>
      <c r="BB251" s="380"/>
      <c r="BC251" s="380"/>
      <c r="BD251" s="380"/>
      <c r="BE251" s="380"/>
      <c r="BF251" s="380"/>
      <c r="BG251" s="380"/>
      <c r="BH251" s="380"/>
      <c r="BI251" s="380"/>
      <c r="BJ251" s="377"/>
      <c r="CE251" s="380"/>
      <c r="CF251" s="380"/>
      <c r="CG251" s="380"/>
      <c r="EZ251" s="380"/>
      <c r="FA251" s="380"/>
      <c r="FB251" s="380"/>
      <c r="FC251" s="380"/>
      <c r="FD251" s="380"/>
      <c r="FE251" s="380"/>
      <c r="FF251" s="380"/>
      <c r="FG251" s="380"/>
      <c r="FH251" s="380"/>
      <c r="FI251" s="380"/>
      <c r="FJ251" s="380"/>
      <c r="FK251" s="380"/>
      <c r="FL251" s="380"/>
      <c r="FM251" s="380"/>
      <c r="FN251" s="380"/>
      <c r="FO251" s="380"/>
      <c r="FP251" s="380"/>
      <c r="FQ251" s="380"/>
      <c r="FR251" s="380"/>
      <c r="FS251" s="380"/>
      <c r="FT251" s="380"/>
      <c r="FU251" s="380"/>
      <c r="FV251" s="380"/>
      <c r="FW251" s="380"/>
      <c r="FX251" s="380"/>
      <c r="FY251" s="380"/>
      <c r="FZ251" s="380"/>
      <c r="GA251" s="380"/>
      <c r="GB251" s="380"/>
      <c r="GC251" s="380"/>
      <c r="GD251" s="380"/>
      <c r="GE251" s="380"/>
      <c r="GF251" s="380"/>
      <c r="GG251" s="380"/>
      <c r="GH251" s="380"/>
      <c r="GI251" s="380"/>
      <c r="GJ251" s="380"/>
      <c r="GK251" s="380"/>
      <c r="GL251" s="380"/>
      <c r="GM251" s="380"/>
      <c r="GN251" s="380"/>
      <c r="GO251" s="380"/>
      <c r="GP251" s="380"/>
      <c r="GQ251" s="380"/>
      <c r="GR251" s="380"/>
      <c r="GS251" s="380"/>
      <c r="GT251" s="380"/>
      <c r="GU251" s="380"/>
      <c r="GV251" s="380"/>
      <c r="GW251" s="380"/>
      <c r="GX251" s="380"/>
      <c r="GY251" s="380"/>
      <c r="GZ251" s="380"/>
      <c r="HA251" s="380"/>
      <c r="HB251" s="380"/>
      <c r="HC251" s="380"/>
      <c r="HD251" s="380"/>
      <c r="HE251" s="380"/>
      <c r="HF251" s="380"/>
      <c r="HG251" s="380"/>
      <c r="HH251" s="380"/>
    </row>
    <row r="252" spans="1:216">
      <c r="A252" s="103"/>
      <c r="B252" s="377"/>
      <c r="C252" s="377"/>
      <c r="D252" s="377"/>
      <c r="E252" s="377"/>
      <c r="F252" s="377"/>
      <c r="G252" s="377"/>
      <c r="H252" s="377"/>
      <c r="I252" s="377"/>
      <c r="J252" s="377"/>
      <c r="K252" s="377"/>
      <c r="L252" s="377"/>
      <c r="M252" s="378"/>
      <c r="N252" s="378"/>
      <c r="O252" s="378"/>
      <c r="P252" s="378"/>
      <c r="Q252" s="378"/>
      <c r="R252" s="378"/>
      <c r="S252" s="378"/>
      <c r="T252" s="378"/>
      <c r="U252" s="378"/>
      <c r="V252" s="378"/>
      <c r="W252" s="378"/>
      <c r="X252" s="378"/>
      <c r="Y252" s="380"/>
      <c r="Z252" s="409"/>
      <c r="AA252" s="380"/>
      <c r="AB252" s="380"/>
      <c r="AC252" s="380"/>
      <c r="AD252" s="380"/>
      <c r="AE252" s="380"/>
      <c r="AF252" s="380"/>
      <c r="AG252" s="380"/>
      <c r="AH252" s="380"/>
      <c r="AI252" s="380"/>
      <c r="AJ252" s="380"/>
      <c r="AR252" s="380"/>
      <c r="AS252" s="380"/>
      <c r="AT252" s="380"/>
      <c r="AU252" s="380"/>
      <c r="AV252" s="380"/>
      <c r="AW252" s="380"/>
      <c r="AX252" s="380"/>
      <c r="AY252" s="380"/>
      <c r="AZ252" s="380"/>
      <c r="BA252" s="380"/>
      <c r="BB252" s="380"/>
      <c r="BC252" s="380"/>
      <c r="BD252" s="380"/>
      <c r="BE252" s="380"/>
      <c r="BF252" s="380"/>
      <c r="BG252" s="380"/>
      <c r="BH252" s="380"/>
      <c r="BI252" s="380"/>
      <c r="BJ252" s="377"/>
      <c r="CE252" s="380"/>
      <c r="CF252" s="380"/>
      <c r="CG252" s="380"/>
      <c r="EZ252" s="380"/>
      <c r="FA252" s="380"/>
      <c r="FB252" s="380"/>
      <c r="FC252" s="380"/>
      <c r="FD252" s="380"/>
      <c r="FE252" s="380"/>
      <c r="FF252" s="380"/>
      <c r="FG252" s="380"/>
      <c r="FH252" s="380"/>
      <c r="FI252" s="380"/>
      <c r="FJ252" s="380"/>
      <c r="FK252" s="380"/>
      <c r="FL252" s="380"/>
      <c r="FM252" s="380"/>
      <c r="FN252" s="380"/>
      <c r="FO252" s="380"/>
      <c r="FP252" s="380"/>
      <c r="FQ252" s="380"/>
      <c r="FR252" s="380"/>
      <c r="FS252" s="380"/>
      <c r="FT252" s="380"/>
      <c r="FU252" s="380"/>
      <c r="FV252" s="380"/>
      <c r="FW252" s="380"/>
      <c r="FX252" s="380"/>
      <c r="FY252" s="380"/>
      <c r="FZ252" s="380"/>
      <c r="GA252" s="380"/>
      <c r="GB252" s="380"/>
      <c r="GC252" s="380"/>
      <c r="GD252" s="380"/>
      <c r="GE252" s="380"/>
      <c r="GF252" s="380"/>
      <c r="GG252" s="380"/>
      <c r="GH252" s="380"/>
      <c r="GI252" s="380"/>
      <c r="GJ252" s="380"/>
      <c r="GK252" s="380"/>
      <c r="GL252" s="380"/>
      <c r="GM252" s="380"/>
      <c r="GN252" s="380"/>
      <c r="GO252" s="380"/>
      <c r="GP252" s="380"/>
      <c r="GQ252" s="380"/>
      <c r="GR252" s="380"/>
      <c r="GS252" s="380"/>
      <c r="GT252" s="380"/>
      <c r="GU252" s="380"/>
      <c r="GV252" s="380"/>
      <c r="GW252" s="380"/>
      <c r="GX252" s="380"/>
      <c r="GY252" s="380"/>
      <c r="GZ252" s="380"/>
      <c r="HA252" s="380"/>
      <c r="HB252" s="380"/>
      <c r="HC252" s="380"/>
      <c r="HD252" s="380"/>
      <c r="HE252" s="380"/>
      <c r="HF252" s="380"/>
      <c r="HG252" s="380"/>
      <c r="HH252" s="380"/>
    </row>
    <row r="253" spans="1:216">
      <c r="A253" s="103"/>
      <c r="B253" s="377"/>
      <c r="C253" s="377"/>
      <c r="D253" s="377"/>
      <c r="E253" s="377"/>
      <c r="F253" s="377"/>
      <c r="G253" s="377"/>
      <c r="H253" s="377"/>
      <c r="I253" s="377"/>
      <c r="J253" s="377"/>
      <c r="K253" s="377"/>
      <c r="L253" s="377"/>
      <c r="M253" s="378"/>
      <c r="N253" s="378"/>
      <c r="O253" s="378"/>
      <c r="P253" s="378"/>
      <c r="Q253" s="378"/>
      <c r="R253" s="378"/>
      <c r="S253" s="378"/>
      <c r="T253" s="378"/>
      <c r="U253" s="378"/>
      <c r="V253" s="378"/>
      <c r="W253" s="378"/>
      <c r="X253" s="378"/>
      <c r="Y253" s="380"/>
      <c r="Z253" s="409"/>
      <c r="AA253" s="380"/>
      <c r="AB253" s="380"/>
      <c r="AC253" s="380"/>
      <c r="AD253" s="380"/>
      <c r="AE253" s="380"/>
      <c r="AF253" s="380"/>
      <c r="AG253" s="380"/>
      <c r="AH253" s="380"/>
      <c r="AI253" s="380"/>
      <c r="AJ253" s="380"/>
      <c r="AR253" s="380"/>
      <c r="AS253" s="380"/>
      <c r="AT253" s="380"/>
      <c r="AU253" s="380"/>
      <c r="AV253" s="380"/>
      <c r="AW253" s="380"/>
      <c r="AX253" s="380"/>
      <c r="AY253" s="380"/>
      <c r="AZ253" s="380"/>
      <c r="BA253" s="380"/>
      <c r="BB253" s="380"/>
      <c r="BC253" s="380"/>
      <c r="BD253" s="380"/>
      <c r="BE253" s="380"/>
      <c r="BF253" s="380"/>
      <c r="BG253" s="380"/>
      <c r="BH253" s="380"/>
      <c r="BI253" s="380"/>
      <c r="BJ253" s="377"/>
      <c r="CE253" s="380"/>
      <c r="CF253" s="380"/>
      <c r="CG253" s="380"/>
      <c r="EZ253" s="380"/>
      <c r="FA253" s="380"/>
      <c r="FB253" s="380"/>
      <c r="FC253" s="380"/>
      <c r="FD253" s="380"/>
      <c r="FE253" s="380"/>
      <c r="FF253" s="380"/>
      <c r="FG253" s="380"/>
      <c r="FH253" s="380"/>
      <c r="FI253" s="380"/>
      <c r="FJ253" s="380"/>
      <c r="FK253" s="380"/>
      <c r="FL253" s="380"/>
      <c r="FM253" s="380"/>
      <c r="FN253" s="380"/>
      <c r="FO253" s="380"/>
      <c r="FP253" s="380"/>
      <c r="FQ253" s="380"/>
      <c r="FR253" s="380"/>
      <c r="FS253" s="380"/>
      <c r="FT253" s="380"/>
      <c r="FU253" s="380"/>
      <c r="FV253" s="380"/>
      <c r="FW253" s="380"/>
      <c r="FX253" s="380"/>
      <c r="FY253" s="380"/>
      <c r="FZ253" s="380"/>
      <c r="GA253" s="380"/>
      <c r="GB253" s="380"/>
      <c r="GC253" s="380"/>
      <c r="GD253" s="380"/>
      <c r="GE253" s="380"/>
      <c r="GF253" s="380"/>
      <c r="GG253" s="380"/>
      <c r="GH253" s="380"/>
      <c r="GI253" s="380"/>
      <c r="GJ253" s="380"/>
      <c r="GK253" s="380"/>
      <c r="GL253" s="380"/>
      <c r="GM253" s="380"/>
      <c r="GN253" s="380"/>
      <c r="GO253" s="380"/>
      <c r="GP253" s="380"/>
      <c r="GQ253" s="380"/>
      <c r="GR253" s="380"/>
      <c r="GS253" s="380"/>
      <c r="GT253" s="380"/>
      <c r="GU253" s="380"/>
      <c r="GV253" s="380"/>
      <c r="GW253" s="380"/>
      <c r="GX253" s="380"/>
      <c r="GY253" s="380"/>
      <c r="GZ253" s="380"/>
      <c r="HA253" s="380"/>
      <c r="HB253" s="380"/>
      <c r="HC253" s="380"/>
      <c r="HD253" s="380"/>
      <c r="HE253" s="380"/>
      <c r="HF253" s="380"/>
      <c r="HG253" s="380"/>
      <c r="HH253" s="380"/>
    </row>
    <row r="254" spans="1:216">
      <c r="A254" s="103"/>
      <c r="B254" s="377"/>
      <c r="C254" s="377"/>
      <c r="D254" s="377"/>
      <c r="E254" s="377"/>
      <c r="F254" s="377"/>
      <c r="G254" s="377"/>
      <c r="H254" s="377"/>
      <c r="I254" s="377"/>
      <c r="J254" s="377"/>
      <c r="K254" s="377"/>
      <c r="L254" s="377"/>
      <c r="M254" s="378"/>
      <c r="N254" s="378"/>
      <c r="O254" s="378"/>
      <c r="P254" s="378"/>
      <c r="Q254" s="378"/>
      <c r="R254" s="378"/>
      <c r="S254" s="378"/>
      <c r="T254" s="378"/>
      <c r="U254" s="378"/>
      <c r="V254" s="378"/>
      <c r="W254" s="378"/>
      <c r="X254" s="378"/>
      <c r="Y254" s="380"/>
      <c r="Z254" s="409"/>
      <c r="AA254" s="380"/>
      <c r="AB254" s="380"/>
      <c r="AC254" s="380"/>
      <c r="AD254" s="380"/>
      <c r="AE254" s="380"/>
      <c r="AF254" s="380"/>
      <c r="AG254" s="380"/>
      <c r="AH254" s="380"/>
      <c r="AI254" s="380"/>
      <c r="AJ254" s="380"/>
      <c r="AR254" s="380"/>
      <c r="AS254" s="380"/>
      <c r="AT254" s="380"/>
      <c r="AU254" s="380"/>
      <c r="AV254" s="380"/>
      <c r="AW254" s="380"/>
      <c r="AX254" s="380"/>
      <c r="AY254" s="380"/>
      <c r="AZ254" s="380"/>
      <c r="BA254" s="380"/>
      <c r="BB254" s="380"/>
      <c r="BC254" s="380"/>
      <c r="BD254" s="380"/>
      <c r="BE254" s="380"/>
      <c r="BF254" s="380"/>
      <c r="BG254" s="380"/>
      <c r="BH254" s="380"/>
      <c r="BI254" s="380"/>
      <c r="BJ254" s="377"/>
      <c r="CE254" s="380"/>
      <c r="CF254" s="380"/>
      <c r="CG254" s="380"/>
      <c r="EZ254" s="380"/>
      <c r="FA254" s="380"/>
      <c r="FB254" s="380"/>
      <c r="FC254" s="380"/>
      <c r="FD254" s="380"/>
      <c r="FE254" s="380"/>
      <c r="FF254" s="380"/>
      <c r="FG254" s="380"/>
      <c r="FH254" s="380"/>
      <c r="FI254" s="380"/>
      <c r="FJ254" s="380"/>
      <c r="FK254" s="380"/>
      <c r="FL254" s="380"/>
      <c r="FM254" s="380"/>
      <c r="FN254" s="380"/>
      <c r="FO254" s="380"/>
      <c r="FP254" s="380"/>
      <c r="FQ254" s="380"/>
      <c r="FR254" s="380"/>
      <c r="FS254" s="380"/>
      <c r="FT254" s="380"/>
      <c r="FU254" s="380"/>
      <c r="FV254" s="380"/>
      <c r="FW254" s="380"/>
      <c r="FX254" s="380"/>
      <c r="FY254" s="380"/>
      <c r="FZ254" s="380"/>
      <c r="GA254" s="380"/>
      <c r="GB254" s="380"/>
      <c r="GC254" s="380"/>
      <c r="GD254" s="380"/>
      <c r="GE254" s="380"/>
      <c r="GF254" s="380"/>
      <c r="GG254" s="380"/>
      <c r="GH254" s="380"/>
      <c r="GI254" s="380"/>
      <c r="GJ254" s="380"/>
      <c r="GK254" s="380"/>
      <c r="GL254" s="380"/>
      <c r="GM254" s="380"/>
      <c r="GN254" s="380"/>
      <c r="GO254" s="380"/>
      <c r="GP254" s="380"/>
      <c r="GQ254" s="380"/>
      <c r="GR254" s="380"/>
      <c r="GS254" s="380"/>
      <c r="GT254" s="380"/>
      <c r="GU254" s="380"/>
      <c r="GV254" s="380"/>
      <c r="GW254" s="380"/>
      <c r="GX254" s="380"/>
      <c r="GY254" s="380"/>
      <c r="GZ254" s="380"/>
      <c r="HA254" s="380"/>
      <c r="HB254" s="380"/>
      <c r="HC254" s="380"/>
      <c r="HD254" s="380"/>
      <c r="HE254" s="380"/>
      <c r="HF254" s="380"/>
      <c r="HG254" s="380"/>
      <c r="HH254" s="380"/>
    </row>
    <row r="255" spans="1:216">
      <c r="A255" s="103"/>
      <c r="B255" s="377"/>
      <c r="C255" s="377"/>
      <c r="D255" s="377"/>
      <c r="E255" s="377"/>
      <c r="F255" s="377"/>
      <c r="G255" s="377"/>
      <c r="H255" s="377"/>
      <c r="I255" s="377"/>
      <c r="J255" s="377"/>
      <c r="K255" s="377"/>
      <c r="L255" s="377"/>
      <c r="M255" s="378"/>
      <c r="N255" s="378"/>
      <c r="O255" s="378"/>
      <c r="P255" s="378"/>
      <c r="Q255" s="378"/>
      <c r="R255" s="378"/>
      <c r="S255" s="378"/>
      <c r="T255" s="378"/>
      <c r="U255" s="378"/>
      <c r="V255" s="378"/>
      <c r="W255" s="378"/>
      <c r="X255" s="378"/>
      <c r="Y255" s="380"/>
      <c r="Z255" s="409"/>
      <c r="AA255" s="380"/>
      <c r="AB255" s="380"/>
      <c r="AC255" s="380"/>
      <c r="AD255" s="380"/>
      <c r="AE255" s="380"/>
      <c r="AF255" s="380"/>
      <c r="AG255" s="380"/>
      <c r="AH255" s="380"/>
      <c r="AI255" s="380"/>
      <c r="AJ255" s="380"/>
      <c r="AR255" s="380"/>
      <c r="AS255" s="380"/>
      <c r="AT255" s="380"/>
      <c r="AU255" s="380"/>
      <c r="AV255" s="380"/>
      <c r="AW255" s="380"/>
      <c r="AX255" s="380"/>
      <c r="AY255" s="380"/>
      <c r="AZ255" s="380"/>
      <c r="BA255" s="380"/>
      <c r="BB255" s="380"/>
      <c r="BC255" s="380"/>
      <c r="BD255" s="380"/>
      <c r="BE255" s="380"/>
      <c r="BF255" s="380"/>
      <c r="BG255" s="380"/>
      <c r="BH255" s="380"/>
      <c r="BI255" s="380"/>
      <c r="BJ255" s="377"/>
      <c r="CE255" s="380"/>
      <c r="CF255" s="380"/>
      <c r="CG255" s="380"/>
      <c r="EZ255" s="380"/>
      <c r="FA255" s="380"/>
      <c r="FB255" s="380"/>
      <c r="FC255" s="380"/>
      <c r="FD255" s="380"/>
      <c r="FE255" s="380"/>
      <c r="FF255" s="380"/>
      <c r="FG255" s="380"/>
      <c r="FH255" s="380"/>
      <c r="FI255" s="380"/>
      <c r="FJ255" s="380"/>
      <c r="FK255" s="380"/>
      <c r="FL255" s="380"/>
      <c r="FM255" s="380"/>
      <c r="FN255" s="380"/>
      <c r="FO255" s="380"/>
      <c r="FP255" s="380"/>
      <c r="FQ255" s="380"/>
      <c r="FR255" s="380"/>
      <c r="FS255" s="380"/>
      <c r="FT255" s="380"/>
      <c r="FU255" s="380"/>
      <c r="FV255" s="380"/>
      <c r="FW255" s="380"/>
      <c r="FX255" s="380"/>
      <c r="FY255" s="380"/>
      <c r="FZ255" s="380"/>
      <c r="GA255" s="380"/>
      <c r="GB255" s="380"/>
      <c r="GC255" s="380"/>
      <c r="GD255" s="380"/>
      <c r="GE255" s="380"/>
      <c r="GF255" s="380"/>
      <c r="GG255" s="380"/>
      <c r="GH255" s="380"/>
      <c r="GI255" s="380"/>
      <c r="GJ255" s="380"/>
      <c r="GK255" s="380"/>
      <c r="GL255" s="380"/>
      <c r="GM255" s="380"/>
      <c r="GN255" s="380"/>
      <c r="GO255" s="380"/>
      <c r="GP255" s="380"/>
      <c r="GQ255" s="380"/>
      <c r="GR255" s="380"/>
      <c r="GS255" s="380"/>
      <c r="GT255" s="380"/>
      <c r="GU255" s="380"/>
      <c r="GV255" s="380"/>
      <c r="GW255" s="380"/>
      <c r="GX255" s="380"/>
      <c r="GY255" s="380"/>
      <c r="GZ255" s="380"/>
      <c r="HA255" s="380"/>
      <c r="HB255" s="380"/>
      <c r="HC255" s="380"/>
      <c r="HD255" s="380"/>
      <c r="HE255" s="380"/>
      <c r="HF255" s="380"/>
      <c r="HG255" s="380"/>
      <c r="HH255" s="380"/>
    </row>
    <row r="256" spans="1:216">
      <c r="A256" s="103"/>
      <c r="B256" s="377"/>
      <c r="C256" s="377"/>
      <c r="D256" s="377"/>
      <c r="E256" s="377"/>
      <c r="F256" s="377"/>
      <c r="G256" s="377"/>
      <c r="H256" s="377"/>
      <c r="I256" s="377"/>
      <c r="J256" s="377"/>
      <c r="K256" s="377"/>
      <c r="L256" s="377"/>
      <c r="M256" s="378"/>
      <c r="N256" s="378"/>
      <c r="O256" s="378"/>
      <c r="P256" s="378"/>
      <c r="Q256" s="378"/>
      <c r="R256" s="378"/>
      <c r="S256" s="378"/>
      <c r="T256" s="378"/>
      <c r="U256" s="378"/>
      <c r="V256" s="378"/>
      <c r="W256" s="378"/>
      <c r="X256" s="378"/>
      <c r="Y256" s="380"/>
      <c r="Z256" s="409"/>
      <c r="AA256" s="380"/>
      <c r="AB256" s="380"/>
      <c r="AC256" s="380"/>
      <c r="AD256" s="380"/>
      <c r="AE256" s="380"/>
      <c r="AF256" s="380"/>
      <c r="AG256" s="380"/>
      <c r="AH256" s="380"/>
      <c r="AI256" s="380"/>
      <c r="AJ256" s="380"/>
      <c r="AR256" s="380"/>
      <c r="AS256" s="380"/>
      <c r="AT256" s="380"/>
      <c r="AU256" s="380"/>
      <c r="AV256" s="380"/>
      <c r="AW256" s="380"/>
      <c r="AX256" s="380"/>
      <c r="AY256" s="380"/>
      <c r="AZ256" s="380"/>
      <c r="BA256" s="380"/>
      <c r="BB256" s="380"/>
      <c r="BC256" s="380"/>
      <c r="BD256" s="380"/>
      <c r="BE256" s="380"/>
      <c r="BF256" s="380"/>
      <c r="BG256" s="380"/>
      <c r="BH256" s="380"/>
      <c r="BI256" s="380"/>
      <c r="BJ256" s="377"/>
      <c r="CE256" s="380"/>
      <c r="CF256" s="380"/>
      <c r="CG256" s="380"/>
      <c r="EZ256" s="380"/>
      <c r="FA256" s="380"/>
      <c r="FB256" s="380"/>
      <c r="FC256" s="380"/>
      <c r="FD256" s="380"/>
      <c r="FE256" s="380"/>
      <c r="FF256" s="380"/>
      <c r="FG256" s="380"/>
      <c r="FH256" s="380"/>
      <c r="FI256" s="380"/>
      <c r="FJ256" s="380"/>
      <c r="FK256" s="380"/>
      <c r="FL256" s="380"/>
      <c r="FM256" s="380"/>
      <c r="FN256" s="380"/>
      <c r="FO256" s="380"/>
      <c r="FP256" s="380"/>
      <c r="FQ256" s="380"/>
      <c r="FR256" s="380"/>
      <c r="FS256" s="380"/>
      <c r="FT256" s="380"/>
      <c r="FU256" s="380"/>
      <c r="FV256" s="380"/>
      <c r="FW256" s="380"/>
      <c r="FX256" s="380"/>
      <c r="FY256" s="380"/>
      <c r="FZ256" s="380"/>
      <c r="GA256" s="380"/>
      <c r="GB256" s="380"/>
      <c r="GC256" s="380"/>
      <c r="GD256" s="380"/>
      <c r="GE256" s="380"/>
      <c r="GF256" s="380"/>
      <c r="GG256" s="380"/>
      <c r="GH256" s="380"/>
      <c r="GI256" s="380"/>
      <c r="GJ256" s="380"/>
      <c r="GK256" s="380"/>
      <c r="GL256" s="380"/>
      <c r="GM256" s="380"/>
      <c r="GN256" s="380"/>
      <c r="GO256" s="380"/>
      <c r="GP256" s="380"/>
      <c r="GQ256" s="380"/>
      <c r="GR256" s="380"/>
      <c r="GS256" s="380"/>
      <c r="GT256" s="380"/>
      <c r="GU256" s="380"/>
      <c r="GV256" s="380"/>
      <c r="GW256" s="380"/>
      <c r="GX256" s="380"/>
      <c r="GY256" s="380"/>
      <c r="GZ256" s="380"/>
      <c r="HA256" s="380"/>
      <c r="HB256" s="380"/>
      <c r="HC256" s="380"/>
      <c r="HD256" s="380"/>
      <c r="HE256" s="380"/>
      <c r="HF256" s="380"/>
      <c r="HG256" s="380"/>
      <c r="HH256" s="380"/>
    </row>
    <row r="257" spans="1:216">
      <c r="A257" s="103"/>
      <c r="B257" s="377"/>
      <c r="C257" s="377"/>
      <c r="D257" s="377"/>
      <c r="E257" s="377"/>
      <c r="F257" s="377"/>
      <c r="G257" s="377"/>
      <c r="H257" s="377"/>
      <c r="I257" s="377"/>
      <c r="J257" s="377"/>
      <c r="K257" s="377"/>
      <c r="L257" s="377"/>
      <c r="M257" s="378"/>
      <c r="N257" s="378"/>
      <c r="O257" s="378"/>
      <c r="P257" s="378"/>
      <c r="Q257" s="378"/>
      <c r="R257" s="378"/>
      <c r="S257" s="378"/>
      <c r="T257" s="378"/>
      <c r="U257" s="378"/>
      <c r="V257" s="378"/>
      <c r="W257" s="378"/>
      <c r="X257" s="378"/>
      <c r="Y257" s="380"/>
      <c r="Z257" s="409"/>
      <c r="AA257" s="380"/>
      <c r="AB257" s="380"/>
      <c r="AC257" s="380"/>
      <c r="AD257" s="380"/>
      <c r="AE257" s="380"/>
      <c r="AF257" s="380"/>
      <c r="AG257" s="380"/>
      <c r="AH257" s="380"/>
      <c r="AI257" s="380"/>
      <c r="AJ257" s="380"/>
      <c r="AR257" s="380"/>
      <c r="AS257" s="380"/>
      <c r="AT257" s="380"/>
      <c r="AU257" s="380"/>
      <c r="AV257" s="380"/>
      <c r="AW257" s="380"/>
      <c r="AX257" s="380"/>
      <c r="AY257" s="380"/>
      <c r="AZ257" s="380"/>
      <c r="BA257" s="380"/>
      <c r="BB257" s="380"/>
      <c r="BC257" s="380"/>
      <c r="BD257" s="380"/>
      <c r="BE257" s="380"/>
      <c r="BF257" s="380"/>
      <c r="BG257" s="380"/>
      <c r="BH257" s="380"/>
      <c r="BI257" s="380"/>
      <c r="BJ257" s="377"/>
      <c r="CE257" s="380"/>
      <c r="CF257" s="380"/>
      <c r="CG257" s="380"/>
      <c r="EZ257" s="380"/>
      <c r="FA257" s="380"/>
      <c r="FB257" s="380"/>
      <c r="FC257" s="380"/>
      <c r="FD257" s="380"/>
      <c r="FE257" s="380"/>
      <c r="FF257" s="380"/>
      <c r="FG257" s="380"/>
      <c r="FH257" s="380"/>
      <c r="FI257" s="380"/>
      <c r="FJ257" s="380"/>
      <c r="FK257" s="380"/>
      <c r="FL257" s="380"/>
      <c r="FM257" s="380"/>
      <c r="FN257" s="380"/>
      <c r="FO257" s="380"/>
      <c r="FP257" s="380"/>
      <c r="FQ257" s="380"/>
      <c r="FR257" s="380"/>
      <c r="FS257" s="380"/>
      <c r="FT257" s="380"/>
      <c r="FU257" s="380"/>
      <c r="FV257" s="380"/>
      <c r="FW257" s="380"/>
      <c r="FX257" s="380"/>
      <c r="FY257" s="380"/>
      <c r="FZ257" s="380"/>
      <c r="GA257" s="380"/>
      <c r="GB257" s="380"/>
      <c r="GC257" s="380"/>
      <c r="GD257" s="380"/>
      <c r="GE257" s="380"/>
      <c r="GF257" s="380"/>
      <c r="GG257" s="380"/>
      <c r="GH257" s="380"/>
      <c r="GI257" s="380"/>
      <c r="GJ257" s="380"/>
      <c r="GK257" s="380"/>
      <c r="GL257" s="380"/>
      <c r="GM257" s="380"/>
      <c r="GN257" s="380"/>
      <c r="GO257" s="380"/>
      <c r="GP257" s="380"/>
      <c r="GQ257" s="380"/>
      <c r="GR257" s="380"/>
      <c r="GS257" s="380"/>
      <c r="GT257" s="380"/>
      <c r="GU257" s="380"/>
      <c r="GV257" s="380"/>
      <c r="GW257" s="380"/>
      <c r="GX257" s="380"/>
      <c r="GY257" s="380"/>
      <c r="GZ257" s="380"/>
      <c r="HA257" s="380"/>
      <c r="HB257" s="380"/>
      <c r="HC257" s="380"/>
      <c r="HD257" s="380"/>
      <c r="HE257" s="380"/>
      <c r="HF257" s="380"/>
      <c r="HG257" s="380"/>
      <c r="HH257" s="380"/>
    </row>
    <row r="258" spans="1:216">
      <c r="A258" s="103"/>
      <c r="B258" s="377"/>
      <c r="C258" s="377"/>
      <c r="D258" s="377"/>
      <c r="E258" s="377"/>
      <c r="F258" s="377"/>
      <c r="G258" s="377"/>
      <c r="H258" s="377"/>
      <c r="I258" s="377"/>
      <c r="J258" s="377"/>
      <c r="K258" s="377"/>
      <c r="L258" s="377"/>
      <c r="M258" s="378"/>
      <c r="N258" s="378"/>
      <c r="O258" s="378"/>
      <c r="P258" s="378"/>
      <c r="Q258" s="378"/>
      <c r="R258" s="378"/>
      <c r="S258" s="378"/>
      <c r="T258" s="378"/>
      <c r="U258" s="378"/>
      <c r="V258" s="378"/>
      <c r="W258" s="378"/>
      <c r="X258" s="378"/>
      <c r="Y258" s="380"/>
      <c r="Z258" s="409"/>
      <c r="AA258" s="380"/>
      <c r="AB258" s="380"/>
      <c r="AC258" s="380"/>
      <c r="AD258" s="380"/>
      <c r="AE258" s="380"/>
      <c r="AF258" s="380"/>
      <c r="AG258" s="380"/>
      <c r="AH258" s="380"/>
      <c r="AI258" s="380"/>
      <c r="AJ258" s="380"/>
      <c r="AR258" s="380"/>
      <c r="AS258" s="380"/>
      <c r="AT258" s="380"/>
      <c r="AU258" s="380"/>
      <c r="AV258" s="380"/>
      <c r="AW258" s="380"/>
      <c r="AX258" s="380"/>
      <c r="AY258" s="380"/>
      <c r="AZ258" s="380"/>
      <c r="BA258" s="380"/>
      <c r="BB258" s="380"/>
      <c r="BC258" s="380"/>
      <c r="BD258" s="380"/>
      <c r="BE258" s="380"/>
      <c r="BF258" s="380"/>
      <c r="BG258" s="380"/>
      <c r="BH258" s="380"/>
      <c r="BI258" s="380"/>
      <c r="BJ258" s="377"/>
      <c r="CE258" s="380"/>
      <c r="CF258" s="380"/>
      <c r="CG258" s="380"/>
      <c r="EZ258" s="380"/>
      <c r="FA258" s="380"/>
      <c r="FB258" s="380"/>
      <c r="FC258" s="380"/>
      <c r="FD258" s="380"/>
      <c r="FE258" s="380"/>
      <c r="FF258" s="380"/>
      <c r="FG258" s="380"/>
      <c r="FH258" s="380"/>
      <c r="FI258" s="380"/>
      <c r="FJ258" s="380"/>
      <c r="FK258" s="380"/>
      <c r="FL258" s="380"/>
      <c r="FM258" s="380"/>
      <c r="FN258" s="380"/>
      <c r="FO258" s="380"/>
      <c r="FP258" s="380"/>
      <c r="FQ258" s="380"/>
      <c r="FR258" s="380"/>
      <c r="FS258" s="380"/>
      <c r="FT258" s="380"/>
      <c r="FU258" s="380"/>
      <c r="FV258" s="380"/>
      <c r="FW258" s="380"/>
      <c r="FX258" s="380"/>
      <c r="FY258" s="380"/>
      <c r="FZ258" s="380"/>
      <c r="GA258" s="380"/>
      <c r="GB258" s="380"/>
      <c r="GC258" s="380"/>
      <c r="GD258" s="380"/>
      <c r="GE258" s="380"/>
      <c r="GF258" s="380"/>
      <c r="GG258" s="380"/>
      <c r="GH258" s="380"/>
      <c r="GI258" s="380"/>
      <c r="GJ258" s="380"/>
      <c r="GK258" s="380"/>
      <c r="GL258" s="380"/>
      <c r="GM258" s="380"/>
      <c r="GN258" s="380"/>
      <c r="GO258" s="380"/>
      <c r="GP258" s="380"/>
      <c r="GQ258" s="380"/>
      <c r="GR258" s="380"/>
      <c r="GS258" s="380"/>
      <c r="GT258" s="380"/>
      <c r="GU258" s="380"/>
      <c r="GV258" s="380"/>
      <c r="GW258" s="380"/>
      <c r="GX258" s="380"/>
      <c r="GY258" s="380"/>
      <c r="GZ258" s="380"/>
      <c r="HA258" s="380"/>
      <c r="HB258" s="380"/>
      <c r="HC258" s="380"/>
      <c r="HD258" s="380"/>
      <c r="HE258" s="380"/>
      <c r="HF258" s="380"/>
      <c r="HG258" s="380"/>
      <c r="HH258" s="380"/>
    </row>
    <row r="259" spans="1:216">
      <c r="A259" s="103"/>
      <c r="B259" s="377"/>
      <c r="C259" s="377"/>
      <c r="D259" s="377"/>
      <c r="E259" s="377"/>
      <c r="F259" s="377"/>
      <c r="G259" s="377"/>
      <c r="H259" s="377"/>
      <c r="I259" s="377"/>
      <c r="J259" s="377"/>
      <c r="K259" s="377"/>
      <c r="L259" s="377"/>
      <c r="M259" s="378"/>
      <c r="N259" s="378"/>
      <c r="O259" s="378"/>
      <c r="P259" s="378"/>
      <c r="Q259" s="378"/>
      <c r="R259" s="378"/>
      <c r="S259" s="378"/>
      <c r="T259" s="378"/>
      <c r="U259" s="378"/>
      <c r="V259" s="378"/>
      <c r="W259" s="378"/>
      <c r="X259" s="378"/>
      <c r="Y259" s="380"/>
      <c r="Z259" s="409"/>
      <c r="AA259" s="380"/>
      <c r="AB259" s="380"/>
      <c r="AC259" s="380"/>
      <c r="AD259" s="380"/>
      <c r="AE259" s="380"/>
      <c r="AF259" s="380"/>
      <c r="AG259" s="380"/>
      <c r="AH259" s="380"/>
      <c r="AI259" s="380"/>
      <c r="AJ259" s="380"/>
      <c r="AR259" s="380"/>
      <c r="AS259" s="380"/>
      <c r="AT259" s="380"/>
      <c r="AU259" s="380"/>
      <c r="AV259" s="380"/>
      <c r="AW259" s="380"/>
      <c r="AX259" s="380"/>
      <c r="AY259" s="380"/>
      <c r="AZ259" s="380"/>
      <c r="BA259" s="380"/>
      <c r="BB259" s="380"/>
      <c r="BC259" s="380"/>
      <c r="BD259" s="380"/>
      <c r="BE259" s="380"/>
      <c r="BF259" s="380"/>
      <c r="BG259" s="380"/>
      <c r="BH259" s="380"/>
      <c r="BI259" s="380"/>
      <c r="BJ259" s="377"/>
      <c r="CE259" s="380"/>
      <c r="CF259" s="380"/>
      <c r="CG259" s="380"/>
      <c r="EZ259" s="380"/>
      <c r="FA259" s="380"/>
      <c r="FB259" s="380"/>
      <c r="FC259" s="380"/>
      <c r="FD259" s="380"/>
      <c r="FE259" s="380"/>
      <c r="FF259" s="380"/>
      <c r="FG259" s="380"/>
      <c r="FH259" s="380"/>
      <c r="FI259" s="380"/>
      <c r="FJ259" s="380"/>
      <c r="FK259" s="380"/>
      <c r="FL259" s="380"/>
      <c r="FM259" s="380"/>
      <c r="FN259" s="380"/>
      <c r="FO259" s="380"/>
      <c r="FP259" s="380"/>
      <c r="FQ259" s="380"/>
      <c r="FR259" s="380"/>
      <c r="FS259" s="380"/>
      <c r="FT259" s="380"/>
      <c r="FU259" s="380"/>
      <c r="FV259" s="380"/>
      <c r="FW259" s="380"/>
      <c r="FX259" s="380"/>
      <c r="FY259" s="380"/>
      <c r="FZ259" s="380"/>
      <c r="GA259" s="380"/>
      <c r="GB259" s="380"/>
      <c r="GC259" s="380"/>
      <c r="GD259" s="380"/>
      <c r="GE259" s="380"/>
      <c r="GF259" s="380"/>
      <c r="GG259" s="380"/>
      <c r="GH259" s="380"/>
      <c r="GI259" s="380"/>
      <c r="GJ259" s="380"/>
      <c r="GK259" s="380"/>
      <c r="GL259" s="380"/>
      <c r="GM259" s="380"/>
      <c r="GN259" s="380"/>
      <c r="GO259" s="380"/>
      <c r="GP259" s="380"/>
      <c r="GQ259" s="380"/>
      <c r="GR259" s="380"/>
      <c r="GS259" s="380"/>
      <c r="GT259" s="380"/>
      <c r="GU259" s="380"/>
      <c r="GV259" s="380"/>
      <c r="GW259" s="380"/>
      <c r="GX259" s="380"/>
      <c r="GY259" s="380"/>
      <c r="GZ259" s="380"/>
      <c r="HA259" s="380"/>
      <c r="HB259" s="380"/>
      <c r="HC259" s="380"/>
      <c r="HD259" s="380"/>
      <c r="HE259" s="380"/>
      <c r="HF259" s="380"/>
      <c r="HG259" s="380"/>
      <c r="HH259" s="380"/>
    </row>
    <row r="260" spans="1:216">
      <c r="A260" s="103"/>
      <c r="B260" s="377"/>
      <c r="C260" s="377"/>
      <c r="D260" s="377"/>
      <c r="E260" s="377"/>
      <c r="F260" s="377"/>
      <c r="G260" s="377"/>
      <c r="H260" s="377"/>
      <c r="I260" s="377"/>
      <c r="J260" s="377"/>
      <c r="K260" s="377"/>
      <c r="L260" s="377"/>
      <c r="M260" s="378"/>
      <c r="N260" s="378"/>
      <c r="O260" s="378"/>
      <c r="P260" s="378"/>
      <c r="Q260" s="378"/>
      <c r="R260" s="378"/>
      <c r="S260" s="378"/>
      <c r="T260" s="378"/>
      <c r="U260" s="378"/>
      <c r="V260" s="378"/>
      <c r="W260" s="378"/>
      <c r="X260" s="378"/>
      <c r="Y260" s="380"/>
      <c r="Z260" s="409"/>
      <c r="AA260" s="380"/>
      <c r="AB260" s="380"/>
      <c r="AC260" s="380"/>
      <c r="AD260" s="380"/>
      <c r="AE260" s="380"/>
      <c r="AF260" s="380"/>
      <c r="AG260" s="380"/>
      <c r="AH260" s="380"/>
      <c r="AI260" s="380"/>
      <c r="AJ260" s="380"/>
      <c r="AR260" s="380"/>
      <c r="AS260" s="380"/>
      <c r="AT260" s="380"/>
      <c r="AU260" s="380"/>
      <c r="AV260" s="380"/>
      <c r="AW260" s="380"/>
      <c r="AX260" s="380"/>
      <c r="AY260" s="380"/>
      <c r="AZ260" s="380"/>
      <c r="BA260" s="380"/>
      <c r="BB260" s="380"/>
      <c r="BC260" s="380"/>
      <c r="BD260" s="380"/>
      <c r="BE260" s="380"/>
      <c r="BF260" s="380"/>
      <c r="BG260" s="380"/>
      <c r="BH260" s="380"/>
      <c r="BI260" s="380"/>
      <c r="BJ260" s="377"/>
      <c r="CE260" s="380"/>
      <c r="CF260" s="380"/>
      <c r="CG260" s="380"/>
      <c r="EZ260" s="380"/>
      <c r="FA260" s="380"/>
      <c r="FB260" s="380"/>
      <c r="FC260" s="380"/>
      <c r="FD260" s="380"/>
      <c r="FE260" s="380"/>
      <c r="FF260" s="380"/>
      <c r="FG260" s="380"/>
      <c r="FH260" s="380"/>
      <c r="FI260" s="380"/>
      <c r="FJ260" s="380"/>
      <c r="FK260" s="380"/>
      <c r="FL260" s="380"/>
      <c r="FM260" s="380"/>
      <c r="FN260" s="380"/>
      <c r="FO260" s="380"/>
      <c r="FP260" s="380"/>
      <c r="FQ260" s="380"/>
      <c r="FR260" s="380"/>
      <c r="FS260" s="380"/>
      <c r="FT260" s="380"/>
      <c r="FU260" s="380"/>
      <c r="FV260" s="380"/>
      <c r="FW260" s="380"/>
      <c r="FX260" s="380"/>
      <c r="FY260" s="380"/>
      <c r="FZ260" s="380"/>
      <c r="GA260" s="380"/>
      <c r="GB260" s="380"/>
      <c r="GC260" s="380"/>
      <c r="GD260" s="380"/>
      <c r="GE260" s="380"/>
      <c r="GF260" s="380"/>
      <c r="GG260" s="380"/>
      <c r="GH260" s="380"/>
      <c r="GI260" s="380"/>
      <c r="GJ260" s="380"/>
      <c r="GK260" s="380"/>
      <c r="GL260" s="380"/>
      <c r="GM260" s="380"/>
      <c r="GN260" s="380"/>
      <c r="GO260" s="380"/>
      <c r="GP260" s="380"/>
      <c r="GQ260" s="380"/>
      <c r="GR260" s="380"/>
      <c r="GS260" s="380"/>
      <c r="GT260" s="380"/>
      <c r="GU260" s="380"/>
      <c r="GV260" s="380"/>
      <c r="GW260" s="380"/>
      <c r="GX260" s="380"/>
      <c r="GY260" s="380"/>
      <c r="GZ260" s="380"/>
      <c r="HA260" s="380"/>
      <c r="HB260" s="380"/>
      <c r="HC260" s="380"/>
      <c r="HD260" s="380"/>
      <c r="HE260" s="380"/>
      <c r="HF260" s="380"/>
      <c r="HG260" s="380"/>
      <c r="HH260" s="380"/>
    </row>
    <row r="261" spans="1:216">
      <c r="A261" s="103"/>
      <c r="B261" s="377"/>
      <c r="C261" s="377"/>
      <c r="D261" s="377"/>
      <c r="E261" s="377"/>
      <c r="F261" s="377"/>
      <c r="G261" s="377"/>
      <c r="H261" s="377"/>
      <c r="I261" s="377"/>
      <c r="J261" s="377"/>
      <c r="K261" s="377"/>
      <c r="L261" s="377"/>
      <c r="M261" s="378"/>
      <c r="N261" s="378"/>
      <c r="O261" s="378"/>
      <c r="P261" s="378"/>
      <c r="Q261" s="378"/>
      <c r="R261" s="378"/>
      <c r="S261" s="378"/>
      <c r="T261" s="378"/>
      <c r="U261" s="378"/>
      <c r="V261" s="378"/>
      <c r="W261" s="378"/>
      <c r="X261" s="378"/>
      <c r="Y261" s="380"/>
      <c r="Z261" s="409"/>
      <c r="AA261" s="380"/>
      <c r="AB261" s="380"/>
      <c r="AC261" s="380"/>
      <c r="AD261" s="380"/>
      <c r="AE261" s="380"/>
      <c r="AF261" s="380"/>
      <c r="AG261" s="380"/>
      <c r="AH261" s="380"/>
      <c r="AI261" s="380"/>
      <c r="AJ261" s="380"/>
      <c r="AR261" s="380"/>
      <c r="AS261" s="380"/>
      <c r="AT261" s="380"/>
      <c r="AU261" s="380"/>
      <c r="AV261" s="380"/>
      <c r="AW261" s="380"/>
      <c r="AX261" s="380"/>
      <c r="AY261" s="380"/>
      <c r="AZ261" s="380"/>
      <c r="BA261" s="380"/>
      <c r="BB261" s="380"/>
      <c r="BC261" s="380"/>
      <c r="BD261" s="380"/>
      <c r="BE261" s="380"/>
      <c r="BF261" s="380"/>
      <c r="BG261" s="380"/>
      <c r="BH261" s="380"/>
      <c r="BI261" s="380"/>
      <c r="BJ261" s="377"/>
      <c r="CE261" s="380"/>
      <c r="CF261" s="380"/>
      <c r="CG261" s="380"/>
      <c r="EZ261" s="380"/>
      <c r="FA261" s="380"/>
      <c r="FB261" s="380"/>
      <c r="FC261" s="380"/>
      <c r="FD261" s="380"/>
      <c r="FE261" s="380"/>
      <c r="FF261" s="380"/>
      <c r="FG261" s="380"/>
      <c r="FH261" s="380"/>
      <c r="FI261" s="380"/>
      <c r="FJ261" s="380"/>
      <c r="FK261" s="380"/>
      <c r="FL261" s="380"/>
      <c r="FM261" s="380"/>
      <c r="FN261" s="380"/>
      <c r="FO261" s="380"/>
      <c r="FP261" s="380"/>
      <c r="FQ261" s="380"/>
      <c r="FR261" s="380"/>
      <c r="FS261" s="380"/>
      <c r="FT261" s="380"/>
      <c r="FU261" s="380"/>
      <c r="FV261" s="380"/>
      <c r="FW261" s="380"/>
      <c r="FX261" s="380"/>
      <c r="FY261" s="380"/>
      <c r="FZ261" s="380"/>
      <c r="GA261" s="380"/>
      <c r="GB261" s="380"/>
      <c r="GC261" s="380"/>
      <c r="GD261" s="380"/>
      <c r="GE261" s="380"/>
      <c r="GF261" s="380"/>
      <c r="GG261" s="380"/>
      <c r="GH261" s="380"/>
      <c r="GI261" s="380"/>
      <c r="GJ261" s="380"/>
      <c r="GK261" s="380"/>
      <c r="GL261" s="380"/>
      <c r="GM261" s="380"/>
      <c r="GN261" s="380"/>
      <c r="GO261" s="380"/>
      <c r="GP261" s="380"/>
      <c r="GQ261" s="380"/>
      <c r="GR261" s="380"/>
      <c r="GS261" s="380"/>
      <c r="GT261" s="380"/>
      <c r="GU261" s="380"/>
      <c r="GV261" s="380"/>
      <c r="GW261" s="380"/>
      <c r="GX261" s="380"/>
      <c r="GY261" s="380"/>
      <c r="GZ261" s="380"/>
      <c r="HA261" s="380"/>
      <c r="HB261" s="380"/>
      <c r="HC261" s="380"/>
      <c r="HD261" s="380"/>
      <c r="HE261" s="380"/>
      <c r="HF261" s="380"/>
      <c r="HG261" s="380"/>
      <c r="HH261" s="380"/>
    </row>
    <row r="262" spans="1:216">
      <c r="A262" s="103"/>
      <c r="B262" s="377"/>
      <c r="C262" s="377"/>
      <c r="D262" s="377"/>
      <c r="E262" s="377"/>
      <c r="F262" s="377"/>
      <c r="G262" s="377"/>
      <c r="H262" s="377"/>
      <c r="I262" s="377"/>
      <c r="J262" s="377"/>
      <c r="K262" s="377"/>
      <c r="L262" s="377"/>
      <c r="M262" s="378"/>
      <c r="N262" s="378"/>
      <c r="O262" s="378"/>
      <c r="P262" s="378"/>
      <c r="Q262" s="378"/>
      <c r="R262" s="378"/>
      <c r="S262" s="378"/>
      <c r="T262" s="378"/>
      <c r="U262" s="378"/>
      <c r="V262" s="378"/>
      <c r="W262" s="378"/>
      <c r="X262" s="378"/>
      <c r="Y262" s="380"/>
      <c r="Z262" s="409"/>
      <c r="AA262" s="380"/>
      <c r="AB262" s="380"/>
      <c r="AC262" s="380"/>
      <c r="AD262" s="380"/>
      <c r="AE262" s="380"/>
      <c r="AF262" s="380"/>
      <c r="AG262" s="380"/>
      <c r="AH262" s="380"/>
      <c r="AI262" s="380"/>
      <c r="AJ262" s="380"/>
      <c r="AR262" s="380"/>
      <c r="AS262" s="380"/>
      <c r="AT262" s="380"/>
      <c r="AU262" s="380"/>
      <c r="AV262" s="380"/>
      <c r="AW262" s="380"/>
      <c r="AX262" s="380"/>
      <c r="AY262" s="380"/>
      <c r="AZ262" s="380"/>
      <c r="BA262" s="380"/>
      <c r="BB262" s="380"/>
      <c r="BC262" s="380"/>
      <c r="BD262" s="380"/>
      <c r="BE262" s="380"/>
      <c r="BF262" s="380"/>
      <c r="BG262" s="380"/>
      <c r="BH262" s="380"/>
      <c r="BI262" s="380"/>
      <c r="BJ262" s="377"/>
      <c r="CE262" s="380"/>
      <c r="CF262" s="380"/>
      <c r="CG262" s="380"/>
      <c r="EZ262" s="380"/>
      <c r="FA262" s="380"/>
      <c r="FB262" s="380"/>
      <c r="FC262" s="380"/>
      <c r="FD262" s="380"/>
      <c r="FE262" s="380"/>
      <c r="FF262" s="380"/>
      <c r="FG262" s="380"/>
      <c r="FH262" s="380"/>
      <c r="FI262" s="380"/>
      <c r="FJ262" s="380"/>
      <c r="FK262" s="380"/>
      <c r="FL262" s="380"/>
      <c r="FM262" s="380"/>
      <c r="FN262" s="380"/>
      <c r="FO262" s="380"/>
      <c r="FP262" s="380"/>
      <c r="FQ262" s="380"/>
      <c r="FR262" s="380"/>
      <c r="FS262" s="380"/>
      <c r="FT262" s="380"/>
      <c r="FU262" s="380"/>
      <c r="FV262" s="380"/>
      <c r="FW262" s="380"/>
      <c r="FX262" s="380"/>
      <c r="FY262" s="380"/>
      <c r="FZ262" s="380"/>
      <c r="GA262" s="380"/>
      <c r="GB262" s="380"/>
      <c r="GC262" s="380"/>
      <c r="GD262" s="380"/>
      <c r="GE262" s="380"/>
      <c r="GF262" s="380"/>
      <c r="GG262" s="380"/>
      <c r="GH262" s="380"/>
      <c r="GI262" s="380"/>
      <c r="GJ262" s="380"/>
      <c r="GK262" s="380"/>
      <c r="GL262" s="380"/>
      <c r="GM262" s="380"/>
      <c r="GN262" s="380"/>
      <c r="GO262" s="380"/>
      <c r="GP262" s="380"/>
      <c r="GQ262" s="380"/>
      <c r="GR262" s="380"/>
      <c r="GS262" s="380"/>
      <c r="GT262" s="380"/>
      <c r="GU262" s="380"/>
      <c r="GV262" s="380"/>
      <c r="GW262" s="380"/>
      <c r="GX262" s="380"/>
      <c r="GY262" s="380"/>
      <c r="GZ262" s="380"/>
      <c r="HA262" s="380"/>
      <c r="HB262" s="380"/>
      <c r="HC262" s="380"/>
      <c r="HD262" s="380"/>
      <c r="HE262" s="380"/>
      <c r="HF262" s="380"/>
      <c r="HG262" s="380"/>
      <c r="HH262" s="380"/>
    </row>
    <row r="263" spans="1:216">
      <c r="A263" s="103"/>
      <c r="B263" s="377"/>
      <c r="C263" s="377"/>
      <c r="D263" s="377"/>
      <c r="E263" s="377"/>
      <c r="F263" s="377"/>
      <c r="G263" s="377"/>
      <c r="H263" s="377"/>
      <c r="I263" s="377"/>
      <c r="J263" s="377"/>
      <c r="K263" s="377"/>
      <c r="L263" s="377"/>
      <c r="M263" s="378"/>
      <c r="N263" s="378"/>
      <c r="O263" s="378"/>
      <c r="P263" s="378"/>
      <c r="Q263" s="378"/>
      <c r="R263" s="378"/>
      <c r="S263" s="378"/>
      <c r="T263" s="378"/>
      <c r="U263" s="378"/>
      <c r="V263" s="378"/>
      <c r="W263" s="378"/>
      <c r="X263" s="378"/>
      <c r="Y263" s="380"/>
      <c r="Z263" s="409"/>
      <c r="AA263" s="380"/>
      <c r="AB263" s="380"/>
      <c r="AC263" s="380"/>
      <c r="AD263" s="380"/>
      <c r="AE263" s="380"/>
      <c r="AF263" s="380"/>
      <c r="AG263" s="380"/>
      <c r="AH263" s="380"/>
      <c r="AI263" s="380"/>
      <c r="AJ263" s="380"/>
      <c r="AR263" s="380"/>
      <c r="AS263" s="380"/>
      <c r="AT263" s="380"/>
      <c r="AU263" s="380"/>
      <c r="AV263" s="380"/>
      <c r="AW263" s="380"/>
      <c r="AX263" s="380"/>
      <c r="AY263" s="380"/>
      <c r="AZ263" s="380"/>
      <c r="BA263" s="380"/>
      <c r="BB263" s="380"/>
      <c r="BC263" s="380"/>
      <c r="BD263" s="380"/>
      <c r="BE263" s="380"/>
      <c r="BF263" s="380"/>
      <c r="BG263" s="380"/>
      <c r="BH263" s="380"/>
      <c r="BI263" s="380"/>
      <c r="BJ263" s="377"/>
      <c r="CE263" s="380"/>
      <c r="CF263" s="380"/>
      <c r="CG263" s="380"/>
      <c r="EZ263" s="380"/>
      <c r="FA263" s="380"/>
      <c r="FB263" s="380"/>
      <c r="FC263" s="380"/>
      <c r="FD263" s="380"/>
      <c r="FE263" s="380"/>
      <c r="FF263" s="380"/>
      <c r="FG263" s="380"/>
      <c r="FH263" s="380"/>
      <c r="FI263" s="380"/>
      <c r="FJ263" s="380"/>
      <c r="FK263" s="380"/>
      <c r="FL263" s="380"/>
      <c r="FM263" s="380"/>
      <c r="FN263" s="380"/>
      <c r="FO263" s="380"/>
      <c r="FP263" s="380"/>
      <c r="FQ263" s="380"/>
      <c r="FR263" s="380"/>
      <c r="FS263" s="380"/>
      <c r="FT263" s="380"/>
      <c r="FU263" s="380"/>
      <c r="FV263" s="380"/>
      <c r="FW263" s="380"/>
      <c r="FX263" s="380"/>
      <c r="FY263" s="380"/>
      <c r="FZ263" s="380"/>
      <c r="GA263" s="380"/>
      <c r="GB263" s="380"/>
      <c r="GC263" s="380"/>
      <c r="GD263" s="380"/>
      <c r="GE263" s="380"/>
      <c r="GF263" s="380"/>
      <c r="GG263" s="380"/>
      <c r="GH263" s="380"/>
      <c r="GI263" s="380"/>
      <c r="GJ263" s="380"/>
      <c r="GK263" s="380"/>
      <c r="GL263" s="380"/>
      <c r="GM263" s="380"/>
      <c r="GN263" s="380"/>
      <c r="GO263" s="380"/>
      <c r="GP263" s="380"/>
      <c r="GQ263" s="380"/>
      <c r="GR263" s="380"/>
      <c r="GS263" s="380"/>
      <c r="GT263" s="380"/>
      <c r="GU263" s="380"/>
      <c r="GV263" s="380"/>
      <c r="GW263" s="380"/>
      <c r="GX263" s="380"/>
      <c r="GY263" s="380"/>
      <c r="GZ263" s="380"/>
      <c r="HA263" s="380"/>
      <c r="HB263" s="380"/>
      <c r="HC263" s="380"/>
      <c r="HD263" s="380"/>
      <c r="HE263" s="380"/>
      <c r="HF263" s="380"/>
      <c r="HG263" s="380"/>
      <c r="HH263" s="380"/>
    </row>
    <row r="264" spans="1:216">
      <c r="A264" s="103"/>
      <c r="B264" s="377"/>
      <c r="C264" s="377"/>
      <c r="D264" s="377"/>
      <c r="E264" s="377"/>
      <c r="F264" s="377"/>
      <c r="G264" s="377"/>
      <c r="H264" s="377"/>
      <c r="I264" s="377"/>
      <c r="J264" s="377"/>
      <c r="K264" s="377"/>
      <c r="L264" s="377"/>
      <c r="M264" s="378"/>
      <c r="N264" s="378"/>
      <c r="O264" s="378"/>
      <c r="P264" s="378"/>
      <c r="Q264" s="378"/>
      <c r="R264" s="378"/>
      <c r="S264" s="378"/>
      <c r="T264" s="378"/>
      <c r="U264" s="378"/>
      <c r="V264" s="378"/>
      <c r="W264" s="378"/>
      <c r="X264" s="378"/>
      <c r="Y264" s="380"/>
      <c r="Z264" s="409"/>
      <c r="AA264" s="380"/>
      <c r="AB264" s="380"/>
      <c r="AC264" s="380"/>
      <c r="AD264" s="380"/>
      <c r="AE264" s="380"/>
      <c r="AF264" s="380"/>
      <c r="AG264" s="380"/>
      <c r="AH264" s="380"/>
      <c r="AI264" s="380"/>
      <c r="AJ264" s="380"/>
      <c r="AR264" s="380"/>
      <c r="AS264" s="380"/>
      <c r="AT264" s="380"/>
      <c r="AU264" s="380"/>
      <c r="AV264" s="380"/>
      <c r="AW264" s="380"/>
      <c r="AX264" s="380"/>
      <c r="AY264" s="380"/>
      <c r="AZ264" s="380"/>
      <c r="BA264" s="380"/>
      <c r="BB264" s="380"/>
      <c r="BC264" s="380"/>
      <c r="BD264" s="380"/>
      <c r="BE264" s="380"/>
      <c r="BF264" s="380"/>
      <c r="BG264" s="380"/>
      <c r="BH264" s="380"/>
      <c r="BI264" s="380"/>
      <c r="BJ264" s="377"/>
      <c r="CE264" s="380"/>
      <c r="CF264" s="380"/>
      <c r="CG264" s="380"/>
      <c r="EZ264" s="380"/>
      <c r="FA264" s="380"/>
      <c r="FB264" s="380"/>
      <c r="FC264" s="380"/>
      <c r="FD264" s="380"/>
      <c r="FE264" s="380"/>
      <c r="FF264" s="380"/>
      <c r="FG264" s="380"/>
      <c r="FH264" s="380"/>
      <c r="FI264" s="380"/>
      <c r="FJ264" s="380"/>
      <c r="FK264" s="380"/>
      <c r="FL264" s="380"/>
      <c r="FM264" s="380"/>
      <c r="FN264" s="380"/>
      <c r="FO264" s="380"/>
      <c r="FP264" s="380"/>
      <c r="FQ264" s="380"/>
      <c r="FR264" s="380"/>
      <c r="FS264" s="380"/>
      <c r="FT264" s="380"/>
      <c r="FU264" s="380"/>
      <c r="FV264" s="380"/>
      <c r="FW264" s="380"/>
      <c r="FX264" s="380"/>
      <c r="FY264" s="380"/>
      <c r="FZ264" s="380"/>
      <c r="GA264" s="380"/>
      <c r="GB264" s="380"/>
      <c r="GC264" s="380"/>
      <c r="GD264" s="380"/>
      <c r="GE264" s="380"/>
      <c r="GF264" s="380"/>
      <c r="GG264" s="380"/>
      <c r="GH264" s="380"/>
      <c r="GI264" s="380"/>
      <c r="GJ264" s="380"/>
      <c r="GK264" s="380"/>
      <c r="GL264" s="380"/>
      <c r="GM264" s="380"/>
      <c r="GN264" s="380"/>
      <c r="GO264" s="380"/>
      <c r="GP264" s="380"/>
      <c r="GQ264" s="380"/>
      <c r="GR264" s="380"/>
      <c r="GS264" s="380"/>
      <c r="GT264" s="380"/>
      <c r="GU264" s="380"/>
      <c r="GV264" s="380"/>
      <c r="GW264" s="380"/>
      <c r="GX264" s="380"/>
      <c r="GY264" s="380"/>
      <c r="GZ264" s="380"/>
      <c r="HA264" s="380"/>
      <c r="HB264" s="380"/>
      <c r="HC264" s="380"/>
      <c r="HD264" s="380"/>
      <c r="HE264" s="380"/>
      <c r="HF264" s="380"/>
      <c r="HG264" s="380"/>
      <c r="HH264" s="380"/>
    </row>
    <row r="265" spans="1:216">
      <c r="A265" s="103"/>
      <c r="B265" s="377"/>
      <c r="C265" s="377"/>
      <c r="D265" s="377"/>
      <c r="E265" s="377"/>
      <c r="F265" s="377"/>
      <c r="G265" s="377"/>
      <c r="H265" s="377"/>
      <c r="I265" s="377"/>
      <c r="J265" s="377"/>
      <c r="K265" s="377"/>
      <c r="L265" s="377"/>
      <c r="M265" s="378"/>
      <c r="N265" s="378"/>
      <c r="O265" s="378"/>
      <c r="P265" s="378"/>
      <c r="Q265" s="378"/>
      <c r="R265" s="378"/>
      <c r="S265" s="378"/>
      <c r="T265" s="378"/>
      <c r="U265" s="378"/>
      <c r="V265" s="378"/>
      <c r="W265" s="378"/>
      <c r="X265" s="378"/>
      <c r="Y265" s="380"/>
      <c r="Z265" s="409"/>
      <c r="AA265" s="380"/>
      <c r="AB265" s="380"/>
      <c r="AC265" s="380"/>
      <c r="AD265" s="380"/>
      <c r="AE265" s="380"/>
      <c r="AF265" s="380"/>
      <c r="AG265" s="380"/>
      <c r="AH265" s="380"/>
      <c r="AI265" s="380"/>
      <c r="AJ265" s="380"/>
      <c r="AR265" s="380"/>
      <c r="AS265" s="380"/>
      <c r="AT265" s="380"/>
      <c r="AU265" s="380"/>
      <c r="AV265" s="380"/>
      <c r="AW265" s="380"/>
      <c r="AX265" s="380"/>
      <c r="AY265" s="380"/>
      <c r="AZ265" s="380"/>
      <c r="BA265" s="380"/>
      <c r="BB265" s="380"/>
      <c r="BC265" s="380"/>
      <c r="BD265" s="380"/>
      <c r="BE265" s="380"/>
      <c r="BF265" s="380"/>
      <c r="BG265" s="380"/>
      <c r="BH265" s="380"/>
      <c r="BI265" s="380"/>
      <c r="BJ265" s="377"/>
      <c r="CE265" s="380"/>
      <c r="CF265" s="380"/>
      <c r="CG265" s="380"/>
      <c r="EZ265" s="380"/>
      <c r="FA265" s="380"/>
      <c r="FB265" s="380"/>
      <c r="FC265" s="380"/>
      <c r="FD265" s="380"/>
      <c r="FE265" s="380"/>
      <c r="FF265" s="380"/>
      <c r="FG265" s="380"/>
      <c r="FH265" s="380"/>
      <c r="FI265" s="380"/>
      <c r="FJ265" s="380"/>
      <c r="FK265" s="380"/>
      <c r="FL265" s="380"/>
      <c r="FM265" s="380"/>
      <c r="FN265" s="380"/>
      <c r="FO265" s="380"/>
      <c r="FP265" s="380"/>
      <c r="FQ265" s="380"/>
      <c r="FR265" s="380"/>
      <c r="FS265" s="380"/>
      <c r="FT265" s="380"/>
      <c r="FU265" s="380"/>
      <c r="FV265" s="380"/>
      <c r="FW265" s="380"/>
      <c r="FX265" s="380"/>
      <c r="FY265" s="380"/>
      <c r="FZ265" s="380"/>
      <c r="GA265" s="380"/>
      <c r="GB265" s="380"/>
      <c r="GC265" s="380"/>
      <c r="GD265" s="380"/>
      <c r="GE265" s="380"/>
      <c r="GF265" s="380"/>
      <c r="GG265" s="380"/>
      <c r="GH265" s="380"/>
      <c r="GI265" s="380"/>
      <c r="GJ265" s="380"/>
      <c r="GK265" s="380"/>
      <c r="GL265" s="380"/>
      <c r="GM265" s="380"/>
      <c r="GN265" s="380"/>
      <c r="GO265" s="380"/>
      <c r="GP265" s="380"/>
      <c r="GQ265" s="380"/>
      <c r="GR265" s="380"/>
      <c r="GS265" s="380"/>
      <c r="GT265" s="380"/>
      <c r="GU265" s="380"/>
      <c r="GV265" s="380"/>
      <c r="GW265" s="380"/>
      <c r="GX265" s="380"/>
      <c r="GY265" s="380"/>
      <c r="GZ265" s="380"/>
      <c r="HA265" s="380"/>
      <c r="HB265" s="380"/>
      <c r="HC265" s="380"/>
      <c r="HD265" s="380"/>
      <c r="HE265" s="380"/>
      <c r="HF265" s="380"/>
      <c r="HG265" s="380"/>
      <c r="HH265" s="380"/>
    </row>
    <row r="266" spans="1:216">
      <c r="A266" s="103"/>
      <c r="B266" s="377"/>
      <c r="C266" s="377"/>
      <c r="D266" s="377"/>
      <c r="E266" s="377"/>
      <c r="F266" s="377"/>
      <c r="G266" s="377"/>
      <c r="H266" s="377"/>
      <c r="I266" s="377"/>
      <c r="J266" s="377"/>
      <c r="K266" s="377"/>
      <c r="L266" s="377"/>
      <c r="M266" s="378"/>
      <c r="N266" s="378"/>
      <c r="O266" s="378"/>
      <c r="P266" s="378"/>
      <c r="Q266" s="378"/>
      <c r="R266" s="378"/>
      <c r="S266" s="378"/>
      <c r="T266" s="378"/>
      <c r="U266" s="378"/>
      <c r="V266" s="378"/>
      <c r="W266" s="378"/>
      <c r="X266" s="378"/>
      <c r="Y266" s="380"/>
      <c r="Z266" s="409"/>
      <c r="AA266" s="380"/>
      <c r="AB266" s="380"/>
      <c r="AC266" s="380"/>
      <c r="AD266" s="380"/>
      <c r="AE266" s="380"/>
      <c r="AF266" s="380"/>
      <c r="AG266" s="380"/>
      <c r="AH266" s="380"/>
      <c r="AI266" s="380"/>
      <c r="AJ266" s="380"/>
      <c r="AR266" s="380"/>
      <c r="AS266" s="380"/>
      <c r="AT266" s="380"/>
      <c r="AU266" s="380"/>
      <c r="AV266" s="380"/>
      <c r="AW266" s="380"/>
      <c r="AX266" s="380"/>
      <c r="AY266" s="380"/>
      <c r="AZ266" s="380"/>
      <c r="BA266" s="380"/>
      <c r="BB266" s="380"/>
      <c r="BC266" s="380"/>
      <c r="BD266" s="380"/>
      <c r="BE266" s="380"/>
      <c r="BF266" s="380"/>
      <c r="BG266" s="380"/>
      <c r="BH266" s="380"/>
      <c r="BI266" s="380"/>
      <c r="BJ266" s="377"/>
      <c r="CE266" s="380"/>
      <c r="CF266" s="380"/>
      <c r="CG266" s="380"/>
      <c r="EZ266" s="380"/>
      <c r="FA266" s="380"/>
      <c r="FB266" s="380"/>
      <c r="FC266" s="380"/>
      <c r="FD266" s="380"/>
      <c r="FE266" s="380"/>
      <c r="FF266" s="380"/>
      <c r="FG266" s="380"/>
      <c r="FH266" s="380"/>
      <c r="FI266" s="380"/>
      <c r="FJ266" s="380"/>
      <c r="FK266" s="380"/>
      <c r="FL266" s="380"/>
      <c r="FM266" s="380"/>
      <c r="FN266" s="380"/>
      <c r="FO266" s="380"/>
      <c r="FP266" s="380"/>
      <c r="FQ266" s="380"/>
      <c r="FR266" s="380"/>
      <c r="FS266" s="380"/>
      <c r="FT266" s="380"/>
      <c r="FU266" s="380"/>
      <c r="FV266" s="380"/>
      <c r="FW266" s="380"/>
      <c r="FX266" s="380"/>
      <c r="FY266" s="380"/>
      <c r="FZ266" s="380"/>
      <c r="GA266" s="380"/>
      <c r="GB266" s="380"/>
      <c r="GC266" s="380"/>
      <c r="GD266" s="380"/>
      <c r="GE266" s="380"/>
      <c r="GF266" s="380"/>
      <c r="GG266" s="380"/>
      <c r="GH266" s="380"/>
      <c r="GI266" s="380"/>
      <c r="GJ266" s="380"/>
      <c r="GK266" s="380"/>
      <c r="GL266" s="380"/>
      <c r="GM266" s="380"/>
      <c r="GN266" s="380"/>
      <c r="GO266" s="380"/>
      <c r="GP266" s="380"/>
      <c r="GQ266" s="380"/>
      <c r="GR266" s="380"/>
      <c r="GS266" s="380"/>
      <c r="GT266" s="380"/>
      <c r="GU266" s="380"/>
      <c r="GV266" s="380"/>
      <c r="GW266" s="380"/>
      <c r="GX266" s="380"/>
      <c r="GY266" s="380"/>
      <c r="GZ266" s="380"/>
      <c r="HA266" s="380"/>
      <c r="HB266" s="380"/>
      <c r="HC266" s="380"/>
      <c r="HD266" s="380"/>
      <c r="HE266" s="380"/>
      <c r="HF266" s="380"/>
      <c r="HG266" s="380"/>
      <c r="HH266" s="380"/>
    </row>
    <row r="267" spans="1:216">
      <c r="A267" s="103"/>
      <c r="B267" s="377"/>
      <c r="C267" s="377"/>
      <c r="D267" s="377"/>
      <c r="E267" s="377"/>
      <c r="F267" s="377"/>
      <c r="G267" s="377"/>
      <c r="H267" s="377"/>
      <c r="I267" s="377"/>
      <c r="J267" s="377"/>
      <c r="K267" s="377"/>
      <c r="L267" s="377"/>
      <c r="M267" s="378"/>
      <c r="N267" s="378"/>
      <c r="O267" s="378"/>
      <c r="P267" s="378"/>
      <c r="Q267" s="378"/>
      <c r="R267" s="378"/>
      <c r="S267" s="378"/>
      <c r="T267" s="378"/>
      <c r="U267" s="378"/>
      <c r="V267" s="378"/>
      <c r="W267" s="378"/>
      <c r="X267" s="378"/>
      <c r="Y267" s="380"/>
      <c r="Z267" s="409"/>
      <c r="AA267" s="380"/>
      <c r="AB267" s="380"/>
      <c r="AC267" s="380"/>
      <c r="AD267" s="380"/>
      <c r="AE267" s="380"/>
      <c r="AF267" s="380"/>
      <c r="AG267" s="380"/>
      <c r="AH267" s="380"/>
      <c r="AI267" s="380"/>
      <c r="AJ267" s="380"/>
      <c r="AR267" s="380"/>
      <c r="AS267" s="380"/>
      <c r="AT267" s="380"/>
      <c r="AU267" s="380"/>
      <c r="AV267" s="380"/>
      <c r="AW267" s="380"/>
      <c r="AX267" s="380"/>
      <c r="AY267" s="380"/>
      <c r="AZ267" s="380"/>
      <c r="BA267" s="380"/>
      <c r="BB267" s="380"/>
      <c r="BC267" s="380"/>
      <c r="BD267" s="380"/>
      <c r="BE267" s="380"/>
      <c r="BF267" s="380"/>
      <c r="BG267" s="380"/>
      <c r="BH267" s="380"/>
      <c r="BI267" s="380"/>
      <c r="BJ267" s="377"/>
      <c r="CE267" s="380"/>
      <c r="CF267" s="380"/>
      <c r="CG267" s="380"/>
      <c r="EZ267" s="380"/>
      <c r="FA267" s="380"/>
      <c r="FB267" s="380"/>
      <c r="FC267" s="380"/>
      <c r="FD267" s="380"/>
      <c r="FE267" s="380"/>
      <c r="FF267" s="380"/>
      <c r="FG267" s="380"/>
      <c r="FH267" s="380"/>
      <c r="FI267" s="380"/>
      <c r="FJ267" s="380"/>
      <c r="FK267" s="380"/>
      <c r="FL267" s="380"/>
      <c r="FM267" s="380"/>
      <c r="FN267" s="380"/>
      <c r="FO267" s="380"/>
      <c r="FP267" s="380"/>
      <c r="FQ267" s="380"/>
      <c r="FR267" s="380"/>
      <c r="FS267" s="380"/>
      <c r="FT267" s="380"/>
      <c r="FU267" s="380"/>
      <c r="FV267" s="380"/>
      <c r="FW267" s="380"/>
      <c r="FX267" s="380"/>
      <c r="FY267" s="380"/>
      <c r="FZ267" s="380"/>
      <c r="GA267" s="380"/>
      <c r="GB267" s="380"/>
      <c r="GC267" s="380"/>
      <c r="GD267" s="380"/>
      <c r="GE267" s="380"/>
      <c r="GF267" s="380"/>
      <c r="GG267" s="380"/>
      <c r="GH267" s="380"/>
      <c r="GI267" s="380"/>
      <c r="GJ267" s="380"/>
      <c r="GK267" s="380"/>
      <c r="GL267" s="380"/>
      <c r="GM267" s="380"/>
      <c r="GN267" s="380"/>
      <c r="GO267" s="380"/>
      <c r="GP267" s="380"/>
      <c r="GQ267" s="380"/>
      <c r="GR267" s="380"/>
      <c r="GS267" s="380"/>
      <c r="GT267" s="380"/>
      <c r="GU267" s="380"/>
      <c r="GV267" s="380"/>
      <c r="GW267" s="380"/>
      <c r="GX267" s="380"/>
      <c r="GY267" s="380"/>
      <c r="GZ267" s="380"/>
      <c r="HA267" s="380"/>
      <c r="HB267" s="380"/>
      <c r="HC267" s="380"/>
      <c r="HD267" s="380"/>
      <c r="HE267" s="380"/>
      <c r="HF267" s="380"/>
      <c r="HG267" s="380"/>
      <c r="HH267" s="380"/>
    </row>
    <row r="268" spans="1:216">
      <c r="A268" s="103"/>
      <c r="B268" s="377"/>
      <c r="C268" s="377"/>
      <c r="D268" s="377"/>
      <c r="E268" s="377"/>
      <c r="F268" s="377"/>
      <c r="G268" s="377"/>
      <c r="H268" s="377"/>
      <c r="I268" s="377"/>
      <c r="J268" s="377"/>
      <c r="K268" s="377"/>
      <c r="L268" s="377"/>
      <c r="M268" s="378"/>
      <c r="N268" s="378"/>
      <c r="O268" s="378"/>
      <c r="P268" s="378"/>
      <c r="Q268" s="378"/>
      <c r="R268" s="378"/>
      <c r="S268" s="378"/>
      <c r="T268" s="378"/>
      <c r="U268" s="378"/>
      <c r="V268" s="378"/>
      <c r="W268" s="378"/>
      <c r="X268" s="378"/>
      <c r="Y268" s="380"/>
      <c r="Z268" s="409"/>
      <c r="AA268" s="380"/>
      <c r="AB268" s="380"/>
      <c r="AC268" s="380"/>
      <c r="AD268" s="380"/>
      <c r="AE268" s="380"/>
      <c r="AF268" s="380"/>
      <c r="AG268" s="380"/>
      <c r="AH268" s="380"/>
      <c r="AI268" s="380"/>
      <c r="AJ268" s="380"/>
      <c r="AR268" s="380"/>
      <c r="AS268" s="380"/>
      <c r="AT268" s="380"/>
      <c r="AU268" s="380"/>
      <c r="AV268" s="380"/>
      <c r="AW268" s="380"/>
      <c r="AX268" s="380"/>
      <c r="AY268" s="380"/>
      <c r="AZ268" s="380"/>
      <c r="BA268" s="380"/>
      <c r="BB268" s="380"/>
      <c r="BC268" s="380"/>
      <c r="BD268" s="380"/>
      <c r="BE268" s="380"/>
      <c r="BF268" s="380"/>
      <c r="BG268" s="380"/>
      <c r="BH268" s="380"/>
      <c r="BI268" s="380"/>
      <c r="BJ268" s="377"/>
      <c r="CE268" s="380"/>
      <c r="CF268" s="380"/>
      <c r="CG268" s="380"/>
      <c r="EZ268" s="380"/>
      <c r="FA268" s="380"/>
      <c r="FB268" s="380"/>
      <c r="FC268" s="380"/>
      <c r="FD268" s="380"/>
      <c r="FE268" s="380"/>
      <c r="FF268" s="380"/>
      <c r="FG268" s="380"/>
      <c r="FH268" s="380"/>
      <c r="FI268" s="380"/>
      <c r="FJ268" s="380"/>
      <c r="FK268" s="380"/>
      <c r="FL268" s="380"/>
      <c r="FM268" s="380"/>
      <c r="FN268" s="380"/>
      <c r="FO268" s="380"/>
      <c r="FP268" s="380"/>
      <c r="FQ268" s="380"/>
      <c r="FR268" s="380"/>
      <c r="FS268" s="380"/>
      <c r="FT268" s="380"/>
      <c r="FU268" s="380"/>
      <c r="FV268" s="380"/>
      <c r="FW268" s="380"/>
      <c r="FX268" s="380"/>
      <c r="FY268" s="380"/>
      <c r="FZ268" s="380"/>
      <c r="GA268" s="380"/>
      <c r="GB268" s="380"/>
      <c r="GC268" s="380"/>
      <c r="GD268" s="380"/>
      <c r="GE268" s="380"/>
      <c r="GF268" s="380"/>
      <c r="GG268" s="380"/>
      <c r="GH268" s="380"/>
      <c r="GI268" s="380"/>
      <c r="GJ268" s="380"/>
      <c r="GK268" s="380"/>
      <c r="GL268" s="380"/>
      <c r="GM268" s="380"/>
      <c r="GN268" s="380"/>
      <c r="GO268" s="380"/>
      <c r="GP268" s="380"/>
      <c r="GQ268" s="380"/>
      <c r="GR268" s="380"/>
      <c r="GS268" s="380"/>
      <c r="GT268" s="380"/>
      <c r="GU268" s="380"/>
      <c r="GV268" s="380"/>
      <c r="GW268" s="380"/>
      <c r="GX268" s="380"/>
      <c r="GY268" s="380"/>
      <c r="GZ268" s="380"/>
      <c r="HA268" s="380"/>
      <c r="HB268" s="380"/>
      <c r="HC268" s="380"/>
      <c r="HD268" s="380"/>
      <c r="HE268" s="380"/>
      <c r="HF268" s="380"/>
      <c r="HG268" s="380"/>
      <c r="HH268" s="380"/>
    </row>
    <row r="269" spans="1:216">
      <c r="A269" s="103"/>
      <c r="B269" s="377"/>
      <c r="C269" s="377"/>
      <c r="D269" s="377"/>
      <c r="E269" s="377"/>
      <c r="F269" s="377"/>
      <c r="G269" s="377"/>
      <c r="H269" s="377"/>
      <c r="I269" s="377"/>
      <c r="J269" s="377"/>
      <c r="K269" s="377"/>
      <c r="L269" s="377"/>
      <c r="M269" s="378"/>
      <c r="N269" s="378"/>
      <c r="O269" s="378"/>
      <c r="P269" s="378"/>
      <c r="Q269" s="378"/>
      <c r="R269" s="378"/>
      <c r="S269" s="378"/>
      <c r="T269" s="378"/>
      <c r="U269" s="378"/>
      <c r="V269" s="378"/>
      <c r="W269" s="378"/>
      <c r="X269" s="378"/>
      <c r="Y269" s="380"/>
      <c r="Z269" s="409"/>
      <c r="AA269" s="380"/>
      <c r="AB269" s="380"/>
      <c r="AC269" s="380"/>
      <c r="AD269" s="380"/>
      <c r="AE269" s="380"/>
      <c r="AF269" s="380"/>
      <c r="AG269" s="380"/>
      <c r="AH269" s="380"/>
      <c r="AI269" s="380"/>
      <c r="AJ269" s="380"/>
      <c r="AR269" s="380"/>
      <c r="AS269" s="380"/>
      <c r="AT269" s="380"/>
      <c r="AU269" s="380"/>
      <c r="AV269" s="380"/>
      <c r="AW269" s="380"/>
      <c r="AX269" s="380"/>
      <c r="AY269" s="380"/>
      <c r="AZ269" s="380"/>
      <c r="BA269" s="380"/>
      <c r="BB269" s="380"/>
      <c r="BC269" s="380"/>
      <c r="BD269" s="380"/>
      <c r="BE269" s="380"/>
      <c r="BF269" s="380"/>
      <c r="BG269" s="380"/>
      <c r="BH269" s="380"/>
      <c r="BI269" s="380"/>
      <c r="BJ269" s="377"/>
      <c r="CE269" s="380"/>
      <c r="CF269" s="380"/>
      <c r="CG269" s="380"/>
      <c r="EZ269" s="380"/>
      <c r="FA269" s="380"/>
      <c r="FB269" s="380"/>
      <c r="FC269" s="380"/>
      <c r="FD269" s="380"/>
      <c r="FE269" s="380"/>
      <c r="FF269" s="380"/>
      <c r="FG269" s="380"/>
      <c r="FH269" s="380"/>
      <c r="FI269" s="380"/>
      <c r="FJ269" s="380"/>
      <c r="FK269" s="380"/>
      <c r="FL269" s="380"/>
      <c r="FM269" s="380"/>
      <c r="FN269" s="380"/>
      <c r="FO269" s="380"/>
      <c r="FP269" s="380"/>
      <c r="FQ269" s="380"/>
      <c r="FR269" s="380"/>
      <c r="FS269" s="380"/>
      <c r="FT269" s="380"/>
      <c r="FU269" s="380"/>
      <c r="FV269" s="380"/>
      <c r="FW269" s="380"/>
      <c r="FX269" s="380"/>
      <c r="FY269" s="380"/>
      <c r="FZ269" s="380"/>
      <c r="GA269" s="380"/>
      <c r="GB269" s="380"/>
      <c r="GC269" s="380"/>
      <c r="GD269" s="380"/>
      <c r="GE269" s="380"/>
      <c r="GF269" s="380"/>
      <c r="GG269" s="380"/>
      <c r="GH269" s="380"/>
      <c r="GI269" s="380"/>
      <c r="GJ269" s="380"/>
      <c r="GK269" s="380"/>
      <c r="GL269" s="380"/>
      <c r="GM269" s="380"/>
      <c r="GN269" s="380"/>
      <c r="GO269" s="380"/>
      <c r="GP269" s="380"/>
      <c r="GQ269" s="380"/>
      <c r="GR269" s="380"/>
      <c r="GS269" s="380"/>
      <c r="GT269" s="380"/>
      <c r="GU269" s="380"/>
      <c r="GV269" s="380"/>
      <c r="GW269" s="380"/>
      <c r="GX269" s="380"/>
      <c r="GY269" s="380"/>
      <c r="GZ269" s="380"/>
      <c r="HA269" s="380"/>
      <c r="HB269" s="380"/>
      <c r="HC269" s="380"/>
      <c r="HD269" s="380"/>
      <c r="HE269" s="380"/>
      <c r="HF269" s="380"/>
      <c r="HG269" s="380"/>
      <c r="HH269" s="380"/>
    </row>
    <row r="270" spans="1:216">
      <c r="A270" s="103"/>
      <c r="B270" s="377"/>
      <c r="C270" s="377"/>
      <c r="D270" s="377"/>
      <c r="E270" s="377"/>
      <c r="F270" s="377"/>
      <c r="G270" s="377"/>
      <c r="H270" s="377"/>
      <c r="I270" s="377"/>
      <c r="J270" s="377"/>
      <c r="K270" s="377"/>
      <c r="L270" s="377"/>
      <c r="M270" s="378"/>
      <c r="N270" s="378"/>
      <c r="O270" s="378"/>
      <c r="P270" s="378"/>
      <c r="Q270" s="378"/>
      <c r="R270" s="378"/>
      <c r="S270" s="378"/>
      <c r="T270" s="378"/>
      <c r="U270" s="378"/>
      <c r="V270" s="378"/>
      <c r="W270" s="378"/>
      <c r="X270" s="378"/>
      <c r="Y270" s="380"/>
      <c r="Z270" s="409"/>
      <c r="AA270" s="380"/>
      <c r="AB270" s="380"/>
      <c r="AC270" s="380"/>
      <c r="AD270" s="380"/>
      <c r="AE270" s="380"/>
      <c r="AF270" s="380"/>
      <c r="AG270" s="380"/>
      <c r="AH270" s="380"/>
      <c r="AI270" s="380"/>
      <c r="AJ270" s="380"/>
      <c r="AR270" s="380"/>
      <c r="AS270" s="380"/>
      <c r="AT270" s="380"/>
      <c r="AU270" s="380"/>
      <c r="AV270" s="380"/>
      <c r="AW270" s="380"/>
      <c r="AX270" s="380"/>
      <c r="AY270" s="380"/>
      <c r="AZ270" s="380"/>
      <c r="BA270" s="380"/>
      <c r="BB270" s="380"/>
      <c r="BC270" s="380"/>
      <c r="BD270" s="380"/>
      <c r="BE270" s="380"/>
      <c r="BF270" s="380"/>
      <c r="BG270" s="380"/>
      <c r="BH270" s="380"/>
      <c r="BI270" s="380"/>
      <c r="BJ270" s="377"/>
      <c r="CE270" s="380"/>
      <c r="CF270" s="380"/>
      <c r="CG270" s="380"/>
      <c r="EZ270" s="380"/>
      <c r="FA270" s="380"/>
      <c r="FB270" s="380"/>
      <c r="FC270" s="380"/>
      <c r="FD270" s="380"/>
      <c r="FE270" s="380"/>
      <c r="FF270" s="380"/>
      <c r="FG270" s="380"/>
      <c r="FH270" s="380"/>
      <c r="FI270" s="380"/>
      <c r="FJ270" s="380"/>
      <c r="FK270" s="380"/>
      <c r="FL270" s="380"/>
      <c r="FM270" s="380"/>
      <c r="FN270" s="380"/>
      <c r="FO270" s="380"/>
      <c r="FP270" s="380"/>
      <c r="FQ270" s="380"/>
      <c r="FR270" s="380"/>
      <c r="FS270" s="380"/>
      <c r="FT270" s="380"/>
      <c r="FU270" s="380"/>
      <c r="FV270" s="380"/>
      <c r="FW270" s="380"/>
      <c r="FX270" s="380"/>
      <c r="FY270" s="380"/>
      <c r="FZ270" s="380"/>
      <c r="GA270" s="380"/>
      <c r="GB270" s="380"/>
      <c r="GC270" s="380"/>
      <c r="GD270" s="380"/>
      <c r="GE270" s="380"/>
      <c r="GF270" s="380"/>
      <c r="GG270" s="380"/>
      <c r="GH270" s="380"/>
      <c r="GI270" s="380"/>
      <c r="GJ270" s="380"/>
      <c r="GK270" s="380"/>
      <c r="GL270" s="380"/>
      <c r="GM270" s="380"/>
      <c r="GN270" s="380"/>
      <c r="GO270" s="380"/>
      <c r="GP270" s="380"/>
      <c r="GQ270" s="380"/>
      <c r="GR270" s="380"/>
      <c r="GS270" s="380"/>
      <c r="GT270" s="380"/>
      <c r="GU270" s="380"/>
      <c r="GV270" s="380"/>
      <c r="GW270" s="380"/>
      <c r="GX270" s="380"/>
      <c r="GY270" s="380"/>
      <c r="GZ270" s="380"/>
      <c r="HA270" s="380"/>
      <c r="HB270" s="380"/>
      <c r="HC270" s="380"/>
      <c r="HD270" s="380"/>
      <c r="HE270" s="380"/>
      <c r="HF270" s="380"/>
      <c r="HG270" s="380"/>
      <c r="HH270" s="380"/>
    </row>
    <row r="271" spans="1:216">
      <c r="A271" s="103"/>
      <c r="B271" s="377"/>
      <c r="C271" s="377"/>
      <c r="D271" s="377"/>
      <c r="E271" s="377"/>
      <c r="F271" s="377"/>
      <c r="G271" s="377"/>
      <c r="H271" s="377"/>
      <c r="I271" s="377"/>
      <c r="J271" s="377"/>
      <c r="K271" s="377"/>
      <c r="L271" s="377"/>
      <c r="M271" s="378"/>
      <c r="N271" s="378"/>
      <c r="O271" s="378"/>
      <c r="P271" s="378"/>
      <c r="Q271" s="378"/>
      <c r="R271" s="378"/>
      <c r="S271" s="378"/>
      <c r="T271" s="378"/>
      <c r="U271" s="378"/>
      <c r="V271" s="378"/>
      <c r="W271" s="378"/>
      <c r="X271" s="378"/>
      <c r="Y271" s="380"/>
      <c r="Z271" s="409"/>
      <c r="AA271" s="380"/>
      <c r="AB271" s="380"/>
      <c r="AC271" s="380"/>
      <c r="AD271" s="380"/>
      <c r="AE271" s="380"/>
      <c r="AF271" s="380"/>
      <c r="AG271" s="380"/>
      <c r="AH271" s="380"/>
      <c r="AI271" s="380"/>
      <c r="AJ271" s="380"/>
      <c r="AR271" s="380"/>
      <c r="AS271" s="380"/>
      <c r="AT271" s="380"/>
      <c r="AU271" s="380"/>
      <c r="AV271" s="380"/>
      <c r="AW271" s="380"/>
      <c r="AX271" s="380"/>
      <c r="AY271" s="380"/>
      <c r="AZ271" s="380"/>
      <c r="BA271" s="380"/>
      <c r="BB271" s="380"/>
      <c r="BC271" s="380"/>
      <c r="BD271" s="380"/>
      <c r="BE271" s="380"/>
      <c r="BF271" s="380"/>
      <c r="BG271" s="380"/>
      <c r="BH271" s="380"/>
      <c r="BI271" s="380"/>
      <c r="BJ271" s="377"/>
      <c r="CE271" s="380"/>
      <c r="CF271" s="380"/>
      <c r="CG271" s="380"/>
      <c r="EZ271" s="380"/>
      <c r="FA271" s="380"/>
      <c r="FB271" s="380"/>
      <c r="FC271" s="380"/>
      <c r="FD271" s="380"/>
      <c r="FE271" s="380"/>
      <c r="FF271" s="380"/>
      <c r="FG271" s="380"/>
      <c r="FH271" s="380"/>
      <c r="FI271" s="380"/>
      <c r="FJ271" s="380"/>
      <c r="FK271" s="380"/>
      <c r="FL271" s="380"/>
      <c r="FM271" s="380"/>
      <c r="FN271" s="380"/>
      <c r="FO271" s="380"/>
      <c r="FP271" s="380"/>
      <c r="FQ271" s="380"/>
      <c r="FR271" s="380"/>
      <c r="FS271" s="380"/>
      <c r="FT271" s="380"/>
      <c r="FU271" s="380"/>
      <c r="FV271" s="380"/>
      <c r="FW271" s="380"/>
      <c r="FX271" s="380"/>
      <c r="FY271" s="380"/>
      <c r="FZ271" s="380"/>
      <c r="GA271" s="380"/>
      <c r="GB271" s="380"/>
      <c r="GC271" s="380"/>
      <c r="GD271" s="380"/>
      <c r="GE271" s="380"/>
      <c r="GF271" s="380"/>
      <c r="GG271" s="380"/>
      <c r="GH271" s="380"/>
      <c r="GI271" s="380"/>
      <c r="GJ271" s="380"/>
      <c r="GK271" s="380"/>
      <c r="GL271" s="380"/>
      <c r="GM271" s="380"/>
      <c r="GN271" s="380"/>
      <c r="GO271" s="380"/>
      <c r="GP271" s="380"/>
      <c r="GQ271" s="380"/>
      <c r="GR271" s="380"/>
      <c r="GS271" s="380"/>
      <c r="GT271" s="380"/>
      <c r="GU271" s="380"/>
      <c r="GV271" s="380"/>
      <c r="GW271" s="380"/>
      <c r="GX271" s="380"/>
      <c r="GY271" s="380"/>
      <c r="GZ271" s="380"/>
      <c r="HA271" s="380"/>
      <c r="HB271" s="380"/>
      <c r="HC271" s="380"/>
      <c r="HD271" s="380"/>
      <c r="HE271" s="380"/>
      <c r="HF271" s="380"/>
      <c r="HG271" s="380"/>
      <c r="HH271" s="380"/>
    </row>
    <row r="272" spans="1:216">
      <c r="A272" s="103"/>
      <c r="B272" s="377"/>
      <c r="C272" s="377"/>
      <c r="D272" s="377"/>
      <c r="E272" s="377"/>
      <c r="F272" s="377"/>
      <c r="G272" s="377"/>
      <c r="H272" s="377"/>
      <c r="I272" s="377"/>
      <c r="J272" s="377"/>
      <c r="K272" s="377"/>
      <c r="L272" s="377"/>
      <c r="M272" s="378"/>
      <c r="N272" s="378"/>
      <c r="O272" s="378"/>
      <c r="P272" s="378"/>
      <c r="Q272" s="378"/>
      <c r="R272" s="378"/>
      <c r="S272" s="378"/>
      <c r="T272" s="378"/>
      <c r="U272" s="378"/>
      <c r="V272" s="378"/>
      <c r="W272" s="378"/>
      <c r="X272" s="378"/>
      <c r="Y272" s="380"/>
      <c r="Z272" s="409"/>
      <c r="AA272" s="380"/>
      <c r="AB272" s="380"/>
      <c r="AC272" s="380"/>
      <c r="AD272" s="380"/>
      <c r="AE272" s="380"/>
      <c r="AF272" s="380"/>
      <c r="AG272" s="380"/>
      <c r="AH272" s="380"/>
      <c r="AI272" s="380"/>
      <c r="AJ272" s="380"/>
      <c r="AR272" s="380"/>
      <c r="AS272" s="380"/>
      <c r="AT272" s="380"/>
      <c r="AU272" s="380"/>
      <c r="AV272" s="380"/>
      <c r="AW272" s="380"/>
      <c r="AX272" s="380"/>
      <c r="AY272" s="380"/>
      <c r="AZ272" s="380"/>
      <c r="BA272" s="380"/>
      <c r="BB272" s="380"/>
      <c r="BC272" s="380"/>
      <c r="BD272" s="380"/>
      <c r="BE272" s="380"/>
      <c r="BF272" s="380"/>
      <c r="BG272" s="380"/>
      <c r="BH272" s="380"/>
      <c r="BI272" s="380"/>
      <c r="BJ272" s="377"/>
      <c r="CE272" s="380"/>
      <c r="CF272" s="380"/>
      <c r="CG272" s="380"/>
      <c r="EZ272" s="380"/>
      <c r="FA272" s="380"/>
      <c r="FB272" s="380"/>
      <c r="FC272" s="380"/>
      <c r="FD272" s="380"/>
      <c r="FE272" s="380"/>
      <c r="FF272" s="380"/>
      <c r="FG272" s="380"/>
      <c r="FH272" s="380"/>
      <c r="FI272" s="380"/>
      <c r="FJ272" s="380"/>
      <c r="FK272" s="380"/>
      <c r="FL272" s="380"/>
      <c r="FM272" s="380"/>
      <c r="FN272" s="380"/>
      <c r="FO272" s="380"/>
      <c r="FP272" s="380"/>
      <c r="FQ272" s="380"/>
      <c r="FR272" s="380"/>
      <c r="FS272" s="380"/>
      <c r="FT272" s="380"/>
      <c r="FU272" s="380"/>
      <c r="FV272" s="380"/>
      <c r="FW272" s="380"/>
      <c r="FX272" s="380"/>
      <c r="FY272" s="380"/>
      <c r="FZ272" s="380"/>
      <c r="GA272" s="380"/>
      <c r="GB272" s="380"/>
      <c r="GC272" s="380"/>
      <c r="GD272" s="380"/>
      <c r="GE272" s="380"/>
      <c r="GF272" s="380"/>
      <c r="GG272" s="380"/>
      <c r="GH272" s="380"/>
      <c r="GI272" s="380"/>
      <c r="GJ272" s="380"/>
      <c r="GK272" s="380"/>
      <c r="GL272" s="380"/>
      <c r="GM272" s="380"/>
      <c r="GN272" s="380"/>
      <c r="GO272" s="380"/>
      <c r="GP272" s="380"/>
      <c r="GQ272" s="380"/>
      <c r="GR272" s="380"/>
      <c r="GS272" s="380"/>
      <c r="GT272" s="380"/>
      <c r="GU272" s="380"/>
      <c r="GV272" s="380"/>
      <c r="GW272" s="380"/>
      <c r="GX272" s="380"/>
      <c r="GY272" s="380"/>
      <c r="GZ272" s="380"/>
      <c r="HA272" s="380"/>
      <c r="HB272" s="380"/>
      <c r="HC272" s="380"/>
      <c r="HD272" s="380"/>
      <c r="HE272" s="380"/>
      <c r="HF272" s="380"/>
      <c r="HG272" s="380"/>
      <c r="HH272" s="380"/>
    </row>
    <row r="273" spans="1:216">
      <c r="A273" s="103"/>
      <c r="B273" s="377"/>
      <c r="C273" s="377"/>
      <c r="D273" s="377"/>
      <c r="E273" s="377"/>
      <c r="F273" s="377"/>
      <c r="G273" s="377"/>
      <c r="H273" s="377"/>
      <c r="I273" s="377"/>
      <c r="J273" s="377"/>
      <c r="K273" s="377"/>
      <c r="L273" s="377"/>
      <c r="M273" s="378"/>
      <c r="N273" s="378"/>
      <c r="O273" s="378"/>
      <c r="P273" s="378"/>
      <c r="Q273" s="378"/>
      <c r="R273" s="378"/>
      <c r="S273" s="378"/>
      <c r="T273" s="378"/>
      <c r="U273" s="378"/>
      <c r="V273" s="378"/>
      <c r="W273" s="378"/>
      <c r="X273" s="378"/>
      <c r="Y273" s="380"/>
      <c r="Z273" s="409"/>
      <c r="AA273" s="380"/>
      <c r="AB273" s="380"/>
      <c r="AC273" s="380"/>
      <c r="AD273" s="380"/>
      <c r="AE273" s="380"/>
      <c r="AF273" s="380"/>
      <c r="AG273" s="380"/>
      <c r="AH273" s="380"/>
      <c r="AI273" s="380"/>
      <c r="AJ273" s="380"/>
      <c r="AR273" s="380"/>
      <c r="AS273" s="380"/>
      <c r="AT273" s="380"/>
      <c r="AU273" s="380"/>
      <c r="AV273" s="380"/>
      <c r="AW273" s="380"/>
      <c r="AX273" s="380"/>
      <c r="AY273" s="380"/>
      <c r="AZ273" s="380"/>
      <c r="BA273" s="380"/>
      <c r="BB273" s="380"/>
      <c r="BC273" s="380"/>
      <c r="BD273" s="380"/>
      <c r="BE273" s="380"/>
      <c r="BF273" s="380"/>
      <c r="BG273" s="380"/>
      <c r="BH273" s="380"/>
      <c r="BI273" s="380"/>
      <c r="BJ273" s="377"/>
      <c r="CE273" s="380"/>
      <c r="CF273" s="380"/>
      <c r="CG273" s="380"/>
      <c r="EZ273" s="380"/>
      <c r="FA273" s="380"/>
      <c r="FB273" s="380"/>
      <c r="FC273" s="380"/>
      <c r="FD273" s="380"/>
      <c r="FE273" s="380"/>
      <c r="FF273" s="380"/>
      <c r="FG273" s="380"/>
      <c r="FH273" s="380"/>
      <c r="FI273" s="380"/>
      <c r="FJ273" s="380"/>
      <c r="FK273" s="380"/>
      <c r="FL273" s="380"/>
      <c r="FM273" s="380"/>
      <c r="FN273" s="380"/>
      <c r="FO273" s="380"/>
      <c r="FP273" s="380"/>
      <c r="FQ273" s="380"/>
      <c r="FR273" s="380"/>
      <c r="FS273" s="380"/>
      <c r="FT273" s="380"/>
      <c r="FU273" s="380"/>
      <c r="FV273" s="380"/>
      <c r="FW273" s="380"/>
      <c r="FX273" s="380"/>
      <c r="FY273" s="380"/>
      <c r="FZ273" s="380"/>
      <c r="GA273" s="380"/>
      <c r="GB273" s="380"/>
      <c r="GC273" s="380"/>
      <c r="GD273" s="380"/>
      <c r="GE273" s="380"/>
      <c r="GF273" s="380"/>
      <c r="GG273" s="380"/>
      <c r="GH273" s="380"/>
      <c r="GI273" s="380"/>
      <c r="GJ273" s="380"/>
      <c r="GK273" s="380"/>
      <c r="GL273" s="380"/>
      <c r="GM273" s="380"/>
      <c r="GN273" s="380"/>
      <c r="GO273" s="380"/>
      <c r="GP273" s="380"/>
      <c r="GQ273" s="380"/>
      <c r="GR273" s="380"/>
      <c r="GS273" s="380"/>
      <c r="GT273" s="380"/>
      <c r="GU273" s="380"/>
      <c r="GV273" s="380"/>
      <c r="GW273" s="380"/>
      <c r="GX273" s="380"/>
      <c r="GY273" s="380"/>
      <c r="GZ273" s="380"/>
      <c r="HA273" s="380"/>
      <c r="HB273" s="380"/>
      <c r="HC273" s="380"/>
      <c r="HD273" s="380"/>
      <c r="HE273" s="380"/>
      <c r="HF273" s="380"/>
      <c r="HG273" s="380"/>
      <c r="HH273" s="380"/>
    </row>
    <row r="274" spans="1:216">
      <c r="A274" s="103"/>
      <c r="B274" s="377"/>
      <c r="C274" s="377"/>
      <c r="D274" s="377"/>
      <c r="E274" s="377"/>
      <c r="F274" s="377"/>
      <c r="G274" s="377"/>
      <c r="H274" s="377"/>
      <c r="I274" s="377"/>
      <c r="J274" s="377"/>
      <c r="K274" s="377"/>
      <c r="L274" s="377"/>
      <c r="M274" s="378"/>
      <c r="N274" s="378"/>
      <c r="O274" s="378"/>
      <c r="P274" s="378"/>
      <c r="Q274" s="378"/>
      <c r="R274" s="378"/>
      <c r="S274" s="378"/>
      <c r="T274" s="378"/>
      <c r="U274" s="378"/>
      <c r="V274" s="378"/>
      <c r="W274" s="378"/>
      <c r="X274" s="378"/>
      <c r="Y274" s="380"/>
      <c r="Z274" s="409"/>
      <c r="AA274" s="380"/>
      <c r="AB274" s="380"/>
      <c r="AC274" s="380"/>
      <c r="AD274" s="380"/>
      <c r="AE274" s="380"/>
      <c r="AF274" s="380"/>
      <c r="AG274" s="380"/>
      <c r="AH274" s="380"/>
      <c r="AI274" s="380"/>
      <c r="AJ274" s="380"/>
      <c r="AR274" s="380"/>
      <c r="AS274" s="380"/>
      <c r="AT274" s="380"/>
      <c r="AU274" s="380"/>
      <c r="AV274" s="380"/>
      <c r="AW274" s="380"/>
      <c r="AX274" s="380"/>
      <c r="AY274" s="380"/>
      <c r="AZ274" s="380"/>
      <c r="BA274" s="380"/>
      <c r="BB274" s="380"/>
      <c r="BC274" s="380"/>
      <c r="BD274" s="380"/>
      <c r="BE274" s="380"/>
      <c r="BF274" s="380"/>
      <c r="BG274" s="380"/>
      <c r="BH274" s="380"/>
      <c r="BI274" s="380"/>
      <c r="BJ274" s="377"/>
      <c r="CE274" s="380"/>
      <c r="CF274" s="380"/>
      <c r="CG274" s="380"/>
      <c r="EZ274" s="380"/>
      <c r="FA274" s="380"/>
      <c r="FB274" s="380"/>
      <c r="FC274" s="380"/>
      <c r="FD274" s="380"/>
      <c r="FE274" s="380"/>
      <c r="FF274" s="380"/>
      <c r="FG274" s="380"/>
      <c r="FH274" s="380"/>
      <c r="FI274" s="380"/>
      <c r="FJ274" s="380"/>
      <c r="FK274" s="380"/>
      <c r="FL274" s="380"/>
      <c r="FM274" s="380"/>
      <c r="FN274" s="380"/>
      <c r="FO274" s="380"/>
      <c r="FP274" s="380"/>
      <c r="FQ274" s="380"/>
      <c r="FR274" s="380"/>
      <c r="FS274" s="380"/>
      <c r="FT274" s="380"/>
      <c r="FU274" s="380"/>
      <c r="FV274" s="380"/>
      <c r="FW274" s="380"/>
      <c r="FX274" s="380"/>
      <c r="FY274" s="380"/>
      <c r="FZ274" s="380"/>
      <c r="GA274" s="380"/>
      <c r="GB274" s="380"/>
      <c r="GC274" s="380"/>
      <c r="GD274" s="380"/>
      <c r="GE274" s="380"/>
      <c r="GF274" s="380"/>
      <c r="GG274" s="380"/>
      <c r="GH274" s="380"/>
      <c r="GI274" s="380"/>
      <c r="GJ274" s="380"/>
      <c r="GK274" s="380"/>
      <c r="GL274" s="380"/>
      <c r="GM274" s="380"/>
      <c r="GN274" s="380"/>
      <c r="GO274" s="380"/>
      <c r="GP274" s="380"/>
      <c r="GQ274" s="380"/>
      <c r="GR274" s="380"/>
      <c r="GS274" s="380"/>
      <c r="GT274" s="380"/>
      <c r="GU274" s="380"/>
      <c r="GV274" s="380"/>
      <c r="GW274" s="380"/>
      <c r="GX274" s="380"/>
      <c r="GY274" s="380"/>
      <c r="GZ274" s="380"/>
      <c r="HA274" s="380"/>
      <c r="HB274" s="380"/>
      <c r="HC274" s="380"/>
      <c r="HD274" s="380"/>
      <c r="HE274" s="380"/>
      <c r="HF274" s="380"/>
      <c r="HG274" s="380"/>
      <c r="HH274" s="380"/>
    </row>
    <row r="275" spans="1:216">
      <c r="A275" s="103"/>
      <c r="B275" s="377"/>
      <c r="C275" s="377"/>
      <c r="D275" s="377"/>
      <c r="E275" s="377"/>
      <c r="F275" s="377"/>
      <c r="G275" s="377"/>
      <c r="H275" s="377"/>
      <c r="I275" s="377"/>
      <c r="J275" s="377"/>
      <c r="K275" s="377"/>
      <c r="L275" s="377"/>
      <c r="M275" s="378"/>
      <c r="N275" s="378"/>
      <c r="O275" s="378"/>
      <c r="P275" s="378"/>
      <c r="Q275" s="378"/>
      <c r="R275" s="378"/>
      <c r="S275" s="378"/>
      <c r="T275" s="378"/>
      <c r="U275" s="378"/>
      <c r="V275" s="378"/>
      <c r="W275" s="378"/>
      <c r="X275" s="378"/>
      <c r="Y275" s="380"/>
      <c r="Z275" s="409"/>
      <c r="AA275" s="380"/>
      <c r="AB275" s="380"/>
      <c r="AC275" s="380"/>
      <c r="AD275" s="380"/>
      <c r="AE275" s="380"/>
      <c r="AF275" s="380"/>
      <c r="AG275" s="380"/>
      <c r="AH275" s="380"/>
      <c r="AI275" s="380"/>
      <c r="AJ275" s="380"/>
      <c r="AR275" s="380"/>
      <c r="AS275" s="380"/>
      <c r="AT275" s="380"/>
      <c r="AU275" s="380"/>
      <c r="AV275" s="380"/>
      <c r="AW275" s="380"/>
      <c r="AX275" s="380"/>
      <c r="AY275" s="380"/>
      <c r="AZ275" s="380"/>
      <c r="BA275" s="380"/>
      <c r="BB275" s="380"/>
      <c r="BC275" s="380"/>
      <c r="BD275" s="380"/>
      <c r="BE275" s="380"/>
      <c r="BF275" s="380"/>
      <c r="BG275" s="380"/>
      <c r="BH275" s="380"/>
      <c r="BI275" s="380"/>
      <c r="BJ275" s="377"/>
      <c r="CE275" s="380"/>
      <c r="CF275" s="380"/>
      <c r="CG275" s="380"/>
      <c r="EZ275" s="380"/>
      <c r="FA275" s="380"/>
      <c r="FB275" s="380"/>
      <c r="FC275" s="380"/>
      <c r="FD275" s="380"/>
      <c r="FE275" s="380"/>
      <c r="FF275" s="380"/>
      <c r="FG275" s="380"/>
      <c r="FH275" s="380"/>
      <c r="FI275" s="380"/>
      <c r="FJ275" s="380"/>
      <c r="FK275" s="380"/>
      <c r="FL275" s="380"/>
      <c r="FM275" s="380"/>
      <c r="FN275" s="380"/>
      <c r="FO275" s="380"/>
      <c r="FP275" s="380"/>
      <c r="FQ275" s="380"/>
      <c r="FR275" s="380"/>
      <c r="FS275" s="380"/>
      <c r="FT275" s="380"/>
      <c r="FU275" s="380"/>
      <c r="FV275" s="380"/>
      <c r="FW275" s="380"/>
      <c r="FX275" s="380"/>
      <c r="FY275" s="380"/>
      <c r="FZ275" s="380"/>
      <c r="GA275" s="380"/>
      <c r="GB275" s="380"/>
      <c r="GC275" s="380"/>
      <c r="GD275" s="380"/>
      <c r="GE275" s="380"/>
      <c r="GF275" s="380"/>
      <c r="GG275" s="380"/>
      <c r="GH275" s="380"/>
      <c r="GI275" s="380"/>
      <c r="GJ275" s="380"/>
      <c r="GK275" s="380"/>
      <c r="GL275" s="380"/>
      <c r="GM275" s="380"/>
      <c r="GN275" s="380"/>
      <c r="GO275" s="380"/>
      <c r="GP275" s="380"/>
      <c r="GQ275" s="380"/>
      <c r="GR275" s="380"/>
      <c r="GS275" s="380"/>
      <c r="GT275" s="380"/>
      <c r="GU275" s="380"/>
      <c r="GV275" s="380"/>
      <c r="GW275" s="380"/>
      <c r="GX275" s="380"/>
      <c r="GY275" s="380"/>
      <c r="GZ275" s="380"/>
      <c r="HA275" s="380"/>
      <c r="HB275" s="380"/>
      <c r="HC275" s="380"/>
      <c r="HD275" s="380"/>
      <c r="HE275" s="380"/>
      <c r="HF275" s="380"/>
      <c r="HG275" s="380"/>
      <c r="HH275" s="380"/>
    </row>
    <row r="276" spans="1:216">
      <c r="A276" s="103"/>
      <c r="B276" s="377"/>
      <c r="C276" s="377"/>
      <c r="D276" s="377"/>
      <c r="E276" s="377"/>
      <c r="F276" s="377"/>
      <c r="G276" s="377"/>
      <c r="H276" s="377"/>
      <c r="I276" s="377"/>
      <c r="J276" s="377"/>
      <c r="K276" s="377"/>
      <c r="L276" s="377"/>
      <c r="M276" s="378"/>
      <c r="N276" s="378"/>
      <c r="O276" s="378"/>
      <c r="P276" s="378"/>
      <c r="Q276" s="378"/>
      <c r="R276" s="378"/>
      <c r="S276" s="378"/>
      <c r="T276" s="378"/>
      <c r="U276" s="378"/>
      <c r="V276" s="378"/>
      <c r="W276" s="378"/>
      <c r="X276" s="378"/>
      <c r="Y276" s="380"/>
      <c r="Z276" s="409"/>
      <c r="AA276" s="380"/>
      <c r="AB276" s="380"/>
      <c r="AC276" s="380"/>
      <c r="AD276" s="380"/>
      <c r="AE276" s="380"/>
      <c r="AF276" s="380"/>
      <c r="AG276" s="380"/>
      <c r="AH276" s="380"/>
      <c r="AI276" s="380"/>
      <c r="AJ276" s="380"/>
      <c r="AR276" s="380"/>
      <c r="AS276" s="380"/>
      <c r="AT276" s="380"/>
      <c r="AU276" s="380"/>
      <c r="AV276" s="380"/>
      <c r="AW276" s="380"/>
      <c r="AX276" s="380"/>
      <c r="AY276" s="380"/>
      <c r="AZ276" s="380"/>
      <c r="BA276" s="380"/>
      <c r="BB276" s="380"/>
      <c r="BC276" s="380"/>
      <c r="BD276" s="380"/>
      <c r="BE276" s="380"/>
      <c r="BF276" s="380"/>
      <c r="BG276" s="380"/>
      <c r="BH276" s="380"/>
      <c r="BI276" s="380"/>
      <c r="BJ276" s="377"/>
      <c r="CE276" s="380"/>
      <c r="CF276" s="380"/>
      <c r="CG276" s="380"/>
      <c r="EZ276" s="380"/>
      <c r="FA276" s="380"/>
      <c r="FB276" s="380"/>
      <c r="FC276" s="380"/>
      <c r="FD276" s="380"/>
      <c r="FE276" s="380"/>
      <c r="FF276" s="380"/>
      <c r="FG276" s="380"/>
      <c r="FH276" s="380"/>
      <c r="FI276" s="380"/>
      <c r="FJ276" s="380"/>
      <c r="FK276" s="380"/>
      <c r="FL276" s="380"/>
      <c r="FM276" s="380"/>
      <c r="FN276" s="380"/>
      <c r="FO276" s="380"/>
      <c r="FP276" s="380"/>
      <c r="FQ276" s="380"/>
      <c r="FR276" s="380"/>
      <c r="FS276" s="380"/>
      <c r="FT276" s="380"/>
      <c r="FU276" s="380"/>
      <c r="FV276" s="380"/>
      <c r="FW276" s="380"/>
      <c r="FX276" s="380"/>
      <c r="FY276" s="380"/>
      <c r="FZ276" s="380"/>
      <c r="GA276" s="380"/>
      <c r="GB276" s="380"/>
      <c r="GC276" s="380"/>
      <c r="GD276" s="380"/>
      <c r="GE276" s="380"/>
      <c r="GF276" s="380"/>
      <c r="GG276" s="380"/>
      <c r="GH276" s="380"/>
      <c r="GI276" s="380"/>
      <c r="GJ276" s="380"/>
      <c r="GK276" s="380"/>
      <c r="GL276" s="380"/>
      <c r="GM276" s="380"/>
      <c r="GN276" s="380"/>
      <c r="GO276" s="380"/>
      <c r="GP276" s="380"/>
      <c r="GQ276" s="380"/>
      <c r="GR276" s="380"/>
      <c r="GS276" s="380"/>
      <c r="GT276" s="380"/>
      <c r="GU276" s="380"/>
      <c r="GV276" s="380"/>
      <c r="GW276" s="380"/>
      <c r="GX276" s="380"/>
      <c r="GY276" s="380"/>
      <c r="GZ276" s="380"/>
      <c r="HA276" s="380"/>
      <c r="HB276" s="380"/>
      <c r="HC276" s="380"/>
      <c r="HD276" s="380"/>
      <c r="HE276" s="380"/>
      <c r="HF276" s="380"/>
      <c r="HG276" s="380"/>
      <c r="HH276" s="380"/>
    </row>
    <row r="277" spans="1:216">
      <c r="A277" s="103"/>
      <c r="B277" s="377"/>
      <c r="C277" s="377"/>
      <c r="D277" s="377"/>
      <c r="E277" s="377"/>
      <c r="F277" s="377"/>
      <c r="G277" s="377"/>
      <c r="H277" s="377"/>
      <c r="I277" s="377"/>
      <c r="J277" s="377"/>
      <c r="K277" s="377"/>
      <c r="L277" s="377"/>
      <c r="M277" s="378"/>
      <c r="N277" s="378"/>
      <c r="O277" s="378"/>
      <c r="P277" s="378"/>
      <c r="Q277" s="378"/>
      <c r="R277" s="378"/>
      <c r="S277" s="378"/>
      <c r="T277" s="378"/>
      <c r="U277" s="378"/>
      <c r="V277" s="378"/>
      <c r="W277" s="378"/>
      <c r="X277" s="378"/>
      <c r="Y277" s="380"/>
      <c r="Z277" s="409"/>
      <c r="AA277" s="380"/>
      <c r="AB277" s="380"/>
      <c r="AC277" s="380"/>
      <c r="AD277" s="380"/>
      <c r="AE277" s="380"/>
      <c r="AF277" s="380"/>
      <c r="AG277" s="380"/>
      <c r="AH277" s="380"/>
      <c r="AI277" s="380"/>
      <c r="AJ277" s="380"/>
      <c r="AR277" s="380"/>
      <c r="AS277" s="380"/>
      <c r="AT277" s="380"/>
      <c r="AU277" s="380"/>
      <c r="AV277" s="380"/>
      <c r="AW277" s="380"/>
      <c r="AX277" s="380"/>
      <c r="AY277" s="380"/>
      <c r="AZ277" s="380"/>
      <c r="BA277" s="380"/>
      <c r="BB277" s="380"/>
      <c r="BC277" s="380"/>
      <c r="BD277" s="380"/>
      <c r="BE277" s="380"/>
      <c r="BF277" s="380"/>
      <c r="BG277" s="380"/>
      <c r="BH277" s="380"/>
      <c r="BI277" s="380"/>
      <c r="BJ277" s="377"/>
      <c r="CE277" s="380"/>
      <c r="CF277" s="380"/>
      <c r="CG277" s="380"/>
      <c r="EZ277" s="380"/>
      <c r="FA277" s="380"/>
      <c r="FB277" s="380"/>
      <c r="FC277" s="380"/>
      <c r="FD277" s="380"/>
      <c r="FE277" s="380"/>
      <c r="FF277" s="380"/>
      <c r="FG277" s="380"/>
      <c r="FH277" s="380"/>
      <c r="FI277" s="380"/>
      <c r="FJ277" s="380"/>
      <c r="FK277" s="380"/>
      <c r="FL277" s="380"/>
      <c r="FM277" s="380"/>
      <c r="FN277" s="380"/>
      <c r="FO277" s="380"/>
      <c r="FP277" s="380"/>
      <c r="FQ277" s="380"/>
      <c r="FR277" s="380"/>
      <c r="FS277" s="380"/>
      <c r="FT277" s="380"/>
      <c r="FU277" s="380"/>
      <c r="FV277" s="380"/>
      <c r="FW277" s="380"/>
      <c r="FX277" s="380"/>
      <c r="FY277" s="380"/>
      <c r="FZ277" s="380"/>
      <c r="GA277" s="380"/>
      <c r="GB277" s="380"/>
      <c r="GC277" s="380"/>
      <c r="GD277" s="380"/>
      <c r="GE277" s="380"/>
      <c r="GF277" s="380"/>
      <c r="GG277" s="380"/>
      <c r="GH277" s="380"/>
      <c r="GI277" s="380"/>
      <c r="GJ277" s="380"/>
      <c r="GK277" s="380"/>
      <c r="GL277" s="380"/>
      <c r="GM277" s="380"/>
      <c r="GN277" s="380"/>
      <c r="GO277" s="380"/>
      <c r="GP277" s="380"/>
      <c r="GQ277" s="380"/>
      <c r="GR277" s="380"/>
      <c r="GS277" s="380"/>
      <c r="GT277" s="380"/>
      <c r="GU277" s="380"/>
      <c r="GV277" s="380"/>
      <c r="GW277" s="380"/>
      <c r="GX277" s="380"/>
      <c r="GY277" s="380"/>
      <c r="GZ277" s="380"/>
      <c r="HA277" s="380"/>
      <c r="HB277" s="380"/>
      <c r="HC277" s="380"/>
      <c r="HD277" s="380"/>
      <c r="HE277" s="380"/>
      <c r="HF277" s="380"/>
      <c r="HG277" s="380"/>
      <c r="HH277" s="380"/>
    </row>
    <row r="278" spans="1:216">
      <c r="A278" s="103"/>
      <c r="B278" s="377"/>
      <c r="C278" s="377"/>
      <c r="D278" s="377"/>
      <c r="E278" s="377"/>
      <c r="F278" s="377"/>
      <c r="G278" s="377"/>
      <c r="H278" s="377"/>
      <c r="I278" s="377"/>
      <c r="J278" s="377"/>
      <c r="K278" s="377"/>
      <c r="L278" s="377"/>
      <c r="M278" s="378"/>
      <c r="N278" s="378"/>
      <c r="O278" s="378"/>
      <c r="P278" s="378"/>
      <c r="Q278" s="378"/>
      <c r="R278" s="378"/>
      <c r="S278" s="378"/>
      <c r="T278" s="378"/>
      <c r="U278" s="378"/>
      <c r="V278" s="378"/>
      <c r="W278" s="378"/>
      <c r="X278" s="378"/>
      <c r="Y278" s="380"/>
      <c r="Z278" s="409"/>
      <c r="AA278" s="380"/>
      <c r="AB278" s="380"/>
      <c r="AC278" s="380"/>
      <c r="AD278" s="380"/>
      <c r="AE278" s="380"/>
      <c r="AF278" s="380"/>
      <c r="AG278" s="380"/>
      <c r="AH278" s="380"/>
      <c r="AI278" s="380"/>
      <c r="AJ278" s="380"/>
      <c r="AR278" s="380"/>
      <c r="AS278" s="380"/>
      <c r="AT278" s="380"/>
      <c r="AU278" s="380"/>
      <c r="AV278" s="380"/>
      <c r="AW278" s="380"/>
      <c r="AX278" s="380"/>
      <c r="AY278" s="380"/>
      <c r="AZ278" s="380"/>
      <c r="BA278" s="380"/>
      <c r="BB278" s="380"/>
      <c r="BC278" s="380"/>
      <c r="BD278" s="380"/>
      <c r="BE278" s="380"/>
      <c r="BF278" s="380"/>
      <c r="BG278" s="380"/>
      <c r="BH278" s="380"/>
      <c r="BI278" s="380"/>
      <c r="BJ278" s="377"/>
      <c r="CE278" s="380"/>
      <c r="CF278" s="380"/>
      <c r="CG278" s="380"/>
      <c r="EZ278" s="380"/>
      <c r="FA278" s="380"/>
      <c r="FB278" s="380"/>
      <c r="FC278" s="380"/>
      <c r="FD278" s="380"/>
      <c r="FE278" s="380"/>
      <c r="FF278" s="380"/>
      <c r="FG278" s="380"/>
      <c r="FH278" s="380"/>
      <c r="FI278" s="380"/>
      <c r="FJ278" s="380"/>
      <c r="FK278" s="380"/>
      <c r="FL278" s="380"/>
      <c r="FM278" s="380"/>
      <c r="FN278" s="380"/>
      <c r="FO278" s="380"/>
      <c r="FP278" s="380"/>
      <c r="FQ278" s="380"/>
      <c r="FR278" s="380"/>
      <c r="FS278" s="380"/>
      <c r="FT278" s="380"/>
      <c r="FU278" s="380"/>
      <c r="FV278" s="380"/>
      <c r="FW278" s="380"/>
      <c r="FX278" s="380"/>
      <c r="FY278" s="380"/>
      <c r="FZ278" s="380"/>
      <c r="GA278" s="380"/>
      <c r="GB278" s="380"/>
      <c r="GC278" s="380"/>
      <c r="GD278" s="380"/>
      <c r="GE278" s="380"/>
      <c r="GF278" s="380"/>
      <c r="GG278" s="380"/>
      <c r="GH278" s="380"/>
      <c r="GI278" s="380"/>
      <c r="GJ278" s="380"/>
      <c r="GK278" s="380"/>
      <c r="GL278" s="380"/>
      <c r="GM278" s="380"/>
      <c r="GN278" s="380"/>
      <c r="GO278" s="380"/>
      <c r="GP278" s="380"/>
      <c r="GQ278" s="380"/>
      <c r="GR278" s="380"/>
      <c r="GS278" s="380"/>
      <c r="GT278" s="380"/>
      <c r="GU278" s="380"/>
      <c r="GV278" s="380"/>
      <c r="GW278" s="380"/>
      <c r="GX278" s="380"/>
      <c r="GY278" s="380"/>
      <c r="GZ278" s="380"/>
      <c r="HA278" s="380"/>
      <c r="HB278" s="380"/>
      <c r="HC278" s="380"/>
      <c r="HD278" s="380"/>
      <c r="HE278" s="380"/>
      <c r="HF278" s="380"/>
      <c r="HG278" s="380"/>
      <c r="HH278" s="380"/>
    </row>
    <row r="279" spans="1:216">
      <c r="A279" s="103"/>
      <c r="B279" s="377"/>
      <c r="C279" s="377"/>
      <c r="D279" s="377"/>
      <c r="E279" s="377"/>
      <c r="F279" s="377"/>
      <c r="G279" s="377"/>
      <c r="H279" s="377"/>
      <c r="I279" s="377"/>
      <c r="J279" s="377"/>
      <c r="K279" s="377"/>
      <c r="L279" s="377"/>
      <c r="M279" s="378"/>
      <c r="N279" s="378"/>
      <c r="O279" s="378"/>
      <c r="P279" s="378"/>
      <c r="Q279" s="378"/>
      <c r="R279" s="378"/>
      <c r="S279" s="378"/>
      <c r="T279" s="378"/>
      <c r="U279" s="378"/>
      <c r="V279" s="378"/>
      <c r="W279" s="378"/>
      <c r="X279" s="378"/>
      <c r="Y279" s="380"/>
      <c r="Z279" s="409"/>
      <c r="AA279" s="380"/>
      <c r="AB279" s="380"/>
      <c r="AC279" s="380"/>
      <c r="AD279" s="380"/>
      <c r="AE279" s="380"/>
      <c r="AF279" s="380"/>
      <c r="AG279" s="380"/>
      <c r="AH279" s="380"/>
      <c r="AI279" s="380"/>
      <c r="AJ279" s="380"/>
      <c r="AR279" s="380"/>
      <c r="AS279" s="380"/>
      <c r="AT279" s="380"/>
      <c r="AU279" s="380"/>
      <c r="AV279" s="380"/>
      <c r="AW279" s="380"/>
      <c r="AX279" s="380"/>
      <c r="AY279" s="380"/>
      <c r="AZ279" s="380"/>
      <c r="BA279" s="380"/>
      <c r="BB279" s="380"/>
      <c r="BC279" s="380"/>
      <c r="BD279" s="380"/>
      <c r="BE279" s="380"/>
      <c r="BF279" s="380"/>
      <c r="BG279" s="380"/>
      <c r="BH279" s="380"/>
      <c r="BI279" s="380"/>
      <c r="BJ279" s="377"/>
      <c r="CE279" s="380"/>
      <c r="CF279" s="380"/>
      <c r="CG279" s="380"/>
      <c r="EZ279" s="380"/>
      <c r="FA279" s="380"/>
      <c r="FB279" s="380"/>
      <c r="FC279" s="380"/>
      <c r="FD279" s="380"/>
      <c r="FE279" s="380"/>
      <c r="FF279" s="380"/>
      <c r="FG279" s="380"/>
      <c r="FH279" s="380"/>
      <c r="FI279" s="380"/>
      <c r="FJ279" s="380"/>
      <c r="FK279" s="380"/>
      <c r="FL279" s="380"/>
      <c r="FM279" s="380"/>
      <c r="FN279" s="380"/>
      <c r="FO279" s="380"/>
      <c r="FP279" s="380"/>
      <c r="FQ279" s="380"/>
      <c r="FR279" s="380"/>
      <c r="FS279" s="380"/>
      <c r="FT279" s="380"/>
      <c r="FU279" s="380"/>
      <c r="FV279" s="380"/>
      <c r="FW279" s="380"/>
      <c r="FX279" s="380"/>
      <c r="FY279" s="380"/>
      <c r="FZ279" s="380"/>
      <c r="GA279" s="380"/>
      <c r="GB279" s="380"/>
      <c r="GC279" s="380"/>
      <c r="GD279" s="380"/>
      <c r="GE279" s="380"/>
      <c r="GF279" s="380"/>
      <c r="GG279" s="380"/>
      <c r="GH279" s="380"/>
      <c r="GI279" s="380"/>
      <c r="GJ279" s="380"/>
      <c r="GK279" s="380"/>
      <c r="GL279" s="380"/>
      <c r="GM279" s="380"/>
      <c r="GN279" s="380"/>
      <c r="GO279" s="380"/>
      <c r="GP279" s="380"/>
      <c r="GQ279" s="380"/>
      <c r="GR279" s="380"/>
      <c r="GS279" s="380"/>
      <c r="GT279" s="380"/>
      <c r="GU279" s="380"/>
      <c r="GV279" s="380"/>
      <c r="GW279" s="380"/>
      <c r="GX279" s="380"/>
      <c r="GY279" s="380"/>
      <c r="GZ279" s="380"/>
      <c r="HA279" s="380"/>
      <c r="HB279" s="380"/>
      <c r="HC279" s="380"/>
      <c r="HD279" s="380"/>
      <c r="HE279" s="380"/>
      <c r="HF279" s="380"/>
      <c r="HG279" s="380"/>
      <c r="HH279" s="380"/>
    </row>
    <row r="280" spans="1:216">
      <c r="A280" s="103"/>
      <c r="B280" s="377"/>
      <c r="C280" s="377"/>
      <c r="D280" s="377"/>
      <c r="E280" s="377"/>
      <c r="F280" s="377"/>
      <c r="G280" s="377"/>
      <c r="H280" s="377"/>
      <c r="I280" s="377"/>
      <c r="J280" s="377"/>
      <c r="K280" s="377"/>
      <c r="L280" s="377"/>
      <c r="M280" s="378"/>
      <c r="N280" s="378"/>
      <c r="O280" s="378"/>
      <c r="P280" s="378"/>
      <c r="Q280" s="378"/>
      <c r="R280" s="378"/>
      <c r="S280" s="378"/>
      <c r="T280" s="378"/>
      <c r="U280" s="378"/>
      <c r="V280" s="378"/>
      <c r="W280" s="378"/>
      <c r="X280" s="378"/>
      <c r="Y280" s="380"/>
      <c r="Z280" s="409"/>
      <c r="AA280" s="380"/>
      <c r="AB280" s="380"/>
      <c r="AC280" s="380"/>
      <c r="AD280" s="380"/>
      <c r="AE280" s="380"/>
      <c r="AF280" s="380"/>
      <c r="AG280" s="380"/>
      <c r="AH280" s="380"/>
      <c r="AI280" s="380"/>
      <c r="AJ280" s="380"/>
      <c r="AR280" s="380"/>
      <c r="AS280" s="380"/>
      <c r="AT280" s="380"/>
      <c r="AU280" s="380"/>
      <c r="AV280" s="380"/>
      <c r="AW280" s="380"/>
      <c r="AX280" s="380"/>
      <c r="AY280" s="380"/>
      <c r="AZ280" s="380"/>
      <c r="BA280" s="380"/>
      <c r="BB280" s="380"/>
      <c r="BC280" s="380"/>
      <c r="BD280" s="380"/>
      <c r="BE280" s="380"/>
      <c r="BF280" s="380"/>
      <c r="BG280" s="380"/>
      <c r="BH280" s="380"/>
      <c r="BI280" s="380"/>
      <c r="BJ280" s="377"/>
      <c r="CE280" s="380"/>
      <c r="CF280" s="380"/>
      <c r="CG280" s="380"/>
      <c r="EZ280" s="380"/>
      <c r="FA280" s="380"/>
      <c r="FB280" s="380"/>
      <c r="FC280" s="380"/>
      <c r="FD280" s="380"/>
      <c r="FE280" s="380"/>
      <c r="FF280" s="380"/>
      <c r="FG280" s="380"/>
      <c r="FH280" s="380"/>
      <c r="FI280" s="380"/>
      <c r="FJ280" s="380"/>
      <c r="FK280" s="380"/>
      <c r="FL280" s="380"/>
      <c r="FM280" s="380"/>
      <c r="FN280" s="380"/>
      <c r="FO280" s="380"/>
      <c r="FP280" s="380"/>
      <c r="FQ280" s="380"/>
      <c r="FR280" s="380"/>
      <c r="FS280" s="380"/>
      <c r="FT280" s="380"/>
      <c r="FU280" s="380"/>
      <c r="FV280" s="380"/>
      <c r="FW280" s="380"/>
      <c r="FX280" s="380"/>
      <c r="FY280" s="380"/>
      <c r="FZ280" s="380"/>
      <c r="GA280" s="380"/>
      <c r="GB280" s="380"/>
      <c r="GC280" s="380"/>
      <c r="GD280" s="380"/>
      <c r="GE280" s="380"/>
      <c r="GF280" s="380"/>
      <c r="GG280" s="380"/>
      <c r="GH280" s="380"/>
      <c r="GI280" s="380"/>
      <c r="GJ280" s="380"/>
      <c r="GK280" s="380"/>
      <c r="GL280" s="380"/>
      <c r="GM280" s="380"/>
      <c r="GN280" s="380"/>
      <c r="GO280" s="380"/>
      <c r="GP280" s="380"/>
      <c r="GQ280" s="380"/>
      <c r="GR280" s="380"/>
      <c r="GS280" s="380"/>
      <c r="GT280" s="380"/>
      <c r="GU280" s="380"/>
      <c r="GV280" s="380"/>
      <c r="GW280" s="380"/>
      <c r="GX280" s="380"/>
      <c r="GY280" s="380"/>
      <c r="GZ280" s="380"/>
      <c r="HA280" s="380"/>
      <c r="HB280" s="380"/>
      <c r="HC280" s="380"/>
      <c r="HD280" s="380"/>
      <c r="HE280" s="380"/>
      <c r="HF280" s="380"/>
      <c r="HG280" s="380"/>
      <c r="HH280" s="380"/>
    </row>
    <row r="281" spans="1:216">
      <c r="A281" s="103"/>
      <c r="B281" s="377"/>
      <c r="C281" s="377"/>
      <c r="D281" s="377"/>
      <c r="E281" s="377"/>
      <c r="F281" s="377"/>
      <c r="G281" s="377"/>
      <c r="H281" s="377"/>
      <c r="I281" s="377"/>
      <c r="J281" s="377"/>
      <c r="K281" s="377"/>
      <c r="L281" s="377"/>
      <c r="M281" s="378"/>
      <c r="N281" s="378"/>
      <c r="O281" s="378"/>
      <c r="P281" s="378"/>
      <c r="Q281" s="378"/>
      <c r="R281" s="378"/>
      <c r="S281" s="378"/>
      <c r="T281" s="378"/>
      <c r="U281" s="378"/>
      <c r="V281" s="378"/>
      <c r="W281" s="378"/>
      <c r="X281" s="378"/>
      <c r="Y281" s="380"/>
      <c r="Z281" s="409"/>
      <c r="AA281" s="380"/>
      <c r="AB281" s="380"/>
      <c r="AC281" s="380"/>
      <c r="AD281" s="380"/>
      <c r="AE281" s="380"/>
      <c r="AF281" s="380"/>
      <c r="AG281" s="380"/>
      <c r="AH281" s="380"/>
      <c r="AI281" s="380"/>
      <c r="AJ281" s="380"/>
      <c r="AR281" s="380"/>
      <c r="AS281" s="380"/>
      <c r="AT281" s="380"/>
      <c r="AU281" s="380"/>
      <c r="AV281" s="380"/>
      <c r="AW281" s="380"/>
      <c r="AX281" s="380"/>
      <c r="AY281" s="380"/>
      <c r="AZ281" s="380"/>
      <c r="BA281" s="380"/>
      <c r="BB281" s="380"/>
      <c r="BC281" s="380"/>
      <c r="BD281" s="380"/>
      <c r="BE281" s="380"/>
      <c r="BF281" s="380"/>
      <c r="BG281" s="380"/>
      <c r="BH281" s="380"/>
      <c r="BI281" s="380"/>
      <c r="BJ281" s="377"/>
      <c r="CE281" s="380"/>
      <c r="CF281" s="380"/>
      <c r="CG281" s="380"/>
      <c r="EZ281" s="380"/>
      <c r="FA281" s="380"/>
      <c r="FB281" s="380"/>
      <c r="FC281" s="380"/>
      <c r="FD281" s="380"/>
      <c r="FE281" s="380"/>
      <c r="FF281" s="380"/>
      <c r="FG281" s="380"/>
      <c r="FH281" s="380"/>
      <c r="FI281" s="380"/>
      <c r="FJ281" s="380"/>
      <c r="FK281" s="380"/>
      <c r="FL281" s="380"/>
      <c r="FM281" s="380"/>
      <c r="FN281" s="380"/>
      <c r="FO281" s="380"/>
      <c r="FP281" s="380"/>
      <c r="FQ281" s="380"/>
      <c r="FR281" s="380"/>
      <c r="FS281" s="380"/>
      <c r="FT281" s="380"/>
      <c r="FU281" s="380"/>
      <c r="FV281" s="380"/>
      <c r="FW281" s="380"/>
      <c r="FX281" s="380"/>
      <c r="FY281" s="380"/>
      <c r="FZ281" s="380"/>
      <c r="GA281" s="380"/>
      <c r="GB281" s="380"/>
      <c r="GC281" s="380"/>
      <c r="GD281" s="380"/>
      <c r="GE281" s="380"/>
      <c r="GF281" s="380"/>
      <c r="GG281" s="380"/>
      <c r="GH281" s="380"/>
      <c r="GI281" s="380"/>
      <c r="GJ281" s="380"/>
      <c r="GK281" s="380"/>
      <c r="GL281" s="380"/>
      <c r="GM281" s="380"/>
      <c r="GN281" s="380"/>
      <c r="GO281" s="380"/>
      <c r="GP281" s="380"/>
      <c r="GQ281" s="380"/>
      <c r="GR281" s="380"/>
      <c r="GS281" s="380"/>
      <c r="GT281" s="380"/>
      <c r="GU281" s="380"/>
      <c r="GV281" s="380"/>
      <c r="GW281" s="380"/>
      <c r="GX281" s="380"/>
      <c r="GY281" s="380"/>
      <c r="GZ281" s="380"/>
      <c r="HA281" s="380"/>
      <c r="HB281" s="380"/>
      <c r="HC281" s="380"/>
      <c r="HD281" s="380"/>
      <c r="HE281" s="380"/>
      <c r="HF281" s="380"/>
      <c r="HG281" s="380"/>
      <c r="HH281" s="380"/>
    </row>
    <row r="282" spans="1:216">
      <c r="A282" s="103"/>
      <c r="B282" s="377"/>
      <c r="C282" s="377"/>
      <c r="D282" s="377"/>
      <c r="E282" s="377"/>
      <c r="F282" s="377"/>
      <c r="G282" s="377"/>
      <c r="H282" s="377"/>
      <c r="I282" s="377"/>
      <c r="J282" s="377"/>
      <c r="K282" s="377"/>
      <c r="L282" s="377"/>
      <c r="M282" s="378"/>
      <c r="N282" s="378"/>
      <c r="O282" s="378"/>
      <c r="P282" s="378"/>
      <c r="Q282" s="378"/>
      <c r="R282" s="378"/>
      <c r="S282" s="378"/>
      <c r="T282" s="378"/>
      <c r="U282" s="378"/>
      <c r="V282" s="378"/>
      <c r="W282" s="378"/>
      <c r="X282" s="378"/>
      <c r="Y282" s="380"/>
      <c r="Z282" s="409"/>
      <c r="AA282" s="380"/>
      <c r="AB282" s="380"/>
      <c r="AC282" s="380"/>
      <c r="AD282" s="380"/>
      <c r="AE282" s="380"/>
      <c r="AF282" s="380"/>
      <c r="AG282" s="380"/>
      <c r="AH282" s="380"/>
      <c r="AI282" s="380"/>
      <c r="AJ282" s="380"/>
      <c r="AR282" s="380"/>
      <c r="AS282" s="380"/>
      <c r="AT282" s="380"/>
      <c r="AU282" s="380"/>
      <c r="AV282" s="380"/>
      <c r="AW282" s="380"/>
      <c r="AX282" s="380"/>
      <c r="AY282" s="380"/>
      <c r="AZ282" s="380"/>
      <c r="BA282" s="380"/>
      <c r="BB282" s="380"/>
      <c r="BC282" s="380"/>
      <c r="BD282" s="380"/>
      <c r="BE282" s="380"/>
      <c r="BF282" s="380"/>
      <c r="BG282" s="380"/>
      <c r="BH282" s="380"/>
      <c r="BI282" s="380"/>
      <c r="BJ282" s="377"/>
      <c r="CE282" s="380"/>
      <c r="CF282" s="380"/>
      <c r="CG282" s="380"/>
      <c r="EZ282" s="380"/>
      <c r="FA282" s="380"/>
      <c r="FB282" s="380"/>
      <c r="FC282" s="380"/>
      <c r="FD282" s="380"/>
      <c r="FE282" s="380"/>
      <c r="FF282" s="380"/>
      <c r="FG282" s="380"/>
      <c r="FH282" s="380"/>
      <c r="FI282" s="380"/>
      <c r="FJ282" s="380"/>
      <c r="FK282" s="380"/>
      <c r="FL282" s="380"/>
      <c r="FM282" s="380"/>
      <c r="FN282" s="380"/>
      <c r="FO282" s="380"/>
      <c r="FP282" s="380"/>
      <c r="FQ282" s="380"/>
      <c r="FR282" s="380"/>
      <c r="FS282" s="380"/>
      <c r="FT282" s="380"/>
      <c r="FU282" s="380"/>
      <c r="FV282" s="380"/>
      <c r="FW282" s="380"/>
      <c r="FX282" s="380"/>
      <c r="FY282" s="380"/>
      <c r="FZ282" s="380"/>
      <c r="GA282" s="380"/>
      <c r="GB282" s="380"/>
      <c r="GC282" s="380"/>
      <c r="GD282" s="380"/>
      <c r="GE282" s="380"/>
      <c r="GF282" s="380"/>
      <c r="GG282" s="380"/>
      <c r="GH282" s="380"/>
      <c r="GI282" s="380"/>
      <c r="GJ282" s="380"/>
      <c r="GK282" s="380"/>
      <c r="GL282" s="380"/>
      <c r="GM282" s="380"/>
      <c r="GN282" s="380"/>
      <c r="GO282" s="380"/>
      <c r="GP282" s="380"/>
      <c r="GQ282" s="380"/>
      <c r="GR282" s="380"/>
      <c r="GS282" s="380"/>
      <c r="GT282" s="380"/>
      <c r="GU282" s="380"/>
      <c r="GV282" s="380"/>
      <c r="GW282" s="380"/>
      <c r="GX282" s="380"/>
      <c r="GY282" s="380"/>
      <c r="GZ282" s="380"/>
      <c r="HA282" s="380"/>
      <c r="HB282" s="380"/>
      <c r="HC282" s="380"/>
      <c r="HD282" s="380"/>
      <c r="HE282" s="380"/>
      <c r="HF282" s="380"/>
      <c r="HG282" s="380"/>
      <c r="HH282" s="380"/>
    </row>
    <row r="283" spans="1:216">
      <c r="A283" s="103"/>
      <c r="B283" s="377"/>
      <c r="C283" s="377"/>
      <c r="D283" s="377"/>
      <c r="E283" s="377"/>
      <c r="F283" s="377"/>
      <c r="G283" s="377"/>
      <c r="H283" s="377"/>
      <c r="I283" s="377"/>
      <c r="J283" s="377"/>
      <c r="K283" s="377"/>
      <c r="L283" s="377"/>
      <c r="M283" s="378"/>
      <c r="N283" s="378"/>
      <c r="O283" s="378"/>
      <c r="P283" s="378"/>
      <c r="Q283" s="378"/>
      <c r="R283" s="378"/>
      <c r="S283" s="378"/>
      <c r="T283" s="378"/>
      <c r="U283" s="378"/>
      <c r="V283" s="378"/>
      <c r="W283" s="378"/>
      <c r="X283" s="378"/>
      <c r="Y283" s="380"/>
      <c r="Z283" s="409"/>
      <c r="AA283" s="380"/>
      <c r="AB283" s="380"/>
      <c r="AC283" s="380"/>
      <c r="AD283" s="380"/>
      <c r="AE283" s="380"/>
      <c r="AF283" s="380"/>
      <c r="AG283" s="380"/>
      <c r="AH283" s="380"/>
      <c r="AI283" s="380"/>
      <c r="AJ283" s="380"/>
      <c r="AR283" s="380"/>
      <c r="AS283" s="380"/>
      <c r="AT283" s="380"/>
      <c r="AU283" s="380"/>
      <c r="AV283" s="380"/>
      <c r="AW283" s="380"/>
      <c r="AX283" s="380"/>
      <c r="AY283" s="380"/>
      <c r="AZ283" s="380"/>
      <c r="BA283" s="380"/>
      <c r="BB283" s="380"/>
      <c r="BC283" s="380"/>
      <c r="BD283" s="380"/>
      <c r="BE283" s="380"/>
      <c r="BF283" s="380"/>
      <c r="BG283" s="380"/>
      <c r="BH283" s="380"/>
      <c r="BI283" s="380"/>
      <c r="BJ283" s="377"/>
      <c r="CE283" s="380"/>
      <c r="CF283" s="380"/>
      <c r="CG283" s="380"/>
      <c r="EZ283" s="380"/>
      <c r="FA283" s="380"/>
      <c r="FB283" s="380"/>
      <c r="FC283" s="380"/>
      <c r="FD283" s="380"/>
      <c r="FE283" s="380"/>
      <c r="FF283" s="380"/>
      <c r="FG283" s="380"/>
      <c r="FH283" s="380"/>
      <c r="FI283" s="380"/>
      <c r="FJ283" s="380"/>
      <c r="FK283" s="380"/>
      <c r="FL283" s="380"/>
      <c r="FM283" s="380"/>
      <c r="FN283" s="380"/>
      <c r="FO283" s="380"/>
      <c r="FP283" s="380"/>
      <c r="FQ283" s="380"/>
      <c r="FR283" s="380"/>
      <c r="FS283" s="380"/>
      <c r="FT283" s="380"/>
      <c r="FU283" s="380"/>
      <c r="FV283" s="380"/>
      <c r="FW283" s="380"/>
      <c r="FX283" s="380"/>
      <c r="FY283" s="380"/>
      <c r="FZ283" s="380"/>
      <c r="GA283" s="380"/>
      <c r="GB283" s="380"/>
      <c r="GC283" s="380"/>
      <c r="GD283" s="380"/>
      <c r="GE283" s="380"/>
      <c r="GF283" s="380"/>
      <c r="GG283" s="380"/>
      <c r="GH283" s="380"/>
      <c r="GI283" s="380"/>
      <c r="GJ283" s="380"/>
      <c r="GK283" s="380"/>
      <c r="GL283" s="380"/>
      <c r="GM283" s="380"/>
      <c r="GN283" s="380"/>
      <c r="GO283" s="380"/>
      <c r="GP283" s="380"/>
      <c r="GQ283" s="380"/>
      <c r="GR283" s="380"/>
      <c r="GS283" s="380"/>
      <c r="GT283" s="380"/>
      <c r="GU283" s="380"/>
      <c r="GV283" s="380"/>
      <c r="GW283" s="380"/>
      <c r="GX283" s="380"/>
      <c r="GY283" s="380"/>
      <c r="GZ283" s="380"/>
      <c r="HA283" s="380"/>
      <c r="HB283" s="380"/>
      <c r="HC283" s="380"/>
      <c r="HD283" s="380"/>
      <c r="HE283" s="380"/>
      <c r="HF283" s="380"/>
      <c r="HG283" s="380"/>
      <c r="HH283" s="380"/>
    </row>
    <row r="284" spans="1:216">
      <c r="A284" s="103"/>
      <c r="B284" s="377"/>
      <c r="C284" s="377"/>
      <c r="D284" s="377"/>
      <c r="E284" s="377"/>
      <c r="F284" s="377"/>
      <c r="G284" s="377"/>
      <c r="H284" s="377"/>
      <c r="I284" s="377"/>
      <c r="J284" s="377"/>
      <c r="K284" s="377"/>
      <c r="L284" s="377"/>
      <c r="M284" s="378"/>
      <c r="N284" s="378"/>
      <c r="O284" s="378"/>
      <c r="P284" s="378"/>
      <c r="Q284" s="378"/>
      <c r="R284" s="378"/>
      <c r="S284" s="378"/>
      <c r="T284" s="378"/>
      <c r="U284" s="378"/>
      <c r="V284" s="378"/>
      <c r="W284" s="378"/>
      <c r="X284" s="378"/>
      <c r="Y284" s="380"/>
      <c r="Z284" s="409"/>
      <c r="AA284" s="380"/>
      <c r="AB284" s="380"/>
      <c r="AC284" s="380"/>
      <c r="AD284" s="380"/>
      <c r="AE284" s="380"/>
      <c r="AF284" s="380"/>
      <c r="AG284" s="380"/>
      <c r="AH284" s="380"/>
      <c r="AI284" s="380"/>
      <c r="AJ284" s="380"/>
      <c r="AR284" s="380"/>
      <c r="AS284" s="380"/>
      <c r="AT284" s="380"/>
      <c r="AU284" s="380"/>
      <c r="AV284" s="380"/>
      <c r="AW284" s="380"/>
      <c r="AX284" s="380"/>
      <c r="AY284" s="380"/>
      <c r="AZ284" s="380"/>
      <c r="BA284" s="380"/>
      <c r="BB284" s="380"/>
      <c r="BC284" s="380"/>
      <c r="BD284" s="380"/>
      <c r="BE284" s="380"/>
      <c r="BF284" s="380"/>
      <c r="BG284" s="380"/>
      <c r="BH284" s="380"/>
      <c r="BI284" s="380"/>
      <c r="BJ284" s="377"/>
      <c r="CE284" s="380"/>
      <c r="CF284" s="380"/>
      <c r="CG284" s="380"/>
      <c r="EZ284" s="380"/>
      <c r="FA284" s="380"/>
      <c r="FB284" s="380"/>
      <c r="FC284" s="380"/>
      <c r="FD284" s="380"/>
      <c r="FE284" s="380"/>
      <c r="FF284" s="380"/>
      <c r="FG284" s="380"/>
      <c r="FH284" s="380"/>
      <c r="FI284" s="380"/>
      <c r="FJ284" s="380"/>
      <c r="FK284" s="380"/>
      <c r="FL284" s="380"/>
      <c r="FM284" s="380"/>
      <c r="FN284" s="380"/>
      <c r="FO284" s="380"/>
      <c r="FP284" s="380"/>
      <c r="FQ284" s="380"/>
      <c r="FR284" s="380"/>
      <c r="FS284" s="380"/>
      <c r="FT284" s="380"/>
      <c r="FU284" s="380"/>
      <c r="FV284" s="380"/>
      <c r="FW284" s="380"/>
      <c r="FX284" s="380"/>
      <c r="FY284" s="380"/>
      <c r="FZ284" s="380"/>
      <c r="GA284" s="380"/>
      <c r="GB284" s="380"/>
      <c r="GC284" s="380"/>
      <c r="GD284" s="380"/>
      <c r="GE284" s="380"/>
      <c r="GF284" s="380"/>
      <c r="GG284" s="380"/>
      <c r="GH284" s="380"/>
      <c r="GI284" s="380"/>
      <c r="GJ284" s="380"/>
      <c r="GK284" s="380"/>
      <c r="GL284" s="380"/>
      <c r="GM284" s="380"/>
      <c r="GN284" s="380"/>
      <c r="GO284" s="380"/>
      <c r="GP284" s="380"/>
      <c r="GQ284" s="380"/>
      <c r="GR284" s="380"/>
      <c r="GS284" s="380"/>
      <c r="GT284" s="380"/>
      <c r="GU284" s="380"/>
      <c r="GV284" s="380"/>
      <c r="GW284" s="380"/>
      <c r="GX284" s="380"/>
      <c r="GY284" s="380"/>
      <c r="GZ284" s="380"/>
      <c r="HA284" s="380"/>
      <c r="HB284" s="380"/>
      <c r="HC284" s="380"/>
      <c r="HD284" s="380"/>
      <c r="HE284" s="380"/>
      <c r="HF284" s="380"/>
      <c r="HG284" s="380"/>
      <c r="HH284" s="380"/>
    </row>
    <row r="285" spans="1:216">
      <c r="A285" s="103"/>
      <c r="B285" s="377"/>
      <c r="C285" s="377"/>
      <c r="D285" s="377"/>
      <c r="E285" s="377"/>
      <c r="F285" s="377"/>
      <c r="G285" s="377"/>
      <c r="H285" s="377"/>
      <c r="I285" s="377"/>
      <c r="J285" s="377"/>
      <c r="K285" s="377"/>
      <c r="L285" s="377"/>
      <c r="M285" s="378"/>
      <c r="N285" s="378"/>
      <c r="O285" s="378"/>
      <c r="P285" s="378"/>
      <c r="Q285" s="378"/>
      <c r="R285" s="378"/>
      <c r="S285" s="378"/>
      <c r="T285" s="378"/>
      <c r="U285" s="378"/>
      <c r="V285" s="378"/>
      <c r="W285" s="378"/>
      <c r="X285" s="378"/>
      <c r="Y285" s="380"/>
      <c r="Z285" s="409"/>
      <c r="AA285" s="380"/>
      <c r="AB285" s="380"/>
      <c r="AC285" s="380"/>
      <c r="AD285" s="380"/>
      <c r="AE285" s="380"/>
      <c r="AF285" s="380"/>
      <c r="AG285" s="380"/>
      <c r="AH285" s="380"/>
      <c r="AI285" s="380"/>
      <c r="AJ285" s="380"/>
      <c r="AR285" s="380"/>
      <c r="AS285" s="380"/>
      <c r="AT285" s="380"/>
      <c r="AU285" s="380"/>
      <c r="AV285" s="380"/>
      <c r="AW285" s="380"/>
      <c r="AX285" s="380"/>
      <c r="AY285" s="380"/>
      <c r="AZ285" s="380"/>
      <c r="BA285" s="380"/>
      <c r="BB285" s="380"/>
      <c r="BC285" s="380"/>
      <c r="BD285" s="380"/>
      <c r="BE285" s="380"/>
      <c r="BF285" s="380"/>
      <c r="BG285" s="380"/>
      <c r="BH285" s="380"/>
      <c r="BI285" s="380"/>
      <c r="BJ285" s="377"/>
      <c r="CE285" s="380"/>
      <c r="CF285" s="380"/>
      <c r="CG285" s="380"/>
      <c r="EZ285" s="380"/>
      <c r="FA285" s="380"/>
      <c r="FB285" s="380"/>
      <c r="FC285" s="380"/>
      <c r="FD285" s="380"/>
      <c r="FE285" s="380"/>
      <c r="FF285" s="380"/>
      <c r="FG285" s="380"/>
      <c r="FH285" s="380"/>
      <c r="FI285" s="380"/>
      <c r="FJ285" s="380"/>
      <c r="FK285" s="380"/>
      <c r="FL285" s="380"/>
      <c r="FM285" s="380"/>
      <c r="FN285" s="380"/>
      <c r="FO285" s="380"/>
      <c r="FP285" s="380"/>
      <c r="FQ285" s="380"/>
      <c r="FR285" s="380"/>
      <c r="FS285" s="380"/>
      <c r="FT285" s="380"/>
      <c r="FU285" s="380"/>
      <c r="FV285" s="380"/>
      <c r="FW285" s="380"/>
      <c r="FX285" s="380"/>
      <c r="FY285" s="380"/>
      <c r="FZ285" s="380"/>
      <c r="GA285" s="380"/>
      <c r="GB285" s="380"/>
      <c r="GC285" s="380"/>
      <c r="GD285" s="380"/>
      <c r="GE285" s="380"/>
      <c r="GF285" s="380"/>
      <c r="GG285" s="380"/>
      <c r="GH285" s="380"/>
      <c r="GI285" s="380"/>
      <c r="GJ285" s="380"/>
      <c r="GK285" s="380"/>
      <c r="GL285" s="380"/>
      <c r="GM285" s="380"/>
      <c r="GN285" s="380"/>
      <c r="GO285" s="380"/>
      <c r="GP285" s="380"/>
      <c r="GQ285" s="380"/>
      <c r="GR285" s="380"/>
      <c r="GS285" s="380"/>
      <c r="GT285" s="380"/>
      <c r="GU285" s="380"/>
      <c r="GV285" s="380"/>
      <c r="GW285" s="380"/>
      <c r="GX285" s="380"/>
      <c r="GY285" s="380"/>
      <c r="GZ285" s="380"/>
      <c r="HA285" s="380"/>
      <c r="HB285" s="380"/>
      <c r="HC285" s="380"/>
      <c r="HD285" s="380"/>
      <c r="HE285" s="380"/>
      <c r="HF285" s="380"/>
      <c r="HG285" s="380"/>
      <c r="HH285" s="380"/>
    </row>
    <row r="286" spans="1:216">
      <c r="A286" s="103"/>
      <c r="B286" s="377"/>
      <c r="C286" s="377"/>
      <c r="D286" s="377"/>
      <c r="E286" s="377"/>
      <c r="F286" s="377"/>
      <c r="G286" s="377"/>
      <c r="H286" s="377"/>
      <c r="I286" s="377"/>
      <c r="J286" s="377"/>
      <c r="K286" s="377"/>
      <c r="L286" s="377"/>
      <c r="M286" s="378"/>
      <c r="N286" s="378"/>
      <c r="O286" s="378"/>
      <c r="P286" s="378"/>
      <c r="Q286" s="378"/>
      <c r="R286" s="378"/>
      <c r="S286" s="378"/>
      <c r="T286" s="378"/>
      <c r="U286" s="378"/>
      <c r="V286" s="378"/>
      <c r="W286" s="378"/>
      <c r="X286" s="378"/>
      <c r="Y286" s="380"/>
      <c r="Z286" s="409"/>
      <c r="AA286" s="380"/>
      <c r="AB286" s="380"/>
      <c r="AC286" s="380"/>
      <c r="AD286" s="380"/>
      <c r="AE286" s="380"/>
      <c r="AF286" s="380"/>
      <c r="AG286" s="380"/>
      <c r="AH286" s="380"/>
      <c r="AI286" s="380"/>
      <c r="AJ286" s="380"/>
      <c r="AR286" s="380"/>
      <c r="AS286" s="380"/>
      <c r="AT286" s="380"/>
      <c r="AU286" s="380"/>
      <c r="AV286" s="380"/>
      <c r="AW286" s="380"/>
      <c r="AX286" s="380"/>
      <c r="AY286" s="380"/>
      <c r="AZ286" s="380"/>
      <c r="BA286" s="380"/>
      <c r="BB286" s="380"/>
      <c r="BC286" s="380"/>
      <c r="BD286" s="380"/>
      <c r="BE286" s="380"/>
      <c r="BF286" s="380"/>
      <c r="BG286" s="380"/>
      <c r="BH286" s="380"/>
      <c r="BI286" s="380"/>
      <c r="BJ286" s="377"/>
      <c r="CE286" s="380"/>
      <c r="CF286" s="380"/>
      <c r="CG286" s="380"/>
      <c r="EZ286" s="380"/>
      <c r="FA286" s="380"/>
      <c r="FB286" s="380"/>
      <c r="FC286" s="380"/>
      <c r="FD286" s="380"/>
      <c r="FE286" s="380"/>
      <c r="FF286" s="380"/>
      <c r="FG286" s="380"/>
      <c r="FH286" s="380"/>
      <c r="FI286" s="380"/>
      <c r="FJ286" s="380"/>
      <c r="FK286" s="380"/>
      <c r="FL286" s="380"/>
      <c r="FM286" s="380"/>
      <c r="FN286" s="380"/>
      <c r="FO286" s="380"/>
      <c r="FP286" s="380"/>
      <c r="FQ286" s="380"/>
      <c r="FR286" s="380"/>
      <c r="FS286" s="380"/>
      <c r="FT286" s="380"/>
      <c r="FU286" s="380"/>
      <c r="FV286" s="380"/>
      <c r="FW286" s="380"/>
      <c r="FX286" s="380"/>
      <c r="FY286" s="380"/>
      <c r="FZ286" s="380"/>
      <c r="GA286" s="380"/>
      <c r="GB286" s="380"/>
      <c r="GC286" s="380"/>
      <c r="GD286" s="380"/>
      <c r="GE286" s="380"/>
      <c r="GF286" s="380"/>
      <c r="GG286" s="380"/>
      <c r="GH286" s="380"/>
      <c r="GI286" s="380"/>
      <c r="GJ286" s="380"/>
      <c r="GK286" s="380"/>
      <c r="GL286" s="380"/>
      <c r="GM286" s="380"/>
      <c r="GN286" s="380"/>
      <c r="GO286" s="380"/>
      <c r="GP286" s="380"/>
      <c r="GQ286" s="380"/>
      <c r="GR286" s="380"/>
      <c r="GS286" s="380"/>
      <c r="GT286" s="380"/>
      <c r="GU286" s="380"/>
      <c r="GV286" s="380"/>
      <c r="GW286" s="380"/>
      <c r="GX286" s="380"/>
      <c r="GY286" s="380"/>
      <c r="GZ286" s="380"/>
      <c r="HA286" s="380"/>
      <c r="HB286" s="380"/>
      <c r="HC286" s="380"/>
      <c r="HD286" s="380"/>
      <c r="HE286" s="380"/>
      <c r="HF286" s="380"/>
      <c r="HG286" s="380"/>
      <c r="HH286" s="380"/>
    </row>
    <row r="287" spans="1:216">
      <c r="A287" s="103"/>
      <c r="B287" s="377"/>
      <c r="C287" s="377"/>
      <c r="D287" s="377"/>
      <c r="E287" s="377"/>
      <c r="F287" s="377"/>
      <c r="G287" s="377"/>
      <c r="H287" s="377"/>
      <c r="I287" s="377"/>
      <c r="J287" s="377"/>
      <c r="K287" s="377"/>
      <c r="L287" s="377"/>
      <c r="M287" s="378"/>
      <c r="N287" s="378"/>
      <c r="O287" s="378"/>
      <c r="P287" s="378"/>
      <c r="Q287" s="378"/>
      <c r="R287" s="378"/>
      <c r="S287" s="378"/>
      <c r="T287" s="378"/>
      <c r="U287" s="378"/>
      <c r="V287" s="378"/>
      <c r="W287" s="378"/>
      <c r="X287" s="378"/>
      <c r="Y287" s="380"/>
      <c r="Z287" s="409"/>
      <c r="AA287" s="380"/>
      <c r="AB287" s="380"/>
      <c r="AC287" s="380"/>
      <c r="AD287" s="380"/>
      <c r="AE287" s="380"/>
      <c r="AF287" s="380"/>
      <c r="AG287" s="380"/>
      <c r="AH287" s="380"/>
      <c r="AI287" s="380"/>
      <c r="AJ287" s="380"/>
      <c r="AR287" s="380"/>
      <c r="AS287" s="380"/>
      <c r="AT287" s="380"/>
      <c r="AU287" s="380"/>
      <c r="AV287" s="380"/>
      <c r="AW287" s="380"/>
      <c r="AX287" s="380"/>
      <c r="AY287" s="380"/>
      <c r="AZ287" s="380"/>
      <c r="BA287" s="380"/>
      <c r="BB287" s="380"/>
      <c r="BC287" s="380"/>
      <c r="BD287" s="380"/>
      <c r="BE287" s="380"/>
      <c r="BF287" s="380"/>
      <c r="BG287" s="380"/>
      <c r="BH287" s="380"/>
      <c r="BI287" s="380"/>
      <c r="BJ287" s="377"/>
      <c r="CE287" s="380"/>
      <c r="CF287" s="380"/>
      <c r="CG287" s="380"/>
      <c r="EZ287" s="380"/>
      <c r="FA287" s="380"/>
      <c r="FB287" s="380"/>
      <c r="FC287" s="380"/>
      <c r="FD287" s="380"/>
      <c r="FE287" s="380"/>
      <c r="FF287" s="380"/>
      <c r="FG287" s="380"/>
      <c r="FH287" s="380"/>
      <c r="FI287" s="380"/>
      <c r="FJ287" s="380"/>
      <c r="FK287" s="380"/>
      <c r="FL287" s="380"/>
      <c r="FM287" s="380"/>
      <c r="FN287" s="380"/>
      <c r="FO287" s="380"/>
      <c r="FP287" s="380"/>
      <c r="FQ287" s="380"/>
      <c r="FR287" s="380"/>
      <c r="FS287" s="380"/>
      <c r="FT287" s="380"/>
      <c r="FU287" s="380"/>
      <c r="FV287" s="380"/>
      <c r="FW287" s="380"/>
      <c r="FX287" s="380"/>
      <c r="FY287" s="380"/>
      <c r="FZ287" s="380"/>
      <c r="GA287" s="380"/>
      <c r="GB287" s="380"/>
      <c r="GC287" s="380"/>
      <c r="GD287" s="380"/>
      <c r="GE287" s="380"/>
      <c r="GF287" s="380"/>
      <c r="GG287" s="380"/>
      <c r="GH287" s="380"/>
      <c r="GI287" s="380"/>
      <c r="GJ287" s="380"/>
      <c r="GK287" s="380"/>
      <c r="GL287" s="380"/>
      <c r="GM287" s="380"/>
      <c r="GN287" s="380"/>
      <c r="GO287" s="380"/>
      <c r="GP287" s="380"/>
      <c r="GQ287" s="380"/>
      <c r="GR287" s="380"/>
      <c r="GS287" s="380"/>
      <c r="GT287" s="380"/>
      <c r="GU287" s="380"/>
      <c r="GV287" s="380"/>
      <c r="GW287" s="380"/>
      <c r="GX287" s="380"/>
      <c r="GY287" s="380"/>
      <c r="GZ287" s="380"/>
      <c r="HA287" s="380"/>
      <c r="HB287" s="380"/>
      <c r="HC287" s="380"/>
      <c r="HD287" s="380"/>
      <c r="HE287" s="380"/>
      <c r="HF287" s="380"/>
      <c r="HG287" s="380"/>
      <c r="HH287" s="380"/>
    </row>
    <row r="288" spans="1:216">
      <c r="A288" s="103"/>
      <c r="B288" s="377"/>
      <c r="C288" s="377"/>
      <c r="D288" s="377"/>
      <c r="E288" s="377"/>
      <c r="F288" s="377"/>
      <c r="G288" s="377"/>
      <c r="H288" s="377"/>
      <c r="I288" s="377"/>
      <c r="J288" s="377"/>
      <c r="K288" s="377"/>
      <c r="L288" s="377"/>
      <c r="M288" s="378"/>
      <c r="N288" s="378"/>
      <c r="O288" s="378"/>
      <c r="P288" s="378"/>
      <c r="Q288" s="378"/>
      <c r="R288" s="378"/>
      <c r="S288" s="378"/>
      <c r="T288" s="378"/>
      <c r="U288" s="378"/>
      <c r="V288" s="378"/>
      <c r="W288" s="378"/>
      <c r="X288" s="378"/>
      <c r="Y288" s="380"/>
      <c r="Z288" s="409"/>
      <c r="AA288" s="380"/>
      <c r="AB288" s="380"/>
      <c r="AC288" s="380"/>
      <c r="AD288" s="380"/>
      <c r="AE288" s="380"/>
      <c r="AF288" s="380"/>
      <c r="AG288" s="380"/>
      <c r="AH288" s="380"/>
      <c r="AI288" s="380"/>
      <c r="AJ288" s="380"/>
      <c r="AR288" s="380"/>
      <c r="AS288" s="380"/>
      <c r="AT288" s="380"/>
      <c r="AU288" s="380"/>
      <c r="AV288" s="380"/>
      <c r="AW288" s="380"/>
      <c r="AX288" s="380"/>
      <c r="AY288" s="380"/>
      <c r="AZ288" s="380"/>
      <c r="BA288" s="380"/>
      <c r="BB288" s="380"/>
      <c r="BC288" s="380"/>
      <c r="BD288" s="380"/>
      <c r="BE288" s="380"/>
      <c r="BF288" s="380"/>
      <c r="BG288" s="380"/>
      <c r="BH288" s="380"/>
      <c r="BI288" s="380"/>
      <c r="BJ288" s="377"/>
      <c r="CE288" s="380"/>
      <c r="CF288" s="380"/>
      <c r="CG288" s="380"/>
      <c r="EZ288" s="380"/>
      <c r="FA288" s="380"/>
      <c r="FB288" s="380"/>
      <c r="FC288" s="380"/>
      <c r="FD288" s="380"/>
      <c r="FE288" s="380"/>
      <c r="FF288" s="380"/>
      <c r="FG288" s="380"/>
      <c r="FH288" s="380"/>
      <c r="FI288" s="380"/>
      <c r="FJ288" s="380"/>
      <c r="FK288" s="380"/>
      <c r="FL288" s="380"/>
      <c r="FM288" s="380"/>
      <c r="FN288" s="380"/>
      <c r="FO288" s="380"/>
      <c r="FP288" s="380"/>
      <c r="FQ288" s="380"/>
      <c r="FR288" s="380"/>
      <c r="FS288" s="380"/>
      <c r="FT288" s="380"/>
      <c r="FU288" s="380"/>
      <c r="FV288" s="380"/>
      <c r="FW288" s="380"/>
      <c r="FX288" s="380"/>
      <c r="FY288" s="380"/>
      <c r="FZ288" s="380"/>
      <c r="GA288" s="380"/>
      <c r="GB288" s="380"/>
      <c r="GC288" s="380"/>
      <c r="GD288" s="380"/>
      <c r="GE288" s="380"/>
      <c r="GF288" s="380"/>
      <c r="GG288" s="380"/>
      <c r="GH288" s="380"/>
      <c r="GI288" s="380"/>
      <c r="GJ288" s="380"/>
      <c r="GK288" s="380"/>
      <c r="GL288" s="380"/>
      <c r="GM288" s="380"/>
      <c r="GN288" s="380"/>
      <c r="GO288" s="380"/>
      <c r="GP288" s="380"/>
      <c r="GQ288" s="380"/>
      <c r="GR288" s="380"/>
      <c r="GS288" s="380"/>
      <c r="GT288" s="380"/>
      <c r="GU288" s="380"/>
      <c r="GV288" s="380"/>
      <c r="GW288" s="380"/>
      <c r="GX288" s="380"/>
      <c r="GY288" s="380"/>
      <c r="GZ288" s="380"/>
      <c r="HA288" s="380"/>
      <c r="HB288" s="380"/>
      <c r="HC288" s="380"/>
      <c r="HD288" s="380"/>
      <c r="HE288" s="380"/>
      <c r="HF288" s="380"/>
      <c r="HG288" s="380"/>
      <c r="HH288" s="380"/>
    </row>
    <row r="289" spans="1:216">
      <c r="A289" s="103"/>
      <c r="B289" s="377"/>
      <c r="C289" s="377"/>
      <c r="D289" s="377"/>
      <c r="E289" s="377"/>
      <c r="F289" s="377"/>
      <c r="G289" s="377"/>
      <c r="H289" s="377"/>
      <c r="I289" s="377"/>
      <c r="J289" s="377"/>
      <c r="K289" s="377"/>
      <c r="L289" s="377"/>
      <c r="M289" s="378"/>
      <c r="N289" s="378"/>
      <c r="O289" s="378"/>
      <c r="P289" s="378"/>
      <c r="Q289" s="378"/>
      <c r="R289" s="378"/>
      <c r="S289" s="378"/>
      <c r="T289" s="378"/>
      <c r="U289" s="378"/>
      <c r="V289" s="378"/>
      <c r="W289" s="378"/>
      <c r="X289" s="378"/>
      <c r="Y289" s="380"/>
      <c r="Z289" s="409"/>
      <c r="AA289" s="380"/>
      <c r="AB289" s="380"/>
      <c r="AC289" s="380"/>
      <c r="AD289" s="380"/>
      <c r="AE289" s="380"/>
      <c r="AF289" s="380"/>
      <c r="AG289" s="380"/>
      <c r="AH289" s="380"/>
      <c r="AI289" s="380"/>
      <c r="AJ289" s="380"/>
      <c r="AR289" s="380"/>
      <c r="AS289" s="380"/>
      <c r="AT289" s="380"/>
      <c r="AU289" s="380"/>
      <c r="AV289" s="380"/>
      <c r="AW289" s="380"/>
      <c r="AX289" s="380"/>
      <c r="AY289" s="380"/>
      <c r="AZ289" s="380"/>
      <c r="BA289" s="380"/>
      <c r="BB289" s="380"/>
      <c r="BC289" s="380"/>
      <c r="BD289" s="380"/>
      <c r="BE289" s="380"/>
      <c r="BF289" s="380"/>
      <c r="BG289" s="380"/>
      <c r="BH289" s="380"/>
      <c r="BI289" s="380"/>
      <c r="BJ289" s="377"/>
      <c r="CE289" s="380"/>
      <c r="CF289" s="380"/>
      <c r="CG289" s="380"/>
      <c r="EZ289" s="380"/>
      <c r="FA289" s="380"/>
      <c r="FB289" s="380"/>
      <c r="FC289" s="380"/>
      <c r="FD289" s="380"/>
      <c r="FE289" s="380"/>
      <c r="FF289" s="380"/>
      <c r="FG289" s="380"/>
      <c r="FH289" s="380"/>
      <c r="FI289" s="380"/>
      <c r="FJ289" s="380"/>
      <c r="FK289" s="380"/>
      <c r="FL289" s="380"/>
      <c r="FM289" s="380"/>
      <c r="FN289" s="380"/>
      <c r="FO289" s="380"/>
      <c r="FP289" s="380"/>
      <c r="FQ289" s="380"/>
      <c r="FR289" s="380"/>
      <c r="FS289" s="380"/>
      <c r="FT289" s="380"/>
      <c r="FU289" s="380"/>
      <c r="FV289" s="380"/>
      <c r="FW289" s="380"/>
      <c r="FX289" s="380"/>
      <c r="FY289" s="380"/>
      <c r="FZ289" s="380"/>
      <c r="GA289" s="380"/>
      <c r="GB289" s="380"/>
      <c r="GC289" s="380"/>
      <c r="GD289" s="380"/>
      <c r="GE289" s="380"/>
      <c r="GF289" s="380"/>
      <c r="GG289" s="380"/>
      <c r="GH289" s="380"/>
      <c r="GI289" s="380"/>
      <c r="GJ289" s="380"/>
      <c r="GK289" s="380"/>
      <c r="GL289" s="380"/>
      <c r="GM289" s="380"/>
      <c r="GN289" s="380"/>
      <c r="GO289" s="380"/>
      <c r="GP289" s="380"/>
      <c r="GQ289" s="380"/>
      <c r="GR289" s="380"/>
      <c r="GS289" s="380"/>
      <c r="GT289" s="380"/>
      <c r="GU289" s="380"/>
      <c r="GV289" s="380"/>
      <c r="GW289" s="380"/>
      <c r="GX289" s="380"/>
      <c r="GY289" s="380"/>
      <c r="GZ289" s="380"/>
      <c r="HA289" s="380"/>
      <c r="HB289" s="380"/>
      <c r="HC289" s="380"/>
      <c r="HD289" s="380"/>
      <c r="HE289" s="380"/>
      <c r="HF289" s="380"/>
      <c r="HG289" s="380"/>
      <c r="HH289" s="380"/>
    </row>
    <row r="290" spans="1:216">
      <c r="A290" s="103"/>
      <c r="B290" s="377"/>
      <c r="C290" s="377"/>
      <c r="D290" s="377"/>
      <c r="E290" s="377"/>
      <c r="F290" s="377"/>
      <c r="G290" s="377"/>
      <c r="H290" s="377"/>
      <c r="I290" s="377"/>
      <c r="J290" s="377"/>
      <c r="K290" s="377"/>
      <c r="L290" s="377"/>
      <c r="M290" s="378"/>
      <c r="N290" s="378"/>
      <c r="O290" s="378"/>
      <c r="P290" s="378"/>
      <c r="Q290" s="378"/>
      <c r="R290" s="378"/>
      <c r="S290" s="378"/>
      <c r="T290" s="378"/>
      <c r="U290" s="378"/>
      <c r="V290" s="378"/>
      <c r="W290" s="378"/>
      <c r="X290" s="378"/>
      <c r="Y290" s="380"/>
      <c r="Z290" s="409"/>
      <c r="AA290" s="380"/>
      <c r="AB290" s="380"/>
      <c r="AC290" s="380"/>
      <c r="AD290" s="380"/>
      <c r="AE290" s="380"/>
      <c r="AF290" s="380"/>
      <c r="AG290" s="380"/>
      <c r="AH290" s="380"/>
      <c r="AI290" s="380"/>
      <c r="AJ290" s="380"/>
      <c r="AR290" s="380"/>
      <c r="AS290" s="380"/>
      <c r="AT290" s="380"/>
      <c r="AU290" s="380"/>
      <c r="AV290" s="380"/>
      <c r="AW290" s="380"/>
      <c r="AX290" s="380"/>
      <c r="AY290" s="380"/>
      <c r="AZ290" s="380"/>
      <c r="BA290" s="380"/>
      <c r="BB290" s="380"/>
      <c r="BC290" s="380"/>
      <c r="BD290" s="380"/>
      <c r="BE290" s="380"/>
      <c r="BF290" s="380"/>
      <c r="BG290" s="380"/>
      <c r="BH290" s="380"/>
      <c r="BI290" s="380"/>
      <c r="BJ290" s="377"/>
      <c r="CE290" s="380"/>
      <c r="CF290" s="380"/>
      <c r="CG290" s="380"/>
      <c r="EZ290" s="380"/>
      <c r="FA290" s="380"/>
      <c r="FB290" s="380"/>
      <c r="FC290" s="380"/>
      <c r="FD290" s="380"/>
      <c r="FE290" s="380"/>
      <c r="FF290" s="380"/>
      <c r="FG290" s="380"/>
      <c r="FH290" s="380"/>
      <c r="FI290" s="380"/>
      <c r="FJ290" s="380"/>
      <c r="FK290" s="380"/>
      <c r="FL290" s="380"/>
      <c r="FM290" s="380"/>
      <c r="FN290" s="380"/>
      <c r="FO290" s="380"/>
      <c r="FP290" s="380"/>
      <c r="FQ290" s="380"/>
      <c r="FR290" s="380"/>
      <c r="FS290" s="380"/>
      <c r="FT290" s="380"/>
      <c r="FU290" s="380"/>
      <c r="FV290" s="380"/>
      <c r="FW290" s="380"/>
      <c r="FX290" s="380"/>
      <c r="FY290" s="380"/>
      <c r="FZ290" s="380"/>
      <c r="GA290" s="380"/>
      <c r="GB290" s="380"/>
      <c r="GC290" s="380"/>
      <c r="GD290" s="380"/>
      <c r="GE290" s="380"/>
      <c r="GF290" s="380"/>
      <c r="GG290" s="380"/>
      <c r="GH290" s="380"/>
      <c r="GI290" s="380"/>
      <c r="GJ290" s="380"/>
      <c r="GK290" s="380"/>
      <c r="GL290" s="380"/>
      <c r="GM290" s="380"/>
      <c r="GN290" s="380"/>
      <c r="GO290" s="380"/>
      <c r="GP290" s="380"/>
      <c r="GQ290" s="380"/>
      <c r="GR290" s="380"/>
      <c r="GS290" s="380"/>
      <c r="GT290" s="380"/>
      <c r="GU290" s="380"/>
      <c r="GV290" s="380"/>
      <c r="GW290" s="380"/>
      <c r="GX290" s="380"/>
      <c r="GY290" s="380"/>
      <c r="GZ290" s="380"/>
      <c r="HA290" s="380"/>
      <c r="HB290" s="380"/>
      <c r="HC290" s="380"/>
      <c r="HD290" s="380"/>
      <c r="HE290" s="380"/>
      <c r="HF290" s="380"/>
      <c r="HG290" s="380"/>
      <c r="HH290" s="380"/>
    </row>
    <row r="291" spans="1:216">
      <c r="A291" s="103"/>
      <c r="B291" s="377"/>
      <c r="C291" s="377"/>
      <c r="D291" s="377"/>
      <c r="E291" s="377"/>
      <c r="F291" s="377"/>
      <c r="G291" s="377"/>
      <c r="H291" s="377"/>
      <c r="I291" s="377"/>
      <c r="J291" s="377"/>
      <c r="K291" s="377"/>
      <c r="L291" s="377"/>
      <c r="M291" s="378"/>
      <c r="N291" s="378"/>
      <c r="O291" s="378"/>
      <c r="P291" s="378"/>
      <c r="Q291" s="378"/>
      <c r="R291" s="378"/>
      <c r="S291" s="378"/>
      <c r="T291" s="378"/>
      <c r="U291" s="378"/>
      <c r="V291" s="378"/>
      <c r="W291" s="378"/>
      <c r="X291" s="378"/>
      <c r="Y291" s="380"/>
      <c r="Z291" s="409"/>
      <c r="AA291" s="380"/>
      <c r="AB291" s="380"/>
      <c r="AC291" s="380"/>
      <c r="AD291" s="380"/>
      <c r="AE291" s="380"/>
      <c r="AF291" s="380"/>
      <c r="AG291" s="380"/>
      <c r="AH291" s="380"/>
      <c r="AI291" s="380"/>
      <c r="AJ291" s="380"/>
      <c r="AR291" s="380"/>
      <c r="AS291" s="380"/>
      <c r="AT291" s="380"/>
      <c r="AU291" s="380"/>
      <c r="AV291" s="380"/>
      <c r="AW291" s="380"/>
      <c r="AX291" s="380"/>
      <c r="AY291" s="380"/>
      <c r="AZ291" s="380"/>
      <c r="BA291" s="380"/>
      <c r="BB291" s="380"/>
      <c r="BC291" s="380"/>
      <c r="BD291" s="380"/>
      <c r="BE291" s="380"/>
      <c r="BF291" s="380"/>
      <c r="BG291" s="380"/>
      <c r="BH291" s="380"/>
      <c r="BI291" s="380"/>
      <c r="BJ291" s="377"/>
      <c r="CE291" s="380"/>
      <c r="CF291" s="380"/>
      <c r="CG291" s="380"/>
      <c r="EZ291" s="380"/>
      <c r="FA291" s="380"/>
      <c r="FB291" s="380"/>
      <c r="FC291" s="380"/>
      <c r="FD291" s="380"/>
      <c r="FE291" s="380"/>
      <c r="FF291" s="380"/>
      <c r="FG291" s="380"/>
      <c r="FH291" s="380"/>
      <c r="FI291" s="380"/>
      <c r="FJ291" s="380"/>
      <c r="FK291" s="380"/>
      <c r="FL291" s="380"/>
      <c r="FM291" s="380"/>
      <c r="FN291" s="380"/>
      <c r="FO291" s="380"/>
      <c r="FP291" s="380"/>
      <c r="FQ291" s="380"/>
      <c r="FR291" s="380"/>
      <c r="FS291" s="380"/>
      <c r="FT291" s="380"/>
      <c r="FU291" s="380"/>
      <c r="FV291" s="380"/>
      <c r="FW291" s="380"/>
      <c r="FX291" s="380"/>
      <c r="FY291" s="380"/>
      <c r="FZ291" s="380"/>
      <c r="GA291" s="380"/>
      <c r="GB291" s="380"/>
      <c r="GC291" s="380"/>
      <c r="GD291" s="380"/>
      <c r="GE291" s="380"/>
      <c r="GF291" s="380"/>
      <c r="GG291" s="380"/>
      <c r="GH291" s="380"/>
      <c r="GI291" s="380"/>
      <c r="GJ291" s="380"/>
      <c r="GK291" s="380"/>
      <c r="GL291" s="380"/>
      <c r="GM291" s="380"/>
      <c r="GN291" s="380"/>
      <c r="GO291" s="380"/>
      <c r="GP291" s="380"/>
      <c r="GQ291" s="380"/>
      <c r="GR291" s="380"/>
      <c r="GS291" s="380"/>
      <c r="GT291" s="380"/>
      <c r="GU291" s="380"/>
      <c r="GV291" s="380"/>
      <c r="GW291" s="380"/>
      <c r="GX291" s="380"/>
      <c r="GY291" s="380"/>
      <c r="GZ291" s="380"/>
      <c r="HA291" s="380"/>
      <c r="HB291" s="380"/>
      <c r="HC291" s="380"/>
      <c r="HD291" s="380"/>
      <c r="HE291" s="380"/>
      <c r="HF291" s="380"/>
      <c r="HG291" s="380"/>
      <c r="HH291" s="380"/>
    </row>
    <row r="292" spans="1:216">
      <c r="A292" s="103"/>
      <c r="B292" s="377"/>
      <c r="C292" s="377"/>
      <c r="D292" s="377"/>
      <c r="E292" s="377"/>
      <c r="F292" s="377"/>
      <c r="G292" s="377"/>
      <c r="H292" s="377"/>
      <c r="I292" s="377"/>
      <c r="J292" s="377"/>
      <c r="K292" s="377"/>
      <c r="L292" s="377"/>
      <c r="M292" s="378"/>
      <c r="N292" s="378"/>
      <c r="O292" s="378"/>
      <c r="P292" s="378"/>
      <c r="Q292" s="378"/>
      <c r="R292" s="378"/>
      <c r="S292" s="378"/>
      <c r="T292" s="378"/>
      <c r="U292" s="378"/>
      <c r="V292" s="378"/>
      <c r="W292" s="378"/>
      <c r="X292" s="378"/>
      <c r="Y292" s="380"/>
      <c r="Z292" s="409"/>
      <c r="AA292" s="380"/>
      <c r="AB292" s="380"/>
      <c r="AC292" s="380"/>
      <c r="AD292" s="380"/>
      <c r="AE292" s="380"/>
      <c r="AF292" s="380"/>
      <c r="AG292" s="380"/>
      <c r="AH292" s="380"/>
      <c r="AI292" s="380"/>
      <c r="AJ292" s="380"/>
      <c r="AR292" s="380"/>
      <c r="AS292" s="380"/>
      <c r="AT292" s="380"/>
      <c r="AU292" s="380"/>
      <c r="AV292" s="380"/>
      <c r="AW292" s="380"/>
      <c r="AX292" s="380"/>
      <c r="AY292" s="380"/>
      <c r="AZ292" s="380"/>
      <c r="BA292" s="380"/>
      <c r="BB292" s="380"/>
      <c r="BC292" s="380"/>
      <c r="BD292" s="380"/>
      <c r="BE292" s="380"/>
      <c r="BF292" s="380"/>
      <c r="BG292" s="380"/>
      <c r="BH292" s="380"/>
      <c r="BI292" s="380"/>
      <c r="BJ292" s="377"/>
      <c r="CE292" s="380"/>
      <c r="CF292" s="380"/>
      <c r="CG292" s="380"/>
      <c r="EZ292" s="380"/>
      <c r="FA292" s="380"/>
      <c r="FB292" s="380"/>
      <c r="FC292" s="380"/>
      <c r="FD292" s="380"/>
      <c r="FE292" s="380"/>
      <c r="FF292" s="380"/>
      <c r="FG292" s="380"/>
      <c r="FH292" s="380"/>
      <c r="FI292" s="380"/>
      <c r="FJ292" s="380"/>
      <c r="FK292" s="380"/>
      <c r="FL292" s="380"/>
      <c r="FM292" s="380"/>
      <c r="FN292" s="380"/>
      <c r="FO292" s="380"/>
      <c r="FP292" s="380"/>
      <c r="FQ292" s="380"/>
      <c r="FR292" s="380"/>
      <c r="FS292" s="380"/>
      <c r="FT292" s="380"/>
      <c r="FU292" s="380"/>
      <c r="FV292" s="380"/>
      <c r="FW292" s="380"/>
      <c r="FX292" s="380"/>
      <c r="FY292" s="380"/>
      <c r="FZ292" s="380"/>
      <c r="GA292" s="380"/>
      <c r="GB292" s="380"/>
      <c r="GC292" s="380"/>
      <c r="GD292" s="380"/>
      <c r="GE292" s="380"/>
      <c r="GF292" s="380"/>
      <c r="GG292" s="380"/>
      <c r="GH292" s="380"/>
      <c r="GI292" s="380"/>
      <c r="GJ292" s="380"/>
      <c r="GK292" s="380"/>
      <c r="GL292" s="380"/>
      <c r="GM292" s="380"/>
      <c r="GN292" s="380"/>
      <c r="GO292" s="380"/>
      <c r="GP292" s="380"/>
      <c r="GQ292" s="380"/>
      <c r="GR292" s="380"/>
      <c r="GS292" s="380"/>
      <c r="GT292" s="380"/>
      <c r="GU292" s="380"/>
      <c r="GV292" s="380"/>
      <c r="GW292" s="380"/>
      <c r="GX292" s="380"/>
      <c r="GY292" s="380"/>
      <c r="GZ292" s="380"/>
      <c r="HA292" s="380"/>
      <c r="HB292" s="380"/>
      <c r="HC292" s="380"/>
      <c r="HD292" s="380"/>
      <c r="HE292" s="380"/>
      <c r="HF292" s="380"/>
      <c r="HG292" s="380"/>
      <c r="HH292" s="380"/>
    </row>
    <row r="293" spans="1:216">
      <c r="A293" s="103"/>
      <c r="B293" s="377"/>
      <c r="C293" s="377"/>
      <c r="D293" s="377"/>
      <c r="E293" s="377"/>
      <c r="F293" s="377"/>
      <c r="G293" s="377"/>
      <c r="H293" s="377"/>
      <c r="I293" s="377"/>
      <c r="J293" s="377"/>
      <c r="K293" s="377"/>
      <c r="L293" s="377"/>
      <c r="M293" s="378"/>
      <c r="N293" s="378"/>
      <c r="O293" s="378"/>
      <c r="P293" s="378"/>
      <c r="Q293" s="378"/>
      <c r="R293" s="378"/>
      <c r="S293" s="378"/>
      <c r="T293" s="378"/>
      <c r="U293" s="378"/>
      <c r="V293" s="378"/>
      <c r="W293" s="378"/>
      <c r="X293" s="378"/>
      <c r="Y293" s="380"/>
      <c r="Z293" s="409"/>
      <c r="AA293" s="380"/>
      <c r="AB293" s="380"/>
      <c r="AC293" s="380"/>
      <c r="AD293" s="380"/>
      <c r="AE293" s="380"/>
      <c r="AF293" s="380"/>
      <c r="AG293" s="380"/>
      <c r="AH293" s="380"/>
      <c r="AI293" s="380"/>
      <c r="AJ293" s="380"/>
      <c r="AR293" s="380"/>
      <c r="AS293" s="380"/>
      <c r="AT293" s="380"/>
      <c r="AU293" s="380"/>
      <c r="AV293" s="380"/>
      <c r="AW293" s="380"/>
      <c r="AX293" s="380"/>
      <c r="AY293" s="380"/>
      <c r="AZ293" s="380"/>
      <c r="BA293" s="380"/>
      <c r="BB293" s="380"/>
      <c r="BC293" s="380"/>
      <c r="BD293" s="380"/>
      <c r="BE293" s="380"/>
      <c r="BF293" s="380"/>
      <c r="BG293" s="380"/>
      <c r="BH293" s="380"/>
      <c r="BI293" s="380"/>
      <c r="BJ293" s="377"/>
      <c r="CE293" s="380"/>
      <c r="CF293" s="380"/>
      <c r="CG293" s="380"/>
      <c r="EZ293" s="380"/>
      <c r="FA293" s="380"/>
      <c r="FB293" s="380"/>
      <c r="FC293" s="380"/>
      <c r="FD293" s="380"/>
      <c r="FE293" s="380"/>
      <c r="FF293" s="380"/>
      <c r="FG293" s="380"/>
      <c r="FH293" s="380"/>
      <c r="FI293" s="380"/>
      <c r="FJ293" s="380"/>
      <c r="FK293" s="380"/>
      <c r="FL293" s="380"/>
      <c r="FM293" s="380"/>
      <c r="FN293" s="380"/>
      <c r="FO293" s="380"/>
      <c r="FP293" s="380"/>
      <c r="FQ293" s="380"/>
      <c r="FR293" s="380"/>
      <c r="FS293" s="380"/>
      <c r="FT293" s="380"/>
      <c r="FU293" s="380"/>
      <c r="FV293" s="380"/>
      <c r="FW293" s="380"/>
      <c r="FX293" s="380"/>
      <c r="FY293" s="380"/>
      <c r="FZ293" s="380"/>
      <c r="GA293" s="380"/>
      <c r="GB293" s="380"/>
      <c r="GC293" s="380"/>
      <c r="GD293" s="380"/>
      <c r="GE293" s="380"/>
      <c r="GF293" s="380"/>
      <c r="GG293" s="380"/>
      <c r="GH293" s="380"/>
      <c r="GI293" s="380"/>
      <c r="GJ293" s="380"/>
      <c r="GK293" s="380"/>
      <c r="GL293" s="380"/>
      <c r="GM293" s="380"/>
      <c r="GN293" s="380"/>
      <c r="GO293" s="380"/>
      <c r="GP293" s="380"/>
      <c r="GQ293" s="380"/>
      <c r="GR293" s="380"/>
      <c r="GS293" s="380"/>
      <c r="GT293" s="380"/>
      <c r="GU293" s="380"/>
      <c r="GV293" s="380"/>
      <c r="GW293" s="380"/>
      <c r="GX293" s="380"/>
      <c r="GY293" s="380"/>
      <c r="GZ293" s="380"/>
      <c r="HA293" s="380"/>
      <c r="HB293" s="380"/>
      <c r="HC293" s="380"/>
      <c r="HD293" s="380"/>
      <c r="HE293" s="380"/>
      <c r="HF293" s="380"/>
      <c r="HG293" s="380"/>
      <c r="HH293" s="380"/>
    </row>
    <row r="294" spans="1:216">
      <c r="A294" s="103"/>
      <c r="B294" s="377"/>
      <c r="C294" s="377"/>
      <c r="D294" s="377"/>
      <c r="E294" s="377"/>
      <c r="F294" s="377"/>
      <c r="G294" s="377"/>
      <c r="H294" s="377"/>
      <c r="I294" s="377"/>
      <c r="J294" s="377"/>
      <c r="K294" s="377"/>
      <c r="L294" s="377"/>
      <c r="M294" s="378"/>
      <c r="N294" s="378"/>
      <c r="O294" s="378"/>
      <c r="P294" s="378"/>
      <c r="Q294" s="378"/>
      <c r="R294" s="378"/>
      <c r="S294" s="378"/>
      <c r="T294" s="378"/>
      <c r="U294" s="378"/>
      <c r="V294" s="378"/>
      <c r="W294" s="378"/>
      <c r="X294" s="378"/>
      <c r="Y294" s="380"/>
      <c r="Z294" s="409"/>
      <c r="AA294" s="380"/>
      <c r="AB294" s="380"/>
      <c r="AC294" s="380"/>
      <c r="AD294" s="380"/>
      <c r="AE294" s="380"/>
      <c r="AF294" s="380"/>
      <c r="AG294" s="380"/>
      <c r="AH294" s="380"/>
      <c r="AI294" s="380"/>
      <c r="AJ294" s="380"/>
      <c r="AR294" s="380"/>
      <c r="AS294" s="380"/>
      <c r="AT294" s="380"/>
      <c r="AU294" s="380"/>
      <c r="AV294" s="380"/>
      <c r="AW294" s="380"/>
      <c r="AX294" s="380"/>
      <c r="AY294" s="380"/>
      <c r="AZ294" s="380"/>
      <c r="BA294" s="380"/>
      <c r="BB294" s="380"/>
      <c r="BC294" s="380"/>
      <c r="BD294" s="380"/>
      <c r="BE294" s="380"/>
      <c r="BF294" s="380"/>
      <c r="BG294" s="380"/>
      <c r="BH294" s="380"/>
      <c r="BI294" s="380"/>
      <c r="BJ294" s="377"/>
      <c r="CE294" s="380"/>
      <c r="CF294" s="380"/>
      <c r="CG294" s="380"/>
      <c r="EZ294" s="380"/>
      <c r="FA294" s="380"/>
      <c r="FB294" s="380"/>
      <c r="FC294" s="380"/>
      <c r="FD294" s="380"/>
      <c r="FE294" s="380"/>
      <c r="FF294" s="380"/>
      <c r="FG294" s="380"/>
      <c r="FH294" s="380"/>
      <c r="FI294" s="380"/>
      <c r="FJ294" s="380"/>
      <c r="FK294" s="380"/>
      <c r="FL294" s="380"/>
      <c r="FM294" s="380"/>
      <c r="FN294" s="380"/>
      <c r="FO294" s="380"/>
      <c r="FP294" s="380"/>
      <c r="FQ294" s="380"/>
      <c r="FR294" s="380"/>
      <c r="FS294" s="380"/>
      <c r="FT294" s="380"/>
      <c r="FU294" s="380"/>
      <c r="FV294" s="380"/>
      <c r="FW294" s="380"/>
      <c r="FX294" s="380"/>
      <c r="FY294" s="380"/>
      <c r="FZ294" s="380"/>
      <c r="GA294" s="380"/>
      <c r="GB294" s="380"/>
      <c r="GC294" s="380"/>
      <c r="GD294" s="380"/>
      <c r="GE294" s="380"/>
      <c r="GF294" s="380"/>
      <c r="GG294" s="380"/>
      <c r="GH294" s="380"/>
      <c r="GI294" s="380"/>
      <c r="GJ294" s="380"/>
      <c r="GK294" s="380"/>
      <c r="GL294" s="380"/>
      <c r="GM294" s="380"/>
      <c r="GN294" s="380"/>
      <c r="GO294" s="380"/>
      <c r="GP294" s="380"/>
      <c r="GQ294" s="380"/>
      <c r="GR294" s="380"/>
      <c r="GS294" s="380"/>
      <c r="GT294" s="380"/>
      <c r="GU294" s="380"/>
      <c r="GV294" s="380"/>
      <c r="GW294" s="380"/>
      <c r="GX294" s="380"/>
      <c r="GY294" s="380"/>
      <c r="GZ294" s="380"/>
      <c r="HA294" s="380"/>
      <c r="HB294" s="380"/>
      <c r="HC294" s="380"/>
      <c r="HD294" s="380"/>
      <c r="HE294" s="380"/>
      <c r="HF294" s="380"/>
      <c r="HG294" s="380"/>
      <c r="HH294" s="380"/>
    </row>
    <row r="295" spans="1:216">
      <c r="A295" s="103"/>
      <c r="B295" s="377"/>
      <c r="C295" s="377"/>
      <c r="D295" s="377"/>
      <c r="E295" s="377"/>
      <c r="F295" s="377"/>
      <c r="G295" s="377"/>
      <c r="H295" s="377"/>
      <c r="I295" s="377"/>
      <c r="J295" s="377"/>
      <c r="K295" s="377"/>
      <c r="L295" s="377"/>
      <c r="M295" s="378"/>
      <c r="N295" s="378"/>
      <c r="O295" s="378"/>
      <c r="P295" s="378"/>
      <c r="Q295" s="378"/>
      <c r="R295" s="378"/>
      <c r="S295" s="378"/>
      <c r="T295" s="378"/>
      <c r="U295" s="378"/>
      <c r="V295" s="378"/>
      <c r="W295" s="378"/>
      <c r="X295" s="378"/>
      <c r="Y295" s="380"/>
      <c r="Z295" s="409"/>
      <c r="AA295" s="380"/>
      <c r="AB295" s="380"/>
      <c r="AC295" s="380"/>
      <c r="AD295" s="380"/>
      <c r="AE295" s="380"/>
      <c r="AF295" s="380"/>
      <c r="AG295" s="380"/>
      <c r="AH295" s="380"/>
      <c r="AI295" s="380"/>
      <c r="AJ295" s="380"/>
      <c r="AR295" s="380"/>
      <c r="AS295" s="380"/>
      <c r="AT295" s="380"/>
      <c r="AU295" s="380"/>
      <c r="AV295" s="380"/>
      <c r="AW295" s="380"/>
      <c r="AX295" s="380"/>
      <c r="AY295" s="380"/>
      <c r="AZ295" s="380"/>
      <c r="BA295" s="380"/>
      <c r="BB295" s="380"/>
      <c r="BC295" s="380"/>
      <c r="BD295" s="380"/>
      <c r="BE295" s="380"/>
      <c r="BF295" s="380"/>
      <c r="BG295" s="380"/>
      <c r="BH295" s="380"/>
      <c r="BI295" s="380"/>
      <c r="BJ295" s="377"/>
      <c r="CE295" s="380"/>
      <c r="CF295" s="380"/>
      <c r="CG295" s="380"/>
      <c r="EZ295" s="380"/>
      <c r="FA295" s="380"/>
      <c r="FB295" s="380"/>
      <c r="FC295" s="380"/>
      <c r="FD295" s="380"/>
      <c r="FE295" s="380"/>
      <c r="FF295" s="380"/>
      <c r="FG295" s="380"/>
      <c r="FH295" s="380"/>
      <c r="FI295" s="380"/>
      <c r="FJ295" s="380"/>
      <c r="FK295" s="380"/>
      <c r="FL295" s="380"/>
      <c r="FM295" s="380"/>
      <c r="FN295" s="380"/>
      <c r="FO295" s="380"/>
      <c r="FP295" s="380"/>
      <c r="FQ295" s="380"/>
      <c r="FR295" s="380"/>
      <c r="FS295" s="380"/>
      <c r="FT295" s="380"/>
      <c r="FU295" s="380"/>
      <c r="FV295" s="380"/>
      <c r="FW295" s="380"/>
      <c r="FX295" s="380"/>
      <c r="FY295" s="380"/>
      <c r="FZ295" s="380"/>
      <c r="GA295" s="380"/>
      <c r="GB295" s="380"/>
      <c r="GC295" s="380"/>
      <c r="GD295" s="380"/>
      <c r="GE295" s="380"/>
      <c r="GF295" s="380"/>
      <c r="GG295" s="380"/>
      <c r="GH295" s="380"/>
      <c r="GI295" s="380"/>
      <c r="GJ295" s="380"/>
      <c r="GK295" s="380"/>
      <c r="GL295" s="380"/>
      <c r="GM295" s="380"/>
      <c r="GN295" s="380"/>
      <c r="GO295" s="380"/>
      <c r="GP295" s="380"/>
      <c r="GQ295" s="380"/>
      <c r="GR295" s="380"/>
      <c r="GS295" s="380"/>
      <c r="GT295" s="380"/>
      <c r="GU295" s="380"/>
      <c r="GV295" s="380"/>
      <c r="GW295" s="380"/>
      <c r="GX295" s="380"/>
      <c r="GY295" s="380"/>
      <c r="GZ295" s="380"/>
      <c r="HA295" s="380"/>
      <c r="HB295" s="380"/>
      <c r="HC295" s="380"/>
      <c r="HD295" s="380"/>
      <c r="HE295" s="380"/>
      <c r="HF295" s="380"/>
      <c r="HG295" s="380"/>
      <c r="HH295" s="380"/>
    </row>
    <row r="296" spans="1:216">
      <c r="A296" s="103"/>
      <c r="B296" s="377"/>
      <c r="C296" s="377"/>
      <c r="D296" s="377"/>
      <c r="E296" s="377"/>
      <c r="F296" s="377"/>
      <c r="G296" s="377"/>
      <c r="H296" s="377"/>
      <c r="I296" s="377"/>
      <c r="J296" s="377"/>
      <c r="K296" s="377"/>
      <c r="L296" s="377"/>
      <c r="M296" s="378"/>
      <c r="N296" s="378"/>
      <c r="O296" s="378"/>
      <c r="P296" s="378"/>
      <c r="Q296" s="378"/>
      <c r="R296" s="378"/>
      <c r="S296" s="378"/>
      <c r="T296" s="378"/>
      <c r="U296" s="378"/>
      <c r="V296" s="378"/>
      <c r="W296" s="378"/>
      <c r="X296" s="378"/>
      <c r="Y296" s="380"/>
      <c r="Z296" s="409"/>
      <c r="AA296" s="380"/>
      <c r="AB296" s="380"/>
      <c r="AC296" s="380"/>
      <c r="AD296" s="380"/>
      <c r="AE296" s="380"/>
      <c r="AF296" s="380"/>
      <c r="AG296" s="380"/>
      <c r="AH296" s="380"/>
      <c r="AI296" s="380"/>
      <c r="AJ296" s="380"/>
      <c r="AR296" s="380"/>
      <c r="AS296" s="380"/>
      <c r="AT296" s="380"/>
      <c r="AU296" s="380"/>
      <c r="AV296" s="380"/>
      <c r="AW296" s="380"/>
      <c r="AX296" s="380"/>
      <c r="AY296" s="380"/>
      <c r="AZ296" s="380"/>
      <c r="BA296" s="380"/>
      <c r="BB296" s="380"/>
      <c r="BC296" s="380"/>
      <c r="BD296" s="380"/>
      <c r="BE296" s="380"/>
      <c r="BF296" s="380"/>
      <c r="BG296" s="380"/>
      <c r="BH296" s="380"/>
      <c r="BI296" s="380"/>
      <c r="BJ296" s="377"/>
      <c r="CE296" s="380"/>
      <c r="CF296" s="380"/>
      <c r="CG296" s="380"/>
      <c r="EZ296" s="380"/>
      <c r="FA296" s="380"/>
      <c r="FB296" s="380"/>
      <c r="FC296" s="380"/>
      <c r="FD296" s="380"/>
      <c r="FE296" s="380"/>
      <c r="FF296" s="380"/>
      <c r="FG296" s="380"/>
      <c r="FH296" s="380"/>
      <c r="FI296" s="380"/>
      <c r="FJ296" s="380"/>
      <c r="FK296" s="380"/>
      <c r="FL296" s="380"/>
      <c r="FM296" s="380"/>
      <c r="FN296" s="380"/>
      <c r="FO296" s="380"/>
      <c r="FP296" s="380"/>
      <c r="FQ296" s="380"/>
      <c r="FR296" s="380"/>
      <c r="FS296" s="380"/>
      <c r="FT296" s="380"/>
      <c r="FU296" s="380"/>
      <c r="FV296" s="380"/>
      <c r="FW296" s="380"/>
      <c r="FX296" s="380"/>
      <c r="FY296" s="380"/>
      <c r="FZ296" s="380"/>
      <c r="GA296" s="380"/>
      <c r="GB296" s="380"/>
      <c r="GC296" s="380"/>
      <c r="GD296" s="380"/>
      <c r="GE296" s="380"/>
      <c r="GF296" s="380"/>
      <c r="GG296" s="380"/>
      <c r="GH296" s="380"/>
      <c r="GI296" s="380"/>
      <c r="GJ296" s="380"/>
      <c r="GK296" s="380"/>
      <c r="GL296" s="380"/>
      <c r="GM296" s="380"/>
      <c r="GN296" s="380"/>
      <c r="GO296" s="380"/>
      <c r="GP296" s="380"/>
      <c r="GQ296" s="380"/>
      <c r="GR296" s="380"/>
      <c r="GS296" s="380"/>
      <c r="GT296" s="380"/>
      <c r="GU296" s="380"/>
      <c r="GV296" s="380"/>
      <c r="GW296" s="380"/>
      <c r="GX296" s="380"/>
      <c r="GY296" s="380"/>
      <c r="GZ296" s="380"/>
      <c r="HA296" s="380"/>
      <c r="HB296" s="380"/>
      <c r="HC296" s="380"/>
      <c r="HD296" s="380"/>
      <c r="HE296" s="380"/>
      <c r="HF296" s="380"/>
      <c r="HG296" s="380"/>
      <c r="HH296" s="380"/>
    </row>
    <row r="297" spans="1:216">
      <c r="A297" s="103"/>
      <c r="B297" s="377"/>
      <c r="C297" s="377"/>
      <c r="D297" s="377"/>
      <c r="E297" s="377"/>
      <c r="F297" s="377"/>
      <c r="G297" s="377"/>
      <c r="H297" s="377"/>
      <c r="I297" s="377"/>
      <c r="J297" s="377"/>
      <c r="K297" s="377"/>
      <c r="L297" s="377"/>
      <c r="M297" s="378"/>
      <c r="N297" s="378"/>
      <c r="O297" s="378"/>
      <c r="P297" s="378"/>
      <c r="Q297" s="378"/>
      <c r="R297" s="378"/>
      <c r="S297" s="378"/>
      <c r="T297" s="378"/>
      <c r="U297" s="378"/>
      <c r="V297" s="378"/>
      <c r="W297" s="378"/>
      <c r="X297" s="378"/>
      <c r="Y297" s="380"/>
      <c r="Z297" s="409"/>
      <c r="AA297" s="380"/>
      <c r="AB297" s="380"/>
      <c r="AC297" s="380"/>
      <c r="AD297" s="380"/>
      <c r="AE297" s="380"/>
      <c r="AF297" s="380"/>
      <c r="AG297" s="380"/>
      <c r="AH297" s="380"/>
      <c r="AI297" s="380"/>
      <c r="AJ297" s="380"/>
      <c r="AR297" s="380"/>
      <c r="AS297" s="380"/>
      <c r="AT297" s="380"/>
      <c r="AU297" s="380"/>
      <c r="AV297" s="380"/>
      <c r="AW297" s="380"/>
      <c r="AX297" s="380"/>
      <c r="AY297" s="380"/>
      <c r="AZ297" s="380"/>
      <c r="BA297" s="380"/>
      <c r="BB297" s="380"/>
      <c r="BC297" s="380"/>
      <c r="BD297" s="380"/>
      <c r="BE297" s="380"/>
      <c r="BF297" s="380"/>
      <c r="BG297" s="380"/>
      <c r="BH297" s="380"/>
      <c r="BI297" s="380"/>
      <c r="BJ297" s="377"/>
      <c r="CE297" s="380"/>
      <c r="CF297" s="380"/>
      <c r="CG297" s="380"/>
      <c r="EZ297" s="380"/>
      <c r="FA297" s="380"/>
      <c r="FB297" s="380"/>
      <c r="FC297" s="380"/>
      <c r="FD297" s="380"/>
      <c r="FE297" s="380"/>
      <c r="FF297" s="380"/>
      <c r="FG297" s="380"/>
      <c r="FH297" s="380"/>
      <c r="FI297" s="380"/>
      <c r="FJ297" s="380"/>
      <c r="FK297" s="380"/>
      <c r="FL297" s="380"/>
      <c r="FM297" s="380"/>
      <c r="FN297" s="380"/>
      <c r="FO297" s="380"/>
      <c r="FP297" s="380"/>
      <c r="FQ297" s="380"/>
      <c r="FR297" s="380"/>
      <c r="FS297" s="380"/>
      <c r="FT297" s="380"/>
      <c r="FU297" s="380"/>
      <c r="FV297" s="380"/>
      <c r="FW297" s="380"/>
      <c r="FX297" s="380"/>
      <c r="FY297" s="380"/>
      <c r="FZ297" s="380"/>
      <c r="GA297" s="380"/>
      <c r="GB297" s="380"/>
      <c r="GC297" s="380"/>
      <c r="GD297" s="380"/>
      <c r="GE297" s="380"/>
      <c r="GF297" s="380"/>
      <c r="GG297" s="380"/>
      <c r="GH297" s="380"/>
      <c r="GI297" s="380"/>
      <c r="GJ297" s="380"/>
      <c r="GK297" s="380"/>
      <c r="GL297" s="380"/>
      <c r="GM297" s="380"/>
      <c r="GN297" s="380"/>
      <c r="GO297" s="380"/>
      <c r="GP297" s="380"/>
      <c r="GQ297" s="380"/>
      <c r="GR297" s="380"/>
      <c r="GS297" s="380"/>
      <c r="GT297" s="380"/>
      <c r="GU297" s="380"/>
      <c r="GV297" s="380"/>
      <c r="GW297" s="380"/>
      <c r="GX297" s="380"/>
      <c r="GY297" s="380"/>
      <c r="GZ297" s="380"/>
      <c r="HA297" s="380"/>
      <c r="HB297" s="380"/>
      <c r="HC297" s="380"/>
      <c r="HD297" s="380"/>
      <c r="HE297" s="380"/>
      <c r="HF297" s="380"/>
      <c r="HG297" s="380"/>
      <c r="HH297" s="380"/>
    </row>
    <row r="298" spans="1:216">
      <c r="A298" s="103"/>
      <c r="B298" s="377"/>
      <c r="C298" s="377"/>
      <c r="D298" s="377"/>
      <c r="E298" s="377"/>
      <c r="F298" s="377"/>
      <c r="G298" s="377"/>
      <c r="H298" s="377"/>
      <c r="I298" s="377"/>
      <c r="J298" s="377"/>
      <c r="K298" s="377"/>
      <c r="L298" s="377"/>
      <c r="M298" s="378"/>
      <c r="N298" s="378"/>
      <c r="O298" s="378"/>
      <c r="P298" s="378"/>
      <c r="Q298" s="378"/>
      <c r="R298" s="378"/>
      <c r="S298" s="378"/>
      <c r="T298" s="378"/>
      <c r="U298" s="378"/>
      <c r="V298" s="378"/>
      <c r="W298" s="378"/>
      <c r="X298" s="378"/>
      <c r="Y298" s="380"/>
      <c r="Z298" s="409"/>
      <c r="AA298" s="380"/>
      <c r="AB298" s="380"/>
      <c r="AC298" s="380"/>
      <c r="AD298" s="380"/>
      <c r="AE298" s="380"/>
      <c r="AF298" s="380"/>
      <c r="AG298" s="380"/>
      <c r="AH298" s="380"/>
      <c r="AI298" s="380"/>
      <c r="AJ298" s="380"/>
      <c r="AR298" s="380"/>
      <c r="AS298" s="380"/>
      <c r="AT298" s="380"/>
      <c r="AU298" s="380"/>
      <c r="AV298" s="380"/>
      <c r="AW298" s="380"/>
      <c r="AX298" s="380"/>
      <c r="AY298" s="380"/>
      <c r="AZ298" s="380"/>
      <c r="BA298" s="380"/>
      <c r="BB298" s="380"/>
      <c r="BC298" s="380"/>
      <c r="BD298" s="380"/>
      <c r="BE298" s="380"/>
      <c r="BF298" s="380"/>
      <c r="BG298" s="380"/>
      <c r="BH298" s="380"/>
      <c r="BI298" s="380"/>
      <c r="BJ298" s="377"/>
      <c r="CE298" s="380"/>
      <c r="CF298" s="380"/>
      <c r="CG298" s="380"/>
      <c r="EZ298" s="380"/>
      <c r="FA298" s="380"/>
      <c r="FB298" s="380"/>
      <c r="FC298" s="380"/>
      <c r="FD298" s="380"/>
      <c r="FE298" s="380"/>
      <c r="FF298" s="380"/>
      <c r="FG298" s="380"/>
      <c r="FH298" s="380"/>
      <c r="FI298" s="380"/>
      <c r="FJ298" s="380"/>
      <c r="FK298" s="380"/>
      <c r="FL298" s="380"/>
      <c r="FM298" s="380"/>
      <c r="FN298" s="380"/>
      <c r="FO298" s="380"/>
      <c r="FP298" s="380"/>
      <c r="FQ298" s="380"/>
      <c r="FR298" s="380"/>
      <c r="FS298" s="380"/>
      <c r="FT298" s="380"/>
      <c r="FU298" s="380"/>
      <c r="FV298" s="380"/>
      <c r="FW298" s="380"/>
      <c r="FX298" s="380"/>
      <c r="FY298" s="380"/>
      <c r="FZ298" s="380"/>
      <c r="GA298" s="380"/>
      <c r="GB298" s="380"/>
      <c r="GC298" s="380"/>
      <c r="GD298" s="380"/>
      <c r="GE298" s="380"/>
      <c r="GF298" s="380"/>
      <c r="GG298" s="380"/>
      <c r="GH298" s="380"/>
      <c r="GI298" s="380"/>
      <c r="GJ298" s="380"/>
      <c r="GK298" s="380"/>
      <c r="GL298" s="380"/>
      <c r="GM298" s="380"/>
      <c r="GN298" s="380"/>
      <c r="GO298" s="380"/>
      <c r="GP298" s="380"/>
      <c r="GQ298" s="380"/>
      <c r="GR298" s="380"/>
      <c r="GS298" s="380"/>
      <c r="GT298" s="380"/>
      <c r="GU298" s="380"/>
      <c r="GV298" s="380"/>
      <c r="GW298" s="380"/>
      <c r="GX298" s="380"/>
      <c r="GY298" s="380"/>
      <c r="GZ298" s="380"/>
      <c r="HA298" s="380"/>
      <c r="HB298" s="380"/>
      <c r="HC298" s="380"/>
      <c r="HD298" s="380"/>
      <c r="HE298" s="380"/>
      <c r="HF298" s="380"/>
      <c r="HG298" s="380"/>
      <c r="HH298" s="380"/>
    </row>
    <row r="299" spans="1:216">
      <c r="A299" s="103"/>
      <c r="B299" s="377"/>
      <c r="C299" s="377"/>
      <c r="D299" s="377"/>
      <c r="E299" s="377"/>
      <c r="F299" s="377"/>
      <c r="G299" s="377"/>
      <c r="H299" s="377"/>
      <c r="I299" s="377"/>
      <c r="J299" s="377"/>
      <c r="K299" s="377"/>
      <c r="L299" s="377"/>
      <c r="M299" s="378"/>
      <c r="N299" s="378"/>
      <c r="O299" s="378"/>
      <c r="P299" s="378"/>
      <c r="Q299" s="378"/>
      <c r="R299" s="378"/>
      <c r="S299" s="378"/>
      <c r="T299" s="378"/>
      <c r="U299" s="378"/>
      <c r="V299" s="378"/>
      <c r="W299" s="378"/>
      <c r="X299" s="378"/>
      <c r="Y299" s="380"/>
      <c r="Z299" s="409"/>
      <c r="AA299" s="380"/>
      <c r="AB299" s="380"/>
      <c r="AC299" s="380"/>
      <c r="AD299" s="380"/>
      <c r="AE299" s="380"/>
      <c r="AF299" s="380"/>
      <c r="AG299" s="380"/>
      <c r="AH299" s="380"/>
      <c r="AI299" s="380"/>
      <c r="AJ299" s="380"/>
      <c r="AR299" s="380"/>
      <c r="AS299" s="380"/>
      <c r="AT299" s="380"/>
      <c r="AU299" s="380"/>
      <c r="AV299" s="380"/>
      <c r="AW299" s="380"/>
      <c r="AX299" s="380"/>
      <c r="AY299" s="380"/>
      <c r="AZ299" s="380"/>
      <c r="BA299" s="380"/>
      <c r="BB299" s="380"/>
      <c r="BC299" s="380"/>
      <c r="BD299" s="380"/>
      <c r="BE299" s="380"/>
      <c r="BF299" s="380"/>
      <c r="BG299" s="380"/>
      <c r="BH299" s="380"/>
      <c r="BI299" s="380"/>
      <c r="BJ299" s="377"/>
      <c r="CE299" s="380"/>
      <c r="CF299" s="380"/>
      <c r="CG299" s="380"/>
      <c r="EZ299" s="380"/>
      <c r="FA299" s="380"/>
      <c r="FB299" s="380"/>
      <c r="FC299" s="380"/>
      <c r="FD299" s="380"/>
      <c r="FE299" s="380"/>
      <c r="FF299" s="380"/>
      <c r="FG299" s="380"/>
      <c r="FH299" s="380"/>
      <c r="FI299" s="380"/>
      <c r="FJ299" s="380"/>
      <c r="FK299" s="380"/>
      <c r="FL299" s="380"/>
      <c r="FM299" s="380"/>
      <c r="FN299" s="380"/>
      <c r="FO299" s="380"/>
      <c r="FP299" s="380"/>
      <c r="FQ299" s="380"/>
      <c r="FR299" s="380"/>
      <c r="FS299" s="380"/>
      <c r="FT299" s="380"/>
      <c r="FU299" s="380"/>
      <c r="FV299" s="380"/>
      <c r="FW299" s="380"/>
      <c r="FX299" s="380"/>
      <c r="FY299" s="380"/>
      <c r="FZ299" s="380"/>
      <c r="GA299" s="380"/>
      <c r="GB299" s="380"/>
      <c r="GC299" s="380"/>
      <c r="GD299" s="380"/>
      <c r="GE299" s="380"/>
      <c r="GF299" s="380"/>
      <c r="GG299" s="380"/>
      <c r="GH299" s="380"/>
      <c r="GI299" s="380"/>
      <c r="GJ299" s="380"/>
      <c r="GK299" s="380"/>
      <c r="GL299" s="380"/>
      <c r="GM299" s="380"/>
      <c r="GN299" s="380"/>
      <c r="GO299" s="380"/>
      <c r="GP299" s="380"/>
      <c r="GQ299" s="380"/>
      <c r="GR299" s="380"/>
      <c r="GS299" s="380"/>
      <c r="GT299" s="380"/>
      <c r="GU299" s="380"/>
      <c r="GV299" s="380"/>
      <c r="GW299" s="380"/>
      <c r="GX299" s="380"/>
      <c r="GY299" s="380"/>
      <c r="GZ299" s="380"/>
      <c r="HA299" s="380"/>
      <c r="HB299" s="380"/>
      <c r="HC299" s="380"/>
      <c r="HD299" s="380"/>
      <c r="HE299" s="380"/>
      <c r="HF299" s="380"/>
      <c r="HG299" s="380"/>
      <c r="HH299" s="380"/>
    </row>
    <row r="300" spans="1:216">
      <c r="A300" s="103"/>
      <c r="B300" s="377"/>
      <c r="C300" s="377"/>
      <c r="D300" s="377"/>
      <c r="E300" s="377"/>
      <c r="F300" s="377"/>
      <c r="G300" s="377"/>
      <c r="H300" s="377"/>
      <c r="I300" s="377"/>
      <c r="J300" s="377"/>
      <c r="K300" s="377"/>
      <c r="L300" s="377"/>
      <c r="M300" s="378"/>
      <c r="N300" s="378"/>
      <c r="O300" s="378"/>
      <c r="P300" s="378"/>
      <c r="Q300" s="378"/>
      <c r="R300" s="378"/>
      <c r="S300" s="378"/>
      <c r="T300" s="378"/>
      <c r="U300" s="378"/>
      <c r="V300" s="378"/>
      <c r="W300" s="378"/>
      <c r="X300" s="378"/>
      <c r="Y300" s="380"/>
      <c r="Z300" s="409"/>
      <c r="AA300" s="380"/>
      <c r="AB300" s="380"/>
      <c r="AC300" s="380"/>
      <c r="AD300" s="380"/>
      <c r="AE300" s="380"/>
      <c r="AF300" s="380"/>
      <c r="AG300" s="380"/>
      <c r="AH300" s="380"/>
      <c r="AI300" s="380"/>
      <c r="AJ300" s="380"/>
      <c r="AR300" s="380"/>
      <c r="AS300" s="380"/>
      <c r="AT300" s="380"/>
      <c r="AU300" s="380"/>
      <c r="AV300" s="380"/>
      <c r="AW300" s="380"/>
      <c r="AX300" s="380"/>
      <c r="AY300" s="380"/>
      <c r="AZ300" s="380"/>
      <c r="BA300" s="380"/>
      <c r="BB300" s="380"/>
      <c r="BC300" s="380"/>
      <c r="BD300" s="380"/>
      <c r="BE300" s="380"/>
      <c r="BF300" s="380"/>
      <c r="BG300" s="380"/>
      <c r="BH300" s="380"/>
      <c r="BI300" s="380"/>
      <c r="BJ300" s="377"/>
      <c r="CE300" s="380"/>
      <c r="CF300" s="380"/>
      <c r="CG300" s="380"/>
      <c r="EZ300" s="380"/>
      <c r="FA300" s="380"/>
      <c r="FB300" s="380"/>
      <c r="FC300" s="380"/>
      <c r="FD300" s="380"/>
      <c r="FE300" s="380"/>
      <c r="FF300" s="380"/>
      <c r="FG300" s="380"/>
      <c r="FH300" s="380"/>
      <c r="FI300" s="380"/>
      <c r="FJ300" s="380"/>
      <c r="FK300" s="380"/>
      <c r="FL300" s="380"/>
      <c r="FM300" s="380"/>
      <c r="FN300" s="380"/>
      <c r="FO300" s="380"/>
      <c r="FP300" s="380"/>
      <c r="FQ300" s="380"/>
      <c r="FR300" s="380"/>
      <c r="FS300" s="380"/>
      <c r="FT300" s="380"/>
      <c r="FU300" s="380"/>
      <c r="FV300" s="380"/>
      <c r="FW300" s="380"/>
      <c r="FX300" s="380"/>
      <c r="FY300" s="380"/>
      <c r="FZ300" s="380"/>
      <c r="GA300" s="380"/>
      <c r="GB300" s="380"/>
      <c r="GC300" s="380"/>
      <c r="GD300" s="380"/>
      <c r="GE300" s="380"/>
      <c r="GF300" s="380"/>
      <c r="GG300" s="380"/>
      <c r="GH300" s="380"/>
      <c r="GI300" s="380"/>
      <c r="GJ300" s="380"/>
      <c r="GK300" s="380"/>
      <c r="GL300" s="380"/>
      <c r="GM300" s="380"/>
      <c r="GN300" s="380"/>
      <c r="GO300" s="380"/>
      <c r="GP300" s="380"/>
      <c r="GQ300" s="380"/>
      <c r="GR300" s="380"/>
      <c r="GS300" s="380"/>
      <c r="GT300" s="380"/>
      <c r="GU300" s="380"/>
      <c r="GV300" s="380"/>
      <c r="GW300" s="380"/>
      <c r="GX300" s="380"/>
      <c r="GY300" s="380"/>
      <c r="GZ300" s="380"/>
      <c r="HA300" s="380"/>
      <c r="HB300" s="380"/>
      <c r="HC300" s="380"/>
      <c r="HD300" s="380"/>
      <c r="HE300" s="380"/>
      <c r="HF300" s="380"/>
      <c r="HG300" s="380"/>
      <c r="HH300" s="380"/>
    </row>
    <row r="301" spans="1:216">
      <c r="A301" s="103"/>
      <c r="B301" s="377"/>
      <c r="C301" s="377"/>
      <c r="D301" s="377"/>
      <c r="E301" s="377"/>
      <c r="F301" s="377"/>
      <c r="G301" s="377"/>
      <c r="H301" s="377"/>
      <c r="I301" s="377"/>
      <c r="J301" s="377"/>
      <c r="K301" s="377"/>
      <c r="L301" s="377"/>
      <c r="M301" s="378"/>
      <c r="N301" s="378"/>
      <c r="O301" s="378"/>
      <c r="P301" s="378"/>
      <c r="Q301" s="378"/>
      <c r="R301" s="378"/>
      <c r="S301" s="378"/>
      <c r="T301" s="378"/>
      <c r="U301" s="378"/>
      <c r="V301" s="378"/>
      <c r="W301" s="378"/>
      <c r="X301" s="378"/>
      <c r="Y301" s="380"/>
      <c r="Z301" s="409"/>
      <c r="AA301" s="380"/>
      <c r="AB301" s="380"/>
      <c r="AC301" s="380"/>
      <c r="AD301" s="380"/>
      <c r="AE301" s="380"/>
      <c r="AF301" s="380"/>
      <c r="AG301" s="380"/>
      <c r="AH301" s="380"/>
      <c r="AI301" s="380"/>
      <c r="AJ301" s="380"/>
      <c r="AR301" s="380"/>
      <c r="AS301" s="380"/>
      <c r="AT301" s="380"/>
      <c r="AU301" s="380"/>
      <c r="AV301" s="380"/>
      <c r="AW301" s="380"/>
      <c r="AX301" s="380"/>
      <c r="AY301" s="380"/>
      <c r="AZ301" s="380"/>
      <c r="BA301" s="380"/>
      <c r="BB301" s="380"/>
      <c r="BC301" s="380"/>
      <c r="BD301" s="380"/>
      <c r="BE301" s="380"/>
      <c r="BF301" s="380"/>
      <c r="BG301" s="380"/>
      <c r="BH301" s="380"/>
      <c r="BI301" s="380"/>
      <c r="BJ301" s="377"/>
      <c r="CE301" s="380"/>
      <c r="CF301" s="380"/>
      <c r="CG301" s="380"/>
      <c r="EZ301" s="380"/>
      <c r="FA301" s="380"/>
      <c r="FB301" s="380"/>
      <c r="FC301" s="380"/>
      <c r="FD301" s="380"/>
      <c r="FE301" s="380"/>
      <c r="FF301" s="380"/>
      <c r="FG301" s="380"/>
      <c r="FH301" s="380"/>
      <c r="FI301" s="380"/>
      <c r="FJ301" s="380"/>
      <c r="FK301" s="380"/>
      <c r="FL301" s="380"/>
      <c r="FM301" s="380"/>
      <c r="FN301" s="380"/>
      <c r="FO301" s="380"/>
      <c r="FP301" s="380"/>
      <c r="FQ301" s="380"/>
      <c r="FR301" s="380"/>
      <c r="FS301" s="380"/>
      <c r="FT301" s="380"/>
      <c r="FU301" s="380"/>
      <c r="FV301" s="380"/>
      <c r="FW301" s="380"/>
      <c r="FX301" s="380"/>
      <c r="FY301" s="380"/>
      <c r="FZ301" s="380"/>
      <c r="GA301" s="380"/>
      <c r="GB301" s="380"/>
      <c r="GC301" s="380"/>
      <c r="GD301" s="380"/>
      <c r="GE301" s="380"/>
      <c r="GF301" s="380"/>
      <c r="GG301" s="380"/>
      <c r="GH301" s="380"/>
      <c r="GI301" s="380"/>
      <c r="GJ301" s="380"/>
      <c r="GK301" s="380"/>
      <c r="GL301" s="380"/>
      <c r="GM301" s="380"/>
      <c r="GN301" s="380"/>
      <c r="GO301" s="380"/>
      <c r="GP301" s="380"/>
      <c r="GQ301" s="380"/>
      <c r="GR301" s="380"/>
      <c r="GS301" s="380"/>
      <c r="GT301" s="380"/>
      <c r="GU301" s="380"/>
      <c r="GV301" s="380"/>
      <c r="GW301" s="380"/>
      <c r="GX301" s="380"/>
      <c r="GY301" s="380"/>
      <c r="GZ301" s="380"/>
      <c r="HA301" s="380"/>
      <c r="HB301" s="380"/>
      <c r="HC301" s="380"/>
      <c r="HD301" s="380"/>
      <c r="HE301" s="380"/>
      <c r="HF301" s="380"/>
      <c r="HG301" s="380"/>
      <c r="HH301" s="380"/>
    </row>
    <row r="302" spans="1:216">
      <c r="A302" s="103"/>
      <c r="B302" s="377"/>
      <c r="C302" s="377"/>
      <c r="D302" s="377"/>
      <c r="E302" s="377"/>
      <c r="F302" s="377"/>
      <c r="G302" s="377"/>
      <c r="H302" s="377"/>
      <c r="I302" s="377"/>
      <c r="J302" s="377"/>
      <c r="K302" s="377"/>
      <c r="L302" s="377"/>
      <c r="M302" s="378"/>
      <c r="N302" s="378"/>
      <c r="O302" s="378"/>
      <c r="P302" s="378"/>
      <c r="Q302" s="378"/>
      <c r="R302" s="378"/>
      <c r="S302" s="378"/>
      <c r="T302" s="378"/>
      <c r="U302" s="378"/>
      <c r="V302" s="378"/>
      <c r="W302" s="378"/>
      <c r="X302" s="378"/>
      <c r="Y302" s="380"/>
      <c r="Z302" s="409"/>
      <c r="AA302" s="380"/>
      <c r="AB302" s="380"/>
      <c r="AC302" s="380"/>
      <c r="AD302" s="380"/>
      <c r="AE302" s="380"/>
      <c r="AF302" s="380"/>
      <c r="AG302" s="380"/>
      <c r="AH302" s="380"/>
      <c r="AI302" s="380"/>
      <c r="AJ302" s="380"/>
      <c r="AR302" s="380"/>
      <c r="AS302" s="380"/>
      <c r="AT302" s="380"/>
      <c r="AU302" s="380"/>
      <c r="AV302" s="380"/>
      <c r="AW302" s="380"/>
      <c r="AX302" s="380"/>
      <c r="AY302" s="380"/>
      <c r="AZ302" s="380"/>
      <c r="BA302" s="380"/>
      <c r="BB302" s="380"/>
      <c r="BC302" s="380"/>
      <c r="BD302" s="380"/>
      <c r="BE302" s="380"/>
      <c r="BF302" s="380"/>
      <c r="BG302" s="380"/>
      <c r="BH302" s="380"/>
      <c r="BI302" s="380"/>
      <c r="BJ302" s="377"/>
      <c r="CE302" s="380"/>
      <c r="CF302" s="380"/>
      <c r="CG302" s="380"/>
      <c r="EZ302" s="380"/>
      <c r="FA302" s="380"/>
      <c r="FB302" s="380"/>
      <c r="FC302" s="380"/>
      <c r="FD302" s="380"/>
      <c r="FE302" s="380"/>
      <c r="FF302" s="380"/>
      <c r="FG302" s="380"/>
      <c r="FH302" s="380"/>
      <c r="FI302" s="380"/>
      <c r="FJ302" s="380"/>
      <c r="FK302" s="380"/>
      <c r="FL302" s="380"/>
      <c r="FM302" s="380"/>
      <c r="FN302" s="380"/>
      <c r="FO302" s="380"/>
      <c r="FP302" s="380"/>
      <c r="FQ302" s="380"/>
      <c r="FR302" s="380"/>
      <c r="FS302" s="380"/>
      <c r="FT302" s="380"/>
      <c r="FU302" s="380"/>
      <c r="FV302" s="380"/>
      <c r="FW302" s="380"/>
      <c r="FX302" s="380"/>
      <c r="FY302" s="380"/>
      <c r="FZ302" s="380"/>
      <c r="GA302" s="380"/>
      <c r="GB302" s="380"/>
      <c r="GC302" s="380"/>
      <c r="GD302" s="380"/>
      <c r="GE302" s="380"/>
      <c r="GF302" s="380"/>
      <c r="GG302" s="380"/>
      <c r="GH302" s="380"/>
      <c r="GI302" s="380"/>
      <c r="GJ302" s="380"/>
      <c r="GK302" s="380"/>
      <c r="GL302" s="380"/>
      <c r="GM302" s="380"/>
      <c r="GN302" s="380"/>
      <c r="GO302" s="380"/>
      <c r="GP302" s="380"/>
      <c r="GQ302" s="380"/>
      <c r="GR302" s="380"/>
      <c r="GS302" s="380"/>
      <c r="GT302" s="380"/>
      <c r="GU302" s="380"/>
      <c r="GV302" s="380"/>
      <c r="GW302" s="380"/>
      <c r="GX302" s="380"/>
      <c r="GY302" s="380"/>
      <c r="GZ302" s="380"/>
      <c r="HA302" s="380"/>
      <c r="HB302" s="380"/>
      <c r="HC302" s="380"/>
      <c r="HD302" s="380"/>
      <c r="HE302" s="380"/>
      <c r="HF302" s="380"/>
      <c r="HG302" s="380"/>
      <c r="HH302" s="380"/>
    </row>
    <row r="303" spans="1:216">
      <c r="A303" s="103"/>
      <c r="B303" s="377"/>
      <c r="C303" s="377"/>
      <c r="D303" s="377"/>
      <c r="E303" s="377"/>
      <c r="F303" s="377"/>
      <c r="G303" s="377"/>
      <c r="H303" s="377"/>
      <c r="I303" s="377"/>
      <c r="J303" s="377"/>
      <c r="K303" s="377"/>
      <c r="L303" s="377"/>
      <c r="M303" s="378"/>
      <c r="N303" s="378"/>
      <c r="O303" s="378"/>
      <c r="P303" s="378"/>
      <c r="Q303" s="378"/>
      <c r="R303" s="378"/>
      <c r="S303" s="378"/>
      <c r="T303" s="378"/>
      <c r="U303" s="378"/>
      <c r="V303" s="378"/>
      <c r="W303" s="378"/>
      <c r="X303" s="378"/>
      <c r="Y303" s="380"/>
      <c r="Z303" s="409"/>
      <c r="AA303" s="380"/>
      <c r="AB303" s="380"/>
      <c r="AC303" s="380"/>
      <c r="AD303" s="380"/>
      <c r="AE303" s="380"/>
      <c r="AF303" s="380"/>
      <c r="AG303" s="380"/>
      <c r="AH303" s="380"/>
      <c r="AI303" s="380"/>
      <c r="AJ303" s="380"/>
      <c r="AR303" s="380"/>
      <c r="AS303" s="380"/>
      <c r="AT303" s="380"/>
      <c r="AU303" s="380"/>
      <c r="AV303" s="380"/>
      <c r="AW303" s="380"/>
      <c r="AX303" s="380"/>
      <c r="AY303" s="380"/>
      <c r="AZ303" s="380"/>
      <c r="BA303" s="380"/>
      <c r="BB303" s="380"/>
      <c r="BC303" s="380"/>
      <c r="BD303" s="380"/>
      <c r="BE303" s="380"/>
      <c r="BF303" s="380"/>
      <c r="BG303" s="380"/>
      <c r="BH303" s="380"/>
      <c r="BI303" s="380"/>
      <c r="BJ303" s="377"/>
      <c r="CE303" s="380"/>
      <c r="CF303" s="380"/>
      <c r="CG303" s="380"/>
      <c r="EZ303" s="380"/>
      <c r="FA303" s="380"/>
      <c r="FB303" s="380"/>
      <c r="FC303" s="380"/>
      <c r="FD303" s="380"/>
      <c r="FE303" s="380"/>
      <c r="FF303" s="380"/>
      <c r="FG303" s="380"/>
      <c r="FH303" s="380"/>
      <c r="FI303" s="380"/>
      <c r="FJ303" s="380"/>
      <c r="FK303" s="380"/>
      <c r="FL303" s="380"/>
      <c r="FM303" s="380"/>
      <c r="FN303" s="380"/>
      <c r="FO303" s="380"/>
      <c r="FP303" s="380"/>
      <c r="FQ303" s="380"/>
      <c r="FR303" s="380"/>
      <c r="FS303" s="380"/>
      <c r="FT303" s="380"/>
      <c r="FU303" s="380"/>
      <c r="FV303" s="380"/>
      <c r="FW303" s="380"/>
      <c r="FX303" s="380"/>
      <c r="FY303" s="380"/>
      <c r="FZ303" s="380"/>
      <c r="GA303" s="380"/>
      <c r="GB303" s="380"/>
      <c r="GC303" s="380"/>
      <c r="GD303" s="380"/>
      <c r="GE303" s="380"/>
      <c r="GF303" s="380"/>
      <c r="GG303" s="380"/>
      <c r="GH303" s="380"/>
      <c r="GI303" s="380"/>
      <c r="GJ303" s="380"/>
      <c r="GK303" s="380"/>
      <c r="GL303" s="380"/>
      <c r="GM303" s="380"/>
      <c r="GN303" s="380"/>
      <c r="GO303" s="380"/>
      <c r="GP303" s="380"/>
      <c r="GQ303" s="380"/>
      <c r="GR303" s="380"/>
      <c r="GS303" s="380"/>
      <c r="GT303" s="380"/>
      <c r="GU303" s="380"/>
      <c r="GV303" s="380"/>
      <c r="GW303" s="380"/>
      <c r="GX303" s="380"/>
      <c r="GY303" s="380"/>
      <c r="GZ303" s="380"/>
      <c r="HA303" s="380"/>
      <c r="HB303" s="380"/>
      <c r="HC303" s="380"/>
      <c r="HD303" s="380"/>
      <c r="HE303" s="380"/>
      <c r="HF303" s="380"/>
      <c r="HG303" s="380"/>
      <c r="HH303" s="380"/>
    </row>
    <row r="304" spans="1:216">
      <c r="A304" s="103"/>
      <c r="B304" s="377"/>
      <c r="C304" s="377"/>
      <c r="D304" s="377"/>
      <c r="E304" s="377"/>
      <c r="F304" s="377"/>
      <c r="G304" s="377"/>
      <c r="H304" s="377"/>
      <c r="I304" s="377"/>
      <c r="J304" s="377"/>
      <c r="K304" s="377"/>
      <c r="L304" s="377"/>
      <c r="M304" s="378"/>
      <c r="N304" s="378"/>
      <c r="O304" s="378"/>
      <c r="P304" s="378"/>
      <c r="Q304" s="378"/>
      <c r="R304" s="378"/>
      <c r="S304" s="378"/>
      <c r="T304" s="378"/>
      <c r="U304" s="378"/>
      <c r="V304" s="378"/>
      <c r="W304" s="378"/>
      <c r="X304" s="378"/>
      <c r="Y304" s="380"/>
      <c r="Z304" s="409"/>
      <c r="AA304" s="380"/>
      <c r="AB304" s="380"/>
      <c r="AC304" s="380"/>
      <c r="AD304" s="380"/>
      <c r="AE304" s="380"/>
      <c r="AF304" s="380"/>
      <c r="AG304" s="380"/>
      <c r="AH304" s="380"/>
      <c r="AI304" s="380"/>
      <c r="AJ304" s="380"/>
      <c r="AR304" s="380"/>
      <c r="AS304" s="380"/>
      <c r="AT304" s="380"/>
      <c r="AU304" s="380"/>
      <c r="AV304" s="380"/>
      <c r="AW304" s="380"/>
      <c r="AX304" s="380"/>
      <c r="AY304" s="380"/>
      <c r="AZ304" s="380"/>
      <c r="BA304" s="380"/>
      <c r="BB304" s="380"/>
      <c r="BC304" s="380"/>
      <c r="BD304" s="380"/>
      <c r="BE304" s="380"/>
      <c r="BF304" s="380"/>
      <c r="BG304" s="380"/>
      <c r="BH304" s="380"/>
      <c r="BI304" s="380"/>
      <c r="BJ304" s="377"/>
      <c r="CE304" s="380"/>
      <c r="CF304" s="380"/>
      <c r="CG304" s="380"/>
      <c r="EZ304" s="380"/>
      <c r="FA304" s="380"/>
      <c r="FB304" s="380"/>
      <c r="FC304" s="380"/>
      <c r="FD304" s="380"/>
      <c r="FE304" s="380"/>
      <c r="FF304" s="380"/>
      <c r="FG304" s="380"/>
      <c r="FH304" s="380"/>
      <c r="FI304" s="380"/>
      <c r="FJ304" s="380"/>
      <c r="FK304" s="380"/>
      <c r="FL304" s="380"/>
      <c r="FM304" s="380"/>
      <c r="FN304" s="380"/>
      <c r="FO304" s="380"/>
      <c r="FP304" s="380"/>
      <c r="FQ304" s="380"/>
      <c r="FR304" s="380"/>
      <c r="FS304" s="380"/>
      <c r="FT304" s="380"/>
      <c r="FU304" s="380"/>
      <c r="FV304" s="380"/>
      <c r="FW304" s="380"/>
      <c r="FX304" s="380"/>
      <c r="FY304" s="380"/>
      <c r="FZ304" s="380"/>
      <c r="GA304" s="380"/>
      <c r="GB304" s="380"/>
      <c r="GC304" s="380"/>
      <c r="GD304" s="380"/>
      <c r="GE304" s="380"/>
      <c r="GF304" s="380"/>
      <c r="GG304" s="380"/>
      <c r="GH304" s="380"/>
      <c r="GI304" s="380"/>
      <c r="GJ304" s="380"/>
      <c r="GK304" s="380"/>
      <c r="GL304" s="380"/>
      <c r="GM304" s="380"/>
      <c r="GN304" s="380"/>
      <c r="GO304" s="380"/>
      <c r="GP304" s="380"/>
      <c r="GQ304" s="380"/>
      <c r="GR304" s="380"/>
      <c r="GS304" s="380"/>
      <c r="GT304" s="380"/>
      <c r="GU304" s="380"/>
      <c r="GV304" s="380"/>
      <c r="GW304" s="380"/>
      <c r="GX304" s="380"/>
      <c r="GY304" s="380"/>
      <c r="GZ304" s="380"/>
      <c r="HA304" s="380"/>
      <c r="HB304" s="380"/>
      <c r="HC304" s="380"/>
      <c r="HD304" s="380"/>
      <c r="HE304" s="380"/>
      <c r="HF304" s="380"/>
      <c r="HG304" s="380"/>
      <c r="HH304" s="380"/>
    </row>
    <row r="305" spans="1:216">
      <c r="A305" s="103"/>
      <c r="B305" s="377"/>
      <c r="C305" s="377"/>
      <c r="D305" s="377"/>
      <c r="E305" s="377"/>
      <c r="F305" s="377"/>
      <c r="G305" s="377"/>
      <c r="H305" s="377"/>
      <c r="I305" s="377"/>
      <c r="J305" s="377"/>
      <c r="K305" s="377"/>
      <c r="L305" s="377"/>
      <c r="M305" s="378"/>
      <c r="N305" s="378"/>
      <c r="O305" s="378"/>
      <c r="P305" s="378"/>
      <c r="Q305" s="378"/>
      <c r="R305" s="378"/>
      <c r="S305" s="378"/>
      <c r="T305" s="378"/>
      <c r="U305" s="378"/>
      <c r="V305" s="378"/>
      <c r="W305" s="378"/>
      <c r="X305" s="378"/>
      <c r="Y305" s="380"/>
      <c r="Z305" s="409"/>
      <c r="AA305" s="380"/>
      <c r="AB305" s="380"/>
      <c r="AC305" s="380"/>
      <c r="AD305" s="380"/>
      <c r="AE305" s="380"/>
      <c r="AF305" s="380"/>
      <c r="AG305" s="380"/>
      <c r="AH305" s="380"/>
      <c r="AI305" s="380"/>
      <c r="AJ305" s="380"/>
      <c r="AR305" s="380"/>
      <c r="AS305" s="380"/>
      <c r="AT305" s="380"/>
      <c r="AU305" s="380"/>
      <c r="AV305" s="380"/>
      <c r="AW305" s="380"/>
      <c r="AX305" s="380"/>
      <c r="AY305" s="380"/>
      <c r="AZ305" s="380"/>
      <c r="BA305" s="380"/>
      <c r="BB305" s="380"/>
      <c r="BC305" s="380"/>
      <c r="BD305" s="380"/>
      <c r="BE305" s="380"/>
      <c r="BF305" s="380"/>
      <c r="BG305" s="380"/>
      <c r="BH305" s="380"/>
      <c r="BI305" s="380"/>
      <c r="BJ305" s="377"/>
      <c r="CE305" s="380"/>
      <c r="CF305" s="380"/>
      <c r="CG305" s="380"/>
      <c r="EZ305" s="380"/>
      <c r="FA305" s="380"/>
      <c r="FB305" s="380"/>
      <c r="FC305" s="380"/>
      <c r="FD305" s="380"/>
      <c r="FE305" s="380"/>
      <c r="FF305" s="380"/>
      <c r="FG305" s="380"/>
      <c r="FH305" s="380"/>
      <c r="FI305" s="380"/>
      <c r="FJ305" s="380"/>
      <c r="FK305" s="380"/>
      <c r="FL305" s="380"/>
      <c r="FM305" s="380"/>
      <c r="FN305" s="380"/>
      <c r="FO305" s="380"/>
      <c r="FP305" s="380"/>
      <c r="FQ305" s="380"/>
      <c r="FR305" s="380"/>
      <c r="FS305" s="380"/>
      <c r="FT305" s="380"/>
      <c r="FU305" s="380"/>
      <c r="FV305" s="380"/>
      <c r="FW305" s="380"/>
      <c r="FX305" s="380"/>
      <c r="FY305" s="380"/>
      <c r="FZ305" s="380"/>
      <c r="GA305" s="380"/>
      <c r="GB305" s="380"/>
      <c r="GC305" s="380"/>
      <c r="GD305" s="380"/>
      <c r="GE305" s="380"/>
      <c r="GF305" s="380"/>
      <c r="GG305" s="380"/>
      <c r="GH305" s="380"/>
      <c r="GI305" s="380"/>
      <c r="GJ305" s="380"/>
      <c r="GK305" s="380"/>
      <c r="GL305" s="380"/>
      <c r="GM305" s="380"/>
      <c r="GN305" s="380"/>
      <c r="GO305" s="380"/>
      <c r="GP305" s="380"/>
      <c r="GQ305" s="380"/>
      <c r="GR305" s="380"/>
      <c r="GS305" s="380"/>
      <c r="GT305" s="380"/>
      <c r="GU305" s="380"/>
      <c r="GV305" s="380"/>
      <c r="GW305" s="380"/>
      <c r="GX305" s="380"/>
      <c r="GY305" s="380"/>
      <c r="GZ305" s="380"/>
      <c r="HA305" s="380"/>
      <c r="HB305" s="380"/>
      <c r="HC305" s="380"/>
      <c r="HD305" s="380"/>
      <c r="HE305" s="380"/>
      <c r="HF305" s="380"/>
      <c r="HG305" s="380"/>
      <c r="HH305" s="380"/>
    </row>
    <row r="306" spans="1:216">
      <c r="A306" s="103"/>
      <c r="B306" s="377"/>
      <c r="C306" s="377"/>
      <c r="D306" s="377"/>
      <c r="E306" s="377"/>
      <c r="F306" s="377"/>
      <c r="G306" s="377"/>
      <c r="H306" s="377"/>
      <c r="I306" s="377"/>
      <c r="J306" s="377"/>
      <c r="K306" s="377"/>
      <c r="L306" s="377"/>
      <c r="M306" s="378"/>
      <c r="N306" s="378"/>
      <c r="O306" s="378"/>
      <c r="P306" s="378"/>
      <c r="Q306" s="378"/>
      <c r="R306" s="378"/>
      <c r="S306" s="378"/>
      <c r="T306" s="378"/>
      <c r="U306" s="378"/>
      <c r="V306" s="378"/>
      <c r="W306" s="378"/>
      <c r="X306" s="378"/>
      <c r="Y306" s="380"/>
      <c r="Z306" s="409"/>
      <c r="AA306" s="380"/>
      <c r="AB306" s="380"/>
      <c r="AC306" s="380"/>
      <c r="AD306" s="380"/>
      <c r="AE306" s="380"/>
      <c r="AF306" s="380"/>
      <c r="AG306" s="380"/>
      <c r="AH306" s="380"/>
      <c r="AI306" s="380"/>
      <c r="AJ306" s="380"/>
      <c r="AR306" s="380"/>
      <c r="AS306" s="380"/>
      <c r="AT306" s="380"/>
      <c r="AU306" s="380"/>
      <c r="AV306" s="380"/>
      <c r="AW306" s="380"/>
      <c r="AX306" s="380"/>
      <c r="AY306" s="380"/>
      <c r="AZ306" s="380"/>
      <c r="BA306" s="380"/>
      <c r="BB306" s="380"/>
      <c r="BC306" s="380"/>
      <c r="BD306" s="380"/>
      <c r="BE306" s="380"/>
      <c r="BF306" s="380"/>
      <c r="BG306" s="380"/>
      <c r="BH306" s="380"/>
      <c r="BI306" s="380"/>
      <c r="BJ306" s="377"/>
      <c r="CE306" s="380"/>
      <c r="CF306" s="380"/>
      <c r="CG306" s="380"/>
      <c r="EZ306" s="380"/>
      <c r="FA306" s="380"/>
      <c r="FB306" s="380"/>
      <c r="FC306" s="380"/>
      <c r="FD306" s="380"/>
      <c r="FE306" s="380"/>
      <c r="FF306" s="380"/>
      <c r="FG306" s="380"/>
      <c r="FH306" s="380"/>
      <c r="FI306" s="380"/>
      <c r="FJ306" s="380"/>
      <c r="FK306" s="380"/>
      <c r="FL306" s="380"/>
      <c r="FM306" s="380"/>
      <c r="FN306" s="380"/>
      <c r="FO306" s="380"/>
      <c r="FP306" s="380"/>
      <c r="FQ306" s="380"/>
      <c r="FR306" s="380"/>
      <c r="FS306" s="380"/>
      <c r="FT306" s="380"/>
      <c r="FU306" s="380"/>
      <c r="FV306" s="380"/>
      <c r="FW306" s="380"/>
      <c r="FX306" s="380"/>
      <c r="FY306" s="380"/>
      <c r="FZ306" s="380"/>
      <c r="GA306" s="380"/>
      <c r="GB306" s="380"/>
      <c r="GC306" s="380"/>
      <c r="GD306" s="380"/>
      <c r="GE306" s="380"/>
      <c r="GF306" s="380"/>
      <c r="GG306" s="380"/>
      <c r="GH306" s="380"/>
      <c r="GI306" s="380"/>
      <c r="GJ306" s="380"/>
      <c r="GK306" s="380"/>
      <c r="GL306" s="380"/>
      <c r="GM306" s="380"/>
      <c r="GN306" s="380"/>
      <c r="GO306" s="380"/>
      <c r="GP306" s="380"/>
      <c r="GQ306" s="380"/>
      <c r="GR306" s="380"/>
      <c r="GS306" s="380"/>
      <c r="GT306" s="380"/>
      <c r="GU306" s="380"/>
      <c r="GV306" s="380"/>
      <c r="GW306" s="380"/>
      <c r="GX306" s="380"/>
      <c r="GY306" s="380"/>
      <c r="GZ306" s="380"/>
      <c r="HA306" s="380"/>
      <c r="HB306" s="380"/>
      <c r="HC306" s="380"/>
      <c r="HD306" s="380"/>
      <c r="HE306" s="380"/>
      <c r="HF306" s="380"/>
      <c r="HG306" s="380"/>
      <c r="HH306" s="380"/>
    </row>
    <row r="307" spans="1:216">
      <c r="A307" s="103"/>
      <c r="B307" s="377"/>
      <c r="C307" s="377"/>
      <c r="D307" s="377"/>
      <c r="E307" s="377"/>
      <c r="F307" s="377"/>
      <c r="G307" s="377"/>
      <c r="H307" s="377"/>
      <c r="I307" s="377"/>
      <c r="J307" s="377"/>
      <c r="K307" s="377"/>
      <c r="L307" s="377"/>
      <c r="M307" s="378"/>
      <c r="N307" s="378"/>
      <c r="O307" s="378"/>
      <c r="P307" s="378"/>
      <c r="Q307" s="378"/>
      <c r="R307" s="378"/>
      <c r="S307" s="378"/>
      <c r="T307" s="378"/>
      <c r="U307" s="378"/>
      <c r="V307" s="378"/>
      <c r="W307" s="378"/>
      <c r="X307" s="378"/>
      <c r="Y307" s="380"/>
      <c r="Z307" s="409"/>
      <c r="AA307" s="380"/>
      <c r="AB307" s="380"/>
      <c r="AC307" s="380"/>
      <c r="AD307" s="380"/>
      <c r="AE307" s="380"/>
      <c r="AF307" s="380"/>
      <c r="AG307" s="380"/>
      <c r="AH307" s="380"/>
      <c r="AI307" s="380"/>
      <c r="AJ307" s="380"/>
      <c r="AR307" s="380"/>
      <c r="AS307" s="380"/>
      <c r="AT307" s="380"/>
      <c r="AU307" s="380"/>
      <c r="AV307" s="380"/>
      <c r="AW307" s="380"/>
      <c r="AX307" s="380"/>
      <c r="AY307" s="380"/>
      <c r="AZ307" s="380"/>
      <c r="BA307" s="380"/>
      <c r="BB307" s="380"/>
      <c r="BC307" s="380"/>
      <c r="BD307" s="380"/>
      <c r="BE307" s="380"/>
      <c r="BF307" s="380"/>
      <c r="BG307" s="380"/>
      <c r="BH307" s="380"/>
      <c r="BI307" s="380"/>
      <c r="BJ307" s="377"/>
      <c r="CE307" s="380"/>
      <c r="CF307" s="380"/>
      <c r="CG307" s="380"/>
      <c r="EZ307" s="380"/>
      <c r="FA307" s="380"/>
      <c r="FB307" s="380"/>
      <c r="FC307" s="380"/>
      <c r="FD307" s="380"/>
      <c r="FE307" s="380"/>
      <c r="FF307" s="380"/>
      <c r="FG307" s="380"/>
      <c r="FH307" s="380"/>
      <c r="FI307" s="380"/>
      <c r="FJ307" s="380"/>
      <c r="FK307" s="380"/>
      <c r="FL307" s="380"/>
      <c r="FM307" s="380"/>
      <c r="FN307" s="380"/>
      <c r="FO307" s="380"/>
      <c r="FP307" s="380"/>
      <c r="FQ307" s="380"/>
      <c r="FR307" s="380"/>
      <c r="FS307" s="380"/>
      <c r="FT307" s="380"/>
      <c r="FU307" s="380"/>
      <c r="FV307" s="380"/>
      <c r="FW307" s="380"/>
      <c r="FX307" s="380"/>
      <c r="FY307" s="380"/>
      <c r="FZ307" s="380"/>
      <c r="GA307" s="380"/>
      <c r="GB307" s="380"/>
      <c r="GC307" s="380"/>
      <c r="GD307" s="380"/>
      <c r="GE307" s="380"/>
      <c r="GF307" s="380"/>
      <c r="GG307" s="380"/>
      <c r="GH307" s="380"/>
      <c r="GI307" s="380"/>
      <c r="GJ307" s="380"/>
      <c r="GK307" s="380"/>
      <c r="GL307" s="380"/>
      <c r="GM307" s="380"/>
      <c r="GN307" s="380"/>
      <c r="GO307" s="380"/>
      <c r="GP307" s="380"/>
      <c r="GQ307" s="380"/>
      <c r="GR307" s="380"/>
      <c r="GS307" s="380"/>
      <c r="GT307" s="380"/>
      <c r="GU307" s="380"/>
      <c r="GV307" s="380"/>
      <c r="GW307" s="380"/>
      <c r="GX307" s="380"/>
      <c r="GY307" s="380"/>
      <c r="GZ307" s="380"/>
      <c r="HA307" s="380"/>
      <c r="HB307" s="380"/>
      <c r="HC307" s="380"/>
      <c r="HD307" s="380"/>
      <c r="HE307" s="380"/>
      <c r="HF307" s="380"/>
      <c r="HG307" s="380"/>
      <c r="HH307" s="380"/>
    </row>
    <row r="308" spans="1:216">
      <c r="A308" s="103"/>
      <c r="B308" s="377"/>
      <c r="C308" s="377"/>
      <c r="D308" s="377"/>
      <c r="E308" s="377"/>
      <c r="F308" s="377"/>
      <c r="G308" s="377"/>
      <c r="H308" s="377"/>
      <c r="I308" s="377"/>
      <c r="J308" s="377"/>
      <c r="K308" s="377"/>
      <c r="L308" s="377"/>
      <c r="M308" s="378"/>
      <c r="N308" s="378"/>
      <c r="O308" s="378"/>
      <c r="P308" s="378"/>
      <c r="Q308" s="378"/>
      <c r="R308" s="378"/>
      <c r="S308" s="378"/>
      <c r="T308" s="378"/>
      <c r="U308" s="378"/>
      <c r="V308" s="378"/>
      <c r="W308" s="378"/>
      <c r="X308" s="378"/>
      <c r="Y308" s="380"/>
      <c r="Z308" s="409"/>
      <c r="AA308" s="380"/>
      <c r="AB308" s="380"/>
      <c r="AC308" s="380"/>
      <c r="AD308" s="380"/>
      <c r="AE308" s="380"/>
      <c r="AF308" s="380"/>
      <c r="AG308" s="380"/>
      <c r="AH308" s="380"/>
      <c r="AI308" s="380"/>
      <c r="AJ308" s="380"/>
      <c r="AR308" s="380"/>
      <c r="AS308" s="380"/>
      <c r="AT308" s="380"/>
      <c r="AU308" s="380"/>
      <c r="AV308" s="380"/>
      <c r="AW308" s="380"/>
      <c r="AX308" s="380"/>
      <c r="AY308" s="380"/>
      <c r="AZ308" s="380"/>
      <c r="BA308" s="380"/>
      <c r="BB308" s="380"/>
      <c r="BC308" s="380"/>
      <c r="BD308" s="380"/>
      <c r="BE308" s="380"/>
      <c r="BF308" s="380"/>
      <c r="BG308" s="380"/>
      <c r="BH308" s="380"/>
      <c r="BI308" s="380"/>
      <c r="BJ308" s="377"/>
      <c r="CE308" s="380"/>
      <c r="CF308" s="380"/>
      <c r="CG308" s="380"/>
      <c r="EZ308" s="380"/>
      <c r="FA308" s="380"/>
      <c r="FB308" s="380"/>
      <c r="FC308" s="380"/>
      <c r="FD308" s="380"/>
      <c r="FE308" s="380"/>
      <c r="FF308" s="380"/>
      <c r="FG308" s="380"/>
      <c r="FH308" s="380"/>
      <c r="FI308" s="380"/>
      <c r="FJ308" s="380"/>
      <c r="FK308" s="380"/>
      <c r="FL308" s="380"/>
      <c r="FM308" s="380"/>
      <c r="FN308" s="380"/>
      <c r="FO308" s="380"/>
      <c r="FP308" s="380"/>
      <c r="FQ308" s="380"/>
      <c r="FR308" s="380"/>
      <c r="FS308" s="380"/>
      <c r="FT308" s="380"/>
      <c r="FU308" s="380"/>
      <c r="FV308" s="380"/>
      <c r="FW308" s="380"/>
      <c r="FX308" s="380"/>
      <c r="FY308" s="380"/>
      <c r="FZ308" s="380"/>
      <c r="GA308" s="380"/>
      <c r="GB308" s="380"/>
      <c r="GC308" s="380"/>
      <c r="GD308" s="380"/>
      <c r="GE308" s="380"/>
      <c r="GF308" s="380"/>
      <c r="GG308" s="380"/>
      <c r="GH308" s="380"/>
      <c r="GI308" s="380"/>
      <c r="GJ308" s="380"/>
      <c r="GK308" s="380"/>
      <c r="GL308" s="380"/>
      <c r="GM308" s="380"/>
      <c r="GN308" s="380"/>
      <c r="GO308" s="380"/>
      <c r="GP308" s="380"/>
      <c r="GQ308" s="380"/>
      <c r="GR308" s="380"/>
      <c r="GS308" s="380"/>
      <c r="GT308" s="380"/>
      <c r="GU308" s="380"/>
      <c r="GV308" s="380"/>
      <c r="GW308" s="380"/>
      <c r="GX308" s="380"/>
      <c r="GY308" s="380"/>
      <c r="GZ308" s="380"/>
      <c r="HA308" s="380"/>
      <c r="HB308" s="380"/>
      <c r="HC308" s="380"/>
      <c r="HD308" s="380"/>
      <c r="HE308" s="380"/>
      <c r="HF308" s="380"/>
      <c r="HG308" s="380"/>
      <c r="HH308" s="380"/>
    </row>
    <row r="309" spans="1:216">
      <c r="A309" s="103"/>
      <c r="B309" s="377"/>
      <c r="C309" s="377"/>
      <c r="D309" s="377"/>
      <c r="E309" s="377"/>
      <c r="F309" s="377"/>
      <c r="G309" s="377"/>
      <c r="H309" s="377"/>
      <c r="I309" s="377"/>
      <c r="J309" s="377"/>
      <c r="K309" s="377"/>
      <c r="L309" s="377"/>
      <c r="M309" s="378"/>
      <c r="N309" s="378"/>
      <c r="O309" s="378"/>
      <c r="P309" s="378"/>
      <c r="Q309" s="378"/>
      <c r="R309" s="378"/>
      <c r="S309" s="378"/>
      <c r="T309" s="378"/>
      <c r="U309" s="378"/>
      <c r="V309" s="378"/>
      <c r="W309" s="378"/>
      <c r="X309" s="378"/>
      <c r="Y309" s="380"/>
      <c r="Z309" s="409"/>
      <c r="AA309" s="380"/>
      <c r="AB309" s="380"/>
      <c r="AC309" s="380"/>
      <c r="AD309" s="380"/>
      <c r="AE309" s="380"/>
      <c r="AF309" s="380"/>
      <c r="AG309" s="380"/>
      <c r="AH309" s="380"/>
      <c r="AI309" s="380"/>
      <c r="AJ309" s="380"/>
      <c r="AR309" s="380"/>
      <c r="AS309" s="380"/>
      <c r="AT309" s="380"/>
      <c r="AU309" s="380"/>
      <c r="AV309" s="380"/>
      <c r="AW309" s="380"/>
      <c r="AX309" s="380"/>
      <c r="AY309" s="380"/>
      <c r="AZ309" s="380"/>
      <c r="BA309" s="380"/>
      <c r="BB309" s="380"/>
      <c r="BC309" s="380"/>
      <c r="BD309" s="380"/>
      <c r="BE309" s="380"/>
      <c r="BF309" s="380"/>
      <c r="BG309" s="380"/>
      <c r="BH309" s="380"/>
      <c r="BI309" s="380"/>
      <c r="BJ309" s="377"/>
      <c r="CE309" s="380"/>
      <c r="CF309" s="380"/>
      <c r="CG309" s="380"/>
      <c r="EZ309" s="380"/>
      <c r="FA309" s="380"/>
      <c r="FB309" s="380"/>
      <c r="FC309" s="380"/>
      <c r="FD309" s="380"/>
      <c r="FE309" s="380"/>
      <c r="FF309" s="380"/>
      <c r="FG309" s="380"/>
      <c r="FH309" s="380"/>
      <c r="FI309" s="380"/>
      <c r="FJ309" s="380"/>
      <c r="FK309" s="380"/>
      <c r="FL309" s="380"/>
      <c r="FM309" s="380"/>
      <c r="FN309" s="380"/>
      <c r="FO309" s="380"/>
      <c r="FP309" s="380"/>
      <c r="FQ309" s="380"/>
      <c r="FR309" s="380"/>
      <c r="FS309" s="380"/>
      <c r="FT309" s="380"/>
      <c r="FU309" s="380"/>
      <c r="FV309" s="380"/>
      <c r="FW309" s="380"/>
      <c r="FX309" s="380"/>
      <c r="FY309" s="380"/>
      <c r="FZ309" s="380"/>
      <c r="GA309" s="380"/>
      <c r="GB309" s="380"/>
      <c r="GC309" s="380"/>
      <c r="GD309" s="380"/>
      <c r="GE309" s="380"/>
      <c r="GF309" s="380"/>
      <c r="GG309" s="380"/>
      <c r="GH309" s="380"/>
      <c r="GI309" s="380"/>
      <c r="GJ309" s="380"/>
      <c r="GK309" s="380"/>
      <c r="GL309" s="380"/>
      <c r="GM309" s="380"/>
      <c r="GN309" s="380"/>
      <c r="GO309" s="380"/>
      <c r="GP309" s="380"/>
      <c r="GQ309" s="380"/>
      <c r="GR309" s="380"/>
      <c r="GS309" s="380"/>
      <c r="GT309" s="380"/>
      <c r="GU309" s="380"/>
      <c r="GV309" s="380"/>
      <c r="GW309" s="380"/>
      <c r="GX309" s="380"/>
      <c r="GY309" s="380"/>
      <c r="GZ309" s="380"/>
      <c r="HA309" s="380"/>
      <c r="HB309" s="380"/>
      <c r="HC309" s="380"/>
      <c r="HD309" s="380"/>
      <c r="HE309" s="380"/>
      <c r="HF309" s="380"/>
      <c r="HG309" s="380"/>
      <c r="HH309" s="380"/>
    </row>
    <row r="310" spans="1:216">
      <c r="B310" s="377"/>
      <c r="C310" s="377"/>
      <c r="D310" s="377"/>
      <c r="E310" s="377"/>
      <c r="F310" s="377"/>
      <c r="G310" s="377"/>
      <c r="H310" s="377"/>
      <c r="I310" s="377"/>
      <c r="J310" s="377"/>
      <c r="K310" s="377"/>
      <c r="L310" s="377"/>
      <c r="M310" s="378"/>
      <c r="N310" s="378"/>
      <c r="O310" s="378"/>
      <c r="P310" s="378"/>
      <c r="Q310" s="378"/>
      <c r="R310" s="378"/>
      <c r="S310" s="378"/>
      <c r="T310" s="378"/>
      <c r="U310" s="378"/>
      <c r="V310" s="378"/>
      <c r="W310" s="378"/>
      <c r="X310" s="378"/>
      <c r="Y310" s="380"/>
      <c r="Z310" s="409"/>
      <c r="AA310" s="380"/>
      <c r="AB310" s="380"/>
      <c r="AC310" s="380"/>
      <c r="AD310" s="380"/>
      <c r="AE310" s="380"/>
      <c r="AF310" s="380"/>
      <c r="AG310" s="380"/>
      <c r="AH310" s="380"/>
      <c r="AI310" s="380"/>
      <c r="AJ310" s="380"/>
      <c r="AR310" s="380"/>
      <c r="AS310" s="380"/>
      <c r="AT310" s="380"/>
      <c r="AU310" s="380"/>
      <c r="AV310" s="380"/>
      <c r="AW310" s="380"/>
      <c r="AX310" s="380"/>
      <c r="AY310" s="380"/>
      <c r="AZ310" s="380"/>
      <c r="BA310" s="380"/>
      <c r="BB310" s="380"/>
      <c r="BC310" s="380"/>
      <c r="BD310" s="380"/>
      <c r="BE310" s="380"/>
      <c r="BF310" s="380"/>
      <c r="BG310" s="380"/>
      <c r="BH310" s="380"/>
      <c r="BI310" s="380"/>
      <c r="BJ310" s="377"/>
      <c r="CE310" s="380"/>
      <c r="CF310" s="380"/>
      <c r="CG310" s="380"/>
      <c r="EZ310" s="380"/>
      <c r="FA310" s="380"/>
      <c r="FB310" s="380"/>
      <c r="FC310" s="380"/>
      <c r="FD310" s="380"/>
      <c r="FE310" s="380"/>
      <c r="FF310" s="380"/>
      <c r="FG310" s="380"/>
      <c r="FH310" s="380"/>
      <c r="FI310" s="380"/>
      <c r="FJ310" s="380"/>
      <c r="FK310" s="380"/>
      <c r="FL310" s="380"/>
      <c r="FM310" s="380"/>
      <c r="FN310" s="380"/>
      <c r="FO310" s="380"/>
      <c r="FP310" s="380"/>
      <c r="FQ310" s="380"/>
      <c r="FR310" s="380"/>
      <c r="FS310" s="380"/>
      <c r="FT310" s="380"/>
      <c r="FU310" s="380"/>
      <c r="FV310" s="380"/>
      <c r="FW310" s="380"/>
      <c r="FX310" s="380"/>
      <c r="FY310" s="380"/>
      <c r="FZ310" s="380"/>
      <c r="GA310" s="380"/>
      <c r="GB310" s="380"/>
      <c r="GC310" s="380"/>
      <c r="GD310" s="380"/>
      <c r="GE310" s="380"/>
      <c r="GF310" s="380"/>
      <c r="GG310" s="380"/>
      <c r="GH310" s="380"/>
      <c r="GI310" s="380"/>
      <c r="GJ310" s="380"/>
      <c r="GK310" s="380"/>
      <c r="GL310" s="380"/>
      <c r="GM310" s="380"/>
      <c r="GN310" s="380"/>
      <c r="GO310" s="380"/>
      <c r="GP310" s="380"/>
      <c r="GQ310" s="380"/>
      <c r="GR310" s="380"/>
      <c r="GS310" s="380"/>
      <c r="GT310" s="380"/>
      <c r="GU310" s="380"/>
      <c r="GV310" s="380"/>
      <c r="GW310" s="380"/>
      <c r="GX310" s="380"/>
      <c r="GY310" s="380"/>
      <c r="GZ310" s="380"/>
      <c r="HA310" s="380"/>
      <c r="HB310" s="380"/>
      <c r="HC310" s="380"/>
      <c r="HD310" s="380"/>
      <c r="HE310" s="380"/>
      <c r="HF310" s="380"/>
      <c r="HG310" s="380"/>
      <c r="HH310" s="380"/>
    </row>
    <row r="311" spans="1:216">
      <c r="B311" s="377"/>
      <c r="C311" s="377"/>
      <c r="D311" s="377"/>
      <c r="E311" s="377"/>
      <c r="F311" s="377"/>
      <c r="G311" s="377"/>
      <c r="H311" s="377"/>
      <c r="I311" s="377"/>
      <c r="J311" s="377"/>
      <c r="K311" s="377"/>
      <c r="L311" s="377"/>
      <c r="M311" s="378"/>
      <c r="N311" s="378"/>
      <c r="O311" s="378"/>
      <c r="P311" s="378"/>
      <c r="Q311" s="378"/>
      <c r="R311" s="378"/>
      <c r="S311" s="378"/>
      <c r="T311" s="378"/>
      <c r="U311" s="378"/>
      <c r="V311" s="378"/>
      <c r="W311" s="378"/>
      <c r="X311" s="378"/>
      <c r="Y311" s="380"/>
      <c r="Z311" s="409"/>
      <c r="AA311" s="380"/>
      <c r="AB311" s="380"/>
      <c r="AC311" s="380"/>
      <c r="AD311" s="380"/>
      <c r="AE311" s="380"/>
      <c r="AF311" s="380"/>
      <c r="AG311" s="380"/>
      <c r="AH311" s="380"/>
      <c r="AI311" s="380"/>
      <c r="AJ311" s="380"/>
      <c r="AR311" s="380"/>
      <c r="AS311" s="380"/>
      <c r="AT311" s="380"/>
      <c r="AU311" s="380"/>
      <c r="AV311" s="380"/>
      <c r="AW311" s="380"/>
      <c r="AX311" s="380"/>
      <c r="AY311" s="380"/>
      <c r="AZ311" s="380"/>
      <c r="BA311" s="380"/>
      <c r="BB311" s="380"/>
      <c r="BC311" s="380"/>
      <c r="BD311" s="380"/>
      <c r="BE311" s="380"/>
      <c r="BF311" s="380"/>
      <c r="BG311" s="380"/>
      <c r="BH311" s="380"/>
      <c r="BI311" s="380"/>
      <c r="BJ311" s="377"/>
      <c r="CE311" s="380"/>
      <c r="CF311" s="380"/>
      <c r="CG311" s="380"/>
      <c r="EZ311" s="380"/>
      <c r="FA311" s="380"/>
      <c r="FB311" s="380"/>
      <c r="FC311" s="380"/>
      <c r="FD311" s="380"/>
      <c r="FE311" s="380"/>
      <c r="FF311" s="380"/>
      <c r="FG311" s="380"/>
      <c r="FH311" s="380"/>
      <c r="FI311" s="380"/>
      <c r="FJ311" s="380"/>
      <c r="FK311" s="380"/>
      <c r="FL311" s="380"/>
      <c r="FM311" s="380"/>
      <c r="FN311" s="380"/>
      <c r="FO311" s="380"/>
      <c r="FP311" s="380"/>
      <c r="FQ311" s="380"/>
      <c r="FR311" s="380"/>
      <c r="FS311" s="380"/>
      <c r="FT311" s="380"/>
      <c r="FU311" s="380"/>
      <c r="FV311" s="380"/>
      <c r="FW311" s="380"/>
      <c r="FX311" s="380"/>
      <c r="FY311" s="380"/>
      <c r="FZ311" s="380"/>
      <c r="GA311" s="380"/>
      <c r="GB311" s="380"/>
      <c r="GC311" s="380"/>
      <c r="GD311" s="380"/>
      <c r="GE311" s="380"/>
      <c r="GF311" s="380"/>
      <c r="GG311" s="380"/>
      <c r="GH311" s="380"/>
      <c r="GI311" s="380"/>
      <c r="GJ311" s="380"/>
      <c r="GK311" s="380"/>
      <c r="GL311" s="380"/>
      <c r="GM311" s="380"/>
      <c r="GN311" s="380"/>
      <c r="GO311" s="380"/>
      <c r="GP311" s="380"/>
      <c r="GQ311" s="380"/>
      <c r="GR311" s="380"/>
      <c r="GS311" s="380"/>
      <c r="GT311" s="380"/>
      <c r="GU311" s="380"/>
      <c r="GV311" s="380"/>
      <c r="GW311" s="380"/>
      <c r="GX311" s="380"/>
      <c r="GY311" s="380"/>
      <c r="GZ311" s="380"/>
      <c r="HA311" s="380"/>
      <c r="HB311" s="380"/>
      <c r="HC311" s="380"/>
      <c r="HD311" s="380"/>
      <c r="HE311" s="380"/>
      <c r="HF311" s="380"/>
      <c r="HG311" s="380"/>
      <c r="HH311" s="380"/>
    </row>
    <row r="312" spans="1:216">
      <c r="B312" s="377"/>
      <c r="C312" s="377"/>
      <c r="D312" s="377"/>
      <c r="E312" s="377"/>
      <c r="F312" s="377"/>
      <c r="G312" s="377"/>
      <c r="H312" s="377"/>
      <c r="I312" s="377"/>
      <c r="J312" s="377"/>
      <c r="K312" s="377"/>
      <c r="L312" s="377"/>
      <c r="M312" s="378"/>
      <c r="N312" s="378"/>
      <c r="O312" s="378"/>
      <c r="P312" s="378"/>
      <c r="Q312" s="378"/>
      <c r="R312" s="378"/>
      <c r="S312" s="378"/>
      <c r="T312" s="378"/>
      <c r="U312" s="378"/>
      <c r="V312" s="378"/>
      <c r="W312" s="378"/>
      <c r="X312" s="378"/>
      <c r="Y312" s="380"/>
      <c r="Z312" s="409"/>
      <c r="AA312" s="380"/>
      <c r="AB312" s="380"/>
      <c r="AC312" s="380"/>
      <c r="AD312" s="380"/>
      <c r="AE312" s="380"/>
      <c r="AF312" s="380"/>
      <c r="AG312" s="380"/>
      <c r="AH312" s="380"/>
      <c r="AI312" s="380"/>
      <c r="AJ312" s="380"/>
      <c r="AR312" s="380"/>
      <c r="AS312" s="380"/>
      <c r="AT312" s="380"/>
      <c r="AU312" s="380"/>
      <c r="AV312" s="380"/>
      <c r="AW312" s="380"/>
      <c r="AX312" s="380"/>
      <c r="AY312" s="380"/>
      <c r="AZ312" s="380"/>
      <c r="BA312" s="380"/>
      <c r="BB312" s="380"/>
      <c r="BC312" s="380"/>
      <c r="BD312" s="380"/>
      <c r="BE312" s="380"/>
      <c r="BF312" s="380"/>
      <c r="BG312" s="380"/>
      <c r="BH312" s="380"/>
      <c r="BI312" s="380"/>
      <c r="BJ312" s="377"/>
      <c r="CE312" s="380"/>
      <c r="CF312" s="380"/>
      <c r="CG312" s="380"/>
      <c r="EZ312" s="380"/>
      <c r="FA312" s="380"/>
      <c r="FB312" s="380"/>
      <c r="FC312" s="380"/>
      <c r="FD312" s="380"/>
      <c r="FE312" s="380"/>
      <c r="FF312" s="380"/>
      <c r="FG312" s="380"/>
      <c r="FH312" s="380"/>
      <c r="FI312" s="380"/>
      <c r="FJ312" s="380"/>
      <c r="FK312" s="380"/>
      <c r="FL312" s="380"/>
      <c r="FM312" s="380"/>
      <c r="FN312" s="380"/>
      <c r="FO312" s="380"/>
      <c r="FP312" s="380"/>
      <c r="FQ312" s="380"/>
      <c r="FR312" s="380"/>
      <c r="FS312" s="380"/>
      <c r="FT312" s="380"/>
      <c r="FU312" s="380"/>
      <c r="FV312" s="380"/>
      <c r="FW312" s="380"/>
      <c r="FX312" s="380"/>
      <c r="FY312" s="380"/>
      <c r="FZ312" s="380"/>
      <c r="GA312" s="380"/>
      <c r="GB312" s="380"/>
      <c r="GC312" s="380"/>
      <c r="GD312" s="380"/>
      <c r="GE312" s="380"/>
      <c r="GF312" s="380"/>
      <c r="GG312" s="380"/>
      <c r="GH312" s="380"/>
      <c r="GI312" s="380"/>
      <c r="GJ312" s="380"/>
      <c r="GK312" s="380"/>
      <c r="GL312" s="380"/>
      <c r="GM312" s="380"/>
      <c r="GN312" s="380"/>
      <c r="GO312" s="380"/>
      <c r="GP312" s="380"/>
      <c r="GQ312" s="380"/>
      <c r="GR312" s="380"/>
      <c r="GS312" s="380"/>
      <c r="GT312" s="380"/>
      <c r="GU312" s="380"/>
      <c r="GV312" s="380"/>
      <c r="GW312" s="380"/>
      <c r="GX312" s="380"/>
      <c r="GY312" s="380"/>
      <c r="GZ312" s="380"/>
      <c r="HA312" s="380"/>
      <c r="HB312" s="380"/>
      <c r="HC312" s="380"/>
      <c r="HD312" s="380"/>
      <c r="HE312" s="380"/>
      <c r="HF312" s="380"/>
      <c r="HG312" s="380"/>
      <c r="HH312" s="380"/>
    </row>
    <row r="313" spans="1:216">
      <c r="B313" s="377"/>
      <c r="C313" s="377"/>
      <c r="D313" s="377"/>
      <c r="E313" s="377"/>
      <c r="F313" s="377"/>
      <c r="G313" s="377"/>
      <c r="H313" s="377"/>
      <c r="I313" s="377"/>
      <c r="J313" s="377"/>
      <c r="K313" s="377"/>
      <c r="L313" s="377"/>
      <c r="M313" s="378"/>
      <c r="N313" s="378"/>
      <c r="O313" s="378"/>
      <c r="P313" s="378"/>
      <c r="Q313" s="378"/>
      <c r="R313" s="378"/>
      <c r="S313" s="378"/>
      <c r="T313" s="378"/>
      <c r="U313" s="378"/>
      <c r="V313" s="378"/>
      <c r="W313" s="378"/>
      <c r="X313" s="378"/>
      <c r="Y313" s="380"/>
      <c r="Z313" s="409"/>
      <c r="AA313" s="380"/>
      <c r="AB313" s="380"/>
      <c r="AC313" s="380"/>
      <c r="AD313" s="380"/>
      <c r="AE313" s="380"/>
      <c r="AF313" s="380"/>
      <c r="AG313" s="380"/>
      <c r="AH313" s="380"/>
      <c r="AI313" s="380"/>
      <c r="AJ313" s="380"/>
      <c r="AR313" s="380"/>
      <c r="AS313" s="380"/>
      <c r="AT313" s="380"/>
      <c r="AU313" s="380"/>
      <c r="AV313" s="380"/>
      <c r="AW313" s="380"/>
      <c r="AX313" s="380"/>
      <c r="AY313" s="380"/>
      <c r="AZ313" s="380"/>
      <c r="BA313" s="380"/>
      <c r="BB313" s="380"/>
      <c r="BC313" s="380"/>
      <c r="BD313" s="380"/>
      <c r="BE313" s="380"/>
      <c r="BF313" s="380"/>
      <c r="BG313" s="380"/>
      <c r="BH313" s="380"/>
      <c r="BI313" s="380"/>
      <c r="BJ313" s="377"/>
      <c r="CE313" s="380"/>
      <c r="CF313" s="380"/>
      <c r="CG313" s="380"/>
      <c r="EZ313" s="380"/>
      <c r="FA313" s="380"/>
      <c r="FB313" s="380"/>
      <c r="FC313" s="380"/>
      <c r="FD313" s="380"/>
      <c r="FE313" s="380"/>
      <c r="FF313" s="380"/>
      <c r="FG313" s="380"/>
      <c r="FH313" s="380"/>
      <c r="FI313" s="380"/>
      <c r="FJ313" s="380"/>
      <c r="FK313" s="380"/>
      <c r="FL313" s="380"/>
      <c r="FM313" s="380"/>
      <c r="FN313" s="380"/>
      <c r="FO313" s="380"/>
      <c r="FP313" s="380"/>
      <c r="FQ313" s="380"/>
      <c r="FR313" s="380"/>
      <c r="FS313" s="380"/>
      <c r="FT313" s="380"/>
      <c r="FU313" s="380"/>
      <c r="FV313" s="380"/>
      <c r="FW313" s="380"/>
      <c r="FX313" s="380"/>
      <c r="FY313" s="380"/>
      <c r="FZ313" s="380"/>
      <c r="GA313" s="380"/>
      <c r="GB313" s="380"/>
      <c r="GC313" s="380"/>
      <c r="GD313" s="380"/>
      <c r="GE313" s="380"/>
      <c r="GF313" s="380"/>
      <c r="GG313" s="380"/>
      <c r="GH313" s="380"/>
      <c r="GI313" s="380"/>
      <c r="GJ313" s="380"/>
      <c r="GK313" s="380"/>
      <c r="GL313" s="380"/>
      <c r="GM313" s="380"/>
      <c r="GN313" s="380"/>
      <c r="GO313" s="380"/>
      <c r="GP313" s="380"/>
      <c r="GQ313" s="380"/>
      <c r="GR313" s="380"/>
      <c r="GS313" s="380"/>
      <c r="GT313" s="380"/>
      <c r="GU313" s="380"/>
      <c r="GV313" s="380"/>
      <c r="GW313" s="380"/>
      <c r="GX313" s="380"/>
      <c r="GY313" s="380"/>
      <c r="GZ313" s="380"/>
      <c r="HA313" s="380"/>
      <c r="HB313" s="380"/>
      <c r="HC313" s="380"/>
      <c r="HD313" s="380"/>
      <c r="HE313" s="380"/>
      <c r="HF313" s="380"/>
      <c r="HG313" s="380"/>
      <c r="HH313" s="380"/>
    </row>
    <row r="314" spans="1:216">
      <c r="B314" s="377"/>
      <c r="C314" s="377"/>
      <c r="D314" s="377"/>
      <c r="E314" s="377"/>
      <c r="F314" s="377"/>
      <c r="G314" s="377"/>
      <c r="H314" s="377"/>
      <c r="I314" s="377"/>
      <c r="J314" s="377"/>
      <c r="K314" s="377"/>
      <c r="L314" s="377"/>
      <c r="M314" s="378"/>
      <c r="N314" s="378"/>
      <c r="O314" s="378"/>
      <c r="P314" s="378"/>
      <c r="Q314" s="378"/>
      <c r="R314" s="378"/>
      <c r="S314" s="378"/>
      <c r="T314" s="378"/>
      <c r="U314" s="378"/>
      <c r="V314" s="378"/>
      <c r="W314" s="378"/>
      <c r="X314" s="378"/>
      <c r="Y314" s="380"/>
      <c r="Z314" s="409"/>
      <c r="AA314" s="380"/>
      <c r="AB314" s="380"/>
      <c r="AC314" s="380"/>
      <c r="AD314" s="380"/>
      <c r="AE314" s="380"/>
      <c r="AF314" s="380"/>
      <c r="AG314" s="380"/>
      <c r="AH314" s="380"/>
      <c r="AI314" s="380"/>
      <c r="AJ314" s="380"/>
      <c r="AR314" s="380"/>
      <c r="AS314" s="380"/>
      <c r="AT314" s="380"/>
      <c r="AU314" s="380"/>
      <c r="AV314" s="380"/>
      <c r="AW314" s="380"/>
      <c r="AX314" s="380"/>
      <c r="AY314" s="380"/>
      <c r="AZ314" s="380"/>
      <c r="BA314" s="380"/>
      <c r="BB314" s="380"/>
      <c r="BC314" s="380"/>
      <c r="BD314" s="380"/>
      <c r="BE314" s="380"/>
      <c r="BF314" s="380"/>
      <c r="BG314" s="380"/>
      <c r="BH314" s="380"/>
      <c r="BI314" s="380"/>
      <c r="BJ314" s="377"/>
      <c r="CE314" s="380"/>
      <c r="CF314" s="380"/>
      <c r="CG314" s="380"/>
      <c r="EZ314" s="380"/>
      <c r="FA314" s="380"/>
      <c r="FB314" s="380"/>
      <c r="FC314" s="380"/>
      <c r="FD314" s="380"/>
      <c r="FE314" s="380"/>
      <c r="FF314" s="380"/>
      <c r="FG314" s="380"/>
      <c r="FH314" s="380"/>
      <c r="FI314" s="380"/>
      <c r="FJ314" s="380"/>
      <c r="FK314" s="380"/>
      <c r="FL314" s="380"/>
      <c r="FM314" s="380"/>
      <c r="FN314" s="380"/>
      <c r="FO314" s="380"/>
      <c r="FP314" s="380"/>
      <c r="FQ314" s="380"/>
      <c r="FR314" s="380"/>
      <c r="FS314" s="380"/>
      <c r="FT314" s="380"/>
      <c r="FU314" s="380"/>
      <c r="FV314" s="380"/>
      <c r="FW314" s="380"/>
      <c r="FX314" s="380"/>
      <c r="FY314" s="380"/>
      <c r="FZ314" s="380"/>
      <c r="GA314" s="380"/>
      <c r="GB314" s="380"/>
      <c r="GC314" s="380"/>
      <c r="GD314" s="380"/>
      <c r="GE314" s="380"/>
      <c r="GF314" s="380"/>
      <c r="GG314" s="380"/>
      <c r="GH314" s="380"/>
      <c r="GI314" s="380"/>
      <c r="GJ314" s="380"/>
      <c r="GK314" s="380"/>
      <c r="GL314" s="380"/>
      <c r="GM314" s="380"/>
      <c r="GN314" s="380"/>
      <c r="GO314" s="380"/>
      <c r="GP314" s="380"/>
      <c r="GQ314" s="380"/>
      <c r="GR314" s="380"/>
      <c r="GS314" s="380"/>
      <c r="GT314" s="380"/>
      <c r="GU314" s="380"/>
      <c r="GV314" s="380"/>
      <c r="GW314" s="380"/>
      <c r="GX314" s="380"/>
      <c r="GY314" s="380"/>
      <c r="GZ314" s="380"/>
      <c r="HA314" s="380"/>
      <c r="HB314" s="380"/>
      <c r="HC314" s="380"/>
      <c r="HD314" s="380"/>
      <c r="HE314" s="380"/>
      <c r="HF314" s="380"/>
      <c r="HG314" s="380"/>
      <c r="HH314" s="380"/>
    </row>
    <row r="315" spans="1:216">
      <c r="B315" s="377"/>
      <c r="C315" s="377"/>
      <c r="D315" s="377"/>
      <c r="E315" s="377"/>
      <c r="F315" s="377"/>
      <c r="G315" s="377"/>
      <c r="H315" s="377"/>
      <c r="I315" s="377"/>
      <c r="J315" s="377"/>
      <c r="K315" s="377"/>
      <c r="L315" s="377"/>
      <c r="M315" s="378"/>
      <c r="N315" s="378"/>
      <c r="O315" s="378"/>
      <c r="P315" s="378"/>
      <c r="Q315" s="378"/>
      <c r="R315" s="378"/>
      <c r="S315" s="378"/>
      <c r="T315" s="378"/>
      <c r="U315" s="378"/>
      <c r="V315" s="378"/>
      <c r="W315" s="378"/>
      <c r="X315" s="378"/>
      <c r="Y315" s="380"/>
      <c r="Z315" s="409"/>
      <c r="AA315" s="380"/>
      <c r="AB315" s="380"/>
      <c r="AC315" s="380"/>
      <c r="AD315" s="380"/>
      <c r="AE315" s="380"/>
      <c r="AF315" s="380"/>
      <c r="AG315" s="380"/>
      <c r="AH315" s="380"/>
      <c r="AI315" s="380"/>
      <c r="AJ315" s="380"/>
      <c r="AR315" s="380"/>
      <c r="AS315" s="380"/>
      <c r="AT315" s="380"/>
      <c r="AU315" s="380"/>
      <c r="AV315" s="380"/>
      <c r="AW315" s="380"/>
      <c r="AX315" s="380"/>
      <c r="AY315" s="380"/>
      <c r="AZ315" s="380"/>
      <c r="BA315" s="380"/>
      <c r="BB315" s="380"/>
      <c r="BC315" s="380"/>
      <c r="BD315" s="380"/>
      <c r="BE315" s="380"/>
      <c r="BF315" s="380"/>
      <c r="BG315" s="380"/>
      <c r="BH315" s="380"/>
      <c r="BI315" s="380"/>
      <c r="BJ315" s="377"/>
      <c r="CE315" s="380"/>
      <c r="CF315" s="380"/>
      <c r="CG315" s="380"/>
      <c r="EZ315" s="380"/>
      <c r="FA315" s="380"/>
      <c r="FB315" s="380"/>
      <c r="FC315" s="380"/>
      <c r="FD315" s="380"/>
      <c r="FE315" s="380"/>
      <c r="FF315" s="380"/>
      <c r="FG315" s="380"/>
      <c r="FH315" s="380"/>
      <c r="FI315" s="380"/>
      <c r="FJ315" s="380"/>
      <c r="FK315" s="380"/>
      <c r="FL315" s="380"/>
      <c r="FM315" s="380"/>
      <c r="FN315" s="380"/>
      <c r="FO315" s="380"/>
      <c r="FP315" s="380"/>
      <c r="FQ315" s="380"/>
      <c r="FR315" s="380"/>
      <c r="FS315" s="380"/>
      <c r="FT315" s="380"/>
      <c r="FU315" s="380"/>
      <c r="FV315" s="380"/>
      <c r="FW315" s="380"/>
      <c r="FX315" s="380"/>
      <c r="FY315" s="380"/>
      <c r="FZ315" s="380"/>
      <c r="GA315" s="380"/>
      <c r="GB315" s="380"/>
      <c r="GC315" s="380"/>
      <c r="GD315" s="380"/>
      <c r="GE315" s="380"/>
      <c r="GF315" s="380"/>
      <c r="GG315" s="380"/>
      <c r="GH315" s="380"/>
      <c r="GI315" s="380"/>
      <c r="GJ315" s="380"/>
      <c r="GK315" s="380"/>
      <c r="GL315" s="380"/>
      <c r="GM315" s="380"/>
      <c r="GN315" s="380"/>
      <c r="GO315" s="380"/>
      <c r="GP315" s="380"/>
      <c r="GQ315" s="380"/>
      <c r="GR315" s="380"/>
      <c r="GS315" s="380"/>
      <c r="GT315" s="380"/>
      <c r="GU315" s="380"/>
      <c r="GV315" s="380"/>
      <c r="GW315" s="380"/>
      <c r="GX315" s="380"/>
      <c r="GY315" s="380"/>
      <c r="GZ315" s="380"/>
      <c r="HA315" s="380"/>
      <c r="HB315" s="380"/>
      <c r="HC315" s="380"/>
      <c r="HD315" s="380"/>
      <c r="HE315" s="380"/>
      <c r="HF315" s="380"/>
      <c r="HG315" s="380"/>
      <c r="HH315" s="380"/>
    </row>
    <row r="316" spans="1:216">
      <c r="B316" s="377"/>
      <c r="C316" s="377"/>
      <c r="D316" s="377"/>
      <c r="E316" s="377"/>
      <c r="F316" s="377"/>
      <c r="G316" s="377"/>
      <c r="H316" s="377"/>
      <c r="I316" s="377"/>
      <c r="J316" s="377"/>
      <c r="K316" s="377"/>
      <c r="L316" s="377"/>
      <c r="M316" s="378"/>
      <c r="N316" s="378"/>
      <c r="O316" s="378"/>
      <c r="P316" s="378"/>
      <c r="Q316" s="378"/>
      <c r="R316" s="378"/>
      <c r="S316" s="378"/>
      <c r="T316" s="378"/>
      <c r="U316" s="378"/>
      <c r="V316" s="378"/>
      <c r="W316" s="378"/>
      <c r="X316" s="378"/>
      <c r="Y316" s="380"/>
      <c r="Z316" s="409"/>
      <c r="AA316" s="380"/>
      <c r="AB316" s="380"/>
      <c r="AC316" s="380"/>
      <c r="AD316" s="380"/>
      <c r="AE316" s="380"/>
      <c r="AF316" s="380"/>
      <c r="AG316" s="380"/>
      <c r="AH316" s="380"/>
      <c r="AI316" s="380"/>
      <c r="AJ316" s="380"/>
      <c r="AR316" s="380"/>
      <c r="AS316" s="380"/>
      <c r="AT316" s="380"/>
      <c r="AU316" s="380"/>
      <c r="AV316" s="380"/>
      <c r="AW316" s="380"/>
      <c r="AX316" s="380"/>
      <c r="AY316" s="380"/>
      <c r="AZ316" s="380"/>
      <c r="BA316" s="380"/>
      <c r="BB316" s="380"/>
      <c r="BC316" s="380"/>
      <c r="BD316" s="380"/>
      <c r="BE316" s="380"/>
      <c r="BF316" s="380"/>
      <c r="BG316" s="380"/>
      <c r="BH316" s="380"/>
      <c r="BI316" s="380"/>
      <c r="BJ316" s="377"/>
      <c r="CE316" s="380"/>
      <c r="CF316" s="380"/>
      <c r="CG316" s="380"/>
      <c r="EZ316" s="380"/>
      <c r="FA316" s="380"/>
      <c r="FB316" s="380"/>
      <c r="FC316" s="380"/>
      <c r="FD316" s="380"/>
      <c r="FE316" s="380"/>
      <c r="FF316" s="380"/>
      <c r="FG316" s="380"/>
      <c r="FH316" s="380"/>
      <c r="FI316" s="380"/>
      <c r="FJ316" s="380"/>
      <c r="FK316" s="380"/>
      <c r="FL316" s="380"/>
      <c r="FM316" s="380"/>
      <c r="FN316" s="380"/>
      <c r="FO316" s="380"/>
      <c r="FP316" s="380"/>
      <c r="FQ316" s="380"/>
      <c r="FR316" s="380"/>
      <c r="FS316" s="380"/>
      <c r="FT316" s="380"/>
      <c r="FU316" s="380"/>
      <c r="FV316" s="380"/>
      <c r="FW316" s="380"/>
      <c r="FX316" s="380"/>
      <c r="FY316" s="380"/>
      <c r="FZ316" s="380"/>
      <c r="GA316" s="380"/>
      <c r="GB316" s="380"/>
      <c r="GC316" s="380"/>
      <c r="GD316" s="380"/>
      <c r="GE316" s="380"/>
      <c r="GF316" s="380"/>
      <c r="GG316" s="380"/>
      <c r="GH316" s="380"/>
      <c r="GI316" s="380"/>
      <c r="GJ316" s="380"/>
      <c r="GK316" s="380"/>
      <c r="GL316" s="380"/>
      <c r="GM316" s="380"/>
      <c r="GN316" s="380"/>
      <c r="GO316" s="380"/>
      <c r="GP316" s="380"/>
      <c r="GQ316" s="380"/>
      <c r="GR316" s="380"/>
      <c r="GS316" s="380"/>
      <c r="GT316" s="380"/>
      <c r="GU316" s="380"/>
      <c r="GV316" s="380"/>
      <c r="GW316" s="380"/>
      <c r="GX316" s="380"/>
      <c r="GY316" s="380"/>
      <c r="GZ316" s="380"/>
      <c r="HA316" s="380"/>
      <c r="HB316" s="380"/>
      <c r="HC316" s="380"/>
      <c r="HD316" s="380"/>
      <c r="HE316" s="380"/>
      <c r="HF316" s="380"/>
      <c r="HG316" s="380"/>
      <c r="HH316" s="380"/>
    </row>
    <row r="317" spans="1:216">
      <c r="B317" s="377"/>
      <c r="C317" s="377"/>
      <c r="D317" s="377"/>
      <c r="E317" s="377"/>
      <c r="F317" s="377"/>
      <c r="G317" s="377"/>
      <c r="H317" s="377"/>
      <c r="I317" s="377"/>
      <c r="J317" s="377"/>
      <c r="K317" s="377"/>
      <c r="L317" s="377"/>
      <c r="M317" s="378"/>
      <c r="N317" s="378"/>
      <c r="O317" s="378"/>
      <c r="P317" s="378"/>
      <c r="Q317" s="378"/>
      <c r="R317" s="378"/>
      <c r="S317" s="378"/>
      <c r="T317" s="378"/>
      <c r="U317" s="378"/>
      <c r="V317" s="378"/>
      <c r="W317" s="378"/>
      <c r="X317" s="378"/>
      <c r="Y317" s="380"/>
      <c r="Z317" s="409"/>
      <c r="AA317" s="380"/>
      <c r="AB317" s="380"/>
      <c r="AC317" s="380"/>
      <c r="AD317" s="380"/>
      <c r="AE317" s="380"/>
      <c r="AF317" s="380"/>
      <c r="AG317" s="380"/>
      <c r="AH317" s="380"/>
      <c r="AI317" s="380"/>
      <c r="AJ317" s="380"/>
      <c r="AR317" s="380"/>
      <c r="AS317" s="380"/>
      <c r="AT317" s="380"/>
      <c r="AU317" s="380"/>
      <c r="AV317" s="380"/>
      <c r="AW317" s="380"/>
      <c r="AX317" s="380"/>
      <c r="AY317" s="380"/>
      <c r="AZ317" s="380"/>
      <c r="BA317" s="380"/>
      <c r="BB317" s="380"/>
      <c r="BC317" s="380"/>
      <c r="BD317" s="380"/>
      <c r="BE317" s="380"/>
      <c r="BF317" s="380"/>
      <c r="BG317" s="380"/>
      <c r="BH317" s="380"/>
      <c r="BI317" s="380"/>
      <c r="BJ317" s="377"/>
      <c r="CE317" s="380"/>
      <c r="CF317" s="380"/>
      <c r="CG317" s="380"/>
      <c r="EZ317" s="380"/>
      <c r="FA317" s="380"/>
      <c r="FB317" s="380"/>
      <c r="FC317" s="380"/>
      <c r="FD317" s="380"/>
      <c r="FE317" s="380"/>
      <c r="FF317" s="380"/>
      <c r="FG317" s="380"/>
      <c r="FH317" s="380"/>
      <c r="FI317" s="380"/>
      <c r="FJ317" s="380"/>
      <c r="FK317" s="380"/>
      <c r="FL317" s="380"/>
      <c r="FM317" s="380"/>
      <c r="FN317" s="380"/>
      <c r="FO317" s="380"/>
      <c r="FP317" s="380"/>
      <c r="FQ317" s="380"/>
      <c r="FR317" s="380"/>
      <c r="FS317" s="380"/>
      <c r="FT317" s="380"/>
      <c r="FU317" s="380"/>
      <c r="FV317" s="380"/>
      <c r="FW317" s="380"/>
      <c r="FX317" s="380"/>
      <c r="FY317" s="380"/>
      <c r="FZ317" s="380"/>
      <c r="GA317" s="380"/>
      <c r="GB317" s="380"/>
      <c r="GC317" s="380"/>
      <c r="GD317" s="380"/>
      <c r="GE317" s="380"/>
      <c r="GF317" s="380"/>
      <c r="GG317" s="380"/>
      <c r="GH317" s="380"/>
      <c r="GI317" s="380"/>
      <c r="GJ317" s="380"/>
      <c r="GK317" s="380"/>
      <c r="GL317" s="380"/>
      <c r="GM317" s="380"/>
      <c r="GN317" s="380"/>
      <c r="GO317" s="380"/>
      <c r="GP317" s="380"/>
      <c r="GQ317" s="380"/>
      <c r="GR317" s="380"/>
      <c r="GS317" s="380"/>
      <c r="GT317" s="380"/>
      <c r="GU317" s="380"/>
      <c r="GV317" s="380"/>
      <c r="GW317" s="380"/>
      <c r="GX317" s="380"/>
      <c r="GY317" s="380"/>
      <c r="GZ317" s="380"/>
      <c r="HA317" s="380"/>
      <c r="HB317" s="380"/>
      <c r="HC317" s="380"/>
      <c r="HD317" s="380"/>
      <c r="HE317" s="380"/>
      <c r="HF317" s="380"/>
      <c r="HG317" s="380"/>
      <c r="HH317" s="380"/>
    </row>
    <row r="318" spans="1:216">
      <c r="B318" s="377"/>
      <c r="C318" s="377"/>
      <c r="D318" s="377"/>
      <c r="E318" s="377"/>
      <c r="F318" s="377"/>
      <c r="G318" s="377"/>
      <c r="H318" s="377"/>
      <c r="I318" s="377"/>
      <c r="J318" s="377"/>
      <c r="K318" s="377"/>
      <c r="L318" s="377"/>
      <c r="M318" s="378"/>
      <c r="N318" s="378"/>
      <c r="O318" s="378"/>
      <c r="P318" s="378"/>
      <c r="Q318" s="378"/>
      <c r="R318" s="378"/>
      <c r="S318" s="378"/>
      <c r="T318" s="378"/>
      <c r="U318" s="378"/>
      <c r="V318" s="378"/>
      <c r="W318" s="378"/>
      <c r="X318" s="378"/>
      <c r="Y318" s="380"/>
      <c r="Z318" s="409"/>
      <c r="AA318" s="380"/>
      <c r="AB318" s="380"/>
      <c r="AC318" s="380"/>
      <c r="AD318" s="380"/>
      <c r="AE318" s="380"/>
      <c r="AF318" s="380"/>
      <c r="AG318" s="380"/>
      <c r="AH318" s="380"/>
      <c r="AI318" s="380"/>
      <c r="AJ318" s="380"/>
      <c r="AR318" s="380"/>
      <c r="AS318" s="380"/>
      <c r="AT318" s="380"/>
      <c r="AU318" s="380"/>
      <c r="AV318" s="380"/>
      <c r="AW318" s="380"/>
      <c r="AX318" s="380"/>
      <c r="AY318" s="380"/>
      <c r="AZ318" s="380"/>
      <c r="BA318" s="380"/>
      <c r="BB318" s="380"/>
      <c r="BC318" s="380"/>
      <c r="BD318" s="380"/>
      <c r="BE318" s="380"/>
      <c r="BF318" s="380"/>
      <c r="BG318" s="380"/>
      <c r="BH318" s="380"/>
      <c r="BI318" s="380"/>
      <c r="BJ318" s="377"/>
      <c r="CE318" s="380"/>
      <c r="CF318" s="380"/>
      <c r="CG318" s="380"/>
      <c r="EZ318" s="380"/>
      <c r="FA318" s="380"/>
      <c r="FB318" s="380"/>
      <c r="FC318" s="380"/>
      <c r="FD318" s="380"/>
      <c r="FE318" s="380"/>
      <c r="FF318" s="380"/>
      <c r="FG318" s="380"/>
      <c r="FH318" s="380"/>
      <c r="FI318" s="380"/>
      <c r="FJ318" s="380"/>
      <c r="FK318" s="380"/>
      <c r="FL318" s="380"/>
      <c r="FM318" s="380"/>
      <c r="FN318" s="380"/>
      <c r="FO318" s="380"/>
      <c r="FP318" s="380"/>
      <c r="FQ318" s="380"/>
      <c r="FR318" s="380"/>
      <c r="FS318" s="380"/>
      <c r="FT318" s="380"/>
      <c r="FU318" s="380"/>
      <c r="FV318" s="380"/>
      <c r="FW318" s="380"/>
      <c r="FX318" s="380"/>
      <c r="FY318" s="380"/>
      <c r="FZ318" s="380"/>
      <c r="GA318" s="380"/>
      <c r="GB318" s="380"/>
      <c r="GC318" s="380"/>
      <c r="GD318" s="380"/>
      <c r="GE318" s="380"/>
      <c r="GF318" s="380"/>
      <c r="GG318" s="380"/>
      <c r="GH318" s="380"/>
      <c r="GI318" s="380"/>
      <c r="GJ318" s="380"/>
      <c r="GK318" s="380"/>
      <c r="GL318" s="380"/>
      <c r="GM318" s="380"/>
      <c r="GN318" s="380"/>
      <c r="GO318" s="380"/>
      <c r="GP318" s="380"/>
      <c r="GQ318" s="380"/>
      <c r="GR318" s="380"/>
      <c r="GS318" s="380"/>
      <c r="GT318" s="380"/>
      <c r="GU318" s="380"/>
      <c r="GV318" s="380"/>
      <c r="GW318" s="380"/>
      <c r="GX318" s="380"/>
      <c r="GY318" s="380"/>
      <c r="GZ318" s="380"/>
      <c r="HA318" s="380"/>
      <c r="HB318" s="380"/>
      <c r="HC318" s="380"/>
      <c r="HD318" s="380"/>
      <c r="HE318" s="380"/>
      <c r="HF318" s="380"/>
      <c r="HG318" s="380"/>
      <c r="HH318" s="380"/>
    </row>
    <row r="319" spans="1:216">
      <c r="B319" s="377"/>
      <c r="C319" s="377"/>
      <c r="D319" s="377"/>
      <c r="E319" s="377"/>
      <c r="F319" s="377"/>
      <c r="G319" s="377"/>
      <c r="H319" s="377"/>
      <c r="I319" s="377"/>
      <c r="J319" s="377"/>
      <c r="K319" s="377"/>
      <c r="L319" s="377"/>
      <c r="M319" s="378"/>
      <c r="N319" s="378"/>
      <c r="O319" s="378"/>
      <c r="P319" s="378"/>
      <c r="Q319" s="378"/>
      <c r="R319" s="378"/>
      <c r="S319" s="378"/>
      <c r="T319" s="378"/>
      <c r="U319" s="378"/>
      <c r="V319" s="378"/>
      <c r="W319" s="378"/>
      <c r="X319" s="378"/>
      <c r="Y319" s="380"/>
      <c r="Z319" s="409"/>
      <c r="AA319" s="380"/>
      <c r="AB319" s="380"/>
      <c r="AC319" s="380"/>
      <c r="AD319" s="380"/>
      <c r="AE319" s="380"/>
      <c r="AF319" s="380"/>
      <c r="AG319" s="380"/>
      <c r="AH319" s="380"/>
      <c r="AI319" s="380"/>
      <c r="AJ319" s="380"/>
      <c r="AR319" s="380"/>
      <c r="AS319" s="380"/>
      <c r="AT319" s="380"/>
      <c r="AU319" s="380"/>
      <c r="AV319" s="380"/>
      <c r="AW319" s="380"/>
      <c r="AX319" s="380"/>
      <c r="AY319" s="380"/>
      <c r="AZ319" s="380"/>
      <c r="BA319" s="380"/>
      <c r="BB319" s="380"/>
      <c r="BC319" s="380"/>
      <c r="BD319" s="380"/>
      <c r="BE319" s="380"/>
      <c r="BF319" s="380"/>
      <c r="BG319" s="380"/>
      <c r="BH319" s="380"/>
      <c r="BI319" s="380"/>
      <c r="BJ319" s="377"/>
      <c r="CE319" s="380"/>
      <c r="CF319" s="380"/>
      <c r="CG319" s="380"/>
      <c r="EZ319" s="380"/>
      <c r="FA319" s="380"/>
      <c r="FB319" s="380"/>
      <c r="FC319" s="380"/>
      <c r="FD319" s="380"/>
      <c r="FE319" s="380"/>
      <c r="FF319" s="380"/>
      <c r="FG319" s="380"/>
      <c r="FH319" s="380"/>
      <c r="FI319" s="380"/>
      <c r="FJ319" s="380"/>
      <c r="FK319" s="380"/>
      <c r="FL319" s="380"/>
      <c r="FM319" s="380"/>
      <c r="FN319" s="380"/>
      <c r="FO319" s="380"/>
      <c r="FP319" s="380"/>
      <c r="FQ319" s="380"/>
      <c r="FR319" s="380"/>
      <c r="FS319" s="380"/>
      <c r="FT319" s="380"/>
      <c r="FU319" s="380"/>
      <c r="FV319" s="380"/>
      <c r="FW319" s="380"/>
      <c r="FX319" s="380"/>
      <c r="FY319" s="380"/>
      <c r="FZ319" s="380"/>
      <c r="GA319" s="380"/>
      <c r="GB319" s="380"/>
      <c r="GC319" s="380"/>
      <c r="GD319" s="380"/>
      <c r="GE319" s="380"/>
      <c r="GF319" s="380"/>
      <c r="GG319" s="380"/>
      <c r="GH319" s="380"/>
      <c r="GI319" s="380"/>
      <c r="GJ319" s="380"/>
      <c r="GK319" s="380"/>
      <c r="GL319" s="380"/>
      <c r="GM319" s="380"/>
      <c r="GN319" s="380"/>
      <c r="GO319" s="380"/>
      <c r="GP319" s="380"/>
      <c r="GQ319" s="380"/>
      <c r="GR319" s="380"/>
      <c r="GS319" s="380"/>
      <c r="GT319" s="380"/>
      <c r="GU319" s="380"/>
      <c r="GV319" s="380"/>
      <c r="GW319" s="380"/>
      <c r="GX319" s="380"/>
      <c r="GY319" s="380"/>
      <c r="GZ319" s="380"/>
      <c r="HA319" s="380"/>
      <c r="HB319" s="380"/>
      <c r="HC319" s="380"/>
      <c r="HD319" s="380"/>
      <c r="HE319" s="380"/>
      <c r="HF319" s="380"/>
      <c r="HG319" s="380"/>
      <c r="HH319" s="380"/>
    </row>
    <row r="320" spans="1:216">
      <c r="B320" s="377"/>
      <c r="C320" s="377"/>
      <c r="D320" s="377"/>
      <c r="E320" s="377"/>
      <c r="F320" s="377"/>
      <c r="G320" s="377"/>
      <c r="H320" s="377"/>
      <c r="I320" s="377"/>
      <c r="J320" s="377"/>
      <c r="K320" s="377"/>
      <c r="L320" s="377"/>
      <c r="M320" s="378"/>
      <c r="N320" s="378"/>
      <c r="O320" s="378"/>
      <c r="P320" s="378"/>
      <c r="Q320" s="378"/>
      <c r="R320" s="378"/>
      <c r="S320" s="378"/>
      <c r="T320" s="378"/>
      <c r="U320" s="378"/>
      <c r="V320" s="378"/>
      <c r="W320" s="378"/>
      <c r="X320" s="378"/>
      <c r="Y320" s="380"/>
      <c r="Z320" s="409"/>
      <c r="AA320" s="380"/>
      <c r="AB320" s="380"/>
      <c r="AC320" s="380"/>
      <c r="AD320" s="380"/>
      <c r="AE320" s="380"/>
      <c r="AF320" s="380"/>
      <c r="AG320" s="380"/>
      <c r="AH320" s="380"/>
      <c r="AI320" s="380"/>
      <c r="AJ320" s="380"/>
      <c r="AR320" s="380"/>
      <c r="AS320" s="380"/>
      <c r="AT320" s="380"/>
      <c r="AU320" s="380"/>
      <c r="AV320" s="380"/>
      <c r="AW320" s="380"/>
      <c r="AX320" s="380"/>
      <c r="AY320" s="380"/>
      <c r="AZ320" s="380"/>
      <c r="BA320" s="380"/>
      <c r="BB320" s="380"/>
      <c r="BC320" s="380"/>
      <c r="BD320" s="380"/>
      <c r="BE320" s="380"/>
      <c r="BF320" s="380"/>
      <c r="BG320" s="380"/>
      <c r="BH320" s="380"/>
      <c r="BI320" s="380"/>
      <c r="BJ320" s="377"/>
      <c r="CE320" s="380"/>
      <c r="CF320" s="380"/>
      <c r="CG320" s="380"/>
      <c r="EZ320" s="380"/>
      <c r="FA320" s="380"/>
      <c r="FB320" s="380"/>
      <c r="FC320" s="380"/>
      <c r="FD320" s="380"/>
      <c r="FE320" s="380"/>
      <c r="FF320" s="380"/>
      <c r="FG320" s="380"/>
      <c r="FH320" s="380"/>
      <c r="FI320" s="380"/>
      <c r="FJ320" s="380"/>
      <c r="FK320" s="380"/>
      <c r="FL320" s="380"/>
      <c r="FM320" s="380"/>
      <c r="FN320" s="380"/>
      <c r="FO320" s="380"/>
      <c r="FP320" s="380"/>
      <c r="FQ320" s="380"/>
      <c r="FR320" s="380"/>
      <c r="FS320" s="380"/>
      <c r="FT320" s="380"/>
      <c r="FU320" s="380"/>
      <c r="FV320" s="380"/>
      <c r="FW320" s="380"/>
      <c r="FX320" s="380"/>
      <c r="FY320" s="380"/>
      <c r="FZ320" s="380"/>
      <c r="GA320" s="380"/>
      <c r="GB320" s="380"/>
      <c r="GC320" s="380"/>
      <c r="GD320" s="380"/>
      <c r="GE320" s="380"/>
      <c r="GF320" s="380"/>
      <c r="GG320" s="380"/>
      <c r="GH320" s="380"/>
      <c r="GI320" s="380"/>
      <c r="GJ320" s="380"/>
      <c r="GK320" s="380"/>
      <c r="GL320" s="380"/>
      <c r="GM320" s="380"/>
      <c r="GN320" s="380"/>
      <c r="GO320" s="380"/>
      <c r="GP320" s="380"/>
      <c r="GQ320" s="380"/>
      <c r="GR320" s="380"/>
      <c r="GS320" s="380"/>
      <c r="GT320" s="380"/>
      <c r="GU320" s="380"/>
      <c r="GV320" s="380"/>
      <c r="GW320" s="380"/>
      <c r="GX320" s="380"/>
      <c r="GY320" s="380"/>
      <c r="GZ320" s="380"/>
      <c r="HA320" s="380"/>
      <c r="HB320" s="380"/>
      <c r="HC320" s="380"/>
      <c r="HD320" s="380"/>
      <c r="HE320" s="380"/>
      <c r="HF320" s="380"/>
      <c r="HG320" s="380"/>
      <c r="HH320" s="380"/>
    </row>
    <row r="321" spans="2:216">
      <c r="B321" s="377"/>
      <c r="C321" s="377"/>
      <c r="D321" s="377"/>
      <c r="E321" s="377"/>
      <c r="F321" s="377"/>
      <c r="G321" s="377"/>
      <c r="H321" s="377"/>
      <c r="I321" s="377"/>
      <c r="J321" s="377"/>
      <c r="K321" s="377"/>
      <c r="L321" s="377"/>
      <c r="M321" s="378"/>
      <c r="N321" s="378"/>
      <c r="O321" s="378"/>
      <c r="P321" s="378"/>
      <c r="Q321" s="378"/>
      <c r="R321" s="378"/>
      <c r="S321" s="378"/>
      <c r="T321" s="378"/>
      <c r="U321" s="378"/>
      <c r="V321" s="378"/>
      <c r="W321" s="378"/>
      <c r="X321" s="378"/>
      <c r="Y321" s="380"/>
      <c r="Z321" s="409"/>
      <c r="AA321" s="380"/>
      <c r="AB321" s="380"/>
      <c r="AC321" s="380"/>
      <c r="AD321" s="380"/>
      <c r="AE321" s="380"/>
      <c r="AF321" s="380"/>
      <c r="AG321" s="380"/>
      <c r="AH321" s="380"/>
      <c r="AI321" s="380"/>
      <c r="AJ321" s="380"/>
      <c r="AR321" s="380"/>
      <c r="AS321" s="380"/>
      <c r="AT321" s="380"/>
      <c r="AU321" s="380"/>
      <c r="AV321" s="380"/>
      <c r="AW321" s="380"/>
      <c r="AX321" s="380"/>
      <c r="AY321" s="380"/>
      <c r="AZ321" s="380"/>
      <c r="BA321" s="380"/>
      <c r="BB321" s="380"/>
      <c r="BC321" s="380"/>
      <c r="BD321" s="380"/>
      <c r="BE321" s="380"/>
      <c r="BF321" s="380"/>
      <c r="BG321" s="380"/>
      <c r="BH321" s="380"/>
      <c r="BI321" s="380"/>
      <c r="BJ321" s="377"/>
      <c r="CE321" s="380"/>
      <c r="CF321" s="380"/>
      <c r="CG321" s="380"/>
      <c r="EZ321" s="380"/>
      <c r="FA321" s="380"/>
      <c r="FB321" s="380"/>
      <c r="FC321" s="380"/>
      <c r="FD321" s="380"/>
      <c r="FE321" s="380"/>
      <c r="FF321" s="380"/>
      <c r="FG321" s="380"/>
      <c r="FH321" s="380"/>
      <c r="FI321" s="380"/>
      <c r="FJ321" s="380"/>
      <c r="FK321" s="380"/>
      <c r="FL321" s="380"/>
      <c r="FM321" s="380"/>
      <c r="FN321" s="380"/>
      <c r="FO321" s="380"/>
      <c r="FP321" s="380"/>
      <c r="FQ321" s="380"/>
      <c r="FR321" s="380"/>
      <c r="FS321" s="380"/>
      <c r="FT321" s="380"/>
      <c r="FU321" s="380"/>
      <c r="FV321" s="380"/>
      <c r="FW321" s="380"/>
      <c r="FX321" s="380"/>
      <c r="FY321" s="380"/>
      <c r="FZ321" s="380"/>
      <c r="GA321" s="380"/>
      <c r="GB321" s="380"/>
      <c r="GC321" s="380"/>
      <c r="GD321" s="380"/>
      <c r="GE321" s="380"/>
      <c r="GF321" s="380"/>
      <c r="GG321" s="380"/>
      <c r="GH321" s="380"/>
      <c r="GI321" s="380"/>
      <c r="GJ321" s="380"/>
      <c r="GK321" s="380"/>
      <c r="GL321" s="380"/>
      <c r="GM321" s="380"/>
      <c r="GN321" s="380"/>
      <c r="GO321" s="380"/>
      <c r="GP321" s="380"/>
      <c r="GQ321" s="380"/>
      <c r="GR321" s="380"/>
      <c r="GS321" s="380"/>
      <c r="GT321" s="380"/>
      <c r="GU321" s="380"/>
      <c r="GV321" s="380"/>
      <c r="GW321" s="380"/>
      <c r="GX321" s="380"/>
      <c r="GY321" s="380"/>
      <c r="GZ321" s="380"/>
      <c r="HA321" s="380"/>
      <c r="HB321" s="380"/>
      <c r="HC321" s="380"/>
      <c r="HD321" s="380"/>
      <c r="HE321" s="380"/>
      <c r="HF321" s="380"/>
      <c r="HG321" s="380"/>
      <c r="HH321" s="380"/>
    </row>
    <row r="322" spans="2:216">
      <c r="B322" s="377"/>
      <c r="C322" s="377"/>
      <c r="D322" s="377"/>
      <c r="E322" s="377"/>
      <c r="F322" s="377"/>
      <c r="G322" s="377"/>
      <c r="H322" s="377"/>
      <c r="I322" s="377"/>
      <c r="J322" s="377"/>
      <c r="K322" s="377"/>
      <c r="L322" s="377"/>
      <c r="M322" s="378"/>
      <c r="N322" s="378"/>
      <c r="O322" s="378"/>
      <c r="P322" s="378"/>
      <c r="Q322" s="378"/>
      <c r="R322" s="378"/>
      <c r="S322" s="378"/>
      <c r="T322" s="378"/>
      <c r="U322" s="378"/>
      <c r="V322" s="378"/>
      <c r="W322" s="378"/>
      <c r="X322" s="378"/>
      <c r="Y322" s="380"/>
      <c r="Z322" s="409"/>
      <c r="AA322" s="380"/>
      <c r="AB322" s="380"/>
      <c r="AC322" s="380"/>
      <c r="AD322" s="380"/>
      <c r="AE322" s="380"/>
      <c r="AF322" s="380"/>
      <c r="AG322" s="380"/>
      <c r="AH322" s="380"/>
      <c r="AI322" s="380"/>
      <c r="AJ322" s="380"/>
      <c r="AR322" s="380"/>
      <c r="AS322" s="380"/>
      <c r="AT322" s="380"/>
      <c r="AU322" s="380"/>
      <c r="AV322" s="380"/>
      <c r="AW322" s="380"/>
      <c r="AX322" s="380"/>
      <c r="AY322" s="380"/>
      <c r="AZ322" s="380"/>
      <c r="BA322" s="380"/>
      <c r="BB322" s="380"/>
      <c r="BC322" s="380"/>
      <c r="BD322" s="380"/>
      <c r="BE322" s="380"/>
      <c r="BF322" s="380"/>
      <c r="BG322" s="380"/>
      <c r="BH322" s="380"/>
      <c r="BI322" s="380"/>
      <c r="BJ322" s="377"/>
      <c r="CE322" s="380"/>
      <c r="CF322" s="380"/>
      <c r="CG322" s="380"/>
      <c r="EZ322" s="380"/>
      <c r="FA322" s="380"/>
      <c r="FB322" s="380"/>
      <c r="FC322" s="380"/>
      <c r="FD322" s="380"/>
      <c r="FE322" s="380"/>
      <c r="FF322" s="380"/>
      <c r="FG322" s="380"/>
      <c r="FH322" s="380"/>
      <c r="FI322" s="380"/>
      <c r="FJ322" s="380"/>
      <c r="FK322" s="380"/>
      <c r="FL322" s="380"/>
      <c r="FM322" s="380"/>
      <c r="FN322" s="380"/>
      <c r="FO322" s="380"/>
      <c r="FP322" s="380"/>
      <c r="FQ322" s="380"/>
      <c r="FR322" s="380"/>
      <c r="FS322" s="380"/>
      <c r="FT322" s="380"/>
      <c r="FU322" s="380"/>
      <c r="FV322" s="380"/>
      <c r="FW322" s="380"/>
      <c r="FX322" s="380"/>
      <c r="FY322" s="380"/>
      <c r="FZ322" s="380"/>
      <c r="GA322" s="380"/>
      <c r="GB322" s="380"/>
      <c r="GC322" s="380"/>
      <c r="GD322" s="380"/>
      <c r="GE322" s="380"/>
      <c r="GF322" s="380"/>
      <c r="GG322" s="380"/>
      <c r="GH322" s="380"/>
      <c r="GI322" s="380"/>
      <c r="GJ322" s="380"/>
      <c r="GK322" s="380"/>
      <c r="GL322" s="380"/>
      <c r="GM322" s="380"/>
      <c r="GN322" s="380"/>
      <c r="GO322" s="380"/>
      <c r="GP322" s="380"/>
      <c r="GQ322" s="380"/>
      <c r="GR322" s="380"/>
      <c r="GS322" s="380"/>
      <c r="GT322" s="380"/>
      <c r="GU322" s="380"/>
      <c r="GV322" s="380"/>
      <c r="GW322" s="380"/>
      <c r="GX322" s="380"/>
      <c r="GY322" s="380"/>
      <c r="GZ322" s="380"/>
      <c r="HA322" s="380"/>
      <c r="HB322" s="380"/>
      <c r="HC322" s="380"/>
      <c r="HD322" s="380"/>
      <c r="HE322" s="380"/>
      <c r="HF322" s="380"/>
      <c r="HG322" s="380"/>
      <c r="HH322" s="380"/>
    </row>
    <row r="323" spans="2:216">
      <c r="B323" s="377"/>
      <c r="C323" s="377"/>
      <c r="D323" s="377"/>
      <c r="E323" s="377"/>
      <c r="F323" s="377"/>
      <c r="G323" s="377"/>
      <c r="H323" s="377"/>
      <c r="I323" s="377"/>
      <c r="J323" s="377"/>
      <c r="K323" s="377"/>
      <c r="L323" s="377"/>
      <c r="M323" s="378"/>
      <c r="N323" s="378"/>
      <c r="O323" s="378"/>
      <c r="P323" s="378"/>
      <c r="Q323" s="378"/>
      <c r="R323" s="378"/>
      <c r="S323" s="378"/>
      <c r="T323" s="378"/>
      <c r="U323" s="378"/>
      <c r="V323" s="378"/>
      <c r="W323" s="378"/>
      <c r="X323" s="378"/>
      <c r="Y323" s="380"/>
      <c r="Z323" s="409"/>
      <c r="AA323" s="380"/>
      <c r="AB323" s="380"/>
      <c r="AC323" s="380"/>
      <c r="AD323" s="380"/>
      <c r="AE323" s="380"/>
      <c r="AF323" s="380"/>
      <c r="AG323" s="380"/>
      <c r="AH323" s="380"/>
      <c r="AI323" s="380"/>
      <c r="AJ323" s="380"/>
      <c r="AR323" s="380"/>
      <c r="AS323" s="380"/>
      <c r="AT323" s="380"/>
      <c r="AU323" s="380"/>
      <c r="AV323" s="380"/>
      <c r="AW323" s="380"/>
      <c r="AX323" s="380"/>
      <c r="AY323" s="380"/>
      <c r="AZ323" s="380"/>
      <c r="BA323" s="380"/>
      <c r="BB323" s="380"/>
      <c r="BC323" s="380"/>
      <c r="BD323" s="380"/>
      <c r="BE323" s="380"/>
      <c r="BF323" s="380"/>
      <c r="BG323" s="380"/>
      <c r="BH323" s="380"/>
      <c r="BI323" s="380"/>
      <c r="BJ323" s="377"/>
      <c r="CE323" s="380"/>
      <c r="CF323" s="380"/>
      <c r="CG323" s="380"/>
      <c r="EZ323" s="380"/>
      <c r="FA323" s="380"/>
      <c r="FB323" s="380"/>
      <c r="FC323" s="380"/>
      <c r="FD323" s="380"/>
      <c r="FE323" s="380"/>
      <c r="FF323" s="380"/>
      <c r="FG323" s="380"/>
      <c r="FH323" s="380"/>
      <c r="FI323" s="380"/>
      <c r="FJ323" s="380"/>
      <c r="FK323" s="380"/>
      <c r="FL323" s="380"/>
      <c r="FM323" s="380"/>
      <c r="FN323" s="380"/>
      <c r="FO323" s="380"/>
      <c r="FP323" s="380"/>
      <c r="FQ323" s="380"/>
      <c r="FR323" s="380"/>
      <c r="FS323" s="380"/>
      <c r="FT323" s="380"/>
      <c r="FU323" s="380"/>
      <c r="FV323" s="380"/>
      <c r="FW323" s="380"/>
      <c r="FX323" s="380"/>
      <c r="FY323" s="380"/>
      <c r="FZ323" s="380"/>
      <c r="GA323" s="380"/>
      <c r="GB323" s="380"/>
      <c r="GC323" s="380"/>
      <c r="GD323" s="380"/>
      <c r="GE323" s="380"/>
      <c r="GF323" s="380"/>
      <c r="GG323" s="380"/>
      <c r="GH323" s="380"/>
      <c r="GI323" s="380"/>
      <c r="GJ323" s="380"/>
      <c r="GK323" s="380"/>
      <c r="GL323" s="380"/>
      <c r="GM323" s="380"/>
      <c r="GN323" s="380"/>
      <c r="GO323" s="380"/>
      <c r="GP323" s="380"/>
      <c r="GQ323" s="380"/>
      <c r="GR323" s="380"/>
      <c r="GS323" s="380"/>
      <c r="GT323" s="380"/>
      <c r="GU323" s="380"/>
      <c r="GV323" s="380"/>
      <c r="GW323" s="380"/>
      <c r="GX323" s="380"/>
      <c r="GY323" s="380"/>
      <c r="GZ323" s="380"/>
      <c r="HA323" s="380"/>
      <c r="HB323" s="380"/>
      <c r="HC323" s="380"/>
      <c r="HD323" s="380"/>
      <c r="HE323" s="380"/>
      <c r="HF323" s="380"/>
      <c r="HG323" s="380"/>
      <c r="HH323" s="380"/>
    </row>
    <row r="324" spans="2:216">
      <c r="B324" s="377"/>
      <c r="C324" s="377"/>
      <c r="D324" s="377"/>
      <c r="E324" s="377"/>
      <c r="F324" s="377"/>
      <c r="G324" s="377"/>
      <c r="H324" s="377"/>
      <c r="I324" s="377"/>
      <c r="J324" s="377"/>
      <c r="K324" s="377"/>
      <c r="L324" s="377"/>
      <c r="M324" s="378"/>
      <c r="N324" s="378"/>
      <c r="O324" s="378"/>
      <c r="P324" s="378"/>
      <c r="Q324" s="378"/>
      <c r="R324" s="378"/>
      <c r="S324" s="378"/>
      <c r="T324" s="378"/>
      <c r="U324" s="378"/>
      <c r="V324" s="378"/>
      <c r="W324" s="378"/>
      <c r="X324" s="378"/>
      <c r="Y324" s="380"/>
      <c r="Z324" s="409"/>
      <c r="AA324" s="380"/>
      <c r="AB324" s="380"/>
      <c r="AC324" s="380"/>
      <c r="AD324" s="380"/>
      <c r="AE324" s="380"/>
      <c r="AF324" s="380"/>
      <c r="AG324" s="380"/>
      <c r="AH324" s="380"/>
      <c r="AI324" s="380"/>
      <c r="AJ324" s="380"/>
      <c r="AR324" s="380"/>
      <c r="AS324" s="380"/>
      <c r="AT324" s="380"/>
      <c r="AU324" s="380"/>
      <c r="AV324" s="380"/>
      <c r="AW324" s="380"/>
      <c r="AX324" s="380"/>
      <c r="AY324" s="380"/>
      <c r="AZ324" s="380"/>
      <c r="BA324" s="380"/>
      <c r="BB324" s="380"/>
      <c r="BC324" s="380"/>
      <c r="BD324" s="380"/>
      <c r="BE324" s="380"/>
      <c r="BF324" s="380"/>
      <c r="BG324" s="380"/>
      <c r="BH324" s="380"/>
      <c r="BI324" s="380"/>
      <c r="BJ324" s="377"/>
      <c r="CE324" s="380"/>
      <c r="CF324" s="380"/>
      <c r="CG324" s="380"/>
      <c r="EZ324" s="380"/>
      <c r="FA324" s="380"/>
      <c r="FB324" s="380"/>
      <c r="FC324" s="380"/>
      <c r="FD324" s="380"/>
      <c r="FE324" s="380"/>
      <c r="FF324" s="380"/>
      <c r="FG324" s="380"/>
      <c r="FH324" s="380"/>
      <c r="FI324" s="380"/>
      <c r="FJ324" s="380"/>
      <c r="FK324" s="380"/>
      <c r="FL324" s="380"/>
      <c r="FM324" s="380"/>
      <c r="FN324" s="380"/>
      <c r="FO324" s="380"/>
      <c r="FP324" s="380"/>
      <c r="FQ324" s="380"/>
      <c r="FR324" s="380"/>
      <c r="FS324" s="380"/>
      <c r="FT324" s="380"/>
      <c r="FU324" s="380"/>
      <c r="FV324" s="380"/>
      <c r="FW324" s="380"/>
      <c r="FX324" s="380"/>
      <c r="FY324" s="380"/>
      <c r="FZ324" s="380"/>
      <c r="GA324" s="380"/>
      <c r="GB324" s="380"/>
      <c r="GC324" s="380"/>
      <c r="GD324" s="380"/>
      <c r="GE324" s="380"/>
      <c r="GF324" s="380"/>
      <c r="GG324" s="380"/>
      <c r="GH324" s="380"/>
      <c r="GI324" s="380"/>
      <c r="GJ324" s="380"/>
      <c r="GK324" s="380"/>
      <c r="GL324" s="380"/>
      <c r="GM324" s="380"/>
      <c r="GN324" s="380"/>
      <c r="GO324" s="380"/>
      <c r="GP324" s="380"/>
      <c r="GQ324" s="380"/>
      <c r="GR324" s="380"/>
      <c r="GS324" s="380"/>
      <c r="GT324" s="380"/>
      <c r="GU324" s="380"/>
      <c r="GV324" s="380"/>
      <c r="GW324" s="380"/>
      <c r="GX324" s="380"/>
      <c r="GY324" s="380"/>
      <c r="GZ324" s="380"/>
      <c r="HA324" s="380"/>
      <c r="HB324" s="380"/>
      <c r="HC324" s="380"/>
      <c r="HD324" s="380"/>
      <c r="HE324" s="380"/>
      <c r="HF324" s="380"/>
      <c r="HG324" s="380"/>
      <c r="HH324" s="380"/>
    </row>
    <row r="325" spans="2:216">
      <c r="B325" s="377"/>
      <c r="C325" s="377"/>
      <c r="D325" s="377"/>
      <c r="E325" s="377"/>
      <c r="F325" s="377"/>
      <c r="G325" s="377"/>
      <c r="H325" s="377"/>
      <c r="I325" s="377"/>
      <c r="J325" s="377"/>
      <c r="K325" s="377"/>
      <c r="L325" s="377"/>
      <c r="M325" s="378"/>
      <c r="N325" s="378"/>
      <c r="O325" s="378"/>
      <c r="P325" s="378"/>
      <c r="Q325" s="378"/>
      <c r="R325" s="378"/>
      <c r="S325" s="378"/>
      <c r="T325" s="378"/>
      <c r="U325" s="378"/>
      <c r="V325" s="378"/>
      <c r="W325" s="378"/>
      <c r="X325" s="378"/>
      <c r="Y325" s="380"/>
      <c r="Z325" s="409"/>
      <c r="AA325" s="380"/>
      <c r="AB325" s="380"/>
      <c r="AC325" s="380"/>
      <c r="AD325" s="380"/>
      <c r="AE325" s="380"/>
      <c r="AF325" s="380"/>
      <c r="AG325" s="380"/>
      <c r="AH325" s="380"/>
      <c r="AI325" s="380"/>
      <c r="AJ325" s="380"/>
      <c r="AR325" s="380"/>
      <c r="AS325" s="380"/>
      <c r="AT325" s="380"/>
      <c r="AU325" s="380"/>
      <c r="AV325" s="380"/>
      <c r="AW325" s="380"/>
      <c r="AX325" s="380"/>
      <c r="AY325" s="380"/>
      <c r="AZ325" s="380"/>
      <c r="BA325" s="380"/>
      <c r="BB325" s="380"/>
      <c r="BC325" s="380"/>
      <c r="BD325" s="380"/>
      <c r="BE325" s="380"/>
      <c r="BF325" s="380"/>
      <c r="BG325" s="380"/>
      <c r="BH325" s="380"/>
      <c r="BI325" s="380"/>
      <c r="BJ325" s="377"/>
      <c r="CE325" s="380"/>
      <c r="CF325" s="380"/>
      <c r="CG325" s="380"/>
      <c r="EZ325" s="380"/>
      <c r="FA325" s="380"/>
      <c r="FB325" s="380"/>
      <c r="FC325" s="380"/>
      <c r="FD325" s="380"/>
      <c r="FE325" s="380"/>
      <c r="FF325" s="380"/>
      <c r="FG325" s="380"/>
      <c r="FH325" s="380"/>
      <c r="FI325" s="380"/>
      <c r="FJ325" s="380"/>
      <c r="FK325" s="380"/>
      <c r="FL325" s="380"/>
      <c r="FM325" s="380"/>
      <c r="FN325" s="380"/>
      <c r="FO325" s="380"/>
      <c r="FP325" s="380"/>
      <c r="FQ325" s="380"/>
      <c r="FR325" s="380"/>
      <c r="FS325" s="380"/>
      <c r="FT325" s="380"/>
      <c r="FU325" s="380"/>
      <c r="FV325" s="380"/>
      <c r="FW325" s="380"/>
      <c r="FX325" s="380"/>
      <c r="FY325" s="380"/>
      <c r="FZ325" s="380"/>
      <c r="GA325" s="380"/>
      <c r="GB325" s="380"/>
      <c r="GC325" s="380"/>
      <c r="GD325" s="380"/>
      <c r="GE325" s="380"/>
      <c r="GF325" s="380"/>
      <c r="GG325" s="380"/>
      <c r="GH325" s="380"/>
      <c r="GI325" s="380"/>
      <c r="GJ325" s="380"/>
      <c r="GK325" s="380"/>
      <c r="GL325" s="380"/>
      <c r="GM325" s="380"/>
      <c r="GN325" s="380"/>
      <c r="GO325" s="380"/>
      <c r="GP325" s="380"/>
      <c r="GQ325" s="380"/>
      <c r="GR325" s="380"/>
      <c r="GS325" s="380"/>
      <c r="GT325" s="380"/>
      <c r="GU325" s="380"/>
      <c r="GV325" s="380"/>
      <c r="GW325" s="380"/>
      <c r="GX325" s="380"/>
      <c r="GY325" s="380"/>
      <c r="GZ325" s="380"/>
      <c r="HA325" s="380"/>
      <c r="HB325" s="380"/>
      <c r="HC325" s="380"/>
      <c r="HD325" s="380"/>
      <c r="HE325" s="380"/>
      <c r="HF325" s="380"/>
      <c r="HG325" s="380"/>
      <c r="HH325" s="380"/>
    </row>
    <row r="326" spans="2:216">
      <c r="B326" s="377"/>
      <c r="C326" s="377"/>
      <c r="D326" s="377"/>
      <c r="E326" s="377"/>
      <c r="F326" s="377"/>
      <c r="G326" s="377"/>
      <c r="H326" s="377"/>
      <c r="I326" s="377"/>
      <c r="J326" s="377"/>
      <c r="K326" s="377"/>
      <c r="L326" s="377"/>
      <c r="M326" s="378"/>
      <c r="N326" s="378"/>
      <c r="O326" s="378"/>
      <c r="P326" s="378"/>
      <c r="Q326" s="378"/>
      <c r="R326" s="378"/>
      <c r="S326" s="378"/>
      <c r="T326" s="378"/>
      <c r="U326" s="378"/>
      <c r="V326" s="378"/>
      <c r="W326" s="378"/>
      <c r="X326" s="378"/>
      <c r="Y326" s="380"/>
      <c r="Z326" s="409"/>
      <c r="AA326" s="380"/>
      <c r="AB326" s="380"/>
      <c r="AC326" s="380"/>
      <c r="AD326" s="380"/>
      <c r="AE326" s="380"/>
      <c r="AF326" s="380"/>
      <c r="AG326" s="380"/>
      <c r="AH326" s="380"/>
      <c r="AI326" s="380"/>
      <c r="AJ326" s="380"/>
      <c r="AR326" s="380"/>
      <c r="AS326" s="380"/>
      <c r="AT326" s="380"/>
      <c r="AU326" s="380"/>
      <c r="AV326" s="380"/>
      <c r="AW326" s="380"/>
      <c r="AX326" s="380"/>
      <c r="AY326" s="380"/>
      <c r="AZ326" s="380"/>
      <c r="BA326" s="380"/>
      <c r="BB326" s="380"/>
      <c r="BC326" s="380"/>
      <c r="BD326" s="380"/>
      <c r="BE326" s="380"/>
      <c r="BF326" s="380"/>
      <c r="BG326" s="380"/>
      <c r="BH326" s="380"/>
      <c r="BI326" s="380"/>
      <c r="BJ326" s="377"/>
      <c r="CE326" s="380"/>
      <c r="CF326" s="380"/>
      <c r="CG326" s="380"/>
      <c r="EZ326" s="380"/>
      <c r="FA326" s="380"/>
      <c r="FB326" s="380"/>
      <c r="FC326" s="380"/>
      <c r="FD326" s="380"/>
      <c r="FE326" s="380"/>
      <c r="FF326" s="380"/>
      <c r="FG326" s="380"/>
      <c r="FH326" s="380"/>
      <c r="FI326" s="380"/>
      <c r="FJ326" s="380"/>
      <c r="FK326" s="380"/>
      <c r="FL326" s="380"/>
      <c r="FM326" s="380"/>
      <c r="FN326" s="380"/>
      <c r="FO326" s="380"/>
      <c r="FP326" s="380"/>
      <c r="FQ326" s="380"/>
      <c r="FR326" s="380"/>
      <c r="FS326" s="380"/>
      <c r="FT326" s="380"/>
      <c r="FU326" s="380"/>
      <c r="FV326" s="380"/>
      <c r="FW326" s="380"/>
      <c r="FX326" s="380"/>
      <c r="FY326" s="380"/>
      <c r="FZ326" s="380"/>
      <c r="GA326" s="380"/>
      <c r="GB326" s="380"/>
      <c r="GC326" s="380"/>
      <c r="GD326" s="380"/>
      <c r="GE326" s="380"/>
      <c r="GF326" s="380"/>
      <c r="GG326" s="380"/>
      <c r="GH326" s="380"/>
      <c r="GI326" s="380"/>
      <c r="GJ326" s="380"/>
      <c r="GK326" s="380"/>
      <c r="GL326" s="380"/>
      <c r="GM326" s="380"/>
      <c r="GN326" s="380"/>
      <c r="GO326" s="380"/>
      <c r="GP326" s="380"/>
      <c r="GQ326" s="380"/>
      <c r="GR326" s="380"/>
      <c r="GS326" s="380"/>
      <c r="GT326" s="380"/>
      <c r="GU326" s="380"/>
      <c r="GV326" s="380"/>
      <c r="GW326" s="380"/>
      <c r="GX326" s="380"/>
      <c r="GY326" s="380"/>
      <c r="GZ326" s="380"/>
      <c r="HA326" s="380"/>
      <c r="HB326" s="380"/>
      <c r="HC326" s="380"/>
      <c r="HD326" s="380"/>
      <c r="HE326" s="380"/>
      <c r="HF326" s="380"/>
      <c r="HG326" s="380"/>
      <c r="HH326" s="380"/>
    </row>
    <row r="327" spans="2:216">
      <c r="B327" s="377"/>
      <c r="C327" s="377"/>
      <c r="D327" s="377"/>
      <c r="E327" s="377"/>
      <c r="F327" s="377"/>
      <c r="G327" s="377"/>
      <c r="H327" s="377"/>
      <c r="I327" s="377"/>
      <c r="J327" s="377"/>
      <c r="K327" s="377"/>
      <c r="L327" s="377"/>
      <c r="M327" s="378"/>
      <c r="N327" s="378"/>
      <c r="O327" s="378"/>
      <c r="P327" s="378"/>
      <c r="Q327" s="378"/>
      <c r="R327" s="378"/>
      <c r="S327" s="378"/>
      <c r="T327" s="378"/>
      <c r="U327" s="378"/>
      <c r="V327" s="378"/>
      <c r="W327" s="378"/>
      <c r="X327" s="378"/>
      <c r="Y327" s="380"/>
      <c r="Z327" s="409"/>
      <c r="AA327" s="380"/>
      <c r="AB327" s="380"/>
      <c r="AC327" s="380"/>
      <c r="AD327" s="380"/>
      <c r="AE327" s="380"/>
      <c r="AF327" s="380"/>
      <c r="AG327" s="380"/>
      <c r="AH327" s="380"/>
      <c r="AI327" s="380"/>
      <c r="AJ327" s="380"/>
      <c r="AR327" s="380"/>
      <c r="AS327" s="380"/>
      <c r="AT327" s="380"/>
      <c r="AU327" s="380"/>
      <c r="AV327" s="380"/>
      <c r="AW327" s="380"/>
      <c r="AX327" s="380"/>
      <c r="AY327" s="380"/>
      <c r="AZ327" s="380"/>
      <c r="BA327" s="380"/>
      <c r="BB327" s="380"/>
      <c r="BC327" s="380"/>
      <c r="BD327" s="380"/>
      <c r="BE327" s="380"/>
      <c r="BF327" s="380"/>
      <c r="BG327" s="380"/>
      <c r="BH327" s="380"/>
      <c r="BI327" s="380"/>
      <c r="BJ327" s="377"/>
      <c r="CE327" s="380"/>
      <c r="CF327" s="380"/>
      <c r="CG327" s="380"/>
      <c r="EZ327" s="380"/>
      <c r="FA327" s="380"/>
      <c r="FB327" s="380"/>
      <c r="FC327" s="380"/>
      <c r="FD327" s="380"/>
      <c r="FE327" s="380"/>
      <c r="FF327" s="380"/>
      <c r="FG327" s="380"/>
      <c r="FH327" s="380"/>
      <c r="FI327" s="380"/>
      <c r="FJ327" s="380"/>
      <c r="FK327" s="380"/>
      <c r="FL327" s="380"/>
      <c r="FM327" s="380"/>
      <c r="FN327" s="380"/>
      <c r="FO327" s="380"/>
      <c r="FP327" s="380"/>
      <c r="FQ327" s="380"/>
      <c r="FR327" s="380"/>
      <c r="FS327" s="380"/>
      <c r="FT327" s="380"/>
      <c r="FU327" s="380"/>
      <c r="FV327" s="380"/>
      <c r="FW327" s="380"/>
      <c r="FX327" s="380"/>
      <c r="FY327" s="380"/>
      <c r="FZ327" s="380"/>
      <c r="GA327" s="380"/>
      <c r="GB327" s="380"/>
      <c r="GC327" s="380"/>
      <c r="GD327" s="380"/>
      <c r="GE327" s="380"/>
      <c r="GF327" s="380"/>
      <c r="GG327" s="380"/>
      <c r="GH327" s="380"/>
      <c r="GI327" s="380"/>
      <c r="GJ327" s="380"/>
      <c r="GK327" s="380"/>
      <c r="GL327" s="380"/>
      <c r="GM327" s="380"/>
      <c r="GN327" s="380"/>
      <c r="GO327" s="380"/>
      <c r="GP327" s="380"/>
      <c r="GQ327" s="380"/>
      <c r="GR327" s="380"/>
      <c r="GS327" s="380"/>
      <c r="GT327" s="380"/>
      <c r="GU327" s="380"/>
      <c r="GV327" s="380"/>
      <c r="GW327" s="380"/>
      <c r="GX327" s="380"/>
      <c r="GY327" s="380"/>
      <c r="GZ327" s="380"/>
      <c r="HA327" s="380"/>
      <c r="HB327" s="380"/>
      <c r="HC327" s="380"/>
      <c r="HD327" s="380"/>
      <c r="HE327" s="380"/>
      <c r="HF327" s="380"/>
      <c r="HG327" s="380"/>
      <c r="HH327" s="380"/>
    </row>
    <row r="328" spans="2:216">
      <c r="B328" s="377"/>
      <c r="C328" s="377"/>
      <c r="D328" s="377"/>
      <c r="E328" s="377"/>
      <c r="F328" s="377"/>
      <c r="G328" s="377"/>
      <c r="H328" s="377"/>
      <c r="I328" s="377"/>
      <c r="J328" s="377"/>
      <c r="K328" s="377"/>
      <c r="L328" s="377"/>
      <c r="M328" s="378"/>
      <c r="N328" s="378"/>
      <c r="O328" s="378"/>
      <c r="P328" s="378"/>
      <c r="Q328" s="378"/>
      <c r="R328" s="378"/>
      <c r="S328" s="378"/>
      <c r="T328" s="378"/>
      <c r="U328" s="378"/>
      <c r="V328" s="378"/>
      <c r="W328" s="378"/>
      <c r="X328" s="378"/>
      <c r="Y328" s="380"/>
      <c r="Z328" s="409"/>
      <c r="AA328" s="380"/>
      <c r="AB328" s="380"/>
      <c r="AC328" s="380"/>
      <c r="AD328" s="380"/>
      <c r="AE328" s="380"/>
      <c r="AF328" s="380"/>
      <c r="AG328" s="380"/>
      <c r="AH328" s="380"/>
      <c r="AI328" s="380"/>
      <c r="AJ328" s="380"/>
      <c r="AR328" s="380"/>
      <c r="AS328" s="380"/>
      <c r="AT328" s="380"/>
      <c r="AU328" s="380"/>
      <c r="AV328" s="380"/>
      <c r="AW328" s="380"/>
      <c r="AX328" s="380"/>
      <c r="AY328" s="380"/>
      <c r="AZ328" s="380"/>
      <c r="BA328" s="380"/>
      <c r="BB328" s="380"/>
      <c r="BC328" s="380"/>
      <c r="BD328" s="380"/>
      <c r="BE328" s="380"/>
      <c r="BF328" s="380"/>
      <c r="BG328" s="380"/>
      <c r="BH328" s="380"/>
      <c r="BI328" s="380"/>
      <c r="BJ328" s="377"/>
      <c r="CE328" s="380"/>
      <c r="CF328" s="380"/>
      <c r="CG328" s="380"/>
      <c r="EZ328" s="380"/>
      <c r="FA328" s="380"/>
      <c r="FB328" s="380"/>
      <c r="FC328" s="380"/>
      <c r="FD328" s="380"/>
      <c r="FE328" s="380"/>
      <c r="FF328" s="380"/>
      <c r="FG328" s="380"/>
      <c r="FH328" s="380"/>
      <c r="FI328" s="380"/>
      <c r="FJ328" s="380"/>
      <c r="FK328" s="380"/>
      <c r="FL328" s="380"/>
      <c r="FM328" s="380"/>
      <c r="FN328" s="380"/>
      <c r="FO328" s="380"/>
      <c r="FP328" s="380"/>
      <c r="FQ328" s="380"/>
      <c r="FR328" s="380"/>
      <c r="FS328" s="380"/>
      <c r="FT328" s="380"/>
      <c r="FU328" s="380"/>
      <c r="FV328" s="380"/>
      <c r="FW328" s="380"/>
      <c r="FX328" s="380"/>
      <c r="FY328" s="380"/>
      <c r="FZ328" s="380"/>
      <c r="GA328" s="380"/>
      <c r="GB328" s="380"/>
      <c r="GC328" s="380"/>
      <c r="GD328" s="380"/>
      <c r="GE328" s="380"/>
      <c r="GF328" s="380"/>
      <c r="GG328" s="380"/>
      <c r="GH328" s="380"/>
      <c r="GI328" s="380"/>
      <c r="GJ328" s="380"/>
      <c r="GK328" s="380"/>
      <c r="GL328" s="380"/>
      <c r="GM328" s="380"/>
      <c r="GN328" s="380"/>
      <c r="GO328" s="380"/>
      <c r="GP328" s="380"/>
      <c r="GQ328" s="380"/>
      <c r="GR328" s="380"/>
      <c r="GS328" s="380"/>
      <c r="GT328" s="380"/>
      <c r="GU328" s="380"/>
      <c r="GV328" s="380"/>
      <c r="GW328" s="380"/>
      <c r="GX328" s="380"/>
      <c r="GY328" s="380"/>
      <c r="GZ328" s="380"/>
      <c r="HA328" s="380"/>
      <c r="HB328" s="380"/>
      <c r="HC328" s="380"/>
      <c r="HD328" s="380"/>
      <c r="HE328" s="380"/>
      <c r="HF328" s="380"/>
      <c r="HG328" s="380"/>
      <c r="HH328" s="380"/>
    </row>
    <row r="329" spans="2:216">
      <c r="B329" s="377"/>
      <c r="C329" s="377"/>
      <c r="D329" s="377"/>
      <c r="E329" s="377"/>
      <c r="F329" s="377"/>
      <c r="G329" s="377"/>
      <c r="H329" s="377"/>
      <c r="I329" s="377"/>
      <c r="J329" s="377"/>
      <c r="K329" s="377"/>
      <c r="L329" s="377"/>
      <c r="M329" s="378"/>
      <c r="N329" s="378"/>
      <c r="O329" s="378"/>
      <c r="P329" s="378"/>
      <c r="Q329" s="378"/>
      <c r="R329" s="378"/>
      <c r="S329" s="378"/>
      <c r="T329" s="378"/>
      <c r="U329" s="378"/>
      <c r="V329" s="378"/>
      <c r="W329" s="378"/>
      <c r="X329" s="378"/>
      <c r="Y329" s="380"/>
      <c r="Z329" s="409"/>
      <c r="AA329" s="380"/>
      <c r="AB329" s="380"/>
      <c r="AC329" s="380"/>
      <c r="AD329" s="380"/>
      <c r="AE329" s="380"/>
      <c r="AF329" s="380"/>
      <c r="AG329" s="380"/>
      <c r="AH329" s="380"/>
      <c r="AI329" s="380"/>
      <c r="AJ329" s="380"/>
      <c r="AR329" s="380"/>
      <c r="AS329" s="380"/>
      <c r="AT329" s="380"/>
      <c r="AU329" s="380"/>
      <c r="AV329" s="380"/>
      <c r="AW329" s="380"/>
      <c r="AX329" s="380"/>
      <c r="AY329" s="380"/>
      <c r="AZ329" s="380"/>
      <c r="BA329" s="380"/>
      <c r="BB329" s="380"/>
      <c r="BC329" s="380"/>
      <c r="BD329" s="380"/>
      <c r="BE329" s="380"/>
      <c r="BF329" s="380"/>
      <c r="BG329" s="380"/>
      <c r="BH329" s="380"/>
      <c r="BI329" s="380"/>
      <c r="BJ329" s="377"/>
      <c r="CE329" s="380"/>
      <c r="CF329" s="380"/>
      <c r="CG329" s="380"/>
      <c r="EZ329" s="380"/>
      <c r="FA329" s="380"/>
      <c r="FB329" s="380"/>
      <c r="FC329" s="380"/>
      <c r="FD329" s="380"/>
      <c r="FE329" s="380"/>
      <c r="FF329" s="380"/>
      <c r="FG329" s="380"/>
      <c r="FH329" s="380"/>
      <c r="FI329" s="380"/>
      <c r="FJ329" s="380"/>
      <c r="FK329" s="380"/>
      <c r="FL329" s="380"/>
      <c r="FM329" s="380"/>
      <c r="FN329" s="380"/>
      <c r="FO329" s="380"/>
      <c r="FP329" s="380"/>
      <c r="FQ329" s="380"/>
      <c r="FR329" s="380"/>
      <c r="FS329" s="380"/>
      <c r="FT329" s="380"/>
      <c r="FU329" s="380"/>
      <c r="FV329" s="380"/>
      <c r="FW329" s="380"/>
      <c r="FX329" s="380"/>
      <c r="FY329" s="380"/>
      <c r="FZ329" s="380"/>
      <c r="GA329" s="380"/>
      <c r="GB329" s="380"/>
      <c r="GC329" s="380"/>
      <c r="GD329" s="380"/>
      <c r="GE329" s="380"/>
      <c r="GF329" s="380"/>
      <c r="GG329" s="380"/>
      <c r="GH329" s="380"/>
      <c r="GI329" s="380"/>
      <c r="GJ329" s="380"/>
      <c r="GK329" s="380"/>
      <c r="GL329" s="380"/>
      <c r="GM329" s="380"/>
      <c r="GN329" s="380"/>
      <c r="GO329" s="380"/>
      <c r="GP329" s="380"/>
      <c r="GQ329" s="380"/>
      <c r="GR329" s="380"/>
      <c r="GS329" s="380"/>
      <c r="GT329" s="380"/>
      <c r="GU329" s="380"/>
      <c r="GV329" s="380"/>
      <c r="GW329" s="380"/>
      <c r="GX329" s="380"/>
      <c r="GY329" s="380"/>
      <c r="GZ329" s="380"/>
      <c r="HA329" s="380"/>
      <c r="HB329" s="380"/>
      <c r="HC329" s="380"/>
      <c r="HD329" s="380"/>
      <c r="HE329" s="380"/>
      <c r="HF329" s="380"/>
      <c r="HG329" s="380"/>
      <c r="HH329" s="380"/>
    </row>
    <row r="330" spans="2:216">
      <c r="B330" s="377"/>
      <c r="C330" s="377"/>
      <c r="D330" s="377"/>
      <c r="E330" s="377"/>
      <c r="F330" s="377"/>
      <c r="G330" s="377"/>
      <c r="H330" s="377"/>
      <c r="I330" s="377"/>
      <c r="J330" s="377"/>
      <c r="K330" s="377"/>
      <c r="L330" s="377"/>
      <c r="M330" s="378"/>
      <c r="N330" s="378"/>
      <c r="O330" s="378"/>
      <c r="P330" s="378"/>
      <c r="Q330" s="378"/>
      <c r="R330" s="378"/>
      <c r="S330" s="378"/>
      <c r="T330" s="378"/>
      <c r="U330" s="378"/>
      <c r="V330" s="378"/>
      <c r="W330" s="378"/>
      <c r="X330" s="378"/>
      <c r="Y330" s="380"/>
      <c r="Z330" s="409"/>
      <c r="AA330" s="380"/>
      <c r="AB330" s="380"/>
      <c r="AC330" s="380"/>
      <c r="AD330" s="380"/>
      <c r="AE330" s="380"/>
      <c r="AF330" s="380"/>
      <c r="AG330" s="380"/>
      <c r="AH330" s="380"/>
      <c r="AI330" s="380"/>
      <c r="AJ330" s="380"/>
      <c r="AR330" s="380"/>
      <c r="AS330" s="380"/>
      <c r="AT330" s="380"/>
      <c r="AU330" s="380"/>
      <c r="AV330" s="380"/>
      <c r="AW330" s="380"/>
      <c r="AX330" s="380"/>
      <c r="AY330" s="380"/>
      <c r="AZ330" s="380"/>
      <c r="BA330" s="380"/>
      <c r="BB330" s="380"/>
      <c r="BC330" s="380"/>
      <c r="BD330" s="380"/>
      <c r="BE330" s="380"/>
      <c r="BF330" s="380"/>
      <c r="BG330" s="380"/>
      <c r="BH330" s="380"/>
      <c r="BI330" s="380"/>
      <c r="BJ330" s="377"/>
      <c r="CE330" s="380"/>
      <c r="CF330" s="380"/>
      <c r="CG330" s="380"/>
      <c r="EZ330" s="380"/>
      <c r="FA330" s="380"/>
      <c r="FB330" s="380"/>
      <c r="FC330" s="380"/>
      <c r="FD330" s="380"/>
      <c r="FE330" s="380"/>
      <c r="FF330" s="380"/>
      <c r="FG330" s="380"/>
      <c r="FH330" s="380"/>
      <c r="FI330" s="380"/>
      <c r="FJ330" s="380"/>
      <c r="FK330" s="380"/>
      <c r="FL330" s="380"/>
      <c r="FM330" s="380"/>
      <c r="FN330" s="380"/>
      <c r="FO330" s="380"/>
      <c r="FP330" s="380"/>
      <c r="FQ330" s="380"/>
      <c r="FR330" s="380"/>
      <c r="FS330" s="380"/>
      <c r="FT330" s="380"/>
      <c r="FU330" s="380"/>
      <c r="FV330" s="380"/>
      <c r="FW330" s="380"/>
      <c r="FX330" s="380"/>
      <c r="FY330" s="380"/>
      <c r="FZ330" s="380"/>
      <c r="GA330" s="380"/>
      <c r="GB330" s="380"/>
      <c r="GC330" s="380"/>
      <c r="GD330" s="380"/>
      <c r="GE330" s="380"/>
      <c r="GF330" s="380"/>
      <c r="GG330" s="380"/>
      <c r="GH330" s="380"/>
      <c r="GI330" s="380"/>
      <c r="GJ330" s="380"/>
      <c r="GK330" s="380"/>
      <c r="GL330" s="380"/>
      <c r="GM330" s="380"/>
      <c r="GN330" s="380"/>
      <c r="GO330" s="380"/>
      <c r="GP330" s="380"/>
      <c r="GQ330" s="380"/>
      <c r="GR330" s="380"/>
      <c r="GS330" s="380"/>
      <c r="GT330" s="380"/>
      <c r="GU330" s="380"/>
      <c r="GV330" s="380"/>
      <c r="GW330" s="380"/>
      <c r="GX330" s="380"/>
      <c r="GY330" s="380"/>
      <c r="GZ330" s="380"/>
      <c r="HA330" s="380"/>
      <c r="HB330" s="380"/>
      <c r="HC330" s="380"/>
      <c r="HD330" s="380"/>
      <c r="HE330" s="380"/>
      <c r="HF330" s="380"/>
      <c r="HG330" s="380"/>
      <c r="HH330" s="380"/>
    </row>
    <row r="331" spans="2:216">
      <c r="B331" s="377"/>
      <c r="C331" s="377"/>
      <c r="D331" s="377"/>
      <c r="E331" s="377"/>
      <c r="F331" s="377"/>
      <c r="G331" s="377"/>
      <c r="H331" s="377"/>
      <c r="I331" s="377"/>
      <c r="J331" s="377"/>
      <c r="K331" s="377"/>
      <c r="L331" s="377"/>
      <c r="M331" s="378"/>
      <c r="N331" s="378"/>
      <c r="O331" s="378"/>
      <c r="P331" s="378"/>
      <c r="Q331" s="378"/>
      <c r="R331" s="378"/>
      <c r="S331" s="378"/>
      <c r="T331" s="378"/>
      <c r="U331" s="378"/>
      <c r="V331" s="378"/>
      <c r="W331" s="378"/>
      <c r="X331" s="378"/>
      <c r="Y331" s="380"/>
      <c r="Z331" s="409"/>
      <c r="AA331" s="380"/>
      <c r="AB331" s="380"/>
      <c r="AC331" s="380"/>
      <c r="AD331" s="380"/>
      <c r="AE331" s="380"/>
      <c r="AF331" s="380"/>
      <c r="AG331" s="380"/>
      <c r="AH331" s="380"/>
      <c r="AI331" s="380"/>
      <c r="AJ331" s="380"/>
      <c r="AR331" s="380"/>
      <c r="AS331" s="380"/>
      <c r="AT331" s="380"/>
      <c r="AU331" s="380"/>
      <c r="AV331" s="380"/>
      <c r="AW331" s="380"/>
      <c r="AX331" s="380"/>
      <c r="AY331" s="380"/>
      <c r="AZ331" s="380"/>
      <c r="BA331" s="380"/>
      <c r="BB331" s="380"/>
      <c r="BC331" s="380"/>
      <c r="BD331" s="380"/>
      <c r="BE331" s="380"/>
      <c r="BF331" s="380"/>
      <c r="BG331" s="380"/>
      <c r="BH331" s="380"/>
      <c r="BI331" s="380"/>
      <c r="BJ331" s="377"/>
      <c r="CE331" s="380"/>
      <c r="CF331" s="380"/>
      <c r="CG331" s="380"/>
      <c r="EZ331" s="380"/>
      <c r="FA331" s="380"/>
      <c r="FB331" s="380"/>
      <c r="FC331" s="380"/>
      <c r="FD331" s="380"/>
      <c r="FE331" s="380"/>
      <c r="FF331" s="380"/>
      <c r="FG331" s="380"/>
      <c r="FH331" s="380"/>
      <c r="FI331" s="380"/>
      <c r="FJ331" s="380"/>
      <c r="FK331" s="380"/>
      <c r="FL331" s="380"/>
      <c r="FM331" s="380"/>
      <c r="FN331" s="380"/>
      <c r="FO331" s="380"/>
      <c r="FP331" s="380"/>
      <c r="FQ331" s="380"/>
      <c r="FR331" s="380"/>
      <c r="FS331" s="380"/>
      <c r="FT331" s="380"/>
      <c r="FU331" s="380"/>
      <c r="FV331" s="380"/>
      <c r="FW331" s="380"/>
      <c r="FX331" s="380"/>
      <c r="FY331" s="380"/>
      <c r="FZ331" s="380"/>
      <c r="GA331" s="380"/>
      <c r="GB331" s="380"/>
      <c r="GC331" s="380"/>
      <c r="GD331" s="380"/>
      <c r="GE331" s="380"/>
      <c r="GF331" s="380"/>
      <c r="GG331" s="380"/>
      <c r="GH331" s="380"/>
      <c r="GI331" s="380"/>
      <c r="GJ331" s="380"/>
      <c r="GK331" s="380"/>
      <c r="GL331" s="380"/>
      <c r="GM331" s="380"/>
      <c r="GN331" s="380"/>
      <c r="GO331" s="380"/>
      <c r="GP331" s="380"/>
      <c r="GQ331" s="380"/>
      <c r="GR331" s="380"/>
      <c r="GS331" s="380"/>
      <c r="GT331" s="380"/>
      <c r="GU331" s="380"/>
      <c r="GV331" s="380"/>
      <c r="GW331" s="380"/>
      <c r="GX331" s="380"/>
      <c r="GY331" s="380"/>
      <c r="GZ331" s="380"/>
      <c r="HA331" s="380"/>
      <c r="HB331" s="380"/>
      <c r="HC331" s="380"/>
      <c r="HD331" s="380"/>
      <c r="HE331" s="380"/>
      <c r="HF331" s="380"/>
      <c r="HG331" s="380"/>
      <c r="HH331" s="380"/>
    </row>
    <row r="332" spans="2:216">
      <c r="B332" s="377"/>
      <c r="C332" s="377"/>
      <c r="D332" s="377"/>
      <c r="E332" s="377"/>
      <c r="F332" s="377"/>
      <c r="G332" s="377"/>
      <c r="H332" s="377"/>
      <c r="I332" s="377"/>
      <c r="J332" s="377"/>
      <c r="K332" s="377"/>
      <c r="L332" s="377"/>
      <c r="M332" s="378"/>
      <c r="N332" s="378"/>
      <c r="O332" s="378"/>
      <c r="P332" s="378"/>
      <c r="Q332" s="378"/>
      <c r="R332" s="378"/>
      <c r="S332" s="378"/>
      <c r="T332" s="378"/>
      <c r="U332" s="378"/>
      <c r="V332" s="378"/>
      <c r="W332" s="378"/>
      <c r="X332" s="378"/>
      <c r="Y332" s="380"/>
      <c r="Z332" s="409"/>
      <c r="AA332" s="380"/>
      <c r="AB332" s="380"/>
      <c r="AC332" s="380"/>
      <c r="AD332" s="380"/>
      <c r="AE332" s="380"/>
      <c r="AF332" s="380"/>
      <c r="AG332" s="380"/>
      <c r="AH332" s="380"/>
      <c r="AI332" s="380"/>
      <c r="AJ332" s="380"/>
      <c r="AR332" s="380"/>
      <c r="AS332" s="380"/>
      <c r="AT332" s="380"/>
      <c r="AU332" s="380"/>
      <c r="AV332" s="380"/>
      <c r="AW332" s="380"/>
      <c r="AX332" s="380"/>
      <c r="AY332" s="380"/>
      <c r="AZ332" s="380"/>
      <c r="BA332" s="380"/>
      <c r="BB332" s="380"/>
      <c r="BC332" s="380"/>
      <c r="BD332" s="380"/>
      <c r="BE332" s="380"/>
      <c r="BF332" s="380"/>
      <c r="BG332" s="380"/>
      <c r="BH332" s="380"/>
      <c r="BI332" s="380"/>
      <c r="BJ332" s="377"/>
      <c r="CE332" s="380"/>
      <c r="CF332" s="380"/>
      <c r="CG332" s="380"/>
      <c r="EZ332" s="380"/>
      <c r="FA332" s="380"/>
      <c r="FB332" s="380"/>
      <c r="FC332" s="380"/>
      <c r="FD332" s="380"/>
      <c r="FE332" s="380"/>
      <c r="FF332" s="380"/>
      <c r="FG332" s="380"/>
      <c r="FH332" s="380"/>
      <c r="FI332" s="380"/>
      <c r="FJ332" s="380"/>
      <c r="FK332" s="380"/>
      <c r="FL332" s="380"/>
      <c r="FM332" s="380"/>
      <c r="FN332" s="380"/>
      <c r="FO332" s="380"/>
      <c r="FP332" s="380"/>
      <c r="FQ332" s="380"/>
      <c r="FR332" s="380"/>
      <c r="FS332" s="380"/>
      <c r="FT332" s="380"/>
      <c r="FU332" s="380"/>
      <c r="FV332" s="380"/>
      <c r="FW332" s="380"/>
      <c r="FX332" s="380"/>
      <c r="FY332" s="380"/>
      <c r="FZ332" s="380"/>
      <c r="GA332" s="380"/>
      <c r="GB332" s="380"/>
      <c r="GC332" s="380"/>
      <c r="GD332" s="380"/>
      <c r="GE332" s="380"/>
      <c r="GF332" s="380"/>
      <c r="GG332" s="380"/>
      <c r="GH332" s="380"/>
      <c r="GI332" s="380"/>
      <c r="GJ332" s="380"/>
      <c r="GK332" s="380"/>
      <c r="GL332" s="380"/>
      <c r="GM332" s="380"/>
      <c r="GN332" s="380"/>
      <c r="GO332" s="380"/>
      <c r="GP332" s="380"/>
      <c r="GQ332" s="380"/>
      <c r="GR332" s="380"/>
      <c r="GS332" s="380"/>
      <c r="GT332" s="380"/>
      <c r="GU332" s="380"/>
      <c r="GV332" s="380"/>
      <c r="GW332" s="380"/>
      <c r="GX332" s="380"/>
      <c r="GY332" s="380"/>
      <c r="GZ332" s="380"/>
      <c r="HA332" s="380"/>
      <c r="HB332" s="380"/>
      <c r="HC332" s="380"/>
      <c r="HD332" s="380"/>
      <c r="HE332" s="380"/>
      <c r="HF332" s="380"/>
      <c r="HG332" s="380"/>
      <c r="HH332" s="380"/>
    </row>
    <row r="333" spans="2:216">
      <c r="B333" s="377"/>
      <c r="C333" s="377"/>
      <c r="D333" s="377"/>
      <c r="E333" s="377"/>
      <c r="F333" s="377"/>
      <c r="G333" s="377"/>
      <c r="H333" s="377"/>
      <c r="I333" s="377"/>
      <c r="J333" s="377"/>
      <c r="K333" s="377"/>
      <c r="L333" s="377"/>
      <c r="M333" s="378"/>
      <c r="N333" s="378"/>
      <c r="O333" s="378"/>
      <c r="P333" s="378"/>
      <c r="Q333" s="378"/>
      <c r="R333" s="378"/>
      <c r="S333" s="378"/>
      <c r="T333" s="378"/>
      <c r="U333" s="378"/>
      <c r="V333" s="378"/>
      <c r="W333" s="378"/>
      <c r="X333" s="378"/>
      <c r="Y333" s="380"/>
      <c r="Z333" s="409"/>
      <c r="AA333" s="380"/>
      <c r="AB333" s="380"/>
      <c r="AC333" s="380"/>
      <c r="AD333" s="380"/>
      <c r="AE333" s="380"/>
      <c r="AF333" s="380"/>
      <c r="AG333" s="380"/>
      <c r="AH333" s="380"/>
      <c r="AI333" s="380"/>
      <c r="AJ333" s="380"/>
      <c r="AR333" s="380"/>
      <c r="AS333" s="380"/>
      <c r="AT333" s="380"/>
      <c r="AU333" s="380"/>
      <c r="AV333" s="380"/>
      <c r="AW333" s="380"/>
      <c r="AX333" s="380"/>
      <c r="AY333" s="380"/>
      <c r="AZ333" s="380"/>
      <c r="BA333" s="380"/>
      <c r="BB333" s="380"/>
      <c r="BC333" s="380"/>
      <c r="BD333" s="380"/>
      <c r="BE333" s="380"/>
      <c r="BF333" s="380"/>
      <c r="BG333" s="380"/>
      <c r="BH333" s="380"/>
      <c r="BI333" s="380"/>
      <c r="BJ333" s="377"/>
      <c r="CE333" s="380"/>
      <c r="CF333" s="380"/>
      <c r="CG333" s="380"/>
      <c r="EZ333" s="380"/>
      <c r="FA333" s="380"/>
      <c r="FB333" s="380"/>
      <c r="FC333" s="380"/>
      <c r="FD333" s="380"/>
      <c r="FE333" s="380"/>
      <c r="FF333" s="380"/>
      <c r="FG333" s="380"/>
      <c r="FH333" s="380"/>
      <c r="FI333" s="380"/>
      <c r="FJ333" s="380"/>
      <c r="FK333" s="380"/>
      <c r="FL333" s="380"/>
      <c r="FM333" s="380"/>
      <c r="FN333" s="380"/>
      <c r="FO333" s="380"/>
      <c r="FP333" s="380"/>
      <c r="FQ333" s="380"/>
      <c r="FR333" s="380"/>
      <c r="FS333" s="380"/>
      <c r="FT333" s="380"/>
      <c r="FU333" s="380"/>
      <c r="FV333" s="380"/>
      <c r="FW333" s="380"/>
      <c r="FX333" s="380"/>
      <c r="FY333" s="380"/>
      <c r="FZ333" s="380"/>
      <c r="GA333" s="380"/>
      <c r="GB333" s="380"/>
      <c r="GC333" s="380"/>
      <c r="GD333" s="380"/>
      <c r="GE333" s="380"/>
      <c r="GF333" s="380"/>
      <c r="GG333" s="380"/>
      <c r="GH333" s="380"/>
      <c r="GI333" s="380"/>
      <c r="GJ333" s="380"/>
      <c r="GK333" s="380"/>
      <c r="GL333" s="380"/>
      <c r="GM333" s="380"/>
      <c r="GN333" s="380"/>
      <c r="GO333" s="380"/>
      <c r="GP333" s="380"/>
      <c r="GQ333" s="380"/>
      <c r="GR333" s="380"/>
      <c r="GS333" s="380"/>
      <c r="GT333" s="380"/>
      <c r="GU333" s="380"/>
      <c r="GV333" s="380"/>
      <c r="GW333" s="380"/>
      <c r="GX333" s="380"/>
      <c r="GY333" s="380"/>
      <c r="GZ333" s="380"/>
      <c r="HA333" s="380"/>
      <c r="HB333" s="380"/>
      <c r="HC333" s="380"/>
      <c r="HD333" s="380"/>
      <c r="HE333" s="380"/>
      <c r="HF333" s="380"/>
      <c r="HG333" s="380"/>
      <c r="HH333" s="380"/>
    </row>
    <row r="334" spans="2:216">
      <c r="B334" s="377"/>
      <c r="C334" s="377"/>
      <c r="D334" s="377"/>
      <c r="E334" s="377"/>
      <c r="F334" s="377"/>
      <c r="G334" s="377"/>
      <c r="H334" s="377"/>
      <c r="I334" s="377"/>
      <c r="J334" s="377"/>
      <c r="K334" s="377"/>
      <c r="L334" s="377"/>
      <c r="M334" s="378"/>
      <c r="N334" s="378"/>
      <c r="O334" s="378"/>
      <c r="P334" s="378"/>
      <c r="Q334" s="378"/>
      <c r="R334" s="378"/>
      <c r="S334" s="378"/>
      <c r="T334" s="378"/>
      <c r="U334" s="378"/>
      <c r="V334" s="378"/>
      <c r="W334" s="378"/>
      <c r="X334" s="378"/>
      <c r="Y334" s="380"/>
      <c r="Z334" s="409"/>
      <c r="AA334" s="380"/>
      <c r="AB334" s="380"/>
      <c r="AC334" s="380"/>
      <c r="AD334" s="380"/>
      <c r="AE334" s="380"/>
      <c r="AF334" s="380"/>
      <c r="AG334" s="380"/>
      <c r="AH334" s="380"/>
      <c r="AI334" s="380"/>
      <c r="AJ334" s="380"/>
      <c r="AR334" s="380"/>
      <c r="AS334" s="380"/>
      <c r="AT334" s="380"/>
      <c r="AU334" s="380"/>
      <c r="AV334" s="380"/>
      <c r="AW334" s="380"/>
      <c r="AX334" s="380"/>
      <c r="AY334" s="380"/>
      <c r="AZ334" s="380"/>
      <c r="BA334" s="380"/>
      <c r="BB334" s="380"/>
      <c r="BC334" s="380"/>
      <c r="BD334" s="380"/>
      <c r="BE334" s="380"/>
      <c r="BF334" s="380"/>
      <c r="BG334" s="380"/>
      <c r="BH334" s="380"/>
      <c r="BI334" s="380"/>
      <c r="BJ334" s="377"/>
      <c r="CE334" s="380"/>
      <c r="CF334" s="380"/>
      <c r="CG334" s="380"/>
      <c r="EZ334" s="380"/>
      <c r="FA334" s="380"/>
      <c r="FB334" s="380"/>
      <c r="FC334" s="380"/>
      <c r="FD334" s="380"/>
      <c r="FE334" s="380"/>
      <c r="FF334" s="380"/>
      <c r="FG334" s="380"/>
      <c r="FH334" s="380"/>
      <c r="FI334" s="380"/>
      <c r="FJ334" s="380"/>
      <c r="FK334" s="380"/>
      <c r="FL334" s="380"/>
      <c r="FM334" s="380"/>
      <c r="FN334" s="380"/>
      <c r="FO334" s="380"/>
      <c r="FP334" s="380"/>
      <c r="FQ334" s="380"/>
      <c r="FR334" s="380"/>
      <c r="FS334" s="380"/>
      <c r="FT334" s="380"/>
      <c r="FU334" s="380"/>
      <c r="FV334" s="380"/>
      <c r="FW334" s="380"/>
      <c r="FX334" s="380"/>
      <c r="FY334" s="380"/>
      <c r="FZ334" s="380"/>
      <c r="GA334" s="380"/>
      <c r="GB334" s="380"/>
      <c r="GC334" s="380"/>
      <c r="GD334" s="380"/>
      <c r="GE334" s="380"/>
      <c r="GF334" s="380"/>
      <c r="GG334" s="380"/>
      <c r="GH334" s="380"/>
      <c r="GI334" s="380"/>
      <c r="GJ334" s="380"/>
      <c r="GK334" s="380"/>
      <c r="GL334" s="380"/>
      <c r="GM334" s="380"/>
      <c r="GN334" s="380"/>
      <c r="GO334" s="380"/>
      <c r="GP334" s="380"/>
      <c r="GQ334" s="380"/>
      <c r="GR334" s="380"/>
      <c r="GS334" s="380"/>
      <c r="GT334" s="380"/>
      <c r="GU334" s="380"/>
      <c r="GV334" s="380"/>
      <c r="GW334" s="380"/>
      <c r="GX334" s="380"/>
      <c r="GY334" s="380"/>
      <c r="GZ334" s="380"/>
      <c r="HA334" s="380"/>
      <c r="HB334" s="380"/>
      <c r="HC334" s="380"/>
      <c r="HD334" s="380"/>
      <c r="HE334" s="380"/>
      <c r="HF334" s="380"/>
      <c r="HG334" s="380"/>
      <c r="HH334" s="380"/>
    </row>
    <row r="335" spans="2:216">
      <c r="B335" s="377"/>
      <c r="C335" s="377"/>
      <c r="D335" s="377"/>
      <c r="E335" s="377"/>
      <c r="F335" s="377"/>
      <c r="G335" s="377"/>
      <c r="H335" s="377"/>
      <c r="I335" s="377"/>
      <c r="J335" s="377"/>
      <c r="K335" s="377"/>
      <c r="L335" s="377"/>
      <c r="M335" s="378"/>
      <c r="N335" s="378"/>
      <c r="O335" s="378"/>
      <c r="P335" s="378"/>
      <c r="Q335" s="378"/>
      <c r="R335" s="378"/>
      <c r="S335" s="378"/>
      <c r="T335" s="378"/>
      <c r="U335" s="378"/>
      <c r="V335" s="378"/>
      <c r="W335" s="378"/>
      <c r="X335" s="378"/>
      <c r="Y335" s="380"/>
      <c r="Z335" s="409"/>
      <c r="AA335" s="380"/>
      <c r="AB335" s="380"/>
      <c r="AC335" s="380"/>
      <c r="AD335" s="380"/>
      <c r="AE335" s="380"/>
      <c r="AF335" s="380"/>
      <c r="AG335" s="380"/>
      <c r="AH335" s="380"/>
      <c r="AI335" s="380"/>
      <c r="AJ335" s="380"/>
      <c r="AR335" s="380"/>
      <c r="AS335" s="380"/>
      <c r="AT335" s="380"/>
      <c r="AU335" s="380"/>
      <c r="AV335" s="380"/>
      <c r="AW335" s="380"/>
      <c r="AX335" s="380"/>
      <c r="AY335" s="380"/>
      <c r="AZ335" s="380"/>
      <c r="BA335" s="380"/>
      <c r="BB335" s="380"/>
      <c r="BC335" s="380"/>
      <c r="BD335" s="380"/>
      <c r="BE335" s="380"/>
      <c r="BF335" s="380"/>
      <c r="BG335" s="380"/>
      <c r="BH335" s="380"/>
      <c r="BI335" s="380"/>
      <c r="BJ335" s="377"/>
      <c r="CE335" s="380"/>
      <c r="CF335" s="380"/>
      <c r="CG335" s="380"/>
      <c r="EZ335" s="380"/>
      <c r="FA335" s="380"/>
      <c r="FB335" s="380"/>
      <c r="FC335" s="380"/>
      <c r="FD335" s="380"/>
      <c r="FE335" s="380"/>
      <c r="FF335" s="380"/>
      <c r="FG335" s="380"/>
      <c r="FH335" s="380"/>
      <c r="FI335" s="380"/>
      <c r="FJ335" s="380"/>
      <c r="FK335" s="380"/>
      <c r="FL335" s="380"/>
      <c r="FM335" s="380"/>
      <c r="FN335" s="380"/>
      <c r="FO335" s="380"/>
      <c r="FP335" s="380"/>
      <c r="FQ335" s="380"/>
      <c r="FR335" s="380"/>
      <c r="FS335" s="380"/>
      <c r="FT335" s="380"/>
      <c r="FU335" s="380"/>
      <c r="FV335" s="380"/>
      <c r="FW335" s="380"/>
      <c r="FX335" s="380"/>
      <c r="FY335" s="380"/>
      <c r="FZ335" s="380"/>
      <c r="GA335" s="380"/>
      <c r="GB335" s="380"/>
      <c r="GC335" s="380"/>
      <c r="GD335" s="380"/>
      <c r="GE335" s="380"/>
      <c r="GF335" s="380"/>
      <c r="GG335" s="380"/>
      <c r="GH335" s="380"/>
      <c r="GI335" s="380"/>
      <c r="GJ335" s="380"/>
      <c r="GK335" s="380"/>
      <c r="GL335" s="380"/>
      <c r="GM335" s="380"/>
      <c r="GN335" s="380"/>
      <c r="GO335" s="380"/>
      <c r="GP335" s="380"/>
      <c r="GQ335" s="380"/>
      <c r="GR335" s="380"/>
      <c r="GS335" s="380"/>
      <c r="GT335" s="380"/>
      <c r="GU335" s="380"/>
      <c r="GV335" s="380"/>
      <c r="GW335" s="380"/>
      <c r="GX335" s="380"/>
      <c r="GY335" s="380"/>
      <c r="GZ335" s="380"/>
      <c r="HA335" s="380"/>
      <c r="HB335" s="380"/>
      <c r="HC335" s="380"/>
      <c r="HD335" s="380"/>
      <c r="HE335" s="380"/>
      <c r="HF335" s="380"/>
      <c r="HG335" s="380"/>
      <c r="HH335" s="380"/>
    </row>
    <row r="336" spans="2:216">
      <c r="B336" s="377"/>
      <c r="C336" s="377"/>
      <c r="D336" s="377"/>
      <c r="E336" s="377"/>
      <c r="F336" s="377"/>
      <c r="G336" s="377"/>
      <c r="H336" s="377"/>
      <c r="I336" s="377"/>
      <c r="J336" s="377"/>
      <c r="K336" s="377"/>
      <c r="L336" s="377"/>
      <c r="M336" s="378"/>
      <c r="N336" s="378"/>
      <c r="O336" s="378"/>
      <c r="P336" s="378"/>
      <c r="Q336" s="378"/>
      <c r="R336" s="378"/>
      <c r="S336" s="378"/>
      <c r="T336" s="378"/>
      <c r="U336" s="378"/>
      <c r="V336" s="378"/>
      <c r="W336" s="378"/>
      <c r="X336" s="378"/>
      <c r="Y336" s="380"/>
      <c r="Z336" s="409"/>
      <c r="AA336" s="380"/>
      <c r="AB336" s="380"/>
      <c r="AC336" s="380"/>
      <c r="AD336" s="380"/>
      <c r="AE336" s="380"/>
      <c r="AF336" s="380"/>
      <c r="AG336" s="380"/>
      <c r="AH336" s="380"/>
      <c r="AI336" s="380"/>
      <c r="AJ336" s="380"/>
      <c r="AR336" s="380"/>
      <c r="AS336" s="380"/>
      <c r="AT336" s="380"/>
      <c r="AU336" s="380"/>
      <c r="AV336" s="380"/>
      <c r="AW336" s="380"/>
      <c r="AX336" s="380"/>
      <c r="AY336" s="380"/>
      <c r="AZ336" s="380"/>
      <c r="BA336" s="380"/>
      <c r="BB336" s="380"/>
      <c r="BC336" s="380"/>
      <c r="BD336" s="380"/>
      <c r="BE336" s="380"/>
      <c r="BF336" s="380"/>
      <c r="BG336" s="380"/>
      <c r="BH336" s="380"/>
      <c r="BI336" s="380"/>
      <c r="BJ336" s="377"/>
      <c r="CE336" s="380"/>
      <c r="CF336" s="380"/>
      <c r="CG336" s="380"/>
      <c r="EZ336" s="380"/>
      <c r="FA336" s="380"/>
      <c r="FB336" s="380"/>
      <c r="FC336" s="380"/>
      <c r="FD336" s="380"/>
      <c r="FE336" s="380"/>
      <c r="FF336" s="380"/>
      <c r="FG336" s="380"/>
      <c r="FH336" s="380"/>
      <c r="FI336" s="380"/>
      <c r="FJ336" s="380"/>
      <c r="FK336" s="380"/>
      <c r="FL336" s="380"/>
      <c r="FM336" s="380"/>
      <c r="FN336" s="380"/>
      <c r="FO336" s="380"/>
      <c r="FP336" s="380"/>
      <c r="FQ336" s="380"/>
      <c r="FR336" s="380"/>
      <c r="FS336" s="380"/>
      <c r="FT336" s="380"/>
      <c r="FU336" s="380"/>
      <c r="FV336" s="380"/>
      <c r="FW336" s="380"/>
      <c r="FX336" s="380"/>
      <c r="FY336" s="380"/>
      <c r="FZ336" s="380"/>
      <c r="GA336" s="380"/>
      <c r="GB336" s="380"/>
      <c r="GC336" s="380"/>
      <c r="GD336" s="380"/>
      <c r="GE336" s="380"/>
      <c r="GF336" s="380"/>
      <c r="GG336" s="380"/>
      <c r="GH336" s="380"/>
      <c r="GI336" s="380"/>
      <c r="GJ336" s="380"/>
      <c r="GK336" s="380"/>
      <c r="GL336" s="380"/>
      <c r="GM336" s="380"/>
      <c r="GN336" s="380"/>
      <c r="GO336" s="380"/>
      <c r="GP336" s="380"/>
      <c r="GQ336" s="380"/>
      <c r="GR336" s="380"/>
      <c r="GS336" s="380"/>
      <c r="GT336" s="380"/>
      <c r="GU336" s="380"/>
      <c r="GV336" s="380"/>
      <c r="GW336" s="380"/>
      <c r="GX336" s="380"/>
      <c r="GY336" s="380"/>
      <c r="GZ336" s="380"/>
      <c r="HA336" s="380"/>
      <c r="HB336" s="380"/>
      <c r="HC336" s="380"/>
      <c r="HD336" s="380"/>
      <c r="HE336" s="380"/>
      <c r="HF336" s="380"/>
      <c r="HG336" s="380"/>
      <c r="HH336" s="380"/>
    </row>
    <row r="337" spans="2:216">
      <c r="B337" s="377"/>
      <c r="C337" s="377"/>
      <c r="D337" s="377"/>
      <c r="E337" s="377"/>
      <c r="F337" s="377"/>
      <c r="G337" s="377"/>
      <c r="H337" s="377"/>
      <c r="I337" s="377"/>
      <c r="J337" s="377"/>
      <c r="K337" s="377"/>
      <c r="L337" s="377"/>
      <c r="M337" s="378"/>
      <c r="N337" s="378"/>
      <c r="O337" s="378"/>
      <c r="P337" s="378"/>
      <c r="Q337" s="378"/>
      <c r="R337" s="378"/>
      <c r="S337" s="378"/>
      <c r="T337" s="378"/>
      <c r="U337" s="378"/>
      <c r="V337" s="378"/>
      <c r="W337" s="378"/>
      <c r="X337" s="378"/>
      <c r="Y337" s="380"/>
      <c r="Z337" s="409"/>
      <c r="AA337" s="380"/>
      <c r="AB337" s="380"/>
      <c r="AC337" s="380"/>
      <c r="AD337" s="380"/>
      <c r="AE337" s="380"/>
      <c r="AF337" s="380"/>
      <c r="AG337" s="380"/>
      <c r="AH337" s="380"/>
      <c r="AI337" s="380"/>
      <c r="AJ337" s="380"/>
      <c r="AR337" s="380"/>
      <c r="AS337" s="380"/>
      <c r="AT337" s="380"/>
      <c r="AU337" s="380"/>
      <c r="AV337" s="380"/>
      <c r="AW337" s="380"/>
      <c r="AX337" s="380"/>
      <c r="AY337" s="380"/>
      <c r="AZ337" s="380"/>
      <c r="BA337" s="380"/>
      <c r="BB337" s="380"/>
      <c r="BC337" s="380"/>
      <c r="BD337" s="380"/>
      <c r="BE337" s="380"/>
      <c r="BF337" s="380"/>
      <c r="BG337" s="380"/>
      <c r="BH337" s="380"/>
      <c r="BI337" s="380"/>
      <c r="BJ337" s="377"/>
      <c r="CE337" s="380"/>
      <c r="CF337" s="380"/>
      <c r="CG337" s="380"/>
      <c r="EZ337" s="380"/>
      <c r="FA337" s="380"/>
      <c r="FB337" s="380"/>
      <c r="FC337" s="380"/>
      <c r="FD337" s="380"/>
      <c r="FE337" s="380"/>
      <c r="FF337" s="380"/>
      <c r="FG337" s="380"/>
      <c r="FH337" s="380"/>
      <c r="FI337" s="380"/>
      <c r="FJ337" s="380"/>
      <c r="FK337" s="380"/>
      <c r="FL337" s="380"/>
      <c r="FM337" s="380"/>
      <c r="FN337" s="380"/>
      <c r="FO337" s="380"/>
      <c r="FP337" s="380"/>
      <c r="FQ337" s="380"/>
      <c r="FR337" s="380"/>
      <c r="FS337" s="380"/>
      <c r="FT337" s="380"/>
      <c r="FU337" s="380"/>
      <c r="FV337" s="380"/>
      <c r="FW337" s="380"/>
      <c r="FX337" s="380"/>
      <c r="FY337" s="380"/>
      <c r="FZ337" s="380"/>
      <c r="GA337" s="380"/>
      <c r="GB337" s="380"/>
      <c r="GC337" s="380"/>
      <c r="GD337" s="380"/>
      <c r="GE337" s="380"/>
      <c r="GF337" s="380"/>
      <c r="GG337" s="380"/>
      <c r="GH337" s="380"/>
      <c r="GI337" s="380"/>
      <c r="GJ337" s="380"/>
      <c r="GK337" s="380"/>
      <c r="GL337" s="380"/>
      <c r="GM337" s="380"/>
      <c r="GN337" s="380"/>
      <c r="GO337" s="380"/>
      <c r="GP337" s="380"/>
      <c r="GQ337" s="380"/>
      <c r="GR337" s="380"/>
      <c r="GS337" s="380"/>
      <c r="GT337" s="380"/>
      <c r="GU337" s="380"/>
      <c r="GV337" s="380"/>
      <c r="GW337" s="380"/>
      <c r="GX337" s="380"/>
      <c r="GY337" s="380"/>
      <c r="GZ337" s="380"/>
      <c r="HA337" s="380"/>
      <c r="HB337" s="380"/>
      <c r="HC337" s="380"/>
      <c r="HD337" s="380"/>
      <c r="HE337" s="380"/>
      <c r="HF337" s="380"/>
      <c r="HG337" s="380"/>
      <c r="HH337" s="380"/>
    </row>
    <row r="338" spans="2:216">
      <c r="B338" s="377"/>
      <c r="C338" s="377"/>
      <c r="D338" s="377"/>
      <c r="E338" s="377"/>
      <c r="F338" s="377"/>
      <c r="G338" s="377"/>
      <c r="H338" s="377"/>
      <c r="I338" s="377"/>
      <c r="J338" s="377"/>
      <c r="K338" s="377"/>
      <c r="L338" s="377"/>
      <c r="M338" s="378"/>
      <c r="N338" s="378"/>
      <c r="O338" s="378"/>
      <c r="P338" s="378"/>
      <c r="Q338" s="378"/>
      <c r="R338" s="378"/>
      <c r="S338" s="378"/>
      <c r="T338" s="378"/>
      <c r="U338" s="378"/>
      <c r="V338" s="378"/>
      <c r="W338" s="378"/>
      <c r="X338" s="378"/>
      <c r="Y338" s="380"/>
      <c r="Z338" s="409"/>
      <c r="AA338" s="380"/>
      <c r="AB338" s="380"/>
      <c r="AC338" s="380"/>
      <c r="AD338" s="380"/>
      <c r="AE338" s="380"/>
      <c r="AF338" s="380"/>
      <c r="AG338" s="380"/>
      <c r="AH338" s="380"/>
      <c r="AI338" s="380"/>
      <c r="AJ338" s="380"/>
      <c r="AR338" s="380"/>
      <c r="AS338" s="380"/>
      <c r="AT338" s="380"/>
      <c r="AU338" s="380"/>
      <c r="AV338" s="380"/>
      <c r="AW338" s="380"/>
      <c r="AX338" s="380"/>
      <c r="AY338" s="380"/>
      <c r="AZ338" s="380"/>
      <c r="BA338" s="380"/>
      <c r="BB338" s="380"/>
      <c r="BC338" s="380"/>
      <c r="BD338" s="380"/>
      <c r="BE338" s="380"/>
      <c r="BF338" s="380"/>
      <c r="BG338" s="380"/>
      <c r="BH338" s="380"/>
      <c r="BI338" s="380"/>
      <c r="BJ338" s="377"/>
      <c r="CE338" s="380"/>
      <c r="CF338" s="380"/>
      <c r="CG338" s="380"/>
      <c r="EZ338" s="380"/>
      <c r="FA338" s="380"/>
      <c r="FB338" s="380"/>
      <c r="FC338" s="380"/>
      <c r="FD338" s="380"/>
      <c r="FE338" s="380"/>
      <c r="FF338" s="380"/>
      <c r="FG338" s="380"/>
      <c r="FH338" s="380"/>
      <c r="FI338" s="380"/>
      <c r="FJ338" s="380"/>
      <c r="FK338" s="380"/>
      <c r="FL338" s="380"/>
      <c r="FM338" s="380"/>
      <c r="FN338" s="380"/>
      <c r="FO338" s="380"/>
      <c r="FP338" s="380"/>
      <c r="FQ338" s="380"/>
      <c r="FR338" s="380"/>
      <c r="FS338" s="380"/>
      <c r="FT338" s="380"/>
      <c r="FU338" s="380"/>
      <c r="FV338" s="380"/>
      <c r="FW338" s="380"/>
      <c r="FX338" s="380"/>
      <c r="FY338" s="380"/>
      <c r="FZ338" s="380"/>
      <c r="GA338" s="380"/>
      <c r="GB338" s="380"/>
      <c r="GC338" s="380"/>
      <c r="GD338" s="380"/>
      <c r="GE338" s="380"/>
      <c r="GF338" s="380"/>
      <c r="GG338" s="380"/>
      <c r="GH338" s="380"/>
      <c r="GI338" s="380"/>
      <c r="GJ338" s="380"/>
      <c r="GK338" s="380"/>
      <c r="GL338" s="380"/>
      <c r="GM338" s="380"/>
      <c r="GN338" s="380"/>
      <c r="GO338" s="380"/>
      <c r="GP338" s="380"/>
      <c r="GQ338" s="380"/>
      <c r="GR338" s="380"/>
      <c r="GS338" s="380"/>
      <c r="GT338" s="380"/>
      <c r="GU338" s="380"/>
      <c r="GV338" s="380"/>
      <c r="GW338" s="380"/>
      <c r="GX338" s="380"/>
      <c r="GY338" s="380"/>
      <c r="GZ338" s="380"/>
      <c r="HA338" s="380"/>
      <c r="HB338" s="380"/>
      <c r="HC338" s="380"/>
      <c r="HD338" s="380"/>
      <c r="HE338" s="380"/>
      <c r="HF338" s="380"/>
      <c r="HG338" s="380"/>
      <c r="HH338" s="380"/>
    </row>
    <row r="339" spans="2:216">
      <c r="B339" s="377"/>
      <c r="C339" s="377"/>
      <c r="D339" s="377"/>
      <c r="E339" s="377"/>
      <c r="F339" s="377"/>
      <c r="G339" s="377"/>
      <c r="H339" s="377"/>
      <c r="I339" s="377"/>
      <c r="J339" s="377"/>
      <c r="K339" s="377"/>
      <c r="L339" s="377"/>
      <c r="M339" s="378"/>
      <c r="N339" s="378"/>
      <c r="O339" s="378"/>
      <c r="P339" s="378"/>
      <c r="Q339" s="378"/>
      <c r="R339" s="378"/>
      <c r="S339" s="378"/>
      <c r="T339" s="378"/>
      <c r="U339" s="378"/>
      <c r="V339" s="378"/>
      <c r="W339" s="378"/>
      <c r="X339" s="378"/>
      <c r="Y339" s="380"/>
      <c r="Z339" s="409"/>
      <c r="AA339" s="380"/>
      <c r="AB339" s="380"/>
      <c r="AC339" s="380"/>
      <c r="AD339" s="380"/>
      <c r="AE339" s="380"/>
      <c r="AF339" s="380"/>
      <c r="AG339" s="380"/>
      <c r="AH339" s="380"/>
      <c r="AI339" s="380"/>
      <c r="AJ339" s="380"/>
      <c r="AR339" s="380"/>
      <c r="AS339" s="380"/>
      <c r="AT339" s="380"/>
      <c r="AU339" s="380"/>
      <c r="AV339" s="380"/>
      <c r="AW339" s="380"/>
      <c r="AX339" s="380"/>
      <c r="AY339" s="380"/>
      <c r="AZ339" s="380"/>
      <c r="BA339" s="380"/>
      <c r="BB339" s="380"/>
      <c r="BC339" s="380"/>
      <c r="BD339" s="380"/>
      <c r="BE339" s="380"/>
      <c r="BF339" s="380"/>
      <c r="BG339" s="380"/>
      <c r="BH339" s="380"/>
      <c r="BI339" s="380"/>
      <c r="BJ339" s="377"/>
      <c r="CE339" s="380"/>
      <c r="CF339" s="380"/>
      <c r="CG339" s="380"/>
      <c r="EZ339" s="380"/>
      <c r="FA339" s="380"/>
      <c r="FB339" s="380"/>
      <c r="FC339" s="380"/>
      <c r="FD339" s="380"/>
      <c r="FE339" s="380"/>
      <c r="FF339" s="380"/>
      <c r="FG339" s="380"/>
      <c r="FH339" s="380"/>
      <c r="FI339" s="380"/>
      <c r="FJ339" s="380"/>
      <c r="FK339" s="380"/>
      <c r="FL339" s="380"/>
      <c r="FM339" s="380"/>
      <c r="FN339" s="380"/>
      <c r="FO339" s="380"/>
      <c r="FP339" s="380"/>
      <c r="FQ339" s="380"/>
      <c r="FR339" s="380"/>
      <c r="FS339" s="380"/>
      <c r="FT339" s="380"/>
      <c r="FU339" s="380"/>
      <c r="FV339" s="380"/>
      <c r="FW339" s="380"/>
      <c r="FX339" s="380"/>
      <c r="FY339" s="380"/>
      <c r="FZ339" s="380"/>
      <c r="GA339" s="380"/>
      <c r="GB339" s="380"/>
      <c r="GC339" s="380"/>
      <c r="GD339" s="380"/>
      <c r="GE339" s="380"/>
      <c r="GF339" s="380"/>
      <c r="GG339" s="380"/>
      <c r="GH339" s="380"/>
      <c r="GI339" s="380"/>
      <c r="GJ339" s="380"/>
      <c r="GK339" s="380"/>
      <c r="GL339" s="380"/>
      <c r="GM339" s="380"/>
      <c r="GN339" s="380"/>
      <c r="GO339" s="380"/>
      <c r="GP339" s="380"/>
      <c r="GQ339" s="380"/>
      <c r="GR339" s="380"/>
      <c r="GS339" s="380"/>
      <c r="GT339" s="380"/>
      <c r="GU339" s="380"/>
      <c r="GV339" s="380"/>
      <c r="GW339" s="380"/>
      <c r="GX339" s="380"/>
      <c r="GY339" s="380"/>
      <c r="GZ339" s="380"/>
      <c r="HA339" s="380"/>
      <c r="HB339" s="380"/>
      <c r="HC339" s="380"/>
      <c r="HD339" s="380"/>
      <c r="HE339" s="380"/>
      <c r="HF339" s="380"/>
      <c r="HG339" s="380"/>
      <c r="HH339" s="380"/>
    </row>
    <row r="340" spans="2:216">
      <c r="B340" s="377"/>
      <c r="C340" s="377"/>
      <c r="D340" s="377"/>
      <c r="E340" s="377"/>
      <c r="F340" s="377"/>
      <c r="G340" s="377"/>
      <c r="H340" s="377"/>
      <c r="I340" s="377"/>
      <c r="J340" s="377"/>
      <c r="K340" s="377"/>
      <c r="L340" s="377"/>
      <c r="M340" s="378"/>
      <c r="N340" s="378"/>
      <c r="O340" s="378"/>
      <c r="P340" s="378"/>
      <c r="Q340" s="378"/>
      <c r="R340" s="378"/>
      <c r="S340" s="378"/>
      <c r="T340" s="378"/>
      <c r="U340" s="378"/>
      <c r="V340" s="378"/>
      <c r="W340" s="378"/>
      <c r="X340" s="378"/>
      <c r="Y340" s="380"/>
      <c r="Z340" s="409"/>
      <c r="AA340" s="380"/>
      <c r="AB340" s="380"/>
      <c r="AC340" s="380"/>
      <c r="AD340" s="380"/>
      <c r="AE340" s="380"/>
      <c r="AF340" s="380"/>
      <c r="AG340" s="380"/>
      <c r="AH340" s="380"/>
      <c r="AI340" s="380"/>
      <c r="AJ340" s="380"/>
      <c r="AR340" s="380"/>
      <c r="AS340" s="380"/>
      <c r="AT340" s="380"/>
      <c r="AU340" s="380"/>
      <c r="AV340" s="380"/>
      <c r="AW340" s="380"/>
      <c r="AX340" s="380"/>
      <c r="AY340" s="380"/>
      <c r="AZ340" s="380"/>
      <c r="BA340" s="380"/>
      <c r="BB340" s="380"/>
      <c r="BC340" s="380"/>
      <c r="BD340" s="380"/>
      <c r="BE340" s="380"/>
      <c r="BF340" s="380"/>
      <c r="BG340" s="380"/>
      <c r="BH340" s="380"/>
      <c r="BI340" s="380"/>
      <c r="BJ340" s="377"/>
      <c r="CE340" s="380"/>
      <c r="CF340" s="380"/>
      <c r="CG340" s="380"/>
      <c r="EZ340" s="380"/>
      <c r="FA340" s="380"/>
      <c r="FB340" s="380"/>
      <c r="FC340" s="380"/>
      <c r="FD340" s="380"/>
      <c r="FE340" s="380"/>
      <c r="FF340" s="380"/>
      <c r="FG340" s="380"/>
      <c r="FH340" s="380"/>
      <c r="FI340" s="380"/>
      <c r="FJ340" s="380"/>
      <c r="FK340" s="380"/>
      <c r="FL340" s="380"/>
      <c r="FM340" s="380"/>
      <c r="FN340" s="380"/>
      <c r="FO340" s="380"/>
      <c r="FP340" s="380"/>
      <c r="FQ340" s="380"/>
      <c r="FR340" s="380"/>
      <c r="FS340" s="380"/>
      <c r="FT340" s="380"/>
      <c r="FU340" s="380"/>
      <c r="FV340" s="380"/>
      <c r="FW340" s="380"/>
      <c r="FX340" s="380"/>
      <c r="FY340" s="380"/>
      <c r="FZ340" s="380"/>
      <c r="GA340" s="380"/>
      <c r="GB340" s="380"/>
      <c r="GC340" s="380"/>
      <c r="GD340" s="380"/>
      <c r="GE340" s="380"/>
      <c r="GF340" s="380"/>
      <c r="GG340" s="380"/>
      <c r="GH340" s="380"/>
      <c r="GI340" s="380"/>
      <c r="GJ340" s="380"/>
      <c r="GK340" s="380"/>
      <c r="GL340" s="380"/>
      <c r="GM340" s="380"/>
      <c r="GN340" s="380"/>
      <c r="GO340" s="380"/>
      <c r="GP340" s="380"/>
      <c r="GQ340" s="380"/>
      <c r="GR340" s="380"/>
      <c r="GS340" s="380"/>
      <c r="GT340" s="380"/>
      <c r="GU340" s="380"/>
      <c r="GV340" s="380"/>
      <c r="GW340" s="380"/>
      <c r="GX340" s="380"/>
      <c r="GY340" s="380"/>
      <c r="GZ340" s="380"/>
      <c r="HA340" s="380"/>
      <c r="HB340" s="380"/>
      <c r="HC340" s="380"/>
      <c r="HD340" s="380"/>
      <c r="HE340" s="380"/>
      <c r="HF340" s="380"/>
      <c r="HG340" s="380"/>
      <c r="HH340" s="380"/>
    </row>
    <row r="341" spans="2:216">
      <c r="B341" s="377"/>
      <c r="C341" s="377"/>
      <c r="D341" s="377"/>
      <c r="E341" s="377"/>
      <c r="F341" s="377"/>
      <c r="G341" s="377"/>
      <c r="H341" s="377"/>
      <c r="I341" s="377"/>
      <c r="J341" s="377"/>
      <c r="K341" s="377"/>
      <c r="L341" s="377"/>
      <c r="M341" s="378"/>
      <c r="N341" s="378"/>
      <c r="O341" s="378"/>
      <c r="P341" s="378"/>
      <c r="Q341" s="378"/>
      <c r="R341" s="378"/>
      <c r="S341" s="378"/>
      <c r="T341" s="378"/>
      <c r="U341" s="378"/>
      <c r="V341" s="378"/>
      <c r="W341" s="378"/>
      <c r="X341" s="378"/>
      <c r="Y341" s="380"/>
      <c r="Z341" s="409"/>
      <c r="AA341" s="380"/>
      <c r="AB341" s="380"/>
      <c r="AC341" s="380"/>
      <c r="AD341" s="380"/>
      <c r="AE341" s="380"/>
      <c r="AF341" s="380"/>
      <c r="AG341" s="380"/>
      <c r="AH341" s="380"/>
      <c r="AI341" s="380"/>
      <c r="AJ341" s="380"/>
      <c r="AR341" s="380"/>
      <c r="AS341" s="380"/>
      <c r="AT341" s="380"/>
      <c r="AU341" s="380"/>
      <c r="AV341" s="380"/>
      <c r="AW341" s="380"/>
      <c r="AX341" s="380"/>
      <c r="AY341" s="380"/>
      <c r="AZ341" s="380"/>
      <c r="BA341" s="380"/>
      <c r="BB341" s="380"/>
      <c r="BC341" s="380"/>
      <c r="BD341" s="380"/>
      <c r="BE341" s="380"/>
      <c r="BF341" s="380"/>
      <c r="BG341" s="380"/>
      <c r="BH341" s="380"/>
      <c r="BI341" s="380"/>
      <c r="BJ341" s="377"/>
      <c r="CE341" s="380"/>
      <c r="CF341" s="380"/>
      <c r="CG341" s="380"/>
      <c r="EZ341" s="380"/>
      <c r="FA341" s="380"/>
      <c r="FB341" s="380"/>
      <c r="FC341" s="380"/>
      <c r="FD341" s="380"/>
      <c r="FE341" s="380"/>
      <c r="FF341" s="380"/>
      <c r="FG341" s="380"/>
      <c r="FH341" s="380"/>
      <c r="FI341" s="380"/>
      <c r="FJ341" s="380"/>
      <c r="FK341" s="380"/>
      <c r="FL341" s="380"/>
      <c r="FM341" s="380"/>
      <c r="FN341" s="380"/>
      <c r="FO341" s="380"/>
      <c r="FP341" s="380"/>
      <c r="FQ341" s="380"/>
      <c r="FR341" s="380"/>
      <c r="FS341" s="380"/>
      <c r="FT341" s="380"/>
      <c r="FU341" s="380"/>
      <c r="FV341" s="380"/>
      <c r="FW341" s="380"/>
      <c r="FX341" s="380"/>
      <c r="FY341" s="380"/>
      <c r="FZ341" s="380"/>
      <c r="GA341" s="380"/>
      <c r="GB341" s="380"/>
      <c r="GC341" s="380"/>
      <c r="GD341" s="380"/>
      <c r="GE341" s="380"/>
      <c r="GF341" s="380"/>
      <c r="GG341" s="380"/>
      <c r="GH341" s="380"/>
      <c r="GI341" s="380"/>
      <c r="GJ341" s="380"/>
      <c r="GK341" s="380"/>
      <c r="GL341" s="380"/>
      <c r="GM341" s="380"/>
      <c r="GN341" s="380"/>
      <c r="GO341" s="380"/>
      <c r="GP341" s="380"/>
      <c r="GQ341" s="380"/>
      <c r="GR341" s="380"/>
      <c r="GS341" s="380"/>
      <c r="GT341" s="380"/>
      <c r="GU341" s="380"/>
      <c r="GV341" s="380"/>
      <c r="GW341" s="380"/>
      <c r="GX341" s="380"/>
      <c r="GY341" s="380"/>
      <c r="GZ341" s="380"/>
      <c r="HA341" s="380"/>
      <c r="HB341" s="380"/>
      <c r="HC341" s="380"/>
      <c r="HD341" s="380"/>
      <c r="HE341" s="380"/>
      <c r="HF341" s="380"/>
      <c r="HG341" s="380"/>
      <c r="HH341" s="380"/>
    </row>
    <row r="342" spans="2:216">
      <c r="B342" s="377"/>
      <c r="C342" s="377"/>
      <c r="D342" s="377"/>
      <c r="E342" s="377"/>
      <c r="F342" s="377"/>
      <c r="G342" s="377"/>
      <c r="H342" s="377"/>
      <c r="I342" s="377"/>
      <c r="J342" s="377"/>
      <c r="K342" s="377"/>
      <c r="L342" s="377"/>
      <c r="M342" s="378"/>
      <c r="N342" s="378"/>
      <c r="O342" s="378"/>
      <c r="P342" s="378"/>
      <c r="Q342" s="378"/>
      <c r="R342" s="378"/>
      <c r="S342" s="378"/>
      <c r="T342" s="378"/>
      <c r="U342" s="378"/>
      <c r="V342" s="378"/>
      <c r="W342" s="378"/>
      <c r="X342" s="378"/>
      <c r="Y342" s="380"/>
      <c r="Z342" s="409"/>
      <c r="AA342" s="380"/>
      <c r="AB342" s="380"/>
      <c r="AC342" s="380"/>
      <c r="AD342" s="380"/>
      <c r="AE342" s="380"/>
      <c r="AF342" s="380"/>
      <c r="AG342" s="380"/>
      <c r="AH342" s="380"/>
      <c r="AI342" s="380"/>
      <c r="AJ342" s="380"/>
      <c r="AR342" s="380"/>
      <c r="AS342" s="380"/>
      <c r="AT342" s="380"/>
      <c r="AU342" s="380"/>
      <c r="AV342" s="380"/>
      <c r="AW342" s="380"/>
      <c r="AX342" s="380"/>
      <c r="AY342" s="380"/>
      <c r="AZ342" s="380"/>
      <c r="BA342" s="380"/>
      <c r="BB342" s="380"/>
      <c r="BC342" s="380"/>
      <c r="BD342" s="380"/>
      <c r="BE342" s="380"/>
      <c r="BF342" s="380"/>
      <c r="BG342" s="380"/>
      <c r="BH342" s="380"/>
      <c r="BI342" s="380"/>
      <c r="BJ342" s="377"/>
      <c r="CE342" s="380"/>
      <c r="CF342" s="380"/>
      <c r="CG342" s="380"/>
      <c r="EZ342" s="380"/>
      <c r="FA342" s="380"/>
      <c r="FB342" s="380"/>
      <c r="FC342" s="380"/>
      <c r="FD342" s="380"/>
      <c r="FE342" s="380"/>
      <c r="FF342" s="380"/>
      <c r="FG342" s="380"/>
      <c r="FH342" s="380"/>
      <c r="FI342" s="380"/>
      <c r="FJ342" s="380"/>
      <c r="FK342" s="380"/>
      <c r="FL342" s="380"/>
      <c r="FM342" s="380"/>
      <c r="FN342" s="380"/>
      <c r="FO342" s="380"/>
      <c r="FP342" s="380"/>
      <c r="FQ342" s="380"/>
      <c r="FR342" s="380"/>
      <c r="FS342" s="380"/>
      <c r="FT342" s="380"/>
      <c r="FU342" s="380"/>
      <c r="FV342" s="380"/>
      <c r="FW342" s="380"/>
      <c r="FX342" s="380"/>
      <c r="FY342" s="380"/>
      <c r="FZ342" s="380"/>
      <c r="GA342" s="380"/>
      <c r="GB342" s="380"/>
      <c r="GC342" s="380"/>
      <c r="GD342" s="380"/>
      <c r="GE342" s="380"/>
      <c r="GF342" s="380"/>
      <c r="GG342" s="380"/>
      <c r="GH342" s="380"/>
      <c r="GI342" s="380"/>
      <c r="GJ342" s="380"/>
      <c r="GK342" s="380"/>
      <c r="GL342" s="380"/>
      <c r="GM342" s="380"/>
      <c r="GN342" s="380"/>
      <c r="GO342" s="380"/>
      <c r="GP342" s="380"/>
      <c r="GQ342" s="380"/>
      <c r="GR342" s="380"/>
      <c r="GS342" s="380"/>
      <c r="GT342" s="380"/>
      <c r="GU342" s="380"/>
      <c r="GV342" s="380"/>
      <c r="GW342" s="380"/>
      <c r="GX342" s="380"/>
      <c r="GY342" s="380"/>
      <c r="GZ342" s="380"/>
      <c r="HA342" s="380"/>
      <c r="HB342" s="380"/>
      <c r="HC342" s="380"/>
      <c r="HD342" s="380"/>
      <c r="HE342" s="380"/>
      <c r="HF342" s="380"/>
      <c r="HG342" s="380"/>
      <c r="HH342" s="380"/>
    </row>
    <row r="343" spans="2:216">
      <c r="B343" s="377"/>
      <c r="C343" s="377"/>
      <c r="D343" s="377"/>
      <c r="E343" s="377"/>
      <c r="F343" s="377"/>
      <c r="G343" s="377"/>
      <c r="H343" s="377"/>
      <c r="I343" s="377"/>
      <c r="J343" s="377"/>
      <c r="K343" s="377"/>
      <c r="L343" s="377"/>
      <c r="M343" s="378"/>
      <c r="N343" s="378"/>
      <c r="O343" s="378"/>
      <c r="P343" s="378"/>
      <c r="Q343" s="378"/>
      <c r="R343" s="378"/>
      <c r="S343" s="378"/>
      <c r="T343" s="378"/>
      <c r="U343" s="378"/>
      <c r="V343" s="378"/>
      <c r="W343" s="378"/>
      <c r="X343" s="378"/>
      <c r="Y343" s="380"/>
      <c r="Z343" s="409"/>
      <c r="AA343" s="380"/>
      <c r="AB343" s="380"/>
      <c r="AC343" s="380"/>
      <c r="AD343" s="380"/>
      <c r="AE343" s="380"/>
      <c r="AF343" s="380"/>
      <c r="AG343" s="380"/>
      <c r="AH343" s="380"/>
      <c r="AI343" s="380"/>
      <c r="AJ343" s="380"/>
      <c r="AR343" s="380"/>
      <c r="AS343" s="380"/>
      <c r="AT343" s="380"/>
      <c r="AU343" s="380"/>
      <c r="AV343" s="380"/>
      <c r="AW343" s="380"/>
      <c r="AX343" s="380"/>
      <c r="AY343" s="380"/>
      <c r="AZ343" s="380"/>
      <c r="BA343" s="380"/>
      <c r="BB343" s="380"/>
      <c r="BC343" s="380"/>
      <c r="BD343" s="380"/>
      <c r="BE343" s="380"/>
      <c r="BF343" s="380"/>
      <c r="BG343" s="380"/>
      <c r="BH343" s="380"/>
      <c r="BI343" s="380"/>
      <c r="BJ343" s="377"/>
      <c r="CE343" s="380"/>
      <c r="CF343" s="380"/>
      <c r="CG343" s="380"/>
      <c r="EZ343" s="380"/>
      <c r="FA343" s="380"/>
      <c r="FB343" s="380"/>
      <c r="FC343" s="380"/>
      <c r="FD343" s="380"/>
      <c r="FE343" s="380"/>
      <c r="FF343" s="380"/>
      <c r="FG343" s="380"/>
      <c r="FH343" s="380"/>
      <c r="FI343" s="380"/>
      <c r="FJ343" s="380"/>
      <c r="FK343" s="380"/>
      <c r="FL343" s="380"/>
      <c r="FM343" s="380"/>
      <c r="FN343" s="380"/>
      <c r="FO343" s="380"/>
      <c r="FP343" s="380"/>
      <c r="FQ343" s="380"/>
      <c r="FR343" s="380"/>
      <c r="FS343" s="380"/>
      <c r="FT343" s="380"/>
      <c r="FU343" s="380"/>
      <c r="FV343" s="380"/>
      <c r="FW343" s="380"/>
      <c r="FX343" s="380"/>
      <c r="FY343" s="380"/>
      <c r="FZ343" s="380"/>
      <c r="GA343" s="380"/>
      <c r="GB343" s="380"/>
      <c r="GC343" s="380"/>
      <c r="GD343" s="380"/>
      <c r="GE343" s="380"/>
      <c r="GF343" s="380"/>
      <c r="GG343" s="380"/>
      <c r="GH343" s="380"/>
      <c r="GI343" s="380"/>
      <c r="GJ343" s="380"/>
      <c r="GK343" s="380"/>
      <c r="GL343" s="380"/>
      <c r="GM343" s="380"/>
      <c r="GN343" s="380"/>
      <c r="GO343" s="380"/>
      <c r="GP343" s="380"/>
      <c r="GQ343" s="380"/>
      <c r="GR343" s="380"/>
      <c r="GS343" s="380"/>
      <c r="GT343" s="380"/>
      <c r="GU343" s="380"/>
      <c r="GV343" s="380"/>
      <c r="GW343" s="380"/>
      <c r="GX343" s="380"/>
      <c r="GY343" s="380"/>
      <c r="GZ343" s="380"/>
      <c r="HA343" s="380"/>
      <c r="HB343" s="380"/>
      <c r="HC343" s="380"/>
      <c r="HD343" s="380"/>
      <c r="HE343" s="380"/>
      <c r="HF343" s="380"/>
      <c r="HG343" s="380"/>
      <c r="HH343" s="380"/>
    </row>
    <row r="344" spans="2:216">
      <c r="B344" s="377"/>
      <c r="C344" s="377"/>
      <c r="D344" s="377"/>
      <c r="E344" s="377"/>
      <c r="F344" s="377"/>
      <c r="G344" s="377"/>
      <c r="H344" s="377"/>
      <c r="I344" s="377"/>
      <c r="J344" s="377"/>
      <c r="K344" s="377"/>
      <c r="L344" s="377"/>
      <c r="M344" s="378"/>
      <c r="N344" s="378"/>
      <c r="O344" s="378"/>
      <c r="P344" s="378"/>
      <c r="Q344" s="378"/>
      <c r="R344" s="378"/>
      <c r="S344" s="378"/>
      <c r="T344" s="378"/>
      <c r="U344" s="378"/>
      <c r="V344" s="378"/>
      <c r="W344" s="378"/>
      <c r="X344" s="378"/>
      <c r="Y344" s="380"/>
      <c r="Z344" s="409"/>
      <c r="AA344" s="380"/>
      <c r="AB344" s="380"/>
      <c r="AC344" s="380"/>
      <c r="AD344" s="380"/>
      <c r="AE344" s="380"/>
      <c r="AF344" s="380"/>
      <c r="AG344" s="380"/>
      <c r="AH344" s="380"/>
      <c r="AI344" s="380"/>
      <c r="AJ344" s="380"/>
      <c r="AR344" s="380"/>
      <c r="AS344" s="380"/>
      <c r="AT344" s="380"/>
      <c r="AU344" s="380"/>
      <c r="AV344" s="380"/>
      <c r="AW344" s="380"/>
      <c r="AX344" s="380"/>
      <c r="AY344" s="380"/>
      <c r="AZ344" s="380"/>
      <c r="BA344" s="380"/>
      <c r="BB344" s="380"/>
      <c r="BC344" s="380"/>
      <c r="BD344" s="380"/>
      <c r="BE344" s="380"/>
      <c r="BF344" s="380"/>
      <c r="BG344" s="380"/>
      <c r="BH344" s="380"/>
      <c r="BI344" s="380"/>
      <c r="BJ344" s="377"/>
      <c r="CE344" s="380"/>
      <c r="CF344" s="380"/>
      <c r="CG344" s="380"/>
      <c r="EZ344" s="380"/>
      <c r="FA344" s="380"/>
      <c r="FB344" s="380"/>
      <c r="FC344" s="380"/>
      <c r="FD344" s="380"/>
      <c r="FE344" s="380"/>
      <c r="FF344" s="380"/>
      <c r="FG344" s="380"/>
      <c r="FH344" s="380"/>
      <c r="FI344" s="380"/>
      <c r="FJ344" s="380"/>
      <c r="FK344" s="380"/>
      <c r="FL344" s="380"/>
      <c r="FM344" s="380"/>
      <c r="FN344" s="380"/>
      <c r="FO344" s="380"/>
      <c r="FP344" s="380"/>
      <c r="FQ344" s="380"/>
      <c r="FR344" s="380"/>
      <c r="FS344" s="380"/>
      <c r="FT344" s="380"/>
      <c r="FU344" s="380"/>
      <c r="FV344" s="380"/>
      <c r="FW344" s="380"/>
      <c r="FX344" s="380"/>
      <c r="FY344" s="380"/>
      <c r="FZ344" s="380"/>
      <c r="GA344" s="380"/>
      <c r="GB344" s="380"/>
      <c r="GC344" s="380"/>
      <c r="GD344" s="380"/>
      <c r="GE344" s="380"/>
      <c r="GF344" s="380"/>
      <c r="GG344" s="380"/>
      <c r="GH344" s="380"/>
      <c r="GI344" s="380"/>
      <c r="GJ344" s="380"/>
      <c r="GK344" s="380"/>
      <c r="GL344" s="380"/>
      <c r="GM344" s="380"/>
      <c r="GN344" s="380"/>
      <c r="GO344" s="380"/>
      <c r="GP344" s="380"/>
      <c r="GQ344" s="380"/>
      <c r="GR344" s="380"/>
      <c r="GS344" s="380"/>
      <c r="GT344" s="380"/>
      <c r="GU344" s="380"/>
      <c r="GV344" s="380"/>
      <c r="GW344" s="380"/>
      <c r="GX344" s="380"/>
      <c r="GY344" s="380"/>
      <c r="GZ344" s="380"/>
      <c r="HA344" s="380"/>
      <c r="HB344" s="380"/>
      <c r="HC344" s="380"/>
      <c r="HD344" s="380"/>
      <c r="HE344" s="380"/>
      <c r="HF344" s="380"/>
      <c r="HG344" s="380"/>
      <c r="HH344" s="380"/>
    </row>
    <row r="345" spans="2:216">
      <c r="B345" s="377"/>
      <c r="C345" s="377"/>
      <c r="D345" s="377"/>
      <c r="E345" s="377"/>
      <c r="F345" s="377"/>
      <c r="G345" s="377"/>
      <c r="H345" s="377"/>
      <c r="I345" s="377"/>
      <c r="J345" s="377"/>
      <c r="K345" s="377"/>
      <c r="L345" s="377"/>
      <c r="M345" s="378"/>
      <c r="N345" s="378"/>
      <c r="O345" s="378"/>
      <c r="P345" s="378"/>
      <c r="Q345" s="378"/>
      <c r="R345" s="378"/>
      <c r="S345" s="378"/>
      <c r="T345" s="378"/>
      <c r="U345" s="378"/>
      <c r="V345" s="378"/>
      <c r="W345" s="378"/>
      <c r="X345" s="378"/>
      <c r="Y345" s="380"/>
      <c r="Z345" s="409"/>
      <c r="AA345" s="380"/>
      <c r="AB345" s="380"/>
      <c r="AC345" s="380"/>
      <c r="AD345" s="380"/>
      <c r="AE345" s="380"/>
      <c r="AF345" s="380"/>
      <c r="AG345" s="380"/>
      <c r="AH345" s="380"/>
      <c r="AI345" s="380"/>
      <c r="AJ345" s="380"/>
      <c r="AR345" s="380"/>
      <c r="AS345" s="380"/>
      <c r="AT345" s="380"/>
      <c r="AU345" s="380"/>
      <c r="AV345" s="380"/>
      <c r="AW345" s="380"/>
      <c r="AX345" s="380"/>
      <c r="AY345" s="380"/>
      <c r="AZ345" s="380"/>
      <c r="BA345" s="380"/>
      <c r="BB345" s="380"/>
      <c r="BC345" s="380"/>
      <c r="BD345" s="380"/>
      <c r="BE345" s="380"/>
      <c r="BF345" s="380"/>
      <c r="BG345" s="380"/>
      <c r="BH345" s="380"/>
      <c r="BI345" s="380"/>
      <c r="BJ345" s="377"/>
      <c r="CE345" s="380"/>
      <c r="CF345" s="380"/>
      <c r="CG345" s="380"/>
      <c r="EZ345" s="380"/>
      <c r="FA345" s="380"/>
      <c r="FB345" s="380"/>
      <c r="FC345" s="380"/>
      <c r="FD345" s="380"/>
      <c r="FE345" s="380"/>
      <c r="FF345" s="380"/>
      <c r="FG345" s="380"/>
      <c r="FH345" s="380"/>
      <c r="FI345" s="380"/>
      <c r="FJ345" s="380"/>
      <c r="FK345" s="380"/>
      <c r="FL345" s="380"/>
      <c r="FM345" s="380"/>
      <c r="FN345" s="380"/>
      <c r="FO345" s="380"/>
      <c r="FP345" s="380"/>
      <c r="FQ345" s="380"/>
      <c r="FR345" s="380"/>
      <c r="FS345" s="380"/>
      <c r="FT345" s="380"/>
      <c r="FU345" s="380"/>
      <c r="FV345" s="380"/>
      <c r="FW345" s="380"/>
      <c r="FX345" s="380"/>
      <c r="FY345" s="380"/>
      <c r="FZ345" s="380"/>
      <c r="GA345" s="380"/>
      <c r="GB345" s="380"/>
      <c r="GC345" s="380"/>
      <c r="GD345" s="380"/>
      <c r="GE345" s="380"/>
      <c r="GF345" s="380"/>
      <c r="GG345" s="380"/>
      <c r="GH345" s="380"/>
      <c r="GI345" s="380"/>
      <c r="GJ345" s="380"/>
      <c r="GK345" s="380"/>
      <c r="GL345" s="380"/>
      <c r="GM345" s="380"/>
      <c r="GN345" s="380"/>
      <c r="GO345" s="380"/>
      <c r="GP345" s="380"/>
      <c r="GQ345" s="380"/>
      <c r="GR345" s="380"/>
      <c r="GS345" s="380"/>
      <c r="GT345" s="380"/>
      <c r="GU345" s="380"/>
      <c r="GV345" s="380"/>
      <c r="GW345" s="380"/>
      <c r="GX345" s="380"/>
      <c r="GY345" s="380"/>
      <c r="GZ345" s="380"/>
      <c r="HA345" s="380"/>
      <c r="HB345" s="380"/>
      <c r="HC345" s="380"/>
      <c r="HD345" s="380"/>
      <c r="HE345" s="380"/>
      <c r="HF345" s="380"/>
      <c r="HG345" s="380"/>
      <c r="HH345" s="380"/>
    </row>
    <row r="346" spans="2:216">
      <c r="B346" s="377"/>
      <c r="C346" s="377"/>
      <c r="D346" s="377"/>
      <c r="E346" s="377"/>
      <c r="F346" s="377"/>
      <c r="G346" s="377"/>
      <c r="H346" s="377"/>
      <c r="I346" s="377"/>
      <c r="J346" s="377"/>
      <c r="K346" s="377"/>
      <c r="L346" s="377"/>
      <c r="M346" s="378"/>
      <c r="N346" s="378"/>
      <c r="O346" s="378"/>
      <c r="P346" s="378"/>
      <c r="Q346" s="378"/>
      <c r="R346" s="378"/>
      <c r="S346" s="378"/>
      <c r="T346" s="378"/>
      <c r="U346" s="378"/>
      <c r="V346" s="378"/>
      <c r="W346" s="378"/>
      <c r="X346" s="378"/>
      <c r="Y346" s="380"/>
      <c r="Z346" s="409"/>
      <c r="AA346" s="380"/>
      <c r="AB346" s="380"/>
      <c r="AC346" s="380"/>
      <c r="AD346" s="380"/>
      <c r="AE346" s="380"/>
      <c r="AF346" s="380"/>
      <c r="AG346" s="380"/>
      <c r="AH346" s="380"/>
      <c r="AI346" s="380"/>
      <c r="AJ346" s="380"/>
      <c r="AR346" s="380"/>
      <c r="AS346" s="380"/>
      <c r="AT346" s="380"/>
      <c r="AU346" s="380"/>
      <c r="AV346" s="380"/>
      <c r="AW346" s="380"/>
      <c r="AX346" s="380"/>
      <c r="AY346" s="380"/>
      <c r="AZ346" s="380"/>
      <c r="BA346" s="380"/>
      <c r="BB346" s="380"/>
      <c r="BC346" s="380"/>
      <c r="BD346" s="380"/>
      <c r="BE346" s="380"/>
      <c r="BF346" s="380"/>
      <c r="BG346" s="380"/>
      <c r="BH346" s="380"/>
      <c r="BI346" s="380"/>
      <c r="BJ346" s="377"/>
      <c r="CE346" s="380"/>
      <c r="CF346" s="380"/>
      <c r="CG346" s="380"/>
      <c r="EZ346" s="380"/>
      <c r="FA346" s="380"/>
      <c r="FB346" s="380"/>
      <c r="FC346" s="380"/>
      <c r="FD346" s="380"/>
      <c r="FE346" s="380"/>
      <c r="FF346" s="380"/>
      <c r="FG346" s="380"/>
      <c r="FH346" s="380"/>
      <c r="FI346" s="380"/>
      <c r="FJ346" s="380"/>
      <c r="FK346" s="380"/>
      <c r="FL346" s="380"/>
      <c r="FM346" s="380"/>
      <c r="FN346" s="380"/>
      <c r="FO346" s="380"/>
      <c r="FP346" s="380"/>
      <c r="FQ346" s="380"/>
      <c r="FR346" s="380"/>
      <c r="FS346" s="380"/>
      <c r="FT346" s="380"/>
      <c r="FU346" s="380"/>
      <c r="FV346" s="380"/>
      <c r="FW346" s="380"/>
      <c r="FX346" s="380"/>
      <c r="FY346" s="380"/>
      <c r="FZ346" s="380"/>
      <c r="GA346" s="380"/>
      <c r="GB346" s="380"/>
      <c r="GC346" s="380"/>
      <c r="GD346" s="380"/>
      <c r="GE346" s="380"/>
      <c r="GF346" s="380"/>
      <c r="GG346" s="380"/>
      <c r="GH346" s="380"/>
      <c r="GI346" s="380"/>
      <c r="GJ346" s="380"/>
      <c r="GK346" s="380"/>
      <c r="GL346" s="380"/>
      <c r="GM346" s="380"/>
      <c r="GN346" s="380"/>
      <c r="GO346" s="380"/>
      <c r="GP346" s="380"/>
      <c r="GQ346" s="380"/>
      <c r="GR346" s="380"/>
      <c r="GS346" s="380"/>
      <c r="GT346" s="380"/>
      <c r="GU346" s="380"/>
      <c r="GV346" s="380"/>
      <c r="GW346" s="380"/>
      <c r="GX346" s="380"/>
      <c r="GY346" s="380"/>
      <c r="GZ346" s="380"/>
      <c r="HA346" s="380"/>
      <c r="HB346" s="380"/>
      <c r="HC346" s="380"/>
      <c r="HD346" s="380"/>
      <c r="HE346" s="380"/>
      <c r="HF346" s="380"/>
      <c r="HG346" s="380"/>
      <c r="HH346" s="380"/>
    </row>
    <row r="347" spans="2:216">
      <c r="B347" s="377"/>
      <c r="C347" s="377"/>
      <c r="D347" s="377"/>
      <c r="E347" s="377"/>
      <c r="F347" s="377"/>
      <c r="G347" s="377"/>
      <c r="H347" s="377"/>
      <c r="I347" s="377"/>
      <c r="J347" s="377"/>
      <c r="K347" s="377"/>
      <c r="L347" s="377"/>
      <c r="M347" s="378"/>
      <c r="N347" s="378"/>
      <c r="O347" s="378"/>
      <c r="P347" s="378"/>
      <c r="Q347" s="378"/>
      <c r="R347" s="378"/>
      <c r="S347" s="378"/>
      <c r="T347" s="378"/>
      <c r="U347" s="378"/>
      <c r="V347" s="378"/>
      <c r="W347" s="378"/>
      <c r="X347" s="378"/>
      <c r="Y347" s="380"/>
      <c r="Z347" s="409"/>
      <c r="AA347" s="380"/>
      <c r="AB347" s="380"/>
      <c r="AC347" s="380"/>
      <c r="AD347" s="380"/>
      <c r="AE347" s="380"/>
      <c r="AF347" s="380"/>
      <c r="AG347" s="380"/>
      <c r="AH347" s="380"/>
      <c r="AI347" s="380"/>
      <c r="AJ347" s="380"/>
      <c r="AR347" s="380"/>
      <c r="AS347" s="380"/>
      <c r="AT347" s="380"/>
      <c r="AU347" s="380"/>
      <c r="AV347" s="380"/>
      <c r="AW347" s="380"/>
      <c r="AX347" s="380"/>
      <c r="AY347" s="380"/>
      <c r="AZ347" s="380"/>
      <c r="BA347" s="380"/>
      <c r="BB347" s="380"/>
      <c r="BC347" s="380"/>
      <c r="BD347" s="380"/>
      <c r="BE347" s="380"/>
      <c r="BF347" s="380"/>
      <c r="BG347" s="380"/>
      <c r="BH347" s="380"/>
      <c r="BI347" s="380"/>
      <c r="BJ347" s="377"/>
      <c r="CE347" s="380"/>
      <c r="CF347" s="380"/>
      <c r="CG347" s="380"/>
      <c r="EZ347" s="380"/>
      <c r="FA347" s="380"/>
      <c r="FB347" s="380"/>
      <c r="FC347" s="380"/>
      <c r="FD347" s="380"/>
      <c r="FE347" s="380"/>
      <c r="FF347" s="380"/>
      <c r="FG347" s="380"/>
      <c r="FH347" s="380"/>
      <c r="FI347" s="380"/>
      <c r="FJ347" s="380"/>
      <c r="FK347" s="380"/>
      <c r="FL347" s="380"/>
      <c r="FM347" s="380"/>
      <c r="FN347" s="380"/>
      <c r="FO347" s="380"/>
      <c r="FP347" s="380"/>
      <c r="FQ347" s="380"/>
      <c r="FR347" s="380"/>
      <c r="FS347" s="380"/>
      <c r="FT347" s="380"/>
      <c r="FU347" s="380"/>
      <c r="FV347" s="380"/>
      <c r="FW347" s="380"/>
      <c r="FX347" s="380"/>
      <c r="FY347" s="380"/>
      <c r="FZ347" s="380"/>
      <c r="GA347" s="380"/>
      <c r="GB347" s="380"/>
      <c r="GC347" s="380"/>
      <c r="GD347" s="380"/>
      <c r="GE347" s="380"/>
      <c r="GF347" s="380"/>
      <c r="GG347" s="380"/>
      <c r="GH347" s="380"/>
      <c r="GI347" s="380"/>
      <c r="GJ347" s="380"/>
      <c r="GK347" s="380"/>
      <c r="GL347" s="380"/>
      <c r="GM347" s="380"/>
      <c r="GN347" s="380"/>
      <c r="GO347" s="380"/>
      <c r="GP347" s="380"/>
      <c r="GQ347" s="380"/>
      <c r="GR347" s="380"/>
      <c r="GS347" s="380"/>
      <c r="GT347" s="380"/>
      <c r="GU347" s="380"/>
      <c r="GV347" s="380"/>
      <c r="GW347" s="380"/>
      <c r="GX347" s="380"/>
      <c r="GY347" s="380"/>
      <c r="GZ347" s="380"/>
      <c r="HA347" s="380"/>
      <c r="HB347" s="380"/>
      <c r="HC347" s="380"/>
      <c r="HD347" s="380"/>
      <c r="HE347" s="380"/>
      <c r="HF347" s="380"/>
      <c r="HG347" s="380"/>
      <c r="HH347" s="380"/>
    </row>
    <row r="348" spans="2:216">
      <c r="B348" s="377"/>
      <c r="C348" s="377"/>
      <c r="D348" s="377"/>
      <c r="E348" s="377"/>
      <c r="F348" s="377"/>
      <c r="G348" s="377"/>
      <c r="H348" s="377"/>
      <c r="I348" s="377"/>
      <c r="J348" s="377"/>
      <c r="K348" s="377"/>
      <c r="L348" s="377"/>
      <c r="M348" s="378"/>
      <c r="N348" s="378"/>
      <c r="O348" s="378"/>
      <c r="P348" s="378"/>
      <c r="Q348" s="378"/>
      <c r="R348" s="378"/>
      <c r="S348" s="378"/>
      <c r="T348" s="378"/>
      <c r="U348" s="378"/>
      <c r="V348" s="378"/>
      <c r="W348" s="378"/>
      <c r="X348" s="378"/>
      <c r="Y348" s="380"/>
      <c r="Z348" s="409"/>
      <c r="AA348" s="380"/>
      <c r="AB348" s="380"/>
      <c r="AC348" s="380"/>
      <c r="AD348" s="380"/>
      <c r="AE348" s="380"/>
      <c r="AF348" s="380"/>
      <c r="AG348" s="380"/>
      <c r="AH348" s="380"/>
      <c r="AI348" s="380"/>
      <c r="AJ348" s="380"/>
      <c r="AR348" s="380"/>
      <c r="AS348" s="380"/>
      <c r="AT348" s="380"/>
      <c r="AU348" s="380"/>
      <c r="AV348" s="380"/>
      <c r="AW348" s="380"/>
      <c r="AX348" s="380"/>
      <c r="AY348" s="380"/>
      <c r="AZ348" s="380"/>
      <c r="BA348" s="380"/>
      <c r="BB348" s="380"/>
      <c r="BC348" s="380"/>
      <c r="BD348" s="380"/>
      <c r="BE348" s="380"/>
      <c r="BF348" s="380"/>
      <c r="BG348" s="380"/>
      <c r="BH348" s="380"/>
      <c r="BI348" s="380"/>
      <c r="BJ348" s="377"/>
      <c r="CE348" s="380"/>
      <c r="CF348" s="380"/>
      <c r="CG348" s="380"/>
      <c r="EZ348" s="380"/>
      <c r="FA348" s="380"/>
      <c r="FB348" s="380"/>
      <c r="FC348" s="380"/>
      <c r="FD348" s="380"/>
      <c r="FE348" s="380"/>
      <c r="FF348" s="380"/>
      <c r="FG348" s="380"/>
      <c r="FH348" s="380"/>
      <c r="FI348" s="380"/>
      <c r="FJ348" s="380"/>
      <c r="FK348" s="380"/>
      <c r="FL348" s="380"/>
      <c r="FM348" s="380"/>
      <c r="FN348" s="380"/>
      <c r="FO348" s="380"/>
      <c r="FP348" s="380"/>
      <c r="FQ348" s="380"/>
      <c r="FR348" s="380"/>
      <c r="FS348" s="380"/>
      <c r="FT348" s="380"/>
      <c r="FU348" s="380"/>
      <c r="FV348" s="380"/>
      <c r="FW348" s="380"/>
      <c r="FX348" s="380"/>
      <c r="FY348" s="380"/>
      <c r="FZ348" s="380"/>
      <c r="GA348" s="380"/>
      <c r="GB348" s="380"/>
      <c r="GC348" s="380"/>
      <c r="GD348" s="380"/>
      <c r="GE348" s="380"/>
      <c r="GF348" s="380"/>
      <c r="GG348" s="380"/>
      <c r="GH348" s="380"/>
      <c r="GI348" s="380"/>
      <c r="GJ348" s="380"/>
      <c r="GK348" s="380"/>
      <c r="GL348" s="380"/>
      <c r="GM348" s="380"/>
      <c r="GN348" s="380"/>
      <c r="GO348" s="380"/>
      <c r="GP348" s="380"/>
      <c r="GQ348" s="380"/>
      <c r="GR348" s="380"/>
      <c r="GS348" s="380"/>
      <c r="GT348" s="380"/>
      <c r="GU348" s="380"/>
      <c r="GV348" s="380"/>
      <c r="GW348" s="380"/>
      <c r="GX348" s="380"/>
      <c r="GY348" s="380"/>
      <c r="GZ348" s="380"/>
      <c r="HA348" s="380"/>
      <c r="HB348" s="380"/>
      <c r="HC348" s="380"/>
      <c r="HD348" s="380"/>
      <c r="HE348" s="380"/>
      <c r="HF348" s="380"/>
      <c r="HG348" s="380"/>
      <c r="HH348" s="380"/>
    </row>
    <row r="349" spans="2:216">
      <c r="B349" s="377"/>
      <c r="C349" s="377"/>
      <c r="D349" s="377"/>
      <c r="E349" s="377"/>
      <c r="F349" s="377"/>
      <c r="G349" s="377"/>
      <c r="H349" s="377"/>
      <c r="I349" s="377"/>
      <c r="J349" s="377"/>
      <c r="K349" s="377"/>
      <c r="L349" s="377"/>
      <c r="M349" s="378"/>
      <c r="N349" s="378"/>
      <c r="O349" s="378"/>
      <c r="P349" s="378"/>
      <c r="Q349" s="378"/>
      <c r="R349" s="378"/>
      <c r="S349" s="378"/>
      <c r="T349" s="378"/>
      <c r="U349" s="378"/>
      <c r="V349" s="378"/>
      <c r="W349" s="378"/>
      <c r="X349" s="378"/>
      <c r="Y349" s="380"/>
      <c r="Z349" s="409"/>
      <c r="AA349" s="380"/>
      <c r="AB349" s="380"/>
      <c r="AC349" s="380"/>
      <c r="AD349" s="380"/>
      <c r="AE349" s="380"/>
      <c r="AF349" s="380"/>
      <c r="AG349" s="380"/>
      <c r="AH349" s="380"/>
      <c r="AI349" s="380"/>
      <c r="AJ349" s="380"/>
      <c r="AR349" s="380"/>
      <c r="AS349" s="380"/>
      <c r="AT349" s="380"/>
      <c r="AU349" s="380"/>
      <c r="AV349" s="380"/>
      <c r="AW349" s="380"/>
      <c r="AX349" s="380"/>
      <c r="AY349" s="380"/>
      <c r="AZ349" s="380"/>
      <c r="BA349" s="380"/>
      <c r="BB349" s="380"/>
      <c r="BC349" s="380"/>
      <c r="BD349" s="380"/>
      <c r="BE349" s="380"/>
      <c r="BF349" s="380"/>
      <c r="BG349" s="380"/>
      <c r="BH349" s="380"/>
      <c r="BI349" s="380"/>
      <c r="BJ349" s="377"/>
      <c r="CE349" s="380"/>
      <c r="CF349" s="380"/>
      <c r="CG349" s="380"/>
      <c r="EZ349" s="380"/>
      <c r="FA349" s="380"/>
      <c r="FB349" s="380"/>
      <c r="FC349" s="380"/>
      <c r="FD349" s="380"/>
      <c r="FE349" s="380"/>
      <c r="FF349" s="380"/>
      <c r="FG349" s="380"/>
      <c r="FH349" s="380"/>
      <c r="FI349" s="380"/>
      <c r="FJ349" s="380"/>
      <c r="FK349" s="380"/>
      <c r="FL349" s="380"/>
      <c r="FM349" s="380"/>
      <c r="FN349" s="380"/>
      <c r="FO349" s="380"/>
      <c r="FP349" s="380"/>
      <c r="FQ349" s="380"/>
      <c r="FR349" s="380"/>
      <c r="FS349" s="380"/>
      <c r="FT349" s="380"/>
      <c r="FU349" s="380"/>
      <c r="FV349" s="380"/>
      <c r="FW349" s="380"/>
      <c r="FX349" s="380"/>
      <c r="FY349" s="380"/>
      <c r="FZ349" s="380"/>
      <c r="GA349" s="380"/>
      <c r="GB349" s="380"/>
      <c r="GC349" s="380"/>
      <c r="GD349" s="380"/>
      <c r="GE349" s="380"/>
      <c r="GF349" s="380"/>
      <c r="GG349" s="380"/>
      <c r="GH349" s="380"/>
      <c r="GI349" s="380"/>
      <c r="GJ349" s="380"/>
      <c r="GK349" s="380"/>
      <c r="GL349" s="380"/>
      <c r="GM349" s="380"/>
      <c r="GN349" s="380"/>
      <c r="GO349" s="380"/>
      <c r="GP349" s="380"/>
      <c r="GQ349" s="380"/>
      <c r="GR349" s="380"/>
      <c r="GS349" s="380"/>
      <c r="GT349" s="380"/>
      <c r="GU349" s="380"/>
      <c r="GV349" s="380"/>
      <c r="GW349" s="380"/>
      <c r="GX349" s="380"/>
      <c r="GY349" s="380"/>
      <c r="GZ349" s="380"/>
      <c r="HA349" s="380"/>
      <c r="HB349" s="380"/>
      <c r="HC349" s="380"/>
      <c r="HD349" s="380"/>
      <c r="HE349" s="380"/>
      <c r="HF349" s="380"/>
      <c r="HG349" s="380"/>
      <c r="HH349" s="380"/>
    </row>
    <row r="350" spans="2:216">
      <c r="B350" s="377"/>
      <c r="C350" s="377"/>
      <c r="D350" s="377"/>
      <c r="E350" s="377"/>
      <c r="F350" s="377"/>
      <c r="G350" s="377"/>
      <c r="H350" s="377"/>
      <c r="I350" s="377"/>
      <c r="J350" s="377"/>
      <c r="K350" s="377"/>
      <c r="L350" s="377"/>
      <c r="M350" s="378"/>
      <c r="N350" s="378"/>
      <c r="O350" s="378"/>
      <c r="P350" s="378"/>
      <c r="Q350" s="378"/>
      <c r="R350" s="378"/>
      <c r="S350" s="378"/>
      <c r="T350" s="378"/>
      <c r="U350" s="378"/>
      <c r="V350" s="378"/>
      <c r="W350" s="378"/>
      <c r="X350" s="378"/>
      <c r="Y350" s="380"/>
      <c r="Z350" s="409"/>
      <c r="AA350" s="380"/>
      <c r="AB350" s="380"/>
      <c r="AC350" s="380"/>
      <c r="AD350" s="380"/>
      <c r="AE350" s="380"/>
      <c r="AF350" s="380"/>
      <c r="AG350" s="380"/>
      <c r="AH350" s="380"/>
      <c r="AI350" s="380"/>
      <c r="AJ350" s="380"/>
      <c r="AR350" s="380"/>
      <c r="AS350" s="380"/>
      <c r="AT350" s="380"/>
      <c r="AU350" s="380"/>
      <c r="AV350" s="380"/>
      <c r="AW350" s="380"/>
      <c r="AX350" s="380"/>
      <c r="AY350" s="380"/>
      <c r="AZ350" s="380"/>
      <c r="BA350" s="380"/>
      <c r="BB350" s="380"/>
      <c r="BC350" s="380"/>
      <c r="BD350" s="380"/>
      <c r="BE350" s="380"/>
      <c r="BF350" s="380"/>
      <c r="BG350" s="380"/>
      <c r="BH350" s="380"/>
      <c r="BI350" s="380"/>
      <c r="BJ350" s="377"/>
      <c r="CE350" s="380"/>
      <c r="CF350" s="380"/>
      <c r="CG350" s="380"/>
      <c r="EZ350" s="380"/>
      <c r="FA350" s="380"/>
      <c r="FB350" s="380"/>
      <c r="FC350" s="380"/>
      <c r="FD350" s="380"/>
      <c r="FE350" s="380"/>
      <c r="FF350" s="380"/>
      <c r="FG350" s="380"/>
      <c r="FH350" s="380"/>
      <c r="FI350" s="380"/>
      <c r="FJ350" s="380"/>
      <c r="FK350" s="380"/>
      <c r="FL350" s="380"/>
      <c r="FM350" s="380"/>
      <c r="FN350" s="380"/>
      <c r="FO350" s="380"/>
      <c r="FP350" s="380"/>
      <c r="FQ350" s="380"/>
      <c r="FR350" s="380"/>
      <c r="FS350" s="380"/>
      <c r="FT350" s="380"/>
      <c r="FU350" s="380"/>
      <c r="FV350" s="380"/>
      <c r="FW350" s="380"/>
      <c r="FX350" s="380"/>
      <c r="FY350" s="380"/>
      <c r="FZ350" s="380"/>
      <c r="GA350" s="380"/>
      <c r="GB350" s="380"/>
      <c r="GC350" s="380"/>
      <c r="GD350" s="380"/>
      <c r="GE350" s="380"/>
      <c r="GF350" s="380"/>
      <c r="GG350" s="380"/>
      <c r="GH350" s="380"/>
      <c r="GI350" s="380"/>
      <c r="GJ350" s="380"/>
      <c r="GK350" s="380"/>
      <c r="GL350" s="380"/>
      <c r="GM350" s="380"/>
      <c r="GN350" s="380"/>
      <c r="GO350" s="380"/>
      <c r="GP350" s="380"/>
      <c r="GQ350" s="380"/>
      <c r="GR350" s="380"/>
      <c r="GS350" s="380"/>
      <c r="GT350" s="380"/>
      <c r="GU350" s="380"/>
      <c r="GV350" s="380"/>
      <c r="GW350" s="380"/>
      <c r="GX350" s="380"/>
      <c r="GY350" s="380"/>
      <c r="GZ350" s="380"/>
      <c r="HA350" s="380"/>
      <c r="HB350" s="380"/>
      <c r="HC350" s="380"/>
      <c r="HD350" s="380"/>
      <c r="HE350" s="380"/>
      <c r="HF350" s="380"/>
      <c r="HG350" s="380"/>
      <c r="HH350" s="380"/>
    </row>
    <row r="351" spans="2:216">
      <c r="B351" s="377"/>
      <c r="C351" s="377"/>
      <c r="D351" s="377"/>
      <c r="E351" s="377"/>
      <c r="F351" s="377"/>
      <c r="G351" s="377"/>
      <c r="H351" s="377"/>
      <c r="I351" s="377"/>
      <c r="J351" s="377"/>
      <c r="K351" s="377"/>
      <c r="L351" s="377"/>
      <c r="M351" s="378"/>
      <c r="N351" s="378"/>
      <c r="O351" s="378"/>
      <c r="P351" s="378"/>
      <c r="Q351" s="378"/>
      <c r="R351" s="378"/>
      <c r="S351" s="378"/>
      <c r="T351" s="378"/>
      <c r="U351" s="378"/>
      <c r="V351" s="378"/>
      <c r="W351" s="378"/>
      <c r="X351" s="378"/>
      <c r="Y351" s="380"/>
      <c r="Z351" s="409"/>
      <c r="AA351" s="380"/>
      <c r="AB351" s="380"/>
      <c r="AC351" s="380"/>
      <c r="AD351" s="380"/>
      <c r="AE351" s="380"/>
      <c r="AF351" s="380"/>
      <c r="AG351" s="380"/>
      <c r="AH351" s="380"/>
      <c r="AI351" s="380"/>
      <c r="AJ351" s="380"/>
      <c r="AR351" s="380"/>
      <c r="AS351" s="380"/>
      <c r="AT351" s="380"/>
      <c r="AU351" s="380"/>
      <c r="AV351" s="380"/>
      <c r="AW351" s="380"/>
      <c r="AX351" s="380"/>
      <c r="AY351" s="380"/>
      <c r="AZ351" s="380"/>
      <c r="BA351" s="380"/>
      <c r="BB351" s="380"/>
      <c r="BC351" s="380"/>
      <c r="BD351" s="380"/>
      <c r="BE351" s="380"/>
      <c r="BF351" s="380"/>
      <c r="BG351" s="380"/>
      <c r="BH351" s="380"/>
      <c r="BI351" s="380"/>
      <c r="BJ351" s="377"/>
      <c r="CE351" s="380"/>
      <c r="CF351" s="380"/>
      <c r="CG351" s="380"/>
      <c r="EZ351" s="380"/>
      <c r="FA351" s="380"/>
      <c r="FB351" s="380"/>
      <c r="FC351" s="380"/>
      <c r="FD351" s="380"/>
      <c r="FE351" s="380"/>
      <c r="FF351" s="380"/>
      <c r="FG351" s="380"/>
      <c r="FH351" s="380"/>
      <c r="FI351" s="380"/>
      <c r="FJ351" s="380"/>
      <c r="FK351" s="380"/>
      <c r="FL351" s="380"/>
      <c r="FM351" s="380"/>
      <c r="FN351" s="380"/>
      <c r="FO351" s="380"/>
      <c r="FP351" s="380"/>
      <c r="FQ351" s="380"/>
      <c r="FR351" s="380"/>
      <c r="FS351" s="380"/>
      <c r="FT351" s="380"/>
      <c r="FU351" s="380"/>
      <c r="FV351" s="380"/>
      <c r="FW351" s="380"/>
      <c r="FX351" s="380"/>
      <c r="FY351" s="380"/>
      <c r="FZ351" s="380"/>
      <c r="GA351" s="380"/>
      <c r="GB351" s="380"/>
      <c r="GC351" s="380"/>
      <c r="GD351" s="380"/>
      <c r="GE351" s="380"/>
      <c r="GF351" s="380"/>
      <c r="GG351" s="380"/>
      <c r="GH351" s="380"/>
      <c r="GI351" s="380"/>
      <c r="GJ351" s="380"/>
      <c r="GK351" s="380"/>
      <c r="GL351" s="380"/>
      <c r="GM351" s="380"/>
      <c r="GN351" s="380"/>
      <c r="GO351" s="380"/>
      <c r="GP351" s="380"/>
      <c r="GQ351" s="380"/>
      <c r="GR351" s="380"/>
      <c r="GS351" s="380"/>
      <c r="GT351" s="380"/>
      <c r="GU351" s="380"/>
      <c r="GV351" s="380"/>
      <c r="GW351" s="380"/>
      <c r="GX351" s="380"/>
      <c r="GY351" s="380"/>
      <c r="GZ351" s="380"/>
      <c r="HA351" s="380"/>
      <c r="HB351" s="380"/>
      <c r="HC351" s="380"/>
      <c r="HD351" s="380"/>
      <c r="HE351" s="380"/>
      <c r="HF351" s="380"/>
      <c r="HG351" s="380"/>
      <c r="HH351" s="380"/>
    </row>
    <row r="352" spans="2:216">
      <c r="B352" s="377"/>
      <c r="C352" s="377"/>
      <c r="D352" s="377"/>
      <c r="E352" s="377"/>
      <c r="F352" s="377"/>
      <c r="G352" s="377"/>
      <c r="H352" s="377"/>
      <c r="I352" s="377"/>
      <c r="J352" s="377"/>
      <c r="K352" s="377"/>
      <c r="L352" s="377"/>
      <c r="M352" s="378"/>
      <c r="N352" s="378"/>
      <c r="O352" s="378"/>
      <c r="P352" s="378"/>
      <c r="Q352" s="378"/>
      <c r="R352" s="378"/>
      <c r="S352" s="378"/>
      <c r="T352" s="378"/>
      <c r="U352" s="378"/>
      <c r="V352" s="378"/>
      <c r="W352" s="378"/>
      <c r="X352" s="378"/>
      <c r="Y352" s="380"/>
      <c r="Z352" s="409"/>
      <c r="AA352" s="380"/>
      <c r="AB352" s="380"/>
      <c r="AC352" s="380"/>
      <c r="AD352" s="380"/>
      <c r="AE352" s="380"/>
      <c r="AF352" s="380"/>
      <c r="AG352" s="380"/>
      <c r="AH352" s="380"/>
      <c r="AI352" s="380"/>
      <c r="AJ352" s="380"/>
      <c r="AR352" s="380"/>
      <c r="AS352" s="380"/>
      <c r="AT352" s="380"/>
      <c r="AU352" s="380"/>
      <c r="AV352" s="380"/>
      <c r="AW352" s="380"/>
      <c r="AX352" s="380"/>
      <c r="AY352" s="380"/>
      <c r="AZ352" s="380"/>
      <c r="BA352" s="380"/>
      <c r="BB352" s="380"/>
      <c r="BC352" s="380"/>
      <c r="BD352" s="380"/>
      <c r="BE352" s="380"/>
      <c r="BF352" s="380"/>
      <c r="BG352" s="380"/>
      <c r="BH352" s="380"/>
      <c r="BI352" s="380"/>
      <c r="BJ352" s="377"/>
      <c r="CE352" s="380"/>
      <c r="CF352" s="380"/>
      <c r="CG352" s="380"/>
      <c r="EZ352" s="380"/>
      <c r="FA352" s="380"/>
      <c r="FB352" s="380"/>
      <c r="FC352" s="380"/>
      <c r="FD352" s="380"/>
      <c r="FE352" s="380"/>
      <c r="FF352" s="380"/>
      <c r="FG352" s="380"/>
      <c r="FH352" s="380"/>
      <c r="FI352" s="380"/>
      <c r="FJ352" s="380"/>
      <c r="FK352" s="380"/>
      <c r="FL352" s="380"/>
      <c r="FM352" s="380"/>
      <c r="FN352" s="380"/>
      <c r="FO352" s="380"/>
      <c r="FP352" s="380"/>
      <c r="FQ352" s="380"/>
      <c r="FR352" s="380"/>
      <c r="FS352" s="380"/>
      <c r="FT352" s="380"/>
      <c r="FU352" s="380"/>
      <c r="FV352" s="380"/>
      <c r="FW352" s="380"/>
      <c r="FX352" s="380"/>
      <c r="FY352" s="380"/>
      <c r="FZ352" s="380"/>
      <c r="GA352" s="380"/>
      <c r="GB352" s="380"/>
      <c r="GC352" s="380"/>
      <c r="GD352" s="380"/>
      <c r="GE352" s="380"/>
      <c r="GF352" s="380"/>
      <c r="GG352" s="380"/>
      <c r="GH352" s="380"/>
      <c r="GI352" s="380"/>
      <c r="GJ352" s="380"/>
      <c r="GK352" s="380"/>
      <c r="GL352" s="380"/>
      <c r="GM352" s="380"/>
      <c r="GN352" s="380"/>
      <c r="GO352" s="380"/>
      <c r="GP352" s="380"/>
      <c r="GQ352" s="380"/>
      <c r="GR352" s="380"/>
      <c r="GS352" s="380"/>
      <c r="GT352" s="380"/>
      <c r="GU352" s="380"/>
      <c r="GV352" s="380"/>
      <c r="GW352" s="380"/>
      <c r="GX352" s="380"/>
      <c r="GY352" s="380"/>
      <c r="GZ352" s="380"/>
      <c r="HA352" s="380"/>
      <c r="HB352" s="380"/>
      <c r="HC352" s="380"/>
      <c r="HD352" s="380"/>
      <c r="HE352" s="380"/>
      <c r="HF352" s="380"/>
      <c r="HG352" s="380"/>
      <c r="HH352" s="380"/>
    </row>
    <row r="353" spans="2:216">
      <c r="B353" s="377"/>
      <c r="C353" s="377"/>
      <c r="D353" s="377"/>
      <c r="E353" s="377"/>
      <c r="F353" s="377"/>
      <c r="G353" s="377"/>
      <c r="H353" s="377"/>
      <c r="I353" s="377"/>
      <c r="J353" s="377"/>
      <c r="K353" s="377"/>
      <c r="L353" s="377"/>
      <c r="M353" s="378"/>
      <c r="N353" s="378"/>
      <c r="O353" s="378"/>
      <c r="P353" s="378"/>
      <c r="Q353" s="378"/>
      <c r="R353" s="378"/>
      <c r="S353" s="378"/>
      <c r="T353" s="378"/>
      <c r="U353" s="378"/>
      <c r="V353" s="378"/>
      <c r="W353" s="378"/>
      <c r="X353" s="378"/>
      <c r="Y353" s="380"/>
      <c r="Z353" s="409"/>
      <c r="AA353" s="380"/>
      <c r="AB353" s="380"/>
      <c r="AC353" s="380"/>
      <c r="AD353" s="380"/>
      <c r="AE353" s="380"/>
      <c r="AF353" s="380"/>
      <c r="AG353" s="380"/>
      <c r="AH353" s="380"/>
      <c r="AI353" s="380"/>
      <c r="AJ353" s="380"/>
      <c r="AR353" s="380"/>
      <c r="AS353" s="380"/>
      <c r="AT353" s="380"/>
      <c r="AU353" s="380"/>
      <c r="AV353" s="380"/>
      <c r="AW353" s="380"/>
      <c r="AX353" s="380"/>
      <c r="AY353" s="380"/>
      <c r="AZ353" s="380"/>
      <c r="BA353" s="380"/>
      <c r="BB353" s="380"/>
      <c r="BC353" s="380"/>
      <c r="BD353" s="380"/>
      <c r="BE353" s="380"/>
      <c r="BF353" s="380"/>
      <c r="BG353" s="380"/>
      <c r="BH353" s="380"/>
      <c r="BI353" s="380"/>
      <c r="BJ353" s="377"/>
      <c r="CE353" s="380"/>
      <c r="CF353" s="380"/>
      <c r="CG353" s="380"/>
      <c r="EZ353" s="380"/>
      <c r="FA353" s="380"/>
      <c r="FB353" s="380"/>
      <c r="FC353" s="380"/>
      <c r="FD353" s="380"/>
      <c r="FE353" s="380"/>
      <c r="FF353" s="380"/>
      <c r="FG353" s="380"/>
      <c r="FH353" s="380"/>
      <c r="FI353" s="380"/>
      <c r="FJ353" s="380"/>
      <c r="FK353" s="380"/>
      <c r="FL353" s="380"/>
      <c r="FM353" s="380"/>
      <c r="FN353" s="380"/>
      <c r="FO353" s="380"/>
      <c r="FP353" s="380"/>
      <c r="FQ353" s="380"/>
      <c r="FR353" s="380"/>
      <c r="FS353" s="380"/>
      <c r="FT353" s="380"/>
      <c r="FU353" s="380"/>
      <c r="FV353" s="380"/>
      <c r="FW353" s="380"/>
      <c r="FX353" s="380"/>
      <c r="FY353" s="380"/>
      <c r="FZ353" s="380"/>
      <c r="GA353" s="380"/>
      <c r="GB353" s="380"/>
      <c r="GC353" s="380"/>
      <c r="GD353" s="380"/>
      <c r="GE353" s="380"/>
      <c r="GF353" s="380"/>
      <c r="GG353" s="380"/>
      <c r="GH353" s="380"/>
      <c r="GI353" s="380"/>
      <c r="GJ353" s="380"/>
      <c r="GK353" s="380"/>
      <c r="GL353" s="380"/>
      <c r="GM353" s="380"/>
      <c r="GN353" s="380"/>
      <c r="GO353" s="380"/>
      <c r="GP353" s="380"/>
      <c r="GQ353" s="380"/>
      <c r="GR353" s="380"/>
      <c r="GS353" s="380"/>
      <c r="GT353" s="380"/>
      <c r="GU353" s="380"/>
      <c r="GV353" s="380"/>
      <c r="GW353" s="380"/>
      <c r="GX353" s="380"/>
      <c r="GY353" s="380"/>
      <c r="GZ353" s="380"/>
      <c r="HA353" s="380"/>
      <c r="HB353" s="380"/>
      <c r="HC353" s="380"/>
      <c r="HD353" s="380"/>
      <c r="HE353" s="380"/>
      <c r="HF353" s="380"/>
      <c r="HG353" s="380"/>
      <c r="HH353" s="380"/>
    </row>
    <row r="354" spans="2:216">
      <c r="B354" s="377"/>
      <c r="C354" s="377"/>
      <c r="D354" s="377"/>
      <c r="E354" s="377"/>
      <c r="F354" s="377"/>
      <c r="G354" s="377"/>
      <c r="H354" s="377"/>
      <c r="I354" s="377"/>
      <c r="J354" s="377"/>
      <c r="K354" s="377"/>
      <c r="L354" s="377"/>
      <c r="M354" s="378"/>
      <c r="N354" s="378"/>
      <c r="O354" s="378"/>
      <c r="P354" s="378"/>
      <c r="Q354" s="378"/>
      <c r="R354" s="378"/>
      <c r="S354" s="378"/>
      <c r="T354" s="378"/>
      <c r="U354" s="378"/>
      <c r="V354" s="378"/>
      <c r="W354" s="378"/>
      <c r="X354" s="378"/>
      <c r="Y354" s="380"/>
      <c r="Z354" s="409"/>
      <c r="AA354" s="380"/>
      <c r="AB354" s="380"/>
      <c r="AC354" s="380"/>
      <c r="AD354" s="380"/>
      <c r="AE354" s="380"/>
      <c r="AF354" s="380"/>
      <c r="AG354" s="380"/>
      <c r="AH354" s="380"/>
      <c r="AI354" s="380"/>
      <c r="AJ354" s="380"/>
      <c r="AR354" s="380"/>
      <c r="AS354" s="380"/>
      <c r="AT354" s="380"/>
      <c r="AU354" s="380"/>
      <c r="AV354" s="380"/>
      <c r="AW354" s="380"/>
      <c r="AX354" s="380"/>
      <c r="AY354" s="380"/>
      <c r="AZ354" s="380"/>
      <c r="BA354" s="380"/>
      <c r="BB354" s="380"/>
      <c r="BC354" s="380"/>
      <c r="BD354" s="380"/>
      <c r="BE354" s="380"/>
      <c r="BF354" s="380"/>
      <c r="BG354" s="380"/>
      <c r="BH354" s="380"/>
      <c r="BI354" s="380"/>
      <c r="BJ354" s="377"/>
      <c r="CE354" s="380"/>
      <c r="CF354" s="380"/>
      <c r="CG354" s="380"/>
      <c r="EZ354" s="380"/>
      <c r="FA354" s="380"/>
      <c r="FB354" s="380"/>
      <c r="FC354" s="380"/>
      <c r="FD354" s="380"/>
      <c r="FE354" s="380"/>
      <c r="FF354" s="380"/>
      <c r="FG354" s="380"/>
      <c r="FH354" s="380"/>
      <c r="FI354" s="380"/>
      <c r="FJ354" s="380"/>
      <c r="FK354" s="380"/>
      <c r="FL354" s="380"/>
      <c r="FM354" s="380"/>
      <c r="FN354" s="380"/>
      <c r="FO354" s="380"/>
      <c r="FP354" s="380"/>
      <c r="FQ354" s="380"/>
      <c r="FR354" s="380"/>
      <c r="FS354" s="380"/>
      <c r="FT354" s="380"/>
      <c r="FU354" s="380"/>
      <c r="FV354" s="380"/>
      <c r="FW354" s="380"/>
      <c r="FX354" s="380"/>
      <c r="FY354" s="380"/>
      <c r="FZ354" s="380"/>
      <c r="GA354" s="380"/>
      <c r="GB354" s="380"/>
      <c r="GC354" s="380"/>
      <c r="GD354" s="380"/>
      <c r="GE354" s="380"/>
      <c r="GF354" s="380"/>
      <c r="GG354" s="380"/>
      <c r="GH354" s="380"/>
      <c r="GI354" s="380"/>
      <c r="GJ354" s="380"/>
      <c r="GK354" s="380"/>
      <c r="GL354" s="380"/>
      <c r="GM354" s="380"/>
      <c r="GN354" s="380"/>
      <c r="GO354" s="380"/>
      <c r="GP354" s="380"/>
      <c r="GQ354" s="380"/>
      <c r="GR354" s="380"/>
      <c r="GS354" s="380"/>
      <c r="GT354" s="380"/>
      <c r="GU354" s="380"/>
      <c r="GV354" s="380"/>
      <c r="GW354" s="380"/>
      <c r="GX354" s="380"/>
      <c r="GY354" s="380"/>
      <c r="GZ354" s="380"/>
      <c r="HA354" s="380"/>
      <c r="HB354" s="380"/>
      <c r="HC354" s="380"/>
      <c r="HD354" s="380"/>
      <c r="HE354" s="380"/>
      <c r="HF354" s="380"/>
      <c r="HG354" s="380"/>
      <c r="HH354" s="380"/>
    </row>
    <row r="355" spans="2:216">
      <c r="B355" s="377"/>
      <c r="C355" s="377"/>
      <c r="D355" s="377"/>
      <c r="E355" s="377"/>
      <c r="F355" s="377"/>
      <c r="G355" s="377"/>
      <c r="H355" s="377"/>
      <c r="I355" s="377"/>
      <c r="J355" s="377"/>
      <c r="K355" s="377"/>
      <c r="L355" s="377"/>
      <c r="M355" s="378"/>
      <c r="N355" s="378"/>
      <c r="O355" s="378"/>
      <c r="P355" s="378"/>
      <c r="Q355" s="378"/>
      <c r="R355" s="378"/>
      <c r="S355" s="378"/>
      <c r="T355" s="378"/>
      <c r="U355" s="378"/>
      <c r="V355" s="378"/>
      <c r="W355" s="378"/>
      <c r="X355" s="378"/>
      <c r="Y355" s="380"/>
      <c r="Z355" s="409"/>
      <c r="AA355" s="380"/>
      <c r="AB355" s="380"/>
      <c r="AC355" s="380"/>
      <c r="AD355" s="380"/>
      <c r="AE355" s="380"/>
      <c r="AF355" s="380"/>
      <c r="AG355" s="380"/>
      <c r="AH355" s="380"/>
      <c r="AI355" s="380"/>
      <c r="AJ355" s="380"/>
      <c r="AR355" s="380"/>
      <c r="AS355" s="380"/>
      <c r="AT355" s="380"/>
      <c r="AU355" s="380"/>
      <c r="AV355" s="380"/>
      <c r="AW355" s="380"/>
      <c r="AX355" s="380"/>
      <c r="AY355" s="380"/>
      <c r="AZ355" s="380"/>
      <c r="BA355" s="380"/>
      <c r="BB355" s="380"/>
      <c r="BC355" s="380"/>
      <c r="BD355" s="380"/>
      <c r="BE355" s="380"/>
      <c r="BF355" s="380"/>
      <c r="BG355" s="380"/>
      <c r="BH355" s="380"/>
      <c r="BI355" s="380"/>
      <c r="BJ355" s="377"/>
      <c r="CE355" s="380"/>
      <c r="CF355" s="380"/>
      <c r="CG355" s="380"/>
      <c r="EZ355" s="380"/>
      <c r="FA355" s="380"/>
      <c r="FB355" s="380"/>
      <c r="FC355" s="380"/>
      <c r="FD355" s="380"/>
      <c r="FE355" s="380"/>
      <c r="FF355" s="380"/>
      <c r="FG355" s="380"/>
      <c r="FH355" s="380"/>
      <c r="FI355" s="380"/>
      <c r="FJ355" s="380"/>
      <c r="FK355" s="380"/>
      <c r="FL355" s="380"/>
      <c r="FM355" s="380"/>
      <c r="FN355" s="380"/>
      <c r="FO355" s="380"/>
      <c r="FP355" s="380"/>
      <c r="FQ355" s="380"/>
      <c r="FR355" s="380"/>
      <c r="FS355" s="380"/>
      <c r="FT355" s="380"/>
      <c r="FU355" s="380"/>
      <c r="FV355" s="380"/>
      <c r="FW355" s="380"/>
      <c r="FX355" s="380"/>
      <c r="FY355" s="380"/>
      <c r="FZ355" s="380"/>
      <c r="GA355" s="380"/>
      <c r="GB355" s="380"/>
      <c r="GC355" s="380"/>
      <c r="GD355" s="380"/>
      <c r="GE355" s="380"/>
      <c r="GF355" s="380"/>
      <c r="GG355" s="380"/>
      <c r="GH355" s="380"/>
      <c r="GI355" s="380"/>
      <c r="GJ355" s="380"/>
      <c r="GK355" s="380"/>
      <c r="GL355" s="380"/>
      <c r="GM355" s="380"/>
      <c r="GN355" s="380"/>
      <c r="GO355" s="380"/>
      <c r="GP355" s="380"/>
      <c r="GQ355" s="380"/>
      <c r="GR355" s="380"/>
      <c r="GS355" s="380"/>
      <c r="GT355" s="380"/>
      <c r="GU355" s="380"/>
      <c r="GV355" s="380"/>
      <c r="GW355" s="380"/>
      <c r="GX355" s="380"/>
      <c r="GY355" s="380"/>
      <c r="GZ355" s="380"/>
      <c r="HA355" s="380"/>
      <c r="HB355" s="380"/>
      <c r="HC355" s="380"/>
      <c r="HD355" s="380"/>
      <c r="HE355" s="380"/>
      <c r="HF355" s="380"/>
      <c r="HG355" s="380"/>
      <c r="HH355" s="380"/>
    </row>
    <row r="356" spans="2:216">
      <c r="B356" s="377"/>
      <c r="C356" s="377"/>
      <c r="D356" s="377"/>
      <c r="E356" s="377"/>
      <c r="F356" s="377"/>
      <c r="G356" s="377"/>
      <c r="H356" s="377"/>
      <c r="I356" s="377"/>
      <c r="J356" s="377"/>
      <c r="K356" s="377"/>
      <c r="L356" s="377"/>
      <c r="M356" s="378"/>
      <c r="N356" s="378"/>
      <c r="O356" s="378"/>
      <c r="P356" s="378"/>
      <c r="Q356" s="378"/>
      <c r="R356" s="378"/>
      <c r="S356" s="378"/>
      <c r="T356" s="378"/>
      <c r="U356" s="378"/>
      <c r="V356" s="378"/>
      <c r="W356" s="378"/>
      <c r="X356" s="378"/>
      <c r="Y356" s="380"/>
      <c r="Z356" s="409"/>
      <c r="AA356" s="380"/>
      <c r="AB356" s="380"/>
      <c r="AC356" s="380"/>
      <c r="AD356" s="380"/>
      <c r="AE356" s="380"/>
      <c r="AF356" s="380"/>
      <c r="AG356" s="380"/>
      <c r="AH356" s="380"/>
      <c r="AI356" s="380"/>
      <c r="AJ356" s="380"/>
      <c r="AR356" s="380"/>
      <c r="AS356" s="380"/>
      <c r="AT356" s="380"/>
      <c r="AU356" s="380"/>
      <c r="AV356" s="380"/>
      <c r="AW356" s="380"/>
      <c r="AX356" s="380"/>
      <c r="AY356" s="380"/>
      <c r="AZ356" s="380"/>
      <c r="BA356" s="380"/>
      <c r="BB356" s="380"/>
      <c r="BC356" s="380"/>
      <c r="BD356" s="380"/>
      <c r="BE356" s="380"/>
      <c r="BF356" s="380"/>
      <c r="BG356" s="380"/>
      <c r="BH356" s="380"/>
      <c r="BI356" s="380"/>
      <c r="BJ356" s="377"/>
      <c r="CE356" s="380"/>
      <c r="CF356" s="380"/>
      <c r="CG356" s="380"/>
      <c r="EZ356" s="380"/>
      <c r="FA356" s="380"/>
      <c r="FB356" s="380"/>
      <c r="FC356" s="380"/>
      <c r="FD356" s="380"/>
      <c r="FE356" s="380"/>
      <c r="FF356" s="380"/>
      <c r="FG356" s="380"/>
      <c r="FH356" s="380"/>
      <c r="FI356" s="380"/>
      <c r="FJ356" s="380"/>
      <c r="FK356" s="380"/>
      <c r="FL356" s="380"/>
      <c r="FM356" s="380"/>
      <c r="FN356" s="380"/>
      <c r="FO356" s="380"/>
      <c r="FP356" s="380"/>
      <c r="FQ356" s="380"/>
      <c r="FR356" s="380"/>
      <c r="FS356" s="380"/>
      <c r="FT356" s="380"/>
      <c r="FU356" s="380"/>
      <c r="FV356" s="380"/>
      <c r="FW356" s="380"/>
      <c r="FX356" s="380"/>
      <c r="FY356" s="380"/>
      <c r="FZ356" s="380"/>
      <c r="GA356" s="380"/>
      <c r="GB356" s="380"/>
      <c r="GC356" s="380"/>
      <c r="GD356" s="380"/>
      <c r="GE356" s="380"/>
      <c r="GF356" s="380"/>
      <c r="GG356" s="380"/>
      <c r="GH356" s="380"/>
      <c r="GI356" s="380"/>
      <c r="GJ356" s="380"/>
      <c r="GK356" s="380"/>
      <c r="GL356" s="380"/>
      <c r="GM356" s="380"/>
      <c r="GN356" s="380"/>
      <c r="GO356" s="380"/>
      <c r="GP356" s="380"/>
      <c r="GQ356" s="380"/>
      <c r="GR356" s="380"/>
      <c r="GS356" s="380"/>
      <c r="GT356" s="380"/>
      <c r="GU356" s="380"/>
      <c r="GV356" s="380"/>
      <c r="GW356" s="380"/>
      <c r="GX356" s="380"/>
      <c r="GY356" s="380"/>
      <c r="GZ356" s="380"/>
      <c r="HA356" s="380"/>
      <c r="HB356" s="380"/>
      <c r="HC356" s="380"/>
      <c r="HD356" s="380"/>
      <c r="HE356" s="380"/>
      <c r="HF356" s="380"/>
      <c r="HG356" s="380"/>
      <c r="HH356" s="380"/>
    </row>
    <row r="357" spans="2:216">
      <c r="B357" s="377"/>
      <c r="C357" s="377"/>
      <c r="D357" s="377"/>
      <c r="E357" s="377"/>
      <c r="F357" s="377"/>
      <c r="G357" s="377"/>
      <c r="H357" s="377"/>
      <c r="I357" s="377"/>
      <c r="J357" s="377"/>
      <c r="K357" s="377"/>
      <c r="L357" s="377"/>
      <c r="M357" s="378"/>
      <c r="N357" s="378"/>
      <c r="O357" s="378"/>
      <c r="P357" s="378"/>
      <c r="Q357" s="378"/>
      <c r="R357" s="378"/>
      <c r="S357" s="378"/>
      <c r="T357" s="378"/>
      <c r="U357" s="378"/>
      <c r="V357" s="378"/>
      <c r="W357" s="378"/>
      <c r="X357" s="378"/>
      <c r="Y357" s="380"/>
      <c r="Z357" s="409"/>
      <c r="AA357" s="380"/>
      <c r="AB357" s="380"/>
      <c r="AC357" s="380"/>
      <c r="AD357" s="380"/>
      <c r="AE357" s="380"/>
      <c r="AF357" s="380"/>
      <c r="AG357" s="380"/>
      <c r="AH357" s="380"/>
      <c r="AI357" s="380"/>
      <c r="AJ357" s="380"/>
      <c r="AR357" s="380"/>
      <c r="AS357" s="380"/>
      <c r="AT357" s="380"/>
      <c r="AU357" s="380"/>
      <c r="AV357" s="380"/>
      <c r="AW357" s="380"/>
      <c r="AX357" s="380"/>
      <c r="AY357" s="380"/>
      <c r="AZ357" s="380"/>
      <c r="BA357" s="380"/>
      <c r="BB357" s="380"/>
      <c r="BC357" s="380"/>
      <c r="BD357" s="380"/>
      <c r="BE357" s="380"/>
      <c r="BF357" s="380"/>
      <c r="BG357" s="380"/>
      <c r="BH357" s="380"/>
      <c r="BI357" s="380"/>
      <c r="BJ357" s="377"/>
      <c r="CE357" s="380"/>
      <c r="CF357" s="380"/>
      <c r="CG357" s="380"/>
      <c r="EZ357" s="380"/>
      <c r="FA357" s="380"/>
      <c r="FB357" s="380"/>
      <c r="FC357" s="380"/>
      <c r="FD357" s="380"/>
      <c r="FE357" s="380"/>
      <c r="FF357" s="380"/>
      <c r="FG357" s="380"/>
      <c r="FH357" s="380"/>
      <c r="FI357" s="380"/>
      <c r="FJ357" s="380"/>
      <c r="FK357" s="380"/>
      <c r="FL357" s="380"/>
      <c r="FM357" s="380"/>
      <c r="FN357" s="380"/>
      <c r="FO357" s="380"/>
      <c r="FP357" s="380"/>
      <c r="FQ357" s="380"/>
      <c r="FR357" s="380"/>
      <c r="FS357" s="380"/>
      <c r="FT357" s="380"/>
      <c r="FU357" s="380"/>
      <c r="FV357" s="380"/>
      <c r="FW357" s="380"/>
      <c r="FX357" s="380"/>
      <c r="FY357" s="380"/>
      <c r="FZ357" s="380"/>
      <c r="GA357" s="380"/>
      <c r="GB357" s="380"/>
      <c r="GC357" s="380"/>
      <c r="GD357" s="380"/>
      <c r="GE357" s="380"/>
      <c r="GF357" s="380"/>
      <c r="GG357" s="380"/>
      <c r="GH357" s="380"/>
      <c r="GI357" s="380"/>
      <c r="GJ357" s="380"/>
      <c r="GK357" s="380"/>
      <c r="GL357" s="380"/>
      <c r="GM357" s="380"/>
      <c r="GN357" s="380"/>
      <c r="GO357" s="380"/>
      <c r="GP357" s="380"/>
      <c r="GQ357" s="380"/>
      <c r="GR357" s="380"/>
      <c r="GS357" s="380"/>
      <c r="GT357" s="380"/>
      <c r="GU357" s="380"/>
      <c r="GV357" s="380"/>
      <c r="GW357" s="380"/>
      <c r="GX357" s="380"/>
      <c r="GY357" s="380"/>
      <c r="GZ357" s="380"/>
      <c r="HA357" s="380"/>
      <c r="HB357" s="380"/>
      <c r="HC357" s="380"/>
      <c r="HD357" s="380"/>
      <c r="HE357" s="380"/>
      <c r="HF357" s="380"/>
      <c r="HG357" s="380"/>
      <c r="HH357" s="380"/>
    </row>
    <row r="358" spans="2:216">
      <c r="B358" s="377"/>
      <c r="C358" s="377"/>
      <c r="D358" s="377"/>
      <c r="E358" s="377"/>
      <c r="F358" s="377"/>
      <c r="G358" s="377"/>
      <c r="H358" s="377"/>
      <c r="I358" s="377"/>
      <c r="J358" s="377"/>
      <c r="K358" s="377"/>
      <c r="L358" s="377"/>
      <c r="M358" s="378"/>
      <c r="N358" s="378"/>
      <c r="O358" s="378"/>
      <c r="P358" s="378"/>
      <c r="Q358" s="378"/>
      <c r="R358" s="378"/>
      <c r="S358" s="378"/>
      <c r="T358" s="378"/>
      <c r="U358" s="378"/>
      <c r="V358" s="378"/>
      <c r="W358" s="378"/>
      <c r="X358" s="378"/>
      <c r="Y358" s="380"/>
      <c r="Z358" s="409"/>
      <c r="AA358" s="380"/>
      <c r="AB358" s="380"/>
      <c r="AC358" s="380"/>
      <c r="AD358" s="380"/>
      <c r="AE358" s="380"/>
      <c r="AF358" s="380"/>
      <c r="AG358" s="380"/>
      <c r="AH358" s="380"/>
      <c r="AI358" s="380"/>
      <c r="AJ358" s="380"/>
      <c r="AR358" s="380"/>
      <c r="AS358" s="380"/>
      <c r="AT358" s="380"/>
      <c r="AU358" s="380"/>
      <c r="AV358" s="380"/>
      <c r="AW358" s="380"/>
      <c r="AX358" s="380"/>
      <c r="AY358" s="380"/>
      <c r="AZ358" s="380"/>
      <c r="BA358" s="380"/>
      <c r="BB358" s="380"/>
      <c r="BC358" s="380"/>
      <c r="BD358" s="380"/>
      <c r="BE358" s="380"/>
      <c r="BF358" s="380"/>
      <c r="BG358" s="380"/>
      <c r="BH358" s="380"/>
      <c r="BI358" s="380"/>
      <c r="BJ358" s="377"/>
      <c r="CE358" s="380"/>
      <c r="CF358" s="380"/>
      <c r="CG358" s="380"/>
      <c r="EZ358" s="380"/>
      <c r="FA358" s="380"/>
      <c r="FB358" s="380"/>
      <c r="FC358" s="380"/>
      <c r="FD358" s="380"/>
      <c r="FE358" s="380"/>
      <c r="FF358" s="380"/>
      <c r="FG358" s="380"/>
      <c r="FH358" s="380"/>
      <c r="FI358" s="380"/>
      <c r="FJ358" s="380"/>
      <c r="FK358" s="380"/>
      <c r="FL358" s="380"/>
      <c r="FM358" s="380"/>
      <c r="FN358" s="380"/>
      <c r="FO358" s="380"/>
      <c r="FP358" s="380"/>
      <c r="FQ358" s="380"/>
      <c r="FR358" s="380"/>
      <c r="FS358" s="380"/>
      <c r="FT358" s="380"/>
      <c r="FU358" s="380"/>
      <c r="FV358" s="380"/>
      <c r="FW358" s="380"/>
      <c r="FX358" s="380"/>
      <c r="FY358" s="380"/>
      <c r="FZ358" s="380"/>
      <c r="GA358" s="380"/>
      <c r="GB358" s="380"/>
      <c r="GC358" s="380"/>
      <c r="GD358" s="380"/>
      <c r="GE358" s="380"/>
      <c r="GF358" s="380"/>
      <c r="GG358" s="380"/>
      <c r="GH358" s="380"/>
      <c r="GI358" s="380"/>
      <c r="GJ358" s="380"/>
      <c r="GK358" s="380"/>
      <c r="GL358" s="380"/>
      <c r="GM358" s="380"/>
      <c r="GN358" s="380"/>
      <c r="GO358" s="380"/>
      <c r="GP358" s="380"/>
      <c r="GQ358" s="380"/>
      <c r="GR358" s="380"/>
      <c r="GS358" s="380"/>
      <c r="GT358" s="380"/>
      <c r="GU358" s="380"/>
      <c r="GV358" s="380"/>
      <c r="GW358" s="380"/>
      <c r="GX358" s="380"/>
      <c r="GY358" s="380"/>
      <c r="GZ358" s="380"/>
      <c r="HA358" s="380"/>
      <c r="HB358" s="380"/>
      <c r="HC358" s="380"/>
      <c r="HD358" s="380"/>
      <c r="HE358" s="380"/>
      <c r="HF358" s="380"/>
      <c r="HG358" s="380"/>
      <c r="HH358" s="380"/>
    </row>
    <row r="359" spans="2:216">
      <c r="B359" s="377"/>
      <c r="C359" s="377"/>
      <c r="D359" s="377"/>
      <c r="E359" s="377"/>
      <c r="F359" s="377"/>
      <c r="G359" s="377"/>
      <c r="H359" s="377"/>
      <c r="I359" s="377"/>
      <c r="J359" s="377"/>
      <c r="K359" s="377"/>
      <c r="L359" s="377"/>
      <c r="M359" s="378"/>
      <c r="N359" s="378"/>
      <c r="O359" s="378"/>
      <c r="P359" s="378"/>
      <c r="Q359" s="378"/>
      <c r="R359" s="378"/>
      <c r="S359" s="378"/>
      <c r="T359" s="378"/>
      <c r="U359" s="378"/>
      <c r="V359" s="378"/>
      <c r="W359" s="378"/>
      <c r="X359" s="378"/>
      <c r="Y359" s="380"/>
      <c r="Z359" s="409"/>
      <c r="AA359" s="380"/>
      <c r="AB359" s="380"/>
      <c r="AC359" s="380"/>
      <c r="AD359" s="380"/>
      <c r="AE359" s="380"/>
      <c r="AF359" s="380"/>
      <c r="AG359" s="380"/>
      <c r="AH359" s="380"/>
      <c r="AI359" s="380"/>
      <c r="AJ359" s="380"/>
      <c r="AR359" s="380"/>
      <c r="AS359" s="380"/>
      <c r="AT359" s="380"/>
      <c r="AU359" s="380"/>
      <c r="AV359" s="380"/>
      <c r="AW359" s="380"/>
      <c r="AX359" s="380"/>
      <c r="AY359" s="380"/>
      <c r="AZ359" s="380"/>
      <c r="BA359" s="380"/>
      <c r="BB359" s="380"/>
      <c r="BC359" s="380"/>
      <c r="BD359" s="380"/>
      <c r="BE359" s="380"/>
      <c r="BF359" s="380"/>
      <c r="BG359" s="380"/>
      <c r="BH359" s="380"/>
      <c r="BI359" s="380"/>
      <c r="BJ359" s="377"/>
      <c r="CE359" s="380"/>
      <c r="CF359" s="380"/>
      <c r="CG359" s="380"/>
      <c r="EZ359" s="380"/>
      <c r="FA359" s="380"/>
      <c r="FB359" s="380"/>
      <c r="FC359" s="380"/>
      <c r="FD359" s="380"/>
      <c r="FE359" s="380"/>
      <c r="FF359" s="380"/>
      <c r="FG359" s="380"/>
      <c r="FH359" s="380"/>
      <c r="FI359" s="380"/>
      <c r="FJ359" s="380"/>
      <c r="FK359" s="380"/>
      <c r="FL359" s="380"/>
      <c r="FM359" s="380"/>
      <c r="FN359" s="380"/>
      <c r="FO359" s="380"/>
      <c r="FP359" s="380"/>
      <c r="FQ359" s="380"/>
      <c r="FR359" s="380"/>
      <c r="FS359" s="380"/>
      <c r="FT359" s="380"/>
      <c r="FU359" s="380"/>
      <c r="FV359" s="380"/>
      <c r="FW359" s="380"/>
      <c r="FX359" s="380"/>
      <c r="FY359" s="380"/>
      <c r="FZ359" s="380"/>
      <c r="GA359" s="380"/>
      <c r="GB359" s="380"/>
      <c r="GC359" s="380"/>
      <c r="GD359" s="380"/>
      <c r="GE359" s="380"/>
      <c r="GF359" s="380"/>
      <c r="GG359" s="380"/>
      <c r="GH359" s="380"/>
      <c r="GI359" s="380"/>
      <c r="GJ359" s="380"/>
      <c r="GK359" s="380"/>
      <c r="GL359" s="380"/>
      <c r="GM359" s="380"/>
      <c r="GN359" s="380"/>
      <c r="GO359" s="380"/>
      <c r="GP359" s="380"/>
      <c r="GQ359" s="380"/>
      <c r="GR359" s="380"/>
      <c r="GS359" s="380"/>
      <c r="GT359" s="380"/>
      <c r="GU359" s="380"/>
      <c r="GV359" s="380"/>
      <c r="GW359" s="380"/>
      <c r="GX359" s="380"/>
      <c r="GY359" s="380"/>
      <c r="GZ359" s="380"/>
      <c r="HA359" s="380"/>
      <c r="HB359" s="380"/>
      <c r="HC359" s="380"/>
      <c r="HD359" s="380"/>
      <c r="HE359" s="380"/>
      <c r="HF359" s="380"/>
      <c r="HG359" s="380"/>
      <c r="HH359" s="380"/>
    </row>
    <row r="360" spans="2:216">
      <c r="B360" s="377"/>
      <c r="C360" s="377"/>
      <c r="D360" s="377"/>
      <c r="E360" s="377"/>
      <c r="F360" s="377"/>
      <c r="G360" s="377"/>
      <c r="H360" s="377"/>
      <c r="I360" s="377"/>
      <c r="J360" s="377"/>
      <c r="K360" s="377"/>
      <c r="L360" s="377"/>
      <c r="M360" s="378"/>
      <c r="N360" s="378"/>
      <c r="O360" s="378"/>
      <c r="P360" s="378"/>
      <c r="Q360" s="378"/>
      <c r="R360" s="378"/>
      <c r="S360" s="378"/>
      <c r="T360" s="378"/>
      <c r="U360" s="378"/>
      <c r="V360" s="378"/>
      <c r="W360" s="378"/>
      <c r="X360" s="378"/>
      <c r="Y360" s="380"/>
      <c r="Z360" s="409"/>
      <c r="AA360" s="380"/>
      <c r="AB360" s="380"/>
      <c r="AC360" s="380"/>
      <c r="AD360" s="380"/>
      <c r="AE360" s="380"/>
      <c r="AF360" s="380"/>
      <c r="AG360" s="380"/>
      <c r="AH360" s="380"/>
      <c r="AI360" s="380"/>
      <c r="AJ360" s="380"/>
      <c r="AR360" s="380"/>
      <c r="AS360" s="380"/>
      <c r="AT360" s="380"/>
      <c r="AU360" s="380"/>
      <c r="AV360" s="380"/>
      <c r="AW360" s="380"/>
      <c r="AX360" s="380"/>
      <c r="AY360" s="380"/>
      <c r="AZ360" s="380"/>
      <c r="BA360" s="380"/>
      <c r="BB360" s="380"/>
      <c r="BC360" s="380"/>
      <c r="BD360" s="380"/>
      <c r="BE360" s="380"/>
      <c r="BF360" s="380"/>
      <c r="BG360" s="380"/>
      <c r="BH360" s="380"/>
      <c r="BI360" s="380"/>
      <c r="BJ360" s="377"/>
      <c r="CE360" s="380"/>
      <c r="CF360" s="380"/>
      <c r="CG360" s="380"/>
      <c r="EZ360" s="380"/>
      <c r="FA360" s="380"/>
      <c r="FB360" s="380"/>
      <c r="FC360" s="380"/>
      <c r="FD360" s="380"/>
      <c r="FE360" s="380"/>
      <c r="FF360" s="380"/>
      <c r="FG360" s="380"/>
      <c r="FH360" s="380"/>
      <c r="FI360" s="380"/>
      <c r="FJ360" s="380"/>
      <c r="FK360" s="380"/>
      <c r="FL360" s="380"/>
      <c r="FM360" s="380"/>
      <c r="FN360" s="380"/>
      <c r="FO360" s="380"/>
      <c r="FP360" s="380"/>
      <c r="FQ360" s="380"/>
      <c r="FR360" s="380"/>
      <c r="FS360" s="380"/>
      <c r="FT360" s="380"/>
      <c r="FU360" s="380"/>
      <c r="FV360" s="380"/>
      <c r="FW360" s="380"/>
      <c r="FX360" s="380"/>
      <c r="FY360" s="380"/>
      <c r="FZ360" s="380"/>
      <c r="GA360" s="380"/>
      <c r="GB360" s="380"/>
      <c r="GC360" s="380"/>
      <c r="GD360" s="380"/>
      <c r="GE360" s="380"/>
      <c r="GF360" s="380"/>
      <c r="GG360" s="380"/>
      <c r="GH360" s="380"/>
      <c r="GI360" s="380"/>
      <c r="GJ360" s="380"/>
      <c r="GK360" s="380"/>
      <c r="GL360" s="380"/>
      <c r="GM360" s="380"/>
      <c r="GN360" s="380"/>
      <c r="GO360" s="380"/>
      <c r="GP360" s="380"/>
      <c r="GQ360" s="380"/>
      <c r="GR360" s="380"/>
      <c r="GS360" s="380"/>
      <c r="GT360" s="380"/>
      <c r="GU360" s="380"/>
      <c r="GV360" s="380"/>
      <c r="GW360" s="380"/>
      <c r="GX360" s="380"/>
      <c r="GY360" s="380"/>
      <c r="GZ360" s="380"/>
      <c r="HA360" s="380"/>
      <c r="HB360" s="380"/>
      <c r="HC360" s="380"/>
      <c r="HD360" s="380"/>
      <c r="HE360" s="380"/>
      <c r="HF360" s="380"/>
      <c r="HG360" s="380"/>
      <c r="HH360" s="380"/>
    </row>
    <row r="361" spans="2:216">
      <c r="B361" s="377"/>
      <c r="C361" s="377"/>
      <c r="D361" s="377"/>
      <c r="E361" s="377"/>
      <c r="F361" s="377"/>
      <c r="G361" s="377"/>
      <c r="H361" s="377"/>
      <c r="I361" s="377"/>
      <c r="J361" s="377"/>
      <c r="K361" s="377"/>
      <c r="L361" s="377"/>
      <c r="M361" s="378"/>
      <c r="N361" s="378"/>
      <c r="O361" s="378"/>
      <c r="P361" s="378"/>
      <c r="Q361" s="378"/>
      <c r="R361" s="378"/>
      <c r="S361" s="378"/>
      <c r="T361" s="378"/>
      <c r="U361" s="378"/>
      <c r="V361" s="378"/>
      <c r="W361" s="378"/>
      <c r="X361" s="378"/>
      <c r="Y361" s="380"/>
      <c r="Z361" s="409"/>
      <c r="AA361" s="380"/>
      <c r="AB361" s="380"/>
      <c r="AC361" s="380"/>
      <c r="AD361" s="380"/>
      <c r="AE361" s="380"/>
      <c r="AF361" s="380"/>
      <c r="AG361" s="380"/>
      <c r="AH361" s="380"/>
      <c r="AI361" s="380"/>
      <c r="AJ361" s="380"/>
      <c r="AR361" s="380"/>
      <c r="AS361" s="380"/>
      <c r="AT361" s="380"/>
      <c r="AU361" s="380"/>
      <c r="AV361" s="380"/>
      <c r="AW361" s="380"/>
      <c r="AX361" s="380"/>
      <c r="AY361" s="380"/>
      <c r="AZ361" s="380"/>
      <c r="BA361" s="380"/>
      <c r="BB361" s="380"/>
      <c r="BC361" s="380"/>
      <c r="BD361" s="380"/>
      <c r="BE361" s="380"/>
      <c r="BF361" s="380"/>
      <c r="BG361" s="380"/>
      <c r="BH361" s="380"/>
      <c r="BI361" s="380"/>
      <c r="BJ361" s="377"/>
      <c r="CE361" s="380"/>
      <c r="CF361" s="380"/>
      <c r="CG361" s="380"/>
      <c r="EZ361" s="380"/>
      <c r="FA361" s="380"/>
      <c r="FB361" s="380"/>
      <c r="FC361" s="380"/>
      <c r="FD361" s="380"/>
      <c r="FE361" s="380"/>
      <c r="FF361" s="380"/>
      <c r="FG361" s="380"/>
      <c r="FH361" s="380"/>
      <c r="FI361" s="380"/>
      <c r="FJ361" s="380"/>
      <c r="FK361" s="380"/>
      <c r="FL361" s="380"/>
      <c r="FM361" s="380"/>
      <c r="FN361" s="380"/>
      <c r="FO361" s="380"/>
      <c r="FP361" s="380"/>
      <c r="FQ361" s="380"/>
      <c r="FR361" s="380"/>
      <c r="FS361" s="380"/>
      <c r="FT361" s="380"/>
      <c r="FU361" s="380"/>
      <c r="FV361" s="380"/>
      <c r="FW361" s="380"/>
      <c r="FX361" s="380"/>
      <c r="FY361" s="380"/>
      <c r="FZ361" s="380"/>
      <c r="GA361" s="380"/>
      <c r="GB361" s="380"/>
      <c r="GC361" s="380"/>
      <c r="GD361" s="380"/>
      <c r="GE361" s="380"/>
      <c r="GF361" s="380"/>
      <c r="GG361" s="380"/>
      <c r="GH361" s="380"/>
      <c r="GI361" s="380"/>
      <c r="GJ361" s="380"/>
      <c r="GK361" s="380"/>
      <c r="GL361" s="380"/>
      <c r="GM361" s="380"/>
      <c r="GN361" s="380"/>
      <c r="GO361" s="380"/>
      <c r="GP361" s="380"/>
      <c r="GQ361" s="380"/>
      <c r="GR361" s="380"/>
      <c r="GS361" s="380"/>
      <c r="GT361" s="380"/>
      <c r="GU361" s="380"/>
      <c r="GV361" s="380"/>
      <c r="GW361" s="380"/>
      <c r="GX361" s="380"/>
      <c r="GY361" s="380"/>
      <c r="GZ361" s="380"/>
      <c r="HA361" s="380"/>
      <c r="HB361" s="380"/>
      <c r="HC361" s="380"/>
      <c r="HD361" s="380"/>
      <c r="HE361" s="380"/>
      <c r="HF361" s="380"/>
      <c r="HG361" s="380"/>
      <c r="HH361" s="380"/>
    </row>
    <row r="362" spans="2:216">
      <c r="B362" s="377"/>
      <c r="C362" s="377"/>
      <c r="D362" s="377"/>
      <c r="E362" s="377"/>
      <c r="F362" s="377"/>
      <c r="G362" s="377"/>
      <c r="H362" s="377"/>
      <c r="I362" s="377"/>
      <c r="J362" s="377"/>
      <c r="K362" s="377"/>
      <c r="L362" s="377"/>
      <c r="M362" s="378"/>
      <c r="N362" s="378"/>
      <c r="O362" s="378"/>
      <c r="P362" s="378"/>
      <c r="Q362" s="378"/>
      <c r="R362" s="378"/>
      <c r="S362" s="378"/>
      <c r="T362" s="378"/>
      <c r="U362" s="378"/>
      <c r="V362" s="378"/>
      <c r="W362" s="378"/>
      <c r="X362" s="378"/>
      <c r="Y362" s="380"/>
      <c r="Z362" s="409"/>
      <c r="AA362" s="380"/>
      <c r="AB362" s="380"/>
      <c r="AC362" s="380"/>
      <c r="AD362" s="380"/>
      <c r="AE362" s="380"/>
      <c r="AF362" s="380"/>
      <c r="AG362" s="380"/>
      <c r="AH362" s="380"/>
      <c r="AI362" s="380"/>
      <c r="AJ362" s="380"/>
      <c r="AR362" s="380"/>
      <c r="AS362" s="380"/>
      <c r="AT362" s="380"/>
      <c r="AU362" s="380"/>
      <c r="AV362" s="380"/>
      <c r="AW362" s="380"/>
      <c r="AX362" s="380"/>
      <c r="AY362" s="380"/>
      <c r="AZ362" s="380"/>
      <c r="BA362" s="380"/>
      <c r="BB362" s="380"/>
      <c r="BC362" s="380"/>
      <c r="BD362" s="380"/>
      <c r="BE362" s="380"/>
      <c r="BF362" s="380"/>
      <c r="BG362" s="380"/>
      <c r="BH362" s="380"/>
      <c r="BI362" s="380"/>
      <c r="BJ362" s="377"/>
      <c r="CE362" s="380"/>
      <c r="CF362" s="380"/>
      <c r="CG362" s="380"/>
      <c r="EZ362" s="380"/>
      <c r="FA362" s="380"/>
      <c r="FB362" s="380"/>
      <c r="FC362" s="380"/>
      <c r="FD362" s="380"/>
      <c r="FE362" s="380"/>
      <c r="FF362" s="380"/>
      <c r="FG362" s="380"/>
      <c r="FH362" s="380"/>
      <c r="FI362" s="380"/>
      <c r="FJ362" s="380"/>
      <c r="FK362" s="380"/>
      <c r="FL362" s="380"/>
      <c r="FM362" s="380"/>
      <c r="FN362" s="380"/>
      <c r="FO362" s="380"/>
      <c r="FP362" s="380"/>
      <c r="FQ362" s="380"/>
      <c r="FR362" s="380"/>
      <c r="FS362" s="380"/>
      <c r="FT362" s="380"/>
      <c r="FU362" s="380"/>
      <c r="FV362" s="380"/>
      <c r="FW362" s="380"/>
      <c r="FX362" s="380"/>
      <c r="FY362" s="380"/>
      <c r="FZ362" s="380"/>
      <c r="GA362" s="380"/>
      <c r="GB362" s="380"/>
      <c r="GC362" s="380"/>
      <c r="GD362" s="380"/>
      <c r="GE362" s="380"/>
      <c r="GF362" s="380"/>
      <c r="GG362" s="380"/>
      <c r="GH362" s="380"/>
      <c r="GI362" s="380"/>
      <c r="GJ362" s="380"/>
      <c r="GK362" s="380"/>
      <c r="GL362" s="380"/>
      <c r="GM362" s="380"/>
      <c r="GN362" s="380"/>
      <c r="GO362" s="380"/>
      <c r="GP362" s="380"/>
      <c r="GQ362" s="380"/>
      <c r="GR362" s="380"/>
      <c r="GS362" s="380"/>
      <c r="GT362" s="380"/>
      <c r="GU362" s="380"/>
      <c r="GV362" s="380"/>
      <c r="GW362" s="380"/>
      <c r="GX362" s="380"/>
      <c r="GY362" s="380"/>
      <c r="GZ362" s="380"/>
      <c r="HA362" s="380"/>
      <c r="HB362" s="380"/>
      <c r="HC362" s="380"/>
      <c r="HD362" s="380"/>
      <c r="HE362" s="380"/>
      <c r="HF362" s="380"/>
      <c r="HG362" s="380"/>
      <c r="HH362" s="380"/>
    </row>
    <row r="363" spans="2:216">
      <c r="B363" s="377"/>
      <c r="C363" s="377"/>
      <c r="D363" s="377"/>
      <c r="E363" s="377"/>
      <c r="F363" s="377"/>
      <c r="G363" s="377"/>
      <c r="H363" s="377"/>
      <c r="I363" s="377"/>
      <c r="J363" s="377"/>
      <c r="K363" s="377"/>
      <c r="L363" s="377"/>
      <c r="M363" s="378"/>
      <c r="N363" s="378"/>
      <c r="O363" s="378"/>
      <c r="P363" s="378"/>
      <c r="Q363" s="378"/>
      <c r="R363" s="378"/>
      <c r="S363" s="378"/>
      <c r="T363" s="378"/>
      <c r="U363" s="378"/>
      <c r="V363" s="378"/>
      <c r="W363" s="378"/>
      <c r="X363" s="378"/>
      <c r="Y363" s="380"/>
      <c r="Z363" s="409"/>
      <c r="AA363" s="380"/>
      <c r="AB363" s="380"/>
      <c r="AC363" s="380"/>
      <c r="AD363" s="380"/>
      <c r="AE363" s="380"/>
      <c r="AF363" s="380"/>
      <c r="AG363" s="380"/>
      <c r="AH363" s="380"/>
      <c r="AI363" s="380"/>
      <c r="AJ363" s="380"/>
      <c r="AR363" s="380"/>
      <c r="AS363" s="380"/>
      <c r="AT363" s="380"/>
      <c r="AU363" s="380"/>
      <c r="AV363" s="380"/>
      <c r="AW363" s="380"/>
      <c r="AX363" s="380"/>
      <c r="AY363" s="380"/>
      <c r="AZ363" s="380"/>
      <c r="BA363" s="380"/>
      <c r="BB363" s="380"/>
      <c r="BC363" s="380"/>
      <c r="BD363" s="380"/>
      <c r="BE363" s="380"/>
      <c r="BF363" s="380"/>
      <c r="BG363" s="380"/>
      <c r="BH363" s="380"/>
      <c r="BI363" s="380"/>
      <c r="BJ363" s="377"/>
      <c r="CE363" s="380"/>
      <c r="CF363" s="380"/>
      <c r="CG363" s="380"/>
      <c r="EZ363" s="380"/>
      <c r="FA363" s="380"/>
      <c r="FB363" s="380"/>
      <c r="FC363" s="380"/>
      <c r="FD363" s="380"/>
      <c r="FE363" s="380"/>
      <c r="FF363" s="380"/>
      <c r="FG363" s="380"/>
      <c r="FH363" s="380"/>
      <c r="FI363" s="380"/>
      <c r="FJ363" s="380"/>
      <c r="FK363" s="380"/>
      <c r="FL363" s="380"/>
      <c r="FM363" s="380"/>
      <c r="FN363" s="380"/>
      <c r="FO363" s="380"/>
      <c r="FP363" s="380"/>
      <c r="FQ363" s="380"/>
      <c r="FR363" s="380"/>
      <c r="FS363" s="380"/>
      <c r="FT363" s="380"/>
      <c r="FU363" s="380"/>
      <c r="FV363" s="380"/>
      <c r="FW363" s="380"/>
      <c r="FX363" s="380"/>
      <c r="FY363" s="380"/>
      <c r="FZ363" s="380"/>
      <c r="GA363" s="380"/>
      <c r="GB363" s="380"/>
      <c r="GC363" s="380"/>
      <c r="GD363" s="380"/>
      <c r="GE363" s="380"/>
      <c r="GF363" s="380"/>
      <c r="GG363" s="380"/>
      <c r="GH363" s="380"/>
      <c r="GI363" s="380"/>
      <c r="GJ363" s="380"/>
      <c r="GK363" s="380"/>
      <c r="GL363" s="380"/>
      <c r="GM363" s="380"/>
      <c r="GN363" s="380"/>
      <c r="GO363" s="380"/>
      <c r="GP363" s="380"/>
      <c r="GQ363" s="380"/>
      <c r="GR363" s="380"/>
      <c r="GS363" s="380"/>
      <c r="GT363" s="380"/>
      <c r="GU363" s="380"/>
      <c r="GV363" s="380"/>
      <c r="GW363" s="380"/>
      <c r="GX363" s="380"/>
      <c r="GY363" s="380"/>
      <c r="GZ363" s="380"/>
      <c r="HA363" s="380"/>
      <c r="HB363" s="380"/>
      <c r="HC363" s="380"/>
      <c r="HD363" s="380"/>
      <c r="HE363" s="380"/>
      <c r="HF363" s="380"/>
      <c r="HG363" s="380"/>
      <c r="HH363" s="380"/>
    </row>
    <row r="364" spans="2:216">
      <c r="B364" s="377"/>
      <c r="C364" s="377"/>
      <c r="D364" s="377"/>
      <c r="E364" s="377"/>
      <c r="F364" s="377"/>
      <c r="G364" s="377"/>
      <c r="H364" s="377"/>
      <c r="I364" s="377"/>
      <c r="J364" s="377"/>
      <c r="K364" s="377"/>
      <c r="L364" s="377"/>
      <c r="M364" s="378"/>
      <c r="N364" s="378"/>
      <c r="O364" s="378"/>
      <c r="P364" s="378"/>
      <c r="Q364" s="378"/>
      <c r="R364" s="378"/>
      <c r="S364" s="378"/>
      <c r="T364" s="378"/>
      <c r="U364" s="378"/>
      <c r="V364" s="378"/>
      <c r="W364" s="378"/>
      <c r="X364" s="378"/>
      <c r="Y364" s="380"/>
      <c r="Z364" s="409"/>
      <c r="AA364" s="380"/>
      <c r="AB364" s="380"/>
      <c r="AC364" s="380"/>
      <c r="AD364" s="380"/>
      <c r="AE364" s="380"/>
      <c r="AF364" s="380"/>
      <c r="AG364" s="380"/>
      <c r="AH364" s="380"/>
      <c r="AI364" s="380"/>
      <c r="AJ364" s="380"/>
      <c r="AR364" s="380"/>
      <c r="AS364" s="380"/>
      <c r="AT364" s="380"/>
      <c r="AU364" s="380"/>
      <c r="AV364" s="380"/>
      <c r="AW364" s="380"/>
      <c r="AX364" s="380"/>
      <c r="AY364" s="380"/>
      <c r="AZ364" s="380"/>
      <c r="BA364" s="380"/>
      <c r="BB364" s="380"/>
      <c r="BC364" s="380"/>
      <c r="BD364" s="380"/>
      <c r="BE364" s="380"/>
      <c r="BF364" s="380"/>
      <c r="BG364" s="380"/>
      <c r="BH364" s="380"/>
      <c r="BI364" s="380"/>
      <c r="BJ364" s="377"/>
      <c r="CE364" s="380"/>
      <c r="CF364" s="380"/>
      <c r="CG364" s="380"/>
      <c r="EZ364" s="380"/>
      <c r="FA364" s="380"/>
      <c r="FB364" s="380"/>
      <c r="FC364" s="380"/>
      <c r="FD364" s="380"/>
      <c r="FE364" s="380"/>
      <c r="FF364" s="380"/>
      <c r="FG364" s="380"/>
      <c r="FH364" s="380"/>
      <c r="FI364" s="380"/>
      <c r="FJ364" s="380"/>
      <c r="FK364" s="380"/>
      <c r="FL364" s="380"/>
      <c r="FM364" s="380"/>
      <c r="FN364" s="380"/>
      <c r="FO364" s="380"/>
      <c r="FP364" s="380"/>
      <c r="FQ364" s="380"/>
      <c r="FR364" s="380"/>
      <c r="FS364" s="380"/>
      <c r="FT364" s="380"/>
      <c r="FU364" s="380"/>
      <c r="FV364" s="380"/>
      <c r="FW364" s="380"/>
      <c r="FX364" s="380"/>
      <c r="FY364" s="380"/>
      <c r="FZ364" s="380"/>
      <c r="GA364" s="380"/>
      <c r="GB364" s="380"/>
      <c r="GC364" s="380"/>
      <c r="GD364" s="380"/>
      <c r="GE364" s="380"/>
      <c r="GF364" s="380"/>
      <c r="GG364" s="380"/>
      <c r="GH364" s="380"/>
      <c r="GI364" s="380"/>
      <c r="GJ364" s="380"/>
      <c r="GK364" s="380"/>
      <c r="GL364" s="380"/>
      <c r="GM364" s="380"/>
      <c r="GN364" s="380"/>
      <c r="GO364" s="380"/>
      <c r="GP364" s="380"/>
      <c r="GQ364" s="380"/>
      <c r="GR364" s="380"/>
      <c r="GS364" s="380"/>
      <c r="GT364" s="380"/>
      <c r="GU364" s="380"/>
      <c r="GV364" s="380"/>
      <c r="GW364" s="380"/>
      <c r="GX364" s="380"/>
      <c r="GY364" s="380"/>
      <c r="GZ364" s="380"/>
      <c r="HA364" s="380"/>
      <c r="HB364" s="380"/>
      <c r="HC364" s="380"/>
      <c r="HD364" s="380"/>
      <c r="HE364" s="380"/>
      <c r="HF364" s="380"/>
      <c r="HG364" s="380"/>
      <c r="HH364" s="380"/>
    </row>
  </sheetData>
  <sheetProtection algorithmName="SHA-512" hashValue="kLJH5TT6/p2i3FkjXSOexRDJyygGF8T0opGjkopEHBf6XKmE0aGyIMY9xptBuXAJrSRceSq2WqIrKpZHrWDWdA==" saltValue="A8G0Q8avd8gnQkt90x3YRA==" spinCount="100000" sheet="1" objects="1" scenarios="1"/>
  <autoFilter ref="AN89:AO96" xr:uid="{C2733611-A239-4D1A-A449-CC30BA07D4D1}">
    <filterColumn colId="0">
      <customFilters>
        <customFilter operator="notEqual" val="#N/A"/>
      </customFilters>
    </filterColumn>
  </autoFilter>
  <dataConsolidate/>
  <mergeCells count="30">
    <mergeCell ref="B79:D79"/>
    <mergeCell ref="R54:U54"/>
    <mergeCell ref="R55:S55"/>
    <mergeCell ref="U58:V59"/>
    <mergeCell ref="O82:W83"/>
    <mergeCell ref="N90:W91"/>
    <mergeCell ref="AQ12:AT12"/>
    <mergeCell ref="K47:L47"/>
    <mergeCell ref="W47:X48"/>
    <mergeCell ref="O48:P48"/>
    <mergeCell ref="U50:V50"/>
    <mergeCell ref="W50:X51"/>
    <mergeCell ref="O51:P51"/>
    <mergeCell ref="U51:V51"/>
    <mergeCell ref="AN12:AP12"/>
    <mergeCell ref="F3:I3"/>
    <mergeCell ref="L4:M5"/>
    <mergeCell ref="BQ4:BR4"/>
    <mergeCell ref="B6:B9"/>
    <mergeCell ref="C6:E7"/>
    <mergeCell ref="F6:F7"/>
    <mergeCell ref="G6:G7"/>
    <mergeCell ref="H6:J7"/>
    <mergeCell ref="K6:K7"/>
    <mergeCell ref="L6:M7"/>
    <mergeCell ref="N6:N7"/>
    <mergeCell ref="F8:F9"/>
    <mergeCell ref="G8:G9"/>
    <mergeCell ref="K8:K9"/>
    <mergeCell ref="L8:M9"/>
  </mergeCells>
  <conditionalFormatting sqref="BZ91:CB91">
    <cfRule type="expression" dxfId="1118" priority="1">
      <formula>IF(TYPOLOGY = "Bridge", TRUE, FALSE)</formula>
    </cfRule>
    <cfRule type="expression" dxfId="1117" priority="103">
      <formula>$CB$91="Scheme meets target"</formula>
    </cfRule>
    <cfRule type="expression" dxfId="1116" priority="104">
      <formula>$CB$91="Scheme does not meet target"</formula>
    </cfRule>
    <cfRule type="expression" dxfId="1115" priority="105">
      <formula>$CB$91="Target N/A"</formula>
    </cfRule>
  </conditionalFormatting>
  <conditionalFormatting sqref="BZ92:CB92">
    <cfRule type="expression" dxfId="1114" priority="90">
      <formula>$CB$92="Scheme meets target"</formula>
    </cfRule>
    <cfRule type="expression" dxfId="1113" priority="91">
      <formula>$CB$92="Scheme does not meet target"</formula>
    </cfRule>
    <cfRule type="expression" dxfId="1112" priority="92">
      <formula>$CB$92="Target N/A"</formula>
    </cfRule>
  </conditionalFormatting>
  <conditionalFormatting sqref="BZ94:CB94">
    <cfRule type="expression" dxfId="1111" priority="22">
      <formula>$CB$94="Scheme meets target"</formula>
    </cfRule>
    <cfRule type="expression" dxfId="1110" priority="23">
      <formula>$CB$94="Scheme does not meet target"</formula>
    </cfRule>
    <cfRule type="expression" dxfId="1109" priority="24">
      <formula>$CB$94="Target N/A"</formula>
    </cfRule>
  </conditionalFormatting>
  <conditionalFormatting sqref="W44:X45 N12:X12 R44:T45 R13:X43 N13:Q45">
    <cfRule type="expression" dxfId="1108" priority="102">
      <formula>N12=0</formula>
    </cfRule>
  </conditionalFormatting>
  <conditionalFormatting sqref="M13:M43">
    <cfRule type="expression" dxfId="1107" priority="96">
      <formula>AND($BP13&gt;0,$BM13="No_Reinforcement")</formula>
    </cfRule>
    <cfRule type="expression" dxfId="1106" priority="99">
      <formula>$BM13="No_Reinforcement"</formula>
    </cfRule>
    <cfRule type="expression" dxfId="1105" priority="101">
      <formula>$BM13="Reinforcement"</formula>
    </cfRule>
  </conditionalFormatting>
  <conditionalFormatting sqref="I12:I43">
    <cfRule type="expression" dxfId="1104" priority="97">
      <formula>$I12="Yes"</formula>
    </cfRule>
  </conditionalFormatting>
  <conditionalFormatting sqref="J12:J43">
    <cfRule type="expression" dxfId="1103" priority="95">
      <formula>$I12="No"</formula>
    </cfRule>
    <cfRule type="expression" dxfId="1102" priority="98">
      <formula>ISBLANK($J12)</formula>
    </cfRule>
  </conditionalFormatting>
  <conditionalFormatting sqref="I42:J43 G12:J12 H13:J41 G13:G43">
    <cfRule type="expression" dxfId="1101" priority="94">
      <formula>ISBLANK($B12)</formula>
    </cfRule>
  </conditionalFormatting>
  <conditionalFormatting sqref="L12:L43">
    <cfRule type="expression" dxfId="1100" priority="93">
      <formula>$L12&lt;0</formula>
    </cfRule>
  </conditionalFormatting>
  <conditionalFormatting sqref="U44:V45">
    <cfRule type="expression" dxfId="1099" priority="89">
      <formula>U44=0</formula>
    </cfRule>
  </conditionalFormatting>
  <conditionalFormatting sqref="Y12:Y43">
    <cfRule type="expression" dxfId="1098" priority="106">
      <formula>AND(ISERROR($BN12),L12&gt;0)</formula>
    </cfRule>
  </conditionalFormatting>
  <conditionalFormatting sqref="C12:D43">
    <cfRule type="expression" dxfId="1097" priority="107">
      <formula>AND(ISERROR($BN12),$L12&gt;0)</formula>
    </cfRule>
  </conditionalFormatting>
  <conditionalFormatting sqref="Q12:Q45">
    <cfRule type="expression" dxfId="1096" priority="86">
      <formula>$I12 = "No"</formula>
    </cfRule>
  </conditionalFormatting>
  <conditionalFormatting sqref="Q44:Q45">
    <cfRule type="expression" dxfId="1095" priority="85">
      <formula>$L$44&lt;&gt;0</formula>
    </cfRule>
  </conditionalFormatting>
  <conditionalFormatting sqref="Q45">
    <cfRule type="expression" dxfId="1094" priority="84">
      <formula>$L$45&lt;&gt;""</formula>
    </cfRule>
  </conditionalFormatting>
  <conditionalFormatting sqref="V12:V43">
    <cfRule type="expression" dxfId="1093" priority="81">
      <formula xml:space="preserve"> $B12 =  "Timber"</formula>
    </cfRule>
    <cfRule type="expression" dxfId="1092" priority="82">
      <formula>AND($B12 = "Custom_EPD", $C12 = "Timber_EPD")</formula>
    </cfRule>
    <cfRule type="expression" dxfId="1091" priority="83">
      <formula>$C12 &lt;&gt; "Timber_EPD"</formula>
    </cfRule>
  </conditionalFormatting>
  <conditionalFormatting sqref="C9">
    <cfRule type="expression" dxfId="1090" priority="80">
      <formula>$C$9 &lt;0</formula>
    </cfRule>
  </conditionalFormatting>
  <conditionalFormatting sqref="D9">
    <cfRule type="expression" dxfId="1089" priority="79">
      <formula>$D$9 &lt;0</formula>
    </cfRule>
  </conditionalFormatting>
  <conditionalFormatting sqref="E9">
    <cfRule type="expression" dxfId="1088" priority="78">
      <formula>$E$9 &lt;0</formula>
    </cfRule>
  </conditionalFormatting>
  <conditionalFormatting sqref="H42">
    <cfRule type="expression" dxfId="1087" priority="108">
      <formula>ISBLANK($B42)</formula>
    </cfRule>
  </conditionalFormatting>
  <conditionalFormatting sqref="F95:J95">
    <cfRule type="expression" dxfId="1086" priority="109">
      <formula>$F$48&lt;=228</formula>
    </cfRule>
    <cfRule type="expression" dxfId="1085" priority="110">
      <formula>$F$48&gt;228</formula>
    </cfRule>
  </conditionalFormatting>
  <conditionalFormatting sqref="BP91">
    <cfRule type="expression" dxfId="1084" priority="111">
      <formula>$F$48&lt;=144</formula>
    </cfRule>
    <cfRule type="expression" dxfId="1083" priority="112">
      <formula>$F$48&gt;144</formula>
    </cfRule>
  </conditionalFormatting>
  <conditionalFormatting sqref="L4">
    <cfRule type="expression" dxfId="1082" priority="113">
      <formula>"IF(ISNA($L$7))"</formula>
    </cfRule>
    <cfRule type="expression" dxfId="1081" priority="114">
      <formula>IF((ISNA($K$8)), "TRUE", "FALSE")</formula>
    </cfRule>
  </conditionalFormatting>
  <conditionalFormatting sqref="CB90">
    <cfRule type="expression" dxfId="1080" priority="20">
      <formula>$CB$90 = "Scheme meets target"</formula>
    </cfRule>
    <cfRule type="expression" dxfId="1079" priority="21">
      <formula>$CB$90 = "Scheme does not meet target"</formula>
    </cfRule>
  </conditionalFormatting>
  <conditionalFormatting sqref="CA90">
    <cfRule type="expression" dxfId="1078" priority="18">
      <formula>$CB$90 = "Scheme meets target"</formula>
    </cfRule>
    <cfRule type="expression" dxfId="1077" priority="19">
      <formula>$CB$90 = "Scheme does not meet target"</formula>
    </cfRule>
  </conditionalFormatting>
  <conditionalFormatting sqref="BZ90">
    <cfRule type="expression" dxfId="1076" priority="3">
      <formula>$CB$90 = "Scheme meets target"</formula>
    </cfRule>
    <cfRule type="expression" dxfId="1075" priority="17">
      <formula>$CB$90 = "Scheme does not meet target"</formula>
    </cfRule>
  </conditionalFormatting>
  <conditionalFormatting sqref="BZ90:CB90">
    <cfRule type="expression" dxfId="1074" priority="2">
      <formula>IF(TYPOLOGY &lt;&gt; "Bridge", TRUE, FALSE)</formula>
    </cfRule>
  </conditionalFormatting>
  <conditionalFormatting sqref="J9">
    <cfRule type="expression" dxfId="1073" priority="7">
      <formula>$J$9 &lt; 0</formula>
    </cfRule>
    <cfRule type="expression" dxfId="1072" priority="16">
      <formula>IF(AND(TYPOLOGY &lt;&gt; "Bridge", $J$9 &lt;&gt; 0), TRUE, FALSE)</formula>
    </cfRule>
  </conditionalFormatting>
  <conditionalFormatting sqref="V62:W62 W63">
    <cfRule type="expression" dxfId="1071" priority="119">
      <formula>$AU$51&gt;=$O$62</formula>
    </cfRule>
  </conditionalFormatting>
  <conditionalFormatting sqref="V64:W64">
    <cfRule type="expression" dxfId="1070" priority="120">
      <formula>$AU$51&lt;$O$62</formula>
    </cfRule>
    <cfRule type="expression" dxfId="1069" priority="121">
      <formula>$AU$51&gt;=$O$64</formula>
    </cfRule>
  </conditionalFormatting>
  <conditionalFormatting sqref="V66:W66">
    <cfRule type="expression" dxfId="1068" priority="122">
      <formula>$AU$51&lt;$O$64</formula>
    </cfRule>
    <cfRule type="expression" dxfId="1067" priority="123">
      <formula>$AU$51&gt;=$O$66</formula>
    </cfRule>
  </conditionalFormatting>
  <conditionalFormatting sqref="V68:W68">
    <cfRule type="expression" dxfId="1066" priority="124">
      <formula>$AU$51&lt;$O$66</formula>
    </cfRule>
    <cfRule type="expression" dxfId="1065" priority="125">
      <formula>$AU$51&gt;=$O$68</formula>
    </cfRule>
  </conditionalFormatting>
  <conditionalFormatting sqref="V70:W70">
    <cfRule type="expression" dxfId="1064" priority="126">
      <formula>$AU$51&lt;$O$68</formula>
    </cfRule>
    <cfRule type="expression" dxfId="1063" priority="127">
      <formula>$AU$51&gt;=$O$70</formula>
    </cfRule>
  </conditionalFormatting>
  <conditionalFormatting sqref="V72:W72">
    <cfRule type="expression" dxfId="1062" priority="128">
      <formula>$AU$51&lt;$O$70</formula>
    </cfRule>
    <cfRule type="expression" dxfId="1061" priority="129">
      <formula>$AU$51&gt;=$O$72</formula>
    </cfRule>
  </conditionalFormatting>
  <conditionalFormatting sqref="V74:W74">
    <cfRule type="expression" dxfId="1060" priority="130">
      <formula>$AU$51&lt;$O$72</formula>
    </cfRule>
    <cfRule type="expression" dxfId="1059" priority="131">
      <formula>$AU$51&gt;=$O$74</formula>
    </cfRule>
  </conditionalFormatting>
  <conditionalFormatting sqref="V78:W78">
    <cfRule type="expression" dxfId="1058" priority="132">
      <formula>$AU$51&lt;$O$76</formula>
    </cfRule>
  </conditionalFormatting>
  <conditionalFormatting sqref="V76:W76">
    <cfRule type="expression" dxfId="1057" priority="133">
      <formula>$AU$51&lt;$O$74</formula>
    </cfRule>
    <cfRule type="expression" dxfId="1056" priority="134">
      <formula>$AU$51&gt;=$O$76</formula>
    </cfRule>
  </conditionalFormatting>
  <conditionalFormatting sqref="M12:M43">
    <cfRule type="expression" dxfId="1055" priority="116">
      <formula>AND($BP12&gt;0,$BM12 ="No_Reinforcement")</formula>
    </cfRule>
    <cfRule type="expression" dxfId="1054" priority="117">
      <formula>$BM12="No_Reinforcement"</formula>
    </cfRule>
    <cfRule type="expression" dxfId="1053" priority="3668">
      <formula>$BM12="Reinforcement"</formula>
    </cfRule>
  </conditionalFormatting>
  <conditionalFormatting sqref="G12:G43">
    <cfRule type="expression" dxfId="1052" priority="4">
      <formula>$G12 = ""</formula>
    </cfRule>
    <cfRule type="expression" dxfId="1051" priority="13">
      <formula>IF(AND(ISBLANK($B12), $G12 &lt;&gt; ""), "TRUE", "FALSE")</formula>
    </cfRule>
  </conditionalFormatting>
  <conditionalFormatting sqref="N9">
    <cfRule type="expression" dxfId="1050" priority="5">
      <formula>$N$9 &lt; 0</formula>
    </cfRule>
  </conditionalFormatting>
  <conditionalFormatting sqref="F8:F9">
    <cfRule type="expression" dxfId="1049" priority="12">
      <formula>$F$8 &lt; 0</formula>
    </cfRule>
  </conditionalFormatting>
  <conditionalFormatting sqref="G8:G9">
    <cfRule type="expression" dxfId="1048" priority="10">
      <formula>$G$8 &lt; 0</formula>
    </cfRule>
  </conditionalFormatting>
  <conditionalFormatting sqref="H9">
    <cfRule type="expression" dxfId="1047" priority="9">
      <formula>$H$9 &lt; 0</formula>
    </cfRule>
  </conditionalFormatting>
  <conditionalFormatting sqref="I9">
    <cfRule type="expression" dxfId="1046" priority="8">
      <formula>$I$9 &lt; 0</formula>
    </cfRule>
  </conditionalFormatting>
  <dataValidations disablePrompts="1" count="21">
    <dataValidation allowBlank="1" showInputMessage="1" showErrorMessage="1" error="No Design Stage chosen. Please select a Design Stage on the Project Info Tab." sqref="I9" xr:uid="{95E974CD-8CD0-4E8B-B8A1-424D62294F54}"/>
    <dataValidation allowBlank="1" showInputMessage="1" showErrorMessage="1" prompt="Set this value to 0 if the project is NOT a bridge. " sqref="J9" xr:uid="{84462CBE-3C29-4861-8E0E-1E94F13AED76}"/>
    <dataValidation type="list" allowBlank="1" showInputMessage="1" showErrorMessage="1" sqref="M12" xr:uid="{D884ADF0-C3A7-4F93-8CF4-6C0327581A60}">
      <formula1>INDIRECT($BM12)</formula1>
    </dataValidation>
    <dataValidation type="list" allowBlank="1" showInputMessage="1" showErrorMessage="1" sqref="E16" xr:uid="{0502D8CB-D10A-44AC-A815-59472F536950}">
      <formula1>INDIRECT($A$16)</formula1>
    </dataValidation>
    <dataValidation type="list" allowBlank="1" showInputMessage="1" showErrorMessage="1" sqref="E15" xr:uid="{B6B5EAB9-B133-41CF-B0F0-101091CE38F9}">
      <formula1>INDIRECT($A$15)</formula1>
    </dataValidation>
    <dataValidation type="list" allowBlank="1" showInputMessage="1" showErrorMessage="1" sqref="E14" xr:uid="{EE63223E-3909-42A6-910E-25A7FDEA7D47}">
      <formula1>INDIRECT($A$14)</formula1>
    </dataValidation>
    <dataValidation type="list" allowBlank="1" showInputMessage="1" showErrorMessage="1" sqref="E13" xr:uid="{4A9A3CC5-20C8-4C97-AD77-FF6509F74BBF}">
      <formula1>INDIRECT($A$13)</formula1>
    </dataValidation>
    <dataValidation type="list" allowBlank="1" showInputMessage="1" showErrorMessage="1" sqref="E12" xr:uid="{856FC6AD-C64E-4587-AB8A-503E8342ED6C}">
      <formula1>INDIRECT($A$12)</formula1>
    </dataValidation>
    <dataValidation type="decimal" allowBlank="1" showInputMessage="1" showErrorMessage="1" error="No Design Stage chosen. Please select a Design Stage on the Project Info Tab." sqref="I8" xr:uid="{BF28010E-1913-4EF7-952F-5DA27D0AF44D}">
      <formula1>0.01</formula1>
      <formula2>1</formula2>
    </dataValidation>
    <dataValidation type="custom" allowBlank="1" showInputMessage="1" showErrorMessage="1" error="Cell cannot be edited because it is not a biogenic material. C34.2 for non-biogenic materials will always be zero." sqref="V12:V43" xr:uid="{9D6F794D-E40D-4C0D-9D4A-48AB541BEDCC}">
      <formula1>IF(B12&lt;&gt;"Timber","TRUE",IF(AND(B12&lt;&gt;"Custom_EPD",C12&lt;&gt;"Timber_EPD"),"TRUE","FALSE"))</formula1>
    </dataValidation>
    <dataValidation showInputMessage="1" showErrorMessage="1" sqref="F8" xr:uid="{DCDF3D54-4FEF-4886-811D-D81E5C44CB5B}"/>
    <dataValidation type="custom" allowBlank="1" showInputMessage="1" showErrorMessage="1" error="Material Quantity must not be negative." sqref="L12:L43" xr:uid="{F9BE3B56-DD58-4E70-A77D-F5FB3D2A2405}">
      <formula1>L12&gt;=0</formula1>
    </dataValidation>
    <dataValidation type="custom" errorStyle="warning" allowBlank="1" showInputMessage="1" showErrorMessage="1" error="'Component Lifespan' should be a positive number and less than or equal to the 'Design Life' of the building._x000a__x000a_The 'Design Life' is entered by the user on the 'Project Info' sheet. " sqref="G12:G43" xr:uid="{8F7910CA-4424-4431-9995-97DF03138243}">
      <formula1>AND(I12="No",G12&gt;1,G12&lt;=DESIGN_LIFE)</formula1>
    </dataValidation>
    <dataValidation type="whole" operator="greaterThanOrEqual" showInputMessage="1" showErrorMessage="1" error="Cannot enter a negative value." sqref="J12:J43" xr:uid="{BDF287B6-0848-4AC1-B9CA-5FDD7F82FC26}">
      <formula1>0</formula1>
    </dataValidation>
    <dataValidation type="list" allowBlank="1" showInputMessage="1" showErrorMessage="1" sqref="I12:I43" xr:uid="{C1CDFA41-1486-4A44-82FF-7DFBA454AEA2}">
      <formula1>"No, Yes"</formula1>
    </dataValidation>
    <dataValidation type="list" allowBlank="1" showInputMessage="1" showErrorMessage="1" sqref="B12:B43" xr:uid="{C1888D15-728C-48C7-B12A-CBFEBB45D268}">
      <formula1>Material_list</formula1>
    </dataValidation>
    <dataValidation type="list" allowBlank="1" showInputMessage="1" showErrorMessage="1" sqref="C12:D43" xr:uid="{240DC67C-6E3F-4E83-AF11-57354D08DEC7}">
      <formula1>INDIRECT(B12)</formula1>
    </dataValidation>
    <dataValidation type="list" allowBlank="1" showInputMessage="1" showErrorMessage="1" sqref="E17:E43" xr:uid="{107B442C-0731-41E4-A0D9-1E75A4949E1A}">
      <formula1>INDIRECT($A$17)</formula1>
    </dataValidation>
    <dataValidation type="list" allowBlank="1" showInputMessage="1" showErrorMessage="1" sqref="K45 K12:K43" xr:uid="{4A3092F8-69CA-42D1-B392-2EE393A18049}">
      <formula1>LST_MATQUANT</formula1>
    </dataValidation>
    <dataValidation type="list" allowBlank="1" showInputMessage="1" showErrorMessage="1" sqref="M45 M13:M43" xr:uid="{91082A59-D123-4CBE-ABF7-60BC067FD461}">
      <formula1>INDIRECT(BM13)</formula1>
    </dataValidation>
    <dataValidation type="decimal" allowBlank="1" showInputMessage="1" showErrorMessage="1" error="Please enter a value between 1-100." sqref="K8:K9" xr:uid="{61444AD1-8DFB-490A-A744-72EFF433F355}">
      <formula1>0.01</formula1>
      <formula2>1</formula2>
    </dataValidation>
  </dataValidations>
  <printOptions horizontalCentered="1" verticalCentered="1"/>
  <pageMargins left="0.23622047244094491" right="0.23622047244094491" top="0.74803149606299213" bottom="0.74803149606299213" header="0.31496062992125984" footer="0.31496062992125984"/>
  <pageSetup paperSize="8" scale="43"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47521" r:id="rId4" name="Button 1">
              <controlPr defaultSize="0" print="0" autoFill="0" autoPict="0" macro="[0]!PrintPDF" altText="Print Page- PDF">
                <anchor moveWithCells="1">
                  <from>
                    <xdr:col>2</xdr:col>
                    <xdr:colOff>276225</xdr:colOff>
                    <xdr:row>2</xdr:row>
                    <xdr:rowOff>9525</xdr:rowOff>
                  </from>
                  <to>
                    <xdr:col>2</xdr:col>
                    <xdr:colOff>2076450</xdr:colOff>
                    <xdr:row>2</xdr:row>
                    <xdr:rowOff>314325</xdr:rowOff>
                  </to>
                </anchor>
              </controlPr>
            </control>
          </mc:Choice>
        </mc:AlternateContent>
        <mc:AlternateContent xmlns:mc="http://schemas.openxmlformats.org/markup-compatibility/2006">
          <mc:Choice Requires="x14">
            <control shapeId="747522" r:id="rId5" name="Button 2">
              <controlPr defaultSize="0" print="0" autoFill="0" autoPict="0" macro="[0]!Reset_Default_Values_Scheme">
                <anchor moveWithCells="1" sizeWithCells="1">
                  <from>
                    <xdr:col>3</xdr:col>
                    <xdr:colOff>609600</xdr:colOff>
                    <xdr:row>1</xdr:row>
                    <xdr:rowOff>171450</xdr:rowOff>
                  </from>
                  <to>
                    <xdr:col>3</xdr:col>
                    <xdr:colOff>2305050</xdr:colOff>
                    <xdr:row>3</xdr:row>
                    <xdr:rowOff>38100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6" id="{B91078C7-9482-482D-8AA4-AE1CD96D69FE}">
            <xm:f>IF('Project Info'!C11 = "Yes", TRUE, FALSE)</xm:f>
            <x14:dxf>
              <font>
                <color theme="2" tint="-0.499984740745262"/>
              </font>
              <fill>
                <patternFill>
                  <bgColor theme="2" tint="-0.499984740745262"/>
                </patternFill>
              </fill>
              <border>
                <right style="thin">
                  <color auto="1"/>
                </right>
                <top style="thin">
                  <color auto="1"/>
                </top>
                <vertical/>
                <horizontal/>
              </border>
            </x14:dxf>
          </x14:cfRule>
          <xm:sqref>C9</xm:sqref>
        </x14:conditionalFormatting>
        <x14:conditionalFormatting xmlns:xm="http://schemas.microsoft.com/office/excel/2006/main">
          <x14:cfRule type="expression" priority="25" id="{A79C1625-6B9F-4EC8-8257-DE4DA1BE2D12}">
            <xm:f>IF('Project Info'!C11 = "Yes", TRUE, FALSE)</xm:f>
            <x14:dxf>
              <font>
                <b val="0"/>
                <i val="0"/>
                <color theme="2" tint="-0.499984740745262"/>
              </font>
              <fill>
                <patternFill>
                  <bgColor theme="2" tint="-0.499984740745262"/>
                </patternFill>
              </fill>
              <border>
                <right style="thin">
                  <color auto="1"/>
                </right>
                <top style="thin">
                  <color auto="1"/>
                </top>
                <vertical/>
                <horizontal/>
              </border>
            </x14:dxf>
          </x14:cfRule>
          <xm:sqref>D9</xm:sqref>
        </x14:conditionalFormatting>
        <x14:conditionalFormatting xmlns:xm="http://schemas.microsoft.com/office/excel/2006/main">
          <x14:cfRule type="expression" priority="87" id="{C43D06EC-CC1A-4CE2-81BA-50276F3B4A67}">
            <xm:f>$F$8&lt;&gt;'Default Values'!$C$6</xm:f>
            <x14:dxf>
              <font>
                <b val="0"/>
                <i val="0"/>
              </font>
              <fill>
                <patternFill patternType="solid">
                  <bgColor theme="5" tint="0.39994506668294322"/>
                </patternFill>
              </fill>
            </x14:dxf>
          </x14:cfRule>
          <x14:cfRule type="expression" priority="88" id="{69C2446F-92FE-4994-B025-E57B7018F7F6}">
            <xm:f>'Default Values'!$C$6</xm:f>
            <x14:dxf>
              <font>
                <b val="0"/>
                <i val="0"/>
                <strike val="0"/>
              </font>
            </x14:dxf>
          </x14:cfRule>
          <xm:sqref>F8</xm:sqref>
        </x14:conditionalFormatting>
        <x14:conditionalFormatting xmlns:xm="http://schemas.microsoft.com/office/excel/2006/main">
          <x14:cfRule type="expression" priority="77" id="{EF18FD65-9F44-4501-AFD9-1E0C863F8A06}">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H47</xm:sqref>
        </x14:conditionalFormatting>
        <x14:conditionalFormatting xmlns:xm="http://schemas.microsoft.com/office/excel/2006/main">
          <x14:cfRule type="expression" priority="76" id="{0065F09D-6763-4ABC-9D0F-8BA8E00A4AAF}">
            <xm:f>IF('Project Info'!C11 = "Yes", TRUE, FALSE)</xm:f>
            <x14:dxf>
              <font>
                <b val="0"/>
                <i val="0"/>
                <color theme="0" tint="-4.9989318521683403E-2"/>
              </font>
              <fill>
                <patternFill>
                  <bgColor theme="0" tint="-4.9989318521683403E-2"/>
                </patternFill>
              </fill>
              <border>
                <right style="thin">
                  <color theme="0" tint="-4.9989318521683403E-2"/>
                </right>
                <top style="thin">
                  <color theme="0" tint="-4.9989318521683403E-2"/>
                </top>
                <bottom style="thin">
                  <color theme="0" tint="-4.9989318521683403E-2"/>
                </bottom>
                <vertical/>
                <horizontal/>
              </border>
            </x14:dxf>
          </x14:cfRule>
          <xm:sqref>G48</xm:sqref>
        </x14:conditionalFormatting>
        <x14:conditionalFormatting xmlns:xm="http://schemas.microsoft.com/office/excel/2006/main">
          <x14:cfRule type="expression" priority="75" id="{7F3A4A41-96E0-43DB-84CA-E691DB9733F1}">
            <xm:f>IF('Project Info'!C11 = "Yes", TRUE, FALSE)</xm:f>
            <x14:dxf>
              <font>
                <color theme="0" tint="-4.9989318521683403E-2"/>
              </font>
              <fill>
                <patternFill>
                  <bgColor theme="0" tint="-4.9989318521683403E-2"/>
                </patternFill>
              </fill>
              <border>
                <right style="thin">
                  <color theme="0" tint="-4.9989318521683403E-2"/>
                </right>
                <top style="thin">
                  <color theme="0" tint="-4.9989318521683403E-2"/>
                </top>
                <bottom style="thin">
                  <color theme="0" tint="-4.9989318521683403E-2"/>
                </bottom>
                <vertical/>
                <horizontal/>
              </border>
            </x14:dxf>
          </x14:cfRule>
          <xm:sqref>G49</xm:sqref>
        </x14:conditionalFormatting>
        <x14:conditionalFormatting xmlns:xm="http://schemas.microsoft.com/office/excel/2006/main">
          <x14:cfRule type="expression" priority="74" id="{039C4019-BF6C-4C6D-9B40-D39BED5DF3FF}">
            <xm:f>IF('Project Info'!C11 = "Yes", TRUE, FALSE)</xm:f>
            <x14:dxf>
              <font>
                <b val="0"/>
                <i val="0"/>
                <color theme="0" tint="-4.9989318521683403E-2"/>
              </font>
              <fill>
                <patternFill>
                  <bgColor theme="0" tint="-4.9989318521683403E-2"/>
                </patternFill>
              </fill>
              <border>
                <right style="thin">
                  <color theme="0" tint="-4.9989318521683403E-2"/>
                </right>
                <top style="thin">
                  <color theme="0" tint="-4.9989318521683403E-2"/>
                </top>
                <bottom style="thin">
                  <color theme="0" tint="-4.9989318521683403E-2"/>
                </bottom>
                <vertical/>
                <horizontal/>
              </border>
            </x14:dxf>
          </x14:cfRule>
          <xm:sqref>G50</xm:sqref>
        </x14:conditionalFormatting>
        <x14:conditionalFormatting xmlns:xm="http://schemas.microsoft.com/office/excel/2006/main">
          <x14:cfRule type="expression" priority="73" id="{38F4047A-57F5-4201-A255-A891F75453FE}">
            <xm:f>IF('Project Info'!C11 = "Yes", TRUE, FALSE)</xm:f>
            <x14:dxf>
              <font>
                <b val="0"/>
                <i val="0"/>
                <color theme="0" tint="-4.9989318521683403E-2"/>
              </font>
              <fill>
                <patternFill>
                  <bgColor theme="0" tint="-4.9989318521683403E-2"/>
                </patternFill>
              </fill>
              <border>
                <right style="thin">
                  <color theme="0" tint="-4.9989318521683403E-2"/>
                </right>
                <top style="thin">
                  <color theme="0" tint="-4.9989318521683403E-2"/>
                </top>
                <bottom style="thin">
                  <color theme="0" tint="-4.9989318521683403E-2"/>
                </bottom>
                <vertical/>
                <horizontal/>
              </border>
            </x14:dxf>
          </x14:cfRule>
          <xm:sqref>G51</xm:sqref>
        </x14:conditionalFormatting>
        <x14:conditionalFormatting xmlns:xm="http://schemas.microsoft.com/office/excel/2006/main">
          <x14:cfRule type="expression" priority="72" id="{316067F2-943B-4602-B11E-242171BCE849}">
            <xm:f>IF('Project Info'!C11 = "Yes", TRUE, FALSE)</xm:f>
            <x14:dxf>
              <font>
                <color theme="0" tint="-4.9989318521683403E-2"/>
              </font>
              <fill>
                <patternFill>
                  <bgColor theme="0" tint="-4.9989318521683403E-2"/>
                </patternFill>
              </fill>
              <border>
                <right style="thin">
                  <color theme="0" tint="-4.9989318521683403E-2"/>
                </right>
                <top style="thin">
                  <color theme="0" tint="-4.9989318521683403E-2"/>
                </top>
                <bottom style="thin">
                  <color theme="0" tint="-4.9989318521683403E-2"/>
                </bottom>
                <vertical/>
                <horizontal/>
              </border>
            </x14:dxf>
          </x14:cfRule>
          <xm:sqref>G52</xm:sqref>
        </x14:conditionalFormatting>
        <x14:conditionalFormatting xmlns:xm="http://schemas.microsoft.com/office/excel/2006/main">
          <x14:cfRule type="expression" priority="71" id="{EFDCAF69-8B1F-4D5B-B7EA-1625EF36C2AF}">
            <xm:f>IF('Project Info'!C11 = "Yes", TRUE, FALSE)</xm:f>
            <x14:dxf>
              <font>
                <color theme="0" tint="-4.9989318521683403E-2"/>
              </font>
              <fill>
                <patternFill>
                  <bgColor theme="0" tint="-4.9989318521683403E-2"/>
                </patternFill>
              </fill>
              <border>
                <right style="thin">
                  <color theme="0" tint="-4.9989318521683403E-2"/>
                </right>
                <top style="thin">
                  <color theme="0" tint="-4.9989318521683403E-2"/>
                </top>
                <bottom style="thin">
                  <color theme="0" tint="-4.9989318521683403E-2"/>
                </bottom>
                <vertical/>
                <horizontal/>
              </border>
            </x14:dxf>
          </x14:cfRule>
          <xm:sqref>G53</xm:sqref>
        </x14:conditionalFormatting>
        <x14:conditionalFormatting xmlns:xm="http://schemas.microsoft.com/office/excel/2006/main">
          <x14:cfRule type="expression" priority="70" id="{B8A8D10C-BC26-4F5C-BF44-CE797252E43E}">
            <xm:f>IF('Project Info'!C11 = "Yes", TRUE, FALSE)</xm:f>
            <x14:dxf>
              <font>
                <color theme="0" tint="-4.9989318521683403E-2"/>
              </font>
              <fill>
                <patternFill>
                  <bgColor theme="0" tint="-4.9989318521683403E-2"/>
                </patternFill>
              </fill>
              <border>
                <right style="thin">
                  <color theme="0" tint="-4.9989318521683403E-2"/>
                </right>
                <top style="thin">
                  <color theme="0" tint="-4.9989318521683403E-2"/>
                </top>
                <bottom style="thin">
                  <color theme="0" tint="-4.9989318521683403E-2"/>
                </bottom>
                <vertical/>
                <horizontal/>
              </border>
            </x14:dxf>
          </x14:cfRule>
          <xm:sqref>G54</xm:sqref>
        </x14:conditionalFormatting>
        <x14:conditionalFormatting xmlns:xm="http://schemas.microsoft.com/office/excel/2006/main">
          <x14:cfRule type="expression" priority="69" id="{2EBDA011-474F-4F79-977C-60072EDD6C15}">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H48</xm:sqref>
        </x14:conditionalFormatting>
        <x14:conditionalFormatting xmlns:xm="http://schemas.microsoft.com/office/excel/2006/main">
          <x14:cfRule type="expression" priority="68" id="{6354CD6A-539A-440B-A2D3-12E49112C429}">
            <xm:f>IF('Project Info'!C11 = "Yes", TRUE, FALSE)</xm:f>
            <x14: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H49</xm:sqref>
        </x14:conditionalFormatting>
        <x14:conditionalFormatting xmlns:xm="http://schemas.microsoft.com/office/excel/2006/main">
          <x14:cfRule type="expression" priority="67" id="{FB4A9315-9012-412D-BFC3-62AB74C15F49}">
            <xm:f>IF('Project Info'!C11 = "Yes", TRUE, FALSE)</xm:f>
            <x14: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H50</xm:sqref>
        </x14:conditionalFormatting>
        <x14:conditionalFormatting xmlns:xm="http://schemas.microsoft.com/office/excel/2006/main">
          <x14:cfRule type="expression" priority="66" id="{30F80F0E-CC92-4D29-AAD6-7146EB22BB4B}">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H51</xm:sqref>
        </x14:conditionalFormatting>
        <x14:conditionalFormatting xmlns:xm="http://schemas.microsoft.com/office/excel/2006/main">
          <x14:cfRule type="expression" priority="65" id="{4289A9E6-D998-4E71-BF20-E7DC1CA88866}">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H52</xm:sqref>
        </x14:conditionalFormatting>
        <x14:conditionalFormatting xmlns:xm="http://schemas.microsoft.com/office/excel/2006/main">
          <x14:cfRule type="expression" priority="64" id="{B75C7F98-C280-418A-83CF-65F4D9883F59}">
            <xm:f>IF('Project Info'!C11 = "Yes", TRUE, FALSE)</xm:f>
            <x14: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H53</xm:sqref>
        </x14:conditionalFormatting>
        <x14:conditionalFormatting xmlns:xm="http://schemas.microsoft.com/office/excel/2006/main">
          <x14:cfRule type="expression" priority="63" id="{BD08EBDE-0B6D-474E-9813-64144865C2C1}">
            <xm:f>IF('Project Info'!C11 = "Yes", TRUE, FALSE)</xm:f>
            <x14: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H54</xm:sqref>
        </x14:conditionalFormatting>
        <x14:conditionalFormatting xmlns:xm="http://schemas.microsoft.com/office/excel/2006/main">
          <x14:cfRule type="expression" priority="62" id="{27553499-8666-430F-9E16-1860AC430417}">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I48</xm:sqref>
        </x14:conditionalFormatting>
        <x14:conditionalFormatting xmlns:xm="http://schemas.microsoft.com/office/excel/2006/main">
          <x14:cfRule type="expression" priority="61" id="{BDC7BCA4-B5C2-424C-B54F-5A2588F4D0CC}">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I49</xm:sqref>
        </x14:conditionalFormatting>
        <x14:conditionalFormatting xmlns:xm="http://schemas.microsoft.com/office/excel/2006/main">
          <x14:cfRule type="expression" priority="60" id="{D4115D2F-9E41-4C43-8368-9F14B0D3EE00}">
            <xm:f>IF('Project Info'!C11 = "Yes", TRUE, FALSE)</xm:f>
            <x14: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I50</xm:sqref>
        </x14:conditionalFormatting>
        <x14:conditionalFormatting xmlns:xm="http://schemas.microsoft.com/office/excel/2006/main">
          <x14:cfRule type="expression" priority="59" id="{2B8762B3-36E4-4DB3-8C1F-67941581E3FF}">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I51</xm:sqref>
        </x14:conditionalFormatting>
        <x14:conditionalFormatting xmlns:xm="http://schemas.microsoft.com/office/excel/2006/main">
          <x14:cfRule type="expression" priority="58" id="{9C2C66D0-B024-45AB-BE04-F0D6B96E587C}">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I52</xm:sqref>
        </x14:conditionalFormatting>
        <x14:conditionalFormatting xmlns:xm="http://schemas.microsoft.com/office/excel/2006/main">
          <x14:cfRule type="expression" priority="57" id="{DB453FDF-D2CF-4EB7-8490-A526801BC32A}">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I53</xm:sqref>
        </x14:conditionalFormatting>
        <x14:conditionalFormatting xmlns:xm="http://schemas.microsoft.com/office/excel/2006/main">
          <x14:cfRule type="expression" priority="56" id="{4A65B4A6-C977-4624-8CE4-17E891B03F8B}">
            <xm:f>IF('Project Info'!C11 = "Yes", TRUE, FALSE)</xm:f>
            <x14: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I54</xm:sqref>
        </x14:conditionalFormatting>
        <x14:conditionalFormatting xmlns:xm="http://schemas.microsoft.com/office/excel/2006/main">
          <x14:cfRule type="expression" priority="55" id="{46D10640-F157-4A18-8209-2C1867660B39}">
            <xm:f>IF('Project Info'!C11 = "Yes", TRUE, FALSE)</xm:f>
            <x14: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J48</xm:sqref>
        </x14:conditionalFormatting>
        <x14:conditionalFormatting xmlns:xm="http://schemas.microsoft.com/office/excel/2006/main">
          <x14:cfRule type="expression" priority="54" id="{60B8F9CD-ED31-4DEA-8AE0-883BB2BE06A4}">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J49</xm:sqref>
        </x14:conditionalFormatting>
        <x14:conditionalFormatting xmlns:xm="http://schemas.microsoft.com/office/excel/2006/main">
          <x14:cfRule type="expression" priority="53" id="{0B11C1E2-8E06-49DD-A2BE-9AA54E2B2FBF}">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J50</xm:sqref>
        </x14:conditionalFormatting>
        <x14:conditionalFormatting xmlns:xm="http://schemas.microsoft.com/office/excel/2006/main">
          <x14:cfRule type="expression" priority="52" id="{EA724A88-2F35-48B8-ABF0-60D4A6409D8B}">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J51</xm:sqref>
        </x14:conditionalFormatting>
        <x14:conditionalFormatting xmlns:xm="http://schemas.microsoft.com/office/excel/2006/main">
          <x14:cfRule type="expression" priority="51" id="{90FEBC1A-B97F-4B20-B0B3-8E67224DBB7F}">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J52</xm:sqref>
        </x14:conditionalFormatting>
        <x14:conditionalFormatting xmlns:xm="http://schemas.microsoft.com/office/excel/2006/main">
          <x14:cfRule type="expression" priority="50" id="{AEB28CBD-FB97-4B7E-B2F1-59515E7B3465}">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J53</xm:sqref>
        </x14:conditionalFormatting>
        <x14:conditionalFormatting xmlns:xm="http://schemas.microsoft.com/office/excel/2006/main">
          <x14:cfRule type="expression" priority="49" id="{9EA966F2-BFB9-451F-AE63-CFF76D72B1A6}">
            <xm:f>IF('Project Info'!C11 = "Yes", TRUE, FALSE)</xm:f>
            <x14: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J54</xm:sqref>
        </x14:conditionalFormatting>
        <x14:conditionalFormatting xmlns:xm="http://schemas.microsoft.com/office/excel/2006/main">
          <x14:cfRule type="expression" priority="48" id="{8079ECC0-AFBC-41DE-84AF-A68F1C7B0BF8}">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K47:L47</xm:sqref>
        </x14:conditionalFormatting>
        <x14:conditionalFormatting xmlns:xm="http://schemas.microsoft.com/office/excel/2006/main">
          <x14:cfRule type="expression" priority="47" id="{9BB73CB3-F64F-4A1B-8E80-2FFCFDC4FBBC}">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K48</xm:sqref>
        </x14:conditionalFormatting>
        <x14:conditionalFormatting xmlns:xm="http://schemas.microsoft.com/office/excel/2006/main">
          <x14:cfRule type="expression" priority="46" id="{D9C9AFD7-0559-4AB7-AD1E-AAA40AE98AAC}">
            <xm:f>IF('Project Info'!C11 = "Yes", TRUE, FALSE)</xm:f>
            <x14: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K49</xm:sqref>
        </x14:conditionalFormatting>
        <x14:conditionalFormatting xmlns:xm="http://schemas.microsoft.com/office/excel/2006/main">
          <x14:cfRule type="expression" priority="45" id="{1B08D1E8-E4F7-4770-8EDB-FA551B1FF26B}">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K50</xm:sqref>
        </x14:conditionalFormatting>
        <x14:conditionalFormatting xmlns:xm="http://schemas.microsoft.com/office/excel/2006/main">
          <x14:cfRule type="expression" priority="44" id="{A69AF8F3-0D30-460E-9E42-83497225F125}">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K51</xm:sqref>
        </x14:conditionalFormatting>
        <x14:conditionalFormatting xmlns:xm="http://schemas.microsoft.com/office/excel/2006/main">
          <x14:cfRule type="expression" priority="43" id="{8B695B05-A447-4D7D-B6D0-DED7D511E0D4}">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K52</xm:sqref>
        </x14:conditionalFormatting>
        <x14:conditionalFormatting xmlns:xm="http://schemas.microsoft.com/office/excel/2006/main">
          <x14:cfRule type="expression" priority="42" id="{8B728214-F1EB-4D25-B8C4-400C4FC169CD}">
            <xm:f>IF('Project Info'!C11 = "Yes", TRUE, FALSE)</xm:f>
            <x14: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K53</xm:sqref>
        </x14:conditionalFormatting>
        <x14:conditionalFormatting xmlns:xm="http://schemas.microsoft.com/office/excel/2006/main">
          <x14:cfRule type="expression" priority="41" id="{364C44A0-0183-4F11-A37A-A5D1AE1B37C3}">
            <xm:f>IF('Project Info'!C11 = "Yes", TRUE, FALSE)</xm:f>
            <x14: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K54</xm:sqref>
        </x14:conditionalFormatting>
        <x14:conditionalFormatting xmlns:xm="http://schemas.microsoft.com/office/excel/2006/main">
          <x14:cfRule type="expression" priority="40" id="{55AAD4D2-76B1-4937-A32C-D9037B45A343}">
            <xm:f>IF('Project Info'!C11 = "Yes", TRUE, FALSE)</xm:f>
            <x14: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L48</xm:sqref>
        </x14:conditionalFormatting>
        <x14:conditionalFormatting xmlns:xm="http://schemas.microsoft.com/office/excel/2006/main">
          <x14:cfRule type="expression" priority="39" id="{135B052A-6100-4B78-8445-924A62F0F497}">
            <xm:f>IF('Project Info'!C11 = "Yes", TRUE, FALSE)</xm:f>
            <x14: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L49</xm:sqref>
        </x14:conditionalFormatting>
        <x14:conditionalFormatting xmlns:xm="http://schemas.microsoft.com/office/excel/2006/main">
          <x14:cfRule type="expression" priority="38" id="{037E12CF-6BCE-4FDA-98AB-F0BD8FFE1245}">
            <xm:f>IF('Project Info'!C11 = "Yes", TRUE, FALSE)</xm:f>
            <x14: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L50</xm:sqref>
        </x14:conditionalFormatting>
        <x14:conditionalFormatting xmlns:xm="http://schemas.microsoft.com/office/excel/2006/main">
          <x14:cfRule type="expression" priority="37" id="{A7D8BC11-605F-4E35-9A67-613AE190AC14}">
            <xm:f>IF('Project Info'!C11 = "Yes", TRUE, FALSE)</xm:f>
            <x14: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L51</xm:sqref>
        </x14:conditionalFormatting>
        <x14:conditionalFormatting xmlns:xm="http://schemas.microsoft.com/office/excel/2006/main">
          <x14:cfRule type="expression" priority="36" id="{6DDFCB59-035A-4B4C-AE01-549016E6D26D}">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L52</xm:sqref>
        </x14:conditionalFormatting>
        <x14:conditionalFormatting xmlns:xm="http://schemas.microsoft.com/office/excel/2006/main">
          <x14:cfRule type="expression" priority="35" id="{6218DDDC-7FE9-426B-85D4-7D8726E159EA}">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L53</xm:sqref>
        </x14:conditionalFormatting>
        <x14:conditionalFormatting xmlns:xm="http://schemas.microsoft.com/office/excel/2006/main">
          <x14:cfRule type="expression" priority="34" id="{4A107351-1C7F-4192-BBBB-AB29300596CB}">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L54</xm:sqref>
        </x14:conditionalFormatting>
        <x14:conditionalFormatting xmlns:xm="http://schemas.microsoft.com/office/excel/2006/main">
          <x14:cfRule type="expression" priority="33" id="{F53D979B-0D30-45B2-829E-28CBB9CF3CA3}">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M48</xm:sqref>
        </x14:conditionalFormatting>
        <x14:conditionalFormatting xmlns:xm="http://schemas.microsoft.com/office/excel/2006/main">
          <x14:cfRule type="expression" priority="32" id="{7363261B-5094-44AF-BD45-6D41AC811B55}">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M49</xm:sqref>
        </x14:conditionalFormatting>
        <x14:conditionalFormatting xmlns:xm="http://schemas.microsoft.com/office/excel/2006/main">
          <x14:cfRule type="expression" priority="31" id="{33F145E7-0928-46C6-94F9-7F1A2C966FA1}">
            <xm:f>IF('Project Info'!C11 = "Yes", TRUE, FALSE)</xm:f>
            <x14: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M50</xm:sqref>
        </x14:conditionalFormatting>
        <x14:conditionalFormatting xmlns:xm="http://schemas.microsoft.com/office/excel/2006/main">
          <x14:cfRule type="expression" priority="30" id="{0773FBE5-01BD-4C52-B250-E122EF96817A}">
            <xm:f>IF('Project Info'!C11 = "Yes", TRUE, FALSE)</xm:f>
            <x14: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M51</xm:sqref>
        </x14:conditionalFormatting>
        <x14:conditionalFormatting xmlns:xm="http://schemas.microsoft.com/office/excel/2006/main">
          <x14:cfRule type="expression" priority="29" id="{AC6C3DA7-CA66-4B42-BB49-53EBEC691CFC}">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M52</xm:sqref>
        </x14:conditionalFormatting>
        <x14:conditionalFormatting xmlns:xm="http://schemas.microsoft.com/office/excel/2006/main">
          <x14:cfRule type="expression" priority="28" id="{6433BB5D-B782-4CE8-8AD6-37F63DD45FDE}">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M53</xm:sqref>
        </x14:conditionalFormatting>
        <x14:conditionalFormatting xmlns:xm="http://schemas.microsoft.com/office/excel/2006/main">
          <x14:cfRule type="expression" priority="27" id="{500432AD-AF8A-45E2-9758-A60DE92D5A92}">
            <xm:f>IF('Project Info'!C11 = "Yes", TRUE, FALSE)</xm:f>
            <x14: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M54</xm:sqref>
        </x14:conditionalFormatting>
        <x14:conditionalFormatting xmlns:xm="http://schemas.microsoft.com/office/excel/2006/main">
          <x14:cfRule type="expression" priority="15" id="{E51F291E-CDED-4D10-AE6A-AB8D64CD400F}">
            <xm:f>ISBLANK('Project Info'!$C$10)</xm:f>
            <x14:dxf>
              <font>
                <color theme="0" tint="-4.9989318521683403E-2"/>
              </font>
              <fill>
                <patternFill>
                  <bgColor theme="0" tint="-4.9989318521683403E-2"/>
                </patternFill>
              </fill>
              <border>
                <left/>
                <right/>
                <top/>
                <bottom/>
                <vertical/>
                <horizontal/>
              </border>
            </x14:dxf>
          </x14:cfRule>
          <xm:sqref>R54:U55</xm:sqref>
        </x14:conditionalFormatting>
        <x14:conditionalFormatting xmlns:xm="http://schemas.microsoft.com/office/excel/2006/main">
          <x14:cfRule type="expression" priority="14" id="{97853E60-EFA4-4058-BE10-0B2026221490}">
            <xm:f>IF(AND('Project Info'!C10 &lt;&gt; "", N9 = ""), TRUE, FALSE)</xm:f>
            <x14:dxf>
              <fill>
                <patternFill>
                  <bgColor rgb="FFFF0000"/>
                </patternFill>
              </fill>
            </x14:dxf>
          </x14:cfRule>
          <xm:sqref>N9</xm:sqref>
        </x14:conditionalFormatting>
        <x14:conditionalFormatting xmlns:xm="http://schemas.microsoft.com/office/excel/2006/main">
          <x14:cfRule type="expression" priority="118" id="{5ABB9F87-C18A-4C71-B492-249D8C636DD5}">
            <xm:f>AND(L12&gt;0,COUNTIF('Custom Data'!$R$16:$R$39,M12)=0)</xm:f>
            <x14:dxf>
              <fill>
                <patternFill>
                  <bgColor rgb="FFFF0000"/>
                </patternFill>
              </fill>
            </x14:dxf>
          </x14:cfRule>
          <xm:sqref>M12:M43</xm:sqref>
        </x14:conditionalFormatting>
        <x14:conditionalFormatting xmlns:xm="http://schemas.microsoft.com/office/excel/2006/main">
          <x14:cfRule type="expression" priority="11" id="{27BF8176-9289-41DD-BE51-5145F002D488}">
            <xm:f>$G$8 &lt;&gt; 'Default Values'!$C$7</xm:f>
            <x14:dxf>
              <fill>
                <patternFill>
                  <bgColor theme="5" tint="0.39994506668294322"/>
                </patternFill>
              </fill>
            </x14:dxf>
          </x14:cfRule>
          <xm:sqref>G8:G9</xm:sqref>
        </x14:conditionalFormatting>
        <x14:conditionalFormatting xmlns:xm="http://schemas.microsoft.com/office/excel/2006/main">
          <x14:cfRule type="expression" priority="6" id="{D3F3361D-787A-4DF3-BDDD-44C1318ACF1B}">
            <xm:f>$K$8 &lt;&gt;'Default Values'!$AA$6</xm:f>
            <x14:dxf>
              <fill>
                <patternFill>
                  <bgColor theme="5" tint="0.39994506668294322"/>
                </patternFill>
              </fill>
            </x14:dxf>
          </x14:cfRule>
          <xm:sqref>K8:K9</xm:sqref>
        </x14:conditionalFormatting>
      </x14:conditionalFormattings>
    </ext>
    <ext xmlns:x14="http://schemas.microsoft.com/office/spreadsheetml/2009/9/main" uri="{CCE6A557-97BC-4b89-ADB6-D9C93CAAB3DF}">
      <x14:dataValidations xmlns:xm="http://schemas.microsoft.com/office/excel/2006/main" disablePrompts="1" count="2">
        <x14:dataValidation type="list" allowBlank="1" showInputMessage="1" showErrorMessage="1" xr:uid="{D5948F4E-AB51-4D19-BF18-A60BD484E0F9}">
          <x14:formula1>
            <xm:f>'Default Values'!$F$6:$F$8</xm:f>
          </x14:formula1>
          <xm:sqref>L8</xm:sqref>
        </x14:dataValidation>
        <x14:dataValidation type="list" allowBlank="1" showInputMessage="1" showErrorMessage="1" xr:uid="{014D73B6-1D8C-4BF8-9F9C-4433CC48FB76}">
          <x14:formula1>
            <xm:f>'Default Values'!$AG$6:$AG$8</xm:f>
          </x14:formula1>
          <xm:sqref>H12:H43</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4D2A4A-E337-4542-9D95-07D9EBE7D0DF}">
  <sheetPr codeName="Sheet42" filterMode="1">
    <tabColor theme="5"/>
    <pageSetUpPr fitToPage="1"/>
  </sheetPr>
  <dimension ref="A1:HH364"/>
  <sheetViews>
    <sheetView showGridLines="0" zoomScale="70" zoomScaleNormal="70" zoomScaleSheetLayoutView="55" zoomScalePageLayoutView="55" workbookViewId="0">
      <selection activeCell="K42" sqref="K42"/>
    </sheetView>
  </sheetViews>
  <sheetFormatPr defaultColWidth="9" defaultRowHeight="14.25"/>
  <cols>
    <col min="1" max="1" width="2.625" style="101" customWidth="1"/>
    <col min="2" max="2" width="20.75" style="93" customWidth="1"/>
    <col min="3" max="3" width="31.5" style="93" customWidth="1"/>
    <col min="4" max="4" width="39.25" style="93" customWidth="1"/>
    <col min="5" max="5" width="32.125" style="93" customWidth="1"/>
    <col min="6" max="6" width="26.125" style="93" customWidth="1"/>
    <col min="7" max="7" width="21.125" style="93" customWidth="1"/>
    <col min="8" max="8" width="19" style="93" customWidth="1"/>
    <col min="9" max="9" width="17.25" style="93" customWidth="1"/>
    <col min="10" max="10" width="16.875" style="93" customWidth="1"/>
    <col min="11" max="11" width="20.25" style="93" customWidth="1"/>
    <col min="12" max="12" width="17.5" style="93" customWidth="1"/>
    <col min="13" max="13" width="27.125" style="1" customWidth="1"/>
    <col min="14" max="14" width="23.5" style="1" customWidth="1"/>
    <col min="15" max="15" width="12" style="1" customWidth="1"/>
    <col min="16" max="16" width="7.75" style="1" customWidth="1"/>
    <col min="17" max="17" width="8.125" style="1" customWidth="1"/>
    <col min="18" max="22" width="7.75" style="1" customWidth="1"/>
    <col min="23" max="23" width="16.5" style="1" customWidth="1"/>
    <col min="24" max="24" width="19.75" style="186" customWidth="1"/>
    <col min="25" max="25" width="9" style="206" customWidth="1"/>
    <col min="26" max="26" width="22.25" style="205" customWidth="1"/>
    <col min="27" max="27" width="12.875" style="206" customWidth="1"/>
    <col min="28" max="28" width="8.625" style="206" customWidth="1"/>
    <col min="29" max="31" width="9" style="206" customWidth="1"/>
    <col min="32" max="32" width="47.25" style="206" customWidth="1"/>
    <col min="33" max="33" width="9" style="206" customWidth="1"/>
    <col min="34" max="34" width="9.75" style="206" customWidth="1"/>
    <col min="35" max="35" width="9" style="206" customWidth="1"/>
    <col min="36" max="36" width="11.75" style="206" customWidth="1"/>
    <col min="37" max="38" width="9" style="380" customWidth="1"/>
    <col min="39" max="39" width="17.75" style="380" customWidth="1"/>
    <col min="40" max="40" width="9.125" style="380" customWidth="1"/>
    <col min="41" max="41" width="9" style="380" customWidth="1"/>
    <col min="42" max="42" width="17.875" style="380" customWidth="1"/>
    <col min="43" max="43" width="9.75" style="380" customWidth="1"/>
    <col min="44" max="45" width="9.75" style="206" customWidth="1"/>
    <col min="46" max="46" width="9.25" style="206" customWidth="1"/>
    <col min="47" max="47" width="22.25" style="206" customWidth="1"/>
    <col min="48" max="48" width="20.875" style="206" bestFit="1" customWidth="1"/>
    <col min="49" max="50" width="11.75" style="206" customWidth="1"/>
    <col min="51" max="51" width="24.875" style="206" bestFit="1" customWidth="1"/>
    <col min="52" max="52" width="20.5" style="206" bestFit="1" customWidth="1"/>
    <col min="53" max="53" width="14" style="206" customWidth="1"/>
    <col min="54" max="54" width="9" style="206" customWidth="1"/>
    <col min="55" max="55" width="31.125" style="206" customWidth="1"/>
    <col min="56" max="56" width="20" style="206" customWidth="1"/>
    <col min="57" max="57" width="15.5" style="206" customWidth="1"/>
    <col min="58" max="61" width="9" style="206" customWidth="1"/>
    <col min="62" max="62" width="15.625" style="209" customWidth="1"/>
    <col min="63" max="63" width="56.5" style="377" customWidth="1"/>
    <col min="64" max="64" width="19.25" style="377" customWidth="1"/>
    <col min="65" max="65" width="20.5" style="378" customWidth="1"/>
    <col min="66" max="66" width="16.75" style="378" customWidth="1"/>
    <col min="67" max="67" width="20" style="378" customWidth="1"/>
    <col min="68" max="68" width="13.75" style="378" customWidth="1"/>
    <col min="69" max="72" width="12.625" style="380" customWidth="1"/>
    <col min="73" max="73" width="13.75" style="380" customWidth="1"/>
    <col min="74" max="74" width="15.125" style="380" customWidth="1"/>
    <col min="75" max="75" width="15.5" style="380" customWidth="1"/>
    <col min="76" max="76" width="9" style="380" customWidth="1"/>
    <col min="77" max="77" width="12.75" style="380" customWidth="1"/>
    <col min="78" max="78" width="36.5" style="380" customWidth="1"/>
    <col min="79" max="79" width="26.25" style="376" customWidth="1"/>
    <col min="80" max="80" width="51.25" style="380" customWidth="1"/>
    <col min="81" max="81" width="9" style="380"/>
    <col min="82" max="82" width="23.75" style="380" bestFit="1" customWidth="1"/>
    <col min="83" max="85" width="9" style="97"/>
    <col min="86" max="86" width="83.625" style="380" customWidth="1"/>
    <col min="87" max="87" width="9" style="380"/>
    <col min="88" max="88" width="15.25" style="103" customWidth="1"/>
    <col min="89" max="155" width="9" style="380"/>
    <col min="156" max="216" width="9" style="97"/>
    <col min="217" max="16384" width="9" style="98"/>
  </cols>
  <sheetData>
    <row r="1" spans="1:216" ht="10.9" customHeight="1" thickBot="1">
      <c r="A1" s="307"/>
      <c r="B1" s="308"/>
      <c r="C1" s="308"/>
      <c r="D1" s="308"/>
      <c r="E1" s="308"/>
      <c r="F1" s="308"/>
      <c r="G1" s="308"/>
      <c r="H1" s="308"/>
      <c r="I1" s="308"/>
      <c r="J1" s="308"/>
      <c r="K1" s="308"/>
      <c r="L1" s="308"/>
      <c r="M1" s="309"/>
      <c r="N1" s="309"/>
      <c r="O1" s="309"/>
      <c r="P1" s="309"/>
      <c r="Q1" s="309"/>
      <c r="R1" s="309"/>
      <c r="S1" s="309"/>
      <c r="T1" s="309"/>
      <c r="U1" s="309"/>
      <c r="V1" s="309"/>
      <c r="W1" s="309"/>
      <c r="X1" s="224"/>
      <c r="Y1" s="103"/>
      <c r="Z1" s="103"/>
      <c r="AA1" s="103"/>
      <c r="AB1" s="103"/>
      <c r="AC1" s="103"/>
      <c r="AD1" s="103"/>
      <c r="AE1" s="103"/>
      <c r="AF1" s="103"/>
      <c r="AG1" s="103"/>
      <c r="AH1" s="103"/>
      <c r="AI1" s="103"/>
      <c r="AJ1" s="103"/>
      <c r="AK1" s="103"/>
      <c r="AL1" s="103"/>
      <c r="AM1" s="103"/>
      <c r="AN1" s="103"/>
      <c r="AO1" s="103"/>
      <c r="AP1" s="103"/>
      <c r="AQ1" s="103"/>
      <c r="AR1" s="103"/>
      <c r="AS1" s="103"/>
      <c r="AT1" s="103"/>
      <c r="AU1" s="103"/>
      <c r="AV1" s="103"/>
      <c r="AW1" s="103"/>
      <c r="AX1" s="103"/>
      <c r="AY1" s="103"/>
      <c r="AZ1" s="103"/>
      <c r="BA1" s="103"/>
      <c r="BB1" s="103"/>
      <c r="BC1" s="103"/>
      <c r="BD1" s="103"/>
      <c r="BE1" s="103"/>
      <c r="BF1" s="103"/>
      <c r="BG1" s="103"/>
      <c r="BH1" s="103"/>
      <c r="BI1" s="103"/>
      <c r="BJ1" s="225"/>
      <c r="BK1" s="225"/>
      <c r="BL1" s="225"/>
      <c r="BM1" s="224"/>
      <c r="BN1" s="224"/>
      <c r="BO1" s="224"/>
      <c r="BP1" s="224"/>
      <c r="BQ1" s="103"/>
      <c r="BR1" s="103"/>
      <c r="BS1" s="103"/>
      <c r="BT1" s="103"/>
      <c r="BU1" s="103"/>
      <c r="BV1" s="103"/>
      <c r="BW1" s="103"/>
      <c r="BX1" s="103"/>
      <c r="BY1" s="103"/>
      <c r="BZ1" s="103"/>
      <c r="CA1" s="225"/>
      <c r="CB1" s="103"/>
      <c r="CC1" s="375"/>
      <c r="CD1" s="375"/>
      <c r="CE1" s="375"/>
      <c r="CF1" s="375"/>
      <c r="CG1" s="375"/>
      <c r="CH1" s="375"/>
      <c r="CI1" s="375"/>
      <c r="CK1" s="375"/>
      <c r="CL1" s="375"/>
      <c r="CM1" s="375"/>
      <c r="CN1" s="375"/>
      <c r="CO1" s="375"/>
      <c r="CP1" s="375"/>
      <c r="CQ1" s="375"/>
      <c r="CR1" s="375"/>
      <c r="CS1" s="375"/>
      <c r="CT1" s="375"/>
      <c r="CU1" s="375"/>
      <c r="CV1" s="375"/>
      <c r="CW1" s="375"/>
      <c r="CX1" s="375"/>
      <c r="CY1" s="375"/>
      <c r="CZ1" s="375"/>
      <c r="DA1" s="375"/>
      <c r="DB1" s="375"/>
      <c r="DC1" s="375"/>
      <c r="DD1" s="375"/>
      <c r="DE1" s="375"/>
      <c r="DF1" s="375"/>
      <c r="DG1" s="375"/>
      <c r="DH1" s="375"/>
      <c r="DI1" s="375"/>
      <c r="DJ1" s="375"/>
      <c r="DK1" s="375"/>
      <c r="DL1" s="375"/>
      <c r="DM1" s="375"/>
      <c r="DN1" s="375"/>
      <c r="DO1" s="375"/>
      <c r="DP1" s="375"/>
      <c r="DQ1" s="375"/>
      <c r="DR1" s="375"/>
      <c r="DS1" s="375"/>
      <c r="DT1" s="375"/>
      <c r="DU1" s="375"/>
      <c r="DV1" s="375"/>
      <c r="DW1" s="375"/>
      <c r="DX1" s="375"/>
      <c r="DY1" s="375"/>
      <c r="DZ1" s="375"/>
      <c r="EA1" s="375"/>
      <c r="EB1" s="375"/>
      <c r="EC1" s="375"/>
      <c r="ED1" s="375"/>
      <c r="EE1" s="375"/>
      <c r="EF1" s="375"/>
      <c r="EG1" s="375"/>
      <c r="EH1" s="391"/>
      <c r="EI1" s="391"/>
      <c r="EJ1" s="391"/>
      <c r="EK1" s="391"/>
      <c r="EL1" s="391"/>
      <c r="EM1" s="391"/>
      <c r="EN1" s="391"/>
      <c r="EO1" s="391"/>
      <c r="EP1" s="391"/>
      <c r="EQ1" s="391"/>
      <c r="ER1" s="391"/>
      <c r="ES1" s="391"/>
      <c r="ET1" s="391"/>
      <c r="EU1" s="391"/>
      <c r="EV1" s="391"/>
      <c r="EW1" s="391"/>
      <c r="EX1" s="391"/>
      <c r="EY1" s="391"/>
      <c r="EZ1" s="391"/>
      <c r="FA1" s="391"/>
      <c r="FB1" s="391"/>
      <c r="FC1" s="391"/>
      <c r="FD1" s="391"/>
      <c r="FE1" s="391"/>
      <c r="FF1" s="391"/>
      <c r="FG1" s="391"/>
      <c r="FH1" s="391"/>
      <c r="FI1" s="391"/>
      <c r="FJ1" s="391"/>
      <c r="FK1" s="391"/>
      <c r="FL1" s="391"/>
      <c r="FM1" s="391"/>
      <c r="FN1" s="391"/>
      <c r="FO1" s="391"/>
      <c r="FP1" s="391"/>
      <c r="FQ1" s="391"/>
      <c r="FR1" s="391"/>
      <c r="FS1" s="391"/>
      <c r="FT1" s="391"/>
      <c r="FU1" s="391"/>
      <c r="FV1" s="391"/>
      <c r="FW1" s="391"/>
      <c r="FX1" s="391"/>
      <c r="FY1" s="391"/>
      <c r="FZ1" s="391"/>
      <c r="GA1" s="391"/>
      <c r="GB1" s="391"/>
      <c r="GC1" s="391"/>
      <c r="GD1" s="391"/>
      <c r="GE1" s="391"/>
      <c r="GF1" s="391"/>
      <c r="GG1" s="391"/>
      <c r="GH1" s="391"/>
      <c r="GI1" s="391"/>
      <c r="GJ1" s="391"/>
      <c r="GK1" s="391"/>
      <c r="GL1" s="391"/>
      <c r="GM1" s="391"/>
      <c r="GN1" s="391"/>
      <c r="GO1" s="391"/>
      <c r="GP1" s="391"/>
      <c r="GQ1" s="391"/>
      <c r="GR1" s="391"/>
      <c r="GS1" s="391"/>
      <c r="GT1" s="391"/>
      <c r="GU1" s="391"/>
      <c r="GV1" s="391"/>
      <c r="GW1" s="98"/>
      <c r="GX1" s="98"/>
      <c r="GY1" s="98"/>
      <c r="GZ1" s="98"/>
      <c r="HA1" s="98"/>
      <c r="HB1" s="98"/>
      <c r="HC1" s="98"/>
      <c r="HD1" s="98"/>
      <c r="HE1" s="98"/>
      <c r="HF1" s="98"/>
      <c r="HG1" s="98"/>
      <c r="HH1" s="98"/>
    </row>
    <row r="2" spans="1:216" s="99" customFormat="1">
      <c r="A2" s="307"/>
      <c r="B2" s="93"/>
      <c r="C2" s="93"/>
      <c r="D2" s="93"/>
      <c r="E2" s="93"/>
      <c r="F2" s="93"/>
      <c r="G2" s="93"/>
      <c r="H2" s="93"/>
      <c r="I2" s="93"/>
      <c r="J2" s="93"/>
      <c r="K2" s="93"/>
      <c r="L2" s="104"/>
      <c r="M2" s="102"/>
      <c r="N2" s="102"/>
      <c r="O2" s="102"/>
      <c r="P2" s="102"/>
      <c r="Q2" s="102"/>
      <c r="R2" s="102"/>
      <c r="S2" s="102"/>
      <c r="T2" s="102"/>
      <c r="U2" s="102"/>
      <c r="V2" s="102"/>
      <c r="W2" s="102"/>
      <c r="X2" s="635"/>
      <c r="Y2" s="103"/>
      <c r="Z2" s="103"/>
      <c r="AA2" s="103"/>
      <c r="AB2" s="103"/>
      <c r="AC2" s="103"/>
      <c r="AD2" s="103"/>
      <c r="AE2" s="103"/>
      <c r="AF2" s="103"/>
      <c r="AG2" s="103"/>
      <c r="AH2" s="103"/>
      <c r="AI2" s="103"/>
      <c r="AJ2" s="103"/>
      <c r="AK2" s="103"/>
      <c r="AL2" s="103"/>
      <c r="AM2" s="103"/>
      <c r="AN2" s="103"/>
      <c r="AO2" s="103"/>
      <c r="AP2" s="103"/>
      <c r="AQ2" s="103"/>
      <c r="AR2" s="103"/>
      <c r="AS2" s="103"/>
      <c r="AT2" s="103"/>
      <c r="AU2" s="103"/>
      <c r="AV2" s="103"/>
      <c r="AW2" s="103"/>
      <c r="AX2" s="103"/>
      <c r="AY2" s="103"/>
      <c r="AZ2" s="103"/>
      <c r="BA2" s="103"/>
      <c r="BB2" s="103"/>
      <c r="BC2" s="103"/>
      <c r="BD2" s="103"/>
      <c r="BE2" s="103"/>
      <c r="BF2" s="103"/>
      <c r="BG2" s="103"/>
      <c r="BH2" s="103"/>
      <c r="BI2" s="103"/>
      <c r="BJ2" s="225"/>
      <c r="BK2" s="225"/>
      <c r="BL2" s="225"/>
      <c r="BM2" s="224"/>
      <c r="BN2" s="224"/>
      <c r="BO2" s="224"/>
      <c r="BP2" s="224"/>
      <c r="BQ2" s="103"/>
      <c r="BR2" s="103"/>
      <c r="BS2" s="103"/>
      <c r="BT2" s="103"/>
      <c r="BU2" s="103"/>
      <c r="BV2" s="103"/>
      <c r="BW2" s="103"/>
      <c r="BX2" s="103"/>
      <c r="BY2" s="103"/>
      <c r="BZ2" s="103"/>
      <c r="CA2" s="225"/>
      <c r="CB2" s="103"/>
      <c r="CC2" s="103"/>
      <c r="CD2" s="103"/>
      <c r="CE2" s="103"/>
      <c r="CF2" s="103"/>
      <c r="CG2" s="103"/>
      <c r="CH2" s="103"/>
      <c r="CI2" s="103"/>
      <c r="CJ2" s="103"/>
      <c r="CK2" s="103"/>
      <c r="CL2" s="103"/>
      <c r="CM2" s="103"/>
      <c r="CN2" s="103"/>
      <c r="CO2" s="103"/>
      <c r="CP2" s="103"/>
      <c r="CQ2" s="103"/>
      <c r="CR2" s="103"/>
      <c r="CS2" s="103"/>
      <c r="CT2" s="103"/>
      <c r="CU2" s="103"/>
      <c r="CV2" s="103"/>
      <c r="CW2" s="103"/>
      <c r="CX2" s="103"/>
      <c r="CY2" s="103"/>
      <c r="CZ2" s="103"/>
      <c r="DA2" s="103"/>
      <c r="DB2" s="103"/>
      <c r="DC2" s="103"/>
      <c r="DD2" s="103"/>
      <c r="DE2" s="103"/>
      <c r="DF2" s="103"/>
      <c r="DG2" s="103"/>
      <c r="DH2" s="103"/>
      <c r="DI2" s="103"/>
      <c r="DJ2" s="103"/>
      <c r="DK2" s="103"/>
      <c r="DL2" s="103"/>
      <c r="DM2" s="103"/>
      <c r="DN2" s="103"/>
      <c r="DO2" s="103"/>
      <c r="DP2" s="103"/>
      <c r="DQ2" s="103"/>
      <c r="DR2" s="103"/>
      <c r="DS2" s="103"/>
      <c r="DT2" s="103"/>
      <c r="DU2" s="103"/>
      <c r="DV2" s="103"/>
      <c r="DW2" s="103"/>
      <c r="DX2" s="103"/>
      <c r="DY2" s="103"/>
      <c r="DZ2" s="103"/>
      <c r="EA2" s="103"/>
      <c r="EB2" s="103"/>
      <c r="EC2" s="103"/>
      <c r="ED2" s="103"/>
      <c r="EE2" s="103"/>
      <c r="EF2" s="103"/>
      <c r="EG2" s="103"/>
      <c r="EH2" s="103"/>
      <c r="EI2" s="103"/>
      <c r="EJ2" s="103"/>
      <c r="EK2" s="103"/>
      <c r="EL2" s="103"/>
      <c r="EM2" s="103"/>
      <c r="EN2" s="103"/>
      <c r="EO2" s="103"/>
      <c r="EP2" s="103"/>
      <c r="EQ2" s="103"/>
      <c r="ER2" s="103"/>
      <c r="ES2" s="103"/>
      <c r="ET2" s="103"/>
      <c r="EU2" s="103"/>
      <c r="EV2" s="103"/>
      <c r="EW2" s="103"/>
      <c r="EX2" s="103"/>
      <c r="EY2" s="103"/>
      <c r="EZ2" s="103"/>
      <c r="FA2" s="103"/>
      <c r="FB2" s="103"/>
      <c r="FC2" s="103"/>
      <c r="FD2" s="103"/>
      <c r="FE2" s="103"/>
      <c r="FF2" s="103"/>
      <c r="FG2" s="103"/>
      <c r="FH2" s="103"/>
      <c r="FI2" s="103"/>
      <c r="FJ2" s="103"/>
      <c r="FK2" s="103"/>
      <c r="FL2" s="103"/>
      <c r="FM2" s="103"/>
      <c r="FN2" s="103"/>
      <c r="FO2" s="103"/>
      <c r="FP2" s="103"/>
      <c r="FQ2" s="103"/>
      <c r="FR2" s="103"/>
      <c r="FS2" s="103"/>
      <c r="FT2" s="103"/>
      <c r="FU2" s="103"/>
      <c r="FV2" s="103"/>
      <c r="FW2" s="103"/>
      <c r="FX2" s="103"/>
      <c r="FY2" s="103"/>
      <c r="FZ2" s="103"/>
      <c r="GA2" s="103"/>
      <c r="GB2" s="103"/>
      <c r="GC2" s="103"/>
      <c r="GD2" s="103"/>
      <c r="GE2" s="103"/>
      <c r="GF2" s="103"/>
      <c r="GG2" s="103"/>
      <c r="GH2" s="103"/>
      <c r="GI2" s="103"/>
      <c r="GJ2" s="103"/>
      <c r="GK2" s="103"/>
      <c r="GL2" s="103"/>
      <c r="GM2" s="103"/>
      <c r="GN2" s="103"/>
      <c r="GO2" s="103"/>
      <c r="GP2" s="103"/>
      <c r="GQ2" s="103"/>
      <c r="GR2" s="103"/>
      <c r="GS2" s="103"/>
      <c r="GT2" s="103"/>
      <c r="GU2" s="103"/>
      <c r="GV2" s="103"/>
      <c r="GW2" s="103"/>
      <c r="GX2" s="103"/>
      <c r="GY2" s="103"/>
      <c r="GZ2" s="103"/>
      <c r="HA2" s="103"/>
      <c r="HB2" s="103"/>
      <c r="HC2" s="103"/>
      <c r="HD2" s="103"/>
      <c r="HE2" s="103"/>
      <c r="HF2" s="103"/>
      <c r="HG2" s="103"/>
      <c r="HH2" s="103"/>
    </row>
    <row r="3" spans="1:216" ht="30">
      <c r="A3" s="307"/>
      <c r="B3" s="93" t="str">
        <f>VERSION</f>
        <v>TSCT v3.1 April 2025</v>
      </c>
      <c r="C3" s="310"/>
      <c r="D3" s="310"/>
      <c r="E3" s="311" t="s">
        <v>225</v>
      </c>
      <c r="F3" s="927" t="s">
        <v>589</v>
      </c>
      <c r="G3" s="927"/>
      <c r="H3" s="927"/>
      <c r="I3" s="927"/>
      <c r="J3" s="311"/>
      <c r="K3" s="311"/>
      <c r="L3" s="112"/>
      <c r="M3" s="106"/>
      <c r="N3" s="106"/>
      <c r="O3" s="106"/>
      <c r="P3" s="106"/>
      <c r="Q3" s="106"/>
      <c r="R3" s="106"/>
      <c r="S3" s="106"/>
      <c r="T3" s="106"/>
      <c r="U3" s="106"/>
      <c r="V3" s="106"/>
      <c r="W3" s="106"/>
      <c r="X3" s="392"/>
      <c r="Y3" s="185"/>
      <c r="Z3" s="199"/>
      <c r="AA3" s="199"/>
      <c r="AB3" s="745"/>
      <c r="AC3" s="745"/>
      <c r="AD3" s="745"/>
      <c r="AE3" s="745"/>
      <c r="AF3" s="745"/>
      <c r="AG3" s="745"/>
      <c r="AH3" s="745"/>
      <c r="AI3" s="745"/>
      <c r="AJ3" s="745"/>
      <c r="AK3" s="745"/>
      <c r="AL3" s="745"/>
      <c r="AM3" s="745"/>
      <c r="AN3" s="745"/>
      <c r="AO3" s="745"/>
      <c r="AP3" s="745"/>
      <c r="AQ3" s="745"/>
      <c r="AR3" s="745"/>
      <c r="AS3" s="745"/>
      <c r="AT3" s="745"/>
      <c r="AU3" s="745"/>
      <c r="AV3" s="745"/>
      <c r="AW3" s="745"/>
      <c r="AX3" s="745"/>
      <c r="AY3" s="745"/>
      <c r="AZ3" s="745"/>
      <c r="BA3" s="745"/>
      <c r="BB3" s="745"/>
      <c r="BC3" s="745"/>
      <c r="BD3" s="745"/>
      <c r="BE3" s="745"/>
      <c r="BF3" s="745"/>
      <c r="BG3" s="745"/>
      <c r="BH3" s="745"/>
      <c r="BI3" s="745"/>
      <c r="BJ3" s="746"/>
      <c r="BK3" s="746"/>
      <c r="BL3" s="746"/>
      <c r="BM3" s="746"/>
      <c r="BN3" s="746"/>
      <c r="BO3" s="746"/>
      <c r="BP3" s="747"/>
      <c r="BQ3" s="745"/>
      <c r="BR3" s="745"/>
      <c r="BS3" s="745"/>
      <c r="BT3" s="745"/>
      <c r="BU3" s="745"/>
      <c r="BV3" s="745"/>
      <c r="BW3" s="745"/>
      <c r="BX3" s="745"/>
      <c r="BY3" s="745"/>
      <c r="BZ3" s="745"/>
      <c r="CA3" s="209"/>
      <c r="CB3" s="745"/>
      <c r="CC3" s="745"/>
      <c r="CD3" s="745"/>
      <c r="CE3" s="745"/>
      <c r="CF3" s="745"/>
      <c r="CG3" s="745"/>
      <c r="CH3" s="745"/>
      <c r="CI3" s="185"/>
      <c r="CJ3" s="185"/>
      <c r="CK3" s="185"/>
      <c r="CL3" s="185"/>
      <c r="CM3" s="185"/>
      <c r="CN3" s="185"/>
      <c r="CO3" s="185"/>
      <c r="CP3" s="185"/>
      <c r="CQ3" s="185"/>
      <c r="CR3" s="185"/>
      <c r="CS3" s="185"/>
      <c r="CT3" s="185"/>
      <c r="CU3" s="185"/>
      <c r="CV3" s="185"/>
      <c r="CW3" s="185"/>
      <c r="CX3" s="185"/>
      <c r="CY3" s="185"/>
      <c r="CZ3" s="185"/>
      <c r="DA3" s="185"/>
      <c r="DB3" s="185"/>
      <c r="DC3" s="185"/>
      <c r="DD3" s="185"/>
      <c r="DE3" s="185"/>
      <c r="DF3" s="185"/>
      <c r="DG3" s="185"/>
      <c r="DH3" s="185"/>
      <c r="DI3" s="185"/>
      <c r="DJ3" s="185"/>
      <c r="DK3" s="185"/>
      <c r="DL3" s="185"/>
      <c r="DM3" s="185"/>
      <c r="DN3" s="185"/>
      <c r="DO3" s="185"/>
      <c r="DP3" s="185"/>
      <c r="DQ3" s="185"/>
      <c r="DR3" s="185"/>
      <c r="DS3" s="185"/>
      <c r="DT3" s="185"/>
      <c r="DU3" s="185"/>
      <c r="DV3" s="185"/>
      <c r="DW3" s="185"/>
      <c r="DX3" s="185"/>
      <c r="DY3" s="185"/>
      <c r="DZ3" s="185"/>
      <c r="EA3" s="185"/>
      <c r="EB3" s="185"/>
      <c r="EC3" s="185"/>
      <c r="ED3" s="185"/>
      <c r="EE3" s="185"/>
      <c r="EF3" s="185"/>
      <c r="EG3" s="185"/>
      <c r="EH3" s="185"/>
      <c r="EI3" s="185"/>
      <c r="EJ3" s="185"/>
      <c r="EK3" s="185"/>
      <c r="EL3" s="185"/>
      <c r="EM3" s="185"/>
      <c r="EN3" s="185"/>
      <c r="EO3" s="185"/>
      <c r="EP3" s="185"/>
      <c r="EQ3" s="185"/>
      <c r="ER3" s="185"/>
      <c r="ES3" s="185"/>
      <c r="ET3" s="185"/>
      <c r="EU3" s="185"/>
      <c r="EV3" s="185"/>
      <c r="EW3" s="185"/>
      <c r="EX3" s="185"/>
      <c r="EY3" s="185"/>
      <c r="EZ3" s="185"/>
      <c r="FA3" s="185"/>
      <c r="FB3" s="185"/>
      <c r="FC3" s="185"/>
      <c r="FD3" s="185"/>
      <c r="FE3" s="185"/>
      <c r="FF3" s="185"/>
      <c r="FG3" s="185"/>
      <c r="FH3" s="185"/>
      <c r="FI3" s="185"/>
      <c r="FJ3" s="185"/>
      <c r="FK3" s="185"/>
      <c r="FL3" s="185"/>
      <c r="FM3" s="185"/>
      <c r="FN3" s="185"/>
      <c r="FO3" s="185"/>
      <c r="FP3" s="185"/>
      <c r="FQ3" s="185"/>
      <c r="FR3" s="185"/>
      <c r="FS3" s="185"/>
      <c r="FT3" s="185"/>
      <c r="FU3" s="185"/>
      <c r="FV3" s="185"/>
      <c r="FW3" s="185"/>
      <c r="FX3" s="185"/>
      <c r="FY3" s="185"/>
      <c r="FZ3" s="185"/>
      <c r="GA3" s="185"/>
      <c r="GB3" s="185"/>
      <c r="GC3" s="185"/>
      <c r="GD3" s="185"/>
      <c r="GE3" s="185"/>
      <c r="GF3" s="185"/>
      <c r="GG3" s="185"/>
      <c r="GH3" s="185"/>
      <c r="GI3" s="185"/>
      <c r="GJ3" s="185"/>
      <c r="GK3" s="185"/>
      <c r="GL3" s="185"/>
      <c r="GM3" s="185"/>
      <c r="GN3" s="185"/>
      <c r="GO3" s="185"/>
      <c r="GP3" s="185"/>
      <c r="GQ3" s="185"/>
      <c r="GR3" s="185"/>
      <c r="GS3" s="185"/>
      <c r="GT3" s="185"/>
      <c r="GU3" s="185"/>
      <c r="GV3" s="185"/>
      <c r="GW3" s="185"/>
      <c r="GX3" s="185"/>
      <c r="GY3" s="185"/>
      <c r="GZ3" s="185"/>
      <c r="HA3" s="185"/>
      <c r="HB3" s="185"/>
      <c r="HC3" s="185"/>
      <c r="HD3" s="185"/>
      <c r="HE3" s="185"/>
      <c r="HF3" s="185"/>
      <c r="HG3" s="185"/>
      <c r="HH3" s="185"/>
    </row>
    <row r="4" spans="1:216" ht="18" customHeight="1">
      <c r="A4" s="307"/>
      <c r="D4" s="310"/>
      <c r="E4" s="398"/>
      <c r="F4" s="395"/>
      <c r="G4" s="395"/>
      <c r="H4" s="395"/>
      <c r="I4" s="395"/>
      <c r="J4" s="399"/>
      <c r="L4" s="966"/>
      <c r="M4" s="966"/>
      <c r="N4" s="106"/>
      <c r="O4" s="106"/>
      <c r="P4" s="106"/>
      <c r="Q4" s="106"/>
      <c r="R4" s="106"/>
      <c r="S4" s="106"/>
      <c r="T4" s="106"/>
      <c r="U4" s="106"/>
      <c r="V4" s="106"/>
      <c r="W4" s="106"/>
      <c r="X4" s="392"/>
      <c r="Y4" s="185"/>
      <c r="Z4" s="199"/>
      <c r="AA4" s="199"/>
      <c r="AB4" s="745"/>
      <c r="AC4" s="745"/>
      <c r="AD4" s="745"/>
      <c r="AE4" s="745"/>
      <c r="AF4" s="745"/>
      <c r="AG4" s="745"/>
      <c r="AH4" s="745"/>
      <c r="AI4" s="745"/>
      <c r="AJ4" s="745"/>
      <c r="AK4" s="745"/>
      <c r="AL4" s="745"/>
      <c r="AM4" s="745"/>
      <c r="AN4" s="745"/>
      <c r="AO4" s="745"/>
      <c r="AP4" s="745"/>
      <c r="AQ4" s="745"/>
      <c r="AR4" s="745"/>
      <c r="AS4" s="745"/>
      <c r="AT4" s="745"/>
      <c r="AU4" s="745"/>
      <c r="AV4" s="745"/>
      <c r="AW4" s="745"/>
      <c r="AX4" s="745"/>
      <c r="AY4" s="185"/>
      <c r="AZ4" s="185"/>
      <c r="BA4" s="745"/>
      <c r="BB4" s="745"/>
      <c r="BC4" s="745"/>
      <c r="BD4" s="745"/>
      <c r="BE4" s="745"/>
      <c r="BF4" s="745"/>
      <c r="BG4" s="745"/>
      <c r="BH4" s="745"/>
      <c r="BI4" s="745"/>
      <c r="BJ4" s="746"/>
      <c r="BK4" s="746"/>
      <c r="BL4" s="746"/>
      <c r="BM4" s="746"/>
      <c r="BN4" s="746"/>
      <c r="BO4" s="746"/>
      <c r="BP4" s="747"/>
      <c r="BQ4" s="965"/>
      <c r="BR4" s="965"/>
      <c r="BS4" s="748"/>
      <c r="BT4" s="748"/>
      <c r="BU4" s="745"/>
      <c r="BV4" s="745"/>
      <c r="BW4" s="745"/>
      <c r="BX4" s="749"/>
      <c r="BY4" s="749"/>
      <c r="BZ4" s="745"/>
      <c r="CA4" s="209"/>
      <c r="CB4" s="745"/>
      <c r="CC4" s="745"/>
      <c r="CD4" s="745"/>
      <c r="CE4" s="745"/>
      <c r="CF4" s="745"/>
      <c r="CG4" s="745"/>
      <c r="CH4" s="745"/>
      <c r="CI4" s="185"/>
      <c r="CJ4" s="185"/>
      <c r="CK4" s="185"/>
      <c r="CL4" s="185"/>
      <c r="CM4" s="185"/>
      <c r="CN4" s="185"/>
      <c r="CO4" s="185"/>
      <c r="CP4" s="185"/>
      <c r="CQ4" s="185"/>
      <c r="CR4" s="185"/>
      <c r="CS4" s="185"/>
      <c r="CT4" s="185"/>
      <c r="CU4" s="185"/>
      <c r="CV4" s="185"/>
      <c r="CW4" s="185"/>
      <c r="CX4" s="185"/>
      <c r="CY4" s="185"/>
      <c r="CZ4" s="185"/>
      <c r="DA4" s="185"/>
      <c r="DB4" s="185"/>
      <c r="DC4" s="185"/>
      <c r="DD4" s="185"/>
      <c r="DE4" s="185"/>
      <c r="DF4" s="185"/>
      <c r="DG4" s="185"/>
      <c r="DH4" s="185"/>
      <c r="DI4" s="185"/>
      <c r="DJ4" s="185"/>
      <c r="DK4" s="185"/>
      <c r="DL4" s="185"/>
      <c r="DM4" s="185"/>
      <c r="DN4" s="185"/>
      <c r="DO4" s="185"/>
      <c r="DP4" s="185"/>
      <c r="DQ4" s="185"/>
      <c r="DR4" s="185"/>
      <c r="DS4" s="185"/>
      <c r="DT4" s="185"/>
      <c r="DU4" s="185"/>
      <c r="DV4" s="185"/>
      <c r="DW4" s="185"/>
      <c r="DX4" s="185"/>
      <c r="DY4" s="185"/>
      <c r="DZ4" s="185"/>
      <c r="EA4" s="185"/>
      <c r="EB4" s="185"/>
      <c r="EC4" s="185"/>
      <c r="ED4" s="185"/>
      <c r="EE4" s="185"/>
      <c r="EF4" s="185"/>
      <c r="EG4" s="185"/>
      <c r="EH4" s="185"/>
      <c r="EI4" s="185"/>
      <c r="EJ4" s="185"/>
      <c r="EK4" s="185"/>
      <c r="EL4" s="185"/>
      <c r="EM4" s="185"/>
      <c r="EN4" s="185"/>
      <c r="EO4" s="185"/>
      <c r="EP4" s="185"/>
      <c r="EQ4" s="185"/>
      <c r="ER4" s="185"/>
      <c r="ES4" s="185"/>
      <c r="ET4" s="185"/>
      <c r="EU4" s="185"/>
      <c r="EV4" s="185"/>
      <c r="EW4" s="185"/>
      <c r="EX4" s="185"/>
      <c r="EY4" s="185"/>
      <c r="EZ4" s="185"/>
      <c r="FA4" s="185"/>
      <c r="FB4" s="185"/>
      <c r="FC4" s="185"/>
      <c r="FD4" s="185"/>
      <c r="FE4" s="185"/>
      <c r="FF4" s="185"/>
      <c r="FG4" s="185"/>
      <c r="FH4" s="185"/>
      <c r="FI4" s="185"/>
      <c r="FJ4" s="185"/>
      <c r="FK4" s="185"/>
      <c r="FL4" s="185"/>
      <c r="FM4" s="185"/>
      <c r="FN4" s="185"/>
      <c r="FO4" s="185"/>
      <c r="FP4" s="185"/>
      <c r="FQ4" s="185"/>
      <c r="FR4" s="185"/>
      <c r="FS4" s="185"/>
      <c r="FT4" s="185"/>
      <c r="FU4" s="185"/>
      <c r="FV4" s="185"/>
      <c r="FW4" s="185"/>
      <c r="FX4" s="185"/>
      <c r="FY4" s="185"/>
      <c r="FZ4" s="185"/>
      <c r="GA4" s="185"/>
      <c r="GB4" s="185"/>
      <c r="GC4" s="185"/>
      <c r="GD4" s="185"/>
      <c r="GE4" s="185"/>
      <c r="GF4" s="185"/>
      <c r="GG4" s="185"/>
      <c r="GH4" s="185"/>
      <c r="GI4" s="185"/>
      <c r="GJ4" s="185"/>
      <c r="GK4" s="185"/>
      <c r="GL4" s="185"/>
      <c r="GM4" s="185"/>
      <c r="GN4" s="185"/>
      <c r="GO4" s="185"/>
      <c r="GP4" s="185"/>
      <c r="GQ4" s="185"/>
      <c r="GR4" s="185"/>
      <c r="GS4" s="185"/>
      <c r="GT4" s="185"/>
      <c r="GU4" s="185"/>
      <c r="GV4" s="185"/>
      <c r="GW4" s="185"/>
      <c r="GX4" s="185"/>
      <c r="GY4" s="185"/>
      <c r="GZ4" s="185"/>
      <c r="HA4" s="185"/>
      <c r="HB4" s="185"/>
      <c r="HC4" s="185"/>
      <c r="HD4" s="185"/>
      <c r="HE4" s="185"/>
      <c r="HF4" s="185"/>
      <c r="HG4" s="185"/>
      <c r="HH4" s="185"/>
    </row>
    <row r="5" spans="1:216" ht="18" customHeight="1" thickBot="1">
      <c r="A5" s="307"/>
      <c r="F5" s="500"/>
      <c r="H5" s="497"/>
      <c r="I5" s="497"/>
      <c r="K5" s="499"/>
      <c r="L5" s="966"/>
      <c r="M5" s="966"/>
      <c r="O5" s="497"/>
      <c r="P5" s="106"/>
      <c r="S5" s="106"/>
      <c r="T5" s="106"/>
      <c r="U5" s="106"/>
      <c r="V5" s="106"/>
      <c r="W5" s="106"/>
      <c r="X5" s="392"/>
      <c r="Y5" s="185"/>
      <c r="Z5" s="745"/>
      <c r="AA5" s="199"/>
      <c r="AB5" s="745"/>
      <c r="AC5" s="750" t="s">
        <v>795</v>
      </c>
      <c r="AD5" s="745"/>
      <c r="AE5" s="745"/>
      <c r="AF5" s="745"/>
      <c r="AG5" s="745"/>
      <c r="AH5" s="185"/>
      <c r="AI5" s="185"/>
      <c r="AJ5" s="745"/>
      <c r="AK5" s="745"/>
      <c r="AL5" s="745"/>
      <c r="AM5" s="745"/>
      <c r="AN5" s="745"/>
      <c r="AO5" s="745"/>
      <c r="AP5" s="745"/>
      <c r="AQ5" s="745"/>
      <c r="AR5" s="745"/>
      <c r="AS5" s="745"/>
      <c r="AT5" s="745"/>
      <c r="AU5" s="185"/>
      <c r="AV5" s="185"/>
      <c r="AW5" s="185"/>
      <c r="AX5" s="745"/>
      <c r="AY5" s="745"/>
      <c r="AZ5" s="745"/>
      <c r="BA5" s="745"/>
      <c r="BB5" s="745"/>
      <c r="BC5" s="745"/>
      <c r="BD5" s="745"/>
      <c r="BE5" s="745"/>
      <c r="BF5" s="745"/>
      <c r="BG5" s="745"/>
      <c r="BH5" s="745"/>
      <c r="BI5" s="745"/>
      <c r="BJ5" s="746"/>
      <c r="BK5" s="746"/>
      <c r="BL5" s="746"/>
      <c r="BM5" s="746"/>
      <c r="BN5" s="746"/>
      <c r="BO5" s="746"/>
      <c r="BP5" s="747"/>
      <c r="BQ5" s="185"/>
      <c r="BR5" s="745"/>
      <c r="BS5" s="745"/>
      <c r="BT5" s="745"/>
      <c r="BU5" s="745"/>
      <c r="BV5" s="745"/>
      <c r="BW5" s="745"/>
      <c r="BX5" s="185"/>
      <c r="BY5" s="745"/>
      <c r="BZ5" s="745"/>
      <c r="CA5" s="209"/>
      <c r="CB5" s="745"/>
      <c r="CC5" s="745"/>
      <c r="CD5" s="745"/>
      <c r="CE5" s="745"/>
      <c r="CF5" s="745"/>
      <c r="CG5" s="745"/>
      <c r="CH5" s="745"/>
      <c r="CI5" s="185"/>
      <c r="CJ5" s="185"/>
      <c r="CK5" s="185"/>
      <c r="CL5" s="185"/>
      <c r="CM5" s="185"/>
      <c r="CN5" s="185"/>
      <c r="CO5" s="185"/>
      <c r="CP5" s="185"/>
      <c r="CQ5" s="185"/>
      <c r="CR5" s="185"/>
      <c r="CS5" s="185"/>
      <c r="CT5" s="185"/>
      <c r="CU5" s="185"/>
      <c r="CV5" s="185"/>
      <c r="CW5" s="185"/>
      <c r="CX5" s="185"/>
      <c r="CY5" s="185"/>
      <c r="CZ5" s="185"/>
      <c r="DA5" s="185"/>
      <c r="DB5" s="185"/>
      <c r="DC5" s="185"/>
      <c r="DD5" s="185"/>
      <c r="DE5" s="185"/>
      <c r="DF5" s="185"/>
      <c r="DG5" s="185"/>
      <c r="DH5" s="185"/>
      <c r="DI5" s="185"/>
      <c r="DJ5" s="185"/>
      <c r="DK5" s="185"/>
      <c r="DL5" s="185"/>
      <c r="DM5" s="185"/>
      <c r="DN5" s="185"/>
      <c r="DO5" s="185"/>
      <c r="DP5" s="185"/>
      <c r="DQ5" s="185"/>
      <c r="DR5" s="185"/>
      <c r="DS5" s="185"/>
      <c r="DT5" s="185"/>
      <c r="DU5" s="185"/>
      <c r="DV5" s="185"/>
      <c r="DW5" s="185"/>
      <c r="DX5" s="185"/>
      <c r="DY5" s="185"/>
      <c r="DZ5" s="185"/>
      <c r="EA5" s="185"/>
      <c r="EB5" s="185"/>
      <c r="EC5" s="185"/>
      <c r="ED5" s="185"/>
      <c r="EE5" s="185"/>
      <c r="EF5" s="185"/>
      <c r="EG5" s="185"/>
      <c r="EH5" s="185"/>
      <c r="EI5" s="185"/>
      <c r="EJ5" s="185"/>
      <c r="EK5" s="185"/>
      <c r="EL5" s="185"/>
      <c r="EM5" s="185"/>
      <c r="EN5" s="185"/>
      <c r="EO5" s="185"/>
      <c r="EP5" s="185"/>
      <c r="EQ5" s="185"/>
      <c r="ER5" s="185"/>
      <c r="ES5" s="185"/>
      <c r="ET5" s="185"/>
      <c r="EU5" s="185"/>
      <c r="EV5" s="185"/>
      <c r="EW5" s="185"/>
      <c r="EX5" s="185"/>
      <c r="EY5" s="185"/>
      <c r="EZ5" s="185"/>
      <c r="FA5" s="185"/>
      <c r="FB5" s="185"/>
      <c r="FC5" s="185"/>
      <c r="FD5" s="185"/>
      <c r="FE5" s="185"/>
      <c r="FF5" s="185"/>
      <c r="FG5" s="185"/>
      <c r="FH5" s="185"/>
      <c r="FI5" s="185"/>
      <c r="FJ5" s="185"/>
      <c r="FK5" s="185"/>
      <c r="FL5" s="185"/>
      <c r="FM5" s="185"/>
      <c r="FN5" s="185"/>
      <c r="FO5" s="185"/>
      <c r="FP5" s="185"/>
      <c r="FQ5" s="185"/>
      <c r="FR5" s="185"/>
      <c r="FS5" s="185"/>
      <c r="FT5" s="185"/>
      <c r="FU5" s="185"/>
      <c r="FV5" s="185"/>
      <c r="FW5" s="185"/>
      <c r="FX5" s="185"/>
      <c r="FY5" s="185"/>
      <c r="FZ5" s="185"/>
      <c r="GA5" s="185"/>
      <c r="GB5" s="185"/>
      <c r="GC5" s="185"/>
      <c r="GD5" s="185"/>
      <c r="GE5" s="185"/>
      <c r="GF5" s="185"/>
      <c r="GG5" s="185"/>
      <c r="GH5" s="185"/>
      <c r="GI5" s="185"/>
      <c r="GJ5" s="185"/>
      <c r="GK5" s="185"/>
      <c r="GL5" s="185"/>
      <c r="GM5" s="185"/>
      <c r="GN5" s="185"/>
      <c r="GO5" s="185"/>
      <c r="GP5" s="185"/>
      <c r="GQ5" s="185"/>
      <c r="GR5" s="185"/>
      <c r="GS5" s="185"/>
      <c r="GT5" s="185"/>
      <c r="GU5" s="185"/>
      <c r="GV5" s="185"/>
      <c r="GW5" s="185"/>
      <c r="GX5" s="185"/>
      <c r="GY5" s="185"/>
      <c r="GZ5" s="185"/>
      <c r="HA5" s="185"/>
      <c r="HB5" s="185"/>
      <c r="HC5" s="185"/>
      <c r="HD5" s="185"/>
      <c r="HE5" s="185"/>
      <c r="HF5" s="185"/>
      <c r="HG5" s="185"/>
      <c r="HH5" s="185"/>
    </row>
    <row r="6" spans="1:216" ht="30" customHeight="1">
      <c r="A6" s="307"/>
      <c r="B6" s="947" t="s">
        <v>747</v>
      </c>
      <c r="C6" s="941" t="s">
        <v>751</v>
      </c>
      <c r="D6" s="942"/>
      <c r="E6" s="943"/>
      <c r="F6" s="947" t="s">
        <v>708</v>
      </c>
      <c r="G6" s="947" t="s">
        <v>709</v>
      </c>
      <c r="H6" s="941" t="s">
        <v>638</v>
      </c>
      <c r="I6" s="942"/>
      <c r="J6" s="943"/>
      <c r="K6" s="947" t="s">
        <v>700</v>
      </c>
      <c r="L6" s="941" t="s">
        <v>746</v>
      </c>
      <c r="M6" s="943"/>
      <c r="N6" s="947" t="s">
        <v>713</v>
      </c>
      <c r="O6" s="497"/>
      <c r="P6" s="106"/>
      <c r="S6" s="106"/>
      <c r="T6" s="451"/>
      <c r="U6" s="106"/>
      <c r="V6" s="106"/>
      <c r="W6" s="451"/>
      <c r="X6" s="392"/>
      <c r="Y6" s="185"/>
      <c r="Z6" s="118"/>
      <c r="AA6" s="185"/>
      <c r="AB6" s="745"/>
      <c r="AC6" s="185" t="s">
        <v>798</v>
      </c>
      <c r="AD6" s="745"/>
      <c r="AE6" s="745"/>
      <c r="AF6" s="745"/>
      <c r="AG6" s="745"/>
      <c r="AH6" s="745" t="s">
        <v>800</v>
      </c>
      <c r="AI6" s="745"/>
      <c r="AJ6" s="751" t="s">
        <v>855</v>
      </c>
      <c r="AK6" s="745"/>
      <c r="AL6" s="745"/>
      <c r="AM6" s="745"/>
      <c r="AN6" s="745"/>
      <c r="AO6" s="745"/>
      <c r="AP6" s="745"/>
      <c r="AQ6" s="745"/>
      <c r="AR6" s="745"/>
      <c r="AS6" s="745"/>
      <c r="AT6" s="745"/>
      <c r="AU6" s="185"/>
      <c r="AV6" s="185"/>
      <c r="AW6" s="185"/>
      <c r="AX6" s="745"/>
      <c r="AY6" s="745"/>
      <c r="AZ6" s="745"/>
      <c r="BA6" s="745"/>
      <c r="BB6" s="745"/>
      <c r="BC6" s="745"/>
      <c r="BD6" s="745"/>
      <c r="BE6" s="745"/>
      <c r="BF6" s="745"/>
      <c r="BG6" s="745"/>
      <c r="BH6" s="745"/>
      <c r="BI6" s="745"/>
      <c r="BJ6" s="746"/>
      <c r="BK6" s="746"/>
      <c r="BL6" s="746"/>
      <c r="BM6" s="746"/>
      <c r="BN6" s="746"/>
      <c r="BO6" s="746"/>
      <c r="BP6" s="747"/>
      <c r="BQ6" s="752"/>
      <c r="BR6" s="745"/>
      <c r="BS6" s="745"/>
      <c r="BT6" s="745"/>
      <c r="BU6" s="745"/>
      <c r="BV6" s="745"/>
      <c r="BW6" s="745"/>
      <c r="BX6" s="753"/>
      <c r="BY6" s="745"/>
      <c r="BZ6" s="745"/>
      <c r="CA6" s="209"/>
      <c r="CB6" s="745"/>
      <c r="CC6" s="745"/>
      <c r="CD6" s="745"/>
      <c r="CE6" s="745"/>
      <c r="CF6" s="745"/>
      <c r="CG6" s="745"/>
      <c r="CH6" s="745"/>
      <c r="CI6" s="185"/>
      <c r="CJ6" s="185"/>
      <c r="CK6" s="185"/>
      <c r="CL6" s="185"/>
      <c r="CM6" s="185"/>
      <c r="CN6" s="185"/>
      <c r="CO6" s="185"/>
      <c r="CP6" s="185"/>
      <c r="CQ6" s="185"/>
      <c r="CR6" s="185"/>
      <c r="CS6" s="185"/>
      <c r="CT6" s="185"/>
      <c r="CU6" s="185"/>
      <c r="CV6" s="185"/>
      <c r="CW6" s="185"/>
      <c r="CX6" s="185"/>
      <c r="CY6" s="185"/>
      <c r="CZ6" s="185"/>
      <c r="DA6" s="185"/>
      <c r="DB6" s="185"/>
      <c r="DC6" s="185"/>
      <c r="DD6" s="185"/>
      <c r="DE6" s="185"/>
      <c r="DF6" s="185"/>
      <c r="DG6" s="185"/>
      <c r="DH6" s="185"/>
      <c r="DI6" s="185"/>
      <c r="DJ6" s="185"/>
      <c r="DK6" s="185"/>
      <c r="DL6" s="185"/>
      <c r="DM6" s="185"/>
      <c r="DN6" s="185"/>
      <c r="DO6" s="185"/>
      <c r="DP6" s="185"/>
      <c r="DQ6" s="185"/>
      <c r="DR6" s="185"/>
      <c r="DS6" s="185"/>
      <c r="DT6" s="185"/>
      <c r="DU6" s="185"/>
      <c r="DV6" s="185"/>
      <c r="DW6" s="185"/>
      <c r="DX6" s="185"/>
      <c r="DY6" s="185"/>
      <c r="DZ6" s="185"/>
      <c r="EA6" s="185"/>
      <c r="EB6" s="185"/>
      <c r="EC6" s="185"/>
      <c r="ED6" s="185"/>
      <c r="EE6" s="185"/>
      <c r="EF6" s="185"/>
      <c r="EG6" s="185"/>
      <c r="EH6" s="185"/>
      <c r="EI6" s="185"/>
      <c r="EJ6" s="185"/>
      <c r="EK6" s="185"/>
      <c r="EL6" s="185"/>
      <c r="EM6" s="185"/>
      <c r="EN6" s="185"/>
      <c r="EO6" s="185"/>
      <c r="EP6" s="185"/>
      <c r="EQ6" s="185"/>
      <c r="ER6" s="185"/>
      <c r="ES6" s="185"/>
      <c r="ET6" s="185"/>
      <c r="EU6" s="185"/>
      <c r="EV6" s="185"/>
      <c r="EW6" s="185"/>
      <c r="EX6" s="185"/>
      <c r="EY6" s="185"/>
      <c r="EZ6" s="185"/>
      <c r="FA6" s="185"/>
      <c r="FB6" s="185"/>
      <c r="FC6" s="185"/>
      <c r="FD6" s="185"/>
      <c r="FE6" s="185"/>
      <c r="FF6" s="185"/>
      <c r="FG6" s="185"/>
      <c r="FH6" s="185"/>
      <c r="FI6" s="185"/>
      <c r="FJ6" s="185"/>
      <c r="FK6" s="185"/>
      <c r="FL6" s="185"/>
      <c r="FM6" s="185"/>
      <c r="FN6" s="185"/>
      <c r="FO6" s="185"/>
      <c r="FP6" s="185"/>
      <c r="FQ6" s="185"/>
      <c r="FR6" s="185"/>
      <c r="FS6" s="185"/>
      <c r="FT6" s="185"/>
      <c r="FU6" s="185"/>
      <c r="FV6" s="185"/>
      <c r="FW6" s="185"/>
      <c r="FX6" s="185"/>
      <c r="FY6" s="185"/>
      <c r="FZ6" s="185"/>
      <c r="GA6" s="185"/>
      <c r="GB6" s="185"/>
      <c r="GC6" s="185"/>
      <c r="GD6" s="185"/>
      <c r="GE6" s="185"/>
      <c r="GF6" s="185"/>
      <c r="GG6" s="185"/>
      <c r="GH6" s="185"/>
      <c r="GI6" s="185"/>
      <c r="GJ6" s="185"/>
      <c r="GK6" s="185"/>
      <c r="GL6" s="185"/>
      <c r="GM6" s="185"/>
      <c r="GN6" s="185"/>
      <c r="GO6" s="185"/>
      <c r="GP6" s="185"/>
      <c r="GQ6" s="185"/>
      <c r="GR6" s="185"/>
      <c r="GS6" s="185"/>
      <c r="GT6" s="185"/>
      <c r="GU6" s="185"/>
      <c r="GV6" s="185"/>
      <c r="GW6" s="185"/>
      <c r="GX6" s="185"/>
      <c r="GY6" s="185"/>
      <c r="GZ6" s="185"/>
      <c r="HA6" s="185"/>
      <c r="HB6" s="185"/>
      <c r="HC6" s="185"/>
      <c r="HD6" s="185"/>
      <c r="HE6" s="185"/>
      <c r="HF6" s="185"/>
      <c r="HG6" s="185"/>
      <c r="HH6" s="185"/>
    </row>
    <row r="7" spans="1:216" ht="18" customHeight="1" thickBot="1">
      <c r="A7" s="307"/>
      <c r="B7" s="948"/>
      <c r="C7" s="944"/>
      <c r="D7" s="945"/>
      <c r="E7" s="946"/>
      <c r="F7" s="948"/>
      <c r="G7" s="949"/>
      <c r="H7" s="944"/>
      <c r="I7" s="945"/>
      <c r="J7" s="946"/>
      <c r="K7" s="949"/>
      <c r="L7" s="944"/>
      <c r="M7" s="946"/>
      <c r="N7" s="949"/>
      <c r="O7" s="102"/>
      <c r="P7" s="420"/>
      <c r="S7" s="106"/>
      <c r="T7" s="452"/>
      <c r="U7" s="452"/>
      <c r="V7" s="106"/>
      <c r="W7" s="451"/>
      <c r="X7" s="392"/>
      <c r="Y7" s="185"/>
      <c r="Z7" s="118"/>
      <c r="AA7" s="745"/>
      <c r="AB7" s="745"/>
      <c r="AC7" s="199" t="str">
        <f>'MATERIAL DATA'!Q5</f>
        <v>0.1.1.1. Toxic/contaminated material treatment</v>
      </c>
      <c r="AD7" s="754">
        <f ca="1">SUMIF($E$12:$E$45,AC7,$O$12:$O$45)+SUMIF($E$12:$E$45,AC7,$P$12:$P$45)+SUMIF($E$12:$E$45,AC7,R$12:$R$45) +SUMIF($E$12:$E$45, AC7, $Q$12:$Q$43)</f>
        <v>0</v>
      </c>
      <c r="AE7" s="745"/>
      <c r="AF7" s="185"/>
      <c r="AG7" s="745"/>
      <c r="AH7" s="745" t="s">
        <v>5</v>
      </c>
      <c r="AI7" s="755">
        <f>SUM(AA12:AB17)</f>
        <v>0</v>
      </c>
      <c r="AJ7" s="756">
        <f>AW43</f>
        <v>0</v>
      </c>
      <c r="AK7" s="745"/>
      <c r="AL7" s="745"/>
      <c r="AM7" s="745"/>
      <c r="AN7" s="745"/>
      <c r="AO7" s="745"/>
      <c r="AP7" s="745"/>
      <c r="AQ7" s="745"/>
      <c r="AR7" s="745"/>
      <c r="AS7" s="745"/>
      <c r="AT7" s="745"/>
      <c r="AU7" s="185"/>
      <c r="AV7" s="185"/>
      <c r="AW7" s="185"/>
      <c r="AX7" s="745"/>
      <c r="AY7" s="745"/>
      <c r="AZ7" s="745"/>
      <c r="BA7" s="745"/>
      <c r="BB7" s="745"/>
      <c r="BC7" s="745"/>
      <c r="BD7" s="745"/>
      <c r="BE7" s="745"/>
      <c r="BF7" s="745"/>
      <c r="BG7" s="745"/>
      <c r="BH7" s="745"/>
      <c r="BI7" s="745"/>
      <c r="BJ7" s="746"/>
      <c r="BK7" s="746"/>
      <c r="BL7" s="746"/>
      <c r="BM7" s="757"/>
      <c r="BN7" s="746"/>
      <c r="BO7" s="746"/>
      <c r="BP7" s="747"/>
      <c r="BQ7" s="752"/>
      <c r="BR7" s="185"/>
      <c r="BS7" s="185"/>
      <c r="BT7" s="185"/>
      <c r="BU7" s="745"/>
      <c r="BV7" s="745"/>
      <c r="BW7" s="745"/>
      <c r="BX7" s="745"/>
      <c r="BY7" s="745"/>
      <c r="BZ7" s="745"/>
      <c r="CA7" s="209"/>
      <c r="CB7" s="758"/>
      <c r="CC7" s="745"/>
      <c r="CD7" s="745"/>
      <c r="CE7" s="745"/>
      <c r="CF7" s="745"/>
      <c r="CG7" s="745"/>
      <c r="CH7" s="745"/>
      <c r="CI7" s="185"/>
      <c r="CJ7" s="185"/>
      <c r="CK7" s="185"/>
      <c r="CL7" s="185"/>
      <c r="CM7" s="185"/>
      <c r="CN7" s="185"/>
      <c r="CO7" s="759"/>
      <c r="CP7" s="185"/>
      <c r="CQ7" s="185"/>
      <c r="CR7" s="185"/>
      <c r="CS7" s="185"/>
      <c r="CT7" s="185"/>
      <c r="CU7" s="185"/>
      <c r="CV7" s="185"/>
      <c r="CW7" s="185"/>
      <c r="CX7" s="185"/>
      <c r="CY7" s="185"/>
      <c r="CZ7" s="185"/>
      <c r="DA7" s="185"/>
      <c r="DB7" s="185"/>
      <c r="DC7" s="185"/>
      <c r="DD7" s="185"/>
      <c r="DE7" s="185"/>
      <c r="DF7" s="185"/>
      <c r="DG7" s="185"/>
      <c r="DH7" s="185"/>
      <c r="DI7" s="185"/>
      <c r="DJ7" s="185"/>
      <c r="DK7" s="185"/>
      <c r="DL7" s="185"/>
      <c r="DM7" s="185"/>
      <c r="DN7" s="185"/>
      <c r="DO7" s="185"/>
      <c r="DP7" s="185"/>
      <c r="DQ7" s="185"/>
      <c r="DR7" s="185"/>
      <c r="DS7" s="185"/>
      <c r="DT7" s="185"/>
      <c r="DU7" s="185"/>
      <c r="DV7" s="185"/>
      <c r="DW7" s="185"/>
      <c r="DX7" s="185"/>
      <c r="DY7" s="185"/>
      <c r="DZ7" s="185"/>
      <c r="EA7" s="185"/>
      <c r="EB7" s="185"/>
      <c r="EC7" s="185"/>
      <c r="ED7" s="185"/>
      <c r="EE7" s="185"/>
      <c r="EF7" s="185"/>
      <c r="EG7" s="185"/>
      <c r="EH7" s="185"/>
      <c r="EI7" s="185"/>
      <c r="EJ7" s="185"/>
      <c r="EK7" s="185"/>
      <c r="EL7" s="185"/>
      <c r="EM7" s="185"/>
      <c r="EN7" s="185"/>
      <c r="EO7" s="185"/>
      <c r="EP7" s="185"/>
      <c r="EQ7" s="185"/>
      <c r="ER7" s="185"/>
      <c r="ES7" s="185"/>
      <c r="ET7" s="185"/>
      <c r="EU7" s="185"/>
      <c r="EV7" s="185"/>
      <c r="EW7" s="185"/>
      <c r="EX7" s="185"/>
      <c r="EY7" s="185"/>
      <c r="EZ7" s="185"/>
      <c r="FA7" s="185"/>
      <c r="FB7" s="185"/>
      <c r="FC7" s="185"/>
      <c r="FD7" s="185"/>
      <c r="FE7" s="185"/>
      <c r="FF7" s="185"/>
      <c r="FG7" s="185"/>
      <c r="FH7" s="185"/>
      <c r="FI7" s="185"/>
      <c r="FJ7" s="185"/>
      <c r="FK7" s="185"/>
      <c r="FL7" s="185"/>
      <c r="FM7" s="185"/>
      <c r="FN7" s="185"/>
      <c r="FO7" s="185"/>
      <c r="FP7" s="185"/>
      <c r="FQ7" s="185"/>
      <c r="FR7" s="185"/>
      <c r="FS7" s="185"/>
      <c r="FT7" s="185"/>
      <c r="FU7" s="185"/>
      <c r="FV7" s="185"/>
      <c r="FW7" s="185"/>
      <c r="FX7" s="185"/>
      <c r="FY7" s="185"/>
      <c r="FZ7" s="185"/>
      <c r="GA7" s="185"/>
      <c r="GB7" s="185"/>
      <c r="GC7" s="185"/>
      <c r="GD7" s="185"/>
      <c r="GE7" s="185"/>
      <c r="GF7" s="185"/>
      <c r="GG7" s="185"/>
      <c r="GH7" s="185"/>
      <c r="GI7" s="185"/>
      <c r="GJ7" s="185"/>
      <c r="GK7" s="185"/>
      <c r="GL7" s="185"/>
      <c r="GM7" s="185"/>
      <c r="GN7" s="185"/>
      <c r="GO7" s="185"/>
      <c r="GP7" s="185"/>
      <c r="GQ7" s="185"/>
      <c r="GR7" s="185"/>
      <c r="GS7" s="185"/>
      <c r="GT7" s="185"/>
      <c r="GU7" s="185"/>
      <c r="GV7" s="185"/>
      <c r="GW7" s="185"/>
      <c r="GX7" s="185"/>
      <c r="GY7" s="185"/>
      <c r="GZ7" s="185"/>
      <c r="HA7" s="185"/>
      <c r="HB7" s="185"/>
      <c r="HC7" s="185"/>
      <c r="HD7" s="185"/>
      <c r="HE7" s="185"/>
      <c r="HF7" s="185"/>
      <c r="HG7" s="185"/>
      <c r="HH7" s="185"/>
    </row>
    <row r="8" spans="1:216" ht="18" customHeight="1">
      <c r="A8" s="307"/>
      <c r="B8" s="948"/>
      <c r="C8" s="501" t="s">
        <v>639</v>
      </c>
      <c r="D8" s="502" t="s">
        <v>641</v>
      </c>
      <c r="E8" s="503" t="s">
        <v>643</v>
      </c>
      <c r="F8" s="930">
        <f>'Default Values'!$C$6</f>
        <v>17.5</v>
      </c>
      <c r="G8" s="932">
        <f>'Default Values'!$C$7</f>
        <v>20</v>
      </c>
      <c r="H8" s="504" t="s">
        <v>640</v>
      </c>
      <c r="I8" s="505" t="s">
        <v>642</v>
      </c>
      <c r="J8" s="506" t="s">
        <v>644</v>
      </c>
      <c r="K8" s="928">
        <f>'Default Values'!$AA$6</f>
        <v>0.15</v>
      </c>
      <c r="L8" s="950"/>
      <c r="M8" s="951"/>
      <c r="N8" s="498" t="str">
        <f>IF(ISBLANK('Project Info'!C10), "", 'Project Info'!C10)</f>
        <v/>
      </c>
      <c r="O8" s="99"/>
      <c r="P8" s="106"/>
      <c r="S8" s="106"/>
      <c r="T8" s="452"/>
      <c r="U8" s="106"/>
      <c r="V8" s="106"/>
      <c r="W8" s="106"/>
      <c r="X8" s="392"/>
      <c r="Y8" s="185"/>
      <c r="Z8" s="118"/>
      <c r="AA8" s="199"/>
      <c r="AB8" s="745"/>
      <c r="AC8" s="199" t="str">
        <f>'MATERIAL DATA'!Q6</f>
        <v>0.1.1.2 Demolition works</v>
      </c>
      <c r="AD8" s="754">
        <f ca="1">SUMIF($E$12:$E$45,AC8,$O$12:$O$45)+SUMIF($E$12:$E$45,AC8,$P$12:$P$45)+SUMIF($E$12:$E$45,AC8,R$12:$R$45) +SUMIF($E$12:$E$45, AC8, $Q$12:$Q$43)</f>
        <v>0</v>
      </c>
      <c r="AE8" s="745"/>
      <c r="AF8" s="185"/>
      <c r="AG8" s="745"/>
      <c r="AH8" s="745" t="s">
        <v>17</v>
      </c>
      <c r="AI8" s="755">
        <f>SUM(AA18:AA26)</f>
        <v>0</v>
      </c>
      <c r="AJ8" s="756">
        <f t="shared" ref="AJ8:AJ11" si="0">AW44</f>
        <v>0</v>
      </c>
      <c r="AK8" s="745"/>
      <c r="AL8" s="745"/>
      <c r="AM8" s="745"/>
      <c r="AN8" s="745"/>
      <c r="AO8" s="745"/>
      <c r="AP8" s="745"/>
      <c r="AQ8" s="745"/>
      <c r="AR8" s="745"/>
      <c r="AS8" s="745"/>
      <c r="AT8" s="745"/>
      <c r="AU8" s="185"/>
      <c r="AV8" s="185"/>
      <c r="AW8" s="185"/>
      <c r="AX8" s="745"/>
      <c r="AY8" s="745"/>
      <c r="AZ8" s="745"/>
      <c r="BA8" s="745"/>
      <c r="BB8" s="745"/>
      <c r="BC8" s="745"/>
      <c r="BD8" s="745"/>
      <c r="BE8" s="745"/>
      <c r="BF8" s="745"/>
      <c r="BG8" s="745"/>
      <c r="BH8" s="745"/>
      <c r="BI8" s="745"/>
      <c r="BJ8" s="746"/>
      <c r="BK8" s="746"/>
      <c r="BL8" s="746"/>
      <c r="BM8" s="186"/>
      <c r="BN8" s="186"/>
      <c r="BO8" s="746"/>
      <c r="BP8" s="747"/>
      <c r="BQ8" s="186"/>
      <c r="BR8" s="745"/>
      <c r="BS8" s="745"/>
      <c r="BT8" s="745"/>
      <c r="BU8" s="745"/>
      <c r="BV8" s="745"/>
      <c r="BW8" s="745"/>
      <c r="BX8" s="753"/>
      <c r="BY8" s="745"/>
      <c r="BZ8" s="745"/>
      <c r="CA8" s="209"/>
      <c r="CB8" s="760"/>
      <c r="CC8" s="745"/>
      <c r="CD8" s="745"/>
      <c r="CE8" s="745"/>
      <c r="CF8" s="745"/>
      <c r="CG8" s="745"/>
      <c r="CH8" s="745"/>
      <c r="CI8" s="185"/>
      <c r="CJ8" s="185"/>
      <c r="CK8" s="185"/>
      <c r="CL8" s="185"/>
      <c r="CM8" s="185"/>
      <c r="CN8" s="185"/>
      <c r="CO8" s="185"/>
      <c r="CP8" s="185"/>
      <c r="CQ8" s="185"/>
      <c r="CR8" s="185"/>
      <c r="CS8" s="185"/>
      <c r="CT8" s="185"/>
      <c r="CU8" s="185"/>
      <c r="CV8" s="185"/>
      <c r="CW8" s="185"/>
      <c r="CX8" s="185"/>
      <c r="CY8" s="185"/>
      <c r="CZ8" s="185"/>
      <c r="DA8" s="185"/>
      <c r="DB8" s="185"/>
      <c r="DC8" s="185"/>
      <c r="DD8" s="185"/>
      <c r="DE8" s="185"/>
      <c r="DF8" s="185"/>
      <c r="DG8" s="185"/>
      <c r="DH8" s="185"/>
      <c r="DI8" s="185"/>
      <c r="DJ8" s="185"/>
      <c r="DK8" s="185"/>
      <c r="DL8" s="185"/>
      <c r="DM8" s="185"/>
      <c r="DN8" s="185"/>
      <c r="DO8" s="185"/>
      <c r="DP8" s="185"/>
      <c r="DQ8" s="185"/>
      <c r="DR8" s="185"/>
      <c r="DS8" s="185"/>
      <c r="DT8" s="185"/>
      <c r="DU8" s="185"/>
      <c r="DV8" s="185"/>
      <c r="DW8" s="185"/>
      <c r="DX8" s="185"/>
      <c r="DY8" s="185"/>
      <c r="DZ8" s="185"/>
      <c r="EA8" s="185"/>
      <c r="EB8" s="185"/>
      <c r="EC8" s="185"/>
      <c r="ED8" s="185"/>
      <c r="EE8" s="185"/>
      <c r="EF8" s="185"/>
      <c r="EG8" s="185"/>
      <c r="EH8" s="185"/>
      <c r="EI8" s="185"/>
      <c r="EJ8" s="185"/>
      <c r="EK8" s="185"/>
      <c r="EL8" s="185"/>
      <c r="EM8" s="185"/>
      <c r="EN8" s="185"/>
      <c r="EO8" s="185"/>
      <c r="EP8" s="185"/>
      <c r="EQ8" s="185"/>
      <c r="ER8" s="185"/>
      <c r="ES8" s="185"/>
      <c r="ET8" s="185"/>
      <c r="EU8" s="185"/>
      <c r="EV8" s="185"/>
      <c r="EW8" s="185"/>
      <c r="EX8" s="185"/>
      <c r="EY8" s="185"/>
      <c r="EZ8" s="185"/>
      <c r="FA8" s="185"/>
      <c r="FB8" s="185"/>
      <c r="FC8" s="185"/>
      <c r="FD8" s="185"/>
      <c r="FE8" s="185"/>
      <c r="FF8" s="185"/>
      <c r="FG8" s="185"/>
      <c r="FH8" s="185"/>
      <c r="FI8" s="185"/>
      <c r="FJ8" s="185"/>
      <c r="FK8" s="185"/>
      <c r="FL8" s="185"/>
      <c r="FM8" s="185"/>
      <c r="FN8" s="185"/>
      <c r="FO8" s="185"/>
      <c r="FP8" s="185"/>
      <c r="FQ8" s="185"/>
      <c r="FR8" s="185"/>
      <c r="FS8" s="185"/>
      <c r="FT8" s="185"/>
      <c r="FU8" s="185"/>
      <c r="FV8" s="185"/>
      <c r="FW8" s="185"/>
      <c r="FX8" s="185"/>
      <c r="FY8" s="185"/>
      <c r="FZ8" s="185"/>
      <c r="GA8" s="185"/>
      <c r="GB8" s="185"/>
      <c r="GC8" s="185"/>
      <c r="GD8" s="185"/>
      <c r="GE8" s="185"/>
      <c r="GF8" s="185"/>
      <c r="GG8" s="185"/>
      <c r="GH8" s="185"/>
      <c r="GI8" s="185"/>
      <c r="GJ8" s="185"/>
      <c r="GK8" s="185"/>
      <c r="GL8" s="185"/>
      <c r="GM8" s="185"/>
      <c r="GN8" s="185"/>
      <c r="GO8" s="185"/>
      <c r="GP8" s="185"/>
      <c r="GQ8" s="185"/>
      <c r="GR8" s="185"/>
      <c r="GS8" s="185"/>
      <c r="GT8" s="185"/>
      <c r="GU8" s="185"/>
      <c r="GV8" s="185"/>
      <c r="GW8" s="185"/>
      <c r="GX8" s="185"/>
      <c r="GY8" s="185"/>
      <c r="GZ8" s="185"/>
      <c r="HA8" s="185"/>
      <c r="HB8" s="185"/>
      <c r="HC8" s="185"/>
      <c r="HD8" s="185"/>
      <c r="HE8" s="185"/>
      <c r="HF8" s="185"/>
      <c r="HG8" s="185"/>
      <c r="HH8" s="185"/>
    </row>
    <row r="9" spans="1:216" ht="18" customHeight="1" thickBot="1">
      <c r="A9" s="307"/>
      <c r="B9" s="949"/>
      <c r="C9" s="699"/>
      <c r="D9" s="700"/>
      <c r="E9" s="701"/>
      <c r="F9" s="931">
        <f>'Default Values'!$C$6</f>
        <v>17.5</v>
      </c>
      <c r="G9" s="933">
        <f>'Default Values'!$C$7</f>
        <v>20</v>
      </c>
      <c r="H9" s="699"/>
      <c r="I9" s="702"/>
      <c r="J9" s="703"/>
      <c r="K9" s="929">
        <f>'Default Values'!$AA$6</f>
        <v>0.15</v>
      </c>
      <c r="L9" s="952"/>
      <c r="M9" s="953"/>
      <c r="N9" s="652"/>
      <c r="O9" s="99"/>
      <c r="P9" s="106"/>
      <c r="S9" s="106"/>
      <c r="T9" s="451"/>
      <c r="U9" s="451"/>
      <c r="V9" s="461"/>
      <c r="W9" s="106"/>
      <c r="X9" s="392"/>
      <c r="Y9" s="185"/>
      <c r="Z9" s="118"/>
      <c r="AA9" s="199"/>
      <c r="AB9" s="745"/>
      <c r="AC9" s="199" t="str">
        <f>'MATERIAL DATA'!Q7</f>
        <v>0.1.2.1 Temporary supports</v>
      </c>
      <c r="AD9" s="754">
        <f ca="1">SUMIF($E$12:$E$45,AC9,$O$12:$O$45)+SUMIF($E$12:$E$45,AC9,$P$12:$P$45)+SUMIF($E$12:$E$45,AC9,R$12:$R$45) +SUMIF($E$12:$E$45, AC9, $Q$12:$Q$43)</f>
        <v>0</v>
      </c>
      <c r="AE9" s="745"/>
      <c r="AF9" s="185"/>
      <c r="AG9" s="745"/>
      <c r="AH9" s="745" t="s">
        <v>758</v>
      </c>
      <c r="AI9" s="755">
        <f>SUM(AA27:AA29)</f>
        <v>0</v>
      </c>
      <c r="AJ9" s="756">
        <f t="shared" si="0"/>
        <v>0</v>
      </c>
      <c r="AK9" s="745"/>
      <c r="AL9" s="745"/>
      <c r="AM9" s="745"/>
      <c r="AN9" s="745"/>
      <c r="AO9" s="745"/>
      <c r="AP9" s="745"/>
      <c r="AQ9" s="745"/>
      <c r="AR9" s="745"/>
      <c r="AS9" s="745"/>
      <c r="AT9" s="745"/>
      <c r="AU9" s="185"/>
      <c r="AV9" s="185"/>
      <c r="AW9" s="185"/>
      <c r="AX9" s="745"/>
      <c r="AY9" s="745"/>
      <c r="AZ9" s="745"/>
      <c r="BA9" s="745"/>
      <c r="BB9" s="745"/>
      <c r="BC9" s="745"/>
      <c r="BD9" s="745"/>
      <c r="BE9" s="745"/>
      <c r="BF9" s="746"/>
      <c r="BG9" s="745"/>
      <c r="BH9" s="745"/>
      <c r="BI9" s="745"/>
      <c r="BJ9" s="746"/>
      <c r="BK9" s="746"/>
      <c r="BL9" s="746"/>
      <c r="BM9" s="745"/>
      <c r="BN9" s="746"/>
      <c r="BO9" s="746"/>
      <c r="BP9" s="747"/>
      <c r="BQ9" s="745"/>
      <c r="BR9" s="745"/>
      <c r="BS9" s="745"/>
      <c r="BT9" s="745"/>
      <c r="BU9" s="745"/>
      <c r="BV9" s="745"/>
      <c r="BW9" s="745"/>
      <c r="BX9" s="745"/>
      <c r="BY9" s="745"/>
      <c r="BZ9" s="745"/>
      <c r="CA9" s="209"/>
      <c r="CB9" s="745"/>
      <c r="CC9" s="745"/>
      <c r="CD9" s="745"/>
      <c r="CE9" s="745"/>
      <c r="CF9" s="745"/>
      <c r="CG9" s="745"/>
      <c r="CH9" s="745"/>
      <c r="CI9" s="185"/>
      <c r="CJ9" s="185"/>
      <c r="CK9" s="185"/>
      <c r="CL9" s="185"/>
      <c r="CM9" s="185"/>
      <c r="CN9" s="185"/>
      <c r="CO9" s="185"/>
      <c r="CP9" s="185"/>
      <c r="CQ9" s="185"/>
      <c r="CR9" s="185"/>
      <c r="CS9" s="185"/>
      <c r="CT9" s="185"/>
      <c r="CU9" s="185"/>
      <c r="CV9" s="185"/>
      <c r="CW9" s="185"/>
      <c r="CX9" s="185"/>
      <c r="CY9" s="185"/>
      <c r="CZ9" s="185"/>
      <c r="DA9" s="185"/>
      <c r="DB9" s="185"/>
      <c r="DC9" s="185"/>
      <c r="DD9" s="185"/>
      <c r="DE9" s="185"/>
      <c r="DF9" s="185"/>
      <c r="DG9" s="185"/>
      <c r="DH9" s="185"/>
      <c r="DI9" s="185"/>
      <c r="DJ9" s="185"/>
      <c r="DK9" s="185"/>
      <c r="DL9" s="185"/>
      <c r="DM9" s="185"/>
      <c r="DN9" s="185"/>
      <c r="DO9" s="185"/>
      <c r="DP9" s="185"/>
      <c r="DQ9" s="185"/>
      <c r="DR9" s="185"/>
      <c r="DS9" s="185"/>
      <c r="DT9" s="185"/>
      <c r="DU9" s="185"/>
      <c r="DV9" s="185"/>
      <c r="DW9" s="185"/>
      <c r="DX9" s="185"/>
      <c r="DY9" s="185"/>
      <c r="DZ9" s="185"/>
      <c r="EA9" s="185"/>
      <c r="EB9" s="185"/>
      <c r="EC9" s="185"/>
      <c r="ED9" s="185"/>
      <c r="EE9" s="185"/>
      <c r="EF9" s="185"/>
      <c r="EG9" s="185"/>
      <c r="EH9" s="185"/>
      <c r="EI9" s="185"/>
      <c r="EJ9" s="185"/>
      <c r="EK9" s="185"/>
      <c r="EL9" s="185"/>
      <c r="EM9" s="185"/>
      <c r="EN9" s="185"/>
      <c r="EO9" s="185"/>
      <c r="EP9" s="185"/>
      <c r="EQ9" s="185"/>
      <c r="ER9" s="185"/>
      <c r="ES9" s="185"/>
      <c r="ET9" s="185"/>
      <c r="EU9" s="185"/>
      <c r="EV9" s="185"/>
      <c r="EW9" s="185"/>
      <c r="EX9" s="185"/>
      <c r="EY9" s="185"/>
      <c r="EZ9" s="185"/>
      <c r="FA9" s="185"/>
      <c r="FB9" s="185"/>
      <c r="FC9" s="185"/>
      <c r="FD9" s="185"/>
      <c r="FE9" s="185"/>
      <c r="FF9" s="185"/>
      <c r="FG9" s="185"/>
      <c r="FH9" s="185"/>
      <c r="FI9" s="185"/>
      <c r="FJ9" s="185"/>
      <c r="FK9" s="185"/>
      <c r="FL9" s="185"/>
      <c r="FM9" s="185"/>
      <c r="FN9" s="185"/>
      <c r="FO9" s="185"/>
      <c r="FP9" s="185"/>
      <c r="FQ9" s="185"/>
      <c r="FR9" s="185"/>
      <c r="FS9" s="185"/>
      <c r="FT9" s="185"/>
      <c r="FU9" s="185"/>
      <c r="FV9" s="185"/>
      <c r="FW9" s="185"/>
      <c r="FX9" s="185"/>
      <c r="FY9" s="185"/>
      <c r="FZ9" s="185"/>
      <c r="GA9" s="185"/>
      <c r="GB9" s="185"/>
      <c r="GC9" s="185"/>
      <c r="GD9" s="185"/>
      <c r="GE9" s="185"/>
      <c r="GF9" s="185"/>
      <c r="GG9" s="185"/>
      <c r="GH9" s="185"/>
      <c r="GI9" s="185"/>
      <c r="GJ9" s="185"/>
      <c r="GK9" s="185"/>
      <c r="GL9" s="185"/>
      <c r="GM9" s="185"/>
      <c r="GN9" s="185"/>
      <c r="GO9" s="185"/>
      <c r="GP9" s="185"/>
      <c r="GQ9" s="185"/>
      <c r="GR9" s="185"/>
      <c r="GS9" s="185"/>
      <c r="GT9" s="185"/>
      <c r="GU9" s="185"/>
      <c r="GV9" s="185"/>
      <c r="GW9" s="185"/>
      <c r="GX9" s="185"/>
      <c r="GY9" s="185"/>
      <c r="GZ9" s="185"/>
      <c r="HA9" s="185"/>
      <c r="HB9" s="185"/>
      <c r="HC9" s="185"/>
      <c r="HD9" s="185"/>
      <c r="HE9" s="185"/>
      <c r="HF9" s="185"/>
      <c r="HG9" s="185"/>
      <c r="HH9" s="185"/>
    </row>
    <row r="10" spans="1:216" ht="30.75" thickBot="1">
      <c r="A10" s="307"/>
      <c r="E10" s="311"/>
      <c r="F10" s="311"/>
      <c r="G10" s="311"/>
      <c r="H10" s="311"/>
      <c r="I10" s="311"/>
      <c r="J10" s="311"/>
      <c r="L10" s="112"/>
      <c r="M10" s="553"/>
      <c r="N10" s="106"/>
      <c r="O10" s="106"/>
      <c r="P10" s="106"/>
      <c r="Q10" s="106"/>
      <c r="R10" s="106"/>
      <c r="S10" s="106"/>
      <c r="T10" s="106"/>
      <c r="U10" s="106"/>
      <c r="V10" s="106"/>
      <c r="W10" s="106"/>
      <c r="X10" s="392"/>
      <c r="Y10" s="185"/>
      <c r="Z10" s="750" t="s">
        <v>795</v>
      </c>
      <c r="AA10" s="199"/>
      <c r="AB10" s="745"/>
      <c r="AC10" s="199" t="str">
        <f>'MATERIAL DATA'!Q8</f>
        <v>0.1.2.2 Façade retention</v>
      </c>
      <c r="AD10" s="754">
        <f ca="1">SUMIF($E$12:$E$45,AC10,$O$12:$O$45)+SUMIF($E$12:$E$45,AC10,$P$12:$P$45)+SUMIF($E$12:$E$45,AC10,R$12:$R$45) +SUMIF($E$12:$E$45, AC10, $Q$12:$Q$43)</f>
        <v>0</v>
      </c>
      <c r="AE10" s="745"/>
      <c r="AF10" s="185"/>
      <c r="AG10" s="745"/>
      <c r="AH10" s="745" t="s">
        <v>764</v>
      </c>
      <c r="AI10" s="755">
        <f>SUM(AA30:AA48)</f>
        <v>0</v>
      </c>
      <c r="AJ10" s="756">
        <f t="shared" si="0"/>
        <v>0</v>
      </c>
      <c r="AK10" s="745"/>
      <c r="AL10" s="745"/>
      <c r="AM10" s="745"/>
      <c r="AN10" s="745"/>
      <c r="AO10" s="745"/>
      <c r="AP10" s="745"/>
      <c r="AQ10" s="745"/>
      <c r="AR10" s="745"/>
      <c r="AS10" s="745"/>
      <c r="AT10" s="745"/>
      <c r="AU10" s="185"/>
      <c r="AV10" s="185"/>
      <c r="AW10" s="185"/>
      <c r="AX10" s="745"/>
      <c r="AY10" s="185"/>
      <c r="AZ10" s="745"/>
      <c r="BA10" s="745"/>
      <c r="BB10" s="745"/>
      <c r="BC10" s="745"/>
      <c r="BD10" s="745"/>
      <c r="BE10" s="745"/>
      <c r="BF10" s="745"/>
      <c r="BG10" s="745"/>
      <c r="BH10" s="745"/>
      <c r="BI10" s="745"/>
      <c r="BJ10" s="746"/>
      <c r="BK10" s="746"/>
      <c r="BL10" s="746"/>
      <c r="BM10" s="745"/>
      <c r="BN10" s="746"/>
      <c r="BO10" s="746"/>
      <c r="BP10" s="747"/>
      <c r="BQ10" s="745"/>
      <c r="BR10" s="745"/>
      <c r="BS10" s="745"/>
      <c r="BT10" s="745"/>
      <c r="BU10" s="185"/>
      <c r="BV10" s="745"/>
      <c r="BW10" s="745"/>
      <c r="BX10" s="745"/>
      <c r="BY10" s="745"/>
      <c r="BZ10" s="745"/>
      <c r="CA10" s="743"/>
      <c r="CB10" s="743"/>
      <c r="CC10" s="745"/>
      <c r="CD10" s="743"/>
      <c r="CE10" s="745"/>
      <c r="CF10" s="745"/>
      <c r="CG10" s="745"/>
      <c r="CH10" s="745"/>
      <c r="CI10" s="185"/>
      <c r="CJ10" s="185"/>
      <c r="CK10" s="185"/>
      <c r="CL10" s="185"/>
      <c r="CM10" s="185"/>
      <c r="CN10" s="751" t="s">
        <v>454</v>
      </c>
      <c r="CO10" s="185"/>
      <c r="CP10" s="185"/>
      <c r="CQ10" s="185"/>
      <c r="CR10" s="185"/>
      <c r="CS10" s="185"/>
      <c r="CT10" s="185"/>
      <c r="CU10" s="185"/>
      <c r="CV10" s="185"/>
      <c r="CW10" s="185"/>
      <c r="CX10" s="185"/>
      <c r="CY10" s="185"/>
      <c r="CZ10" s="185"/>
      <c r="DA10" s="185"/>
      <c r="DB10" s="185"/>
      <c r="DC10" s="185"/>
      <c r="DD10" s="185"/>
      <c r="DE10" s="185"/>
      <c r="DF10" s="185"/>
      <c r="DG10" s="185"/>
      <c r="DH10" s="185"/>
      <c r="DI10" s="185"/>
      <c r="DJ10" s="185"/>
      <c r="DK10" s="185"/>
      <c r="DL10" s="185"/>
      <c r="DM10" s="185"/>
      <c r="DN10" s="185"/>
      <c r="DO10" s="185"/>
      <c r="DP10" s="185"/>
      <c r="DQ10" s="185"/>
      <c r="DR10" s="185"/>
      <c r="DS10" s="185"/>
      <c r="DT10" s="185"/>
      <c r="DU10" s="185"/>
      <c r="DV10" s="185"/>
      <c r="DW10" s="185"/>
      <c r="DX10" s="185"/>
      <c r="DY10" s="185"/>
      <c r="DZ10" s="185"/>
      <c r="EA10" s="185"/>
      <c r="EB10" s="185"/>
      <c r="EC10" s="185"/>
      <c r="ED10" s="185"/>
      <c r="EE10" s="185"/>
      <c r="EF10" s="185"/>
      <c r="EG10" s="185"/>
      <c r="EH10" s="185"/>
      <c r="EI10" s="185"/>
      <c r="EJ10" s="185"/>
      <c r="EK10" s="185"/>
      <c r="EL10" s="185"/>
      <c r="EM10" s="185"/>
      <c r="EN10" s="185"/>
      <c r="EO10" s="185"/>
      <c r="EP10" s="185"/>
      <c r="EQ10" s="185"/>
      <c r="ER10" s="185"/>
      <c r="ES10" s="185"/>
      <c r="ET10" s="185"/>
      <c r="EU10" s="185"/>
      <c r="EV10" s="185"/>
      <c r="EW10" s="185"/>
      <c r="EX10" s="185"/>
      <c r="EY10" s="185"/>
      <c r="EZ10" s="185"/>
      <c r="FA10" s="185"/>
      <c r="FB10" s="185"/>
      <c r="FC10" s="185"/>
      <c r="FD10" s="185"/>
      <c r="FE10" s="185"/>
      <c r="FF10" s="185"/>
      <c r="FG10" s="185"/>
      <c r="FH10" s="185"/>
      <c r="FI10" s="185"/>
      <c r="FJ10" s="185"/>
      <c r="FK10" s="185"/>
      <c r="FL10" s="185"/>
      <c r="FM10" s="185"/>
      <c r="FN10" s="185"/>
      <c r="FO10" s="185"/>
      <c r="FP10" s="185"/>
      <c r="FQ10" s="185"/>
      <c r="FR10" s="185"/>
      <c r="FS10" s="185"/>
      <c r="FT10" s="185"/>
      <c r="FU10" s="185"/>
      <c r="FV10" s="185"/>
      <c r="FW10" s="185"/>
      <c r="FX10" s="185"/>
      <c r="FY10" s="185"/>
      <c r="FZ10" s="185"/>
      <c r="GA10" s="185"/>
      <c r="GB10" s="185"/>
      <c r="GC10" s="185"/>
      <c r="GD10" s="185"/>
      <c r="GE10" s="185"/>
      <c r="GF10" s="185"/>
      <c r="GG10" s="185"/>
      <c r="GH10" s="185"/>
      <c r="GI10" s="185"/>
      <c r="GJ10" s="185"/>
      <c r="GK10" s="185"/>
      <c r="GL10" s="185"/>
      <c r="GM10" s="185"/>
      <c r="GN10" s="185"/>
      <c r="GO10" s="185"/>
      <c r="GP10" s="185"/>
      <c r="GQ10" s="185"/>
      <c r="GR10" s="185"/>
      <c r="GS10" s="185"/>
      <c r="GT10" s="185"/>
      <c r="GU10" s="185"/>
      <c r="GV10" s="185"/>
      <c r="GW10" s="185"/>
      <c r="GX10" s="185"/>
      <c r="GY10" s="185"/>
      <c r="GZ10" s="185"/>
      <c r="HA10" s="185"/>
      <c r="HB10" s="185"/>
      <c r="HC10" s="185"/>
      <c r="HD10" s="185"/>
      <c r="HE10" s="185"/>
      <c r="HF10" s="185"/>
      <c r="HG10" s="185"/>
      <c r="HH10" s="185"/>
    </row>
    <row r="11" spans="1:216" ht="45" customHeight="1" thickBot="1">
      <c r="B11" s="261" t="s">
        <v>1</v>
      </c>
      <c r="C11" s="261" t="s">
        <v>290</v>
      </c>
      <c r="D11" s="261" t="s">
        <v>291</v>
      </c>
      <c r="E11" s="261" t="str">
        <f>IF(TYPOLOGY = "Bridge", "Bridge Element", "Structural Element")</f>
        <v>Structural Element</v>
      </c>
      <c r="F11" s="261" t="s">
        <v>292</v>
      </c>
      <c r="G11" s="261" t="s">
        <v>451</v>
      </c>
      <c r="H11" s="261" t="s">
        <v>854</v>
      </c>
      <c r="I11" s="261" t="s">
        <v>985</v>
      </c>
      <c r="J11" s="261" t="s">
        <v>1067</v>
      </c>
      <c r="K11" s="261" t="s">
        <v>293</v>
      </c>
      <c r="L11" s="261" t="s">
        <v>294</v>
      </c>
      <c r="M11" s="262" t="s">
        <v>300</v>
      </c>
      <c r="N11" s="261" t="s">
        <v>1023</v>
      </c>
      <c r="O11" s="261" t="s">
        <v>103</v>
      </c>
      <c r="P11" s="261" t="s">
        <v>104</v>
      </c>
      <c r="Q11" s="261" t="s">
        <v>664</v>
      </c>
      <c r="R11" s="261" t="s">
        <v>646</v>
      </c>
      <c r="S11" s="261" t="s">
        <v>663</v>
      </c>
      <c r="T11" s="261" t="s">
        <v>106</v>
      </c>
      <c r="U11" s="261" t="s">
        <v>647</v>
      </c>
      <c r="V11" s="261" t="s">
        <v>648</v>
      </c>
      <c r="W11" s="261" t="s">
        <v>695</v>
      </c>
      <c r="X11" s="261" t="s">
        <v>578</v>
      </c>
      <c r="Y11" s="744"/>
      <c r="Z11" s="745" t="s">
        <v>752</v>
      </c>
      <c r="AA11" s="199"/>
      <c r="AB11" s="745"/>
      <c r="AC11" s="199" t="str">
        <f>'MATERIAL DATA'!Q9</f>
        <v>0.1.2.3 Specialist groundworks</v>
      </c>
      <c r="AD11" s="754">
        <f ca="1">SUMIF($E$12:$E$45,AC11,$O$12:$O$45)+SUMIF($E$12:$E$45,AC11,$P$12:$P$45)+SUMIF($E$12:$E$45,AC11,R$12:$R$45) +SUMIF($E$12:$E$45, AC11, $Q$12:$Q$43)</f>
        <v>0</v>
      </c>
      <c r="AE11" s="745"/>
      <c r="AF11" s="185"/>
      <c r="AG11" s="745"/>
      <c r="AH11" s="745" t="s">
        <v>773</v>
      </c>
      <c r="AI11" s="755">
        <f>SUM(AA49:AA52)</f>
        <v>0</v>
      </c>
      <c r="AJ11" s="756">
        <f t="shared" si="0"/>
        <v>0</v>
      </c>
      <c r="AK11" s="745"/>
      <c r="AL11" s="745"/>
      <c r="AM11" s="745"/>
      <c r="AN11" s="749" t="s">
        <v>410</v>
      </c>
      <c r="AO11" s="745"/>
      <c r="AP11" s="745"/>
      <c r="AQ11" s="745"/>
      <c r="AR11" s="748"/>
      <c r="AS11" s="748"/>
      <c r="AT11" s="748"/>
      <c r="AU11" s="185"/>
      <c r="AV11" s="185"/>
      <c r="AW11" s="185"/>
      <c r="AX11" s="749"/>
      <c r="AY11" s="749" t="s">
        <v>742</v>
      </c>
      <c r="AZ11" s="749"/>
      <c r="BA11" s="749"/>
      <c r="BB11" s="761"/>
      <c r="BC11" s="761"/>
      <c r="BD11" s="761"/>
      <c r="BE11" s="761"/>
      <c r="BF11" s="762"/>
      <c r="BG11" s="762"/>
      <c r="BH11" s="762"/>
      <c r="BI11" s="762"/>
      <c r="BJ11" s="762"/>
      <c r="BK11" s="763" t="s">
        <v>79</v>
      </c>
      <c r="BL11" s="763"/>
      <c r="BM11" s="745"/>
      <c r="BN11" s="748" t="s">
        <v>8</v>
      </c>
      <c r="BO11" s="763" t="s">
        <v>3</v>
      </c>
      <c r="BP11" s="763" t="s">
        <v>113</v>
      </c>
      <c r="BQ11" s="763" t="s">
        <v>98</v>
      </c>
      <c r="BR11" s="749" t="s">
        <v>106</v>
      </c>
      <c r="BS11" s="749" t="s">
        <v>647</v>
      </c>
      <c r="BT11" s="749" t="s">
        <v>648</v>
      </c>
      <c r="BU11" s="749" t="s">
        <v>320</v>
      </c>
      <c r="BV11" s="749" t="s">
        <v>385</v>
      </c>
      <c r="BW11" s="749" t="s">
        <v>386</v>
      </c>
      <c r="BX11" s="860" t="s">
        <v>103</v>
      </c>
      <c r="BY11" s="763" t="s">
        <v>1000</v>
      </c>
      <c r="BZ11" s="749" t="s">
        <v>646</v>
      </c>
      <c r="CA11" s="185"/>
      <c r="CB11" s="209" t="s">
        <v>157</v>
      </c>
      <c r="CC11" s="745" t="s">
        <v>419</v>
      </c>
      <c r="CD11" s="745" t="s">
        <v>111</v>
      </c>
      <c r="CE11" s="749" t="s">
        <v>412</v>
      </c>
      <c r="CF11" s="209"/>
      <c r="CG11" s="749" t="s">
        <v>413</v>
      </c>
      <c r="CH11" s="764" t="s">
        <v>621</v>
      </c>
      <c r="CI11" s="765" t="s">
        <v>458</v>
      </c>
      <c r="CJ11" s="766" t="s">
        <v>1024</v>
      </c>
      <c r="CK11" s="765" t="s">
        <v>579</v>
      </c>
      <c r="CL11" s="767" t="s">
        <v>857</v>
      </c>
      <c r="CM11" s="767" t="s">
        <v>1008</v>
      </c>
      <c r="CN11" s="751">
        <v>-2</v>
      </c>
      <c r="CO11" s="749">
        <v>-1</v>
      </c>
      <c r="CP11" s="749">
        <v>-0.5</v>
      </c>
      <c r="CQ11" s="749">
        <f>CO11+1</f>
        <v>0</v>
      </c>
      <c r="CR11" s="749">
        <f t="shared" ref="CR11:FC11" si="1">CQ11+1</f>
        <v>1</v>
      </c>
      <c r="CS11" s="749">
        <f t="shared" si="1"/>
        <v>2</v>
      </c>
      <c r="CT11" s="749">
        <f t="shared" si="1"/>
        <v>3</v>
      </c>
      <c r="CU11" s="749">
        <f t="shared" si="1"/>
        <v>4</v>
      </c>
      <c r="CV11" s="749">
        <f t="shared" si="1"/>
        <v>5</v>
      </c>
      <c r="CW11" s="749">
        <f t="shared" si="1"/>
        <v>6</v>
      </c>
      <c r="CX11" s="749">
        <f t="shared" si="1"/>
        <v>7</v>
      </c>
      <c r="CY11" s="749">
        <f t="shared" si="1"/>
        <v>8</v>
      </c>
      <c r="CZ11" s="749">
        <f t="shared" si="1"/>
        <v>9</v>
      </c>
      <c r="DA11" s="749">
        <f t="shared" si="1"/>
        <v>10</v>
      </c>
      <c r="DB11" s="749">
        <f t="shared" si="1"/>
        <v>11</v>
      </c>
      <c r="DC11" s="749">
        <f t="shared" si="1"/>
        <v>12</v>
      </c>
      <c r="DD11" s="749">
        <f t="shared" si="1"/>
        <v>13</v>
      </c>
      <c r="DE11" s="749">
        <f t="shared" si="1"/>
        <v>14</v>
      </c>
      <c r="DF11" s="749">
        <f t="shared" si="1"/>
        <v>15</v>
      </c>
      <c r="DG11" s="749">
        <f t="shared" si="1"/>
        <v>16</v>
      </c>
      <c r="DH11" s="749">
        <f t="shared" si="1"/>
        <v>17</v>
      </c>
      <c r="DI11" s="749">
        <f t="shared" si="1"/>
        <v>18</v>
      </c>
      <c r="DJ11" s="749">
        <f t="shared" si="1"/>
        <v>19</v>
      </c>
      <c r="DK11" s="749">
        <f t="shared" si="1"/>
        <v>20</v>
      </c>
      <c r="DL11" s="749">
        <f t="shared" si="1"/>
        <v>21</v>
      </c>
      <c r="DM11" s="749">
        <f t="shared" si="1"/>
        <v>22</v>
      </c>
      <c r="DN11" s="749">
        <f t="shared" si="1"/>
        <v>23</v>
      </c>
      <c r="DO11" s="749">
        <f t="shared" si="1"/>
        <v>24</v>
      </c>
      <c r="DP11" s="749">
        <f t="shared" si="1"/>
        <v>25</v>
      </c>
      <c r="DQ11" s="749">
        <f t="shared" si="1"/>
        <v>26</v>
      </c>
      <c r="DR11" s="749">
        <f t="shared" si="1"/>
        <v>27</v>
      </c>
      <c r="DS11" s="749">
        <f t="shared" si="1"/>
        <v>28</v>
      </c>
      <c r="DT11" s="749">
        <f t="shared" si="1"/>
        <v>29</v>
      </c>
      <c r="DU11" s="749">
        <f t="shared" si="1"/>
        <v>30</v>
      </c>
      <c r="DV11" s="749">
        <f t="shared" si="1"/>
        <v>31</v>
      </c>
      <c r="DW11" s="749">
        <f t="shared" si="1"/>
        <v>32</v>
      </c>
      <c r="DX11" s="749">
        <f t="shared" si="1"/>
        <v>33</v>
      </c>
      <c r="DY11" s="749">
        <f t="shared" si="1"/>
        <v>34</v>
      </c>
      <c r="DZ11" s="749">
        <f t="shared" si="1"/>
        <v>35</v>
      </c>
      <c r="EA11" s="749">
        <f t="shared" si="1"/>
        <v>36</v>
      </c>
      <c r="EB11" s="749">
        <f t="shared" si="1"/>
        <v>37</v>
      </c>
      <c r="EC11" s="749">
        <f t="shared" si="1"/>
        <v>38</v>
      </c>
      <c r="ED11" s="749">
        <f t="shared" si="1"/>
        <v>39</v>
      </c>
      <c r="EE11" s="749">
        <f t="shared" si="1"/>
        <v>40</v>
      </c>
      <c r="EF11" s="749">
        <f t="shared" si="1"/>
        <v>41</v>
      </c>
      <c r="EG11" s="749">
        <f t="shared" si="1"/>
        <v>42</v>
      </c>
      <c r="EH11" s="749">
        <f t="shared" si="1"/>
        <v>43</v>
      </c>
      <c r="EI11" s="749">
        <f t="shared" si="1"/>
        <v>44</v>
      </c>
      <c r="EJ11" s="749">
        <f t="shared" si="1"/>
        <v>45</v>
      </c>
      <c r="EK11" s="749">
        <f t="shared" si="1"/>
        <v>46</v>
      </c>
      <c r="EL11" s="749">
        <f t="shared" si="1"/>
        <v>47</v>
      </c>
      <c r="EM11" s="749">
        <f t="shared" si="1"/>
        <v>48</v>
      </c>
      <c r="EN11" s="749">
        <f t="shared" si="1"/>
        <v>49</v>
      </c>
      <c r="EO11" s="749">
        <f t="shared" si="1"/>
        <v>50</v>
      </c>
      <c r="EP11" s="749">
        <f t="shared" si="1"/>
        <v>51</v>
      </c>
      <c r="EQ11" s="749">
        <f t="shared" si="1"/>
        <v>52</v>
      </c>
      <c r="ER11" s="749">
        <f t="shared" si="1"/>
        <v>53</v>
      </c>
      <c r="ES11" s="749">
        <f t="shared" si="1"/>
        <v>54</v>
      </c>
      <c r="ET11" s="749">
        <f t="shared" si="1"/>
        <v>55</v>
      </c>
      <c r="EU11" s="749">
        <f t="shared" si="1"/>
        <v>56</v>
      </c>
      <c r="EV11" s="749">
        <f t="shared" si="1"/>
        <v>57</v>
      </c>
      <c r="EW11" s="749">
        <f t="shared" si="1"/>
        <v>58</v>
      </c>
      <c r="EX11" s="749">
        <f t="shared" si="1"/>
        <v>59</v>
      </c>
      <c r="EY11" s="749">
        <f t="shared" si="1"/>
        <v>60</v>
      </c>
      <c r="EZ11" s="749">
        <f t="shared" si="1"/>
        <v>61</v>
      </c>
      <c r="FA11" s="749">
        <f t="shared" si="1"/>
        <v>62</v>
      </c>
      <c r="FB11" s="749">
        <f t="shared" si="1"/>
        <v>63</v>
      </c>
      <c r="FC11" s="749">
        <f t="shared" si="1"/>
        <v>64</v>
      </c>
      <c r="FD11" s="749">
        <f t="shared" ref="FD11:HD11" si="2">FC11+1</f>
        <v>65</v>
      </c>
      <c r="FE11" s="749">
        <f t="shared" si="2"/>
        <v>66</v>
      </c>
      <c r="FF11" s="749">
        <f t="shared" si="2"/>
        <v>67</v>
      </c>
      <c r="FG11" s="749">
        <f t="shared" si="2"/>
        <v>68</v>
      </c>
      <c r="FH11" s="749">
        <f t="shared" si="2"/>
        <v>69</v>
      </c>
      <c r="FI11" s="749">
        <f t="shared" si="2"/>
        <v>70</v>
      </c>
      <c r="FJ11" s="749">
        <f t="shared" si="2"/>
        <v>71</v>
      </c>
      <c r="FK11" s="749">
        <f t="shared" si="2"/>
        <v>72</v>
      </c>
      <c r="FL11" s="749">
        <f t="shared" si="2"/>
        <v>73</v>
      </c>
      <c r="FM11" s="749">
        <f t="shared" si="2"/>
        <v>74</v>
      </c>
      <c r="FN11" s="749">
        <f t="shared" si="2"/>
        <v>75</v>
      </c>
      <c r="FO11" s="749">
        <f t="shared" si="2"/>
        <v>76</v>
      </c>
      <c r="FP11" s="749">
        <f t="shared" si="2"/>
        <v>77</v>
      </c>
      <c r="FQ11" s="749">
        <f t="shared" si="2"/>
        <v>78</v>
      </c>
      <c r="FR11" s="749">
        <f t="shared" si="2"/>
        <v>79</v>
      </c>
      <c r="FS11" s="749">
        <f t="shared" si="2"/>
        <v>80</v>
      </c>
      <c r="FT11" s="749">
        <f t="shared" si="2"/>
        <v>81</v>
      </c>
      <c r="FU11" s="749">
        <f t="shared" si="2"/>
        <v>82</v>
      </c>
      <c r="FV11" s="749">
        <f t="shared" si="2"/>
        <v>83</v>
      </c>
      <c r="FW11" s="749">
        <f t="shared" si="2"/>
        <v>84</v>
      </c>
      <c r="FX11" s="749">
        <f t="shared" si="2"/>
        <v>85</v>
      </c>
      <c r="FY11" s="749">
        <f t="shared" si="2"/>
        <v>86</v>
      </c>
      <c r="FZ11" s="749">
        <f t="shared" si="2"/>
        <v>87</v>
      </c>
      <c r="GA11" s="749">
        <f t="shared" si="2"/>
        <v>88</v>
      </c>
      <c r="GB11" s="749">
        <f t="shared" si="2"/>
        <v>89</v>
      </c>
      <c r="GC11" s="749">
        <f t="shared" si="2"/>
        <v>90</v>
      </c>
      <c r="GD11" s="749">
        <f t="shared" si="2"/>
        <v>91</v>
      </c>
      <c r="GE11" s="749">
        <f t="shared" si="2"/>
        <v>92</v>
      </c>
      <c r="GF11" s="749">
        <f t="shared" si="2"/>
        <v>93</v>
      </c>
      <c r="GG11" s="749">
        <f t="shared" si="2"/>
        <v>94</v>
      </c>
      <c r="GH11" s="749">
        <f t="shared" si="2"/>
        <v>95</v>
      </c>
      <c r="GI11" s="749">
        <f t="shared" si="2"/>
        <v>96</v>
      </c>
      <c r="GJ11" s="749">
        <f t="shared" si="2"/>
        <v>97</v>
      </c>
      <c r="GK11" s="749">
        <f t="shared" si="2"/>
        <v>98</v>
      </c>
      <c r="GL11" s="749">
        <f t="shared" si="2"/>
        <v>99</v>
      </c>
      <c r="GM11" s="749">
        <f t="shared" si="2"/>
        <v>100</v>
      </c>
      <c r="GN11" s="749">
        <f t="shared" si="2"/>
        <v>101</v>
      </c>
      <c r="GO11" s="749">
        <f t="shared" si="2"/>
        <v>102</v>
      </c>
      <c r="GP11" s="749">
        <f t="shared" si="2"/>
        <v>103</v>
      </c>
      <c r="GQ11" s="749">
        <f t="shared" si="2"/>
        <v>104</v>
      </c>
      <c r="GR11" s="749">
        <f t="shared" si="2"/>
        <v>105</v>
      </c>
      <c r="GS11" s="749">
        <f t="shared" si="2"/>
        <v>106</v>
      </c>
      <c r="GT11" s="749">
        <f t="shared" si="2"/>
        <v>107</v>
      </c>
      <c r="GU11" s="749">
        <f t="shared" si="2"/>
        <v>108</v>
      </c>
      <c r="GV11" s="749">
        <f t="shared" si="2"/>
        <v>109</v>
      </c>
      <c r="GW11" s="749">
        <f t="shared" si="2"/>
        <v>110</v>
      </c>
      <c r="GX11" s="749">
        <f t="shared" si="2"/>
        <v>111</v>
      </c>
      <c r="GY11" s="749">
        <f t="shared" si="2"/>
        <v>112</v>
      </c>
      <c r="GZ11" s="749">
        <f t="shared" si="2"/>
        <v>113</v>
      </c>
      <c r="HA11" s="749">
        <f t="shared" si="2"/>
        <v>114</v>
      </c>
      <c r="HB11" s="749">
        <f t="shared" si="2"/>
        <v>115</v>
      </c>
      <c r="HC11" s="749">
        <f t="shared" si="2"/>
        <v>116</v>
      </c>
      <c r="HD11" s="749">
        <f t="shared" si="2"/>
        <v>117</v>
      </c>
      <c r="HE11" s="749">
        <f>HD11+1</f>
        <v>118</v>
      </c>
      <c r="HF11" s="749">
        <f t="shared" ref="HF11" si="3">HE11+1</f>
        <v>119</v>
      </c>
      <c r="HG11" s="749">
        <f>HF11+1</f>
        <v>120</v>
      </c>
      <c r="HH11" s="185"/>
    </row>
    <row r="12" spans="1:216" ht="20.100000000000001" customHeight="1">
      <c r="A12" s="519" t="str">
        <f t="shared" ref="A12:A43" si="4">IF(TYPOLOGY = "Bridge", "BRIDGE_STR_ELEMENT", "LST_STR_ELEMENT")</f>
        <v>LST_STR_ELEMENT</v>
      </c>
      <c r="B12" s="518"/>
      <c r="C12" s="115"/>
      <c r="D12" s="116"/>
      <c r="E12" s="117"/>
      <c r="F12" s="116"/>
      <c r="G12" s="350" t="e">
        <f>IF(TYPOLOGY = "Bridge", _xlfn.XLOOKUP($E12, BRIDGE_STR_ELEMENT, 'MATERIAL DATA'!$R$36:$R$74,,), _xlfn.XLOOKUP($BL12, 'LIFECYCLE MATERIAL DATA'!$A$5:$A$104, 'LIFECYCLE MATERIAL DATA'!$Q$5:$Q$104,,))</f>
        <v>#N/A</v>
      </c>
      <c r="H12" s="630"/>
      <c r="I12" s="631"/>
      <c r="J12" s="736"/>
      <c r="K12" s="116"/>
      <c r="L12" s="95"/>
      <c r="M12" s="358"/>
      <c r="N12" s="156">
        <f>IFERROR(SUM(O12:V12,X12),"")</f>
        <v>0</v>
      </c>
      <c r="O12" s="157" t="str">
        <f>IFERROR(IF($I12="Yes","",$BX12),"")</f>
        <v/>
      </c>
      <c r="P12" s="158" t="str">
        <f>IFERROR(IF($I12="Yes","",$BY12),"")</f>
        <v/>
      </c>
      <c r="Q12" s="158" t="str" cm="1">
        <f t="array" ref="Q12">IFERROR(_xlfn.IFS(AND($I12 = "Yes", $J12 =1),(($BX12+$BU12)/($J12) + ($BY12+$BR12 +$BZ12)),AND($I12 = "Yes", $J12 &gt;1), (($BX12+$BU12)/($J12) + ($BY12*2 +$BZ12)) ), "")</f>
        <v/>
      </c>
      <c r="R12" s="158" t="str">
        <f t="shared" ref="R12:R43" si="5">IF($I12="Yes", "", $BZ12)</f>
        <v/>
      </c>
      <c r="S12" s="159">
        <f>IF($I12="Yes","",(SUM(O12:P12,R12,T12:V12)+X12)*$CI12)</f>
        <v>0</v>
      </c>
      <c r="T12" s="159" t="str">
        <f t="shared" ref="T12:T14" si="6">IFERROR(IF($I12="Yes","",$BR12),"")</f>
        <v/>
      </c>
      <c r="U12" s="586" t="str">
        <f>IFERROR(IF($I12="Yes","",$BS12),"")</f>
        <v/>
      </c>
      <c r="V12" s="396" t="str">
        <f>IFERROR(IF($I12="Yes","",$BT12),"")</f>
        <v/>
      </c>
      <c r="W12" s="156" t="str">
        <f t="shared" ref="W12:W41" si="7">IFERROR(IF($I12="Yes","",$CD12*($CI12+1)),"")</f>
        <v/>
      </c>
      <c r="X12" s="160">
        <f t="shared" ref="X12:X43" si="8">IFERROR(IF($I12="Yes","",$CC12),"")</f>
        <v>0</v>
      </c>
      <c r="Y12" s="274" t="s">
        <v>415</v>
      </c>
      <c r="Z12" s="745" t="str">
        <f>'MATERIAL DATA'!$Q36</f>
        <v>1.1.1 Primary Girder(s)</v>
      </c>
      <c r="AA12" s="768">
        <f>SUMIF($E$12:$E$43,Z12,$O$12:$O$43) + SUMIF($E$12:$E$43,Z12,$P$12:$P$43) + SUMIF($E$12:$E$43,Z12,$R$12:$R$43) + SUMIF($E$12:$E$43,Z12,$Q$12:$Q$43)</f>
        <v>0</v>
      </c>
      <c r="AB12" s="745"/>
      <c r="AC12" s="199" t="str">
        <f>'MATERIAL DATA'!Q10</f>
        <v>1.1. Piling</v>
      </c>
      <c r="AD12" s="754">
        <f ca="1">SUMIF($E$12:$E$45,AC12,$O$12:$O$45)+SUMIF($E$12:$E$45,AC12,$P$12:$P$45)+SUMIF($E$12:$E$45,AC12,R$12:$R$45) +SUMIF($E$12:$E$45, AC12, $Q$12:$Q$43)</f>
        <v>0</v>
      </c>
      <c r="AE12" s="745"/>
      <c r="AF12" s="185"/>
      <c r="AG12" s="745"/>
      <c r="AH12" s="185"/>
      <c r="AI12" s="745"/>
      <c r="AJ12" s="745"/>
      <c r="AK12" s="745"/>
      <c r="AL12" s="745"/>
      <c r="AM12" s="745"/>
      <c r="AN12" s="925"/>
      <c r="AO12" s="925"/>
      <c r="AP12" s="925"/>
      <c r="AQ12" s="926"/>
      <c r="AR12" s="926"/>
      <c r="AS12" s="926"/>
      <c r="AT12" s="926"/>
      <c r="AU12" s="185"/>
      <c r="AV12" s="185"/>
      <c r="AW12" s="185"/>
      <c r="AX12" s="185"/>
      <c r="AY12" s="185"/>
      <c r="AZ12" s="185"/>
      <c r="BA12" s="185"/>
      <c r="BB12" s="770"/>
      <c r="BC12" s="770"/>
      <c r="BD12" s="770"/>
      <c r="BE12" s="770"/>
      <c r="BF12" s="745"/>
      <c r="BG12" s="745"/>
      <c r="BH12" s="745"/>
      <c r="BI12" s="745"/>
      <c r="BJ12" s="745"/>
      <c r="BK12" s="209" t="str">
        <f>IF(B12="Concrete","C_",IF(B12="Steel","S_",IF(B12="Timber","T_",IF(B12="Other","O_",IF(B12="Custom_EPD","E_",IF(B12="_","ER","ER"))))))</f>
        <v>ER</v>
      </c>
      <c r="BL12" s="209" t="str">
        <f t="shared" ref="BL12:BL41" si="9">CONCATENATE(B12," - ",C12," - ", D12)</f>
        <v xml:space="preserve"> -  - </v>
      </c>
      <c r="BM12" s="745" t="str" cm="1">
        <f t="array" ref="BM12">_xlfn.IFS(OR(AND(TYPOLOGY &lt;&gt; "Bridge", B12="concrete",D12&lt;&gt;"Reinforced - 150mm hollow core slab"),C12="Concrete_EPD",),"Reinforcement",(OR(AND(TYPOLOGY="Bridge",B12="concrete",D12&lt;&gt;"Reinforced - 150mm hollow core slab"),C12="Concrete_EPD",)),"Bridge_Reinforcement",TRUE, "No_Reinforcement")</f>
        <v>No_Reinforcement</v>
      </c>
      <c r="BN12" s="186" t="e">
        <f>_xlfn.XLOOKUP($BL12,'LIFECYCLE MATERIAL DATA'!$A$5:$A$104,'LIFECYCLE MATERIAL DATA'!$D$5:$D$104,)</f>
        <v>#N/A</v>
      </c>
      <c r="BO12" s="186">
        <f>IFERROR(IF(M12&lt;&gt;0,_xlfn.XLOOKUP(M12,'Custom Data'!S16:S45,'Custom Data'!T16:T45,,-1),0),0)</f>
        <v>0</v>
      </c>
      <c r="BP12" s="186">
        <f t="shared" ref="BP12:BP43" si="10">IFERROR(BO12*BQ12/(1000*BN12),0)</f>
        <v>0</v>
      </c>
      <c r="BQ12" s="846" t="str">
        <f t="shared" ref="BQ12:BQ41" si="11">IF(K12="VOLUME [m3]", 1000*$L12*$BN12, IF(AND(K12="MASS [kg]",ISNUMBER(BN12)), $L12,"ER"))</f>
        <v>ER</v>
      </c>
      <c r="BR12" s="745" t="str">
        <f>IFERROR(_xlfn.XLOOKUP($BL12,'LIFECYCLE MATERIAL DATA'!$A$5:$A$104,'LIFECYCLE MATERIAL DATA'!$I$5:$I$104,,)*($BQ12/1000)+_xlfn.XLOOKUP('Project Info'!$C$15,'LIFECYCLE MATERIAL DATA'!$A$5:$A$104,'LIFECYCLE MATERIAL DATA'!$I$5:$I$104,,)*($BP12/1000),"")</f>
        <v/>
      </c>
      <c r="BS12" s="745" t="str">
        <f>IFERROR(_xlfn.XLOOKUP($BL12,'LIFECYCLE MATERIAL DATA'!$A$5:$A$104, 'LIFECYCLE MATERIAL DATA'!$J$5:$J$104,,)*($BQ12/1000)+_xlfn.XLOOKUP('Project Info'!$C$15,'LIFECYCLE MATERIAL DATA'!$A$5:$A$104,'LIFECYCLE MATERIAL DATA'!$J$5:$J$104,,)*($BP12/1000),"")</f>
        <v/>
      </c>
      <c r="BT12" s="745" t="str">
        <f>IFERROR(_xlfn.XLOOKUP($BL12,'LIFECYCLE MATERIAL DATA'!$A$5:$A$104, 'LIFECYCLE MATERIAL DATA'!$K$5:$K$104,,)*($BQ12/1000),"")</f>
        <v/>
      </c>
      <c r="BU12" s="185" t="str">
        <f>IFERROR(_xlfn.XLOOKUP($BL12,'LIFECYCLE MATERIAL DATA'!$A$5:$A$104,'LIFECYCLE MATERIAL DATA'!$L$5:$L$104,,)*($BQ12/1000)+_xlfn.XLOOKUP('Project Info'!$C$15,'LIFECYCLE MATERIAL DATA'!$A$5:$A$104,'LIFECYCLE MATERIAL DATA'!$L$5:$L$104,,)*($BP12/1000),"")</f>
        <v/>
      </c>
      <c r="BV12" s="745" t="str">
        <f>IF(OR($E12=$AC$12, $E12=$AC$13, $E12=$AC$14, $E12=$Z$27, $E12=$Z$28, $E12=$Z$29),"Excavation","")</f>
        <v/>
      </c>
      <c r="BW12" s="745" t="str">
        <f>IF($K12='MATERIAL DATA'!$O$5,$L12, IF($K12='MATERIAL DATA'!$O$6,$L12/(1000*'Scheme 3'!$BN12),""))</f>
        <v/>
      </c>
      <c r="BX12" s="745" t="str">
        <f>IFERROR(((_xlfn.XLOOKUP($BL12,'LIFECYCLE MATERIAL DATA'!$A$5:$A$104,'LIFECYCLE MATERIAL DATA'!$F$5:$F$104,,))*$BQ12/1000+_xlfn.XLOOKUP('Project Info'!$C$15,'LIFECYCLE MATERIAL DATA'!$A$5:$A$104,'LIFECYCLE MATERIAL DATA'!$F$5:$F$104,,)*$BP12/1000),"")</f>
        <v/>
      </c>
      <c r="BY12" s="771" t="str">
        <f>IFERROR((_xlfn.XLOOKUP($BL12,'LIFECYCLE MATERIAL DATA'!$A$5:$A$104,'LIFECYCLE MATERIAL DATA'!$G$5:$G$104,,)*$BQ12/1000++_xlfn.XLOOKUP('Project Info'!$C$15,'LIFECYCLE MATERIAL DATA'!$A$5:$A$104,'LIFECYCLE MATERIAL DATA'!$G$5:$G$104,,)*$BP12/1000),"")</f>
        <v/>
      </c>
      <c r="BZ12" s="745" t="str">
        <f>IFERROR(_xlfn.XLOOKUP('Scheme 3'!$BL12,'LIFECYCLE MATERIAL DATA'!$A$5:$A$104,'LIFECYCLE MATERIAL DATA'!$H$5:$H$104,,)*SUM($BX12+$BY12+$CB12+$CC12), "")</f>
        <v/>
      </c>
      <c r="CA12" s="185"/>
      <c r="CB12" s="743" t="str">
        <f>IFERROR((_xlfn.XLOOKUP($BL12,'LIFECYCLE MATERIAL DATA'!$A$5:$A$104, 'LIFECYCLE MATERIAL DATA'!$M$5:$M$104)*$BQ12/1000++_xlfn.XLOOKUP('Project Info'!$C$15,'LIFECYCLE MATERIAL DATA'!$A$5:$A$104,'LIFECYCLE MATERIAL DATA'!$M$5:$M$104)*$BP12/1000),"")</f>
        <v/>
      </c>
      <c r="CC12" s="745">
        <f>IFERROR(IF(OR($B12="Timber",$C12="Timber_EPD", $C12="Bamboo"),_xlfn.XLOOKUP($BL12,'LIFECYCLE MATERIAL DATA Master'!$A$5:$A$104,'LIFECYCLE MATERIAL DATA Master'!$E$5:$E$104,,)*$BQ12,0),"")/1000</f>
        <v>0</v>
      </c>
      <c r="CD12" s="185" t="str">
        <f>IFERROR((_xlfn.XLOOKUP($BL12,'LIFECYCLE MATERIAL DATA'!$A$5:$A$104,'LIFECYCLE MATERIAL DATA'!$N$5:$N$104,,)*$BQ12/1000++_xlfn.XLOOKUP('Project Info'!$C$15,'LIFECYCLE MATERIAL DATA'!$A$5:$A$104,'LIFECYCLE MATERIAL DATA'!$N$5:$N$104,,)*$BP12/1000),"")</f>
        <v/>
      </c>
      <c r="CE12" s="745" t="str">
        <f>Targets!A16</f>
        <v>SCORS Target (137)</v>
      </c>
      <c r="CF12" s="209" t="str">
        <f>Targets!B16</f>
        <v>Residential, Commercial, Education, Other</v>
      </c>
      <c r="CG12" s="209">
        <f>Targets!C16</f>
        <v>137</v>
      </c>
      <c r="CH12" s="772">
        <f>IFERROR(1+_xlfn.XLOOKUP($BL12,'LIFECYCLE MATERIAL DATA'!$A$5:$A$104,'LIFECYCLE MATERIAL DATA'!$H$5:$H$104,,),0)</f>
        <v>0</v>
      </c>
      <c r="CI12" s="765">
        <f t="shared" ref="CI12:CI26" si="12">IFERROR(IF($G12&lt;=DESIGN_LIFE,(ROUNDUP((DESIGN_LIFE/$G12)-1,0)),0),0)</f>
        <v>0</v>
      </c>
      <c r="CJ12" s="773">
        <f t="shared" ref="CJ12:CJ43" si="13">IFERROR(S12/CI12,0)*0.5</f>
        <v>0</v>
      </c>
      <c r="CK12" s="774">
        <f t="shared" ref="CK12:CK43" si="14">IFERROR(DESIGN_LIFE/G12,0)</f>
        <v>0</v>
      </c>
      <c r="CL12" s="767">
        <f>$CJ12*$K$8</f>
        <v>0</v>
      </c>
      <c r="CM12" s="775">
        <f>$CL12+$CJ12</f>
        <v>0</v>
      </c>
      <c r="CN12" s="769">
        <v>0</v>
      </c>
      <c r="CO12" s="745">
        <f t="shared" ref="CO12:CP43" si="15">IF(CO$11&gt;=DESIGN_LIFE,CN12,IF(AND(CO$11-2&gt;0,$CK12&lt;&gt;0),IF(INT((CO$11-2)/(DESIGN_LIFE/$CK12))=((CO$11-2)/(DESIGN_LIFE/$CK12)),$CM12+CN12,CN12),CN12))</f>
        <v>0</v>
      </c>
      <c r="CP12" s="745">
        <f t="shared" si="15"/>
        <v>0</v>
      </c>
      <c r="CQ12" s="745">
        <f t="shared" ref="CQ12:DV12" si="16">IF(CQ$11&gt;=DESIGN_LIFE,CP12,IF(AND(CQ$11&gt;0,$CK12&lt;&gt;0),IF(INT((CQ$11)/(DESIGN_LIFE/$CK12))=((CQ$11)/(DESIGN_LIFE/$CK12)),$CM12+CP12,CP12),CP12))</f>
        <v>0</v>
      </c>
      <c r="CR12" s="745">
        <f t="shared" si="16"/>
        <v>0</v>
      </c>
      <c r="CS12" s="745">
        <f t="shared" si="16"/>
        <v>0</v>
      </c>
      <c r="CT12" s="745">
        <f t="shared" si="16"/>
        <v>0</v>
      </c>
      <c r="CU12" s="745">
        <f t="shared" si="16"/>
        <v>0</v>
      </c>
      <c r="CV12" s="745">
        <f t="shared" si="16"/>
        <v>0</v>
      </c>
      <c r="CW12" s="745">
        <f t="shared" si="16"/>
        <v>0</v>
      </c>
      <c r="CX12" s="745">
        <f t="shared" si="16"/>
        <v>0</v>
      </c>
      <c r="CY12" s="745">
        <f t="shared" si="16"/>
        <v>0</v>
      </c>
      <c r="CZ12" s="745">
        <f t="shared" si="16"/>
        <v>0</v>
      </c>
      <c r="DA12" s="745">
        <f t="shared" si="16"/>
        <v>0</v>
      </c>
      <c r="DB12" s="745">
        <f t="shared" si="16"/>
        <v>0</v>
      </c>
      <c r="DC12" s="745">
        <f t="shared" si="16"/>
        <v>0</v>
      </c>
      <c r="DD12" s="745">
        <f t="shared" si="16"/>
        <v>0</v>
      </c>
      <c r="DE12" s="745">
        <f t="shared" si="16"/>
        <v>0</v>
      </c>
      <c r="DF12" s="745">
        <f t="shared" si="16"/>
        <v>0</v>
      </c>
      <c r="DG12" s="745">
        <f t="shared" si="16"/>
        <v>0</v>
      </c>
      <c r="DH12" s="745">
        <f t="shared" si="16"/>
        <v>0</v>
      </c>
      <c r="DI12" s="745">
        <f t="shared" si="16"/>
        <v>0</v>
      </c>
      <c r="DJ12" s="745">
        <f t="shared" si="16"/>
        <v>0</v>
      </c>
      <c r="DK12" s="745">
        <f t="shared" si="16"/>
        <v>0</v>
      </c>
      <c r="DL12" s="745">
        <f t="shared" si="16"/>
        <v>0</v>
      </c>
      <c r="DM12" s="745">
        <f t="shared" si="16"/>
        <v>0</v>
      </c>
      <c r="DN12" s="745">
        <f t="shared" si="16"/>
        <v>0</v>
      </c>
      <c r="DO12" s="745">
        <f t="shared" si="16"/>
        <v>0</v>
      </c>
      <c r="DP12" s="745">
        <f t="shared" si="16"/>
        <v>0</v>
      </c>
      <c r="DQ12" s="745">
        <f t="shared" si="16"/>
        <v>0</v>
      </c>
      <c r="DR12" s="745">
        <f t="shared" si="16"/>
        <v>0</v>
      </c>
      <c r="DS12" s="745">
        <f t="shared" si="16"/>
        <v>0</v>
      </c>
      <c r="DT12" s="745">
        <f t="shared" si="16"/>
        <v>0</v>
      </c>
      <c r="DU12" s="745">
        <f t="shared" si="16"/>
        <v>0</v>
      </c>
      <c r="DV12" s="745">
        <f t="shared" si="16"/>
        <v>0</v>
      </c>
      <c r="DW12" s="745">
        <f t="shared" ref="DW12:FB12" si="17">IF(DW$11&gt;=DESIGN_LIFE,DV12,IF(AND(DW$11&gt;0,$CK12&lt;&gt;0),IF(INT((DW$11)/(DESIGN_LIFE/$CK12))=((DW$11)/(DESIGN_LIFE/$CK12)),$CM12+DV12,DV12),DV12))</f>
        <v>0</v>
      </c>
      <c r="DX12" s="745">
        <f t="shared" si="17"/>
        <v>0</v>
      </c>
      <c r="DY12" s="745">
        <f t="shared" si="17"/>
        <v>0</v>
      </c>
      <c r="DZ12" s="745">
        <f t="shared" si="17"/>
        <v>0</v>
      </c>
      <c r="EA12" s="745">
        <f t="shared" si="17"/>
        <v>0</v>
      </c>
      <c r="EB12" s="745">
        <f t="shared" si="17"/>
        <v>0</v>
      </c>
      <c r="EC12" s="745">
        <f t="shared" si="17"/>
        <v>0</v>
      </c>
      <c r="ED12" s="745">
        <f t="shared" si="17"/>
        <v>0</v>
      </c>
      <c r="EE12" s="745">
        <f t="shared" si="17"/>
        <v>0</v>
      </c>
      <c r="EF12" s="745">
        <f t="shared" si="17"/>
        <v>0</v>
      </c>
      <c r="EG12" s="745">
        <f t="shared" si="17"/>
        <v>0</v>
      </c>
      <c r="EH12" s="745">
        <f t="shared" si="17"/>
        <v>0</v>
      </c>
      <c r="EI12" s="745">
        <f t="shared" si="17"/>
        <v>0</v>
      </c>
      <c r="EJ12" s="745">
        <f t="shared" si="17"/>
        <v>0</v>
      </c>
      <c r="EK12" s="745">
        <f t="shared" si="17"/>
        <v>0</v>
      </c>
      <c r="EL12" s="745">
        <f t="shared" si="17"/>
        <v>0</v>
      </c>
      <c r="EM12" s="745">
        <f t="shared" si="17"/>
        <v>0</v>
      </c>
      <c r="EN12" s="745">
        <f t="shared" si="17"/>
        <v>0</v>
      </c>
      <c r="EO12" s="745">
        <f t="shared" si="17"/>
        <v>0</v>
      </c>
      <c r="EP12" s="745">
        <f t="shared" si="17"/>
        <v>0</v>
      </c>
      <c r="EQ12" s="745">
        <f t="shared" si="17"/>
        <v>0</v>
      </c>
      <c r="ER12" s="745">
        <f t="shared" si="17"/>
        <v>0</v>
      </c>
      <c r="ES12" s="745">
        <f t="shared" si="17"/>
        <v>0</v>
      </c>
      <c r="ET12" s="745">
        <f t="shared" si="17"/>
        <v>0</v>
      </c>
      <c r="EU12" s="745">
        <f t="shared" si="17"/>
        <v>0</v>
      </c>
      <c r="EV12" s="745">
        <f t="shared" si="17"/>
        <v>0</v>
      </c>
      <c r="EW12" s="745">
        <f t="shared" si="17"/>
        <v>0</v>
      </c>
      <c r="EX12" s="745">
        <f t="shared" si="17"/>
        <v>0</v>
      </c>
      <c r="EY12" s="745">
        <f t="shared" si="17"/>
        <v>0</v>
      </c>
      <c r="EZ12" s="745">
        <f t="shared" si="17"/>
        <v>0</v>
      </c>
      <c r="FA12" s="745">
        <f t="shared" si="17"/>
        <v>0</v>
      </c>
      <c r="FB12" s="745">
        <f t="shared" si="17"/>
        <v>0</v>
      </c>
      <c r="FC12" s="745">
        <f t="shared" ref="FC12:GH12" si="18">IF(FC$11&gt;=DESIGN_LIFE,FB12,IF(AND(FC$11&gt;0,$CK12&lt;&gt;0),IF(INT((FC$11)/(DESIGN_LIFE/$CK12))=((FC$11)/(DESIGN_LIFE/$CK12)),$CM12+FB12,FB12),FB12))</f>
        <v>0</v>
      </c>
      <c r="FD12" s="745">
        <f t="shared" si="18"/>
        <v>0</v>
      </c>
      <c r="FE12" s="745">
        <f t="shared" si="18"/>
        <v>0</v>
      </c>
      <c r="FF12" s="745">
        <f t="shared" si="18"/>
        <v>0</v>
      </c>
      <c r="FG12" s="745">
        <f t="shared" si="18"/>
        <v>0</v>
      </c>
      <c r="FH12" s="745">
        <f t="shared" si="18"/>
        <v>0</v>
      </c>
      <c r="FI12" s="745">
        <f t="shared" si="18"/>
        <v>0</v>
      </c>
      <c r="FJ12" s="745">
        <f t="shared" si="18"/>
        <v>0</v>
      </c>
      <c r="FK12" s="745">
        <f t="shared" si="18"/>
        <v>0</v>
      </c>
      <c r="FL12" s="745">
        <f t="shared" si="18"/>
        <v>0</v>
      </c>
      <c r="FM12" s="745">
        <f t="shared" si="18"/>
        <v>0</v>
      </c>
      <c r="FN12" s="745">
        <f t="shared" si="18"/>
        <v>0</v>
      </c>
      <c r="FO12" s="745">
        <f t="shared" si="18"/>
        <v>0</v>
      </c>
      <c r="FP12" s="745">
        <f t="shared" si="18"/>
        <v>0</v>
      </c>
      <c r="FQ12" s="745">
        <f t="shared" si="18"/>
        <v>0</v>
      </c>
      <c r="FR12" s="745">
        <f t="shared" si="18"/>
        <v>0</v>
      </c>
      <c r="FS12" s="745">
        <f t="shared" si="18"/>
        <v>0</v>
      </c>
      <c r="FT12" s="745">
        <f t="shared" si="18"/>
        <v>0</v>
      </c>
      <c r="FU12" s="745">
        <f t="shared" si="18"/>
        <v>0</v>
      </c>
      <c r="FV12" s="745">
        <f t="shared" si="18"/>
        <v>0</v>
      </c>
      <c r="FW12" s="745">
        <f t="shared" si="18"/>
        <v>0</v>
      </c>
      <c r="FX12" s="745">
        <f t="shared" si="18"/>
        <v>0</v>
      </c>
      <c r="FY12" s="745">
        <f t="shared" si="18"/>
        <v>0</v>
      </c>
      <c r="FZ12" s="745">
        <f t="shared" si="18"/>
        <v>0</v>
      </c>
      <c r="GA12" s="745">
        <f t="shared" si="18"/>
        <v>0</v>
      </c>
      <c r="GB12" s="745">
        <f t="shared" si="18"/>
        <v>0</v>
      </c>
      <c r="GC12" s="745">
        <f t="shared" si="18"/>
        <v>0</v>
      </c>
      <c r="GD12" s="745">
        <f t="shared" si="18"/>
        <v>0</v>
      </c>
      <c r="GE12" s="745">
        <f t="shared" si="18"/>
        <v>0</v>
      </c>
      <c r="GF12" s="745">
        <f t="shared" si="18"/>
        <v>0</v>
      </c>
      <c r="GG12" s="745">
        <f t="shared" si="18"/>
        <v>0</v>
      </c>
      <c r="GH12" s="745">
        <f t="shared" si="18"/>
        <v>0</v>
      </c>
      <c r="GI12" s="745">
        <f t="shared" ref="GI12:HG12" si="19">IF(GI$11&gt;=DESIGN_LIFE,GH12,IF(AND(GI$11&gt;0,$CK12&lt;&gt;0),IF(INT((GI$11)/(DESIGN_LIFE/$CK12))=((GI$11)/(DESIGN_LIFE/$CK12)),$CM12+GH12,GH12),GH12))</f>
        <v>0</v>
      </c>
      <c r="GJ12" s="745">
        <f t="shared" si="19"/>
        <v>0</v>
      </c>
      <c r="GK12" s="745">
        <f t="shared" si="19"/>
        <v>0</v>
      </c>
      <c r="GL12" s="745">
        <f t="shared" si="19"/>
        <v>0</v>
      </c>
      <c r="GM12" s="745">
        <f t="shared" si="19"/>
        <v>0</v>
      </c>
      <c r="GN12" s="745">
        <f t="shared" si="19"/>
        <v>0</v>
      </c>
      <c r="GO12" s="745">
        <f t="shared" si="19"/>
        <v>0</v>
      </c>
      <c r="GP12" s="745">
        <f t="shared" si="19"/>
        <v>0</v>
      </c>
      <c r="GQ12" s="745">
        <f t="shared" si="19"/>
        <v>0</v>
      </c>
      <c r="GR12" s="745">
        <f t="shared" si="19"/>
        <v>0</v>
      </c>
      <c r="GS12" s="745">
        <f t="shared" si="19"/>
        <v>0</v>
      </c>
      <c r="GT12" s="745">
        <f t="shared" si="19"/>
        <v>0</v>
      </c>
      <c r="GU12" s="745">
        <f t="shared" si="19"/>
        <v>0</v>
      </c>
      <c r="GV12" s="745">
        <f t="shared" si="19"/>
        <v>0</v>
      </c>
      <c r="GW12" s="745">
        <f t="shared" si="19"/>
        <v>0</v>
      </c>
      <c r="GX12" s="745">
        <f t="shared" si="19"/>
        <v>0</v>
      </c>
      <c r="GY12" s="745">
        <f t="shared" si="19"/>
        <v>0</v>
      </c>
      <c r="GZ12" s="745">
        <f t="shared" si="19"/>
        <v>0</v>
      </c>
      <c r="HA12" s="745">
        <f t="shared" si="19"/>
        <v>0</v>
      </c>
      <c r="HB12" s="745">
        <f t="shared" si="19"/>
        <v>0</v>
      </c>
      <c r="HC12" s="745">
        <f t="shared" si="19"/>
        <v>0</v>
      </c>
      <c r="HD12" s="745">
        <f t="shared" si="19"/>
        <v>0</v>
      </c>
      <c r="HE12" s="745">
        <f t="shared" si="19"/>
        <v>0</v>
      </c>
      <c r="HF12" s="745">
        <f t="shared" si="19"/>
        <v>0</v>
      </c>
      <c r="HG12" s="745">
        <f t="shared" si="19"/>
        <v>0</v>
      </c>
      <c r="HH12" s="185"/>
    </row>
    <row r="13" spans="1:216" ht="20.100000000000001" customHeight="1">
      <c r="A13" s="519" t="str">
        <f t="shared" si="4"/>
        <v>LST_STR_ELEMENT</v>
      </c>
      <c r="B13" s="357"/>
      <c r="C13" s="115"/>
      <c r="D13" s="116"/>
      <c r="E13" s="117"/>
      <c r="F13" s="116"/>
      <c r="G13" s="350" t="e">
        <f>IF(TYPOLOGY = "Bridge", _xlfn.XLOOKUP($E13, BRIDGE_STR_ELEMENT, 'MATERIAL DATA'!$R$36:$R$74,,), _xlfn.XLOOKUP($BL13, 'LIFECYCLE MATERIAL DATA'!$A$5:$A$104, 'LIFECYCLE MATERIAL DATA'!$Q$5:$Q$104,,))</f>
        <v>#N/A</v>
      </c>
      <c r="H13" s="630"/>
      <c r="I13" s="631"/>
      <c r="J13" s="736"/>
      <c r="K13" s="116"/>
      <c r="L13" s="95"/>
      <c r="M13" s="358"/>
      <c r="N13" s="156">
        <f>IFERROR(SUM(O13:V13,X13),"")</f>
        <v>0</v>
      </c>
      <c r="O13" s="157" t="str">
        <f t="shared" ref="O13:O43" si="20">IFERROR(IF($I13="Yes","",$BX13),"")</f>
        <v/>
      </c>
      <c r="P13" s="158" t="str">
        <f t="shared" ref="P13:P43" si="21">IFERROR(IF($I13="Yes","",$BY13),"")</f>
        <v/>
      </c>
      <c r="Q13" s="158" t="str" cm="1">
        <f t="array" ref="Q13">IFERROR(_xlfn.IFS(AND($I13 = "Yes", $J13 =1),(($BX13+$BU13)/($J13) + ($BY13+$BR13 +$BZ13)),AND($I13 = "Yes", $J13 &gt;1), (($BX13+$BU13)/($J13) + ($BY13*2 +$BZ13)) ), "")</f>
        <v/>
      </c>
      <c r="R13" s="158" t="str">
        <f t="shared" si="5"/>
        <v/>
      </c>
      <c r="S13" s="159">
        <f t="shared" ref="S13:S43" si="22">IF($I13="Yes","",(SUM(O13:P13,R13,T13:V13)+X13)*$CI13)</f>
        <v>0</v>
      </c>
      <c r="T13" s="159" t="str">
        <f t="shared" si="6"/>
        <v/>
      </c>
      <c r="U13" s="158" t="str">
        <f>IFERROR(IF($I13="Yes","",$BS13),"")</f>
        <v/>
      </c>
      <c r="V13" s="396" t="str">
        <f t="shared" ref="V13:V43" si="23">IFERROR(IF($I13="Yes","",$BT13),"")</f>
        <v/>
      </c>
      <c r="W13" s="156" t="str">
        <f t="shared" si="7"/>
        <v/>
      </c>
      <c r="X13" s="160">
        <f t="shared" si="8"/>
        <v>0</v>
      </c>
      <c r="Y13" s="274" t="s">
        <v>415</v>
      </c>
      <c r="Z13" s="745" t="str">
        <f>'MATERIAL DATA'!$Q37</f>
        <v>1.1.2 Secondary members (cross-beams, bracing, etc.)</v>
      </c>
      <c r="AA13" s="768">
        <f t="shared" ref="AA13:AA17" si="24">SUMIF($E$12:$E$43,Z13,$O$12:$O$43) + SUMIF($E$12:$E$43,Z13,$P$12:$P$43) + SUMIF($E$12:$E$43,Z13,$R$12:$R$43) + SUMIF($E$12:$E$43,Z13,$Q$12:$Q$43)</f>
        <v>0</v>
      </c>
      <c r="AB13" s="745"/>
      <c r="AC13" s="199" t="str">
        <f>'MATERIAL DATA'!Q11</f>
        <v>1.1 Foundations (incl. pile caps)</v>
      </c>
      <c r="AD13" s="754">
        <f ca="1">SUMIF($E$12:$E$45,AC13,$O$12:$O$45)+SUMIF($E$12:$E$45,AC13,$P$12:$P$45)+SUMIF($E$12:$E$45,AC13,R$12:$R$45) +SUMIF($E$12:$E$45, AC13, $Q$12:$Q$43)</f>
        <v>0</v>
      </c>
      <c r="AE13" s="745"/>
      <c r="AF13" s="185"/>
      <c r="AG13" s="745"/>
      <c r="AH13" s="776" t="s">
        <v>799</v>
      </c>
      <c r="AI13" s="745"/>
      <c r="AJ13" s="751" t="s">
        <v>855</v>
      </c>
      <c r="AK13" s="749" t="s">
        <v>1</v>
      </c>
      <c r="AL13" s="745"/>
      <c r="AM13" s="745"/>
      <c r="AN13" s="749" t="s">
        <v>411</v>
      </c>
      <c r="AO13" s="749" t="s">
        <v>306</v>
      </c>
      <c r="AP13" s="745"/>
      <c r="AQ13" s="745"/>
      <c r="AR13" s="748"/>
      <c r="AS13" s="761"/>
      <c r="AT13" s="761"/>
      <c r="AU13" s="185" t="s">
        <v>651</v>
      </c>
      <c r="AV13" s="745" t="s">
        <v>727</v>
      </c>
      <c r="AW13" s="777" t="s">
        <v>726</v>
      </c>
      <c r="AX13" s="770"/>
      <c r="AY13" s="770" t="s">
        <v>719</v>
      </c>
      <c r="AZ13" s="745" t="s">
        <v>727</v>
      </c>
      <c r="BA13" s="777" t="s">
        <v>726</v>
      </c>
      <c r="BB13" s="761"/>
      <c r="BC13" s="770" t="s">
        <v>641</v>
      </c>
      <c r="BD13" s="745" t="s">
        <v>727</v>
      </c>
      <c r="BE13" s="777" t="s">
        <v>726</v>
      </c>
      <c r="BF13" s="761"/>
      <c r="BG13" s="761"/>
      <c r="BH13" s="749"/>
      <c r="BI13" s="749"/>
      <c r="BJ13" s="748"/>
      <c r="BK13" s="209" t="str">
        <f>IF(B13="Concrete","C_",IF(B13="Steel","S_",IF(B13="Timber","T_",IF(B13="Other","O_",IF(B13="Custom_EPD","E_",IF(B13="_","ER","ER"))))))</f>
        <v>ER</v>
      </c>
      <c r="BL13" s="209" t="str">
        <f t="shared" si="9"/>
        <v xml:space="preserve"> -  - </v>
      </c>
      <c r="BM13" s="745" t="str" cm="1">
        <f t="array" ref="BM13">_xlfn.IFS(OR(AND(TYPOLOGY &lt;&gt; "Bridge", B13="concrete",D13&lt;&gt;"Reinforced - 150mm hollow core slab"),C13="Concrete_EPD",),"Reinforcement",(OR(AND(TYPOLOGY="Bridge",B13="concrete",D13&lt;&gt;"Reinforced - 150mm hollow core slab"),C13="Concrete_EPD",)),"Bridge_Reinforcement",TRUE, "No_Reinforcement")</f>
        <v>No_Reinforcement</v>
      </c>
      <c r="BN13" s="186" t="e">
        <f>_xlfn.XLOOKUP($BL13,'LIFECYCLE MATERIAL DATA'!$A$5:$A$104,'LIFECYCLE MATERIAL DATA'!$D$5:$D$104,)</f>
        <v>#N/A</v>
      </c>
      <c r="BO13" s="186">
        <f>IFERROR(IF(M13&lt;&gt;0,_xlfn.XLOOKUP(M13,'Custom Data'!S16:S45,'Custom Data'!T16:T45,,-1),0),0)</f>
        <v>0</v>
      </c>
      <c r="BP13" s="186">
        <f t="shared" si="10"/>
        <v>0</v>
      </c>
      <c r="BQ13" s="846" t="str">
        <f t="shared" si="11"/>
        <v>ER</v>
      </c>
      <c r="BR13" s="745" t="str">
        <f>IFERROR(_xlfn.XLOOKUP($BL13,'LIFECYCLE MATERIAL DATA'!$A$5:$A$104,'LIFECYCLE MATERIAL DATA'!$I$5:$I$104,,)*($BQ13/1000)+_xlfn.XLOOKUP('Project Info'!$C$15,'LIFECYCLE MATERIAL DATA'!$A$5:$A$104,'LIFECYCLE MATERIAL DATA'!$I$5:$I$104,,)*($BP13/1000),"")</f>
        <v/>
      </c>
      <c r="BS13" s="745" t="str">
        <f>IFERROR(_xlfn.XLOOKUP($BL13,'LIFECYCLE MATERIAL DATA'!$A$5:$A$104, 'LIFECYCLE MATERIAL DATA'!$J$5:$J$104,,)*($BQ13/1000)+_xlfn.XLOOKUP('Project Info'!$C$15,'LIFECYCLE MATERIAL DATA'!$A$5:$A$104,'LIFECYCLE MATERIAL DATA'!$J$5:$J$104,,)*($BP13/1000),"")</f>
        <v/>
      </c>
      <c r="BT13" s="745" t="str">
        <f>IFERROR(_xlfn.XLOOKUP($BL13,'LIFECYCLE MATERIAL DATA'!$A$5:$A$104, 'LIFECYCLE MATERIAL DATA'!$K$5:$K$104,,)*($BQ13/1000),"")</f>
        <v/>
      </c>
      <c r="BU13" s="185" t="str">
        <f>IFERROR(_xlfn.XLOOKUP($BL13,'LIFECYCLE MATERIAL DATA'!$A$5:$A$104,'LIFECYCLE MATERIAL DATA'!$L$5:$L$104,,)*($BQ13/1000)+_xlfn.XLOOKUP('Project Info'!$C$15,'LIFECYCLE MATERIAL DATA'!$A$5:$A$104,'LIFECYCLE MATERIAL DATA'!$L$5:$L$104,,)*($BP13/1000),"")</f>
        <v/>
      </c>
      <c r="BV13" s="745" t="str">
        <f t="shared" ref="BV13:BV45" si="25">IF(OR($E13=$AC$12, $E13=$AC$13, $E13=$AC$14, $E13=$Z$27, $E13=$Z$28, $E13=$Z$29),"Excavation","")</f>
        <v/>
      </c>
      <c r="BW13" s="745" t="str">
        <f>IF($K13='MATERIAL DATA'!$O$5,$L13, IF($K13='MATERIAL DATA'!$O$6,$L13/(1000*'Scheme 3'!$BN13),""))</f>
        <v/>
      </c>
      <c r="BX13" s="745" t="str">
        <f>IFERROR(((_xlfn.XLOOKUP($BL13,'LIFECYCLE MATERIAL DATA'!$A$5:$A$104,'LIFECYCLE MATERIAL DATA'!$F$5:$F$104,,))*$BQ13/1000+_xlfn.XLOOKUP('Project Info'!$C$15,'LIFECYCLE MATERIAL DATA'!$A$5:$A$104,'LIFECYCLE MATERIAL DATA'!$F$5:$F$104,,)*$BP13/1000),"")</f>
        <v/>
      </c>
      <c r="BY13" s="771" t="str">
        <f>IFERROR((_xlfn.XLOOKUP($BL13,'LIFECYCLE MATERIAL DATA'!$A$5:$A$104,'LIFECYCLE MATERIAL DATA'!$G$5:$G$104,,)*$BQ13/1000++_xlfn.XLOOKUP('Project Info'!$C$15,'LIFECYCLE MATERIAL DATA'!$A$5:$A$104,'LIFECYCLE MATERIAL DATA'!$G$5:$G$104,,)*$BP13/1000),"")</f>
        <v/>
      </c>
      <c r="BZ13" s="745" t="str">
        <f>IFERROR(_xlfn.XLOOKUP('Scheme 3'!$BL13,'LIFECYCLE MATERIAL DATA'!$A$5:$A$104,'LIFECYCLE MATERIAL DATA'!$H$5:$H$104,,)*SUM($BX13+$BY13+$CB13+$CC13), "")</f>
        <v/>
      </c>
      <c r="CA13" s="185"/>
      <c r="CB13" s="743" t="str">
        <f>IFERROR((_xlfn.XLOOKUP($BL13,'LIFECYCLE MATERIAL DATA'!$A$5:$A$104, 'LIFECYCLE MATERIAL DATA'!$M$5:$M$104)*$BQ13/1000++_xlfn.XLOOKUP('Project Info'!$C$15,'LIFECYCLE MATERIAL DATA'!$A$5:$A$104,'LIFECYCLE MATERIAL DATA'!$M$5:$M$104)*$BP13/1000),"")</f>
        <v/>
      </c>
      <c r="CC13" s="745">
        <f>IFERROR(IF(OR($B13="Timber",$C13="Timber_EPD", $C13="Bamboo"),_xlfn.XLOOKUP($BL13,'LIFECYCLE MATERIAL DATA Master'!$A$5:$A$104,'LIFECYCLE MATERIAL DATA Master'!$E$5:$E$104,,)*$BQ13,0),"")/1000</f>
        <v>0</v>
      </c>
      <c r="CD13" s="185" t="str">
        <f>IFERROR((_xlfn.XLOOKUP($BL13,'LIFECYCLE MATERIAL DATA'!$A$5:$A$104,'LIFECYCLE MATERIAL DATA'!$N$5:$N$104,,)*$BQ13/1000++_xlfn.XLOOKUP('Project Info'!$C$15,'LIFECYCLE MATERIAL DATA'!$A$5:$A$104,'LIFECYCLE MATERIAL DATA'!$N$5:$N$104,,)*$BP13/1000),"")</f>
        <v/>
      </c>
      <c r="CE13" s="745" t="str">
        <f>Targets!A17</f>
        <v>RIBA Domestic Target (301)</v>
      </c>
      <c r="CF13" s="209" t="str">
        <f>Targets!B17</f>
        <v>Residential</v>
      </c>
      <c r="CG13" s="778">
        <f>Targets!C17</f>
        <v>300.625</v>
      </c>
      <c r="CH13" s="772">
        <f>IFERROR(1+_xlfn.XLOOKUP($BL13,'LIFECYCLE MATERIAL DATA'!$A$5:$A$104,'LIFECYCLE MATERIAL DATA'!$H$5:$H$104,,),0)</f>
        <v>0</v>
      </c>
      <c r="CI13" s="765">
        <f t="shared" si="12"/>
        <v>0</v>
      </c>
      <c r="CJ13" s="773">
        <f t="shared" si="13"/>
        <v>0</v>
      </c>
      <c r="CK13" s="774">
        <f t="shared" si="14"/>
        <v>0</v>
      </c>
      <c r="CL13" s="767">
        <f t="shared" ref="CL13:CL43" si="26">$CJ13*$K$8</f>
        <v>0</v>
      </c>
      <c r="CM13" s="775">
        <f t="shared" ref="CM13:CM43" si="27">$CL13+$CJ13</f>
        <v>0</v>
      </c>
      <c r="CN13" s="769">
        <v>0</v>
      </c>
      <c r="CO13" s="745">
        <f t="shared" si="15"/>
        <v>0</v>
      </c>
      <c r="CP13" s="745">
        <f t="shared" si="15"/>
        <v>0</v>
      </c>
      <c r="CQ13" s="745">
        <f t="shared" ref="CQ13:DV13" si="28">IF(CQ$11&gt;=DESIGN_LIFE,CP13,IF(AND(CQ$11&gt;0,$CK13&lt;&gt;0),IF(INT((CQ$11)/(DESIGN_LIFE/$CK13))=((CQ$11)/(DESIGN_LIFE/$CK13)),$CM13+CP13,CP13),CP13))</f>
        <v>0</v>
      </c>
      <c r="CR13" s="745">
        <f t="shared" si="28"/>
        <v>0</v>
      </c>
      <c r="CS13" s="745">
        <f t="shared" si="28"/>
        <v>0</v>
      </c>
      <c r="CT13" s="745">
        <f t="shared" si="28"/>
        <v>0</v>
      </c>
      <c r="CU13" s="745">
        <f t="shared" si="28"/>
        <v>0</v>
      </c>
      <c r="CV13" s="745">
        <f t="shared" si="28"/>
        <v>0</v>
      </c>
      <c r="CW13" s="745">
        <f t="shared" si="28"/>
        <v>0</v>
      </c>
      <c r="CX13" s="745">
        <f t="shared" si="28"/>
        <v>0</v>
      </c>
      <c r="CY13" s="745">
        <f t="shared" si="28"/>
        <v>0</v>
      </c>
      <c r="CZ13" s="745">
        <f t="shared" si="28"/>
        <v>0</v>
      </c>
      <c r="DA13" s="745">
        <f t="shared" si="28"/>
        <v>0</v>
      </c>
      <c r="DB13" s="745">
        <f t="shared" si="28"/>
        <v>0</v>
      </c>
      <c r="DC13" s="745">
        <f t="shared" si="28"/>
        <v>0</v>
      </c>
      <c r="DD13" s="745">
        <f t="shared" si="28"/>
        <v>0</v>
      </c>
      <c r="DE13" s="745">
        <f t="shared" si="28"/>
        <v>0</v>
      </c>
      <c r="DF13" s="745">
        <f t="shared" si="28"/>
        <v>0</v>
      </c>
      <c r="DG13" s="745">
        <f t="shared" si="28"/>
        <v>0</v>
      </c>
      <c r="DH13" s="745">
        <f t="shared" si="28"/>
        <v>0</v>
      </c>
      <c r="DI13" s="745">
        <f t="shared" si="28"/>
        <v>0</v>
      </c>
      <c r="DJ13" s="745">
        <f t="shared" si="28"/>
        <v>0</v>
      </c>
      <c r="DK13" s="745">
        <f t="shared" si="28"/>
        <v>0</v>
      </c>
      <c r="DL13" s="745">
        <f t="shared" si="28"/>
        <v>0</v>
      </c>
      <c r="DM13" s="745">
        <f t="shared" si="28"/>
        <v>0</v>
      </c>
      <c r="DN13" s="745">
        <f t="shared" si="28"/>
        <v>0</v>
      </c>
      <c r="DO13" s="745">
        <f t="shared" si="28"/>
        <v>0</v>
      </c>
      <c r="DP13" s="745">
        <f t="shared" si="28"/>
        <v>0</v>
      </c>
      <c r="DQ13" s="745">
        <f t="shared" si="28"/>
        <v>0</v>
      </c>
      <c r="DR13" s="745">
        <f t="shared" si="28"/>
        <v>0</v>
      </c>
      <c r="DS13" s="745">
        <f t="shared" si="28"/>
        <v>0</v>
      </c>
      <c r="DT13" s="745">
        <f t="shared" si="28"/>
        <v>0</v>
      </c>
      <c r="DU13" s="745">
        <f t="shared" si="28"/>
        <v>0</v>
      </c>
      <c r="DV13" s="745">
        <f t="shared" si="28"/>
        <v>0</v>
      </c>
      <c r="DW13" s="745">
        <f t="shared" ref="DW13:FB13" si="29">IF(DW$11&gt;=DESIGN_LIFE,DV13,IF(AND(DW$11&gt;0,$CK13&lt;&gt;0),IF(INT((DW$11)/(DESIGN_LIFE/$CK13))=((DW$11)/(DESIGN_LIFE/$CK13)),$CM13+DV13,DV13),DV13))</f>
        <v>0</v>
      </c>
      <c r="DX13" s="745">
        <f t="shared" si="29"/>
        <v>0</v>
      </c>
      <c r="DY13" s="745">
        <f t="shared" si="29"/>
        <v>0</v>
      </c>
      <c r="DZ13" s="745">
        <f t="shared" si="29"/>
        <v>0</v>
      </c>
      <c r="EA13" s="745">
        <f t="shared" si="29"/>
        <v>0</v>
      </c>
      <c r="EB13" s="745">
        <f t="shared" si="29"/>
        <v>0</v>
      </c>
      <c r="EC13" s="745">
        <f t="shared" si="29"/>
        <v>0</v>
      </c>
      <c r="ED13" s="745">
        <f t="shared" si="29"/>
        <v>0</v>
      </c>
      <c r="EE13" s="745">
        <f t="shared" si="29"/>
        <v>0</v>
      </c>
      <c r="EF13" s="745">
        <f t="shared" si="29"/>
        <v>0</v>
      </c>
      <c r="EG13" s="745">
        <f t="shared" si="29"/>
        <v>0</v>
      </c>
      <c r="EH13" s="745">
        <f t="shared" si="29"/>
        <v>0</v>
      </c>
      <c r="EI13" s="745">
        <f t="shared" si="29"/>
        <v>0</v>
      </c>
      <c r="EJ13" s="745">
        <f t="shared" si="29"/>
        <v>0</v>
      </c>
      <c r="EK13" s="745">
        <f t="shared" si="29"/>
        <v>0</v>
      </c>
      <c r="EL13" s="745">
        <f t="shared" si="29"/>
        <v>0</v>
      </c>
      <c r="EM13" s="745">
        <f t="shared" si="29"/>
        <v>0</v>
      </c>
      <c r="EN13" s="745">
        <f t="shared" si="29"/>
        <v>0</v>
      </c>
      <c r="EO13" s="745">
        <f t="shared" si="29"/>
        <v>0</v>
      </c>
      <c r="EP13" s="745">
        <f t="shared" si="29"/>
        <v>0</v>
      </c>
      <c r="EQ13" s="745">
        <f t="shared" si="29"/>
        <v>0</v>
      </c>
      <c r="ER13" s="745">
        <f t="shared" si="29"/>
        <v>0</v>
      </c>
      <c r="ES13" s="745">
        <f t="shared" si="29"/>
        <v>0</v>
      </c>
      <c r="ET13" s="745">
        <f t="shared" si="29"/>
        <v>0</v>
      </c>
      <c r="EU13" s="745">
        <f t="shared" si="29"/>
        <v>0</v>
      </c>
      <c r="EV13" s="745">
        <f t="shared" si="29"/>
        <v>0</v>
      </c>
      <c r="EW13" s="745">
        <f t="shared" si="29"/>
        <v>0</v>
      </c>
      <c r="EX13" s="745">
        <f t="shared" si="29"/>
        <v>0</v>
      </c>
      <c r="EY13" s="745">
        <f t="shared" si="29"/>
        <v>0</v>
      </c>
      <c r="EZ13" s="745">
        <f t="shared" si="29"/>
        <v>0</v>
      </c>
      <c r="FA13" s="745">
        <f t="shared" si="29"/>
        <v>0</v>
      </c>
      <c r="FB13" s="745">
        <f t="shared" si="29"/>
        <v>0</v>
      </c>
      <c r="FC13" s="745">
        <f t="shared" ref="FC13:GH13" si="30">IF(FC$11&gt;=DESIGN_LIFE,FB13,IF(AND(FC$11&gt;0,$CK13&lt;&gt;0),IF(INT((FC$11)/(DESIGN_LIFE/$CK13))=((FC$11)/(DESIGN_LIFE/$CK13)),$CM13+FB13,FB13),FB13))</f>
        <v>0</v>
      </c>
      <c r="FD13" s="745">
        <f t="shared" si="30"/>
        <v>0</v>
      </c>
      <c r="FE13" s="745">
        <f t="shared" si="30"/>
        <v>0</v>
      </c>
      <c r="FF13" s="745">
        <f t="shared" si="30"/>
        <v>0</v>
      </c>
      <c r="FG13" s="745">
        <f t="shared" si="30"/>
        <v>0</v>
      </c>
      <c r="FH13" s="745">
        <f t="shared" si="30"/>
        <v>0</v>
      </c>
      <c r="FI13" s="745">
        <f t="shared" si="30"/>
        <v>0</v>
      </c>
      <c r="FJ13" s="745">
        <f t="shared" si="30"/>
        <v>0</v>
      </c>
      <c r="FK13" s="745">
        <f t="shared" si="30"/>
        <v>0</v>
      </c>
      <c r="FL13" s="745">
        <f t="shared" si="30"/>
        <v>0</v>
      </c>
      <c r="FM13" s="745">
        <f t="shared" si="30"/>
        <v>0</v>
      </c>
      <c r="FN13" s="745">
        <f t="shared" si="30"/>
        <v>0</v>
      </c>
      <c r="FO13" s="745">
        <f t="shared" si="30"/>
        <v>0</v>
      </c>
      <c r="FP13" s="745">
        <f t="shared" si="30"/>
        <v>0</v>
      </c>
      <c r="FQ13" s="745">
        <f t="shared" si="30"/>
        <v>0</v>
      </c>
      <c r="FR13" s="745">
        <f t="shared" si="30"/>
        <v>0</v>
      </c>
      <c r="FS13" s="745">
        <f t="shared" si="30"/>
        <v>0</v>
      </c>
      <c r="FT13" s="745">
        <f t="shared" si="30"/>
        <v>0</v>
      </c>
      <c r="FU13" s="745">
        <f t="shared" si="30"/>
        <v>0</v>
      </c>
      <c r="FV13" s="745">
        <f t="shared" si="30"/>
        <v>0</v>
      </c>
      <c r="FW13" s="745">
        <f t="shared" si="30"/>
        <v>0</v>
      </c>
      <c r="FX13" s="745">
        <f t="shared" si="30"/>
        <v>0</v>
      </c>
      <c r="FY13" s="745">
        <f t="shared" si="30"/>
        <v>0</v>
      </c>
      <c r="FZ13" s="745">
        <f t="shared" si="30"/>
        <v>0</v>
      </c>
      <c r="GA13" s="745">
        <f t="shared" si="30"/>
        <v>0</v>
      </c>
      <c r="GB13" s="745">
        <f t="shared" si="30"/>
        <v>0</v>
      </c>
      <c r="GC13" s="745">
        <f t="shared" si="30"/>
        <v>0</v>
      </c>
      <c r="GD13" s="745">
        <f t="shared" si="30"/>
        <v>0</v>
      </c>
      <c r="GE13" s="745">
        <f t="shared" si="30"/>
        <v>0</v>
      </c>
      <c r="GF13" s="745">
        <f t="shared" si="30"/>
        <v>0</v>
      </c>
      <c r="GG13" s="745">
        <f t="shared" si="30"/>
        <v>0</v>
      </c>
      <c r="GH13" s="745">
        <f t="shared" si="30"/>
        <v>0</v>
      </c>
      <c r="GI13" s="745">
        <f t="shared" ref="GI13:HG13" si="31">IF(GI$11&gt;=DESIGN_LIFE,GH13,IF(AND(GI$11&gt;0,$CK13&lt;&gt;0),IF(INT((GI$11)/(DESIGN_LIFE/$CK13))=((GI$11)/(DESIGN_LIFE/$CK13)),$CM13+GH13,GH13),GH13))</f>
        <v>0</v>
      </c>
      <c r="GJ13" s="745">
        <f t="shared" si="31"/>
        <v>0</v>
      </c>
      <c r="GK13" s="745">
        <f t="shared" si="31"/>
        <v>0</v>
      </c>
      <c r="GL13" s="745">
        <f t="shared" si="31"/>
        <v>0</v>
      </c>
      <c r="GM13" s="745">
        <f t="shared" si="31"/>
        <v>0</v>
      </c>
      <c r="GN13" s="745">
        <f t="shared" si="31"/>
        <v>0</v>
      </c>
      <c r="GO13" s="745">
        <f t="shared" si="31"/>
        <v>0</v>
      </c>
      <c r="GP13" s="745">
        <f t="shared" si="31"/>
        <v>0</v>
      </c>
      <c r="GQ13" s="745">
        <f t="shared" si="31"/>
        <v>0</v>
      </c>
      <c r="GR13" s="745">
        <f t="shared" si="31"/>
        <v>0</v>
      </c>
      <c r="GS13" s="745">
        <f t="shared" si="31"/>
        <v>0</v>
      </c>
      <c r="GT13" s="745">
        <f t="shared" si="31"/>
        <v>0</v>
      </c>
      <c r="GU13" s="745">
        <f t="shared" si="31"/>
        <v>0</v>
      </c>
      <c r="GV13" s="745">
        <f t="shared" si="31"/>
        <v>0</v>
      </c>
      <c r="GW13" s="745">
        <f t="shared" si="31"/>
        <v>0</v>
      </c>
      <c r="GX13" s="745">
        <f t="shared" si="31"/>
        <v>0</v>
      </c>
      <c r="GY13" s="745">
        <f t="shared" si="31"/>
        <v>0</v>
      </c>
      <c r="GZ13" s="745">
        <f t="shared" si="31"/>
        <v>0</v>
      </c>
      <c r="HA13" s="745">
        <f t="shared" si="31"/>
        <v>0</v>
      </c>
      <c r="HB13" s="745">
        <f t="shared" si="31"/>
        <v>0</v>
      </c>
      <c r="HC13" s="745">
        <f t="shared" si="31"/>
        <v>0</v>
      </c>
      <c r="HD13" s="745">
        <f t="shared" si="31"/>
        <v>0</v>
      </c>
      <c r="HE13" s="745">
        <f t="shared" si="31"/>
        <v>0</v>
      </c>
      <c r="HF13" s="745">
        <f t="shared" si="31"/>
        <v>0</v>
      </c>
      <c r="HG13" s="745">
        <f t="shared" si="31"/>
        <v>0</v>
      </c>
      <c r="HH13" s="185"/>
    </row>
    <row r="14" spans="1:216" ht="20.100000000000001" customHeight="1">
      <c r="A14" s="520" t="str">
        <f t="shared" si="4"/>
        <v>LST_STR_ELEMENT</v>
      </c>
      <c r="B14" s="357"/>
      <c r="C14" s="115"/>
      <c r="D14" s="116"/>
      <c r="E14" s="117"/>
      <c r="F14" s="116"/>
      <c r="G14" s="350" t="e">
        <f>IF(TYPOLOGY = "Bridge", _xlfn.XLOOKUP($E14, BRIDGE_STR_ELEMENT, 'MATERIAL DATA'!$R$36:$R$74,,), _xlfn.XLOOKUP($BL14, 'LIFECYCLE MATERIAL DATA'!$A$5:$A$104, 'LIFECYCLE MATERIAL DATA'!$Q$5:$Q$104,,))</f>
        <v>#N/A</v>
      </c>
      <c r="H14" s="630"/>
      <c r="I14" s="631"/>
      <c r="J14" s="736"/>
      <c r="K14" s="116"/>
      <c r="L14" s="95"/>
      <c r="M14" s="358"/>
      <c r="N14" s="156">
        <f t="shared" ref="N14:N25" si="32">IFERROR(SUM(O14:V14,X14),"")</f>
        <v>0</v>
      </c>
      <c r="O14" s="157" t="str">
        <f t="shared" si="20"/>
        <v/>
      </c>
      <c r="P14" s="158" t="str">
        <f t="shared" si="21"/>
        <v/>
      </c>
      <c r="Q14" s="158" t="str" cm="1">
        <f t="array" ref="Q14">IFERROR(_xlfn.IFS(AND($I14 = "Yes", $J14 =1),(($BX14+$BU14)/($J14) + ($BY14+$BR14 +$BZ14)),AND($I14 = "Yes", $J14 &gt;1), (($BX14+$BU14)/($J14) + ($BY14*2 +$BZ14)) ), "")</f>
        <v/>
      </c>
      <c r="R14" s="158" t="str">
        <f t="shared" si="5"/>
        <v/>
      </c>
      <c r="S14" s="159">
        <f t="shared" si="22"/>
        <v>0</v>
      </c>
      <c r="T14" s="159" t="str">
        <f t="shared" si="6"/>
        <v/>
      </c>
      <c r="U14" s="158" t="str">
        <f t="shared" ref="U14:U43" si="33">IFERROR(IF($I14="Yes","",$BS14),"")</f>
        <v/>
      </c>
      <c r="V14" s="396" t="str">
        <f t="shared" si="23"/>
        <v/>
      </c>
      <c r="W14" s="156" t="str">
        <f t="shared" si="7"/>
        <v/>
      </c>
      <c r="X14" s="160">
        <f t="shared" si="8"/>
        <v>0</v>
      </c>
      <c r="Y14" s="274" t="s">
        <v>415</v>
      </c>
      <c r="Z14" s="745" t="str">
        <f>'MATERIAL DATA'!$Q38</f>
        <v>1.1.3 Deck</v>
      </c>
      <c r="AA14" s="768">
        <f t="shared" si="24"/>
        <v>0</v>
      </c>
      <c r="AB14" s="745"/>
      <c r="AC14" s="199" t="str">
        <f>'MATERIAL DATA'!Q12</f>
        <v>1.2.1 Lowest slab</v>
      </c>
      <c r="AD14" s="754">
        <f ca="1">SUMIF($E$12:$E$45,AC14,$O$12:$O$45)+SUMIF($E$12:$E$45,AC14,$P$12:$P$45)+SUMIF($E$12:$E$45,AC14,R$12:$R$45) +SUMIF($E$12:$E$45, AC14, $Q$12:$Q$43)</f>
        <v>0</v>
      </c>
      <c r="AE14" s="185"/>
      <c r="AF14" s="185"/>
      <c r="AG14" s="185"/>
      <c r="AH14" s="745" t="s">
        <v>398</v>
      </c>
      <c r="AI14" s="779">
        <f ca="1">SUM(AD12)</f>
        <v>0</v>
      </c>
      <c r="AJ14" s="780">
        <f ca="1">BA43</f>
        <v>0</v>
      </c>
      <c r="AK14" s="745" t="s">
        <v>2</v>
      </c>
      <c r="AL14" s="781">
        <f>SUMIF($B$12:$B$43,"Concrete",$BQ$12:$BQ$43)+SUMIF($C$12:$C$43,"Concrete_EPD",$BQ$12:$BQ$43)</f>
        <v>0</v>
      </c>
      <c r="AM14" s="745"/>
      <c r="AN14" s="745" t="s">
        <v>307</v>
      </c>
      <c r="AO14" s="745">
        <f>BF43</f>
        <v>0</v>
      </c>
      <c r="AP14" s="745"/>
      <c r="AQ14" s="745"/>
      <c r="AR14" s="756"/>
      <c r="AS14" s="782"/>
      <c r="AT14" s="782"/>
      <c r="AU14" s="743" t="s">
        <v>715</v>
      </c>
      <c r="AV14" s="755">
        <f>Q51*K8</f>
        <v>0</v>
      </c>
      <c r="AW14" s="756">
        <f>AV14+Q51</f>
        <v>0</v>
      </c>
      <c r="AX14" s="755"/>
      <c r="AY14" s="743" t="s">
        <v>715</v>
      </c>
      <c r="AZ14" s="754" t="e">
        <f>AZ25*K8</f>
        <v>#DIV/0!</v>
      </c>
      <c r="BA14" s="756" t="e">
        <f>AZ14+AZ25</f>
        <v>#DIV/0!</v>
      </c>
      <c r="BB14" s="745"/>
      <c r="BC14" s="743" t="s">
        <v>715</v>
      </c>
      <c r="BD14" s="754" t="e">
        <f>BD25*K8</f>
        <v>#DIV/0!</v>
      </c>
      <c r="BE14" s="756" t="e">
        <f>BD14+BD25</f>
        <v>#DIV/0!</v>
      </c>
      <c r="BF14" s="745"/>
      <c r="BG14" s="745"/>
      <c r="BH14" s="745"/>
      <c r="BI14" s="745"/>
      <c r="BJ14" s="745"/>
      <c r="BK14" s="209" t="str">
        <f>IF(B14="Concrete","C_",IF(B14="Steel","S_",IF(B14="Timber","T_",IF(B14="Other","O_",IF(B14="Custom_EPD","E_",IF(B14="_","ER","ER"))))))</f>
        <v>ER</v>
      </c>
      <c r="BL14" s="209" t="str">
        <f t="shared" si="9"/>
        <v xml:space="preserve"> -  - </v>
      </c>
      <c r="BM14" s="745" t="str" cm="1">
        <f t="array" ref="BM14">_xlfn.IFS(OR(AND(TYPOLOGY &lt;&gt; "Bridge", B14="concrete",D14&lt;&gt;"Reinforced - 150mm hollow core slab"),C14="Concrete_EPD",),"Reinforcement",(OR(AND(TYPOLOGY="Bridge",B14="concrete",D14&lt;&gt;"Reinforced - 150mm hollow core slab"),C14="Concrete_EPD",)),"Bridge_Reinforcement",TRUE, "No_Reinforcement")</f>
        <v>No_Reinforcement</v>
      </c>
      <c r="BN14" s="186" t="e">
        <f>_xlfn.XLOOKUP($BL14,'LIFECYCLE MATERIAL DATA'!$A$5:$A$104,'LIFECYCLE MATERIAL DATA'!$D$5:$D$104,)</f>
        <v>#N/A</v>
      </c>
      <c r="BO14" s="186">
        <f>IFERROR(IF(M14&lt;&gt;0,_xlfn.XLOOKUP(M14,'Custom Data'!S16:S45,'Custom Data'!T16:T45,,-1),0),0)</f>
        <v>0</v>
      </c>
      <c r="BP14" s="186">
        <f t="shared" si="10"/>
        <v>0</v>
      </c>
      <c r="BQ14" s="846" t="str">
        <f t="shared" si="11"/>
        <v>ER</v>
      </c>
      <c r="BR14" s="745" t="str">
        <f>IFERROR(_xlfn.XLOOKUP($BL14,'LIFECYCLE MATERIAL DATA'!$A$5:$A$104,'LIFECYCLE MATERIAL DATA'!$I$5:$I$104,,)*($BQ14/1000)+_xlfn.XLOOKUP('Project Info'!$C$15,'LIFECYCLE MATERIAL DATA'!$A$5:$A$104,'LIFECYCLE MATERIAL DATA'!$I$5:$I$104,,)*($BP14/1000),"")</f>
        <v/>
      </c>
      <c r="BS14" s="745" t="str">
        <f>IFERROR(_xlfn.XLOOKUP($BL14,'LIFECYCLE MATERIAL DATA'!$A$5:$A$104, 'LIFECYCLE MATERIAL DATA'!$J$5:$J$104,,)*($BQ14/1000)+_xlfn.XLOOKUP('Project Info'!$C$15,'LIFECYCLE MATERIAL DATA'!$A$5:$A$104,'LIFECYCLE MATERIAL DATA'!$J$5:$J$104,,)*($BP14/1000),"")</f>
        <v/>
      </c>
      <c r="BT14" s="745" t="str">
        <f>IFERROR(_xlfn.XLOOKUP($BL14,'LIFECYCLE MATERIAL DATA'!$A$5:$A$104, 'LIFECYCLE MATERIAL DATA'!$K$5:$K$104,,)*($BQ14/1000),"")</f>
        <v/>
      </c>
      <c r="BU14" s="185" t="str">
        <f>IFERROR(_xlfn.XLOOKUP($BL14,'LIFECYCLE MATERIAL DATA'!$A$5:$A$104,'LIFECYCLE MATERIAL DATA'!$L$5:$L$104,,)*($BQ14/1000)+_xlfn.XLOOKUP('Project Info'!$C$15,'LIFECYCLE MATERIAL DATA'!$A$5:$A$104,'LIFECYCLE MATERIAL DATA'!$L$5:$L$104,,)*($BP14/1000),"")</f>
        <v/>
      </c>
      <c r="BV14" s="745" t="str">
        <f t="shared" si="25"/>
        <v/>
      </c>
      <c r="BW14" s="745" t="str">
        <f>IF($K14='MATERIAL DATA'!$O$5,$L14, IF($K14='MATERIAL DATA'!$O$6,$L14/(1000*'Scheme 3'!$BN14),""))</f>
        <v/>
      </c>
      <c r="BX14" s="745" t="str">
        <f>IFERROR(((_xlfn.XLOOKUP($BL14,'LIFECYCLE MATERIAL DATA'!$A$5:$A$104,'LIFECYCLE MATERIAL DATA'!$F$5:$F$104,,))*$BQ14/1000+_xlfn.XLOOKUP('Project Info'!$C$15,'LIFECYCLE MATERIAL DATA'!$A$5:$A$104,'LIFECYCLE MATERIAL DATA'!$F$5:$F$104,,)*$BP14/1000),"")</f>
        <v/>
      </c>
      <c r="BY14" s="771" t="str">
        <f>IFERROR((_xlfn.XLOOKUP($BL14,'LIFECYCLE MATERIAL DATA'!$A$5:$A$104,'LIFECYCLE MATERIAL DATA'!$G$5:$G$104,,)*$BQ14/1000++_xlfn.XLOOKUP('Project Info'!$C$15,'LIFECYCLE MATERIAL DATA'!$A$5:$A$104,'LIFECYCLE MATERIAL DATA'!$G$5:$G$104,,)*$BP14/1000),"")</f>
        <v/>
      </c>
      <c r="BZ14" s="745" t="str">
        <f>IFERROR(_xlfn.XLOOKUP('Scheme 3'!$BL14,'LIFECYCLE MATERIAL DATA'!$A$5:$A$104,'LIFECYCLE MATERIAL DATA'!$H$5:$H$104,,)*SUM($BX14+$BY14+$CB14+$CC14), "")</f>
        <v/>
      </c>
      <c r="CA14" s="185"/>
      <c r="CB14" s="743" t="str">
        <f>IFERROR((_xlfn.XLOOKUP($BL14,'LIFECYCLE MATERIAL DATA'!$A$5:$A$104, 'LIFECYCLE MATERIAL DATA'!$M$5:$M$104)*$BQ14/1000++_xlfn.XLOOKUP('Project Info'!$C$15,'LIFECYCLE MATERIAL DATA'!$A$5:$A$104,'LIFECYCLE MATERIAL DATA'!$M$5:$M$104)*$BP14/1000),"")</f>
        <v/>
      </c>
      <c r="CC14" s="745">
        <f>IFERROR(IF(OR($B14="Timber",$C14="Timber_EPD", $C14="Bamboo"),_xlfn.XLOOKUP($BL14,'LIFECYCLE MATERIAL DATA Master'!$A$5:$A$104,'LIFECYCLE MATERIAL DATA Master'!$E$5:$E$104,,)*$BQ14,0),"")/1000</f>
        <v>0</v>
      </c>
      <c r="CD14" s="185" t="str">
        <f>IFERROR((_xlfn.XLOOKUP($BL14,'LIFECYCLE MATERIAL DATA'!$A$5:$A$104,'LIFECYCLE MATERIAL DATA'!$N$5:$N$104,,)*$BQ14/1000++_xlfn.XLOOKUP('Project Info'!$C$15,'LIFECYCLE MATERIAL DATA'!$A$5:$A$104,'LIFECYCLE MATERIAL DATA'!$N$5:$N$104,,)*$BP14/1000),"")</f>
        <v/>
      </c>
      <c r="CE14" s="745" t="str">
        <f>Targets!A18</f>
        <v>RIBA Commercial Target (234)</v>
      </c>
      <c r="CF14" s="209" t="str">
        <f>Targets!B18</f>
        <v>Commercial</v>
      </c>
      <c r="CG14" s="778">
        <f>Targets!C18</f>
        <v>234</v>
      </c>
      <c r="CH14" s="772">
        <f>IFERROR(1+_xlfn.XLOOKUP($BL14,'LIFECYCLE MATERIAL DATA'!$A$5:$A$104,'LIFECYCLE MATERIAL DATA'!$H$5:$H$104,,),0)</f>
        <v>0</v>
      </c>
      <c r="CI14" s="765">
        <f t="shared" si="12"/>
        <v>0</v>
      </c>
      <c r="CJ14" s="773">
        <f t="shared" si="13"/>
        <v>0</v>
      </c>
      <c r="CK14" s="774">
        <f t="shared" si="14"/>
        <v>0</v>
      </c>
      <c r="CL14" s="767">
        <f t="shared" si="26"/>
        <v>0</v>
      </c>
      <c r="CM14" s="775">
        <f t="shared" si="27"/>
        <v>0</v>
      </c>
      <c r="CN14" s="769">
        <v>0</v>
      </c>
      <c r="CO14" s="745">
        <f t="shared" si="15"/>
        <v>0</v>
      </c>
      <c r="CP14" s="745">
        <f t="shared" si="15"/>
        <v>0</v>
      </c>
      <c r="CQ14" s="745">
        <f t="shared" ref="CQ14:DV14" si="34">IF(CQ$11&gt;=DESIGN_LIFE,CP14,IF(AND(CQ$11&gt;0,$CK14&lt;&gt;0),IF(INT((CQ$11)/(DESIGN_LIFE/$CK14))=((CQ$11)/(DESIGN_LIFE/$CK14)),$CM14+CP14,CP14),CP14))</f>
        <v>0</v>
      </c>
      <c r="CR14" s="745">
        <f t="shared" si="34"/>
        <v>0</v>
      </c>
      <c r="CS14" s="745">
        <f t="shared" si="34"/>
        <v>0</v>
      </c>
      <c r="CT14" s="745">
        <f t="shared" si="34"/>
        <v>0</v>
      </c>
      <c r="CU14" s="745">
        <f t="shared" si="34"/>
        <v>0</v>
      </c>
      <c r="CV14" s="745">
        <f t="shared" si="34"/>
        <v>0</v>
      </c>
      <c r="CW14" s="745">
        <f t="shared" si="34"/>
        <v>0</v>
      </c>
      <c r="CX14" s="745">
        <f t="shared" si="34"/>
        <v>0</v>
      </c>
      <c r="CY14" s="745">
        <f t="shared" si="34"/>
        <v>0</v>
      </c>
      <c r="CZ14" s="745">
        <f t="shared" si="34"/>
        <v>0</v>
      </c>
      <c r="DA14" s="745">
        <f t="shared" si="34"/>
        <v>0</v>
      </c>
      <c r="DB14" s="745">
        <f t="shared" si="34"/>
        <v>0</v>
      </c>
      <c r="DC14" s="745">
        <f t="shared" si="34"/>
        <v>0</v>
      </c>
      <c r="DD14" s="745">
        <f t="shared" si="34"/>
        <v>0</v>
      </c>
      <c r="DE14" s="745">
        <f t="shared" si="34"/>
        <v>0</v>
      </c>
      <c r="DF14" s="745">
        <f t="shared" si="34"/>
        <v>0</v>
      </c>
      <c r="DG14" s="745">
        <f t="shared" si="34"/>
        <v>0</v>
      </c>
      <c r="DH14" s="745">
        <f t="shared" si="34"/>
        <v>0</v>
      </c>
      <c r="DI14" s="745">
        <f t="shared" si="34"/>
        <v>0</v>
      </c>
      <c r="DJ14" s="745">
        <f t="shared" si="34"/>
        <v>0</v>
      </c>
      <c r="DK14" s="745">
        <f t="shared" si="34"/>
        <v>0</v>
      </c>
      <c r="DL14" s="745">
        <f t="shared" si="34"/>
        <v>0</v>
      </c>
      <c r="DM14" s="745">
        <f t="shared" si="34"/>
        <v>0</v>
      </c>
      <c r="DN14" s="745">
        <f t="shared" si="34"/>
        <v>0</v>
      </c>
      <c r="DO14" s="745">
        <f t="shared" si="34"/>
        <v>0</v>
      </c>
      <c r="DP14" s="745">
        <f t="shared" si="34"/>
        <v>0</v>
      </c>
      <c r="DQ14" s="745">
        <f t="shared" si="34"/>
        <v>0</v>
      </c>
      <c r="DR14" s="745">
        <f t="shared" si="34"/>
        <v>0</v>
      </c>
      <c r="DS14" s="745">
        <f t="shared" si="34"/>
        <v>0</v>
      </c>
      <c r="DT14" s="745">
        <f t="shared" si="34"/>
        <v>0</v>
      </c>
      <c r="DU14" s="745">
        <f t="shared" si="34"/>
        <v>0</v>
      </c>
      <c r="DV14" s="745">
        <f t="shared" si="34"/>
        <v>0</v>
      </c>
      <c r="DW14" s="745">
        <f t="shared" ref="DW14:FB14" si="35">IF(DW$11&gt;=DESIGN_LIFE,DV14,IF(AND(DW$11&gt;0,$CK14&lt;&gt;0),IF(INT((DW$11)/(DESIGN_LIFE/$CK14))=((DW$11)/(DESIGN_LIFE/$CK14)),$CM14+DV14,DV14),DV14))</f>
        <v>0</v>
      </c>
      <c r="DX14" s="745">
        <f t="shared" si="35"/>
        <v>0</v>
      </c>
      <c r="DY14" s="745">
        <f t="shared" si="35"/>
        <v>0</v>
      </c>
      <c r="DZ14" s="745">
        <f t="shared" si="35"/>
        <v>0</v>
      </c>
      <c r="EA14" s="745">
        <f t="shared" si="35"/>
        <v>0</v>
      </c>
      <c r="EB14" s="745">
        <f t="shared" si="35"/>
        <v>0</v>
      </c>
      <c r="EC14" s="745">
        <f t="shared" si="35"/>
        <v>0</v>
      </c>
      <c r="ED14" s="745">
        <f t="shared" si="35"/>
        <v>0</v>
      </c>
      <c r="EE14" s="745">
        <f t="shared" si="35"/>
        <v>0</v>
      </c>
      <c r="EF14" s="745">
        <f t="shared" si="35"/>
        <v>0</v>
      </c>
      <c r="EG14" s="745">
        <f t="shared" si="35"/>
        <v>0</v>
      </c>
      <c r="EH14" s="745">
        <f t="shared" si="35"/>
        <v>0</v>
      </c>
      <c r="EI14" s="745">
        <f t="shared" si="35"/>
        <v>0</v>
      </c>
      <c r="EJ14" s="745">
        <f t="shared" si="35"/>
        <v>0</v>
      </c>
      <c r="EK14" s="745">
        <f t="shared" si="35"/>
        <v>0</v>
      </c>
      <c r="EL14" s="745">
        <f t="shared" si="35"/>
        <v>0</v>
      </c>
      <c r="EM14" s="745">
        <f t="shared" si="35"/>
        <v>0</v>
      </c>
      <c r="EN14" s="745">
        <f t="shared" si="35"/>
        <v>0</v>
      </c>
      <c r="EO14" s="745">
        <f t="shared" si="35"/>
        <v>0</v>
      </c>
      <c r="EP14" s="745">
        <f t="shared" si="35"/>
        <v>0</v>
      </c>
      <c r="EQ14" s="745">
        <f t="shared" si="35"/>
        <v>0</v>
      </c>
      <c r="ER14" s="745">
        <f t="shared" si="35"/>
        <v>0</v>
      </c>
      <c r="ES14" s="745">
        <f t="shared" si="35"/>
        <v>0</v>
      </c>
      <c r="ET14" s="745">
        <f t="shared" si="35"/>
        <v>0</v>
      </c>
      <c r="EU14" s="745">
        <f t="shared" si="35"/>
        <v>0</v>
      </c>
      <c r="EV14" s="745">
        <f t="shared" si="35"/>
        <v>0</v>
      </c>
      <c r="EW14" s="745">
        <f t="shared" si="35"/>
        <v>0</v>
      </c>
      <c r="EX14" s="745">
        <f t="shared" si="35"/>
        <v>0</v>
      </c>
      <c r="EY14" s="745">
        <f t="shared" si="35"/>
        <v>0</v>
      </c>
      <c r="EZ14" s="745">
        <f t="shared" si="35"/>
        <v>0</v>
      </c>
      <c r="FA14" s="745">
        <f t="shared" si="35"/>
        <v>0</v>
      </c>
      <c r="FB14" s="745">
        <f t="shared" si="35"/>
        <v>0</v>
      </c>
      <c r="FC14" s="745">
        <f t="shared" ref="FC14:GH14" si="36">IF(FC$11&gt;=DESIGN_LIFE,FB14,IF(AND(FC$11&gt;0,$CK14&lt;&gt;0),IF(INT((FC$11)/(DESIGN_LIFE/$CK14))=((FC$11)/(DESIGN_LIFE/$CK14)),$CM14+FB14,FB14),FB14))</f>
        <v>0</v>
      </c>
      <c r="FD14" s="745">
        <f t="shared" si="36"/>
        <v>0</v>
      </c>
      <c r="FE14" s="745">
        <f t="shared" si="36"/>
        <v>0</v>
      </c>
      <c r="FF14" s="745">
        <f t="shared" si="36"/>
        <v>0</v>
      </c>
      <c r="FG14" s="745">
        <f t="shared" si="36"/>
        <v>0</v>
      </c>
      <c r="FH14" s="745">
        <f t="shared" si="36"/>
        <v>0</v>
      </c>
      <c r="FI14" s="745">
        <f t="shared" si="36"/>
        <v>0</v>
      </c>
      <c r="FJ14" s="745">
        <f t="shared" si="36"/>
        <v>0</v>
      </c>
      <c r="FK14" s="745">
        <f t="shared" si="36"/>
        <v>0</v>
      </c>
      <c r="FL14" s="745">
        <f t="shared" si="36"/>
        <v>0</v>
      </c>
      <c r="FM14" s="745">
        <f t="shared" si="36"/>
        <v>0</v>
      </c>
      <c r="FN14" s="745">
        <f t="shared" si="36"/>
        <v>0</v>
      </c>
      <c r="FO14" s="745">
        <f t="shared" si="36"/>
        <v>0</v>
      </c>
      <c r="FP14" s="745">
        <f t="shared" si="36"/>
        <v>0</v>
      </c>
      <c r="FQ14" s="745">
        <f t="shared" si="36"/>
        <v>0</v>
      </c>
      <c r="FR14" s="745">
        <f t="shared" si="36"/>
        <v>0</v>
      </c>
      <c r="FS14" s="745">
        <f t="shared" si="36"/>
        <v>0</v>
      </c>
      <c r="FT14" s="745">
        <f t="shared" si="36"/>
        <v>0</v>
      </c>
      <c r="FU14" s="745">
        <f t="shared" si="36"/>
        <v>0</v>
      </c>
      <c r="FV14" s="745">
        <f t="shared" si="36"/>
        <v>0</v>
      </c>
      <c r="FW14" s="745">
        <f t="shared" si="36"/>
        <v>0</v>
      </c>
      <c r="FX14" s="745">
        <f t="shared" si="36"/>
        <v>0</v>
      </c>
      <c r="FY14" s="745">
        <f t="shared" si="36"/>
        <v>0</v>
      </c>
      <c r="FZ14" s="745">
        <f t="shared" si="36"/>
        <v>0</v>
      </c>
      <c r="GA14" s="745">
        <f t="shared" si="36"/>
        <v>0</v>
      </c>
      <c r="GB14" s="745">
        <f t="shared" si="36"/>
        <v>0</v>
      </c>
      <c r="GC14" s="745">
        <f t="shared" si="36"/>
        <v>0</v>
      </c>
      <c r="GD14" s="745">
        <f t="shared" si="36"/>
        <v>0</v>
      </c>
      <c r="GE14" s="745">
        <f t="shared" si="36"/>
        <v>0</v>
      </c>
      <c r="GF14" s="745">
        <f t="shared" si="36"/>
        <v>0</v>
      </c>
      <c r="GG14" s="745">
        <f t="shared" si="36"/>
        <v>0</v>
      </c>
      <c r="GH14" s="745">
        <f t="shared" si="36"/>
        <v>0</v>
      </c>
      <c r="GI14" s="745">
        <f t="shared" ref="GI14:HG14" si="37">IF(GI$11&gt;=DESIGN_LIFE,GH14,IF(AND(GI$11&gt;0,$CK14&lt;&gt;0),IF(INT((GI$11)/(DESIGN_LIFE/$CK14))=((GI$11)/(DESIGN_LIFE/$CK14)),$CM14+GH14,GH14),GH14))</f>
        <v>0</v>
      </c>
      <c r="GJ14" s="745">
        <f t="shared" si="37"/>
        <v>0</v>
      </c>
      <c r="GK14" s="745">
        <f t="shared" si="37"/>
        <v>0</v>
      </c>
      <c r="GL14" s="745">
        <f t="shared" si="37"/>
        <v>0</v>
      </c>
      <c r="GM14" s="745">
        <f t="shared" si="37"/>
        <v>0</v>
      </c>
      <c r="GN14" s="745">
        <f t="shared" si="37"/>
        <v>0</v>
      </c>
      <c r="GO14" s="745">
        <f t="shared" si="37"/>
        <v>0</v>
      </c>
      <c r="GP14" s="745">
        <f t="shared" si="37"/>
        <v>0</v>
      </c>
      <c r="GQ14" s="745">
        <f t="shared" si="37"/>
        <v>0</v>
      </c>
      <c r="GR14" s="745">
        <f t="shared" si="37"/>
        <v>0</v>
      </c>
      <c r="GS14" s="745">
        <f t="shared" si="37"/>
        <v>0</v>
      </c>
      <c r="GT14" s="745">
        <f t="shared" si="37"/>
        <v>0</v>
      </c>
      <c r="GU14" s="745">
        <f t="shared" si="37"/>
        <v>0</v>
      </c>
      <c r="GV14" s="745">
        <f t="shared" si="37"/>
        <v>0</v>
      </c>
      <c r="GW14" s="745">
        <f t="shared" si="37"/>
        <v>0</v>
      </c>
      <c r="GX14" s="745">
        <f t="shared" si="37"/>
        <v>0</v>
      </c>
      <c r="GY14" s="745">
        <f t="shared" si="37"/>
        <v>0</v>
      </c>
      <c r="GZ14" s="745">
        <f t="shared" si="37"/>
        <v>0</v>
      </c>
      <c r="HA14" s="745">
        <f t="shared" si="37"/>
        <v>0</v>
      </c>
      <c r="HB14" s="745">
        <f t="shared" si="37"/>
        <v>0</v>
      </c>
      <c r="HC14" s="745">
        <f t="shared" si="37"/>
        <v>0</v>
      </c>
      <c r="HD14" s="745">
        <f t="shared" si="37"/>
        <v>0</v>
      </c>
      <c r="HE14" s="745">
        <f t="shared" si="37"/>
        <v>0</v>
      </c>
      <c r="HF14" s="745">
        <f t="shared" si="37"/>
        <v>0</v>
      </c>
      <c r="HG14" s="745">
        <f t="shared" si="37"/>
        <v>0</v>
      </c>
      <c r="HH14" s="185"/>
    </row>
    <row r="15" spans="1:216" ht="20.100000000000001" customHeight="1">
      <c r="A15" s="520" t="str">
        <f t="shared" si="4"/>
        <v>LST_STR_ELEMENT</v>
      </c>
      <c r="B15" s="357"/>
      <c r="C15" s="115"/>
      <c r="D15" s="116"/>
      <c r="E15" s="117"/>
      <c r="F15" s="116"/>
      <c r="G15" s="350" t="e">
        <f>IF(TYPOLOGY = "Bridge", _xlfn.XLOOKUP($E15, BRIDGE_STR_ELEMENT, 'MATERIAL DATA'!$R$36:$R$74,,), _xlfn.XLOOKUP($BL15, 'LIFECYCLE MATERIAL DATA'!$A$5:$A$104, 'LIFECYCLE MATERIAL DATA'!$Q$5:$Q$104,,))</f>
        <v>#N/A</v>
      </c>
      <c r="H15" s="630"/>
      <c r="I15" s="631"/>
      <c r="J15" s="736"/>
      <c r="K15" s="116"/>
      <c r="L15" s="95"/>
      <c r="M15" s="358"/>
      <c r="N15" s="156">
        <f t="shared" si="32"/>
        <v>0</v>
      </c>
      <c r="O15" s="157" t="str">
        <f t="shared" si="20"/>
        <v/>
      </c>
      <c r="P15" s="158" t="str">
        <f t="shared" si="21"/>
        <v/>
      </c>
      <c r="Q15" s="158" t="str" cm="1">
        <f t="array" ref="Q15">IFERROR(_xlfn.IFS(AND($I15 = "Yes", $J15 =1),(($BX15+$BU15)/($J15) + ($BY15+$BR15 +$BZ15)),AND($I15 = "Yes", $J15 &gt;1), (($BX15+$BU15)/($J15) + ($BY15*2 +$BZ15)) ), "")</f>
        <v/>
      </c>
      <c r="R15" s="158" t="str">
        <f t="shared" si="5"/>
        <v/>
      </c>
      <c r="S15" s="159">
        <f t="shared" si="22"/>
        <v>0</v>
      </c>
      <c r="T15" s="159" t="str">
        <f>IFERROR(IF($I15="Yes","",$BR15),"")</f>
        <v/>
      </c>
      <c r="U15" s="158" t="str">
        <f t="shared" si="33"/>
        <v/>
      </c>
      <c r="V15" s="396" t="str">
        <f t="shared" si="23"/>
        <v/>
      </c>
      <c r="W15" s="156" t="str">
        <f t="shared" si="7"/>
        <v/>
      </c>
      <c r="X15" s="160">
        <f t="shared" si="8"/>
        <v>0</v>
      </c>
      <c r="Y15" s="274" t="s">
        <v>415</v>
      </c>
      <c r="Z15" s="745" t="str">
        <f>'MATERIAL DATA'!$Q39</f>
        <v>1.2.1 Truss</v>
      </c>
      <c r="AA15" s="768">
        <f t="shared" si="24"/>
        <v>0</v>
      </c>
      <c r="AB15" s="745"/>
      <c r="AC15" s="199" t="str">
        <f>'MATERIAL DATA'!Q13</f>
        <v>1.2.2 Suspended slabs</v>
      </c>
      <c r="AD15" s="754">
        <f ca="1">SUMIF($E$12:$E$45,AC15,$O$12:$O$45)+SUMIF($E$12:$E$45,AC15,$P$12:$P$45)+SUMIF($E$12:$E$45,AC15,R$12:$R$45) +SUMIF($E$12:$E$45, AC15, $Q$12:$Q$43)</f>
        <v>0</v>
      </c>
      <c r="AE15" s="745"/>
      <c r="AF15" s="185"/>
      <c r="AG15" s="185"/>
      <c r="AH15" s="745" t="s">
        <v>851</v>
      </c>
      <c r="AI15" s="779">
        <f ca="1">SUM(AD13,AD14,AD15,AD16)</f>
        <v>0</v>
      </c>
      <c r="AJ15" s="780">
        <f t="shared" ref="AJ15:AJ21" ca="1" si="38">BA44</f>
        <v>0</v>
      </c>
      <c r="AK15" s="745" t="s">
        <v>14</v>
      </c>
      <c r="AL15" s="781">
        <f>SUMIF($B$12:$B$43,"Steel",$BQ$12:$BQ$43)+SUMIF($C$12:$C$43,"Steel_EPD",$BQ$12:$BQ$43)+SUM($BP$12:$BP$43)</f>
        <v>0</v>
      </c>
      <c r="AM15" s="745"/>
      <c r="AN15" s="745" t="s">
        <v>308</v>
      </c>
      <c r="AO15" s="745">
        <f t="shared" ref="AO15:AO23" si="39">BF44</f>
        <v>0</v>
      </c>
      <c r="AP15" s="745"/>
      <c r="AQ15" s="745"/>
      <c r="AR15" s="755"/>
      <c r="AS15" s="755"/>
      <c r="AT15" s="755"/>
      <c r="AU15" s="783" t="s">
        <v>578</v>
      </c>
      <c r="AV15" s="755">
        <f>K8*U51</f>
        <v>0</v>
      </c>
      <c r="AW15" s="756">
        <f>AV15+U51</f>
        <v>0</v>
      </c>
      <c r="AX15" s="756"/>
      <c r="AY15" s="783" t="s">
        <v>578</v>
      </c>
      <c r="AZ15" s="755">
        <f>AZ26*K8</f>
        <v>0</v>
      </c>
      <c r="BA15" s="756">
        <f>AZ15+AZ26</f>
        <v>0</v>
      </c>
      <c r="BB15" s="745"/>
      <c r="BC15" s="783" t="s">
        <v>578</v>
      </c>
      <c r="BD15" s="755">
        <f>BD26*K8</f>
        <v>0</v>
      </c>
      <c r="BE15" s="756">
        <f>BD15+BD26</f>
        <v>0</v>
      </c>
      <c r="BF15" s="745"/>
      <c r="BG15" s="745"/>
      <c r="BH15" s="745"/>
      <c r="BI15" s="745"/>
      <c r="BJ15" s="745"/>
      <c r="BK15" s="209" t="str">
        <f t="shared" ref="BK15:BK28" si="40">IF(B15="Concrete","C_",IF(B15="Steel","S_",IF(B15="Timber","T_",IF(B15="Other","O_",IF(B15="Custom EPD","E_",IF(B15="_","ER","ER"))))))</f>
        <v>ER</v>
      </c>
      <c r="BL15" s="209" t="str">
        <f t="shared" si="9"/>
        <v xml:space="preserve"> -  - </v>
      </c>
      <c r="BM15" s="745" t="str" cm="1">
        <f t="array" ref="BM15">_xlfn.IFS(OR(AND(TYPOLOGY &lt;&gt; "Bridge", B15="concrete",D15&lt;&gt;"Reinforced - 150mm hollow core slab"),C15="Concrete_EPD",),"Reinforcement",(OR(AND(TYPOLOGY="Bridge",B15="concrete",D15&lt;&gt;"Reinforced - 150mm hollow core slab"),C15="Concrete_EPD",)),"Bridge_Reinforcement",TRUE, "No_Reinforcement")</f>
        <v>No_Reinforcement</v>
      </c>
      <c r="BN15" s="186" t="e">
        <f>_xlfn.XLOOKUP($BL15,'LIFECYCLE MATERIAL DATA'!$A$5:$A$104,'LIFECYCLE MATERIAL DATA'!$D$5:$D$104,)</f>
        <v>#N/A</v>
      </c>
      <c r="BO15" s="186">
        <f>IFERROR(IF(M15&lt;&gt;0,_xlfn.XLOOKUP(M15,'Custom Data'!S16:S45,'Custom Data'!T16:T45,,-1),0),0)</f>
        <v>0</v>
      </c>
      <c r="BP15" s="186">
        <f t="shared" si="10"/>
        <v>0</v>
      </c>
      <c r="BQ15" s="846" t="str">
        <f t="shared" si="11"/>
        <v>ER</v>
      </c>
      <c r="BR15" s="745" t="str">
        <f>IFERROR(_xlfn.XLOOKUP($BL15,'LIFECYCLE MATERIAL DATA'!$A$5:$A$104,'LIFECYCLE MATERIAL DATA'!$I$5:$I$104,,)*($BQ15/1000)+_xlfn.XLOOKUP('Project Info'!$C$15,'LIFECYCLE MATERIAL DATA'!$A$5:$A$104,'LIFECYCLE MATERIAL DATA'!$I$5:$I$104,,)*($BP15/1000),"")</f>
        <v/>
      </c>
      <c r="BS15" s="745" t="str">
        <f>IFERROR(_xlfn.XLOOKUP($BL15,'LIFECYCLE MATERIAL DATA'!$A$5:$A$104, 'LIFECYCLE MATERIAL DATA'!$J$5:$J$104,,)*($BQ15/1000)+_xlfn.XLOOKUP('Project Info'!$C$15,'LIFECYCLE MATERIAL DATA'!$A$5:$A$104,'LIFECYCLE MATERIAL DATA'!$J$5:$J$104,,)*($BP15/1000),"")</f>
        <v/>
      </c>
      <c r="BT15" s="745" t="str">
        <f>IFERROR(_xlfn.XLOOKUP($BL15,'LIFECYCLE MATERIAL DATA'!$A$5:$A$104, 'LIFECYCLE MATERIAL DATA'!$K$5:$K$104,,)*($BQ15/1000),"")</f>
        <v/>
      </c>
      <c r="BU15" s="185" t="str">
        <f>IFERROR(_xlfn.XLOOKUP($BL15,'LIFECYCLE MATERIAL DATA'!$A$5:$A$104,'LIFECYCLE MATERIAL DATA'!$L$5:$L$104,,)*($BQ15/1000)+_xlfn.XLOOKUP('Project Info'!$C$15,'LIFECYCLE MATERIAL DATA'!$A$5:$A$104,'LIFECYCLE MATERIAL DATA'!$L$5:$L$104,,)*($BP15/1000),"")</f>
        <v/>
      </c>
      <c r="BV15" s="745" t="str">
        <f t="shared" si="25"/>
        <v/>
      </c>
      <c r="BW15" s="745" t="str">
        <f>IF($K15='MATERIAL DATA'!$O$5,$L15, IF($K15='MATERIAL DATA'!$O$6,$L15/(1000*'Scheme 3'!$BN15),""))</f>
        <v/>
      </c>
      <c r="BX15" s="745" t="str">
        <f>IFERROR(((_xlfn.XLOOKUP($BL15,'LIFECYCLE MATERIAL DATA'!$A$5:$A$104,'LIFECYCLE MATERIAL DATA'!$F$5:$F$104,,))*$BQ15/1000+_xlfn.XLOOKUP('Project Info'!$C$15,'LIFECYCLE MATERIAL DATA'!$A$5:$A$104,'LIFECYCLE MATERIAL DATA'!$F$5:$F$104,,)*$BP15/1000),"")</f>
        <v/>
      </c>
      <c r="BY15" s="771" t="str">
        <f>IFERROR((_xlfn.XLOOKUP($BL15,'LIFECYCLE MATERIAL DATA'!$A$5:$A$104,'LIFECYCLE MATERIAL DATA'!$G$5:$G$104,,)*$BQ15/1000++_xlfn.XLOOKUP('Project Info'!$C$15,'LIFECYCLE MATERIAL DATA'!$A$5:$A$104,'LIFECYCLE MATERIAL DATA'!$G$5:$G$104,,)*$BP15/1000),"")</f>
        <v/>
      </c>
      <c r="BZ15" s="745" t="str">
        <f>IFERROR(_xlfn.XLOOKUP('Scheme 3'!$BL15,'LIFECYCLE MATERIAL DATA'!$A$5:$A$104,'LIFECYCLE MATERIAL DATA'!$H$5:$H$104,,)*SUM($BX15+$BY15+$CB15+$CC15), "")</f>
        <v/>
      </c>
      <c r="CA15" s="185"/>
      <c r="CB15" s="743" t="str">
        <f>IFERROR((_xlfn.XLOOKUP($BL15,'LIFECYCLE MATERIAL DATA'!$A$5:$A$104, 'LIFECYCLE MATERIAL DATA'!$M$5:$M$104)*$BQ15/1000++_xlfn.XLOOKUP('Project Info'!$C$15,'LIFECYCLE MATERIAL DATA'!$A$5:$A$104,'LIFECYCLE MATERIAL DATA'!$M$5:$M$104)*$BP15/1000),"")</f>
        <v/>
      </c>
      <c r="CC15" s="745">
        <f>IFERROR(IF(OR($B15="Timber",$C15="Timber_EPD", $C15="Bamboo"),_xlfn.XLOOKUP($BL15,'LIFECYCLE MATERIAL DATA Master'!$A$5:$A$104,'LIFECYCLE MATERIAL DATA Master'!$E$5:$E$104,,)*$BQ15,0),"")/1000</f>
        <v>0</v>
      </c>
      <c r="CD15" s="185" t="str">
        <f>IFERROR((_xlfn.XLOOKUP($BL15,'LIFECYCLE MATERIAL DATA'!$A$5:$A$104,'LIFECYCLE MATERIAL DATA'!$N$5:$N$104,,)*$BQ15/1000++_xlfn.XLOOKUP('Project Info'!$C$15,'LIFECYCLE MATERIAL DATA'!$A$5:$A$104,'LIFECYCLE MATERIAL DATA'!$N$5:$N$104,,)*$BP15/1000),"")</f>
        <v/>
      </c>
      <c r="CE15" s="745" t="str">
        <f>Targets!A19</f>
        <v>RIBA Education Target (168)</v>
      </c>
      <c r="CF15" s="209" t="str">
        <f>Targets!B19</f>
        <v>Education</v>
      </c>
      <c r="CG15" s="778">
        <f>Targets!C19</f>
        <v>168.48</v>
      </c>
      <c r="CH15" s="772">
        <f>IFERROR(1+_xlfn.XLOOKUP($BL15,'LIFECYCLE MATERIAL DATA'!$A$5:$A$104,'LIFECYCLE MATERIAL DATA'!$H$5:$H$104,,),0)</f>
        <v>0</v>
      </c>
      <c r="CI15" s="765">
        <f t="shared" si="12"/>
        <v>0</v>
      </c>
      <c r="CJ15" s="773">
        <f t="shared" si="13"/>
        <v>0</v>
      </c>
      <c r="CK15" s="774">
        <f t="shared" si="14"/>
        <v>0</v>
      </c>
      <c r="CL15" s="767">
        <f t="shared" si="26"/>
        <v>0</v>
      </c>
      <c r="CM15" s="775">
        <f t="shared" si="27"/>
        <v>0</v>
      </c>
      <c r="CN15" s="769">
        <v>0</v>
      </c>
      <c r="CO15" s="745">
        <f t="shared" si="15"/>
        <v>0</v>
      </c>
      <c r="CP15" s="745">
        <f t="shared" si="15"/>
        <v>0</v>
      </c>
      <c r="CQ15" s="745">
        <f t="shared" ref="CQ15:DV15" si="41">IF(CQ$11&gt;=DESIGN_LIFE,CP15,IF(AND(CQ$11&gt;0,$CK15&lt;&gt;0),IF(INT((CQ$11)/(DESIGN_LIFE/$CK15))=((CQ$11)/(DESIGN_LIFE/$CK15)),$CM15+CP15,CP15),CP15))</f>
        <v>0</v>
      </c>
      <c r="CR15" s="745">
        <f t="shared" si="41"/>
        <v>0</v>
      </c>
      <c r="CS15" s="745">
        <f t="shared" si="41"/>
        <v>0</v>
      </c>
      <c r="CT15" s="745">
        <f t="shared" si="41"/>
        <v>0</v>
      </c>
      <c r="CU15" s="745">
        <f t="shared" si="41"/>
        <v>0</v>
      </c>
      <c r="CV15" s="745">
        <f t="shared" si="41"/>
        <v>0</v>
      </c>
      <c r="CW15" s="745">
        <f t="shared" si="41"/>
        <v>0</v>
      </c>
      <c r="CX15" s="745">
        <f t="shared" si="41"/>
        <v>0</v>
      </c>
      <c r="CY15" s="745">
        <f t="shared" si="41"/>
        <v>0</v>
      </c>
      <c r="CZ15" s="745">
        <f t="shared" si="41"/>
        <v>0</v>
      </c>
      <c r="DA15" s="745">
        <f t="shared" si="41"/>
        <v>0</v>
      </c>
      <c r="DB15" s="745">
        <f t="shared" si="41"/>
        <v>0</v>
      </c>
      <c r="DC15" s="745">
        <f t="shared" si="41"/>
        <v>0</v>
      </c>
      <c r="DD15" s="745">
        <f t="shared" si="41"/>
        <v>0</v>
      </c>
      <c r="DE15" s="745">
        <f t="shared" si="41"/>
        <v>0</v>
      </c>
      <c r="DF15" s="745">
        <f t="shared" si="41"/>
        <v>0</v>
      </c>
      <c r="DG15" s="745">
        <f t="shared" si="41"/>
        <v>0</v>
      </c>
      <c r="DH15" s="745">
        <f t="shared" si="41"/>
        <v>0</v>
      </c>
      <c r="DI15" s="745">
        <f t="shared" si="41"/>
        <v>0</v>
      </c>
      <c r="DJ15" s="745">
        <f t="shared" si="41"/>
        <v>0</v>
      </c>
      <c r="DK15" s="745">
        <f t="shared" si="41"/>
        <v>0</v>
      </c>
      <c r="DL15" s="745">
        <f t="shared" si="41"/>
        <v>0</v>
      </c>
      <c r="DM15" s="745">
        <f t="shared" si="41"/>
        <v>0</v>
      </c>
      <c r="DN15" s="745">
        <f t="shared" si="41"/>
        <v>0</v>
      </c>
      <c r="DO15" s="745">
        <f t="shared" si="41"/>
        <v>0</v>
      </c>
      <c r="DP15" s="745">
        <f t="shared" si="41"/>
        <v>0</v>
      </c>
      <c r="DQ15" s="745">
        <f t="shared" si="41"/>
        <v>0</v>
      </c>
      <c r="DR15" s="745">
        <f t="shared" si="41"/>
        <v>0</v>
      </c>
      <c r="DS15" s="745">
        <f t="shared" si="41"/>
        <v>0</v>
      </c>
      <c r="DT15" s="745">
        <f t="shared" si="41"/>
        <v>0</v>
      </c>
      <c r="DU15" s="745">
        <f t="shared" si="41"/>
        <v>0</v>
      </c>
      <c r="DV15" s="745">
        <f t="shared" si="41"/>
        <v>0</v>
      </c>
      <c r="DW15" s="745">
        <f t="shared" ref="DW15:FB15" si="42">IF(DW$11&gt;=DESIGN_LIFE,DV15,IF(AND(DW$11&gt;0,$CK15&lt;&gt;0),IF(INT((DW$11)/(DESIGN_LIFE/$CK15))=((DW$11)/(DESIGN_LIFE/$CK15)),$CM15+DV15,DV15),DV15))</f>
        <v>0</v>
      </c>
      <c r="DX15" s="745">
        <f t="shared" si="42"/>
        <v>0</v>
      </c>
      <c r="DY15" s="745">
        <f t="shared" si="42"/>
        <v>0</v>
      </c>
      <c r="DZ15" s="745">
        <f t="shared" si="42"/>
        <v>0</v>
      </c>
      <c r="EA15" s="745">
        <f t="shared" si="42"/>
        <v>0</v>
      </c>
      <c r="EB15" s="745">
        <f t="shared" si="42"/>
        <v>0</v>
      </c>
      <c r="EC15" s="745">
        <f t="shared" si="42"/>
        <v>0</v>
      </c>
      <c r="ED15" s="745">
        <f t="shared" si="42"/>
        <v>0</v>
      </c>
      <c r="EE15" s="745">
        <f t="shared" si="42"/>
        <v>0</v>
      </c>
      <c r="EF15" s="745">
        <f t="shared" si="42"/>
        <v>0</v>
      </c>
      <c r="EG15" s="745">
        <f t="shared" si="42"/>
        <v>0</v>
      </c>
      <c r="EH15" s="745">
        <f t="shared" si="42"/>
        <v>0</v>
      </c>
      <c r="EI15" s="745">
        <f t="shared" si="42"/>
        <v>0</v>
      </c>
      <c r="EJ15" s="745">
        <f t="shared" si="42"/>
        <v>0</v>
      </c>
      <c r="EK15" s="745">
        <f t="shared" si="42"/>
        <v>0</v>
      </c>
      <c r="EL15" s="745">
        <f t="shared" si="42"/>
        <v>0</v>
      </c>
      <c r="EM15" s="745">
        <f t="shared" si="42"/>
        <v>0</v>
      </c>
      <c r="EN15" s="745">
        <f t="shared" si="42"/>
        <v>0</v>
      </c>
      <c r="EO15" s="745">
        <f t="shared" si="42"/>
        <v>0</v>
      </c>
      <c r="EP15" s="745">
        <f t="shared" si="42"/>
        <v>0</v>
      </c>
      <c r="EQ15" s="745">
        <f t="shared" si="42"/>
        <v>0</v>
      </c>
      <c r="ER15" s="745">
        <f t="shared" si="42"/>
        <v>0</v>
      </c>
      <c r="ES15" s="745">
        <f t="shared" si="42"/>
        <v>0</v>
      </c>
      <c r="ET15" s="745">
        <f t="shared" si="42"/>
        <v>0</v>
      </c>
      <c r="EU15" s="745">
        <f t="shared" si="42"/>
        <v>0</v>
      </c>
      <c r="EV15" s="745">
        <f t="shared" si="42"/>
        <v>0</v>
      </c>
      <c r="EW15" s="745">
        <f t="shared" si="42"/>
        <v>0</v>
      </c>
      <c r="EX15" s="745">
        <f t="shared" si="42"/>
        <v>0</v>
      </c>
      <c r="EY15" s="745">
        <f t="shared" si="42"/>
        <v>0</v>
      </c>
      <c r="EZ15" s="745">
        <f t="shared" si="42"/>
        <v>0</v>
      </c>
      <c r="FA15" s="745">
        <f t="shared" si="42"/>
        <v>0</v>
      </c>
      <c r="FB15" s="745">
        <f t="shared" si="42"/>
        <v>0</v>
      </c>
      <c r="FC15" s="745">
        <f t="shared" ref="FC15:GH15" si="43">IF(FC$11&gt;=DESIGN_LIFE,FB15,IF(AND(FC$11&gt;0,$CK15&lt;&gt;0),IF(INT((FC$11)/(DESIGN_LIFE/$CK15))=((FC$11)/(DESIGN_LIFE/$CK15)),$CM15+FB15,FB15),FB15))</f>
        <v>0</v>
      </c>
      <c r="FD15" s="745">
        <f t="shared" si="43"/>
        <v>0</v>
      </c>
      <c r="FE15" s="745">
        <f t="shared" si="43"/>
        <v>0</v>
      </c>
      <c r="FF15" s="745">
        <f t="shared" si="43"/>
        <v>0</v>
      </c>
      <c r="FG15" s="745">
        <f t="shared" si="43"/>
        <v>0</v>
      </c>
      <c r="FH15" s="745">
        <f t="shared" si="43"/>
        <v>0</v>
      </c>
      <c r="FI15" s="745">
        <f t="shared" si="43"/>
        <v>0</v>
      </c>
      <c r="FJ15" s="745">
        <f t="shared" si="43"/>
        <v>0</v>
      </c>
      <c r="FK15" s="745">
        <f t="shared" si="43"/>
        <v>0</v>
      </c>
      <c r="FL15" s="745">
        <f t="shared" si="43"/>
        <v>0</v>
      </c>
      <c r="FM15" s="745">
        <f t="shared" si="43"/>
        <v>0</v>
      </c>
      <c r="FN15" s="745">
        <f t="shared" si="43"/>
        <v>0</v>
      </c>
      <c r="FO15" s="745">
        <f t="shared" si="43"/>
        <v>0</v>
      </c>
      <c r="FP15" s="745">
        <f t="shared" si="43"/>
        <v>0</v>
      </c>
      <c r="FQ15" s="745">
        <f t="shared" si="43"/>
        <v>0</v>
      </c>
      <c r="FR15" s="745">
        <f t="shared" si="43"/>
        <v>0</v>
      </c>
      <c r="FS15" s="745">
        <f t="shared" si="43"/>
        <v>0</v>
      </c>
      <c r="FT15" s="745">
        <f t="shared" si="43"/>
        <v>0</v>
      </c>
      <c r="FU15" s="745">
        <f t="shared" si="43"/>
        <v>0</v>
      </c>
      <c r="FV15" s="745">
        <f t="shared" si="43"/>
        <v>0</v>
      </c>
      <c r="FW15" s="745">
        <f t="shared" si="43"/>
        <v>0</v>
      </c>
      <c r="FX15" s="745">
        <f t="shared" si="43"/>
        <v>0</v>
      </c>
      <c r="FY15" s="745">
        <f t="shared" si="43"/>
        <v>0</v>
      </c>
      <c r="FZ15" s="745">
        <f t="shared" si="43"/>
        <v>0</v>
      </c>
      <c r="GA15" s="745">
        <f t="shared" si="43"/>
        <v>0</v>
      </c>
      <c r="GB15" s="745">
        <f t="shared" si="43"/>
        <v>0</v>
      </c>
      <c r="GC15" s="745">
        <f t="shared" si="43"/>
        <v>0</v>
      </c>
      <c r="GD15" s="745">
        <f t="shared" si="43"/>
        <v>0</v>
      </c>
      <c r="GE15" s="745">
        <f t="shared" si="43"/>
        <v>0</v>
      </c>
      <c r="GF15" s="745">
        <f t="shared" si="43"/>
        <v>0</v>
      </c>
      <c r="GG15" s="745">
        <f t="shared" si="43"/>
        <v>0</v>
      </c>
      <c r="GH15" s="745">
        <f t="shared" si="43"/>
        <v>0</v>
      </c>
      <c r="GI15" s="745">
        <f t="shared" ref="GI15:HG15" si="44">IF(GI$11&gt;=DESIGN_LIFE,GH15,IF(AND(GI$11&gt;0,$CK15&lt;&gt;0),IF(INT((GI$11)/(DESIGN_LIFE/$CK15))=((GI$11)/(DESIGN_LIFE/$CK15)),$CM15+GH15,GH15),GH15))</f>
        <v>0</v>
      </c>
      <c r="GJ15" s="745">
        <f t="shared" si="44"/>
        <v>0</v>
      </c>
      <c r="GK15" s="745">
        <f t="shared" si="44"/>
        <v>0</v>
      </c>
      <c r="GL15" s="745">
        <f t="shared" si="44"/>
        <v>0</v>
      </c>
      <c r="GM15" s="745">
        <f t="shared" si="44"/>
        <v>0</v>
      </c>
      <c r="GN15" s="745">
        <f t="shared" si="44"/>
        <v>0</v>
      </c>
      <c r="GO15" s="745">
        <f t="shared" si="44"/>
        <v>0</v>
      </c>
      <c r="GP15" s="745">
        <f t="shared" si="44"/>
        <v>0</v>
      </c>
      <c r="GQ15" s="745">
        <f t="shared" si="44"/>
        <v>0</v>
      </c>
      <c r="GR15" s="745">
        <f t="shared" si="44"/>
        <v>0</v>
      </c>
      <c r="GS15" s="745">
        <f t="shared" si="44"/>
        <v>0</v>
      </c>
      <c r="GT15" s="745">
        <f t="shared" si="44"/>
        <v>0</v>
      </c>
      <c r="GU15" s="745">
        <f t="shared" si="44"/>
        <v>0</v>
      </c>
      <c r="GV15" s="745">
        <f t="shared" si="44"/>
        <v>0</v>
      </c>
      <c r="GW15" s="745">
        <f t="shared" si="44"/>
        <v>0</v>
      </c>
      <c r="GX15" s="745">
        <f t="shared" si="44"/>
        <v>0</v>
      </c>
      <c r="GY15" s="745">
        <f t="shared" si="44"/>
        <v>0</v>
      </c>
      <c r="GZ15" s="745">
        <f t="shared" si="44"/>
        <v>0</v>
      </c>
      <c r="HA15" s="745">
        <f t="shared" si="44"/>
        <v>0</v>
      </c>
      <c r="HB15" s="745">
        <f t="shared" si="44"/>
        <v>0</v>
      </c>
      <c r="HC15" s="745">
        <f t="shared" si="44"/>
        <v>0</v>
      </c>
      <c r="HD15" s="745">
        <f t="shared" si="44"/>
        <v>0</v>
      </c>
      <c r="HE15" s="745">
        <f t="shared" si="44"/>
        <v>0</v>
      </c>
      <c r="HF15" s="745">
        <f t="shared" si="44"/>
        <v>0</v>
      </c>
      <c r="HG15" s="745">
        <f t="shared" si="44"/>
        <v>0</v>
      </c>
      <c r="HH15" s="185"/>
    </row>
    <row r="16" spans="1:216" ht="20.100000000000001" customHeight="1">
      <c r="A16" s="520" t="str">
        <f t="shared" si="4"/>
        <v>LST_STR_ELEMENT</v>
      </c>
      <c r="B16" s="357"/>
      <c r="C16" s="115"/>
      <c r="D16" s="116"/>
      <c r="E16" s="117"/>
      <c r="F16" s="116"/>
      <c r="G16" s="350" t="e">
        <f>IF(TYPOLOGY = "Bridge", _xlfn.XLOOKUP($E16, BRIDGE_STR_ELEMENT, 'MATERIAL DATA'!$R$36:$R$74,,), _xlfn.XLOOKUP($BL16, 'LIFECYCLE MATERIAL DATA'!$A$5:$A$104, 'LIFECYCLE MATERIAL DATA'!$Q$5:$Q$104,,))</f>
        <v>#N/A</v>
      </c>
      <c r="H16" s="630"/>
      <c r="I16" s="631"/>
      <c r="J16" s="736"/>
      <c r="K16" s="116"/>
      <c r="L16" s="95"/>
      <c r="M16" s="358"/>
      <c r="N16" s="156">
        <f t="shared" si="32"/>
        <v>0</v>
      </c>
      <c r="O16" s="157" t="str">
        <f t="shared" si="20"/>
        <v/>
      </c>
      <c r="P16" s="158" t="str">
        <f t="shared" si="21"/>
        <v/>
      </c>
      <c r="Q16" s="158" t="str" cm="1">
        <f t="array" ref="Q16">IFERROR(_xlfn.IFS(AND($I16 = "Yes", $J16 =1),(($BX16+$BU16)/($J16) + ($BY16+$BR16 +$BZ16)),AND($I16 = "Yes", $J16 &gt;1), (($BX16+$BU16)/($J16) + ($BY16*2 +$BZ16)) ), "")</f>
        <v/>
      </c>
      <c r="R16" s="158" t="str">
        <f t="shared" si="5"/>
        <v/>
      </c>
      <c r="S16" s="159">
        <f t="shared" si="22"/>
        <v>0</v>
      </c>
      <c r="T16" s="159" t="str">
        <f t="shared" ref="T16:T43" si="45">IFERROR(IF($I16="Yes","",$BR16),"")</f>
        <v/>
      </c>
      <c r="U16" s="158" t="str">
        <f t="shared" si="33"/>
        <v/>
      </c>
      <c r="V16" s="396" t="str">
        <f t="shared" si="23"/>
        <v/>
      </c>
      <c r="W16" s="156" t="str">
        <f t="shared" si="7"/>
        <v/>
      </c>
      <c r="X16" s="160">
        <f t="shared" si="8"/>
        <v>0</v>
      </c>
      <c r="Y16" s="274" t="s">
        <v>415</v>
      </c>
      <c r="Z16" s="745" t="str">
        <f>'MATERIAL DATA'!$Q40</f>
        <v>1.2.2 Deck</v>
      </c>
      <c r="AA16" s="768">
        <f t="shared" si="24"/>
        <v>0</v>
      </c>
      <c r="AB16" s="745"/>
      <c r="AC16" s="199" t="str">
        <f>'MATERIAL DATA'!Q14</f>
        <v>1.2.3 Basement retaining walls</v>
      </c>
      <c r="AD16" s="754">
        <f ca="1">SUMIF($E$12:$E$45,AC16,$O$12:$O$45)+SUMIF($E$12:$E$45,AC16,$P$12:$P$45)+SUMIF($E$12:$E$45,AC16,R$12:$R$45) +SUMIF($E$12:$E$45, AC16, $Q$12:$Q$43)</f>
        <v>0</v>
      </c>
      <c r="AE16" s="745"/>
      <c r="AF16" s="185"/>
      <c r="AG16" s="185"/>
      <c r="AH16" s="745" t="s">
        <v>850</v>
      </c>
      <c r="AI16" s="779">
        <f ca="1">SUM(AD17,AD18)</f>
        <v>0</v>
      </c>
      <c r="AJ16" s="780">
        <f t="shared" ca="1" si="38"/>
        <v>0</v>
      </c>
      <c r="AK16" s="745" t="s">
        <v>15</v>
      </c>
      <c r="AL16" s="781">
        <f>SUMIF($B$12:$B$43,"Timber",$BQ$12:$BQ$43)+SUMIF($C$12:$C$43,"Timber_EPD",$BQ$12:$BQ$43)</f>
        <v>0</v>
      </c>
      <c r="AM16" s="745"/>
      <c r="AN16" s="745" t="s">
        <v>309</v>
      </c>
      <c r="AO16" s="745">
        <f t="shared" ca="1" si="39"/>
        <v>0</v>
      </c>
      <c r="AP16" s="745"/>
      <c r="AQ16" s="745"/>
      <c r="AR16" s="755"/>
      <c r="AS16" s="755"/>
      <c r="AT16" s="185"/>
      <c r="AU16" s="784" t="s">
        <v>716</v>
      </c>
      <c r="AV16" s="755" t="e">
        <f>AV26*K8</f>
        <v>#VALUE!</v>
      </c>
      <c r="AW16" s="756" t="e">
        <f>AV16+AV26</f>
        <v>#VALUE!</v>
      </c>
      <c r="AX16" s="755"/>
      <c r="AY16" s="784" t="s">
        <v>716</v>
      </c>
      <c r="AZ16" s="755" t="e">
        <f>AV30*K8</f>
        <v>#DIV/0!</v>
      </c>
      <c r="BA16" s="785" t="e">
        <f>AZ16+AV30</f>
        <v>#DIV/0!</v>
      </c>
      <c r="BB16" s="786"/>
      <c r="BC16" s="784" t="s">
        <v>716</v>
      </c>
      <c r="BD16" s="755" t="e">
        <f>AV34*K8</f>
        <v>#DIV/0!</v>
      </c>
      <c r="BE16" s="785" t="e">
        <f>BD16+AV34</f>
        <v>#DIV/0!</v>
      </c>
      <c r="BF16" s="786"/>
      <c r="BG16" s="786"/>
      <c r="BH16" s="786"/>
      <c r="BI16" s="786"/>
      <c r="BJ16" s="786"/>
      <c r="BK16" s="209" t="str">
        <f t="shared" si="40"/>
        <v>ER</v>
      </c>
      <c r="BL16" s="209" t="str">
        <f t="shared" si="9"/>
        <v xml:space="preserve"> -  - </v>
      </c>
      <c r="BM16" s="745" t="str" cm="1">
        <f t="array" ref="BM16">_xlfn.IFS(OR(AND(TYPOLOGY &lt;&gt; "Bridge", B16="concrete",D16&lt;&gt;"Reinforced - 150mm hollow core slab"),C16="Concrete_EPD",),"Reinforcement",(OR(AND(TYPOLOGY="Bridge",B16="concrete",D16&lt;&gt;"Reinforced - 150mm hollow core slab"),C16="Concrete_EPD",)),"Bridge_Reinforcement",TRUE, "No_Reinforcement")</f>
        <v>No_Reinforcement</v>
      </c>
      <c r="BN16" s="186" t="e">
        <f>_xlfn.XLOOKUP($BL16,'LIFECYCLE MATERIAL DATA'!$A$5:$A$104,'LIFECYCLE MATERIAL DATA'!$D$5:$D$104,)</f>
        <v>#N/A</v>
      </c>
      <c r="BO16" s="186">
        <f>IFERROR(IF(M16&lt;&gt;0,_xlfn.XLOOKUP(M16,'Custom Data'!S16:S45,'Custom Data'!T16:T45,,-1),0),0)</f>
        <v>0</v>
      </c>
      <c r="BP16" s="186">
        <f t="shared" si="10"/>
        <v>0</v>
      </c>
      <c r="BQ16" s="846" t="str">
        <f t="shared" si="11"/>
        <v>ER</v>
      </c>
      <c r="BR16" s="745" t="str">
        <f>IFERROR(_xlfn.XLOOKUP($BL16,'LIFECYCLE MATERIAL DATA'!$A$5:$A$104,'LIFECYCLE MATERIAL DATA'!$I$5:$I$104,,)*($BQ16/1000)+_xlfn.XLOOKUP('Project Info'!$C$15,'LIFECYCLE MATERIAL DATA'!$A$5:$A$104,'LIFECYCLE MATERIAL DATA'!$I$5:$I$104,,)*($BP16/1000),"")</f>
        <v/>
      </c>
      <c r="BS16" s="745" t="str">
        <f>IFERROR(_xlfn.XLOOKUP($BL16,'LIFECYCLE MATERIAL DATA'!$A$5:$A$104, 'LIFECYCLE MATERIAL DATA'!$J$5:$J$104,,)*($BQ16/1000)+_xlfn.XLOOKUP('Project Info'!$C$15,'LIFECYCLE MATERIAL DATA'!$A$5:$A$104,'LIFECYCLE MATERIAL DATA'!$J$5:$J$104,,)*($BP16/1000),"")</f>
        <v/>
      </c>
      <c r="BT16" s="745" t="str">
        <f>IFERROR(_xlfn.XLOOKUP($BL16,'LIFECYCLE MATERIAL DATA'!$A$5:$A$104, 'LIFECYCLE MATERIAL DATA'!$K$5:$K$104,,)*($BQ16/1000),"")</f>
        <v/>
      </c>
      <c r="BU16" s="185" t="str">
        <f>IFERROR(_xlfn.XLOOKUP($BL16,'LIFECYCLE MATERIAL DATA'!$A$5:$A$104,'LIFECYCLE MATERIAL DATA'!$L$5:$L$104,,)*($BQ16/1000)+_xlfn.XLOOKUP('Project Info'!$C$15,'LIFECYCLE MATERIAL DATA'!$A$5:$A$104,'LIFECYCLE MATERIAL DATA'!$L$5:$L$104,,)*($BP16/1000),"")</f>
        <v/>
      </c>
      <c r="BV16" s="745" t="str">
        <f t="shared" si="25"/>
        <v/>
      </c>
      <c r="BW16" s="745" t="str">
        <f>IF($K16='MATERIAL DATA'!$O$5,$L16, IF($K16='MATERIAL DATA'!$O$6,$L16/(1000*'Scheme 3'!$BN16),""))</f>
        <v/>
      </c>
      <c r="BX16" s="745" t="str">
        <f>IFERROR(((_xlfn.XLOOKUP($BL16,'LIFECYCLE MATERIAL DATA'!$A$5:$A$104,'LIFECYCLE MATERIAL DATA'!$F$5:$F$104,,))*$BQ16/1000+_xlfn.XLOOKUP('Project Info'!$C$15,'LIFECYCLE MATERIAL DATA'!$A$5:$A$104,'LIFECYCLE MATERIAL DATA'!$F$5:$F$104,,)*$BP16/1000),"")</f>
        <v/>
      </c>
      <c r="BY16" s="771" t="str">
        <f>IFERROR((_xlfn.XLOOKUP($BL16,'LIFECYCLE MATERIAL DATA'!$A$5:$A$104,'LIFECYCLE MATERIAL DATA'!$G$5:$G$104,,)*$BQ16/1000++_xlfn.XLOOKUP('Project Info'!$C$15,'LIFECYCLE MATERIAL DATA'!$A$5:$A$104,'LIFECYCLE MATERIAL DATA'!$G$5:$G$104,,)*$BP16/1000),"")</f>
        <v/>
      </c>
      <c r="BZ16" s="745" t="str">
        <f>IFERROR(_xlfn.XLOOKUP('Scheme 3'!$BL16,'LIFECYCLE MATERIAL DATA'!$A$5:$A$104,'LIFECYCLE MATERIAL DATA'!$H$5:$H$104,,)*SUM($BX16+$BY16+$CB16+$CC16), "")</f>
        <v/>
      </c>
      <c r="CA16" s="185"/>
      <c r="CB16" s="743" t="str">
        <f>IFERROR((_xlfn.XLOOKUP($BL16,'LIFECYCLE MATERIAL DATA'!$A$5:$A$104, 'LIFECYCLE MATERIAL DATA'!$M$5:$M$104)*$BQ16/1000++_xlfn.XLOOKUP('Project Info'!$C$15,'LIFECYCLE MATERIAL DATA'!$A$5:$A$104,'LIFECYCLE MATERIAL DATA'!$M$5:$M$104)*$BP16/1000),"")</f>
        <v/>
      </c>
      <c r="CC16" s="745">
        <f>IFERROR(IF(OR($B16="Timber",$C16="Timber_EPD", $C16="Bamboo"),_xlfn.XLOOKUP($BL16,'LIFECYCLE MATERIAL DATA Master'!$A$5:$A$104,'LIFECYCLE MATERIAL DATA Master'!$E$5:$E$104,,)*$BQ16,0),"")/1000</f>
        <v>0</v>
      </c>
      <c r="CD16" s="185" t="str">
        <f>IFERROR((_xlfn.XLOOKUP($BL16,'LIFECYCLE MATERIAL DATA'!$A$5:$A$104,'LIFECYCLE MATERIAL DATA'!$N$5:$N$104,,)*$BQ16/1000++_xlfn.XLOOKUP('Project Info'!$C$15,'LIFECYCLE MATERIAL DATA'!$A$5:$A$104,'LIFECYCLE MATERIAL DATA'!$N$5:$N$104,,)*$BP16/1000),"")</f>
        <v/>
      </c>
      <c r="CE16" s="745" t="str">
        <f>Targets!A20</f>
        <v>LETI Education Target (168)</v>
      </c>
      <c r="CF16" s="209" t="str">
        <f>Targets!B20</f>
        <v>Education</v>
      </c>
      <c r="CG16" s="778">
        <f>Targets!C20</f>
        <v>168.48</v>
      </c>
      <c r="CH16" s="772">
        <f>IFERROR(1+_xlfn.XLOOKUP($BL16,'LIFECYCLE MATERIAL DATA'!$A$5:$A$104,'LIFECYCLE MATERIAL DATA'!$H$5:$H$104,,),0)</f>
        <v>0</v>
      </c>
      <c r="CI16" s="765">
        <f t="shared" si="12"/>
        <v>0</v>
      </c>
      <c r="CJ16" s="773">
        <f t="shared" si="13"/>
        <v>0</v>
      </c>
      <c r="CK16" s="774">
        <f t="shared" si="14"/>
        <v>0</v>
      </c>
      <c r="CL16" s="767">
        <f t="shared" si="26"/>
        <v>0</v>
      </c>
      <c r="CM16" s="775">
        <f t="shared" si="27"/>
        <v>0</v>
      </c>
      <c r="CN16" s="769">
        <v>0</v>
      </c>
      <c r="CO16" s="745">
        <f t="shared" si="15"/>
        <v>0</v>
      </c>
      <c r="CP16" s="745">
        <f t="shared" si="15"/>
        <v>0</v>
      </c>
      <c r="CQ16" s="745">
        <f t="shared" ref="CQ16:DV16" si="46">IF(CQ$11&gt;=DESIGN_LIFE,CP16,IF(AND(CQ$11&gt;0,$CK16&lt;&gt;0),IF(INT((CQ$11)/(DESIGN_LIFE/$CK16))=((CQ$11)/(DESIGN_LIFE/$CK16)),$CM16+CP16,CP16),CP16))</f>
        <v>0</v>
      </c>
      <c r="CR16" s="745">
        <f t="shared" si="46"/>
        <v>0</v>
      </c>
      <c r="CS16" s="745">
        <f t="shared" si="46"/>
        <v>0</v>
      </c>
      <c r="CT16" s="745">
        <f t="shared" si="46"/>
        <v>0</v>
      </c>
      <c r="CU16" s="745">
        <f t="shared" si="46"/>
        <v>0</v>
      </c>
      <c r="CV16" s="745">
        <f t="shared" si="46"/>
        <v>0</v>
      </c>
      <c r="CW16" s="745">
        <f t="shared" si="46"/>
        <v>0</v>
      </c>
      <c r="CX16" s="745">
        <f t="shared" si="46"/>
        <v>0</v>
      </c>
      <c r="CY16" s="745">
        <f t="shared" si="46"/>
        <v>0</v>
      </c>
      <c r="CZ16" s="745">
        <f t="shared" si="46"/>
        <v>0</v>
      </c>
      <c r="DA16" s="745">
        <f t="shared" si="46"/>
        <v>0</v>
      </c>
      <c r="DB16" s="745">
        <f t="shared" si="46"/>
        <v>0</v>
      </c>
      <c r="DC16" s="745">
        <f t="shared" si="46"/>
        <v>0</v>
      </c>
      <c r="DD16" s="745">
        <f t="shared" si="46"/>
        <v>0</v>
      </c>
      <c r="DE16" s="745">
        <f t="shared" si="46"/>
        <v>0</v>
      </c>
      <c r="DF16" s="745">
        <f t="shared" si="46"/>
        <v>0</v>
      </c>
      <c r="DG16" s="745">
        <f t="shared" si="46"/>
        <v>0</v>
      </c>
      <c r="DH16" s="745">
        <f t="shared" si="46"/>
        <v>0</v>
      </c>
      <c r="DI16" s="745">
        <f t="shared" si="46"/>
        <v>0</v>
      </c>
      <c r="DJ16" s="745">
        <f t="shared" si="46"/>
        <v>0</v>
      </c>
      <c r="DK16" s="745">
        <f t="shared" si="46"/>
        <v>0</v>
      </c>
      <c r="DL16" s="745">
        <f t="shared" si="46"/>
        <v>0</v>
      </c>
      <c r="DM16" s="745">
        <f t="shared" si="46"/>
        <v>0</v>
      </c>
      <c r="DN16" s="745">
        <f t="shared" si="46"/>
        <v>0</v>
      </c>
      <c r="DO16" s="745">
        <f t="shared" si="46"/>
        <v>0</v>
      </c>
      <c r="DP16" s="745">
        <f t="shared" si="46"/>
        <v>0</v>
      </c>
      <c r="DQ16" s="745">
        <f t="shared" si="46"/>
        <v>0</v>
      </c>
      <c r="DR16" s="745">
        <f t="shared" si="46"/>
        <v>0</v>
      </c>
      <c r="DS16" s="745">
        <f t="shared" si="46"/>
        <v>0</v>
      </c>
      <c r="DT16" s="745">
        <f t="shared" si="46"/>
        <v>0</v>
      </c>
      <c r="DU16" s="745">
        <f t="shared" si="46"/>
        <v>0</v>
      </c>
      <c r="DV16" s="745">
        <f t="shared" si="46"/>
        <v>0</v>
      </c>
      <c r="DW16" s="745">
        <f t="shared" ref="DW16:FB16" si="47">IF(DW$11&gt;=DESIGN_LIFE,DV16,IF(AND(DW$11&gt;0,$CK16&lt;&gt;0),IF(INT((DW$11)/(DESIGN_LIFE/$CK16))=((DW$11)/(DESIGN_LIFE/$CK16)),$CM16+DV16,DV16),DV16))</f>
        <v>0</v>
      </c>
      <c r="DX16" s="745">
        <f t="shared" si="47"/>
        <v>0</v>
      </c>
      <c r="DY16" s="745">
        <f t="shared" si="47"/>
        <v>0</v>
      </c>
      <c r="DZ16" s="745">
        <f t="shared" si="47"/>
        <v>0</v>
      </c>
      <c r="EA16" s="745">
        <f t="shared" si="47"/>
        <v>0</v>
      </c>
      <c r="EB16" s="745">
        <f t="shared" si="47"/>
        <v>0</v>
      </c>
      <c r="EC16" s="745">
        <f t="shared" si="47"/>
        <v>0</v>
      </c>
      <c r="ED16" s="745">
        <f t="shared" si="47"/>
        <v>0</v>
      </c>
      <c r="EE16" s="745">
        <f t="shared" si="47"/>
        <v>0</v>
      </c>
      <c r="EF16" s="745">
        <f t="shared" si="47"/>
        <v>0</v>
      </c>
      <c r="EG16" s="745">
        <f t="shared" si="47"/>
        <v>0</v>
      </c>
      <c r="EH16" s="745">
        <f t="shared" si="47"/>
        <v>0</v>
      </c>
      <c r="EI16" s="745">
        <f t="shared" si="47"/>
        <v>0</v>
      </c>
      <c r="EJ16" s="745">
        <f t="shared" si="47"/>
        <v>0</v>
      </c>
      <c r="EK16" s="745">
        <f t="shared" si="47"/>
        <v>0</v>
      </c>
      <c r="EL16" s="745">
        <f t="shared" si="47"/>
        <v>0</v>
      </c>
      <c r="EM16" s="745">
        <f t="shared" si="47"/>
        <v>0</v>
      </c>
      <c r="EN16" s="745">
        <f t="shared" si="47"/>
        <v>0</v>
      </c>
      <c r="EO16" s="745">
        <f t="shared" si="47"/>
        <v>0</v>
      </c>
      <c r="EP16" s="745">
        <f t="shared" si="47"/>
        <v>0</v>
      </c>
      <c r="EQ16" s="745">
        <f t="shared" si="47"/>
        <v>0</v>
      </c>
      <c r="ER16" s="745">
        <f t="shared" si="47"/>
        <v>0</v>
      </c>
      <c r="ES16" s="745">
        <f t="shared" si="47"/>
        <v>0</v>
      </c>
      <c r="ET16" s="745">
        <f t="shared" si="47"/>
        <v>0</v>
      </c>
      <c r="EU16" s="745">
        <f t="shared" si="47"/>
        <v>0</v>
      </c>
      <c r="EV16" s="745">
        <f t="shared" si="47"/>
        <v>0</v>
      </c>
      <c r="EW16" s="745">
        <f t="shared" si="47"/>
        <v>0</v>
      </c>
      <c r="EX16" s="745">
        <f t="shared" si="47"/>
        <v>0</v>
      </c>
      <c r="EY16" s="745">
        <f t="shared" si="47"/>
        <v>0</v>
      </c>
      <c r="EZ16" s="745">
        <f t="shared" si="47"/>
        <v>0</v>
      </c>
      <c r="FA16" s="745">
        <f t="shared" si="47"/>
        <v>0</v>
      </c>
      <c r="FB16" s="745">
        <f t="shared" si="47"/>
        <v>0</v>
      </c>
      <c r="FC16" s="745">
        <f t="shared" ref="FC16:GH16" si="48">IF(FC$11&gt;=DESIGN_LIFE,FB16,IF(AND(FC$11&gt;0,$CK16&lt;&gt;0),IF(INT((FC$11)/(DESIGN_LIFE/$CK16))=((FC$11)/(DESIGN_LIFE/$CK16)),$CM16+FB16,FB16),FB16))</f>
        <v>0</v>
      </c>
      <c r="FD16" s="745">
        <f t="shared" si="48"/>
        <v>0</v>
      </c>
      <c r="FE16" s="745">
        <f t="shared" si="48"/>
        <v>0</v>
      </c>
      <c r="FF16" s="745">
        <f t="shared" si="48"/>
        <v>0</v>
      </c>
      <c r="FG16" s="745">
        <f t="shared" si="48"/>
        <v>0</v>
      </c>
      <c r="FH16" s="745">
        <f t="shared" si="48"/>
        <v>0</v>
      </c>
      <c r="FI16" s="745">
        <f t="shared" si="48"/>
        <v>0</v>
      </c>
      <c r="FJ16" s="745">
        <f t="shared" si="48"/>
        <v>0</v>
      </c>
      <c r="FK16" s="745">
        <f t="shared" si="48"/>
        <v>0</v>
      </c>
      <c r="FL16" s="745">
        <f t="shared" si="48"/>
        <v>0</v>
      </c>
      <c r="FM16" s="745">
        <f t="shared" si="48"/>
        <v>0</v>
      </c>
      <c r="FN16" s="745">
        <f t="shared" si="48"/>
        <v>0</v>
      </c>
      <c r="FO16" s="745">
        <f t="shared" si="48"/>
        <v>0</v>
      </c>
      <c r="FP16" s="745">
        <f t="shared" si="48"/>
        <v>0</v>
      </c>
      <c r="FQ16" s="745">
        <f t="shared" si="48"/>
        <v>0</v>
      </c>
      <c r="FR16" s="745">
        <f t="shared" si="48"/>
        <v>0</v>
      </c>
      <c r="FS16" s="745">
        <f t="shared" si="48"/>
        <v>0</v>
      </c>
      <c r="FT16" s="745">
        <f t="shared" si="48"/>
        <v>0</v>
      </c>
      <c r="FU16" s="745">
        <f t="shared" si="48"/>
        <v>0</v>
      </c>
      <c r="FV16" s="745">
        <f t="shared" si="48"/>
        <v>0</v>
      </c>
      <c r="FW16" s="745">
        <f t="shared" si="48"/>
        <v>0</v>
      </c>
      <c r="FX16" s="745">
        <f t="shared" si="48"/>
        <v>0</v>
      </c>
      <c r="FY16" s="745">
        <f t="shared" si="48"/>
        <v>0</v>
      </c>
      <c r="FZ16" s="745">
        <f t="shared" si="48"/>
        <v>0</v>
      </c>
      <c r="GA16" s="745">
        <f t="shared" si="48"/>
        <v>0</v>
      </c>
      <c r="GB16" s="745">
        <f t="shared" si="48"/>
        <v>0</v>
      </c>
      <c r="GC16" s="745">
        <f t="shared" si="48"/>
        <v>0</v>
      </c>
      <c r="GD16" s="745">
        <f t="shared" si="48"/>
        <v>0</v>
      </c>
      <c r="GE16" s="745">
        <f t="shared" si="48"/>
        <v>0</v>
      </c>
      <c r="GF16" s="745">
        <f t="shared" si="48"/>
        <v>0</v>
      </c>
      <c r="GG16" s="745">
        <f t="shared" si="48"/>
        <v>0</v>
      </c>
      <c r="GH16" s="745">
        <f t="shared" si="48"/>
        <v>0</v>
      </c>
      <c r="GI16" s="745">
        <f t="shared" ref="GI16:HG16" si="49">IF(GI$11&gt;=DESIGN_LIFE,GH16,IF(AND(GI$11&gt;0,$CK16&lt;&gt;0),IF(INT((GI$11)/(DESIGN_LIFE/$CK16))=((GI$11)/(DESIGN_LIFE/$CK16)),$CM16+GH16,GH16),GH16))</f>
        <v>0</v>
      </c>
      <c r="GJ16" s="745">
        <f t="shared" si="49"/>
        <v>0</v>
      </c>
      <c r="GK16" s="745">
        <f t="shared" si="49"/>
        <v>0</v>
      </c>
      <c r="GL16" s="745">
        <f t="shared" si="49"/>
        <v>0</v>
      </c>
      <c r="GM16" s="745">
        <f t="shared" si="49"/>
        <v>0</v>
      </c>
      <c r="GN16" s="745">
        <f t="shared" si="49"/>
        <v>0</v>
      </c>
      <c r="GO16" s="745">
        <f t="shared" si="49"/>
        <v>0</v>
      </c>
      <c r="GP16" s="745">
        <f t="shared" si="49"/>
        <v>0</v>
      </c>
      <c r="GQ16" s="745">
        <f t="shared" si="49"/>
        <v>0</v>
      </c>
      <c r="GR16" s="745">
        <f t="shared" si="49"/>
        <v>0</v>
      </c>
      <c r="GS16" s="745">
        <f t="shared" si="49"/>
        <v>0</v>
      </c>
      <c r="GT16" s="745">
        <f t="shared" si="49"/>
        <v>0</v>
      </c>
      <c r="GU16" s="745">
        <f t="shared" si="49"/>
        <v>0</v>
      </c>
      <c r="GV16" s="745">
        <f t="shared" si="49"/>
        <v>0</v>
      </c>
      <c r="GW16" s="745">
        <f t="shared" si="49"/>
        <v>0</v>
      </c>
      <c r="GX16" s="745">
        <f t="shared" si="49"/>
        <v>0</v>
      </c>
      <c r="GY16" s="745">
        <f t="shared" si="49"/>
        <v>0</v>
      </c>
      <c r="GZ16" s="745">
        <f t="shared" si="49"/>
        <v>0</v>
      </c>
      <c r="HA16" s="745">
        <f t="shared" si="49"/>
        <v>0</v>
      </c>
      <c r="HB16" s="745">
        <f t="shared" si="49"/>
        <v>0</v>
      </c>
      <c r="HC16" s="745">
        <f t="shared" si="49"/>
        <v>0</v>
      </c>
      <c r="HD16" s="745">
        <f t="shared" si="49"/>
        <v>0</v>
      </c>
      <c r="HE16" s="745">
        <f t="shared" si="49"/>
        <v>0</v>
      </c>
      <c r="HF16" s="745">
        <f t="shared" si="49"/>
        <v>0</v>
      </c>
      <c r="HG16" s="745">
        <f t="shared" si="49"/>
        <v>0</v>
      </c>
      <c r="HH16" s="185"/>
    </row>
    <row r="17" spans="1:216" ht="20.100000000000001" customHeight="1">
      <c r="A17" s="520" t="str">
        <f t="shared" si="4"/>
        <v>LST_STR_ELEMENT</v>
      </c>
      <c r="B17" s="357"/>
      <c r="C17" s="115"/>
      <c r="D17" s="116"/>
      <c r="E17" s="117"/>
      <c r="F17" s="116"/>
      <c r="G17" s="350" t="e">
        <f>IF(TYPOLOGY = "Bridge", _xlfn.XLOOKUP($E17, BRIDGE_STR_ELEMENT, 'MATERIAL DATA'!$R$36:$R$74,,), _xlfn.XLOOKUP($BL17, 'LIFECYCLE MATERIAL DATA'!$A$5:$A$104, 'LIFECYCLE MATERIAL DATA'!$Q$5:$Q$104,,))</f>
        <v>#N/A</v>
      </c>
      <c r="H17" s="630"/>
      <c r="I17" s="631"/>
      <c r="J17" s="736"/>
      <c r="K17" s="116"/>
      <c r="L17" s="95"/>
      <c r="M17" s="358"/>
      <c r="N17" s="156">
        <f t="shared" si="32"/>
        <v>0</v>
      </c>
      <c r="O17" s="157" t="str">
        <f t="shared" si="20"/>
        <v/>
      </c>
      <c r="P17" s="158" t="str">
        <f t="shared" si="21"/>
        <v/>
      </c>
      <c r="Q17" s="158" t="str" cm="1">
        <f t="array" ref="Q17">IFERROR(_xlfn.IFS(AND($I17 = "Yes", $J17 =1),(($BX17+$BU17)/($J17) + ($BY17+$BR17 +$BZ17)),AND($I17 = "Yes", $J17 &gt;1), (($BX17+$BU17)/($J17) + ($BY17*2 +$BZ17)) ), "")</f>
        <v/>
      </c>
      <c r="R17" s="158" t="str">
        <f t="shared" si="5"/>
        <v/>
      </c>
      <c r="S17" s="159">
        <f t="shared" si="22"/>
        <v>0</v>
      </c>
      <c r="T17" s="159" t="str">
        <f t="shared" si="45"/>
        <v/>
      </c>
      <c r="U17" s="158" t="str">
        <f t="shared" si="33"/>
        <v/>
      </c>
      <c r="V17" s="396" t="str">
        <f t="shared" si="23"/>
        <v/>
      </c>
      <c r="W17" s="156" t="str">
        <f t="shared" si="7"/>
        <v/>
      </c>
      <c r="X17" s="160">
        <f t="shared" si="8"/>
        <v>0</v>
      </c>
      <c r="Y17" s="274" t="s">
        <v>415</v>
      </c>
      <c r="Z17" s="745" t="str">
        <f>'MATERIAL DATA'!$Q41</f>
        <v>1.3.1 Cable System</v>
      </c>
      <c r="AA17" s="768">
        <f t="shared" si="24"/>
        <v>0</v>
      </c>
      <c r="AB17" s="745"/>
      <c r="AC17" s="199" t="str">
        <f>'MATERIAL DATA'!Q15</f>
        <v>2.1.1 Frame (vertical) - columns/structural walls &amp; braces</v>
      </c>
      <c r="AD17" s="754">
        <f ca="1">SUMIF($E$12:$E$45,AC17,$O$12:$O$45)+SUMIF($E$12:$E$45,AC17,$P$12:$P$45)+SUMIF($E$12:$E$45,AC17,R$12:$R$45) +SUMIF($E$12:$E$45, AC17, $Q$12:$Q$43)</f>
        <v>0</v>
      </c>
      <c r="AE17" s="745"/>
      <c r="AF17" s="185"/>
      <c r="AG17" s="185"/>
      <c r="AH17" s="745" t="s">
        <v>399</v>
      </c>
      <c r="AI17" s="779">
        <f ca="1">SUM(AD19,AD20)</f>
        <v>0</v>
      </c>
      <c r="AJ17" s="780">
        <f t="shared" ca="1" si="38"/>
        <v>0</v>
      </c>
      <c r="AK17" s="745" t="s">
        <v>16</v>
      </c>
      <c r="AL17" s="781">
        <f>SUMIF($B$12:$B$43,"Other",$BQ$12:$BQ$43)+SUMIF($C$12:$C$43,"Other_EPD",$BQ$12:$BQ$43)</f>
        <v>0</v>
      </c>
      <c r="AM17" s="745"/>
      <c r="AN17" s="745" t="s">
        <v>310</v>
      </c>
      <c r="AO17" s="745">
        <f t="shared" si="39"/>
        <v>0</v>
      </c>
      <c r="AP17" s="745"/>
      <c r="AQ17" s="749"/>
      <c r="AR17" s="755"/>
      <c r="AS17" s="755"/>
      <c r="AT17" s="755"/>
      <c r="AU17" s="783" t="s">
        <v>729</v>
      </c>
      <c r="AV17" s="755">
        <f>T51*K8</f>
        <v>0</v>
      </c>
      <c r="AW17" s="756">
        <f>AV17+T51</f>
        <v>0</v>
      </c>
      <c r="AX17" s="755"/>
      <c r="AY17" s="783" t="s">
        <v>729</v>
      </c>
      <c r="AZ17" s="755">
        <f>AZ30*K8</f>
        <v>0</v>
      </c>
      <c r="BA17" s="787">
        <f>AZ17+AZ30</f>
        <v>0</v>
      </c>
      <c r="BB17" s="186"/>
      <c r="BC17" s="783" t="s">
        <v>729</v>
      </c>
      <c r="BD17" s="755">
        <f>BD30*K8</f>
        <v>0</v>
      </c>
      <c r="BE17" s="787">
        <f>BD17+BD30</f>
        <v>0</v>
      </c>
      <c r="BF17" s="186"/>
      <c r="BG17" s="186"/>
      <c r="BH17" s="186"/>
      <c r="BI17" s="186"/>
      <c r="BJ17" s="186"/>
      <c r="BK17" s="209" t="str">
        <f t="shared" si="40"/>
        <v>ER</v>
      </c>
      <c r="BL17" s="209" t="str">
        <f t="shared" si="9"/>
        <v xml:space="preserve"> -  - </v>
      </c>
      <c r="BM17" s="745" t="str" cm="1">
        <f t="array" ref="BM17">_xlfn.IFS(OR(AND(TYPOLOGY &lt;&gt; "Bridge", B17="concrete",D17&lt;&gt;"Reinforced - 150mm hollow core slab"),C17="Concrete_EPD",),"Reinforcement",(OR(AND(TYPOLOGY="Bridge",B17="concrete",D17&lt;&gt;"Reinforced - 150mm hollow core slab"),C17="Concrete_EPD",)),"Bridge_Reinforcement",TRUE, "No_Reinforcement")</f>
        <v>No_Reinforcement</v>
      </c>
      <c r="BN17" s="186" t="e">
        <f>_xlfn.XLOOKUP($BL17,'LIFECYCLE MATERIAL DATA'!$A$5:$A$104,'LIFECYCLE MATERIAL DATA'!$D$5:$D$104,)</f>
        <v>#N/A</v>
      </c>
      <c r="BO17" s="186">
        <f>IFERROR(IF(M17&lt;&gt;0,_xlfn.XLOOKUP(M17,'Custom Data'!S16:S45,'Custom Data'!T16:T45,,-1),0),0)</f>
        <v>0</v>
      </c>
      <c r="BP17" s="186">
        <f t="shared" si="10"/>
        <v>0</v>
      </c>
      <c r="BQ17" s="846" t="str">
        <f t="shared" si="11"/>
        <v>ER</v>
      </c>
      <c r="BR17" s="745" t="str">
        <f>IFERROR(_xlfn.XLOOKUP($BL17,'LIFECYCLE MATERIAL DATA'!$A$5:$A$104,'LIFECYCLE MATERIAL DATA'!$I$5:$I$104,,)*($BQ17/1000)+_xlfn.XLOOKUP('Project Info'!$C$15,'LIFECYCLE MATERIAL DATA'!$A$5:$A$104,'LIFECYCLE MATERIAL DATA'!$I$5:$I$104,,)*($BP17/1000),"")</f>
        <v/>
      </c>
      <c r="BS17" s="745" t="str">
        <f>IFERROR(_xlfn.XLOOKUP($BL17,'LIFECYCLE MATERIAL DATA'!$A$5:$A$104, 'LIFECYCLE MATERIAL DATA'!$J$5:$J$104,,)*($BQ17/1000)+_xlfn.XLOOKUP('Project Info'!$C$15,'LIFECYCLE MATERIAL DATA'!$A$5:$A$104,'LIFECYCLE MATERIAL DATA'!$J$5:$J$104,,)*($BP17/1000),"")</f>
        <v/>
      </c>
      <c r="BT17" s="745" t="str">
        <f>IFERROR(_xlfn.XLOOKUP($BL17,'LIFECYCLE MATERIAL DATA'!$A$5:$A$104, 'LIFECYCLE MATERIAL DATA'!$K$5:$K$104,,)*($BQ17/1000),"")</f>
        <v/>
      </c>
      <c r="BU17" s="185" t="str">
        <f>IFERROR(_xlfn.XLOOKUP($BL17,'LIFECYCLE MATERIAL DATA'!$A$5:$A$104,'LIFECYCLE MATERIAL DATA'!$L$5:$L$104,,)*($BQ17/1000)+_xlfn.XLOOKUP('Project Info'!$C$15,'LIFECYCLE MATERIAL DATA'!$A$5:$A$104,'LIFECYCLE MATERIAL DATA'!$L$5:$L$104,,)*($BP17/1000),"")</f>
        <v/>
      </c>
      <c r="BV17" s="745" t="str">
        <f t="shared" si="25"/>
        <v/>
      </c>
      <c r="BW17" s="745" t="str">
        <f>IF($K17='MATERIAL DATA'!$O$5,$L17, IF($K17='MATERIAL DATA'!$O$6,$L17/(1000*'Scheme 3'!$BN17),""))</f>
        <v/>
      </c>
      <c r="BX17" s="745" t="str">
        <f>IFERROR(((_xlfn.XLOOKUP($BL17,'LIFECYCLE MATERIAL DATA'!$A$5:$A$104,'LIFECYCLE MATERIAL DATA'!$F$5:$F$104,,))*$BQ17/1000+_xlfn.XLOOKUP('Project Info'!$C$15,'LIFECYCLE MATERIAL DATA'!$A$5:$A$104,'LIFECYCLE MATERIAL DATA'!$F$5:$F$104,,)*$BP17/1000),"")</f>
        <v/>
      </c>
      <c r="BY17" s="771" t="str">
        <f>IFERROR((_xlfn.XLOOKUP($BL17,'LIFECYCLE MATERIAL DATA'!$A$5:$A$104,'LIFECYCLE MATERIAL DATA'!$G$5:$G$104,,)*$BQ17/1000++_xlfn.XLOOKUP('Project Info'!$C$15,'LIFECYCLE MATERIAL DATA'!$A$5:$A$104,'LIFECYCLE MATERIAL DATA'!$G$5:$G$104,,)*$BP17/1000),"")</f>
        <v/>
      </c>
      <c r="BZ17" s="745" t="str">
        <f>IFERROR(_xlfn.XLOOKUP('Scheme 3'!$BL17,'LIFECYCLE MATERIAL DATA'!$A$5:$A$104,'LIFECYCLE MATERIAL DATA'!$H$5:$H$104,,)*SUM($BX17+$BY17+$CB17+$CC17), "")</f>
        <v/>
      </c>
      <c r="CA17" s="185"/>
      <c r="CB17" s="743" t="str">
        <f>IFERROR((_xlfn.XLOOKUP($BL17,'LIFECYCLE MATERIAL DATA'!$A$5:$A$104, 'LIFECYCLE MATERIAL DATA'!$M$5:$M$104)*$BQ17/1000++_xlfn.XLOOKUP('Project Info'!$C$15,'LIFECYCLE MATERIAL DATA'!$A$5:$A$104,'LIFECYCLE MATERIAL DATA'!$M$5:$M$104)*$BP17/1000),"")</f>
        <v/>
      </c>
      <c r="CC17" s="745">
        <f>IFERROR(IF(OR($B17="Timber",$C17="Timber_EPD", $C17="Bamboo"),_xlfn.XLOOKUP($BL17,'LIFECYCLE MATERIAL DATA Master'!$A$5:$A$104,'LIFECYCLE MATERIAL DATA Master'!$E$5:$E$104,,)*$BQ17,0),"")/1000</f>
        <v>0</v>
      </c>
      <c r="CD17" s="185" t="str">
        <f>IFERROR((_xlfn.XLOOKUP($BL17,'LIFECYCLE MATERIAL DATA'!$A$5:$A$104,'LIFECYCLE MATERIAL DATA'!$N$5:$N$104,,)*$BQ17/1000++_xlfn.XLOOKUP('Project Info'!$C$15,'LIFECYCLE MATERIAL DATA'!$A$5:$A$104,'LIFECYCLE MATERIAL DATA'!$N$5:$N$104,,)*$BP17/1000),"")</f>
        <v/>
      </c>
      <c r="CE17" s="745" t="str">
        <f>Targets!A21</f>
        <v>LETI Residential Target (201)</v>
      </c>
      <c r="CF17" s="209" t="str">
        <f>Targets!B21</f>
        <v>Residential</v>
      </c>
      <c r="CG17" s="209">
        <f>Targets!C21</f>
        <v>201</v>
      </c>
      <c r="CH17" s="772">
        <f>IFERROR(1+_xlfn.XLOOKUP($BL17,'LIFECYCLE MATERIAL DATA'!$A$5:$A$104,'LIFECYCLE MATERIAL DATA'!$H$5:$H$104,,),0)</f>
        <v>0</v>
      </c>
      <c r="CI17" s="765">
        <f t="shared" si="12"/>
        <v>0</v>
      </c>
      <c r="CJ17" s="773">
        <f t="shared" si="13"/>
        <v>0</v>
      </c>
      <c r="CK17" s="774">
        <f t="shared" si="14"/>
        <v>0</v>
      </c>
      <c r="CL17" s="767">
        <f t="shared" si="26"/>
        <v>0</v>
      </c>
      <c r="CM17" s="775">
        <f t="shared" si="27"/>
        <v>0</v>
      </c>
      <c r="CN17" s="769">
        <v>0</v>
      </c>
      <c r="CO17" s="745">
        <f t="shared" si="15"/>
        <v>0</v>
      </c>
      <c r="CP17" s="745">
        <f t="shared" si="15"/>
        <v>0</v>
      </c>
      <c r="CQ17" s="745">
        <f t="shared" ref="CQ17:DV17" si="50">IF(CQ$11&gt;=DESIGN_LIFE,CP17,IF(AND(CQ$11&gt;0,$CK17&lt;&gt;0),IF(INT((CQ$11)/(DESIGN_LIFE/$CK17))=((CQ$11)/(DESIGN_LIFE/$CK17)),$CM17+CP17,CP17),CP17))</f>
        <v>0</v>
      </c>
      <c r="CR17" s="745">
        <f t="shared" si="50"/>
        <v>0</v>
      </c>
      <c r="CS17" s="745">
        <f t="shared" si="50"/>
        <v>0</v>
      </c>
      <c r="CT17" s="745">
        <f t="shared" si="50"/>
        <v>0</v>
      </c>
      <c r="CU17" s="745">
        <f t="shared" si="50"/>
        <v>0</v>
      </c>
      <c r="CV17" s="745">
        <f t="shared" si="50"/>
        <v>0</v>
      </c>
      <c r="CW17" s="745">
        <f t="shared" si="50"/>
        <v>0</v>
      </c>
      <c r="CX17" s="745">
        <f t="shared" si="50"/>
        <v>0</v>
      </c>
      <c r="CY17" s="745">
        <f t="shared" si="50"/>
        <v>0</v>
      </c>
      <c r="CZ17" s="745">
        <f t="shared" si="50"/>
        <v>0</v>
      </c>
      <c r="DA17" s="745">
        <f t="shared" si="50"/>
        <v>0</v>
      </c>
      <c r="DB17" s="745">
        <f t="shared" si="50"/>
        <v>0</v>
      </c>
      <c r="DC17" s="745">
        <f t="shared" si="50"/>
        <v>0</v>
      </c>
      <c r="DD17" s="745">
        <f t="shared" si="50"/>
        <v>0</v>
      </c>
      <c r="DE17" s="745">
        <f t="shared" si="50"/>
        <v>0</v>
      </c>
      <c r="DF17" s="745">
        <f t="shared" si="50"/>
        <v>0</v>
      </c>
      <c r="DG17" s="745">
        <f t="shared" si="50"/>
        <v>0</v>
      </c>
      <c r="DH17" s="745">
        <f t="shared" si="50"/>
        <v>0</v>
      </c>
      <c r="DI17" s="745">
        <f t="shared" si="50"/>
        <v>0</v>
      </c>
      <c r="DJ17" s="745">
        <f t="shared" si="50"/>
        <v>0</v>
      </c>
      <c r="DK17" s="745">
        <f t="shared" si="50"/>
        <v>0</v>
      </c>
      <c r="DL17" s="745">
        <f t="shared" si="50"/>
        <v>0</v>
      </c>
      <c r="DM17" s="745">
        <f t="shared" si="50"/>
        <v>0</v>
      </c>
      <c r="DN17" s="745">
        <f t="shared" si="50"/>
        <v>0</v>
      </c>
      <c r="DO17" s="745">
        <f t="shared" si="50"/>
        <v>0</v>
      </c>
      <c r="DP17" s="745">
        <f t="shared" si="50"/>
        <v>0</v>
      </c>
      <c r="DQ17" s="745">
        <f t="shared" si="50"/>
        <v>0</v>
      </c>
      <c r="DR17" s="745">
        <f t="shared" si="50"/>
        <v>0</v>
      </c>
      <c r="DS17" s="745">
        <f t="shared" si="50"/>
        <v>0</v>
      </c>
      <c r="DT17" s="745">
        <f t="shared" si="50"/>
        <v>0</v>
      </c>
      <c r="DU17" s="745">
        <f t="shared" si="50"/>
        <v>0</v>
      </c>
      <c r="DV17" s="745">
        <f t="shared" si="50"/>
        <v>0</v>
      </c>
      <c r="DW17" s="745">
        <f t="shared" ref="DW17:FB17" si="51">IF(DW$11&gt;=DESIGN_LIFE,DV17,IF(AND(DW$11&gt;0,$CK17&lt;&gt;0),IF(INT((DW$11)/(DESIGN_LIFE/$CK17))=((DW$11)/(DESIGN_LIFE/$CK17)),$CM17+DV17,DV17),DV17))</f>
        <v>0</v>
      </c>
      <c r="DX17" s="745">
        <f t="shared" si="51"/>
        <v>0</v>
      </c>
      <c r="DY17" s="745">
        <f t="shared" si="51"/>
        <v>0</v>
      </c>
      <c r="DZ17" s="745">
        <f t="shared" si="51"/>
        <v>0</v>
      </c>
      <c r="EA17" s="745">
        <f t="shared" si="51"/>
        <v>0</v>
      </c>
      <c r="EB17" s="745">
        <f t="shared" si="51"/>
        <v>0</v>
      </c>
      <c r="EC17" s="745">
        <f t="shared" si="51"/>
        <v>0</v>
      </c>
      <c r="ED17" s="745">
        <f t="shared" si="51"/>
        <v>0</v>
      </c>
      <c r="EE17" s="745">
        <f t="shared" si="51"/>
        <v>0</v>
      </c>
      <c r="EF17" s="745">
        <f t="shared" si="51"/>
        <v>0</v>
      </c>
      <c r="EG17" s="745">
        <f t="shared" si="51"/>
        <v>0</v>
      </c>
      <c r="EH17" s="745">
        <f t="shared" si="51"/>
        <v>0</v>
      </c>
      <c r="EI17" s="745">
        <f t="shared" si="51"/>
        <v>0</v>
      </c>
      <c r="EJ17" s="745">
        <f t="shared" si="51"/>
        <v>0</v>
      </c>
      <c r="EK17" s="745">
        <f t="shared" si="51"/>
        <v>0</v>
      </c>
      <c r="EL17" s="745">
        <f t="shared" si="51"/>
        <v>0</v>
      </c>
      <c r="EM17" s="745">
        <f t="shared" si="51"/>
        <v>0</v>
      </c>
      <c r="EN17" s="745">
        <f t="shared" si="51"/>
        <v>0</v>
      </c>
      <c r="EO17" s="745">
        <f t="shared" si="51"/>
        <v>0</v>
      </c>
      <c r="EP17" s="745">
        <f t="shared" si="51"/>
        <v>0</v>
      </c>
      <c r="EQ17" s="745">
        <f t="shared" si="51"/>
        <v>0</v>
      </c>
      <c r="ER17" s="745">
        <f t="shared" si="51"/>
        <v>0</v>
      </c>
      <c r="ES17" s="745">
        <f t="shared" si="51"/>
        <v>0</v>
      </c>
      <c r="ET17" s="745">
        <f t="shared" si="51"/>
        <v>0</v>
      </c>
      <c r="EU17" s="745">
        <f t="shared" si="51"/>
        <v>0</v>
      </c>
      <c r="EV17" s="745">
        <f t="shared" si="51"/>
        <v>0</v>
      </c>
      <c r="EW17" s="745">
        <f t="shared" si="51"/>
        <v>0</v>
      </c>
      <c r="EX17" s="745">
        <f t="shared" si="51"/>
        <v>0</v>
      </c>
      <c r="EY17" s="745">
        <f t="shared" si="51"/>
        <v>0</v>
      </c>
      <c r="EZ17" s="745">
        <f t="shared" si="51"/>
        <v>0</v>
      </c>
      <c r="FA17" s="745">
        <f t="shared" si="51"/>
        <v>0</v>
      </c>
      <c r="FB17" s="745">
        <f t="shared" si="51"/>
        <v>0</v>
      </c>
      <c r="FC17" s="745">
        <f t="shared" ref="FC17:GH17" si="52">IF(FC$11&gt;=DESIGN_LIFE,FB17,IF(AND(FC$11&gt;0,$CK17&lt;&gt;0),IF(INT((FC$11)/(DESIGN_LIFE/$CK17))=((FC$11)/(DESIGN_LIFE/$CK17)),$CM17+FB17,FB17),FB17))</f>
        <v>0</v>
      </c>
      <c r="FD17" s="745">
        <f t="shared" si="52"/>
        <v>0</v>
      </c>
      <c r="FE17" s="745">
        <f t="shared" si="52"/>
        <v>0</v>
      </c>
      <c r="FF17" s="745">
        <f t="shared" si="52"/>
        <v>0</v>
      </c>
      <c r="FG17" s="745">
        <f t="shared" si="52"/>
        <v>0</v>
      </c>
      <c r="FH17" s="745">
        <f t="shared" si="52"/>
        <v>0</v>
      </c>
      <c r="FI17" s="745">
        <f t="shared" si="52"/>
        <v>0</v>
      </c>
      <c r="FJ17" s="745">
        <f t="shared" si="52"/>
        <v>0</v>
      </c>
      <c r="FK17" s="745">
        <f t="shared" si="52"/>
        <v>0</v>
      </c>
      <c r="FL17" s="745">
        <f t="shared" si="52"/>
        <v>0</v>
      </c>
      <c r="FM17" s="745">
        <f t="shared" si="52"/>
        <v>0</v>
      </c>
      <c r="FN17" s="745">
        <f t="shared" si="52"/>
        <v>0</v>
      </c>
      <c r="FO17" s="745">
        <f t="shared" si="52"/>
        <v>0</v>
      </c>
      <c r="FP17" s="745">
        <f t="shared" si="52"/>
        <v>0</v>
      </c>
      <c r="FQ17" s="745">
        <f t="shared" si="52"/>
        <v>0</v>
      </c>
      <c r="FR17" s="745">
        <f t="shared" si="52"/>
        <v>0</v>
      </c>
      <c r="FS17" s="745">
        <f t="shared" si="52"/>
        <v>0</v>
      </c>
      <c r="FT17" s="745">
        <f t="shared" si="52"/>
        <v>0</v>
      </c>
      <c r="FU17" s="745">
        <f t="shared" si="52"/>
        <v>0</v>
      </c>
      <c r="FV17" s="745">
        <f t="shared" si="52"/>
        <v>0</v>
      </c>
      <c r="FW17" s="745">
        <f t="shared" si="52"/>
        <v>0</v>
      </c>
      <c r="FX17" s="745">
        <f t="shared" si="52"/>
        <v>0</v>
      </c>
      <c r="FY17" s="745">
        <f t="shared" si="52"/>
        <v>0</v>
      </c>
      <c r="FZ17" s="745">
        <f t="shared" si="52"/>
        <v>0</v>
      </c>
      <c r="GA17" s="745">
        <f t="shared" si="52"/>
        <v>0</v>
      </c>
      <c r="GB17" s="745">
        <f t="shared" si="52"/>
        <v>0</v>
      </c>
      <c r="GC17" s="745">
        <f t="shared" si="52"/>
        <v>0</v>
      </c>
      <c r="GD17" s="745">
        <f t="shared" si="52"/>
        <v>0</v>
      </c>
      <c r="GE17" s="745">
        <f t="shared" si="52"/>
        <v>0</v>
      </c>
      <c r="GF17" s="745">
        <f t="shared" si="52"/>
        <v>0</v>
      </c>
      <c r="GG17" s="745">
        <f t="shared" si="52"/>
        <v>0</v>
      </c>
      <c r="GH17" s="745">
        <f t="shared" si="52"/>
        <v>0</v>
      </c>
      <c r="GI17" s="745">
        <f t="shared" ref="GI17:HG17" si="53">IF(GI$11&gt;=DESIGN_LIFE,GH17,IF(AND(GI$11&gt;0,$CK17&lt;&gt;0),IF(INT((GI$11)/(DESIGN_LIFE/$CK17))=((GI$11)/(DESIGN_LIFE/$CK17)),$CM17+GH17,GH17),GH17))</f>
        <v>0</v>
      </c>
      <c r="GJ17" s="745">
        <f t="shared" si="53"/>
        <v>0</v>
      </c>
      <c r="GK17" s="745">
        <f t="shared" si="53"/>
        <v>0</v>
      </c>
      <c r="GL17" s="745">
        <f t="shared" si="53"/>
        <v>0</v>
      </c>
      <c r="GM17" s="745">
        <f t="shared" si="53"/>
        <v>0</v>
      </c>
      <c r="GN17" s="745">
        <f t="shared" si="53"/>
        <v>0</v>
      </c>
      <c r="GO17" s="745">
        <f t="shared" si="53"/>
        <v>0</v>
      </c>
      <c r="GP17" s="745">
        <f t="shared" si="53"/>
        <v>0</v>
      </c>
      <c r="GQ17" s="745">
        <f t="shared" si="53"/>
        <v>0</v>
      </c>
      <c r="GR17" s="745">
        <f t="shared" si="53"/>
        <v>0</v>
      </c>
      <c r="GS17" s="745">
        <f t="shared" si="53"/>
        <v>0</v>
      </c>
      <c r="GT17" s="745">
        <f t="shared" si="53"/>
        <v>0</v>
      </c>
      <c r="GU17" s="745">
        <f t="shared" si="53"/>
        <v>0</v>
      </c>
      <c r="GV17" s="745">
        <f t="shared" si="53"/>
        <v>0</v>
      </c>
      <c r="GW17" s="745">
        <f t="shared" si="53"/>
        <v>0</v>
      </c>
      <c r="GX17" s="745">
        <f t="shared" si="53"/>
        <v>0</v>
      </c>
      <c r="GY17" s="745">
        <f t="shared" si="53"/>
        <v>0</v>
      </c>
      <c r="GZ17" s="745">
        <f t="shared" si="53"/>
        <v>0</v>
      </c>
      <c r="HA17" s="745">
        <f t="shared" si="53"/>
        <v>0</v>
      </c>
      <c r="HB17" s="745">
        <f t="shared" si="53"/>
        <v>0</v>
      </c>
      <c r="HC17" s="745">
        <f t="shared" si="53"/>
        <v>0</v>
      </c>
      <c r="HD17" s="745">
        <f t="shared" si="53"/>
        <v>0</v>
      </c>
      <c r="HE17" s="745">
        <f t="shared" si="53"/>
        <v>0</v>
      </c>
      <c r="HF17" s="745">
        <f t="shared" si="53"/>
        <v>0</v>
      </c>
      <c r="HG17" s="745">
        <f t="shared" si="53"/>
        <v>0</v>
      </c>
      <c r="HH17" s="185"/>
    </row>
    <row r="18" spans="1:216" ht="20.100000000000001" customHeight="1">
      <c r="A18" s="520" t="str">
        <f t="shared" si="4"/>
        <v>LST_STR_ELEMENT</v>
      </c>
      <c r="B18" s="357"/>
      <c r="C18" s="115"/>
      <c r="D18" s="116"/>
      <c r="E18" s="117"/>
      <c r="F18" s="116"/>
      <c r="G18" s="350" t="e">
        <f>IF(TYPOLOGY = "Bridge", _xlfn.XLOOKUP($E18, BRIDGE_STR_ELEMENT, 'MATERIAL DATA'!$R$36:$R$74,,), _xlfn.XLOOKUP($BL18, 'LIFECYCLE MATERIAL DATA'!$A$5:$A$104, 'LIFECYCLE MATERIAL DATA'!$Q$5:$Q$104,,))</f>
        <v>#N/A</v>
      </c>
      <c r="H18" s="630"/>
      <c r="I18" s="631"/>
      <c r="J18" s="736"/>
      <c r="K18" s="116"/>
      <c r="L18" s="95"/>
      <c r="M18" s="358"/>
      <c r="N18" s="156">
        <f t="shared" si="32"/>
        <v>0</v>
      </c>
      <c r="O18" s="157" t="str">
        <f t="shared" si="20"/>
        <v/>
      </c>
      <c r="P18" s="158" t="str">
        <f t="shared" si="21"/>
        <v/>
      </c>
      <c r="Q18" s="158" t="str" cm="1">
        <f t="array" ref="Q18">IFERROR(_xlfn.IFS(AND($I18 = "Yes", $J18 =1),(($BX18+$BU18)/($J18) + ($BY18+$BR18 +$BZ18)),AND($I18 = "Yes", $J18 &gt;1), (($BX18+$BU18)/($J18) + ($BY18*2 +$BZ18)) ), "")</f>
        <v/>
      </c>
      <c r="R18" s="158" t="str">
        <f t="shared" si="5"/>
        <v/>
      </c>
      <c r="S18" s="159">
        <f t="shared" si="22"/>
        <v>0</v>
      </c>
      <c r="T18" s="159" t="str">
        <f t="shared" si="45"/>
        <v/>
      </c>
      <c r="U18" s="158" t="str">
        <f t="shared" si="33"/>
        <v/>
      </c>
      <c r="V18" s="396" t="str">
        <f t="shared" si="23"/>
        <v/>
      </c>
      <c r="W18" s="156" t="str">
        <f t="shared" si="7"/>
        <v/>
      </c>
      <c r="X18" s="160">
        <f t="shared" si="8"/>
        <v>0</v>
      </c>
      <c r="Y18" s="274" t="s">
        <v>415</v>
      </c>
      <c r="Z18" s="745" t="str">
        <f>'MATERIAL DATA'!$Q42</f>
        <v>2.1.1 Abutment (incl. wingwalls but excl. foundations)</v>
      </c>
      <c r="AA18" s="768">
        <f>SUMIF($E$12:$E$43,Z18,$O$12:$O$43) + SUMIF($E$12:$E$43,Z18,$P$12:$P$43) + SUMIF($E$12:$E$43,Z18,$R$12:$R$43) + SUMIF($E$12:$E$43,Z18,$Q$12:$Q$43)</f>
        <v>0</v>
      </c>
      <c r="AB18" s="745"/>
      <c r="AC18" s="199" t="str">
        <f>'MATERIAL DATA'!Q16</f>
        <v>2.1.2 Frame (Horizontal) - beams, joists &amp; braces</v>
      </c>
      <c r="AD18" s="754">
        <f ca="1">SUMIF($E$12:$E$45,AC18,$O$12:$O$45)+SUMIF($E$12:$E$45,AC18,$P$12:$P$45)+SUMIF($E$12:$E$45,AC18,R$12:$R$45) +SUMIF($E$12:$E$45, AC18, $Q$12:$Q$43)</f>
        <v>0</v>
      </c>
      <c r="AE18" s="745"/>
      <c r="AF18" s="185"/>
      <c r="AG18" s="185"/>
      <c r="AH18" s="185" t="s">
        <v>400</v>
      </c>
      <c r="AI18" s="779" t="e">
        <f>#N/A</f>
        <v>#N/A</v>
      </c>
      <c r="AJ18" s="780" t="e">
        <f t="shared" si="38"/>
        <v>#N/A</v>
      </c>
      <c r="AK18" s="745"/>
      <c r="AL18" s="745"/>
      <c r="AM18" s="745"/>
      <c r="AN18" s="745" t="s">
        <v>587</v>
      </c>
      <c r="AO18" s="745">
        <f t="shared" si="39"/>
        <v>0</v>
      </c>
      <c r="AP18" s="745"/>
      <c r="AQ18" s="745"/>
      <c r="AR18" s="745"/>
      <c r="AS18" s="186"/>
      <c r="AT18" s="186"/>
      <c r="AU18" s="209" t="s">
        <v>717</v>
      </c>
      <c r="AV18" s="788" t="e">
        <f>SUM(Q51:S51,U51)*K8</f>
        <v>#VALUE!</v>
      </c>
      <c r="AW18" s="789" t="e">
        <f>AV18+ SUM(Q51:S51,U51)</f>
        <v>#VALUE!</v>
      </c>
      <c r="AX18" s="186"/>
      <c r="AY18" s="209" t="s">
        <v>717</v>
      </c>
      <c r="AZ18" s="754" t="e">
        <f>AZ29*K8</f>
        <v>#DIV/0!</v>
      </c>
      <c r="BA18" s="756" t="e">
        <f>AZ18+AZ29</f>
        <v>#DIV/0!</v>
      </c>
      <c r="BB18" s="745"/>
      <c r="BC18" s="209" t="s">
        <v>717</v>
      </c>
      <c r="BD18" s="754" t="e">
        <f>BD29*K8</f>
        <v>#DIV/0!</v>
      </c>
      <c r="BE18" s="756" t="e">
        <f>BD18+BD29</f>
        <v>#DIV/0!</v>
      </c>
      <c r="BF18" s="186"/>
      <c r="BG18" s="186"/>
      <c r="BH18" s="186"/>
      <c r="BI18" s="186"/>
      <c r="BJ18" s="745"/>
      <c r="BK18" s="209" t="str">
        <f t="shared" si="40"/>
        <v>ER</v>
      </c>
      <c r="BL18" s="209" t="str">
        <f t="shared" si="9"/>
        <v xml:space="preserve"> -  - </v>
      </c>
      <c r="BM18" s="745" t="str" cm="1">
        <f t="array" ref="BM18">_xlfn.IFS(OR(AND(TYPOLOGY &lt;&gt; "Bridge", B18="concrete",D18&lt;&gt;"Reinforced - 150mm hollow core slab"),C18="Concrete_EPD",),"Reinforcement",(OR(AND(TYPOLOGY="Bridge",B18="concrete",D18&lt;&gt;"Reinforced - 150mm hollow core slab"),C18="Concrete_EPD",)),"Bridge_Reinforcement",TRUE, "No_Reinforcement")</f>
        <v>No_Reinforcement</v>
      </c>
      <c r="BN18" s="186" t="e">
        <f>_xlfn.XLOOKUP($BL18,'LIFECYCLE MATERIAL DATA'!$A$5:$A$104,'LIFECYCLE MATERIAL DATA'!$D$5:$D$104,)</f>
        <v>#N/A</v>
      </c>
      <c r="BO18" s="186">
        <f>IFERROR(IF(M18&lt;&gt;0,_xlfn.XLOOKUP(M18,'Custom Data'!S16:S45,'Custom Data'!T16:T45,,-1),0),0)</f>
        <v>0</v>
      </c>
      <c r="BP18" s="186">
        <f t="shared" si="10"/>
        <v>0</v>
      </c>
      <c r="BQ18" s="846" t="str">
        <f t="shared" si="11"/>
        <v>ER</v>
      </c>
      <c r="BR18" s="745" t="str">
        <f>IFERROR(_xlfn.XLOOKUP($BL18,'LIFECYCLE MATERIAL DATA'!$A$5:$A$104,'LIFECYCLE MATERIAL DATA'!$I$5:$I$104,,)*($BQ18/1000)+_xlfn.XLOOKUP('Project Info'!$C$15,'LIFECYCLE MATERIAL DATA'!$A$5:$A$104,'LIFECYCLE MATERIAL DATA'!$I$5:$I$104,,)*($BP18/1000),"")</f>
        <v/>
      </c>
      <c r="BS18" s="745" t="str">
        <f>IFERROR(_xlfn.XLOOKUP($BL18,'LIFECYCLE MATERIAL DATA'!$A$5:$A$104, 'LIFECYCLE MATERIAL DATA'!$J$5:$J$104,,)*($BQ18/1000)+_xlfn.XLOOKUP('Project Info'!$C$15,'LIFECYCLE MATERIAL DATA'!$A$5:$A$104,'LIFECYCLE MATERIAL DATA'!$J$5:$J$104,,)*($BP18/1000),"")</f>
        <v/>
      </c>
      <c r="BT18" s="745" t="str">
        <f>IFERROR(_xlfn.XLOOKUP($BL18,'LIFECYCLE MATERIAL DATA'!$A$5:$A$104, 'LIFECYCLE MATERIAL DATA'!$K$5:$K$104,,)*($BQ18/1000),"")</f>
        <v/>
      </c>
      <c r="BU18" s="185" t="str">
        <f>IFERROR(_xlfn.XLOOKUP($BL18,'LIFECYCLE MATERIAL DATA'!$A$5:$A$104,'LIFECYCLE MATERIAL DATA'!$L$5:$L$104,,)*($BQ18/1000)+_xlfn.XLOOKUP('Project Info'!$C$15,'LIFECYCLE MATERIAL DATA'!$A$5:$A$104,'LIFECYCLE MATERIAL DATA'!$L$5:$L$104,,)*($BP18/1000),"")</f>
        <v/>
      </c>
      <c r="BV18" s="745" t="str">
        <f t="shared" si="25"/>
        <v/>
      </c>
      <c r="BW18" s="745" t="str">
        <f>IF($K18='MATERIAL DATA'!$O$5,$L18, IF($K18='MATERIAL DATA'!$O$6,$L18/(1000*'Scheme 3'!$BN18),""))</f>
        <v/>
      </c>
      <c r="BX18" s="745" t="str">
        <f>IFERROR(((_xlfn.XLOOKUP($BL18,'LIFECYCLE MATERIAL DATA'!$A$5:$A$104,'LIFECYCLE MATERIAL DATA'!$F$5:$F$104,,))*$BQ18/1000+_xlfn.XLOOKUP('Project Info'!$C$15,'LIFECYCLE MATERIAL DATA'!$A$5:$A$104,'LIFECYCLE MATERIAL DATA'!$F$5:$F$104,,)*$BP18/1000),"")</f>
        <v/>
      </c>
      <c r="BY18" s="771" t="str">
        <f>IFERROR((_xlfn.XLOOKUP($BL18,'LIFECYCLE MATERIAL DATA'!$A$5:$A$104,'LIFECYCLE MATERIAL DATA'!$G$5:$G$104,,)*$BQ18/1000++_xlfn.XLOOKUP('Project Info'!$C$15,'LIFECYCLE MATERIAL DATA'!$A$5:$A$104,'LIFECYCLE MATERIAL DATA'!$G$5:$G$104,,)*$BP18/1000),"")</f>
        <v/>
      </c>
      <c r="BZ18" s="745" t="str">
        <f>IFERROR(_xlfn.XLOOKUP('Scheme 3'!$BL18,'LIFECYCLE MATERIAL DATA'!$A$5:$A$104,'LIFECYCLE MATERIAL DATA'!$H$5:$H$104,,)*SUM($BX18+$BY18+$CB18+$CC18), "")</f>
        <v/>
      </c>
      <c r="CA18" s="185"/>
      <c r="CB18" s="743" t="str">
        <f>IFERROR((_xlfn.XLOOKUP($BL18,'LIFECYCLE MATERIAL DATA'!$A$5:$A$104, 'LIFECYCLE MATERIAL DATA'!$M$5:$M$104)*$BQ18/1000++_xlfn.XLOOKUP('Project Info'!$C$15,'LIFECYCLE MATERIAL DATA'!$A$5:$A$104,'LIFECYCLE MATERIAL DATA'!$M$5:$M$104)*$BP18/1000),"")</f>
        <v/>
      </c>
      <c r="CC18" s="745">
        <f>IFERROR(IF(OR($B18="Timber",$C18="Timber_EPD", $C18="Bamboo"),_xlfn.XLOOKUP($BL18,'LIFECYCLE MATERIAL DATA Master'!$A$5:$A$104,'LIFECYCLE MATERIAL DATA Master'!$E$5:$E$104,,)*$BQ18,0),"")/1000</f>
        <v>0</v>
      </c>
      <c r="CD18" s="185" t="str">
        <f>IFERROR((_xlfn.XLOOKUP($BL18,'LIFECYCLE MATERIAL DATA'!$A$5:$A$104,'LIFECYCLE MATERIAL DATA'!$N$5:$N$104,,)*$BQ18/1000++_xlfn.XLOOKUP('Project Info'!$C$15,'LIFECYCLE MATERIAL DATA'!$A$5:$A$104,'LIFECYCLE MATERIAL DATA'!$N$5:$N$104,,)*$BP18/1000),"")</f>
        <v/>
      </c>
      <c r="CE18" s="745" t="str">
        <f>Targets!A22</f>
        <v>LETI Commercial Target (228)</v>
      </c>
      <c r="CF18" s="209" t="str">
        <f>Targets!B22</f>
        <v>Commercial</v>
      </c>
      <c r="CG18" s="209">
        <f>Targets!C22</f>
        <v>228</v>
      </c>
      <c r="CH18" s="772">
        <f>IFERROR(1+_xlfn.XLOOKUP($BL18,'LIFECYCLE MATERIAL DATA'!$A$5:$A$104,'LIFECYCLE MATERIAL DATA'!$H$5:$H$104,,),0)</f>
        <v>0</v>
      </c>
      <c r="CI18" s="765">
        <f t="shared" si="12"/>
        <v>0</v>
      </c>
      <c r="CJ18" s="773">
        <f t="shared" si="13"/>
        <v>0</v>
      </c>
      <c r="CK18" s="774">
        <f t="shared" si="14"/>
        <v>0</v>
      </c>
      <c r="CL18" s="767">
        <f t="shared" si="26"/>
        <v>0</v>
      </c>
      <c r="CM18" s="775">
        <f t="shared" si="27"/>
        <v>0</v>
      </c>
      <c r="CN18" s="769">
        <v>0</v>
      </c>
      <c r="CO18" s="745">
        <f t="shared" si="15"/>
        <v>0</v>
      </c>
      <c r="CP18" s="745">
        <f t="shared" si="15"/>
        <v>0</v>
      </c>
      <c r="CQ18" s="745">
        <f t="shared" ref="CQ18:DV18" si="54">IF(CQ$11&gt;=DESIGN_LIFE,CP18,IF(AND(CQ$11&gt;0,$CK18&lt;&gt;0),IF(INT((CQ$11)/(DESIGN_LIFE/$CK18))=((CQ$11)/(DESIGN_LIFE/$CK18)),$CM18+CP18,CP18),CP18))</f>
        <v>0</v>
      </c>
      <c r="CR18" s="745">
        <f t="shared" si="54"/>
        <v>0</v>
      </c>
      <c r="CS18" s="745">
        <f t="shared" si="54"/>
        <v>0</v>
      </c>
      <c r="CT18" s="745">
        <f t="shared" si="54"/>
        <v>0</v>
      </c>
      <c r="CU18" s="745">
        <f t="shared" si="54"/>
        <v>0</v>
      </c>
      <c r="CV18" s="745">
        <f t="shared" si="54"/>
        <v>0</v>
      </c>
      <c r="CW18" s="745">
        <f t="shared" si="54"/>
        <v>0</v>
      </c>
      <c r="CX18" s="745">
        <f t="shared" si="54"/>
        <v>0</v>
      </c>
      <c r="CY18" s="745">
        <f t="shared" si="54"/>
        <v>0</v>
      </c>
      <c r="CZ18" s="745">
        <f t="shared" si="54"/>
        <v>0</v>
      </c>
      <c r="DA18" s="745">
        <f t="shared" si="54"/>
        <v>0</v>
      </c>
      <c r="DB18" s="745">
        <f t="shared" si="54"/>
        <v>0</v>
      </c>
      <c r="DC18" s="745">
        <f t="shared" si="54"/>
        <v>0</v>
      </c>
      <c r="DD18" s="745">
        <f t="shared" si="54"/>
        <v>0</v>
      </c>
      <c r="DE18" s="745">
        <f t="shared" si="54"/>
        <v>0</v>
      </c>
      <c r="DF18" s="745">
        <f t="shared" si="54"/>
        <v>0</v>
      </c>
      <c r="DG18" s="745">
        <f t="shared" si="54"/>
        <v>0</v>
      </c>
      <c r="DH18" s="745">
        <f t="shared" si="54"/>
        <v>0</v>
      </c>
      <c r="DI18" s="745">
        <f t="shared" si="54"/>
        <v>0</v>
      </c>
      <c r="DJ18" s="745">
        <f t="shared" si="54"/>
        <v>0</v>
      </c>
      <c r="DK18" s="745">
        <f t="shared" si="54"/>
        <v>0</v>
      </c>
      <c r="DL18" s="745">
        <f t="shared" si="54"/>
        <v>0</v>
      </c>
      <c r="DM18" s="745">
        <f t="shared" si="54"/>
        <v>0</v>
      </c>
      <c r="DN18" s="745">
        <f t="shared" si="54"/>
        <v>0</v>
      </c>
      <c r="DO18" s="745">
        <f t="shared" si="54"/>
        <v>0</v>
      </c>
      <c r="DP18" s="745">
        <f t="shared" si="54"/>
        <v>0</v>
      </c>
      <c r="DQ18" s="745">
        <f t="shared" si="54"/>
        <v>0</v>
      </c>
      <c r="DR18" s="745">
        <f t="shared" si="54"/>
        <v>0</v>
      </c>
      <c r="DS18" s="745">
        <f t="shared" si="54"/>
        <v>0</v>
      </c>
      <c r="DT18" s="745">
        <f t="shared" si="54"/>
        <v>0</v>
      </c>
      <c r="DU18" s="745">
        <f t="shared" si="54"/>
        <v>0</v>
      </c>
      <c r="DV18" s="745">
        <f t="shared" si="54"/>
        <v>0</v>
      </c>
      <c r="DW18" s="745">
        <f t="shared" ref="DW18:FB18" si="55">IF(DW$11&gt;=DESIGN_LIFE,DV18,IF(AND(DW$11&gt;0,$CK18&lt;&gt;0),IF(INT((DW$11)/(DESIGN_LIFE/$CK18))=((DW$11)/(DESIGN_LIFE/$CK18)),$CM18+DV18,DV18),DV18))</f>
        <v>0</v>
      </c>
      <c r="DX18" s="745">
        <f t="shared" si="55"/>
        <v>0</v>
      </c>
      <c r="DY18" s="745">
        <f t="shared" si="55"/>
        <v>0</v>
      </c>
      <c r="DZ18" s="745">
        <f t="shared" si="55"/>
        <v>0</v>
      </c>
      <c r="EA18" s="745">
        <f t="shared" si="55"/>
        <v>0</v>
      </c>
      <c r="EB18" s="745">
        <f t="shared" si="55"/>
        <v>0</v>
      </c>
      <c r="EC18" s="745">
        <f t="shared" si="55"/>
        <v>0</v>
      </c>
      <c r="ED18" s="745">
        <f t="shared" si="55"/>
        <v>0</v>
      </c>
      <c r="EE18" s="745">
        <f t="shared" si="55"/>
        <v>0</v>
      </c>
      <c r="EF18" s="745">
        <f t="shared" si="55"/>
        <v>0</v>
      </c>
      <c r="EG18" s="745">
        <f t="shared" si="55"/>
        <v>0</v>
      </c>
      <c r="EH18" s="745">
        <f t="shared" si="55"/>
        <v>0</v>
      </c>
      <c r="EI18" s="745">
        <f t="shared" si="55"/>
        <v>0</v>
      </c>
      <c r="EJ18" s="745">
        <f t="shared" si="55"/>
        <v>0</v>
      </c>
      <c r="EK18" s="745">
        <f t="shared" si="55"/>
        <v>0</v>
      </c>
      <c r="EL18" s="745">
        <f t="shared" si="55"/>
        <v>0</v>
      </c>
      <c r="EM18" s="745">
        <f t="shared" si="55"/>
        <v>0</v>
      </c>
      <c r="EN18" s="745">
        <f t="shared" si="55"/>
        <v>0</v>
      </c>
      <c r="EO18" s="745">
        <f t="shared" si="55"/>
        <v>0</v>
      </c>
      <c r="EP18" s="745">
        <f t="shared" si="55"/>
        <v>0</v>
      </c>
      <c r="EQ18" s="745">
        <f t="shared" si="55"/>
        <v>0</v>
      </c>
      <c r="ER18" s="745">
        <f t="shared" si="55"/>
        <v>0</v>
      </c>
      <c r="ES18" s="745">
        <f t="shared" si="55"/>
        <v>0</v>
      </c>
      <c r="ET18" s="745">
        <f t="shared" si="55"/>
        <v>0</v>
      </c>
      <c r="EU18" s="745">
        <f t="shared" si="55"/>
        <v>0</v>
      </c>
      <c r="EV18" s="745">
        <f t="shared" si="55"/>
        <v>0</v>
      </c>
      <c r="EW18" s="745">
        <f t="shared" si="55"/>
        <v>0</v>
      </c>
      <c r="EX18" s="745">
        <f t="shared" si="55"/>
        <v>0</v>
      </c>
      <c r="EY18" s="745">
        <f t="shared" si="55"/>
        <v>0</v>
      </c>
      <c r="EZ18" s="745">
        <f t="shared" si="55"/>
        <v>0</v>
      </c>
      <c r="FA18" s="745">
        <f t="shared" si="55"/>
        <v>0</v>
      </c>
      <c r="FB18" s="745">
        <f t="shared" si="55"/>
        <v>0</v>
      </c>
      <c r="FC18" s="745">
        <f t="shared" ref="FC18:GH18" si="56">IF(FC$11&gt;=DESIGN_LIFE,FB18,IF(AND(FC$11&gt;0,$CK18&lt;&gt;0),IF(INT((FC$11)/(DESIGN_LIFE/$CK18))=((FC$11)/(DESIGN_LIFE/$CK18)),$CM18+FB18,FB18),FB18))</f>
        <v>0</v>
      </c>
      <c r="FD18" s="745">
        <f t="shared" si="56"/>
        <v>0</v>
      </c>
      <c r="FE18" s="745">
        <f t="shared" si="56"/>
        <v>0</v>
      </c>
      <c r="FF18" s="745">
        <f t="shared" si="56"/>
        <v>0</v>
      </c>
      <c r="FG18" s="745">
        <f t="shared" si="56"/>
        <v>0</v>
      </c>
      <c r="FH18" s="745">
        <f t="shared" si="56"/>
        <v>0</v>
      </c>
      <c r="FI18" s="745">
        <f t="shared" si="56"/>
        <v>0</v>
      </c>
      <c r="FJ18" s="745">
        <f t="shared" si="56"/>
        <v>0</v>
      </c>
      <c r="FK18" s="745">
        <f t="shared" si="56"/>
        <v>0</v>
      </c>
      <c r="FL18" s="745">
        <f t="shared" si="56"/>
        <v>0</v>
      </c>
      <c r="FM18" s="745">
        <f t="shared" si="56"/>
        <v>0</v>
      </c>
      <c r="FN18" s="745">
        <f t="shared" si="56"/>
        <v>0</v>
      </c>
      <c r="FO18" s="745">
        <f t="shared" si="56"/>
        <v>0</v>
      </c>
      <c r="FP18" s="745">
        <f t="shared" si="56"/>
        <v>0</v>
      </c>
      <c r="FQ18" s="745">
        <f t="shared" si="56"/>
        <v>0</v>
      </c>
      <c r="FR18" s="745">
        <f t="shared" si="56"/>
        <v>0</v>
      </c>
      <c r="FS18" s="745">
        <f t="shared" si="56"/>
        <v>0</v>
      </c>
      <c r="FT18" s="745">
        <f t="shared" si="56"/>
        <v>0</v>
      </c>
      <c r="FU18" s="745">
        <f t="shared" si="56"/>
        <v>0</v>
      </c>
      <c r="FV18" s="745">
        <f t="shared" si="56"/>
        <v>0</v>
      </c>
      <c r="FW18" s="745">
        <f t="shared" si="56"/>
        <v>0</v>
      </c>
      <c r="FX18" s="745">
        <f t="shared" si="56"/>
        <v>0</v>
      </c>
      <c r="FY18" s="745">
        <f t="shared" si="56"/>
        <v>0</v>
      </c>
      <c r="FZ18" s="745">
        <f t="shared" si="56"/>
        <v>0</v>
      </c>
      <c r="GA18" s="745">
        <f t="shared" si="56"/>
        <v>0</v>
      </c>
      <c r="GB18" s="745">
        <f t="shared" si="56"/>
        <v>0</v>
      </c>
      <c r="GC18" s="745">
        <f t="shared" si="56"/>
        <v>0</v>
      </c>
      <c r="GD18" s="745">
        <f t="shared" si="56"/>
        <v>0</v>
      </c>
      <c r="GE18" s="745">
        <f t="shared" si="56"/>
        <v>0</v>
      </c>
      <c r="GF18" s="745">
        <f t="shared" si="56"/>
        <v>0</v>
      </c>
      <c r="GG18" s="745">
        <f t="shared" si="56"/>
        <v>0</v>
      </c>
      <c r="GH18" s="745">
        <f t="shared" si="56"/>
        <v>0</v>
      </c>
      <c r="GI18" s="745">
        <f t="shared" ref="GI18:HG18" si="57">IF(GI$11&gt;=DESIGN_LIFE,GH18,IF(AND(GI$11&gt;0,$CK18&lt;&gt;0),IF(INT((GI$11)/(DESIGN_LIFE/$CK18))=((GI$11)/(DESIGN_LIFE/$CK18)),$CM18+GH18,GH18),GH18))</f>
        <v>0</v>
      </c>
      <c r="GJ18" s="745">
        <f t="shared" si="57"/>
        <v>0</v>
      </c>
      <c r="GK18" s="745">
        <f t="shared" si="57"/>
        <v>0</v>
      </c>
      <c r="GL18" s="745">
        <f t="shared" si="57"/>
        <v>0</v>
      </c>
      <c r="GM18" s="745">
        <f t="shared" si="57"/>
        <v>0</v>
      </c>
      <c r="GN18" s="745">
        <f t="shared" si="57"/>
        <v>0</v>
      </c>
      <c r="GO18" s="745">
        <f t="shared" si="57"/>
        <v>0</v>
      </c>
      <c r="GP18" s="745">
        <f t="shared" si="57"/>
        <v>0</v>
      </c>
      <c r="GQ18" s="745">
        <f t="shared" si="57"/>
        <v>0</v>
      </c>
      <c r="GR18" s="745">
        <f t="shared" si="57"/>
        <v>0</v>
      </c>
      <c r="GS18" s="745">
        <f t="shared" si="57"/>
        <v>0</v>
      </c>
      <c r="GT18" s="745">
        <f t="shared" si="57"/>
        <v>0</v>
      </c>
      <c r="GU18" s="745">
        <f t="shared" si="57"/>
        <v>0</v>
      </c>
      <c r="GV18" s="745">
        <f t="shared" si="57"/>
        <v>0</v>
      </c>
      <c r="GW18" s="745">
        <f t="shared" si="57"/>
        <v>0</v>
      </c>
      <c r="GX18" s="745">
        <f t="shared" si="57"/>
        <v>0</v>
      </c>
      <c r="GY18" s="745">
        <f t="shared" si="57"/>
        <v>0</v>
      </c>
      <c r="GZ18" s="745">
        <f t="shared" si="57"/>
        <v>0</v>
      </c>
      <c r="HA18" s="745">
        <f t="shared" si="57"/>
        <v>0</v>
      </c>
      <c r="HB18" s="745">
        <f t="shared" si="57"/>
        <v>0</v>
      </c>
      <c r="HC18" s="745">
        <f t="shared" si="57"/>
        <v>0</v>
      </c>
      <c r="HD18" s="745">
        <f t="shared" si="57"/>
        <v>0</v>
      </c>
      <c r="HE18" s="745">
        <f t="shared" si="57"/>
        <v>0</v>
      </c>
      <c r="HF18" s="745">
        <f t="shared" si="57"/>
        <v>0</v>
      </c>
      <c r="HG18" s="745">
        <f t="shared" si="57"/>
        <v>0</v>
      </c>
      <c r="HH18" s="185"/>
    </row>
    <row r="19" spans="1:216" ht="20.100000000000001" customHeight="1">
      <c r="A19" s="520" t="str">
        <f t="shared" si="4"/>
        <v>LST_STR_ELEMENT</v>
      </c>
      <c r="B19" s="357"/>
      <c r="C19" s="115"/>
      <c r="D19" s="116"/>
      <c r="E19" s="117"/>
      <c r="F19" s="116"/>
      <c r="G19" s="350" t="e">
        <f>IF(TYPOLOGY = "Bridge", _xlfn.XLOOKUP($E19, BRIDGE_STR_ELEMENT, 'MATERIAL DATA'!$R$36:$R$74,,), _xlfn.XLOOKUP($BL19, 'LIFECYCLE MATERIAL DATA'!$A$5:$A$104, 'LIFECYCLE MATERIAL DATA'!$Q$5:$Q$104,,))</f>
        <v>#N/A</v>
      </c>
      <c r="H19" s="630"/>
      <c r="I19" s="631"/>
      <c r="J19" s="736"/>
      <c r="K19" s="116"/>
      <c r="L19" s="95"/>
      <c r="M19" s="358"/>
      <c r="N19" s="156">
        <f t="shared" si="32"/>
        <v>0</v>
      </c>
      <c r="O19" s="157" t="str">
        <f t="shared" si="20"/>
        <v/>
      </c>
      <c r="P19" s="158" t="str">
        <f t="shared" si="21"/>
        <v/>
      </c>
      <c r="Q19" s="158" t="str" cm="1">
        <f t="array" ref="Q19">IFERROR(_xlfn.IFS(AND($I19 = "Yes", $J19 =1),(($BX19+$BU19)/($J19) + ($BY19+$BR19 +$BZ19)),AND($I19 = "Yes", $J19 &gt;1), (($BX19+$BU19)/($J19) + ($BY19*2 +$BZ19)) ), "")</f>
        <v/>
      </c>
      <c r="R19" s="158" t="str">
        <f t="shared" si="5"/>
        <v/>
      </c>
      <c r="S19" s="159">
        <f t="shared" si="22"/>
        <v>0</v>
      </c>
      <c r="T19" s="159" t="str">
        <f t="shared" si="45"/>
        <v/>
      </c>
      <c r="U19" s="158" t="str">
        <f t="shared" si="33"/>
        <v/>
      </c>
      <c r="V19" s="396" t="str">
        <f t="shared" si="23"/>
        <v/>
      </c>
      <c r="W19" s="156" t="str">
        <f t="shared" si="7"/>
        <v/>
      </c>
      <c r="X19" s="160">
        <f t="shared" si="8"/>
        <v>0</v>
      </c>
      <c r="Y19" s="274" t="s">
        <v>415</v>
      </c>
      <c r="Z19" s="745" t="str">
        <f>'MATERIAL DATA'!$Q43</f>
        <v>2.1.2 Transition Slab</v>
      </c>
      <c r="AA19" s="768">
        <f>SUMIF($E$12:$E$43,Z19,$O$12:$O$43) + SUMIF($E$12:$E$43,Z19,$P$12:$P$43) + SUMIF($E$12:$E$43,Z19,$R$12:$R$43) + SUMIF($E$12:$E$43,Z19,$Q$12:$Q$43)</f>
        <v>0</v>
      </c>
      <c r="AB19" s="745"/>
      <c r="AC19" s="199" t="str">
        <f>'MATERIAL DATA'!Q17</f>
        <v>2.2.1 Upper floor and roof - structural slabs</v>
      </c>
      <c r="AD19" s="754">
        <f ca="1">SUMIF($E$12:$E$45,AC19,$O$12:$O$45)+SUMIF($E$12:$E$45,AC19,$P$12:$P$45)+SUMIF($E$12:$E$45,AC19,R$12:$R$45) +SUMIF($E$12:$E$45, AC19, $Q$12:$Q$43)</f>
        <v>0</v>
      </c>
      <c r="AE19" s="745"/>
      <c r="AF19" s="185"/>
      <c r="AG19" s="185"/>
      <c r="AH19" s="185" t="s">
        <v>796</v>
      </c>
      <c r="AI19" s="754">
        <f ca="1">AD24</f>
        <v>0</v>
      </c>
      <c r="AJ19" s="780">
        <f t="shared" ca="1" si="38"/>
        <v>0</v>
      </c>
      <c r="AK19" s="745"/>
      <c r="AL19" s="186"/>
      <c r="AM19" s="745"/>
      <c r="AN19" s="745" t="s">
        <v>861</v>
      </c>
      <c r="AO19" s="745">
        <f t="shared" si="39"/>
        <v>0</v>
      </c>
      <c r="AP19" s="745"/>
      <c r="AQ19" s="745"/>
      <c r="AR19" s="755"/>
      <c r="AS19" s="755"/>
      <c r="AT19" s="755"/>
      <c r="AU19" s="745" t="s">
        <v>728</v>
      </c>
      <c r="AV19" s="755">
        <f>AV25*K8</f>
        <v>0</v>
      </c>
      <c r="AW19" s="756">
        <f>AV19+AV25</f>
        <v>0</v>
      </c>
      <c r="AX19" s="745"/>
      <c r="AY19" s="745" t="s">
        <v>728</v>
      </c>
      <c r="AZ19" s="755">
        <f>AV29*K8</f>
        <v>0</v>
      </c>
      <c r="BA19" s="756">
        <f>AZ19+AV29</f>
        <v>0</v>
      </c>
      <c r="BB19" s="745"/>
      <c r="BC19" s="745" t="s">
        <v>728</v>
      </c>
      <c r="BD19" s="755">
        <f>AV33*K8</f>
        <v>0</v>
      </c>
      <c r="BE19" s="756">
        <f>BD19+AV33</f>
        <v>0</v>
      </c>
      <c r="BF19" s="186"/>
      <c r="BG19" s="186"/>
      <c r="BH19" s="186"/>
      <c r="BI19" s="186"/>
      <c r="BJ19" s="745"/>
      <c r="BK19" s="209" t="str">
        <f t="shared" si="40"/>
        <v>ER</v>
      </c>
      <c r="BL19" s="209" t="str">
        <f t="shared" si="9"/>
        <v xml:space="preserve"> -  - </v>
      </c>
      <c r="BM19" s="745" t="str" cm="1">
        <f t="array" ref="BM19">_xlfn.IFS(OR(AND(TYPOLOGY &lt;&gt; "Bridge", B19="concrete",D19&lt;&gt;"Reinforced - 150mm hollow core slab"),C19="Concrete_EPD",),"Reinforcement",(OR(AND(TYPOLOGY="Bridge",B19="concrete",D19&lt;&gt;"Reinforced - 150mm hollow core slab"),C19="Concrete_EPD",)),"Bridge_Reinforcement",TRUE, "No_Reinforcement")</f>
        <v>No_Reinforcement</v>
      </c>
      <c r="BN19" s="186" t="e">
        <f>_xlfn.XLOOKUP($BL19,'LIFECYCLE MATERIAL DATA'!$A$5:$A$104,'LIFECYCLE MATERIAL DATA'!$D$5:$D$104,)</f>
        <v>#N/A</v>
      </c>
      <c r="BO19" s="186">
        <f>IFERROR(IF(M19&lt;&gt;0,_xlfn.XLOOKUP(M19,'Custom Data'!S16:S45,'Custom Data'!T16:T45,,-1),0),0)</f>
        <v>0</v>
      </c>
      <c r="BP19" s="186">
        <f t="shared" si="10"/>
        <v>0</v>
      </c>
      <c r="BQ19" s="846" t="str">
        <f t="shared" si="11"/>
        <v>ER</v>
      </c>
      <c r="BR19" s="745" t="str">
        <f>IFERROR(_xlfn.XLOOKUP($BL19,'LIFECYCLE MATERIAL DATA'!$A$5:$A$104,'LIFECYCLE MATERIAL DATA'!$I$5:$I$104,,)*($BQ19/1000)+_xlfn.XLOOKUP('Project Info'!$C$15,'LIFECYCLE MATERIAL DATA'!$A$5:$A$104,'LIFECYCLE MATERIAL DATA'!$I$5:$I$104,,)*($BP19/1000),"")</f>
        <v/>
      </c>
      <c r="BS19" s="745" t="str">
        <f>IFERROR(_xlfn.XLOOKUP($BL19,'LIFECYCLE MATERIAL DATA'!$A$5:$A$104, 'LIFECYCLE MATERIAL DATA'!$J$5:$J$104,,)*($BQ19/1000)+_xlfn.XLOOKUP('Project Info'!$C$15,'LIFECYCLE MATERIAL DATA'!$A$5:$A$104,'LIFECYCLE MATERIAL DATA'!$J$5:$J$104,,)*($BP19/1000),"")</f>
        <v/>
      </c>
      <c r="BT19" s="745" t="str">
        <f>IFERROR(_xlfn.XLOOKUP($BL19,'LIFECYCLE MATERIAL DATA'!$A$5:$A$104, 'LIFECYCLE MATERIAL DATA'!$K$5:$K$104,,)*($BQ19/1000),"")</f>
        <v/>
      </c>
      <c r="BU19" s="185" t="str">
        <f>IFERROR(_xlfn.XLOOKUP($BL19,'LIFECYCLE MATERIAL DATA'!$A$5:$A$104,'LIFECYCLE MATERIAL DATA'!$L$5:$L$104,,)*($BQ19/1000)+_xlfn.XLOOKUP('Project Info'!$C$15,'LIFECYCLE MATERIAL DATA'!$A$5:$A$104,'LIFECYCLE MATERIAL DATA'!$L$5:$L$104,,)*($BP19/1000),"")</f>
        <v/>
      </c>
      <c r="BV19" s="745" t="str">
        <f t="shared" si="25"/>
        <v/>
      </c>
      <c r="BW19" s="745" t="str">
        <f>IF($K19='MATERIAL DATA'!$O$5,$L19, IF($K19='MATERIAL DATA'!$O$6,$L19/(1000*'Scheme 3'!$BN19),""))</f>
        <v/>
      </c>
      <c r="BX19" s="745" t="str">
        <f>IFERROR(((_xlfn.XLOOKUP($BL19,'LIFECYCLE MATERIAL DATA'!$A$5:$A$104,'LIFECYCLE MATERIAL DATA'!$F$5:$F$104,,))*$BQ19/1000+_xlfn.XLOOKUP('Project Info'!$C$15,'LIFECYCLE MATERIAL DATA'!$A$5:$A$104,'LIFECYCLE MATERIAL DATA'!$F$5:$F$104,,)*$BP19/1000),"")</f>
        <v/>
      </c>
      <c r="BY19" s="771" t="str">
        <f>IFERROR((_xlfn.XLOOKUP($BL19,'LIFECYCLE MATERIAL DATA'!$A$5:$A$104,'LIFECYCLE MATERIAL DATA'!$G$5:$G$104,,)*$BQ19/1000++_xlfn.XLOOKUP('Project Info'!$C$15,'LIFECYCLE MATERIAL DATA'!$A$5:$A$104,'LIFECYCLE MATERIAL DATA'!$G$5:$G$104,,)*$BP19/1000),"")</f>
        <v/>
      </c>
      <c r="BZ19" s="745" t="str">
        <f>IFERROR(_xlfn.XLOOKUP('Scheme 3'!$BL19,'LIFECYCLE MATERIAL DATA'!$A$5:$A$104,'LIFECYCLE MATERIAL DATA'!$H$5:$H$104,,)*SUM($BX19+$BY19+$CB19+$CC19), "")</f>
        <v/>
      </c>
      <c r="CA19" s="185"/>
      <c r="CB19" s="743" t="str">
        <f>IFERROR((_xlfn.XLOOKUP($BL19,'LIFECYCLE MATERIAL DATA'!$A$5:$A$104, 'LIFECYCLE MATERIAL DATA'!$M$5:$M$104)*$BQ19/1000++_xlfn.XLOOKUP('Project Info'!$C$15,'LIFECYCLE MATERIAL DATA'!$A$5:$A$104,'LIFECYCLE MATERIAL DATA'!$M$5:$M$104)*$BP19/1000),"")</f>
        <v/>
      </c>
      <c r="CC19" s="745">
        <f>IFERROR(IF(OR($B19="Timber",$C19="Timber_EPD", $C19="Bamboo"),_xlfn.XLOOKUP($BL19,'LIFECYCLE MATERIAL DATA Master'!$A$5:$A$104,'LIFECYCLE MATERIAL DATA Master'!$E$5:$E$104,,)*$BQ19,0),"")/1000</f>
        <v>0</v>
      </c>
      <c r="CD19" s="185" t="str">
        <f>IFERROR((_xlfn.XLOOKUP($BL19,'LIFECYCLE MATERIAL DATA'!$A$5:$A$104,'LIFECYCLE MATERIAL DATA'!$N$5:$N$104,,)*$BQ19/1000++_xlfn.XLOOKUP('Project Info'!$C$15,'LIFECYCLE MATERIAL DATA'!$A$5:$A$104,'LIFECYCLE MATERIAL DATA'!$N$5:$N$104,,)*$BP19/1000),"")</f>
        <v/>
      </c>
      <c r="CE19" s="745"/>
      <c r="CF19" s="745"/>
      <c r="CG19" s="745"/>
      <c r="CH19" s="772">
        <f>IFERROR(1+_xlfn.XLOOKUP($BL19,'LIFECYCLE MATERIAL DATA'!$A$5:$A$104,'LIFECYCLE MATERIAL DATA'!$H$5:$H$104,,),0)</f>
        <v>0</v>
      </c>
      <c r="CI19" s="765">
        <f t="shared" si="12"/>
        <v>0</v>
      </c>
      <c r="CJ19" s="773">
        <f t="shared" si="13"/>
        <v>0</v>
      </c>
      <c r="CK19" s="774">
        <f t="shared" si="14"/>
        <v>0</v>
      </c>
      <c r="CL19" s="767">
        <f t="shared" si="26"/>
        <v>0</v>
      </c>
      <c r="CM19" s="775">
        <f t="shared" si="27"/>
        <v>0</v>
      </c>
      <c r="CN19" s="769">
        <v>0</v>
      </c>
      <c r="CO19" s="745">
        <f t="shared" si="15"/>
        <v>0</v>
      </c>
      <c r="CP19" s="745">
        <f t="shared" si="15"/>
        <v>0</v>
      </c>
      <c r="CQ19" s="745">
        <f t="shared" ref="CQ19:DV19" si="58">IF(CQ$11&gt;=DESIGN_LIFE,CP19,IF(AND(CQ$11&gt;0,$CK19&lt;&gt;0),IF(INT((CQ$11)/(DESIGN_LIFE/$CK19))=((CQ$11)/(DESIGN_LIFE/$CK19)),$CM19+CP19,CP19),CP19))</f>
        <v>0</v>
      </c>
      <c r="CR19" s="745">
        <f t="shared" si="58"/>
        <v>0</v>
      </c>
      <c r="CS19" s="745">
        <f t="shared" si="58"/>
        <v>0</v>
      </c>
      <c r="CT19" s="745">
        <f t="shared" si="58"/>
        <v>0</v>
      </c>
      <c r="CU19" s="745">
        <f t="shared" si="58"/>
        <v>0</v>
      </c>
      <c r="CV19" s="745">
        <f t="shared" si="58"/>
        <v>0</v>
      </c>
      <c r="CW19" s="745">
        <f t="shared" si="58"/>
        <v>0</v>
      </c>
      <c r="CX19" s="745">
        <f t="shared" si="58"/>
        <v>0</v>
      </c>
      <c r="CY19" s="745">
        <f t="shared" si="58"/>
        <v>0</v>
      </c>
      <c r="CZ19" s="745">
        <f t="shared" si="58"/>
        <v>0</v>
      </c>
      <c r="DA19" s="745">
        <f t="shared" si="58"/>
        <v>0</v>
      </c>
      <c r="DB19" s="745">
        <f t="shared" si="58"/>
        <v>0</v>
      </c>
      <c r="DC19" s="745">
        <f t="shared" si="58"/>
        <v>0</v>
      </c>
      <c r="DD19" s="745">
        <f t="shared" si="58"/>
        <v>0</v>
      </c>
      <c r="DE19" s="745">
        <f t="shared" si="58"/>
        <v>0</v>
      </c>
      <c r="DF19" s="745">
        <f t="shared" si="58"/>
        <v>0</v>
      </c>
      <c r="DG19" s="745">
        <f t="shared" si="58"/>
        <v>0</v>
      </c>
      <c r="DH19" s="745">
        <f t="shared" si="58"/>
        <v>0</v>
      </c>
      <c r="DI19" s="745">
        <f t="shared" si="58"/>
        <v>0</v>
      </c>
      <c r="DJ19" s="745">
        <f t="shared" si="58"/>
        <v>0</v>
      </c>
      <c r="DK19" s="745">
        <f t="shared" si="58"/>
        <v>0</v>
      </c>
      <c r="DL19" s="745">
        <f t="shared" si="58"/>
        <v>0</v>
      </c>
      <c r="DM19" s="745">
        <f t="shared" si="58"/>
        <v>0</v>
      </c>
      <c r="DN19" s="745">
        <f t="shared" si="58"/>
        <v>0</v>
      </c>
      <c r="DO19" s="745">
        <f t="shared" si="58"/>
        <v>0</v>
      </c>
      <c r="DP19" s="745">
        <f t="shared" si="58"/>
        <v>0</v>
      </c>
      <c r="DQ19" s="745">
        <f t="shared" si="58"/>
        <v>0</v>
      </c>
      <c r="DR19" s="745">
        <f t="shared" si="58"/>
        <v>0</v>
      </c>
      <c r="DS19" s="745">
        <f t="shared" si="58"/>
        <v>0</v>
      </c>
      <c r="DT19" s="745">
        <f t="shared" si="58"/>
        <v>0</v>
      </c>
      <c r="DU19" s="745">
        <f t="shared" si="58"/>
        <v>0</v>
      </c>
      <c r="DV19" s="745">
        <f t="shared" si="58"/>
        <v>0</v>
      </c>
      <c r="DW19" s="745">
        <f t="shared" ref="DW19:FB19" si="59">IF(DW$11&gt;=DESIGN_LIFE,DV19,IF(AND(DW$11&gt;0,$CK19&lt;&gt;0),IF(INT((DW$11)/(DESIGN_LIFE/$CK19))=((DW$11)/(DESIGN_LIFE/$CK19)),$CM19+DV19,DV19),DV19))</f>
        <v>0</v>
      </c>
      <c r="DX19" s="745">
        <f t="shared" si="59"/>
        <v>0</v>
      </c>
      <c r="DY19" s="745">
        <f t="shared" si="59"/>
        <v>0</v>
      </c>
      <c r="DZ19" s="745">
        <f t="shared" si="59"/>
        <v>0</v>
      </c>
      <c r="EA19" s="745">
        <f t="shared" si="59"/>
        <v>0</v>
      </c>
      <c r="EB19" s="745">
        <f t="shared" si="59"/>
        <v>0</v>
      </c>
      <c r="EC19" s="745">
        <f t="shared" si="59"/>
        <v>0</v>
      </c>
      <c r="ED19" s="745">
        <f t="shared" si="59"/>
        <v>0</v>
      </c>
      <c r="EE19" s="745">
        <f t="shared" si="59"/>
        <v>0</v>
      </c>
      <c r="EF19" s="745">
        <f t="shared" si="59"/>
        <v>0</v>
      </c>
      <c r="EG19" s="745">
        <f t="shared" si="59"/>
        <v>0</v>
      </c>
      <c r="EH19" s="745">
        <f t="shared" si="59"/>
        <v>0</v>
      </c>
      <c r="EI19" s="745">
        <f t="shared" si="59"/>
        <v>0</v>
      </c>
      <c r="EJ19" s="745">
        <f t="shared" si="59"/>
        <v>0</v>
      </c>
      <c r="EK19" s="745">
        <f t="shared" si="59"/>
        <v>0</v>
      </c>
      <c r="EL19" s="745">
        <f t="shared" si="59"/>
        <v>0</v>
      </c>
      <c r="EM19" s="745">
        <f t="shared" si="59"/>
        <v>0</v>
      </c>
      <c r="EN19" s="745">
        <f t="shared" si="59"/>
        <v>0</v>
      </c>
      <c r="EO19" s="745">
        <f t="shared" si="59"/>
        <v>0</v>
      </c>
      <c r="EP19" s="745">
        <f t="shared" si="59"/>
        <v>0</v>
      </c>
      <c r="EQ19" s="745">
        <f t="shared" si="59"/>
        <v>0</v>
      </c>
      <c r="ER19" s="745">
        <f t="shared" si="59"/>
        <v>0</v>
      </c>
      <c r="ES19" s="745">
        <f t="shared" si="59"/>
        <v>0</v>
      </c>
      <c r="ET19" s="745">
        <f t="shared" si="59"/>
        <v>0</v>
      </c>
      <c r="EU19" s="745">
        <f t="shared" si="59"/>
        <v>0</v>
      </c>
      <c r="EV19" s="745">
        <f t="shared" si="59"/>
        <v>0</v>
      </c>
      <c r="EW19" s="745">
        <f t="shared" si="59"/>
        <v>0</v>
      </c>
      <c r="EX19" s="745">
        <f t="shared" si="59"/>
        <v>0</v>
      </c>
      <c r="EY19" s="745">
        <f t="shared" si="59"/>
        <v>0</v>
      </c>
      <c r="EZ19" s="745">
        <f t="shared" si="59"/>
        <v>0</v>
      </c>
      <c r="FA19" s="745">
        <f t="shared" si="59"/>
        <v>0</v>
      </c>
      <c r="FB19" s="745">
        <f t="shared" si="59"/>
        <v>0</v>
      </c>
      <c r="FC19" s="745">
        <f t="shared" ref="FC19:GH19" si="60">IF(FC$11&gt;=DESIGN_LIFE,FB19,IF(AND(FC$11&gt;0,$CK19&lt;&gt;0),IF(INT((FC$11)/(DESIGN_LIFE/$CK19))=((FC$11)/(DESIGN_LIFE/$CK19)),$CM19+FB19,FB19),FB19))</f>
        <v>0</v>
      </c>
      <c r="FD19" s="745">
        <f t="shared" si="60"/>
        <v>0</v>
      </c>
      <c r="FE19" s="745">
        <f t="shared" si="60"/>
        <v>0</v>
      </c>
      <c r="FF19" s="745">
        <f t="shared" si="60"/>
        <v>0</v>
      </c>
      <c r="FG19" s="745">
        <f t="shared" si="60"/>
        <v>0</v>
      </c>
      <c r="FH19" s="745">
        <f t="shared" si="60"/>
        <v>0</v>
      </c>
      <c r="FI19" s="745">
        <f t="shared" si="60"/>
        <v>0</v>
      </c>
      <c r="FJ19" s="745">
        <f t="shared" si="60"/>
        <v>0</v>
      </c>
      <c r="FK19" s="745">
        <f t="shared" si="60"/>
        <v>0</v>
      </c>
      <c r="FL19" s="745">
        <f t="shared" si="60"/>
        <v>0</v>
      </c>
      <c r="FM19" s="745">
        <f t="shared" si="60"/>
        <v>0</v>
      </c>
      <c r="FN19" s="745">
        <f t="shared" si="60"/>
        <v>0</v>
      </c>
      <c r="FO19" s="745">
        <f t="shared" si="60"/>
        <v>0</v>
      </c>
      <c r="FP19" s="745">
        <f t="shared" si="60"/>
        <v>0</v>
      </c>
      <c r="FQ19" s="745">
        <f t="shared" si="60"/>
        <v>0</v>
      </c>
      <c r="FR19" s="745">
        <f t="shared" si="60"/>
        <v>0</v>
      </c>
      <c r="FS19" s="745">
        <f t="shared" si="60"/>
        <v>0</v>
      </c>
      <c r="FT19" s="745">
        <f t="shared" si="60"/>
        <v>0</v>
      </c>
      <c r="FU19" s="745">
        <f t="shared" si="60"/>
        <v>0</v>
      </c>
      <c r="FV19" s="745">
        <f t="shared" si="60"/>
        <v>0</v>
      </c>
      <c r="FW19" s="745">
        <f t="shared" si="60"/>
        <v>0</v>
      </c>
      <c r="FX19" s="745">
        <f t="shared" si="60"/>
        <v>0</v>
      </c>
      <c r="FY19" s="745">
        <f t="shared" si="60"/>
        <v>0</v>
      </c>
      <c r="FZ19" s="745">
        <f t="shared" si="60"/>
        <v>0</v>
      </c>
      <c r="GA19" s="745">
        <f t="shared" si="60"/>
        <v>0</v>
      </c>
      <c r="GB19" s="745">
        <f t="shared" si="60"/>
        <v>0</v>
      </c>
      <c r="GC19" s="745">
        <f t="shared" si="60"/>
        <v>0</v>
      </c>
      <c r="GD19" s="745">
        <f t="shared" si="60"/>
        <v>0</v>
      </c>
      <c r="GE19" s="745">
        <f t="shared" si="60"/>
        <v>0</v>
      </c>
      <c r="GF19" s="745">
        <f t="shared" si="60"/>
        <v>0</v>
      </c>
      <c r="GG19" s="745">
        <f t="shared" si="60"/>
        <v>0</v>
      </c>
      <c r="GH19" s="745">
        <f t="shared" si="60"/>
        <v>0</v>
      </c>
      <c r="GI19" s="745">
        <f t="shared" ref="GI19:HG19" si="61">IF(GI$11&gt;=DESIGN_LIFE,GH19,IF(AND(GI$11&gt;0,$CK19&lt;&gt;0),IF(INT((GI$11)/(DESIGN_LIFE/$CK19))=((GI$11)/(DESIGN_LIFE/$CK19)),$CM19+GH19,GH19),GH19))</f>
        <v>0</v>
      </c>
      <c r="GJ19" s="745">
        <f t="shared" si="61"/>
        <v>0</v>
      </c>
      <c r="GK19" s="745">
        <f t="shared" si="61"/>
        <v>0</v>
      </c>
      <c r="GL19" s="745">
        <f t="shared" si="61"/>
        <v>0</v>
      </c>
      <c r="GM19" s="745">
        <f t="shared" si="61"/>
        <v>0</v>
      </c>
      <c r="GN19" s="745">
        <f t="shared" si="61"/>
        <v>0</v>
      </c>
      <c r="GO19" s="745">
        <f t="shared" si="61"/>
        <v>0</v>
      </c>
      <c r="GP19" s="745">
        <f t="shared" si="61"/>
        <v>0</v>
      </c>
      <c r="GQ19" s="745">
        <f t="shared" si="61"/>
        <v>0</v>
      </c>
      <c r="GR19" s="745">
        <f t="shared" si="61"/>
        <v>0</v>
      </c>
      <c r="GS19" s="745">
        <f t="shared" si="61"/>
        <v>0</v>
      </c>
      <c r="GT19" s="745">
        <f t="shared" si="61"/>
        <v>0</v>
      </c>
      <c r="GU19" s="745">
        <f t="shared" si="61"/>
        <v>0</v>
      </c>
      <c r="GV19" s="745">
        <f t="shared" si="61"/>
        <v>0</v>
      </c>
      <c r="GW19" s="745">
        <f t="shared" si="61"/>
        <v>0</v>
      </c>
      <c r="GX19" s="745">
        <f t="shared" si="61"/>
        <v>0</v>
      </c>
      <c r="GY19" s="745">
        <f t="shared" si="61"/>
        <v>0</v>
      </c>
      <c r="GZ19" s="745">
        <f t="shared" si="61"/>
        <v>0</v>
      </c>
      <c r="HA19" s="745">
        <f t="shared" si="61"/>
        <v>0</v>
      </c>
      <c r="HB19" s="745">
        <f t="shared" si="61"/>
        <v>0</v>
      </c>
      <c r="HC19" s="745">
        <f t="shared" si="61"/>
        <v>0</v>
      </c>
      <c r="HD19" s="745">
        <f t="shared" si="61"/>
        <v>0</v>
      </c>
      <c r="HE19" s="745">
        <f t="shared" si="61"/>
        <v>0</v>
      </c>
      <c r="HF19" s="745">
        <f t="shared" si="61"/>
        <v>0</v>
      </c>
      <c r="HG19" s="745">
        <f t="shared" si="61"/>
        <v>0</v>
      </c>
      <c r="HH19" s="185"/>
    </row>
    <row r="20" spans="1:216" ht="20.100000000000001" customHeight="1">
      <c r="A20" s="520" t="str">
        <f t="shared" si="4"/>
        <v>LST_STR_ELEMENT</v>
      </c>
      <c r="B20" s="357"/>
      <c r="C20" s="115"/>
      <c r="D20" s="116"/>
      <c r="E20" s="117"/>
      <c r="F20" s="116"/>
      <c r="G20" s="350" t="e">
        <f>IF(TYPOLOGY = "Bridge", _xlfn.XLOOKUP($E20, BRIDGE_STR_ELEMENT, 'MATERIAL DATA'!$R$36:$R$74,,), _xlfn.XLOOKUP($BL20, 'LIFECYCLE MATERIAL DATA'!$A$5:$A$104, 'LIFECYCLE MATERIAL DATA'!$Q$5:$Q$104,,))</f>
        <v>#N/A</v>
      </c>
      <c r="H20" s="630"/>
      <c r="I20" s="631"/>
      <c r="J20" s="736"/>
      <c r="K20" s="116"/>
      <c r="L20" s="95"/>
      <c r="M20" s="358"/>
      <c r="N20" s="156">
        <f t="shared" si="32"/>
        <v>0</v>
      </c>
      <c r="O20" s="157" t="str">
        <f t="shared" si="20"/>
        <v/>
      </c>
      <c r="P20" s="158" t="str">
        <f t="shared" si="21"/>
        <v/>
      </c>
      <c r="Q20" s="158" t="str" cm="1">
        <f t="array" ref="Q20">IFERROR(_xlfn.IFS(AND($I20 = "Yes", $J20 =1),(($BX20+$BU20)/($J20) + ($BY20+$BR20 +$BZ20)),AND($I20 = "Yes", $J20 &gt;1), (($BX20+$BU20)/($J20) + ($BY20*2 +$BZ20)) ), "")</f>
        <v/>
      </c>
      <c r="R20" s="158" t="str">
        <f t="shared" si="5"/>
        <v/>
      </c>
      <c r="S20" s="159">
        <f t="shared" si="22"/>
        <v>0</v>
      </c>
      <c r="T20" s="159" t="str">
        <f t="shared" si="45"/>
        <v/>
      </c>
      <c r="U20" s="158" t="str">
        <f t="shared" si="33"/>
        <v/>
      </c>
      <c r="V20" s="396" t="str">
        <f t="shared" si="23"/>
        <v/>
      </c>
      <c r="W20" s="156" t="str">
        <f t="shared" si="7"/>
        <v/>
      </c>
      <c r="X20" s="160">
        <f t="shared" si="8"/>
        <v>0</v>
      </c>
      <c r="Y20" s="274" t="s">
        <v>415</v>
      </c>
      <c r="Z20" s="745" t="str">
        <f>'MATERIAL DATA'!$Q44</f>
        <v>2.2.1 Columns</v>
      </c>
      <c r="AA20" s="768">
        <f t="shared" ref="AA20:AA37" si="62">SUMIF($E$12:$E$43,Z20,$O$12:$O$43) + SUMIF($E$12:$E$43,Z20,$P$12:$P$43) + SUMIF($E$12:$E$43,Z20,$R$12:$R$43) + SUMIF($E$12:$E$43,Z20,$Q$12:$Q$43)</f>
        <v>0</v>
      </c>
      <c r="AB20" s="745"/>
      <c r="AC20" s="199" t="str">
        <f>'MATERIAL DATA'!Q18</f>
        <v>2.2.2 Upper floor and roof - non-structural slabs</v>
      </c>
      <c r="AD20" s="754">
        <f ca="1">SUMIF($E$12:$E$45,AC20,$O$12:$O$45)+SUMIF($E$12:$E$45,AC20,$P$12:$P$45)+SUMIF($E$12:$E$45,AC20,R$12:$R$45) +SUMIF($E$12:$E$45, AC20, $Q$12:$Q$43)</f>
        <v>0</v>
      </c>
      <c r="AE20" s="745"/>
      <c r="AF20" s="185"/>
      <c r="AG20" s="185"/>
      <c r="AH20" s="745" t="s">
        <v>797</v>
      </c>
      <c r="AI20" s="754">
        <f ca="1">SUM(AD25,AD26)</f>
        <v>0</v>
      </c>
      <c r="AJ20" s="780">
        <f t="shared" ca="1" si="38"/>
        <v>0</v>
      </c>
      <c r="AK20" s="745"/>
      <c r="AL20" s="745"/>
      <c r="AM20" s="745"/>
      <c r="AN20" s="745" t="s">
        <v>312</v>
      </c>
      <c r="AO20" s="745">
        <f t="shared" si="39"/>
        <v>0</v>
      </c>
      <c r="AP20" s="745"/>
      <c r="AQ20" s="745"/>
      <c r="AR20" s="745"/>
      <c r="AS20" s="745"/>
      <c r="AT20" s="745"/>
      <c r="AU20" s="185"/>
      <c r="AV20" s="185"/>
      <c r="AW20" s="185"/>
      <c r="AX20" s="185"/>
      <c r="AY20" s="185"/>
      <c r="AZ20" s="185"/>
      <c r="BA20" s="185"/>
      <c r="BB20" s="745"/>
      <c r="BC20" s="745"/>
      <c r="BD20" s="745"/>
      <c r="BE20" s="745"/>
      <c r="BF20" s="745"/>
      <c r="BG20" s="745"/>
      <c r="BH20" s="745"/>
      <c r="BI20" s="745"/>
      <c r="BJ20" s="745"/>
      <c r="BK20" s="209" t="str">
        <f t="shared" si="40"/>
        <v>ER</v>
      </c>
      <c r="BL20" s="209" t="str">
        <f t="shared" si="9"/>
        <v xml:space="preserve"> -  - </v>
      </c>
      <c r="BM20" s="745" t="str" cm="1">
        <f t="array" ref="BM20">_xlfn.IFS(OR(AND(TYPOLOGY &lt;&gt; "Bridge", B20="concrete",D20&lt;&gt;"Reinforced - 150mm hollow core slab"),C20="Concrete_EPD",),"Reinforcement",(OR(AND(TYPOLOGY="Bridge",B20="concrete",D20&lt;&gt;"Reinforced - 150mm hollow core slab"),C20="Concrete_EPD",)),"Bridge_Reinforcement",TRUE, "No_Reinforcement")</f>
        <v>No_Reinforcement</v>
      </c>
      <c r="BN20" s="186" t="e">
        <f>_xlfn.XLOOKUP($BL20,'LIFECYCLE MATERIAL DATA'!$A$5:$A$104,'LIFECYCLE MATERIAL DATA'!$D$5:$D$104,)</f>
        <v>#N/A</v>
      </c>
      <c r="BO20" s="186">
        <f>IFERROR(IF(M20&lt;&gt;0,_xlfn.XLOOKUP(M20,'Custom Data'!S16:S45,'Custom Data'!T16:T45,,-1),0),0)</f>
        <v>0</v>
      </c>
      <c r="BP20" s="186">
        <f t="shared" si="10"/>
        <v>0</v>
      </c>
      <c r="BQ20" s="846" t="str">
        <f t="shared" si="11"/>
        <v>ER</v>
      </c>
      <c r="BR20" s="745" t="str">
        <f>IFERROR(_xlfn.XLOOKUP($BL20,'LIFECYCLE MATERIAL DATA'!$A$5:$A$104,'LIFECYCLE MATERIAL DATA'!$I$5:$I$104,,)*($BQ20/1000)+_xlfn.XLOOKUP('Project Info'!$C$15,'LIFECYCLE MATERIAL DATA'!$A$5:$A$104,'LIFECYCLE MATERIAL DATA'!$I$5:$I$104,,)*($BP20/1000),"")</f>
        <v/>
      </c>
      <c r="BS20" s="745" t="str">
        <f>IFERROR(_xlfn.XLOOKUP($BL20,'LIFECYCLE MATERIAL DATA'!$A$5:$A$104, 'LIFECYCLE MATERIAL DATA'!$J$5:$J$104,,)*($BQ20/1000)+_xlfn.XLOOKUP('Project Info'!$C$15,'LIFECYCLE MATERIAL DATA'!$A$5:$A$104,'LIFECYCLE MATERIAL DATA'!$J$5:$J$104,,)*($BP20/1000),"")</f>
        <v/>
      </c>
      <c r="BT20" s="745" t="str">
        <f>IFERROR(_xlfn.XLOOKUP($BL20,'LIFECYCLE MATERIAL DATA'!$A$5:$A$104, 'LIFECYCLE MATERIAL DATA'!$K$5:$K$104,,)*($BQ20/1000),"")</f>
        <v/>
      </c>
      <c r="BU20" s="185" t="str">
        <f>IFERROR(_xlfn.XLOOKUP($BL20,'LIFECYCLE MATERIAL DATA'!$A$5:$A$104,'LIFECYCLE MATERIAL DATA'!$L$5:$L$104,,)*($BQ20/1000)+_xlfn.XLOOKUP('Project Info'!$C$15,'LIFECYCLE MATERIAL DATA'!$A$5:$A$104,'LIFECYCLE MATERIAL DATA'!$L$5:$L$104,,)*($BP20/1000),"")</f>
        <v/>
      </c>
      <c r="BV20" s="745" t="str">
        <f t="shared" si="25"/>
        <v/>
      </c>
      <c r="BW20" s="745" t="str">
        <f>IF($K20='MATERIAL DATA'!$O$5,$L20, IF($K20='MATERIAL DATA'!$O$6,$L20/(1000*'Scheme 3'!$BN20),""))</f>
        <v/>
      </c>
      <c r="BX20" s="745" t="str">
        <f>IFERROR(((_xlfn.XLOOKUP($BL20,'LIFECYCLE MATERIAL DATA'!$A$5:$A$104,'LIFECYCLE MATERIAL DATA'!$F$5:$F$104,,))*$BQ20/1000+_xlfn.XLOOKUP('Project Info'!$C$15,'LIFECYCLE MATERIAL DATA'!$A$5:$A$104,'LIFECYCLE MATERIAL DATA'!$F$5:$F$104,,)*$BP20/1000),"")</f>
        <v/>
      </c>
      <c r="BY20" s="771" t="str">
        <f>IFERROR((_xlfn.XLOOKUP($BL20,'LIFECYCLE MATERIAL DATA'!$A$5:$A$104,'LIFECYCLE MATERIAL DATA'!$G$5:$G$104,,)*$BQ20/1000++_xlfn.XLOOKUP('Project Info'!$C$15,'LIFECYCLE MATERIAL DATA'!$A$5:$A$104,'LIFECYCLE MATERIAL DATA'!$G$5:$G$104,,)*$BP20/1000),"")</f>
        <v/>
      </c>
      <c r="BZ20" s="745" t="str">
        <f>IFERROR(_xlfn.XLOOKUP('Scheme 3'!$BL20,'LIFECYCLE MATERIAL DATA'!$A$5:$A$104,'LIFECYCLE MATERIAL DATA'!$H$5:$H$104,,)*SUM($BX20+$BY20+$CB20+$CC20), "")</f>
        <v/>
      </c>
      <c r="CA20" s="185"/>
      <c r="CB20" s="743" t="str">
        <f>IFERROR((_xlfn.XLOOKUP($BL20,'LIFECYCLE MATERIAL DATA'!$A$5:$A$104, 'LIFECYCLE MATERIAL DATA'!$M$5:$M$104)*$BQ20/1000++_xlfn.XLOOKUP('Project Info'!$C$15,'LIFECYCLE MATERIAL DATA'!$A$5:$A$104,'LIFECYCLE MATERIAL DATA'!$M$5:$M$104)*$BP20/1000),"")</f>
        <v/>
      </c>
      <c r="CC20" s="745">
        <f>IFERROR(IF(OR($B20="Timber",$C20="Timber_EPD", $C20="Bamboo"),_xlfn.XLOOKUP($BL20,'LIFECYCLE MATERIAL DATA Master'!$A$5:$A$104,'LIFECYCLE MATERIAL DATA Master'!$E$5:$E$104,,)*$BQ20,0),"")/1000</f>
        <v>0</v>
      </c>
      <c r="CD20" s="185" t="str">
        <f>IFERROR((_xlfn.XLOOKUP($BL20,'LIFECYCLE MATERIAL DATA'!$A$5:$A$104,'LIFECYCLE MATERIAL DATA'!$N$5:$N$104,,)*$BQ20/1000++_xlfn.XLOOKUP('Project Info'!$C$15,'LIFECYCLE MATERIAL DATA'!$A$5:$A$104,'LIFECYCLE MATERIAL DATA'!$N$5:$N$104,,)*$BP20/1000),"")</f>
        <v/>
      </c>
      <c r="CE20" s="745"/>
      <c r="CF20" s="745"/>
      <c r="CG20" s="745"/>
      <c r="CH20" s="772">
        <f>IFERROR(1+_xlfn.XLOOKUP($BL20,'LIFECYCLE MATERIAL DATA'!$A$5:$A$104,'LIFECYCLE MATERIAL DATA'!$H$5:$H$104,,),0)</f>
        <v>0</v>
      </c>
      <c r="CI20" s="765">
        <f t="shared" si="12"/>
        <v>0</v>
      </c>
      <c r="CJ20" s="773">
        <f t="shared" si="13"/>
        <v>0</v>
      </c>
      <c r="CK20" s="774">
        <f t="shared" si="14"/>
        <v>0</v>
      </c>
      <c r="CL20" s="767">
        <f t="shared" si="26"/>
        <v>0</v>
      </c>
      <c r="CM20" s="775">
        <f t="shared" si="27"/>
        <v>0</v>
      </c>
      <c r="CN20" s="769">
        <v>0</v>
      </c>
      <c r="CO20" s="745">
        <f t="shared" si="15"/>
        <v>0</v>
      </c>
      <c r="CP20" s="745">
        <f t="shared" si="15"/>
        <v>0</v>
      </c>
      <c r="CQ20" s="745">
        <f t="shared" ref="CQ20:DV20" si="63">IF(CQ$11&gt;=DESIGN_LIFE,CP20,IF(AND(CQ$11&gt;0,$CK20&lt;&gt;0),IF(INT((CQ$11)/(DESIGN_LIFE/$CK20))=((CQ$11)/(DESIGN_LIFE/$CK20)),$CM20+CP20,CP20),CP20))</f>
        <v>0</v>
      </c>
      <c r="CR20" s="745">
        <f t="shared" si="63"/>
        <v>0</v>
      </c>
      <c r="CS20" s="745">
        <f t="shared" si="63"/>
        <v>0</v>
      </c>
      <c r="CT20" s="745">
        <f t="shared" si="63"/>
        <v>0</v>
      </c>
      <c r="CU20" s="745">
        <f t="shared" si="63"/>
        <v>0</v>
      </c>
      <c r="CV20" s="745">
        <f t="shared" si="63"/>
        <v>0</v>
      </c>
      <c r="CW20" s="745">
        <f t="shared" si="63"/>
        <v>0</v>
      </c>
      <c r="CX20" s="745">
        <f t="shared" si="63"/>
        <v>0</v>
      </c>
      <c r="CY20" s="745">
        <f t="shared" si="63"/>
        <v>0</v>
      </c>
      <c r="CZ20" s="745">
        <f t="shared" si="63"/>
        <v>0</v>
      </c>
      <c r="DA20" s="745">
        <f t="shared" si="63"/>
        <v>0</v>
      </c>
      <c r="DB20" s="745">
        <f t="shared" si="63"/>
        <v>0</v>
      </c>
      <c r="DC20" s="745">
        <f t="shared" si="63"/>
        <v>0</v>
      </c>
      <c r="DD20" s="745">
        <f t="shared" si="63"/>
        <v>0</v>
      </c>
      <c r="DE20" s="745">
        <f t="shared" si="63"/>
        <v>0</v>
      </c>
      <c r="DF20" s="745">
        <f t="shared" si="63"/>
        <v>0</v>
      </c>
      <c r="DG20" s="745">
        <f t="shared" si="63"/>
        <v>0</v>
      </c>
      <c r="DH20" s="745">
        <f t="shared" si="63"/>
        <v>0</v>
      </c>
      <c r="DI20" s="745">
        <f t="shared" si="63"/>
        <v>0</v>
      </c>
      <c r="DJ20" s="745">
        <f t="shared" si="63"/>
        <v>0</v>
      </c>
      <c r="DK20" s="745">
        <f t="shared" si="63"/>
        <v>0</v>
      </c>
      <c r="DL20" s="745">
        <f t="shared" si="63"/>
        <v>0</v>
      </c>
      <c r="DM20" s="745">
        <f t="shared" si="63"/>
        <v>0</v>
      </c>
      <c r="DN20" s="745">
        <f t="shared" si="63"/>
        <v>0</v>
      </c>
      <c r="DO20" s="745">
        <f t="shared" si="63"/>
        <v>0</v>
      </c>
      <c r="DP20" s="745">
        <f t="shared" si="63"/>
        <v>0</v>
      </c>
      <c r="DQ20" s="745">
        <f t="shared" si="63"/>
        <v>0</v>
      </c>
      <c r="DR20" s="745">
        <f t="shared" si="63"/>
        <v>0</v>
      </c>
      <c r="DS20" s="745">
        <f t="shared" si="63"/>
        <v>0</v>
      </c>
      <c r="DT20" s="745">
        <f t="shared" si="63"/>
        <v>0</v>
      </c>
      <c r="DU20" s="745">
        <f t="shared" si="63"/>
        <v>0</v>
      </c>
      <c r="DV20" s="745">
        <f t="shared" si="63"/>
        <v>0</v>
      </c>
      <c r="DW20" s="745">
        <f t="shared" ref="DW20:FB20" si="64">IF(DW$11&gt;=DESIGN_LIFE,DV20,IF(AND(DW$11&gt;0,$CK20&lt;&gt;0),IF(INT((DW$11)/(DESIGN_LIFE/$CK20))=((DW$11)/(DESIGN_LIFE/$CK20)),$CM20+DV20,DV20),DV20))</f>
        <v>0</v>
      </c>
      <c r="DX20" s="745">
        <f t="shared" si="64"/>
        <v>0</v>
      </c>
      <c r="DY20" s="745">
        <f t="shared" si="64"/>
        <v>0</v>
      </c>
      <c r="DZ20" s="745">
        <f t="shared" si="64"/>
        <v>0</v>
      </c>
      <c r="EA20" s="745">
        <f t="shared" si="64"/>
        <v>0</v>
      </c>
      <c r="EB20" s="745">
        <f t="shared" si="64"/>
        <v>0</v>
      </c>
      <c r="EC20" s="745">
        <f t="shared" si="64"/>
        <v>0</v>
      </c>
      <c r="ED20" s="745">
        <f t="shared" si="64"/>
        <v>0</v>
      </c>
      <c r="EE20" s="745">
        <f t="shared" si="64"/>
        <v>0</v>
      </c>
      <c r="EF20" s="745">
        <f t="shared" si="64"/>
        <v>0</v>
      </c>
      <c r="EG20" s="745">
        <f t="shared" si="64"/>
        <v>0</v>
      </c>
      <c r="EH20" s="745">
        <f t="shared" si="64"/>
        <v>0</v>
      </c>
      <c r="EI20" s="745">
        <f t="shared" si="64"/>
        <v>0</v>
      </c>
      <c r="EJ20" s="745">
        <f t="shared" si="64"/>
        <v>0</v>
      </c>
      <c r="EK20" s="745">
        <f t="shared" si="64"/>
        <v>0</v>
      </c>
      <c r="EL20" s="745">
        <f t="shared" si="64"/>
        <v>0</v>
      </c>
      <c r="EM20" s="745">
        <f t="shared" si="64"/>
        <v>0</v>
      </c>
      <c r="EN20" s="745">
        <f t="shared" si="64"/>
        <v>0</v>
      </c>
      <c r="EO20" s="745">
        <f t="shared" si="64"/>
        <v>0</v>
      </c>
      <c r="EP20" s="745">
        <f t="shared" si="64"/>
        <v>0</v>
      </c>
      <c r="EQ20" s="745">
        <f t="shared" si="64"/>
        <v>0</v>
      </c>
      <c r="ER20" s="745">
        <f t="shared" si="64"/>
        <v>0</v>
      </c>
      <c r="ES20" s="745">
        <f t="shared" si="64"/>
        <v>0</v>
      </c>
      <c r="ET20" s="745">
        <f t="shared" si="64"/>
        <v>0</v>
      </c>
      <c r="EU20" s="745">
        <f t="shared" si="64"/>
        <v>0</v>
      </c>
      <c r="EV20" s="745">
        <f t="shared" si="64"/>
        <v>0</v>
      </c>
      <c r="EW20" s="745">
        <f t="shared" si="64"/>
        <v>0</v>
      </c>
      <c r="EX20" s="745">
        <f t="shared" si="64"/>
        <v>0</v>
      </c>
      <c r="EY20" s="745">
        <f t="shared" si="64"/>
        <v>0</v>
      </c>
      <c r="EZ20" s="745">
        <f t="shared" si="64"/>
        <v>0</v>
      </c>
      <c r="FA20" s="745">
        <f t="shared" si="64"/>
        <v>0</v>
      </c>
      <c r="FB20" s="745">
        <f t="shared" si="64"/>
        <v>0</v>
      </c>
      <c r="FC20" s="745">
        <f t="shared" ref="FC20:GH20" si="65">IF(FC$11&gt;=DESIGN_LIFE,FB20,IF(AND(FC$11&gt;0,$CK20&lt;&gt;0),IF(INT((FC$11)/(DESIGN_LIFE/$CK20))=((FC$11)/(DESIGN_LIFE/$CK20)),$CM20+FB20,FB20),FB20))</f>
        <v>0</v>
      </c>
      <c r="FD20" s="745">
        <f t="shared" si="65"/>
        <v>0</v>
      </c>
      <c r="FE20" s="745">
        <f t="shared" si="65"/>
        <v>0</v>
      </c>
      <c r="FF20" s="745">
        <f t="shared" si="65"/>
        <v>0</v>
      </c>
      <c r="FG20" s="745">
        <f t="shared" si="65"/>
        <v>0</v>
      </c>
      <c r="FH20" s="745">
        <f t="shared" si="65"/>
        <v>0</v>
      </c>
      <c r="FI20" s="745">
        <f t="shared" si="65"/>
        <v>0</v>
      </c>
      <c r="FJ20" s="745">
        <f t="shared" si="65"/>
        <v>0</v>
      </c>
      <c r="FK20" s="745">
        <f t="shared" si="65"/>
        <v>0</v>
      </c>
      <c r="FL20" s="745">
        <f t="shared" si="65"/>
        <v>0</v>
      </c>
      <c r="FM20" s="745">
        <f t="shared" si="65"/>
        <v>0</v>
      </c>
      <c r="FN20" s="745">
        <f t="shared" si="65"/>
        <v>0</v>
      </c>
      <c r="FO20" s="745">
        <f t="shared" si="65"/>
        <v>0</v>
      </c>
      <c r="FP20" s="745">
        <f t="shared" si="65"/>
        <v>0</v>
      </c>
      <c r="FQ20" s="745">
        <f t="shared" si="65"/>
        <v>0</v>
      </c>
      <c r="FR20" s="745">
        <f t="shared" si="65"/>
        <v>0</v>
      </c>
      <c r="FS20" s="745">
        <f t="shared" si="65"/>
        <v>0</v>
      </c>
      <c r="FT20" s="745">
        <f t="shared" si="65"/>
        <v>0</v>
      </c>
      <c r="FU20" s="745">
        <f t="shared" si="65"/>
        <v>0</v>
      </c>
      <c r="FV20" s="745">
        <f t="shared" si="65"/>
        <v>0</v>
      </c>
      <c r="FW20" s="745">
        <f t="shared" si="65"/>
        <v>0</v>
      </c>
      <c r="FX20" s="745">
        <f t="shared" si="65"/>
        <v>0</v>
      </c>
      <c r="FY20" s="745">
        <f t="shared" si="65"/>
        <v>0</v>
      </c>
      <c r="FZ20" s="745">
        <f t="shared" si="65"/>
        <v>0</v>
      </c>
      <c r="GA20" s="745">
        <f t="shared" si="65"/>
        <v>0</v>
      </c>
      <c r="GB20" s="745">
        <f t="shared" si="65"/>
        <v>0</v>
      </c>
      <c r="GC20" s="745">
        <f t="shared" si="65"/>
        <v>0</v>
      </c>
      <c r="GD20" s="745">
        <f t="shared" si="65"/>
        <v>0</v>
      </c>
      <c r="GE20" s="745">
        <f t="shared" si="65"/>
        <v>0</v>
      </c>
      <c r="GF20" s="745">
        <f t="shared" si="65"/>
        <v>0</v>
      </c>
      <c r="GG20" s="745">
        <f t="shared" si="65"/>
        <v>0</v>
      </c>
      <c r="GH20" s="745">
        <f t="shared" si="65"/>
        <v>0</v>
      </c>
      <c r="GI20" s="745">
        <f t="shared" ref="GI20:HG20" si="66">IF(GI$11&gt;=DESIGN_LIFE,GH20,IF(AND(GI$11&gt;0,$CK20&lt;&gt;0),IF(INT((GI$11)/(DESIGN_LIFE/$CK20))=((GI$11)/(DESIGN_LIFE/$CK20)),$CM20+GH20,GH20),GH20))</f>
        <v>0</v>
      </c>
      <c r="GJ20" s="745">
        <f t="shared" si="66"/>
        <v>0</v>
      </c>
      <c r="GK20" s="745">
        <f t="shared" si="66"/>
        <v>0</v>
      </c>
      <c r="GL20" s="745">
        <f t="shared" si="66"/>
        <v>0</v>
      </c>
      <c r="GM20" s="745">
        <f t="shared" si="66"/>
        <v>0</v>
      </c>
      <c r="GN20" s="745">
        <f t="shared" si="66"/>
        <v>0</v>
      </c>
      <c r="GO20" s="745">
        <f t="shared" si="66"/>
        <v>0</v>
      </c>
      <c r="GP20" s="745">
        <f t="shared" si="66"/>
        <v>0</v>
      </c>
      <c r="GQ20" s="745">
        <f t="shared" si="66"/>
        <v>0</v>
      </c>
      <c r="GR20" s="745">
        <f t="shared" si="66"/>
        <v>0</v>
      </c>
      <c r="GS20" s="745">
        <f t="shared" si="66"/>
        <v>0</v>
      </c>
      <c r="GT20" s="745">
        <f t="shared" si="66"/>
        <v>0</v>
      </c>
      <c r="GU20" s="745">
        <f t="shared" si="66"/>
        <v>0</v>
      </c>
      <c r="GV20" s="745">
        <f t="shared" si="66"/>
        <v>0</v>
      </c>
      <c r="GW20" s="745">
        <f t="shared" si="66"/>
        <v>0</v>
      </c>
      <c r="GX20" s="745">
        <f t="shared" si="66"/>
        <v>0</v>
      </c>
      <c r="GY20" s="745">
        <f t="shared" si="66"/>
        <v>0</v>
      </c>
      <c r="GZ20" s="745">
        <f t="shared" si="66"/>
        <v>0</v>
      </c>
      <c r="HA20" s="745">
        <f t="shared" si="66"/>
        <v>0</v>
      </c>
      <c r="HB20" s="745">
        <f t="shared" si="66"/>
        <v>0</v>
      </c>
      <c r="HC20" s="745">
        <f t="shared" si="66"/>
        <v>0</v>
      </c>
      <c r="HD20" s="745">
        <f t="shared" si="66"/>
        <v>0</v>
      </c>
      <c r="HE20" s="745">
        <f t="shared" si="66"/>
        <v>0</v>
      </c>
      <c r="HF20" s="745">
        <f t="shared" si="66"/>
        <v>0</v>
      </c>
      <c r="HG20" s="745">
        <f t="shared" si="66"/>
        <v>0</v>
      </c>
      <c r="HH20" s="185"/>
    </row>
    <row r="21" spans="1:216" ht="20.100000000000001" customHeight="1">
      <c r="A21" s="520" t="str">
        <f t="shared" si="4"/>
        <v>LST_STR_ELEMENT</v>
      </c>
      <c r="B21" s="357"/>
      <c r="C21" s="115"/>
      <c r="D21" s="116"/>
      <c r="E21" s="117"/>
      <c r="F21" s="116"/>
      <c r="G21" s="350" t="e">
        <f>IF(TYPOLOGY = "Bridge", _xlfn.XLOOKUP($E21, BRIDGE_STR_ELEMENT, 'MATERIAL DATA'!$R$36:$R$74,,), _xlfn.XLOOKUP($BL21, 'LIFECYCLE MATERIAL DATA'!$A$5:$A$104, 'LIFECYCLE MATERIAL DATA'!$Q$5:$Q$104,,))</f>
        <v>#N/A</v>
      </c>
      <c r="H21" s="630"/>
      <c r="I21" s="631"/>
      <c r="J21" s="736"/>
      <c r="K21" s="116"/>
      <c r="L21" s="95"/>
      <c r="M21" s="358"/>
      <c r="N21" s="156">
        <f t="shared" si="32"/>
        <v>0</v>
      </c>
      <c r="O21" s="157" t="str">
        <f t="shared" si="20"/>
        <v/>
      </c>
      <c r="P21" s="158" t="str">
        <f t="shared" si="21"/>
        <v/>
      </c>
      <c r="Q21" s="158" t="str" cm="1">
        <f t="array" ref="Q21">IFERROR(_xlfn.IFS(AND($I21 = "Yes", $J21 =1),(($BX21+$BU21)/($J21) + ($BY21+$BR21 +$BZ21)),AND($I21 = "Yes", $J21 &gt;1), (($BX21+$BU21)/($J21) + ($BY21*2 +$BZ21)) ), "")</f>
        <v/>
      </c>
      <c r="R21" s="158" t="str">
        <f t="shared" si="5"/>
        <v/>
      </c>
      <c r="S21" s="159">
        <f t="shared" si="22"/>
        <v>0</v>
      </c>
      <c r="T21" s="159" t="str">
        <f t="shared" si="45"/>
        <v/>
      </c>
      <c r="U21" s="158" t="str">
        <f t="shared" si="33"/>
        <v/>
      </c>
      <c r="V21" s="396" t="str">
        <f t="shared" si="23"/>
        <v/>
      </c>
      <c r="W21" s="156" t="str">
        <f t="shared" si="7"/>
        <v/>
      </c>
      <c r="X21" s="160">
        <f t="shared" si="8"/>
        <v>0</v>
      </c>
      <c r="Y21" s="274" t="s">
        <v>415</v>
      </c>
      <c r="Z21" s="745" t="str">
        <f>'MATERIAL DATA'!$Q45</f>
        <v>2.2.2 Walls</v>
      </c>
      <c r="AA21" s="768">
        <f t="shared" si="62"/>
        <v>0</v>
      </c>
      <c r="AB21" s="745"/>
      <c r="AC21" s="199" t="str">
        <f>'MATERIAL DATA'!Q19</f>
        <v>2.4.1 Stairs</v>
      </c>
      <c r="AD21" s="754">
        <f ca="1">SUMIF($E$12:$E$45,AC21,$O$12:$O$45)+SUMIF($E$12:$E$45,AC21,$P$12:$P$45)+SUMIF($E$12:$E$45,AC21,R$12:$R$45) +SUMIF($E$12:$E$45, AC21, $Q$12:$Q$43)</f>
        <v>0</v>
      </c>
      <c r="AE21" s="745"/>
      <c r="AF21" s="185"/>
      <c r="AG21" s="185"/>
      <c r="AH21" s="745" t="s">
        <v>16</v>
      </c>
      <c r="AI21" s="754">
        <f ca="1">SUM(AD7,AD8,AD9,AD10,AD11,AD21:AD23,AD27:AD29)</f>
        <v>0</v>
      </c>
      <c r="AJ21" s="780">
        <f t="shared" ca="1" si="38"/>
        <v>0</v>
      </c>
      <c r="AK21" s="745"/>
      <c r="AL21" s="745"/>
      <c r="AM21" s="745"/>
      <c r="AN21" s="745" t="s">
        <v>862</v>
      </c>
      <c r="AO21" s="745">
        <f t="shared" si="39"/>
        <v>0</v>
      </c>
      <c r="AP21" s="745"/>
      <c r="AQ21" s="745"/>
      <c r="AR21" s="745"/>
      <c r="AS21" s="745"/>
      <c r="AT21" s="745"/>
      <c r="AU21" s="185"/>
      <c r="AV21" s="185"/>
      <c r="AW21" s="185"/>
      <c r="AX21" s="185"/>
      <c r="AY21" s="185"/>
      <c r="AZ21" s="185"/>
      <c r="BA21" s="185"/>
      <c r="BB21" s="745"/>
      <c r="BC21" s="745"/>
      <c r="BD21" s="745"/>
      <c r="BE21" s="745"/>
      <c r="BF21" s="745"/>
      <c r="BG21" s="745"/>
      <c r="BH21" s="745"/>
      <c r="BI21" s="745"/>
      <c r="BJ21" s="745"/>
      <c r="BK21" s="209" t="str">
        <f t="shared" si="40"/>
        <v>ER</v>
      </c>
      <c r="BL21" s="209" t="str">
        <f t="shared" si="9"/>
        <v xml:space="preserve"> -  - </v>
      </c>
      <c r="BM21" s="745" t="str" cm="1">
        <f t="array" ref="BM21">_xlfn.IFS(OR(AND(TYPOLOGY &lt;&gt; "Bridge", B21="concrete",D21&lt;&gt;"Reinforced - 150mm hollow core slab"),C21="Concrete_EPD",),"Reinforcement",(OR(AND(TYPOLOGY="Bridge",B21="concrete",D21&lt;&gt;"Reinforced - 150mm hollow core slab"),C21="Concrete_EPD",)),"Bridge_Reinforcement",TRUE, "No_Reinforcement")</f>
        <v>No_Reinforcement</v>
      </c>
      <c r="BN21" s="186" t="e">
        <f>_xlfn.XLOOKUP($BL21,'LIFECYCLE MATERIAL DATA'!$A$5:$A$104,'LIFECYCLE MATERIAL DATA'!$D$5:$D$104,)</f>
        <v>#N/A</v>
      </c>
      <c r="BO21" s="186">
        <f>IFERROR(IF(M21&lt;&gt;0,_xlfn.XLOOKUP(M21,'Custom Data'!S16:S45,'Custom Data'!T16:T45,,-1),0),0)</f>
        <v>0</v>
      </c>
      <c r="BP21" s="186">
        <f t="shared" si="10"/>
        <v>0</v>
      </c>
      <c r="BQ21" s="846" t="str">
        <f t="shared" si="11"/>
        <v>ER</v>
      </c>
      <c r="BR21" s="745" t="str">
        <f>IFERROR(_xlfn.XLOOKUP($BL21,'LIFECYCLE MATERIAL DATA'!$A$5:$A$104,'LIFECYCLE MATERIAL DATA'!$I$5:$I$104,,)*($BQ21/1000)+_xlfn.XLOOKUP('Project Info'!$C$15,'LIFECYCLE MATERIAL DATA'!$A$5:$A$104,'LIFECYCLE MATERIAL DATA'!$I$5:$I$104,,)*($BP21/1000),"")</f>
        <v/>
      </c>
      <c r="BS21" s="745" t="str">
        <f>IFERROR(_xlfn.XLOOKUP($BL21,'LIFECYCLE MATERIAL DATA'!$A$5:$A$104, 'LIFECYCLE MATERIAL DATA'!$J$5:$J$104,,)*($BQ21/1000)+_xlfn.XLOOKUP('Project Info'!$C$15,'LIFECYCLE MATERIAL DATA'!$A$5:$A$104,'LIFECYCLE MATERIAL DATA'!$J$5:$J$104,,)*($BP21/1000),"")</f>
        <v/>
      </c>
      <c r="BT21" s="745" t="str">
        <f>IFERROR(_xlfn.XLOOKUP($BL21,'LIFECYCLE MATERIAL DATA'!$A$5:$A$104, 'LIFECYCLE MATERIAL DATA'!$K$5:$K$104,,)*($BQ21/1000),"")</f>
        <v/>
      </c>
      <c r="BU21" s="185" t="str">
        <f>IFERROR(_xlfn.XLOOKUP($BL21,'LIFECYCLE MATERIAL DATA'!$A$5:$A$104,'LIFECYCLE MATERIAL DATA'!$L$5:$L$104,,)*($BQ21/1000)+_xlfn.XLOOKUP('Project Info'!$C$15,'LIFECYCLE MATERIAL DATA'!$A$5:$A$104,'LIFECYCLE MATERIAL DATA'!$L$5:$L$104,,)*($BP21/1000),"")</f>
        <v/>
      </c>
      <c r="BV21" s="745" t="str">
        <f t="shared" si="25"/>
        <v/>
      </c>
      <c r="BW21" s="745" t="str">
        <f>IF($K21='MATERIAL DATA'!$O$5,$L21, IF($K21='MATERIAL DATA'!$O$6,$L21/(1000*'Scheme 3'!$BN21),""))</f>
        <v/>
      </c>
      <c r="BX21" s="745" t="str">
        <f>IFERROR(((_xlfn.XLOOKUP($BL21,'LIFECYCLE MATERIAL DATA'!$A$5:$A$104,'LIFECYCLE MATERIAL DATA'!$F$5:$F$104,,))*$BQ21/1000+_xlfn.XLOOKUP('Project Info'!$C$15,'LIFECYCLE MATERIAL DATA'!$A$5:$A$104,'LIFECYCLE MATERIAL DATA'!$F$5:$F$104,,)*$BP21/1000),"")</f>
        <v/>
      </c>
      <c r="BY21" s="771" t="str">
        <f>IFERROR((_xlfn.XLOOKUP($BL21,'LIFECYCLE MATERIAL DATA'!$A$5:$A$104,'LIFECYCLE MATERIAL DATA'!$G$5:$G$104,,)*$BQ21/1000++_xlfn.XLOOKUP('Project Info'!$C$15,'LIFECYCLE MATERIAL DATA'!$A$5:$A$104,'LIFECYCLE MATERIAL DATA'!$G$5:$G$104,,)*$BP21/1000),"")</f>
        <v/>
      </c>
      <c r="BZ21" s="745" t="str">
        <f>IFERROR(_xlfn.XLOOKUP('Scheme 3'!$BL21,'LIFECYCLE MATERIAL DATA'!$A$5:$A$104,'LIFECYCLE MATERIAL DATA'!$H$5:$H$104,,)*SUM($BX21+$BY21+$CB21+$CC21), "")</f>
        <v/>
      </c>
      <c r="CA21" s="185"/>
      <c r="CB21" s="743" t="str">
        <f>IFERROR((_xlfn.XLOOKUP($BL21,'LIFECYCLE MATERIAL DATA'!$A$5:$A$104, 'LIFECYCLE MATERIAL DATA'!$M$5:$M$104)*$BQ21/1000++_xlfn.XLOOKUP('Project Info'!$C$15,'LIFECYCLE MATERIAL DATA'!$A$5:$A$104,'LIFECYCLE MATERIAL DATA'!$M$5:$M$104)*$BP21/1000),"")</f>
        <v/>
      </c>
      <c r="CC21" s="745">
        <f>IFERROR(IF(OR($B21="Timber",$C21="Timber_EPD", $C21="Bamboo"),_xlfn.XLOOKUP($BL21,'LIFECYCLE MATERIAL DATA Master'!$A$5:$A$104,'LIFECYCLE MATERIAL DATA Master'!$E$5:$E$104,,)*$BQ21,0),"")/1000</f>
        <v>0</v>
      </c>
      <c r="CD21" s="185" t="str">
        <f>IFERROR((_xlfn.XLOOKUP($BL21,'LIFECYCLE MATERIAL DATA'!$A$5:$A$104,'LIFECYCLE MATERIAL DATA'!$N$5:$N$104,,)*$BQ21/1000++_xlfn.XLOOKUP('Project Info'!$C$15,'LIFECYCLE MATERIAL DATA'!$A$5:$A$104,'LIFECYCLE MATERIAL DATA'!$N$5:$N$104,,)*$BP21/1000),"")</f>
        <v/>
      </c>
      <c r="CE21" s="209"/>
      <c r="CF21" s="209"/>
      <c r="CG21" s="209"/>
      <c r="CH21" s="772">
        <f>IFERROR(1+_xlfn.XLOOKUP($BL21,'LIFECYCLE MATERIAL DATA'!$A$5:$A$104,'LIFECYCLE MATERIAL DATA'!$H$5:$H$104,,),0)</f>
        <v>0</v>
      </c>
      <c r="CI21" s="765">
        <f t="shared" si="12"/>
        <v>0</v>
      </c>
      <c r="CJ21" s="773">
        <f t="shared" si="13"/>
        <v>0</v>
      </c>
      <c r="CK21" s="774">
        <f t="shared" si="14"/>
        <v>0</v>
      </c>
      <c r="CL21" s="767">
        <f t="shared" si="26"/>
        <v>0</v>
      </c>
      <c r="CM21" s="775">
        <f t="shared" si="27"/>
        <v>0</v>
      </c>
      <c r="CN21" s="769">
        <v>0</v>
      </c>
      <c r="CO21" s="745">
        <f t="shared" si="15"/>
        <v>0</v>
      </c>
      <c r="CP21" s="745">
        <f t="shared" si="15"/>
        <v>0</v>
      </c>
      <c r="CQ21" s="745">
        <f t="shared" ref="CQ21:DV21" si="67">IF(CQ$11&gt;=DESIGN_LIFE,CP21,IF(AND(CQ$11&gt;0,$CK21&lt;&gt;0),IF(INT((CQ$11)/(DESIGN_LIFE/$CK21))=((CQ$11)/(DESIGN_LIFE/$CK21)),$CM21+CP21,CP21),CP21))</f>
        <v>0</v>
      </c>
      <c r="CR21" s="745">
        <f t="shared" si="67"/>
        <v>0</v>
      </c>
      <c r="CS21" s="745">
        <f t="shared" si="67"/>
        <v>0</v>
      </c>
      <c r="CT21" s="745">
        <f t="shared" si="67"/>
        <v>0</v>
      </c>
      <c r="CU21" s="745">
        <f t="shared" si="67"/>
        <v>0</v>
      </c>
      <c r="CV21" s="745">
        <f t="shared" si="67"/>
        <v>0</v>
      </c>
      <c r="CW21" s="745">
        <f t="shared" si="67"/>
        <v>0</v>
      </c>
      <c r="CX21" s="745">
        <f t="shared" si="67"/>
        <v>0</v>
      </c>
      <c r="CY21" s="745">
        <f t="shared" si="67"/>
        <v>0</v>
      </c>
      <c r="CZ21" s="745">
        <f t="shared" si="67"/>
        <v>0</v>
      </c>
      <c r="DA21" s="745">
        <f t="shared" si="67"/>
        <v>0</v>
      </c>
      <c r="DB21" s="745">
        <f t="shared" si="67"/>
        <v>0</v>
      </c>
      <c r="DC21" s="745">
        <f t="shared" si="67"/>
        <v>0</v>
      </c>
      <c r="DD21" s="745">
        <f t="shared" si="67"/>
        <v>0</v>
      </c>
      <c r="DE21" s="745">
        <f t="shared" si="67"/>
        <v>0</v>
      </c>
      <c r="DF21" s="745">
        <f t="shared" si="67"/>
        <v>0</v>
      </c>
      <c r="DG21" s="745">
        <f t="shared" si="67"/>
        <v>0</v>
      </c>
      <c r="DH21" s="745">
        <f t="shared" si="67"/>
        <v>0</v>
      </c>
      <c r="DI21" s="745">
        <f t="shared" si="67"/>
        <v>0</v>
      </c>
      <c r="DJ21" s="745">
        <f t="shared" si="67"/>
        <v>0</v>
      </c>
      <c r="DK21" s="745">
        <f t="shared" si="67"/>
        <v>0</v>
      </c>
      <c r="DL21" s="745">
        <f t="shared" si="67"/>
        <v>0</v>
      </c>
      <c r="DM21" s="745">
        <f t="shared" si="67"/>
        <v>0</v>
      </c>
      <c r="DN21" s="745">
        <f t="shared" si="67"/>
        <v>0</v>
      </c>
      <c r="DO21" s="745">
        <f t="shared" si="67"/>
        <v>0</v>
      </c>
      <c r="DP21" s="745">
        <f t="shared" si="67"/>
        <v>0</v>
      </c>
      <c r="DQ21" s="745">
        <f t="shared" si="67"/>
        <v>0</v>
      </c>
      <c r="DR21" s="745">
        <f t="shared" si="67"/>
        <v>0</v>
      </c>
      <c r="DS21" s="745">
        <f t="shared" si="67"/>
        <v>0</v>
      </c>
      <c r="DT21" s="745">
        <f t="shared" si="67"/>
        <v>0</v>
      </c>
      <c r="DU21" s="745">
        <f t="shared" si="67"/>
        <v>0</v>
      </c>
      <c r="DV21" s="745">
        <f t="shared" si="67"/>
        <v>0</v>
      </c>
      <c r="DW21" s="745">
        <f t="shared" ref="DW21:FB21" si="68">IF(DW$11&gt;=DESIGN_LIFE,DV21,IF(AND(DW$11&gt;0,$CK21&lt;&gt;0),IF(INT((DW$11)/(DESIGN_LIFE/$CK21))=((DW$11)/(DESIGN_LIFE/$CK21)),$CM21+DV21,DV21),DV21))</f>
        <v>0</v>
      </c>
      <c r="DX21" s="745">
        <f t="shared" si="68"/>
        <v>0</v>
      </c>
      <c r="DY21" s="745">
        <f t="shared" si="68"/>
        <v>0</v>
      </c>
      <c r="DZ21" s="745">
        <f t="shared" si="68"/>
        <v>0</v>
      </c>
      <c r="EA21" s="745">
        <f t="shared" si="68"/>
        <v>0</v>
      </c>
      <c r="EB21" s="745">
        <f t="shared" si="68"/>
        <v>0</v>
      </c>
      <c r="EC21" s="745">
        <f t="shared" si="68"/>
        <v>0</v>
      </c>
      <c r="ED21" s="745">
        <f t="shared" si="68"/>
        <v>0</v>
      </c>
      <c r="EE21" s="745">
        <f t="shared" si="68"/>
        <v>0</v>
      </c>
      <c r="EF21" s="745">
        <f t="shared" si="68"/>
        <v>0</v>
      </c>
      <c r="EG21" s="745">
        <f t="shared" si="68"/>
        <v>0</v>
      </c>
      <c r="EH21" s="745">
        <f t="shared" si="68"/>
        <v>0</v>
      </c>
      <c r="EI21" s="745">
        <f t="shared" si="68"/>
        <v>0</v>
      </c>
      <c r="EJ21" s="745">
        <f t="shared" si="68"/>
        <v>0</v>
      </c>
      <c r="EK21" s="745">
        <f t="shared" si="68"/>
        <v>0</v>
      </c>
      <c r="EL21" s="745">
        <f t="shared" si="68"/>
        <v>0</v>
      </c>
      <c r="EM21" s="745">
        <f t="shared" si="68"/>
        <v>0</v>
      </c>
      <c r="EN21" s="745">
        <f t="shared" si="68"/>
        <v>0</v>
      </c>
      <c r="EO21" s="745">
        <f t="shared" si="68"/>
        <v>0</v>
      </c>
      <c r="EP21" s="745">
        <f t="shared" si="68"/>
        <v>0</v>
      </c>
      <c r="EQ21" s="745">
        <f t="shared" si="68"/>
        <v>0</v>
      </c>
      <c r="ER21" s="745">
        <f t="shared" si="68"/>
        <v>0</v>
      </c>
      <c r="ES21" s="745">
        <f t="shared" si="68"/>
        <v>0</v>
      </c>
      <c r="ET21" s="745">
        <f t="shared" si="68"/>
        <v>0</v>
      </c>
      <c r="EU21" s="745">
        <f t="shared" si="68"/>
        <v>0</v>
      </c>
      <c r="EV21" s="745">
        <f t="shared" si="68"/>
        <v>0</v>
      </c>
      <c r="EW21" s="745">
        <f t="shared" si="68"/>
        <v>0</v>
      </c>
      <c r="EX21" s="745">
        <f t="shared" si="68"/>
        <v>0</v>
      </c>
      <c r="EY21" s="745">
        <f t="shared" si="68"/>
        <v>0</v>
      </c>
      <c r="EZ21" s="745">
        <f t="shared" si="68"/>
        <v>0</v>
      </c>
      <c r="FA21" s="745">
        <f t="shared" si="68"/>
        <v>0</v>
      </c>
      <c r="FB21" s="745">
        <f t="shared" si="68"/>
        <v>0</v>
      </c>
      <c r="FC21" s="745">
        <f t="shared" ref="FC21:GH21" si="69">IF(FC$11&gt;=DESIGN_LIFE,FB21,IF(AND(FC$11&gt;0,$CK21&lt;&gt;0),IF(INT((FC$11)/(DESIGN_LIFE/$CK21))=((FC$11)/(DESIGN_LIFE/$CK21)),$CM21+FB21,FB21),FB21))</f>
        <v>0</v>
      </c>
      <c r="FD21" s="745">
        <f t="shared" si="69"/>
        <v>0</v>
      </c>
      <c r="FE21" s="745">
        <f t="shared" si="69"/>
        <v>0</v>
      </c>
      <c r="FF21" s="745">
        <f t="shared" si="69"/>
        <v>0</v>
      </c>
      <c r="FG21" s="745">
        <f t="shared" si="69"/>
        <v>0</v>
      </c>
      <c r="FH21" s="745">
        <f t="shared" si="69"/>
        <v>0</v>
      </c>
      <c r="FI21" s="745">
        <f t="shared" si="69"/>
        <v>0</v>
      </c>
      <c r="FJ21" s="745">
        <f t="shared" si="69"/>
        <v>0</v>
      </c>
      <c r="FK21" s="745">
        <f t="shared" si="69"/>
        <v>0</v>
      </c>
      <c r="FL21" s="745">
        <f t="shared" si="69"/>
        <v>0</v>
      </c>
      <c r="FM21" s="745">
        <f t="shared" si="69"/>
        <v>0</v>
      </c>
      <c r="FN21" s="745">
        <f t="shared" si="69"/>
        <v>0</v>
      </c>
      <c r="FO21" s="745">
        <f t="shared" si="69"/>
        <v>0</v>
      </c>
      <c r="FP21" s="745">
        <f t="shared" si="69"/>
        <v>0</v>
      </c>
      <c r="FQ21" s="745">
        <f t="shared" si="69"/>
        <v>0</v>
      </c>
      <c r="FR21" s="745">
        <f t="shared" si="69"/>
        <v>0</v>
      </c>
      <c r="FS21" s="745">
        <f t="shared" si="69"/>
        <v>0</v>
      </c>
      <c r="FT21" s="745">
        <f t="shared" si="69"/>
        <v>0</v>
      </c>
      <c r="FU21" s="745">
        <f t="shared" si="69"/>
        <v>0</v>
      </c>
      <c r="FV21" s="745">
        <f t="shared" si="69"/>
        <v>0</v>
      </c>
      <c r="FW21" s="745">
        <f t="shared" si="69"/>
        <v>0</v>
      </c>
      <c r="FX21" s="745">
        <f t="shared" si="69"/>
        <v>0</v>
      </c>
      <c r="FY21" s="745">
        <f t="shared" si="69"/>
        <v>0</v>
      </c>
      <c r="FZ21" s="745">
        <f t="shared" si="69"/>
        <v>0</v>
      </c>
      <c r="GA21" s="745">
        <f t="shared" si="69"/>
        <v>0</v>
      </c>
      <c r="GB21" s="745">
        <f t="shared" si="69"/>
        <v>0</v>
      </c>
      <c r="GC21" s="745">
        <f t="shared" si="69"/>
        <v>0</v>
      </c>
      <c r="GD21" s="745">
        <f t="shared" si="69"/>
        <v>0</v>
      </c>
      <c r="GE21" s="745">
        <f t="shared" si="69"/>
        <v>0</v>
      </c>
      <c r="GF21" s="745">
        <f t="shared" si="69"/>
        <v>0</v>
      </c>
      <c r="GG21" s="745">
        <f t="shared" si="69"/>
        <v>0</v>
      </c>
      <c r="GH21" s="745">
        <f t="shared" si="69"/>
        <v>0</v>
      </c>
      <c r="GI21" s="745">
        <f t="shared" ref="GI21:HG21" si="70">IF(GI$11&gt;=DESIGN_LIFE,GH21,IF(AND(GI$11&gt;0,$CK21&lt;&gt;0),IF(INT((GI$11)/(DESIGN_LIFE/$CK21))=((GI$11)/(DESIGN_LIFE/$CK21)),$CM21+GH21,GH21),GH21))</f>
        <v>0</v>
      </c>
      <c r="GJ21" s="745">
        <f t="shared" si="70"/>
        <v>0</v>
      </c>
      <c r="GK21" s="745">
        <f t="shared" si="70"/>
        <v>0</v>
      </c>
      <c r="GL21" s="745">
        <f t="shared" si="70"/>
        <v>0</v>
      </c>
      <c r="GM21" s="745">
        <f t="shared" si="70"/>
        <v>0</v>
      </c>
      <c r="GN21" s="745">
        <f t="shared" si="70"/>
        <v>0</v>
      </c>
      <c r="GO21" s="745">
        <f t="shared" si="70"/>
        <v>0</v>
      </c>
      <c r="GP21" s="745">
        <f t="shared" si="70"/>
        <v>0</v>
      </c>
      <c r="GQ21" s="745">
        <f t="shared" si="70"/>
        <v>0</v>
      </c>
      <c r="GR21" s="745">
        <f t="shared" si="70"/>
        <v>0</v>
      </c>
      <c r="GS21" s="745">
        <f t="shared" si="70"/>
        <v>0</v>
      </c>
      <c r="GT21" s="745">
        <f t="shared" si="70"/>
        <v>0</v>
      </c>
      <c r="GU21" s="745">
        <f t="shared" si="70"/>
        <v>0</v>
      </c>
      <c r="GV21" s="745">
        <f t="shared" si="70"/>
        <v>0</v>
      </c>
      <c r="GW21" s="745">
        <f t="shared" si="70"/>
        <v>0</v>
      </c>
      <c r="GX21" s="745">
        <f t="shared" si="70"/>
        <v>0</v>
      </c>
      <c r="GY21" s="745">
        <f t="shared" si="70"/>
        <v>0</v>
      </c>
      <c r="GZ21" s="745">
        <f t="shared" si="70"/>
        <v>0</v>
      </c>
      <c r="HA21" s="745">
        <f t="shared" si="70"/>
        <v>0</v>
      </c>
      <c r="HB21" s="745">
        <f t="shared" si="70"/>
        <v>0</v>
      </c>
      <c r="HC21" s="745">
        <f t="shared" si="70"/>
        <v>0</v>
      </c>
      <c r="HD21" s="745">
        <f t="shared" si="70"/>
        <v>0</v>
      </c>
      <c r="HE21" s="745">
        <f t="shared" si="70"/>
        <v>0</v>
      </c>
      <c r="HF21" s="745">
        <f t="shared" si="70"/>
        <v>0</v>
      </c>
      <c r="HG21" s="745">
        <f t="shared" si="70"/>
        <v>0</v>
      </c>
      <c r="HH21" s="185"/>
    </row>
    <row r="22" spans="1:216" ht="20.100000000000001" customHeight="1">
      <c r="A22" s="520" t="str">
        <f t="shared" si="4"/>
        <v>LST_STR_ELEMENT</v>
      </c>
      <c r="B22" s="357"/>
      <c r="C22" s="115"/>
      <c r="D22" s="116"/>
      <c r="E22" s="117"/>
      <c r="F22" s="116"/>
      <c r="G22" s="350" t="e">
        <f>IF(TYPOLOGY = "Bridge", _xlfn.XLOOKUP($E22, BRIDGE_STR_ELEMENT, 'MATERIAL DATA'!$R$36:$R$74,,), _xlfn.XLOOKUP($BL22, 'LIFECYCLE MATERIAL DATA'!$A$5:$A$104, 'LIFECYCLE MATERIAL DATA'!$Q$5:$Q$104,,))</f>
        <v>#N/A</v>
      </c>
      <c r="H22" s="630"/>
      <c r="I22" s="631"/>
      <c r="J22" s="736"/>
      <c r="K22" s="116"/>
      <c r="L22" s="95"/>
      <c r="M22" s="358"/>
      <c r="N22" s="156">
        <f t="shared" si="32"/>
        <v>0</v>
      </c>
      <c r="O22" s="157" t="str">
        <f t="shared" si="20"/>
        <v/>
      </c>
      <c r="P22" s="158" t="str">
        <f t="shared" si="21"/>
        <v/>
      </c>
      <c r="Q22" s="158" t="str" cm="1">
        <f t="array" ref="Q22">IFERROR(_xlfn.IFS(AND($I22 = "Yes", $J22 =1),(($BX22+$BU22)/($J22) + ($BY22+$BR22 +$BZ22)),AND($I22 = "Yes", $J22 &gt;1), (($BX22+$BU22)/($J22) + ($BY22*2 +$BZ22)) ), "")</f>
        <v/>
      </c>
      <c r="R22" s="158" t="str">
        <f t="shared" si="5"/>
        <v/>
      </c>
      <c r="S22" s="159">
        <f t="shared" si="22"/>
        <v>0</v>
      </c>
      <c r="T22" s="159" t="str">
        <f t="shared" si="45"/>
        <v/>
      </c>
      <c r="U22" s="158" t="str">
        <f t="shared" si="33"/>
        <v/>
      </c>
      <c r="V22" s="396" t="str">
        <f t="shared" si="23"/>
        <v/>
      </c>
      <c r="W22" s="156" t="str">
        <f t="shared" si="7"/>
        <v/>
      </c>
      <c r="X22" s="160">
        <f t="shared" si="8"/>
        <v>0</v>
      </c>
      <c r="Y22" s="274" t="s">
        <v>415</v>
      </c>
      <c r="Z22" s="745" t="str">
        <f>'MATERIAL DATA'!$Q46</f>
        <v>2.2.3 Beams</v>
      </c>
      <c r="AA22" s="768">
        <f t="shared" si="62"/>
        <v>0</v>
      </c>
      <c r="AB22" s="745"/>
      <c r="AC22" s="199" t="str">
        <f>'MATERIAL DATA'!Q20</f>
        <v>2.4.2 Ramps</v>
      </c>
      <c r="AD22" s="754">
        <f ca="1">SUMIF($E$12:$E$45,AC22,$O$12:$O$45)+SUMIF($E$12:$E$45,AC22,$P$12:$P$45)+SUMIF($E$12:$E$45,AC22,R$12:$R$45) +SUMIF($E$12:$E$45, AC22, $Q$12:$Q$43)</f>
        <v>0</v>
      </c>
      <c r="AE22" s="745"/>
      <c r="AF22" s="185"/>
      <c r="AG22" s="745"/>
      <c r="AH22" s="745"/>
      <c r="AI22" s="745"/>
      <c r="AJ22" s="745"/>
      <c r="AK22" s="745"/>
      <c r="AL22" s="745"/>
      <c r="AM22" s="745"/>
      <c r="AN22" s="745" t="s">
        <v>313</v>
      </c>
      <c r="AO22" s="745">
        <f t="shared" si="39"/>
        <v>0</v>
      </c>
      <c r="AP22" s="745"/>
      <c r="AQ22" s="745"/>
      <c r="AR22" s="749"/>
      <c r="AS22" s="782"/>
      <c r="AT22" s="185"/>
      <c r="AU22" s="185"/>
      <c r="AV22" s="185"/>
      <c r="AW22" s="185"/>
      <c r="AX22" s="790"/>
      <c r="AY22" s="790"/>
      <c r="AZ22" s="790"/>
      <c r="BA22" s="790"/>
      <c r="BB22" s="756"/>
      <c r="BC22" s="756"/>
      <c r="BD22" s="756"/>
      <c r="BE22" s="756"/>
      <c r="BF22" s="756"/>
      <c r="BG22" s="756"/>
      <c r="BH22" s="756"/>
      <c r="BI22" s="756"/>
      <c r="BJ22" s="756"/>
      <c r="BK22" s="209" t="str">
        <f t="shared" si="40"/>
        <v>ER</v>
      </c>
      <c r="BL22" s="209" t="str">
        <f t="shared" si="9"/>
        <v xml:space="preserve"> -  - </v>
      </c>
      <c r="BM22" s="745" t="str" cm="1">
        <f t="array" ref="BM22">_xlfn.IFS(OR(AND(TYPOLOGY &lt;&gt; "Bridge", B22="concrete",D22&lt;&gt;"Reinforced - 150mm hollow core slab"),C22="Concrete_EPD",),"Reinforcement",(OR(AND(TYPOLOGY="Bridge",B22="concrete",D22&lt;&gt;"Reinforced - 150mm hollow core slab"),C22="Concrete_EPD",)),"Bridge_Reinforcement",TRUE, "No_Reinforcement")</f>
        <v>No_Reinforcement</v>
      </c>
      <c r="BN22" s="186" t="e">
        <f>_xlfn.XLOOKUP($BL22,'LIFECYCLE MATERIAL DATA'!$A$5:$A$104,'LIFECYCLE MATERIAL DATA'!$D$5:$D$104,)</f>
        <v>#N/A</v>
      </c>
      <c r="BO22" s="186">
        <f>IFERROR(IF(M22&lt;&gt;0,_xlfn.XLOOKUP(M22,'Custom Data'!S16:S45,'Custom Data'!T16:T45,,-1),0),0)</f>
        <v>0</v>
      </c>
      <c r="BP22" s="186">
        <f t="shared" si="10"/>
        <v>0</v>
      </c>
      <c r="BQ22" s="846" t="str">
        <f t="shared" si="11"/>
        <v>ER</v>
      </c>
      <c r="BR22" s="745" t="str">
        <f>IFERROR(_xlfn.XLOOKUP($BL22,'LIFECYCLE MATERIAL DATA'!$A$5:$A$104,'LIFECYCLE MATERIAL DATA'!$I$5:$I$104,,)*($BQ22/1000)+_xlfn.XLOOKUP('Project Info'!$C$15,'LIFECYCLE MATERIAL DATA'!$A$5:$A$104,'LIFECYCLE MATERIAL DATA'!$I$5:$I$104,,)*($BP22/1000),"")</f>
        <v/>
      </c>
      <c r="BS22" s="745" t="str">
        <f>IFERROR(_xlfn.XLOOKUP($BL22,'LIFECYCLE MATERIAL DATA'!$A$5:$A$104, 'LIFECYCLE MATERIAL DATA'!$J$5:$J$104,,)*($BQ22/1000)+_xlfn.XLOOKUP('Project Info'!$C$15,'LIFECYCLE MATERIAL DATA'!$A$5:$A$104,'LIFECYCLE MATERIAL DATA'!$J$5:$J$104,,)*($BP22/1000),"")</f>
        <v/>
      </c>
      <c r="BT22" s="745" t="str">
        <f>IFERROR(_xlfn.XLOOKUP($BL22,'LIFECYCLE MATERIAL DATA'!$A$5:$A$104, 'LIFECYCLE MATERIAL DATA'!$K$5:$K$104,,)*($BQ22/1000),"")</f>
        <v/>
      </c>
      <c r="BU22" s="185" t="str">
        <f>IFERROR(_xlfn.XLOOKUP($BL22,'LIFECYCLE MATERIAL DATA'!$A$5:$A$104,'LIFECYCLE MATERIAL DATA'!$L$5:$L$104,,)*($BQ22/1000)+_xlfn.XLOOKUP('Project Info'!$C$15,'LIFECYCLE MATERIAL DATA'!$A$5:$A$104,'LIFECYCLE MATERIAL DATA'!$L$5:$L$104,,)*($BP22/1000),"")</f>
        <v/>
      </c>
      <c r="BV22" s="745" t="str">
        <f t="shared" si="25"/>
        <v/>
      </c>
      <c r="BW22" s="745" t="str">
        <f>IF($K22='MATERIAL DATA'!$O$5,$L22, IF($K22='MATERIAL DATA'!$O$6,$L22/(1000*'Scheme 3'!$BN22),""))</f>
        <v/>
      </c>
      <c r="BX22" s="745" t="str">
        <f>IFERROR(((_xlfn.XLOOKUP($BL22,'LIFECYCLE MATERIAL DATA'!$A$5:$A$104,'LIFECYCLE MATERIAL DATA'!$F$5:$F$104,,))*$BQ22/1000+_xlfn.XLOOKUP('Project Info'!$C$15,'LIFECYCLE MATERIAL DATA'!$A$5:$A$104,'LIFECYCLE MATERIAL DATA'!$F$5:$F$104,,)*$BP22/1000),"")</f>
        <v/>
      </c>
      <c r="BY22" s="771" t="str">
        <f>IFERROR((_xlfn.XLOOKUP($BL22,'LIFECYCLE MATERIAL DATA'!$A$5:$A$104,'LIFECYCLE MATERIAL DATA'!$G$5:$G$104,,)*$BQ22/1000++_xlfn.XLOOKUP('Project Info'!$C$15,'LIFECYCLE MATERIAL DATA'!$A$5:$A$104,'LIFECYCLE MATERIAL DATA'!$G$5:$G$104,,)*$BP22/1000),"")</f>
        <v/>
      </c>
      <c r="BZ22" s="745" t="str">
        <f>IFERROR(_xlfn.XLOOKUP('Scheme 3'!$BL22,'LIFECYCLE MATERIAL DATA'!$A$5:$A$104,'LIFECYCLE MATERIAL DATA'!$H$5:$H$104,,)*SUM($BX22+$BY22+$CB22+$CC22), "")</f>
        <v/>
      </c>
      <c r="CA22" s="185"/>
      <c r="CB22" s="743" t="str">
        <f>IFERROR((_xlfn.XLOOKUP($BL22,'LIFECYCLE MATERIAL DATA'!$A$5:$A$104, 'LIFECYCLE MATERIAL DATA'!$M$5:$M$104)*$BQ22/1000++_xlfn.XLOOKUP('Project Info'!$C$15,'LIFECYCLE MATERIAL DATA'!$A$5:$A$104,'LIFECYCLE MATERIAL DATA'!$M$5:$M$104)*$BP22/1000),"")</f>
        <v/>
      </c>
      <c r="CC22" s="745">
        <f>IFERROR(IF(OR($B22="Timber",$C22="Timber_EPD", $C22="Bamboo"),_xlfn.XLOOKUP($BL22,'LIFECYCLE MATERIAL DATA Master'!$A$5:$A$104,'LIFECYCLE MATERIAL DATA Master'!$E$5:$E$104,,)*$BQ22,0),"")/1000</f>
        <v>0</v>
      </c>
      <c r="CD22" s="185" t="str">
        <f>IFERROR((_xlfn.XLOOKUP($BL22,'LIFECYCLE MATERIAL DATA'!$A$5:$A$104,'LIFECYCLE MATERIAL DATA'!$N$5:$N$104,,)*$BQ22/1000++_xlfn.XLOOKUP('Project Info'!$C$15,'LIFECYCLE MATERIAL DATA'!$A$5:$A$104,'LIFECYCLE MATERIAL DATA'!$N$5:$N$104,,)*$BP22/1000),"")</f>
        <v/>
      </c>
      <c r="CE22" s="209"/>
      <c r="CF22" s="209"/>
      <c r="CG22" s="209"/>
      <c r="CH22" s="772">
        <f>IFERROR(1+_xlfn.XLOOKUP($BL22,'LIFECYCLE MATERIAL DATA'!$A$5:$A$104,'LIFECYCLE MATERIAL DATA'!$H$5:$H$104,,),0)</f>
        <v>0</v>
      </c>
      <c r="CI22" s="765">
        <f t="shared" si="12"/>
        <v>0</v>
      </c>
      <c r="CJ22" s="773">
        <f t="shared" si="13"/>
        <v>0</v>
      </c>
      <c r="CK22" s="774">
        <f t="shared" si="14"/>
        <v>0</v>
      </c>
      <c r="CL22" s="767">
        <f t="shared" si="26"/>
        <v>0</v>
      </c>
      <c r="CM22" s="775">
        <f t="shared" si="27"/>
        <v>0</v>
      </c>
      <c r="CN22" s="769">
        <v>0</v>
      </c>
      <c r="CO22" s="745">
        <f t="shared" si="15"/>
        <v>0</v>
      </c>
      <c r="CP22" s="745">
        <f t="shared" si="15"/>
        <v>0</v>
      </c>
      <c r="CQ22" s="745">
        <f t="shared" ref="CQ22:DV22" si="71">IF(CQ$11&gt;=DESIGN_LIFE,CP22,IF(AND(CQ$11&gt;0,$CK22&lt;&gt;0),IF(INT((CQ$11)/(DESIGN_LIFE/$CK22))=((CQ$11)/(DESIGN_LIFE/$CK22)),$CM22+CP22,CP22),CP22))</f>
        <v>0</v>
      </c>
      <c r="CR22" s="745">
        <f t="shared" si="71"/>
        <v>0</v>
      </c>
      <c r="CS22" s="745">
        <f t="shared" si="71"/>
        <v>0</v>
      </c>
      <c r="CT22" s="745">
        <f t="shared" si="71"/>
        <v>0</v>
      </c>
      <c r="CU22" s="745">
        <f t="shared" si="71"/>
        <v>0</v>
      </c>
      <c r="CV22" s="745">
        <f t="shared" si="71"/>
        <v>0</v>
      </c>
      <c r="CW22" s="745">
        <f t="shared" si="71"/>
        <v>0</v>
      </c>
      <c r="CX22" s="745">
        <f t="shared" si="71"/>
        <v>0</v>
      </c>
      <c r="CY22" s="745">
        <f t="shared" si="71"/>
        <v>0</v>
      </c>
      <c r="CZ22" s="745">
        <f t="shared" si="71"/>
        <v>0</v>
      </c>
      <c r="DA22" s="745">
        <f t="shared" si="71"/>
        <v>0</v>
      </c>
      <c r="DB22" s="745">
        <f t="shared" si="71"/>
        <v>0</v>
      </c>
      <c r="DC22" s="745">
        <f t="shared" si="71"/>
        <v>0</v>
      </c>
      <c r="DD22" s="745">
        <f t="shared" si="71"/>
        <v>0</v>
      </c>
      <c r="DE22" s="745">
        <f t="shared" si="71"/>
        <v>0</v>
      </c>
      <c r="DF22" s="745">
        <f t="shared" si="71"/>
        <v>0</v>
      </c>
      <c r="DG22" s="745">
        <f t="shared" si="71"/>
        <v>0</v>
      </c>
      <c r="DH22" s="745">
        <f t="shared" si="71"/>
        <v>0</v>
      </c>
      <c r="DI22" s="745">
        <f t="shared" si="71"/>
        <v>0</v>
      </c>
      <c r="DJ22" s="745">
        <f t="shared" si="71"/>
        <v>0</v>
      </c>
      <c r="DK22" s="745">
        <f t="shared" si="71"/>
        <v>0</v>
      </c>
      <c r="DL22" s="745">
        <f t="shared" si="71"/>
        <v>0</v>
      </c>
      <c r="DM22" s="745">
        <f t="shared" si="71"/>
        <v>0</v>
      </c>
      <c r="DN22" s="745">
        <f t="shared" si="71"/>
        <v>0</v>
      </c>
      <c r="DO22" s="745">
        <f t="shared" si="71"/>
        <v>0</v>
      </c>
      <c r="DP22" s="745">
        <f t="shared" si="71"/>
        <v>0</v>
      </c>
      <c r="DQ22" s="745">
        <f t="shared" si="71"/>
        <v>0</v>
      </c>
      <c r="DR22" s="745">
        <f t="shared" si="71"/>
        <v>0</v>
      </c>
      <c r="DS22" s="745">
        <f t="shared" si="71"/>
        <v>0</v>
      </c>
      <c r="DT22" s="745">
        <f t="shared" si="71"/>
        <v>0</v>
      </c>
      <c r="DU22" s="745">
        <f t="shared" si="71"/>
        <v>0</v>
      </c>
      <c r="DV22" s="745">
        <f t="shared" si="71"/>
        <v>0</v>
      </c>
      <c r="DW22" s="745">
        <f t="shared" ref="DW22:FB22" si="72">IF(DW$11&gt;=DESIGN_LIFE,DV22,IF(AND(DW$11&gt;0,$CK22&lt;&gt;0),IF(INT((DW$11)/(DESIGN_LIFE/$CK22))=((DW$11)/(DESIGN_LIFE/$CK22)),$CM22+DV22,DV22),DV22))</f>
        <v>0</v>
      </c>
      <c r="DX22" s="745">
        <f t="shared" si="72"/>
        <v>0</v>
      </c>
      <c r="DY22" s="745">
        <f t="shared" si="72"/>
        <v>0</v>
      </c>
      <c r="DZ22" s="745">
        <f t="shared" si="72"/>
        <v>0</v>
      </c>
      <c r="EA22" s="745">
        <f t="shared" si="72"/>
        <v>0</v>
      </c>
      <c r="EB22" s="745">
        <f t="shared" si="72"/>
        <v>0</v>
      </c>
      <c r="EC22" s="745">
        <f t="shared" si="72"/>
        <v>0</v>
      </c>
      <c r="ED22" s="745">
        <f t="shared" si="72"/>
        <v>0</v>
      </c>
      <c r="EE22" s="745">
        <f t="shared" si="72"/>
        <v>0</v>
      </c>
      <c r="EF22" s="745">
        <f t="shared" si="72"/>
        <v>0</v>
      </c>
      <c r="EG22" s="745">
        <f t="shared" si="72"/>
        <v>0</v>
      </c>
      <c r="EH22" s="745">
        <f t="shared" si="72"/>
        <v>0</v>
      </c>
      <c r="EI22" s="745">
        <f t="shared" si="72"/>
        <v>0</v>
      </c>
      <c r="EJ22" s="745">
        <f t="shared" si="72"/>
        <v>0</v>
      </c>
      <c r="EK22" s="745">
        <f t="shared" si="72"/>
        <v>0</v>
      </c>
      <c r="EL22" s="745">
        <f t="shared" si="72"/>
        <v>0</v>
      </c>
      <c r="EM22" s="745">
        <f t="shared" si="72"/>
        <v>0</v>
      </c>
      <c r="EN22" s="745">
        <f t="shared" si="72"/>
        <v>0</v>
      </c>
      <c r="EO22" s="745">
        <f t="shared" si="72"/>
        <v>0</v>
      </c>
      <c r="EP22" s="745">
        <f t="shared" si="72"/>
        <v>0</v>
      </c>
      <c r="EQ22" s="745">
        <f t="shared" si="72"/>
        <v>0</v>
      </c>
      <c r="ER22" s="745">
        <f t="shared" si="72"/>
        <v>0</v>
      </c>
      <c r="ES22" s="745">
        <f t="shared" si="72"/>
        <v>0</v>
      </c>
      <c r="ET22" s="745">
        <f t="shared" si="72"/>
        <v>0</v>
      </c>
      <c r="EU22" s="745">
        <f t="shared" si="72"/>
        <v>0</v>
      </c>
      <c r="EV22" s="745">
        <f t="shared" si="72"/>
        <v>0</v>
      </c>
      <c r="EW22" s="745">
        <f t="shared" si="72"/>
        <v>0</v>
      </c>
      <c r="EX22" s="745">
        <f t="shared" si="72"/>
        <v>0</v>
      </c>
      <c r="EY22" s="745">
        <f t="shared" si="72"/>
        <v>0</v>
      </c>
      <c r="EZ22" s="745">
        <f t="shared" si="72"/>
        <v>0</v>
      </c>
      <c r="FA22" s="745">
        <f t="shared" si="72"/>
        <v>0</v>
      </c>
      <c r="FB22" s="745">
        <f t="shared" si="72"/>
        <v>0</v>
      </c>
      <c r="FC22" s="745">
        <f t="shared" ref="FC22:GH22" si="73">IF(FC$11&gt;=DESIGN_LIFE,FB22,IF(AND(FC$11&gt;0,$CK22&lt;&gt;0),IF(INT((FC$11)/(DESIGN_LIFE/$CK22))=((FC$11)/(DESIGN_LIFE/$CK22)),$CM22+FB22,FB22),FB22))</f>
        <v>0</v>
      </c>
      <c r="FD22" s="745">
        <f t="shared" si="73"/>
        <v>0</v>
      </c>
      <c r="FE22" s="745">
        <f t="shared" si="73"/>
        <v>0</v>
      </c>
      <c r="FF22" s="745">
        <f t="shared" si="73"/>
        <v>0</v>
      </c>
      <c r="FG22" s="745">
        <f t="shared" si="73"/>
        <v>0</v>
      </c>
      <c r="FH22" s="745">
        <f t="shared" si="73"/>
        <v>0</v>
      </c>
      <c r="FI22" s="745">
        <f t="shared" si="73"/>
        <v>0</v>
      </c>
      <c r="FJ22" s="745">
        <f t="shared" si="73"/>
        <v>0</v>
      </c>
      <c r="FK22" s="745">
        <f t="shared" si="73"/>
        <v>0</v>
      </c>
      <c r="FL22" s="745">
        <f t="shared" si="73"/>
        <v>0</v>
      </c>
      <c r="FM22" s="745">
        <f t="shared" si="73"/>
        <v>0</v>
      </c>
      <c r="FN22" s="745">
        <f t="shared" si="73"/>
        <v>0</v>
      </c>
      <c r="FO22" s="745">
        <f t="shared" si="73"/>
        <v>0</v>
      </c>
      <c r="FP22" s="745">
        <f t="shared" si="73"/>
        <v>0</v>
      </c>
      <c r="FQ22" s="745">
        <f t="shared" si="73"/>
        <v>0</v>
      </c>
      <c r="FR22" s="745">
        <f t="shared" si="73"/>
        <v>0</v>
      </c>
      <c r="FS22" s="745">
        <f t="shared" si="73"/>
        <v>0</v>
      </c>
      <c r="FT22" s="745">
        <f t="shared" si="73"/>
        <v>0</v>
      </c>
      <c r="FU22" s="745">
        <f t="shared" si="73"/>
        <v>0</v>
      </c>
      <c r="FV22" s="745">
        <f t="shared" si="73"/>
        <v>0</v>
      </c>
      <c r="FW22" s="745">
        <f t="shared" si="73"/>
        <v>0</v>
      </c>
      <c r="FX22" s="745">
        <f t="shared" si="73"/>
        <v>0</v>
      </c>
      <c r="FY22" s="745">
        <f t="shared" si="73"/>
        <v>0</v>
      </c>
      <c r="FZ22" s="745">
        <f t="shared" si="73"/>
        <v>0</v>
      </c>
      <c r="GA22" s="745">
        <f t="shared" si="73"/>
        <v>0</v>
      </c>
      <c r="GB22" s="745">
        <f t="shared" si="73"/>
        <v>0</v>
      </c>
      <c r="GC22" s="745">
        <f t="shared" si="73"/>
        <v>0</v>
      </c>
      <c r="GD22" s="745">
        <f t="shared" si="73"/>
        <v>0</v>
      </c>
      <c r="GE22" s="745">
        <f t="shared" si="73"/>
        <v>0</v>
      </c>
      <c r="GF22" s="745">
        <f t="shared" si="73"/>
        <v>0</v>
      </c>
      <c r="GG22" s="745">
        <f t="shared" si="73"/>
        <v>0</v>
      </c>
      <c r="GH22" s="745">
        <f t="shared" si="73"/>
        <v>0</v>
      </c>
      <c r="GI22" s="745">
        <f t="shared" ref="GI22:HG22" si="74">IF(GI$11&gt;=DESIGN_LIFE,GH22,IF(AND(GI$11&gt;0,$CK22&lt;&gt;0),IF(INT((GI$11)/(DESIGN_LIFE/$CK22))=((GI$11)/(DESIGN_LIFE/$CK22)),$CM22+GH22,GH22),GH22))</f>
        <v>0</v>
      </c>
      <c r="GJ22" s="745">
        <f t="shared" si="74"/>
        <v>0</v>
      </c>
      <c r="GK22" s="745">
        <f t="shared" si="74"/>
        <v>0</v>
      </c>
      <c r="GL22" s="745">
        <f t="shared" si="74"/>
        <v>0</v>
      </c>
      <c r="GM22" s="745">
        <f t="shared" si="74"/>
        <v>0</v>
      </c>
      <c r="GN22" s="745">
        <f t="shared" si="74"/>
        <v>0</v>
      </c>
      <c r="GO22" s="745">
        <f t="shared" si="74"/>
        <v>0</v>
      </c>
      <c r="GP22" s="745">
        <f t="shared" si="74"/>
        <v>0</v>
      </c>
      <c r="GQ22" s="745">
        <f t="shared" si="74"/>
        <v>0</v>
      </c>
      <c r="GR22" s="745">
        <f t="shared" si="74"/>
        <v>0</v>
      </c>
      <c r="GS22" s="745">
        <f t="shared" si="74"/>
        <v>0</v>
      </c>
      <c r="GT22" s="745">
        <f t="shared" si="74"/>
        <v>0</v>
      </c>
      <c r="GU22" s="745">
        <f t="shared" si="74"/>
        <v>0</v>
      </c>
      <c r="GV22" s="745">
        <f t="shared" si="74"/>
        <v>0</v>
      </c>
      <c r="GW22" s="745">
        <f t="shared" si="74"/>
        <v>0</v>
      </c>
      <c r="GX22" s="745">
        <f t="shared" si="74"/>
        <v>0</v>
      </c>
      <c r="GY22" s="745">
        <f t="shared" si="74"/>
        <v>0</v>
      </c>
      <c r="GZ22" s="745">
        <f t="shared" si="74"/>
        <v>0</v>
      </c>
      <c r="HA22" s="745">
        <f t="shared" si="74"/>
        <v>0</v>
      </c>
      <c r="HB22" s="745">
        <f t="shared" si="74"/>
        <v>0</v>
      </c>
      <c r="HC22" s="745">
        <f t="shared" si="74"/>
        <v>0</v>
      </c>
      <c r="HD22" s="745">
        <f t="shared" si="74"/>
        <v>0</v>
      </c>
      <c r="HE22" s="745">
        <f t="shared" si="74"/>
        <v>0</v>
      </c>
      <c r="HF22" s="745">
        <f t="shared" si="74"/>
        <v>0</v>
      </c>
      <c r="HG22" s="745">
        <f t="shared" si="74"/>
        <v>0</v>
      </c>
      <c r="HH22" s="185"/>
    </row>
    <row r="23" spans="1:216" ht="20.100000000000001" customHeight="1">
      <c r="A23" s="520" t="str">
        <f t="shared" si="4"/>
        <v>LST_STR_ELEMENT</v>
      </c>
      <c r="B23" s="357"/>
      <c r="C23" s="115"/>
      <c r="D23" s="116"/>
      <c r="E23" s="117"/>
      <c r="F23" s="116"/>
      <c r="G23" s="350" t="e">
        <f>IF(TYPOLOGY = "Bridge", _xlfn.XLOOKUP($E23, BRIDGE_STR_ELEMENT, 'MATERIAL DATA'!$R$36:$R$74,,), _xlfn.XLOOKUP($BL23, 'LIFECYCLE MATERIAL DATA'!$A$5:$A$104, 'LIFECYCLE MATERIAL DATA'!$Q$5:$Q$104,,))</f>
        <v>#N/A</v>
      </c>
      <c r="H23" s="630"/>
      <c r="I23" s="631"/>
      <c r="J23" s="736"/>
      <c r="K23" s="116"/>
      <c r="L23" s="95"/>
      <c r="M23" s="358"/>
      <c r="N23" s="156">
        <f t="shared" si="32"/>
        <v>0</v>
      </c>
      <c r="O23" s="157" t="str">
        <f t="shared" si="20"/>
        <v/>
      </c>
      <c r="P23" s="158" t="str">
        <f t="shared" si="21"/>
        <v/>
      </c>
      <c r="Q23" s="158" t="str" cm="1">
        <f t="array" ref="Q23">IFERROR(_xlfn.IFS(AND($I23 = "Yes", $J23 =1),(($BX23+$BU23)/($J23) + ($BY23+$BR23 +$BZ23)),AND($I23 = "Yes", $J23 &gt;1), (($BX23+$BU23)/($J23) + ($BY23*2 +$BZ23)) ), "")</f>
        <v/>
      </c>
      <c r="R23" s="158" t="str">
        <f t="shared" si="5"/>
        <v/>
      </c>
      <c r="S23" s="159">
        <f t="shared" si="22"/>
        <v>0</v>
      </c>
      <c r="T23" s="159" t="str">
        <f t="shared" si="45"/>
        <v/>
      </c>
      <c r="U23" s="158" t="str">
        <f t="shared" si="33"/>
        <v/>
      </c>
      <c r="V23" s="396" t="str">
        <f t="shared" si="23"/>
        <v/>
      </c>
      <c r="W23" s="156" t="str">
        <f t="shared" si="7"/>
        <v/>
      </c>
      <c r="X23" s="160">
        <f t="shared" si="8"/>
        <v>0</v>
      </c>
      <c r="Y23" s="274" t="s">
        <v>415</v>
      </c>
      <c r="Z23" s="745" t="str">
        <f>'MATERIAL DATA'!$Q47</f>
        <v>2.3.1 Arch</v>
      </c>
      <c r="AA23" s="768">
        <f t="shared" si="62"/>
        <v>0</v>
      </c>
      <c r="AB23" s="745"/>
      <c r="AC23" s="199" t="str">
        <f>'MATERIAL DATA'!Q21</f>
        <v>2.4.3. Safety and access ladders, chutes, slides and guarding</v>
      </c>
      <c r="AD23" s="754">
        <f ca="1">SUMIF($E$12:$E$45,AC23,$O$12:$O$45)+SUMIF($E$12:$E$45,AC23,$P$12:$P$45)+SUMIF($E$12:$E$45,AC23,R$12:$R$45) +SUMIF($E$12:$E$45, AC23, $Q$12:$Q$43)</f>
        <v>0</v>
      </c>
      <c r="AE23" s="745"/>
      <c r="AF23" s="185"/>
      <c r="AG23" s="745"/>
      <c r="AH23" s="745"/>
      <c r="AI23" s="745"/>
      <c r="AJ23" s="745"/>
      <c r="AK23" s="745"/>
      <c r="AL23" s="745"/>
      <c r="AM23" s="745"/>
      <c r="AN23" s="745" t="s">
        <v>314</v>
      </c>
      <c r="AO23" s="745" t="e">
        <f t="shared" si="39"/>
        <v>#VALUE!</v>
      </c>
      <c r="AP23" s="745"/>
      <c r="AQ23" s="745"/>
      <c r="AR23" s="745"/>
      <c r="AS23" s="770"/>
      <c r="AT23" s="770"/>
      <c r="AU23" s="777" t="s">
        <v>718</v>
      </c>
      <c r="AV23" s="185"/>
      <c r="AW23" s="770"/>
      <c r="AX23" s="770"/>
      <c r="AY23" s="784" t="s">
        <v>720</v>
      </c>
      <c r="AZ23" s="756"/>
      <c r="BA23" s="770"/>
      <c r="BB23" s="770"/>
      <c r="BC23" s="777" t="s">
        <v>737</v>
      </c>
      <c r="BD23" s="770"/>
      <c r="BE23" s="770"/>
      <c r="BF23" s="770"/>
      <c r="BG23" s="770"/>
      <c r="BH23" s="770"/>
      <c r="BI23" s="770"/>
      <c r="BJ23" s="770"/>
      <c r="BK23" s="209" t="str">
        <f t="shared" si="40"/>
        <v>ER</v>
      </c>
      <c r="BL23" s="209" t="str">
        <f t="shared" si="9"/>
        <v xml:space="preserve"> -  - </v>
      </c>
      <c r="BM23" s="745" t="str" cm="1">
        <f t="array" ref="BM23">_xlfn.IFS(OR(AND(TYPOLOGY &lt;&gt; "Bridge", B23="concrete",D23&lt;&gt;"Reinforced - 150mm hollow core slab"),C23="Concrete_EPD",),"Reinforcement",(OR(AND(TYPOLOGY="Bridge",B23="concrete",D23&lt;&gt;"Reinforced - 150mm hollow core slab"),C23="Concrete_EPD",)),"Bridge_Reinforcement",TRUE, "No_Reinforcement")</f>
        <v>No_Reinforcement</v>
      </c>
      <c r="BN23" s="186" t="e">
        <f>_xlfn.XLOOKUP($BL23,'LIFECYCLE MATERIAL DATA'!$A$5:$A$104,'LIFECYCLE MATERIAL DATA'!$D$5:$D$104,)</f>
        <v>#N/A</v>
      </c>
      <c r="BO23" s="186">
        <f>IFERROR(IF(M23&lt;&gt;0,_xlfn.XLOOKUP(M23,'Custom Data'!S16:S45,'Custom Data'!T16:T45,,-1),0),0)</f>
        <v>0</v>
      </c>
      <c r="BP23" s="186">
        <f t="shared" si="10"/>
        <v>0</v>
      </c>
      <c r="BQ23" s="846" t="str">
        <f t="shared" si="11"/>
        <v>ER</v>
      </c>
      <c r="BR23" s="745" t="str">
        <f>IFERROR(_xlfn.XLOOKUP($BL23,'LIFECYCLE MATERIAL DATA'!$A$5:$A$104,'LIFECYCLE MATERIAL DATA'!$I$5:$I$104,,)*($BQ23/1000)+_xlfn.XLOOKUP('Project Info'!$C$15,'LIFECYCLE MATERIAL DATA'!$A$5:$A$104,'LIFECYCLE MATERIAL DATA'!$I$5:$I$104,,)*($BP23/1000),"")</f>
        <v/>
      </c>
      <c r="BS23" s="745" t="str">
        <f>IFERROR(_xlfn.XLOOKUP($BL23,'LIFECYCLE MATERIAL DATA'!$A$5:$A$104, 'LIFECYCLE MATERIAL DATA'!$J$5:$J$104,,)*($BQ23/1000)+_xlfn.XLOOKUP('Project Info'!$C$15,'LIFECYCLE MATERIAL DATA'!$A$5:$A$104,'LIFECYCLE MATERIAL DATA'!$J$5:$J$104,,)*($BP23/1000),"")</f>
        <v/>
      </c>
      <c r="BT23" s="745" t="str">
        <f>IFERROR(_xlfn.XLOOKUP($BL23,'LIFECYCLE MATERIAL DATA'!$A$5:$A$104, 'LIFECYCLE MATERIAL DATA'!$K$5:$K$104,,)*($BQ23/1000),"")</f>
        <v/>
      </c>
      <c r="BU23" s="185" t="str">
        <f>IFERROR(_xlfn.XLOOKUP($BL23,'LIFECYCLE MATERIAL DATA'!$A$5:$A$104,'LIFECYCLE MATERIAL DATA'!$L$5:$L$104,,)*($BQ23/1000)+_xlfn.XLOOKUP('Project Info'!$C$15,'LIFECYCLE MATERIAL DATA'!$A$5:$A$104,'LIFECYCLE MATERIAL DATA'!$L$5:$L$104,,)*($BP23/1000),"")</f>
        <v/>
      </c>
      <c r="BV23" s="745" t="str">
        <f t="shared" si="25"/>
        <v/>
      </c>
      <c r="BW23" s="745" t="str">
        <f>IF($K23='MATERIAL DATA'!$O$5,$L23, IF($K23='MATERIAL DATA'!$O$6,$L23/(1000*'Scheme 3'!$BN23),""))</f>
        <v/>
      </c>
      <c r="BX23" s="745" t="str">
        <f>IFERROR(((_xlfn.XLOOKUP($BL23,'LIFECYCLE MATERIAL DATA'!$A$5:$A$104,'LIFECYCLE MATERIAL DATA'!$F$5:$F$104,,))*$BQ23/1000+_xlfn.XLOOKUP('Project Info'!$C$15,'LIFECYCLE MATERIAL DATA'!$A$5:$A$104,'LIFECYCLE MATERIAL DATA'!$F$5:$F$104,,)*$BP23/1000),"")</f>
        <v/>
      </c>
      <c r="BY23" s="771" t="str">
        <f>IFERROR((_xlfn.XLOOKUP($BL23,'LIFECYCLE MATERIAL DATA'!$A$5:$A$104,'LIFECYCLE MATERIAL DATA'!$G$5:$G$104,,)*$BQ23/1000++_xlfn.XLOOKUP('Project Info'!$C$15,'LIFECYCLE MATERIAL DATA'!$A$5:$A$104,'LIFECYCLE MATERIAL DATA'!$G$5:$G$104,,)*$BP23/1000),"")</f>
        <v/>
      </c>
      <c r="BZ23" s="745" t="str">
        <f>IFERROR(_xlfn.XLOOKUP('Scheme 3'!$BL23,'LIFECYCLE MATERIAL DATA'!$A$5:$A$104,'LIFECYCLE MATERIAL DATA'!$H$5:$H$104,,)*SUM($BX23+$BY23+$CB23+$CC23), "")</f>
        <v/>
      </c>
      <c r="CA23" s="185"/>
      <c r="CB23" s="743" t="str">
        <f>IFERROR((_xlfn.XLOOKUP($BL23,'LIFECYCLE MATERIAL DATA'!$A$5:$A$104, 'LIFECYCLE MATERIAL DATA'!$M$5:$M$104)*$BQ23/1000++_xlfn.XLOOKUP('Project Info'!$C$15,'LIFECYCLE MATERIAL DATA'!$A$5:$A$104,'LIFECYCLE MATERIAL DATA'!$M$5:$M$104)*$BP23/1000),"")</f>
        <v/>
      </c>
      <c r="CC23" s="745">
        <f>IFERROR(IF(OR($B23="Timber",$C23="Timber_EPD", $C23="Bamboo"),_xlfn.XLOOKUP($BL23,'LIFECYCLE MATERIAL DATA Master'!$A$5:$A$104,'LIFECYCLE MATERIAL DATA Master'!$E$5:$E$104,,)*$BQ23,0),"")/1000</f>
        <v>0</v>
      </c>
      <c r="CD23" s="185" t="str">
        <f>IFERROR((_xlfn.XLOOKUP($BL23,'LIFECYCLE MATERIAL DATA'!$A$5:$A$104,'LIFECYCLE MATERIAL DATA'!$N$5:$N$104,,)*$BQ23/1000++_xlfn.XLOOKUP('Project Info'!$C$15,'LIFECYCLE MATERIAL DATA'!$A$5:$A$104,'LIFECYCLE MATERIAL DATA'!$N$5:$N$104,,)*$BP23/1000),"")</f>
        <v/>
      </c>
      <c r="CE23" s="209"/>
      <c r="CF23" s="209"/>
      <c r="CG23" s="209"/>
      <c r="CH23" s="772">
        <f>IFERROR(1+_xlfn.XLOOKUP($BL23,'LIFECYCLE MATERIAL DATA'!$A$5:$A$104,'LIFECYCLE MATERIAL DATA'!$H$5:$H$104,,),0)</f>
        <v>0</v>
      </c>
      <c r="CI23" s="765">
        <f t="shared" si="12"/>
        <v>0</v>
      </c>
      <c r="CJ23" s="773">
        <f t="shared" si="13"/>
        <v>0</v>
      </c>
      <c r="CK23" s="774">
        <f t="shared" si="14"/>
        <v>0</v>
      </c>
      <c r="CL23" s="767">
        <f t="shared" si="26"/>
        <v>0</v>
      </c>
      <c r="CM23" s="775">
        <f t="shared" si="27"/>
        <v>0</v>
      </c>
      <c r="CN23" s="769">
        <v>0</v>
      </c>
      <c r="CO23" s="745">
        <f t="shared" si="15"/>
        <v>0</v>
      </c>
      <c r="CP23" s="745">
        <f t="shared" si="15"/>
        <v>0</v>
      </c>
      <c r="CQ23" s="745">
        <f t="shared" ref="CQ23:DV23" si="75">IF(CQ$11&gt;=DESIGN_LIFE,CP23,IF(AND(CQ$11&gt;0,$CK23&lt;&gt;0),IF(INT((CQ$11)/(DESIGN_LIFE/$CK23))=((CQ$11)/(DESIGN_LIFE/$CK23)),$CM23+CP23,CP23),CP23))</f>
        <v>0</v>
      </c>
      <c r="CR23" s="745">
        <f t="shared" si="75"/>
        <v>0</v>
      </c>
      <c r="CS23" s="745">
        <f t="shared" si="75"/>
        <v>0</v>
      </c>
      <c r="CT23" s="745">
        <f t="shared" si="75"/>
        <v>0</v>
      </c>
      <c r="CU23" s="745">
        <f t="shared" si="75"/>
        <v>0</v>
      </c>
      <c r="CV23" s="745">
        <f t="shared" si="75"/>
        <v>0</v>
      </c>
      <c r="CW23" s="745">
        <f t="shared" si="75"/>
        <v>0</v>
      </c>
      <c r="CX23" s="745">
        <f t="shared" si="75"/>
        <v>0</v>
      </c>
      <c r="CY23" s="745">
        <f t="shared" si="75"/>
        <v>0</v>
      </c>
      <c r="CZ23" s="745">
        <f t="shared" si="75"/>
        <v>0</v>
      </c>
      <c r="DA23" s="745">
        <f t="shared" si="75"/>
        <v>0</v>
      </c>
      <c r="DB23" s="745">
        <f t="shared" si="75"/>
        <v>0</v>
      </c>
      <c r="DC23" s="745">
        <f t="shared" si="75"/>
        <v>0</v>
      </c>
      <c r="DD23" s="745">
        <f t="shared" si="75"/>
        <v>0</v>
      </c>
      <c r="DE23" s="745">
        <f t="shared" si="75"/>
        <v>0</v>
      </c>
      <c r="DF23" s="745">
        <f t="shared" si="75"/>
        <v>0</v>
      </c>
      <c r="DG23" s="745">
        <f t="shared" si="75"/>
        <v>0</v>
      </c>
      <c r="DH23" s="745">
        <f t="shared" si="75"/>
        <v>0</v>
      </c>
      <c r="DI23" s="745">
        <f t="shared" si="75"/>
        <v>0</v>
      </c>
      <c r="DJ23" s="745">
        <f t="shared" si="75"/>
        <v>0</v>
      </c>
      <c r="DK23" s="745">
        <f t="shared" si="75"/>
        <v>0</v>
      </c>
      <c r="DL23" s="745">
        <f t="shared" si="75"/>
        <v>0</v>
      </c>
      <c r="DM23" s="745">
        <f t="shared" si="75"/>
        <v>0</v>
      </c>
      <c r="DN23" s="745">
        <f t="shared" si="75"/>
        <v>0</v>
      </c>
      <c r="DO23" s="745">
        <f t="shared" si="75"/>
        <v>0</v>
      </c>
      <c r="DP23" s="745">
        <f t="shared" si="75"/>
        <v>0</v>
      </c>
      <c r="DQ23" s="745">
        <f t="shared" si="75"/>
        <v>0</v>
      </c>
      <c r="DR23" s="745">
        <f t="shared" si="75"/>
        <v>0</v>
      </c>
      <c r="DS23" s="745">
        <f t="shared" si="75"/>
        <v>0</v>
      </c>
      <c r="DT23" s="745">
        <f t="shared" si="75"/>
        <v>0</v>
      </c>
      <c r="DU23" s="745">
        <f t="shared" si="75"/>
        <v>0</v>
      </c>
      <c r="DV23" s="745">
        <f t="shared" si="75"/>
        <v>0</v>
      </c>
      <c r="DW23" s="745">
        <f t="shared" ref="DW23:FB23" si="76">IF(DW$11&gt;=DESIGN_LIFE,DV23,IF(AND(DW$11&gt;0,$CK23&lt;&gt;0),IF(INT((DW$11)/(DESIGN_LIFE/$CK23))=((DW$11)/(DESIGN_LIFE/$CK23)),$CM23+DV23,DV23),DV23))</f>
        <v>0</v>
      </c>
      <c r="DX23" s="745">
        <f t="shared" si="76"/>
        <v>0</v>
      </c>
      <c r="DY23" s="745">
        <f t="shared" si="76"/>
        <v>0</v>
      </c>
      <c r="DZ23" s="745">
        <f t="shared" si="76"/>
        <v>0</v>
      </c>
      <c r="EA23" s="745">
        <f t="shared" si="76"/>
        <v>0</v>
      </c>
      <c r="EB23" s="745">
        <f t="shared" si="76"/>
        <v>0</v>
      </c>
      <c r="EC23" s="745">
        <f t="shared" si="76"/>
        <v>0</v>
      </c>
      <c r="ED23" s="745">
        <f t="shared" si="76"/>
        <v>0</v>
      </c>
      <c r="EE23" s="745">
        <f t="shared" si="76"/>
        <v>0</v>
      </c>
      <c r="EF23" s="745">
        <f t="shared" si="76"/>
        <v>0</v>
      </c>
      <c r="EG23" s="745">
        <f t="shared" si="76"/>
        <v>0</v>
      </c>
      <c r="EH23" s="745">
        <f t="shared" si="76"/>
        <v>0</v>
      </c>
      <c r="EI23" s="745">
        <f t="shared" si="76"/>
        <v>0</v>
      </c>
      <c r="EJ23" s="745">
        <f t="shared" si="76"/>
        <v>0</v>
      </c>
      <c r="EK23" s="745">
        <f t="shared" si="76"/>
        <v>0</v>
      </c>
      <c r="EL23" s="745">
        <f t="shared" si="76"/>
        <v>0</v>
      </c>
      <c r="EM23" s="745">
        <f t="shared" si="76"/>
        <v>0</v>
      </c>
      <c r="EN23" s="745">
        <f t="shared" si="76"/>
        <v>0</v>
      </c>
      <c r="EO23" s="745">
        <f t="shared" si="76"/>
        <v>0</v>
      </c>
      <c r="EP23" s="745">
        <f t="shared" si="76"/>
        <v>0</v>
      </c>
      <c r="EQ23" s="745">
        <f t="shared" si="76"/>
        <v>0</v>
      </c>
      <c r="ER23" s="745">
        <f t="shared" si="76"/>
        <v>0</v>
      </c>
      <c r="ES23" s="745">
        <f t="shared" si="76"/>
        <v>0</v>
      </c>
      <c r="ET23" s="745">
        <f t="shared" si="76"/>
        <v>0</v>
      </c>
      <c r="EU23" s="745">
        <f t="shared" si="76"/>
        <v>0</v>
      </c>
      <c r="EV23" s="745">
        <f t="shared" si="76"/>
        <v>0</v>
      </c>
      <c r="EW23" s="745">
        <f t="shared" si="76"/>
        <v>0</v>
      </c>
      <c r="EX23" s="745">
        <f t="shared" si="76"/>
        <v>0</v>
      </c>
      <c r="EY23" s="745">
        <f t="shared" si="76"/>
        <v>0</v>
      </c>
      <c r="EZ23" s="745">
        <f t="shared" si="76"/>
        <v>0</v>
      </c>
      <c r="FA23" s="745">
        <f t="shared" si="76"/>
        <v>0</v>
      </c>
      <c r="FB23" s="745">
        <f t="shared" si="76"/>
        <v>0</v>
      </c>
      <c r="FC23" s="745">
        <f t="shared" ref="FC23:GH23" si="77">IF(FC$11&gt;=DESIGN_LIFE,FB23,IF(AND(FC$11&gt;0,$CK23&lt;&gt;0),IF(INT((FC$11)/(DESIGN_LIFE/$CK23))=((FC$11)/(DESIGN_LIFE/$CK23)),$CM23+FB23,FB23),FB23))</f>
        <v>0</v>
      </c>
      <c r="FD23" s="745">
        <f t="shared" si="77"/>
        <v>0</v>
      </c>
      <c r="FE23" s="745">
        <f t="shared" si="77"/>
        <v>0</v>
      </c>
      <c r="FF23" s="745">
        <f t="shared" si="77"/>
        <v>0</v>
      </c>
      <c r="FG23" s="745">
        <f t="shared" si="77"/>
        <v>0</v>
      </c>
      <c r="FH23" s="745">
        <f t="shared" si="77"/>
        <v>0</v>
      </c>
      <c r="FI23" s="745">
        <f t="shared" si="77"/>
        <v>0</v>
      </c>
      <c r="FJ23" s="745">
        <f t="shared" si="77"/>
        <v>0</v>
      </c>
      <c r="FK23" s="745">
        <f t="shared" si="77"/>
        <v>0</v>
      </c>
      <c r="FL23" s="745">
        <f t="shared" si="77"/>
        <v>0</v>
      </c>
      <c r="FM23" s="745">
        <f t="shared" si="77"/>
        <v>0</v>
      </c>
      <c r="FN23" s="745">
        <f t="shared" si="77"/>
        <v>0</v>
      </c>
      <c r="FO23" s="745">
        <f t="shared" si="77"/>
        <v>0</v>
      </c>
      <c r="FP23" s="745">
        <f t="shared" si="77"/>
        <v>0</v>
      </c>
      <c r="FQ23" s="745">
        <f t="shared" si="77"/>
        <v>0</v>
      </c>
      <c r="FR23" s="745">
        <f t="shared" si="77"/>
        <v>0</v>
      </c>
      <c r="FS23" s="745">
        <f t="shared" si="77"/>
        <v>0</v>
      </c>
      <c r="FT23" s="745">
        <f t="shared" si="77"/>
        <v>0</v>
      </c>
      <c r="FU23" s="745">
        <f t="shared" si="77"/>
        <v>0</v>
      </c>
      <c r="FV23" s="745">
        <f t="shared" si="77"/>
        <v>0</v>
      </c>
      <c r="FW23" s="745">
        <f t="shared" si="77"/>
        <v>0</v>
      </c>
      <c r="FX23" s="745">
        <f t="shared" si="77"/>
        <v>0</v>
      </c>
      <c r="FY23" s="745">
        <f t="shared" si="77"/>
        <v>0</v>
      </c>
      <c r="FZ23" s="745">
        <f t="shared" si="77"/>
        <v>0</v>
      </c>
      <c r="GA23" s="745">
        <f t="shared" si="77"/>
        <v>0</v>
      </c>
      <c r="GB23" s="745">
        <f t="shared" si="77"/>
        <v>0</v>
      </c>
      <c r="GC23" s="745">
        <f t="shared" si="77"/>
        <v>0</v>
      </c>
      <c r="GD23" s="745">
        <f t="shared" si="77"/>
        <v>0</v>
      </c>
      <c r="GE23" s="745">
        <f t="shared" si="77"/>
        <v>0</v>
      </c>
      <c r="GF23" s="745">
        <f t="shared" si="77"/>
        <v>0</v>
      </c>
      <c r="GG23" s="745">
        <f t="shared" si="77"/>
        <v>0</v>
      </c>
      <c r="GH23" s="745">
        <f t="shared" si="77"/>
        <v>0</v>
      </c>
      <c r="GI23" s="745">
        <f t="shared" ref="GI23:HG23" si="78">IF(GI$11&gt;=DESIGN_LIFE,GH23,IF(AND(GI$11&gt;0,$CK23&lt;&gt;0),IF(INT((GI$11)/(DESIGN_LIFE/$CK23))=((GI$11)/(DESIGN_LIFE/$CK23)),$CM23+GH23,GH23),GH23))</f>
        <v>0</v>
      </c>
      <c r="GJ23" s="745">
        <f t="shared" si="78"/>
        <v>0</v>
      </c>
      <c r="GK23" s="745">
        <f t="shared" si="78"/>
        <v>0</v>
      </c>
      <c r="GL23" s="745">
        <f t="shared" si="78"/>
        <v>0</v>
      </c>
      <c r="GM23" s="745">
        <f t="shared" si="78"/>
        <v>0</v>
      </c>
      <c r="GN23" s="745">
        <f t="shared" si="78"/>
        <v>0</v>
      </c>
      <c r="GO23" s="745">
        <f t="shared" si="78"/>
        <v>0</v>
      </c>
      <c r="GP23" s="745">
        <f t="shared" si="78"/>
        <v>0</v>
      </c>
      <c r="GQ23" s="745">
        <f t="shared" si="78"/>
        <v>0</v>
      </c>
      <c r="GR23" s="745">
        <f t="shared" si="78"/>
        <v>0</v>
      </c>
      <c r="GS23" s="745">
        <f t="shared" si="78"/>
        <v>0</v>
      </c>
      <c r="GT23" s="745">
        <f t="shared" si="78"/>
        <v>0</v>
      </c>
      <c r="GU23" s="745">
        <f t="shared" si="78"/>
        <v>0</v>
      </c>
      <c r="GV23" s="745">
        <f t="shared" si="78"/>
        <v>0</v>
      </c>
      <c r="GW23" s="745">
        <f t="shared" si="78"/>
        <v>0</v>
      </c>
      <c r="GX23" s="745">
        <f t="shared" si="78"/>
        <v>0</v>
      </c>
      <c r="GY23" s="745">
        <f t="shared" si="78"/>
        <v>0</v>
      </c>
      <c r="GZ23" s="745">
        <f t="shared" si="78"/>
        <v>0</v>
      </c>
      <c r="HA23" s="745">
        <f t="shared" si="78"/>
        <v>0</v>
      </c>
      <c r="HB23" s="745">
        <f t="shared" si="78"/>
        <v>0</v>
      </c>
      <c r="HC23" s="745">
        <f t="shared" si="78"/>
        <v>0</v>
      </c>
      <c r="HD23" s="745">
        <f t="shared" si="78"/>
        <v>0</v>
      </c>
      <c r="HE23" s="745">
        <f t="shared" si="78"/>
        <v>0</v>
      </c>
      <c r="HF23" s="745">
        <f t="shared" si="78"/>
        <v>0</v>
      </c>
      <c r="HG23" s="745">
        <f t="shared" si="78"/>
        <v>0</v>
      </c>
      <c r="HH23" s="185"/>
    </row>
    <row r="24" spans="1:216" ht="20.100000000000001" customHeight="1">
      <c r="A24" s="520" t="str">
        <f t="shared" si="4"/>
        <v>LST_STR_ELEMENT</v>
      </c>
      <c r="B24" s="357"/>
      <c r="C24" s="115"/>
      <c r="D24" s="116"/>
      <c r="E24" s="117"/>
      <c r="F24" s="116"/>
      <c r="G24" s="350" t="e">
        <f>IF(TYPOLOGY = "Bridge", _xlfn.XLOOKUP($E24, BRIDGE_STR_ELEMENT, 'MATERIAL DATA'!$R$36:$R$74,,), _xlfn.XLOOKUP($BL24, 'LIFECYCLE MATERIAL DATA'!$A$5:$A$104, 'LIFECYCLE MATERIAL DATA'!$Q$5:$Q$104,,))</f>
        <v>#N/A</v>
      </c>
      <c r="H24" s="630"/>
      <c r="I24" s="631"/>
      <c r="J24" s="736"/>
      <c r="K24" s="116"/>
      <c r="L24" s="95"/>
      <c r="M24" s="358"/>
      <c r="N24" s="156">
        <f t="shared" si="32"/>
        <v>0</v>
      </c>
      <c r="O24" s="157" t="str">
        <f t="shared" si="20"/>
        <v/>
      </c>
      <c r="P24" s="158" t="str">
        <f t="shared" si="21"/>
        <v/>
      </c>
      <c r="Q24" s="158" t="str" cm="1">
        <f t="array" ref="Q24">IFERROR(_xlfn.IFS(AND($I24 = "Yes", $J24 =1),(($BX24+$BU24)/($J24) + ($BY24+$BR24 +$BZ24)),AND($I24 = "Yes", $J24 &gt;1), (($BX24+$BU24)/($J24) + ($BY24*2 +$BZ24)) ), "")</f>
        <v/>
      </c>
      <c r="R24" s="158" t="str">
        <f t="shared" si="5"/>
        <v/>
      </c>
      <c r="S24" s="159">
        <f t="shared" si="22"/>
        <v>0</v>
      </c>
      <c r="T24" s="159" t="str">
        <f t="shared" si="45"/>
        <v/>
      </c>
      <c r="U24" s="158" t="str">
        <f t="shared" si="33"/>
        <v/>
      </c>
      <c r="V24" s="396" t="str">
        <f t="shared" si="23"/>
        <v/>
      </c>
      <c r="W24" s="156" t="str">
        <f t="shared" si="7"/>
        <v/>
      </c>
      <c r="X24" s="160">
        <f t="shared" si="8"/>
        <v>0</v>
      </c>
      <c r="Y24" s="274" t="s">
        <v>415</v>
      </c>
      <c r="Z24" s="745" t="str">
        <f>'MATERIAL DATA'!$Q48</f>
        <v>2.3.2 Spandrel Wall</v>
      </c>
      <c r="AA24" s="768">
        <f t="shared" si="62"/>
        <v>0</v>
      </c>
      <c r="AB24" s="745"/>
      <c r="AC24" s="199" t="str">
        <f>'MATERIAL DATA'!Q22</f>
        <v>6 Pre-fabricated buildings and building units</v>
      </c>
      <c r="AD24" s="754">
        <f ca="1">SUMIF($E$12:$E$45,AC24,$O$12:$O$45)+SUMIF($E$12:$E$45,AC24,$P$12:$P$45)+SUMIF($E$12:$E$45,AC24,R$12:$R$45) +SUMIF($E$12:$E$45, AC24, $Q$12:$Q$43)</f>
        <v>0</v>
      </c>
      <c r="AE24" s="745"/>
      <c r="AF24" s="185"/>
      <c r="AG24" s="745"/>
      <c r="AH24" s="745"/>
      <c r="AI24" s="745"/>
      <c r="AJ24" s="745"/>
      <c r="AK24" s="745"/>
      <c r="AL24" s="745"/>
      <c r="AM24" s="745"/>
      <c r="AN24" s="791"/>
      <c r="AO24" s="185"/>
      <c r="AP24" s="745"/>
      <c r="AQ24" s="745"/>
      <c r="AR24" s="745"/>
      <c r="AS24" s="745"/>
      <c r="AT24" s="745"/>
      <c r="AU24" s="185" t="s">
        <v>734</v>
      </c>
      <c r="AV24" s="754">
        <f>R51*0.5</f>
        <v>0</v>
      </c>
      <c r="AW24" s="745"/>
      <c r="AX24" s="745"/>
      <c r="AY24" s="185" t="s">
        <v>650</v>
      </c>
      <c r="AZ24" s="792" t="e" cm="1">
        <f t="array" ref="AZ24">SUMPRODUCT(SUMIF(H12:H43, New_Ext, Q12:Q43)) + SUMPRODUCT(E9,G8)/1000 + SUM(Q44:Q45)</f>
        <v>#VALUE!</v>
      </c>
      <c r="BA24" s="745"/>
      <c r="BB24" s="745"/>
      <c r="BC24" s="185" t="s">
        <v>650</v>
      </c>
      <c r="BD24" s="185" t="e">
        <f>SUMIF(H12:H43, Retained, Q12:Q43) + SUMPRODUCT(D9,G8)/1000 + ((D9/SUM(GIA_RN))*SUM(Q44:Q45))</f>
        <v>#VALUE!</v>
      </c>
      <c r="BE24" s="745"/>
      <c r="BF24" s="745"/>
      <c r="BG24" s="745"/>
      <c r="BH24" s="745"/>
      <c r="BI24" s="745"/>
      <c r="BJ24" s="745"/>
      <c r="BK24" s="209" t="str">
        <f t="shared" si="40"/>
        <v>ER</v>
      </c>
      <c r="BL24" s="209" t="str">
        <f t="shared" si="9"/>
        <v xml:space="preserve"> -  - </v>
      </c>
      <c r="BM24" s="745" t="str" cm="1">
        <f t="array" ref="BM24">_xlfn.IFS(OR(AND(TYPOLOGY &lt;&gt; "Bridge", B24="concrete",D24&lt;&gt;"Reinforced - 150mm hollow core slab"),C24="Concrete_EPD",),"Reinforcement",(OR(AND(TYPOLOGY="Bridge",B24="concrete",D24&lt;&gt;"Reinforced - 150mm hollow core slab"),C24="Concrete_EPD",)),"Bridge_Reinforcement",TRUE, "No_Reinforcement")</f>
        <v>No_Reinforcement</v>
      </c>
      <c r="BN24" s="186" t="e">
        <f>_xlfn.XLOOKUP($BL24,'LIFECYCLE MATERIAL DATA'!$A$5:$A$104,'LIFECYCLE MATERIAL DATA'!$D$5:$D$104,)</f>
        <v>#N/A</v>
      </c>
      <c r="BO24" s="186">
        <f>IFERROR(IF(M24&lt;&gt;0,_xlfn.XLOOKUP(M24,'Custom Data'!S16:S45,'Custom Data'!T16:T45,,-1),0),0)</f>
        <v>0</v>
      </c>
      <c r="BP24" s="186">
        <f t="shared" si="10"/>
        <v>0</v>
      </c>
      <c r="BQ24" s="846" t="str">
        <f t="shared" si="11"/>
        <v>ER</v>
      </c>
      <c r="BR24" s="745" t="str">
        <f>IFERROR(_xlfn.XLOOKUP($BL24,'LIFECYCLE MATERIAL DATA'!$A$5:$A$104,'LIFECYCLE MATERIAL DATA'!$I$5:$I$104,,)*($BQ24/1000)+_xlfn.XLOOKUP('Project Info'!$C$15,'LIFECYCLE MATERIAL DATA'!$A$5:$A$104,'LIFECYCLE MATERIAL DATA'!$I$5:$I$104,,)*($BP24/1000),"")</f>
        <v/>
      </c>
      <c r="BS24" s="745" t="str">
        <f>IFERROR(_xlfn.XLOOKUP($BL24,'LIFECYCLE MATERIAL DATA'!$A$5:$A$104, 'LIFECYCLE MATERIAL DATA'!$J$5:$J$104,,)*($BQ24/1000)+_xlfn.XLOOKUP('Project Info'!$C$15,'LIFECYCLE MATERIAL DATA'!$A$5:$A$104,'LIFECYCLE MATERIAL DATA'!$J$5:$J$104,,)*($BP24/1000),"")</f>
        <v/>
      </c>
      <c r="BT24" s="745" t="str">
        <f>IFERROR(_xlfn.XLOOKUP($BL24,'LIFECYCLE MATERIAL DATA'!$A$5:$A$104, 'LIFECYCLE MATERIAL DATA'!$K$5:$K$104,,)*($BQ24/1000),"")</f>
        <v/>
      </c>
      <c r="BU24" s="185" t="str">
        <f>IFERROR(_xlfn.XLOOKUP($BL24,'LIFECYCLE MATERIAL DATA'!$A$5:$A$104,'LIFECYCLE MATERIAL DATA'!$L$5:$L$104,,)*($BQ24/1000)+_xlfn.XLOOKUP('Project Info'!$C$15,'LIFECYCLE MATERIAL DATA'!$A$5:$A$104,'LIFECYCLE MATERIAL DATA'!$L$5:$L$104,,)*($BP24/1000),"")</f>
        <v/>
      </c>
      <c r="BV24" s="745" t="str">
        <f t="shared" si="25"/>
        <v/>
      </c>
      <c r="BW24" s="745" t="str">
        <f>IF($K24='MATERIAL DATA'!$O$5,$L24, IF($K24='MATERIAL DATA'!$O$6,$L24/(1000*'Scheme 3'!$BN24),""))</f>
        <v/>
      </c>
      <c r="BX24" s="745" t="str">
        <f>IFERROR(((_xlfn.XLOOKUP($BL24,'LIFECYCLE MATERIAL DATA'!$A$5:$A$104,'LIFECYCLE MATERIAL DATA'!$F$5:$F$104,,))*$BQ24/1000+_xlfn.XLOOKUP('Project Info'!$C$15,'LIFECYCLE MATERIAL DATA'!$A$5:$A$104,'LIFECYCLE MATERIAL DATA'!$F$5:$F$104,,)*$BP24/1000),"")</f>
        <v/>
      </c>
      <c r="BY24" s="771" t="str">
        <f>IFERROR((_xlfn.XLOOKUP($BL24,'LIFECYCLE MATERIAL DATA'!$A$5:$A$104,'LIFECYCLE MATERIAL DATA'!$G$5:$G$104,,)*$BQ24/1000++_xlfn.XLOOKUP('Project Info'!$C$15,'LIFECYCLE MATERIAL DATA'!$A$5:$A$104,'LIFECYCLE MATERIAL DATA'!$G$5:$G$104,,)*$BP24/1000),"")</f>
        <v/>
      </c>
      <c r="BZ24" s="745" t="str">
        <f>IFERROR(_xlfn.XLOOKUP('Scheme 3'!$BL24,'LIFECYCLE MATERIAL DATA'!$A$5:$A$104,'LIFECYCLE MATERIAL DATA'!$H$5:$H$104,,)*SUM($BX24+$BY24+$CB24+$CC24), "")</f>
        <v/>
      </c>
      <c r="CA24" s="185"/>
      <c r="CB24" s="743" t="str">
        <f>IFERROR((_xlfn.XLOOKUP($BL24,'LIFECYCLE MATERIAL DATA'!$A$5:$A$104, 'LIFECYCLE MATERIAL DATA'!$M$5:$M$104)*$BQ24/1000++_xlfn.XLOOKUP('Project Info'!$C$15,'LIFECYCLE MATERIAL DATA'!$A$5:$A$104,'LIFECYCLE MATERIAL DATA'!$M$5:$M$104)*$BP24/1000),"")</f>
        <v/>
      </c>
      <c r="CC24" s="745">
        <f>IFERROR(IF(OR($B24="Timber",$C24="Timber_EPD", $C24="Bamboo"),_xlfn.XLOOKUP($BL24,'LIFECYCLE MATERIAL DATA Master'!$A$5:$A$104,'LIFECYCLE MATERIAL DATA Master'!$E$5:$E$104,,)*$BQ24,0),"")/1000</f>
        <v>0</v>
      </c>
      <c r="CD24" s="185" t="str">
        <f>IFERROR((_xlfn.XLOOKUP($BL24,'LIFECYCLE MATERIAL DATA'!$A$5:$A$104,'LIFECYCLE MATERIAL DATA'!$N$5:$N$104,,)*$BQ24/1000++_xlfn.XLOOKUP('Project Info'!$C$15,'LIFECYCLE MATERIAL DATA'!$A$5:$A$104,'LIFECYCLE MATERIAL DATA'!$N$5:$N$104,,)*$BP24/1000),"")</f>
        <v/>
      </c>
      <c r="CE24" s="209"/>
      <c r="CF24" s="209"/>
      <c r="CG24" s="209"/>
      <c r="CH24" s="772">
        <f>IFERROR(1+_xlfn.XLOOKUP($BL24,'LIFECYCLE MATERIAL DATA'!$A$5:$A$104,'LIFECYCLE MATERIAL DATA'!$H$5:$H$104,,),0)</f>
        <v>0</v>
      </c>
      <c r="CI24" s="765">
        <f t="shared" si="12"/>
        <v>0</v>
      </c>
      <c r="CJ24" s="773">
        <f t="shared" si="13"/>
        <v>0</v>
      </c>
      <c r="CK24" s="774">
        <f t="shared" si="14"/>
        <v>0</v>
      </c>
      <c r="CL24" s="767">
        <f t="shared" si="26"/>
        <v>0</v>
      </c>
      <c r="CM24" s="775">
        <f t="shared" si="27"/>
        <v>0</v>
      </c>
      <c r="CN24" s="769">
        <v>0</v>
      </c>
      <c r="CO24" s="745">
        <f t="shared" si="15"/>
        <v>0</v>
      </c>
      <c r="CP24" s="745">
        <f t="shared" si="15"/>
        <v>0</v>
      </c>
      <c r="CQ24" s="745">
        <f t="shared" ref="CQ24:DV24" si="79">IF(CQ$11&gt;=DESIGN_LIFE,CP24,IF(AND(CQ$11&gt;0,$CK24&lt;&gt;0),IF(INT((CQ$11)/(DESIGN_LIFE/$CK24))=((CQ$11)/(DESIGN_LIFE/$CK24)),$CM24+CP24,CP24),CP24))</f>
        <v>0</v>
      </c>
      <c r="CR24" s="745">
        <f t="shared" si="79"/>
        <v>0</v>
      </c>
      <c r="CS24" s="745">
        <f t="shared" si="79"/>
        <v>0</v>
      </c>
      <c r="CT24" s="745">
        <f t="shared" si="79"/>
        <v>0</v>
      </c>
      <c r="CU24" s="745">
        <f t="shared" si="79"/>
        <v>0</v>
      </c>
      <c r="CV24" s="745">
        <f t="shared" si="79"/>
        <v>0</v>
      </c>
      <c r="CW24" s="745">
        <f t="shared" si="79"/>
        <v>0</v>
      </c>
      <c r="CX24" s="745">
        <f t="shared" si="79"/>
        <v>0</v>
      </c>
      <c r="CY24" s="745">
        <f t="shared" si="79"/>
        <v>0</v>
      </c>
      <c r="CZ24" s="745">
        <f t="shared" si="79"/>
        <v>0</v>
      </c>
      <c r="DA24" s="745">
        <f t="shared" si="79"/>
        <v>0</v>
      </c>
      <c r="DB24" s="745">
        <f t="shared" si="79"/>
        <v>0</v>
      </c>
      <c r="DC24" s="745">
        <f t="shared" si="79"/>
        <v>0</v>
      </c>
      <c r="DD24" s="745">
        <f t="shared" si="79"/>
        <v>0</v>
      </c>
      <c r="DE24" s="745">
        <f t="shared" si="79"/>
        <v>0</v>
      </c>
      <c r="DF24" s="745">
        <f t="shared" si="79"/>
        <v>0</v>
      </c>
      <c r="DG24" s="745">
        <f t="shared" si="79"/>
        <v>0</v>
      </c>
      <c r="DH24" s="745">
        <f t="shared" si="79"/>
        <v>0</v>
      </c>
      <c r="DI24" s="745">
        <f t="shared" si="79"/>
        <v>0</v>
      </c>
      <c r="DJ24" s="745">
        <f t="shared" si="79"/>
        <v>0</v>
      </c>
      <c r="DK24" s="745">
        <f t="shared" si="79"/>
        <v>0</v>
      </c>
      <c r="DL24" s="745">
        <f t="shared" si="79"/>
        <v>0</v>
      </c>
      <c r="DM24" s="745">
        <f t="shared" si="79"/>
        <v>0</v>
      </c>
      <c r="DN24" s="745">
        <f t="shared" si="79"/>
        <v>0</v>
      </c>
      <c r="DO24" s="745">
        <f t="shared" si="79"/>
        <v>0</v>
      </c>
      <c r="DP24" s="745">
        <f t="shared" si="79"/>
        <v>0</v>
      </c>
      <c r="DQ24" s="745">
        <f t="shared" si="79"/>
        <v>0</v>
      </c>
      <c r="DR24" s="745">
        <f t="shared" si="79"/>
        <v>0</v>
      </c>
      <c r="DS24" s="745">
        <f t="shared" si="79"/>
        <v>0</v>
      </c>
      <c r="DT24" s="745">
        <f t="shared" si="79"/>
        <v>0</v>
      </c>
      <c r="DU24" s="745">
        <f t="shared" si="79"/>
        <v>0</v>
      </c>
      <c r="DV24" s="745">
        <f t="shared" si="79"/>
        <v>0</v>
      </c>
      <c r="DW24" s="745">
        <f t="shared" ref="DW24:FB24" si="80">IF(DW$11&gt;=DESIGN_LIFE,DV24,IF(AND(DW$11&gt;0,$CK24&lt;&gt;0),IF(INT((DW$11)/(DESIGN_LIFE/$CK24))=((DW$11)/(DESIGN_LIFE/$CK24)),$CM24+DV24,DV24),DV24))</f>
        <v>0</v>
      </c>
      <c r="DX24" s="745">
        <f t="shared" si="80"/>
        <v>0</v>
      </c>
      <c r="DY24" s="745">
        <f t="shared" si="80"/>
        <v>0</v>
      </c>
      <c r="DZ24" s="745">
        <f t="shared" si="80"/>
        <v>0</v>
      </c>
      <c r="EA24" s="745">
        <f t="shared" si="80"/>
        <v>0</v>
      </c>
      <c r="EB24" s="745">
        <f t="shared" si="80"/>
        <v>0</v>
      </c>
      <c r="EC24" s="745">
        <f t="shared" si="80"/>
        <v>0</v>
      </c>
      <c r="ED24" s="745">
        <f t="shared" si="80"/>
        <v>0</v>
      </c>
      <c r="EE24" s="745">
        <f t="shared" si="80"/>
        <v>0</v>
      </c>
      <c r="EF24" s="745">
        <f t="shared" si="80"/>
        <v>0</v>
      </c>
      <c r="EG24" s="745">
        <f t="shared" si="80"/>
        <v>0</v>
      </c>
      <c r="EH24" s="745">
        <f t="shared" si="80"/>
        <v>0</v>
      </c>
      <c r="EI24" s="745">
        <f t="shared" si="80"/>
        <v>0</v>
      </c>
      <c r="EJ24" s="745">
        <f t="shared" si="80"/>
        <v>0</v>
      </c>
      <c r="EK24" s="745">
        <f t="shared" si="80"/>
        <v>0</v>
      </c>
      <c r="EL24" s="745">
        <f t="shared" si="80"/>
        <v>0</v>
      </c>
      <c r="EM24" s="745">
        <f t="shared" si="80"/>
        <v>0</v>
      </c>
      <c r="EN24" s="745">
        <f t="shared" si="80"/>
        <v>0</v>
      </c>
      <c r="EO24" s="745">
        <f t="shared" si="80"/>
        <v>0</v>
      </c>
      <c r="EP24" s="745">
        <f t="shared" si="80"/>
        <v>0</v>
      </c>
      <c r="EQ24" s="745">
        <f t="shared" si="80"/>
        <v>0</v>
      </c>
      <c r="ER24" s="745">
        <f t="shared" si="80"/>
        <v>0</v>
      </c>
      <c r="ES24" s="745">
        <f t="shared" si="80"/>
        <v>0</v>
      </c>
      <c r="ET24" s="745">
        <f t="shared" si="80"/>
        <v>0</v>
      </c>
      <c r="EU24" s="745">
        <f t="shared" si="80"/>
        <v>0</v>
      </c>
      <c r="EV24" s="745">
        <f t="shared" si="80"/>
        <v>0</v>
      </c>
      <c r="EW24" s="745">
        <f t="shared" si="80"/>
        <v>0</v>
      </c>
      <c r="EX24" s="745">
        <f t="shared" si="80"/>
        <v>0</v>
      </c>
      <c r="EY24" s="745">
        <f t="shared" si="80"/>
        <v>0</v>
      </c>
      <c r="EZ24" s="745">
        <f t="shared" si="80"/>
        <v>0</v>
      </c>
      <c r="FA24" s="745">
        <f t="shared" si="80"/>
        <v>0</v>
      </c>
      <c r="FB24" s="745">
        <f t="shared" si="80"/>
        <v>0</v>
      </c>
      <c r="FC24" s="745">
        <f t="shared" ref="FC24:GH24" si="81">IF(FC$11&gt;=DESIGN_LIFE,FB24,IF(AND(FC$11&gt;0,$CK24&lt;&gt;0),IF(INT((FC$11)/(DESIGN_LIFE/$CK24))=((FC$11)/(DESIGN_LIFE/$CK24)),$CM24+FB24,FB24),FB24))</f>
        <v>0</v>
      </c>
      <c r="FD24" s="745">
        <f t="shared" si="81"/>
        <v>0</v>
      </c>
      <c r="FE24" s="745">
        <f t="shared" si="81"/>
        <v>0</v>
      </c>
      <c r="FF24" s="745">
        <f t="shared" si="81"/>
        <v>0</v>
      </c>
      <c r="FG24" s="745">
        <f t="shared" si="81"/>
        <v>0</v>
      </c>
      <c r="FH24" s="745">
        <f t="shared" si="81"/>
        <v>0</v>
      </c>
      <c r="FI24" s="745">
        <f t="shared" si="81"/>
        <v>0</v>
      </c>
      <c r="FJ24" s="745">
        <f t="shared" si="81"/>
        <v>0</v>
      </c>
      <c r="FK24" s="745">
        <f t="shared" si="81"/>
        <v>0</v>
      </c>
      <c r="FL24" s="745">
        <f t="shared" si="81"/>
        <v>0</v>
      </c>
      <c r="FM24" s="745">
        <f t="shared" si="81"/>
        <v>0</v>
      </c>
      <c r="FN24" s="745">
        <f t="shared" si="81"/>
        <v>0</v>
      </c>
      <c r="FO24" s="745">
        <f t="shared" si="81"/>
        <v>0</v>
      </c>
      <c r="FP24" s="745">
        <f t="shared" si="81"/>
        <v>0</v>
      </c>
      <c r="FQ24" s="745">
        <f t="shared" si="81"/>
        <v>0</v>
      </c>
      <c r="FR24" s="745">
        <f t="shared" si="81"/>
        <v>0</v>
      </c>
      <c r="FS24" s="745">
        <f t="shared" si="81"/>
        <v>0</v>
      </c>
      <c r="FT24" s="745">
        <f t="shared" si="81"/>
        <v>0</v>
      </c>
      <c r="FU24" s="745">
        <f t="shared" si="81"/>
        <v>0</v>
      </c>
      <c r="FV24" s="745">
        <f t="shared" si="81"/>
        <v>0</v>
      </c>
      <c r="FW24" s="745">
        <f t="shared" si="81"/>
        <v>0</v>
      </c>
      <c r="FX24" s="745">
        <f t="shared" si="81"/>
        <v>0</v>
      </c>
      <c r="FY24" s="745">
        <f t="shared" si="81"/>
        <v>0</v>
      </c>
      <c r="FZ24" s="745">
        <f t="shared" si="81"/>
        <v>0</v>
      </c>
      <c r="GA24" s="745">
        <f t="shared" si="81"/>
        <v>0</v>
      </c>
      <c r="GB24" s="745">
        <f t="shared" si="81"/>
        <v>0</v>
      </c>
      <c r="GC24" s="745">
        <f t="shared" si="81"/>
        <v>0</v>
      </c>
      <c r="GD24" s="745">
        <f t="shared" si="81"/>
        <v>0</v>
      </c>
      <c r="GE24" s="745">
        <f t="shared" si="81"/>
        <v>0</v>
      </c>
      <c r="GF24" s="745">
        <f t="shared" si="81"/>
        <v>0</v>
      </c>
      <c r="GG24" s="745">
        <f t="shared" si="81"/>
        <v>0</v>
      </c>
      <c r="GH24" s="745">
        <f t="shared" si="81"/>
        <v>0</v>
      </c>
      <c r="GI24" s="745">
        <f t="shared" ref="GI24:HG24" si="82">IF(GI$11&gt;=DESIGN_LIFE,GH24,IF(AND(GI$11&gt;0,$CK24&lt;&gt;0),IF(INT((GI$11)/(DESIGN_LIFE/$CK24))=((GI$11)/(DESIGN_LIFE/$CK24)),$CM24+GH24,GH24),GH24))</f>
        <v>0</v>
      </c>
      <c r="GJ24" s="745">
        <f t="shared" si="82"/>
        <v>0</v>
      </c>
      <c r="GK24" s="745">
        <f t="shared" si="82"/>
        <v>0</v>
      </c>
      <c r="GL24" s="745">
        <f t="shared" si="82"/>
        <v>0</v>
      </c>
      <c r="GM24" s="745">
        <f t="shared" si="82"/>
        <v>0</v>
      </c>
      <c r="GN24" s="745">
        <f t="shared" si="82"/>
        <v>0</v>
      </c>
      <c r="GO24" s="745">
        <f t="shared" si="82"/>
        <v>0</v>
      </c>
      <c r="GP24" s="745">
        <f t="shared" si="82"/>
        <v>0</v>
      </c>
      <c r="GQ24" s="745">
        <f t="shared" si="82"/>
        <v>0</v>
      </c>
      <c r="GR24" s="745">
        <f t="shared" si="82"/>
        <v>0</v>
      </c>
      <c r="GS24" s="745">
        <f t="shared" si="82"/>
        <v>0</v>
      </c>
      <c r="GT24" s="745">
        <f t="shared" si="82"/>
        <v>0</v>
      </c>
      <c r="GU24" s="745">
        <f t="shared" si="82"/>
        <v>0</v>
      </c>
      <c r="GV24" s="745">
        <f t="shared" si="82"/>
        <v>0</v>
      </c>
      <c r="GW24" s="745">
        <f t="shared" si="82"/>
        <v>0</v>
      </c>
      <c r="GX24" s="745">
        <f t="shared" si="82"/>
        <v>0</v>
      </c>
      <c r="GY24" s="745">
        <f t="shared" si="82"/>
        <v>0</v>
      </c>
      <c r="GZ24" s="745">
        <f t="shared" si="82"/>
        <v>0</v>
      </c>
      <c r="HA24" s="745">
        <f t="shared" si="82"/>
        <v>0</v>
      </c>
      <c r="HB24" s="745">
        <f t="shared" si="82"/>
        <v>0</v>
      </c>
      <c r="HC24" s="745">
        <f t="shared" si="82"/>
        <v>0</v>
      </c>
      <c r="HD24" s="745">
        <f t="shared" si="82"/>
        <v>0</v>
      </c>
      <c r="HE24" s="745">
        <f t="shared" si="82"/>
        <v>0</v>
      </c>
      <c r="HF24" s="745">
        <f t="shared" si="82"/>
        <v>0</v>
      </c>
      <c r="HG24" s="745">
        <f t="shared" si="82"/>
        <v>0</v>
      </c>
      <c r="HH24" s="185"/>
    </row>
    <row r="25" spans="1:216" ht="20.100000000000001" customHeight="1">
      <c r="A25" s="520" t="str">
        <f t="shared" si="4"/>
        <v>LST_STR_ELEMENT</v>
      </c>
      <c r="B25" s="357"/>
      <c r="C25" s="115"/>
      <c r="D25" s="116"/>
      <c r="E25" s="117"/>
      <c r="F25" s="116"/>
      <c r="G25" s="350" t="e">
        <f>IF(TYPOLOGY = "Bridge", _xlfn.XLOOKUP($E25, BRIDGE_STR_ELEMENT, 'MATERIAL DATA'!$R$36:$R$74,,), _xlfn.XLOOKUP($BL25, 'LIFECYCLE MATERIAL DATA'!$A$5:$A$104, 'LIFECYCLE MATERIAL DATA'!$Q$5:$Q$104,,))</f>
        <v>#N/A</v>
      </c>
      <c r="H25" s="630"/>
      <c r="I25" s="631"/>
      <c r="J25" s="736"/>
      <c r="K25" s="116"/>
      <c r="L25" s="95"/>
      <c r="M25" s="358"/>
      <c r="N25" s="156">
        <f t="shared" si="32"/>
        <v>0</v>
      </c>
      <c r="O25" s="157" t="str">
        <f t="shared" si="20"/>
        <v/>
      </c>
      <c r="P25" s="158" t="str">
        <f t="shared" si="21"/>
        <v/>
      </c>
      <c r="Q25" s="158" t="str" cm="1">
        <f t="array" ref="Q25">IFERROR(_xlfn.IFS(AND($I25 = "Yes", $J25 =1),(($BX25+$BU25)/($J25) + ($BY25+$BR25 +$BZ25)),AND($I25 = "Yes", $J25 &gt;1), (($BX25+$BU25)/($J25) + ($BY25*2 +$BZ25)) ), "")</f>
        <v/>
      </c>
      <c r="R25" s="158" t="str">
        <f t="shared" si="5"/>
        <v/>
      </c>
      <c r="S25" s="159">
        <f t="shared" si="22"/>
        <v>0</v>
      </c>
      <c r="T25" s="159" t="str">
        <f t="shared" si="45"/>
        <v/>
      </c>
      <c r="U25" s="158" t="str">
        <f t="shared" si="33"/>
        <v/>
      </c>
      <c r="V25" s="396" t="str">
        <f t="shared" si="23"/>
        <v/>
      </c>
      <c r="W25" s="156" t="str">
        <f t="shared" si="7"/>
        <v/>
      </c>
      <c r="X25" s="160">
        <f t="shared" si="8"/>
        <v>0</v>
      </c>
      <c r="Y25" s="274" t="s">
        <v>415</v>
      </c>
      <c r="Z25" s="745" t="str">
        <f>'MATERIAL DATA'!$Q49</f>
        <v>2.3.3 Backing</v>
      </c>
      <c r="AA25" s="768">
        <f t="shared" si="62"/>
        <v>0</v>
      </c>
      <c r="AB25" s="745"/>
      <c r="AC25" s="199" t="str">
        <f>'MATERIAL DATA'!Q23</f>
        <v>7.1 Alterations</v>
      </c>
      <c r="AD25" s="754">
        <f ca="1">SUMIF($E$12:$E$45,AC25,$O$12:$O$45)+SUMIF($E$12:$E$45,AC25,$P$12:$P$45)+SUMIF($E$12:$E$45,AC25,R$12:$R$45) +SUMIF($E$12:$E$45, AC25, $Q$12:$Q$43)</f>
        <v>0</v>
      </c>
      <c r="AE25" s="745"/>
      <c r="AF25" s="185"/>
      <c r="AG25" s="745"/>
      <c r="AH25" s="745"/>
      <c r="AI25" s="745"/>
      <c r="AJ25" s="745"/>
      <c r="AK25" s="745"/>
      <c r="AL25" s="745"/>
      <c r="AM25" s="745"/>
      <c r="AN25" s="745" t="s">
        <v>316</v>
      </c>
      <c r="AO25" s="745">
        <f t="shared" ref="AO25:AO28" si="83">BF54</f>
        <v>0</v>
      </c>
      <c r="AP25" s="745"/>
      <c r="AQ25" s="745"/>
      <c r="AR25" s="745"/>
      <c r="AS25" s="793"/>
      <c r="AT25" s="793"/>
      <c r="AU25" s="185" t="s">
        <v>735</v>
      </c>
      <c r="AV25" s="794">
        <f>T51*0.5</f>
        <v>0</v>
      </c>
      <c r="AW25" s="793"/>
      <c r="AX25" s="793"/>
      <c r="AY25" s="795" t="s">
        <v>730</v>
      </c>
      <c r="AZ25" s="754" t="e" cm="1">
        <f t="array" ref="AZ25">SUMPRODUCT(SUMIF(H12:H43, New_Ext, O12:O43)) + SUMPRODUCT(SUMIF(H12:H43, New_Ext, P12:P43)) + SUMPRODUCT(SUMIF(H12:H43, New_Ext, R12:R43)) + ((E9/SUM(GIA_RN))*H9/1000) + ((E9/SUM(GIA_RN))*(R48+T48)) + AZ24</f>
        <v>#DIV/0!</v>
      </c>
      <c r="BA25" s="793"/>
      <c r="BB25" s="793"/>
      <c r="BC25" s="745" t="s">
        <v>659</v>
      </c>
      <c r="BD25" s="779" t="e">
        <f>SUMIF(H12:H43,Retained,'Scheme 3'!O12:O43)+SUMIF(H12:H43,Retained,'Scheme 3'!P12:P43)+SUMIF(H12:H43,Retained,'Scheme 3'!R12:R43)+ ((D9/SUM(GIA_RN))*H9/1000) +((D9/SUM(GIA_RN))*(R48+T48))</f>
        <v>#DIV/0!</v>
      </c>
      <c r="BE25" s="793"/>
      <c r="BF25" s="793"/>
      <c r="BG25" s="793"/>
      <c r="BH25" s="793"/>
      <c r="BI25" s="793"/>
      <c r="BJ25" s="793"/>
      <c r="BK25" s="209" t="str">
        <f t="shared" si="40"/>
        <v>ER</v>
      </c>
      <c r="BL25" s="209" t="str">
        <f t="shared" si="9"/>
        <v xml:space="preserve"> -  - </v>
      </c>
      <c r="BM25" s="745" t="str" cm="1">
        <f t="array" ref="BM25">_xlfn.IFS(OR(AND(TYPOLOGY &lt;&gt; "Bridge", B25="concrete",D25&lt;&gt;"Reinforced - 150mm hollow core slab"),C25="Concrete_EPD",),"Reinforcement",(OR(AND(TYPOLOGY="Bridge",B25="concrete",D25&lt;&gt;"Reinforced - 150mm hollow core slab"),C25="Concrete_EPD",)),"Bridge_Reinforcement",TRUE, "No_Reinforcement")</f>
        <v>No_Reinforcement</v>
      </c>
      <c r="BN25" s="186" t="e">
        <f>_xlfn.XLOOKUP($BL25,'LIFECYCLE MATERIAL DATA'!$A$5:$A$104,'LIFECYCLE MATERIAL DATA'!$D$5:$D$104,)</f>
        <v>#N/A</v>
      </c>
      <c r="BO25" s="186">
        <f>IFERROR(IF(M25&lt;&gt;0,_xlfn.XLOOKUP(M25,'Custom Data'!S16:S45,'Custom Data'!T16:T45,,-1),0),0)</f>
        <v>0</v>
      </c>
      <c r="BP25" s="186">
        <f t="shared" si="10"/>
        <v>0</v>
      </c>
      <c r="BQ25" s="846" t="str">
        <f t="shared" si="11"/>
        <v>ER</v>
      </c>
      <c r="BR25" s="745" t="str">
        <f>IFERROR(_xlfn.XLOOKUP($BL25,'LIFECYCLE MATERIAL DATA'!$A$5:$A$104,'LIFECYCLE MATERIAL DATA'!$I$5:$I$104,,)*($BQ25/1000)+_xlfn.XLOOKUP('Project Info'!$C$15,'LIFECYCLE MATERIAL DATA'!$A$5:$A$104,'LIFECYCLE MATERIAL DATA'!$I$5:$I$104,,)*($BP25/1000),"")</f>
        <v/>
      </c>
      <c r="BS25" s="745" t="str">
        <f>IFERROR(_xlfn.XLOOKUP($BL25,'LIFECYCLE MATERIAL DATA'!$A$5:$A$104, 'LIFECYCLE MATERIAL DATA'!$J$5:$J$104,,)*($BQ25/1000)+_xlfn.XLOOKUP('Project Info'!$C$15,'LIFECYCLE MATERIAL DATA'!$A$5:$A$104,'LIFECYCLE MATERIAL DATA'!$J$5:$J$104,,)*($BP25/1000),"")</f>
        <v/>
      </c>
      <c r="BT25" s="745" t="str">
        <f>IFERROR(_xlfn.XLOOKUP($BL25,'LIFECYCLE MATERIAL DATA'!$A$5:$A$104, 'LIFECYCLE MATERIAL DATA'!$K$5:$K$104,,)*($BQ25/1000),"")</f>
        <v/>
      </c>
      <c r="BU25" s="185" t="str">
        <f>IFERROR(_xlfn.XLOOKUP($BL25,'LIFECYCLE MATERIAL DATA'!$A$5:$A$104,'LIFECYCLE MATERIAL DATA'!$L$5:$L$104,,)*($BQ25/1000)+_xlfn.XLOOKUP('Project Info'!$C$15,'LIFECYCLE MATERIAL DATA'!$A$5:$A$104,'LIFECYCLE MATERIAL DATA'!$L$5:$L$104,,)*($BP25/1000),"")</f>
        <v/>
      </c>
      <c r="BV25" s="745" t="str">
        <f t="shared" si="25"/>
        <v/>
      </c>
      <c r="BW25" s="745" t="str">
        <f>IF($K25='MATERIAL DATA'!$O$5,$L25, IF($K25='MATERIAL DATA'!$O$6,$L25/(1000*'Scheme 3'!$BN25),""))</f>
        <v/>
      </c>
      <c r="BX25" s="745" t="str">
        <f>IFERROR(((_xlfn.XLOOKUP($BL25,'LIFECYCLE MATERIAL DATA'!$A$5:$A$104,'LIFECYCLE MATERIAL DATA'!$F$5:$F$104,,))*$BQ25/1000+_xlfn.XLOOKUP('Project Info'!$C$15,'LIFECYCLE MATERIAL DATA'!$A$5:$A$104,'LIFECYCLE MATERIAL DATA'!$F$5:$F$104,,)*$BP25/1000),"")</f>
        <v/>
      </c>
      <c r="BY25" s="771" t="str">
        <f>IFERROR((_xlfn.XLOOKUP($BL25,'LIFECYCLE MATERIAL DATA'!$A$5:$A$104,'LIFECYCLE MATERIAL DATA'!$G$5:$G$104,,)*$BQ25/1000++_xlfn.XLOOKUP('Project Info'!$C$15,'LIFECYCLE MATERIAL DATA'!$A$5:$A$104,'LIFECYCLE MATERIAL DATA'!$G$5:$G$104,,)*$BP25/1000),"")</f>
        <v/>
      </c>
      <c r="BZ25" s="745" t="str">
        <f>IFERROR(_xlfn.XLOOKUP('Scheme 3'!$BL25,'LIFECYCLE MATERIAL DATA'!$A$5:$A$104,'LIFECYCLE MATERIAL DATA'!$H$5:$H$104,,)*SUM($BX25+$BY25+$CB25+$CC25), "")</f>
        <v/>
      </c>
      <c r="CA25" s="185"/>
      <c r="CB25" s="743" t="str">
        <f>IFERROR((_xlfn.XLOOKUP($BL25,'LIFECYCLE MATERIAL DATA'!$A$5:$A$104, 'LIFECYCLE MATERIAL DATA'!$M$5:$M$104)*$BQ25/1000++_xlfn.XLOOKUP('Project Info'!$C$15,'LIFECYCLE MATERIAL DATA'!$A$5:$A$104,'LIFECYCLE MATERIAL DATA'!$M$5:$M$104)*$BP25/1000),"")</f>
        <v/>
      </c>
      <c r="CC25" s="745">
        <f>IFERROR(IF(OR($B25="Timber",$C25="Timber_EPD", $C25="Bamboo"),_xlfn.XLOOKUP($BL25,'LIFECYCLE MATERIAL DATA Master'!$A$5:$A$104,'LIFECYCLE MATERIAL DATA Master'!$E$5:$E$104,,)*$BQ25,0),"")/1000</f>
        <v>0</v>
      </c>
      <c r="CD25" s="185" t="str">
        <f>IFERROR((_xlfn.XLOOKUP($BL25,'LIFECYCLE MATERIAL DATA'!$A$5:$A$104,'LIFECYCLE MATERIAL DATA'!$N$5:$N$104,,)*$BQ25/1000++_xlfn.XLOOKUP('Project Info'!$C$15,'LIFECYCLE MATERIAL DATA'!$A$5:$A$104,'LIFECYCLE MATERIAL DATA'!$N$5:$N$104,,)*$BP25/1000),"")</f>
        <v/>
      </c>
      <c r="CE25" s="209"/>
      <c r="CF25" s="209"/>
      <c r="CG25" s="209"/>
      <c r="CH25" s="772">
        <f>IFERROR(1+_xlfn.XLOOKUP($BL25,'LIFECYCLE MATERIAL DATA'!$A$5:$A$104,'LIFECYCLE MATERIAL DATA'!$H$5:$H$104,,),0)</f>
        <v>0</v>
      </c>
      <c r="CI25" s="765">
        <f t="shared" si="12"/>
        <v>0</v>
      </c>
      <c r="CJ25" s="773">
        <f t="shared" si="13"/>
        <v>0</v>
      </c>
      <c r="CK25" s="774">
        <f t="shared" si="14"/>
        <v>0</v>
      </c>
      <c r="CL25" s="767">
        <f t="shared" si="26"/>
        <v>0</v>
      </c>
      <c r="CM25" s="775">
        <f t="shared" si="27"/>
        <v>0</v>
      </c>
      <c r="CN25" s="769">
        <v>0</v>
      </c>
      <c r="CO25" s="745">
        <f t="shared" si="15"/>
        <v>0</v>
      </c>
      <c r="CP25" s="745">
        <f t="shared" si="15"/>
        <v>0</v>
      </c>
      <c r="CQ25" s="745">
        <f t="shared" ref="CQ25:DV25" si="84">IF(CQ$11&gt;=DESIGN_LIFE,CP25,IF(AND(CQ$11&gt;0,$CK25&lt;&gt;0),IF(INT((CQ$11)/(DESIGN_LIFE/$CK25))=((CQ$11)/(DESIGN_LIFE/$CK25)),$CM25+CP25,CP25),CP25))</f>
        <v>0</v>
      </c>
      <c r="CR25" s="745">
        <f t="shared" si="84"/>
        <v>0</v>
      </c>
      <c r="CS25" s="745">
        <f t="shared" si="84"/>
        <v>0</v>
      </c>
      <c r="CT25" s="745">
        <f t="shared" si="84"/>
        <v>0</v>
      </c>
      <c r="CU25" s="745">
        <f t="shared" si="84"/>
        <v>0</v>
      </c>
      <c r="CV25" s="745">
        <f t="shared" si="84"/>
        <v>0</v>
      </c>
      <c r="CW25" s="745">
        <f t="shared" si="84"/>
        <v>0</v>
      </c>
      <c r="CX25" s="745">
        <f t="shared" si="84"/>
        <v>0</v>
      </c>
      <c r="CY25" s="745">
        <f t="shared" si="84"/>
        <v>0</v>
      </c>
      <c r="CZ25" s="745">
        <f t="shared" si="84"/>
        <v>0</v>
      </c>
      <c r="DA25" s="745">
        <f t="shared" si="84"/>
        <v>0</v>
      </c>
      <c r="DB25" s="745">
        <f t="shared" si="84"/>
        <v>0</v>
      </c>
      <c r="DC25" s="745">
        <f t="shared" si="84"/>
        <v>0</v>
      </c>
      <c r="DD25" s="745">
        <f t="shared" si="84"/>
        <v>0</v>
      </c>
      <c r="DE25" s="745">
        <f t="shared" si="84"/>
        <v>0</v>
      </c>
      <c r="DF25" s="745">
        <f t="shared" si="84"/>
        <v>0</v>
      </c>
      <c r="DG25" s="745">
        <f t="shared" si="84"/>
        <v>0</v>
      </c>
      <c r="DH25" s="745">
        <f t="shared" si="84"/>
        <v>0</v>
      </c>
      <c r="DI25" s="745">
        <f t="shared" si="84"/>
        <v>0</v>
      </c>
      <c r="DJ25" s="745">
        <f t="shared" si="84"/>
        <v>0</v>
      </c>
      <c r="DK25" s="745">
        <f t="shared" si="84"/>
        <v>0</v>
      </c>
      <c r="DL25" s="745">
        <f t="shared" si="84"/>
        <v>0</v>
      </c>
      <c r="DM25" s="745">
        <f t="shared" si="84"/>
        <v>0</v>
      </c>
      <c r="DN25" s="745">
        <f t="shared" si="84"/>
        <v>0</v>
      </c>
      <c r="DO25" s="745">
        <f t="shared" si="84"/>
        <v>0</v>
      </c>
      <c r="DP25" s="745">
        <f t="shared" si="84"/>
        <v>0</v>
      </c>
      <c r="DQ25" s="745">
        <f t="shared" si="84"/>
        <v>0</v>
      </c>
      <c r="DR25" s="745">
        <f t="shared" si="84"/>
        <v>0</v>
      </c>
      <c r="DS25" s="745">
        <f t="shared" si="84"/>
        <v>0</v>
      </c>
      <c r="DT25" s="745">
        <f t="shared" si="84"/>
        <v>0</v>
      </c>
      <c r="DU25" s="745">
        <f t="shared" si="84"/>
        <v>0</v>
      </c>
      <c r="DV25" s="745">
        <f t="shared" si="84"/>
        <v>0</v>
      </c>
      <c r="DW25" s="745">
        <f t="shared" ref="DW25:FB25" si="85">IF(DW$11&gt;=DESIGN_LIFE,DV25,IF(AND(DW$11&gt;0,$CK25&lt;&gt;0),IF(INT((DW$11)/(DESIGN_LIFE/$CK25))=((DW$11)/(DESIGN_LIFE/$CK25)),$CM25+DV25,DV25),DV25))</f>
        <v>0</v>
      </c>
      <c r="DX25" s="745">
        <f t="shared" si="85"/>
        <v>0</v>
      </c>
      <c r="DY25" s="745">
        <f t="shared" si="85"/>
        <v>0</v>
      </c>
      <c r="DZ25" s="745">
        <f t="shared" si="85"/>
        <v>0</v>
      </c>
      <c r="EA25" s="745">
        <f t="shared" si="85"/>
        <v>0</v>
      </c>
      <c r="EB25" s="745">
        <f t="shared" si="85"/>
        <v>0</v>
      </c>
      <c r="EC25" s="745">
        <f t="shared" si="85"/>
        <v>0</v>
      </c>
      <c r="ED25" s="745">
        <f t="shared" si="85"/>
        <v>0</v>
      </c>
      <c r="EE25" s="745">
        <f t="shared" si="85"/>
        <v>0</v>
      </c>
      <c r="EF25" s="745">
        <f t="shared" si="85"/>
        <v>0</v>
      </c>
      <c r="EG25" s="745">
        <f t="shared" si="85"/>
        <v>0</v>
      </c>
      <c r="EH25" s="745">
        <f t="shared" si="85"/>
        <v>0</v>
      </c>
      <c r="EI25" s="745">
        <f t="shared" si="85"/>
        <v>0</v>
      </c>
      <c r="EJ25" s="745">
        <f t="shared" si="85"/>
        <v>0</v>
      </c>
      <c r="EK25" s="745">
        <f t="shared" si="85"/>
        <v>0</v>
      </c>
      <c r="EL25" s="745">
        <f t="shared" si="85"/>
        <v>0</v>
      </c>
      <c r="EM25" s="745">
        <f t="shared" si="85"/>
        <v>0</v>
      </c>
      <c r="EN25" s="745">
        <f t="shared" si="85"/>
        <v>0</v>
      </c>
      <c r="EO25" s="745">
        <f t="shared" si="85"/>
        <v>0</v>
      </c>
      <c r="EP25" s="745">
        <f t="shared" si="85"/>
        <v>0</v>
      </c>
      <c r="EQ25" s="745">
        <f t="shared" si="85"/>
        <v>0</v>
      </c>
      <c r="ER25" s="745">
        <f t="shared" si="85"/>
        <v>0</v>
      </c>
      <c r="ES25" s="745">
        <f t="shared" si="85"/>
        <v>0</v>
      </c>
      <c r="ET25" s="745">
        <f t="shared" si="85"/>
        <v>0</v>
      </c>
      <c r="EU25" s="745">
        <f t="shared" si="85"/>
        <v>0</v>
      </c>
      <c r="EV25" s="745">
        <f t="shared" si="85"/>
        <v>0</v>
      </c>
      <c r="EW25" s="745">
        <f t="shared" si="85"/>
        <v>0</v>
      </c>
      <c r="EX25" s="745">
        <f t="shared" si="85"/>
        <v>0</v>
      </c>
      <c r="EY25" s="745">
        <f t="shared" si="85"/>
        <v>0</v>
      </c>
      <c r="EZ25" s="745">
        <f t="shared" si="85"/>
        <v>0</v>
      </c>
      <c r="FA25" s="745">
        <f t="shared" si="85"/>
        <v>0</v>
      </c>
      <c r="FB25" s="745">
        <f t="shared" si="85"/>
        <v>0</v>
      </c>
      <c r="FC25" s="745">
        <f t="shared" ref="FC25:GH25" si="86">IF(FC$11&gt;=DESIGN_LIFE,FB25,IF(AND(FC$11&gt;0,$CK25&lt;&gt;0),IF(INT((FC$11)/(DESIGN_LIFE/$CK25))=((FC$11)/(DESIGN_LIFE/$CK25)),$CM25+FB25,FB25),FB25))</f>
        <v>0</v>
      </c>
      <c r="FD25" s="745">
        <f t="shared" si="86"/>
        <v>0</v>
      </c>
      <c r="FE25" s="745">
        <f t="shared" si="86"/>
        <v>0</v>
      </c>
      <c r="FF25" s="745">
        <f t="shared" si="86"/>
        <v>0</v>
      </c>
      <c r="FG25" s="745">
        <f t="shared" si="86"/>
        <v>0</v>
      </c>
      <c r="FH25" s="745">
        <f t="shared" si="86"/>
        <v>0</v>
      </c>
      <c r="FI25" s="745">
        <f t="shared" si="86"/>
        <v>0</v>
      </c>
      <c r="FJ25" s="745">
        <f t="shared" si="86"/>
        <v>0</v>
      </c>
      <c r="FK25" s="745">
        <f t="shared" si="86"/>
        <v>0</v>
      </c>
      <c r="FL25" s="745">
        <f t="shared" si="86"/>
        <v>0</v>
      </c>
      <c r="FM25" s="745">
        <f t="shared" si="86"/>
        <v>0</v>
      </c>
      <c r="FN25" s="745">
        <f t="shared" si="86"/>
        <v>0</v>
      </c>
      <c r="FO25" s="745">
        <f t="shared" si="86"/>
        <v>0</v>
      </c>
      <c r="FP25" s="745">
        <f t="shared" si="86"/>
        <v>0</v>
      </c>
      <c r="FQ25" s="745">
        <f t="shared" si="86"/>
        <v>0</v>
      </c>
      <c r="FR25" s="745">
        <f t="shared" si="86"/>
        <v>0</v>
      </c>
      <c r="FS25" s="745">
        <f t="shared" si="86"/>
        <v>0</v>
      </c>
      <c r="FT25" s="745">
        <f t="shared" si="86"/>
        <v>0</v>
      </c>
      <c r="FU25" s="745">
        <f t="shared" si="86"/>
        <v>0</v>
      </c>
      <c r="FV25" s="745">
        <f t="shared" si="86"/>
        <v>0</v>
      </c>
      <c r="FW25" s="745">
        <f t="shared" si="86"/>
        <v>0</v>
      </c>
      <c r="FX25" s="745">
        <f t="shared" si="86"/>
        <v>0</v>
      </c>
      <c r="FY25" s="745">
        <f t="shared" si="86"/>
        <v>0</v>
      </c>
      <c r="FZ25" s="745">
        <f t="shared" si="86"/>
        <v>0</v>
      </c>
      <c r="GA25" s="745">
        <f t="shared" si="86"/>
        <v>0</v>
      </c>
      <c r="GB25" s="745">
        <f t="shared" si="86"/>
        <v>0</v>
      </c>
      <c r="GC25" s="745">
        <f t="shared" si="86"/>
        <v>0</v>
      </c>
      <c r="GD25" s="745">
        <f t="shared" si="86"/>
        <v>0</v>
      </c>
      <c r="GE25" s="745">
        <f t="shared" si="86"/>
        <v>0</v>
      </c>
      <c r="GF25" s="745">
        <f t="shared" si="86"/>
        <v>0</v>
      </c>
      <c r="GG25" s="745">
        <f t="shared" si="86"/>
        <v>0</v>
      </c>
      <c r="GH25" s="745">
        <f t="shared" si="86"/>
        <v>0</v>
      </c>
      <c r="GI25" s="745">
        <f t="shared" ref="GI25:HG25" si="87">IF(GI$11&gt;=DESIGN_LIFE,GH25,IF(AND(GI$11&gt;0,$CK25&lt;&gt;0),IF(INT((GI$11)/(DESIGN_LIFE/$CK25))=((GI$11)/(DESIGN_LIFE/$CK25)),$CM25+GH25,GH25),GH25))</f>
        <v>0</v>
      </c>
      <c r="GJ25" s="745">
        <f t="shared" si="87"/>
        <v>0</v>
      </c>
      <c r="GK25" s="745">
        <f t="shared" si="87"/>
        <v>0</v>
      </c>
      <c r="GL25" s="745">
        <f t="shared" si="87"/>
        <v>0</v>
      </c>
      <c r="GM25" s="745">
        <f t="shared" si="87"/>
        <v>0</v>
      </c>
      <c r="GN25" s="745">
        <f t="shared" si="87"/>
        <v>0</v>
      </c>
      <c r="GO25" s="745">
        <f t="shared" si="87"/>
        <v>0</v>
      </c>
      <c r="GP25" s="745">
        <f t="shared" si="87"/>
        <v>0</v>
      </c>
      <c r="GQ25" s="745">
        <f t="shared" si="87"/>
        <v>0</v>
      </c>
      <c r="GR25" s="745">
        <f t="shared" si="87"/>
        <v>0</v>
      </c>
      <c r="GS25" s="745">
        <f t="shared" si="87"/>
        <v>0</v>
      </c>
      <c r="GT25" s="745">
        <f t="shared" si="87"/>
        <v>0</v>
      </c>
      <c r="GU25" s="745">
        <f t="shared" si="87"/>
        <v>0</v>
      </c>
      <c r="GV25" s="745">
        <f t="shared" si="87"/>
        <v>0</v>
      </c>
      <c r="GW25" s="745">
        <f t="shared" si="87"/>
        <v>0</v>
      </c>
      <c r="GX25" s="745">
        <f t="shared" si="87"/>
        <v>0</v>
      </c>
      <c r="GY25" s="745">
        <f t="shared" si="87"/>
        <v>0</v>
      </c>
      <c r="GZ25" s="745">
        <f t="shared" si="87"/>
        <v>0</v>
      </c>
      <c r="HA25" s="745">
        <f t="shared" si="87"/>
        <v>0</v>
      </c>
      <c r="HB25" s="745">
        <f t="shared" si="87"/>
        <v>0</v>
      </c>
      <c r="HC25" s="745">
        <f t="shared" si="87"/>
        <v>0</v>
      </c>
      <c r="HD25" s="745">
        <f t="shared" si="87"/>
        <v>0</v>
      </c>
      <c r="HE25" s="745">
        <f t="shared" si="87"/>
        <v>0</v>
      </c>
      <c r="HF25" s="745">
        <f t="shared" si="87"/>
        <v>0</v>
      </c>
      <c r="HG25" s="745">
        <f t="shared" si="87"/>
        <v>0</v>
      </c>
      <c r="HH25" s="185"/>
    </row>
    <row r="26" spans="1:216" ht="20.100000000000001" customHeight="1">
      <c r="A26" s="520" t="str">
        <f t="shared" si="4"/>
        <v>LST_STR_ELEMENT</v>
      </c>
      <c r="B26" s="357"/>
      <c r="C26" s="115"/>
      <c r="D26" s="116"/>
      <c r="E26" s="117"/>
      <c r="F26" s="116"/>
      <c r="G26" s="350" t="e">
        <f>IF(TYPOLOGY = "Bridge", _xlfn.XLOOKUP($E26, BRIDGE_STR_ELEMENT, 'MATERIAL DATA'!$R$36:$R$74,,), _xlfn.XLOOKUP($BL26, 'LIFECYCLE MATERIAL DATA'!$A$5:$A$104, 'LIFECYCLE MATERIAL DATA'!$Q$5:$Q$104,,))</f>
        <v>#N/A</v>
      </c>
      <c r="H26" s="630"/>
      <c r="I26" s="631"/>
      <c r="J26" s="736"/>
      <c r="K26" s="116"/>
      <c r="L26" s="95"/>
      <c r="M26" s="358"/>
      <c r="N26" s="156">
        <f>IFERROR(SUM(O26:V26,X26),"")</f>
        <v>0</v>
      </c>
      <c r="O26" s="157" t="str">
        <f t="shared" si="20"/>
        <v/>
      </c>
      <c r="P26" s="158" t="str">
        <f t="shared" si="21"/>
        <v/>
      </c>
      <c r="Q26" s="158" t="str" cm="1">
        <f t="array" ref="Q26">IFERROR(_xlfn.IFS(AND($I26 = "Yes", $J26 =1),(($BX26+$BU26)/($J26) + ($BY26+$BR26 +$BZ26)),AND($I26 = "Yes", $J26 &gt;1), (($BX26+$BU26)/($J26) + ($BY26*2 +$BZ26)) ), "")</f>
        <v/>
      </c>
      <c r="R26" s="158" t="str">
        <f t="shared" si="5"/>
        <v/>
      </c>
      <c r="S26" s="159">
        <f t="shared" si="22"/>
        <v>0</v>
      </c>
      <c r="T26" s="159" t="str">
        <f t="shared" si="45"/>
        <v/>
      </c>
      <c r="U26" s="158" t="str">
        <f t="shared" si="33"/>
        <v/>
      </c>
      <c r="V26" s="396" t="str">
        <f t="shared" si="23"/>
        <v/>
      </c>
      <c r="W26" s="156" t="str">
        <f t="shared" si="7"/>
        <v/>
      </c>
      <c r="X26" s="160">
        <f t="shared" si="8"/>
        <v>0</v>
      </c>
      <c r="Y26" s="274" t="s">
        <v>415</v>
      </c>
      <c r="Z26" s="745" t="str">
        <f>'MATERIAL DATA'!$Q50</f>
        <v>2.4.1 Pylon</v>
      </c>
      <c r="AA26" s="768">
        <f t="shared" si="62"/>
        <v>0</v>
      </c>
      <c r="AB26" s="745"/>
      <c r="AC26" s="199" t="str">
        <f>'MATERIAL DATA'!Q24</f>
        <v>7.2 Repairs to existing, Cleaning existing surfaces &amp; General Renovation works</v>
      </c>
      <c r="AD26" s="754">
        <f ca="1">SUMIF($E$12:$E$45,AC26,$O$12:$O$45)+SUMIF($E$12:$E$45,AC26,$P$12:$P$45)+SUMIF($E$12:$E$45,AC26,R$12:$R$45) +SUMIF($E$12:$E$45, AC26, $Q$12:$Q$43)</f>
        <v>0</v>
      </c>
      <c r="AE26" s="745"/>
      <c r="AF26" s="185"/>
      <c r="AG26" s="745"/>
      <c r="AH26" s="745"/>
      <c r="AI26" s="745"/>
      <c r="AJ26" s="745"/>
      <c r="AK26" s="745"/>
      <c r="AL26" s="745"/>
      <c r="AM26" s="745"/>
      <c r="AN26" s="745" t="s">
        <v>317</v>
      </c>
      <c r="AO26" s="745">
        <f t="shared" si="83"/>
        <v>0</v>
      </c>
      <c r="AP26" s="745"/>
      <c r="AQ26" s="745"/>
      <c r="AR26" s="745"/>
      <c r="AS26" s="745"/>
      <c r="AT26" s="745"/>
      <c r="AU26" s="185" t="s">
        <v>736</v>
      </c>
      <c r="AV26" s="796" t="e">
        <f>(Q51 + SUM(R51, V48, T12:T43)*0.5 + SUM(U12:V43) + SUM(X12:X43))</f>
        <v>#VALUE!</v>
      </c>
      <c r="AW26" s="745"/>
      <c r="AX26" s="745"/>
      <c r="AY26" s="783" t="s">
        <v>578</v>
      </c>
      <c r="AZ26" s="794" cm="1">
        <f t="array" ref="AZ26">SUMPRODUCT(SUMIF(H12:H43, New_Ext, X12:X43))</f>
        <v>0</v>
      </c>
      <c r="BA26" s="745"/>
      <c r="BB26" s="745"/>
      <c r="BC26" s="185" t="s">
        <v>578</v>
      </c>
      <c r="BD26" s="794">
        <f>SUMIF(H12:H43, Retained, 'Scheme 3'!X12:X43)</f>
        <v>0</v>
      </c>
      <c r="BE26" s="745"/>
      <c r="BF26" s="745"/>
      <c r="BG26" s="745"/>
      <c r="BH26" s="745"/>
      <c r="BI26" s="745"/>
      <c r="BJ26" s="745"/>
      <c r="BK26" s="209" t="str">
        <f t="shared" si="40"/>
        <v>ER</v>
      </c>
      <c r="BL26" s="209" t="str">
        <f t="shared" si="9"/>
        <v xml:space="preserve"> -  - </v>
      </c>
      <c r="BM26" s="745" t="str" cm="1">
        <f t="array" ref="BM26">_xlfn.IFS(OR(AND(TYPOLOGY &lt;&gt; "Bridge", B26="concrete",D26&lt;&gt;"Reinforced - 150mm hollow core slab"),C26="Concrete_EPD",),"Reinforcement",(OR(AND(TYPOLOGY="Bridge",B26="concrete",D26&lt;&gt;"Reinforced - 150mm hollow core slab"),C26="Concrete_EPD",)),"Bridge_Reinforcement",TRUE, "No_Reinforcement")</f>
        <v>No_Reinforcement</v>
      </c>
      <c r="BN26" s="186" t="e">
        <f>_xlfn.XLOOKUP($BL26,'LIFECYCLE MATERIAL DATA'!$A$5:$A$104,'LIFECYCLE MATERIAL DATA'!$D$5:$D$104,)</f>
        <v>#N/A</v>
      </c>
      <c r="BO26" s="186">
        <f>IFERROR(IF(M26&lt;&gt;0,_xlfn.XLOOKUP(M26,'Custom Data'!S16:S45,'Custom Data'!T16:T45,,-1),0),0)</f>
        <v>0</v>
      </c>
      <c r="BP26" s="186">
        <f t="shared" si="10"/>
        <v>0</v>
      </c>
      <c r="BQ26" s="846" t="str">
        <f t="shared" si="11"/>
        <v>ER</v>
      </c>
      <c r="BR26" s="745" t="str">
        <f>IFERROR(_xlfn.XLOOKUP($BL26,'LIFECYCLE MATERIAL DATA'!$A$5:$A$104,'LIFECYCLE MATERIAL DATA'!$I$5:$I$104,,)*($BQ26/1000)+_xlfn.XLOOKUP('Project Info'!$C$15,'LIFECYCLE MATERIAL DATA'!$A$5:$A$104,'LIFECYCLE MATERIAL DATA'!$I$5:$I$104,,)*($BP26/1000),"")</f>
        <v/>
      </c>
      <c r="BS26" s="745" t="str">
        <f>IFERROR(_xlfn.XLOOKUP($BL26,'LIFECYCLE MATERIAL DATA'!$A$5:$A$104, 'LIFECYCLE MATERIAL DATA'!$J$5:$J$104,,)*($BQ26/1000)+_xlfn.XLOOKUP('Project Info'!$C$15,'LIFECYCLE MATERIAL DATA'!$A$5:$A$104,'LIFECYCLE MATERIAL DATA'!$J$5:$J$104,,)*($BP26/1000),"")</f>
        <v/>
      </c>
      <c r="BT26" s="745" t="str">
        <f>IFERROR(_xlfn.XLOOKUP($BL26,'LIFECYCLE MATERIAL DATA'!$A$5:$A$104, 'LIFECYCLE MATERIAL DATA'!$K$5:$K$104,,)*($BQ26/1000),"")</f>
        <v/>
      </c>
      <c r="BU26" s="185" t="str">
        <f>IFERROR(_xlfn.XLOOKUP($BL26,'LIFECYCLE MATERIAL DATA'!$A$5:$A$104,'LIFECYCLE MATERIAL DATA'!$L$5:$L$104,,)*($BQ26/1000)+_xlfn.XLOOKUP('Project Info'!$C$15,'LIFECYCLE MATERIAL DATA'!$A$5:$A$104,'LIFECYCLE MATERIAL DATA'!$L$5:$L$104,,)*($BP26/1000),"")</f>
        <v/>
      </c>
      <c r="BV26" s="745" t="str">
        <f t="shared" si="25"/>
        <v/>
      </c>
      <c r="BW26" s="745" t="str">
        <f>IF($K26='MATERIAL DATA'!$O$5,$L26, IF($K26='MATERIAL DATA'!$O$6,$L26/(1000*'Scheme 3'!$BN26),""))</f>
        <v/>
      </c>
      <c r="BX26" s="745" t="str">
        <f>IFERROR(((_xlfn.XLOOKUP($BL26,'LIFECYCLE MATERIAL DATA'!$A$5:$A$104,'LIFECYCLE MATERIAL DATA'!$F$5:$F$104,,))*$BQ26/1000+_xlfn.XLOOKUP('Project Info'!$C$15,'LIFECYCLE MATERIAL DATA'!$A$5:$A$104,'LIFECYCLE MATERIAL DATA'!$F$5:$F$104,,)*$BP26/1000),"")</f>
        <v/>
      </c>
      <c r="BY26" s="771" t="str">
        <f>IFERROR((_xlfn.XLOOKUP($BL26,'LIFECYCLE MATERIAL DATA'!$A$5:$A$104,'LIFECYCLE MATERIAL DATA'!$G$5:$G$104,,)*$BQ26/1000++_xlfn.XLOOKUP('Project Info'!$C$15,'LIFECYCLE MATERIAL DATA'!$A$5:$A$104,'LIFECYCLE MATERIAL DATA'!$G$5:$G$104,,)*$BP26/1000),"")</f>
        <v/>
      </c>
      <c r="BZ26" s="745" t="str">
        <f>IFERROR(_xlfn.XLOOKUP('Scheme 3'!$BL26,'LIFECYCLE MATERIAL DATA'!$A$5:$A$104,'LIFECYCLE MATERIAL DATA'!$H$5:$H$104,,)*SUM($BX26+$BY26+$CB26+$CC26), "")</f>
        <v/>
      </c>
      <c r="CA26" s="185"/>
      <c r="CB26" s="743" t="str">
        <f>IFERROR((_xlfn.XLOOKUP($BL26,'LIFECYCLE MATERIAL DATA'!$A$5:$A$104, 'LIFECYCLE MATERIAL DATA'!$M$5:$M$104)*$BQ26/1000++_xlfn.XLOOKUP('Project Info'!$C$15,'LIFECYCLE MATERIAL DATA'!$A$5:$A$104,'LIFECYCLE MATERIAL DATA'!$M$5:$M$104)*$BP26/1000),"")</f>
        <v/>
      </c>
      <c r="CC26" s="745">
        <f>IFERROR(IF(OR($B26="Timber",$C26="Timber_EPD", $C26="Bamboo"),_xlfn.XLOOKUP($BL26,'LIFECYCLE MATERIAL DATA Master'!$A$5:$A$104,'LIFECYCLE MATERIAL DATA Master'!$E$5:$E$104,,)*$BQ26,0),"")/1000</f>
        <v>0</v>
      </c>
      <c r="CD26" s="185" t="str">
        <f>IFERROR((_xlfn.XLOOKUP($BL26,'LIFECYCLE MATERIAL DATA'!$A$5:$A$104,'LIFECYCLE MATERIAL DATA'!$N$5:$N$104,,)*$BQ26/1000++_xlfn.XLOOKUP('Project Info'!$C$15,'LIFECYCLE MATERIAL DATA'!$A$5:$A$104,'LIFECYCLE MATERIAL DATA'!$N$5:$N$104,,)*$BP26/1000),"")</f>
        <v/>
      </c>
      <c r="CE26" s="209"/>
      <c r="CF26" s="209"/>
      <c r="CG26" s="209"/>
      <c r="CH26" s="772">
        <f>IFERROR(1+_xlfn.XLOOKUP($BL26,'LIFECYCLE MATERIAL DATA'!$A$5:$A$104,'LIFECYCLE MATERIAL DATA'!$H$5:$H$104,,),0)</f>
        <v>0</v>
      </c>
      <c r="CI26" s="765">
        <f t="shared" si="12"/>
        <v>0</v>
      </c>
      <c r="CJ26" s="773">
        <f t="shared" si="13"/>
        <v>0</v>
      </c>
      <c r="CK26" s="774">
        <f t="shared" si="14"/>
        <v>0</v>
      </c>
      <c r="CL26" s="767">
        <f t="shared" si="26"/>
        <v>0</v>
      </c>
      <c r="CM26" s="775">
        <f t="shared" si="27"/>
        <v>0</v>
      </c>
      <c r="CN26" s="769">
        <v>0</v>
      </c>
      <c r="CO26" s="745">
        <f t="shared" si="15"/>
        <v>0</v>
      </c>
      <c r="CP26" s="745">
        <f t="shared" si="15"/>
        <v>0</v>
      </c>
      <c r="CQ26" s="745">
        <f t="shared" ref="CQ26:DV26" si="88">IF(CQ$11&gt;=DESIGN_LIFE,CP26,IF(AND(CQ$11&gt;0,$CK26&lt;&gt;0),IF(INT((CQ$11)/(DESIGN_LIFE/$CK26))=((CQ$11)/(DESIGN_LIFE/$CK26)),$CM26+CP26,CP26),CP26))</f>
        <v>0</v>
      </c>
      <c r="CR26" s="745">
        <f t="shared" si="88"/>
        <v>0</v>
      </c>
      <c r="CS26" s="745">
        <f t="shared" si="88"/>
        <v>0</v>
      </c>
      <c r="CT26" s="745">
        <f t="shared" si="88"/>
        <v>0</v>
      </c>
      <c r="CU26" s="745">
        <f t="shared" si="88"/>
        <v>0</v>
      </c>
      <c r="CV26" s="745">
        <f t="shared" si="88"/>
        <v>0</v>
      </c>
      <c r="CW26" s="745">
        <f t="shared" si="88"/>
        <v>0</v>
      </c>
      <c r="CX26" s="745">
        <f t="shared" si="88"/>
        <v>0</v>
      </c>
      <c r="CY26" s="745">
        <f t="shared" si="88"/>
        <v>0</v>
      </c>
      <c r="CZ26" s="745">
        <f t="shared" si="88"/>
        <v>0</v>
      </c>
      <c r="DA26" s="745">
        <f t="shared" si="88"/>
        <v>0</v>
      </c>
      <c r="DB26" s="745">
        <f t="shared" si="88"/>
        <v>0</v>
      </c>
      <c r="DC26" s="745">
        <f t="shared" si="88"/>
        <v>0</v>
      </c>
      <c r="DD26" s="745">
        <f t="shared" si="88"/>
        <v>0</v>
      </c>
      <c r="DE26" s="745">
        <f t="shared" si="88"/>
        <v>0</v>
      </c>
      <c r="DF26" s="745">
        <f t="shared" si="88"/>
        <v>0</v>
      </c>
      <c r="DG26" s="745">
        <f t="shared" si="88"/>
        <v>0</v>
      </c>
      <c r="DH26" s="745">
        <f t="shared" si="88"/>
        <v>0</v>
      </c>
      <c r="DI26" s="745">
        <f t="shared" si="88"/>
        <v>0</v>
      </c>
      <c r="DJ26" s="745">
        <f t="shared" si="88"/>
        <v>0</v>
      </c>
      <c r="DK26" s="745">
        <f t="shared" si="88"/>
        <v>0</v>
      </c>
      <c r="DL26" s="745">
        <f t="shared" si="88"/>
        <v>0</v>
      </c>
      <c r="DM26" s="745">
        <f t="shared" si="88"/>
        <v>0</v>
      </c>
      <c r="DN26" s="745">
        <f t="shared" si="88"/>
        <v>0</v>
      </c>
      <c r="DO26" s="745">
        <f t="shared" si="88"/>
        <v>0</v>
      </c>
      <c r="DP26" s="745">
        <f t="shared" si="88"/>
        <v>0</v>
      </c>
      <c r="DQ26" s="745">
        <f t="shared" si="88"/>
        <v>0</v>
      </c>
      <c r="DR26" s="745">
        <f t="shared" si="88"/>
        <v>0</v>
      </c>
      <c r="DS26" s="745">
        <f t="shared" si="88"/>
        <v>0</v>
      </c>
      <c r="DT26" s="745">
        <f t="shared" si="88"/>
        <v>0</v>
      </c>
      <c r="DU26" s="745">
        <f t="shared" si="88"/>
        <v>0</v>
      </c>
      <c r="DV26" s="745">
        <f t="shared" si="88"/>
        <v>0</v>
      </c>
      <c r="DW26" s="745">
        <f t="shared" ref="DW26:FB26" si="89">IF(DW$11&gt;=DESIGN_LIFE,DV26,IF(AND(DW$11&gt;0,$CK26&lt;&gt;0),IF(INT((DW$11)/(DESIGN_LIFE/$CK26))=((DW$11)/(DESIGN_LIFE/$CK26)),$CM26+DV26,DV26),DV26))</f>
        <v>0</v>
      </c>
      <c r="DX26" s="745">
        <f t="shared" si="89"/>
        <v>0</v>
      </c>
      <c r="DY26" s="745">
        <f t="shared" si="89"/>
        <v>0</v>
      </c>
      <c r="DZ26" s="745">
        <f t="shared" si="89"/>
        <v>0</v>
      </c>
      <c r="EA26" s="745">
        <f t="shared" si="89"/>
        <v>0</v>
      </c>
      <c r="EB26" s="745">
        <f t="shared" si="89"/>
        <v>0</v>
      </c>
      <c r="EC26" s="745">
        <f t="shared" si="89"/>
        <v>0</v>
      </c>
      <c r="ED26" s="745">
        <f t="shared" si="89"/>
        <v>0</v>
      </c>
      <c r="EE26" s="745">
        <f t="shared" si="89"/>
        <v>0</v>
      </c>
      <c r="EF26" s="745">
        <f t="shared" si="89"/>
        <v>0</v>
      </c>
      <c r="EG26" s="745">
        <f t="shared" si="89"/>
        <v>0</v>
      </c>
      <c r="EH26" s="745">
        <f t="shared" si="89"/>
        <v>0</v>
      </c>
      <c r="EI26" s="745">
        <f t="shared" si="89"/>
        <v>0</v>
      </c>
      <c r="EJ26" s="745">
        <f t="shared" si="89"/>
        <v>0</v>
      </c>
      <c r="EK26" s="745">
        <f t="shared" si="89"/>
        <v>0</v>
      </c>
      <c r="EL26" s="745">
        <f t="shared" si="89"/>
        <v>0</v>
      </c>
      <c r="EM26" s="745">
        <f t="shared" si="89"/>
        <v>0</v>
      </c>
      <c r="EN26" s="745">
        <f t="shared" si="89"/>
        <v>0</v>
      </c>
      <c r="EO26" s="745">
        <f t="shared" si="89"/>
        <v>0</v>
      </c>
      <c r="EP26" s="745">
        <f t="shared" si="89"/>
        <v>0</v>
      </c>
      <c r="EQ26" s="745">
        <f t="shared" si="89"/>
        <v>0</v>
      </c>
      <c r="ER26" s="745">
        <f t="shared" si="89"/>
        <v>0</v>
      </c>
      <c r="ES26" s="745">
        <f t="shared" si="89"/>
        <v>0</v>
      </c>
      <c r="ET26" s="745">
        <f t="shared" si="89"/>
        <v>0</v>
      </c>
      <c r="EU26" s="745">
        <f t="shared" si="89"/>
        <v>0</v>
      </c>
      <c r="EV26" s="745">
        <f t="shared" si="89"/>
        <v>0</v>
      </c>
      <c r="EW26" s="745">
        <f t="shared" si="89"/>
        <v>0</v>
      </c>
      <c r="EX26" s="745">
        <f t="shared" si="89"/>
        <v>0</v>
      </c>
      <c r="EY26" s="745">
        <f t="shared" si="89"/>
        <v>0</v>
      </c>
      <c r="EZ26" s="745">
        <f t="shared" si="89"/>
        <v>0</v>
      </c>
      <c r="FA26" s="745">
        <f t="shared" si="89"/>
        <v>0</v>
      </c>
      <c r="FB26" s="745">
        <f t="shared" si="89"/>
        <v>0</v>
      </c>
      <c r="FC26" s="745">
        <f t="shared" ref="FC26:GH26" si="90">IF(FC$11&gt;=DESIGN_LIFE,FB26,IF(AND(FC$11&gt;0,$CK26&lt;&gt;0),IF(INT((FC$11)/(DESIGN_LIFE/$CK26))=((FC$11)/(DESIGN_LIFE/$CK26)),$CM26+FB26,FB26),FB26))</f>
        <v>0</v>
      </c>
      <c r="FD26" s="745">
        <f t="shared" si="90"/>
        <v>0</v>
      </c>
      <c r="FE26" s="745">
        <f t="shared" si="90"/>
        <v>0</v>
      </c>
      <c r="FF26" s="745">
        <f t="shared" si="90"/>
        <v>0</v>
      </c>
      <c r="FG26" s="745">
        <f t="shared" si="90"/>
        <v>0</v>
      </c>
      <c r="FH26" s="745">
        <f t="shared" si="90"/>
        <v>0</v>
      </c>
      <c r="FI26" s="745">
        <f t="shared" si="90"/>
        <v>0</v>
      </c>
      <c r="FJ26" s="745">
        <f t="shared" si="90"/>
        <v>0</v>
      </c>
      <c r="FK26" s="745">
        <f t="shared" si="90"/>
        <v>0</v>
      </c>
      <c r="FL26" s="745">
        <f t="shared" si="90"/>
        <v>0</v>
      </c>
      <c r="FM26" s="745">
        <f t="shared" si="90"/>
        <v>0</v>
      </c>
      <c r="FN26" s="745">
        <f t="shared" si="90"/>
        <v>0</v>
      </c>
      <c r="FO26" s="745">
        <f t="shared" si="90"/>
        <v>0</v>
      </c>
      <c r="FP26" s="745">
        <f t="shared" si="90"/>
        <v>0</v>
      </c>
      <c r="FQ26" s="745">
        <f t="shared" si="90"/>
        <v>0</v>
      </c>
      <c r="FR26" s="745">
        <f t="shared" si="90"/>
        <v>0</v>
      </c>
      <c r="FS26" s="745">
        <f t="shared" si="90"/>
        <v>0</v>
      </c>
      <c r="FT26" s="745">
        <f t="shared" si="90"/>
        <v>0</v>
      </c>
      <c r="FU26" s="745">
        <f t="shared" si="90"/>
        <v>0</v>
      </c>
      <c r="FV26" s="745">
        <f t="shared" si="90"/>
        <v>0</v>
      </c>
      <c r="FW26" s="745">
        <f t="shared" si="90"/>
        <v>0</v>
      </c>
      <c r="FX26" s="745">
        <f t="shared" si="90"/>
        <v>0</v>
      </c>
      <c r="FY26" s="745">
        <f t="shared" si="90"/>
        <v>0</v>
      </c>
      <c r="FZ26" s="745">
        <f t="shared" si="90"/>
        <v>0</v>
      </c>
      <c r="GA26" s="745">
        <f t="shared" si="90"/>
        <v>0</v>
      </c>
      <c r="GB26" s="745">
        <f t="shared" si="90"/>
        <v>0</v>
      </c>
      <c r="GC26" s="745">
        <f t="shared" si="90"/>
        <v>0</v>
      </c>
      <c r="GD26" s="745">
        <f t="shared" si="90"/>
        <v>0</v>
      </c>
      <c r="GE26" s="745">
        <f t="shared" si="90"/>
        <v>0</v>
      </c>
      <c r="GF26" s="745">
        <f t="shared" si="90"/>
        <v>0</v>
      </c>
      <c r="GG26" s="745">
        <f t="shared" si="90"/>
        <v>0</v>
      </c>
      <c r="GH26" s="745">
        <f t="shared" si="90"/>
        <v>0</v>
      </c>
      <c r="GI26" s="745">
        <f t="shared" ref="GI26:HG26" si="91">IF(GI$11&gt;=DESIGN_LIFE,GH26,IF(AND(GI$11&gt;0,$CK26&lt;&gt;0),IF(INT((GI$11)/(DESIGN_LIFE/$CK26))=((GI$11)/(DESIGN_LIFE/$CK26)),$CM26+GH26,GH26),GH26))</f>
        <v>0</v>
      </c>
      <c r="GJ26" s="745">
        <f t="shared" si="91"/>
        <v>0</v>
      </c>
      <c r="GK26" s="745">
        <f t="shared" si="91"/>
        <v>0</v>
      </c>
      <c r="GL26" s="745">
        <f t="shared" si="91"/>
        <v>0</v>
      </c>
      <c r="GM26" s="745">
        <f t="shared" si="91"/>
        <v>0</v>
      </c>
      <c r="GN26" s="745">
        <f t="shared" si="91"/>
        <v>0</v>
      </c>
      <c r="GO26" s="745">
        <f t="shared" si="91"/>
        <v>0</v>
      </c>
      <c r="GP26" s="745">
        <f t="shared" si="91"/>
        <v>0</v>
      </c>
      <c r="GQ26" s="745">
        <f t="shared" si="91"/>
        <v>0</v>
      </c>
      <c r="GR26" s="745">
        <f t="shared" si="91"/>
        <v>0</v>
      </c>
      <c r="GS26" s="745">
        <f t="shared" si="91"/>
        <v>0</v>
      </c>
      <c r="GT26" s="745">
        <f t="shared" si="91"/>
        <v>0</v>
      </c>
      <c r="GU26" s="745">
        <f t="shared" si="91"/>
        <v>0</v>
      </c>
      <c r="GV26" s="745">
        <f t="shared" si="91"/>
        <v>0</v>
      </c>
      <c r="GW26" s="745">
        <f t="shared" si="91"/>
        <v>0</v>
      </c>
      <c r="GX26" s="745">
        <f t="shared" si="91"/>
        <v>0</v>
      </c>
      <c r="GY26" s="745">
        <f t="shared" si="91"/>
        <v>0</v>
      </c>
      <c r="GZ26" s="745">
        <f t="shared" si="91"/>
        <v>0</v>
      </c>
      <c r="HA26" s="745">
        <f t="shared" si="91"/>
        <v>0</v>
      </c>
      <c r="HB26" s="745">
        <f t="shared" si="91"/>
        <v>0</v>
      </c>
      <c r="HC26" s="745">
        <f t="shared" si="91"/>
        <v>0</v>
      </c>
      <c r="HD26" s="745">
        <f t="shared" si="91"/>
        <v>0</v>
      </c>
      <c r="HE26" s="745">
        <f t="shared" si="91"/>
        <v>0</v>
      </c>
      <c r="HF26" s="745">
        <f t="shared" si="91"/>
        <v>0</v>
      </c>
      <c r="HG26" s="745">
        <f t="shared" si="91"/>
        <v>0</v>
      </c>
      <c r="HH26" s="185"/>
    </row>
    <row r="27" spans="1:216" ht="20.100000000000001" customHeight="1">
      <c r="A27" s="520" t="str">
        <f t="shared" si="4"/>
        <v>LST_STR_ELEMENT</v>
      </c>
      <c r="B27" s="357"/>
      <c r="C27" s="115"/>
      <c r="D27" s="116"/>
      <c r="E27" s="117"/>
      <c r="F27" s="116"/>
      <c r="G27" s="350" t="e">
        <f>IF(TYPOLOGY = "Bridge", _xlfn.XLOOKUP($E27, BRIDGE_STR_ELEMENT, 'MATERIAL DATA'!$R$36:$R$74,,), _xlfn.XLOOKUP($BL27, 'LIFECYCLE MATERIAL DATA'!$A$5:$A$104, 'LIFECYCLE MATERIAL DATA'!$Q$5:$Q$104,,))</f>
        <v>#N/A</v>
      </c>
      <c r="H27" s="630"/>
      <c r="I27" s="631"/>
      <c r="J27" s="736"/>
      <c r="K27" s="116"/>
      <c r="L27" s="95"/>
      <c r="M27" s="358"/>
      <c r="N27" s="156">
        <f t="shared" ref="N27:N43" si="92">IFERROR(SUM(O27:V27,X27),"")</f>
        <v>0</v>
      </c>
      <c r="O27" s="157" t="str">
        <f t="shared" si="20"/>
        <v/>
      </c>
      <c r="P27" s="158" t="str">
        <f t="shared" si="21"/>
        <v/>
      </c>
      <c r="Q27" s="158" t="str" cm="1">
        <f t="array" ref="Q27">IFERROR(_xlfn.IFS(AND($I27 = "Yes", $J27 =1),(($BX27+$BU27)/($J27) + ($BY27+$BR27 +$BZ27)),AND($I27 = "Yes", $J27 &gt;1), (($BX27+$BU27)/($J27) + ($BY27*2 +$BZ27)) ), "")</f>
        <v/>
      </c>
      <c r="R27" s="158" t="str">
        <f t="shared" si="5"/>
        <v/>
      </c>
      <c r="S27" s="159">
        <f t="shared" si="22"/>
        <v>0</v>
      </c>
      <c r="T27" s="159" t="str">
        <f t="shared" si="45"/>
        <v/>
      </c>
      <c r="U27" s="158" t="str">
        <f t="shared" si="33"/>
        <v/>
      </c>
      <c r="V27" s="396" t="str">
        <f t="shared" si="23"/>
        <v/>
      </c>
      <c r="W27" s="156" t="str">
        <f t="shared" si="7"/>
        <v/>
      </c>
      <c r="X27" s="160">
        <f t="shared" si="8"/>
        <v>0</v>
      </c>
      <c r="Y27" s="274" t="s">
        <v>415</v>
      </c>
      <c r="Z27" s="745" t="str">
        <f>'MATERIAL DATA'!$Q51</f>
        <v>3.1.1 Pad</v>
      </c>
      <c r="AA27" s="768">
        <f t="shared" si="62"/>
        <v>0</v>
      </c>
      <c r="AB27" s="745"/>
      <c r="AC27" s="199" t="str">
        <f>'MATERIAL DATA'!$Q$25</f>
        <v>Other</v>
      </c>
      <c r="AD27" s="754">
        <f ca="1">SUMIF($E$12:$E$45,AC27,$O$12:$O$45)+SUMIF($E$12:$E$45,AC27,$P$12:$P$45)+SUMIF($E$12:$E$45,AC27,R$12:$R$45) +SUMIF($E$12:$E$45, AC27, $Q$12:$Q$43)</f>
        <v>0</v>
      </c>
      <c r="AE27" s="745"/>
      <c r="AF27" s="185"/>
      <c r="AG27" s="745"/>
      <c r="AH27" s="745"/>
      <c r="AI27" s="745"/>
      <c r="AJ27" s="745"/>
      <c r="AK27" s="745"/>
      <c r="AL27" s="745"/>
      <c r="AM27" s="745"/>
      <c r="AN27" s="745" t="s">
        <v>318</v>
      </c>
      <c r="AO27" s="745">
        <f t="shared" si="83"/>
        <v>0</v>
      </c>
      <c r="AP27" s="745"/>
      <c r="AQ27" s="745"/>
      <c r="AR27" s="745"/>
      <c r="AS27" s="745"/>
      <c r="AT27" s="745"/>
      <c r="AU27" s="185"/>
      <c r="AV27" s="185"/>
      <c r="AW27" s="745"/>
      <c r="AX27" s="745"/>
      <c r="AY27" s="743" t="s">
        <v>722</v>
      </c>
      <c r="AZ27" s="754" t="e" cm="1">
        <f t="array" ref="AZ27">SUMPRODUCT(SUMIF(H12:H43,New_Ext,S12:S43))+((E9/SUM(GIA_RN))*J9/1000)</f>
        <v>#DIV/0!</v>
      </c>
      <c r="BA27" s="745"/>
      <c r="BB27" s="745"/>
      <c r="BC27" s="793" t="s">
        <v>722</v>
      </c>
      <c r="BD27" s="185" t="e">
        <f>SUMIF(H12:H43, Retained, 'Scheme 3'!S12:S43) +((D9/SUM(GIA_RN))*J9/1000)</f>
        <v>#DIV/0!</v>
      </c>
      <c r="BE27" s="745"/>
      <c r="BF27" s="745"/>
      <c r="BG27" s="745"/>
      <c r="BH27" s="745"/>
      <c r="BI27" s="745"/>
      <c r="BJ27" s="745"/>
      <c r="BK27" s="209" t="str">
        <f t="shared" si="40"/>
        <v>ER</v>
      </c>
      <c r="BL27" s="209" t="str">
        <f t="shared" si="9"/>
        <v xml:space="preserve"> -  - </v>
      </c>
      <c r="BM27" s="745" t="str" cm="1">
        <f t="array" ref="BM27">_xlfn.IFS(OR(AND(TYPOLOGY &lt;&gt; "Bridge", B27="concrete",D27&lt;&gt;"Reinforced - 150mm hollow core slab"),C27="Concrete_EPD",),"Reinforcement",(OR(AND(TYPOLOGY="Bridge",B27="concrete",D27&lt;&gt;"Reinforced - 150mm hollow core slab"),C27="Concrete_EPD",)),"Bridge_Reinforcement",TRUE, "No_Reinforcement")</f>
        <v>No_Reinforcement</v>
      </c>
      <c r="BN27" s="186" t="e">
        <f>_xlfn.XLOOKUP($BL27,'LIFECYCLE MATERIAL DATA'!$A$5:$A$104,'LIFECYCLE MATERIAL DATA'!$D$5:$D$104,)</f>
        <v>#N/A</v>
      </c>
      <c r="BO27" s="186">
        <f>IFERROR(IF(M27&lt;&gt;0,_xlfn.XLOOKUP(M27,'Custom Data'!S16:S45,'Custom Data'!T16:T45,,-1),0),0)</f>
        <v>0</v>
      </c>
      <c r="BP27" s="186">
        <f t="shared" si="10"/>
        <v>0</v>
      </c>
      <c r="BQ27" s="846" t="str">
        <f t="shared" si="11"/>
        <v>ER</v>
      </c>
      <c r="BR27" s="745" t="str">
        <f>IFERROR(_xlfn.XLOOKUP($BL27,'LIFECYCLE MATERIAL DATA'!$A$5:$A$104,'LIFECYCLE MATERIAL DATA'!$I$5:$I$104,,)*($BQ27/1000)+_xlfn.XLOOKUP('Project Info'!$C$15,'LIFECYCLE MATERIAL DATA'!$A$5:$A$104,'LIFECYCLE MATERIAL DATA'!$I$5:$I$104,,)*($BP27/1000),"")</f>
        <v/>
      </c>
      <c r="BS27" s="745" t="str">
        <f>IFERROR(_xlfn.XLOOKUP($BL27,'LIFECYCLE MATERIAL DATA'!$A$5:$A$104, 'LIFECYCLE MATERIAL DATA'!$J$5:$J$104,,)*($BQ27/1000)+_xlfn.XLOOKUP('Project Info'!$C$15,'LIFECYCLE MATERIAL DATA'!$A$5:$A$104,'LIFECYCLE MATERIAL DATA'!$J$5:$J$104,,)*($BP27/1000),"")</f>
        <v/>
      </c>
      <c r="BT27" s="745" t="str">
        <f>IFERROR(_xlfn.XLOOKUP($BL27,'LIFECYCLE MATERIAL DATA'!$A$5:$A$104, 'LIFECYCLE MATERIAL DATA'!$K$5:$K$104,,)*($BQ27/1000),"")</f>
        <v/>
      </c>
      <c r="BU27" s="185" t="str">
        <f>IFERROR(_xlfn.XLOOKUP($BL27,'LIFECYCLE MATERIAL DATA'!$A$5:$A$104,'LIFECYCLE MATERIAL DATA'!$L$5:$L$104,,)*($BQ27/1000)+_xlfn.XLOOKUP('Project Info'!$C$15,'LIFECYCLE MATERIAL DATA'!$A$5:$A$104,'LIFECYCLE MATERIAL DATA'!$L$5:$L$104,,)*($BP27/1000),"")</f>
        <v/>
      </c>
      <c r="BV27" s="745" t="str">
        <f t="shared" si="25"/>
        <v/>
      </c>
      <c r="BW27" s="745" t="str">
        <f>IF($K27='MATERIAL DATA'!$O$5,$L27, IF($K27='MATERIAL DATA'!$O$6,$L27/(1000*'Scheme 3'!$BN27),""))</f>
        <v/>
      </c>
      <c r="BX27" s="745" t="str">
        <f>IFERROR(((_xlfn.XLOOKUP($BL27,'LIFECYCLE MATERIAL DATA'!$A$5:$A$104,'LIFECYCLE MATERIAL DATA'!$F$5:$F$104,,))*$BQ27/1000+_xlfn.XLOOKUP('Project Info'!$C$15,'LIFECYCLE MATERIAL DATA'!$A$5:$A$104,'LIFECYCLE MATERIAL DATA'!$F$5:$F$104,,)*$BP27/1000),"")</f>
        <v/>
      </c>
      <c r="BY27" s="771" t="str">
        <f>IFERROR((_xlfn.XLOOKUP($BL27,'LIFECYCLE MATERIAL DATA'!$A$5:$A$104,'LIFECYCLE MATERIAL DATA'!$G$5:$G$104,,)*$BQ27/1000++_xlfn.XLOOKUP('Project Info'!$C$15,'LIFECYCLE MATERIAL DATA'!$A$5:$A$104,'LIFECYCLE MATERIAL DATA'!$G$5:$G$104,,)*$BP27/1000),"")</f>
        <v/>
      </c>
      <c r="BZ27" s="745" t="str">
        <f>IFERROR(_xlfn.XLOOKUP('Scheme 3'!$BL27,'LIFECYCLE MATERIAL DATA'!$A$5:$A$104,'LIFECYCLE MATERIAL DATA'!$H$5:$H$104,,)*SUM($BX27+$BY27+$CB27+$CC27), "")</f>
        <v/>
      </c>
      <c r="CA27" s="185"/>
      <c r="CB27" s="743" t="str">
        <f>IFERROR((_xlfn.XLOOKUP($BL27,'LIFECYCLE MATERIAL DATA'!$A$5:$A$104, 'LIFECYCLE MATERIAL DATA'!$M$5:$M$104)*$BQ27/1000++_xlfn.XLOOKUP('Project Info'!$C$15,'LIFECYCLE MATERIAL DATA'!$A$5:$A$104,'LIFECYCLE MATERIAL DATA'!$M$5:$M$104)*$BP27/1000),"")</f>
        <v/>
      </c>
      <c r="CC27" s="745">
        <f>IFERROR(IF(OR($B27="Timber",$C27="Timber_EPD", $C27="Bamboo"),_xlfn.XLOOKUP($BL27,'LIFECYCLE MATERIAL DATA Master'!$A$5:$A$104,'LIFECYCLE MATERIAL DATA Master'!$E$5:$E$104,,)*$BQ27,0),"")/1000</f>
        <v>0</v>
      </c>
      <c r="CD27" s="185" t="str">
        <f>IFERROR((_xlfn.XLOOKUP($BL27,'LIFECYCLE MATERIAL DATA'!$A$5:$A$104,'LIFECYCLE MATERIAL DATA'!$N$5:$N$104,,)*$BQ27/1000++_xlfn.XLOOKUP('Project Info'!$C$15,'LIFECYCLE MATERIAL DATA'!$A$5:$A$104,'LIFECYCLE MATERIAL DATA'!$N$5:$N$104,,)*$BP27/1000),"")</f>
        <v/>
      </c>
      <c r="CE27" s="209"/>
      <c r="CF27" s="209"/>
      <c r="CG27" s="209"/>
      <c r="CH27" s="772">
        <f>IFERROR(1+_xlfn.XLOOKUP($BL27,'LIFECYCLE MATERIAL DATA'!$A$5:$A$104,'LIFECYCLE MATERIAL DATA'!$H$5:$H$104,,),0)</f>
        <v>0</v>
      </c>
      <c r="CI27" s="765">
        <f>IFERROR(IF($G27&lt;=DESIGN_LIFE,(ROUNDUP((DESIGN_LIFE/$G27)-1,0)),0),0)</f>
        <v>0</v>
      </c>
      <c r="CJ27" s="773">
        <f t="shared" si="13"/>
        <v>0</v>
      </c>
      <c r="CK27" s="774">
        <f t="shared" si="14"/>
        <v>0</v>
      </c>
      <c r="CL27" s="767">
        <f t="shared" si="26"/>
        <v>0</v>
      </c>
      <c r="CM27" s="775">
        <f t="shared" si="27"/>
        <v>0</v>
      </c>
      <c r="CN27" s="769">
        <v>0</v>
      </c>
      <c r="CO27" s="745">
        <f t="shared" si="15"/>
        <v>0</v>
      </c>
      <c r="CP27" s="745">
        <f t="shared" si="15"/>
        <v>0</v>
      </c>
      <c r="CQ27" s="745">
        <f t="shared" ref="CQ27:DV27" si="93">IF(CQ$11&gt;=DESIGN_LIFE,CP27,IF(AND(CQ$11&gt;0,$CK27&lt;&gt;0),IF(INT((CQ$11)/(DESIGN_LIFE/$CK27))=((CQ$11)/(DESIGN_LIFE/$CK27)),$CM27+CP27,CP27),CP27))</f>
        <v>0</v>
      </c>
      <c r="CR27" s="745">
        <f t="shared" si="93"/>
        <v>0</v>
      </c>
      <c r="CS27" s="745">
        <f t="shared" si="93"/>
        <v>0</v>
      </c>
      <c r="CT27" s="745">
        <f t="shared" si="93"/>
        <v>0</v>
      </c>
      <c r="CU27" s="745">
        <f t="shared" si="93"/>
        <v>0</v>
      </c>
      <c r="CV27" s="745">
        <f t="shared" si="93"/>
        <v>0</v>
      </c>
      <c r="CW27" s="745">
        <f t="shared" si="93"/>
        <v>0</v>
      </c>
      <c r="CX27" s="745">
        <f t="shared" si="93"/>
        <v>0</v>
      </c>
      <c r="CY27" s="745">
        <f t="shared" si="93"/>
        <v>0</v>
      </c>
      <c r="CZ27" s="745">
        <f t="shared" si="93"/>
        <v>0</v>
      </c>
      <c r="DA27" s="745">
        <f t="shared" si="93"/>
        <v>0</v>
      </c>
      <c r="DB27" s="745">
        <f t="shared" si="93"/>
        <v>0</v>
      </c>
      <c r="DC27" s="745">
        <f t="shared" si="93"/>
        <v>0</v>
      </c>
      <c r="DD27" s="745">
        <f t="shared" si="93"/>
        <v>0</v>
      </c>
      <c r="DE27" s="745">
        <f t="shared" si="93"/>
        <v>0</v>
      </c>
      <c r="DF27" s="745">
        <f t="shared" si="93"/>
        <v>0</v>
      </c>
      <c r="DG27" s="745">
        <f t="shared" si="93"/>
        <v>0</v>
      </c>
      <c r="DH27" s="745">
        <f t="shared" si="93"/>
        <v>0</v>
      </c>
      <c r="DI27" s="745">
        <f t="shared" si="93"/>
        <v>0</v>
      </c>
      <c r="DJ27" s="745">
        <f t="shared" si="93"/>
        <v>0</v>
      </c>
      <c r="DK27" s="745">
        <f t="shared" si="93"/>
        <v>0</v>
      </c>
      <c r="DL27" s="745">
        <f t="shared" si="93"/>
        <v>0</v>
      </c>
      <c r="DM27" s="745">
        <f t="shared" si="93"/>
        <v>0</v>
      </c>
      <c r="DN27" s="745">
        <f t="shared" si="93"/>
        <v>0</v>
      </c>
      <c r="DO27" s="745">
        <f t="shared" si="93"/>
        <v>0</v>
      </c>
      <c r="DP27" s="745">
        <f t="shared" si="93"/>
        <v>0</v>
      </c>
      <c r="DQ27" s="745">
        <f t="shared" si="93"/>
        <v>0</v>
      </c>
      <c r="DR27" s="745">
        <f t="shared" si="93"/>
        <v>0</v>
      </c>
      <c r="DS27" s="745">
        <f t="shared" si="93"/>
        <v>0</v>
      </c>
      <c r="DT27" s="745">
        <f t="shared" si="93"/>
        <v>0</v>
      </c>
      <c r="DU27" s="745">
        <f t="shared" si="93"/>
        <v>0</v>
      </c>
      <c r="DV27" s="745">
        <f t="shared" si="93"/>
        <v>0</v>
      </c>
      <c r="DW27" s="745">
        <f t="shared" ref="DW27:FB27" si="94">IF(DW$11&gt;=DESIGN_LIFE,DV27,IF(AND(DW$11&gt;0,$CK27&lt;&gt;0),IF(INT((DW$11)/(DESIGN_LIFE/$CK27))=((DW$11)/(DESIGN_LIFE/$CK27)),$CM27+DV27,DV27),DV27))</f>
        <v>0</v>
      </c>
      <c r="DX27" s="745">
        <f t="shared" si="94"/>
        <v>0</v>
      </c>
      <c r="DY27" s="745">
        <f t="shared" si="94"/>
        <v>0</v>
      </c>
      <c r="DZ27" s="745">
        <f t="shared" si="94"/>
        <v>0</v>
      </c>
      <c r="EA27" s="745">
        <f t="shared" si="94"/>
        <v>0</v>
      </c>
      <c r="EB27" s="745">
        <f t="shared" si="94"/>
        <v>0</v>
      </c>
      <c r="EC27" s="745">
        <f t="shared" si="94"/>
        <v>0</v>
      </c>
      <c r="ED27" s="745">
        <f t="shared" si="94"/>
        <v>0</v>
      </c>
      <c r="EE27" s="745">
        <f t="shared" si="94"/>
        <v>0</v>
      </c>
      <c r="EF27" s="745">
        <f t="shared" si="94"/>
        <v>0</v>
      </c>
      <c r="EG27" s="745">
        <f t="shared" si="94"/>
        <v>0</v>
      </c>
      <c r="EH27" s="745">
        <f t="shared" si="94"/>
        <v>0</v>
      </c>
      <c r="EI27" s="745">
        <f t="shared" si="94"/>
        <v>0</v>
      </c>
      <c r="EJ27" s="745">
        <f t="shared" si="94"/>
        <v>0</v>
      </c>
      <c r="EK27" s="745">
        <f t="shared" si="94"/>
        <v>0</v>
      </c>
      <c r="EL27" s="745">
        <f t="shared" si="94"/>
        <v>0</v>
      </c>
      <c r="EM27" s="745">
        <f t="shared" si="94"/>
        <v>0</v>
      </c>
      <c r="EN27" s="745">
        <f t="shared" si="94"/>
        <v>0</v>
      </c>
      <c r="EO27" s="745">
        <f t="shared" si="94"/>
        <v>0</v>
      </c>
      <c r="EP27" s="745">
        <f t="shared" si="94"/>
        <v>0</v>
      </c>
      <c r="EQ27" s="745">
        <f t="shared" si="94"/>
        <v>0</v>
      </c>
      <c r="ER27" s="745">
        <f t="shared" si="94"/>
        <v>0</v>
      </c>
      <c r="ES27" s="745">
        <f t="shared" si="94"/>
        <v>0</v>
      </c>
      <c r="ET27" s="745">
        <f t="shared" si="94"/>
        <v>0</v>
      </c>
      <c r="EU27" s="745">
        <f t="shared" si="94"/>
        <v>0</v>
      </c>
      <c r="EV27" s="745">
        <f t="shared" si="94"/>
        <v>0</v>
      </c>
      <c r="EW27" s="745">
        <f t="shared" si="94"/>
        <v>0</v>
      </c>
      <c r="EX27" s="745">
        <f t="shared" si="94"/>
        <v>0</v>
      </c>
      <c r="EY27" s="745">
        <f t="shared" si="94"/>
        <v>0</v>
      </c>
      <c r="EZ27" s="745">
        <f t="shared" si="94"/>
        <v>0</v>
      </c>
      <c r="FA27" s="745">
        <f t="shared" si="94"/>
        <v>0</v>
      </c>
      <c r="FB27" s="745">
        <f t="shared" si="94"/>
        <v>0</v>
      </c>
      <c r="FC27" s="745">
        <f t="shared" ref="FC27:GH27" si="95">IF(FC$11&gt;=DESIGN_LIFE,FB27,IF(AND(FC$11&gt;0,$CK27&lt;&gt;0),IF(INT((FC$11)/(DESIGN_LIFE/$CK27))=((FC$11)/(DESIGN_LIFE/$CK27)),$CM27+FB27,FB27),FB27))</f>
        <v>0</v>
      </c>
      <c r="FD27" s="745">
        <f t="shared" si="95"/>
        <v>0</v>
      </c>
      <c r="FE27" s="745">
        <f t="shared" si="95"/>
        <v>0</v>
      </c>
      <c r="FF27" s="745">
        <f t="shared" si="95"/>
        <v>0</v>
      </c>
      <c r="FG27" s="745">
        <f t="shared" si="95"/>
        <v>0</v>
      </c>
      <c r="FH27" s="745">
        <f t="shared" si="95"/>
        <v>0</v>
      </c>
      <c r="FI27" s="745">
        <f t="shared" si="95"/>
        <v>0</v>
      </c>
      <c r="FJ27" s="745">
        <f t="shared" si="95"/>
        <v>0</v>
      </c>
      <c r="FK27" s="745">
        <f t="shared" si="95"/>
        <v>0</v>
      </c>
      <c r="FL27" s="745">
        <f t="shared" si="95"/>
        <v>0</v>
      </c>
      <c r="FM27" s="745">
        <f t="shared" si="95"/>
        <v>0</v>
      </c>
      <c r="FN27" s="745">
        <f t="shared" si="95"/>
        <v>0</v>
      </c>
      <c r="FO27" s="745">
        <f t="shared" si="95"/>
        <v>0</v>
      </c>
      <c r="FP27" s="745">
        <f t="shared" si="95"/>
        <v>0</v>
      </c>
      <c r="FQ27" s="745">
        <f t="shared" si="95"/>
        <v>0</v>
      </c>
      <c r="FR27" s="745">
        <f t="shared" si="95"/>
        <v>0</v>
      </c>
      <c r="FS27" s="745">
        <f t="shared" si="95"/>
        <v>0</v>
      </c>
      <c r="FT27" s="745">
        <f t="shared" si="95"/>
        <v>0</v>
      </c>
      <c r="FU27" s="745">
        <f t="shared" si="95"/>
        <v>0</v>
      </c>
      <c r="FV27" s="745">
        <f t="shared" si="95"/>
        <v>0</v>
      </c>
      <c r="FW27" s="745">
        <f t="shared" si="95"/>
        <v>0</v>
      </c>
      <c r="FX27" s="745">
        <f t="shared" si="95"/>
        <v>0</v>
      </c>
      <c r="FY27" s="745">
        <f t="shared" si="95"/>
        <v>0</v>
      </c>
      <c r="FZ27" s="745">
        <f t="shared" si="95"/>
        <v>0</v>
      </c>
      <c r="GA27" s="745">
        <f t="shared" si="95"/>
        <v>0</v>
      </c>
      <c r="GB27" s="745">
        <f t="shared" si="95"/>
        <v>0</v>
      </c>
      <c r="GC27" s="745">
        <f t="shared" si="95"/>
        <v>0</v>
      </c>
      <c r="GD27" s="745">
        <f t="shared" si="95"/>
        <v>0</v>
      </c>
      <c r="GE27" s="745">
        <f t="shared" si="95"/>
        <v>0</v>
      </c>
      <c r="GF27" s="745">
        <f t="shared" si="95"/>
        <v>0</v>
      </c>
      <c r="GG27" s="745">
        <f t="shared" si="95"/>
        <v>0</v>
      </c>
      <c r="GH27" s="745">
        <f t="shared" si="95"/>
        <v>0</v>
      </c>
      <c r="GI27" s="745">
        <f t="shared" ref="GI27:HG27" si="96">IF(GI$11&gt;=DESIGN_LIFE,GH27,IF(AND(GI$11&gt;0,$CK27&lt;&gt;0),IF(INT((GI$11)/(DESIGN_LIFE/$CK27))=((GI$11)/(DESIGN_LIFE/$CK27)),$CM27+GH27,GH27),GH27))</f>
        <v>0</v>
      </c>
      <c r="GJ27" s="745">
        <f t="shared" si="96"/>
        <v>0</v>
      </c>
      <c r="GK27" s="745">
        <f t="shared" si="96"/>
        <v>0</v>
      </c>
      <c r="GL27" s="745">
        <f t="shared" si="96"/>
        <v>0</v>
      </c>
      <c r="GM27" s="745">
        <f t="shared" si="96"/>
        <v>0</v>
      </c>
      <c r="GN27" s="745">
        <f t="shared" si="96"/>
        <v>0</v>
      </c>
      <c r="GO27" s="745">
        <f t="shared" si="96"/>
        <v>0</v>
      </c>
      <c r="GP27" s="745">
        <f t="shared" si="96"/>
        <v>0</v>
      </c>
      <c r="GQ27" s="745">
        <f t="shared" si="96"/>
        <v>0</v>
      </c>
      <c r="GR27" s="745">
        <f t="shared" si="96"/>
        <v>0</v>
      </c>
      <c r="GS27" s="745">
        <f t="shared" si="96"/>
        <v>0</v>
      </c>
      <c r="GT27" s="745">
        <f t="shared" si="96"/>
        <v>0</v>
      </c>
      <c r="GU27" s="745">
        <f t="shared" si="96"/>
        <v>0</v>
      </c>
      <c r="GV27" s="745">
        <f t="shared" si="96"/>
        <v>0</v>
      </c>
      <c r="GW27" s="745">
        <f t="shared" si="96"/>
        <v>0</v>
      </c>
      <c r="GX27" s="745">
        <f t="shared" si="96"/>
        <v>0</v>
      </c>
      <c r="GY27" s="745">
        <f t="shared" si="96"/>
        <v>0</v>
      </c>
      <c r="GZ27" s="745">
        <f t="shared" si="96"/>
        <v>0</v>
      </c>
      <c r="HA27" s="745">
        <f t="shared" si="96"/>
        <v>0</v>
      </c>
      <c r="HB27" s="745">
        <f t="shared" si="96"/>
        <v>0</v>
      </c>
      <c r="HC27" s="745">
        <f t="shared" si="96"/>
        <v>0</v>
      </c>
      <c r="HD27" s="745">
        <f t="shared" si="96"/>
        <v>0</v>
      </c>
      <c r="HE27" s="745">
        <f t="shared" si="96"/>
        <v>0</v>
      </c>
      <c r="HF27" s="745">
        <f t="shared" si="96"/>
        <v>0</v>
      </c>
      <c r="HG27" s="745">
        <f t="shared" si="96"/>
        <v>0</v>
      </c>
      <c r="HH27" s="185"/>
    </row>
    <row r="28" spans="1:216" ht="20.100000000000001" customHeight="1">
      <c r="A28" s="520" t="str">
        <f t="shared" si="4"/>
        <v>LST_STR_ELEMENT</v>
      </c>
      <c r="B28" s="357"/>
      <c r="C28" s="115"/>
      <c r="D28" s="116"/>
      <c r="E28" s="117"/>
      <c r="F28" s="116"/>
      <c r="G28" s="350" t="e">
        <f>IF(TYPOLOGY = "Bridge", _xlfn.XLOOKUP($E28, BRIDGE_STR_ELEMENT, 'MATERIAL DATA'!$R$36:$R$74,,), _xlfn.XLOOKUP($BL28, 'LIFECYCLE MATERIAL DATA'!$A$5:$A$104, 'LIFECYCLE MATERIAL DATA'!$Q$5:$Q$104,,))</f>
        <v>#N/A</v>
      </c>
      <c r="H28" s="630"/>
      <c r="I28" s="631"/>
      <c r="J28" s="736"/>
      <c r="K28" s="116"/>
      <c r="L28" s="95"/>
      <c r="M28" s="358"/>
      <c r="N28" s="156">
        <f t="shared" si="92"/>
        <v>0</v>
      </c>
      <c r="O28" s="157" t="str">
        <f t="shared" si="20"/>
        <v/>
      </c>
      <c r="P28" s="158" t="str">
        <f t="shared" si="21"/>
        <v/>
      </c>
      <c r="Q28" s="158" t="str" cm="1">
        <f t="array" ref="Q28">IFERROR(_xlfn.IFS(AND($I28 = "Yes", $J28 =1),(($BX28+$BU28)/($J28) + ($BY28+$BR28 +$BZ28)),AND($I28 = "Yes", $J28 &gt;1), (($BX28+$BU28)/($J28) + ($BY28*2 +$BZ28)) ), "")</f>
        <v/>
      </c>
      <c r="R28" s="158" t="str">
        <f t="shared" si="5"/>
        <v/>
      </c>
      <c r="S28" s="159">
        <f t="shared" si="22"/>
        <v>0</v>
      </c>
      <c r="T28" s="159" t="str">
        <f t="shared" si="45"/>
        <v/>
      </c>
      <c r="U28" s="158" t="str">
        <f t="shared" si="33"/>
        <v/>
      </c>
      <c r="V28" s="396" t="str">
        <f t="shared" si="23"/>
        <v/>
      </c>
      <c r="W28" s="156" t="str">
        <f t="shared" si="7"/>
        <v/>
      </c>
      <c r="X28" s="160">
        <f t="shared" si="8"/>
        <v>0</v>
      </c>
      <c r="Y28" s="274" t="s">
        <v>415</v>
      </c>
      <c r="Z28" s="745" t="str">
        <f>'MATERIAL DATA'!$Q52</f>
        <v>3.2.1 Pile Cap</v>
      </c>
      <c r="AA28" s="768">
        <f t="shared" si="62"/>
        <v>0</v>
      </c>
      <c r="AB28" s="745"/>
      <c r="AC28" s="199" t="str">
        <f>'MATERIAL DATA'!$Q$26</f>
        <v>1.1 Excavation-Foundation</v>
      </c>
      <c r="AD28" s="754">
        <f>$N$44</f>
        <v>0</v>
      </c>
      <c r="AE28" s="745"/>
      <c r="AF28" s="185"/>
      <c r="AG28" s="745"/>
      <c r="AH28" s="745"/>
      <c r="AI28" s="745"/>
      <c r="AJ28" s="745"/>
      <c r="AK28" s="745"/>
      <c r="AL28" s="745"/>
      <c r="AM28" s="745"/>
      <c r="AN28" s="745" t="s">
        <v>319</v>
      </c>
      <c r="AO28" s="745">
        <f t="shared" si="83"/>
        <v>0</v>
      </c>
      <c r="AP28" s="745"/>
      <c r="AQ28" s="745"/>
      <c r="AR28" s="745"/>
      <c r="AS28" s="745"/>
      <c r="AT28" s="745"/>
      <c r="AU28" s="185" t="s">
        <v>723</v>
      </c>
      <c r="AV28" s="779" t="e">
        <f>AZ27*0.5</f>
        <v>#DIV/0!</v>
      </c>
      <c r="AW28" s="745"/>
      <c r="AX28" s="745"/>
      <c r="AY28" s="185" t="s">
        <v>733</v>
      </c>
      <c r="AZ28" s="754" t="str" cm="1">
        <f t="array" ref="AZ28">IFERROR(SUMPRODUCT(SUMIF(H12:H43,New_Ext,T12:T43)) + SUMPRODUCT(SUMIF(H12:H43,New_Ext,U12:U43)) + SUMPRODUCT(SUMIF(H12:H43,New_Ext,V12:V43))  + ((E9/SUM(GIA_RN))*V48), "")</f>
        <v/>
      </c>
      <c r="BA28" s="745"/>
      <c r="BB28" s="745"/>
      <c r="BC28" s="745" t="s">
        <v>733</v>
      </c>
      <c r="BD28" s="185" t="e">
        <f>SUMIF(H12:H43, Retained, T12:T43) +  SUMIF(H12:H43, Retained, U12:U43) + SUMIF(H12:H43, Retained,V12:V43) + ((D9/SUM(GIA_RN))*V48)</f>
        <v>#DIV/0!</v>
      </c>
      <c r="BE28" s="745"/>
      <c r="BF28" s="745"/>
      <c r="BG28" s="745"/>
      <c r="BH28" s="745"/>
      <c r="BI28" s="745"/>
      <c r="BJ28" s="745"/>
      <c r="BK28" s="209" t="str">
        <f t="shared" si="40"/>
        <v>ER</v>
      </c>
      <c r="BL28" s="209" t="str">
        <f t="shared" si="9"/>
        <v xml:space="preserve"> -  - </v>
      </c>
      <c r="BM28" s="745" t="str" cm="1">
        <f t="array" ref="BM28">_xlfn.IFS(OR(AND(TYPOLOGY &lt;&gt; "Bridge", B28="concrete",D28&lt;&gt;"Reinforced - 150mm hollow core slab"),C28="Concrete_EPD",),"Reinforcement",(OR(AND(TYPOLOGY="Bridge",B28="concrete",D28&lt;&gt;"Reinforced - 150mm hollow core slab"),C28="Concrete_EPD",)),"Bridge_Reinforcement",TRUE, "No_Reinforcement")</f>
        <v>No_Reinforcement</v>
      </c>
      <c r="BN28" s="186" t="e">
        <f>_xlfn.XLOOKUP($BL28,'LIFECYCLE MATERIAL DATA'!$A$5:$A$104,'LIFECYCLE MATERIAL DATA'!$D$5:$D$104,)</f>
        <v>#N/A</v>
      </c>
      <c r="BO28" s="186">
        <f>IFERROR(IF(M28&lt;&gt;0,_xlfn.XLOOKUP(M28,'Custom Data'!S16:S45,'Custom Data'!T16:T45,,-1),0),0)</f>
        <v>0</v>
      </c>
      <c r="BP28" s="186">
        <f t="shared" si="10"/>
        <v>0</v>
      </c>
      <c r="BQ28" s="846" t="str">
        <f t="shared" si="11"/>
        <v>ER</v>
      </c>
      <c r="BR28" s="745" t="str">
        <f>IFERROR(_xlfn.XLOOKUP($BL28,'LIFECYCLE MATERIAL DATA'!$A$5:$A$104,'LIFECYCLE MATERIAL DATA'!$I$5:$I$104,,)*($BQ28/1000)+_xlfn.XLOOKUP('Project Info'!$C$15,'LIFECYCLE MATERIAL DATA'!$A$5:$A$104,'LIFECYCLE MATERIAL DATA'!$I$5:$I$104,,)*($BP28/1000),"")</f>
        <v/>
      </c>
      <c r="BS28" s="745" t="str">
        <f>IFERROR(_xlfn.XLOOKUP($BL28,'LIFECYCLE MATERIAL DATA'!$A$5:$A$104, 'LIFECYCLE MATERIAL DATA'!$J$5:$J$104,,)*($BQ28/1000)+_xlfn.XLOOKUP('Project Info'!$C$15,'LIFECYCLE MATERIAL DATA'!$A$5:$A$104,'LIFECYCLE MATERIAL DATA'!$J$5:$J$104,,)*($BP28/1000),"")</f>
        <v/>
      </c>
      <c r="BT28" s="745" t="str">
        <f>IFERROR(_xlfn.XLOOKUP($BL28,'LIFECYCLE MATERIAL DATA'!$A$5:$A$104, 'LIFECYCLE MATERIAL DATA'!$K$5:$K$104,,)*($BQ28/1000),"")</f>
        <v/>
      </c>
      <c r="BU28" s="185" t="str">
        <f>IFERROR(_xlfn.XLOOKUP($BL28,'LIFECYCLE MATERIAL DATA'!$A$5:$A$104,'LIFECYCLE MATERIAL DATA'!$L$5:$L$104,,)*($BQ28/1000)+_xlfn.XLOOKUP('Project Info'!$C$15,'LIFECYCLE MATERIAL DATA'!$A$5:$A$104,'LIFECYCLE MATERIAL DATA'!$L$5:$L$104,,)*($BP28/1000),"")</f>
        <v/>
      </c>
      <c r="BV28" s="745" t="str">
        <f t="shared" si="25"/>
        <v/>
      </c>
      <c r="BW28" s="745" t="str">
        <f>IF($K28='MATERIAL DATA'!$O$5,$L28, IF($K28='MATERIAL DATA'!$O$6,$L28/(1000*'Scheme 3'!$BN28),""))</f>
        <v/>
      </c>
      <c r="BX28" s="745" t="str">
        <f>IFERROR(((_xlfn.XLOOKUP($BL28,'LIFECYCLE MATERIAL DATA'!$A$5:$A$104,'LIFECYCLE MATERIAL DATA'!$F$5:$F$104,,))*$BQ28/1000+_xlfn.XLOOKUP('Project Info'!$C$15,'LIFECYCLE MATERIAL DATA'!$A$5:$A$104,'LIFECYCLE MATERIAL DATA'!$F$5:$F$104,,)*$BP28/1000),"")</f>
        <v/>
      </c>
      <c r="BY28" s="771" t="str">
        <f>IFERROR((_xlfn.XLOOKUP($BL28,'LIFECYCLE MATERIAL DATA'!$A$5:$A$104,'LIFECYCLE MATERIAL DATA'!$G$5:$G$104,,)*$BQ28/1000++_xlfn.XLOOKUP('Project Info'!$C$15,'LIFECYCLE MATERIAL DATA'!$A$5:$A$104,'LIFECYCLE MATERIAL DATA'!$G$5:$G$104,,)*$BP28/1000),"")</f>
        <v/>
      </c>
      <c r="BZ28" s="745" t="str">
        <f>IFERROR(_xlfn.XLOOKUP('Scheme 3'!$BL28,'LIFECYCLE MATERIAL DATA'!$A$5:$A$104,'LIFECYCLE MATERIAL DATA'!$H$5:$H$104,,)*SUM($BX28+$BY28+$CB28+$CC28), "")</f>
        <v/>
      </c>
      <c r="CA28" s="185"/>
      <c r="CB28" s="743" t="str">
        <f>IFERROR((_xlfn.XLOOKUP($BL28,'LIFECYCLE MATERIAL DATA'!$A$5:$A$104, 'LIFECYCLE MATERIAL DATA'!$M$5:$M$104)*$BQ28/1000++_xlfn.XLOOKUP('Project Info'!$C$15,'LIFECYCLE MATERIAL DATA'!$A$5:$A$104,'LIFECYCLE MATERIAL DATA'!$M$5:$M$104)*$BP28/1000),"")</f>
        <v/>
      </c>
      <c r="CC28" s="745">
        <f>IFERROR(IF(OR($B28="Timber",$C28="Timber_EPD", $C28="Bamboo"),_xlfn.XLOOKUP($BL28,'LIFECYCLE MATERIAL DATA Master'!$A$5:$A$104,'LIFECYCLE MATERIAL DATA Master'!$E$5:$E$104,,)*$BQ28,0),"")/1000</f>
        <v>0</v>
      </c>
      <c r="CD28" s="185" t="str">
        <f>IFERROR((_xlfn.XLOOKUP($BL28,'LIFECYCLE MATERIAL DATA'!$A$5:$A$104,'LIFECYCLE MATERIAL DATA'!$N$5:$N$104,,)*$BQ28/1000++_xlfn.XLOOKUP('Project Info'!$C$15,'LIFECYCLE MATERIAL DATA'!$A$5:$A$104,'LIFECYCLE MATERIAL DATA'!$N$5:$N$104,,)*$BP28/1000),"")</f>
        <v/>
      </c>
      <c r="CE28" s="209"/>
      <c r="CF28" s="209"/>
      <c r="CG28" s="209"/>
      <c r="CH28" s="772">
        <f>IFERROR(1+_xlfn.XLOOKUP($BL28,'LIFECYCLE MATERIAL DATA'!$A$5:$A$104,'LIFECYCLE MATERIAL DATA'!$H$5:$H$104,,),0)</f>
        <v>0</v>
      </c>
      <c r="CI28" s="765">
        <f t="shared" ref="CI28:CI43" si="97">IFERROR(IF($G28&lt;=DESIGN_LIFE,(ROUNDUP((DESIGN_LIFE/$G28)-1,0)),0),0)</f>
        <v>0</v>
      </c>
      <c r="CJ28" s="773">
        <f t="shared" si="13"/>
        <v>0</v>
      </c>
      <c r="CK28" s="774">
        <f t="shared" si="14"/>
        <v>0</v>
      </c>
      <c r="CL28" s="767">
        <f t="shared" si="26"/>
        <v>0</v>
      </c>
      <c r="CM28" s="775">
        <f t="shared" si="27"/>
        <v>0</v>
      </c>
      <c r="CN28" s="769">
        <v>0</v>
      </c>
      <c r="CO28" s="745">
        <f t="shared" si="15"/>
        <v>0</v>
      </c>
      <c r="CP28" s="745">
        <f t="shared" si="15"/>
        <v>0</v>
      </c>
      <c r="CQ28" s="745">
        <f t="shared" ref="CQ28:DV28" si="98">IF(CQ$11&gt;=DESIGN_LIFE,CP28,IF(AND(CQ$11&gt;0,$CK28&lt;&gt;0),IF(INT((CQ$11)/(DESIGN_LIFE/$CK28))=((CQ$11)/(DESIGN_LIFE/$CK28)),$CM28+CP28,CP28),CP28))</f>
        <v>0</v>
      </c>
      <c r="CR28" s="745">
        <f t="shared" si="98"/>
        <v>0</v>
      </c>
      <c r="CS28" s="745">
        <f t="shared" si="98"/>
        <v>0</v>
      </c>
      <c r="CT28" s="745">
        <f t="shared" si="98"/>
        <v>0</v>
      </c>
      <c r="CU28" s="745">
        <f t="shared" si="98"/>
        <v>0</v>
      </c>
      <c r="CV28" s="745">
        <f t="shared" si="98"/>
        <v>0</v>
      </c>
      <c r="CW28" s="745">
        <f t="shared" si="98"/>
        <v>0</v>
      </c>
      <c r="CX28" s="745">
        <f t="shared" si="98"/>
        <v>0</v>
      </c>
      <c r="CY28" s="745">
        <f t="shared" si="98"/>
        <v>0</v>
      </c>
      <c r="CZ28" s="745">
        <f t="shared" si="98"/>
        <v>0</v>
      </c>
      <c r="DA28" s="745">
        <f t="shared" si="98"/>
        <v>0</v>
      </c>
      <c r="DB28" s="745">
        <f t="shared" si="98"/>
        <v>0</v>
      </c>
      <c r="DC28" s="745">
        <f t="shared" si="98"/>
        <v>0</v>
      </c>
      <c r="DD28" s="745">
        <f t="shared" si="98"/>
        <v>0</v>
      </c>
      <c r="DE28" s="745">
        <f t="shared" si="98"/>
        <v>0</v>
      </c>
      <c r="DF28" s="745">
        <f t="shared" si="98"/>
        <v>0</v>
      </c>
      <c r="DG28" s="745">
        <f t="shared" si="98"/>
        <v>0</v>
      </c>
      <c r="DH28" s="745">
        <f t="shared" si="98"/>
        <v>0</v>
      </c>
      <c r="DI28" s="745">
        <f t="shared" si="98"/>
        <v>0</v>
      </c>
      <c r="DJ28" s="745">
        <f t="shared" si="98"/>
        <v>0</v>
      </c>
      <c r="DK28" s="745">
        <f t="shared" si="98"/>
        <v>0</v>
      </c>
      <c r="DL28" s="745">
        <f t="shared" si="98"/>
        <v>0</v>
      </c>
      <c r="DM28" s="745">
        <f t="shared" si="98"/>
        <v>0</v>
      </c>
      <c r="DN28" s="745">
        <f t="shared" si="98"/>
        <v>0</v>
      </c>
      <c r="DO28" s="745">
        <f t="shared" si="98"/>
        <v>0</v>
      </c>
      <c r="DP28" s="745">
        <f t="shared" si="98"/>
        <v>0</v>
      </c>
      <c r="DQ28" s="745">
        <f t="shared" si="98"/>
        <v>0</v>
      </c>
      <c r="DR28" s="745">
        <f t="shared" si="98"/>
        <v>0</v>
      </c>
      <c r="DS28" s="745">
        <f t="shared" si="98"/>
        <v>0</v>
      </c>
      <c r="DT28" s="745">
        <f t="shared" si="98"/>
        <v>0</v>
      </c>
      <c r="DU28" s="745">
        <f t="shared" si="98"/>
        <v>0</v>
      </c>
      <c r="DV28" s="745">
        <f t="shared" si="98"/>
        <v>0</v>
      </c>
      <c r="DW28" s="745">
        <f t="shared" ref="DW28:FB28" si="99">IF(DW$11&gt;=DESIGN_LIFE,DV28,IF(AND(DW$11&gt;0,$CK28&lt;&gt;0),IF(INT((DW$11)/(DESIGN_LIFE/$CK28))=((DW$11)/(DESIGN_LIFE/$CK28)),$CM28+DV28,DV28),DV28))</f>
        <v>0</v>
      </c>
      <c r="DX28" s="745">
        <f t="shared" si="99"/>
        <v>0</v>
      </c>
      <c r="DY28" s="745">
        <f t="shared" si="99"/>
        <v>0</v>
      </c>
      <c r="DZ28" s="745">
        <f t="shared" si="99"/>
        <v>0</v>
      </c>
      <c r="EA28" s="745">
        <f t="shared" si="99"/>
        <v>0</v>
      </c>
      <c r="EB28" s="745">
        <f t="shared" si="99"/>
        <v>0</v>
      </c>
      <c r="EC28" s="745">
        <f t="shared" si="99"/>
        <v>0</v>
      </c>
      <c r="ED28" s="745">
        <f t="shared" si="99"/>
        <v>0</v>
      </c>
      <c r="EE28" s="745">
        <f t="shared" si="99"/>
        <v>0</v>
      </c>
      <c r="EF28" s="745">
        <f t="shared" si="99"/>
        <v>0</v>
      </c>
      <c r="EG28" s="745">
        <f t="shared" si="99"/>
        <v>0</v>
      </c>
      <c r="EH28" s="745">
        <f t="shared" si="99"/>
        <v>0</v>
      </c>
      <c r="EI28" s="745">
        <f t="shared" si="99"/>
        <v>0</v>
      </c>
      <c r="EJ28" s="745">
        <f t="shared" si="99"/>
        <v>0</v>
      </c>
      <c r="EK28" s="745">
        <f t="shared" si="99"/>
        <v>0</v>
      </c>
      <c r="EL28" s="745">
        <f t="shared" si="99"/>
        <v>0</v>
      </c>
      <c r="EM28" s="745">
        <f t="shared" si="99"/>
        <v>0</v>
      </c>
      <c r="EN28" s="745">
        <f t="shared" si="99"/>
        <v>0</v>
      </c>
      <c r="EO28" s="745">
        <f t="shared" si="99"/>
        <v>0</v>
      </c>
      <c r="EP28" s="745">
        <f t="shared" si="99"/>
        <v>0</v>
      </c>
      <c r="EQ28" s="745">
        <f t="shared" si="99"/>
        <v>0</v>
      </c>
      <c r="ER28" s="745">
        <f t="shared" si="99"/>
        <v>0</v>
      </c>
      <c r="ES28" s="745">
        <f t="shared" si="99"/>
        <v>0</v>
      </c>
      <c r="ET28" s="745">
        <f t="shared" si="99"/>
        <v>0</v>
      </c>
      <c r="EU28" s="745">
        <f t="shared" si="99"/>
        <v>0</v>
      </c>
      <c r="EV28" s="745">
        <f t="shared" si="99"/>
        <v>0</v>
      </c>
      <c r="EW28" s="745">
        <f t="shared" si="99"/>
        <v>0</v>
      </c>
      <c r="EX28" s="745">
        <f t="shared" si="99"/>
        <v>0</v>
      </c>
      <c r="EY28" s="745">
        <f t="shared" si="99"/>
        <v>0</v>
      </c>
      <c r="EZ28" s="745">
        <f t="shared" si="99"/>
        <v>0</v>
      </c>
      <c r="FA28" s="745">
        <f t="shared" si="99"/>
        <v>0</v>
      </c>
      <c r="FB28" s="745">
        <f t="shared" si="99"/>
        <v>0</v>
      </c>
      <c r="FC28" s="745">
        <f t="shared" ref="FC28:GH28" si="100">IF(FC$11&gt;=DESIGN_LIFE,FB28,IF(AND(FC$11&gt;0,$CK28&lt;&gt;0),IF(INT((FC$11)/(DESIGN_LIFE/$CK28))=((FC$11)/(DESIGN_LIFE/$CK28)),$CM28+FB28,FB28),FB28))</f>
        <v>0</v>
      </c>
      <c r="FD28" s="745">
        <f t="shared" si="100"/>
        <v>0</v>
      </c>
      <c r="FE28" s="745">
        <f t="shared" si="100"/>
        <v>0</v>
      </c>
      <c r="FF28" s="745">
        <f t="shared" si="100"/>
        <v>0</v>
      </c>
      <c r="FG28" s="745">
        <f t="shared" si="100"/>
        <v>0</v>
      </c>
      <c r="FH28" s="745">
        <f t="shared" si="100"/>
        <v>0</v>
      </c>
      <c r="FI28" s="745">
        <f t="shared" si="100"/>
        <v>0</v>
      </c>
      <c r="FJ28" s="745">
        <f t="shared" si="100"/>
        <v>0</v>
      </c>
      <c r="FK28" s="745">
        <f t="shared" si="100"/>
        <v>0</v>
      </c>
      <c r="FL28" s="745">
        <f t="shared" si="100"/>
        <v>0</v>
      </c>
      <c r="FM28" s="745">
        <f t="shared" si="100"/>
        <v>0</v>
      </c>
      <c r="FN28" s="745">
        <f t="shared" si="100"/>
        <v>0</v>
      </c>
      <c r="FO28" s="745">
        <f t="shared" si="100"/>
        <v>0</v>
      </c>
      <c r="FP28" s="745">
        <f t="shared" si="100"/>
        <v>0</v>
      </c>
      <c r="FQ28" s="745">
        <f t="shared" si="100"/>
        <v>0</v>
      </c>
      <c r="FR28" s="745">
        <f t="shared" si="100"/>
        <v>0</v>
      </c>
      <c r="FS28" s="745">
        <f t="shared" si="100"/>
        <v>0</v>
      </c>
      <c r="FT28" s="745">
        <f t="shared" si="100"/>
        <v>0</v>
      </c>
      <c r="FU28" s="745">
        <f t="shared" si="100"/>
        <v>0</v>
      </c>
      <c r="FV28" s="745">
        <f t="shared" si="100"/>
        <v>0</v>
      </c>
      <c r="FW28" s="745">
        <f t="shared" si="100"/>
        <v>0</v>
      </c>
      <c r="FX28" s="745">
        <f t="shared" si="100"/>
        <v>0</v>
      </c>
      <c r="FY28" s="745">
        <f t="shared" si="100"/>
        <v>0</v>
      </c>
      <c r="FZ28" s="745">
        <f t="shared" si="100"/>
        <v>0</v>
      </c>
      <c r="GA28" s="745">
        <f t="shared" si="100"/>
        <v>0</v>
      </c>
      <c r="GB28" s="745">
        <f t="shared" si="100"/>
        <v>0</v>
      </c>
      <c r="GC28" s="745">
        <f t="shared" si="100"/>
        <v>0</v>
      </c>
      <c r="GD28" s="745">
        <f t="shared" si="100"/>
        <v>0</v>
      </c>
      <c r="GE28" s="745">
        <f t="shared" si="100"/>
        <v>0</v>
      </c>
      <c r="GF28" s="745">
        <f t="shared" si="100"/>
        <v>0</v>
      </c>
      <c r="GG28" s="745">
        <f t="shared" si="100"/>
        <v>0</v>
      </c>
      <c r="GH28" s="745">
        <f t="shared" si="100"/>
        <v>0</v>
      </c>
      <c r="GI28" s="745">
        <f t="shared" ref="GI28:HG28" si="101">IF(GI$11&gt;=DESIGN_LIFE,GH28,IF(AND(GI$11&gt;0,$CK28&lt;&gt;0),IF(INT((GI$11)/(DESIGN_LIFE/$CK28))=((GI$11)/(DESIGN_LIFE/$CK28)),$CM28+GH28,GH28),GH28))</f>
        <v>0</v>
      </c>
      <c r="GJ28" s="745">
        <f t="shared" si="101"/>
        <v>0</v>
      </c>
      <c r="GK28" s="745">
        <f t="shared" si="101"/>
        <v>0</v>
      </c>
      <c r="GL28" s="745">
        <f t="shared" si="101"/>
        <v>0</v>
      </c>
      <c r="GM28" s="745">
        <f t="shared" si="101"/>
        <v>0</v>
      </c>
      <c r="GN28" s="745">
        <f t="shared" si="101"/>
        <v>0</v>
      </c>
      <c r="GO28" s="745">
        <f t="shared" si="101"/>
        <v>0</v>
      </c>
      <c r="GP28" s="745">
        <f t="shared" si="101"/>
        <v>0</v>
      </c>
      <c r="GQ28" s="745">
        <f t="shared" si="101"/>
        <v>0</v>
      </c>
      <c r="GR28" s="745">
        <f t="shared" si="101"/>
        <v>0</v>
      </c>
      <c r="GS28" s="745">
        <f t="shared" si="101"/>
        <v>0</v>
      </c>
      <c r="GT28" s="745">
        <f t="shared" si="101"/>
        <v>0</v>
      </c>
      <c r="GU28" s="745">
        <f t="shared" si="101"/>
        <v>0</v>
      </c>
      <c r="GV28" s="745">
        <f t="shared" si="101"/>
        <v>0</v>
      </c>
      <c r="GW28" s="745">
        <f t="shared" si="101"/>
        <v>0</v>
      </c>
      <c r="GX28" s="745">
        <f t="shared" si="101"/>
        <v>0</v>
      </c>
      <c r="GY28" s="745">
        <f t="shared" si="101"/>
        <v>0</v>
      </c>
      <c r="GZ28" s="745">
        <f t="shared" si="101"/>
        <v>0</v>
      </c>
      <c r="HA28" s="745">
        <f t="shared" si="101"/>
        <v>0</v>
      </c>
      <c r="HB28" s="745">
        <f t="shared" si="101"/>
        <v>0</v>
      </c>
      <c r="HC28" s="745">
        <f t="shared" si="101"/>
        <v>0</v>
      </c>
      <c r="HD28" s="745">
        <f t="shared" si="101"/>
        <v>0</v>
      </c>
      <c r="HE28" s="745">
        <f t="shared" si="101"/>
        <v>0</v>
      </c>
      <c r="HF28" s="745">
        <f t="shared" si="101"/>
        <v>0</v>
      </c>
      <c r="HG28" s="745">
        <f t="shared" si="101"/>
        <v>0</v>
      </c>
      <c r="HH28" s="185"/>
    </row>
    <row r="29" spans="1:216" ht="20.100000000000001" customHeight="1">
      <c r="A29" s="520" t="str">
        <f t="shared" si="4"/>
        <v>LST_STR_ELEMENT</v>
      </c>
      <c r="B29" s="357"/>
      <c r="C29" s="115"/>
      <c r="D29" s="116"/>
      <c r="E29" s="117"/>
      <c r="F29" s="116"/>
      <c r="G29" s="350" t="e">
        <f>IF(TYPOLOGY = "Bridge", _xlfn.XLOOKUP($E29, BRIDGE_STR_ELEMENT, 'MATERIAL DATA'!$R$36:$R$74,,), _xlfn.XLOOKUP($BL29, 'LIFECYCLE MATERIAL DATA'!$A$5:$A$104, 'LIFECYCLE MATERIAL DATA'!$Q$5:$Q$104,,))</f>
        <v>#N/A</v>
      </c>
      <c r="H29" s="630"/>
      <c r="I29" s="631"/>
      <c r="J29" s="736"/>
      <c r="K29" s="116"/>
      <c r="L29" s="95"/>
      <c r="M29" s="358"/>
      <c r="N29" s="156">
        <f t="shared" si="92"/>
        <v>0</v>
      </c>
      <c r="O29" s="157" t="str">
        <f t="shared" si="20"/>
        <v/>
      </c>
      <c r="P29" s="158" t="str">
        <f t="shared" si="21"/>
        <v/>
      </c>
      <c r="Q29" s="158" t="str" cm="1">
        <f t="array" ref="Q29">IFERROR(_xlfn.IFS(AND($I29 = "Yes", $J29 =1),(($BX29+$BU29)/($J29) + ($BY29+$BR29 +$BZ29)),AND($I29 = "Yes", $J29 &gt;1), (($BX29+$BU29)/($J29) + ($BY29*2 +$BZ29)) ), "")</f>
        <v/>
      </c>
      <c r="R29" s="158" t="str">
        <f t="shared" si="5"/>
        <v/>
      </c>
      <c r="S29" s="159">
        <f t="shared" si="22"/>
        <v>0</v>
      </c>
      <c r="T29" s="159" t="str">
        <f t="shared" si="45"/>
        <v/>
      </c>
      <c r="U29" s="158" t="str">
        <f t="shared" si="33"/>
        <v/>
      </c>
      <c r="V29" s="396" t="str">
        <f t="shared" si="23"/>
        <v/>
      </c>
      <c r="W29" s="156" t="str">
        <f t="shared" si="7"/>
        <v/>
      </c>
      <c r="X29" s="160">
        <f t="shared" si="8"/>
        <v>0</v>
      </c>
      <c r="Y29" s="274" t="s">
        <v>415</v>
      </c>
      <c r="Z29" s="745" t="str">
        <f>'MATERIAL DATA'!$Q53</f>
        <v>3.2.2 Piles</v>
      </c>
      <c r="AA29" s="768">
        <f t="shared" si="62"/>
        <v>0</v>
      </c>
      <c r="AB29" s="745"/>
      <c r="AC29" s="199" t="str">
        <f>'MATERIAL DATA'!$Q$27</f>
        <v>1.1 Excavation-Other</v>
      </c>
      <c r="AD29" s="779">
        <f>$N$45</f>
        <v>0</v>
      </c>
      <c r="AE29" s="745"/>
      <c r="AF29" s="185"/>
      <c r="AG29" s="745"/>
      <c r="AH29" s="745"/>
      <c r="AI29" s="745"/>
      <c r="AJ29" s="745"/>
      <c r="AK29" s="745"/>
      <c r="AL29" s="745"/>
      <c r="AM29" s="745"/>
      <c r="AN29" s="745"/>
      <c r="AO29" s="745"/>
      <c r="AP29" s="745"/>
      <c r="AQ29" s="745"/>
      <c r="AR29" s="745"/>
      <c r="AS29" s="745"/>
      <c r="AT29" s="745"/>
      <c r="AU29" s="185" t="s">
        <v>724</v>
      </c>
      <c r="AV29" s="754">
        <f>AZ30*0.5</f>
        <v>0</v>
      </c>
      <c r="AW29" s="745"/>
      <c r="AX29" s="745"/>
      <c r="AY29" s="784" t="s">
        <v>731</v>
      </c>
      <c r="AZ29" s="797" t="e">
        <f>SUM(AZ25:AZ28)</f>
        <v>#DIV/0!</v>
      </c>
      <c r="BA29" s="745"/>
      <c r="BB29" s="745"/>
      <c r="BC29" s="745" t="s">
        <v>256</v>
      </c>
      <c r="BD29" s="779" t="e">
        <f>SUM(BD25:BD28)</f>
        <v>#DIV/0!</v>
      </c>
      <c r="BE29" s="745"/>
      <c r="BF29" s="745"/>
      <c r="BG29" s="745"/>
      <c r="BH29" s="745"/>
      <c r="BI29" s="745"/>
      <c r="BJ29" s="745"/>
      <c r="BK29" s="209" t="str">
        <f>IF(B29="Concrete","C_",IF(B29="Steel","S_",IF(B29="Timber","T_",IF(B29="Other","O_",IF(B29="Custom_EPD","E_",IF(B29="_","ER","ER"))))))</f>
        <v>ER</v>
      </c>
      <c r="BL29" s="209" t="str">
        <f t="shared" si="9"/>
        <v xml:space="preserve"> -  - </v>
      </c>
      <c r="BM29" s="745" t="str" cm="1">
        <f t="array" ref="BM29">_xlfn.IFS(OR(AND(TYPOLOGY &lt;&gt; "Bridge", B29="concrete",D29&lt;&gt;"Reinforced - 150mm hollow core slab"),C29="Concrete_EPD",),"Reinforcement",(OR(AND(TYPOLOGY="Bridge",B29="concrete",D29&lt;&gt;"Reinforced - 150mm hollow core slab"),C29="Concrete_EPD",)),"Bridge_Reinforcement",TRUE, "No_Reinforcement")</f>
        <v>No_Reinforcement</v>
      </c>
      <c r="BN29" s="186" t="e">
        <f>_xlfn.XLOOKUP($BL29,'LIFECYCLE MATERIAL DATA'!$A$5:$A$104,'LIFECYCLE MATERIAL DATA'!$D$5:$D$104,)</f>
        <v>#N/A</v>
      </c>
      <c r="BO29" s="186">
        <f>IFERROR(IF(M29&lt;&gt;0,_xlfn.XLOOKUP(M29,'Custom Data'!S16:S45,'Custom Data'!T16:T45,,-1),0),0)</f>
        <v>0</v>
      </c>
      <c r="BP29" s="186">
        <f t="shared" si="10"/>
        <v>0</v>
      </c>
      <c r="BQ29" s="846" t="str">
        <f t="shared" si="11"/>
        <v>ER</v>
      </c>
      <c r="BR29" s="745" t="str">
        <f>IFERROR(_xlfn.XLOOKUP($BL29,'LIFECYCLE MATERIAL DATA'!$A$5:$A$104,'LIFECYCLE MATERIAL DATA'!$I$5:$I$104,,)*($BQ29/1000)+_xlfn.XLOOKUP('Project Info'!$C$15,'LIFECYCLE MATERIAL DATA'!$A$5:$A$104,'LIFECYCLE MATERIAL DATA'!$I$5:$I$104,,)*($BP29/1000),"")</f>
        <v/>
      </c>
      <c r="BS29" s="745" t="str">
        <f>IFERROR(_xlfn.XLOOKUP($BL29,'LIFECYCLE MATERIAL DATA'!$A$5:$A$104, 'LIFECYCLE MATERIAL DATA'!$J$5:$J$104,,)*($BQ29/1000)+_xlfn.XLOOKUP('Project Info'!$C$15,'LIFECYCLE MATERIAL DATA'!$A$5:$A$104,'LIFECYCLE MATERIAL DATA'!$J$5:$J$104,,)*($BP29/1000),"")</f>
        <v/>
      </c>
      <c r="BT29" s="745" t="str">
        <f>IFERROR(_xlfn.XLOOKUP($BL29,'LIFECYCLE MATERIAL DATA'!$A$5:$A$104, 'LIFECYCLE MATERIAL DATA'!$K$5:$K$104,,)*($BQ29/1000),"")</f>
        <v/>
      </c>
      <c r="BU29" s="185" t="str">
        <f>IFERROR(_xlfn.XLOOKUP($BL29,'LIFECYCLE MATERIAL DATA'!$A$5:$A$104,'LIFECYCLE MATERIAL DATA'!$L$5:$L$104,,)*($BQ29/1000)+_xlfn.XLOOKUP('Project Info'!$C$15,'LIFECYCLE MATERIAL DATA'!$A$5:$A$104,'LIFECYCLE MATERIAL DATA'!$L$5:$L$104,,)*($BP29/1000),"")</f>
        <v/>
      </c>
      <c r="BV29" s="745" t="str">
        <f t="shared" si="25"/>
        <v/>
      </c>
      <c r="BW29" s="745" t="str">
        <f>IF($K29='MATERIAL DATA'!$O$5,$L29, IF($K29='MATERIAL DATA'!$O$6,$L29/(1000*'Scheme 3'!$BN29),""))</f>
        <v/>
      </c>
      <c r="BX29" s="745" t="str">
        <f>IFERROR(((_xlfn.XLOOKUP($BL29,'LIFECYCLE MATERIAL DATA'!$A$5:$A$104,'LIFECYCLE MATERIAL DATA'!$F$5:$F$104,,))*$BQ29/1000+_xlfn.XLOOKUP('Project Info'!$C$15,'LIFECYCLE MATERIAL DATA'!$A$5:$A$104,'LIFECYCLE MATERIAL DATA'!$F$5:$F$104,,)*$BP29/1000),"")</f>
        <v/>
      </c>
      <c r="BY29" s="771" t="str">
        <f>IFERROR((_xlfn.XLOOKUP($BL29,'LIFECYCLE MATERIAL DATA'!$A$5:$A$104,'LIFECYCLE MATERIAL DATA'!$G$5:$G$104,,)*$BQ29/1000++_xlfn.XLOOKUP('Project Info'!$C$15,'LIFECYCLE MATERIAL DATA'!$A$5:$A$104,'LIFECYCLE MATERIAL DATA'!$G$5:$G$104,,)*$BP29/1000),"")</f>
        <v/>
      </c>
      <c r="BZ29" s="745" t="str">
        <f>IFERROR(_xlfn.XLOOKUP('Scheme 3'!$BL29,'LIFECYCLE MATERIAL DATA'!$A$5:$A$104,'LIFECYCLE MATERIAL DATA'!$H$5:$H$104,,)*SUM($BX29+$BY29+$CB29+$CC29), "")</f>
        <v/>
      </c>
      <c r="CA29" s="185"/>
      <c r="CB29" s="743" t="str">
        <f>IFERROR((_xlfn.XLOOKUP($BL29,'LIFECYCLE MATERIAL DATA'!$A$5:$A$104, 'LIFECYCLE MATERIAL DATA'!$M$5:$M$104)*$BQ29/1000++_xlfn.XLOOKUP('Project Info'!$C$15,'LIFECYCLE MATERIAL DATA'!$A$5:$A$104,'LIFECYCLE MATERIAL DATA'!$M$5:$M$104)*$BP29/1000),"")</f>
        <v/>
      </c>
      <c r="CC29" s="745">
        <f>IFERROR(IF(OR($B29="Timber",$C29="Timber_EPD", $C29="Bamboo"),_xlfn.XLOOKUP($BL29,'LIFECYCLE MATERIAL DATA Master'!$A$5:$A$104,'LIFECYCLE MATERIAL DATA Master'!$E$5:$E$104,,)*$BQ29,0),"")/1000</f>
        <v>0</v>
      </c>
      <c r="CD29" s="185" t="str">
        <f>IFERROR((_xlfn.XLOOKUP($BL29,'LIFECYCLE MATERIAL DATA'!$A$5:$A$104,'LIFECYCLE MATERIAL DATA'!$N$5:$N$104,,)*$BQ29/1000++_xlfn.XLOOKUP('Project Info'!$C$15,'LIFECYCLE MATERIAL DATA'!$A$5:$A$104,'LIFECYCLE MATERIAL DATA'!$N$5:$N$104,,)*$BP29/1000),"")</f>
        <v/>
      </c>
      <c r="CE29" s="209"/>
      <c r="CF29" s="209"/>
      <c r="CG29" s="209"/>
      <c r="CH29" s="772">
        <f>IFERROR(1+_xlfn.XLOOKUP($BL29,'LIFECYCLE MATERIAL DATA'!$A$5:$A$104,'LIFECYCLE MATERIAL DATA'!$H$5:$H$104,,),0)</f>
        <v>0</v>
      </c>
      <c r="CI29" s="765">
        <f t="shared" si="97"/>
        <v>0</v>
      </c>
      <c r="CJ29" s="773">
        <f t="shared" si="13"/>
        <v>0</v>
      </c>
      <c r="CK29" s="774">
        <f t="shared" si="14"/>
        <v>0</v>
      </c>
      <c r="CL29" s="767">
        <f t="shared" si="26"/>
        <v>0</v>
      </c>
      <c r="CM29" s="775">
        <f t="shared" si="27"/>
        <v>0</v>
      </c>
      <c r="CN29" s="769">
        <v>0</v>
      </c>
      <c r="CO29" s="745">
        <f t="shared" si="15"/>
        <v>0</v>
      </c>
      <c r="CP29" s="745">
        <f t="shared" si="15"/>
        <v>0</v>
      </c>
      <c r="CQ29" s="745">
        <f t="shared" ref="CQ29:DV29" si="102">IF(CQ$11&gt;=DESIGN_LIFE,CP29,IF(AND(CQ$11&gt;0,$CK29&lt;&gt;0),IF(INT((CQ$11)/(DESIGN_LIFE/$CK29))=((CQ$11)/(DESIGN_LIFE/$CK29)),$CM29+CP29,CP29),CP29))</f>
        <v>0</v>
      </c>
      <c r="CR29" s="745">
        <f t="shared" si="102"/>
        <v>0</v>
      </c>
      <c r="CS29" s="745">
        <f t="shared" si="102"/>
        <v>0</v>
      </c>
      <c r="CT29" s="745">
        <f t="shared" si="102"/>
        <v>0</v>
      </c>
      <c r="CU29" s="745">
        <f t="shared" si="102"/>
        <v>0</v>
      </c>
      <c r="CV29" s="745">
        <f t="shared" si="102"/>
        <v>0</v>
      </c>
      <c r="CW29" s="745">
        <f t="shared" si="102"/>
        <v>0</v>
      </c>
      <c r="CX29" s="745">
        <f t="shared" si="102"/>
        <v>0</v>
      </c>
      <c r="CY29" s="745">
        <f t="shared" si="102"/>
        <v>0</v>
      </c>
      <c r="CZ29" s="745">
        <f t="shared" si="102"/>
        <v>0</v>
      </c>
      <c r="DA29" s="745">
        <f t="shared" si="102"/>
        <v>0</v>
      </c>
      <c r="DB29" s="745">
        <f t="shared" si="102"/>
        <v>0</v>
      </c>
      <c r="DC29" s="745">
        <f t="shared" si="102"/>
        <v>0</v>
      </c>
      <c r="DD29" s="745">
        <f t="shared" si="102"/>
        <v>0</v>
      </c>
      <c r="DE29" s="745">
        <f t="shared" si="102"/>
        <v>0</v>
      </c>
      <c r="DF29" s="745">
        <f t="shared" si="102"/>
        <v>0</v>
      </c>
      <c r="DG29" s="745">
        <f t="shared" si="102"/>
        <v>0</v>
      </c>
      <c r="DH29" s="745">
        <f t="shared" si="102"/>
        <v>0</v>
      </c>
      <c r="DI29" s="745">
        <f t="shared" si="102"/>
        <v>0</v>
      </c>
      <c r="DJ29" s="745">
        <f t="shared" si="102"/>
        <v>0</v>
      </c>
      <c r="DK29" s="745">
        <f t="shared" si="102"/>
        <v>0</v>
      </c>
      <c r="DL29" s="745">
        <f t="shared" si="102"/>
        <v>0</v>
      </c>
      <c r="DM29" s="745">
        <f t="shared" si="102"/>
        <v>0</v>
      </c>
      <c r="DN29" s="745">
        <f t="shared" si="102"/>
        <v>0</v>
      </c>
      <c r="DO29" s="745">
        <f t="shared" si="102"/>
        <v>0</v>
      </c>
      <c r="DP29" s="745">
        <f t="shared" si="102"/>
        <v>0</v>
      </c>
      <c r="DQ29" s="745">
        <f t="shared" si="102"/>
        <v>0</v>
      </c>
      <c r="DR29" s="745">
        <f t="shared" si="102"/>
        <v>0</v>
      </c>
      <c r="DS29" s="745">
        <f t="shared" si="102"/>
        <v>0</v>
      </c>
      <c r="DT29" s="745">
        <f t="shared" si="102"/>
        <v>0</v>
      </c>
      <c r="DU29" s="745">
        <f t="shared" si="102"/>
        <v>0</v>
      </c>
      <c r="DV29" s="745">
        <f t="shared" si="102"/>
        <v>0</v>
      </c>
      <c r="DW29" s="745">
        <f t="shared" ref="DW29:FB29" si="103">IF(DW$11&gt;=DESIGN_LIFE,DV29,IF(AND(DW$11&gt;0,$CK29&lt;&gt;0),IF(INT((DW$11)/(DESIGN_LIFE/$CK29))=((DW$11)/(DESIGN_LIFE/$CK29)),$CM29+DV29,DV29),DV29))</f>
        <v>0</v>
      </c>
      <c r="DX29" s="745">
        <f t="shared" si="103"/>
        <v>0</v>
      </c>
      <c r="DY29" s="745">
        <f t="shared" si="103"/>
        <v>0</v>
      </c>
      <c r="DZ29" s="745">
        <f t="shared" si="103"/>
        <v>0</v>
      </c>
      <c r="EA29" s="745">
        <f t="shared" si="103"/>
        <v>0</v>
      </c>
      <c r="EB29" s="745">
        <f t="shared" si="103"/>
        <v>0</v>
      </c>
      <c r="EC29" s="745">
        <f t="shared" si="103"/>
        <v>0</v>
      </c>
      <c r="ED29" s="745">
        <f t="shared" si="103"/>
        <v>0</v>
      </c>
      <c r="EE29" s="745">
        <f t="shared" si="103"/>
        <v>0</v>
      </c>
      <c r="EF29" s="745">
        <f t="shared" si="103"/>
        <v>0</v>
      </c>
      <c r="EG29" s="745">
        <f t="shared" si="103"/>
        <v>0</v>
      </c>
      <c r="EH29" s="745">
        <f t="shared" si="103"/>
        <v>0</v>
      </c>
      <c r="EI29" s="745">
        <f t="shared" si="103"/>
        <v>0</v>
      </c>
      <c r="EJ29" s="745">
        <f t="shared" si="103"/>
        <v>0</v>
      </c>
      <c r="EK29" s="745">
        <f t="shared" si="103"/>
        <v>0</v>
      </c>
      <c r="EL29" s="745">
        <f t="shared" si="103"/>
        <v>0</v>
      </c>
      <c r="EM29" s="745">
        <f t="shared" si="103"/>
        <v>0</v>
      </c>
      <c r="EN29" s="745">
        <f t="shared" si="103"/>
        <v>0</v>
      </c>
      <c r="EO29" s="745">
        <f t="shared" si="103"/>
        <v>0</v>
      </c>
      <c r="EP29" s="745">
        <f t="shared" si="103"/>
        <v>0</v>
      </c>
      <c r="EQ29" s="745">
        <f t="shared" si="103"/>
        <v>0</v>
      </c>
      <c r="ER29" s="745">
        <f t="shared" si="103"/>
        <v>0</v>
      </c>
      <c r="ES29" s="745">
        <f t="shared" si="103"/>
        <v>0</v>
      </c>
      <c r="ET29" s="745">
        <f t="shared" si="103"/>
        <v>0</v>
      </c>
      <c r="EU29" s="745">
        <f t="shared" si="103"/>
        <v>0</v>
      </c>
      <c r="EV29" s="745">
        <f t="shared" si="103"/>
        <v>0</v>
      </c>
      <c r="EW29" s="745">
        <f t="shared" si="103"/>
        <v>0</v>
      </c>
      <c r="EX29" s="745">
        <f t="shared" si="103"/>
        <v>0</v>
      </c>
      <c r="EY29" s="745">
        <f t="shared" si="103"/>
        <v>0</v>
      </c>
      <c r="EZ29" s="745">
        <f t="shared" si="103"/>
        <v>0</v>
      </c>
      <c r="FA29" s="745">
        <f t="shared" si="103"/>
        <v>0</v>
      </c>
      <c r="FB29" s="745">
        <f t="shared" si="103"/>
        <v>0</v>
      </c>
      <c r="FC29" s="745">
        <f t="shared" ref="FC29:GH29" si="104">IF(FC$11&gt;=DESIGN_LIFE,FB29,IF(AND(FC$11&gt;0,$CK29&lt;&gt;0),IF(INT((FC$11)/(DESIGN_LIFE/$CK29))=((FC$11)/(DESIGN_LIFE/$CK29)),$CM29+FB29,FB29),FB29))</f>
        <v>0</v>
      </c>
      <c r="FD29" s="745">
        <f t="shared" si="104"/>
        <v>0</v>
      </c>
      <c r="FE29" s="745">
        <f t="shared" si="104"/>
        <v>0</v>
      </c>
      <c r="FF29" s="745">
        <f t="shared" si="104"/>
        <v>0</v>
      </c>
      <c r="FG29" s="745">
        <f t="shared" si="104"/>
        <v>0</v>
      </c>
      <c r="FH29" s="745">
        <f t="shared" si="104"/>
        <v>0</v>
      </c>
      <c r="FI29" s="745">
        <f t="shared" si="104"/>
        <v>0</v>
      </c>
      <c r="FJ29" s="745">
        <f t="shared" si="104"/>
        <v>0</v>
      </c>
      <c r="FK29" s="745">
        <f t="shared" si="104"/>
        <v>0</v>
      </c>
      <c r="FL29" s="745">
        <f t="shared" si="104"/>
        <v>0</v>
      </c>
      <c r="FM29" s="745">
        <f t="shared" si="104"/>
        <v>0</v>
      </c>
      <c r="FN29" s="745">
        <f t="shared" si="104"/>
        <v>0</v>
      </c>
      <c r="FO29" s="745">
        <f t="shared" si="104"/>
        <v>0</v>
      </c>
      <c r="FP29" s="745">
        <f t="shared" si="104"/>
        <v>0</v>
      </c>
      <c r="FQ29" s="745">
        <f t="shared" si="104"/>
        <v>0</v>
      </c>
      <c r="FR29" s="745">
        <f t="shared" si="104"/>
        <v>0</v>
      </c>
      <c r="FS29" s="745">
        <f t="shared" si="104"/>
        <v>0</v>
      </c>
      <c r="FT29" s="745">
        <f t="shared" si="104"/>
        <v>0</v>
      </c>
      <c r="FU29" s="745">
        <f t="shared" si="104"/>
        <v>0</v>
      </c>
      <c r="FV29" s="745">
        <f t="shared" si="104"/>
        <v>0</v>
      </c>
      <c r="FW29" s="745">
        <f t="shared" si="104"/>
        <v>0</v>
      </c>
      <c r="FX29" s="745">
        <f t="shared" si="104"/>
        <v>0</v>
      </c>
      <c r="FY29" s="745">
        <f t="shared" si="104"/>
        <v>0</v>
      </c>
      <c r="FZ29" s="745">
        <f t="shared" si="104"/>
        <v>0</v>
      </c>
      <c r="GA29" s="745">
        <f t="shared" si="104"/>
        <v>0</v>
      </c>
      <c r="GB29" s="745">
        <f t="shared" si="104"/>
        <v>0</v>
      </c>
      <c r="GC29" s="745">
        <f t="shared" si="104"/>
        <v>0</v>
      </c>
      <c r="GD29" s="745">
        <f t="shared" si="104"/>
        <v>0</v>
      </c>
      <c r="GE29" s="745">
        <f t="shared" si="104"/>
        <v>0</v>
      </c>
      <c r="GF29" s="745">
        <f t="shared" si="104"/>
        <v>0</v>
      </c>
      <c r="GG29" s="745">
        <f t="shared" si="104"/>
        <v>0</v>
      </c>
      <c r="GH29" s="745">
        <f t="shared" si="104"/>
        <v>0</v>
      </c>
      <c r="GI29" s="745">
        <f t="shared" ref="GI29:HG29" si="105">IF(GI$11&gt;=DESIGN_LIFE,GH29,IF(AND(GI$11&gt;0,$CK29&lt;&gt;0),IF(INT((GI$11)/(DESIGN_LIFE/$CK29))=((GI$11)/(DESIGN_LIFE/$CK29)),$CM29+GH29,GH29),GH29))</f>
        <v>0</v>
      </c>
      <c r="GJ29" s="745">
        <f t="shared" si="105"/>
        <v>0</v>
      </c>
      <c r="GK29" s="745">
        <f t="shared" si="105"/>
        <v>0</v>
      </c>
      <c r="GL29" s="745">
        <f t="shared" si="105"/>
        <v>0</v>
      </c>
      <c r="GM29" s="745">
        <f t="shared" si="105"/>
        <v>0</v>
      </c>
      <c r="GN29" s="745">
        <f t="shared" si="105"/>
        <v>0</v>
      </c>
      <c r="GO29" s="745">
        <f t="shared" si="105"/>
        <v>0</v>
      </c>
      <c r="GP29" s="745">
        <f t="shared" si="105"/>
        <v>0</v>
      </c>
      <c r="GQ29" s="745">
        <f t="shared" si="105"/>
        <v>0</v>
      </c>
      <c r="GR29" s="745">
        <f t="shared" si="105"/>
        <v>0</v>
      </c>
      <c r="GS29" s="745">
        <f t="shared" si="105"/>
        <v>0</v>
      </c>
      <c r="GT29" s="745">
        <f t="shared" si="105"/>
        <v>0</v>
      </c>
      <c r="GU29" s="745">
        <f t="shared" si="105"/>
        <v>0</v>
      </c>
      <c r="GV29" s="745">
        <f t="shared" si="105"/>
        <v>0</v>
      </c>
      <c r="GW29" s="745">
        <f t="shared" si="105"/>
        <v>0</v>
      </c>
      <c r="GX29" s="745">
        <f t="shared" si="105"/>
        <v>0</v>
      </c>
      <c r="GY29" s="745">
        <f t="shared" si="105"/>
        <v>0</v>
      </c>
      <c r="GZ29" s="745">
        <f t="shared" si="105"/>
        <v>0</v>
      </c>
      <c r="HA29" s="745">
        <f t="shared" si="105"/>
        <v>0</v>
      </c>
      <c r="HB29" s="745">
        <f t="shared" si="105"/>
        <v>0</v>
      </c>
      <c r="HC29" s="745">
        <f t="shared" si="105"/>
        <v>0</v>
      </c>
      <c r="HD29" s="745">
        <f t="shared" si="105"/>
        <v>0</v>
      </c>
      <c r="HE29" s="745">
        <f t="shared" si="105"/>
        <v>0</v>
      </c>
      <c r="HF29" s="745">
        <f t="shared" si="105"/>
        <v>0</v>
      </c>
      <c r="HG29" s="745">
        <f t="shared" si="105"/>
        <v>0</v>
      </c>
      <c r="HH29" s="185"/>
    </row>
    <row r="30" spans="1:216" ht="20.100000000000001" customHeight="1">
      <c r="A30" s="520" t="str">
        <f t="shared" si="4"/>
        <v>LST_STR_ELEMENT</v>
      </c>
      <c r="B30" s="357"/>
      <c r="C30" s="115"/>
      <c r="D30" s="116"/>
      <c r="E30" s="117"/>
      <c r="F30" s="116"/>
      <c r="G30" s="350" t="e">
        <f>IF(TYPOLOGY = "Bridge", _xlfn.XLOOKUP($E30, BRIDGE_STR_ELEMENT, 'MATERIAL DATA'!$R$36:$R$74,,), _xlfn.XLOOKUP($BL30, 'LIFECYCLE MATERIAL DATA'!$A$5:$A$104, 'LIFECYCLE MATERIAL DATA'!$Q$5:$Q$104,,))</f>
        <v>#N/A</v>
      </c>
      <c r="H30" s="630"/>
      <c r="I30" s="631"/>
      <c r="J30" s="736"/>
      <c r="K30" s="116"/>
      <c r="L30" s="95"/>
      <c r="M30" s="358"/>
      <c r="N30" s="156">
        <f t="shared" si="92"/>
        <v>0</v>
      </c>
      <c r="O30" s="157" t="str">
        <f t="shared" si="20"/>
        <v/>
      </c>
      <c r="P30" s="158" t="str">
        <f t="shared" si="21"/>
        <v/>
      </c>
      <c r="Q30" s="158" t="str" cm="1">
        <f t="array" ref="Q30">IFERROR(_xlfn.IFS(AND($I30 = "Yes", $J30 =1),(($BX30+$BU30)/($J30) + ($BY30+$BR30 +$BZ30)),AND($I30 = "Yes", $J30 &gt;1), (($BX30+$BU30)/($J30) + ($BY30*2 +$BZ30)) ), "")</f>
        <v/>
      </c>
      <c r="R30" s="158" t="str">
        <f t="shared" si="5"/>
        <v/>
      </c>
      <c r="S30" s="159">
        <f t="shared" si="22"/>
        <v>0</v>
      </c>
      <c r="T30" s="159" t="str">
        <f t="shared" si="45"/>
        <v/>
      </c>
      <c r="U30" s="158" t="str">
        <f t="shared" si="33"/>
        <v/>
      </c>
      <c r="V30" s="396" t="str">
        <f t="shared" si="23"/>
        <v/>
      </c>
      <c r="W30" s="156" t="str">
        <f t="shared" si="7"/>
        <v/>
      </c>
      <c r="X30" s="160">
        <f t="shared" si="8"/>
        <v>0</v>
      </c>
      <c r="Y30" s="274" t="s">
        <v>415</v>
      </c>
      <c r="Z30" s="745" t="str">
        <f>'MATERIAL DATA'!$Q54</f>
        <v>4.1.1 Vehicle impact parapets</v>
      </c>
      <c r="AA30" s="768">
        <f t="shared" si="62"/>
        <v>0</v>
      </c>
      <c r="AB30" s="185"/>
      <c r="AC30" s="185"/>
      <c r="AD30" s="185"/>
      <c r="AE30" s="745"/>
      <c r="AF30" s="185"/>
      <c r="AG30" s="745"/>
      <c r="AH30" s="745"/>
      <c r="AI30" s="745"/>
      <c r="AJ30" s="745"/>
      <c r="AK30" s="745"/>
      <c r="AL30" s="745"/>
      <c r="AM30" s="745"/>
      <c r="AN30" s="745"/>
      <c r="AO30" s="745"/>
      <c r="AP30" s="745"/>
      <c r="AQ30" s="745"/>
      <c r="AR30" s="745"/>
      <c r="AS30" s="745"/>
      <c r="AT30" s="745"/>
      <c r="AU30" s="185" t="s">
        <v>725</v>
      </c>
      <c r="AV30" s="771" t="e">
        <f>AZ25+ SUM(AZ27,AZ31,AZ32)*0.5 + AZ26 + SUM(AZ33:AZ34)</f>
        <v>#DIV/0!</v>
      </c>
      <c r="AW30" s="745"/>
      <c r="AX30" s="745"/>
      <c r="AY30" s="783" t="s">
        <v>732</v>
      </c>
      <c r="AZ30" s="185" cm="1">
        <f t="array" ref="AZ30">SUMPRODUCT(SUMIF(H12:H43,New_Ext,W12:W43))</f>
        <v>0</v>
      </c>
      <c r="BA30" s="745"/>
      <c r="BB30" s="745"/>
      <c r="BC30" s="745" t="s">
        <v>111</v>
      </c>
      <c r="BD30" s="185">
        <f>SUMIF(H12:H43,Retained,'Scheme 3'!W12:W43)</f>
        <v>0</v>
      </c>
      <c r="BE30" s="745"/>
      <c r="BF30" s="745"/>
      <c r="BG30" s="745"/>
      <c r="BH30" s="745"/>
      <c r="BI30" s="745"/>
      <c r="BJ30" s="745"/>
      <c r="BK30" s="209" t="str">
        <f>IF(B30="Concrete","C_",IF(B30="Steel","S_",IF(B30="Timber","T_",IF(B30="Other","O_",IF(B30="Custom_EPD","E_",IF(B30="_","ER","ER"))))))</f>
        <v>ER</v>
      </c>
      <c r="BL30" s="209" t="str">
        <f t="shared" si="9"/>
        <v xml:space="preserve"> -  - </v>
      </c>
      <c r="BM30" s="745" t="str" cm="1">
        <f t="array" ref="BM30">_xlfn.IFS(OR(AND(TYPOLOGY &lt;&gt; "Bridge", B30="concrete",D30&lt;&gt;"Reinforced - 150mm hollow core slab"),C30="Concrete_EPD",),"Reinforcement",(OR(AND(TYPOLOGY="Bridge",B30="concrete",D30&lt;&gt;"Reinforced - 150mm hollow core slab"),C30="Concrete_EPD",)),"Bridge_Reinforcement",TRUE, "No_Reinforcement")</f>
        <v>No_Reinforcement</v>
      </c>
      <c r="BN30" s="186" t="e">
        <f>_xlfn.XLOOKUP($BL30,'LIFECYCLE MATERIAL DATA'!$A$5:$A$104,'LIFECYCLE MATERIAL DATA'!$D$5:$D$104,)</f>
        <v>#N/A</v>
      </c>
      <c r="BO30" s="186">
        <f>IFERROR(IF(M30&lt;&gt;0,_xlfn.XLOOKUP(M30,'Custom Data'!S16:S45,'Custom Data'!T16:T45,,-1),0),0)</f>
        <v>0</v>
      </c>
      <c r="BP30" s="186">
        <f t="shared" si="10"/>
        <v>0</v>
      </c>
      <c r="BQ30" s="846" t="str">
        <f t="shared" si="11"/>
        <v>ER</v>
      </c>
      <c r="BR30" s="745" t="str">
        <f>IFERROR(_xlfn.XLOOKUP($BL30,'LIFECYCLE MATERIAL DATA'!$A$5:$A$104,'LIFECYCLE MATERIAL DATA'!$I$5:$I$104,,)*($BQ30/1000)+_xlfn.XLOOKUP('Project Info'!$C$15,'LIFECYCLE MATERIAL DATA'!$A$5:$A$104,'LIFECYCLE MATERIAL DATA'!$I$5:$I$104,,)*($BP30/1000),"")</f>
        <v/>
      </c>
      <c r="BS30" s="745" t="str">
        <f>IFERROR(_xlfn.XLOOKUP($BL30,'LIFECYCLE MATERIAL DATA'!$A$5:$A$104, 'LIFECYCLE MATERIAL DATA'!$J$5:$J$104,,)*($BQ30/1000)+_xlfn.XLOOKUP('Project Info'!$C$15,'LIFECYCLE MATERIAL DATA'!$A$5:$A$104,'LIFECYCLE MATERIAL DATA'!$J$5:$J$104,,)*($BP30/1000),"")</f>
        <v/>
      </c>
      <c r="BT30" s="745" t="str">
        <f>IFERROR(_xlfn.XLOOKUP($BL30,'LIFECYCLE MATERIAL DATA'!$A$5:$A$104, 'LIFECYCLE MATERIAL DATA'!$K$5:$K$104,,)*($BQ30/1000),"")</f>
        <v/>
      </c>
      <c r="BU30" s="185" t="str">
        <f>IFERROR(_xlfn.XLOOKUP($BL30,'LIFECYCLE MATERIAL DATA'!$A$5:$A$104,'LIFECYCLE MATERIAL DATA'!$L$5:$L$104,,)*($BQ30/1000)+_xlfn.XLOOKUP('Project Info'!$C$15,'LIFECYCLE MATERIAL DATA'!$A$5:$A$104,'LIFECYCLE MATERIAL DATA'!$L$5:$L$104,,)*($BP30/1000),"")</f>
        <v/>
      </c>
      <c r="BV30" s="745" t="str">
        <f t="shared" si="25"/>
        <v/>
      </c>
      <c r="BW30" s="745" t="str">
        <f>IF($K30='MATERIAL DATA'!$O$5,$L30, IF($K30='MATERIAL DATA'!$O$6,$L30/(1000*'Scheme 3'!$BN30),""))</f>
        <v/>
      </c>
      <c r="BX30" s="745" t="str">
        <f>IFERROR(((_xlfn.XLOOKUP($BL30,'LIFECYCLE MATERIAL DATA'!$A$5:$A$104,'LIFECYCLE MATERIAL DATA'!$F$5:$F$104,,))*$BQ30/1000+_xlfn.XLOOKUP('Project Info'!$C$15,'LIFECYCLE MATERIAL DATA'!$A$5:$A$104,'LIFECYCLE MATERIAL DATA'!$F$5:$F$104,,)*$BP30/1000),"")</f>
        <v/>
      </c>
      <c r="BY30" s="771" t="str">
        <f>IFERROR((_xlfn.XLOOKUP($BL30,'LIFECYCLE MATERIAL DATA'!$A$5:$A$104,'LIFECYCLE MATERIAL DATA'!$G$5:$G$104,,)*$BQ30/1000++_xlfn.XLOOKUP('Project Info'!$C$15,'LIFECYCLE MATERIAL DATA'!$A$5:$A$104,'LIFECYCLE MATERIAL DATA'!$G$5:$G$104,,)*$BP30/1000),"")</f>
        <v/>
      </c>
      <c r="BZ30" s="745" t="str">
        <f>IFERROR(_xlfn.XLOOKUP('Scheme 3'!$BL30,'LIFECYCLE MATERIAL DATA'!$A$5:$A$104,'LIFECYCLE MATERIAL DATA'!$H$5:$H$104,,)*SUM($BX30+$BY30+$CB30+$CC30), "")</f>
        <v/>
      </c>
      <c r="CA30" s="185"/>
      <c r="CB30" s="743" t="str">
        <f>IFERROR((_xlfn.XLOOKUP($BL30,'LIFECYCLE MATERIAL DATA'!$A$5:$A$104, 'LIFECYCLE MATERIAL DATA'!$M$5:$M$104)*$BQ30/1000++_xlfn.XLOOKUP('Project Info'!$C$15,'LIFECYCLE MATERIAL DATA'!$A$5:$A$104,'LIFECYCLE MATERIAL DATA'!$M$5:$M$104)*$BP30/1000),"")</f>
        <v/>
      </c>
      <c r="CC30" s="745">
        <f>IFERROR(IF(OR($B30="Timber",$C30="Timber_EPD", $C30="Bamboo"),_xlfn.XLOOKUP($BL30,'LIFECYCLE MATERIAL DATA Master'!$A$5:$A$104,'LIFECYCLE MATERIAL DATA Master'!$E$5:$E$104,,)*$BQ30,0),"")/1000</f>
        <v>0</v>
      </c>
      <c r="CD30" s="185" t="str">
        <f>IFERROR((_xlfn.XLOOKUP($BL30,'LIFECYCLE MATERIAL DATA'!$A$5:$A$104,'LIFECYCLE MATERIAL DATA'!$N$5:$N$104,,)*$BQ30/1000++_xlfn.XLOOKUP('Project Info'!$C$15,'LIFECYCLE MATERIAL DATA'!$A$5:$A$104,'LIFECYCLE MATERIAL DATA'!$N$5:$N$104,,)*$BP30/1000),"")</f>
        <v/>
      </c>
      <c r="CE30" s="209"/>
      <c r="CF30" s="209"/>
      <c r="CG30" s="209"/>
      <c r="CH30" s="772">
        <f>IFERROR(1+_xlfn.XLOOKUP($BL30,'LIFECYCLE MATERIAL DATA'!$A$5:$A$104,'LIFECYCLE MATERIAL DATA'!$H$5:$H$104,,),0)</f>
        <v>0</v>
      </c>
      <c r="CI30" s="765">
        <f t="shared" si="97"/>
        <v>0</v>
      </c>
      <c r="CJ30" s="773">
        <f t="shared" si="13"/>
        <v>0</v>
      </c>
      <c r="CK30" s="774">
        <f t="shared" si="14"/>
        <v>0</v>
      </c>
      <c r="CL30" s="767">
        <f t="shared" si="26"/>
        <v>0</v>
      </c>
      <c r="CM30" s="775">
        <f t="shared" si="27"/>
        <v>0</v>
      </c>
      <c r="CN30" s="769">
        <v>0</v>
      </c>
      <c r="CO30" s="745">
        <f t="shared" si="15"/>
        <v>0</v>
      </c>
      <c r="CP30" s="745">
        <f t="shared" si="15"/>
        <v>0</v>
      </c>
      <c r="CQ30" s="745">
        <f t="shared" ref="CQ30:DV30" si="106">IF(CQ$11&gt;=DESIGN_LIFE,CP30,IF(AND(CQ$11&gt;0,$CK30&lt;&gt;0),IF(INT((CQ$11)/(DESIGN_LIFE/$CK30))=((CQ$11)/(DESIGN_LIFE/$CK30)),$CM30+CP30,CP30),CP30))</f>
        <v>0</v>
      </c>
      <c r="CR30" s="745">
        <f t="shared" si="106"/>
        <v>0</v>
      </c>
      <c r="CS30" s="745">
        <f t="shared" si="106"/>
        <v>0</v>
      </c>
      <c r="CT30" s="745">
        <f t="shared" si="106"/>
        <v>0</v>
      </c>
      <c r="CU30" s="745">
        <f t="shared" si="106"/>
        <v>0</v>
      </c>
      <c r="CV30" s="745">
        <f t="shared" si="106"/>
        <v>0</v>
      </c>
      <c r="CW30" s="745">
        <f t="shared" si="106"/>
        <v>0</v>
      </c>
      <c r="CX30" s="745">
        <f t="shared" si="106"/>
        <v>0</v>
      </c>
      <c r="CY30" s="745">
        <f t="shared" si="106"/>
        <v>0</v>
      </c>
      <c r="CZ30" s="745">
        <f t="shared" si="106"/>
        <v>0</v>
      </c>
      <c r="DA30" s="745">
        <f t="shared" si="106"/>
        <v>0</v>
      </c>
      <c r="DB30" s="745">
        <f t="shared" si="106"/>
        <v>0</v>
      </c>
      <c r="DC30" s="745">
        <f t="shared" si="106"/>
        <v>0</v>
      </c>
      <c r="DD30" s="745">
        <f t="shared" si="106"/>
        <v>0</v>
      </c>
      <c r="DE30" s="745">
        <f t="shared" si="106"/>
        <v>0</v>
      </c>
      <c r="DF30" s="745">
        <f t="shared" si="106"/>
        <v>0</v>
      </c>
      <c r="DG30" s="745">
        <f t="shared" si="106"/>
        <v>0</v>
      </c>
      <c r="DH30" s="745">
        <f t="shared" si="106"/>
        <v>0</v>
      </c>
      <c r="DI30" s="745">
        <f t="shared" si="106"/>
        <v>0</v>
      </c>
      <c r="DJ30" s="745">
        <f t="shared" si="106"/>
        <v>0</v>
      </c>
      <c r="DK30" s="745">
        <f t="shared" si="106"/>
        <v>0</v>
      </c>
      <c r="DL30" s="745">
        <f t="shared" si="106"/>
        <v>0</v>
      </c>
      <c r="DM30" s="745">
        <f t="shared" si="106"/>
        <v>0</v>
      </c>
      <c r="DN30" s="745">
        <f t="shared" si="106"/>
        <v>0</v>
      </c>
      <c r="DO30" s="745">
        <f t="shared" si="106"/>
        <v>0</v>
      </c>
      <c r="DP30" s="745">
        <f t="shared" si="106"/>
        <v>0</v>
      </c>
      <c r="DQ30" s="745">
        <f t="shared" si="106"/>
        <v>0</v>
      </c>
      <c r="DR30" s="745">
        <f t="shared" si="106"/>
        <v>0</v>
      </c>
      <c r="DS30" s="745">
        <f t="shared" si="106"/>
        <v>0</v>
      </c>
      <c r="DT30" s="745">
        <f t="shared" si="106"/>
        <v>0</v>
      </c>
      <c r="DU30" s="745">
        <f t="shared" si="106"/>
        <v>0</v>
      </c>
      <c r="DV30" s="745">
        <f t="shared" si="106"/>
        <v>0</v>
      </c>
      <c r="DW30" s="745">
        <f t="shared" ref="DW30:FB30" si="107">IF(DW$11&gt;=DESIGN_LIFE,DV30,IF(AND(DW$11&gt;0,$CK30&lt;&gt;0),IF(INT((DW$11)/(DESIGN_LIFE/$CK30))=((DW$11)/(DESIGN_LIFE/$CK30)),$CM30+DV30,DV30),DV30))</f>
        <v>0</v>
      </c>
      <c r="DX30" s="745">
        <f t="shared" si="107"/>
        <v>0</v>
      </c>
      <c r="DY30" s="745">
        <f t="shared" si="107"/>
        <v>0</v>
      </c>
      <c r="DZ30" s="745">
        <f t="shared" si="107"/>
        <v>0</v>
      </c>
      <c r="EA30" s="745">
        <f t="shared" si="107"/>
        <v>0</v>
      </c>
      <c r="EB30" s="745">
        <f t="shared" si="107"/>
        <v>0</v>
      </c>
      <c r="EC30" s="745">
        <f t="shared" si="107"/>
        <v>0</v>
      </c>
      <c r="ED30" s="745">
        <f t="shared" si="107"/>
        <v>0</v>
      </c>
      <c r="EE30" s="745">
        <f t="shared" si="107"/>
        <v>0</v>
      </c>
      <c r="EF30" s="745">
        <f t="shared" si="107"/>
        <v>0</v>
      </c>
      <c r="EG30" s="745">
        <f t="shared" si="107"/>
        <v>0</v>
      </c>
      <c r="EH30" s="745">
        <f t="shared" si="107"/>
        <v>0</v>
      </c>
      <c r="EI30" s="745">
        <f t="shared" si="107"/>
        <v>0</v>
      </c>
      <c r="EJ30" s="745">
        <f t="shared" si="107"/>
        <v>0</v>
      </c>
      <c r="EK30" s="745">
        <f t="shared" si="107"/>
        <v>0</v>
      </c>
      <c r="EL30" s="745">
        <f t="shared" si="107"/>
        <v>0</v>
      </c>
      <c r="EM30" s="745">
        <f t="shared" si="107"/>
        <v>0</v>
      </c>
      <c r="EN30" s="745">
        <f t="shared" si="107"/>
        <v>0</v>
      </c>
      <c r="EO30" s="745">
        <f t="shared" si="107"/>
        <v>0</v>
      </c>
      <c r="EP30" s="745">
        <f t="shared" si="107"/>
        <v>0</v>
      </c>
      <c r="EQ30" s="745">
        <f t="shared" si="107"/>
        <v>0</v>
      </c>
      <c r="ER30" s="745">
        <f t="shared" si="107"/>
        <v>0</v>
      </c>
      <c r="ES30" s="745">
        <f t="shared" si="107"/>
        <v>0</v>
      </c>
      <c r="ET30" s="745">
        <f t="shared" si="107"/>
        <v>0</v>
      </c>
      <c r="EU30" s="745">
        <f t="shared" si="107"/>
        <v>0</v>
      </c>
      <c r="EV30" s="745">
        <f t="shared" si="107"/>
        <v>0</v>
      </c>
      <c r="EW30" s="745">
        <f t="shared" si="107"/>
        <v>0</v>
      </c>
      <c r="EX30" s="745">
        <f t="shared" si="107"/>
        <v>0</v>
      </c>
      <c r="EY30" s="745">
        <f t="shared" si="107"/>
        <v>0</v>
      </c>
      <c r="EZ30" s="745">
        <f t="shared" si="107"/>
        <v>0</v>
      </c>
      <c r="FA30" s="745">
        <f t="shared" si="107"/>
        <v>0</v>
      </c>
      <c r="FB30" s="745">
        <f t="shared" si="107"/>
        <v>0</v>
      </c>
      <c r="FC30" s="745">
        <f t="shared" ref="FC30:GH30" si="108">IF(FC$11&gt;=DESIGN_LIFE,FB30,IF(AND(FC$11&gt;0,$CK30&lt;&gt;0),IF(INT((FC$11)/(DESIGN_LIFE/$CK30))=((FC$11)/(DESIGN_LIFE/$CK30)),$CM30+FB30,FB30),FB30))</f>
        <v>0</v>
      </c>
      <c r="FD30" s="745">
        <f t="shared" si="108"/>
        <v>0</v>
      </c>
      <c r="FE30" s="745">
        <f t="shared" si="108"/>
        <v>0</v>
      </c>
      <c r="FF30" s="745">
        <f t="shared" si="108"/>
        <v>0</v>
      </c>
      <c r="FG30" s="745">
        <f t="shared" si="108"/>
        <v>0</v>
      </c>
      <c r="FH30" s="745">
        <f t="shared" si="108"/>
        <v>0</v>
      </c>
      <c r="FI30" s="745">
        <f t="shared" si="108"/>
        <v>0</v>
      </c>
      <c r="FJ30" s="745">
        <f t="shared" si="108"/>
        <v>0</v>
      </c>
      <c r="FK30" s="745">
        <f t="shared" si="108"/>
        <v>0</v>
      </c>
      <c r="FL30" s="745">
        <f t="shared" si="108"/>
        <v>0</v>
      </c>
      <c r="FM30" s="745">
        <f t="shared" si="108"/>
        <v>0</v>
      </c>
      <c r="FN30" s="745">
        <f t="shared" si="108"/>
        <v>0</v>
      </c>
      <c r="FO30" s="745">
        <f t="shared" si="108"/>
        <v>0</v>
      </c>
      <c r="FP30" s="745">
        <f t="shared" si="108"/>
        <v>0</v>
      </c>
      <c r="FQ30" s="745">
        <f t="shared" si="108"/>
        <v>0</v>
      </c>
      <c r="FR30" s="745">
        <f t="shared" si="108"/>
        <v>0</v>
      </c>
      <c r="FS30" s="745">
        <f t="shared" si="108"/>
        <v>0</v>
      </c>
      <c r="FT30" s="745">
        <f t="shared" si="108"/>
        <v>0</v>
      </c>
      <c r="FU30" s="745">
        <f t="shared" si="108"/>
        <v>0</v>
      </c>
      <c r="FV30" s="745">
        <f t="shared" si="108"/>
        <v>0</v>
      </c>
      <c r="FW30" s="745">
        <f t="shared" si="108"/>
        <v>0</v>
      </c>
      <c r="FX30" s="745">
        <f t="shared" si="108"/>
        <v>0</v>
      </c>
      <c r="FY30" s="745">
        <f t="shared" si="108"/>
        <v>0</v>
      </c>
      <c r="FZ30" s="745">
        <f t="shared" si="108"/>
        <v>0</v>
      </c>
      <c r="GA30" s="745">
        <f t="shared" si="108"/>
        <v>0</v>
      </c>
      <c r="GB30" s="745">
        <f t="shared" si="108"/>
        <v>0</v>
      </c>
      <c r="GC30" s="745">
        <f t="shared" si="108"/>
        <v>0</v>
      </c>
      <c r="GD30" s="745">
        <f t="shared" si="108"/>
        <v>0</v>
      </c>
      <c r="GE30" s="745">
        <f t="shared" si="108"/>
        <v>0</v>
      </c>
      <c r="GF30" s="745">
        <f t="shared" si="108"/>
        <v>0</v>
      </c>
      <c r="GG30" s="745">
        <f t="shared" si="108"/>
        <v>0</v>
      </c>
      <c r="GH30" s="745">
        <f t="shared" si="108"/>
        <v>0</v>
      </c>
      <c r="GI30" s="745">
        <f t="shared" ref="GI30:HG30" si="109">IF(GI$11&gt;=DESIGN_LIFE,GH30,IF(AND(GI$11&gt;0,$CK30&lt;&gt;0),IF(INT((GI$11)/(DESIGN_LIFE/$CK30))=((GI$11)/(DESIGN_LIFE/$CK30)),$CM30+GH30,GH30),GH30))</f>
        <v>0</v>
      </c>
      <c r="GJ30" s="745">
        <f t="shared" si="109"/>
        <v>0</v>
      </c>
      <c r="GK30" s="745">
        <f t="shared" si="109"/>
        <v>0</v>
      </c>
      <c r="GL30" s="745">
        <f t="shared" si="109"/>
        <v>0</v>
      </c>
      <c r="GM30" s="745">
        <f t="shared" si="109"/>
        <v>0</v>
      </c>
      <c r="GN30" s="745">
        <f t="shared" si="109"/>
        <v>0</v>
      </c>
      <c r="GO30" s="745">
        <f t="shared" si="109"/>
        <v>0</v>
      </c>
      <c r="GP30" s="745">
        <f t="shared" si="109"/>
        <v>0</v>
      </c>
      <c r="GQ30" s="745">
        <f t="shared" si="109"/>
        <v>0</v>
      </c>
      <c r="GR30" s="745">
        <f t="shared" si="109"/>
        <v>0</v>
      </c>
      <c r="GS30" s="745">
        <f t="shared" si="109"/>
        <v>0</v>
      </c>
      <c r="GT30" s="745">
        <f t="shared" si="109"/>
        <v>0</v>
      </c>
      <c r="GU30" s="745">
        <f t="shared" si="109"/>
        <v>0</v>
      </c>
      <c r="GV30" s="745">
        <f t="shared" si="109"/>
        <v>0</v>
      </c>
      <c r="GW30" s="745">
        <f t="shared" si="109"/>
        <v>0</v>
      </c>
      <c r="GX30" s="745">
        <f t="shared" si="109"/>
        <v>0</v>
      </c>
      <c r="GY30" s="745">
        <f t="shared" si="109"/>
        <v>0</v>
      </c>
      <c r="GZ30" s="745">
        <f t="shared" si="109"/>
        <v>0</v>
      </c>
      <c r="HA30" s="745">
        <f t="shared" si="109"/>
        <v>0</v>
      </c>
      <c r="HB30" s="745">
        <f t="shared" si="109"/>
        <v>0</v>
      </c>
      <c r="HC30" s="745">
        <f t="shared" si="109"/>
        <v>0</v>
      </c>
      <c r="HD30" s="745">
        <f t="shared" si="109"/>
        <v>0</v>
      </c>
      <c r="HE30" s="745">
        <f t="shared" si="109"/>
        <v>0</v>
      </c>
      <c r="HF30" s="745">
        <f t="shared" si="109"/>
        <v>0</v>
      </c>
      <c r="HG30" s="745">
        <f t="shared" si="109"/>
        <v>0</v>
      </c>
      <c r="HH30" s="185"/>
    </row>
    <row r="31" spans="1:216" ht="20.100000000000001" customHeight="1">
      <c r="A31" s="520" t="str">
        <f t="shared" si="4"/>
        <v>LST_STR_ELEMENT</v>
      </c>
      <c r="B31" s="629"/>
      <c r="C31" s="628"/>
      <c r="D31" s="626"/>
      <c r="E31" s="627"/>
      <c r="F31" s="626"/>
      <c r="G31" s="350" t="e">
        <f>IF(TYPOLOGY = "Bridge", _xlfn.XLOOKUP($E31, BRIDGE_STR_ELEMENT, 'MATERIAL DATA'!$R$36:$R$74,,), _xlfn.XLOOKUP($BL31, 'LIFECYCLE MATERIAL DATA'!$A$5:$A$104, 'LIFECYCLE MATERIAL DATA'!$Q$5:$Q$104,,))</f>
        <v>#N/A</v>
      </c>
      <c r="H31" s="630"/>
      <c r="I31" s="631"/>
      <c r="J31" s="737"/>
      <c r="K31" s="626"/>
      <c r="L31" s="632"/>
      <c r="M31" s="358"/>
      <c r="N31" s="156">
        <f t="shared" si="92"/>
        <v>0</v>
      </c>
      <c r="O31" s="157" t="str">
        <f t="shared" si="20"/>
        <v/>
      </c>
      <c r="P31" s="158" t="str">
        <f t="shared" si="21"/>
        <v/>
      </c>
      <c r="Q31" s="158" t="str" cm="1">
        <f t="array" ref="Q31">IFERROR(_xlfn.IFS(AND($I31 = "Yes", $J31 =1),(($BX31+$BU31)/($J31) + ($BY31+$BR31 +$BZ31)),AND($I31 = "Yes", $J31 &gt;1), (($BX31+$BU31)/($J31) + ($BY31*2 +$BZ31)) ), "")</f>
        <v/>
      </c>
      <c r="R31" s="158" t="str">
        <f t="shared" si="5"/>
        <v/>
      </c>
      <c r="S31" s="159">
        <f t="shared" si="22"/>
        <v>0</v>
      </c>
      <c r="T31" s="159" t="str">
        <f t="shared" si="45"/>
        <v/>
      </c>
      <c r="U31" s="158" t="str">
        <f t="shared" si="33"/>
        <v/>
      </c>
      <c r="V31" s="396" t="str">
        <f t="shared" si="23"/>
        <v/>
      </c>
      <c r="W31" s="156" t="str">
        <f t="shared" si="7"/>
        <v/>
      </c>
      <c r="X31" s="160">
        <f t="shared" si="8"/>
        <v>0</v>
      </c>
      <c r="Y31" s="274" t="s">
        <v>415</v>
      </c>
      <c r="Z31" s="745" t="str">
        <f>'MATERIAL DATA'!$Q55</f>
        <v>4.1.2 Pedestrian/cyclist parapets</v>
      </c>
      <c r="AA31" s="768">
        <f t="shared" si="62"/>
        <v>0</v>
      </c>
      <c r="AB31" s="745"/>
      <c r="AC31" s="745"/>
      <c r="AD31" s="745"/>
      <c r="AE31" s="745"/>
      <c r="AF31" s="745"/>
      <c r="AG31" s="745"/>
      <c r="AH31" s="745"/>
      <c r="AI31" s="745"/>
      <c r="AJ31" s="745"/>
      <c r="AK31" s="745"/>
      <c r="AL31" s="745"/>
      <c r="AM31" s="745"/>
      <c r="AN31" s="745"/>
      <c r="AO31" s="745"/>
      <c r="AP31" s="745"/>
      <c r="AQ31" s="745"/>
      <c r="AR31" s="745"/>
      <c r="AS31" s="745"/>
      <c r="AT31" s="745"/>
      <c r="AU31" s="185"/>
      <c r="AV31" s="185"/>
      <c r="AW31" s="745"/>
      <c r="AX31" s="745"/>
      <c r="AY31" s="745" t="s">
        <v>105</v>
      </c>
      <c r="AZ31" s="754" t="e">
        <f>((E9/SUM(GIA_RN))*SUM(V48))</f>
        <v>#DIV/0!</v>
      </c>
      <c r="BA31" s="745"/>
      <c r="BB31" s="745"/>
      <c r="BC31" s="745" t="s">
        <v>105</v>
      </c>
      <c r="BD31" s="185" t="e">
        <f>((D9/SUM(GIA_RN))*SUM(V48))</f>
        <v>#DIV/0!</v>
      </c>
      <c r="BE31" s="745"/>
      <c r="BF31" s="745"/>
      <c r="BG31" s="745"/>
      <c r="BH31" s="745"/>
      <c r="BI31" s="745"/>
      <c r="BJ31" s="745"/>
      <c r="BK31" s="209" t="str">
        <f>IF(B31="Concrete","C_",IF(B31="Steel","S_",IF(B31="Timber","T_",IF(B31="Other","O_",IF(B31="Custom_EPD","E_",IF(B31="_","ER","ER"))))))</f>
        <v>ER</v>
      </c>
      <c r="BL31" s="209" t="str">
        <f t="shared" si="9"/>
        <v xml:space="preserve"> -  - </v>
      </c>
      <c r="BM31" s="745" t="str" cm="1">
        <f t="array" ref="BM31">_xlfn.IFS(OR(AND(TYPOLOGY &lt;&gt; "Bridge", B31="concrete",D31&lt;&gt;"Reinforced - 150mm hollow core slab"),C31="Concrete_EPD",),"Reinforcement",(OR(AND(TYPOLOGY="Bridge",B31="concrete",D31&lt;&gt;"Reinforced - 150mm hollow core slab"),C31="Concrete_EPD",)),"Bridge_Reinforcement",TRUE, "No_Reinforcement")</f>
        <v>No_Reinforcement</v>
      </c>
      <c r="BN31" s="186" t="e">
        <f>_xlfn.XLOOKUP($BL31,'LIFECYCLE MATERIAL DATA'!$A$5:$A$104,'LIFECYCLE MATERIAL DATA'!$D$5:$D$104,)</f>
        <v>#N/A</v>
      </c>
      <c r="BO31" s="186">
        <f>IFERROR(IF(M31&lt;&gt;0,_xlfn.XLOOKUP(M31,'Custom Data'!S16:S45,'Custom Data'!T16:T45,,-1),0),0)</f>
        <v>0</v>
      </c>
      <c r="BP31" s="186">
        <f t="shared" si="10"/>
        <v>0</v>
      </c>
      <c r="BQ31" s="846" t="str">
        <f t="shared" si="11"/>
        <v>ER</v>
      </c>
      <c r="BR31" s="745" t="str">
        <f>IFERROR(_xlfn.XLOOKUP($BL31,'LIFECYCLE MATERIAL DATA'!$A$5:$A$104,'LIFECYCLE MATERIAL DATA'!$I$5:$I$104,,)*($BQ31/1000)+_xlfn.XLOOKUP('Project Info'!$C$15,'LIFECYCLE MATERIAL DATA'!$A$5:$A$104,'LIFECYCLE MATERIAL DATA'!$I$5:$I$104,,)*($BP31/1000),"")</f>
        <v/>
      </c>
      <c r="BS31" s="745" t="str">
        <f>IFERROR(_xlfn.XLOOKUP($BL31,'LIFECYCLE MATERIAL DATA'!$A$5:$A$104, 'LIFECYCLE MATERIAL DATA'!$J$5:$J$104,,)*($BQ31/1000)+_xlfn.XLOOKUP('Project Info'!$C$15,'LIFECYCLE MATERIAL DATA'!$A$5:$A$104,'LIFECYCLE MATERIAL DATA'!$J$5:$J$104,,)*($BP31/1000),"")</f>
        <v/>
      </c>
      <c r="BT31" s="745" t="str">
        <f>IFERROR(_xlfn.XLOOKUP($BL31,'LIFECYCLE MATERIAL DATA'!$A$5:$A$104, 'LIFECYCLE MATERIAL DATA'!$K$5:$K$104,,)*($BQ31/1000),"")</f>
        <v/>
      </c>
      <c r="BU31" s="185" t="str">
        <f>IFERROR(_xlfn.XLOOKUP($BL31,'LIFECYCLE MATERIAL DATA'!$A$5:$A$104,'LIFECYCLE MATERIAL DATA'!$L$5:$L$104,,)*($BQ31/1000)+_xlfn.XLOOKUP('Project Info'!$C$15,'LIFECYCLE MATERIAL DATA'!$A$5:$A$104,'LIFECYCLE MATERIAL DATA'!$L$5:$L$104,,)*($BP31/1000),"")</f>
        <v/>
      </c>
      <c r="BV31" s="745" t="str">
        <f t="shared" si="25"/>
        <v/>
      </c>
      <c r="BW31" s="745" t="str">
        <f>IF($K31='MATERIAL DATA'!$O$5,$L31, IF($K31='MATERIAL DATA'!$O$6,$L31/(1000*'Scheme 3'!$BN31),""))</f>
        <v/>
      </c>
      <c r="BX31" s="745" t="str">
        <f>IFERROR(((_xlfn.XLOOKUP($BL31,'LIFECYCLE MATERIAL DATA'!$A$5:$A$104,'LIFECYCLE MATERIAL DATA'!$F$5:$F$104,,))*$BQ31/1000+_xlfn.XLOOKUP('Project Info'!$C$15,'LIFECYCLE MATERIAL DATA'!$A$5:$A$104,'LIFECYCLE MATERIAL DATA'!$F$5:$F$104,,)*$BP31/1000),"")</f>
        <v/>
      </c>
      <c r="BY31" s="771" t="str">
        <f>IFERROR((_xlfn.XLOOKUP($BL31,'LIFECYCLE MATERIAL DATA'!$A$5:$A$104,'LIFECYCLE MATERIAL DATA'!$G$5:$G$104,,)*$BQ31/1000++_xlfn.XLOOKUP('Project Info'!$C$15,'LIFECYCLE MATERIAL DATA'!$A$5:$A$104,'LIFECYCLE MATERIAL DATA'!$G$5:$G$104,,)*$BP31/1000),"")</f>
        <v/>
      </c>
      <c r="BZ31" s="745" t="str">
        <f>IFERROR(_xlfn.XLOOKUP('Scheme 3'!$BL31,'LIFECYCLE MATERIAL DATA'!$A$5:$A$104,'LIFECYCLE MATERIAL DATA'!$H$5:$H$104,,)*SUM($BX31+$BY31+$CB31+$CC31), "")</f>
        <v/>
      </c>
      <c r="CA31" s="185"/>
      <c r="CB31" s="743" t="str">
        <f>IFERROR((_xlfn.XLOOKUP($BL31,'LIFECYCLE MATERIAL DATA'!$A$5:$A$104, 'LIFECYCLE MATERIAL DATA'!$M$5:$M$104)*$BQ31/1000++_xlfn.XLOOKUP('Project Info'!$C$15,'LIFECYCLE MATERIAL DATA'!$A$5:$A$104,'LIFECYCLE MATERIAL DATA'!$M$5:$M$104)*$BP31/1000),"")</f>
        <v/>
      </c>
      <c r="CC31" s="745">
        <f>IFERROR(IF(OR($B31="Timber",$C31="Timber_EPD", $C31="Bamboo"),_xlfn.XLOOKUP($BL31,'LIFECYCLE MATERIAL DATA Master'!$A$5:$A$104,'LIFECYCLE MATERIAL DATA Master'!$E$5:$E$104,,)*$BQ31,0),"")/1000</f>
        <v>0</v>
      </c>
      <c r="CD31" s="185" t="str">
        <f>IFERROR((_xlfn.XLOOKUP($BL31,'LIFECYCLE MATERIAL DATA'!$A$5:$A$104,'LIFECYCLE MATERIAL DATA'!$N$5:$N$104,,)*$BQ31/1000++_xlfn.XLOOKUP('Project Info'!$C$15,'LIFECYCLE MATERIAL DATA'!$A$5:$A$104,'LIFECYCLE MATERIAL DATA'!$N$5:$N$104,,)*$BP31/1000),"")</f>
        <v/>
      </c>
      <c r="CE31" s="209"/>
      <c r="CF31" s="209"/>
      <c r="CG31" s="209"/>
      <c r="CH31" s="772">
        <f>IFERROR(1+_xlfn.XLOOKUP($BL31,'LIFECYCLE MATERIAL DATA'!$A$5:$A$104,'LIFECYCLE MATERIAL DATA'!$H$5:$H$104,,),0)</f>
        <v>0</v>
      </c>
      <c r="CI31" s="765">
        <f t="shared" si="97"/>
        <v>0</v>
      </c>
      <c r="CJ31" s="773">
        <f t="shared" si="13"/>
        <v>0</v>
      </c>
      <c r="CK31" s="774">
        <f t="shared" si="14"/>
        <v>0</v>
      </c>
      <c r="CL31" s="767">
        <f t="shared" si="26"/>
        <v>0</v>
      </c>
      <c r="CM31" s="775">
        <f t="shared" si="27"/>
        <v>0</v>
      </c>
      <c r="CN31" s="769">
        <v>0</v>
      </c>
      <c r="CO31" s="745">
        <f t="shared" si="15"/>
        <v>0</v>
      </c>
      <c r="CP31" s="745">
        <f t="shared" si="15"/>
        <v>0</v>
      </c>
      <c r="CQ31" s="745">
        <f t="shared" ref="CQ31:DV31" si="110">IF(CQ$11&gt;=DESIGN_LIFE,CP31,IF(AND(CQ$11&gt;0,$CK31&lt;&gt;0),IF(INT((CQ$11)/(DESIGN_LIFE/$CK31))=((CQ$11)/(DESIGN_LIFE/$CK31)),$CM31+CP31,CP31),CP31))</f>
        <v>0</v>
      </c>
      <c r="CR31" s="745">
        <f t="shared" si="110"/>
        <v>0</v>
      </c>
      <c r="CS31" s="745">
        <f t="shared" si="110"/>
        <v>0</v>
      </c>
      <c r="CT31" s="745">
        <f t="shared" si="110"/>
        <v>0</v>
      </c>
      <c r="CU31" s="745">
        <f t="shared" si="110"/>
        <v>0</v>
      </c>
      <c r="CV31" s="745">
        <f t="shared" si="110"/>
        <v>0</v>
      </c>
      <c r="CW31" s="745">
        <f t="shared" si="110"/>
        <v>0</v>
      </c>
      <c r="CX31" s="745">
        <f t="shared" si="110"/>
        <v>0</v>
      </c>
      <c r="CY31" s="745">
        <f t="shared" si="110"/>
        <v>0</v>
      </c>
      <c r="CZ31" s="745">
        <f t="shared" si="110"/>
        <v>0</v>
      </c>
      <c r="DA31" s="745">
        <f t="shared" si="110"/>
        <v>0</v>
      </c>
      <c r="DB31" s="745">
        <f t="shared" si="110"/>
        <v>0</v>
      </c>
      <c r="DC31" s="745">
        <f t="shared" si="110"/>
        <v>0</v>
      </c>
      <c r="DD31" s="745">
        <f t="shared" si="110"/>
        <v>0</v>
      </c>
      <c r="DE31" s="745">
        <f t="shared" si="110"/>
        <v>0</v>
      </c>
      <c r="DF31" s="745">
        <f t="shared" si="110"/>
        <v>0</v>
      </c>
      <c r="DG31" s="745">
        <f t="shared" si="110"/>
        <v>0</v>
      </c>
      <c r="DH31" s="745">
        <f t="shared" si="110"/>
        <v>0</v>
      </c>
      <c r="DI31" s="745">
        <f t="shared" si="110"/>
        <v>0</v>
      </c>
      <c r="DJ31" s="745">
        <f t="shared" si="110"/>
        <v>0</v>
      </c>
      <c r="DK31" s="745">
        <f t="shared" si="110"/>
        <v>0</v>
      </c>
      <c r="DL31" s="745">
        <f t="shared" si="110"/>
        <v>0</v>
      </c>
      <c r="DM31" s="745">
        <f t="shared" si="110"/>
        <v>0</v>
      </c>
      <c r="DN31" s="745">
        <f t="shared" si="110"/>
        <v>0</v>
      </c>
      <c r="DO31" s="745">
        <f t="shared" si="110"/>
        <v>0</v>
      </c>
      <c r="DP31" s="745">
        <f t="shared" si="110"/>
        <v>0</v>
      </c>
      <c r="DQ31" s="745">
        <f t="shared" si="110"/>
        <v>0</v>
      </c>
      <c r="DR31" s="745">
        <f t="shared" si="110"/>
        <v>0</v>
      </c>
      <c r="DS31" s="745">
        <f t="shared" si="110"/>
        <v>0</v>
      </c>
      <c r="DT31" s="745">
        <f t="shared" si="110"/>
        <v>0</v>
      </c>
      <c r="DU31" s="745">
        <f t="shared" si="110"/>
        <v>0</v>
      </c>
      <c r="DV31" s="745">
        <f t="shared" si="110"/>
        <v>0</v>
      </c>
      <c r="DW31" s="745">
        <f t="shared" ref="DW31:FB31" si="111">IF(DW$11&gt;=DESIGN_LIFE,DV31,IF(AND(DW$11&gt;0,$CK31&lt;&gt;0),IF(INT((DW$11)/(DESIGN_LIFE/$CK31))=((DW$11)/(DESIGN_LIFE/$CK31)),$CM31+DV31,DV31),DV31))</f>
        <v>0</v>
      </c>
      <c r="DX31" s="745">
        <f t="shared" si="111"/>
        <v>0</v>
      </c>
      <c r="DY31" s="745">
        <f t="shared" si="111"/>
        <v>0</v>
      </c>
      <c r="DZ31" s="745">
        <f t="shared" si="111"/>
        <v>0</v>
      </c>
      <c r="EA31" s="745">
        <f t="shared" si="111"/>
        <v>0</v>
      </c>
      <c r="EB31" s="745">
        <f t="shared" si="111"/>
        <v>0</v>
      </c>
      <c r="EC31" s="745">
        <f t="shared" si="111"/>
        <v>0</v>
      </c>
      <c r="ED31" s="745">
        <f t="shared" si="111"/>
        <v>0</v>
      </c>
      <c r="EE31" s="745">
        <f t="shared" si="111"/>
        <v>0</v>
      </c>
      <c r="EF31" s="745">
        <f t="shared" si="111"/>
        <v>0</v>
      </c>
      <c r="EG31" s="745">
        <f t="shared" si="111"/>
        <v>0</v>
      </c>
      <c r="EH31" s="745">
        <f t="shared" si="111"/>
        <v>0</v>
      </c>
      <c r="EI31" s="745">
        <f t="shared" si="111"/>
        <v>0</v>
      </c>
      <c r="EJ31" s="745">
        <f t="shared" si="111"/>
        <v>0</v>
      </c>
      <c r="EK31" s="745">
        <f t="shared" si="111"/>
        <v>0</v>
      </c>
      <c r="EL31" s="745">
        <f t="shared" si="111"/>
        <v>0</v>
      </c>
      <c r="EM31" s="745">
        <f t="shared" si="111"/>
        <v>0</v>
      </c>
      <c r="EN31" s="745">
        <f t="shared" si="111"/>
        <v>0</v>
      </c>
      <c r="EO31" s="745">
        <f t="shared" si="111"/>
        <v>0</v>
      </c>
      <c r="EP31" s="745">
        <f t="shared" si="111"/>
        <v>0</v>
      </c>
      <c r="EQ31" s="745">
        <f t="shared" si="111"/>
        <v>0</v>
      </c>
      <c r="ER31" s="745">
        <f t="shared" si="111"/>
        <v>0</v>
      </c>
      <c r="ES31" s="745">
        <f t="shared" si="111"/>
        <v>0</v>
      </c>
      <c r="ET31" s="745">
        <f t="shared" si="111"/>
        <v>0</v>
      </c>
      <c r="EU31" s="745">
        <f t="shared" si="111"/>
        <v>0</v>
      </c>
      <c r="EV31" s="745">
        <f t="shared" si="111"/>
        <v>0</v>
      </c>
      <c r="EW31" s="745">
        <f t="shared" si="111"/>
        <v>0</v>
      </c>
      <c r="EX31" s="745">
        <f t="shared" si="111"/>
        <v>0</v>
      </c>
      <c r="EY31" s="745">
        <f t="shared" si="111"/>
        <v>0</v>
      </c>
      <c r="EZ31" s="745">
        <f t="shared" si="111"/>
        <v>0</v>
      </c>
      <c r="FA31" s="745">
        <f t="shared" si="111"/>
        <v>0</v>
      </c>
      <c r="FB31" s="745">
        <f t="shared" si="111"/>
        <v>0</v>
      </c>
      <c r="FC31" s="745">
        <f t="shared" ref="FC31:GH31" si="112">IF(FC$11&gt;=DESIGN_LIFE,FB31,IF(AND(FC$11&gt;0,$CK31&lt;&gt;0),IF(INT((FC$11)/(DESIGN_LIFE/$CK31))=((FC$11)/(DESIGN_LIFE/$CK31)),$CM31+FB31,FB31),FB31))</f>
        <v>0</v>
      </c>
      <c r="FD31" s="745">
        <f t="shared" si="112"/>
        <v>0</v>
      </c>
      <c r="FE31" s="745">
        <f t="shared" si="112"/>
        <v>0</v>
      </c>
      <c r="FF31" s="745">
        <f t="shared" si="112"/>
        <v>0</v>
      </c>
      <c r="FG31" s="745">
        <f t="shared" si="112"/>
        <v>0</v>
      </c>
      <c r="FH31" s="745">
        <f t="shared" si="112"/>
        <v>0</v>
      </c>
      <c r="FI31" s="745">
        <f t="shared" si="112"/>
        <v>0</v>
      </c>
      <c r="FJ31" s="745">
        <f t="shared" si="112"/>
        <v>0</v>
      </c>
      <c r="FK31" s="745">
        <f t="shared" si="112"/>
        <v>0</v>
      </c>
      <c r="FL31" s="745">
        <f t="shared" si="112"/>
        <v>0</v>
      </c>
      <c r="FM31" s="745">
        <f t="shared" si="112"/>
        <v>0</v>
      </c>
      <c r="FN31" s="745">
        <f t="shared" si="112"/>
        <v>0</v>
      </c>
      <c r="FO31" s="745">
        <f t="shared" si="112"/>
        <v>0</v>
      </c>
      <c r="FP31" s="745">
        <f t="shared" si="112"/>
        <v>0</v>
      </c>
      <c r="FQ31" s="745">
        <f t="shared" si="112"/>
        <v>0</v>
      </c>
      <c r="FR31" s="745">
        <f t="shared" si="112"/>
        <v>0</v>
      </c>
      <c r="FS31" s="745">
        <f t="shared" si="112"/>
        <v>0</v>
      </c>
      <c r="FT31" s="745">
        <f t="shared" si="112"/>
        <v>0</v>
      </c>
      <c r="FU31" s="745">
        <f t="shared" si="112"/>
        <v>0</v>
      </c>
      <c r="FV31" s="745">
        <f t="shared" si="112"/>
        <v>0</v>
      </c>
      <c r="FW31" s="745">
        <f t="shared" si="112"/>
        <v>0</v>
      </c>
      <c r="FX31" s="745">
        <f t="shared" si="112"/>
        <v>0</v>
      </c>
      <c r="FY31" s="745">
        <f t="shared" si="112"/>
        <v>0</v>
      </c>
      <c r="FZ31" s="745">
        <f t="shared" si="112"/>
        <v>0</v>
      </c>
      <c r="GA31" s="745">
        <f t="shared" si="112"/>
        <v>0</v>
      </c>
      <c r="GB31" s="745">
        <f t="shared" si="112"/>
        <v>0</v>
      </c>
      <c r="GC31" s="745">
        <f t="shared" si="112"/>
        <v>0</v>
      </c>
      <c r="GD31" s="745">
        <f t="shared" si="112"/>
        <v>0</v>
      </c>
      <c r="GE31" s="745">
        <f t="shared" si="112"/>
        <v>0</v>
      </c>
      <c r="GF31" s="745">
        <f t="shared" si="112"/>
        <v>0</v>
      </c>
      <c r="GG31" s="745">
        <f t="shared" si="112"/>
        <v>0</v>
      </c>
      <c r="GH31" s="745">
        <f t="shared" si="112"/>
        <v>0</v>
      </c>
      <c r="GI31" s="745">
        <f t="shared" ref="GI31:HG31" si="113">IF(GI$11&gt;=DESIGN_LIFE,GH31,IF(AND(GI$11&gt;0,$CK31&lt;&gt;0),IF(INT((GI$11)/(DESIGN_LIFE/$CK31))=((GI$11)/(DESIGN_LIFE/$CK31)),$CM31+GH31,GH31),GH31))</f>
        <v>0</v>
      </c>
      <c r="GJ31" s="745">
        <f t="shared" si="113"/>
        <v>0</v>
      </c>
      <c r="GK31" s="745">
        <f t="shared" si="113"/>
        <v>0</v>
      </c>
      <c r="GL31" s="745">
        <f t="shared" si="113"/>
        <v>0</v>
      </c>
      <c r="GM31" s="745">
        <f t="shared" si="113"/>
        <v>0</v>
      </c>
      <c r="GN31" s="745">
        <f t="shared" si="113"/>
        <v>0</v>
      </c>
      <c r="GO31" s="745">
        <f t="shared" si="113"/>
        <v>0</v>
      </c>
      <c r="GP31" s="745">
        <f t="shared" si="113"/>
        <v>0</v>
      </c>
      <c r="GQ31" s="745">
        <f t="shared" si="113"/>
        <v>0</v>
      </c>
      <c r="GR31" s="745">
        <f t="shared" si="113"/>
        <v>0</v>
      </c>
      <c r="GS31" s="745">
        <f t="shared" si="113"/>
        <v>0</v>
      </c>
      <c r="GT31" s="745">
        <f t="shared" si="113"/>
        <v>0</v>
      </c>
      <c r="GU31" s="745">
        <f t="shared" si="113"/>
        <v>0</v>
      </c>
      <c r="GV31" s="745">
        <f t="shared" si="113"/>
        <v>0</v>
      </c>
      <c r="GW31" s="745">
        <f t="shared" si="113"/>
        <v>0</v>
      </c>
      <c r="GX31" s="745">
        <f t="shared" si="113"/>
        <v>0</v>
      </c>
      <c r="GY31" s="745">
        <f t="shared" si="113"/>
        <v>0</v>
      </c>
      <c r="GZ31" s="745">
        <f t="shared" si="113"/>
        <v>0</v>
      </c>
      <c r="HA31" s="745">
        <f t="shared" si="113"/>
        <v>0</v>
      </c>
      <c r="HB31" s="745">
        <f t="shared" si="113"/>
        <v>0</v>
      </c>
      <c r="HC31" s="745">
        <f t="shared" si="113"/>
        <v>0</v>
      </c>
      <c r="HD31" s="745">
        <f t="shared" si="113"/>
        <v>0</v>
      </c>
      <c r="HE31" s="745">
        <f t="shared" si="113"/>
        <v>0</v>
      </c>
      <c r="HF31" s="745">
        <f t="shared" si="113"/>
        <v>0</v>
      </c>
      <c r="HG31" s="745">
        <f t="shared" si="113"/>
        <v>0</v>
      </c>
      <c r="HH31" s="185"/>
    </row>
    <row r="32" spans="1:216" s="99" customFormat="1" ht="20.100000000000001" customHeight="1">
      <c r="A32" s="520" t="str">
        <f t="shared" si="4"/>
        <v>LST_STR_ELEMENT</v>
      </c>
      <c r="B32" s="629"/>
      <c r="C32" s="628"/>
      <c r="D32" s="626"/>
      <c r="E32" s="627"/>
      <c r="F32" s="626"/>
      <c r="G32" s="350" t="e">
        <f>IF(TYPOLOGY = "Bridge", _xlfn.XLOOKUP($E32, BRIDGE_STR_ELEMENT, 'MATERIAL DATA'!$R$36:$R$74,,), _xlfn.XLOOKUP($BL32, 'LIFECYCLE MATERIAL DATA'!$A$5:$A$104, 'LIFECYCLE MATERIAL DATA'!$Q$5:$Q$104,,))</f>
        <v>#N/A</v>
      </c>
      <c r="H32" s="630"/>
      <c r="I32" s="631"/>
      <c r="J32" s="737"/>
      <c r="K32" s="626"/>
      <c r="L32" s="632"/>
      <c r="M32" s="400"/>
      <c r="N32" s="156">
        <f t="shared" si="92"/>
        <v>0</v>
      </c>
      <c r="O32" s="157" t="str">
        <f t="shared" si="20"/>
        <v/>
      </c>
      <c r="P32" s="158" t="str">
        <f t="shared" si="21"/>
        <v/>
      </c>
      <c r="Q32" s="158" t="str" cm="1">
        <f t="array" ref="Q32">IFERROR(_xlfn.IFS(AND($I32 = "Yes", $J32 =1),(($BX32+$BU32)/($J32) + ($BY32+$BR32 +$BZ32)),AND($I32 = "Yes", $J32 &gt;1), (($BX32+$BU32)/($J32) + ($BY32*2 +$BZ32)) ), "")</f>
        <v/>
      </c>
      <c r="R32" s="158" t="str">
        <f t="shared" si="5"/>
        <v/>
      </c>
      <c r="S32" s="159">
        <f t="shared" si="22"/>
        <v>0</v>
      </c>
      <c r="T32" s="159" t="str">
        <f t="shared" si="45"/>
        <v/>
      </c>
      <c r="U32" s="158" t="str">
        <f t="shared" si="33"/>
        <v/>
      </c>
      <c r="V32" s="396" t="str">
        <f t="shared" si="23"/>
        <v/>
      </c>
      <c r="W32" s="156" t="str">
        <f t="shared" si="7"/>
        <v/>
      </c>
      <c r="X32" s="160">
        <f t="shared" si="8"/>
        <v>0</v>
      </c>
      <c r="Y32" s="274" t="s">
        <v>415</v>
      </c>
      <c r="Z32" s="745" t="str">
        <f>'MATERIAL DATA'!$Q56</f>
        <v>4.1.3 anti-throw screens</v>
      </c>
      <c r="AA32" s="768">
        <f t="shared" si="62"/>
        <v>0</v>
      </c>
      <c r="AB32" s="185"/>
      <c r="AC32" s="185"/>
      <c r="AD32" s="185"/>
      <c r="AE32" s="185"/>
      <c r="AF32" s="185"/>
      <c r="AG32" s="185"/>
      <c r="AH32" s="185"/>
      <c r="AI32" s="185"/>
      <c r="AJ32" s="185"/>
      <c r="AK32" s="185"/>
      <c r="AL32" s="185"/>
      <c r="AM32" s="185"/>
      <c r="AN32" s="185"/>
      <c r="AO32" s="185"/>
      <c r="AP32" s="185"/>
      <c r="AQ32" s="185"/>
      <c r="AR32" s="185"/>
      <c r="AS32" s="185"/>
      <c r="AT32" s="185"/>
      <c r="AU32" s="185" t="s">
        <v>738</v>
      </c>
      <c r="AV32" s="754" t="e">
        <f>BD27*0.5</f>
        <v>#DIV/0!</v>
      </c>
      <c r="AW32" s="185"/>
      <c r="AX32" s="185"/>
      <c r="AY32" s="185" t="s">
        <v>106</v>
      </c>
      <c r="AZ32" s="754" cm="1">
        <f t="array" ref="AZ32">SUMPRODUCT(SUMIF(H12:H43,New_Ext,T12:T43))</f>
        <v>0</v>
      </c>
      <c r="BA32" s="185"/>
      <c r="BB32" s="185"/>
      <c r="BC32" s="185" t="s">
        <v>106</v>
      </c>
      <c r="BD32" s="185">
        <f>SUMIF(H12:H43, Retained, 'Scheme 3'!T12:T43)</f>
        <v>0</v>
      </c>
      <c r="BE32" s="185"/>
      <c r="BF32" s="185"/>
      <c r="BG32" s="185"/>
      <c r="BH32" s="185"/>
      <c r="BI32" s="185"/>
      <c r="BJ32" s="185"/>
      <c r="BK32" s="209" t="str">
        <f t="shared" ref="BK32:BK41" si="114">IF(B32="Concrete","C_",IF(B32="Steel","S_",IF(B32="Timber","T_",IF(B32="Other","O_",IF(B32="Custom_EPD","E_",IF(B32="_","ER","ER"))))))</f>
        <v>ER</v>
      </c>
      <c r="BL32" s="209" t="str">
        <f t="shared" si="9"/>
        <v xml:space="preserve"> -  - </v>
      </c>
      <c r="BM32" s="745" t="str" cm="1">
        <f t="array" ref="BM32">_xlfn.IFS(OR(AND(TYPOLOGY &lt;&gt; "Bridge", B32="concrete",D32&lt;&gt;"Reinforced - 150mm hollow core slab"),C32="Concrete_EPD",),"Reinforcement",(OR(AND(TYPOLOGY="Bridge",B32="concrete",D32&lt;&gt;"Reinforced - 150mm hollow core slab"),C32="Concrete_EPD",)),"Bridge_Reinforcement",TRUE, "No_Reinforcement")</f>
        <v>No_Reinforcement</v>
      </c>
      <c r="BN32" s="186" t="e">
        <f>_xlfn.XLOOKUP($BL32,'LIFECYCLE MATERIAL DATA'!$A$5:$A$104,'LIFECYCLE MATERIAL DATA'!$D$5:$D$104,)</f>
        <v>#N/A</v>
      </c>
      <c r="BO32" s="186">
        <f>IFERROR(IF(M32&lt;&gt;0,_xlfn.XLOOKUP(M32,'Custom Data'!S16:S45,'Custom Data'!T16:T45,,-1),0),0)</f>
        <v>0</v>
      </c>
      <c r="BP32" s="186">
        <f t="shared" si="10"/>
        <v>0</v>
      </c>
      <c r="BQ32" s="846" t="str">
        <f t="shared" si="11"/>
        <v>ER</v>
      </c>
      <c r="BR32" s="745" t="str">
        <f>IFERROR(_xlfn.XLOOKUP($BL32,'LIFECYCLE MATERIAL DATA'!$A$5:$A$104,'LIFECYCLE MATERIAL DATA'!$I$5:$I$104,,)*($BQ32/1000)+_xlfn.XLOOKUP('Project Info'!$C$15,'LIFECYCLE MATERIAL DATA'!$A$5:$A$104,'LIFECYCLE MATERIAL DATA'!$I$5:$I$104,,)*($BP32/1000),"")</f>
        <v/>
      </c>
      <c r="BS32" s="745" t="str">
        <f>IFERROR(_xlfn.XLOOKUP($BL32,'LIFECYCLE MATERIAL DATA'!$A$5:$A$104, 'LIFECYCLE MATERIAL DATA'!$J$5:$J$104,,)*($BQ32/1000)+_xlfn.XLOOKUP('Project Info'!$C$15,'LIFECYCLE MATERIAL DATA'!$A$5:$A$104,'LIFECYCLE MATERIAL DATA'!$J$5:$J$104,,)*($BP32/1000),"")</f>
        <v/>
      </c>
      <c r="BT32" s="745" t="str">
        <f>IFERROR(_xlfn.XLOOKUP($BL32,'LIFECYCLE MATERIAL DATA'!$A$5:$A$104, 'LIFECYCLE MATERIAL DATA'!$K$5:$K$104,,)*($BQ32/1000),"")</f>
        <v/>
      </c>
      <c r="BU32" s="185" t="str">
        <f>IFERROR(_xlfn.XLOOKUP($BL32,'LIFECYCLE MATERIAL DATA'!$A$5:$A$104,'LIFECYCLE MATERIAL DATA'!$L$5:$L$104,,)*($BQ32/1000)+_xlfn.XLOOKUP('Project Info'!$C$15,'LIFECYCLE MATERIAL DATA'!$A$5:$A$104,'LIFECYCLE MATERIAL DATA'!$L$5:$L$104,,)*($BP32/1000),"")</f>
        <v/>
      </c>
      <c r="BV32" s="745" t="str">
        <f t="shared" si="25"/>
        <v/>
      </c>
      <c r="BW32" s="745" t="str">
        <f>IF($K32='MATERIAL DATA'!$O$5,$L32, IF($K32='MATERIAL DATA'!$O$6,$L32/(1000*'Scheme 3'!$BN32),""))</f>
        <v/>
      </c>
      <c r="BX32" s="745" t="str">
        <f>IFERROR(((_xlfn.XLOOKUP($BL32,'LIFECYCLE MATERIAL DATA'!$A$5:$A$104,'LIFECYCLE MATERIAL DATA'!$F$5:$F$104,,))*$BQ32/1000+_xlfn.XLOOKUP('Project Info'!$C$15,'LIFECYCLE MATERIAL DATA'!$A$5:$A$104,'LIFECYCLE MATERIAL DATA'!$F$5:$F$104,,)*$BP32/1000),"")</f>
        <v/>
      </c>
      <c r="BY32" s="771" t="str">
        <f>IFERROR((_xlfn.XLOOKUP($BL32,'LIFECYCLE MATERIAL DATA'!$A$5:$A$104,'LIFECYCLE MATERIAL DATA'!$G$5:$G$104,,)*$BQ32/1000++_xlfn.XLOOKUP('Project Info'!$C$15,'LIFECYCLE MATERIAL DATA'!$A$5:$A$104,'LIFECYCLE MATERIAL DATA'!$G$5:$G$104,,)*$BP32/1000),"")</f>
        <v/>
      </c>
      <c r="BZ32" s="745" t="str">
        <f>IFERROR(_xlfn.XLOOKUP('Scheme 3'!$BL32,'LIFECYCLE MATERIAL DATA'!$A$5:$A$104,'LIFECYCLE MATERIAL DATA'!$H$5:$H$104,,)*SUM($BX32+$BY32+$CB32+$CC32), "")</f>
        <v/>
      </c>
      <c r="CA32" s="185"/>
      <c r="CB32" s="743" t="str">
        <f>IFERROR((_xlfn.XLOOKUP($BL32,'LIFECYCLE MATERIAL DATA'!$A$5:$A$104, 'LIFECYCLE MATERIAL DATA'!$M$5:$M$104)*$BQ32/1000++_xlfn.XLOOKUP('Project Info'!$C$15,'LIFECYCLE MATERIAL DATA'!$A$5:$A$104,'LIFECYCLE MATERIAL DATA'!$M$5:$M$104)*$BP32/1000),"")</f>
        <v/>
      </c>
      <c r="CC32" s="745">
        <f>IFERROR(IF(OR($B32="Timber",$C32="Timber_EPD", $C32="Bamboo"),_xlfn.XLOOKUP($BL32,'LIFECYCLE MATERIAL DATA Master'!$A$5:$A$104,'LIFECYCLE MATERIAL DATA Master'!$E$5:$E$104,,)*$BQ32,0),"")/1000</f>
        <v>0</v>
      </c>
      <c r="CD32" s="185" t="str">
        <f>IFERROR((_xlfn.XLOOKUP($BL32,'LIFECYCLE MATERIAL DATA'!$A$5:$A$104,'LIFECYCLE MATERIAL DATA'!$N$5:$N$104,,)*$BQ32/1000++_xlfn.XLOOKUP('Project Info'!$C$15,'LIFECYCLE MATERIAL DATA'!$A$5:$A$104,'LIFECYCLE MATERIAL DATA'!$N$5:$N$104,,)*$BP32/1000),"")</f>
        <v/>
      </c>
      <c r="CE32" s="743"/>
      <c r="CF32" s="743"/>
      <c r="CG32" s="743"/>
      <c r="CH32" s="772">
        <f>IFERROR(1+_xlfn.XLOOKUP($BL32,'LIFECYCLE MATERIAL DATA'!$A$5:$A$104,'LIFECYCLE MATERIAL DATA'!$H$5:$H$104,,),0)</f>
        <v>0</v>
      </c>
      <c r="CI32" s="765">
        <f t="shared" si="97"/>
        <v>0</v>
      </c>
      <c r="CJ32" s="773">
        <f t="shared" si="13"/>
        <v>0</v>
      </c>
      <c r="CK32" s="774">
        <f t="shared" si="14"/>
        <v>0</v>
      </c>
      <c r="CL32" s="767">
        <f t="shared" si="26"/>
        <v>0</v>
      </c>
      <c r="CM32" s="775">
        <f t="shared" si="27"/>
        <v>0</v>
      </c>
      <c r="CN32" s="769">
        <v>0</v>
      </c>
      <c r="CO32" s="745">
        <f t="shared" si="15"/>
        <v>0</v>
      </c>
      <c r="CP32" s="745">
        <f t="shared" si="15"/>
        <v>0</v>
      </c>
      <c r="CQ32" s="745">
        <f t="shared" ref="CQ32:DV32" si="115">IF(CQ$11&gt;=DESIGN_LIFE,CP32,IF(AND(CQ$11&gt;0,$CK32&lt;&gt;0),IF(INT((CQ$11)/(DESIGN_LIFE/$CK32))=((CQ$11)/(DESIGN_LIFE/$CK32)),$CM32+CP32,CP32),CP32))</f>
        <v>0</v>
      </c>
      <c r="CR32" s="745">
        <f t="shared" si="115"/>
        <v>0</v>
      </c>
      <c r="CS32" s="745">
        <f t="shared" si="115"/>
        <v>0</v>
      </c>
      <c r="CT32" s="745">
        <f t="shared" si="115"/>
        <v>0</v>
      </c>
      <c r="CU32" s="745">
        <f t="shared" si="115"/>
        <v>0</v>
      </c>
      <c r="CV32" s="745">
        <f t="shared" si="115"/>
        <v>0</v>
      </c>
      <c r="CW32" s="745">
        <f t="shared" si="115"/>
        <v>0</v>
      </c>
      <c r="CX32" s="745">
        <f t="shared" si="115"/>
        <v>0</v>
      </c>
      <c r="CY32" s="745">
        <f t="shared" si="115"/>
        <v>0</v>
      </c>
      <c r="CZ32" s="745">
        <f t="shared" si="115"/>
        <v>0</v>
      </c>
      <c r="DA32" s="745">
        <f t="shared" si="115"/>
        <v>0</v>
      </c>
      <c r="DB32" s="745">
        <f t="shared" si="115"/>
        <v>0</v>
      </c>
      <c r="DC32" s="745">
        <f t="shared" si="115"/>
        <v>0</v>
      </c>
      <c r="DD32" s="745">
        <f t="shared" si="115"/>
        <v>0</v>
      </c>
      <c r="DE32" s="745">
        <f t="shared" si="115"/>
        <v>0</v>
      </c>
      <c r="DF32" s="745">
        <f t="shared" si="115"/>
        <v>0</v>
      </c>
      <c r="DG32" s="745">
        <f t="shared" si="115"/>
        <v>0</v>
      </c>
      <c r="DH32" s="745">
        <f t="shared" si="115"/>
        <v>0</v>
      </c>
      <c r="DI32" s="745">
        <f t="shared" si="115"/>
        <v>0</v>
      </c>
      <c r="DJ32" s="745">
        <f t="shared" si="115"/>
        <v>0</v>
      </c>
      <c r="DK32" s="745">
        <f t="shared" si="115"/>
        <v>0</v>
      </c>
      <c r="DL32" s="745">
        <f t="shared" si="115"/>
        <v>0</v>
      </c>
      <c r="DM32" s="745">
        <f t="shared" si="115"/>
        <v>0</v>
      </c>
      <c r="DN32" s="745">
        <f t="shared" si="115"/>
        <v>0</v>
      </c>
      <c r="DO32" s="745">
        <f t="shared" si="115"/>
        <v>0</v>
      </c>
      <c r="DP32" s="745">
        <f t="shared" si="115"/>
        <v>0</v>
      </c>
      <c r="DQ32" s="745">
        <f t="shared" si="115"/>
        <v>0</v>
      </c>
      <c r="DR32" s="745">
        <f t="shared" si="115"/>
        <v>0</v>
      </c>
      <c r="DS32" s="745">
        <f t="shared" si="115"/>
        <v>0</v>
      </c>
      <c r="DT32" s="745">
        <f t="shared" si="115"/>
        <v>0</v>
      </c>
      <c r="DU32" s="745">
        <f t="shared" si="115"/>
        <v>0</v>
      </c>
      <c r="DV32" s="745">
        <f t="shared" si="115"/>
        <v>0</v>
      </c>
      <c r="DW32" s="745">
        <f t="shared" ref="DW32:FB32" si="116">IF(DW$11&gt;=DESIGN_LIFE,DV32,IF(AND(DW$11&gt;0,$CK32&lt;&gt;0),IF(INT((DW$11)/(DESIGN_LIFE/$CK32))=((DW$11)/(DESIGN_LIFE/$CK32)),$CM32+DV32,DV32),DV32))</f>
        <v>0</v>
      </c>
      <c r="DX32" s="745">
        <f t="shared" si="116"/>
        <v>0</v>
      </c>
      <c r="DY32" s="745">
        <f t="shared" si="116"/>
        <v>0</v>
      </c>
      <c r="DZ32" s="745">
        <f t="shared" si="116"/>
        <v>0</v>
      </c>
      <c r="EA32" s="745">
        <f t="shared" si="116"/>
        <v>0</v>
      </c>
      <c r="EB32" s="745">
        <f t="shared" si="116"/>
        <v>0</v>
      </c>
      <c r="EC32" s="745">
        <f t="shared" si="116"/>
        <v>0</v>
      </c>
      <c r="ED32" s="745">
        <f t="shared" si="116"/>
        <v>0</v>
      </c>
      <c r="EE32" s="745">
        <f t="shared" si="116"/>
        <v>0</v>
      </c>
      <c r="EF32" s="745">
        <f t="shared" si="116"/>
        <v>0</v>
      </c>
      <c r="EG32" s="745">
        <f t="shared" si="116"/>
        <v>0</v>
      </c>
      <c r="EH32" s="745">
        <f t="shared" si="116"/>
        <v>0</v>
      </c>
      <c r="EI32" s="745">
        <f t="shared" si="116"/>
        <v>0</v>
      </c>
      <c r="EJ32" s="745">
        <f t="shared" si="116"/>
        <v>0</v>
      </c>
      <c r="EK32" s="745">
        <f t="shared" si="116"/>
        <v>0</v>
      </c>
      <c r="EL32" s="745">
        <f t="shared" si="116"/>
        <v>0</v>
      </c>
      <c r="EM32" s="745">
        <f t="shared" si="116"/>
        <v>0</v>
      </c>
      <c r="EN32" s="745">
        <f t="shared" si="116"/>
        <v>0</v>
      </c>
      <c r="EO32" s="745">
        <f t="shared" si="116"/>
        <v>0</v>
      </c>
      <c r="EP32" s="745">
        <f t="shared" si="116"/>
        <v>0</v>
      </c>
      <c r="EQ32" s="745">
        <f t="shared" si="116"/>
        <v>0</v>
      </c>
      <c r="ER32" s="745">
        <f t="shared" si="116"/>
        <v>0</v>
      </c>
      <c r="ES32" s="745">
        <f t="shared" si="116"/>
        <v>0</v>
      </c>
      <c r="ET32" s="745">
        <f t="shared" si="116"/>
        <v>0</v>
      </c>
      <c r="EU32" s="745">
        <f t="shared" si="116"/>
        <v>0</v>
      </c>
      <c r="EV32" s="745">
        <f t="shared" si="116"/>
        <v>0</v>
      </c>
      <c r="EW32" s="745">
        <f t="shared" si="116"/>
        <v>0</v>
      </c>
      <c r="EX32" s="745">
        <f t="shared" si="116"/>
        <v>0</v>
      </c>
      <c r="EY32" s="745">
        <f t="shared" si="116"/>
        <v>0</v>
      </c>
      <c r="EZ32" s="745">
        <f t="shared" si="116"/>
        <v>0</v>
      </c>
      <c r="FA32" s="745">
        <f t="shared" si="116"/>
        <v>0</v>
      </c>
      <c r="FB32" s="745">
        <f t="shared" si="116"/>
        <v>0</v>
      </c>
      <c r="FC32" s="745">
        <f t="shared" ref="FC32:GH32" si="117">IF(FC$11&gt;=DESIGN_LIFE,FB32,IF(AND(FC$11&gt;0,$CK32&lt;&gt;0),IF(INT((FC$11)/(DESIGN_LIFE/$CK32))=((FC$11)/(DESIGN_LIFE/$CK32)),$CM32+FB32,FB32),FB32))</f>
        <v>0</v>
      </c>
      <c r="FD32" s="745">
        <f t="shared" si="117"/>
        <v>0</v>
      </c>
      <c r="FE32" s="745">
        <f t="shared" si="117"/>
        <v>0</v>
      </c>
      <c r="FF32" s="745">
        <f t="shared" si="117"/>
        <v>0</v>
      </c>
      <c r="FG32" s="745">
        <f t="shared" si="117"/>
        <v>0</v>
      </c>
      <c r="FH32" s="745">
        <f t="shared" si="117"/>
        <v>0</v>
      </c>
      <c r="FI32" s="745">
        <f t="shared" si="117"/>
        <v>0</v>
      </c>
      <c r="FJ32" s="745">
        <f t="shared" si="117"/>
        <v>0</v>
      </c>
      <c r="FK32" s="745">
        <f t="shared" si="117"/>
        <v>0</v>
      </c>
      <c r="FL32" s="745">
        <f t="shared" si="117"/>
        <v>0</v>
      </c>
      <c r="FM32" s="745">
        <f t="shared" si="117"/>
        <v>0</v>
      </c>
      <c r="FN32" s="745">
        <f t="shared" si="117"/>
        <v>0</v>
      </c>
      <c r="FO32" s="745">
        <f t="shared" si="117"/>
        <v>0</v>
      </c>
      <c r="FP32" s="745">
        <f t="shared" si="117"/>
        <v>0</v>
      </c>
      <c r="FQ32" s="745">
        <f t="shared" si="117"/>
        <v>0</v>
      </c>
      <c r="FR32" s="745">
        <f t="shared" si="117"/>
        <v>0</v>
      </c>
      <c r="FS32" s="745">
        <f t="shared" si="117"/>
        <v>0</v>
      </c>
      <c r="FT32" s="745">
        <f t="shared" si="117"/>
        <v>0</v>
      </c>
      <c r="FU32" s="745">
        <f t="shared" si="117"/>
        <v>0</v>
      </c>
      <c r="FV32" s="745">
        <f t="shared" si="117"/>
        <v>0</v>
      </c>
      <c r="FW32" s="745">
        <f t="shared" si="117"/>
        <v>0</v>
      </c>
      <c r="FX32" s="745">
        <f t="shared" si="117"/>
        <v>0</v>
      </c>
      <c r="FY32" s="745">
        <f t="shared" si="117"/>
        <v>0</v>
      </c>
      <c r="FZ32" s="745">
        <f t="shared" si="117"/>
        <v>0</v>
      </c>
      <c r="GA32" s="745">
        <f t="shared" si="117"/>
        <v>0</v>
      </c>
      <c r="GB32" s="745">
        <f t="shared" si="117"/>
        <v>0</v>
      </c>
      <c r="GC32" s="745">
        <f t="shared" si="117"/>
        <v>0</v>
      </c>
      <c r="GD32" s="745">
        <f t="shared" si="117"/>
        <v>0</v>
      </c>
      <c r="GE32" s="745">
        <f t="shared" si="117"/>
        <v>0</v>
      </c>
      <c r="GF32" s="745">
        <f t="shared" si="117"/>
        <v>0</v>
      </c>
      <c r="GG32" s="745">
        <f t="shared" si="117"/>
        <v>0</v>
      </c>
      <c r="GH32" s="745">
        <f t="shared" si="117"/>
        <v>0</v>
      </c>
      <c r="GI32" s="745">
        <f t="shared" ref="GI32:HG32" si="118">IF(GI$11&gt;=DESIGN_LIFE,GH32,IF(AND(GI$11&gt;0,$CK32&lt;&gt;0),IF(INT((GI$11)/(DESIGN_LIFE/$CK32))=((GI$11)/(DESIGN_LIFE/$CK32)),$CM32+GH32,GH32),GH32))</f>
        <v>0</v>
      </c>
      <c r="GJ32" s="745">
        <f t="shared" si="118"/>
        <v>0</v>
      </c>
      <c r="GK32" s="745">
        <f t="shared" si="118"/>
        <v>0</v>
      </c>
      <c r="GL32" s="745">
        <f t="shared" si="118"/>
        <v>0</v>
      </c>
      <c r="GM32" s="745">
        <f t="shared" si="118"/>
        <v>0</v>
      </c>
      <c r="GN32" s="745">
        <f t="shared" si="118"/>
        <v>0</v>
      </c>
      <c r="GO32" s="745">
        <f t="shared" si="118"/>
        <v>0</v>
      </c>
      <c r="GP32" s="745">
        <f t="shared" si="118"/>
        <v>0</v>
      </c>
      <c r="GQ32" s="745">
        <f t="shared" si="118"/>
        <v>0</v>
      </c>
      <c r="GR32" s="745">
        <f t="shared" si="118"/>
        <v>0</v>
      </c>
      <c r="GS32" s="745">
        <f t="shared" si="118"/>
        <v>0</v>
      </c>
      <c r="GT32" s="745">
        <f t="shared" si="118"/>
        <v>0</v>
      </c>
      <c r="GU32" s="745">
        <f t="shared" si="118"/>
        <v>0</v>
      </c>
      <c r="GV32" s="745">
        <f t="shared" si="118"/>
        <v>0</v>
      </c>
      <c r="GW32" s="745">
        <f t="shared" si="118"/>
        <v>0</v>
      </c>
      <c r="GX32" s="745">
        <f t="shared" si="118"/>
        <v>0</v>
      </c>
      <c r="GY32" s="745">
        <f t="shared" si="118"/>
        <v>0</v>
      </c>
      <c r="GZ32" s="745">
        <f t="shared" si="118"/>
        <v>0</v>
      </c>
      <c r="HA32" s="745">
        <f t="shared" si="118"/>
        <v>0</v>
      </c>
      <c r="HB32" s="745">
        <f t="shared" si="118"/>
        <v>0</v>
      </c>
      <c r="HC32" s="745">
        <f t="shared" si="118"/>
        <v>0</v>
      </c>
      <c r="HD32" s="745">
        <f t="shared" si="118"/>
        <v>0</v>
      </c>
      <c r="HE32" s="745">
        <f t="shared" si="118"/>
        <v>0</v>
      </c>
      <c r="HF32" s="745">
        <f t="shared" si="118"/>
        <v>0</v>
      </c>
      <c r="HG32" s="745">
        <f t="shared" si="118"/>
        <v>0</v>
      </c>
      <c r="HH32" s="185"/>
    </row>
    <row r="33" spans="1:216" s="99" customFormat="1" ht="20.100000000000001" customHeight="1">
      <c r="A33" s="520" t="str">
        <f t="shared" si="4"/>
        <v>LST_STR_ELEMENT</v>
      </c>
      <c r="B33" s="629"/>
      <c r="C33" s="628"/>
      <c r="D33" s="626"/>
      <c r="E33" s="627"/>
      <c r="F33" s="626"/>
      <c r="G33" s="350" t="e">
        <f>IF(TYPOLOGY = "Bridge", _xlfn.XLOOKUP($E33, BRIDGE_STR_ELEMENT, 'MATERIAL DATA'!$R$36:$R$74,,), _xlfn.XLOOKUP($BL33, 'LIFECYCLE MATERIAL DATA'!$A$5:$A$104, 'LIFECYCLE MATERIAL DATA'!$Q$5:$Q$104,,))</f>
        <v>#N/A</v>
      </c>
      <c r="H33" s="630"/>
      <c r="I33" s="631"/>
      <c r="J33" s="737"/>
      <c r="K33" s="626"/>
      <c r="L33" s="632"/>
      <c r="M33" s="400"/>
      <c r="N33" s="156">
        <f t="shared" si="92"/>
        <v>0</v>
      </c>
      <c r="O33" s="157" t="str">
        <f t="shared" si="20"/>
        <v/>
      </c>
      <c r="P33" s="158" t="str">
        <f t="shared" si="21"/>
        <v/>
      </c>
      <c r="Q33" s="158" t="str" cm="1">
        <f t="array" ref="Q33">IFERROR(_xlfn.IFS(AND($I33 = "Yes", $J33 =1),(($BX33+$BU33)/($J33) + ($BY33+$BR33 +$BZ33)),AND($I33 = "Yes", $J33 &gt;1), (($BX33+$BU33)/($J33) + ($BY33*2 +$BZ33)) ), "")</f>
        <v/>
      </c>
      <c r="R33" s="158" t="str">
        <f t="shared" si="5"/>
        <v/>
      </c>
      <c r="S33" s="159">
        <f t="shared" si="22"/>
        <v>0</v>
      </c>
      <c r="T33" s="159" t="str">
        <f t="shared" si="45"/>
        <v/>
      </c>
      <c r="U33" s="158" t="str">
        <f t="shared" si="33"/>
        <v/>
      </c>
      <c r="V33" s="396" t="str">
        <f t="shared" si="23"/>
        <v/>
      </c>
      <c r="W33" s="156" t="str">
        <f t="shared" si="7"/>
        <v/>
      </c>
      <c r="X33" s="160">
        <f t="shared" si="8"/>
        <v>0</v>
      </c>
      <c r="Y33" s="274" t="s">
        <v>415</v>
      </c>
      <c r="Z33" s="745" t="str">
        <f>'MATERIAL DATA'!$Q57</f>
        <v>4.2.1 Impact protection</v>
      </c>
      <c r="AA33" s="768">
        <f t="shared" si="62"/>
        <v>0</v>
      </c>
      <c r="AB33" s="185"/>
      <c r="AC33" s="185"/>
      <c r="AD33" s="185"/>
      <c r="AE33" s="185"/>
      <c r="AF33" s="185"/>
      <c r="AG33" s="185"/>
      <c r="AH33" s="185"/>
      <c r="AI33" s="185"/>
      <c r="AJ33" s="185"/>
      <c r="AK33" s="185"/>
      <c r="AL33" s="185"/>
      <c r="AM33" s="185"/>
      <c r="AN33" s="185"/>
      <c r="AO33" s="185"/>
      <c r="AP33" s="185"/>
      <c r="AQ33" s="185"/>
      <c r="AR33" s="185"/>
      <c r="AS33" s="185"/>
      <c r="AT33" s="185"/>
      <c r="AU33" s="185" t="s">
        <v>739</v>
      </c>
      <c r="AV33" s="185">
        <f>BD30*0.5</f>
        <v>0</v>
      </c>
      <c r="AW33" s="185"/>
      <c r="AX33" s="185"/>
      <c r="AY33" s="185" t="s">
        <v>647</v>
      </c>
      <c r="AZ33" s="185" cm="1">
        <f t="array" ref="AZ33">SUMPRODUCT(SUMIF(H12:H43,New_Ext,U12:U43))</f>
        <v>0</v>
      </c>
      <c r="BA33" s="185"/>
      <c r="BB33" s="185"/>
      <c r="BC33" s="185" t="s">
        <v>647</v>
      </c>
      <c r="BD33" s="185">
        <f>SUMIF(H12:H43, Retained, U12:U43)</f>
        <v>0</v>
      </c>
      <c r="BE33" s="185"/>
      <c r="BF33" s="185"/>
      <c r="BG33" s="185"/>
      <c r="BH33" s="185"/>
      <c r="BI33" s="185"/>
      <c r="BJ33" s="185"/>
      <c r="BK33" s="209" t="str">
        <f t="shared" si="114"/>
        <v>ER</v>
      </c>
      <c r="BL33" s="209" t="str">
        <f t="shared" si="9"/>
        <v xml:space="preserve"> -  - </v>
      </c>
      <c r="BM33" s="745" t="str" cm="1">
        <f t="array" ref="BM33">_xlfn.IFS(OR(AND(TYPOLOGY &lt;&gt; "Bridge", B33="concrete",D33&lt;&gt;"Reinforced - 150mm hollow core slab"),C33="Concrete_EPD",),"Reinforcement",(OR(AND(TYPOLOGY="Bridge",B33="concrete",D33&lt;&gt;"Reinforced - 150mm hollow core slab"),C33="Concrete_EPD",)),"Bridge_Reinforcement",TRUE, "No_Reinforcement")</f>
        <v>No_Reinforcement</v>
      </c>
      <c r="BN33" s="186" t="e">
        <f>_xlfn.XLOOKUP($BL33,'LIFECYCLE MATERIAL DATA'!$A$5:$A$104,'LIFECYCLE MATERIAL DATA'!$D$5:$D$104,)</f>
        <v>#N/A</v>
      </c>
      <c r="BO33" s="186">
        <f>IFERROR(IF(M33&lt;&gt;0,_xlfn.XLOOKUP(M33,'Custom Data'!S16:S45,'Custom Data'!T16:T45,,-1),0),0)</f>
        <v>0</v>
      </c>
      <c r="BP33" s="186">
        <f t="shared" si="10"/>
        <v>0</v>
      </c>
      <c r="BQ33" s="846" t="str">
        <f t="shared" si="11"/>
        <v>ER</v>
      </c>
      <c r="BR33" s="745" t="str">
        <f>IFERROR(_xlfn.XLOOKUP($BL33,'LIFECYCLE MATERIAL DATA'!$A$5:$A$104,'LIFECYCLE MATERIAL DATA'!$I$5:$I$104,,)*($BQ33/1000)+_xlfn.XLOOKUP('Project Info'!$C$15,'LIFECYCLE MATERIAL DATA'!$A$5:$A$104,'LIFECYCLE MATERIAL DATA'!$I$5:$I$104,,)*($BP33/1000),"")</f>
        <v/>
      </c>
      <c r="BS33" s="745" t="str">
        <f>IFERROR(_xlfn.XLOOKUP($BL33,'LIFECYCLE MATERIAL DATA'!$A$5:$A$104, 'LIFECYCLE MATERIAL DATA'!$J$5:$J$104,,)*($BQ33/1000)+_xlfn.XLOOKUP('Project Info'!$C$15,'LIFECYCLE MATERIAL DATA'!$A$5:$A$104,'LIFECYCLE MATERIAL DATA'!$J$5:$J$104,,)*($BP33/1000),"")</f>
        <v/>
      </c>
      <c r="BT33" s="745" t="str">
        <f>IFERROR(_xlfn.XLOOKUP($BL33,'LIFECYCLE MATERIAL DATA'!$A$5:$A$104, 'LIFECYCLE MATERIAL DATA'!$K$5:$K$104,,)*($BQ33/1000),"")</f>
        <v/>
      </c>
      <c r="BU33" s="185" t="str">
        <f>IFERROR(_xlfn.XLOOKUP($BL33,'LIFECYCLE MATERIAL DATA'!$A$5:$A$104,'LIFECYCLE MATERIAL DATA'!$L$5:$L$104,,)*($BQ33/1000)+_xlfn.XLOOKUP('Project Info'!$C$15,'LIFECYCLE MATERIAL DATA'!$A$5:$A$104,'LIFECYCLE MATERIAL DATA'!$L$5:$L$104,,)*($BP33/1000),"")</f>
        <v/>
      </c>
      <c r="BV33" s="745" t="str">
        <f t="shared" si="25"/>
        <v/>
      </c>
      <c r="BW33" s="745" t="str">
        <f>IF($K33='MATERIAL DATA'!$O$5,$L33, IF($K33='MATERIAL DATA'!$O$6,$L33/(1000*'Scheme 3'!$BN33),""))</f>
        <v/>
      </c>
      <c r="BX33" s="745" t="str">
        <f>IFERROR(((_xlfn.XLOOKUP($BL33,'LIFECYCLE MATERIAL DATA'!$A$5:$A$104,'LIFECYCLE MATERIAL DATA'!$F$5:$F$104,,))*$BQ33/1000+_xlfn.XLOOKUP('Project Info'!$C$15,'LIFECYCLE MATERIAL DATA'!$A$5:$A$104,'LIFECYCLE MATERIAL DATA'!$F$5:$F$104,,)*$BP33/1000),"")</f>
        <v/>
      </c>
      <c r="BY33" s="771" t="str">
        <f>IFERROR((_xlfn.XLOOKUP($BL33,'LIFECYCLE MATERIAL DATA'!$A$5:$A$104,'LIFECYCLE MATERIAL DATA'!$G$5:$G$104,,)*$BQ33/1000++_xlfn.XLOOKUP('Project Info'!$C$15,'LIFECYCLE MATERIAL DATA'!$A$5:$A$104,'LIFECYCLE MATERIAL DATA'!$G$5:$G$104,,)*$BP33/1000),"")</f>
        <v/>
      </c>
      <c r="BZ33" s="745" t="str">
        <f>IFERROR(_xlfn.XLOOKUP('Scheme 3'!$BL33,'LIFECYCLE MATERIAL DATA'!$A$5:$A$104,'LIFECYCLE MATERIAL DATA'!$H$5:$H$104,,)*SUM($BX33+$BY33+$CB33+$CC33), "")</f>
        <v/>
      </c>
      <c r="CA33" s="185"/>
      <c r="CB33" s="743" t="str">
        <f>IFERROR((_xlfn.XLOOKUP($BL33,'LIFECYCLE MATERIAL DATA'!$A$5:$A$104, 'LIFECYCLE MATERIAL DATA'!$M$5:$M$104)*$BQ33/1000++_xlfn.XLOOKUP('Project Info'!$C$15,'LIFECYCLE MATERIAL DATA'!$A$5:$A$104,'LIFECYCLE MATERIAL DATA'!$M$5:$M$104)*$BP33/1000),"")</f>
        <v/>
      </c>
      <c r="CC33" s="745">
        <f>IFERROR(IF(OR($B33="Timber",$C33="Timber_EPD", $C33="Bamboo"),_xlfn.XLOOKUP($BL33,'LIFECYCLE MATERIAL DATA Master'!$A$5:$A$104,'LIFECYCLE MATERIAL DATA Master'!$E$5:$E$104,,)*$BQ33,0),"")/1000</f>
        <v>0</v>
      </c>
      <c r="CD33" s="185" t="str">
        <f>IFERROR((_xlfn.XLOOKUP($BL33,'LIFECYCLE MATERIAL DATA'!$A$5:$A$104,'LIFECYCLE MATERIAL DATA'!$N$5:$N$104,,)*$BQ33/1000++_xlfn.XLOOKUP('Project Info'!$C$15,'LIFECYCLE MATERIAL DATA'!$A$5:$A$104,'LIFECYCLE MATERIAL DATA'!$N$5:$N$104,,)*$BP33/1000),"")</f>
        <v/>
      </c>
      <c r="CE33" s="743"/>
      <c r="CF33" s="743"/>
      <c r="CG33" s="743"/>
      <c r="CH33" s="772">
        <f>IFERROR(1+_xlfn.XLOOKUP($BL33,'LIFECYCLE MATERIAL DATA'!$A$5:$A$104,'LIFECYCLE MATERIAL DATA'!$H$5:$H$104,,),0)</f>
        <v>0</v>
      </c>
      <c r="CI33" s="765">
        <f t="shared" si="97"/>
        <v>0</v>
      </c>
      <c r="CJ33" s="773">
        <f t="shared" si="13"/>
        <v>0</v>
      </c>
      <c r="CK33" s="774">
        <f t="shared" si="14"/>
        <v>0</v>
      </c>
      <c r="CL33" s="767">
        <f t="shared" si="26"/>
        <v>0</v>
      </c>
      <c r="CM33" s="775">
        <f t="shared" si="27"/>
        <v>0</v>
      </c>
      <c r="CN33" s="769">
        <v>0</v>
      </c>
      <c r="CO33" s="745">
        <f t="shared" si="15"/>
        <v>0</v>
      </c>
      <c r="CP33" s="745">
        <f t="shared" si="15"/>
        <v>0</v>
      </c>
      <c r="CQ33" s="745">
        <f t="shared" ref="CQ33:DV33" si="119">IF(CQ$11&gt;=DESIGN_LIFE,CP33,IF(AND(CQ$11&gt;0,$CK33&lt;&gt;0),IF(INT((CQ$11)/(DESIGN_LIFE/$CK33))=((CQ$11)/(DESIGN_LIFE/$CK33)),$CM33+CP33,CP33),CP33))</f>
        <v>0</v>
      </c>
      <c r="CR33" s="745">
        <f t="shared" si="119"/>
        <v>0</v>
      </c>
      <c r="CS33" s="745">
        <f t="shared" si="119"/>
        <v>0</v>
      </c>
      <c r="CT33" s="745">
        <f t="shared" si="119"/>
        <v>0</v>
      </c>
      <c r="CU33" s="745">
        <f t="shared" si="119"/>
        <v>0</v>
      </c>
      <c r="CV33" s="745">
        <f t="shared" si="119"/>
        <v>0</v>
      </c>
      <c r="CW33" s="745">
        <f t="shared" si="119"/>
        <v>0</v>
      </c>
      <c r="CX33" s="745">
        <f t="shared" si="119"/>
        <v>0</v>
      </c>
      <c r="CY33" s="745">
        <f t="shared" si="119"/>
        <v>0</v>
      </c>
      <c r="CZ33" s="745">
        <f t="shared" si="119"/>
        <v>0</v>
      </c>
      <c r="DA33" s="745">
        <f t="shared" si="119"/>
        <v>0</v>
      </c>
      <c r="DB33" s="745">
        <f t="shared" si="119"/>
        <v>0</v>
      </c>
      <c r="DC33" s="745">
        <f t="shared" si="119"/>
        <v>0</v>
      </c>
      <c r="DD33" s="745">
        <f t="shared" si="119"/>
        <v>0</v>
      </c>
      <c r="DE33" s="745">
        <f t="shared" si="119"/>
        <v>0</v>
      </c>
      <c r="DF33" s="745">
        <f t="shared" si="119"/>
        <v>0</v>
      </c>
      <c r="DG33" s="745">
        <f t="shared" si="119"/>
        <v>0</v>
      </c>
      <c r="DH33" s="745">
        <f t="shared" si="119"/>
        <v>0</v>
      </c>
      <c r="DI33" s="745">
        <f t="shared" si="119"/>
        <v>0</v>
      </c>
      <c r="DJ33" s="745">
        <f t="shared" si="119"/>
        <v>0</v>
      </c>
      <c r="DK33" s="745">
        <f t="shared" si="119"/>
        <v>0</v>
      </c>
      <c r="DL33" s="745">
        <f t="shared" si="119"/>
        <v>0</v>
      </c>
      <c r="DM33" s="745">
        <f t="shared" si="119"/>
        <v>0</v>
      </c>
      <c r="DN33" s="745">
        <f t="shared" si="119"/>
        <v>0</v>
      </c>
      <c r="DO33" s="745">
        <f t="shared" si="119"/>
        <v>0</v>
      </c>
      <c r="DP33" s="745">
        <f t="shared" si="119"/>
        <v>0</v>
      </c>
      <c r="DQ33" s="745">
        <f t="shared" si="119"/>
        <v>0</v>
      </c>
      <c r="DR33" s="745">
        <f t="shared" si="119"/>
        <v>0</v>
      </c>
      <c r="DS33" s="745">
        <f t="shared" si="119"/>
        <v>0</v>
      </c>
      <c r="DT33" s="745">
        <f t="shared" si="119"/>
        <v>0</v>
      </c>
      <c r="DU33" s="745">
        <f t="shared" si="119"/>
        <v>0</v>
      </c>
      <c r="DV33" s="745">
        <f t="shared" si="119"/>
        <v>0</v>
      </c>
      <c r="DW33" s="745">
        <f t="shared" ref="DW33:FB33" si="120">IF(DW$11&gt;=DESIGN_LIFE,DV33,IF(AND(DW$11&gt;0,$CK33&lt;&gt;0),IF(INT((DW$11)/(DESIGN_LIFE/$CK33))=((DW$11)/(DESIGN_LIFE/$CK33)),$CM33+DV33,DV33),DV33))</f>
        <v>0</v>
      </c>
      <c r="DX33" s="745">
        <f t="shared" si="120"/>
        <v>0</v>
      </c>
      <c r="DY33" s="745">
        <f t="shared" si="120"/>
        <v>0</v>
      </c>
      <c r="DZ33" s="745">
        <f t="shared" si="120"/>
        <v>0</v>
      </c>
      <c r="EA33" s="745">
        <f t="shared" si="120"/>
        <v>0</v>
      </c>
      <c r="EB33" s="745">
        <f t="shared" si="120"/>
        <v>0</v>
      </c>
      <c r="EC33" s="745">
        <f t="shared" si="120"/>
        <v>0</v>
      </c>
      <c r="ED33" s="745">
        <f t="shared" si="120"/>
        <v>0</v>
      </c>
      <c r="EE33" s="745">
        <f t="shared" si="120"/>
        <v>0</v>
      </c>
      <c r="EF33" s="745">
        <f t="shared" si="120"/>
        <v>0</v>
      </c>
      <c r="EG33" s="745">
        <f t="shared" si="120"/>
        <v>0</v>
      </c>
      <c r="EH33" s="745">
        <f t="shared" si="120"/>
        <v>0</v>
      </c>
      <c r="EI33" s="745">
        <f t="shared" si="120"/>
        <v>0</v>
      </c>
      <c r="EJ33" s="745">
        <f t="shared" si="120"/>
        <v>0</v>
      </c>
      <c r="EK33" s="745">
        <f t="shared" si="120"/>
        <v>0</v>
      </c>
      <c r="EL33" s="745">
        <f t="shared" si="120"/>
        <v>0</v>
      </c>
      <c r="EM33" s="745">
        <f t="shared" si="120"/>
        <v>0</v>
      </c>
      <c r="EN33" s="745">
        <f t="shared" si="120"/>
        <v>0</v>
      </c>
      <c r="EO33" s="745">
        <f t="shared" si="120"/>
        <v>0</v>
      </c>
      <c r="EP33" s="745">
        <f t="shared" si="120"/>
        <v>0</v>
      </c>
      <c r="EQ33" s="745">
        <f t="shared" si="120"/>
        <v>0</v>
      </c>
      <c r="ER33" s="745">
        <f t="shared" si="120"/>
        <v>0</v>
      </c>
      <c r="ES33" s="745">
        <f t="shared" si="120"/>
        <v>0</v>
      </c>
      <c r="ET33" s="745">
        <f t="shared" si="120"/>
        <v>0</v>
      </c>
      <c r="EU33" s="745">
        <f t="shared" si="120"/>
        <v>0</v>
      </c>
      <c r="EV33" s="745">
        <f t="shared" si="120"/>
        <v>0</v>
      </c>
      <c r="EW33" s="745">
        <f t="shared" si="120"/>
        <v>0</v>
      </c>
      <c r="EX33" s="745">
        <f t="shared" si="120"/>
        <v>0</v>
      </c>
      <c r="EY33" s="745">
        <f t="shared" si="120"/>
        <v>0</v>
      </c>
      <c r="EZ33" s="745">
        <f t="shared" si="120"/>
        <v>0</v>
      </c>
      <c r="FA33" s="745">
        <f t="shared" si="120"/>
        <v>0</v>
      </c>
      <c r="FB33" s="745">
        <f t="shared" si="120"/>
        <v>0</v>
      </c>
      <c r="FC33" s="745">
        <f t="shared" ref="FC33:GH33" si="121">IF(FC$11&gt;=DESIGN_LIFE,FB33,IF(AND(FC$11&gt;0,$CK33&lt;&gt;0),IF(INT((FC$11)/(DESIGN_LIFE/$CK33))=((FC$11)/(DESIGN_LIFE/$CK33)),$CM33+FB33,FB33),FB33))</f>
        <v>0</v>
      </c>
      <c r="FD33" s="745">
        <f t="shared" si="121"/>
        <v>0</v>
      </c>
      <c r="FE33" s="745">
        <f t="shared" si="121"/>
        <v>0</v>
      </c>
      <c r="FF33" s="745">
        <f t="shared" si="121"/>
        <v>0</v>
      </c>
      <c r="FG33" s="745">
        <f t="shared" si="121"/>
        <v>0</v>
      </c>
      <c r="FH33" s="745">
        <f t="shared" si="121"/>
        <v>0</v>
      </c>
      <c r="FI33" s="745">
        <f t="shared" si="121"/>
        <v>0</v>
      </c>
      <c r="FJ33" s="745">
        <f t="shared" si="121"/>
        <v>0</v>
      </c>
      <c r="FK33" s="745">
        <f t="shared" si="121"/>
        <v>0</v>
      </c>
      <c r="FL33" s="745">
        <f t="shared" si="121"/>
        <v>0</v>
      </c>
      <c r="FM33" s="745">
        <f t="shared" si="121"/>
        <v>0</v>
      </c>
      <c r="FN33" s="745">
        <f t="shared" si="121"/>
        <v>0</v>
      </c>
      <c r="FO33" s="745">
        <f t="shared" si="121"/>
        <v>0</v>
      </c>
      <c r="FP33" s="745">
        <f t="shared" si="121"/>
        <v>0</v>
      </c>
      <c r="FQ33" s="745">
        <f t="shared" si="121"/>
        <v>0</v>
      </c>
      <c r="FR33" s="745">
        <f t="shared" si="121"/>
        <v>0</v>
      </c>
      <c r="FS33" s="745">
        <f t="shared" si="121"/>
        <v>0</v>
      </c>
      <c r="FT33" s="745">
        <f t="shared" si="121"/>
        <v>0</v>
      </c>
      <c r="FU33" s="745">
        <f t="shared" si="121"/>
        <v>0</v>
      </c>
      <c r="FV33" s="745">
        <f t="shared" si="121"/>
        <v>0</v>
      </c>
      <c r="FW33" s="745">
        <f t="shared" si="121"/>
        <v>0</v>
      </c>
      <c r="FX33" s="745">
        <f t="shared" si="121"/>
        <v>0</v>
      </c>
      <c r="FY33" s="745">
        <f t="shared" si="121"/>
        <v>0</v>
      </c>
      <c r="FZ33" s="745">
        <f t="shared" si="121"/>
        <v>0</v>
      </c>
      <c r="GA33" s="745">
        <f t="shared" si="121"/>
        <v>0</v>
      </c>
      <c r="GB33" s="745">
        <f t="shared" si="121"/>
        <v>0</v>
      </c>
      <c r="GC33" s="745">
        <f t="shared" si="121"/>
        <v>0</v>
      </c>
      <c r="GD33" s="745">
        <f t="shared" si="121"/>
        <v>0</v>
      </c>
      <c r="GE33" s="745">
        <f t="shared" si="121"/>
        <v>0</v>
      </c>
      <c r="GF33" s="745">
        <f t="shared" si="121"/>
        <v>0</v>
      </c>
      <c r="GG33" s="745">
        <f t="shared" si="121"/>
        <v>0</v>
      </c>
      <c r="GH33" s="745">
        <f t="shared" si="121"/>
        <v>0</v>
      </c>
      <c r="GI33" s="745">
        <f t="shared" ref="GI33:HG33" si="122">IF(GI$11&gt;=DESIGN_LIFE,GH33,IF(AND(GI$11&gt;0,$CK33&lt;&gt;0),IF(INT((GI$11)/(DESIGN_LIFE/$CK33))=((GI$11)/(DESIGN_LIFE/$CK33)),$CM33+GH33,GH33),GH33))</f>
        <v>0</v>
      </c>
      <c r="GJ33" s="745">
        <f t="shared" si="122"/>
        <v>0</v>
      </c>
      <c r="GK33" s="745">
        <f t="shared" si="122"/>
        <v>0</v>
      </c>
      <c r="GL33" s="745">
        <f t="shared" si="122"/>
        <v>0</v>
      </c>
      <c r="GM33" s="745">
        <f t="shared" si="122"/>
        <v>0</v>
      </c>
      <c r="GN33" s="745">
        <f t="shared" si="122"/>
        <v>0</v>
      </c>
      <c r="GO33" s="745">
        <f t="shared" si="122"/>
        <v>0</v>
      </c>
      <c r="GP33" s="745">
        <f t="shared" si="122"/>
        <v>0</v>
      </c>
      <c r="GQ33" s="745">
        <f t="shared" si="122"/>
        <v>0</v>
      </c>
      <c r="GR33" s="745">
        <f t="shared" si="122"/>
        <v>0</v>
      </c>
      <c r="GS33" s="745">
        <f t="shared" si="122"/>
        <v>0</v>
      </c>
      <c r="GT33" s="745">
        <f t="shared" si="122"/>
        <v>0</v>
      </c>
      <c r="GU33" s="745">
        <f t="shared" si="122"/>
        <v>0</v>
      </c>
      <c r="GV33" s="745">
        <f t="shared" si="122"/>
        <v>0</v>
      </c>
      <c r="GW33" s="745">
        <f t="shared" si="122"/>
        <v>0</v>
      </c>
      <c r="GX33" s="745">
        <f t="shared" si="122"/>
        <v>0</v>
      </c>
      <c r="GY33" s="745">
        <f t="shared" si="122"/>
        <v>0</v>
      </c>
      <c r="GZ33" s="745">
        <f t="shared" si="122"/>
        <v>0</v>
      </c>
      <c r="HA33" s="745">
        <f t="shared" si="122"/>
        <v>0</v>
      </c>
      <c r="HB33" s="745">
        <f t="shared" si="122"/>
        <v>0</v>
      </c>
      <c r="HC33" s="745">
        <f t="shared" si="122"/>
        <v>0</v>
      </c>
      <c r="HD33" s="745">
        <f t="shared" si="122"/>
        <v>0</v>
      </c>
      <c r="HE33" s="745">
        <f t="shared" si="122"/>
        <v>0</v>
      </c>
      <c r="HF33" s="745">
        <f t="shared" si="122"/>
        <v>0</v>
      </c>
      <c r="HG33" s="745">
        <f t="shared" si="122"/>
        <v>0</v>
      </c>
      <c r="HH33" s="185"/>
    </row>
    <row r="34" spans="1:216" s="99" customFormat="1" ht="20.100000000000001" customHeight="1">
      <c r="A34" s="520" t="str">
        <f t="shared" si="4"/>
        <v>LST_STR_ELEMENT</v>
      </c>
      <c r="B34" s="629"/>
      <c r="C34" s="628"/>
      <c r="D34" s="626"/>
      <c r="E34" s="627"/>
      <c r="F34" s="626"/>
      <c r="G34" s="350" t="e">
        <f>IF(TYPOLOGY = "Bridge", _xlfn.XLOOKUP($E34, BRIDGE_STR_ELEMENT, 'MATERIAL DATA'!$R$36:$R$74,,), _xlfn.XLOOKUP($BL34, 'LIFECYCLE MATERIAL DATA'!$A$5:$A$104, 'LIFECYCLE MATERIAL DATA'!$Q$5:$Q$104,,))</f>
        <v>#N/A</v>
      </c>
      <c r="H34" s="630"/>
      <c r="I34" s="631"/>
      <c r="J34" s="737"/>
      <c r="K34" s="626"/>
      <c r="L34" s="632"/>
      <c r="M34" s="400"/>
      <c r="N34" s="156">
        <f t="shared" si="92"/>
        <v>0</v>
      </c>
      <c r="O34" s="157" t="str">
        <f t="shared" si="20"/>
        <v/>
      </c>
      <c r="P34" s="158" t="str">
        <f t="shared" si="21"/>
        <v/>
      </c>
      <c r="Q34" s="158" t="str" cm="1">
        <f t="array" ref="Q34">IFERROR(_xlfn.IFS(AND($I34 = "Yes", $J34 =1),(($BX34+$BU34)/($J34) + ($BY34+$BR34 +$BZ34)),AND($I34 = "Yes", $J34 &gt;1), (($BX34+$BU34)/($J34) + ($BY34*2 +$BZ34)) ), "")</f>
        <v/>
      </c>
      <c r="R34" s="158" t="str">
        <f t="shared" si="5"/>
        <v/>
      </c>
      <c r="S34" s="159">
        <f t="shared" si="22"/>
        <v>0</v>
      </c>
      <c r="T34" s="159" t="str">
        <f t="shared" si="45"/>
        <v/>
      </c>
      <c r="U34" s="158" t="str">
        <f t="shared" si="33"/>
        <v/>
      </c>
      <c r="V34" s="396" t="str">
        <f t="shared" si="23"/>
        <v/>
      </c>
      <c r="W34" s="156" t="str">
        <f t="shared" si="7"/>
        <v/>
      </c>
      <c r="X34" s="160">
        <f t="shared" si="8"/>
        <v>0</v>
      </c>
      <c r="Y34" s="274" t="s">
        <v>415</v>
      </c>
      <c r="Z34" s="745" t="str">
        <f>'MATERIAL DATA'!$Q58</f>
        <v>4.2.2 Scour protection</v>
      </c>
      <c r="AA34" s="768">
        <f t="shared" si="62"/>
        <v>0</v>
      </c>
      <c r="AB34" s="185"/>
      <c r="AC34" s="185"/>
      <c r="AD34" s="185"/>
      <c r="AE34" s="185"/>
      <c r="AF34" s="185"/>
      <c r="AG34" s="185"/>
      <c r="AH34" s="185"/>
      <c r="AI34" s="185"/>
      <c r="AJ34" s="185"/>
      <c r="AK34" s="185"/>
      <c r="AL34" s="185"/>
      <c r="AM34" s="185"/>
      <c r="AN34" s="185"/>
      <c r="AO34" s="185"/>
      <c r="AP34" s="185"/>
      <c r="AQ34" s="185"/>
      <c r="AR34" s="185"/>
      <c r="AS34" s="185"/>
      <c r="AT34" s="185"/>
      <c r="AU34" s="185" t="s">
        <v>740</v>
      </c>
      <c r="AV34" s="185" t="e">
        <f>BD25+ SUM(BD27,BD31,BD32)*0.5 + BD26 + SUM(BD33:BD34)</f>
        <v>#DIV/0!</v>
      </c>
      <c r="AW34" s="185"/>
      <c r="AX34" s="185"/>
      <c r="AY34" s="185" t="s">
        <v>648</v>
      </c>
      <c r="AZ34" s="185" cm="1">
        <f t="array" ref="AZ34">SUMPRODUCT(SUMIF(H12:H43,New_Ext,V12:V43))</f>
        <v>0</v>
      </c>
      <c r="BA34" s="185"/>
      <c r="BB34" s="185"/>
      <c r="BC34" s="185" t="s">
        <v>648</v>
      </c>
      <c r="BD34" s="185">
        <f>SUMIF(H12:H43, Retained, V12:V43)</f>
        <v>0</v>
      </c>
      <c r="BE34" s="185"/>
      <c r="BF34" s="185"/>
      <c r="BG34" s="185"/>
      <c r="BH34" s="185"/>
      <c r="BI34" s="185"/>
      <c r="BJ34" s="185"/>
      <c r="BK34" s="209" t="str">
        <f t="shared" si="114"/>
        <v>ER</v>
      </c>
      <c r="BL34" s="209" t="str">
        <f t="shared" si="9"/>
        <v xml:space="preserve"> -  - </v>
      </c>
      <c r="BM34" s="745" t="str" cm="1">
        <f t="array" ref="BM34">_xlfn.IFS(OR(AND(TYPOLOGY &lt;&gt; "Bridge", B34="concrete",D34&lt;&gt;"Reinforced - 150mm hollow core slab"),C34="Concrete_EPD",),"Reinforcement",(OR(AND(TYPOLOGY="Bridge",B34="concrete",D34&lt;&gt;"Reinforced - 150mm hollow core slab"),C34="Concrete_EPD",)),"Bridge_Reinforcement",TRUE, "No_Reinforcement")</f>
        <v>No_Reinforcement</v>
      </c>
      <c r="BN34" s="186" t="e">
        <f>_xlfn.XLOOKUP($BL34,'LIFECYCLE MATERIAL DATA'!$A$5:$A$104,'LIFECYCLE MATERIAL DATA'!$D$5:$D$104,)</f>
        <v>#N/A</v>
      </c>
      <c r="BO34" s="186">
        <f>IFERROR(IF(M34&lt;&gt;0,_xlfn.XLOOKUP(M34,'Custom Data'!S16:S45,'Custom Data'!T16:T45,,-1),0),0)</f>
        <v>0</v>
      </c>
      <c r="BP34" s="186">
        <f t="shared" si="10"/>
        <v>0</v>
      </c>
      <c r="BQ34" s="846" t="str">
        <f t="shared" si="11"/>
        <v>ER</v>
      </c>
      <c r="BR34" s="745" t="str">
        <f>IFERROR(_xlfn.XLOOKUP($BL34,'LIFECYCLE MATERIAL DATA'!$A$5:$A$104,'LIFECYCLE MATERIAL DATA'!$I$5:$I$104,,)*($BQ34/1000)+_xlfn.XLOOKUP('Project Info'!$C$15,'LIFECYCLE MATERIAL DATA'!$A$5:$A$104,'LIFECYCLE MATERIAL DATA'!$I$5:$I$104,,)*($BP34/1000),"")</f>
        <v/>
      </c>
      <c r="BS34" s="745" t="str">
        <f>IFERROR(_xlfn.XLOOKUP($BL34,'LIFECYCLE MATERIAL DATA'!$A$5:$A$104, 'LIFECYCLE MATERIAL DATA'!$J$5:$J$104,,)*($BQ34/1000)+_xlfn.XLOOKUP('Project Info'!$C$15,'LIFECYCLE MATERIAL DATA'!$A$5:$A$104,'LIFECYCLE MATERIAL DATA'!$J$5:$J$104,,)*($BP34/1000),"")</f>
        <v/>
      </c>
      <c r="BT34" s="745" t="str">
        <f>IFERROR(_xlfn.XLOOKUP($BL34,'LIFECYCLE MATERIAL DATA'!$A$5:$A$104, 'LIFECYCLE MATERIAL DATA'!$K$5:$K$104,,)*($BQ34/1000),"")</f>
        <v/>
      </c>
      <c r="BU34" s="185" t="str">
        <f>IFERROR(_xlfn.XLOOKUP($BL34,'LIFECYCLE MATERIAL DATA'!$A$5:$A$104,'LIFECYCLE MATERIAL DATA'!$L$5:$L$104,,)*($BQ34/1000)+_xlfn.XLOOKUP('Project Info'!$C$15,'LIFECYCLE MATERIAL DATA'!$A$5:$A$104,'LIFECYCLE MATERIAL DATA'!$L$5:$L$104,,)*($BP34/1000),"")</f>
        <v/>
      </c>
      <c r="BV34" s="745" t="str">
        <f t="shared" si="25"/>
        <v/>
      </c>
      <c r="BW34" s="745" t="str">
        <f>IF($K34='MATERIAL DATA'!$O$5,$L34, IF($K34='MATERIAL DATA'!$O$6,$L34/(1000*'Scheme 3'!$BN34),""))</f>
        <v/>
      </c>
      <c r="BX34" s="745" t="str">
        <f>IFERROR(((_xlfn.XLOOKUP($BL34,'LIFECYCLE MATERIAL DATA'!$A$5:$A$104,'LIFECYCLE MATERIAL DATA'!$F$5:$F$104,,))*$BQ34/1000+_xlfn.XLOOKUP('Project Info'!$C$15,'LIFECYCLE MATERIAL DATA'!$A$5:$A$104,'LIFECYCLE MATERIAL DATA'!$F$5:$F$104,,)*$BP34/1000),"")</f>
        <v/>
      </c>
      <c r="BY34" s="771" t="str">
        <f>IFERROR((_xlfn.XLOOKUP($BL34,'LIFECYCLE MATERIAL DATA'!$A$5:$A$104,'LIFECYCLE MATERIAL DATA'!$G$5:$G$104,,)*$BQ34/1000++_xlfn.XLOOKUP('Project Info'!$C$15,'LIFECYCLE MATERIAL DATA'!$A$5:$A$104,'LIFECYCLE MATERIAL DATA'!$G$5:$G$104,,)*$BP34/1000),"")</f>
        <v/>
      </c>
      <c r="BZ34" s="745" t="str">
        <f>IFERROR(_xlfn.XLOOKUP('Scheme 3'!$BL34,'LIFECYCLE MATERIAL DATA'!$A$5:$A$104,'LIFECYCLE MATERIAL DATA'!$H$5:$H$104,,)*SUM($BX34+$BY34+$CB34+$CC34), "")</f>
        <v/>
      </c>
      <c r="CA34" s="185"/>
      <c r="CB34" s="743" t="str">
        <f>IFERROR((_xlfn.XLOOKUP($BL34,'LIFECYCLE MATERIAL DATA'!$A$5:$A$104, 'LIFECYCLE MATERIAL DATA'!$M$5:$M$104)*$BQ34/1000++_xlfn.XLOOKUP('Project Info'!$C$15,'LIFECYCLE MATERIAL DATA'!$A$5:$A$104,'LIFECYCLE MATERIAL DATA'!$M$5:$M$104)*$BP34/1000),"")</f>
        <v/>
      </c>
      <c r="CC34" s="745">
        <f>IFERROR(IF(OR($B34="Timber",$C34="Timber_EPD", $C34="Bamboo"),_xlfn.XLOOKUP($BL34,'LIFECYCLE MATERIAL DATA Master'!$A$5:$A$104,'LIFECYCLE MATERIAL DATA Master'!$E$5:$E$104,,)*$BQ34,0),"")/1000</f>
        <v>0</v>
      </c>
      <c r="CD34" s="185" t="str">
        <f>IFERROR((_xlfn.XLOOKUP($BL34,'LIFECYCLE MATERIAL DATA'!$A$5:$A$104,'LIFECYCLE MATERIAL DATA'!$N$5:$N$104,,)*$BQ34/1000++_xlfn.XLOOKUP('Project Info'!$C$15,'LIFECYCLE MATERIAL DATA'!$A$5:$A$104,'LIFECYCLE MATERIAL DATA'!$N$5:$N$104,,)*$BP34/1000),"")</f>
        <v/>
      </c>
      <c r="CE34" s="743"/>
      <c r="CF34" s="743"/>
      <c r="CG34" s="743"/>
      <c r="CH34" s="772">
        <f>IFERROR(1+_xlfn.XLOOKUP($BL34,'LIFECYCLE MATERIAL DATA'!$A$5:$A$104,'LIFECYCLE MATERIAL DATA'!$H$5:$H$104,,),0)</f>
        <v>0</v>
      </c>
      <c r="CI34" s="765">
        <f t="shared" si="97"/>
        <v>0</v>
      </c>
      <c r="CJ34" s="773">
        <f t="shared" si="13"/>
        <v>0</v>
      </c>
      <c r="CK34" s="774">
        <f t="shared" si="14"/>
        <v>0</v>
      </c>
      <c r="CL34" s="767">
        <f t="shared" si="26"/>
        <v>0</v>
      </c>
      <c r="CM34" s="775">
        <f t="shared" si="27"/>
        <v>0</v>
      </c>
      <c r="CN34" s="769">
        <v>0</v>
      </c>
      <c r="CO34" s="745">
        <f t="shared" si="15"/>
        <v>0</v>
      </c>
      <c r="CP34" s="745">
        <f t="shared" si="15"/>
        <v>0</v>
      </c>
      <c r="CQ34" s="745">
        <f t="shared" ref="CQ34:DV34" si="123">IF(CQ$11&gt;=DESIGN_LIFE,CP34,IF(AND(CQ$11&gt;0,$CK34&lt;&gt;0),IF(INT((CQ$11)/(DESIGN_LIFE/$CK34))=((CQ$11)/(DESIGN_LIFE/$CK34)),$CM34+CP34,CP34),CP34))</f>
        <v>0</v>
      </c>
      <c r="CR34" s="745">
        <f t="shared" si="123"/>
        <v>0</v>
      </c>
      <c r="CS34" s="745">
        <f t="shared" si="123"/>
        <v>0</v>
      </c>
      <c r="CT34" s="745">
        <f t="shared" si="123"/>
        <v>0</v>
      </c>
      <c r="CU34" s="745">
        <f t="shared" si="123"/>
        <v>0</v>
      </c>
      <c r="CV34" s="745">
        <f t="shared" si="123"/>
        <v>0</v>
      </c>
      <c r="CW34" s="745">
        <f t="shared" si="123"/>
        <v>0</v>
      </c>
      <c r="CX34" s="745">
        <f t="shared" si="123"/>
        <v>0</v>
      </c>
      <c r="CY34" s="745">
        <f t="shared" si="123"/>
        <v>0</v>
      </c>
      <c r="CZ34" s="745">
        <f t="shared" si="123"/>
        <v>0</v>
      </c>
      <c r="DA34" s="745">
        <f t="shared" si="123"/>
        <v>0</v>
      </c>
      <c r="DB34" s="745">
        <f t="shared" si="123"/>
        <v>0</v>
      </c>
      <c r="DC34" s="745">
        <f t="shared" si="123"/>
        <v>0</v>
      </c>
      <c r="DD34" s="745">
        <f t="shared" si="123"/>
        <v>0</v>
      </c>
      <c r="DE34" s="745">
        <f t="shared" si="123"/>
        <v>0</v>
      </c>
      <c r="DF34" s="745">
        <f t="shared" si="123"/>
        <v>0</v>
      </c>
      <c r="DG34" s="745">
        <f t="shared" si="123"/>
        <v>0</v>
      </c>
      <c r="DH34" s="745">
        <f t="shared" si="123"/>
        <v>0</v>
      </c>
      <c r="DI34" s="745">
        <f t="shared" si="123"/>
        <v>0</v>
      </c>
      <c r="DJ34" s="745">
        <f t="shared" si="123"/>
        <v>0</v>
      </c>
      <c r="DK34" s="745">
        <f t="shared" si="123"/>
        <v>0</v>
      </c>
      <c r="DL34" s="745">
        <f t="shared" si="123"/>
        <v>0</v>
      </c>
      <c r="DM34" s="745">
        <f t="shared" si="123"/>
        <v>0</v>
      </c>
      <c r="DN34" s="745">
        <f t="shared" si="123"/>
        <v>0</v>
      </c>
      <c r="DO34" s="745">
        <f t="shared" si="123"/>
        <v>0</v>
      </c>
      <c r="DP34" s="745">
        <f t="shared" si="123"/>
        <v>0</v>
      </c>
      <c r="DQ34" s="745">
        <f t="shared" si="123"/>
        <v>0</v>
      </c>
      <c r="DR34" s="745">
        <f t="shared" si="123"/>
        <v>0</v>
      </c>
      <c r="DS34" s="745">
        <f t="shared" si="123"/>
        <v>0</v>
      </c>
      <c r="DT34" s="745">
        <f t="shared" si="123"/>
        <v>0</v>
      </c>
      <c r="DU34" s="745">
        <f t="shared" si="123"/>
        <v>0</v>
      </c>
      <c r="DV34" s="745">
        <f t="shared" si="123"/>
        <v>0</v>
      </c>
      <c r="DW34" s="745">
        <f t="shared" ref="DW34:FB34" si="124">IF(DW$11&gt;=DESIGN_LIFE,DV34,IF(AND(DW$11&gt;0,$CK34&lt;&gt;0),IF(INT((DW$11)/(DESIGN_LIFE/$CK34))=((DW$11)/(DESIGN_LIFE/$CK34)),$CM34+DV34,DV34),DV34))</f>
        <v>0</v>
      </c>
      <c r="DX34" s="745">
        <f t="shared" si="124"/>
        <v>0</v>
      </c>
      <c r="DY34" s="745">
        <f t="shared" si="124"/>
        <v>0</v>
      </c>
      <c r="DZ34" s="745">
        <f t="shared" si="124"/>
        <v>0</v>
      </c>
      <c r="EA34" s="745">
        <f t="shared" si="124"/>
        <v>0</v>
      </c>
      <c r="EB34" s="745">
        <f t="shared" si="124"/>
        <v>0</v>
      </c>
      <c r="EC34" s="745">
        <f t="shared" si="124"/>
        <v>0</v>
      </c>
      <c r="ED34" s="745">
        <f t="shared" si="124"/>
        <v>0</v>
      </c>
      <c r="EE34" s="745">
        <f t="shared" si="124"/>
        <v>0</v>
      </c>
      <c r="EF34" s="745">
        <f t="shared" si="124"/>
        <v>0</v>
      </c>
      <c r="EG34" s="745">
        <f t="shared" si="124"/>
        <v>0</v>
      </c>
      <c r="EH34" s="745">
        <f t="shared" si="124"/>
        <v>0</v>
      </c>
      <c r="EI34" s="745">
        <f t="shared" si="124"/>
        <v>0</v>
      </c>
      <c r="EJ34" s="745">
        <f t="shared" si="124"/>
        <v>0</v>
      </c>
      <c r="EK34" s="745">
        <f t="shared" si="124"/>
        <v>0</v>
      </c>
      <c r="EL34" s="745">
        <f t="shared" si="124"/>
        <v>0</v>
      </c>
      <c r="EM34" s="745">
        <f t="shared" si="124"/>
        <v>0</v>
      </c>
      <c r="EN34" s="745">
        <f t="shared" si="124"/>
        <v>0</v>
      </c>
      <c r="EO34" s="745">
        <f t="shared" si="124"/>
        <v>0</v>
      </c>
      <c r="EP34" s="745">
        <f t="shared" si="124"/>
        <v>0</v>
      </c>
      <c r="EQ34" s="745">
        <f t="shared" si="124"/>
        <v>0</v>
      </c>
      <c r="ER34" s="745">
        <f t="shared" si="124"/>
        <v>0</v>
      </c>
      <c r="ES34" s="745">
        <f t="shared" si="124"/>
        <v>0</v>
      </c>
      <c r="ET34" s="745">
        <f t="shared" si="124"/>
        <v>0</v>
      </c>
      <c r="EU34" s="745">
        <f t="shared" si="124"/>
        <v>0</v>
      </c>
      <c r="EV34" s="745">
        <f t="shared" si="124"/>
        <v>0</v>
      </c>
      <c r="EW34" s="745">
        <f t="shared" si="124"/>
        <v>0</v>
      </c>
      <c r="EX34" s="745">
        <f t="shared" si="124"/>
        <v>0</v>
      </c>
      <c r="EY34" s="745">
        <f t="shared" si="124"/>
        <v>0</v>
      </c>
      <c r="EZ34" s="745">
        <f t="shared" si="124"/>
        <v>0</v>
      </c>
      <c r="FA34" s="745">
        <f t="shared" si="124"/>
        <v>0</v>
      </c>
      <c r="FB34" s="745">
        <f t="shared" si="124"/>
        <v>0</v>
      </c>
      <c r="FC34" s="745">
        <f t="shared" ref="FC34:GH34" si="125">IF(FC$11&gt;=DESIGN_LIFE,FB34,IF(AND(FC$11&gt;0,$CK34&lt;&gt;0),IF(INT((FC$11)/(DESIGN_LIFE/$CK34))=((FC$11)/(DESIGN_LIFE/$CK34)),$CM34+FB34,FB34),FB34))</f>
        <v>0</v>
      </c>
      <c r="FD34" s="745">
        <f t="shared" si="125"/>
        <v>0</v>
      </c>
      <c r="FE34" s="745">
        <f t="shared" si="125"/>
        <v>0</v>
      </c>
      <c r="FF34" s="745">
        <f t="shared" si="125"/>
        <v>0</v>
      </c>
      <c r="FG34" s="745">
        <f t="shared" si="125"/>
        <v>0</v>
      </c>
      <c r="FH34" s="745">
        <f t="shared" si="125"/>
        <v>0</v>
      </c>
      <c r="FI34" s="745">
        <f t="shared" si="125"/>
        <v>0</v>
      </c>
      <c r="FJ34" s="745">
        <f t="shared" si="125"/>
        <v>0</v>
      </c>
      <c r="FK34" s="745">
        <f t="shared" si="125"/>
        <v>0</v>
      </c>
      <c r="FL34" s="745">
        <f t="shared" si="125"/>
        <v>0</v>
      </c>
      <c r="FM34" s="745">
        <f t="shared" si="125"/>
        <v>0</v>
      </c>
      <c r="FN34" s="745">
        <f t="shared" si="125"/>
        <v>0</v>
      </c>
      <c r="FO34" s="745">
        <f t="shared" si="125"/>
        <v>0</v>
      </c>
      <c r="FP34" s="745">
        <f t="shared" si="125"/>
        <v>0</v>
      </c>
      <c r="FQ34" s="745">
        <f t="shared" si="125"/>
        <v>0</v>
      </c>
      <c r="FR34" s="745">
        <f t="shared" si="125"/>
        <v>0</v>
      </c>
      <c r="FS34" s="745">
        <f t="shared" si="125"/>
        <v>0</v>
      </c>
      <c r="FT34" s="745">
        <f t="shared" si="125"/>
        <v>0</v>
      </c>
      <c r="FU34" s="745">
        <f t="shared" si="125"/>
        <v>0</v>
      </c>
      <c r="FV34" s="745">
        <f t="shared" si="125"/>
        <v>0</v>
      </c>
      <c r="FW34" s="745">
        <f t="shared" si="125"/>
        <v>0</v>
      </c>
      <c r="FX34" s="745">
        <f t="shared" si="125"/>
        <v>0</v>
      </c>
      <c r="FY34" s="745">
        <f t="shared" si="125"/>
        <v>0</v>
      </c>
      <c r="FZ34" s="745">
        <f t="shared" si="125"/>
        <v>0</v>
      </c>
      <c r="GA34" s="745">
        <f t="shared" si="125"/>
        <v>0</v>
      </c>
      <c r="GB34" s="745">
        <f t="shared" si="125"/>
        <v>0</v>
      </c>
      <c r="GC34" s="745">
        <f t="shared" si="125"/>
        <v>0</v>
      </c>
      <c r="GD34" s="745">
        <f t="shared" si="125"/>
        <v>0</v>
      </c>
      <c r="GE34" s="745">
        <f t="shared" si="125"/>
        <v>0</v>
      </c>
      <c r="GF34" s="745">
        <f t="shared" si="125"/>
        <v>0</v>
      </c>
      <c r="GG34" s="745">
        <f t="shared" si="125"/>
        <v>0</v>
      </c>
      <c r="GH34" s="745">
        <f t="shared" si="125"/>
        <v>0</v>
      </c>
      <c r="GI34" s="745">
        <f t="shared" ref="GI34:HG34" si="126">IF(GI$11&gt;=DESIGN_LIFE,GH34,IF(AND(GI$11&gt;0,$CK34&lt;&gt;0),IF(INT((GI$11)/(DESIGN_LIFE/$CK34))=((GI$11)/(DESIGN_LIFE/$CK34)),$CM34+GH34,GH34),GH34))</f>
        <v>0</v>
      </c>
      <c r="GJ34" s="745">
        <f t="shared" si="126"/>
        <v>0</v>
      </c>
      <c r="GK34" s="745">
        <f t="shared" si="126"/>
        <v>0</v>
      </c>
      <c r="GL34" s="745">
        <f t="shared" si="126"/>
        <v>0</v>
      </c>
      <c r="GM34" s="745">
        <f t="shared" si="126"/>
        <v>0</v>
      </c>
      <c r="GN34" s="745">
        <f t="shared" si="126"/>
        <v>0</v>
      </c>
      <c r="GO34" s="745">
        <f t="shared" si="126"/>
        <v>0</v>
      </c>
      <c r="GP34" s="745">
        <f t="shared" si="126"/>
        <v>0</v>
      </c>
      <c r="GQ34" s="745">
        <f t="shared" si="126"/>
        <v>0</v>
      </c>
      <c r="GR34" s="745">
        <f t="shared" si="126"/>
        <v>0</v>
      </c>
      <c r="GS34" s="745">
        <f t="shared" si="126"/>
        <v>0</v>
      </c>
      <c r="GT34" s="745">
        <f t="shared" si="126"/>
        <v>0</v>
      </c>
      <c r="GU34" s="745">
        <f t="shared" si="126"/>
        <v>0</v>
      </c>
      <c r="GV34" s="745">
        <f t="shared" si="126"/>
        <v>0</v>
      </c>
      <c r="GW34" s="745">
        <f t="shared" si="126"/>
        <v>0</v>
      </c>
      <c r="GX34" s="745">
        <f t="shared" si="126"/>
        <v>0</v>
      </c>
      <c r="GY34" s="745">
        <f t="shared" si="126"/>
        <v>0</v>
      </c>
      <c r="GZ34" s="745">
        <f t="shared" si="126"/>
        <v>0</v>
      </c>
      <c r="HA34" s="745">
        <f t="shared" si="126"/>
        <v>0</v>
      </c>
      <c r="HB34" s="745">
        <f t="shared" si="126"/>
        <v>0</v>
      </c>
      <c r="HC34" s="745">
        <f t="shared" si="126"/>
        <v>0</v>
      </c>
      <c r="HD34" s="745">
        <f t="shared" si="126"/>
        <v>0</v>
      </c>
      <c r="HE34" s="745">
        <f t="shared" si="126"/>
        <v>0</v>
      </c>
      <c r="HF34" s="745">
        <f t="shared" si="126"/>
        <v>0</v>
      </c>
      <c r="HG34" s="745">
        <f t="shared" si="126"/>
        <v>0</v>
      </c>
      <c r="HH34" s="185"/>
    </row>
    <row r="35" spans="1:216" s="99" customFormat="1" ht="20.100000000000001" customHeight="1">
      <c r="A35" s="520" t="str">
        <f t="shared" si="4"/>
        <v>LST_STR_ELEMENT</v>
      </c>
      <c r="B35" s="629"/>
      <c r="C35" s="628"/>
      <c r="D35" s="626"/>
      <c r="E35" s="627"/>
      <c r="F35" s="626"/>
      <c r="G35" s="350" t="e">
        <f>IF(TYPOLOGY = "Bridge", _xlfn.XLOOKUP($E35, BRIDGE_STR_ELEMENT, 'MATERIAL DATA'!$R$36:$R$74,,), _xlfn.XLOOKUP($BL35, 'LIFECYCLE MATERIAL DATA'!$A$5:$A$104, 'LIFECYCLE MATERIAL DATA'!$Q$5:$Q$104,,))</f>
        <v>#N/A</v>
      </c>
      <c r="H35" s="630"/>
      <c r="I35" s="631"/>
      <c r="J35" s="737"/>
      <c r="K35" s="626"/>
      <c r="L35" s="632"/>
      <c r="M35" s="400"/>
      <c r="N35" s="156">
        <f t="shared" si="92"/>
        <v>0</v>
      </c>
      <c r="O35" s="157" t="str">
        <f t="shared" si="20"/>
        <v/>
      </c>
      <c r="P35" s="158" t="str">
        <f t="shared" si="21"/>
        <v/>
      </c>
      <c r="Q35" s="158" t="str" cm="1">
        <f t="array" ref="Q35">IFERROR(_xlfn.IFS(AND($I35 = "Yes", $J35 =1),(($BX35+$BU35)/($J35) + ($BY35+$BR35 +$BZ35)),AND($I35 = "Yes", $J35 &gt;1), (($BX35+$BU35)/($J35) + ($BY35*2 +$BZ35)) ), "")</f>
        <v/>
      </c>
      <c r="R35" s="158" t="str">
        <f t="shared" si="5"/>
        <v/>
      </c>
      <c r="S35" s="159">
        <f t="shared" si="22"/>
        <v>0</v>
      </c>
      <c r="T35" s="159" t="str">
        <f t="shared" si="45"/>
        <v/>
      </c>
      <c r="U35" s="158" t="str">
        <f t="shared" si="33"/>
        <v/>
      </c>
      <c r="V35" s="396" t="str">
        <f t="shared" si="23"/>
        <v/>
      </c>
      <c r="W35" s="156" t="str">
        <f t="shared" si="7"/>
        <v/>
      </c>
      <c r="X35" s="160">
        <f t="shared" si="8"/>
        <v>0</v>
      </c>
      <c r="Y35" s="274" t="s">
        <v>415</v>
      </c>
      <c r="Z35" s="745" t="str">
        <f>'MATERIAL DATA'!$Q59</f>
        <v>4.3.1 Expansion joints</v>
      </c>
      <c r="AA35" s="768">
        <f t="shared" si="62"/>
        <v>0</v>
      </c>
      <c r="AB35" s="185"/>
      <c r="AC35" s="185"/>
      <c r="AD35" s="185"/>
      <c r="AE35" s="185"/>
      <c r="AF35" s="185"/>
      <c r="AG35" s="185"/>
      <c r="AH35" s="185"/>
      <c r="AI35" s="185"/>
      <c r="AJ35" s="185"/>
      <c r="AK35" s="185"/>
      <c r="AL35" s="185"/>
      <c r="AM35" s="185"/>
      <c r="AN35" s="185"/>
      <c r="AO35" s="185"/>
      <c r="AP35" s="185"/>
      <c r="AQ35" s="185"/>
      <c r="AR35" s="185"/>
      <c r="AS35" s="185"/>
      <c r="AT35" s="185"/>
      <c r="AU35" s="185"/>
      <c r="AV35" s="185"/>
      <c r="AW35" s="185"/>
      <c r="AX35" s="185"/>
      <c r="AY35" s="185"/>
      <c r="AZ35" s="185"/>
      <c r="BA35" s="185"/>
      <c r="BB35" s="185"/>
      <c r="BC35" s="185"/>
      <c r="BD35" s="185"/>
      <c r="BE35" s="185"/>
      <c r="BF35" s="185"/>
      <c r="BG35" s="185"/>
      <c r="BH35" s="185"/>
      <c r="BI35" s="185"/>
      <c r="BJ35" s="185"/>
      <c r="BK35" s="209" t="str">
        <f t="shared" si="114"/>
        <v>ER</v>
      </c>
      <c r="BL35" s="209" t="str">
        <f t="shared" si="9"/>
        <v xml:space="preserve"> -  - </v>
      </c>
      <c r="BM35" s="745" t="str" cm="1">
        <f t="array" ref="BM35">_xlfn.IFS(OR(AND(TYPOLOGY &lt;&gt; "Bridge", B35="concrete",D35&lt;&gt;"Reinforced - 150mm hollow core slab"),C35="Concrete_EPD",),"Reinforcement",(OR(AND(TYPOLOGY="Bridge",B35="concrete",D35&lt;&gt;"Reinforced - 150mm hollow core slab"),C35="Concrete_EPD",)),"Bridge_Reinforcement",TRUE, "No_Reinforcement")</f>
        <v>No_Reinforcement</v>
      </c>
      <c r="BN35" s="186" t="e">
        <f>_xlfn.XLOOKUP($BL35,'LIFECYCLE MATERIAL DATA'!$A$5:$A$104,'LIFECYCLE MATERIAL DATA'!$D$5:$D$104,)</f>
        <v>#N/A</v>
      </c>
      <c r="BO35" s="186">
        <f>IFERROR(IF(M35&lt;&gt;0,_xlfn.XLOOKUP(M35,'Custom Data'!S16:S45,'Custom Data'!T16:T45,,-1),0),0)</f>
        <v>0</v>
      </c>
      <c r="BP35" s="186">
        <f t="shared" si="10"/>
        <v>0</v>
      </c>
      <c r="BQ35" s="846" t="str">
        <f t="shared" si="11"/>
        <v>ER</v>
      </c>
      <c r="BR35" s="745" t="str">
        <f>IFERROR(_xlfn.XLOOKUP($BL35,'LIFECYCLE MATERIAL DATA'!$A$5:$A$104,'LIFECYCLE MATERIAL DATA'!$I$5:$I$104,,)*($BQ35/1000)+_xlfn.XLOOKUP('Project Info'!$C$15,'LIFECYCLE MATERIAL DATA'!$A$5:$A$104,'LIFECYCLE MATERIAL DATA'!$I$5:$I$104,,)*($BP35/1000),"")</f>
        <v/>
      </c>
      <c r="BS35" s="745" t="str">
        <f>IFERROR(_xlfn.XLOOKUP($BL35,'LIFECYCLE MATERIAL DATA'!$A$5:$A$104, 'LIFECYCLE MATERIAL DATA'!$J$5:$J$104,,)*($BQ35/1000)+_xlfn.XLOOKUP('Project Info'!$C$15,'LIFECYCLE MATERIAL DATA'!$A$5:$A$104,'LIFECYCLE MATERIAL DATA'!$J$5:$J$104,,)*($BP35/1000),"")</f>
        <v/>
      </c>
      <c r="BT35" s="745" t="str">
        <f>IFERROR(_xlfn.XLOOKUP($BL35,'LIFECYCLE MATERIAL DATA'!$A$5:$A$104, 'LIFECYCLE MATERIAL DATA'!$K$5:$K$104,,)*($BQ35/1000),"")</f>
        <v/>
      </c>
      <c r="BU35" s="185" t="str">
        <f>IFERROR(_xlfn.XLOOKUP($BL35,'LIFECYCLE MATERIAL DATA'!$A$5:$A$104,'LIFECYCLE MATERIAL DATA'!$L$5:$L$104,,)*($BQ35/1000)+_xlfn.XLOOKUP('Project Info'!$C$15,'LIFECYCLE MATERIAL DATA'!$A$5:$A$104,'LIFECYCLE MATERIAL DATA'!$L$5:$L$104,,)*($BP35/1000),"")</f>
        <v/>
      </c>
      <c r="BV35" s="745" t="str">
        <f t="shared" si="25"/>
        <v/>
      </c>
      <c r="BW35" s="745" t="str">
        <f>IF($K35='MATERIAL DATA'!$O$5,$L35, IF($K35='MATERIAL DATA'!$O$6,$L35/(1000*'Scheme 3'!$BN35),""))</f>
        <v/>
      </c>
      <c r="BX35" s="745" t="str">
        <f>IFERROR(((_xlfn.XLOOKUP($BL35,'LIFECYCLE MATERIAL DATA'!$A$5:$A$104,'LIFECYCLE MATERIAL DATA'!$F$5:$F$104,,))*$BQ35/1000+_xlfn.XLOOKUP('Project Info'!$C$15,'LIFECYCLE MATERIAL DATA'!$A$5:$A$104,'LIFECYCLE MATERIAL DATA'!$F$5:$F$104,,)*$BP35/1000),"")</f>
        <v/>
      </c>
      <c r="BY35" s="771" t="str">
        <f>IFERROR((_xlfn.XLOOKUP($BL35,'LIFECYCLE MATERIAL DATA'!$A$5:$A$104,'LIFECYCLE MATERIAL DATA'!$G$5:$G$104,,)*$BQ35/1000++_xlfn.XLOOKUP('Project Info'!$C$15,'LIFECYCLE MATERIAL DATA'!$A$5:$A$104,'LIFECYCLE MATERIAL DATA'!$G$5:$G$104,,)*$BP35/1000),"")</f>
        <v/>
      </c>
      <c r="BZ35" s="745" t="str">
        <f>IFERROR(_xlfn.XLOOKUP('Scheme 3'!$BL35,'LIFECYCLE MATERIAL DATA'!$A$5:$A$104,'LIFECYCLE MATERIAL DATA'!$H$5:$H$104,,)*SUM($BX35+$BY35+$CB35+$CC35), "")</f>
        <v/>
      </c>
      <c r="CA35" s="185"/>
      <c r="CB35" s="743" t="str">
        <f>IFERROR((_xlfn.XLOOKUP($BL35,'LIFECYCLE MATERIAL DATA'!$A$5:$A$104, 'LIFECYCLE MATERIAL DATA'!$M$5:$M$104)*$BQ35/1000++_xlfn.XLOOKUP('Project Info'!$C$15,'LIFECYCLE MATERIAL DATA'!$A$5:$A$104,'LIFECYCLE MATERIAL DATA'!$M$5:$M$104)*$BP35/1000),"")</f>
        <v/>
      </c>
      <c r="CC35" s="745">
        <f>IFERROR(IF(OR($B35="Timber",$C35="Timber_EPD", $C35="Bamboo"),_xlfn.XLOOKUP($BL35,'LIFECYCLE MATERIAL DATA Master'!$A$5:$A$104,'LIFECYCLE MATERIAL DATA Master'!$E$5:$E$104,,)*$BQ35,0),"")/1000</f>
        <v>0</v>
      </c>
      <c r="CD35" s="185" t="str">
        <f>IFERROR((_xlfn.XLOOKUP($BL35,'LIFECYCLE MATERIAL DATA'!$A$5:$A$104,'LIFECYCLE MATERIAL DATA'!$N$5:$N$104,,)*$BQ35/1000++_xlfn.XLOOKUP('Project Info'!$C$15,'LIFECYCLE MATERIAL DATA'!$A$5:$A$104,'LIFECYCLE MATERIAL DATA'!$N$5:$N$104,,)*$BP35/1000),"")</f>
        <v/>
      </c>
      <c r="CE35" s="743"/>
      <c r="CF35" s="743"/>
      <c r="CG35" s="743"/>
      <c r="CH35" s="772">
        <f>IFERROR(1+_xlfn.XLOOKUP($BL35,'LIFECYCLE MATERIAL DATA'!$A$5:$A$104,'LIFECYCLE MATERIAL DATA'!$H$5:$H$104,,),0)</f>
        <v>0</v>
      </c>
      <c r="CI35" s="765">
        <f t="shared" si="97"/>
        <v>0</v>
      </c>
      <c r="CJ35" s="773">
        <f t="shared" si="13"/>
        <v>0</v>
      </c>
      <c r="CK35" s="774">
        <f t="shared" si="14"/>
        <v>0</v>
      </c>
      <c r="CL35" s="767">
        <f t="shared" si="26"/>
        <v>0</v>
      </c>
      <c r="CM35" s="775">
        <f t="shared" si="27"/>
        <v>0</v>
      </c>
      <c r="CN35" s="769">
        <v>0</v>
      </c>
      <c r="CO35" s="745">
        <f t="shared" si="15"/>
        <v>0</v>
      </c>
      <c r="CP35" s="745">
        <f t="shared" si="15"/>
        <v>0</v>
      </c>
      <c r="CQ35" s="745">
        <f t="shared" ref="CQ35:DV35" si="127">IF(CQ$11&gt;=DESIGN_LIFE,CP35,IF(AND(CQ$11&gt;0,$CK35&lt;&gt;0),IF(INT((CQ$11)/(DESIGN_LIFE/$CK35))=((CQ$11)/(DESIGN_LIFE/$CK35)),$CM35+CP35,CP35),CP35))</f>
        <v>0</v>
      </c>
      <c r="CR35" s="745">
        <f t="shared" si="127"/>
        <v>0</v>
      </c>
      <c r="CS35" s="745">
        <f t="shared" si="127"/>
        <v>0</v>
      </c>
      <c r="CT35" s="745">
        <f t="shared" si="127"/>
        <v>0</v>
      </c>
      <c r="CU35" s="745">
        <f t="shared" si="127"/>
        <v>0</v>
      </c>
      <c r="CV35" s="745">
        <f t="shared" si="127"/>
        <v>0</v>
      </c>
      <c r="CW35" s="745">
        <f t="shared" si="127"/>
        <v>0</v>
      </c>
      <c r="CX35" s="745">
        <f t="shared" si="127"/>
        <v>0</v>
      </c>
      <c r="CY35" s="745">
        <f t="shared" si="127"/>
        <v>0</v>
      </c>
      <c r="CZ35" s="745">
        <f t="shared" si="127"/>
        <v>0</v>
      </c>
      <c r="DA35" s="745">
        <f t="shared" si="127"/>
        <v>0</v>
      </c>
      <c r="DB35" s="745">
        <f t="shared" si="127"/>
        <v>0</v>
      </c>
      <c r="DC35" s="745">
        <f t="shared" si="127"/>
        <v>0</v>
      </c>
      <c r="DD35" s="745">
        <f t="shared" si="127"/>
        <v>0</v>
      </c>
      <c r="DE35" s="745">
        <f t="shared" si="127"/>
        <v>0</v>
      </c>
      <c r="DF35" s="745">
        <f t="shared" si="127"/>
        <v>0</v>
      </c>
      <c r="DG35" s="745">
        <f t="shared" si="127"/>
        <v>0</v>
      </c>
      <c r="DH35" s="745">
        <f t="shared" si="127"/>
        <v>0</v>
      </c>
      <c r="DI35" s="745">
        <f t="shared" si="127"/>
        <v>0</v>
      </c>
      <c r="DJ35" s="745">
        <f t="shared" si="127"/>
        <v>0</v>
      </c>
      <c r="DK35" s="745">
        <f t="shared" si="127"/>
        <v>0</v>
      </c>
      <c r="DL35" s="745">
        <f t="shared" si="127"/>
        <v>0</v>
      </c>
      <c r="DM35" s="745">
        <f t="shared" si="127"/>
        <v>0</v>
      </c>
      <c r="DN35" s="745">
        <f t="shared" si="127"/>
        <v>0</v>
      </c>
      <c r="DO35" s="745">
        <f t="shared" si="127"/>
        <v>0</v>
      </c>
      <c r="DP35" s="745">
        <f t="shared" si="127"/>
        <v>0</v>
      </c>
      <c r="DQ35" s="745">
        <f t="shared" si="127"/>
        <v>0</v>
      </c>
      <c r="DR35" s="745">
        <f t="shared" si="127"/>
        <v>0</v>
      </c>
      <c r="DS35" s="745">
        <f t="shared" si="127"/>
        <v>0</v>
      </c>
      <c r="DT35" s="745">
        <f t="shared" si="127"/>
        <v>0</v>
      </c>
      <c r="DU35" s="745">
        <f t="shared" si="127"/>
        <v>0</v>
      </c>
      <c r="DV35" s="745">
        <f t="shared" si="127"/>
        <v>0</v>
      </c>
      <c r="DW35" s="745">
        <f t="shared" ref="DW35:FB35" si="128">IF(DW$11&gt;=DESIGN_LIFE,DV35,IF(AND(DW$11&gt;0,$CK35&lt;&gt;0),IF(INT((DW$11)/(DESIGN_LIFE/$CK35))=((DW$11)/(DESIGN_LIFE/$CK35)),$CM35+DV35,DV35),DV35))</f>
        <v>0</v>
      </c>
      <c r="DX35" s="745">
        <f t="shared" si="128"/>
        <v>0</v>
      </c>
      <c r="DY35" s="745">
        <f t="shared" si="128"/>
        <v>0</v>
      </c>
      <c r="DZ35" s="745">
        <f t="shared" si="128"/>
        <v>0</v>
      </c>
      <c r="EA35" s="745">
        <f t="shared" si="128"/>
        <v>0</v>
      </c>
      <c r="EB35" s="745">
        <f t="shared" si="128"/>
        <v>0</v>
      </c>
      <c r="EC35" s="745">
        <f t="shared" si="128"/>
        <v>0</v>
      </c>
      <c r="ED35" s="745">
        <f t="shared" si="128"/>
        <v>0</v>
      </c>
      <c r="EE35" s="745">
        <f t="shared" si="128"/>
        <v>0</v>
      </c>
      <c r="EF35" s="745">
        <f t="shared" si="128"/>
        <v>0</v>
      </c>
      <c r="EG35" s="745">
        <f t="shared" si="128"/>
        <v>0</v>
      </c>
      <c r="EH35" s="745">
        <f t="shared" si="128"/>
        <v>0</v>
      </c>
      <c r="EI35" s="745">
        <f t="shared" si="128"/>
        <v>0</v>
      </c>
      <c r="EJ35" s="745">
        <f t="shared" si="128"/>
        <v>0</v>
      </c>
      <c r="EK35" s="745">
        <f t="shared" si="128"/>
        <v>0</v>
      </c>
      <c r="EL35" s="745">
        <f t="shared" si="128"/>
        <v>0</v>
      </c>
      <c r="EM35" s="745">
        <f t="shared" si="128"/>
        <v>0</v>
      </c>
      <c r="EN35" s="745">
        <f t="shared" si="128"/>
        <v>0</v>
      </c>
      <c r="EO35" s="745">
        <f t="shared" si="128"/>
        <v>0</v>
      </c>
      <c r="EP35" s="745">
        <f t="shared" si="128"/>
        <v>0</v>
      </c>
      <c r="EQ35" s="745">
        <f t="shared" si="128"/>
        <v>0</v>
      </c>
      <c r="ER35" s="745">
        <f t="shared" si="128"/>
        <v>0</v>
      </c>
      <c r="ES35" s="745">
        <f t="shared" si="128"/>
        <v>0</v>
      </c>
      <c r="ET35" s="745">
        <f t="shared" si="128"/>
        <v>0</v>
      </c>
      <c r="EU35" s="745">
        <f t="shared" si="128"/>
        <v>0</v>
      </c>
      <c r="EV35" s="745">
        <f t="shared" si="128"/>
        <v>0</v>
      </c>
      <c r="EW35" s="745">
        <f t="shared" si="128"/>
        <v>0</v>
      </c>
      <c r="EX35" s="745">
        <f t="shared" si="128"/>
        <v>0</v>
      </c>
      <c r="EY35" s="745">
        <f t="shared" si="128"/>
        <v>0</v>
      </c>
      <c r="EZ35" s="745">
        <f t="shared" si="128"/>
        <v>0</v>
      </c>
      <c r="FA35" s="745">
        <f t="shared" si="128"/>
        <v>0</v>
      </c>
      <c r="FB35" s="745">
        <f t="shared" si="128"/>
        <v>0</v>
      </c>
      <c r="FC35" s="745">
        <f t="shared" ref="FC35:GH35" si="129">IF(FC$11&gt;=DESIGN_LIFE,FB35,IF(AND(FC$11&gt;0,$CK35&lt;&gt;0),IF(INT((FC$11)/(DESIGN_LIFE/$CK35))=((FC$11)/(DESIGN_LIFE/$CK35)),$CM35+FB35,FB35),FB35))</f>
        <v>0</v>
      </c>
      <c r="FD35" s="745">
        <f t="shared" si="129"/>
        <v>0</v>
      </c>
      <c r="FE35" s="745">
        <f t="shared" si="129"/>
        <v>0</v>
      </c>
      <c r="FF35" s="745">
        <f t="shared" si="129"/>
        <v>0</v>
      </c>
      <c r="FG35" s="745">
        <f t="shared" si="129"/>
        <v>0</v>
      </c>
      <c r="FH35" s="745">
        <f t="shared" si="129"/>
        <v>0</v>
      </c>
      <c r="FI35" s="745">
        <f t="shared" si="129"/>
        <v>0</v>
      </c>
      <c r="FJ35" s="745">
        <f t="shared" si="129"/>
        <v>0</v>
      </c>
      <c r="FK35" s="745">
        <f t="shared" si="129"/>
        <v>0</v>
      </c>
      <c r="FL35" s="745">
        <f t="shared" si="129"/>
        <v>0</v>
      </c>
      <c r="FM35" s="745">
        <f t="shared" si="129"/>
        <v>0</v>
      </c>
      <c r="FN35" s="745">
        <f t="shared" si="129"/>
        <v>0</v>
      </c>
      <c r="FO35" s="745">
        <f t="shared" si="129"/>
        <v>0</v>
      </c>
      <c r="FP35" s="745">
        <f t="shared" si="129"/>
        <v>0</v>
      </c>
      <c r="FQ35" s="745">
        <f t="shared" si="129"/>
        <v>0</v>
      </c>
      <c r="FR35" s="745">
        <f t="shared" si="129"/>
        <v>0</v>
      </c>
      <c r="FS35" s="745">
        <f t="shared" si="129"/>
        <v>0</v>
      </c>
      <c r="FT35" s="745">
        <f t="shared" si="129"/>
        <v>0</v>
      </c>
      <c r="FU35" s="745">
        <f t="shared" si="129"/>
        <v>0</v>
      </c>
      <c r="FV35" s="745">
        <f t="shared" si="129"/>
        <v>0</v>
      </c>
      <c r="FW35" s="745">
        <f t="shared" si="129"/>
        <v>0</v>
      </c>
      <c r="FX35" s="745">
        <f t="shared" si="129"/>
        <v>0</v>
      </c>
      <c r="FY35" s="745">
        <f t="shared" si="129"/>
        <v>0</v>
      </c>
      <c r="FZ35" s="745">
        <f t="shared" si="129"/>
        <v>0</v>
      </c>
      <c r="GA35" s="745">
        <f t="shared" si="129"/>
        <v>0</v>
      </c>
      <c r="GB35" s="745">
        <f t="shared" si="129"/>
        <v>0</v>
      </c>
      <c r="GC35" s="745">
        <f t="shared" si="129"/>
        <v>0</v>
      </c>
      <c r="GD35" s="745">
        <f t="shared" si="129"/>
        <v>0</v>
      </c>
      <c r="GE35" s="745">
        <f t="shared" si="129"/>
        <v>0</v>
      </c>
      <c r="GF35" s="745">
        <f t="shared" si="129"/>
        <v>0</v>
      </c>
      <c r="GG35" s="745">
        <f t="shared" si="129"/>
        <v>0</v>
      </c>
      <c r="GH35" s="745">
        <f t="shared" si="129"/>
        <v>0</v>
      </c>
      <c r="GI35" s="745">
        <f t="shared" ref="GI35:HG35" si="130">IF(GI$11&gt;=DESIGN_LIFE,GH35,IF(AND(GI$11&gt;0,$CK35&lt;&gt;0),IF(INT((GI$11)/(DESIGN_LIFE/$CK35))=((GI$11)/(DESIGN_LIFE/$CK35)),$CM35+GH35,GH35),GH35))</f>
        <v>0</v>
      </c>
      <c r="GJ35" s="745">
        <f t="shared" si="130"/>
        <v>0</v>
      </c>
      <c r="GK35" s="745">
        <f t="shared" si="130"/>
        <v>0</v>
      </c>
      <c r="GL35" s="745">
        <f t="shared" si="130"/>
        <v>0</v>
      </c>
      <c r="GM35" s="745">
        <f t="shared" si="130"/>
        <v>0</v>
      </c>
      <c r="GN35" s="745">
        <f t="shared" si="130"/>
        <v>0</v>
      </c>
      <c r="GO35" s="745">
        <f t="shared" si="130"/>
        <v>0</v>
      </c>
      <c r="GP35" s="745">
        <f t="shared" si="130"/>
        <v>0</v>
      </c>
      <c r="GQ35" s="745">
        <f t="shared" si="130"/>
        <v>0</v>
      </c>
      <c r="GR35" s="745">
        <f t="shared" si="130"/>
        <v>0</v>
      </c>
      <c r="GS35" s="745">
        <f t="shared" si="130"/>
        <v>0</v>
      </c>
      <c r="GT35" s="745">
        <f t="shared" si="130"/>
        <v>0</v>
      </c>
      <c r="GU35" s="745">
        <f t="shared" si="130"/>
        <v>0</v>
      </c>
      <c r="GV35" s="745">
        <f t="shared" si="130"/>
        <v>0</v>
      </c>
      <c r="GW35" s="745">
        <f t="shared" si="130"/>
        <v>0</v>
      </c>
      <c r="GX35" s="745">
        <f t="shared" si="130"/>
        <v>0</v>
      </c>
      <c r="GY35" s="745">
        <f t="shared" si="130"/>
        <v>0</v>
      </c>
      <c r="GZ35" s="745">
        <f t="shared" si="130"/>
        <v>0</v>
      </c>
      <c r="HA35" s="745">
        <f t="shared" si="130"/>
        <v>0</v>
      </c>
      <c r="HB35" s="745">
        <f t="shared" si="130"/>
        <v>0</v>
      </c>
      <c r="HC35" s="745">
        <f t="shared" si="130"/>
        <v>0</v>
      </c>
      <c r="HD35" s="745">
        <f t="shared" si="130"/>
        <v>0</v>
      </c>
      <c r="HE35" s="745">
        <f t="shared" si="130"/>
        <v>0</v>
      </c>
      <c r="HF35" s="745">
        <f t="shared" si="130"/>
        <v>0</v>
      </c>
      <c r="HG35" s="745">
        <f t="shared" si="130"/>
        <v>0</v>
      </c>
      <c r="HH35" s="185"/>
    </row>
    <row r="36" spans="1:216" s="99" customFormat="1" ht="19.899999999999999" customHeight="1">
      <c r="A36" s="520" t="str">
        <f t="shared" si="4"/>
        <v>LST_STR_ELEMENT</v>
      </c>
      <c r="B36" s="629"/>
      <c r="C36" s="628"/>
      <c r="D36" s="626"/>
      <c r="E36" s="627"/>
      <c r="F36" s="626"/>
      <c r="G36" s="350" t="e">
        <f>IF(TYPOLOGY = "Bridge", _xlfn.XLOOKUP($E36, BRIDGE_STR_ELEMENT, 'MATERIAL DATA'!$R$36:$R$74,,), _xlfn.XLOOKUP($BL36, 'LIFECYCLE MATERIAL DATA'!$A$5:$A$104, 'LIFECYCLE MATERIAL DATA'!$Q$5:$Q$104,,))</f>
        <v>#N/A</v>
      </c>
      <c r="H36" s="630"/>
      <c r="I36" s="631"/>
      <c r="J36" s="737"/>
      <c r="K36" s="626"/>
      <c r="L36" s="632"/>
      <c r="M36" s="400"/>
      <c r="N36" s="156">
        <f t="shared" si="92"/>
        <v>0</v>
      </c>
      <c r="O36" s="157" t="str">
        <f t="shared" si="20"/>
        <v/>
      </c>
      <c r="P36" s="158" t="str">
        <f t="shared" si="21"/>
        <v/>
      </c>
      <c r="Q36" s="158" t="str" cm="1">
        <f t="array" ref="Q36">IFERROR(_xlfn.IFS(AND($I36 = "Yes", $J36 =1),(($BX36+$BU36)/($J36) + ($BY36+$BR36 +$BZ36)),AND($I36 = "Yes", $J36 &gt;1), (($BX36+$BU36)/($J36) + ($BY36*2 +$BZ36)) ), "")</f>
        <v/>
      </c>
      <c r="R36" s="158" t="str">
        <f t="shared" si="5"/>
        <v/>
      </c>
      <c r="S36" s="159">
        <f t="shared" si="22"/>
        <v>0</v>
      </c>
      <c r="T36" s="159" t="str">
        <f t="shared" si="45"/>
        <v/>
      </c>
      <c r="U36" s="158" t="str">
        <f t="shared" si="33"/>
        <v/>
      </c>
      <c r="V36" s="396" t="str">
        <f t="shared" si="23"/>
        <v/>
      </c>
      <c r="W36" s="156" t="str">
        <f t="shared" si="7"/>
        <v/>
      </c>
      <c r="X36" s="160">
        <f t="shared" si="8"/>
        <v>0</v>
      </c>
      <c r="Y36" s="274" t="s">
        <v>415</v>
      </c>
      <c r="Z36" s="745" t="str">
        <f>'MATERIAL DATA'!$Q60</f>
        <v>4.4.1 Bearings (mechanical)</v>
      </c>
      <c r="AA36" s="768">
        <f t="shared" si="62"/>
        <v>0</v>
      </c>
      <c r="AB36" s="185"/>
      <c r="AC36" s="185"/>
      <c r="AD36" s="185"/>
      <c r="AE36" s="185"/>
      <c r="AF36" s="185"/>
      <c r="AG36" s="185"/>
      <c r="AH36" s="185"/>
      <c r="AI36" s="185"/>
      <c r="AJ36" s="185"/>
      <c r="AK36" s="185"/>
      <c r="AL36" s="185"/>
      <c r="AM36" s="185"/>
      <c r="AN36" s="185"/>
      <c r="AO36" s="185"/>
      <c r="AP36" s="185"/>
      <c r="AQ36" s="185"/>
      <c r="AR36" s="185"/>
      <c r="AS36" s="185"/>
      <c r="AT36" s="185"/>
      <c r="AU36" s="185"/>
      <c r="AV36" s="185"/>
      <c r="AW36" s="185"/>
      <c r="AX36" s="185"/>
      <c r="AY36" s="185"/>
      <c r="AZ36" s="185"/>
      <c r="BA36" s="185"/>
      <c r="BB36" s="185"/>
      <c r="BC36" s="185"/>
      <c r="BD36" s="185"/>
      <c r="BE36" s="185"/>
      <c r="BF36" s="185"/>
      <c r="BG36" s="185"/>
      <c r="BH36" s="185"/>
      <c r="BI36" s="185"/>
      <c r="BJ36" s="185"/>
      <c r="BK36" s="209" t="str">
        <f t="shared" si="114"/>
        <v>ER</v>
      </c>
      <c r="BL36" s="209" t="str">
        <f t="shared" si="9"/>
        <v xml:space="preserve"> -  - </v>
      </c>
      <c r="BM36" s="745" t="str" cm="1">
        <f t="array" ref="BM36">_xlfn.IFS(OR(AND(TYPOLOGY &lt;&gt; "Bridge", B36="concrete",D36&lt;&gt;"Reinforced - 150mm hollow core slab"),C36="Concrete_EPD",),"Reinforcement",(OR(AND(TYPOLOGY="Bridge",B36="concrete",D36&lt;&gt;"Reinforced - 150mm hollow core slab"),C36="Concrete_EPD",)),"Bridge_Reinforcement",TRUE, "No_Reinforcement")</f>
        <v>No_Reinforcement</v>
      </c>
      <c r="BN36" s="186" t="e">
        <f>_xlfn.XLOOKUP($BL36,'LIFECYCLE MATERIAL DATA'!$A$5:$A$104,'LIFECYCLE MATERIAL DATA'!$D$5:$D$104,)</f>
        <v>#N/A</v>
      </c>
      <c r="BO36" s="186">
        <f>IFERROR(IF(M36&lt;&gt;0,_xlfn.XLOOKUP(M36,'Custom Data'!S16:S45,'Custom Data'!T16:T45,,-1),0),0)</f>
        <v>0</v>
      </c>
      <c r="BP36" s="186">
        <f t="shared" si="10"/>
        <v>0</v>
      </c>
      <c r="BQ36" s="846" t="str">
        <f t="shared" si="11"/>
        <v>ER</v>
      </c>
      <c r="BR36" s="745" t="str">
        <f>IFERROR(_xlfn.XLOOKUP($BL36,'LIFECYCLE MATERIAL DATA'!$A$5:$A$104,'LIFECYCLE MATERIAL DATA'!$I$5:$I$104,,)*($BQ36/1000)+_xlfn.XLOOKUP('Project Info'!$C$15,'LIFECYCLE MATERIAL DATA'!$A$5:$A$104,'LIFECYCLE MATERIAL DATA'!$I$5:$I$104,,)*($BP36/1000),"")</f>
        <v/>
      </c>
      <c r="BS36" s="745" t="str">
        <f>IFERROR(_xlfn.XLOOKUP($BL36,'LIFECYCLE MATERIAL DATA'!$A$5:$A$104, 'LIFECYCLE MATERIAL DATA'!$J$5:$J$104,,)*($BQ36/1000)+_xlfn.XLOOKUP('Project Info'!$C$15,'LIFECYCLE MATERIAL DATA'!$A$5:$A$104,'LIFECYCLE MATERIAL DATA'!$J$5:$J$104,,)*($BP36/1000),"")</f>
        <v/>
      </c>
      <c r="BT36" s="745" t="str">
        <f>IFERROR(_xlfn.XLOOKUP($BL36,'LIFECYCLE MATERIAL DATA'!$A$5:$A$104, 'LIFECYCLE MATERIAL DATA'!$K$5:$K$104,,)*($BQ36/1000),"")</f>
        <v/>
      </c>
      <c r="BU36" s="185" t="str">
        <f>IFERROR(_xlfn.XLOOKUP($BL36,'LIFECYCLE MATERIAL DATA'!$A$5:$A$104,'LIFECYCLE MATERIAL DATA'!$L$5:$L$104,,)*($BQ36/1000)+_xlfn.XLOOKUP('Project Info'!$C$15,'LIFECYCLE MATERIAL DATA'!$A$5:$A$104,'LIFECYCLE MATERIAL DATA'!$L$5:$L$104,,)*($BP36/1000),"")</f>
        <v/>
      </c>
      <c r="BV36" s="745" t="str">
        <f t="shared" si="25"/>
        <v/>
      </c>
      <c r="BW36" s="745" t="str">
        <f>IF($K36='MATERIAL DATA'!$O$5,$L36, IF($K36='MATERIAL DATA'!$O$6,$L36/(1000*'Scheme 3'!$BN36),""))</f>
        <v/>
      </c>
      <c r="BX36" s="745" t="str">
        <f>IFERROR(((_xlfn.XLOOKUP($BL36,'LIFECYCLE MATERIAL DATA'!$A$5:$A$104,'LIFECYCLE MATERIAL DATA'!$F$5:$F$104,,))*$BQ36/1000+_xlfn.XLOOKUP('Project Info'!$C$15,'LIFECYCLE MATERIAL DATA'!$A$5:$A$104,'LIFECYCLE MATERIAL DATA'!$F$5:$F$104,,)*$BP36/1000),"")</f>
        <v/>
      </c>
      <c r="BY36" s="771" t="str">
        <f>IFERROR((_xlfn.XLOOKUP($BL36,'LIFECYCLE MATERIAL DATA'!$A$5:$A$104,'LIFECYCLE MATERIAL DATA'!$G$5:$G$104,,)*$BQ36/1000++_xlfn.XLOOKUP('Project Info'!$C$15,'LIFECYCLE MATERIAL DATA'!$A$5:$A$104,'LIFECYCLE MATERIAL DATA'!$G$5:$G$104,,)*$BP36/1000),"")</f>
        <v/>
      </c>
      <c r="BZ36" s="745" t="str">
        <f>IFERROR(_xlfn.XLOOKUP('Scheme 3'!$BL36,'LIFECYCLE MATERIAL DATA'!$A$5:$A$104,'LIFECYCLE MATERIAL DATA'!$H$5:$H$104,,)*SUM($BX36+$BY36+$CB36+$CC36), "")</f>
        <v/>
      </c>
      <c r="CA36" s="185"/>
      <c r="CB36" s="743" t="str">
        <f>IFERROR((_xlfn.XLOOKUP($BL36,'LIFECYCLE MATERIAL DATA'!$A$5:$A$104, 'LIFECYCLE MATERIAL DATA'!$M$5:$M$104)*$BQ36/1000++_xlfn.XLOOKUP('Project Info'!$C$15,'LIFECYCLE MATERIAL DATA'!$A$5:$A$104,'LIFECYCLE MATERIAL DATA'!$M$5:$M$104)*$BP36/1000),"")</f>
        <v/>
      </c>
      <c r="CC36" s="745">
        <f>IFERROR(IF(OR($B36="Timber",$C36="Timber_EPD", $C36="Bamboo"),_xlfn.XLOOKUP($BL36,'LIFECYCLE MATERIAL DATA Master'!$A$5:$A$104,'LIFECYCLE MATERIAL DATA Master'!$E$5:$E$104,,)*$BQ36,0),"")/1000</f>
        <v>0</v>
      </c>
      <c r="CD36" s="185" t="str">
        <f>IFERROR((_xlfn.XLOOKUP($BL36,'LIFECYCLE MATERIAL DATA'!$A$5:$A$104,'LIFECYCLE MATERIAL DATA'!$N$5:$N$104,,)*$BQ36/1000++_xlfn.XLOOKUP('Project Info'!$C$15,'LIFECYCLE MATERIAL DATA'!$A$5:$A$104,'LIFECYCLE MATERIAL DATA'!$N$5:$N$104,,)*$BP36/1000),"")</f>
        <v/>
      </c>
      <c r="CE36" s="743"/>
      <c r="CF36" s="743"/>
      <c r="CG36" s="743"/>
      <c r="CH36" s="772">
        <f>IFERROR(1+_xlfn.XLOOKUP($BL36,'LIFECYCLE MATERIAL DATA'!$A$5:$A$104,'LIFECYCLE MATERIAL DATA'!$H$5:$H$104,,),0)</f>
        <v>0</v>
      </c>
      <c r="CI36" s="765">
        <f t="shared" si="97"/>
        <v>0</v>
      </c>
      <c r="CJ36" s="773">
        <f t="shared" si="13"/>
        <v>0</v>
      </c>
      <c r="CK36" s="774">
        <f t="shared" si="14"/>
        <v>0</v>
      </c>
      <c r="CL36" s="767">
        <f t="shared" si="26"/>
        <v>0</v>
      </c>
      <c r="CM36" s="775">
        <f t="shared" si="27"/>
        <v>0</v>
      </c>
      <c r="CN36" s="769">
        <v>0</v>
      </c>
      <c r="CO36" s="745">
        <f t="shared" si="15"/>
        <v>0</v>
      </c>
      <c r="CP36" s="745">
        <f t="shared" si="15"/>
        <v>0</v>
      </c>
      <c r="CQ36" s="745">
        <f t="shared" ref="CQ36:DV36" si="131">IF(CQ$11&gt;=DESIGN_LIFE,CP36,IF(AND(CQ$11&gt;0,$CK36&lt;&gt;0),IF(INT((CQ$11)/(DESIGN_LIFE/$CK36))=((CQ$11)/(DESIGN_LIFE/$CK36)),$CM36+CP36,CP36),CP36))</f>
        <v>0</v>
      </c>
      <c r="CR36" s="745">
        <f t="shared" si="131"/>
        <v>0</v>
      </c>
      <c r="CS36" s="745">
        <f t="shared" si="131"/>
        <v>0</v>
      </c>
      <c r="CT36" s="745">
        <f t="shared" si="131"/>
        <v>0</v>
      </c>
      <c r="CU36" s="745">
        <f t="shared" si="131"/>
        <v>0</v>
      </c>
      <c r="CV36" s="745">
        <f t="shared" si="131"/>
        <v>0</v>
      </c>
      <c r="CW36" s="745">
        <f t="shared" si="131"/>
        <v>0</v>
      </c>
      <c r="CX36" s="745">
        <f t="shared" si="131"/>
        <v>0</v>
      </c>
      <c r="CY36" s="745">
        <f t="shared" si="131"/>
        <v>0</v>
      </c>
      <c r="CZ36" s="745">
        <f t="shared" si="131"/>
        <v>0</v>
      </c>
      <c r="DA36" s="745">
        <f t="shared" si="131"/>
        <v>0</v>
      </c>
      <c r="DB36" s="745">
        <f t="shared" si="131"/>
        <v>0</v>
      </c>
      <c r="DC36" s="745">
        <f t="shared" si="131"/>
        <v>0</v>
      </c>
      <c r="DD36" s="745">
        <f t="shared" si="131"/>
        <v>0</v>
      </c>
      <c r="DE36" s="745">
        <f t="shared" si="131"/>
        <v>0</v>
      </c>
      <c r="DF36" s="745">
        <f t="shared" si="131"/>
        <v>0</v>
      </c>
      <c r="DG36" s="745">
        <f t="shared" si="131"/>
        <v>0</v>
      </c>
      <c r="DH36" s="745">
        <f t="shared" si="131"/>
        <v>0</v>
      </c>
      <c r="DI36" s="745">
        <f t="shared" si="131"/>
        <v>0</v>
      </c>
      <c r="DJ36" s="745">
        <f t="shared" si="131"/>
        <v>0</v>
      </c>
      <c r="DK36" s="745">
        <f t="shared" si="131"/>
        <v>0</v>
      </c>
      <c r="DL36" s="745">
        <f t="shared" si="131"/>
        <v>0</v>
      </c>
      <c r="DM36" s="745">
        <f t="shared" si="131"/>
        <v>0</v>
      </c>
      <c r="DN36" s="745">
        <f t="shared" si="131"/>
        <v>0</v>
      </c>
      <c r="DO36" s="745">
        <f t="shared" si="131"/>
        <v>0</v>
      </c>
      <c r="DP36" s="745">
        <f t="shared" si="131"/>
        <v>0</v>
      </c>
      <c r="DQ36" s="745">
        <f t="shared" si="131"/>
        <v>0</v>
      </c>
      <c r="DR36" s="745">
        <f t="shared" si="131"/>
        <v>0</v>
      </c>
      <c r="DS36" s="745">
        <f t="shared" si="131"/>
        <v>0</v>
      </c>
      <c r="DT36" s="745">
        <f t="shared" si="131"/>
        <v>0</v>
      </c>
      <c r="DU36" s="745">
        <f t="shared" si="131"/>
        <v>0</v>
      </c>
      <c r="DV36" s="745">
        <f t="shared" si="131"/>
        <v>0</v>
      </c>
      <c r="DW36" s="745">
        <f t="shared" ref="DW36:FB36" si="132">IF(DW$11&gt;=DESIGN_LIFE,DV36,IF(AND(DW$11&gt;0,$CK36&lt;&gt;0),IF(INT((DW$11)/(DESIGN_LIFE/$CK36))=((DW$11)/(DESIGN_LIFE/$CK36)),$CM36+DV36,DV36),DV36))</f>
        <v>0</v>
      </c>
      <c r="DX36" s="745">
        <f t="shared" si="132"/>
        <v>0</v>
      </c>
      <c r="DY36" s="745">
        <f t="shared" si="132"/>
        <v>0</v>
      </c>
      <c r="DZ36" s="745">
        <f t="shared" si="132"/>
        <v>0</v>
      </c>
      <c r="EA36" s="745">
        <f t="shared" si="132"/>
        <v>0</v>
      </c>
      <c r="EB36" s="745">
        <f t="shared" si="132"/>
        <v>0</v>
      </c>
      <c r="EC36" s="745">
        <f t="shared" si="132"/>
        <v>0</v>
      </c>
      <c r="ED36" s="745">
        <f t="shared" si="132"/>
        <v>0</v>
      </c>
      <c r="EE36" s="745">
        <f t="shared" si="132"/>
        <v>0</v>
      </c>
      <c r="EF36" s="745">
        <f t="shared" si="132"/>
        <v>0</v>
      </c>
      <c r="EG36" s="745">
        <f t="shared" si="132"/>
        <v>0</v>
      </c>
      <c r="EH36" s="745">
        <f t="shared" si="132"/>
        <v>0</v>
      </c>
      <c r="EI36" s="745">
        <f t="shared" si="132"/>
        <v>0</v>
      </c>
      <c r="EJ36" s="745">
        <f t="shared" si="132"/>
        <v>0</v>
      </c>
      <c r="EK36" s="745">
        <f t="shared" si="132"/>
        <v>0</v>
      </c>
      <c r="EL36" s="745">
        <f t="shared" si="132"/>
        <v>0</v>
      </c>
      <c r="EM36" s="745">
        <f t="shared" si="132"/>
        <v>0</v>
      </c>
      <c r="EN36" s="745">
        <f t="shared" si="132"/>
        <v>0</v>
      </c>
      <c r="EO36" s="745">
        <f t="shared" si="132"/>
        <v>0</v>
      </c>
      <c r="EP36" s="745">
        <f t="shared" si="132"/>
        <v>0</v>
      </c>
      <c r="EQ36" s="745">
        <f t="shared" si="132"/>
        <v>0</v>
      </c>
      <c r="ER36" s="745">
        <f t="shared" si="132"/>
        <v>0</v>
      </c>
      <c r="ES36" s="745">
        <f t="shared" si="132"/>
        <v>0</v>
      </c>
      <c r="ET36" s="745">
        <f t="shared" si="132"/>
        <v>0</v>
      </c>
      <c r="EU36" s="745">
        <f t="shared" si="132"/>
        <v>0</v>
      </c>
      <c r="EV36" s="745">
        <f t="shared" si="132"/>
        <v>0</v>
      </c>
      <c r="EW36" s="745">
        <f t="shared" si="132"/>
        <v>0</v>
      </c>
      <c r="EX36" s="745">
        <f t="shared" si="132"/>
        <v>0</v>
      </c>
      <c r="EY36" s="745">
        <f t="shared" si="132"/>
        <v>0</v>
      </c>
      <c r="EZ36" s="745">
        <f t="shared" si="132"/>
        <v>0</v>
      </c>
      <c r="FA36" s="745">
        <f t="shared" si="132"/>
        <v>0</v>
      </c>
      <c r="FB36" s="745">
        <f t="shared" si="132"/>
        <v>0</v>
      </c>
      <c r="FC36" s="745">
        <f t="shared" ref="FC36:GH36" si="133">IF(FC$11&gt;=DESIGN_LIFE,FB36,IF(AND(FC$11&gt;0,$CK36&lt;&gt;0),IF(INT((FC$11)/(DESIGN_LIFE/$CK36))=((FC$11)/(DESIGN_LIFE/$CK36)),$CM36+FB36,FB36),FB36))</f>
        <v>0</v>
      </c>
      <c r="FD36" s="745">
        <f t="shared" si="133"/>
        <v>0</v>
      </c>
      <c r="FE36" s="745">
        <f t="shared" si="133"/>
        <v>0</v>
      </c>
      <c r="FF36" s="745">
        <f t="shared" si="133"/>
        <v>0</v>
      </c>
      <c r="FG36" s="745">
        <f t="shared" si="133"/>
        <v>0</v>
      </c>
      <c r="FH36" s="745">
        <f t="shared" si="133"/>
        <v>0</v>
      </c>
      <c r="FI36" s="745">
        <f t="shared" si="133"/>
        <v>0</v>
      </c>
      <c r="FJ36" s="745">
        <f t="shared" si="133"/>
        <v>0</v>
      </c>
      <c r="FK36" s="745">
        <f t="shared" si="133"/>
        <v>0</v>
      </c>
      <c r="FL36" s="745">
        <f t="shared" si="133"/>
        <v>0</v>
      </c>
      <c r="FM36" s="745">
        <f t="shared" si="133"/>
        <v>0</v>
      </c>
      <c r="FN36" s="745">
        <f t="shared" si="133"/>
        <v>0</v>
      </c>
      <c r="FO36" s="745">
        <f t="shared" si="133"/>
        <v>0</v>
      </c>
      <c r="FP36" s="745">
        <f t="shared" si="133"/>
        <v>0</v>
      </c>
      <c r="FQ36" s="745">
        <f t="shared" si="133"/>
        <v>0</v>
      </c>
      <c r="FR36" s="745">
        <f t="shared" si="133"/>
        <v>0</v>
      </c>
      <c r="FS36" s="745">
        <f t="shared" si="133"/>
        <v>0</v>
      </c>
      <c r="FT36" s="745">
        <f t="shared" si="133"/>
        <v>0</v>
      </c>
      <c r="FU36" s="745">
        <f t="shared" si="133"/>
        <v>0</v>
      </c>
      <c r="FV36" s="745">
        <f t="shared" si="133"/>
        <v>0</v>
      </c>
      <c r="FW36" s="745">
        <f t="shared" si="133"/>
        <v>0</v>
      </c>
      <c r="FX36" s="745">
        <f t="shared" si="133"/>
        <v>0</v>
      </c>
      <c r="FY36" s="745">
        <f t="shared" si="133"/>
        <v>0</v>
      </c>
      <c r="FZ36" s="745">
        <f t="shared" si="133"/>
        <v>0</v>
      </c>
      <c r="GA36" s="745">
        <f t="shared" si="133"/>
        <v>0</v>
      </c>
      <c r="GB36" s="745">
        <f t="shared" si="133"/>
        <v>0</v>
      </c>
      <c r="GC36" s="745">
        <f t="shared" si="133"/>
        <v>0</v>
      </c>
      <c r="GD36" s="745">
        <f t="shared" si="133"/>
        <v>0</v>
      </c>
      <c r="GE36" s="745">
        <f t="shared" si="133"/>
        <v>0</v>
      </c>
      <c r="GF36" s="745">
        <f t="shared" si="133"/>
        <v>0</v>
      </c>
      <c r="GG36" s="745">
        <f t="shared" si="133"/>
        <v>0</v>
      </c>
      <c r="GH36" s="745">
        <f t="shared" si="133"/>
        <v>0</v>
      </c>
      <c r="GI36" s="745">
        <f t="shared" ref="GI36:HG36" si="134">IF(GI$11&gt;=DESIGN_LIFE,GH36,IF(AND(GI$11&gt;0,$CK36&lt;&gt;0),IF(INT((GI$11)/(DESIGN_LIFE/$CK36))=((GI$11)/(DESIGN_LIFE/$CK36)),$CM36+GH36,GH36),GH36))</f>
        <v>0</v>
      </c>
      <c r="GJ36" s="745">
        <f t="shared" si="134"/>
        <v>0</v>
      </c>
      <c r="GK36" s="745">
        <f t="shared" si="134"/>
        <v>0</v>
      </c>
      <c r="GL36" s="745">
        <f t="shared" si="134"/>
        <v>0</v>
      </c>
      <c r="GM36" s="745">
        <f t="shared" si="134"/>
        <v>0</v>
      </c>
      <c r="GN36" s="745">
        <f t="shared" si="134"/>
        <v>0</v>
      </c>
      <c r="GO36" s="745">
        <f t="shared" si="134"/>
        <v>0</v>
      </c>
      <c r="GP36" s="745">
        <f t="shared" si="134"/>
        <v>0</v>
      </c>
      <c r="GQ36" s="745">
        <f t="shared" si="134"/>
        <v>0</v>
      </c>
      <c r="GR36" s="745">
        <f t="shared" si="134"/>
        <v>0</v>
      </c>
      <c r="GS36" s="745">
        <f t="shared" si="134"/>
        <v>0</v>
      </c>
      <c r="GT36" s="745">
        <f t="shared" si="134"/>
        <v>0</v>
      </c>
      <c r="GU36" s="745">
        <f t="shared" si="134"/>
        <v>0</v>
      </c>
      <c r="GV36" s="745">
        <f t="shared" si="134"/>
        <v>0</v>
      </c>
      <c r="GW36" s="745">
        <f t="shared" si="134"/>
        <v>0</v>
      </c>
      <c r="GX36" s="745">
        <f t="shared" si="134"/>
        <v>0</v>
      </c>
      <c r="GY36" s="745">
        <f t="shared" si="134"/>
        <v>0</v>
      </c>
      <c r="GZ36" s="745">
        <f t="shared" si="134"/>
        <v>0</v>
      </c>
      <c r="HA36" s="745">
        <f t="shared" si="134"/>
        <v>0</v>
      </c>
      <c r="HB36" s="745">
        <f t="shared" si="134"/>
        <v>0</v>
      </c>
      <c r="HC36" s="745">
        <f t="shared" si="134"/>
        <v>0</v>
      </c>
      <c r="HD36" s="745">
        <f t="shared" si="134"/>
        <v>0</v>
      </c>
      <c r="HE36" s="745">
        <f t="shared" si="134"/>
        <v>0</v>
      </c>
      <c r="HF36" s="745">
        <f t="shared" si="134"/>
        <v>0</v>
      </c>
      <c r="HG36" s="745">
        <f t="shared" si="134"/>
        <v>0</v>
      </c>
      <c r="HH36" s="185"/>
    </row>
    <row r="37" spans="1:216" s="99" customFormat="1" ht="19.899999999999999" customHeight="1">
      <c r="A37" s="520" t="str">
        <f t="shared" si="4"/>
        <v>LST_STR_ELEMENT</v>
      </c>
      <c r="B37" s="629"/>
      <c r="C37" s="628"/>
      <c r="D37" s="626"/>
      <c r="E37" s="627"/>
      <c r="F37" s="626"/>
      <c r="G37" s="350" t="e">
        <f>IF(TYPOLOGY = "Bridge", _xlfn.XLOOKUP($E37, BRIDGE_STR_ELEMENT, 'MATERIAL DATA'!$R$36:$R$74,,), _xlfn.XLOOKUP($BL37, 'LIFECYCLE MATERIAL DATA'!$A$5:$A$104, 'LIFECYCLE MATERIAL DATA'!$Q$5:$Q$104,,))</f>
        <v>#N/A</v>
      </c>
      <c r="H37" s="630"/>
      <c r="I37" s="631"/>
      <c r="J37" s="737"/>
      <c r="K37" s="626"/>
      <c r="L37" s="632"/>
      <c r="M37" s="400"/>
      <c r="N37" s="156">
        <f t="shared" si="92"/>
        <v>0</v>
      </c>
      <c r="O37" s="157" t="str">
        <f t="shared" si="20"/>
        <v/>
      </c>
      <c r="P37" s="158" t="str">
        <f t="shared" si="21"/>
        <v/>
      </c>
      <c r="Q37" s="158" t="str" cm="1">
        <f t="array" ref="Q37">IFERROR(_xlfn.IFS(AND($I37 = "Yes", $J37 =1),(($BX37+$BU37)/($J37) + ($BY37+$BR37 +$BZ37)),AND($I37 = "Yes", $J37 &gt;1), (($BX37+$BU37)/($J37) + ($BY37*2 +$BZ37)) ), "")</f>
        <v/>
      </c>
      <c r="R37" s="158" t="str">
        <f t="shared" si="5"/>
        <v/>
      </c>
      <c r="S37" s="159">
        <f t="shared" si="22"/>
        <v>0</v>
      </c>
      <c r="T37" s="159" t="str">
        <f t="shared" si="45"/>
        <v/>
      </c>
      <c r="U37" s="158" t="str">
        <f t="shared" si="33"/>
        <v/>
      </c>
      <c r="V37" s="396" t="str">
        <f t="shared" si="23"/>
        <v/>
      </c>
      <c r="W37" s="156" t="str">
        <f t="shared" si="7"/>
        <v/>
      </c>
      <c r="X37" s="160">
        <f t="shared" si="8"/>
        <v>0</v>
      </c>
      <c r="Y37" s="274" t="s">
        <v>415</v>
      </c>
      <c r="Z37" s="745" t="str">
        <f>'MATERIAL DATA'!$Q61</f>
        <v>4.4.2 Bearings (elastomeric)</v>
      </c>
      <c r="AA37" s="768">
        <f t="shared" si="62"/>
        <v>0</v>
      </c>
      <c r="AB37" s="185"/>
      <c r="AC37" s="185"/>
      <c r="AD37" s="185"/>
      <c r="AE37" s="185"/>
      <c r="AF37" s="185"/>
      <c r="AG37" s="185"/>
      <c r="AH37" s="185"/>
      <c r="AI37" s="185"/>
      <c r="AJ37" s="185"/>
      <c r="AK37" s="185"/>
      <c r="AL37" s="185"/>
      <c r="AM37" s="185"/>
      <c r="AN37" s="185"/>
      <c r="AO37" s="185"/>
      <c r="AP37" s="185"/>
      <c r="AQ37" s="185"/>
      <c r="AR37" s="185"/>
      <c r="AS37" s="185"/>
      <c r="AT37" s="185"/>
      <c r="AU37" s="185"/>
      <c r="AV37" s="771"/>
      <c r="AW37" s="185"/>
      <c r="AX37" s="185"/>
      <c r="AY37" s="185"/>
      <c r="AZ37" s="185"/>
      <c r="BA37" s="185"/>
      <c r="BB37" s="185"/>
      <c r="BC37" s="185"/>
      <c r="BD37" s="185"/>
      <c r="BE37" s="185"/>
      <c r="BF37" s="185"/>
      <c r="BG37" s="185"/>
      <c r="BH37" s="185"/>
      <c r="BI37" s="185"/>
      <c r="BJ37" s="185"/>
      <c r="BK37" s="209" t="str">
        <f t="shared" si="114"/>
        <v>ER</v>
      </c>
      <c r="BL37" s="209" t="str">
        <f t="shared" si="9"/>
        <v xml:space="preserve"> -  - </v>
      </c>
      <c r="BM37" s="745" t="str" cm="1">
        <f t="array" ref="BM37">_xlfn.IFS(OR(AND(TYPOLOGY &lt;&gt; "Bridge", B37="concrete",D37&lt;&gt;"Reinforced - 150mm hollow core slab"),C37="Concrete_EPD",),"Reinforcement",(OR(AND(TYPOLOGY="Bridge",B37="concrete",D37&lt;&gt;"Reinforced - 150mm hollow core slab"),C37="Concrete_EPD",)),"Bridge_Reinforcement",TRUE, "No_Reinforcement")</f>
        <v>No_Reinforcement</v>
      </c>
      <c r="BN37" s="186" t="e">
        <f>_xlfn.XLOOKUP($BL37,'LIFECYCLE MATERIAL DATA'!$A$5:$A$104,'LIFECYCLE MATERIAL DATA'!$D$5:$D$104,)</f>
        <v>#N/A</v>
      </c>
      <c r="BO37" s="186">
        <f>IFERROR(IF(M37&lt;&gt;0,_xlfn.XLOOKUP(M37,'Custom Data'!S16:S45,'Custom Data'!T16:T45,,-1),0),0)</f>
        <v>0</v>
      </c>
      <c r="BP37" s="186">
        <f t="shared" si="10"/>
        <v>0</v>
      </c>
      <c r="BQ37" s="846" t="str">
        <f t="shared" si="11"/>
        <v>ER</v>
      </c>
      <c r="BR37" s="745" t="str">
        <f>IFERROR(_xlfn.XLOOKUP($BL37,'LIFECYCLE MATERIAL DATA'!$A$5:$A$104,'LIFECYCLE MATERIAL DATA'!$I$5:$I$104,,)*($BQ37/1000)+_xlfn.XLOOKUP('Project Info'!$C$15,'LIFECYCLE MATERIAL DATA'!$A$5:$A$104,'LIFECYCLE MATERIAL DATA'!$I$5:$I$104,,)*($BP37/1000),"")</f>
        <v/>
      </c>
      <c r="BS37" s="745" t="str">
        <f>IFERROR(_xlfn.XLOOKUP($BL37,'LIFECYCLE MATERIAL DATA'!$A$5:$A$104, 'LIFECYCLE MATERIAL DATA'!$J$5:$J$104,,)*($BQ37/1000)+_xlfn.XLOOKUP('Project Info'!$C$15,'LIFECYCLE MATERIAL DATA'!$A$5:$A$104,'LIFECYCLE MATERIAL DATA'!$J$5:$J$104,,)*($BP37/1000),"")</f>
        <v/>
      </c>
      <c r="BT37" s="745" t="str">
        <f>IFERROR(_xlfn.XLOOKUP($BL37,'LIFECYCLE MATERIAL DATA'!$A$5:$A$104, 'LIFECYCLE MATERIAL DATA'!$K$5:$K$104,,)*($BQ37/1000),"")</f>
        <v/>
      </c>
      <c r="BU37" s="185" t="str">
        <f>IFERROR(_xlfn.XLOOKUP($BL37,'LIFECYCLE MATERIAL DATA'!$A$5:$A$104,'LIFECYCLE MATERIAL DATA'!$L$5:$L$104,,)*($BQ37/1000)+_xlfn.XLOOKUP('Project Info'!$C$15,'LIFECYCLE MATERIAL DATA'!$A$5:$A$104,'LIFECYCLE MATERIAL DATA'!$L$5:$L$104,,)*($BP37/1000),"")</f>
        <v/>
      </c>
      <c r="BV37" s="745" t="str">
        <f t="shared" si="25"/>
        <v/>
      </c>
      <c r="BW37" s="745" t="str">
        <f>IF($K37='MATERIAL DATA'!$O$5,$L37, IF($K37='MATERIAL DATA'!$O$6,$L37/(1000*'Scheme 3'!$BN37),""))</f>
        <v/>
      </c>
      <c r="BX37" s="745" t="str">
        <f>IFERROR(((_xlfn.XLOOKUP($BL37,'LIFECYCLE MATERIAL DATA'!$A$5:$A$104,'LIFECYCLE MATERIAL DATA'!$F$5:$F$104,,))*$BQ37/1000+_xlfn.XLOOKUP('Project Info'!$C$15,'LIFECYCLE MATERIAL DATA'!$A$5:$A$104,'LIFECYCLE MATERIAL DATA'!$F$5:$F$104,,)*$BP37/1000),"")</f>
        <v/>
      </c>
      <c r="BY37" s="771" t="str">
        <f>IFERROR((_xlfn.XLOOKUP($BL37,'LIFECYCLE MATERIAL DATA'!$A$5:$A$104,'LIFECYCLE MATERIAL DATA'!$G$5:$G$104,,)*$BQ37/1000++_xlfn.XLOOKUP('Project Info'!$C$15,'LIFECYCLE MATERIAL DATA'!$A$5:$A$104,'LIFECYCLE MATERIAL DATA'!$G$5:$G$104,,)*$BP37/1000),"")</f>
        <v/>
      </c>
      <c r="BZ37" s="745" t="str">
        <f>IFERROR(_xlfn.XLOOKUP('Scheme 3'!$BL37,'LIFECYCLE MATERIAL DATA'!$A$5:$A$104,'LIFECYCLE MATERIAL DATA'!$H$5:$H$104,,)*SUM($BX37+$BY37+$CB37+$CC37), "")</f>
        <v/>
      </c>
      <c r="CA37" s="185"/>
      <c r="CB37" s="743" t="str">
        <f>IFERROR((_xlfn.XLOOKUP($BL37,'LIFECYCLE MATERIAL DATA'!$A$5:$A$104, 'LIFECYCLE MATERIAL DATA'!$M$5:$M$104)*$BQ37/1000++_xlfn.XLOOKUP('Project Info'!$C$15,'LIFECYCLE MATERIAL DATA'!$A$5:$A$104,'LIFECYCLE MATERIAL DATA'!$M$5:$M$104)*$BP37/1000),"")</f>
        <v/>
      </c>
      <c r="CC37" s="745">
        <f>IFERROR(IF(OR($B37="Timber",$C37="Timber_EPD", $C37="Bamboo"),_xlfn.XLOOKUP($BL37,'LIFECYCLE MATERIAL DATA Master'!$A$5:$A$104,'LIFECYCLE MATERIAL DATA Master'!$E$5:$E$104,,)*$BQ37,0),"")/1000</f>
        <v>0</v>
      </c>
      <c r="CD37" s="185" t="str">
        <f>IFERROR((_xlfn.XLOOKUP($BL37,'LIFECYCLE MATERIAL DATA'!$A$5:$A$104,'LIFECYCLE MATERIAL DATA'!$N$5:$N$104,,)*$BQ37/1000++_xlfn.XLOOKUP('Project Info'!$C$15,'LIFECYCLE MATERIAL DATA'!$A$5:$A$104,'LIFECYCLE MATERIAL DATA'!$N$5:$N$104,,)*$BP37/1000),"")</f>
        <v/>
      </c>
      <c r="CE37" s="743"/>
      <c r="CF37" s="743"/>
      <c r="CG37" s="743"/>
      <c r="CH37" s="772">
        <f>IFERROR(1+_xlfn.XLOOKUP($BL37,'LIFECYCLE MATERIAL DATA'!$A$5:$A$104,'LIFECYCLE MATERIAL DATA'!$H$5:$H$104,,),0)</f>
        <v>0</v>
      </c>
      <c r="CI37" s="765">
        <f t="shared" si="97"/>
        <v>0</v>
      </c>
      <c r="CJ37" s="773">
        <f t="shared" si="13"/>
        <v>0</v>
      </c>
      <c r="CK37" s="774">
        <f t="shared" si="14"/>
        <v>0</v>
      </c>
      <c r="CL37" s="767">
        <f t="shared" si="26"/>
        <v>0</v>
      </c>
      <c r="CM37" s="775">
        <f t="shared" si="27"/>
        <v>0</v>
      </c>
      <c r="CN37" s="769">
        <v>0</v>
      </c>
      <c r="CO37" s="745">
        <f t="shared" si="15"/>
        <v>0</v>
      </c>
      <c r="CP37" s="745">
        <f t="shared" si="15"/>
        <v>0</v>
      </c>
      <c r="CQ37" s="745">
        <f t="shared" ref="CQ37:DV37" si="135">IF(CQ$11&gt;=DESIGN_LIFE,CP37,IF(AND(CQ$11&gt;0,$CK37&lt;&gt;0),IF(INT((CQ$11)/(DESIGN_LIFE/$CK37))=((CQ$11)/(DESIGN_LIFE/$CK37)),$CM37+CP37,CP37),CP37))</f>
        <v>0</v>
      </c>
      <c r="CR37" s="745">
        <f t="shared" si="135"/>
        <v>0</v>
      </c>
      <c r="CS37" s="745">
        <f t="shared" si="135"/>
        <v>0</v>
      </c>
      <c r="CT37" s="745">
        <f t="shared" si="135"/>
        <v>0</v>
      </c>
      <c r="CU37" s="745">
        <f t="shared" si="135"/>
        <v>0</v>
      </c>
      <c r="CV37" s="745">
        <f t="shared" si="135"/>
        <v>0</v>
      </c>
      <c r="CW37" s="745">
        <f t="shared" si="135"/>
        <v>0</v>
      </c>
      <c r="CX37" s="745">
        <f t="shared" si="135"/>
        <v>0</v>
      </c>
      <c r="CY37" s="745">
        <f t="shared" si="135"/>
        <v>0</v>
      </c>
      <c r="CZ37" s="745">
        <f t="shared" si="135"/>
        <v>0</v>
      </c>
      <c r="DA37" s="745">
        <f t="shared" si="135"/>
        <v>0</v>
      </c>
      <c r="DB37" s="745">
        <f t="shared" si="135"/>
        <v>0</v>
      </c>
      <c r="DC37" s="745">
        <f t="shared" si="135"/>
        <v>0</v>
      </c>
      <c r="DD37" s="745">
        <f t="shared" si="135"/>
        <v>0</v>
      </c>
      <c r="DE37" s="745">
        <f t="shared" si="135"/>
        <v>0</v>
      </c>
      <c r="DF37" s="745">
        <f t="shared" si="135"/>
        <v>0</v>
      </c>
      <c r="DG37" s="745">
        <f t="shared" si="135"/>
        <v>0</v>
      </c>
      <c r="DH37" s="745">
        <f t="shared" si="135"/>
        <v>0</v>
      </c>
      <c r="DI37" s="745">
        <f t="shared" si="135"/>
        <v>0</v>
      </c>
      <c r="DJ37" s="745">
        <f t="shared" si="135"/>
        <v>0</v>
      </c>
      <c r="DK37" s="745">
        <f t="shared" si="135"/>
        <v>0</v>
      </c>
      <c r="DL37" s="745">
        <f t="shared" si="135"/>
        <v>0</v>
      </c>
      <c r="DM37" s="745">
        <f t="shared" si="135"/>
        <v>0</v>
      </c>
      <c r="DN37" s="745">
        <f t="shared" si="135"/>
        <v>0</v>
      </c>
      <c r="DO37" s="745">
        <f t="shared" si="135"/>
        <v>0</v>
      </c>
      <c r="DP37" s="745">
        <f t="shared" si="135"/>
        <v>0</v>
      </c>
      <c r="DQ37" s="745">
        <f t="shared" si="135"/>
        <v>0</v>
      </c>
      <c r="DR37" s="745">
        <f t="shared" si="135"/>
        <v>0</v>
      </c>
      <c r="DS37" s="745">
        <f t="shared" si="135"/>
        <v>0</v>
      </c>
      <c r="DT37" s="745">
        <f t="shared" si="135"/>
        <v>0</v>
      </c>
      <c r="DU37" s="745">
        <f t="shared" si="135"/>
        <v>0</v>
      </c>
      <c r="DV37" s="745">
        <f t="shared" si="135"/>
        <v>0</v>
      </c>
      <c r="DW37" s="745">
        <f t="shared" ref="DW37:FB37" si="136">IF(DW$11&gt;=DESIGN_LIFE,DV37,IF(AND(DW$11&gt;0,$CK37&lt;&gt;0),IF(INT((DW$11)/(DESIGN_LIFE/$CK37))=((DW$11)/(DESIGN_LIFE/$CK37)),$CM37+DV37,DV37),DV37))</f>
        <v>0</v>
      </c>
      <c r="DX37" s="745">
        <f t="shared" si="136"/>
        <v>0</v>
      </c>
      <c r="DY37" s="745">
        <f t="shared" si="136"/>
        <v>0</v>
      </c>
      <c r="DZ37" s="745">
        <f t="shared" si="136"/>
        <v>0</v>
      </c>
      <c r="EA37" s="745">
        <f t="shared" si="136"/>
        <v>0</v>
      </c>
      <c r="EB37" s="745">
        <f t="shared" si="136"/>
        <v>0</v>
      </c>
      <c r="EC37" s="745">
        <f t="shared" si="136"/>
        <v>0</v>
      </c>
      <c r="ED37" s="745">
        <f t="shared" si="136"/>
        <v>0</v>
      </c>
      <c r="EE37" s="745">
        <f t="shared" si="136"/>
        <v>0</v>
      </c>
      <c r="EF37" s="745">
        <f t="shared" si="136"/>
        <v>0</v>
      </c>
      <c r="EG37" s="745">
        <f t="shared" si="136"/>
        <v>0</v>
      </c>
      <c r="EH37" s="745">
        <f t="shared" si="136"/>
        <v>0</v>
      </c>
      <c r="EI37" s="745">
        <f t="shared" si="136"/>
        <v>0</v>
      </c>
      <c r="EJ37" s="745">
        <f t="shared" si="136"/>
        <v>0</v>
      </c>
      <c r="EK37" s="745">
        <f t="shared" si="136"/>
        <v>0</v>
      </c>
      <c r="EL37" s="745">
        <f t="shared" si="136"/>
        <v>0</v>
      </c>
      <c r="EM37" s="745">
        <f t="shared" si="136"/>
        <v>0</v>
      </c>
      <c r="EN37" s="745">
        <f t="shared" si="136"/>
        <v>0</v>
      </c>
      <c r="EO37" s="745">
        <f t="shared" si="136"/>
        <v>0</v>
      </c>
      <c r="EP37" s="745">
        <f t="shared" si="136"/>
        <v>0</v>
      </c>
      <c r="EQ37" s="745">
        <f t="shared" si="136"/>
        <v>0</v>
      </c>
      <c r="ER37" s="745">
        <f t="shared" si="136"/>
        <v>0</v>
      </c>
      <c r="ES37" s="745">
        <f t="shared" si="136"/>
        <v>0</v>
      </c>
      <c r="ET37" s="745">
        <f t="shared" si="136"/>
        <v>0</v>
      </c>
      <c r="EU37" s="745">
        <f t="shared" si="136"/>
        <v>0</v>
      </c>
      <c r="EV37" s="745">
        <f t="shared" si="136"/>
        <v>0</v>
      </c>
      <c r="EW37" s="745">
        <f t="shared" si="136"/>
        <v>0</v>
      </c>
      <c r="EX37" s="745">
        <f t="shared" si="136"/>
        <v>0</v>
      </c>
      <c r="EY37" s="745">
        <f t="shared" si="136"/>
        <v>0</v>
      </c>
      <c r="EZ37" s="745">
        <f t="shared" si="136"/>
        <v>0</v>
      </c>
      <c r="FA37" s="745">
        <f t="shared" si="136"/>
        <v>0</v>
      </c>
      <c r="FB37" s="745">
        <f t="shared" si="136"/>
        <v>0</v>
      </c>
      <c r="FC37" s="745">
        <f t="shared" ref="FC37:GH37" si="137">IF(FC$11&gt;=DESIGN_LIFE,FB37,IF(AND(FC$11&gt;0,$CK37&lt;&gt;0),IF(INT((FC$11)/(DESIGN_LIFE/$CK37))=((FC$11)/(DESIGN_LIFE/$CK37)),$CM37+FB37,FB37),FB37))</f>
        <v>0</v>
      </c>
      <c r="FD37" s="745">
        <f t="shared" si="137"/>
        <v>0</v>
      </c>
      <c r="FE37" s="745">
        <f t="shared" si="137"/>
        <v>0</v>
      </c>
      <c r="FF37" s="745">
        <f t="shared" si="137"/>
        <v>0</v>
      </c>
      <c r="FG37" s="745">
        <f t="shared" si="137"/>
        <v>0</v>
      </c>
      <c r="FH37" s="745">
        <f t="shared" si="137"/>
        <v>0</v>
      </c>
      <c r="FI37" s="745">
        <f t="shared" si="137"/>
        <v>0</v>
      </c>
      <c r="FJ37" s="745">
        <f t="shared" si="137"/>
        <v>0</v>
      </c>
      <c r="FK37" s="745">
        <f t="shared" si="137"/>
        <v>0</v>
      </c>
      <c r="FL37" s="745">
        <f t="shared" si="137"/>
        <v>0</v>
      </c>
      <c r="FM37" s="745">
        <f t="shared" si="137"/>
        <v>0</v>
      </c>
      <c r="FN37" s="745">
        <f t="shared" si="137"/>
        <v>0</v>
      </c>
      <c r="FO37" s="745">
        <f t="shared" si="137"/>
        <v>0</v>
      </c>
      <c r="FP37" s="745">
        <f t="shared" si="137"/>
        <v>0</v>
      </c>
      <c r="FQ37" s="745">
        <f t="shared" si="137"/>
        <v>0</v>
      </c>
      <c r="FR37" s="745">
        <f t="shared" si="137"/>
        <v>0</v>
      </c>
      <c r="FS37" s="745">
        <f t="shared" si="137"/>
        <v>0</v>
      </c>
      <c r="FT37" s="745">
        <f t="shared" si="137"/>
        <v>0</v>
      </c>
      <c r="FU37" s="745">
        <f t="shared" si="137"/>
        <v>0</v>
      </c>
      <c r="FV37" s="745">
        <f t="shared" si="137"/>
        <v>0</v>
      </c>
      <c r="FW37" s="745">
        <f t="shared" si="137"/>
        <v>0</v>
      </c>
      <c r="FX37" s="745">
        <f t="shared" si="137"/>
        <v>0</v>
      </c>
      <c r="FY37" s="745">
        <f t="shared" si="137"/>
        <v>0</v>
      </c>
      <c r="FZ37" s="745">
        <f t="shared" si="137"/>
        <v>0</v>
      </c>
      <c r="GA37" s="745">
        <f t="shared" si="137"/>
        <v>0</v>
      </c>
      <c r="GB37" s="745">
        <f t="shared" si="137"/>
        <v>0</v>
      </c>
      <c r="GC37" s="745">
        <f t="shared" si="137"/>
        <v>0</v>
      </c>
      <c r="GD37" s="745">
        <f t="shared" si="137"/>
        <v>0</v>
      </c>
      <c r="GE37" s="745">
        <f t="shared" si="137"/>
        <v>0</v>
      </c>
      <c r="GF37" s="745">
        <f t="shared" si="137"/>
        <v>0</v>
      </c>
      <c r="GG37" s="745">
        <f t="shared" si="137"/>
        <v>0</v>
      </c>
      <c r="GH37" s="745">
        <f t="shared" si="137"/>
        <v>0</v>
      </c>
      <c r="GI37" s="745">
        <f t="shared" ref="GI37:HG37" si="138">IF(GI$11&gt;=DESIGN_LIFE,GH37,IF(AND(GI$11&gt;0,$CK37&lt;&gt;0),IF(INT((GI$11)/(DESIGN_LIFE/$CK37))=((GI$11)/(DESIGN_LIFE/$CK37)),$CM37+GH37,GH37),GH37))</f>
        <v>0</v>
      </c>
      <c r="GJ37" s="745">
        <f t="shared" si="138"/>
        <v>0</v>
      </c>
      <c r="GK37" s="745">
        <f t="shared" si="138"/>
        <v>0</v>
      </c>
      <c r="GL37" s="745">
        <f t="shared" si="138"/>
        <v>0</v>
      </c>
      <c r="GM37" s="745">
        <f t="shared" si="138"/>
        <v>0</v>
      </c>
      <c r="GN37" s="745">
        <f t="shared" si="138"/>
        <v>0</v>
      </c>
      <c r="GO37" s="745">
        <f t="shared" si="138"/>
        <v>0</v>
      </c>
      <c r="GP37" s="745">
        <f t="shared" si="138"/>
        <v>0</v>
      </c>
      <c r="GQ37" s="745">
        <f t="shared" si="138"/>
        <v>0</v>
      </c>
      <c r="GR37" s="745">
        <f t="shared" si="138"/>
        <v>0</v>
      </c>
      <c r="GS37" s="745">
        <f t="shared" si="138"/>
        <v>0</v>
      </c>
      <c r="GT37" s="745">
        <f t="shared" si="138"/>
        <v>0</v>
      </c>
      <c r="GU37" s="745">
        <f t="shared" si="138"/>
        <v>0</v>
      </c>
      <c r="GV37" s="745">
        <f t="shared" si="138"/>
        <v>0</v>
      </c>
      <c r="GW37" s="745">
        <f t="shared" si="138"/>
        <v>0</v>
      </c>
      <c r="GX37" s="745">
        <f t="shared" si="138"/>
        <v>0</v>
      </c>
      <c r="GY37" s="745">
        <f t="shared" si="138"/>
        <v>0</v>
      </c>
      <c r="GZ37" s="745">
        <f t="shared" si="138"/>
        <v>0</v>
      </c>
      <c r="HA37" s="745">
        <f t="shared" si="138"/>
        <v>0</v>
      </c>
      <c r="HB37" s="745">
        <f t="shared" si="138"/>
        <v>0</v>
      </c>
      <c r="HC37" s="745">
        <f t="shared" si="138"/>
        <v>0</v>
      </c>
      <c r="HD37" s="745">
        <f t="shared" si="138"/>
        <v>0</v>
      </c>
      <c r="HE37" s="745">
        <f t="shared" si="138"/>
        <v>0</v>
      </c>
      <c r="HF37" s="745">
        <f t="shared" si="138"/>
        <v>0</v>
      </c>
      <c r="HG37" s="745">
        <f t="shared" si="138"/>
        <v>0</v>
      </c>
      <c r="HH37" s="185"/>
    </row>
    <row r="38" spans="1:216" s="99" customFormat="1" ht="19.899999999999999" customHeight="1">
      <c r="A38" s="520" t="str">
        <f t="shared" si="4"/>
        <v>LST_STR_ELEMENT</v>
      </c>
      <c r="B38" s="629"/>
      <c r="C38" s="628"/>
      <c r="D38" s="626"/>
      <c r="E38" s="627"/>
      <c r="F38" s="626"/>
      <c r="G38" s="350" t="e">
        <f>IF(TYPOLOGY = "Bridge", _xlfn.XLOOKUP($E38, BRIDGE_STR_ELEMENT, 'MATERIAL DATA'!$R$36:$R$74,,), _xlfn.XLOOKUP($BL38, 'LIFECYCLE MATERIAL DATA'!$A$5:$A$104, 'LIFECYCLE MATERIAL DATA'!$Q$5:$Q$104,,))</f>
        <v>#N/A</v>
      </c>
      <c r="H38" s="630"/>
      <c r="I38" s="631"/>
      <c r="J38" s="737"/>
      <c r="K38" s="626"/>
      <c r="L38" s="632"/>
      <c r="M38" s="400"/>
      <c r="N38" s="156">
        <f t="shared" si="92"/>
        <v>0</v>
      </c>
      <c r="O38" s="157" t="str">
        <f t="shared" si="20"/>
        <v/>
      </c>
      <c r="P38" s="158" t="str">
        <f t="shared" si="21"/>
        <v/>
      </c>
      <c r="Q38" s="158" t="str" cm="1">
        <f t="array" ref="Q38">IFERROR(_xlfn.IFS(AND($I38 = "Yes", $J38 =1),(($BX38+$BU38)/($J38) + ($BY38+$BR38 +$BZ38)),AND($I38 = "Yes", $J38 &gt;1), (($BX38+$BU38)/($J38) + ($BY38*2 +$BZ38)) ), "")</f>
        <v/>
      </c>
      <c r="R38" s="158" t="str">
        <f t="shared" si="5"/>
        <v/>
      </c>
      <c r="S38" s="159">
        <f t="shared" si="22"/>
        <v>0</v>
      </c>
      <c r="T38" s="159" t="str">
        <f t="shared" si="45"/>
        <v/>
      </c>
      <c r="U38" s="158" t="str">
        <f t="shared" si="33"/>
        <v/>
      </c>
      <c r="V38" s="396" t="str">
        <f t="shared" si="23"/>
        <v/>
      </c>
      <c r="W38" s="156" t="str">
        <f t="shared" si="7"/>
        <v/>
      </c>
      <c r="X38" s="160">
        <f t="shared" si="8"/>
        <v>0</v>
      </c>
      <c r="Y38" s="274" t="s">
        <v>415</v>
      </c>
      <c r="Z38" s="745" t="str">
        <f>'MATERIAL DATA'!$Q62</f>
        <v>4.5.1 Surface</v>
      </c>
      <c r="AA38" s="768">
        <f t="shared" ref="AA38:AA50" si="139">SUMIF($E$12:$E$43,Z38,$O$12:$O$43) + SUMIF($E$12:$E$43,Z38,$P$12:$P$43) + SUMIF($E$12:$E$43,Z38,$R$12:$R$43) + SUMIF($E$12:$E$43,Z38,$Q$12:$Q$43)</f>
        <v>0</v>
      </c>
      <c r="AB38" s="185"/>
      <c r="AC38" s="185"/>
      <c r="AD38" s="185"/>
      <c r="AE38" s="185"/>
      <c r="AF38" s="185"/>
      <c r="AG38" s="185"/>
      <c r="AH38" s="185"/>
      <c r="AI38" s="185"/>
      <c r="AJ38" s="185"/>
      <c r="AK38" s="185"/>
      <c r="AL38" s="185"/>
      <c r="AM38" s="185"/>
      <c r="AN38" s="185"/>
      <c r="AO38" s="185"/>
      <c r="AP38" s="185"/>
      <c r="AQ38" s="185"/>
      <c r="AR38" s="185"/>
      <c r="AS38" s="185"/>
      <c r="AT38" s="185"/>
      <c r="AU38" s="185"/>
      <c r="AV38" s="185"/>
      <c r="AW38" s="185"/>
      <c r="AX38" s="185"/>
      <c r="AY38" s="185"/>
      <c r="AZ38" s="754"/>
      <c r="BA38" s="185"/>
      <c r="BB38" s="185"/>
      <c r="BC38" s="185"/>
      <c r="BD38" s="185"/>
      <c r="BE38" s="185"/>
      <c r="BF38" s="185"/>
      <c r="BG38" s="185"/>
      <c r="BH38" s="185"/>
      <c r="BI38" s="185"/>
      <c r="BJ38" s="185"/>
      <c r="BK38" s="209" t="str">
        <f t="shared" si="114"/>
        <v>ER</v>
      </c>
      <c r="BL38" s="209" t="str">
        <f t="shared" si="9"/>
        <v xml:space="preserve"> -  - </v>
      </c>
      <c r="BM38" s="745" t="str" cm="1">
        <f t="array" ref="BM38">_xlfn.IFS(OR(AND(TYPOLOGY &lt;&gt; "Bridge", B38="concrete",D38&lt;&gt;"Reinforced - 150mm hollow core slab"),C38="Concrete_EPD",),"Reinforcement",(OR(AND(TYPOLOGY="Bridge",B38="concrete",D38&lt;&gt;"Reinforced - 150mm hollow core slab"),C38="Concrete_EPD",)),"Bridge_Reinforcement",TRUE, "No_Reinforcement")</f>
        <v>No_Reinforcement</v>
      </c>
      <c r="BN38" s="186" t="e">
        <f>_xlfn.XLOOKUP($BL38,'LIFECYCLE MATERIAL DATA'!$A$5:$A$104,'LIFECYCLE MATERIAL DATA'!$D$5:$D$104,)</f>
        <v>#N/A</v>
      </c>
      <c r="BO38" s="186">
        <f>IFERROR(IF(M38&lt;&gt;0,_xlfn.XLOOKUP(M38,'Custom Data'!S16:S45,'Custom Data'!T16:T45,,-1),0),0)</f>
        <v>0</v>
      </c>
      <c r="BP38" s="186">
        <f t="shared" si="10"/>
        <v>0</v>
      </c>
      <c r="BQ38" s="846" t="str">
        <f t="shared" si="11"/>
        <v>ER</v>
      </c>
      <c r="BR38" s="745" t="str">
        <f>IFERROR(_xlfn.XLOOKUP($BL38,'LIFECYCLE MATERIAL DATA'!$A$5:$A$104,'LIFECYCLE MATERIAL DATA'!$I$5:$I$104,,)*($BQ38/1000)+_xlfn.XLOOKUP('Project Info'!$C$15,'LIFECYCLE MATERIAL DATA'!$A$5:$A$104,'LIFECYCLE MATERIAL DATA'!$I$5:$I$104,,)*($BP38/1000),"")</f>
        <v/>
      </c>
      <c r="BS38" s="745" t="str">
        <f>IFERROR(_xlfn.XLOOKUP($BL38,'LIFECYCLE MATERIAL DATA'!$A$5:$A$104, 'LIFECYCLE MATERIAL DATA'!$J$5:$J$104,,)*($BQ38/1000)+_xlfn.XLOOKUP('Project Info'!$C$15,'LIFECYCLE MATERIAL DATA'!$A$5:$A$104,'LIFECYCLE MATERIAL DATA'!$J$5:$J$104,,)*($BP38/1000),"")</f>
        <v/>
      </c>
      <c r="BT38" s="745" t="str">
        <f>IFERROR(_xlfn.XLOOKUP($BL38,'LIFECYCLE MATERIAL DATA'!$A$5:$A$104, 'LIFECYCLE MATERIAL DATA'!$K$5:$K$104,,)*($BQ38/1000),"")</f>
        <v/>
      </c>
      <c r="BU38" s="185" t="str">
        <f>IFERROR(_xlfn.XLOOKUP($BL38,'LIFECYCLE MATERIAL DATA'!$A$5:$A$104,'LIFECYCLE MATERIAL DATA'!$L$5:$L$104,,)*($BQ38/1000)+_xlfn.XLOOKUP('Project Info'!$C$15,'LIFECYCLE MATERIAL DATA'!$A$5:$A$104,'LIFECYCLE MATERIAL DATA'!$L$5:$L$104,,)*($BP38/1000),"")</f>
        <v/>
      </c>
      <c r="BV38" s="745" t="str">
        <f t="shared" si="25"/>
        <v/>
      </c>
      <c r="BW38" s="745" t="str">
        <f>IF($K38='MATERIAL DATA'!$O$5,$L38, IF($K38='MATERIAL DATA'!$O$6,$L38/(1000*'Scheme 3'!$BN38),""))</f>
        <v/>
      </c>
      <c r="BX38" s="745" t="str">
        <f>IFERROR(((_xlfn.XLOOKUP($BL38,'LIFECYCLE MATERIAL DATA'!$A$5:$A$104,'LIFECYCLE MATERIAL DATA'!$F$5:$F$104,,))*$BQ38/1000+_xlfn.XLOOKUP('Project Info'!$C$15,'LIFECYCLE MATERIAL DATA'!$A$5:$A$104,'LIFECYCLE MATERIAL DATA'!$F$5:$F$104,,)*$BP38/1000),"")</f>
        <v/>
      </c>
      <c r="BY38" s="771" t="str">
        <f>IFERROR((_xlfn.XLOOKUP($BL38,'LIFECYCLE MATERIAL DATA'!$A$5:$A$104,'LIFECYCLE MATERIAL DATA'!$G$5:$G$104,,)*$BQ38/1000++_xlfn.XLOOKUP('Project Info'!$C$15,'LIFECYCLE MATERIAL DATA'!$A$5:$A$104,'LIFECYCLE MATERIAL DATA'!$G$5:$G$104,,)*$BP38/1000),"")</f>
        <v/>
      </c>
      <c r="BZ38" s="745" t="str">
        <f>IFERROR(_xlfn.XLOOKUP('Scheme 3'!$BL38,'LIFECYCLE MATERIAL DATA'!$A$5:$A$104,'LIFECYCLE MATERIAL DATA'!$H$5:$H$104,,)*SUM($BX38+$BY38+$CB38+$CC38), "")</f>
        <v/>
      </c>
      <c r="CA38" s="185"/>
      <c r="CB38" s="743" t="str">
        <f>IFERROR((_xlfn.XLOOKUP($BL38,'LIFECYCLE MATERIAL DATA'!$A$5:$A$104, 'LIFECYCLE MATERIAL DATA'!$M$5:$M$104)*$BQ38/1000++_xlfn.XLOOKUP('Project Info'!$C$15,'LIFECYCLE MATERIAL DATA'!$A$5:$A$104,'LIFECYCLE MATERIAL DATA'!$M$5:$M$104)*$BP38/1000),"")</f>
        <v/>
      </c>
      <c r="CC38" s="745">
        <f>IFERROR(IF(OR($B38="Timber",$C38="Timber_EPD", $C38="Bamboo"),_xlfn.XLOOKUP($BL38,'LIFECYCLE MATERIAL DATA Master'!$A$5:$A$104,'LIFECYCLE MATERIAL DATA Master'!$E$5:$E$104,,)*$BQ38,0),"")/1000</f>
        <v>0</v>
      </c>
      <c r="CD38" s="185" t="str">
        <f>IFERROR((_xlfn.XLOOKUP($BL38,'LIFECYCLE MATERIAL DATA'!$A$5:$A$104,'LIFECYCLE MATERIAL DATA'!$N$5:$N$104,,)*$BQ38/1000++_xlfn.XLOOKUP('Project Info'!$C$15,'LIFECYCLE MATERIAL DATA'!$A$5:$A$104,'LIFECYCLE MATERIAL DATA'!$N$5:$N$104,,)*$BP38/1000),"")</f>
        <v/>
      </c>
      <c r="CE38" s="743"/>
      <c r="CF38" s="743"/>
      <c r="CG38" s="743"/>
      <c r="CH38" s="772">
        <f>IFERROR(1+_xlfn.XLOOKUP($BL38,'LIFECYCLE MATERIAL DATA'!$A$5:$A$104,'LIFECYCLE MATERIAL DATA'!$H$5:$H$104,,),0)</f>
        <v>0</v>
      </c>
      <c r="CI38" s="765">
        <f t="shared" si="97"/>
        <v>0</v>
      </c>
      <c r="CJ38" s="773">
        <f t="shared" si="13"/>
        <v>0</v>
      </c>
      <c r="CK38" s="774">
        <f t="shared" si="14"/>
        <v>0</v>
      </c>
      <c r="CL38" s="767">
        <f t="shared" si="26"/>
        <v>0</v>
      </c>
      <c r="CM38" s="775">
        <f t="shared" si="27"/>
        <v>0</v>
      </c>
      <c r="CN38" s="769">
        <v>0</v>
      </c>
      <c r="CO38" s="745">
        <f t="shared" si="15"/>
        <v>0</v>
      </c>
      <c r="CP38" s="745">
        <f t="shared" si="15"/>
        <v>0</v>
      </c>
      <c r="CQ38" s="745">
        <f t="shared" ref="CQ38:DV38" si="140">IF(CQ$11&gt;=DESIGN_LIFE,CP38,IF(AND(CQ$11&gt;0,$CK38&lt;&gt;0),IF(INT((CQ$11)/(DESIGN_LIFE/$CK38))=((CQ$11)/(DESIGN_LIFE/$CK38)),$CM38+CP38,CP38),CP38))</f>
        <v>0</v>
      </c>
      <c r="CR38" s="745">
        <f t="shared" si="140"/>
        <v>0</v>
      </c>
      <c r="CS38" s="745">
        <f t="shared" si="140"/>
        <v>0</v>
      </c>
      <c r="CT38" s="745">
        <f t="shared" si="140"/>
        <v>0</v>
      </c>
      <c r="CU38" s="745">
        <f t="shared" si="140"/>
        <v>0</v>
      </c>
      <c r="CV38" s="745">
        <f t="shared" si="140"/>
        <v>0</v>
      </c>
      <c r="CW38" s="745">
        <f t="shared" si="140"/>
        <v>0</v>
      </c>
      <c r="CX38" s="745">
        <f t="shared" si="140"/>
        <v>0</v>
      </c>
      <c r="CY38" s="745">
        <f t="shared" si="140"/>
        <v>0</v>
      </c>
      <c r="CZ38" s="745">
        <f t="shared" si="140"/>
        <v>0</v>
      </c>
      <c r="DA38" s="745">
        <f t="shared" si="140"/>
        <v>0</v>
      </c>
      <c r="DB38" s="745">
        <f t="shared" si="140"/>
        <v>0</v>
      </c>
      <c r="DC38" s="745">
        <f t="shared" si="140"/>
        <v>0</v>
      </c>
      <c r="DD38" s="745">
        <f t="shared" si="140"/>
        <v>0</v>
      </c>
      <c r="DE38" s="745">
        <f t="shared" si="140"/>
        <v>0</v>
      </c>
      <c r="DF38" s="745">
        <f t="shared" si="140"/>
        <v>0</v>
      </c>
      <c r="DG38" s="745">
        <f t="shared" si="140"/>
        <v>0</v>
      </c>
      <c r="DH38" s="745">
        <f t="shared" si="140"/>
        <v>0</v>
      </c>
      <c r="DI38" s="745">
        <f t="shared" si="140"/>
        <v>0</v>
      </c>
      <c r="DJ38" s="745">
        <f t="shared" si="140"/>
        <v>0</v>
      </c>
      <c r="DK38" s="745">
        <f t="shared" si="140"/>
        <v>0</v>
      </c>
      <c r="DL38" s="745">
        <f t="shared" si="140"/>
        <v>0</v>
      </c>
      <c r="DM38" s="745">
        <f t="shared" si="140"/>
        <v>0</v>
      </c>
      <c r="DN38" s="745">
        <f t="shared" si="140"/>
        <v>0</v>
      </c>
      <c r="DO38" s="745">
        <f t="shared" si="140"/>
        <v>0</v>
      </c>
      <c r="DP38" s="745">
        <f t="shared" si="140"/>
        <v>0</v>
      </c>
      <c r="DQ38" s="745">
        <f t="shared" si="140"/>
        <v>0</v>
      </c>
      <c r="DR38" s="745">
        <f t="shared" si="140"/>
        <v>0</v>
      </c>
      <c r="DS38" s="745">
        <f t="shared" si="140"/>
        <v>0</v>
      </c>
      <c r="DT38" s="745">
        <f t="shared" si="140"/>
        <v>0</v>
      </c>
      <c r="DU38" s="745">
        <f t="shared" si="140"/>
        <v>0</v>
      </c>
      <c r="DV38" s="745">
        <f t="shared" si="140"/>
        <v>0</v>
      </c>
      <c r="DW38" s="745">
        <f t="shared" ref="DW38:FB38" si="141">IF(DW$11&gt;=DESIGN_LIFE,DV38,IF(AND(DW$11&gt;0,$CK38&lt;&gt;0),IF(INT((DW$11)/(DESIGN_LIFE/$CK38))=((DW$11)/(DESIGN_LIFE/$CK38)),$CM38+DV38,DV38),DV38))</f>
        <v>0</v>
      </c>
      <c r="DX38" s="745">
        <f t="shared" si="141"/>
        <v>0</v>
      </c>
      <c r="DY38" s="745">
        <f t="shared" si="141"/>
        <v>0</v>
      </c>
      <c r="DZ38" s="745">
        <f t="shared" si="141"/>
        <v>0</v>
      </c>
      <c r="EA38" s="745">
        <f t="shared" si="141"/>
        <v>0</v>
      </c>
      <c r="EB38" s="745">
        <f t="shared" si="141"/>
        <v>0</v>
      </c>
      <c r="EC38" s="745">
        <f t="shared" si="141"/>
        <v>0</v>
      </c>
      <c r="ED38" s="745">
        <f t="shared" si="141"/>
        <v>0</v>
      </c>
      <c r="EE38" s="745">
        <f t="shared" si="141"/>
        <v>0</v>
      </c>
      <c r="EF38" s="745">
        <f t="shared" si="141"/>
        <v>0</v>
      </c>
      <c r="EG38" s="745">
        <f t="shared" si="141"/>
        <v>0</v>
      </c>
      <c r="EH38" s="745">
        <f t="shared" si="141"/>
        <v>0</v>
      </c>
      <c r="EI38" s="745">
        <f t="shared" si="141"/>
        <v>0</v>
      </c>
      <c r="EJ38" s="745">
        <f t="shared" si="141"/>
        <v>0</v>
      </c>
      <c r="EK38" s="745">
        <f t="shared" si="141"/>
        <v>0</v>
      </c>
      <c r="EL38" s="745">
        <f t="shared" si="141"/>
        <v>0</v>
      </c>
      <c r="EM38" s="745">
        <f t="shared" si="141"/>
        <v>0</v>
      </c>
      <c r="EN38" s="745">
        <f t="shared" si="141"/>
        <v>0</v>
      </c>
      <c r="EO38" s="745">
        <f t="shared" si="141"/>
        <v>0</v>
      </c>
      <c r="EP38" s="745">
        <f t="shared" si="141"/>
        <v>0</v>
      </c>
      <c r="EQ38" s="745">
        <f t="shared" si="141"/>
        <v>0</v>
      </c>
      <c r="ER38" s="745">
        <f t="shared" si="141"/>
        <v>0</v>
      </c>
      <c r="ES38" s="745">
        <f t="shared" si="141"/>
        <v>0</v>
      </c>
      <c r="ET38" s="745">
        <f t="shared" si="141"/>
        <v>0</v>
      </c>
      <c r="EU38" s="745">
        <f t="shared" si="141"/>
        <v>0</v>
      </c>
      <c r="EV38" s="745">
        <f t="shared" si="141"/>
        <v>0</v>
      </c>
      <c r="EW38" s="745">
        <f t="shared" si="141"/>
        <v>0</v>
      </c>
      <c r="EX38" s="745">
        <f t="shared" si="141"/>
        <v>0</v>
      </c>
      <c r="EY38" s="745">
        <f t="shared" si="141"/>
        <v>0</v>
      </c>
      <c r="EZ38" s="745">
        <f t="shared" si="141"/>
        <v>0</v>
      </c>
      <c r="FA38" s="745">
        <f t="shared" si="141"/>
        <v>0</v>
      </c>
      <c r="FB38" s="745">
        <f t="shared" si="141"/>
        <v>0</v>
      </c>
      <c r="FC38" s="745">
        <f t="shared" ref="FC38:GH38" si="142">IF(FC$11&gt;=DESIGN_LIFE,FB38,IF(AND(FC$11&gt;0,$CK38&lt;&gt;0),IF(INT((FC$11)/(DESIGN_LIFE/$CK38))=((FC$11)/(DESIGN_LIFE/$CK38)),$CM38+FB38,FB38),FB38))</f>
        <v>0</v>
      </c>
      <c r="FD38" s="745">
        <f t="shared" si="142"/>
        <v>0</v>
      </c>
      <c r="FE38" s="745">
        <f t="shared" si="142"/>
        <v>0</v>
      </c>
      <c r="FF38" s="745">
        <f t="shared" si="142"/>
        <v>0</v>
      </c>
      <c r="FG38" s="745">
        <f t="shared" si="142"/>
        <v>0</v>
      </c>
      <c r="FH38" s="745">
        <f t="shared" si="142"/>
        <v>0</v>
      </c>
      <c r="FI38" s="745">
        <f t="shared" si="142"/>
        <v>0</v>
      </c>
      <c r="FJ38" s="745">
        <f t="shared" si="142"/>
        <v>0</v>
      </c>
      <c r="FK38" s="745">
        <f t="shared" si="142"/>
        <v>0</v>
      </c>
      <c r="FL38" s="745">
        <f t="shared" si="142"/>
        <v>0</v>
      </c>
      <c r="FM38" s="745">
        <f t="shared" si="142"/>
        <v>0</v>
      </c>
      <c r="FN38" s="745">
        <f t="shared" si="142"/>
        <v>0</v>
      </c>
      <c r="FO38" s="745">
        <f t="shared" si="142"/>
        <v>0</v>
      </c>
      <c r="FP38" s="745">
        <f t="shared" si="142"/>
        <v>0</v>
      </c>
      <c r="FQ38" s="745">
        <f t="shared" si="142"/>
        <v>0</v>
      </c>
      <c r="FR38" s="745">
        <f t="shared" si="142"/>
        <v>0</v>
      </c>
      <c r="FS38" s="745">
        <f t="shared" si="142"/>
        <v>0</v>
      </c>
      <c r="FT38" s="745">
        <f t="shared" si="142"/>
        <v>0</v>
      </c>
      <c r="FU38" s="745">
        <f t="shared" si="142"/>
        <v>0</v>
      </c>
      <c r="FV38" s="745">
        <f t="shared" si="142"/>
        <v>0</v>
      </c>
      <c r="FW38" s="745">
        <f t="shared" si="142"/>
        <v>0</v>
      </c>
      <c r="FX38" s="745">
        <f t="shared" si="142"/>
        <v>0</v>
      </c>
      <c r="FY38" s="745">
        <f t="shared" si="142"/>
        <v>0</v>
      </c>
      <c r="FZ38" s="745">
        <f t="shared" si="142"/>
        <v>0</v>
      </c>
      <c r="GA38" s="745">
        <f t="shared" si="142"/>
        <v>0</v>
      </c>
      <c r="GB38" s="745">
        <f t="shared" si="142"/>
        <v>0</v>
      </c>
      <c r="GC38" s="745">
        <f t="shared" si="142"/>
        <v>0</v>
      </c>
      <c r="GD38" s="745">
        <f t="shared" si="142"/>
        <v>0</v>
      </c>
      <c r="GE38" s="745">
        <f t="shared" si="142"/>
        <v>0</v>
      </c>
      <c r="GF38" s="745">
        <f t="shared" si="142"/>
        <v>0</v>
      </c>
      <c r="GG38" s="745">
        <f t="shared" si="142"/>
        <v>0</v>
      </c>
      <c r="GH38" s="745">
        <f t="shared" si="142"/>
        <v>0</v>
      </c>
      <c r="GI38" s="745">
        <f t="shared" ref="GI38:HG38" si="143">IF(GI$11&gt;=DESIGN_LIFE,GH38,IF(AND(GI$11&gt;0,$CK38&lt;&gt;0),IF(INT((GI$11)/(DESIGN_LIFE/$CK38))=((GI$11)/(DESIGN_LIFE/$CK38)),$CM38+GH38,GH38),GH38))</f>
        <v>0</v>
      </c>
      <c r="GJ38" s="745">
        <f t="shared" si="143"/>
        <v>0</v>
      </c>
      <c r="GK38" s="745">
        <f t="shared" si="143"/>
        <v>0</v>
      </c>
      <c r="GL38" s="745">
        <f t="shared" si="143"/>
        <v>0</v>
      </c>
      <c r="GM38" s="745">
        <f t="shared" si="143"/>
        <v>0</v>
      </c>
      <c r="GN38" s="745">
        <f t="shared" si="143"/>
        <v>0</v>
      </c>
      <c r="GO38" s="745">
        <f t="shared" si="143"/>
        <v>0</v>
      </c>
      <c r="GP38" s="745">
        <f t="shared" si="143"/>
        <v>0</v>
      </c>
      <c r="GQ38" s="745">
        <f t="shared" si="143"/>
        <v>0</v>
      </c>
      <c r="GR38" s="745">
        <f t="shared" si="143"/>
        <v>0</v>
      </c>
      <c r="GS38" s="745">
        <f t="shared" si="143"/>
        <v>0</v>
      </c>
      <c r="GT38" s="745">
        <f t="shared" si="143"/>
        <v>0</v>
      </c>
      <c r="GU38" s="745">
        <f t="shared" si="143"/>
        <v>0</v>
      </c>
      <c r="GV38" s="745">
        <f t="shared" si="143"/>
        <v>0</v>
      </c>
      <c r="GW38" s="745">
        <f t="shared" si="143"/>
        <v>0</v>
      </c>
      <c r="GX38" s="745">
        <f t="shared" si="143"/>
        <v>0</v>
      </c>
      <c r="GY38" s="745">
        <f t="shared" si="143"/>
        <v>0</v>
      </c>
      <c r="GZ38" s="745">
        <f t="shared" si="143"/>
        <v>0</v>
      </c>
      <c r="HA38" s="745">
        <f t="shared" si="143"/>
        <v>0</v>
      </c>
      <c r="HB38" s="745">
        <f t="shared" si="143"/>
        <v>0</v>
      </c>
      <c r="HC38" s="745">
        <f t="shared" si="143"/>
        <v>0</v>
      </c>
      <c r="HD38" s="745">
        <f t="shared" si="143"/>
        <v>0</v>
      </c>
      <c r="HE38" s="745">
        <f t="shared" si="143"/>
        <v>0</v>
      </c>
      <c r="HF38" s="745">
        <f t="shared" si="143"/>
        <v>0</v>
      </c>
      <c r="HG38" s="745">
        <f t="shared" si="143"/>
        <v>0</v>
      </c>
      <c r="HH38" s="185"/>
    </row>
    <row r="39" spans="1:216" s="99" customFormat="1" ht="19.899999999999999" customHeight="1">
      <c r="A39" s="520" t="str">
        <f t="shared" si="4"/>
        <v>LST_STR_ELEMENT</v>
      </c>
      <c r="B39" s="629"/>
      <c r="C39" s="628"/>
      <c r="D39" s="626"/>
      <c r="E39" s="627"/>
      <c r="F39" s="626"/>
      <c r="G39" s="350" t="e">
        <f>IF(TYPOLOGY = "Bridge", _xlfn.XLOOKUP($E39, BRIDGE_STR_ELEMENT, 'MATERIAL DATA'!$R$36:$R$74,,), _xlfn.XLOOKUP($BL39, 'LIFECYCLE MATERIAL DATA'!$A$5:$A$104, 'LIFECYCLE MATERIAL DATA'!$Q$5:$Q$104,,))</f>
        <v>#N/A</v>
      </c>
      <c r="H39" s="630"/>
      <c r="I39" s="631"/>
      <c r="J39" s="737"/>
      <c r="K39" s="626"/>
      <c r="L39" s="632"/>
      <c r="M39" s="400"/>
      <c r="N39" s="156">
        <f t="shared" si="92"/>
        <v>0</v>
      </c>
      <c r="O39" s="157" t="str">
        <f t="shared" si="20"/>
        <v/>
      </c>
      <c r="P39" s="158" t="str">
        <f t="shared" si="21"/>
        <v/>
      </c>
      <c r="Q39" s="158" t="str" cm="1">
        <f t="array" ref="Q39">IFERROR(_xlfn.IFS(AND($I39 = "Yes", $J39 =1),(($BX39+$BU39)/($J39) + ($BY39+$BR39 +$BZ39)),AND($I39 = "Yes", $J39 &gt;1), (($BX39+$BU39)/($J39) + ($BY39*2 +$BZ39)) ), "")</f>
        <v/>
      </c>
      <c r="R39" s="158" t="str">
        <f t="shared" si="5"/>
        <v/>
      </c>
      <c r="S39" s="159">
        <f t="shared" si="22"/>
        <v>0</v>
      </c>
      <c r="T39" s="159" t="str">
        <f t="shared" si="45"/>
        <v/>
      </c>
      <c r="U39" s="158" t="str">
        <f t="shared" si="33"/>
        <v/>
      </c>
      <c r="V39" s="396" t="str">
        <f t="shared" si="23"/>
        <v/>
      </c>
      <c r="W39" s="156" t="str">
        <f t="shared" si="7"/>
        <v/>
      </c>
      <c r="X39" s="160">
        <f t="shared" si="8"/>
        <v>0</v>
      </c>
      <c r="Y39" s="274" t="s">
        <v>415</v>
      </c>
      <c r="Z39" s="745" t="str">
        <f>'MATERIAL DATA'!$Q63</f>
        <v>4.5.2 Waterproofing</v>
      </c>
      <c r="AA39" s="768">
        <f t="shared" si="139"/>
        <v>0</v>
      </c>
      <c r="AB39" s="185"/>
      <c r="AC39" s="185"/>
      <c r="AD39" s="185"/>
      <c r="AE39" s="185"/>
      <c r="AF39" s="185"/>
      <c r="AG39" s="185"/>
      <c r="AH39" s="185"/>
      <c r="AI39" s="185"/>
      <c r="AJ39" s="185"/>
      <c r="AK39" s="185"/>
      <c r="AL39" s="185"/>
      <c r="AM39" s="185"/>
      <c r="AN39" s="185"/>
      <c r="AO39" s="185"/>
      <c r="AP39" s="185"/>
      <c r="AQ39" s="185"/>
      <c r="AR39" s="185"/>
      <c r="AS39" s="185"/>
      <c r="AT39" s="185"/>
      <c r="AU39" s="185"/>
      <c r="AV39" s="185"/>
      <c r="AW39" s="185"/>
      <c r="AX39" s="185"/>
      <c r="AY39" s="185"/>
      <c r="AZ39" s="185"/>
      <c r="BA39" s="185"/>
      <c r="BB39" s="185"/>
      <c r="BC39" s="185"/>
      <c r="BD39" s="185"/>
      <c r="BE39" s="185"/>
      <c r="BF39" s="185"/>
      <c r="BG39" s="185"/>
      <c r="BH39" s="185"/>
      <c r="BI39" s="185"/>
      <c r="BJ39" s="185"/>
      <c r="BK39" s="209" t="str">
        <f t="shared" si="114"/>
        <v>ER</v>
      </c>
      <c r="BL39" s="209" t="str">
        <f t="shared" si="9"/>
        <v xml:space="preserve"> -  - </v>
      </c>
      <c r="BM39" s="745" t="str" cm="1">
        <f t="array" ref="BM39">_xlfn.IFS(OR(AND(TYPOLOGY &lt;&gt; "Bridge", B39="concrete",D39&lt;&gt;"Reinforced - 150mm hollow core slab"),C39="Concrete_EPD",),"Reinforcement",(OR(AND(TYPOLOGY="Bridge",B39="concrete",D39&lt;&gt;"Reinforced - 150mm hollow core slab"),C39="Concrete_EPD",)),"Bridge_Reinforcement",TRUE, "No_Reinforcement")</f>
        <v>No_Reinforcement</v>
      </c>
      <c r="BN39" s="186" t="e">
        <f>_xlfn.XLOOKUP($BL39,'LIFECYCLE MATERIAL DATA'!$A$5:$A$104,'LIFECYCLE MATERIAL DATA'!$D$5:$D$104,)</f>
        <v>#N/A</v>
      </c>
      <c r="BO39" s="186">
        <f>IFERROR(IF(M39&lt;&gt;0,_xlfn.XLOOKUP(M39,'Custom Data'!S16:S45,'Custom Data'!T16:T45,,-1),0),0)</f>
        <v>0</v>
      </c>
      <c r="BP39" s="186">
        <f t="shared" si="10"/>
        <v>0</v>
      </c>
      <c r="BQ39" s="846" t="str">
        <f t="shared" si="11"/>
        <v>ER</v>
      </c>
      <c r="BR39" s="745" t="str">
        <f>IFERROR(_xlfn.XLOOKUP($BL39,'LIFECYCLE MATERIAL DATA'!$A$5:$A$104,'LIFECYCLE MATERIAL DATA'!$I$5:$I$104,,)*($BQ39/1000)+_xlfn.XLOOKUP('Project Info'!$C$15,'LIFECYCLE MATERIAL DATA'!$A$5:$A$104,'LIFECYCLE MATERIAL DATA'!$I$5:$I$104,,)*($BP39/1000),"")</f>
        <v/>
      </c>
      <c r="BS39" s="745" t="str">
        <f>IFERROR(_xlfn.XLOOKUP($BL39,'LIFECYCLE MATERIAL DATA'!$A$5:$A$104, 'LIFECYCLE MATERIAL DATA'!$J$5:$J$104,,)*($BQ39/1000)+_xlfn.XLOOKUP('Project Info'!$C$15,'LIFECYCLE MATERIAL DATA'!$A$5:$A$104,'LIFECYCLE MATERIAL DATA'!$J$5:$J$104,,)*($BP39/1000),"")</f>
        <v/>
      </c>
      <c r="BT39" s="745" t="str">
        <f>IFERROR(_xlfn.XLOOKUP($BL39,'LIFECYCLE MATERIAL DATA'!$A$5:$A$104, 'LIFECYCLE MATERIAL DATA'!$K$5:$K$104,,)*($BQ39/1000),"")</f>
        <v/>
      </c>
      <c r="BU39" s="185" t="str">
        <f>IFERROR(_xlfn.XLOOKUP($BL39,'LIFECYCLE MATERIAL DATA'!$A$5:$A$104,'LIFECYCLE MATERIAL DATA'!$L$5:$L$104,,)*($BQ39/1000)+_xlfn.XLOOKUP('Project Info'!$C$15,'LIFECYCLE MATERIAL DATA'!$A$5:$A$104,'LIFECYCLE MATERIAL DATA'!$L$5:$L$104,,)*($BP39/1000),"")</f>
        <v/>
      </c>
      <c r="BV39" s="745" t="str">
        <f t="shared" si="25"/>
        <v/>
      </c>
      <c r="BW39" s="745" t="str">
        <f>IF($K39='MATERIAL DATA'!$O$5,$L39, IF($K39='MATERIAL DATA'!$O$6,$L39/(1000*'Scheme 3'!$BN39),""))</f>
        <v/>
      </c>
      <c r="BX39" s="745" t="str">
        <f>IFERROR(((_xlfn.XLOOKUP($BL39,'LIFECYCLE MATERIAL DATA'!$A$5:$A$104,'LIFECYCLE MATERIAL DATA'!$F$5:$F$104,,))*$BQ39/1000+_xlfn.XLOOKUP('Project Info'!$C$15,'LIFECYCLE MATERIAL DATA'!$A$5:$A$104,'LIFECYCLE MATERIAL DATA'!$F$5:$F$104,,)*$BP39/1000),"")</f>
        <v/>
      </c>
      <c r="BY39" s="771" t="str">
        <f>IFERROR((_xlfn.XLOOKUP($BL39,'LIFECYCLE MATERIAL DATA'!$A$5:$A$104,'LIFECYCLE MATERIAL DATA'!$G$5:$G$104,,)*$BQ39/1000++_xlfn.XLOOKUP('Project Info'!$C$15,'LIFECYCLE MATERIAL DATA'!$A$5:$A$104,'LIFECYCLE MATERIAL DATA'!$G$5:$G$104,,)*$BP39/1000),"")</f>
        <v/>
      </c>
      <c r="BZ39" s="745" t="str">
        <f>IFERROR(_xlfn.XLOOKUP('Scheme 3'!$BL39,'LIFECYCLE MATERIAL DATA'!$A$5:$A$104,'LIFECYCLE MATERIAL DATA'!$H$5:$H$104,,)*SUM($BX39+$BY39+$CB39+$CC39), "")</f>
        <v/>
      </c>
      <c r="CA39" s="185"/>
      <c r="CB39" s="743" t="str">
        <f>IFERROR((_xlfn.XLOOKUP($BL39,'LIFECYCLE MATERIAL DATA'!$A$5:$A$104, 'LIFECYCLE MATERIAL DATA'!$M$5:$M$104)*$BQ39/1000++_xlfn.XLOOKUP('Project Info'!$C$15,'LIFECYCLE MATERIAL DATA'!$A$5:$A$104,'LIFECYCLE MATERIAL DATA'!$M$5:$M$104)*$BP39/1000),"")</f>
        <v/>
      </c>
      <c r="CC39" s="745">
        <f>IFERROR(IF(OR($B39="Timber",$C39="Timber_EPD", $C39="Bamboo"),_xlfn.XLOOKUP($BL39,'LIFECYCLE MATERIAL DATA Master'!$A$5:$A$104,'LIFECYCLE MATERIAL DATA Master'!$E$5:$E$104,,)*$BQ39,0),"")/1000</f>
        <v>0</v>
      </c>
      <c r="CD39" s="185" t="str">
        <f>IFERROR((_xlfn.XLOOKUP($BL39,'LIFECYCLE MATERIAL DATA'!$A$5:$A$104,'LIFECYCLE MATERIAL DATA'!$N$5:$N$104,,)*$BQ39/1000++_xlfn.XLOOKUP('Project Info'!$C$15,'LIFECYCLE MATERIAL DATA'!$A$5:$A$104,'LIFECYCLE MATERIAL DATA'!$N$5:$N$104,,)*$BP39/1000),"")</f>
        <v/>
      </c>
      <c r="CE39" s="743"/>
      <c r="CF39" s="743"/>
      <c r="CG39" s="743"/>
      <c r="CH39" s="772">
        <f>IFERROR(1+_xlfn.XLOOKUP($BL39,'LIFECYCLE MATERIAL DATA'!$A$5:$A$104,'LIFECYCLE MATERIAL DATA'!$H$5:$H$104,,),0)</f>
        <v>0</v>
      </c>
      <c r="CI39" s="765">
        <f t="shared" si="97"/>
        <v>0</v>
      </c>
      <c r="CJ39" s="773">
        <f t="shared" si="13"/>
        <v>0</v>
      </c>
      <c r="CK39" s="774">
        <f t="shared" si="14"/>
        <v>0</v>
      </c>
      <c r="CL39" s="767">
        <f t="shared" si="26"/>
        <v>0</v>
      </c>
      <c r="CM39" s="775">
        <f t="shared" si="27"/>
        <v>0</v>
      </c>
      <c r="CN39" s="769">
        <v>0</v>
      </c>
      <c r="CO39" s="745">
        <f t="shared" si="15"/>
        <v>0</v>
      </c>
      <c r="CP39" s="745">
        <f t="shared" si="15"/>
        <v>0</v>
      </c>
      <c r="CQ39" s="745">
        <f t="shared" ref="CQ39:DV39" si="144">IF(CQ$11&gt;=DESIGN_LIFE,CP39,IF(AND(CQ$11&gt;0,$CK39&lt;&gt;0),IF(INT((CQ$11)/(DESIGN_LIFE/$CK39))=((CQ$11)/(DESIGN_LIFE/$CK39)),$CM39+CP39,CP39),CP39))</f>
        <v>0</v>
      </c>
      <c r="CR39" s="745">
        <f t="shared" si="144"/>
        <v>0</v>
      </c>
      <c r="CS39" s="745">
        <f t="shared" si="144"/>
        <v>0</v>
      </c>
      <c r="CT39" s="745">
        <f t="shared" si="144"/>
        <v>0</v>
      </c>
      <c r="CU39" s="745">
        <f t="shared" si="144"/>
        <v>0</v>
      </c>
      <c r="CV39" s="745">
        <f t="shared" si="144"/>
        <v>0</v>
      </c>
      <c r="CW39" s="745">
        <f t="shared" si="144"/>
        <v>0</v>
      </c>
      <c r="CX39" s="745">
        <f t="shared" si="144"/>
        <v>0</v>
      </c>
      <c r="CY39" s="745">
        <f t="shared" si="144"/>
        <v>0</v>
      </c>
      <c r="CZ39" s="745">
        <f t="shared" si="144"/>
        <v>0</v>
      </c>
      <c r="DA39" s="745">
        <f t="shared" si="144"/>
        <v>0</v>
      </c>
      <c r="DB39" s="745">
        <f t="shared" si="144"/>
        <v>0</v>
      </c>
      <c r="DC39" s="745">
        <f t="shared" si="144"/>
        <v>0</v>
      </c>
      <c r="DD39" s="745">
        <f t="shared" si="144"/>
        <v>0</v>
      </c>
      <c r="DE39" s="745">
        <f t="shared" si="144"/>
        <v>0</v>
      </c>
      <c r="DF39" s="745">
        <f t="shared" si="144"/>
        <v>0</v>
      </c>
      <c r="DG39" s="745">
        <f t="shared" si="144"/>
        <v>0</v>
      </c>
      <c r="DH39" s="745">
        <f t="shared" si="144"/>
        <v>0</v>
      </c>
      <c r="DI39" s="745">
        <f t="shared" si="144"/>
        <v>0</v>
      </c>
      <c r="DJ39" s="745">
        <f t="shared" si="144"/>
        <v>0</v>
      </c>
      <c r="DK39" s="745">
        <f t="shared" si="144"/>
        <v>0</v>
      </c>
      <c r="DL39" s="745">
        <f t="shared" si="144"/>
        <v>0</v>
      </c>
      <c r="DM39" s="745">
        <f t="shared" si="144"/>
        <v>0</v>
      </c>
      <c r="DN39" s="745">
        <f t="shared" si="144"/>
        <v>0</v>
      </c>
      <c r="DO39" s="745">
        <f t="shared" si="144"/>
        <v>0</v>
      </c>
      <c r="DP39" s="745">
        <f t="shared" si="144"/>
        <v>0</v>
      </c>
      <c r="DQ39" s="745">
        <f t="shared" si="144"/>
        <v>0</v>
      </c>
      <c r="DR39" s="745">
        <f t="shared" si="144"/>
        <v>0</v>
      </c>
      <c r="DS39" s="745">
        <f t="shared" si="144"/>
        <v>0</v>
      </c>
      <c r="DT39" s="745">
        <f t="shared" si="144"/>
        <v>0</v>
      </c>
      <c r="DU39" s="745">
        <f t="shared" si="144"/>
        <v>0</v>
      </c>
      <c r="DV39" s="745">
        <f t="shared" si="144"/>
        <v>0</v>
      </c>
      <c r="DW39" s="745">
        <f t="shared" ref="DW39:FB39" si="145">IF(DW$11&gt;=DESIGN_LIFE,DV39,IF(AND(DW$11&gt;0,$CK39&lt;&gt;0),IF(INT((DW$11)/(DESIGN_LIFE/$CK39))=((DW$11)/(DESIGN_LIFE/$CK39)),$CM39+DV39,DV39),DV39))</f>
        <v>0</v>
      </c>
      <c r="DX39" s="745">
        <f t="shared" si="145"/>
        <v>0</v>
      </c>
      <c r="DY39" s="745">
        <f t="shared" si="145"/>
        <v>0</v>
      </c>
      <c r="DZ39" s="745">
        <f t="shared" si="145"/>
        <v>0</v>
      </c>
      <c r="EA39" s="745">
        <f t="shared" si="145"/>
        <v>0</v>
      </c>
      <c r="EB39" s="745">
        <f t="shared" si="145"/>
        <v>0</v>
      </c>
      <c r="EC39" s="745">
        <f t="shared" si="145"/>
        <v>0</v>
      </c>
      <c r="ED39" s="745">
        <f t="shared" si="145"/>
        <v>0</v>
      </c>
      <c r="EE39" s="745">
        <f t="shared" si="145"/>
        <v>0</v>
      </c>
      <c r="EF39" s="745">
        <f t="shared" si="145"/>
        <v>0</v>
      </c>
      <c r="EG39" s="745">
        <f t="shared" si="145"/>
        <v>0</v>
      </c>
      <c r="EH39" s="745">
        <f t="shared" si="145"/>
        <v>0</v>
      </c>
      <c r="EI39" s="745">
        <f t="shared" si="145"/>
        <v>0</v>
      </c>
      <c r="EJ39" s="745">
        <f t="shared" si="145"/>
        <v>0</v>
      </c>
      <c r="EK39" s="745">
        <f t="shared" si="145"/>
        <v>0</v>
      </c>
      <c r="EL39" s="745">
        <f t="shared" si="145"/>
        <v>0</v>
      </c>
      <c r="EM39" s="745">
        <f t="shared" si="145"/>
        <v>0</v>
      </c>
      <c r="EN39" s="745">
        <f t="shared" si="145"/>
        <v>0</v>
      </c>
      <c r="EO39" s="745">
        <f t="shared" si="145"/>
        <v>0</v>
      </c>
      <c r="EP39" s="745">
        <f t="shared" si="145"/>
        <v>0</v>
      </c>
      <c r="EQ39" s="745">
        <f t="shared" si="145"/>
        <v>0</v>
      </c>
      <c r="ER39" s="745">
        <f t="shared" si="145"/>
        <v>0</v>
      </c>
      <c r="ES39" s="745">
        <f t="shared" si="145"/>
        <v>0</v>
      </c>
      <c r="ET39" s="745">
        <f t="shared" si="145"/>
        <v>0</v>
      </c>
      <c r="EU39" s="745">
        <f t="shared" si="145"/>
        <v>0</v>
      </c>
      <c r="EV39" s="745">
        <f t="shared" si="145"/>
        <v>0</v>
      </c>
      <c r="EW39" s="745">
        <f t="shared" si="145"/>
        <v>0</v>
      </c>
      <c r="EX39" s="745">
        <f t="shared" si="145"/>
        <v>0</v>
      </c>
      <c r="EY39" s="745">
        <f t="shared" si="145"/>
        <v>0</v>
      </c>
      <c r="EZ39" s="745">
        <f t="shared" si="145"/>
        <v>0</v>
      </c>
      <c r="FA39" s="745">
        <f t="shared" si="145"/>
        <v>0</v>
      </c>
      <c r="FB39" s="745">
        <f t="shared" si="145"/>
        <v>0</v>
      </c>
      <c r="FC39" s="745">
        <f t="shared" ref="FC39:GH39" si="146">IF(FC$11&gt;=DESIGN_LIFE,FB39,IF(AND(FC$11&gt;0,$CK39&lt;&gt;0),IF(INT((FC$11)/(DESIGN_LIFE/$CK39))=((FC$11)/(DESIGN_LIFE/$CK39)),$CM39+FB39,FB39),FB39))</f>
        <v>0</v>
      </c>
      <c r="FD39" s="745">
        <f t="shared" si="146"/>
        <v>0</v>
      </c>
      <c r="FE39" s="745">
        <f t="shared" si="146"/>
        <v>0</v>
      </c>
      <c r="FF39" s="745">
        <f t="shared" si="146"/>
        <v>0</v>
      </c>
      <c r="FG39" s="745">
        <f t="shared" si="146"/>
        <v>0</v>
      </c>
      <c r="FH39" s="745">
        <f t="shared" si="146"/>
        <v>0</v>
      </c>
      <c r="FI39" s="745">
        <f t="shared" si="146"/>
        <v>0</v>
      </c>
      <c r="FJ39" s="745">
        <f t="shared" si="146"/>
        <v>0</v>
      </c>
      <c r="FK39" s="745">
        <f t="shared" si="146"/>
        <v>0</v>
      </c>
      <c r="FL39" s="745">
        <f t="shared" si="146"/>
        <v>0</v>
      </c>
      <c r="FM39" s="745">
        <f t="shared" si="146"/>
        <v>0</v>
      </c>
      <c r="FN39" s="745">
        <f t="shared" si="146"/>
        <v>0</v>
      </c>
      <c r="FO39" s="745">
        <f t="shared" si="146"/>
        <v>0</v>
      </c>
      <c r="FP39" s="745">
        <f t="shared" si="146"/>
        <v>0</v>
      </c>
      <c r="FQ39" s="745">
        <f t="shared" si="146"/>
        <v>0</v>
      </c>
      <c r="FR39" s="745">
        <f t="shared" si="146"/>
        <v>0</v>
      </c>
      <c r="FS39" s="745">
        <f t="shared" si="146"/>
        <v>0</v>
      </c>
      <c r="FT39" s="745">
        <f t="shared" si="146"/>
        <v>0</v>
      </c>
      <c r="FU39" s="745">
        <f t="shared" si="146"/>
        <v>0</v>
      </c>
      <c r="FV39" s="745">
        <f t="shared" si="146"/>
        <v>0</v>
      </c>
      <c r="FW39" s="745">
        <f t="shared" si="146"/>
        <v>0</v>
      </c>
      <c r="FX39" s="745">
        <f t="shared" si="146"/>
        <v>0</v>
      </c>
      <c r="FY39" s="745">
        <f t="shared" si="146"/>
        <v>0</v>
      </c>
      <c r="FZ39" s="745">
        <f t="shared" si="146"/>
        <v>0</v>
      </c>
      <c r="GA39" s="745">
        <f t="shared" si="146"/>
        <v>0</v>
      </c>
      <c r="GB39" s="745">
        <f t="shared" si="146"/>
        <v>0</v>
      </c>
      <c r="GC39" s="745">
        <f t="shared" si="146"/>
        <v>0</v>
      </c>
      <c r="GD39" s="745">
        <f t="shared" si="146"/>
        <v>0</v>
      </c>
      <c r="GE39" s="745">
        <f t="shared" si="146"/>
        <v>0</v>
      </c>
      <c r="GF39" s="745">
        <f t="shared" si="146"/>
        <v>0</v>
      </c>
      <c r="GG39" s="745">
        <f t="shared" si="146"/>
        <v>0</v>
      </c>
      <c r="GH39" s="745">
        <f t="shared" si="146"/>
        <v>0</v>
      </c>
      <c r="GI39" s="745">
        <f t="shared" ref="GI39:HG39" si="147">IF(GI$11&gt;=DESIGN_LIFE,GH39,IF(AND(GI$11&gt;0,$CK39&lt;&gt;0),IF(INT((GI$11)/(DESIGN_LIFE/$CK39))=((GI$11)/(DESIGN_LIFE/$CK39)),$CM39+GH39,GH39),GH39))</f>
        <v>0</v>
      </c>
      <c r="GJ39" s="745">
        <f t="shared" si="147"/>
        <v>0</v>
      </c>
      <c r="GK39" s="745">
        <f t="shared" si="147"/>
        <v>0</v>
      </c>
      <c r="GL39" s="745">
        <f t="shared" si="147"/>
        <v>0</v>
      </c>
      <c r="GM39" s="745">
        <f t="shared" si="147"/>
        <v>0</v>
      </c>
      <c r="GN39" s="745">
        <f t="shared" si="147"/>
        <v>0</v>
      </c>
      <c r="GO39" s="745">
        <f t="shared" si="147"/>
        <v>0</v>
      </c>
      <c r="GP39" s="745">
        <f t="shared" si="147"/>
        <v>0</v>
      </c>
      <c r="GQ39" s="745">
        <f t="shared" si="147"/>
        <v>0</v>
      </c>
      <c r="GR39" s="745">
        <f t="shared" si="147"/>
        <v>0</v>
      </c>
      <c r="GS39" s="745">
        <f t="shared" si="147"/>
        <v>0</v>
      </c>
      <c r="GT39" s="745">
        <f t="shared" si="147"/>
        <v>0</v>
      </c>
      <c r="GU39" s="745">
        <f t="shared" si="147"/>
        <v>0</v>
      </c>
      <c r="GV39" s="745">
        <f t="shared" si="147"/>
        <v>0</v>
      </c>
      <c r="GW39" s="745">
        <f t="shared" si="147"/>
        <v>0</v>
      </c>
      <c r="GX39" s="745">
        <f t="shared" si="147"/>
        <v>0</v>
      </c>
      <c r="GY39" s="745">
        <f t="shared" si="147"/>
        <v>0</v>
      </c>
      <c r="GZ39" s="745">
        <f t="shared" si="147"/>
        <v>0</v>
      </c>
      <c r="HA39" s="745">
        <f t="shared" si="147"/>
        <v>0</v>
      </c>
      <c r="HB39" s="745">
        <f t="shared" si="147"/>
        <v>0</v>
      </c>
      <c r="HC39" s="745">
        <f t="shared" si="147"/>
        <v>0</v>
      </c>
      <c r="HD39" s="745">
        <f t="shared" si="147"/>
        <v>0</v>
      </c>
      <c r="HE39" s="745">
        <f t="shared" si="147"/>
        <v>0</v>
      </c>
      <c r="HF39" s="745">
        <f t="shared" si="147"/>
        <v>0</v>
      </c>
      <c r="HG39" s="745">
        <f t="shared" si="147"/>
        <v>0</v>
      </c>
      <c r="HH39" s="185"/>
    </row>
    <row r="40" spans="1:216" s="99" customFormat="1" ht="20.100000000000001" customHeight="1">
      <c r="A40" s="520" t="str">
        <f t="shared" si="4"/>
        <v>LST_STR_ELEMENT</v>
      </c>
      <c r="B40" s="629"/>
      <c r="C40" s="628"/>
      <c r="D40" s="626"/>
      <c r="E40" s="627"/>
      <c r="F40" s="626"/>
      <c r="G40" s="350" t="e">
        <f>IF(TYPOLOGY = "Bridge", _xlfn.XLOOKUP($E40, BRIDGE_STR_ELEMENT, 'MATERIAL DATA'!$R$36:$R$74,,), _xlfn.XLOOKUP($BL40, 'LIFECYCLE MATERIAL DATA'!$A$5:$A$104, 'LIFECYCLE MATERIAL DATA'!$Q$5:$Q$104,,))</f>
        <v>#N/A</v>
      </c>
      <c r="H40" s="630"/>
      <c r="I40" s="631"/>
      <c r="J40" s="737"/>
      <c r="K40" s="626"/>
      <c r="L40" s="632"/>
      <c r="M40" s="400"/>
      <c r="N40" s="156">
        <f t="shared" si="92"/>
        <v>0</v>
      </c>
      <c r="O40" s="157" t="str">
        <f t="shared" si="20"/>
        <v/>
      </c>
      <c r="P40" s="158" t="str">
        <f t="shared" si="21"/>
        <v/>
      </c>
      <c r="Q40" s="158" t="str" cm="1">
        <f t="array" ref="Q40">IFERROR(_xlfn.IFS(AND($I40 = "Yes", $J40 =1),(($BX40+$BU40)/($J40) + ($BY40+$BR40 +$BZ40)),AND($I40 = "Yes", $J40 &gt;1), (($BX40+$BU40)/($J40) + ($BY40*2 +$BZ40)) ), "")</f>
        <v/>
      </c>
      <c r="R40" s="158" t="str">
        <f t="shared" si="5"/>
        <v/>
      </c>
      <c r="S40" s="159">
        <f t="shared" si="22"/>
        <v>0</v>
      </c>
      <c r="T40" s="159" t="str">
        <f t="shared" si="45"/>
        <v/>
      </c>
      <c r="U40" s="158" t="str">
        <f t="shared" si="33"/>
        <v/>
      </c>
      <c r="V40" s="396" t="str">
        <f t="shared" si="23"/>
        <v/>
      </c>
      <c r="W40" s="156" t="str">
        <f t="shared" si="7"/>
        <v/>
      </c>
      <c r="X40" s="160">
        <f t="shared" si="8"/>
        <v>0</v>
      </c>
      <c r="Y40" s="274" t="s">
        <v>415</v>
      </c>
      <c r="Z40" s="745" t="str">
        <f>'MATERIAL DATA'!$Q64</f>
        <v>4.6.1 Rails</v>
      </c>
      <c r="AA40" s="768">
        <f t="shared" si="139"/>
        <v>0</v>
      </c>
      <c r="AB40" s="185"/>
      <c r="AC40" s="185"/>
      <c r="AD40" s="185"/>
      <c r="AE40" s="185"/>
      <c r="AF40" s="185"/>
      <c r="AG40" s="185"/>
      <c r="AH40" s="185"/>
      <c r="AI40" s="185"/>
      <c r="AJ40" s="185"/>
      <c r="AK40" s="185"/>
      <c r="AL40" s="185"/>
      <c r="AM40" s="185"/>
      <c r="AN40" s="185"/>
      <c r="AO40" s="185"/>
      <c r="AP40" s="185"/>
      <c r="AQ40" s="185"/>
      <c r="AR40" s="185"/>
      <c r="AS40" s="185"/>
      <c r="AT40" s="185"/>
      <c r="AU40" s="185"/>
      <c r="AV40" s="185"/>
      <c r="AW40" s="185"/>
      <c r="AX40" s="185"/>
      <c r="AY40" s="185"/>
      <c r="AZ40" s="185"/>
      <c r="BA40" s="185"/>
      <c r="BB40" s="185"/>
      <c r="BC40" s="185"/>
      <c r="BD40" s="185"/>
      <c r="BE40" s="185"/>
      <c r="BF40" s="185"/>
      <c r="BG40" s="185"/>
      <c r="BH40" s="185"/>
      <c r="BI40" s="185"/>
      <c r="BJ40" s="185"/>
      <c r="BK40" s="209" t="str">
        <f t="shared" si="114"/>
        <v>ER</v>
      </c>
      <c r="BL40" s="209" t="str">
        <f t="shared" si="9"/>
        <v xml:space="preserve"> -  - </v>
      </c>
      <c r="BM40" s="745" t="str" cm="1">
        <f t="array" ref="BM40">_xlfn.IFS(OR(AND(TYPOLOGY &lt;&gt; "Bridge", B40="concrete",D40&lt;&gt;"Reinforced - 150mm hollow core slab"),C40="Concrete_EPD",),"Reinforcement",(OR(AND(TYPOLOGY="Bridge",B40="concrete",D40&lt;&gt;"Reinforced - 150mm hollow core slab"),C40="Concrete_EPD",)),"Bridge_Reinforcement",TRUE, "No_Reinforcement")</f>
        <v>No_Reinforcement</v>
      </c>
      <c r="BN40" s="186" t="e">
        <f>_xlfn.XLOOKUP($BL40,'LIFECYCLE MATERIAL DATA'!$A$5:$A$104,'LIFECYCLE MATERIAL DATA'!$D$5:$D$104,)</f>
        <v>#N/A</v>
      </c>
      <c r="BO40" s="186">
        <f>IFERROR(IF(M40&lt;&gt;0,_xlfn.XLOOKUP(M40,'Custom Data'!S16:S45,'Custom Data'!T16:T45,,-1),0),0)</f>
        <v>0</v>
      </c>
      <c r="BP40" s="186">
        <f t="shared" si="10"/>
        <v>0</v>
      </c>
      <c r="BQ40" s="846" t="str">
        <f t="shared" si="11"/>
        <v>ER</v>
      </c>
      <c r="BR40" s="745" t="str">
        <f>IFERROR(_xlfn.XLOOKUP($BL40,'LIFECYCLE MATERIAL DATA'!$A$5:$A$104,'LIFECYCLE MATERIAL DATA'!$I$5:$I$104,,)*($BQ40/1000)+_xlfn.XLOOKUP('Project Info'!$C$15,'LIFECYCLE MATERIAL DATA'!$A$5:$A$104,'LIFECYCLE MATERIAL DATA'!$I$5:$I$104,,)*($BP40/1000),"")</f>
        <v/>
      </c>
      <c r="BS40" s="745" t="str">
        <f>IFERROR(_xlfn.XLOOKUP($BL40,'LIFECYCLE MATERIAL DATA'!$A$5:$A$104, 'LIFECYCLE MATERIAL DATA'!$J$5:$J$104,,)*($BQ40/1000)+_xlfn.XLOOKUP('Project Info'!$C$15,'LIFECYCLE MATERIAL DATA'!$A$5:$A$104,'LIFECYCLE MATERIAL DATA'!$J$5:$J$104,,)*($BP40/1000),"")</f>
        <v/>
      </c>
      <c r="BT40" s="745" t="str">
        <f>IFERROR(_xlfn.XLOOKUP($BL40,'LIFECYCLE MATERIAL DATA'!$A$5:$A$104, 'LIFECYCLE MATERIAL DATA'!$K$5:$K$104,,)*($BQ40/1000),"")</f>
        <v/>
      </c>
      <c r="BU40" s="185" t="str">
        <f>IFERROR(_xlfn.XLOOKUP($BL40,'LIFECYCLE MATERIAL DATA'!$A$5:$A$104,'LIFECYCLE MATERIAL DATA'!$L$5:$L$104,,)*($BQ40/1000)+_xlfn.XLOOKUP('Project Info'!$C$15,'LIFECYCLE MATERIAL DATA'!$A$5:$A$104,'LIFECYCLE MATERIAL DATA'!$L$5:$L$104,,)*($BP40/1000),"")</f>
        <v/>
      </c>
      <c r="BV40" s="745" t="str">
        <f t="shared" si="25"/>
        <v/>
      </c>
      <c r="BW40" s="745" t="str">
        <f>IF($K40='MATERIAL DATA'!$O$5,$L40, IF($K40='MATERIAL DATA'!$O$6,$L40/(1000*'Scheme 3'!$BN40),""))</f>
        <v/>
      </c>
      <c r="BX40" s="745" t="str">
        <f>IFERROR(((_xlfn.XLOOKUP($BL40,'LIFECYCLE MATERIAL DATA'!$A$5:$A$104,'LIFECYCLE MATERIAL DATA'!$F$5:$F$104,,))*$BQ40/1000+_xlfn.XLOOKUP('Project Info'!$C$15,'LIFECYCLE MATERIAL DATA'!$A$5:$A$104,'LIFECYCLE MATERIAL DATA'!$F$5:$F$104,,)*$BP40/1000),"")</f>
        <v/>
      </c>
      <c r="BY40" s="771" t="str">
        <f>IFERROR((_xlfn.XLOOKUP($BL40,'LIFECYCLE MATERIAL DATA'!$A$5:$A$104,'LIFECYCLE MATERIAL DATA'!$G$5:$G$104,,)*$BQ40/1000++_xlfn.XLOOKUP('Project Info'!$C$15,'LIFECYCLE MATERIAL DATA'!$A$5:$A$104,'LIFECYCLE MATERIAL DATA'!$G$5:$G$104,,)*$BP40/1000),"")</f>
        <v/>
      </c>
      <c r="BZ40" s="745" t="str">
        <f>IFERROR(_xlfn.XLOOKUP('Scheme 3'!$BL40,'LIFECYCLE MATERIAL DATA'!$A$5:$A$104,'LIFECYCLE MATERIAL DATA'!$H$5:$H$104,,)*SUM($BX40+$BY40+$CB40+$CC40), "")</f>
        <v/>
      </c>
      <c r="CA40" s="185"/>
      <c r="CB40" s="743" t="str">
        <f>IFERROR((_xlfn.XLOOKUP($BL40,'LIFECYCLE MATERIAL DATA'!$A$5:$A$104, 'LIFECYCLE MATERIAL DATA'!$M$5:$M$104)*$BQ40/1000++_xlfn.XLOOKUP('Project Info'!$C$15,'LIFECYCLE MATERIAL DATA'!$A$5:$A$104,'LIFECYCLE MATERIAL DATA'!$M$5:$M$104)*$BP40/1000),"")</f>
        <v/>
      </c>
      <c r="CC40" s="745">
        <f>IFERROR(IF(OR($B40="Timber",$C40="Timber_EPD", $C40="Bamboo"),_xlfn.XLOOKUP($BL40,'LIFECYCLE MATERIAL DATA Master'!$A$5:$A$104,'LIFECYCLE MATERIAL DATA Master'!$E$5:$E$104,,)*$BQ40,0),"")/1000</f>
        <v>0</v>
      </c>
      <c r="CD40" s="185" t="str">
        <f>IFERROR((_xlfn.XLOOKUP($BL40,'LIFECYCLE MATERIAL DATA'!$A$5:$A$104,'LIFECYCLE MATERIAL DATA'!$N$5:$N$104,,)*$BQ40/1000++_xlfn.XLOOKUP('Project Info'!$C$15,'LIFECYCLE MATERIAL DATA'!$A$5:$A$104,'LIFECYCLE MATERIAL DATA'!$N$5:$N$104,,)*$BP40/1000),"")</f>
        <v/>
      </c>
      <c r="CE40" s="743"/>
      <c r="CF40" s="743"/>
      <c r="CG40" s="743"/>
      <c r="CH40" s="772">
        <f>IFERROR(1+_xlfn.XLOOKUP($BL40,'LIFECYCLE MATERIAL DATA'!$A$5:$A$104,'LIFECYCLE MATERIAL DATA'!$H$5:$H$104,,),0)</f>
        <v>0</v>
      </c>
      <c r="CI40" s="765">
        <f t="shared" si="97"/>
        <v>0</v>
      </c>
      <c r="CJ40" s="773">
        <f t="shared" si="13"/>
        <v>0</v>
      </c>
      <c r="CK40" s="774">
        <f t="shared" si="14"/>
        <v>0</v>
      </c>
      <c r="CL40" s="767">
        <f t="shared" si="26"/>
        <v>0</v>
      </c>
      <c r="CM40" s="775">
        <f t="shared" si="27"/>
        <v>0</v>
      </c>
      <c r="CN40" s="769">
        <v>0</v>
      </c>
      <c r="CO40" s="745">
        <f t="shared" si="15"/>
        <v>0</v>
      </c>
      <c r="CP40" s="745">
        <f t="shared" si="15"/>
        <v>0</v>
      </c>
      <c r="CQ40" s="745">
        <f t="shared" ref="CQ40:DV40" si="148">IF(CQ$11&gt;=DESIGN_LIFE,CP40,IF(AND(CQ$11&gt;0,$CK40&lt;&gt;0),IF(INT((CQ$11)/(DESIGN_LIFE/$CK40))=((CQ$11)/(DESIGN_LIFE/$CK40)),$CM40+CP40,CP40),CP40))</f>
        <v>0</v>
      </c>
      <c r="CR40" s="745">
        <f t="shared" si="148"/>
        <v>0</v>
      </c>
      <c r="CS40" s="745">
        <f t="shared" si="148"/>
        <v>0</v>
      </c>
      <c r="CT40" s="745">
        <f t="shared" si="148"/>
        <v>0</v>
      </c>
      <c r="CU40" s="745">
        <f t="shared" si="148"/>
        <v>0</v>
      </c>
      <c r="CV40" s="745">
        <f t="shared" si="148"/>
        <v>0</v>
      </c>
      <c r="CW40" s="745">
        <f t="shared" si="148"/>
        <v>0</v>
      </c>
      <c r="CX40" s="745">
        <f t="shared" si="148"/>
        <v>0</v>
      </c>
      <c r="CY40" s="745">
        <f t="shared" si="148"/>
        <v>0</v>
      </c>
      <c r="CZ40" s="745">
        <f t="shared" si="148"/>
        <v>0</v>
      </c>
      <c r="DA40" s="745">
        <f t="shared" si="148"/>
        <v>0</v>
      </c>
      <c r="DB40" s="745">
        <f t="shared" si="148"/>
        <v>0</v>
      </c>
      <c r="DC40" s="745">
        <f t="shared" si="148"/>
        <v>0</v>
      </c>
      <c r="DD40" s="745">
        <f t="shared" si="148"/>
        <v>0</v>
      </c>
      <c r="DE40" s="745">
        <f t="shared" si="148"/>
        <v>0</v>
      </c>
      <c r="DF40" s="745">
        <f t="shared" si="148"/>
        <v>0</v>
      </c>
      <c r="DG40" s="745">
        <f t="shared" si="148"/>
        <v>0</v>
      </c>
      <c r="DH40" s="745">
        <f t="shared" si="148"/>
        <v>0</v>
      </c>
      <c r="DI40" s="745">
        <f t="shared" si="148"/>
        <v>0</v>
      </c>
      <c r="DJ40" s="745">
        <f t="shared" si="148"/>
        <v>0</v>
      </c>
      <c r="DK40" s="745">
        <f t="shared" si="148"/>
        <v>0</v>
      </c>
      <c r="DL40" s="745">
        <f t="shared" si="148"/>
        <v>0</v>
      </c>
      <c r="DM40" s="745">
        <f t="shared" si="148"/>
        <v>0</v>
      </c>
      <c r="DN40" s="745">
        <f t="shared" si="148"/>
        <v>0</v>
      </c>
      <c r="DO40" s="745">
        <f t="shared" si="148"/>
        <v>0</v>
      </c>
      <c r="DP40" s="745">
        <f t="shared" si="148"/>
        <v>0</v>
      </c>
      <c r="DQ40" s="745">
        <f t="shared" si="148"/>
        <v>0</v>
      </c>
      <c r="DR40" s="745">
        <f t="shared" si="148"/>
        <v>0</v>
      </c>
      <c r="DS40" s="745">
        <f t="shared" si="148"/>
        <v>0</v>
      </c>
      <c r="DT40" s="745">
        <f t="shared" si="148"/>
        <v>0</v>
      </c>
      <c r="DU40" s="745">
        <f t="shared" si="148"/>
        <v>0</v>
      </c>
      <c r="DV40" s="745">
        <f t="shared" si="148"/>
        <v>0</v>
      </c>
      <c r="DW40" s="745">
        <f t="shared" ref="DW40:FB40" si="149">IF(DW$11&gt;=DESIGN_LIFE,DV40,IF(AND(DW$11&gt;0,$CK40&lt;&gt;0),IF(INT((DW$11)/(DESIGN_LIFE/$CK40))=((DW$11)/(DESIGN_LIFE/$CK40)),$CM40+DV40,DV40),DV40))</f>
        <v>0</v>
      </c>
      <c r="DX40" s="745">
        <f t="shared" si="149"/>
        <v>0</v>
      </c>
      <c r="DY40" s="745">
        <f t="shared" si="149"/>
        <v>0</v>
      </c>
      <c r="DZ40" s="745">
        <f t="shared" si="149"/>
        <v>0</v>
      </c>
      <c r="EA40" s="745">
        <f t="shared" si="149"/>
        <v>0</v>
      </c>
      <c r="EB40" s="745">
        <f t="shared" si="149"/>
        <v>0</v>
      </c>
      <c r="EC40" s="745">
        <f t="shared" si="149"/>
        <v>0</v>
      </c>
      <c r="ED40" s="745">
        <f t="shared" si="149"/>
        <v>0</v>
      </c>
      <c r="EE40" s="745">
        <f t="shared" si="149"/>
        <v>0</v>
      </c>
      <c r="EF40" s="745">
        <f t="shared" si="149"/>
        <v>0</v>
      </c>
      <c r="EG40" s="745">
        <f t="shared" si="149"/>
        <v>0</v>
      </c>
      <c r="EH40" s="745">
        <f t="shared" si="149"/>
        <v>0</v>
      </c>
      <c r="EI40" s="745">
        <f t="shared" si="149"/>
        <v>0</v>
      </c>
      <c r="EJ40" s="745">
        <f t="shared" si="149"/>
        <v>0</v>
      </c>
      <c r="EK40" s="745">
        <f t="shared" si="149"/>
        <v>0</v>
      </c>
      <c r="EL40" s="745">
        <f t="shared" si="149"/>
        <v>0</v>
      </c>
      <c r="EM40" s="745">
        <f t="shared" si="149"/>
        <v>0</v>
      </c>
      <c r="EN40" s="745">
        <f t="shared" si="149"/>
        <v>0</v>
      </c>
      <c r="EO40" s="745">
        <f t="shared" si="149"/>
        <v>0</v>
      </c>
      <c r="EP40" s="745">
        <f t="shared" si="149"/>
        <v>0</v>
      </c>
      <c r="EQ40" s="745">
        <f t="shared" si="149"/>
        <v>0</v>
      </c>
      <c r="ER40" s="745">
        <f t="shared" si="149"/>
        <v>0</v>
      </c>
      <c r="ES40" s="745">
        <f t="shared" si="149"/>
        <v>0</v>
      </c>
      <c r="ET40" s="745">
        <f t="shared" si="149"/>
        <v>0</v>
      </c>
      <c r="EU40" s="745">
        <f t="shared" si="149"/>
        <v>0</v>
      </c>
      <c r="EV40" s="745">
        <f t="shared" si="149"/>
        <v>0</v>
      </c>
      <c r="EW40" s="745">
        <f t="shared" si="149"/>
        <v>0</v>
      </c>
      <c r="EX40" s="745">
        <f t="shared" si="149"/>
        <v>0</v>
      </c>
      <c r="EY40" s="745">
        <f t="shared" si="149"/>
        <v>0</v>
      </c>
      <c r="EZ40" s="745">
        <f t="shared" si="149"/>
        <v>0</v>
      </c>
      <c r="FA40" s="745">
        <f t="shared" si="149"/>
        <v>0</v>
      </c>
      <c r="FB40" s="745">
        <f t="shared" si="149"/>
        <v>0</v>
      </c>
      <c r="FC40" s="745">
        <f t="shared" ref="FC40:GH40" si="150">IF(FC$11&gt;=DESIGN_LIFE,FB40,IF(AND(FC$11&gt;0,$CK40&lt;&gt;0),IF(INT((FC$11)/(DESIGN_LIFE/$CK40))=((FC$11)/(DESIGN_LIFE/$CK40)),$CM40+FB40,FB40),FB40))</f>
        <v>0</v>
      </c>
      <c r="FD40" s="745">
        <f t="shared" si="150"/>
        <v>0</v>
      </c>
      <c r="FE40" s="745">
        <f t="shared" si="150"/>
        <v>0</v>
      </c>
      <c r="FF40" s="745">
        <f t="shared" si="150"/>
        <v>0</v>
      </c>
      <c r="FG40" s="745">
        <f t="shared" si="150"/>
        <v>0</v>
      </c>
      <c r="FH40" s="745">
        <f t="shared" si="150"/>
        <v>0</v>
      </c>
      <c r="FI40" s="745">
        <f t="shared" si="150"/>
        <v>0</v>
      </c>
      <c r="FJ40" s="745">
        <f t="shared" si="150"/>
        <v>0</v>
      </c>
      <c r="FK40" s="745">
        <f t="shared" si="150"/>
        <v>0</v>
      </c>
      <c r="FL40" s="745">
        <f t="shared" si="150"/>
        <v>0</v>
      </c>
      <c r="FM40" s="745">
        <f t="shared" si="150"/>
        <v>0</v>
      </c>
      <c r="FN40" s="745">
        <f t="shared" si="150"/>
        <v>0</v>
      </c>
      <c r="FO40" s="745">
        <f t="shared" si="150"/>
        <v>0</v>
      </c>
      <c r="FP40" s="745">
        <f t="shared" si="150"/>
        <v>0</v>
      </c>
      <c r="FQ40" s="745">
        <f t="shared" si="150"/>
        <v>0</v>
      </c>
      <c r="FR40" s="745">
        <f t="shared" si="150"/>
        <v>0</v>
      </c>
      <c r="FS40" s="745">
        <f t="shared" si="150"/>
        <v>0</v>
      </c>
      <c r="FT40" s="745">
        <f t="shared" si="150"/>
        <v>0</v>
      </c>
      <c r="FU40" s="745">
        <f t="shared" si="150"/>
        <v>0</v>
      </c>
      <c r="FV40" s="745">
        <f t="shared" si="150"/>
        <v>0</v>
      </c>
      <c r="FW40" s="745">
        <f t="shared" si="150"/>
        <v>0</v>
      </c>
      <c r="FX40" s="745">
        <f t="shared" si="150"/>
        <v>0</v>
      </c>
      <c r="FY40" s="745">
        <f t="shared" si="150"/>
        <v>0</v>
      </c>
      <c r="FZ40" s="745">
        <f t="shared" si="150"/>
        <v>0</v>
      </c>
      <c r="GA40" s="745">
        <f t="shared" si="150"/>
        <v>0</v>
      </c>
      <c r="GB40" s="745">
        <f t="shared" si="150"/>
        <v>0</v>
      </c>
      <c r="GC40" s="745">
        <f t="shared" si="150"/>
        <v>0</v>
      </c>
      <c r="GD40" s="745">
        <f t="shared" si="150"/>
        <v>0</v>
      </c>
      <c r="GE40" s="745">
        <f t="shared" si="150"/>
        <v>0</v>
      </c>
      <c r="GF40" s="745">
        <f t="shared" si="150"/>
        <v>0</v>
      </c>
      <c r="GG40" s="745">
        <f t="shared" si="150"/>
        <v>0</v>
      </c>
      <c r="GH40" s="745">
        <f t="shared" si="150"/>
        <v>0</v>
      </c>
      <c r="GI40" s="745">
        <f t="shared" ref="GI40:HG40" si="151">IF(GI$11&gt;=DESIGN_LIFE,GH40,IF(AND(GI$11&gt;0,$CK40&lt;&gt;0),IF(INT((GI$11)/(DESIGN_LIFE/$CK40))=((GI$11)/(DESIGN_LIFE/$CK40)),$CM40+GH40,GH40),GH40))</f>
        <v>0</v>
      </c>
      <c r="GJ40" s="745">
        <f t="shared" si="151"/>
        <v>0</v>
      </c>
      <c r="GK40" s="745">
        <f t="shared" si="151"/>
        <v>0</v>
      </c>
      <c r="GL40" s="745">
        <f t="shared" si="151"/>
        <v>0</v>
      </c>
      <c r="GM40" s="745">
        <f t="shared" si="151"/>
        <v>0</v>
      </c>
      <c r="GN40" s="745">
        <f t="shared" si="151"/>
        <v>0</v>
      </c>
      <c r="GO40" s="745">
        <f t="shared" si="151"/>
        <v>0</v>
      </c>
      <c r="GP40" s="745">
        <f t="shared" si="151"/>
        <v>0</v>
      </c>
      <c r="GQ40" s="745">
        <f t="shared" si="151"/>
        <v>0</v>
      </c>
      <c r="GR40" s="745">
        <f t="shared" si="151"/>
        <v>0</v>
      </c>
      <c r="GS40" s="745">
        <f t="shared" si="151"/>
        <v>0</v>
      </c>
      <c r="GT40" s="745">
        <f t="shared" si="151"/>
        <v>0</v>
      </c>
      <c r="GU40" s="745">
        <f t="shared" si="151"/>
        <v>0</v>
      </c>
      <c r="GV40" s="745">
        <f t="shared" si="151"/>
        <v>0</v>
      </c>
      <c r="GW40" s="745">
        <f t="shared" si="151"/>
        <v>0</v>
      </c>
      <c r="GX40" s="745">
        <f t="shared" si="151"/>
        <v>0</v>
      </c>
      <c r="GY40" s="745">
        <f t="shared" si="151"/>
        <v>0</v>
      </c>
      <c r="GZ40" s="745">
        <f t="shared" si="151"/>
        <v>0</v>
      </c>
      <c r="HA40" s="745">
        <f t="shared" si="151"/>
        <v>0</v>
      </c>
      <c r="HB40" s="745">
        <f t="shared" si="151"/>
        <v>0</v>
      </c>
      <c r="HC40" s="745">
        <f t="shared" si="151"/>
        <v>0</v>
      </c>
      <c r="HD40" s="745">
        <f t="shared" si="151"/>
        <v>0</v>
      </c>
      <c r="HE40" s="745">
        <f t="shared" si="151"/>
        <v>0</v>
      </c>
      <c r="HF40" s="745">
        <f t="shared" si="151"/>
        <v>0</v>
      </c>
      <c r="HG40" s="745">
        <f t="shared" si="151"/>
        <v>0</v>
      </c>
      <c r="HH40" s="185"/>
    </row>
    <row r="41" spans="1:216" s="99" customFormat="1" ht="19.899999999999999" customHeight="1">
      <c r="A41" s="520" t="str">
        <f t="shared" si="4"/>
        <v>LST_STR_ELEMENT</v>
      </c>
      <c r="B41" s="629"/>
      <c r="C41" s="628"/>
      <c r="D41" s="626"/>
      <c r="E41" s="627"/>
      <c r="F41" s="626"/>
      <c r="G41" s="350" t="e">
        <f>IF(TYPOLOGY = "Bridge", _xlfn.XLOOKUP($E41, BRIDGE_STR_ELEMENT, 'MATERIAL DATA'!$R$36:$R$74,,), _xlfn.XLOOKUP($BL41, 'LIFECYCLE MATERIAL DATA'!$A$5:$A$104, 'LIFECYCLE MATERIAL DATA'!$Q$5:$Q$104,,))</f>
        <v>#N/A</v>
      </c>
      <c r="H41" s="630"/>
      <c r="I41" s="631"/>
      <c r="J41" s="737"/>
      <c r="K41" s="626"/>
      <c r="L41" s="632"/>
      <c r="M41" s="400"/>
      <c r="N41" s="156">
        <f t="shared" si="92"/>
        <v>0</v>
      </c>
      <c r="O41" s="157" t="str">
        <f t="shared" si="20"/>
        <v/>
      </c>
      <c r="P41" s="158" t="str">
        <f t="shared" si="21"/>
        <v/>
      </c>
      <c r="Q41" s="158" t="str" cm="1">
        <f t="array" ref="Q41">IFERROR(_xlfn.IFS(AND($I41 = "Yes", $J41 =1),(($BX41+$BU41)/($J41) + ($BY41+$BR41 +$BZ41)),AND($I41 = "Yes", $J41 &gt;1), (($BX41+$BU41)/($J41) + ($BY41*2 +$BZ41)) ), "")</f>
        <v/>
      </c>
      <c r="R41" s="158" t="str">
        <f t="shared" si="5"/>
        <v/>
      </c>
      <c r="S41" s="159">
        <f t="shared" si="22"/>
        <v>0</v>
      </c>
      <c r="T41" s="159" t="str">
        <f t="shared" si="45"/>
        <v/>
      </c>
      <c r="U41" s="158" t="str">
        <f t="shared" si="33"/>
        <v/>
      </c>
      <c r="V41" s="396" t="str">
        <f t="shared" si="23"/>
        <v/>
      </c>
      <c r="W41" s="156" t="str">
        <f t="shared" si="7"/>
        <v/>
      </c>
      <c r="X41" s="160">
        <f t="shared" si="8"/>
        <v>0</v>
      </c>
      <c r="Y41" s="274" t="s">
        <v>415</v>
      </c>
      <c r="Z41" s="745" t="str">
        <f>'MATERIAL DATA'!$Q65</f>
        <v>4.6.2 Sleepers</v>
      </c>
      <c r="AA41" s="768">
        <f t="shared" si="139"/>
        <v>0</v>
      </c>
      <c r="AB41" s="185"/>
      <c r="AC41" s="185"/>
      <c r="AD41" s="185"/>
      <c r="AE41" s="185"/>
      <c r="AF41" s="185"/>
      <c r="AG41" s="185"/>
      <c r="AH41" s="185"/>
      <c r="AI41" s="185"/>
      <c r="AJ41" s="185"/>
      <c r="AK41" s="185"/>
      <c r="AL41" s="185"/>
      <c r="AM41" s="185"/>
      <c r="AN41" s="185"/>
      <c r="AO41" s="185"/>
      <c r="AP41" s="185"/>
      <c r="AQ41" s="185"/>
      <c r="AR41" s="185"/>
      <c r="AS41" s="185"/>
      <c r="AT41" s="185"/>
      <c r="AU41" s="185"/>
      <c r="AV41" s="185"/>
      <c r="AW41" s="185"/>
      <c r="AX41" s="185"/>
      <c r="AY41" s="185"/>
      <c r="AZ41" s="185"/>
      <c r="BA41" s="185"/>
      <c r="BB41" s="185"/>
      <c r="BC41" s="185"/>
      <c r="BD41" s="185"/>
      <c r="BE41" s="185"/>
      <c r="BF41" s="185"/>
      <c r="BG41" s="185"/>
      <c r="BH41" s="185"/>
      <c r="BI41" s="185"/>
      <c r="BJ41" s="185"/>
      <c r="BK41" s="209" t="str">
        <f t="shared" si="114"/>
        <v>ER</v>
      </c>
      <c r="BL41" s="209" t="str">
        <f t="shared" si="9"/>
        <v xml:space="preserve"> -  - </v>
      </c>
      <c r="BM41" s="745" t="str" cm="1">
        <f t="array" ref="BM41">_xlfn.IFS(OR(AND(TYPOLOGY &lt;&gt; "Bridge", B41="concrete",D41&lt;&gt;"Reinforced - 150mm hollow core slab"),C41="Concrete_EPD",),"Reinforcement",(OR(AND(TYPOLOGY="Bridge",B41="concrete",D41&lt;&gt;"Reinforced - 150mm hollow core slab"),C41="Concrete_EPD",)),"Bridge_Reinforcement",TRUE, "No_Reinforcement")</f>
        <v>No_Reinforcement</v>
      </c>
      <c r="BN41" s="186" t="e">
        <f>_xlfn.XLOOKUP($BL41,'LIFECYCLE MATERIAL DATA'!$A$5:$A$104,'LIFECYCLE MATERIAL DATA'!$D$5:$D$104,)</f>
        <v>#N/A</v>
      </c>
      <c r="BO41" s="186">
        <f>IFERROR(IF(M41&lt;&gt;0,_xlfn.XLOOKUP(M41,'Custom Data'!S16:S45,'Custom Data'!T16:T45,,-1),0),0)</f>
        <v>0</v>
      </c>
      <c r="BP41" s="186">
        <f t="shared" si="10"/>
        <v>0</v>
      </c>
      <c r="BQ41" s="846" t="str">
        <f t="shared" si="11"/>
        <v>ER</v>
      </c>
      <c r="BR41" s="745" t="str">
        <f>IFERROR(_xlfn.XLOOKUP($BL41,'LIFECYCLE MATERIAL DATA'!$A$5:$A$104,'LIFECYCLE MATERIAL DATA'!$I$5:$I$104,,)*($BQ41/1000)+_xlfn.XLOOKUP('Project Info'!$C$15,'LIFECYCLE MATERIAL DATA'!$A$5:$A$104,'LIFECYCLE MATERIAL DATA'!$I$5:$I$104,,)*($BP41/1000),"")</f>
        <v/>
      </c>
      <c r="BS41" s="745" t="str">
        <f>IFERROR(_xlfn.XLOOKUP($BL41,'LIFECYCLE MATERIAL DATA'!$A$5:$A$104, 'LIFECYCLE MATERIAL DATA'!$J$5:$J$104,,)*($BQ41/1000)+_xlfn.XLOOKUP('Project Info'!$C$15,'LIFECYCLE MATERIAL DATA'!$A$5:$A$104,'LIFECYCLE MATERIAL DATA'!$J$5:$J$104,,)*($BP41/1000),"")</f>
        <v/>
      </c>
      <c r="BT41" s="745" t="str">
        <f>IFERROR(_xlfn.XLOOKUP($BL41,'LIFECYCLE MATERIAL DATA'!$A$5:$A$104, 'LIFECYCLE MATERIAL DATA'!$K$5:$K$104,,)*($BQ41/1000),"")</f>
        <v/>
      </c>
      <c r="BU41" s="185" t="str">
        <f>IFERROR(_xlfn.XLOOKUP($BL41,'LIFECYCLE MATERIAL DATA'!$A$5:$A$104,'LIFECYCLE MATERIAL DATA'!$L$5:$L$104,,)*($BQ41/1000)+_xlfn.XLOOKUP('Project Info'!$C$15,'LIFECYCLE MATERIAL DATA'!$A$5:$A$104,'LIFECYCLE MATERIAL DATA'!$L$5:$L$104,,)*($BP41/1000),"")</f>
        <v/>
      </c>
      <c r="BV41" s="745" t="str">
        <f t="shared" si="25"/>
        <v/>
      </c>
      <c r="BW41" s="745" t="str">
        <f>IF($K41='MATERIAL DATA'!$O$5,$L41, IF($K41='MATERIAL DATA'!$O$6,$L41/(1000*'Scheme 3'!$BN41),""))</f>
        <v/>
      </c>
      <c r="BX41" s="745" t="str">
        <f>IFERROR(((_xlfn.XLOOKUP($BL41,'LIFECYCLE MATERIAL DATA'!$A$5:$A$104,'LIFECYCLE MATERIAL DATA'!$F$5:$F$104,,))*$BQ41/1000+_xlfn.XLOOKUP('Project Info'!$C$15,'LIFECYCLE MATERIAL DATA'!$A$5:$A$104,'LIFECYCLE MATERIAL DATA'!$F$5:$F$104,,)*$BP41/1000),"")</f>
        <v/>
      </c>
      <c r="BY41" s="771" t="str">
        <f>IFERROR((_xlfn.XLOOKUP($BL41,'LIFECYCLE MATERIAL DATA'!$A$5:$A$104,'LIFECYCLE MATERIAL DATA'!$G$5:$G$104,,)*$BQ41/1000++_xlfn.XLOOKUP('Project Info'!$C$15,'LIFECYCLE MATERIAL DATA'!$A$5:$A$104,'LIFECYCLE MATERIAL DATA'!$G$5:$G$104,,)*$BP41/1000),"")</f>
        <v/>
      </c>
      <c r="BZ41" s="745" t="str">
        <f>IFERROR(_xlfn.XLOOKUP('Scheme 3'!$BL41,'LIFECYCLE MATERIAL DATA'!$A$5:$A$104,'LIFECYCLE MATERIAL DATA'!$H$5:$H$104,,)*SUM($BX41+$BY41+$CB41+$CC41), "")</f>
        <v/>
      </c>
      <c r="CA41" s="185"/>
      <c r="CB41" s="743" t="str">
        <f>IFERROR((_xlfn.XLOOKUP($BL41,'LIFECYCLE MATERIAL DATA'!$A$5:$A$104, 'LIFECYCLE MATERIAL DATA'!$M$5:$M$104)*$BQ41/1000++_xlfn.XLOOKUP('Project Info'!$C$15,'LIFECYCLE MATERIAL DATA'!$A$5:$A$104,'LIFECYCLE MATERIAL DATA'!$M$5:$M$104)*$BP41/1000),"")</f>
        <v/>
      </c>
      <c r="CC41" s="745">
        <f>IFERROR(IF(OR($B41="Timber",$C41="Timber_EPD", $C41="Bamboo"),_xlfn.XLOOKUP($BL41,'LIFECYCLE MATERIAL DATA Master'!$A$5:$A$104,'LIFECYCLE MATERIAL DATA Master'!$E$5:$E$104,,)*$BQ41,0),"")/1000</f>
        <v>0</v>
      </c>
      <c r="CD41" s="185" t="str">
        <f>IFERROR((_xlfn.XLOOKUP($BL41,'LIFECYCLE MATERIAL DATA'!$A$5:$A$104,'LIFECYCLE MATERIAL DATA'!$N$5:$N$104,,)*$BQ41/1000++_xlfn.XLOOKUP('Project Info'!$C$15,'LIFECYCLE MATERIAL DATA'!$A$5:$A$104,'LIFECYCLE MATERIAL DATA'!$N$5:$N$104,,)*$BP41/1000),"")</f>
        <v/>
      </c>
      <c r="CE41" s="743"/>
      <c r="CF41" s="743"/>
      <c r="CG41" s="743"/>
      <c r="CH41" s="772">
        <f>IFERROR(1+_xlfn.XLOOKUP($BL41,'LIFECYCLE MATERIAL DATA'!$A$5:$A$104,'LIFECYCLE MATERIAL DATA'!$H$5:$H$104,,),0)</f>
        <v>0</v>
      </c>
      <c r="CI41" s="765">
        <f t="shared" si="97"/>
        <v>0</v>
      </c>
      <c r="CJ41" s="773">
        <f t="shared" si="13"/>
        <v>0</v>
      </c>
      <c r="CK41" s="774">
        <f t="shared" si="14"/>
        <v>0</v>
      </c>
      <c r="CL41" s="767">
        <f t="shared" si="26"/>
        <v>0</v>
      </c>
      <c r="CM41" s="775">
        <f t="shared" si="27"/>
        <v>0</v>
      </c>
      <c r="CN41" s="769">
        <v>0</v>
      </c>
      <c r="CO41" s="745">
        <f t="shared" si="15"/>
        <v>0</v>
      </c>
      <c r="CP41" s="745">
        <f t="shared" si="15"/>
        <v>0</v>
      </c>
      <c r="CQ41" s="745">
        <f t="shared" ref="CQ41:DV41" si="152">IF(CQ$11&gt;=DESIGN_LIFE,CP41,IF(AND(CQ$11&gt;0,$CK41&lt;&gt;0),IF(INT((CQ$11)/(DESIGN_LIFE/$CK41))=((CQ$11)/(DESIGN_LIFE/$CK41)),$CM41+CP41,CP41),CP41))</f>
        <v>0</v>
      </c>
      <c r="CR41" s="745">
        <f t="shared" si="152"/>
        <v>0</v>
      </c>
      <c r="CS41" s="745">
        <f t="shared" si="152"/>
        <v>0</v>
      </c>
      <c r="CT41" s="745">
        <f t="shared" si="152"/>
        <v>0</v>
      </c>
      <c r="CU41" s="745">
        <f t="shared" si="152"/>
        <v>0</v>
      </c>
      <c r="CV41" s="745">
        <f t="shared" si="152"/>
        <v>0</v>
      </c>
      <c r="CW41" s="745">
        <f t="shared" si="152"/>
        <v>0</v>
      </c>
      <c r="CX41" s="745">
        <f t="shared" si="152"/>
        <v>0</v>
      </c>
      <c r="CY41" s="745">
        <f t="shared" si="152"/>
        <v>0</v>
      </c>
      <c r="CZ41" s="745">
        <f t="shared" si="152"/>
        <v>0</v>
      </c>
      <c r="DA41" s="745">
        <f t="shared" si="152"/>
        <v>0</v>
      </c>
      <c r="DB41" s="745">
        <f t="shared" si="152"/>
        <v>0</v>
      </c>
      <c r="DC41" s="745">
        <f t="shared" si="152"/>
        <v>0</v>
      </c>
      <c r="DD41" s="745">
        <f t="shared" si="152"/>
        <v>0</v>
      </c>
      <c r="DE41" s="745">
        <f t="shared" si="152"/>
        <v>0</v>
      </c>
      <c r="DF41" s="745">
        <f t="shared" si="152"/>
        <v>0</v>
      </c>
      <c r="DG41" s="745">
        <f t="shared" si="152"/>
        <v>0</v>
      </c>
      <c r="DH41" s="745">
        <f t="shared" si="152"/>
        <v>0</v>
      </c>
      <c r="DI41" s="745">
        <f t="shared" si="152"/>
        <v>0</v>
      </c>
      <c r="DJ41" s="745">
        <f t="shared" si="152"/>
        <v>0</v>
      </c>
      <c r="DK41" s="745">
        <f t="shared" si="152"/>
        <v>0</v>
      </c>
      <c r="DL41" s="745">
        <f t="shared" si="152"/>
        <v>0</v>
      </c>
      <c r="DM41" s="745">
        <f t="shared" si="152"/>
        <v>0</v>
      </c>
      <c r="DN41" s="745">
        <f t="shared" si="152"/>
        <v>0</v>
      </c>
      <c r="DO41" s="745">
        <f t="shared" si="152"/>
        <v>0</v>
      </c>
      <c r="DP41" s="745">
        <f t="shared" si="152"/>
        <v>0</v>
      </c>
      <c r="DQ41" s="745">
        <f t="shared" si="152"/>
        <v>0</v>
      </c>
      <c r="DR41" s="745">
        <f t="shared" si="152"/>
        <v>0</v>
      </c>
      <c r="DS41" s="745">
        <f t="shared" si="152"/>
        <v>0</v>
      </c>
      <c r="DT41" s="745">
        <f t="shared" si="152"/>
        <v>0</v>
      </c>
      <c r="DU41" s="745">
        <f t="shared" si="152"/>
        <v>0</v>
      </c>
      <c r="DV41" s="745">
        <f t="shared" si="152"/>
        <v>0</v>
      </c>
      <c r="DW41" s="745">
        <f t="shared" ref="DW41:FB41" si="153">IF(DW$11&gt;=DESIGN_LIFE,DV41,IF(AND(DW$11&gt;0,$CK41&lt;&gt;0),IF(INT((DW$11)/(DESIGN_LIFE/$CK41))=((DW$11)/(DESIGN_LIFE/$CK41)),$CM41+DV41,DV41),DV41))</f>
        <v>0</v>
      </c>
      <c r="DX41" s="745">
        <f t="shared" si="153"/>
        <v>0</v>
      </c>
      <c r="DY41" s="745">
        <f t="shared" si="153"/>
        <v>0</v>
      </c>
      <c r="DZ41" s="745">
        <f t="shared" si="153"/>
        <v>0</v>
      </c>
      <c r="EA41" s="745">
        <f t="shared" si="153"/>
        <v>0</v>
      </c>
      <c r="EB41" s="745">
        <f t="shared" si="153"/>
        <v>0</v>
      </c>
      <c r="EC41" s="745">
        <f t="shared" si="153"/>
        <v>0</v>
      </c>
      <c r="ED41" s="745">
        <f t="shared" si="153"/>
        <v>0</v>
      </c>
      <c r="EE41" s="745">
        <f t="shared" si="153"/>
        <v>0</v>
      </c>
      <c r="EF41" s="745">
        <f t="shared" si="153"/>
        <v>0</v>
      </c>
      <c r="EG41" s="745">
        <f t="shared" si="153"/>
        <v>0</v>
      </c>
      <c r="EH41" s="745">
        <f t="shared" si="153"/>
        <v>0</v>
      </c>
      <c r="EI41" s="745">
        <f t="shared" si="153"/>
        <v>0</v>
      </c>
      <c r="EJ41" s="745">
        <f t="shared" si="153"/>
        <v>0</v>
      </c>
      <c r="EK41" s="745">
        <f t="shared" si="153"/>
        <v>0</v>
      </c>
      <c r="EL41" s="745">
        <f t="shared" si="153"/>
        <v>0</v>
      </c>
      <c r="EM41" s="745">
        <f t="shared" si="153"/>
        <v>0</v>
      </c>
      <c r="EN41" s="745">
        <f t="shared" si="153"/>
        <v>0</v>
      </c>
      <c r="EO41" s="745">
        <f t="shared" si="153"/>
        <v>0</v>
      </c>
      <c r="EP41" s="745">
        <f t="shared" si="153"/>
        <v>0</v>
      </c>
      <c r="EQ41" s="745">
        <f t="shared" si="153"/>
        <v>0</v>
      </c>
      <c r="ER41" s="745">
        <f t="shared" si="153"/>
        <v>0</v>
      </c>
      <c r="ES41" s="745">
        <f t="shared" si="153"/>
        <v>0</v>
      </c>
      <c r="ET41" s="745">
        <f t="shared" si="153"/>
        <v>0</v>
      </c>
      <c r="EU41" s="745">
        <f t="shared" si="153"/>
        <v>0</v>
      </c>
      <c r="EV41" s="745">
        <f t="shared" si="153"/>
        <v>0</v>
      </c>
      <c r="EW41" s="745">
        <f t="shared" si="153"/>
        <v>0</v>
      </c>
      <c r="EX41" s="745">
        <f t="shared" si="153"/>
        <v>0</v>
      </c>
      <c r="EY41" s="745">
        <f t="shared" si="153"/>
        <v>0</v>
      </c>
      <c r="EZ41" s="745">
        <f t="shared" si="153"/>
        <v>0</v>
      </c>
      <c r="FA41" s="745">
        <f t="shared" si="153"/>
        <v>0</v>
      </c>
      <c r="FB41" s="745">
        <f t="shared" si="153"/>
        <v>0</v>
      </c>
      <c r="FC41" s="745">
        <f t="shared" ref="FC41:GH41" si="154">IF(FC$11&gt;=DESIGN_LIFE,FB41,IF(AND(FC$11&gt;0,$CK41&lt;&gt;0),IF(INT((FC$11)/(DESIGN_LIFE/$CK41))=((FC$11)/(DESIGN_LIFE/$CK41)),$CM41+FB41,FB41),FB41))</f>
        <v>0</v>
      </c>
      <c r="FD41" s="745">
        <f t="shared" si="154"/>
        <v>0</v>
      </c>
      <c r="FE41" s="745">
        <f t="shared" si="154"/>
        <v>0</v>
      </c>
      <c r="FF41" s="745">
        <f t="shared" si="154"/>
        <v>0</v>
      </c>
      <c r="FG41" s="745">
        <f t="shared" si="154"/>
        <v>0</v>
      </c>
      <c r="FH41" s="745">
        <f t="shared" si="154"/>
        <v>0</v>
      </c>
      <c r="FI41" s="745">
        <f t="shared" si="154"/>
        <v>0</v>
      </c>
      <c r="FJ41" s="745">
        <f t="shared" si="154"/>
        <v>0</v>
      </c>
      <c r="FK41" s="745">
        <f t="shared" si="154"/>
        <v>0</v>
      </c>
      <c r="FL41" s="745">
        <f t="shared" si="154"/>
        <v>0</v>
      </c>
      <c r="FM41" s="745">
        <f t="shared" si="154"/>
        <v>0</v>
      </c>
      <c r="FN41" s="745">
        <f t="shared" si="154"/>
        <v>0</v>
      </c>
      <c r="FO41" s="745">
        <f t="shared" si="154"/>
        <v>0</v>
      </c>
      <c r="FP41" s="745">
        <f t="shared" si="154"/>
        <v>0</v>
      </c>
      <c r="FQ41" s="745">
        <f t="shared" si="154"/>
        <v>0</v>
      </c>
      <c r="FR41" s="745">
        <f t="shared" si="154"/>
        <v>0</v>
      </c>
      <c r="FS41" s="745">
        <f t="shared" si="154"/>
        <v>0</v>
      </c>
      <c r="FT41" s="745">
        <f t="shared" si="154"/>
        <v>0</v>
      </c>
      <c r="FU41" s="745">
        <f t="shared" si="154"/>
        <v>0</v>
      </c>
      <c r="FV41" s="745">
        <f t="shared" si="154"/>
        <v>0</v>
      </c>
      <c r="FW41" s="745">
        <f t="shared" si="154"/>
        <v>0</v>
      </c>
      <c r="FX41" s="745">
        <f t="shared" si="154"/>
        <v>0</v>
      </c>
      <c r="FY41" s="745">
        <f t="shared" si="154"/>
        <v>0</v>
      </c>
      <c r="FZ41" s="745">
        <f t="shared" si="154"/>
        <v>0</v>
      </c>
      <c r="GA41" s="745">
        <f t="shared" si="154"/>
        <v>0</v>
      </c>
      <c r="GB41" s="745">
        <f t="shared" si="154"/>
        <v>0</v>
      </c>
      <c r="GC41" s="745">
        <f t="shared" si="154"/>
        <v>0</v>
      </c>
      <c r="GD41" s="745">
        <f t="shared" si="154"/>
        <v>0</v>
      </c>
      <c r="GE41" s="745">
        <f t="shared" si="154"/>
        <v>0</v>
      </c>
      <c r="GF41" s="745">
        <f t="shared" si="154"/>
        <v>0</v>
      </c>
      <c r="GG41" s="745">
        <f t="shared" si="154"/>
        <v>0</v>
      </c>
      <c r="GH41" s="745">
        <f t="shared" si="154"/>
        <v>0</v>
      </c>
      <c r="GI41" s="745">
        <f t="shared" ref="GI41:HG41" si="155">IF(GI$11&gt;=DESIGN_LIFE,GH41,IF(AND(GI$11&gt;0,$CK41&lt;&gt;0),IF(INT((GI$11)/(DESIGN_LIFE/$CK41))=((GI$11)/(DESIGN_LIFE/$CK41)),$CM41+GH41,GH41),GH41))</f>
        <v>0</v>
      </c>
      <c r="GJ41" s="745">
        <f t="shared" si="155"/>
        <v>0</v>
      </c>
      <c r="GK41" s="745">
        <f t="shared" si="155"/>
        <v>0</v>
      </c>
      <c r="GL41" s="745">
        <f t="shared" si="155"/>
        <v>0</v>
      </c>
      <c r="GM41" s="745">
        <f t="shared" si="155"/>
        <v>0</v>
      </c>
      <c r="GN41" s="745">
        <f t="shared" si="155"/>
        <v>0</v>
      </c>
      <c r="GO41" s="745">
        <f t="shared" si="155"/>
        <v>0</v>
      </c>
      <c r="GP41" s="745">
        <f t="shared" si="155"/>
        <v>0</v>
      </c>
      <c r="GQ41" s="745">
        <f t="shared" si="155"/>
        <v>0</v>
      </c>
      <c r="GR41" s="745">
        <f t="shared" si="155"/>
        <v>0</v>
      </c>
      <c r="GS41" s="745">
        <f t="shared" si="155"/>
        <v>0</v>
      </c>
      <c r="GT41" s="745">
        <f t="shared" si="155"/>
        <v>0</v>
      </c>
      <c r="GU41" s="745">
        <f t="shared" si="155"/>
        <v>0</v>
      </c>
      <c r="GV41" s="745">
        <f t="shared" si="155"/>
        <v>0</v>
      </c>
      <c r="GW41" s="745">
        <f t="shared" si="155"/>
        <v>0</v>
      </c>
      <c r="GX41" s="745">
        <f t="shared" si="155"/>
        <v>0</v>
      </c>
      <c r="GY41" s="745">
        <f t="shared" si="155"/>
        <v>0</v>
      </c>
      <c r="GZ41" s="745">
        <f t="shared" si="155"/>
        <v>0</v>
      </c>
      <c r="HA41" s="745">
        <f t="shared" si="155"/>
        <v>0</v>
      </c>
      <c r="HB41" s="745">
        <f t="shared" si="155"/>
        <v>0</v>
      </c>
      <c r="HC41" s="745">
        <f t="shared" si="155"/>
        <v>0</v>
      </c>
      <c r="HD41" s="745">
        <f t="shared" si="155"/>
        <v>0</v>
      </c>
      <c r="HE41" s="745">
        <f t="shared" si="155"/>
        <v>0</v>
      </c>
      <c r="HF41" s="745">
        <f t="shared" si="155"/>
        <v>0</v>
      </c>
      <c r="HG41" s="745">
        <f t="shared" si="155"/>
        <v>0</v>
      </c>
      <c r="HH41" s="185"/>
    </row>
    <row r="42" spans="1:216" ht="20.100000000000001" customHeight="1">
      <c r="A42" s="520" t="str">
        <f t="shared" si="4"/>
        <v>LST_STR_ELEMENT</v>
      </c>
      <c r="B42" s="629"/>
      <c r="C42" s="628"/>
      <c r="D42" s="626"/>
      <c r="E42" s="627"/>
      <c r="F42" s="626"/>
      <c r="G42" s="350" t="e">
        <f>IF(TYPOLOGY = "Bridge", _xlfn.XLOOKUP($E42, BRIDGE_STR_ELEMENT, 'MATERIAL DATA'!$R$36:$R$74,,), _xlfn.XLOOKUP($BL42, 'LIFECYCLE MATERIAL DATA'!$A$5:$A$104, 'LIFECYCLE MATERIAL DATA'!$Q$5:$Q$104,,))</f>
        <v>#N/A</v>
      </c>
      <c r="H42" s="630"/>
      <c r="I42" s="631"/>
      <c r="J42" s="737"/>
      <c r="K42" s="626"/>
      <c r="L42" s="632"/>
      <c r="M42" s="358"/>
      <c r="N42" s="156">
        <f t="shared" si="92"/>
        <v>0</v>
      </c>
      <c r="O42" s="157" t="str">
        <f t="shared" si="20"/>
        <v/>
      </c>
      <c r="P42" s="158" t="str">
        <f t="shared" si="21"/>
        <v/>
      </c>
      <c r="Q42" s="158" t="str" cm="1">
        <f t="array" ref="Q42">IFERROR(_xlfn.IFS(AND($I42 = "Yes", $J42 =1),(($BX42+$BU42)/($J42) + ($BY42+$BR42 +$BZ42)),AND($I42 = "Yes", $J42 &gt;1), (($BX42+$BU42)/($J42) + ($BY42*2 +$BZ42)) ), "")</f>
        <v/>
      </c>
      <c r="R42" s="158" t="str">
        <f t="shared" si="5"/>
        <v/>
      </c>
      <c r="S42" s="159">
        <f t="shared" si="22"/>
        <v>0</v>
      </c>
      <c r="T42" s="159" t="str">
        <f t="shared" si="45"/>
        <v/>
      </c>
      <c r="U42" s="158" t="str">
        <f t="shared" si="33"/>
        <v/>
      </c>
      <c r="V42" s="396" t="str">
        <f t="shared" si="23"/>
        <v/>
      </c>
      <c r="W42" s="156" t="str">
        <f>IFERROR(IF($I42="Yes","",$CD42*($CI42+1)),"")</f>
        <v/>
      </c>
      <c r="X42" s="160">
        <f t="shared" si="8"/>
        <v>0</v>
      </c>
      <c r="Y42" s="274" t="s">
        <v>415</v>
      </c>
      <c r="Z42" s="745" t="str">
        <f>'MATERIAL DATA'!$Q66</f>
        <v>4.6.3 Ballast</v>
      </c>
      <c r="AA42" s="768">
        <f t="shared" si="139"/>
        <v>0</v>
      </c>
      <c r="AB42" s="745"/>
      <c r="AC42" s="745"/>
      <c r="AD42" s="745"/>
      <c r="AE42" s="745"/>
      <c r="AF42" s="745"/>
      <c r="AG42" s="745"/>
      <c r="AH42" s="749" t="s">
        <v>409</v>
      </c>
      <c r="AI42" s="749" t="s">
        <v>408</v>
      </c>
      <c r="AJ42" s="745"/>
      <c r="AK42" s="745"/>
      <c r="AL42" s="749" t="s">
        <v>414</v>
      </c>
      <c r="AM42" s="745"/>
      <c r="AN42" s="745"/>
      <c r="AO42" s="745"/>
      <c r="AP42" s="745"/>
      <c r="AQ42" s="745"/>
      <c r="AR42" s="745"/>
      <c r="AS42" s="745"/>
      <c r="AT42" s="745"/>
      <c r="AU42" s="185" t="s">
        <v>802</v>
      </c>
      <c r="AV42" s="745" t="s">
        <v>727</v>
      </c>
      <c r="AW42" s="749" t="s">
        <v>726</v>
      </c>
      <c r="AX42" s="745"/>
      <c r="AY42" s="745" t="s">
        <v>803</v>
      </c>
      <c r="AZ42" s="745" t="s">
        <v>727</v>
      </c>
      <c r="BA42" s="749" t="s">
        <v>726</v>
      </c>
      <c r="BB42" s="745"/>
      <c r="BC42" s="745" t="s">
        <v>410</v>
      </c>
      <c r="BD42" s="185" t="s">
        <v>863</v>
      </c>
      <c r="BE42" s="745" t="s">
        <v>857</v>
      </c>
      <c r="BF42" s="749" t="s">
        <v>864</v>
      </c>
      <c r="BG42" s="745"/>
      <c r="BH42" s="745"/>
      <c r="BI42" s="745"/>
      <c r="BJ42" s="745"/>
      <c r="BK42" s="209" t="str">
        <f>IF(B42="Concrete","C_",IF(B42="Steel","S_",IF(B42="Timber","T_",IF(B42="Other","O_",IF(B42="Custom_EPD","E_",IF(B42="_","ER","ER"))))))</f>
        <v>ER</v>
      </c>
      <c r="BL42" s="209" t="str">
        <f>CONCATENATE(B42," - ",C42," - ", D42)</f>
        <v xml:space="preserve"> -  - </v>
      </c>
      <c r="BM42" s="745" t="str" cm="1">
        <f t="array" ref="BM42">_xlfn.IFS(OR(AND(TYPOLOGY &lt;&gt; "Bridge", B42="concrete",D42&lt;&gt;"Reinforced - 150mm hollow core slab"),C42="Concrete_EPD",),"Reinforcement",(OR(AND(TYPOLOGY="Bridge",B42="concrete",D42&lt;&gt;"Reinforced - 150mm hollow core slab"),C42="Concrete_EPD",)),"Bridge_Reinforcement",TRUE, "No_Reinforcement")</f>
        <v>No_Reinforcement</v>
      </c>
      <c r="BN42" s="186" t="e">
        <f>_xlfn.XLOOKUP($BL42,'LIFECYCLE MATERIAL DATA'!$A$5:$A$104,'LIFECYCLE MATERIAL DATA'!$D$5:$D$104,)</f>
        <v>#N/A</v>
      </c>
      <c r="BO42" s="186">
        <f>IFERROR(IF(M42&lt;&gt;0,_xlfn.XLOOKUP(M42,'Custom Data'!S16:S45,'Custom Data'!T16:T45,,-1),0),0)</f>
        <v>0</v>
      </c>
      <c r="BP42" s="186">
        <f t="shared" si="10"/>
        <v>0</v>
      </c>
      <c r="BQ42" s="846" t="str">
        <f>IF(K42="VOLUME [m3]", 1000*$L42*$BN42, IF(AND(K42="MASS [kg]",ISNUMBER(BN42)), $L42,"ER"))</f>
        <v>ER</v>
      </c>
      <c r="BR42" s="745" t="str">
        <f>IFERROR(_xlfn.XLOOKUP($BL42,'LIFECYCLE MATERIAL DATA'!$A$5:$A$104,'LIFECYCLE MATERIAL DATA'!$I$5:$I$104,,)*($BQ42/1000)+_xlfn.XLOOKUP('Project Info'!$C$15,'LIFECYCLE MATERIAL DATA'!$A$5:$A$104,'LIFECYCLE MATERIAL DATA'!$I$5:$I$104,,)*($BP42/1000),"")</f>
        <v/>
      </c>
      <c r="BS42" s="745" t="str">
        <f>IFERROR(_xlfn.XLOOKUP($BL42,'LIFECYCLE MATERIAL DATA'!$A$5:$A$104, 'LIFECYCLE MATERIAL DATA'!$J$5:$J$104,,)*($BQ42/1000)+_xlfn.XLOOKUP('Project Info'!$C$15,'LIFECYCLE MATERIAL DATA'!$A$5:$A$104,'LIFECYCLE MATERIAL DATA'!$J$5:$J$104,,)*($BP42/1000),"")</f>
        <v/>
      </c>
      <c r="BT42" s="745" t="str">
        <f>IFERROR(_xlfn.XLOOKUP($BL42,'LIFECYCLE MATERIAL DATA'!$A$5:$A$104, 'LIFECYCLE MATERIAL DATA'!$K$5:$K$104,,)*($BQ42/1000),"")</f>
        <v/>
      </c>
      <c r="BU42" s="185" t="str">
        <f>IFERROR(_xlfn.XLOOKUP($BL42,'LIFECYCLE MATERIAL DATA'!$A$5:$A$104,'LIFECYCLE MATERIAL DATA'!$L$5:$L$104,,)*($BQ42/1000)+_xlfn.XLOOKUP('Project Info'!$C$15,'LIFECYCLE MATERIAL DATA'!$A$5:$A$104,'LIFECYCLE MATERIAL DATA'!$L$5:$L$104,,)*($BP42/1000),"")</f>
        <v/>
      </c>
      <c r="BV42" s="745" t="str">
        <f t="shared" si="25"/>
        <v/>
      </c>
      <c r="BW42" s="745" t="str">
        <f>IF($K42='MATERIAL DATA'!$O$5,$L42, IF($K42='MATERIAL DATA'!$O$6,$L42/(1000*'Scheme 3'!$BN42),""))</f>
        <v/>
      </c>
      <c r="BX42" s="745" t="str">
        <f>IFERROR(((_xlfn.XLOOKUP($BL42,'LIFECYCLE MATERIAL DATA'!$A$5:$A$104,'LIFECYCLE MATERIAL DATA'!$F$5:$F$104,,))*$BQ42/1000+_xlfn.XLOOKUP('Project Info'!$C$15,'LIFECYCLE MATERIAL DATA'!$A$5:$A$104,'LIFECYCLE MATERIAL DATA'!$F$5:$F$104,,)*$BP42/1000),"")</f>
        <v/>
      </c>
      <c r="BY42" s="771" t="str">
        <f>IFERROR((_xlfn.XLOOKUP($BL42,'LIFECYCLE MATERIAL DATA'!$A$5:$A$104,'LIFECYCLE MATERIAL DATA'!$G$5:$G$104,,)*$BQ42/1000++_xlfn.XLOOKUP('Project Info'!$C$15,'LIFECYCLE MATERIAL DATA'!$A$5:$A$104,'LIFECYCLE MATERIAL DATA'!$G$5:$G$104,,)*$BP42/1000),"")</f>
        <v/>
      </c>
      <c r="BZ42" s="745" t="str">
        <f>IFERROR(_xlfn.XLOOKUP('Scheme 3'!$BL42,'LIFECYCLE MATERIAL DATA'!$A$5:$A$104,'LIFECYCLE MATERIAL DATA'!$H$5:$H$104,,)*SUM($BX42+$BY42+$CB42+$CC42), "")</f>
        <v/>
      </c>
      <c r="CA42" s="185"/>
      <c r="CB42" s="743" t="str">
        <f>IFERROR((_xlfn.XLOOKUP($BL42,'LIFECYCLE MATERIAL DATA'!$A$5:$A$104, 'LIFECYCLE MATERIAL DATA'!$M$5:$M$104)*$BQ42/1000++_xlfn.XLOOKUP('Project Info'!$C$15,'LIFECYCLE MATERIAL DATA'!$A$5:$A$104,'LIFECYCLE MATERIAL DATA'!$M$5:$M$104)*$BP42/1000),"")</f>
        <v/>
      </c>
      <c r="CC42" s="745">
        <f>IFERROR(IF(OR($B42="Timber",$C42="Timber_EPD", $C42="Bamboo"),_xlfn.XLOOKUP($BL42,'LIFECYCLE MATERIAL DATA Master'!$A$5:$A$104,'LIFECYCLE MATERIAL DATA Master'!$E$5:$E$104,,)*$BQ42,0),"")/1000</f>
        <v>0</v>
      </c>
      <c r="CD42" s="185" t="str">
        <f>IFERROR((_xlfn.XLOOKUP($BL42,'LIFECYCLE MATERIAL DATA'!$A$5:$A$104,'LIFECYCLE MATERIAL DATA'!$N$5:$N$104,,)*$BQ42/1000++_xlfn.XLOOKUP('Project Info'!$C$15,'LIFECYCLE MATERIAL DATA'!$A$5:$A$104,'LIFECYCLE MATERIAL DATA'!$N$5:$N$104,,)*$BP42/1000),"")</f>
        <v/>
      </c>
      <c r="CE42" s="209"/>
      <c r="CF42" s="209"/>
      <c r="CG42" s="209"/>
      <c r="CH42" s="772">
        <f>IFERROR(1+_xlfn.XLOOKUP($BL42,'LIFECYCLE MATERIAL DATA'!$A$5:$A$104,'LIFECYCLE MATERIAL DATA'!$H$5:$H$104,,),0)</f>
        <v>0</v>
      </c>
      <c r="CI42" s="765">
        <f t="shared" si="97"/>
        <v>0</v>
      </c>
      <c r="CJ42" s="773">
        <f t="shared" si="13"/>
        <v>0</v>
      </c>
      <c r="CK42" s="774">
        <f t="shared" si="14"/>
        <v>0</v>
      </c>
      <c r="CL42" s="767">
        <f t="shared" si="26"/>
        <v>0</v>
      </c>
      <c r="CM42" s="775">
        <f t="shared" si="27"/>
        <v>0</v>
      </c>
      <c r="CN42" s="769">
        <v>0</v>
      </c>
      <c r="CO42" s="745">
        <f t="shared" si="15"/>
        <v>0</v>
      </c>
      <c r="CP42" s="745">
        <f t="shared" si="15"/>
        <v>0</v>
      </c>
      <c r="CQ42" s="745">
        <f t="shared" ref="CQ42:DV42" si="156">IF(CQ$11&gt;=DESIGN_LIFE,CP42,IF(AND(CQ$11&gt;0,$CK42&lt;&gt;0),IF(INT((CQ$11)/(DESIGN_LIFE/$CK42))=((CQ$11)/(DESIGN_LIFE/$CK42)),$CM42+CP42,CP42),CP42))</f>
        <v>0</v>
      </c>
      <c r="CR42" s="745">
        <f t="shared" si="156"/>
        <v>0</v>
      </c>
      <c r="CS42" s="745">
        <f t="shared" si="156"/>
        <v>0</v>
      </c>
      <c r="CT42" s="745">
        <f t="shared" si="156"/>
        <v>0</v>
      </c>
      <c r="CU42" s="745">
        <f t="shared" si="156"/>
        <v>0</v>
      </c>
      <c r="CV42" s="745">
        <f t="shared" si="156"/>
        <v>0</v>
      </c>
      <c r="CW42" s="745">
        <f t="shared" si="156"/>
        <v>0</v>
      </c>
      <c r="CX42" s="745">
        <f t="shared" si="156"/>
        <v>0</v>
      </c>
      <c r="CY42" s="745">
        <f t="shared" si="156"/>
        <v>0</v>
      </c>
      <c r="CZ42" s="745">
        <f t="shared" si="156"/>
        <v>0</v>
      </c>
      <c r="DA42" s="745">
        <f t="shared" si="156"/>
        <v>0</v>
      </c>
      <c r="DB42" s="745">
        <f t="shared" si="156"/>
        <v>0</v>
      </c>
      <c r="DC42" s="745">
        <f t="shared" si="156"/>
        <v>0</v>
      </c>
      <c r="DD42" s="745">
        <f t="shared" si="156"/>
        <v>0</v>
      </c>
      <c r="DE42" s="745">
        <f t="shared" si="156"/>
        <v>0</v>
      </c>
      <c r="DF42" s="745">
        <f t="shared" si="156"/>
        <v>0</v>
      </c>
      <c r="DG42" s="745">
        <f t="shared" si="156"/>
        <v>0</v>
      </c>
      <c r="DH42" s="745">
        <f t="shared" si="156"/>
        <v>0</v>
      </c>
      <c r="DI42" s="745">
        <f t="shared" si="156"/>
        <v>0</v>
      </c>
      <c r="DJ42" s="745">
        <f t="shared" si="156"/>
        <v>0</v>
      </c>
      <c r="DK42" s="745">
        <f t="shared" si="156"/>
        <v>0</v>
      </c>
      <c r="DL42" s="745">
        <f t="shared" si="156"/>
        <v>0</v>
      </c>
      <c r="DM42" s="745">
        <f t="shared" si="156"/>
        <v>0</v>
      </c>
      <c r="DN42" s="745">
        <f t="shared" si="156"/>
        <v>0</v>
      </c>
      <c r="DO42" s="745">
        <f t="shared" si="156"/>
        <v>0</v>
      </c>
      <c r="DP42" s="745">
        <f t="shared" si="156"/>
        <v>0</v>
      </c>
      <c r="DQ42" s="745">
        <f t="shared" si="156"/>
        <v>0</v>
      </c>
      <c r="DR42" s="745">
        <f t="shared" si="156"/>
        <v>0</v>
      </c>
      <c r="DS42" s="745">
        <f t="shared" si="156"/>
        <v>0</v>
      </c>
      <c r="DT42" s="745">
        <f t="shared" si="156"/>
        <v>0</v>
      </c>
      <c r="DU42" s="745">
        <f t="shared" si="156"/>
        <v>0</v>
      </c>
      <c r="DV42" s="745">
        <f t="shared" si="156"/>
        <v>0</v>
      </c>
      <c r="DW42" s="745">
        <f t="shared" ref="DW42:FB42" si="157">IF(DW$11&gt;=DESIGN_LIFE,DV42,IF(AND(DW$11&gt;0,$CK42&lt;&gt;0),IF(INT((DW$11)/(DESIGN_LIFE/$CK42))=((DW$11)/(DESIGN_LIFE/$CK42)),$CM42+DV42,DV42),DV42))</f>
        <v>0</v>
      </c>
      <c r="DX42" s="745">
        <f t="shared" si="157"/>
        <v>0</v>
      </c>
      <c r="DY42" s="745">
        <f t="shared" si="157"/>
        <v>0</v>
      </c>
      <c r="DZ42" s="745">
        <f t="shared" si="157"/>
        <v>0</v>
      </c>
      <c r="EA42" s="745">
        <f t="shared" si="157"/>
        <v>0</v>
      </c>
      <c r="EB42" s="745">
        <f t="shared" si="157"/>
        <v>0</v>
      </c>
      <c r="EC42" s="745">
        <f t="shared" si="157"/>
        <v>0</v>
      </c>
      <c r="ED42" s="745">
        <f t="shared" si="157"/>
        <v>0</v>
      </c>
      <c r="EE42" s="745">
        <f t="shared" si="157"/>
        <v>0</v>
      </c>
      <c r="EF42" s="745">
        <f t="shared" si="157"/>
        <v>0</v>
      </c>
      <c r="EG42" s="745">
        <f t="shared" si="157"/>
        <v>0</v>
      </c>
      <c r="EH42" s="745">
        <f t="shared" si="157"/>
        <v>0</v>
      </c>
      <c r="EI42" s="745">
        <f t="shared" si="157"/>
        <v>0</v>
      </c>
      <c r="EJ42" s="745">
        <f t="shared" si="157"/>
        <v>0</v>
      </c>
      <c r="EK42" s="745">
        <f t="shared" si="157"/>
        <v>0</v>
      </c>
      <c r="EL42" s="745">
        <f t="shared" si="157"/>
        <v>0</v>
      </c>
      <c r="EM42" s="745">
        <f t="shared" si="157"/>
        <v>0</v>
      </c>
      <c r="EN42" s="745">
        <f t="shared" si="157"/>
        <v>0</v>
      </c>
      <c r="EO42" s="745">
        <f t="shared" si="157"/>
        <v>0</v>
      </c>
      <c r="EP42" s="745">
        <f t="shared" si="157"/>
        <v>0</v>
      </c>
      <c r="EQ42" s="745">
        <f t="shared" si="157"/>
        <v>0</v>
      </c>
      <c r="ER42" s="745">
        <f t="shared" si="157"/>
        <v>0</v>
      </c>
      <c r="ES42" s="745">
        <f t="shared" si="157"/>
        <v>0</v>
      </c>
      <c r="ET42" s="745">
        <f t="shared" si="157"/>
        <v>0</v>
      </c>
      <c r="EU42" s="745">
        <f t="shared" si="157"/>
        <v>0</v>
      </c>
      <c r="EV42" s="745">
        <f t="shared" si="157"/>
        <v>0</v>
      </c>
      <c r="EW42" s="745">
        <f t="shared" si="157"/>
        <v>0</v>
      </c>
      <c r="EX42" s="745">
        <f t="shared" si="157"/>
        <v>0</v>
      </c>
      <c r="EY42" s="745">
        <f t="shared" si="157"/>
        <v>0</v>
      </c>
      <c r="EZ42" s="745">
        <f t="shared" si="157"/>
        <v>0</v>
      </c>
      <c r="FA42" s="745">
        <f t="shared" si="157"/>
        <v>0</v>
      </c>
      <c r="FB42" s="745">
        <f t="shared" si="157"/>
        <v>0</v>
      </c>
      <c r="FC42" s="745">
        <f t="shared" ref="FC42:GH42" si="158">IF(FC$11&gt;=DESIGN_LIFE,FB42,IF(AND(FC$11&gt;0,$CK42&lt;&gt;0),IF(INT((FC$11)/(DESIGN_LIFE/$CK42))=((FC$11)/(DESIGN_LIFE/$CK42)),$CM42+FB42,FB42),FB42))</f>
        <v>0</v>
      </c>
      <c r="FD42" s="745">
        <f t="shared" si="158"/>
        <v>0</v>
      </c>
      <c r="FE42" s="745">
        <f t="shared" si="158"/>
        <v>0</v>
      </c>
      <c r="FF42" s="745">
        <f t="shared" si="158"/>
        <v>0</v>
      </c>
      <c r="FG42" s="745">
        <f t="shared" si="158"/>
        <v>0</v>
      </c>
      <c r="FH42" s="745">
        <f t="shared" si="158"/>
        <v>0</v>
      </c>
      <c r="FI42" s="745">
        <f t="shared" si="158"/>
        <v>0</v>
      </c>
      <c r="FJ42" s="745">
        <f t="shared" si="158"/>
        <v>0</v>
      </c>
      <c r="FK42" s="745">
        <f t="shared" si="158"/>
        <v>0</v>
      </c>
      <c r="FL42" s="745">
        <f t="shared" si="158"/>
        <v>0</v>
      </c>
      <c r="FM42" s="745">
        <f t="shared" si="158"/>
        <v>0</v>
      </c>
      <c r="FN42" s="745">
        <f t="shared" si="158"/>
        <v>0</v>
      </c>
      <c r="FO42" s="745">
        <f t="shared" si="158"/>
        <v>0</v>
      </c>
      <c r="FP42" s="745">
        <f t="shared" si="158"/>
        <v>0</v>
      </c>
      <c r="FQ42" s="745">
        <f t="shared" si="158"/>
        <v>0</v>
      </c>
      <c r="FR42" s="745">
        <f t="shared" si="158"/>
        <v>0</v>
      </c>
      <c r="FS42" s="745">
        <f t="shared" si="158"/>
        <v>0</v>
      </c>
      <c r="FT42" s="745">
        <f t="shared" si="158"/>
        <v>0</v>
      </c>
      <c r="FU42" s="745">
        <f t="shared" si="158"/>
        <v>0</v>
      </c>
      <c r="FV42" s="745">
        <f t="shared" si="158"/>
        <v>0</v>
      </c>
      <c r="FW42" s="745">
        <f t="shared" si="158"/>
        <v>0</v>
      </c>
      <c r="FX42" s="745">
        <f t="shared" si="158"/>
        <v>0</v>
      </c>
      <c r="FY42" s="745">
        <f t="shared" si="158"/>
        <v>0</v>
      </c>
      <c r="FZ42" s="745">
        <f t="shared" si="158"/>
        <v>0</v>
      </c>
      <c r="GA42" s="745">
        <f t="shared" si="158"/>
        <v>0</v>
      </c>
      <c r="GB42" s="745">
        <f t="shared" si="158"/>
        <v>0</v>
      </c>
      <c r="GC42" s="745">
        <f t="shared" si="158"/>
        <v>0</v>
      </c>
      <c r="GD42" s="745">
        <f t="shared" si="158"/>
        <v>0</v>
      </c>
      <c r="GE42" s="745">
        <f t="shared" si="158"/>
        <v>0</v>
      </c>
      <c r="GF42" s="745">
        <f t="shared" si="158"/>
        <v>0</v>
      </c>
      <c r="GG42" s="745">
        <f t="shared" si="158"/>
        <v>0</v>
      </c>
      <c r="GH42" s="745">
        <f t="shared" si="158"/>
        <v>0</v>
      </c>
      <c r="GI42" s="745">
        <f t="shared" ref="GI42:HG42" si="159">IF(GI$11&gt;=DESIGN_LIFE,GH42,IF(AND(GI$11&gt;0,$CK42&lt;&gt;0),IF(INT((GI$11)/(DESIGN_LIFE/$CK42))=((GI$11)/(DESIGN_LIFE/$CK42)),$CM42+GH42,GH42),GH42))</f>
        <v>0</v>
      </c>
      <c r="GJ42" s="745">
        <f t="shared" si="159"/>
        <v>0</v>
      </c>
      <c r="GK42" s="745">
        <f t="shared" si="159"/>
        <v>0</v>
      </c>
      <c r="GL42" s="745">
        <f t="shared" si="159"/>
        <v>0</v>
      </c>
      <c r="GM42" s="745">
        <f t="shared" si="159"/>
        <v>0</v>
      </c>
      <c r="GN42" s="745">
        <f t="shared" si="159"/>
        <v>0</v>
      </c>
      <c r="GO42" s="745">
        <f t="shared" si="159"/>
        <v>0</v>
      </c>
      <c r="GP42" s="745">
        <f t="shared" si="159"/>
        <v>0</v>
      </c>
      <c r="GQ42" s="745">
        <f t="shared" si="159"/>
        <v>0</v>
      </c>
      <c r="GR42" s="745">
        <f t="shared" si="159"/>
        <v>0</v>
      </c>
      <c r="GS42" s="745">
        <f t="shared" si="159"/>
        <v>0</v>
      </c>
      <c r="GT42" s="745">
        <f t="shared" si="159"/>
        <v>0</v>
      </c>
      <c r="GU42" s="745">
        <f t="shared" si="159"/>
        <v>0</v>
      </c>
      <c r="GV42" s="745">
        <f t="shared" si="159"/>
        <v>0</v>
      </c>
      <c r="GW42" s="745">
        <f t="shared" si="159"/>
        <v>0</v>
      </c>
      <c r="GX42" s="745">
        <f t="shared" si="159"/>
        <v>0</v>
      </c>
      <c r="GY42" s="745">
        <f t="shared" si="159"/>
        <v>0</v>
      </c>
      <c r="GZ42" s="745">
        <f t="shared" si="159"/>
        <v>0</v>
      </c>
      <c r="HA42" s="745">
        <f t="shared" si="159"/>
        <v>0</v>
      </c>
      <c r="HB42" s="745">
        <f t="shared" si="159"/>
        <v>0</v>
      </c>
      <c r="HC42" s="745">
        <f t="shared" si="159"/>
        <v>0</v>
      </c>
      <c r="HD42" s="745">
        <f t="shared" si="159"/>
        <v>0</v>
      </c>
      <c r="HE42" s="745">
        <f t="shared" si="159"/>
        <v>0</v>
      </c>
      <c r="HF42" s="745">
        <f t="shared" si="159"/>
        <v>0</v>
      </c>
      <c r="HG42" s="745">
        <f t="shared" si="159"/>
        <v>0</v>
      </c>
      <c r="HH42" s="185"/>
    </row>
    <row r="43" spans="1:216" ht="20.100000000000001" customHeight="1">
      <c r="A43" s="520" t="str">
        <f t="shared" si="4"/>
        <v>LST_STR_ELEMENT</v>
      </c>
      <c r="B43" s="629"/>
      <c r="C43" s="628"/>
      <c r="D43" s="626"/>
      <c r="E43" s="627"/>
      <c r="F43" s="626"/>
      <c r="G43" s="350" t="e">
        <f>IF(TYPOLOGY = "Bridge", _xlfn.XLOOKUP($E43, BRIDGE_STR_ELEMENT, 'MATERIAL DATA'!$R$36:$R$74,,), _xlfn.XLOOKUP($BL43, 'LIFECYCLE MATERIAL DATA'!$A$5:$A$104, 'LIFECYCLE MATERIAL DATA'!$Q$5:$Q$104,,))</f>
        <v>#N/A</v>
      </c>
      <c r="H43" s="843"/>
      <c r="I43" s="631"/>
      <c r="J43" s="737"/>
      <c r="K43" s="626"/>
      <c r="L43" s="632"/>
      <c r="M43" s="358"/>
      <c r="N43" s="156">
        <f t="shared" si="92"/>
        <v>0</v>
      </c>
      <c r="O43" s="157" t="str">
        <f t="shared" si="20"/>
        <v/>
      </c>
      <c r="P43" s="158" t="str">
        <f t="shared" si="21"/>
        <v/>
      </c>
      <c r="Q43" s="158" t="str" cm="1">
        <f t="array" ref="Q43">IFERROR(_xlfn.IFS(AND($I43 = "Yes", $J43 =1),(($BX43+$BU43)/($J43) + ($BY43+$BR43 +$BZ43)),AND($I43 = "Yes", $J43 &gt;1), (($BX43+$BU43)/($J43) + ($BY43*2 +$BZ43)) ), "")</f>
        <v/>
      </c>
      <c r="R43" s="158" t="str">
        <f t="shared" si="5"/>
        <v/>
      </c>
      <c r="S43" s="159">
        <f t="shared" si="22"/>
        <v>0</v>
      </c>
      <c r="T43" s="159" t="str">
        <f t="shared" si="45"/>
        <v/>
      </c>
      <c r="U43" s="586" t="str">
        <f t="shared" si="33"/>
        <v/>
      </c>
      <c r="V43" s="396" t="str">
        <f t="shared" si="23"/>
        <v/>
      </c>
      <c r="W43" s="156" t="str">
        <f>IFERROR(IF($I43="Yes","",$CD43*($CI43+1)),"")</f>
        <v/>
      </c>
      <c r="X43" s="160">
        <f t="shared" si="8"/>
        <v>0</v>
      </c>
      <c r="Y43" s="274" t="s">
        <v>415</v>
      </c>
      <c r="Z43" s="745" t="str">
        <f>'MATERIAL DATA'!$Q67</f>
        <v>4.7.1 Drainage</v>
      </c>
      <c r="AA43" s="768">
        <f t="shared" si="139"/>
        <v>0</v>
      </c>
      <c r="AB43" s="185"/>
      <c r="AC43" s="745"/>
      <c r="AD43" s="745"/>
      <c r="AE43" s="745"/>
      <c r="AF43" s="745"/>
      <c r="AG43" s="745" t="s">
        <v>233</v>
      </c>
      <c r="AH43" s="779">
        <f>AU51*SUM(GIA_RN)/$AI$43</f>
        <v>0</v>
      </c>
      <c r="AI43" s="185">
        <v>1100</v>
      </c>
      <c r="AJ43" s="745"/>
      <c r="AK43" s="745"/>
      <c r="AL43" s="798" t="str">
        <f>_xlfn.CONCAT('Scheme 3'!$F$3:$K$3, IF(TYPOLOGY = "Bridge", " - Bridge", " -"), " Element emission breakdown 
[tCO2e]")</f>
        <v>Scheme 3 - Element emission breakdown 
[tCO2e]</v>
      </c>
      <c r="AM43" s="745"/>
      <c r="AN43" s="745"/>
      <c r="AO43" s="745"/>
      <c r="AP43" s="745"/>
      <c r="AQ43" s="745"/>
      <c r="AR43" s="745"/>
      <c r="AS43" s="745"/>
      <c r="AT43" s="745"/>
      <c r="AU43" s="745" t="s">
        <v>5</v>
      </c>
      <c r="AV43" s="745">
        <f>AI7*K8</f>
        <v>0</v>
      </c>
      <c r="AW43" s="756">
        <f>AV43+AI7</f>
        <v>0</v>
      </c>
      <c r="AX43" s="745"/>
      <c r="AY43" s="745" t="s">
        <v>398</v>
      </c>
      <c r="AZ43" s="745">
        <f ca="1">AI14*K8</f>
        <v>0</v>
      </c>
      <c r="BA43" s="785">
        <f ca="1">AZ43+AI14</f>
        <v>0</v>
      </c>
      <c r="BB43" s="745"/>
      <c r="BC43" s="745" t="s">
        <v>307</v>
      </c>
      <c r="BD43" s="185">
        <f>SUMIF($B$12:$B$45,"Timber",$O$12:$O45)+SUMIF($C$12:$C$45,"Timber_EPD",$O$12:$O45)</f>
        <v>0</v>
      </c>
      <c r="BE43" s="745">
        <f>BD43*K8</f>
        <v>0</v>
      </c>
      <c r="BF43" s="749">
        <f t="shared" ref="BF43:BF51" si="160">BD43+BE43</f>
        <v>0</v>
      </c>
      <c r="BG43" s="745"/>
      <c r="BH43" s="745"/>
      <c r="BI43" s="745"/>
      <c r="BJ43" s="745"/>
      <c r="BK43" s="209" t="str">
        <f>IF(B43="Concrete","C_",IF(B43="Steel","S_",IF(B43="Timber","T_",IF(B43="Other","O_",IF(B43="Custom_EPD","E_",IF(B43="_","ER","ER"))))))</f>
        <v>ER</v>
      </c>
      <c r="BL43" s="209" t="str">
        <f>CONCATENATE(B43," - ",C43," - ", D43)</f>
        <v xml:space="preserve"> -  - </v>
      </c>
      <c r="BM43" s="745" t="str" cm="1">
        <f t="array" ref="BM43">_xlfn.IFS(OR(AND(TYPOLOGY &lt;&gt; "Bridge", B43="concrete",D43&lt;&gt;"Reinforced - 150mm hollow core slab"),C43="Concrete_EPD",),"Reinforcement",(OR(AND(TYPOLOGY="Bridge",B43="concrete",D43&lt;&gt;"Reinforced - 150mm hollow core slab"),C43="Concrete_EPD",)),"Bridge_Reinforcement",TRUE, "No_Reinforcement")</f>
        <v>No_Reinforcement</v>
      </c>
      <c r="BN43" s="186" t="e">
        <f>_xlfn.XLOOKUP($BL43,'LIFECYCLE MATERIAL DATA'!$A$5:$A$104,'LIFECYCLE MATERIAL DATA'!$D$5:$D$104,)</f>
        <v>#N/A</v>
      </c>
      <c r="BO43" s="186">
        <f>IFERROR(IF(M43&lt;&gt;0,_xlfn.XLOOKUP(M43,'Custom Data'!S16:S45,'Custom Data'!T16:T45,,-1),0),0)</f>
        <v>0</v>
      </c>
      <c r="BP43" s="186">
        <f t="shared" si="10"/>
        <v>0</v>
      </c>
      <c r="BQ43" s="846" t="str">
        <f>IF(K43="VOLUME [m3]", 1000*$L43*$BN43, IF(AND(K43="MASS [kg]",ISNUMBER(BN43)), $L43,"ER"))</f>
        <v>ER</v>
      </c>
      <c r="BR43" s="745" t="str">
        <f>IFERROR(_xlfn.XLOOKUP($BL43,'LIFECYCLE MATERIAL DATA'!$A$5:$A$104,'LIFECYCLE MATERIAL DATA'!$I$5:$I$104,,)*($BQ43/1000)+_xlfn.XLOOKUP('Project Info'!$C$15,'LIFECYCLE MATERIAL DATA'!$A$5:$A$104,'LIFECYCLE MATERIAL DATA'!$I$5:$I$104,,)*($BP43/1000),"")</f>
        <v/>
      </c>
      <c r="BS43" s="745" t="str">
        <f>IFERROR(_xlfn.XLOOKUP($BL43,'LIFECYCLE MATERIAL DATA'!$A$5:$A$104, 'LIFECYCLE MATERIAL DATA'!$J$5:$J$104,,)*($BQ43/1000)+_xlfn.XLOOKUP('Project Info'!$C$15,'LIFECYCLE MATERIAL DATA'!$A$5:$A$104,'LIFECYCLE MATERIAL DATA'!$J$5:$J$104,,)*($BP43/1000),"")</f>
        <v/>
      </c>
      <c r="BT43" s="745" t="str">
        <f>IFERROR(_xlfn.XLOOKUP($BL43,'LIFECYCLE MATERIAL DATA'!$A$5:$A$104, 'LIFECYCLE MATERIAL DATA'!$K$5:$K$104,,)*($BQ43/1000),"")</f>
        <v/>
      </c>
      <c r="BU43" s="185" t="str">
        <f>IFERROR(_xlfn.XLOOKUP($BL43,'LIFECYCLE MATERIAL DATA'!$A$5:$A$104,'LIFECYCLE MATERIAL DATA'!$L$5:$L$104,,)*($BQ43/1000)+_xlfn.XLOOKUP('Project Info'!$C$15,'LIFECYCLE MATERIAL DATA'!$A$5:$A$104,'LIFECYCLE MATERIAL DATA'!$L$5:$L$104,,)*($BP43/1000),"")</f>
        <v/>
      </c>
      <c r="BV43" s="745" t="str">
        <f t="shared" si="25"/>
        <v/>
      </c>
      <c r="BW43" s="745" t="str">
        <f>IF($K43='MATERIAL DATA'!$O$5,$L43, IF($K43='MATERIAL DATA'!$O$6,$L43/(1000*'Scheme 3'!$BN43),""))</f>
        <v/>
      </c>
      <c r="BX43" s="745" t="str">
        <f>IFERROR(((_xlfn.XLOOKUP($BL43,'LIFECYCLE MATERIAL DATA'!$A$5:$A$104,'LIFECYCLE MATERIAL DATA'!$F$5:$F$104,,))*$BQ43/1000+_xlfn.XLOOKUP('Project Info'!$C$15,'LIFECYCLE MATERIAL DATA'!$A$5:$A$104,'LIFECYCLE MATERIAL DATA'!$F$5:$F$104,,)*$BP43/1000),"")</f>
        <v/>
      </c>
      <c r="BY43" s="771" t="str">
        <f>IFERROR((_xlfn.XLOOKUP($BL43,'LIFECYCLE MATERIAL DATA'!$A$5:$A$104,'LIFECYCLE MATERIAL DATA'!$G$5:$G$104,,)*$BQ43/1000++_xlfn.XLOOKUP('Project Info'!$C$15,'LIFECYCLE MATERIAL DATA'!$A$5:$A$104,'LIFECYCLE MATERIAL DATA'!$G$5:$G$104,,)*$BP43/1000),"")</f>
        <v/>
      </c>
      <c r="BZ43" s="745" t="str">
        <f>IFERROR(_xlfn.XLOOKUP('Scheme 3'!$BL43,'LIFECYCLE MATERIAL DATA'!$A$5:$A$104,'LIFECYCLE MATERIAL DATA'!$H$5:$H$104,,)*SUM($BX43+$BY43+$CB43+$CC43), "")</f>
        <v/>
      </c>
      <c r="CA43" s="185"/>
      <c r="CB43" s="743" t="str">
        <f>IFERROR((_xlfn.XLOOKUP($BL43,'LIFECYCLE MATERIAL DATA'!$A$5:$A$104, 'LIFECYCLE MATERIAL DATA'!$M$5:$M$104)*$BQ43/1000++_xlfn.XLOOKUP('Project Info'!$C$15,'LIFECYCLE MATERIAL DATA'!$A$5:$A$104,'LIFECYCLE MATERIAL DATA'!$M$5:$M$104)*$BP43/1000),"")</f>
        <v/>
      </c>
      <c r="CC43" s="745">
        <f>IFERROR(IF(OR($B43="Timber",$C43="Timber_EPD", $C43="Bamboo"),_xlfn.XLOOKUP($BL43,'LIFECYCLE MATERIAL DATA Master'!$A$5:$A$104,'LIFECYCLE MATERIAL DATA Master'!$E$5:$E$104,,)*$BQ43,0),"")/1000</f>
        <v>0</v>
      </c>
      <c r="CD43" s="185" t="str">
        <f>IFERROR((_xlfn.XLOOKUP($BL43,'LIFECYCLE MATERIAL DATA'!$A$5:$A$104,'LIFECYCLE MATERIAL DATA'!$N$5:$N$104,,)*$BQ43/1000++_xlfn.XLOOKUP('Project Info'!$C$15,'LIFECYCLE MATERIAL DATA'!$A$5:$A$104,'LIFECYCLE MATERIAL DATA'!$N$5:$N$104,,)*$BP43/1000),"")</f>
        <v/>
      </c>
      <c r="CE43" s="209"/>
      <c r="CF43" s="209"/>
      <c r="CG43" s="209"/>
      <c r="CH43" s="772">
        <f>IFERROR(1+_xlfn.XLOOKUP($BL43,'LIFECYCLE MATERIAL DATA'!$A$5:$A$104,'LIFECYCLE MATERIAL DATA'!$H$5:$H$104,,),0)</f>
        <v>0</v>
      </c>
      <c r="CI43" s="765">
        <f t="shared" si="97"/>
        <v>0</v>
      </c>
      <c r="CJ43" s="773">
        <f t="shared" si="13"/>
        <v>0</v>
      </c>
      <c r="CK43" s="774">
        <f t="shared" si="14"/>
        <v>0</v>
      </c>
      <c r="CL43" s="767">
        <f t="shared" si="26"/>
        <v>0</v>
      </c>
      <c r="CM43" s="775">
        <f t="shared" si="27"/>
        <v>0</v>
      </c>
      <c r="CN43" s="769">
        <v>0</v>
      </c>
      <c r="CO43" s="745">
        <f t="shared" si="15"/>
        <v>0</v>
      </c>
      <c r="CP43" s="745">
        <f t="shared" si="15"/>
        <v>0</v>
      </c>
      <c r="CQ43" s="745">
        <f t="shared" ref="CQ43:DV43" si="161">IF(CQ$11&gt;=DESIGN_LIFE,CP43,IF(AND(CQ$11&gt;0,$CK43&lt;&gt;0),IF(INT((CQ$11)/(DESIGN_LIFE/$CK43))=((CQ$11)/(DESIGN_LIFE/$CK43)),$CM43+CP43,CP43),CP43))</f>
        <v>0</v>
      </c>
      <c r="CR43" s="745">
        <f t="shared" si="161"/>
        <v>0</v>
      </c>
      <c r="CS43" s="745">
        <f t="shared" si="161"/>
        <v>0</v>
      </c>
      <c r="CT43" s="745">
        <f t="shared" si="161"/>
        <v>0</v>
      </c>
      <c r="CU43" s="745">
        <f t="shared" si="161"/>
        <v>0</v>
      </c>
      <c r="CV43" s="745">
        <f t="shared" si="161"/>
        <v>0</v>
      </c>
      <c r="CW43" s="745">
        <f t="shared" si="161"/>
        <v>0</v>
      </c>
      <c r="CX43" s="745">
        <f t="shared" si="161"/>
        <v>0</v>
      </c>
      <c r="CY43" s="745">
        <f t="shared" si="161"/>
        <v>0</v>
      </c>
      <c r="CZ43" s="745">
        <f t="shared" si="161"/>
        <v>0</v>
      </c>
      <c r="DA43" s="745">
        <f t="shared" si="161"/>
        <v>0</v>
      </c>
      <c r="DB43" s="745">
        <f t="shared" si="161"/>
        <v>0</v>
      </c>
      <c r="DC43" s="745">
        <f t="shared" si="161"/>
        <v>0</v>
      </c>
      <c r="DD43" s="745">
        <f t="shared" si="161"/>
        <v>0</v>
      </c>
      <c r="DE43" s="745">
        <f t="shared" si="161"/>
        <v>0</v>
      </c>
      <c r="DF43" s="745">
        <f t="shared" si="161"/>
        <v>0</v>
      </c>
      <c r="DG43" s="745">
        <f t="shared" si="161"/>
        <v>0</v>
      </c>
      <c r="DH43" s="745">
        <f t="shared" si="161"/>
        <v>0</v>
      </c>
      <c r="DI43" s="745">
        <f t="shared" si="161"/>
        <v>0</v>
      </c>
      <c r="DJ43" s="745">
        <f t="shared" si="161"/>
        <v>0</v>
      </c>
      <c r="DK43" s="745">
        <f t="shared" si="161"/>
        <v>0</v>
      </c>
      <c r="DL43" s="745">
        <f t="shared" si="161"/>
        <v>0</v>
      </c>
      <c r="DM43" s="745">
        <f t="shared" si="161"/>
        <v>0</v>
      </c>
      <c r="DN43" s="745">
        <f t="shared" si="161"/>
        <v>0</v>
      </c>
      <c r="DO43" s="745">
        <f t="shared" si="161"/>
        <v>0</v>
      </c>
      <c r="DP43" s="745">
        <f t="shared" si="161"/>
        <v>0</v>
      </c>
      <c r="DQ43" s="745">
        <f t="shared" si="161"/>
        <v>0</v>
      </c>
      <c r="DR43" s="745">
        <f t="shared" si="161"/>
        <v>0</v>
      </c>
      <c r="DS43" s="745">
        <f t="shared" si="161"/>
        <v>0</v>
      </c>
      <c r="DT43" s="745">
        <f t="shared" si="161"/>
        <v>0</v>
      </c>
      <c r="DU43" s="745">
        <f t="shared" si="161"/>
        <v>0</v>
      </c>
      <c r="DV43" s="745">
        <f t="shared" si="161"/>
        <v>0</v>
      </c>
      <c r="DW43" s="745">
        <f t="shared" ref="DW43:FB43" si="162">IF(DW$11&gt;=DESIGN_LIFE,DV43,IF(AND(DW$11&gt;0,$CK43&lt;&gt;0),IF(INT((DW$11)/(DESIGN_LIFE/$CK43))=((DW$11)/(DESIGN_LIFE/$CK43)),$CM43+DV43,DV43),DV43))</f>
        <v>0</v>
      </c>
      <c r="DX43" s="745">
        <f t="shared" si="162"/>
        <v>0</v>
      </c>
      <c r="DY43" s="745">
        <f t="shared" si="162"/>
        <v>0</v>
      </c>
      <c r="DZ43" s="745">
        <f t="shared" si="162"/>
        <v>0</v>
      </c>
      <c r="EA43" s="745">
        <f t="shared" si="162"/>
        <v>0</v>
      </c>
      <c r="EB43" s="745">
        <f t="shared" si="162"/>
        <v>0</v>
      </c>
      <c r="EC43" s="745">
        <f t="shared" si="162"/>
        <v>0</v>
      </c>
      <c r="ED43" s="745">
        <f t="shared" si="162"/>
        <v>0</v>
      </c>
      <c r="EE43" s="745">
        <f t="shared" si="162"/>
        <v>0</v>
      </c>
      <c r="EF43" s="745">
        <f t="shared" si="162"/>
        <v>0</v>
      </c>
      <c r="EG43" s="745">
        <f t="shared" si="162"/>
        <v>0</v>
      </c>
      <c r="EH43" s="745">
        <f t="shared" si="162"/>
        <v>0</v>
      </c>
      <c r="EI43" s="745">
        <f t="shared" si="162"/>
        <v>0</v>
      </c>
      <c r="EJ43" s="745">
        <f t="shared" si="162"/>
        <v>0</v>
      </c>
      <c r="EK43" s="745">
        <f t="shared" si="162"/>
        <v>0</v>
      </c>
      <c r="EL43" s="745">
        <f t="shared" si="162"/>
        <v>0</v>
      </c>
      <c r="EM43" s="745">
        <f t="shared" si="162"/>
        <v>0</v>
      </c>
      <c r="EN43" s="745">
        <f t="shared" si="162"/>
        <v>0</v>
      </c>
      <c r="EO43" s="745">
        <f t="shared" si="162"/>
        <v>0</v>
      </c>
      <c r="EP43" s="745">
        <f t="shared" si="162"/>
        <v>0</v>
      </c>
      <c r="EQ43" s="745">
        <f t="shared" si="162"/>
        <v>0</v>
      </c>
      <c r="ER43" s="745">
        <f t="shared" si="162"/>
        <v>0</v>
      </c>
      <c r="ES43" s="745">
        <f t="shared" si="162"/>
        <v>0</v>
      </c>
      <c r="ET43" s="745">
        <f t="shared" si="162"/>
        <v>0</v>
      </c>
      <c r="EU43" s="745">
        <f t="shared" si="162"/>
        <v>0</v>
      </c>
      <c r="EV43" s="745">
        <f t="shared" si="162"/>
        <v>0</v>
      </c>
      <c r="EW43" s="745">
        <f t="shared" si="162"/>
        <v>0</v>
      </c>
      <c r="EX43" s="745">
        <f t="shared" si="162"/>
        <v>0</v>
      </c>
      <c r="EY43" s="745">
        <f t="shared" si="162"/>
        <v>0</v>
      </c>
      <c r="EZ43" s="745">
        <f t="shared" si="162"/>
        <v>0</v>
      </c>
      <c r="FA43" s="745">
        <f t="shared" si="162"/>
        <v>0</v>
      </c>
      <c r="FB43" s="745">
        <f t="shared" si="162"/>
        <v>0</v>
      </c>
      <c r="FC43" s="745">
        <f t="shared" ref="FC43:GH43" si="163">IF(FC$11&gt;=DESIGN_LIFE,FB43,IF(AND(FC$11&gt;0,$CK43&lt;&gt;0),IF(INT((FC$11)/(DESIGN_LIFE/$CK43))=((FC$11)/(DESIGN_LIFE/$CK43)),$CM43+FB43,FB43),FB43))</f>
        <v>0</v>
      </c>
      <c r="FD43" s="745">
        <f t="shared" si="163"/>
        <v>0</v>
      </c>
      <c r="FE43" s="745">
        <f t="shared" si="163"/>
        <v>0</v>
      </c>
      <c r="FF43" s="745">
        <f t="shared" si="163"/>
        <v>0</v>
      </c>
      <c r="FG43" s="745">
        <f t="shared" si="163"/>
        <v>0</v>
      </c>
      <c r="FH43" s="745">
        <f t="shared" si="163"/>
        <v>0</v>
      </c>
      <c r="FI43" s="745">
        <f t="shared" si="163"/>
        <v>0</v>
      </c>
      <c r="FJ43" s="745">
        <f t="shared" si="163"/>
        <v>0</v>
      </c>
      <c r="FK43" s="745">
        <f t="shared" si="163"/>
        <v>0</v>
      </c>
      <c r="FL43" s="745">
        <f t="shared" si="163"/>
        <v>0</v>
      </c>
      <c r="FM43" s="745">
        <f t="shared" si="163"/>
        <v>0</v>
      </c>
      <c r="FN43" s="745">
        <f t="shared" si="163"/>
        <v>0</v>
      </c>
      <c r="FO43" s="745">
        <f t="shared" si="163"/>
        <v>0</v>
      </c>
      <c r="FP43" s="745">
        <f t="shared" si="163"/>
        <v>0</v>
      </c>
      <c r="FQ43" s="745">
        <f t="shared" si="163"/>
        <v>0</v>
      </c>
      <c r="FR43" s="745">
        <f t="shared" si="163"/>
        <v>0</v>
      </c>
      <c r="FS43" s="745">
        <f t="shared" si="163"/>
        <v>0</v>
      </c>
      <c r="FT43" s="745">
        <f t="shared" si="163"/>
        <v>0</v>
      </c>
      <c r="FU43" s="745">
        <f t="shared" si="163"/>
        <v>0</v>
      </c>
      <c r="FV43" s="745">
        <f t="shared" si="163"/>
        <v>0</v>
      </c>
      <c r="FW43" s="745">
        <f t="shared" si="163"/>
        <v>0</v>
      </c>
      <c r="FX43" s="745">
        <f t="shared" si="163"/>
        <v>0</v>
      </c>
      <c r="FY43" s="745">
        <f t="shared" si="163"/>
        <v>0</v>
      </c>
      <c r="FZ43" s="745">
        <f t="shared" si="163"/>
        <v>0</v>
      </c>
      <c r="GA43" s="745">
        <f t="shared" si="163"/>
        <v>0</v>
      </c>
      <c r="GB43" s="745">
        <f t="shared" si="163"/>
        <v>0</v>
      </c>
      <c r="GC43" s="745">
        <f t="shared" si="163"/>
        <v>0</v>
      </c>
      <c r="GD43" s="745">
        <f t="shared" si="163"/>
        <v>0</v>
      </c>
      <c r="GE43" s="745">
        <f t="shared" si="163"/>
        <v>0</v>
      </c>
      <c r="GF43" s="745">
        <f t="shared" si="163"/>
        <v>0</v>
      </c>
      <c r="GG43" s="745">
        <f t="shared" si="163"/>
        <v>0</v>
      </c>
      <c r="GH43" s="745">
        <f t="shared" si="163"/>
        <v>0</v>
      </c>
      <c r="GI43" s="745">
        <f t="shared" ref="GI43:HG43" si="164">IF(GI$11&gt;=DESIGN_LIFE,GH43,IF(AND(GI$11&gt;0,$CK43&lt;&gt;0),IF(INT((GI$11)/(DESIGN_LIFE/$CK43))=((GI$11)/(DESIGN_LIFE/$CK43)),$CM43+GH43,GH43),GH43))</f>
        <v>0</v>
      </c>
      <c r="GJ43" s="745">
        <f t="shared" si="164"/>
        <v>0</v>
      </c>
      <c r="GK43" s="745">
        <f t="shared" si="164"/>
        <v>0</v>
      </c>
      <c r="GL43" s="745">
        <f t="shared" si="164"/>
        <v>0</v>
      </c>
      <c r="GM43" s="745">
        <f t="shared" si="164"/>
        <v>0</v>
      </c>
      <c r="GN43" s="745">
        <f t="shared" si="164"/>
        <v>0</v>
      </c>
      <c r="GO43" s="745">
        <f t="shared" si="164"/>
        <v>0</v>
      </c>
      <c r="GP43" s="745">
        <f t="shared" si="164"/>
        <v>0</v>
      </c>
      <c r="GQ43" s="745">
        <f t="shared" si="164"/>
        <v>0</v>
      </c>
      <c r="GR43" s="745">
        <f t="shared" si="164"/>
        <v>0</v>
      </c>
      <c r="GS43" s="745">
        <f t="shared" si="164"/>
        <v>0</v>
      </c>
      <c r="GT43" s="745">
        <f t="shared" si="164"/>
        <v>0</v>
      </c>
      <c r="GU43" s="745">
        <f t="shared" si="164"/>
        <v>0</v>
      </c>
      <c r="GV43" s="745">
        <f t="shared" si="164"/>
        <v>0</v>
      </c>
      <c r="GW43" s="745">
        <f t="shared" si="164"/>
        <v>0</v>
      </c>
      <c r="GX43" s="745">
        <f t="shared" si="164"/>
        <v>0</v>
      </c>
      <c r="GY43" s="745">
        <f t="shared" si="164"/>
        <v>0</v>
      </c>
      <c r="GZ43" s="745">
        <f t="shared" si="164"/>
        <v>0</v>
      </c>
      <c r="HA43" s="745">
        <f t="shared" si="164"/>
        <v>0</v>
      </c>
      <c r="HB43" s="745">
        <f t="shared" si="164"/>
        <v>0</v>
      </c>
      <c r="HC43" s="745">
        <f t="shared" si="164"/>
        <v>0</v>
      </c>
      <c r="HD43" s="745">
        <f t="shared" si="164"/>
        <v>0</v>
      </c>
      <c r="HE43" s="745">
        <f t="shared" si="164"/>
        <v>0</v>
      </c>
      <c r="HF43" s="745">
        <f t="shared" si="164"/>
        <v>0</v>
      </c>
      <c r="HG43" s="745">
        <f t="shared" si="164"/>
        <v>0</v>
      </c>
      <c r="HH43" s="185"/>
    </row>
    <row r="44" spans="1:216" ht="20.100000000000001" customHeight="1">
      <c r="B44" s="359" t="str">
        <f>'MATERIAL DATA'!Q26</f>
        <v>1.1 Excavation-Foundation</v>
      </c>
      <c r="C44" s="119"/>
      <c r="D44" s="120"/>
      <c r="E44" s="121"/>
      <c r="F44" s="122"/>
      <c r="G44" s="122"/>
      <c r="H44" s="122"/>
      <c r="I44" s="122"/>
      <c r="J44" s="122"/>
      <c r="K44" s="122"/>
      <c r="L44" s="123">
        <f>SUMIFS($BW$12:$BW$43,$BV$12:$BV$43,"Excavation")*'Project Info'!$C$17</f>
        <v>0</v>
      </c>
      <c r="M44" s="360"/>
      <c r="N44" s="156">
        <f>IFERROR(SUM(O44:V44,X44),"")</f>
        <v>0</v>
      </c>
      <c r="O44" s="157"/>
      <c r="P44" s="158"/>
      <c r="Q44" s="158">
        <f>IFERROR((($BQ44*(('Default Values'!$L$6*'Default Values'!$P$6/1000)+ ('Default Values'!$L$6*'Default Values'!$J$6*'Default Values'!$P$9/1000))*'Project Info'!$C$16)/1000),"")</f>
        <v>0</v>
      </c>
      <c r="R44" s="158"/>
      <c r="S44" s="159"/>
      <c r="T44" s="159"/>
      <c r="U44" s="158"/>
      <c r="V44" s="396"/>
      <c r="W44" s="156"/>
      <c r="X44" s="160"/>
      <c r="Y44" s="744"/>
      <c r="Z44" s="745" t="str">
        <f>'MATERIAL DATA'!$Q68</f>
        <v>4.8.1 Non-structural edge beam/fascia</v>
      </c>
      <c r="AA44" s="768">
        <f t="shared" si="139"/>
        <v>0</v>
      </c>
      <c r="AB44" s="745"/>
      <c r="AC44" s="745"/>
      <c r="AD44" s="745"/>
      <c r="AE44" s="745"/>
      <c r="AF44" s="745"/>
      <c r="AG44" s="745" t="s">
        <v>234</v>
      </c>
      <c r="AH44" s="779">
        <f>AU51*SUM(GIA_RN)/$AI$44</f>
        <v>0</v>
      </c>
      <c r="AI44" s="185">
        <v>1400</v>
      </c>
      <c r="AJ44" s="745"/>
      <c r="AK44" s="745"/>
      <c r="AL44" s="209"/>
      <c r="AM44" s="745"/>
      <c r="AN44" s="745"/>
      <c r="AO44" s="745"/>
      <c r="AP44" s="745"/>
      <c r="AQ44" s="745"/>
      <c r="AR44" s="745"/>
      <c r="AS44" s="745"/>
      <c r="AT44" s="745"/>
      <c r="AU44" s="745" t="s">
        <v>17</v>
      </c>
      <c r="AV44" s="745">
        <f>AI8*K8</f>
        <v>0</v>
      </c>
      <c r="AW44" s="756">
        <f t="shared" ref="AW44:AW47" si="165">AV44+AI8</f>
        <v>0</v>
      </c>
      <c r="AX44" s="745"/>
      <c r="AY44" s="745" t="s">
        <v>851</v>
      </c>
      <c r="AZ44" s="745">
        <f ca="1">AI15*K8</f>
        <v>0</v>
      </c>
      <c r="BA44" s="785">
        <f t="shared" ref="BA44:BA50" ca="1" si="166">AZ44+AI15</f>
        <v>0</v>
      </c>
      <c r="BB44" s="745"/>
      <c r="BC44" s="745" t="s">
        <v>308</v>
      </c>
      <c r="BD44" s="185">
        <f>SUMIF($B$12:$B$45,"Timber",$P$12:$P$45)+SUMIF($C$12:$C$45,"Timber_EPD",$P$12:$P$45)</f>
        <v>0</v>
      </c>
      <c r="BE44" s="745">
        <f>BD44*K8</f>
        <v>0</v>
      </c>
      <c r="BF44" s="749">
        <f t="shared" si="160"/>
        <v>0</v>
      </c>
      <c r="BG44" s="745"/>
      <c r="BH44" s="745"/>
      <c r="BI44" s="745"/>
      <c r="BJ44" s="745"/>
      <c r="BK44" s="209" t="str">
        <f>IF(B44="Concrete","C_",IF(B44="Steel","S_",IF(B44="Timber","T_",IF(B44="Other","O_",IF(B44="Custom EPD","E_",IF(B44="_","_"," "))))))</f>
        <v xml:space="preserve"> </v>
      </c>
      <c r="BL44" s="209"/>
      <c r="BM44" s="209"/>
      <c r="BN44" s="186">
        <f>'Project Info'!$C$17/1000</f>
        <v>1.6</v>
      </c>
      <c r="BO44" s="186"/>
      <c r="BP44" s="186"/>
      <c r="BQ44" s="847">
        <f xml:space="preserve"> $L44</f>
        <v>0</v>
      </c>
      <c r="BR44" s="745" t="str">
        <f>IFERROR(_xlfn.XLOOKUP($BL44,'LIFECYCLE MATERIAL DATA'!$A$5:$A$104,'LIFECYCLE MATERIAL DATA'!$I$5:$I$104,,)*($BQ44/1000)+_xlfn.XLOOKUP('Project Info'!$C$15,'LIFECYCLE MATERIAL DATA'!$A$5:$A$104,'LIFECYCLE MATERIAL DATA'!$I$5:$I$104,,)*($BP44/1000),"")</f>
        <v/>
      </c>
      <c r="BS44" s="745"/>
      <c r="BT44" s="745" t="str">
        <f>IFERROR(_xlfn.XLOOKUP($BL44,'LIFECYCLE MATERIAL DATA'!$A$5:$A$104, 'LIFECYCLE MATERIAL DATA'!$K$5:$K$104,,)*($BQ44/1000),"")</f>
        <v/>
      </c>
      <c r="BU44" s="185" t="str">
        <f>IFERROR(_xlfn.XLOOKUP($BL44,'LIFECYCLE MATERIAL DATA'!$A$5:$A$104,'LIFECYCLE MATERIAL DATA'!$L$5:$L$104,,)*($BQ44/1000)+_xlfn.XLOOKUP('Project Info'!$C$15,'LIFECYCLE MATERIAL DATA'!$A$5:$A$104,'LIFECYCLE MATERIAL DATA'!$L$5:$L$104,,)*($BP44/1000),"")</f>
        <v/>
      </c>
      <c r="BV44" s="745" t="str">
        <f t="shared" si="25"/>
        <v/>
      </c>
      <c r="BW44" s="745" t="str">
        <f>IF($K44='MATERIAL DATA'!$O$5,$L44, IF($K44='MATERIAL DATA'!$O$6,$L44/(1000*'Scheme 3'!$BN44),""))</f>
        <v/>
      </c>
      <c r="BX44" s="745"/>
      <c r="BY44" s="745"/>
      <c r="BZ44" s="745"/>
      <c r="CA44" s="209"/>
      <c r="CB44" s="743" t="str">
        <f>IFERROR((_xlfn.XLOOKUP($BL44,'LIFECYCLE MATERIAL DATA'!$A$5:$A$104, 'LIFECYCLE MATERIAL DATA'!$M$5:$M$104)*$BQ44/1000++_xlfn.XLOOKUP('Project Info'!$C$15,'LIFECYCLE MATERIAL DATA'!$A$5:$A$104,'LIFECYCLE MATERIAL DATA'!$M$5:$M$104)*$BP44/1000),"")</f>
        <v/>
      </c>
      <c r="CC44" s="745"/>
      <c r="CD44" s="745"/>
      <c r="CE44" s="209"/>
      <c r="CF44" s="209"/>
      <c r="CG44" s="209"/>
      <c r="CH44" s="799"/>
      <c r="CI44" s="185"/>
      <c r="CJ44" s="185"/>
      <c r="CK44" s="185"/>
      <c r="CL44" s="185"/>
      <c r="CM44" s="751" t="s">
        <v>455</v>
      </c>
      <c r="CN44" s="769">
        <f t="shared" ref="CN44:DV44" si="167">SUM(CN12:CN43) + IF(CN11 &gt;= DESIGN_LIFE*0.5, + $BF$53, 0)</f>
        <v>0</v>
      </c>
      <c r="CO44" s="769">
        <f>SUM(CO12:CO43) + IF(CO11 &gt;= DESIGN_LIFE*0.5, + $BF$53, 0)</f>
        <v>0</v>
      </c>
      <c r="CP44" s="769">
        <f t="shared" si="167"/>
        <v>0</v>
      </c>
      <c r="CQ44" s="769">
        <f t="shared" si="167"/>
        <v>0</v>
      </c>
      <c r="CR44" s="769">
        <f t="shared" si="167"/>
        <v>0</v>
      </c>
      <c r="CS44" s="769">
        <f t="shared" si="167"/>
        <v>0</v>
      </c>
      <c r="CT44" s="769">
        <f t="shared" si="167"/>
        <v>0</v>
      </c>
      <c r="CU44" s="769">
        <f t="shared" si="167"/>
        <v>0</v>
      </c>
      <c r="CV44" s="769">
        <f t="shared" si="167"/>
        <v>0</v>
      </c>
      <c r="CW44" s="769">
        <f t="shared" si="167"/>
        <v>0</v>
      </c>
      <c r="CX44" s="769">
        <f t="shared" si="167"/>
        <v>0</v>
      </c>
      <c r="CY44" s="769">
        <f t="shared" si="167"/>
        <v>0</v>
      </c>
      <c r="CZ44" s="769">
        <f t="shared" si="167"/>
        <v>0</v>
      </c>
      <c r="DA44" s="769">
        <f t="shared" si="167"/>
        <v>0</v>
      </c>
      <c r="DB44" s="769">
        <f t="shared" si="167"/>
        <v>0</v>
      </c>
      <c r="DC44" s="769">
        <f t="shared" si="167"/>
        <v>0</v>
      </c>
      <c r="DD44" s="769">
        <f t="shared" si="167"/>
        <v>0</v>
      </c>
      <c r="DE44" s="769">
        <f t="shared" si="167"/>
        <v>0</v>
      </c>
      <c r="DF44" s="769">
        <f t="shared" si="167"/>
        <v>0</v>
      </c>
      <c r="DG44" s="769">
        <f t="shared" si="167"/>
        <v>0</v>
      </c>
      <c r="DH44" s="769">
        <f t="shared" si="167"/>
        <v>0</v>
      </c>
      <c r="DI44" s="769">
        <f t="shared" si="167"/>
        <v>0</v>
      </c>
      <c r="DJ44" s="769">
        <f t="shared" si="167"/>
        <v>0</v>
      </c>
      <c r="DK44" s="769">
        <f t="shared" si="167"/>
        <v>0</v>
      </c>
      <c r="DL44" s="769">
        <f t="shared" si="167"/>
        <v>0</v>
      </c>
      <c r="DM44" s="769">
        <f t="shared" si="167"/>
        <v>0</v>
      </c>
      <c r="DN44" s="769">
        <f t="shared" si="167"/>
        <v>0</v>
      </c>
      <c r="DO44" s="769">
        <f t="shared" si="167"/>
        <v>0</v>
      </c>
      <c r="DP44" s="769">
        <f t="shared" si="167"/>
        <v>0</v>
      </c>
      <c r="DQ44" s="769">
        <f t="shared" si="167"/>
        <v>0</v>
      </c>
      <c r="DR44" s="769">
        <f t="shared" si="167"/>
        <v>0</v>
      </c>
      <c r="DS44" s="769">
        <f t="shared" si="167"/>
        <v>0</v>
      </c>
      <c r="DT44" s="769">
        <f t="shared" si="167"/>
        <v>0</v>
      </c>
      <c r="DU44" s="769">
        <f t="shared" si="167"/>
        <v>0</v>
      </c>
      <c r="DV44" s="769">
        <f t="shared" si="167"/>
        <v>0</v>
      </c>
      <c r="DW44" s="769">
        <f>SUM(DW12:DW43) + IF(DW11 &gt;= DESIGN_LIFE*0.5, $BF$53, 0)</f>
        <v>0</v>
      </c>
      <c r="DX44" s="769">
        <f t="shared" ref="DX44:GI44" si="168">SUM(DX12:DX43) + IF(DX11 &gt;= DESIGN_LIFE*0.5, + $BF$53, 0)</f>
        <v>0</v>
      </c>
      <c r="DY44" s="769">
        <f t="shared" si="168"/>
        <v>0</v>
      </c>
      <c r="DZ44" s="769">
        <f t="shared" si="168"/>
        <v>0</v>
      </c>
      <c r="EA44" s="769">
        <f t="shared" si="168"/>
        <v>0</v>
      </c>
      <c r="EB44" s="769">
        <f t="shared" si="168"/>
        <v>0</v>
      </c>
      <c r="EC44" s="769">
        <f t="shared" si="168"/>
        <v>0</v>
      </c>
      <c r="ED44" s="769">
        <f t="shared" si="168"/>
        <v>0</v>
      </c>
      <c r="EE44" s="769">
        <f t="shared" si="168"/>
        <v>0</v>
      </c>
      <c r="EF44" s="769">
        <f t="shared" si="168"/>
        <v>0</v>
      </c>
      <c r="EG44" s="769">
        <f t="shared" si="168"/>
        <v>0</v>
      </c>
      <c r="EH44" s="769">
        <f t="shared" si="168"/>
        <v>0</v>
      </c>
      <c r="EI44" s="769">
        <f t="shared" si="168"/>
        <v>0</v>
      </c>
      <c r="EJ44" s="769">
        <f t="shared" si="168"/>
        <v>0</v>
      </c>
      <c r="EK44" s="769">
        <f t="shared" si="168"/>
        <v>0</v>
      </c>
      <c r="EL44" s="769">
        <f t="shared" si="168"/>
        <v>0</v>
      </c>
      <c r="EM44" s="769">
        <f t="shared" si="168"/>
        <v>0</v>
      </c>
      <c r="EN44" s="769">
        <f t="shared" si="168"/>
        <v>0</v>
      </c>
      <c r="EO44" s="769">
        <f t="shared" si="168"/>
        <v>0</v>
      </c>
      <c r="EP44" s="769">
        <f t="shared" si="168"/>
        <v>0</v>
      </c>
      <c r="EQ44" s="769">
        <f t="shared" si="168"/>
        <v>0</v>
      </c>
      <c r="ER44" s="769">
        <f t="shared" si="168"/>
        <v>0</v>
      </c>
      <c r="ES44" s="769">
        <f t="shared" si="168"/>
        <v>0</v>
      </c>
      <c r="ET44" s="769">
        <f t="shared" si="168"/>
        <v>0</v>
      </c>
      <c r="EU44" s="769">
        <f t="shared" si="168"/>
        <v>0</v>
      </c>
      <c r="EV44" s="769">
        <f t="shared" si="168"/>
        <v>0</v>
      </c>
      <c r="EW44" s="769">
        <f t="shared" si="168"/>
        <v>0</v>
      </c>
      <c r="EX44" s="769">
        <f t="shared" si="168"/>
        <v>0</v>
      </c>
      <c r="EY44" s="769">
        <f t="shared" si="168"/>
        <v>0</v>
      </c>
      <c r="EZ44" s="769">
        <f t="shared" si="168"/>
        <v>0</v>
      </c>
      <c r="FA44" s="769">
        <f t="shared" si="168"/>
        <v>0</v>
      </c>
      <c r="FB44" s="769">
        <f t="shared" si="168"/>
        <v>0</v>
      </c>
      <c r="FC44" s="769">
        <f t="shared" si="168"/>
        <v>0</v>
      </c>
      <c r="FD44" s="769">
        <f t="shared" si="168"/>
        <v>0</v>
      </c>
      <c r="FE44" s="769">
        <f t="shared" si="168"/>
        <v>0</v>
      </c>
      <c r="FF44" s="769">
        <f t="shared" si="168"/>
        <v>0</v>
      </c>
      <c r="FG44" s="769">
        <f t="shared" si="168"/>
        <v>0</v>
      </c>
      <c r="FH44" s="769">
        <f t="shared" si="168"/>
        <v>0</v>
      </c>
      <c r="FI44" s="769">
        <f t="shared" si="168"/>
        <v>0</v>
      </c>
      <c r="FJ44" s="769">
        <f t="shared" si="168"/>
        <v>0</v>
      </c>
      <c r="FK44" s="769">
        <f t="shared" si="168"/>
        <v>0</v>
      </c>
      <c r="FL44" s="769">
        <f t="shared" si="168"/>
        <v>0</v>
      </c>
      <c r="FM44" s="769">
        <f t="shared" si="168"/>
        <v>0</v>
      </c>
      <c r="FN44" s="769">
        <f t="shared" si="168"/>
        <v>0</v>
      </c>
      <c r="FO44" s="769">
        <f t="shared" si="168"/>
        <v>0</v>
      </c>
      <c r="FP44" s="769">
        <f t="shared" si="168"/>
        <v>0</v>
      </c>
      <c r="FQ44" s="769">
        <f t="shared" si="168"/>
        <v>0</v>
      </c>
      <c r="FR44" s="769">
        <f t="shared" si="168"/>
        <v>0</v>
      </c>
      <c r="FS44" s="769">
        <f t="shared" si="168"/>
        <v>0</v>
      </c>
      <c r="FT44" s="769">
        <f t="shared" si="168"/>
        <v>0</v>
      </c>
      <c r="FU44" s="769">
        <f t="shared" si="168"/>
        <v>0</v>
      </c>
      <c r="FV44" s="769">
        <f t="shared" si="168"/>
        <v>0</v>
      </c>
      <c r="FW44" s="769">
        <f t="shared" si="168"/>
        <v>0</v>
      </c>
      <c r="FX44" s="769">
        <f t="shared" si="168"/>
        <v>0</v>
      </c>
      <c r="FY44" s="769">
        <f t="shared" si="168"/>
        <v>0</v>
      </c>
      <c r="FZ44" s="769">
        <f t="shared" si="168"/>
        <v>0</v>
      </c>
      <c r="GA44" s="769">
        <f t="shared" si="168"/>
        <v>0</v>
      </c>
      <c r="GB44" s="769">
        <f t="shared" si="168"/>
        <v>0</v>
      </c>
      <c r="GC44" s="769">
        <f t="shared" si="168"/>
        <v>0</v>
      </c>
      <c r="GD44" s="769">
        <f t="shared" si="168"/>
        <v>0</v>
      </c>
      <c r="GE44" s="769">
        <f t="shared" si="168"/>
        <v>0</v>
      </c>
      <c r="GF44" s="769">
        <f t="shared" si="168"/>
        <v>0</v>
      </c>
      <c r="GG44" s="769">
        <f t="shared" si="168"/>
        <v>0</v>
      </c>
      <c r="GH44" s="769">
        <f t="shared" si="168"/>
        <v>0</v>
      </c>
      <c r="GI44" s="769">
        <f t="shared" si="168"/>
        <v>0</v>
      </c>
      <c r="GJ44" s="769">
        <f t="shared" ref="GJ44:HG44" si="169">SUM(GJ12:GJ43) + IF(GJ11 &gt;= DESIGN_LIFE*0.5, + $BF$53, 0)</f>
        <v>0</v>
      </c>
      <c r="GK44" s="769">
        <f t="shared" si="169"/>
        <v>0</v>
      </c>
      <c r="GL44" s="769">
        <f t="shared" si="169"/>
        <v>0</v>
      </c>
      <c r="GM44" s="769">
        <f t="shared" si="169"/>
        <v>0</v>
      </c>
      <c r="GN44" s="769">
        <f t="shared" si="169"/>
        <v>0</v>
      </c>
      <c r="GO44" s="769">
        <f t="shared" si="169"/>
        <v>0</v>
      </c>
      <c r="GP44" s="769">
        <f t="shared" si="169"/>
        <v>0</v>
      </c>
      <c r="GQ44" s="769">
        <f t="shared" si="169"/>
        <v>0</v>
      </c>
      <c r="GR44" s="769">
        <f t="shared" si="169"/>
        <v>0</v>
      </c>
      <c r="GS44" s="769">
        <f t="shared" si="169"/>
        <v>0</v>
      </c>
      <c r="GT44" s="769">
        <f t="shared" si="169"/>
        <v>0</v>
      </c>
      <c r="GU44" s="769">
        <f t="shared" si="169"/>
        <v>0</v>
      </c>
      <c r="GV44" s="769">
        <f t="shared" si="169"/>
        <v>0</v>
      </c>
      <c r="GW44" s="769">
        <f t="shared" si="169"/>
        <v>0</v>
      </c>
      <c r="GX44" s="769">
        <f t="shared" si="169"/>
        <v>0</v>
      </c>
      <c r="GY44" s="769">
        <f t="shared" si="169"/>
        <v>0</v>
      </c>
      <c r="GZ44" s="769">
        <f t="shared" si="169"/>
        <v>0</v>
      </c>
      <c r="HA44" s="769">
        <f t="shared" si="169"/>
        <v>0</v>
      </c>
      <c r="HB44" s="769">
        <f t="shared" si="169"/>
        <v>0</v>
      </c>
      <c r="HC44" s="769">
        <f t="shared" si="169"/>
        <v>0</v>
      </c>
      <c r="HD44" s="769">
        <f t="shared" si="169"/>
        <v>0</v>
      </c>
      <c r="HE44" s="769">
        <f t="shared" si="169"/>
        <v>0</v>
      </c>
      <c r="HF44" s="769">
        <f t="shared" si="169"/>
        <v>0</v>
      </c>
      <c r="HG44" s="769">
        <f t="shared" si="169"/>
        <v>0</v>
      </c>
      <c r="HH44" s="185"/>
    </row>
    <row r="45" spans="1:216" ht="20.100000000000001" customHeight="1" thickBot="1">
      <c r="B45" s="361" t="str">
        <f>'MATERIAL DATA'!Q27</f>
        <v>1.1 Excavation-Other</v>
      </c>
      <c r="C45" s="362"/>
      <c r="D45" s="362"/>
      <c r="E45" s="363"/>
      <c r="F45" s="364"/>
      <c r="G45" s="365"/>
      <c r="H45" s="365"/>
      <c r="I45" s="365"/>
      <c r="J45" s="365"/>
      <c r="K45" s="364"/>
      <c r="L45" s="366"/>
      <c r="M45" s="367"/>
      <c r="N45" s="368">
        <f t="shared" ref="N45" si="170">IFERROR(SUM(O45:V45,X45),"")</f>
        <v>0</v>
      </c>
      <c r="O45" s="369"/>
      <c r="P45" s="370"/>
      <c r="Q45" s="370" t="str">
        <f>IFERROR((($BQ45*(('Default Values'!$L$6*'Default Values'!$P$6/1000)+ ('Default Values'!$L$6*'Default Values'!$J$6*'Default Values'!$P$9/1000))*'Project Info'!$C$16)/1000),"")</f>
        <v/>
      </c>
      <c r="R45" s="370"/>
      <c r="S45" s="371"/>
      <c r="T45" s="371"/>
      <c r="U45" s="370"/>
      <c r="V45" s="397"/>
      <c r="W45" s="368"/>
      <c r="X45" s="372"/>
      <c r="Y45" s="744"/>
      <c r="Z45" s="745" t="str">
        <f>'MATERIAL DATA'!$Q69</f>
        <v>4.8.2 Fencing</v>
      </c>
      <c r="AA45" s="768">
        <f t="shared" si="139"/>
        <v>0</v>
      </c>
      <c r="AB45" s="745"/>
      <c r="AC45" s="745"/>
      <c r="AD45" s="745"/>
      <c r="AE45" s="745"/>
      <c r="AF45" s="745"/>
      <c r="AG45" s="745" t="s">
        <v>235</v>
      </c>
      <c r="AH45" s="779">
        <f>AU51*SUM(GIA_RN)/$AI$45</f>
        <v>0</v>
      </c>
      <c r="AI45" s="185">
        <v>2600</v>
      </c>
      <c r="AJ45" s="745"/>
      <c r="AK45" s="745"/>
      <c r="AL45" s="209"/>
      <c r="AM45" s="745"/>
      <c r="AN45" s="185"/>
      <c r="AO45" s="185"/>
      <c r="AP45" s="745"/>
      <c r="AQ45" s="745"/>
      <c r="AR45" s="745"/>
      <c r="AS45" s="745"/>
      <c r="AT45" s="745"/>
      <c r="AU45" s="745" t="s">
        <v>758</v>
      </c>
      <c r="AV45" s="745">
        <f>AI9*K8</f>
        <v>0</v>
      </c>
      <c r="AW45" s="756">
        <f t="shared" si="165"/>
        <v>0</v>
      </c>
      <c r="AX45" s="745"/>
      <c r="AY45" s="745" t="s">
        <v>850</v>
      </c>
      <c r="AZ45" s="745">
        <f ca="1">AI16*K8</f>
        <v>0</v>
      </c>
      <c r="BA45" s="785">
        <f t="shared" ca="1" si="166"/>
        <v>0</v>
      </c>
      <c r="BB45" s="745"/>
      <c r="BC45" s="745" t="s">
        <v>1003</v>
      </c>
      <c r="BD45" s="185">
        <f ca="1">SUMIF($B$12:$B$45,"Timber",$R$12:$R$45)+SUMIF($C$12:$C$45,"Timber_EPD",$R$12:$R$45)+SUMIF($B$12:$B$45,"Timber",$Q$12:$Q$43)+SUMIF($C$12:$C$45,"Timber_EPD",$Q$12:$Q$45)</f>
        <v>0</v>
      </c>
      <c r="BE45" s="745">
        <f ca="1">BD45*K8</f>
        <v>0</v>
      </c>
      <c r="BF45" s="749">
        <f t="shared" ca="1" si="160"/>
        <v>0</v>
      </c>
      <c r="BG45" s="745"/>
      <c r="BH45" s="745"/>
      <c r="BI45" s="745"/>
      <c r="BJ45" s="745"/>
      <c r="BK45" s="209" t="str">
        <f>IF(B45="Concrete","C_",IF(B45="Steel","S_",IF(B45="Timber","T_",IF(B45="Other","O_",IF(B45="Custom EPD","E_",IF(B45="_","_"," "))))))</f>
        <v xml:space="preserve"> </v>
      </c>
      <c r="BL45" s="209"/>
      <c r="BM45" s="209"/>
      <c r="BN45" s="186">
        <f>'Project Info'!$C$17/1000</f>
        <v>1.6</v>
      </c>
      <c r="BO45" s="186"/>
      <c r="BP45" s="186"/>
      <c r="BQ45" s="847" t="str">
        <f>IF(K45="VOLUME [m3]", $L45*'Project Info'!C$17, IF(K45="MASS [kg]", $L45, ""))</f>
        <v/>
      </c>
      <c r="BR45" s="745" t="str">
        <f>IFERROR(_xlfn.XLOOKUP($BL45,'LIFECYCLE MATERIAL DATA'!$A$5:$A$104,'LIFECYCLE MATERIAL DATA'!$I$5:$I$104,,)*($BQ45/1000)+_xlfn.XLOOKUP('Project Info'!$C$15,'LIFECYCLE MATERIAL DATA'!$A$5:$A$104,'LIFECYCLE MATERIAL DATA'!$I$5:$I$104,,)*($BP45/1000),"")</f>
        <v/>
      </c>
      <c r="BS45" s="745"/>
      <c r="BT45" s="745"/>
      <c r="BU45" s="185" t="str">
        <f>IFERROR(_xlfn.XLOOKUP($BL45,'LIFECYCLE MATERIAL DATA'!$A$5:$A$104,'LIFECYCLE MATERIAL DATA'!$L$5:$L$104,,)*($BQ45/1000)+_xlfn.XLOOKUP('Project Info'!$C$15,'LIFECYCLE MATERIAL DATA'!$A$5:$A$104,'LIFECYCLE MATERIAL DATA'!$L$5:$L$104,,)*($BP45/1000),"")</f>
        <v/>
      </c>
      <c r="BV45" s="745" t="str">
        <f t="shared" si="25"/>
        <v/>
      </c>
      <c r="BW45" s="745" t="str">
        <f>IF($K45='MATERIAL DATA'!$O$5,$L45, IF($K45='MATERIAL DATA'!$O$6,$L45/(1000*'Scheme 3'!$BN45),""))</f>
        <v/>
      </c>
      <c r="BX45" s="745"/>
      <c r="BY45" s="745"/>
      <c r="BZ45" s="745"/>
      <c r="CA45" s="209"/>
      <c r="CB45" s="743" t="str">
        <f>IFERROR((_xlfn.XLOOKUP($BL45,'LIFECYCLE MATERIAL DATA'!$A$5:$A$104, 'LIFECYCLE MATERIAL DATA'!$M$5:$M$104)*$BQ45/1000++_xlfn.XLOOKUP('Project Info'!$C$15,'LIFECYCLE MATERIAL DATA'!$A$5:$A$104,'LIFECYCLE MATERIAL DATA'!$M$5:$M$104)*$BP45/1000),"")</f>
        <v/>
      </c>
      <c r="CC45" s="745"/>
      <c r="CD45" s="745"/>
      <c r="CE45" s="209"/>
      <c r="CF45" s="209"/>
      <c r="CG45" s="209"/>
      <c r="CH45" s="799"/>
      <c r="CI45" s="185"/>
      <c r="CJ45" s="185"/>
      <c r="CK45" s="185"/>
      <c r="CL45" s="185"/>
      <c r="CM45" s="751" t="s">
        <v>16</v>
      </c>
      <c r="CN45" s="769">
        <v>0</v>
      </c>
      <c r="CO45" s="786">
        <f>AO14+AO19</f>
        <v>0</v>
      </c>
      <c r="CP45" s="745">
        <f>CO45+AO15+AO20</f>
        <v>0</v>
      </c>
      <c r="CQ45" s="745">
        <f ca="1">CP45+AO16+AO21</f>
        <v>0</v>
      </c>
      <c r="CR45" s="745">
        <f t="shared" ref="CR45:FC45" ca="1" si="171">(IF(CR$11=DESIGN_LIFE,CQ45+$AO$23+$AO$25+$AO$26+$AO$27+$AO$28+$AO$18,CQ45))</f>
        <v>0</v>
      </c>
      <c r="CS45" s="745">
        <f t="shared" ca="1" si="171"/>
        <v>0</v>
      </c>
      <c r="CT45" s="745">
        <f t="shared" ca="1" si="171"/>
        <v>0</v>
      </c>
      <c r="CU45" s="745">
        <f t="shared" ca="1" si="171"/>
        <v>0</v>
      </c>
      <c r="CV45" s="745">
        <f t="shared" ca="1" si="171"/>
        <v>0</v>
      </c>
      <c r="CW45" s="745">
        <f t="shared" ca="1" si="171"/>
        <v>0</v>
      </c>
      <c r="CX45" s="745">
        <f t="shared" ca="1" si="171"/>
        <v>0</v>
      </c>
      <c r="CY45" s="745">
        <f t="shared" ca="1" si="171"/>
        <v>0</v>
      </c>
      <c r="CZ45" s="745">
        <f t="shared" ca="1" si="171"/>
        <v>0</v>
      </c>
      <c r="DA45" s="745">
        <f t="shared" ca="1" si="171"/>
        <v>0</v>
      </c>
      <c r="DB45" s="745">
        <f t="shared" ca="1" si="171"/>
        <v>0</v>
      </c>
      <c r="DC45" s="745">
        <f t="shared" ca="1" si="171"/>
        <v>0</v>
      </c>
      <c r="DD45" s="745">
        <f t="shared" ca="1" si="171"/>
        <v>0</v>
      </c>
      <c r="DE45" s="745">
        <f t="shared" ca="1" si="171"/>
        <v>0</v>
      </c>
      <c r="DF45" s="745">
        <f t="shared" ca="1" si="171"/>
        <v>0</v>
      </c>
      <c r="DG45" s="745">
        <f t="shared" ca="1" si="171"/>
        <v>0</v>
      </c>
      <c r="DH45" s="745">
        <f t="shared" ca="1" si="171"/>
        <v>0</v>
      </c>
      <c r="DI45" s="745">
        <f t="shared" ca="1" si="171"/>
        <v>0</v>
      </c>
      <c r="DJ45" s="745">
        <f t="shared" ca="1" si="171"/>
        <v>0</v>
      </c>
      <c r="DK45" s="745">
        <f t="shared" ca="1" si="171"/>
        <v>0</v>
      </c>
      <c r="DL45" s="745">
        <f t="shared" ca="1" si="171"/>
        <v>0</v>
      </c>
      <c r="DM45" s="745">
        <f t="shared" ca="1" si="171"/>
        <v>0</v>
      </c>
      <c r="DN45" s="745">
        <f t="shared" ca="1" si="171"/>
        <v>0</v>
      </c>
      <c r="DO45" s="745">
        <f t="shared" ca="1" si="171"/>
        <v>0</v>
      </c>
      <c r="DP45" s="745">
        <f t="shared" ca="1" si="171"/>
        <v>0</v>
      </c>
      <c r="DQ45" s="745">
        <f t="shared" ca="1" si="171"/>
        <v>0</v>
      </c>
      <c r="DR45" s="745">
        <f t="shared" ca="1" si="171"/>
        <v>0</v>
      </c>
      <c r="DS45" s="745">
        <f t="shared" ca="1" si="171"/>
        <v>0</v>
      </c>
      <c r="DT45" s="745">
        <f t="shared" ca="1" si="171"/>
        <v>0</v>
      </c>
      <c r="DU45" s="745">
        <f t="shared" ca="1" si="171"/>
        <v>0</v>
      </c>
      <c r="DV45" s="745">
        <f t="shared" ca="1" si="171"/>
        <v>0</v>
      </c>
      <c r="DW45" s="745">
        <f t="shared" ca="1" si="171"/>
        <v>0</v>
      </c>
      <c r="DX45" s="745">
        <f t="shared" ca="1" si="171"/>
        <v>0</v>
      </c>
      <c r="DY45" s="745">
        <f t="shared" ca="1" si="171"/>
        <v>0</v>
      </c>
      <c r="DZ45" s="745">
        <f t="shared" ca="1" si="171"/>
        <v>0</v>
      </c>
      <c r="EA45" s="745">
        <f t="shared" ca="1" si="171"/>
        <v>0</v>
      </c>
      <c r="EB45" s="745">
        <f t="shared" ca="1" si="171"/>
        <v>0</v>
      </c>
      <c r="EC45" s="745">
        <f t="shared" ca="1" si="171"/>
        <v>0</v>
      </c>
      <c r="ED45" s="745">
        <f t="shared" ca="1" si="171"/>
        <v>0</v>
      </c>
      <c r="EE45" s="745">
        <f t="shared" ca="1" si="171"/>
        <v>0</v>
      </c>
      <c r="EF45" s="745">
        <f t="shared" ca="1" si="171"/>
        <v>0</v>
      </c>
      <c r="EG45" s="745">
        <f t="shared" ca="1" si="171"/>
        <v>0</v>
      </c>
      <c r="EH45" s="745">
        <f t="shared" ca="1" si="171"/>
        <v>0</v>
      </c>
      <c r="EI45" s="745">
        <f t="shared" ca="1" si="171"/>
        <v>0</v>
      </c>
      <c r="EJ45" s="745">
        <f t="shared" ca="1" si="171"/>
        <v>0</v>
      </c>
      <c r="EK45" s="745">
        <f t="shared" ca="1" si="171"/>
        <v>0</v>
      </c>
      <c r="EL45" s="745">
        <f t="shared" ca="1" si="171"/>
        <v>0</v>
      </c>
      <c r="EM45" s="745">
        <f t="shared" ca="1" si="171"/>
        <v>0</v>
      </c>
      <c r="EN45" s="745">
        <f t="shared" ca="1" si="171"/>
        <v>0</v>
      </c>
      <c r="EO45" s="745">
        <f t="shared" ca="1" si="171"/>
        <v>0</v>
      </c>
      <c r="EP45" s="745">
        <f t="shared" ca="1" si="171"/>
        <v>0</v>
      </c>
      <c r="EQ45" s="745">
        <f t="shared" ca="1" si="171"/>
        <v>0</v>
      </c>
      <c r="ER45" s="745">
        <f t="shared" ca="1" si="171"/>
        <v>0</v>
      </c>
      <c r="ES45" s="745">
        <f t="shared" ca="1" si="171"/>
        <v>0</v>
      </c>
      <c r="ET45" s="745">
        <f t="shared" ca="1" si="171"/>
        <v>0</v>
      </c>
      <c r="EU45" s="745">
        <f t="shared" ca="1" si="171"/>
        <v>0</v>
      </c>
      <c r="EV45" s="745">
        <f t="shared" ca="1" si="171"/>
        <v>0</v>
      </c>
      <c r="EW45" s="745">
        <f t="shared" ca="1" si="171"/>
        <v>0</v>
      </c>
      <c r="EX45" s="745">
        <f t="shared" ca="1" si="171"/>
        <v>0</v>
      </c>
      <c r="EY45" s="745">
        <f t="shared" ca="1" si="171"/>
        <v>0</v>
      </c>
      <c r="EZ45" s="745">
        <f t="shared" ca="1" si="171"/>
        <v>0</v>
      </c>
      <c r="FA45" s="745">
        <f t="shared" ca="1" si="171"/>
        <v>0</v>
      </c>
      <c r="FB45" s="745">
        <f t="shared" ca="1" si="171"/>
        <v>0</v>
      </c>
      <c r="FC45" s="745">
        <f t="shared" ca="1" si="171"/>
        <v>0</v>
      </c>
      <c r="FD45" s="745">
        <f t="shared" ref="FD45:HG45" ca="1" si="172">(IF(FD$11=DESIGN_LIFE,FC45+$AO$23+$AO$25+$AO$26+$AO$27+$AO$28+$AO$18,FC45))</f>
        <v>0</v>
      </c>
      <c r="FE45" s="745">
        <f t="shared" ca="1" si="172"/>
        <v>0</v>
      </c>
      <c r="FF45" s="745">
        <f t="shared" ca="1" si="172"/>
        <v>0</v>
      </c>
      <c r="FG45" s="745">
        <f t="shared" ca="1" si="172"/>
        <v>0</v>
      </c>
      <c r="FH45" s="745">
        <f t="shared" ca="1" si="172"/>
        <v>0</v>
      </c>
      <c r="FI45" s="745">
        <f t="shared" ca="1" si="172"/>
        <v>0</v>
      </c>
      <c r="FJ45" s="745">
        <f t="shared" ca="1" si="172"/>
        <v>0</v>
      </c>
      <c r="FK45" s="745">
        <f t="shared" ca="1" si="172"/>
        <v>0</v>
      </c>
      <c r="FL45" s="745">
        <f t="shared" ca="1" si="172"/>
        <v>0</v>
      </c>
      <c r="FM45" s="745">
        <f t="shared" ca="1" si="172"/>
        <v>0</v>
      </c>
      <c r="FN45" s="745">
        <f t="shared" ca="1" si="172"/>
        <v>0</v>
      </c>
      <c r="FO45" s="745">
        <f t="shared" ca="1" si="172"/>
        <v>0</v>
      </c>
      <c r="FP45" s="745">
        <f t="shared" ca="1" si="172"/>
        <v>0</v>
      </c>
      <c r="FQ45" s="745">
        <f t="shared" ca="1" si="172"/>
        <v>0</v>
      </c>
      <c r="FR45" s="745">
        <f t="shared" ca="1" si="172"/>
        <v>0</v>
      </c>
      <c r="FS45" s="745">
        <f t="shared" ca="1" si="172"/>
        <v>0</v>
      </c>
      <c r="FT45" s="745">
        <f t="shared" ca="1" si="172"/>
        <v>0</v>
      </c>
      <c r="FU45" s="745">
        <f t="shared" ca="1" si="172"/>
        <v>0</v>
      </c>
      <c r="FV45" s="745">
        <f t="shared" ca="1" si="172"/>
        <v>0</v>
      </c>
      <c r="FW45" s="745">
        <f t="shared" ca="1" si="172"/>
        <v>0</v>
      </c>
      <c r="FX45" s="745">
        <f t="shared" ca="1" si="172"/>
        <v>0</v>
      </c>
      <c r="FY45" s="745">
        <f t="shared" ca="1" si="172"/>
        <v>0</v>
      </c>
      <c r="FZ45" s="745">
        <f t="shared" ca="1" si="172"/>
        <v>0</v>
      </c>
      <c r="GA45" s="745">
        <f t="shared" ca="1" si="172"/>
        <v>0</v>
      </c>
      <c r="GB45" s="745">
        <f t="shared" ca="1" si="172"/>
        <v>0</v>
      </c>
      <c r="GC45" s="745">
        <f t="shared" ca="1" si="172"/>
        <v>0</v>
      </c>
      <c r="GD45" s="745">
        <f t="shared" ca="1" si="172"/>
        <v>0</v>
      </c>
      <c r="GE45" s="745">
        <f t="shared" ca="1" si="172"/>
        <v>0</v>
      </c>
      <c r="GF45" s="745">
        <f t="shared" ca="1" si="172"/>
        <v>0</v>
      </c>
      <c r="GG45" s="745">
        <f t="shared" ca="1" si="172"/>
        <v>0</v>
      </c>
      <c r="GH45" s="745">
        <f t="shared" ca="1" si="172"/>
        <v>0</v>
      </c>
      <c r="GI45" s="745">
        <f t="shared" ca="1" si="172"/>
        <v>0</v>
      </c>
      <c r="GJ45" s="745">
        <f t="shared" ca="1" si="172"/>
        <v>0</v>
      </c>
      <c r="GK45" s="745">
        <f t="shared" ca="1" si="172"/>
        <v>0</v>
      </c>
      <c r="GL45" s="745">
        <f t="shared" ca="1" si="172"/>
        <v>0</v>
      </c>
      <c r="GM45" s="745">
        <f t="shared" ca="1" si="172"/>
        <v>0</v>
      </c>
      <c r="GN45" s="745">
        <f t="shared" ca="1" si="172"/>
        <v>0</v>
      </c>
      <c r="GO45" s="745">
        <f t="shared" ca="1" si="172"/>
        <v>0</v>
      </c>
      <c r="GP45" s="745">
        <f t="shared" ca="1" si="172"/>
        <v>0</v>
      </c>
      <c r="GQ45" s="745">
        <f t="shared" ca="1" si="172"/>
        <v>0</v>
      </c>
      <c r="GR45" s="745">
        <f t="shared" ca="1" si="172"/>
        <v>0</v>
      </c>
      <c r="GS45" s="745">
        <f t="shared" ca="1" si="172"/>
        <v>0</v>
      </c>
      <c r="GT45" s="745">
        <f t="shared" ca="1" si="172"/>
        <v>0</v>
      </c>
      <c r="GU45" s="745">
        <f t="shared" ca="1" si="172"/>
        <v>0</v>
      </c>
      <c r="GV45" s="745">
        <f t="shared" ca="1" si="172"/>
        <v>0</v>
      </c>
      <c r="GW45" s="745">
        <f t="shared" ca="1" si="172"/>
        <v>0</v>
      </c>
      <c r="GX45" s="745">
        <f t="shared" ca="1" si="172"/>
        <v>0</v>
      </c>
      <c r="GY45" s="745">
        <f t="shared" ca="1" si="172"/>
        <v>0</v>
      </c>
      <c r="GZ45" s="745">
        <f t="shared" ca="1" si="172"/>
        <v>0</v>
      </c>
      <c r="HA45" s="745">
        <f t="shared" ca="1" si="172"/>
        <v>0</v>
      </c>
      <c r="HB45" s="745">
        <f t="shared" ca="1" si="172"/>
        <v>0</v>
      </c>
      <c r="HC45" s="745">
        <f t="shared" ca="1" si="172"/>
        <v>0</v>
      </c>
      <c r="HD45" s="745">
        <f t="shared" ca="1" si="172"/>
        <v>0</v>
      </c>
      <c r="HE45" s="745">
        <f t="shared" ca="1" si="172"/>
        <v>0</v>
      </c>
      <c r="HF45" s="745">
        <f t="shared" ca="1" si="172"/>
        <v>0</v>
      </c>
      <c r="HG45" s="745">
        <f t="shared" ca="1" si="172"/>
        <v>0</v>
      </c>
      <c r="HH45" s="185"/>
    </row>
    <row r="46" spans="1:216" ht="20.100000000000001" customHeight="1" thickBot="1">
      <c r="B46" s="214"/>
      <c r="C46" s="214"/>
      <c r="D46" s="214"/>
      <c r="E46" s="214"/>
      <c r="F46" s="214"/>
      <c r="G46" s="214"/>
      <c r="H46" s="214"/>
      <c r="I46" s="214"/>
      <c r="J46" s="214"/>
      <c r="K46" s="214"/>
      <c r="L46" s="214"/>
      <c r="M46" s="216"/>
      <c r="N46" s="217"/>
      <c r="O46" s="217"/>
      <c r="P46" s="217"/>
      <c r="Q46" s="217"/>
      <c r="R46" s="217"/>
      <c r="S46" s="217"/>
      <c r="T46" s="217"/>
      <c r="U46" s="217"/>
      <c r="V46" s="221"/>
      <c r="W46" s="221"/>
      <c r="X46" s="458"/>
      <c r="Y46" s="185"/>
      <c r="Z46" s="745" t="str">
        <f>'MATERIAL DATA'!$Q70</f>
        <v>4.8.3 Benches</v>
      </c>
      <c r="AA46" s="768">
        <f t="shared" si="139"/>
        <v>0</v>
      </c>
      <c r="AB46" s="745"/>
      <c r="AC46" s="745"/>
      <c r="AD46" s="745"/>
      <c r="AE46" s="745"/>
      <c r="AF46" s="745" t="s">
        <v>661</v>
      </c>
      <c r="AG46" s="745"/>
      <c r="AH46" s="786">
        <f>E48*1000</f>
        <v>0</v>
      </c>
      <c r="AI46" s="745"/>
      <c r="AJ46" s="745"/>
      <c r="AK46" s="209"/>
      <c r="AL46" s="745"/>
      <c r="AM46" s="745"/>
      <c r="AN46" s="185"/>
      <c r="AO46" s="185"/>
      <c r="AP46" s="745"/>
      <c r="AQ46" s="745"/>
      <c r="AR46" s="745"/>
      <c r="AS46" s="745"/>
      <c r="AT46" s="745"/>
      <c r="AU46" s="745" t="s">
        <v>764</v>
      </c>
      <c r="AV46" s="745">
        <f>AI10*K8</f>
        <v>0</v>
      </c>
      <c r="AW46" s="756">
        <f t="shared" si="165"/>
        <v>0</v>
      </c>
      <c r="AX46" s="745"/>
      <c r="AY46" s="745" t="s">
        <v>399</v>
      </c>
      <c r="AZ46" s="745">
        <f ca="1">AI17*K8</f>
        <v>0</v>
      </c>
      <c r="BA46" s="785">
        <f t="shared" ca="1" si="166"/>
        <v>0</v>
      </c>
      <c r="BB46" s="745"/>
      <c r="BC46" s="745" t="s">
        <v>310</v>
      </c>
      <c r="BD46" s="185">
        <f>SUMIF($B$12:$B$45,"Timber",$T$12:$T$45)+SUMIF($C$12:$C$45,"Timber_EPD",$T$12:$T$45) +SUMIF($B$12:$B$45,"Timber",$U$12:$U$45) +SUMIF($C$12:$C$45,"Timber_EPD",$U$12:$U$45) +SUMIF($B$12:$B$45,"Timber",$V$12:$V$45)+SUMIF($C$12:$C$45,"Timber_EPD",$V$12:$V$45)</f>
        <v>0</v>
      </c>
      <c r="BE46" s="745">
        <f>BD46*K8</f>
        <v>0</v>
      </c>
      <c r="BF46" s="749">
        <f t="shared" si="160"/>
        <v>0</v>
      </c>
      <c r="BG46" s="745"/>
      <c r="BH46" s="745"/>
      <c r="BI46" s="745"/>
      <c r="BK46" s="209"/>
      <c r="BL46" s="209"/>
      <c r="BM46" s="846"/>
      <c r="BN46" s="848"/>
      <c r="BO46" s="186"/>
      <c r="BP46" s="849"/>
      <c r="BQ46" s="745"/>
      <c r="BR46" s="745"/>
      <c r="BS46" s="745"/>
      <c r="BT46" s="745"/>
      <c r="BU46" s="745"/>
      <c r="BV46" s="745"/>
      <c r="BW46" s="745"/>
      <c r="BX46" s="745"/>
      <c r="BY46" s="745"/>
      <c r="BZ46" s="745"/>
      <c r="CA46" s="209"/>
      <c r="CB46" s="743"/>
      <c r="CC46" s="745"/>
      <c r="CD46" s="745"/>
      <c r="CE46" s="209"/>
      <c r="CF46" s="209"/>
      <c r="CG46" s="209"/>
      <c r="CH46" s="799"/>
      <c r="CI46" s="185"/>
      <c r="CJ46" s="185"/>
      <c r="CK46" s="185"/>
      <c r="CL46" s="185"/>
      <c r="CM46" s="751" t="s">
        <v>456</v>
      </c>
      <c r="CN46" s="769">
        <f>SUM(CN44:CN45)</f>
        <v>0</v>
      </c>
      <c r="CO46" s="745">
        <f t="shared" ref="CO46:EZ46" si="173">SUM(CO44:CO45)</f>
        <v>0</v>
      </c>
      <c r="CP46" s="745">
        <f t="shared" si="173"/>
        <v>0</v>
      </c>
      <c r="CQ46" s="745">
        <f t="shared" ca="1" si="173"/>
        <v>0</v>
      </c>
      <c r="CR46" s="745">
        <f t="shared" ca="1" si="173"/>
        <v>0</v>
      </c>
      <c r="CS46" s="745">
        <f t="shared" ca="1" si="173"/>
        <v>0</v>
      </c>
      <c r="CT46" s="745">
        <f t="shared" ca="1" si="173"/>
        <v>0</v>
      </c>
      <c r="CU46" s="745">
        <f t="shared" ca="1" si="173"/>
        <v>0</v>
      </c>
      <c r="CV46" s="745">
        <f t="shared" ca="1" si="173"/>
        <v>0</v>
      </c>
      <c r="CW46" s="745">
        <f t="shared" ca="1" si="173"/>
        <v>0</v>
      </c>
      <c r="CX46" s="745">
        <f t="shared" ca="1" si="173"/>
        <v>0</v>
      </c>
      <c r="CY46" s="745">
        <f t="shared" ca="1" si="173"/>
        <v>0</v>
      </c>
      <c r="CZ46" s="745">
        <f t="shared" ca="1" si="173"/>
        <v>0</v>
      </c>
      <c r="DA46" s="745">
        <f t="shared" ca="1" si="173"/>
        <v>0</v>
      </c>
      <c r="DB46" s="745">
        <f t="shared" ca="1" si="173"/>
        <v>0</v>
      </c>
      <c r="DC46" s="745">
        <f t="shared" ca="1" si="173"/>
        <v>0</v>
      </c>
      <c r="DD46" s="745">
        <f t="shared" ca="1" si="173"/>
        <v>0</v>
      </c>
      <c r="DE46" s="745">
        <f t="shared" ca="1" si="173"/>
        <v>0</v>
      </c>
      <c r="DF46" s="745">
        <f t="shared" ca="1" si="173"/>
        <v>0</v>
      </c>
      <c r="DG46" s="745">
        <f t="shared" ca="1" si="173"/>
        <v>0</v>
      </c>
      <c r="DH46" s="745">
        <f t="shared" ca="1" si="173"/>
        <v>0</v>
      </c>
      <c r="DI46" s="745">
        <f t="shared" ca="1" si="173"/>
        <v>0</v>
      </c>
      <c r="DJ46" s="745">
        <f t="shared" ca="1" si="173"/>
        <v>0</v>
      </c>
      <c r="DK46" s="745">
        <f t="shared" ca="1" si="173"/>
        <v>0</v>
      </c>
      <c r="DL46" s="745">
        <f t="shared" ca="1" si="173"/>
        <v>0</v>
      </c>
      <c r="DM46" s="745">
        <f t="shared" ca="1" si="173"/>
        <v>0</v>
      </c>
      <c r="DN46" s="745">
        <f t="shared" ca="1" si="173"/>
        <v>0</v>
      </c>
      <c r="DO46" s="745">
        <f t="shared" ca="1" si="173"/>
        <v>0</v>
      </c>
      <c r="DP46" s="745">
        <f t="shared" ca="1" si="173"/>
        <v>0</v>
      </c>
      <c r="DQ46" s="745">
        <f t="shared" ca="1" si="173"/>
        <v>0</v>
      </c>
      <c r="DR46" s="745">
        <f t="shared" ca="1" si="173"/>
        <v>0</v>
      </c>
      <c r="DS46" s="745">
        <f t="shared" ca="1" si="173"/>
        <v>0</v>
      </c>
      <c r="DT46" s="745">
        <f t="shared" ca="1" si="173"/>
        <v>0</v>
      </c>
      <c r="DU46" s="745">
        <f t="shared" ca="1" si="173"/>
        <v>0</v>
      </c>
      <c r="DV46" s="745">
        <f t="shared" ca="1" si="173"/>
        <v>0</v>
      </c>
      <c r="DW46" s="745">
        <f t="shared" ca="1" si="173"/>
        <v>0</v>
      </c>
      <c r="DX46" s="745">
        <f t="shared" ca="1" si="173"/>
        <v>0</v>
      </c>
      <c r="DY46" s="745">
        <f t="shared" ca="1" si="173"/>
        <v>0</v>
      </c>
      <c r="DZ46" s="745">
        <f t="shared" ca="1" si="173"/>
        <v>0</v>
      </c>
      <c r="EA46" s="745">
        <f t="shared" ca="1" si="173"/>
        <v>0</v>
      </c>
      <c r="EB46" s="745">
        <f t="shared" ca="1" si="173"/>
        <v>0</v>
      </c>
      <c r="EC46" s="745">
        <f t="shared" ca="1" si="173"/>
        <v>0</v>
      </c>
      <c r="ED46" s="745">
        <f t="shared" ca="1" si="173"/>
        <v>0</v>
      </c>
      <c r="EE46" s="745">
        <f t="shared" ca="1" si="173"/>
        <v>0</v>
      </c>
      <c r="EF46" s="745">
        <f t="shared" ca="1" si="173"/>
        <v>0</v>
      </c>
      <c r="EG46" s="745">
        <f t="shared" ca="1" si="173"/>
        <v>0</v>
      </c>
      <c r="EH46" s="745">
        <f t="shared" ca="1" si="173"/>
        <v>0</v>
      </c>
      <c r="EI46" s="745">
        <f t="shared" ca="1" si="173"/>
        <v>0</v>
      </c>
      <c r="EJ46" s="745">
        <f t="shared" ca="1" si="173"/>
        <v>0</v>
      </c>
      <c r="EK46" s="745">
        <f t="shared" ca="1" si="173"/>
        <v>0</v>
      </c>
      <c r="EL46" s="745">
        <f t="shared" ca="1" si="173"/>
        <v>0</v>
      </c>
      <c r="EM46" s="745">
        <f t="shared" ca="1" si="173"/>
        <v>0</v>
      </c>
      <c r="EN46" s="745">
        <f t="shared" ca="1" si="173"/>
        <v>0</v>
      </c>
      <c r="EO46" s="745">
        <f t="shared" ca="1" si="173"/>
        <v>0</v>
      </c>
      <c r="EP46" s="745">
        <f t="shared" ca="1" si="173"/>
        <v>0</v>
      </c>
      <c r="EQ46" s="745">
        <f t="shared" ca="1" si="173"/>
        <v>0</v>
      </c>
      <c r="ER46" s="745">
        <f t="shared" ca="1" si="173"/>
        <v>0</v>
      </c>
      <c r="ES46" s="745">
        <f t="shared" ca="1" si="173"/>
        <v>0</v>
      </c>
      <c r="ET46" s="745">
        <f t="shared" ca="1" si="173"/>
        <v>0</v>
      </c>
      <c r="EU46" s="745">
        <f t="shared" ca="1" si="173"/>
        <v>0</v>
      </c>
      <c r="EV46" s="745">
        <f t="shared" ca="1" si="173"/>
        <v>0</v>
      </c>
      <c r="EW46" s="745">
        <f t="shared" ca="1" si="173"/>
        <v>0</v>
      </c>
      <c r="EX46" s="745">
        <f t="shared" ca="1" si="173"/>
        <v>0</v>
      </c>
      <c r="EY46" s="745">
        <f t="shared" ca="1" si="173"/>
        <v>0</v>
      </c>
      <c r="EZ46" s="745">
        <f t="shared" ca="1" si="173"/>
        <v>0</v>
      </c>
      <c r="FA46" s="745">
        <f t="shared" ref="FA46:HG46" ca="1" si="174">SUM(FA44:FA45)</f>
        <v>0</v>
      </c>
      <c r="FB46" s="745">
        <f t="shared" ca="1" si="174"/>
        <v>0</v>
      </c>
      <c r="FC46" s="745">
        <f t="shared" ca="1" si="174"/>
        <v>0</v>
      </c>
      <c r="FD46" s="745">
        <f t="shared" ca="1" si="174"/>
        <v>0</v>
      </c>
      <c r="FE46" s="745">
        <f t="shared" ca="1" si="174"/>
        <v>0</v>
      </c>
      <c r="FF46" s="745">
        <f t="shared" ca="1" si="174"/>
        <v>0</v>
      </c>
      <c r="FG46" s="745">
        <f t="shared" ca="1" si="174"/>
        <v>0</v>
      </c>
      <c r="FH46" s="745">
        <f t="shared" ca="1" si="174"/>
        <v>0</v>
      </c>
      <c r="FI46" s="745">
        <f t="shared" ca="1" si="174"/>
        <v>0</v>
      </c>
      <c r="FJ46" s="745">
        <f t="shared" ca="1" si="174"/>
        <v>0</v>
      </c>
      <c r="FK46" s="745">
        <f t="shared" ca="1" si="174"/>
        <v>0</v>
      </c>
      <c r="FL46" s="745">
        <f t="shared" ca="1" si="174"/>
        <v>0</v>
      </c>
      <c r="FM46" s="745">
        <f t="shared" ca="1" si="174"/>
        <v>0</v>
      </c>
      <c r="FN46" s="745">
        <f t="shared" ca="1" si="174"/>
        <v>0</v>
      </c>
      <c r="FO46" s="745">
        <f t="shared" ca="1" si="174"/>
        <v>0</v>
      </c>
      <c r="FP46" s="745">
        <f t="shared" ca="1" si="174"/>
        <v>0</v>
      </c>
      <c r="FQ46" s="745">
        <f t="shared" ca="1" si="174"/>
        <v>0</v>
      </c>
      <c r="FR46" s="745">
        <f t="shared" ca="1" si="174"/>
        <v>0</v>
      </c>
      <c r="FS46" s="745">
        <f t="shared" ca="1" si="174"/>
        <v>0</v>
      </c>
      <c r="FT46" s="745">
        <f t="shared" ca="1" si="174"/>
        <v>0</v>
      </c>
      <c r="FU46" s="745">
        <f t="shared" ca="1" si="174"/>
        <v>0</v>
      </c>
      <c r="FV46" s="745">
        <f t="shared" ca="1" si="174"/>
        <v>0</v>
      </c>
      <c r="FW46" s="745">
        <f t="shared" ca="1" si="174"/>
        <v>0</v>
      </c>
      <c r="FX46" s="745">
        <f t="shared" ca="1" si="174"/>
        <v>0</v>
      </c>
      <c r="FY46" s="745">
        <f t="shared" ca="1" si="174"/>
        <v>0</v>
      </c>
      <c r="FZ46" s="745">
        <f t="shared" ca="1" si="174"/>
        <v>0</v>
      </c>
      <c r="GA46" s="745">
        <f t="shared" ca="1" si="174"/>
        <v>0</v>
      </c>
      <c r="GB46" s="745">
        <f t="shared" ca="1" si="174"/>
        <v>0</v>
      </c>
      <c r="GC46" s="745">
        <f t="shared" ca="1" si="174"/>
        <v>0</v>
      </c>
      <c r="GD46" s="745">
        <f t="shared" ca="1" si="174"/>
        <v>0</v>
      </c>
      <c r="GE46" s="745">
        <f t="shared" ca="1" si="174"/>
        <v>0</v>
      </c>
      <c r="GF46" s="745">
        <f t="shared" ca="1" si="174"/>
        <v>0</v>
      </c>
      <c r="GG46" s="745">
        <f t="shared" ca="1" si="174"/>
        <v>0</v>
      </c>
      <c r="GH46" s="745">
        <f t="shared" ca="1" si="174"/>
        <v>0</v>
      </c>
      <c r="GI46" s="745">
        <f t="shared" ca="1" si="174"/>
        <v>0</v>
      </c>
      <c r="GJ46" s="745">
        <f t="shared" ca="1" si="174"/>
        <v>0</v>
      </c>
      <c r="GK46" s="745">
        <f t="shared" ca="1" si="174"/>
        <v>0</v>
      </c>
      <c r="GL46" s="745">
        <f t="shared" ca="1" si="174"/>
        <v>0</v>
      </c>
      <c r="GM46" s="745">
        <f t="shared" ca="1" si="174"/>
        <v>0</v>
      </c>
      <c r="GN46" s="745">
        <f t="shared" ca="1" si="174"/>
        <v>0</v>
      </c>
      <c r="GO46" s="745">
        <f t="shared" ca="1" si="174"/>
        <v>0</v>
      </c>
      <c r="GP46" s="745">
        <f t="shared" ca="1" si="174"/>
        <v>0</v>
      </c>
      <c r="GQ46" s="745">
        <f t="shared" ca="1" si="174"/>
        <v>0</v>
      </c>
      <c r="GR46" s="745">
        <f t="shared" ca="1" si="174"/>
        <v>0</v>
      </c>
      <c r="GS46" s="745">
        <f t="shared" ca="1" si="174"/>
        <v>0</v>
      </c>
      <c r="GT46" s="745">
        <f t="shared" ca="1" si="174"/>
        <v>0</v>
      </c>
      <c r="GU46" s="745">
        <f t="shared" ca="1" si="174"/>
        <v>0</v>
      </c>
      <c r="GV46" s="745">
        <f t="shared" ca="1" si="174"/>
        <v>0</v>
      </c>
      <c r="GW46" s="745">
        <f t="shared" ca="1" si="174"/>
        <v>0</v>
      </c>
      <c r="GX46" s="745">
        <f t="shared" ca="1" si="174"/>
        <v>0</v>
      </c>
      <c r="GY46" s="745">
        <f t="shared" ca="1" si="174"/>
        <v>0</v>
      </c>
      <c r="GZ46" s="745">
        <f t="shared" ca="1" si="174"/>
        <v>0</v>
      </c>
      <c r="HA46" s="745">
        <f t="shared" ca="1" si="174"/>
        <v>0</v>
      </c>
      <c r="HB46" s="745">
        <f t="shared" ca="1" si="174"/>
        <v>0</v>
      </c>
      <c r="HC46" s="745">
        <f t="shared" ca="1" si="174"/>
        <v>0</v>
      </c>
      <c r="HD46" s="745">
        <f t="shared" ca="1" si="174"/>
        <v>0</v>
      </c>
      <c r="HE46" s="745">
        <f t="shared" ca="1" si="174"/>
        <v>0</v>
      </c>
      <c r="HF46" s="745">
        <f t="shared" ca="1" si="174"/>
        <v>0</v>
      </c>
      <c r="HG46" s="745">
        <f t="shared" ca="1" si="174"/>
        <v>0</v>
      </c>
      <c r="HH46" s="185"/>
    </row>
    <row r="47" spans="1:216" ht="20.100000000000001" customHeight="1" thickBot="1">
      <c r="B47" s="549"/>
      <c r="C47" s="215"/>
      <c r="D47" s="548"/>
      <c r="E47" s="480" t="s">
        <v>651</v>
      </c>
      <c r="F47" s="547"/>
      <c r="G47" s="215"/>
      <c r="H47" s="479" t="s">
        <v>641</v>
      </c>
      <c r="I47" s="464"/>
      <c r="J47" s="464"/>
      <c r="K47" s="934" t="s">
        <v>652</v>
      </c>
      <c r="L47" s="935"/>
      <c r="M47" s="214"/>
      <c r="N47" s="465"/>
      <c r="O47" s="465"/>
      <c r="P47" s="465"/>
      <c r="Q47" s="685" t="s">
        <v>640</v>
      </c>
      <c r="R47" s="114" t="s">
        <v>649</v>
      </c>
      <c r="S47" s="114" t="s">
        <v>650</v>
      </c>
      <c r="T47" s="114" t="s">
        <v>642</v>
      </c>
      <c r="U47" s="114" t="s">
        <v>644</v>
      </c>
      <c r="V47" s="114" t="s">
        <v>105</v>
      </c>
      <c r="W47" s="959" t="s">
        <v>807</v>
      </c>
      <c r="X47" s="960"/>
      <c r="Y47" s="185"/>
      <c r="Z47" s="745" t="str">
        <f>'MATERIAL DATA'!$Q71</f>
        <v>4.8.4 Planters</v>
      </c>
      <c r="AA47" s="768">
        <f t="shared" si="139"/>
        <v>0</v>
      </c>
      <c r="AB47" s="745"/>
      <c r="AC47" s="745"/>
      <c r="AD47" s="745"/>
      <c r="AE47" s="745"/>
      <c r="AF47" s="745" t="s">
        <v>236</v>
      </c>
      <c r="AG47" s="745"/>
      <c r="AH47" s="786" t="e">
        <f>E51*1000</f>
        <v>#VALUE!</v>
      </c>
      <c r="AI47" s="745"/>
      <c r="AJ47" s="745"/>
      <c r="AK47" s="209"/>
      <c r="AL47" s="745"/>
      <c r="AM47" s="745"/>
      <c r="AN47" s="185"/>
      <c r="AO47" s="185"/>
      <c r="AP47" s="745"/>
      <c r="AQ47" s="745"/>
      <c r="AR47" s="745"/>
      <c r="AS47" s="745"/>
      <c r="AT47" s="745"/>
      <c r="AU47" s="745" t="s">
        <v>773</v>
      </c>
      <c r="AV47" s="745">
        <f>AI11*K8</f>
        <v>0</v>
      </c>
      <c r="AW47" s="756">
        <f t="shared" si="165"/>
        <v>0</v>
      </c>
      <c r="AX47" s="745"/>
      <c r="AY47" s="745" t="s">
        <v>400</v>
      </c>
      <c r="AZ47" s="745" t="e">
        <f>IFERROR(AI18*K8, #N/A)</f>
        <v>#N/A</v>
      </c>
      <c r="BA47" s="785" t="e">
        <f t="shared" si="166"/>
        <v>#N/A</v>
      </c>
      <c r="BB47" s="745"/>
      <c r="BC47" s="745" t="s">
        <v>587</v>
      </c>
      <c r="BD47" s="185">
        <f>SUMIF($B$12:$B$45,"Timber",$X$12:$X$45)+SUMIF($C$12:$C$45,"Timber_EPD",$X$12:$X$45)</f>
        <v>0</v>
      </c>
      <c r="BE47" s="745">
        <f>BD47*K8</f>
        <v>0</v>
      </c>
      <c r="BF47" s="749">
        <f t="shared" si="160"/>
        <v>0</v>
      </c>
      <c r="BG47" s="745"/>
      <c r="BH47" s="745"/>
      <c r="BI47" s="745"/>
      <c r="BK47" s="209"/>
      <c r="BL47" s="209"/>
      <c r="BM47" s="846"/>
      <c r="BN47" s="848"/>
      <c r="BO47" s="186"/>
      <c r="BP47" s="849"/>
      <c r="BQ47" s="745"/>
      <c r="BR47" s="745"/>
      <c r="BS47" s="745"/>
      <c r="BT47" s="745"/>
      <c r="BU47" s="745"/>
      <c r="BV47" s="745"/>
      <c r="BW47" s="745"/>
      <c r="BX47" s="745"/>
      <c r="BY47" s="745"/>
      <c r="BZ47" s="745"/>
      <c r="CA47" s="209"/>
      <c r="CB47" s="745"/>
      <c r="CC47" s="745"/>
      <c r="CD47" s="745"/>
      <c r="CE47" s="209"/>
      <c r="CF47" s="209"/>
      <c r="CG47" s="209"/>
      <c r="CH47" s="799"/>
      <c r="CI47" s="185"/>
      <c r="CJ47" s="185"/>
      <c r="CK47" s="185"/>
      <c r="CL47" s="185"/>
      <c r="CM47" s="751" t="s">
        <v>457</v>
      </c>
      <c r="CN47" s="769">
        <v>0</v>
      </c>
      <c r="CO47" s="745">
        <v>0</v>
      </c>
      <c r="CP47" s="745">
        <v>0</v>
      </c>
      <c r="CQ47" s="745">
        <f>$AO$18</f>
        <v>0</v>
      </c>
      <c r="CR47" s="745">
        <f t="shared" ref="CR47:FC47" si="175">IF(DESIGN_LIFE&gt;=CR$11,CQ47,IF(CR$11=DESIGN_LIFE+1,0,IF(CR$11&gt;DESIGN_LIFE,CQ47)))</f>
        <v>0</v>
      </c>
      <c r="CS47" s="745">
        <f t="shared" si="175"/>
        <v>0</v>
      </c>
      <c r="CT47" s="745">
        <f t="shared" si="175"/>
        <v>0</v>
      </c>
      <c r="CU47" s="745">
        <f t="shared" si="175"/>
        <v>0</v>
      </c>
      <c r="CV47" s="745">
        <f t="shared" si="175"/>
        <v>0</v>
      </c>
      <c r="CW47" s="745">
        <f t="shared" si="175"/>
        <v>0</v>
      </c>
      <c r="CX47" s="745">
        <f t="shared" si="175"/>
        <v>0</v>
      </c>
      <c r="CY47" s="745">
        <f t="shared" si="175"/>
        <v>0</v>
      </c>
      <c r="CZ47" s="745">
        <f t="shared" si="175"/>
        <v>0</v>
      </c>
      <c r="DA47" s="745">
        <f t="shared" si="175"/>
        <v>0</v>
      </c>
      <c r="DB47" s="745">
        <f t="shared" si="175"/>
        <v>0</v>
      </c>
      <c r="DC47" s="745">
        <f t="shared" si="175"/>
        <v>0</v>
      </c>
      <c r="DD47" s="745">
        <f t="shared" si="175"/>
        <v>0</v>
      </c>
      <c r="DE47" s="745">
        <f t="shared" si="175"/>
        <v>0</v>
      </c>
      <c r="DF47" s="745">
        <f t="shared" si="175"/>
        <v>0</v>
      </c>
      <c r="DG47" s="745">
        <f t="shared" si="175"/>
        <v>0</v>
      </c>
      <c r="DH47" s="745">
        <f t="shared" si="175"/>
        <v>0</v>
      </c>
      <c r="DI47" s="745">
        <f t="shared" si="175"/>
        <v>0</v>
      </c>
      <c r="DJ47" s="745">
        <f t="shared" si="175"/>
        <v>0</v>
      </c>
      <c r="DK47" s="745">
        <f t="shared" si="175"/>
        <v>0</v>
      </c>
      <c r="DL47" s="745">
        <f t="shared" si="175"/>
        <v>0</v>
      </c>
      <c r="DM47" s="745">
        <f t="shared" si="175"/>
        <v>0</v>
      </c>
      <c r="DN47" s="745">
        <f t="shared" si="175"/>
        <v>0</v>
      </c>
      <c r="DO47" s="745">
        <f t="shared" si="175"/>
        <v>0</v>
      </c>
      <c r="DP47" s="745">
        <f t="shared" si="175"/>
        <v>0</v>
      </c>
      <c r="DQ47" s="745">
        <f t="shared" si="175"/>
        <v>0</v>
      </c>
      <c r="DR47" s="745">
        <f t="shared" si="175"/>
        <v>0</v>
      </c>
      <c r="DS47" s="745">
        <f t="shared" si="175"/>
        <v>0</v>
      </c>
      <c r="DT47" s="745">
        <f t="shared" si="175"/>
        <v>0</v>
      </c>
      <c r="DU47" s="745">
        <f t="shared" si="175"/>
        <v>0</v>
      </c>
      <c r="DV47" s="745">
        <f t="shared" si="175"/>
        <v>0</v>
      </c>
      <c r="DW47" s="745">
        <f t="shared" si="175"/>
        <v>0</v>
      </c>
      <c r="DX47" s="745">
        <f t="shared" si="175"/>
        <v>0</v>
      </c>
      <c r="DY47" s="745">
        <f t="shared" si="175"/>
        <v>0</v>
      </c>
      <c r="DZ47" s="745">
        <f t="shared" si="175"/>
        <v>0</v>
      </c>
      <c r="EA47" s="745">
        <f t="shared" si="175"/>
        <v>0</v>
      </c>
      <c r="EB47" s="745">
        <f t="shared" si="175"/>
        <v>0</v>
      </c>
      <c r="EC47" s="745">
        <f t="shared" si="175"/>
        <v>0</v>
      </c>
      <c r="ED47" s="745">
        <f t="shared" si="175"/>
        <v>0</v>
      </c>
      <c r="EE47" s="745">
        <f t="shared" si="175"/>
        <v>0</v>
      </c>
      <c r="EF47" s="745">
        <f t="shared" si="175"/>
        <v>0</v>
      </c>
      <c r="EG47" s="745">
        <f t="shared" si="175"/>
        <v>0</v>
      </c>
      <c r="EH47" s="745">
        <f t="shared" si="175"/>
        <v>0</v>
      </c>
      <c r="EI47" s="745">
        <f t="shared" si="175"/>
        <v>0</v>
      </c>
      <c r="EJ47" s="745">
        <f t="shared" si="175"/>
        <v>0</v>
      </c>
      <c r="EK47" s="745">
        <f t="shared" si="175"/>
        <v>0</v>
      </c>
      <c r="EL47" s="745">
        <f t="shared" si="175"/>
        <v>0</v>
      </c>
      <c r="EM47" s="745">
        <f t="shared" si="175"/>
        <v>0</v>
      </c>
      <c r="EN47" s="745">
        <f t="shared" si="175"/>
        <v>0</v>
      </c>
      <c r="EO47" s="745">
        <f t="shared" si="175"/>
        <v>0</v>
      </c>
      <c r="EP47" s="745">
        <f t="shared" si="175"/>
        <v>0</v>
      </c>
      <c r="EQ47" s="745">
        <f t="shared" si="175"/>
        <v>0</v>
      </c>
      <c r="ER47" s="745">
        <f t="shared" si="175"/>
        <v>0</v>
      </c>
      <c r="ES47" s="745">
        <f t="shared" si="175"/>
        <v>0</v>
      </c>
      <c r="ET47" s="745">
        <f t="shared" si="175"/>
        <v>0</v>
      </c>
      <c r="EU47" s="745">
        <f t="shared" si="175"/>
        <v>0</v>
      </c>
      <c r="EV47" s="745">
        <f t="shared" si="175"/>
        <v>0</v>
      </c>
      <c r="EW47" s="745">
        <f t="shared" si="175"/>
        <v>0</v>
      </c>
      <c r="EX47" s="745">
        <f t="shared" si="175"/>
        <v>0</v>
      </c>
      <c r="EY47" s="745">
        <f t="shared" si="175"/>
        <v>0</v>
      </c>
      <c r="EZ47" s="745">
        <f t="shared" si="175"/>
        <v>0</v>
      </c>
      <c r="FA47" s="745">
        <f t="shared" si="175"/>
        <v>0</v>
      </c>
      <c r="FB47" s="745">
        <f t="shared" si="175"/>
        <v>0</v>
      </c>
      <c r="FC47" s="745">
        <f t="shared" si="175"/>
        <v>0</v>
      </c>
      <c r="FD47" s="745">
        <f t="shared" ref="FD47:HG47" si="176">IF(DESIGN_LIFE&gt;=FD$11,FC47,IF(FD$11=DESIGN_LIFE+1,0,IF(FD$11&gt;DESIGN_LIFE,FC47)))</f>
        <v>0</v>
      </c>
      <c r="FE47" s="745">
        <f t="shared" si="176"/>
        <v>0</v>
      </c>
      <c r="FF47" s="745">
        <f t="shared" si="176"/>
        <v>0</v>
      </c>
      <c r="FG47" s="745">
        <f t="shared" si="176"/>
        <v>0</v>
      </c>
      <c r="FH47" s="745">
        <f t="shared" si="176"/>
        <v>0</v>
      </c>
      <c r="FI47" s="745">
        <f t="shared" si="176"/>
        <v>0</v>
      </c>
      <c r="FJ47" s="745">
        <f t="shared" si="176"/>
        <v>0</v>
      </c>
      <c r="FK47" s="745">
        <f t="shared" si="176"/>
        <v>0</v>
      </c>
      <c r="FL47" s="745">
        <f t="shared" si="176"/>
        <v>0</v>
      </c>
      <c r="FM47" s="745">
        <f t="shared" si="176"/>
        <v>0</v>
      </c>
      <c r="FN47" s="745">
        <f t="shared" si="176"/>
        <v>0</v>
      </c>
      <c r="FO47" s="745">
        <f t="shared" si="176"/>
        <v>0</v>
      </c>
      <c r="FP47" s="745">
        <f t="shared" si="176"/>
        <v>0</v>
      </c>
      <c r="FQ47" s="745">
        <f t="shared" si="176"/>
        <v>0</v>
      </c>
      <c r="FR47" s="745">
        <f t="shared" si="176"/>
        <v>0</v>
      </c>
      <c r="FS47" s="745">
        <f t="shared" si="176"/>
        <v>0</v>
      </c>
      <c r="FT47" s="745">
        <f t="shared" si="176"/>
        <v>0</v>
      </c>
      <c r="FU47" s="745">
        <f t="shared" si="176"/>
        <v>0</v>
      </c>
      <c r="FV47" s="745">
        <f t="shared" si="176"/>
        <v>0</v>
      </c>
      <c r="FW47" s="745">
        <f t="shared" si="176"/>
        <v>0</v>
      </c>
      <c r="FX47" s="745">
        <f t="shared" si="176"/>
        <v>0</v>
      </c>
      <c r="FY47" s="745">
        <f t="shared" si="176"/>
        <v>0</v>
      </c>
      <c r="FZ47" s="745">
        <f t="shared" si="176"/>
        <v>0</v>
      </c>
      <c r="GA47" s="745">
        <f t="shared" si="176"/>
        <v>0</v>
      </c>
      <c r="GB47" s="745">
        <f t="shared" si="176"/>
        <v>0</v>
      </c>
      <c r="GC47" s="745">
        <f t="shared" si="176"/>
        <v>0</v>
      </c>
      <c r="GD47" s="745">
        <f t="shared" si="176"/>
        <v>0</v>
      </c>
      <c r="GE47" s="745">
        <f t="shared" si="176"/>
        <v>0</v>
      </c>
      <c r="GF47" s="745">
        <f t="shared" si="176"/>
        <v>0</v>
      </c>
      <c r="GG47" s="745">
        <f t="shared" si="176"/>
        <v>0</v>
      </c>
      <c r="GH47" s="745">
        <f t="shared" si="176"/>
        <v>0</v>
      </c>
      <c r="GI47" s="745">
        <f t="shared" si="176"/>
        <v>0</v>
      </c>
      <c r="GJ47" s="745">
        <f t="shared" si="176"/>
        <v>0</v>
      </c>
      <c r="GK47" s="745">
        <f t="shared" si="176"/>
        <v>0</v>
      </c>
      <c r="GL47" s="745">
        <f t="shared" si="176"/>
        <v>0</v>
      </c>
      <c r="GM47" s="745">
        <f t="shared" si="176"/>
        <v>0</v>
      </c>
      <c r="GN47" s="745">
        <f t="shared" si="176"/>
        <v>0</v>
      </c>
      <c r="GO47" s="745">
        <f t="shared" si="176"/>
        <v>0</v>
      </c>
      <c r="GP47" s="745">
        <f t="shared" si="176"/>
        <v>0</v>
      </c>
      <c r="GQ47" s="745">
        <f t="shared" si="176"/>
        <v>0</v>
      </c>
      <c r="GR47" s="745">
        <f t="shared" si="176"/>
        <v>0</v>
      </c>
      <c r="GS47" s="745">
        <f t="shared" si="176"/>
        <v>0</v>
      </c>
      <c r="GT47" s="745">
        <f t="shared" si="176"/>
        <v>0</v>
      </c>
      <c r="GU47" s="745">
        <f t="shared" si="176"/>
        <v>0</v>
      </c>
      <c r="GV47" s="745">
        <f t="shared" si="176"/>
        <v>0</v>
      </c>
      <c r="GW47" s="745">
        <f t="shared" si="176"/>
        <v>0</v>
      </c>
      <c r="GX47" s="745">
        <f t="shared" si="176"/>
        <v>0</v>
      </c>
      <c r="GY47" s="745">
        <f t="shared" si="176"/>
        <v>0</v>
      </c>
      <c r="GZ47" s="745">
        <f t="shared" si="176"/>
        <v>0</v>
      </c>
      <c r="HA47" s="745">
        <f t="shared" si="176"/>
        <v>0</v>
      </c>
      <c r="HB47" s="745">
        <f t="shared" si="176"/>
        <v>0</v>
      </c>
      <c r="HC47" s="745">
        <f t="shared" si="176"/>
        <v>0</v>
      </c>
      <c r="HD47" s="745">
        <f t="shared" si="176"/>
        <v>0</v>
      </c>
      <c r="HE47" s="745">
        <f t="shared" si="176"/>
        <v>0</v>
      </c>
      <c r="HF47" s="745">
        <f t="shared" si="176"/>
        <v>0</v>
      </c>
      <c r="HG47" s="745">
        <f t="shared" si="176"/>
        <v>0</v>
      </c>
      <c r="HH47" s="185"/>
    </row>
    <row r="48" spans="1:216" ht="20.100000000000001" customHeight="1" thickBot="1">
      <c r="B48" s="215"/>
      <c r="C48" s="462"/>
      <c r="D48" s="467" t="s">
        <v>658</v>
      </c>
      <c r="E48" s="481">
        <f>AW14</f>
        <v>0</v>
      </c>
      <c r="F48" s="545" t="e">
        <f>TEXT(1000*E48/SUM(GIA_RN), "#,###0") &amp; _xlfn.CONCAT(IF(TYPOLOGY="Bridge", " kgCO₂e/FA", " kgCO₂e/m²" ))</f>
        <v>#DIV/0!</v>
      </c>
      <c r="G48" s="467" t="s">
        <v>658</v>
      </c>
      <c r="H48" s="478" t="e">
        <f>BE14</f>
        <v>#DIV/0!</v>
      </c>
      <c r="I48" s="510" t="e">
        <f>TEXT(1000*H48/D9, "#,###0") &amp; _xlfn.CONCAT(IF(TYPOLOGY="Bridge", " kgCO₂e/FA", " kgCO₂e/m²" ))</f>
        <v>#DIV/0!</v>
      </c>
      <c r="J48" s="447" t="s">
        <v>658</v>
      </c>
      <c r="K48" s="472" t="e">
        <f>BA14</f>
        <v>#DIV/0!</v>
      </c>
      <c r="L48" s="512" t="e">
        <f>TEXT(1000*K48/E9, "#,###0") &amp; _xlfn.CONCAT(IF(TYPOLOGY="Bridge", " kgCO₂e/FA", " kgCO₂e/m²" ))</f>
        <v>#DIV/0!</v>
      </c>
      <c r="M48" s="489"/>
      <c r="N48" s="465"/>
      <c r="O48" s="963" t="s">
        <v>1029</v>
      </c>
      <c r="P48" s="964"/>
      <c r="Q48" s="686">
        <f>$H$9/1000</f>
        <v>0</v>
      </c>
      <c r="R48" s="161">
        <f>C9*F8/1000</f>
        <v>0</v>
      </c>
      <c r="S48" s="161">
        <f>SUM(E9*G8)/1000 + SUM(Q44:Q45) + SUM(Q12:Q43)</f>
        <v>0</v>
      </c>
      <c r="T48" s="161">
        <f>I9/1000</f>
        <v>0</v>
      </c>
      <c r="U48" s="161">
        <f>J9/1000</f>
        <v>0</v>
      </c>
      <c r="V48" s="162" t="e">
        <f>IF(L8='Default Values'!F6, SUM(GIA_RN)*('Default Values'!G6*G8), IF(L8='Default Values'!F7, SUM(GIA_RN)*('Default Values'!G7*G8), IF(L8='Default Values'!F8,  SUM(GIA_RN)*('Default Values'!G8*G8),"")))/1000</f>
        <v>#VALUE!</v>
      </c>
      <c r="W48" s="959"/>
      <c r="X48" s="960"/>
      <c r="Y48" s="185"/>
      <c r="Z48" s="745" t="str">
        <f>'MATERIAL DATA'!$Q72</f>
        <v>4.8.5 Lighting columns</v>
      </c>
      <c r="AA48" s="768">
        <f t="shared" si="139"/>
        <v>0</v>
      </c>
      <c r="AB48" s="745"/>
      <c r="AC48" s="745"/>
      <c r="AD48" s="745"/>
      <c r="AE48" s="745"/>
      <c r="AF48" s="800" t="str">
        <f>CONCATENATE( FIXED(AH43,0), " one-way flights from London to New York")</f>
        <v>0 one-way flights from London to New York</v>
      </c>
      <c r="AG48" s="745"/>
      <c r="AH48" s="745"/>
      <c r="AI48" s="745"/>
      <c r="AJ48" s="745"/>
      <c r="AK48" s="209"/>
      <c r="AL48" s="745"/>
      <c r="AM48" s="745"/>
      <c r="AN48" s="185"/>
      <c r="AO48" s="185"/>
      <c r="AP48" s="745"/>
      <c r="AQ48" s="745"/>
      <c r="AR48" s="745"/>
      <c r="AS48" s="745"/>
      <c r="AT48" s="745"/>
      <c r="AU48" s="185"/>
      <c r="AV48" s="745"/>
      <c r="AW48" s="745"/>
      <c r="AX48" s="745"/>
      <c r="AY48" s="185" t="s">
        <v>796</v>
      </c>
      <c r="AZ48" s="745">
        <f ca="1">AI19*K8</f>
        <v>0</v>
      </c>
      <c r="BA48" s="785">
        <f t="shared" ca="1" si="166"/>
        <v>0</v>
      </c>
      <c r="BB48" s="745"/>
      <c r="BC48" s="745" t="s">
        <v>861</v>
      </c>
      <c r="BD48" s="185">
        <f>SUMIFS($O$12:$O$45,$B$12:$B$45,"&lt;&gt;Timber",$C$12:$C$45,"&lt;&gt;Timber_EPD") + H9/1000</f>
        <v>0</v>
      </c>
      <c r="BE48" s="745">
        <f>BD48*K8</f>
        <v>0</v>
      </c>
      <c r="BF48" s="749">
        <f t="shared" si="160"/>
        <v>0</v>
      </c>
      <c r="BG48" s="745"/>
      <c r="BH48" s="745"/>
      <c r="BI48" s="745"/>
      <c r="BK48" s="801"/>
      <c r="BL48" s="801"/>
      <c r="BM48" s="846"/>
      <c r="BN48" s="848"/>
      <c r="BO48" s="745"/>
      <c r="BP48" s="849"/>
      <c r="BQ48" s="745"/>
      <c r="BR48" s="745"/>
      <c r="BS48" s="745"/>
      <c r="BT48" s="745"/>
      <c r="BU48" s="745"/>
      <c r="BV48" s="745"/>
      <c r="BW48" s="745"/>
      <c r="BX48" s="745"/>
      <c r="BY48" s="745"/>
      <c r="BZ48" s="745"/>
      <c r="CA48" s="209"/>
      <c r="CB48" s="745"/>
      <c r="CC48" s="745"/>
      <c r="CD48" s="745"/>
      <c r="CE48" s="209"/>
      <c r="CF48" s="209"/>
      <c r="CG48" s="209"/>
      <c r="CH48" s="799"/>
      <c r="CI48" s="185"/>
      <c r="CJ48" s="185"/>
      <c r="CK48" s="185"/>
      <c r="CL48" s="185"/>
      <c r="CM48" s="185"/>
      <c r="CN48" s="185"/>
      <c r="CO48" s="185"/>
      <c r="CP48" s="185"/>
      <c r="CQ48" s="185"/>
      <c r="CR48" s="185"/>
      <c r="CS48" s="185"/>
      <c r="CT48" s="185"/>
      <c r="CU48" s="185"/>
      <c r="CV48" s="185"/>
      <c r="CW48" s="185"/>
      <c r="CX48" s="185"/>
      <c r="CY48" s="185"/>
      <c r="CZ48" s="185"/>
      <c r="DA48" s="185"/>
      <c r="DB48" s="185"/>
      <c r="DC48" s="185"/>
      <c r="DD48" s="185"/>
      <c r="DE48" s="185"/>
      <c r="DF48" s="185"/>
      <c r="DG48" s="185"/>
      <c r="DH48" s="185"/>
      <c r="DI48" s="185"/>
      <c r="DJ48" s="185"/>
      <c r="DK48" s="185"/>
      <c r="DL48" s="185"/>
      <c r="DM48" s="185"/>
      <c r="DN48" s="185"/>
      <c r="DO48" s="185"/>
      <c r="DP48" s="185"/>
      <c r="DQ48" s="185"/>
      <c r="DR48" s="185"/>
      <c r="DS48" s="185"/>
      <c r="DT48" s="185"/>
      <c r="DU48" s="185"/>
      <c r="DV48" s="185"/>
      <c r="DW48" s="185"/>
      <c r="DX48" s="185"/>
      <c r="DY48" s="185"/>
      <c r="DZ48" s="185"/>
      <c r="EA48" s="185"/>
      <c r="EB48" s="185"/>
      <c r="EC48" s="185"/>
      <c r="ED48" s="185"/>
      <c r="EE48" s="185"/>
      <c r="EF48" s="185"/>
      <c r="EG48" s="185"/>
      <c r="EH48" s="185"/>
      <c r="EI48" s="185"/>
      <c r="EJ48" s="185"/>
      <c r="EK48" s="185"/>
      <c r="EL48" s="185"/>
      <c r="EM48" s="185"/>
      <c r="EN48" s="185"/>
      <c r="EO48" s="185"/>
      <c r="EP48" s="185"/>
      <c r="EQ48" s="185"/>
      <c r="ER48" s="185"/>
      <c r="ES48" s="185"/>
      <c r="ET48" s="185"/>
      <c r="EU48" s="185"/>
      <c r="EV48" s="185"/>
      <c r="EW48" s="185"/>
      <c r="EX48" s="185"/>
      <c r="EY48" s="185"/>
      <c r="EZ48" s="185"/>
      <c r="FA48" s="185"/>
      <c r="FB48" s="185"/>
      <c r="FC48" s="185"/>
      <c r="FD48" s="185"/>
      <c r="FE48" s="185"/>
      <c r="FF48" s="185"/>
      <c r="FG48" s="185"/>
      <c r="FH48" s="185"/>
      <c r="FI48" s="185"/>
      <c r="FJ48" s="185"/>
      <c r="FK48" s="185"/>
      <c r="FL48" s="185"/>
      <c r="FM48" s="185"/>
      <c r="FN48" s="185"/>
      <c r="FO48" s="185"/>
      <c r="FP48" s="185"/>
      <c r="FQ48" s="185"/>
      <c r="FR48" s="185"/>
      <c r="FS48" s="185"/>
      <c r="FT48" s="185"/>
      <c r="FU48" s="185"/>
      <c r="FV48" s="185"/>
      <c r="FW48" s="185"/>
      <c r="FX48" s="185"/>
      <c r="FY48" s="185"/>
      <c r="FZ48" s="185"/>
      <c r="GA48" s="185"/>
      <c r="GB48" s="185"/>
      <c r="GC48" s="185"/>
      <c r="GD48" s="185"/>
      <c r="GE48" s="185"/>
      <c r="GF48" s="185"/>
      <c r="GG48" s="185"/>
      <c r="GH48" s="185"/>
      <c r="GI48" s="185"/>
      <c r="GJ48" s="185"/>
      <c r="GK48" s="185"/>
      <c r="GL48" s="185"/>
      <c r="GM48" s="185"/>
      <c r="GN48" s="185"/>
      <c r="GO48" s="185"/>
      <c r="GP48" s="185"/>
      <c r="GQ48" s="185"/>
      <c r="GR48" s="185"/>
      <c r="GS48" s="185"/>
      <c r="GT48" s="185"/>
      <c r="GU48" s="185"/>
      <c r="GV48" s="185"/>
      <c r="GW48" s="185"/>
      <c r="GX48" s="185"/>
      <c r="GY48" s="185"/>
      <c r="GZ48" s="185"/>
      <c r="HA48" s="185"/>
      <c r="HB48" s="185"/>
      <c r="HC48" s="185"/>
      <c r="HD48" s="185"/>
      <c r="HE48" s="185"/>
      <c r="HF48" s="185"/>
      <c r="HG48" s="185"/>
      <c r="HH48" s="185"/>
    </row>
    <row r="49" spans="2:216" ht="20.100000000000001" customHeight="1" thickBot="1">
      <c r="B49" s="215"/>
      <c r="C49" s="463"/>
      <c r="D49" s="468" t="s">
        <v>583</v>
      </c>
      <c r="E49" s="482">
        <f>AW15</f>
        <v>0</v>
      </c>
      <c r="F49" s="507" t="e">
        <f>TEXT(1000*E49/SUM(GIA_RN), "#,###0") &amp; _xlfn.CONCAT(IF(TYPOLOGY="Bridge", " kgCO₂e/FA", " kgCO₂e/m²" ))</f>
        <v>#DIV/0!</v>
      </c>
      <c r="G49" s="468" t="s">
        <v>583</v>
      </c>
      <c r="H49" s="485">
        <f>BE15</f>
        <v>0</v>
      </c>
      <c r="I49" s="511" t="e">
        <f>TEXT(1000*H49/D9, "#,###0") &amp; _xlfn.CONCAT(IF(TYPOLOGY="Bridge", " kgCO₂e/FA", " kgCO₂e/m²" ))</f>
        <v>#DIV/0!</v>
      </c>
      <c r="J49" s="448" t="s">
        <v>583</v>
      </c>
      <c r="K49" s="473">
        <f>BA15</f>
        <v>0</v>
      </c>
      <c r="L49" s="513" t="e">
        <f>TEXT(1000*K49/E9, "#,###0") &amp; _xlfn.CONCAT(IF(TYPOLOGY="Bridge", " kgCO₂e/FA", " kgCO₂e/m²" ))</f>
        <v>#DIV/0!</v>
      </c>
      <c r="M49" s="445"/>
      <c r="N49" s="465"/>
      <c r="O49" s="465"/>
      <c r="P49" s="465"/>
      <c r="Q49" s="465"/>
      <c r="R49" s="465"/>
      <c r="S49" s="465"/>
      <c r="T49" s="465"/>
      <c r="U49" s="465"/>
      <c r="V49" s="465"/>
      <c r="W49" s="465"/>
      <c r="X49" s="539"/>
      <c r="Y49" s="185"/>
      <c r="Z49" s="745" t="str">
        <f>'MATERIAL DATA'!$Q73</f>
        <v>5.1.1 Fill</v>
      </c>
      <c r="AA49" s="768">
        <f t="shared" si="139"/>
        <v>0</v>
      </c>
      <c r="AB49" s="745"/>
      <c r="AC49" s="745"/>
      <c r="AD49" s="745"/>
      <c r="AE49" s="745"/>
      <c r="AF49" s="800" t="str">
        <f>CONCATENATE( FIXED(AH44,0), " people's consumption of meat, dairy and beer for 1 year")</f>
        <v>0 people's consumption of meat, dairy and beer for 1 year</v>
      </c>
      <c r="AG49" s="745"/>
      <c r="AH49" s="745"/>
      <c r="AI49" s="745"/>
      <c r="AJ49" s="745"/>
      <c r="AK49" s="209"/>
      <c r="AL49" s="745"/>
      <c r="AM49" s="745"/>
      <c r="AN49" s="185"/>
      <c r="AO49" s="185"/>
      <c r="AP49" s="745"/>
      <c r="AQ49" s="745"/>
      <c r="AR49" s="745"/>
      <c r="AS49" s="745"/>
      <c r="AT49" s="745"/>
      <c r="AU49" s="185"/>
      <c r="AV49" s="745"/>
      <c r="AW49" s="745"/>
      <c r="AX49" s="745"/>
      <c r="AY49" s="745" t="s">
        <v>797</v>
      </c>
      <c r="AZ49" s="745">
        <f ca="1">AI20*K8</f>
        <v>0</v>
      </c>
      <c r="BA49" s="785">
        <f t="shared" ca="1" si="166"/>
        <v>0</v>
      </c>
      <c r="BB49" s="745"/>
      <c r="BC49" s="745" t="s">
        <v>312</v>
      </c>
      <c r="BD49" s="185">
        <f>SUMIFS($P$12:$P$45,$B$12:$B$45,"&lt;&gt;Timber",$C$12:$C$45,"&lt;&gt;Timber_EPD")</f>
        <v>0</v>
      </c>
      <c r="BE49" s="745">
        <f>BD49*K8</f>
        <v>0</v>
      </c>
      <c r="BF49" s="749">
        <f t="shared" si="160"/>
        <v>0</v>
      </c>
      <c r="BG49" s="745"/>
      <c r="BH49" s="745"/>
      <c r="BI49" s="745"/>
      <c r="BK49" s="209"/>
      <c r="BL49" s="814"/>
      <c r="BM49" s="849"/>
      <c r="BN49" s="186"/>
      <c r="BO49" s="848"/>
      <c r="BP49" s="209"/>
      <c r="BQ49" s="745"/>
      <c r="BR49" s="745"/>
      <c r="BS49" s="745"/>
      <c r="BT49" s="745"/>
      <c r="BU49" s="745"/>
      <c r="BV49" s="745"/>
      <c r="BW49" s="745"/>
      <c r="BX49" s="745"/>
      <c r="BY49" s="745"/>
      <c r="BZ49" s="745"/>
      <c r="CA49" s="209"/>
      <c r="CB49" s="745"/>
      <c r="CC49" s="745"/>
      <c r="CD49" s="745"/>
      <c r="CE49" s="209"/>
      <c r="CF49" s="209"/>
      <c r="CG49" s="209"/>
      <c r="CH49" s="799"/>
      <c r="CI49" s="185"/>
      <c r="CJ49" s="185"/>
      <c r="CK49" s="185"/>
      <c r="CL49" s="185"/>
      <c r="CM49" s="185"/>
      <c r="CN49" s="185"/>
      <c r="CO49" s="185"/>
      <c r="CP49" s="185"/>
      <c r="CQ49" s="185"/>
      <c r="CR49" s="185"/>
      <c r="CS49" s="185"/>
      <c r="CT49" s="185"/>
      <c r="CU49" s="185"/>
      <c r="CV49" s="185"/>
      <c r="CW49" s="185"/>
      <c r="CX49" s="185"/>
      <c r="CY49" s="185"/>
      <c r="CZ49" s="185"/>
      <c r="DA49" s="185"/>
      <c r="DB49" s="185"/>
      <c r="DC49" s="185"/>
      <c r="DD49" s="185"/>
      <c r="DE49" s="185"/>
      <c r="DF49" s="185"/>
      <c r="DG49" s="185"/>
      <c r="DH49" s="185"/>
      <c r="DI49" s="185"/>
      <c r="DJ49" s="185"/>
      <c r="DK49" s="185"/>
      <c r="DL49" s="185"/>
      <c r="DM49" s="185"/>
      <c r="DN49" s="185"/>
      <c r="DO49" s="185"/>
      <c r="DP49" s="185"/>
      <c r="DQ49" s="185"/>
      <c r="DR49" s="185"/>
      <c r="DS49" s="185"/>
      <c r="DT49" s="185"/>
      <c r="DU49" s="185"/>
      <c r="DV49" s="185"/>
      <c r="DW49" s="185"/>
      <c r="DX49" s="185"/>
      <c r="DY49" s="185"/>
      <c r="DZ49" s="185"/>
      <c r="EA49" s="185"/>
      <c r="EB49" s="185"/>
      <c r="EC49" s="185"/>
      <c r="ED49" s="185"/>
      <c r="EE49" s="185"/>
      <c r="EF49" s="185"/>
      <c r="EG49" s="185"/>
      <c r="EH49" s="185"/>
      <c r="EI49" s="185"/>
      <c r="EJ49" s="185"/>
      <c r="EK49" s="185"/>
      <c r="EL49" s="185"/>
      <c r="EM49" s="185"/>
      <c r="EN49" s="185"/>
      <c r="EO49" s="185"/>
      <c r="EP49" s="185"/>
      <c r="EQ49" s="185"/>
      <c r="ER49" s="185"/>
      <c r="ES49" s="185"/>
      <c r="ET49" s="185"/>
      <c r="EU49" s="185"/>
      <c r="EV49" s="185"/>
      <c r="EW49" s="185"/>
      <c r="EX49" s="185"/>
      <c r="EY49" s="185"/>
      <c r="EZ49" s="185"/>
      <c r="FA49" s="185"/>
      <c r="FB49" s="185"/>
      <c r="FC49" s="185"/>
      <c r="FD49" s="185"/>
      <c r="FE49" s="185"/>
      <c r="FF49" s="185"/>
      <c r="FG49" s="185"/>
      <c r="FH49" s="185"/>
      <c r="FI49" s="185"/>
      <c r="FJ49" s="185"/>
      <c r="FK49" s="185"/>
      <c r="FL49" s="185"/>
      <c r="FM49" s="185"/>
      <c r="FN49" s="185"/>
      <c r="FO49" s="185"/>
      <c r="FP49" s="185"/>
      <c r="FQ49" s="185"/>
      <c r="FR49" s="185"/>
      <c r="FS49" s="185"/>
      <c r="FT49" s="185"/>
      <c r="FU49" s="185"/>
      <c r="FV49" s="185"/>
      <c r="FW49" s="185"/>
      <c r="FX49" s="185"/>
      <c r="FY49" s="185"/>
      <c r="FZ49" s="185"/>
      <c r="GA49" s="185"/>
      <c r="GB49" s="185"/>
      <c r="GC49" s="185"/>
      <c r="GD49" s="185"/>
      <c r="GE49" s="185"/>
      <c r="GF49" s="185"/>
      <c r="GG49" s="185"/>
      <c r="GH49" s="185"/>
      <c r="GI49" s="185"/>
      <c r="GJ49" s="185"/>
      <c r="GK49" s="185"/>
      <c r="GL49" s="185"/>
      <c r="GM49" s="185"/>
      <c r="GN49" s="185"/>
      <c r="GO49" s="185"/>
      <c r="GP49" s="185"/>
      <c r="GQ49" s="185"/>
      <c r="GR49" s="185"/>
      <c r="GS49" s="185"/>
      <c r="GT49" s="185"/>
      <c r="GU49" s="185"/>
      <c r="GV49" s="185"/>
      <c r="GW49" s="185"/>
      <c r="GX49" s="185"/>
      <c r="GY49" s="185"/>
      <c r="GZ49" s="185"/>
      <c r="HA49" s="185"/>
      <c r="HB49" s="185"/>
      <c r="HC49" s="185"/>
      <c r="HD49" s="185"/>
      <c r="HE49" s="185"/>
      <c r="HF49" s="185"/>
      <c r="HG49" s="185"/>
      <c r="HH49" s="185"/>
    </row>
    <row r="50" spans="2:216" ht="28.15" customHeight="1" thickBot="1">
      <c r="B50" s="215"/>
      <c r="C50" s="463"/>
      <c r="D50" s="469"/>
      <c r="E50" s="483"/>
      <c r="F50" s="454"/>
      <c r="G50" s="469"/>
      <c r="H50" s="477"/>
      <c r="I50" s="488"/>
      <c r="J50" s="455"/>
      <c r="K50" s="474"/>
      <c r="L50" s="456"/>
      <c r="M50" s="457"/>
      <c r="N50" s="465"/>
      <c r="O50" s="465"/>
      <c r="P50" s="217"/>
      <c r="Q50" s="113" t="s">
        <v>159</v>
      </c>
      <c r="R50" s="113" t="s">
        <v>158</v>
      </c>
      <c r="S50" s="113" t="s">
        <v>11</v>
      </c>
      <c r="T50" s="114" t="s">
        <v>111</v>
      </c>
      <c r="U50" s="955" t="s">
        <v>578</v>
      </c>
      <c r="V50" s="956"/>
      <c r="W50" s="959" t="s">
        <v>807</v>
      </c>
      <c r="X50" s="960"/>
      <c r="Y50" s="185"/>
      <c r="Z50" s="745" t="str">
        <f>'MATERIAL DATA'!$Q74</f>
        <v>5.2.1 Earth Retention System</v>
      </c>
      <c r="AA50" s="768">
        <f t="shared" si="139"/>
        <v>0</v>
      </c>
      <c r="AB50" s="745"/>
      <c r="AC50" s="745"/>
      <c r="AD50" s="745"/>
      <c r="AE50" s="745"/>
      <c r="AF50" s="800" t="str">
        <f>CONCATENATE( FIXED(AH45,0), " average family cars running for 1 year")</f>
        <v>0 average family cars running for 1 year</v>
      </c>
      <c r="AG50" s="745"/>
      <c r="AH50" s="745"/>
      <c r="AI50" s="745"/>
      <c r="AJ50" s="745"/>
      <c r="AK50" s="745"/>
      <c r="AL50" s="745"/>
      <c r="AM50" s="745"/>
      <c r="AN50" s="185"/>
      <c r="AO50" s="185"/>
      <c r="AP50" s="745"/>
      <c r="AQ50" s="745"/>
      <c r="AR50" s="745"/>
      <c r="AS50" s="745"/>
      <c r="AT50" s="745"/>
      <c r="AU50" s="185" t="s">
        <v>853</v>
      </c>
      <c r="AV50" s="745"/>
      <c r="AW50" s="745"/>
      <c r="AX50" s="745"/>
      <c r="AY50" s="745" t="s">
        <v>16</v>
      </c>
      <c r="AZ50" s="745">
        <f ca="1">AI21*K8</f>
        <v>0</v>
      </c>
      <c r="BA50" s="785">
        <f t="shared" ca="1" si="166"/>
        <v>0</v>
      </c>
      <c r="BB50" s="745"/>
      <c r="BC50" s="745" t="s">
        <v>862</v>
      </c>
      <c r="BD50" s="185">
        <f>SUMIFS($R$12:$R$45,$B$12:$B$45,"&lt;&gt;Timber",$C$12:$C$45,"&lt;&gt;Timber_EPD") + SUMIFS($Q$12:$Q45,$B$12:$B$45,"&lt;&gt;Timber",$C$12:$C$45,"&lt;&gt;Timber_EPD")  + SUM(E9*G8)/1000 +R48 +I9/1000</f>
        <v>0</v>
      </c>
      <c r="BE50" s="745">
        <f>BD50*K8</f>
        <v>0</v>
      </c>
      <c r="BF50" s="749">
        <f t="shared" si="160"/>
        <v>0</v>
      </c>
      <c r="BG50" s="745"/>
      <c r="BH50" s="745"/>
      <c r="BI50" s="745"/>
      <c r="BK50" s="209"/>
      <c r="BL50" s="209"/>
      <c r="BM50" s="849"/>
      <c r="BN50" s="186"/>
      <c r="BO50" s="848"/>
      <c r="BP50" s="209"/>
      <c r="BQ50" s="745"/>
      <c r="BR50" s="745"/>
      <c r="BS50" s="745"/>
      <c r="BT50" s="745"/>
      <c r="BU50" s="745"/>
      <c r="BV50" s="745"/>
      <c r="BW50" s="745"/>
      <c r="BX50" s="745"/>
      <c r="BY50" s="745"/>
      <c r="BZ50" s="745"/>
      <c r="CA50" s="209"/>
      <c r="CB50" s="745"/>
      <c r="CC50" s="745"/>
      <c r="CD50" s="745"/>
      <c r="CE50" s="209"/>
      <c r="CF50" s="209"/>
      <c r="CG50" s="209"/>
      <c r="CH50" s="799"/>
      <c r="CI50" s="185"/>
      <c r="CJ50" s="185"/>
      <c r="CK50" s="185"/>
      <c r="CL50" s="185"/>
      <c r="CM50" s="185"/>
      <c r="CN50" s="185"/>
      <c r="CO50" s="185"/>
      <c r="CP50" s="185"/>
      <c r="CQ50" s="185"/>
      <c r="CR50" s="185"/>
      <c r="CS50" s="185"/>
      <c r="CT50" s="185"/>
      <c r="CU50" s="185"/>
      <c r="CV50" s="185"/>
      <c r="CW50" s="185"/>
      <c r="CX50" s="185"/>
      <c r="CY50" s="185"/>
      <c r="CZ50" s="185"/>
      <c r="DA50" s="185"/>
      <c r="DB50" s="185"/>
      <c r="DC50" s="185"/>
      <c r="DD50" s="185"/>
      <c r="DE50" s="185"/>
      <c r="DF50" s="185"/>
      <c r="DG50" s="185"/>
      <c r="DH50" s="185"/>
      <c r="DI50" s="185"/>
      <c r="DJ50" s="185"/>
      <c r="DK50" s="185"/>
      <c r="DL50" s="185"/>
      <c r="DM50" s="185"/>
      <c r="DN50" s="185"/>
      <c r="DO50" s="185"/>
      <c r="DP50" s="185"/>
      <c r="DQ50" s="185"/>
      <c r="DR50" s="185"/>
      <c r="DS50" s="185"/>
      <c r="DT50" s="185"/>
      <c r="DU50" s="185"/>
      <c r="DV50" s="185"/>
      <c r="DW50" s="185"/>
      <c r="DX50" s="185"/>
      <c r="DY50" s="185"/>
      <c r="DZ50" s="185"/>
      <c r="EA50" s="185"/>
      <c r="EB50" s="185"/>
      <c r="EC50" s="185"/>
      <c r="ED50" s="185"/>
      <c r="EE50" s="185"/>
      <c r="EF50" s="185"/>
      <c r="EG50" s="185"/>
      <c r="EH50" s="185"/>
      <c r="EI50" s="185"/>
      <c r="EJ50" s="185"/>
      <c r="EK50" s="185"/>
      <c r="EL50" s="185"/>
      <c r="EM50" s="185"/>
      <c r="EN50" s="185"/>
      <c r="EO50" s="185"/>
      <c r="EP50" s="185"/>
      <c r="EQ50" s="185"/>
      <c r="ER50" s="185"/>
      <c r="ES50" s="185"/>
      <c r="ET50" s="185"/>
      <c r="EU50" s="185"/>
      <c r="EV50" s="185"/>
      <c r="EW50" s="185"/>
      <c r="EX50" s="185"/>
      <c r="EY50" s="185"/>
      <c r="EZ50" s="185"/>
      <c r="FA50" s="185"/>
      <c r="FB50" s="185"/>
      <c r="FC50" s="185"/>
      <c r="FD50" s="185"/>
      <c r="FE50" s="185"/>
      <c r="FF50" s="185"/>
      <c r="FG50" s="185"/>
      <c r="FH50" s="185"/>
      <c r="FI50" s="185"/>
      <c r="FJ50" s="185"/>
      <c r="FK50" s="185"/>
      <c r="FL50" s="185"/>
      <c r="FM50" s="185"/>
      <c r="FN50" s="185"/>
      <c r="FO50" s="185"/>
      <c r="FP50" s="185"/>
      <c r="FQ50" s="185"/>
      <c r="FR50" s="185"/>
      <c r="FS50" s="185"/>
      <c r="FT50" s="185"/>
      <c r="FU50" s="185"/>
      <c r="FV50" s="185"/>
      <c r="FW50" s="185"/>
      <c r="FX50" s="185"/>
      <c r="FY50" s="185"/>
      <c r="FZ50" s="185"/>
      <c r="GA50" s="185"/>
      <c r="GB50" s="185"/>
      <c r="GC50" s="185"/>
      <c r="GD50" s="185"/>
      <c r="GE50" s="185"/>
      <c r="GF50" s="185"/>
      <c r="GG50" s="185"/>
      <c r="GH50" s="185"/>
      <c r="GI50" s="185"/>
      <c r="GJ50" s="185"/>
      <c r="GK50" s="185"/>
      <c r="GL50" s="185"/>
      <c r="GM50" s="185"/>
      <c r="GN50" s="185"/>
      <c r="GO50" s="185"/>
      <c r="GP50" s="185"/>
      <c r="GQ50" s="185"/>
      <c r="GR50" s="185"/>
      <c r="GS50" s="185"/>
      <c r="GT50" s="185"/>
      <c r="GU50" s="185"/>
      <c r="GV50" s="185"/>
      <c r="GW50" s="185"/>
      <c r="GX50" s="185"/>
      <c r="GY50" s="185"/>
      <c r="GZ50" s="185"/>
      <c r="HA50" s="185"/>
      <c r="HB50" s="185"/>
      <c r="HC50" s="185"/>
      <c r="HD50" s="185"/>
      <c r="HE50" s="185"/>
      <c r="HF50" s="185"/>
      <c r="HG50" s="185"/>
      <c r="HH50" s="185"/>
    </row>
    <row r="51" spans="2:216" ht="20.100000000000001" customHeight="1" thickBot="1">
      <c r="B51" s="215"/>
      <c r="C51" s="463"/>
      <c r="D51" s="470" t="s">
        <v>1033</v>
      </c>
      <c r="E51" s="484" t="e">
        <f>AW16</f>
        <v>#VALUE!</v>
      </c>
      <c r="F51" s="508" t="e">
        <f>TEXT(1000*E51/SUM(GIA_RN),"#,###0") &amp; _xlfn.CONCAT(IF(TYPOLOGY="Bridge", " kgCO₂e/FA", " kgCO₂e/m²" ))</f>
        <v>#VALUE!</v>
      </c>
      <c r="G51" s="470" t="s">
        <v>198</v>
      </c>
      <c r="H51" s="478" t="e">
        <f>BE16</f>
        <v>#DIV/0!</v>
      </c>
      <c r="I51" s="536" t="e">
        <f>TEXT(1000*H51/D9, "#,###0") &amp; _xlfn.CONCAT(IF(TYPOLOGY="Bridge", " kgCO₂e/FA", " kgCO₂e/m²" ))</f>
        <v>#DIV/0!</v>
      </c>
      <c r="J51" s="449" t="s">
        <v>198</v>
      </c>
      <c r="K51" s="475" t="e">
        <f>BA16</f>
        <v>#DIV/0!</v>
      </c>
      <c r="L51" s="514" t="e">
        <f>TEXT(1000*K51/E9, "#,###0") &amp; _xlfn.CONCAT(IF(TYPOLOGY="Bridge", " kgCO₂e/FA", " kgCO₂e/m²" ))</f>
        <v>#DIV/0!</v>
      </c>
      <c r="M51" s="490"/>
      <c r="N51" s="465"/>
      <c r="O51" s="955" t="s">
        <v>344</v>
      </c>
      <c r="P51" s="956"/>
      <c r="Q51" s="164">
        <f>SUM(O12:O45)+SUM(P12:P45)+SUM(R12:R45) + (Q48) + (R48+S48+T48)</f>
        <v>0</v>
      </c>
      <c r="R51" s="163">
        <f>SUM(S12:S45) + J9/1000</f>
        <v>0</v>
      </c>
      <c r="S51" s="163" t="e">
        <f>SUM(V48,T12:V45)</f>
        <v>#VALUE!</v>
      </c>
      <c r="T51" s="165">
        <f>SUM(W12:W45)</f>
        <v>0</v>
      </c>
      <c r="U51" s="957">
        <f>SUM(X12:X45)</f>
        <v>0</v>
      </c>
      <c r="V51" s="958"/>
      <c r="W51" s="959"/>
      <c r="X51" s="960"/>
      <c r="Y51" s="185"/>
      <c r="Z51" s="745" t="s">
        <v>804</v>
      </c>
      <c r="AA51" s="768">
        <f>$N$44</f>
        <v>0</v>
      </c>
      <c r="AB51" s="745"/>
      <c r="AC51" s="745"/>
      <c r="AD51" s="745"/>
      <c r="AE51" s="745"/>
      <c r="AF51" s="745"/>
      <c r="AG51" s="745"/>
      <c r="AH51" s="745"/>
      <c r="AI51" s="745"/>
      <c r="AJ51" s="745"/>
      <c r="AK51" s="745"/>
      <c r="AL51" s="745"/>
      <c r="AM51" s="745"/>
      <c r="AN51" s="185"/>
      <c r="AO51" s="185"/>
      <c r="AP51" s="745"/>
      <c r="AQ51" s="745"/>
      <c r="AR51" s="745"/>
      <c r="AS51" s="745"/>
      <c r="AT51" s="745"/>
      <c r="AU51" s="779">
        <f>IFERROR(1000*E48/SUM(GIA_RN), 0)</f>
        <v>0</v>
      </c>
      <c r="AV51" s="745"/>
      <c r="AW51" s="745"/>
      <c r="AX51" s="745"/>
      <c r="AY51" s="745"/>
      <c r="AZ51" s="745"/>
      <c r="BA51" s="745"/>
      <c r="BB51" s="745"/>
      <c r="BC51" s="745" t="s">
        <v>313</v>
      </c>
      <c r="BD51" s="185">
        <f>SUMIFS($T$12:$T$45,$B$12:$B$45,"&lt;&gt;Timber",$C$12:$C$45,"&lt;&gt;Timber_EPD") + SUMIFS($U$12:$U$45,$B$12:$B$45,"&lt;&gt;Timber",$C$12:$C$45,"&lt;&gt;Timber_EPD")</f>
        <v>0</v>
      </c>
      <c r="BE51" s="745">
        <f>BD51*K8</f>
        <v>0</v>
      </c>
      <c r="BF51" s="749">
        <f t="shared" si="160"/>
        <v>0</v>
      </c>
      <c r="BG51" s="745"/>
      <c r="BH51" s="745"/>
      <c r="BI51" s="745"/>
      <c r="BK51" s="209"/>
      <c r="BL51" s="209"/>
      <c r="BM51" s="849"/>
      <c r="BN51" s="186"/>
      <c r="BO51" s="848"/>
      <c r="BP51" s="209"/>
      <c r="BQ51" s="745"/>
      <c r="BR51" s="745"/>
      <c r="BS51" s="745"/>
      <c r="BT51" s="745"/>
      <c r="BU51" s="745"/>
      <c r="BV51" s="745"/>
      <c r="BW51" s="745"/>
      <c r="BX51" s="745"/>
      <c r="BY51" s="745"/>
      <c r="BZ51" s="745"/>
      <c r="CA51" s="209"/>
      <c r="CB51" s="745"/>
      <c r="CC51" s="745"/>
      <c r="CD51" s="745"/>
      <c r="CE51" s="745"/>
      <c r="CF51" s="745"/>
      <c r="CG51" s="745"/>
      <c r="CH51" s="745"/>
      <c r="CI51" s="185"/>
      <c r="CJ51" s="185"/>
      <c r="CK51" s="185"/>
      <c r="CL51" s="185"/>
      <c r="CM51" s="185"/>
      <c r="CN51" s="185"/>
      <c r="CO51" s="185"/>
      <c r="CP51" s="185"/>
      <c r="CQ51" s="185"/>
      <c r="CR51" s="185"/>
      <c r="CS51" s="185"/>
      <c r="CT51" s="185"/>
      <c r="CU51" s="185"/>
      <c r="CV51" s="185"/>
      <c r="CW51" s="185"/>
      <c r="CX51" s="185"/>
      <c r="CY51" s="185"/>
      <c r="CZ51" s="185"/>
      <c r="DA51" s="185"/>
      <c r="DB51" s="185"/>
      <c r="DC51" s="185"/>
      <c r="DD51" s="185"/>
      <c r="DE51" s="185"/>
      <c r="DF51" s="185"/>
      <c r="DG51" s="185"/>
      <c r="DH51" s="185"/>
      <c r="DI51" s="185"/>
      <c r="DJ51" s="185"/>
      <c r="DK51" s="185"/>
      <c r="DL51" s="185"/>
      <c r="DM51" s="185"/>
      <c r="DN51" s="185"/>
      <c r="DO51" s="185"/>
      <c r="DP51" s="185"/>
      <c r="DQ51" s="185"/>
      <c r="DR51" s="185"/>
      <c r="DS51" s="185"/>
      <c r="DT51" s="185"/>
      <c r="DU51" s="185"/>
      <c r="DV51" s="185"/>
      <c r="DW51" s="185"/>
      <c r="DX51" s="185"/>
      <c r="DY51" s="185"/>
      <c r="DZ51" s="185"/>
      <c r="EA51" s="185"/>
      <c r="EB51" s="185"/>
      <c r="EC51" s="185"/>
      <c r="ED51" s="185"/>
      <c r="EE51" s="185"/>
      <c r="EF51" s="185"/>
      <c r="EG51" s="185"/>
      <c r="EH51" s="185"/>
      <c r="EI51" s="185"/>
      <c r="EJ51" s="185"/>
      <c r="EK51" s="185"/>
      <c r="EL51" s="185"/>
      <c r="EM51" s="185"/>
      <c r="EN51" s="185"/>
      <c r="EO51" s="185"/>
      <c r="EP51" s="185"/>
      <c r="EQ51" s="185"/>
      <c r="ER51" s="185"/>
      <c r="ES51" s="185"/>
      <c r="ET51" s="185"/>
      <c r="EU51" s="185"/>
      <c r="EV51" s="185"/>
      <c r="EW51" s="185"/>
      <c r="EX51" s="185"/>
      <c r="EY51" s="185"/>
      <c r="EZ51" s="185"/>
      <c r="FA51" s="185"/>
      <c r="FB51" s="185"/>
      <c r="FC51" s="185"/>
      <c r="FD51" s="185"/>
      <c r="FE51" s="185"/>
      <c r="FF51" s="185"/>
      <c r="FG51" s="185"/>
      <c r="FH51" s="185"/>
      <c r="FI51" s="185"/>
      <c r="FJ51" s="185"/>
      <c r="FK51" s="185"/>
      <c r="FL51" s="185"/>
      <c r="FM51" s="185"/>
      <c r="FN51" s="185"/>
      <c r="FO51" s="185"/>
      <c r="FP51" s="185"/>
      <c r="FQ51" s="185"/>
      <c r="FR51" s="185"/>
      <c r="FS51" s="185"/>
      <c r="FT51" s="185"/>
      <c r="FU51" s="185"/>
      <c r="FV51" s="185"/>
      <c r="FW51" s="185"/>
      <c r="FX51" s="185"/>
      <c r="FY51" s="185"/>
      <c r="FZ51" s="185"/>
      <c r="GA51" s="185"/>
      <c r="GB51" s="185"/>
      <c r="GC51" s="185"/>
      <c r="GD51" s="185"/>
      <c r="GE51" s="185"/>
      <c r="GF51" s="185"/>
      <c r="GG51" s="185"/>
      <c r="GH51" s="185"/>
      <c r="GI51" s="185"/>
      <c r="GJ51" s="185"/>
      <c r="GK51" s="185"/>
      <c r="GL51" s="185"/>
      <c r="GM51" s="185"/>
      <c r="GN51" s="185"/>
      <c r="GO51" s="185"/>
      <c r="GP51" s="185"/>
      <c r="GQ51" s="185"/>
      <c r="GR51" s="185"/>
      <c r="GS51" s="185"/>
      <c r="GT51" s="185"/>
      <c r="GU51" s="185"/>
      <c r="GV51" s="185"/>
      <c r="GW51" s="185"/>
      <c r="GX51" s="185"/>
      <c r="GY51" s="185"/>
      <c r="GZ51" s="185"/>
      <c r="HA51" s="185"/>
      <c r="HB51" s="185"/>
      <c r="HC51" s="185"/>
      <c r="HD51" s="185"/>
      <c r="HE51" s="185"/>
      <c r="HF51" s="185"/>
      <c r="HG51" s="185"/>
      <c r="HH51" s="185"/>
    </row>
    <row r="52" spans="2:216" ht="20.100000000000001" customHeight="1">
      <c r="B52" s="215"/>
      <c r="C52" s="463"/>
      <c r="D52" s="468" t="s">
        <v>1034</v>
      </c>
      <c r="E52" s="482" t="e">
        <f>AW18</f>
        <v>#VALUE!</v>
      </c>
      <c r="F52" s="507" t="e">
        <f>TEXT(1000*E52/SUM(GIA_RN), "#,###0") &amp; _xlfn.CONCAT(IF(TYPOLOGY="Bridge", " kgCO₂e/FA", " kgCO₂e/m²" ))</f>
        <v>#VALUE!</v>
      </c>
      <c r="G52" s="468" t="s">
        <v>198</v>
      </c>
      <c r="H52" s="486" t="e">
        <f>BE18</f>
        <v>#DIV/0!</v>
      </c>
      <c r="I52" s="511" t="e">
        <f>TEXT(1000*H52/D9, "#,###0") &amp; _xlfn.CONCAT(IF(TYPOLOGY="Bridge", " kgCO₂e/FA", " kgCO₂e/m²" ))</f>
        <v>#DIV/0!</v>
      </c>
      <c r="J52" s="448" t="s">
        <v>198</v>
      </c>
      <c r="K52" s="473" t="e">
        <f>BA18</f>
        <v>#DIV/0!</v>
      </c>
      <c r="L52" s="513" t="e">
        <f>TEXT(1000*K52/E9, "#,###0") &amp; _xlfn.CONCAT(IF(TYPOLOGY="Bridge", " kgCO₂e/FA", " kgCO₂e/m²" ))</f>
        <v>#DIV/0!</v>
      </c>
      <c r="M52" s="445"/>
      <c r="N52" s="217"/>
      <c r="O52" s="217"/>
      <c r="P52" s="217"/>
      <c r="Q52" s="217"/>
      <c r="R52" s="217"/>
      <c r="S52" s="217"/>
      <c r="T52" s="217"/>
      <c r="U52" s="220"/>
      <c r="V52" s="220"/>
      <c r="W52" s="220"/>
      <c r="X52" s="459"/>
      <c r="Y52" s="185"/>
      <c r="Z52" s="118" t="s">
        <v>805</v>
      </c>
      <c r="AA52" s="768">
        <f>$N$45</f>
        <v>0</v>
      </c>
      <c r="AB52" s="745"/>
      <c r="AC52" s="745"/>
      <c r="AD52" s="745"/>
      <c r="AE52" s="745"/>
      <c r="AF52" s="745"/>
      <c r="AG52" s="751" t="s">
        <v>172</v>
      </c>
      <c r="AH52" s="745"/>
      <c r="AI52" s="745"/>
      <c r="AJ52" s="745"/>
      <c r="AK52" s="745"/>
      <c r="AL52" s="745"/>
      <c r="AM52" s="185"/>
      <c r="AN52" s="749" t="s">
        <v>809</v>
      </c>
      <c r="AO52" s="185"/>
      <c r="AP52" s="745"/>
      <c r="AQ52" s="745"/>
      <c r="AR52" s="745"/>
      <c r="AS52" s="745"/>
      <c r="AT52" s="745"/>
      <c r="AU52" s="185"/>
      <c r="AV52" s="745"/>
      <c r="AW52" s="745"/>
      <c r="AX52" s="745"/>
      <c r="AY52" s="745"/>
      <c r="AZ52" s="745"/>
      <c r="BA52" s="745"/>
      <c r="BB52" s="745"/>
      <c r="BC52" s="745" t="s">
        <v>314</v>
      </c>
      <c r="BD52" s="779" t="e">
        <f>$V$48</f>
        <v>#VALUE!</v>
      </c>
      <c r="BE52" s="745" t="e">
        <f>BD52*K8</f>
        <v>#VALUE!</v>
      </c>
      <c r="BF52" s="749" t="e">
        <f>(BD52+BE52)*0.5</f>
        <v>#VALUE!</v>
      </c>
      <c r="BG52" s="745"/>
      <c r="BH52" s="745"/>
      <c r="BI52" s="745"/>
      <c r="BK52" s="209"/>
      <c r="BL52" s="209"/>
      <c r="BM52" s="849"/>
      <c r="BN52" s="186"/>
      <c r="BO52" s="848"/>
      <c r="BP52" s="209"/>
      <c r="BQ52" s="745"/>
      <c r="BR52" s="745"/>
      <c r="BS52" s="745"/>
      <c r="BT52" s="745"/>
      <c r="BU52" s="745"/>
      <c r="BV52" s="745"/>
      <c r="BW52" s="745"/>
      <c r="BX52" s="745"/>
      <c r="BY52" s="745"/>
      <c r="BZ52" s="745"/>
      <c r="CA52" s="209"/>
      <c r="CB52" s="745"/>
      <c r="CC52" s="745"/>
      <c r="CD52" s="745"/>
      <c r="CE52" s="745"/>
      <c r="CF52" s="745"/>
      <c r="CG52" s="745"/>
      <c r="CH52" s="745"/>
      <c r="CI52" s="185"/>
      <c r="CJ52" s="185"/>
      <c r="CK52" s="185"/>
      <c r="CL52" s="185"/>
      <c r="CM52" s="185"/>
      <c r="CN52" s="185"/>
      <c r="CO52" s="185"/>
      <c r="CP52" s="185"/>
      <c r="CQ52" s="185"/>
      <c r="CR52" s="185"/>
      <c r="CS52" s="185"/>
      <c r="CT52" s="185"/>
      <c r="CU52" s="185"/>
      <c r="CV52" s="185"/>
      <c r="CW52" s="185"/>
      <c r="CX52" s="185"/>
      <c r="CY52" s="185"/>
      <c r="CZ52" s="185"/>
      <c r="DA52" s="185"/>
      <c r="DB52" s="185"/>
      <c r="DC52" s="185"/>
      <c r="DD52" s="185"/>
      <c r="DE52" s="185"/>
      <c r="DF52" s="185"/>
      <c r="DG52" s="185"/>
      <c r="DH52" s="185"/>
      <c r="DI52" s="185"/>
      <c r="DJ52" s="185"/>
      <c r="DK52" s="185"/>
      <c r="DL52" s="185"/>
      <c r="DM52" s="185"/>
      <c r="DN52" s="185"/>
      <c r="DO52" s="185"/>
      <c r="DP52" s="185"/>
      <c r="DQ52" s="185"/>
      <c r="DR52" s="185"/>
      <c r="DS52" s="185"/>
      <c r="DT52" s="185"/>
      <c r="DU52" s="185"/>
      <c r="DV52" s="185"/>
      <c r="DW52" s="185"/>
      <c r="DX52" s="185"/>
      <c r="DY52" s="185"/>
      <c r="DZ52" s="185"/>
      <c r="EA52" s="185"/>
      <c r="EB52" s="185"/>
      <c r="EC52" s="185"/>
      <c r="ED52" s="185"/>
      <c r="EE52" s="185"/>
      <c r="EF52" s="185"/>
      <c r="EG52" s="185"/>
      <c r="EH52" s="185"/>
      <c r="EI52" s="185"/>
      <c r="EJ52" s="185"/>
      <c r="EK52" s="185"/>
      <c r="EL52" s="185"/>
      <c r="EM52" s="185"/>
      <c r="EN52" s="185"/>
      <c r="EO52" s="185"/>
      <c r="EP52" s="185"/>
      <c r="EQ52" s="185"/>
      <c r="ER52" s="185"/>
      <c r="ES52" s="185"/>
      <c r="ET52" s="185"/>
      <c r="EU52" s="185"/>
      <c r="EV52" s="185"/>
      <c r="EW52" s="185"/>
      <c r="EX52" s="185"/>
      <c r="EY52" s="185"/>
      <c r="EZ52" s="185"/>
      <c r="FA52" s="185"/>
      <c r="FB52" s="185"/>
      <c r="FC52" s="185"/>
      <c r="FD52" s="185"/>
      <c r="FE52" s="185"/>
      <c r="FF52" s="185"/>
      <c r="FG52" s="185"/>
      <c r="FH52" s="185"/>
      <c r="FI52" s="185"/>
      <c r="FJ52" s="185"/>
      <c r="FK52" s="185"/>
      <c r="FL52" s="185"/>
      <c r="FM52" s="185"/>
      <c r="FN52" s="185"/>
      <c r="FO52" s="185"/>
      <c r="FP52" s="185"/>
      <c r="FQ52" s="185"/>
      <c r="FR52" s="185"/>
      <c r="FS52" s="185"/>
      <c r="FT52" s="185"/>
      <c r="FU52" s="185"/>
      <c r="FV52" s="185"/>
      <c r="FW52" s="185"/>
      <c r="FX52" s="185"/>
      <c r="FY52" s="185"/>
      <c r="FZ52" s="185"/>
      <c r="GA52" s="185"/>
      <c r="GB52" s="185"/>
      <c r="GC52" s="185"/>
      <c r="GD52" s="185"/>
      <c r="GE52" s="185"/>
      <c r="GF52" s="185"/>
      <c r="GG52" s="185"/>
      <c r="GH52" s="185"/>
      <c r="GI52" s="185"/>
      <c r="GJ52" s="185"/>
      <c r="GK52" s="185"/>
      <c r="GL52" s="185"/>
      <c r="GM52" s="185"/>
      <c r="GN52" s="185"/>
      <c r="GO52" s="185"/>
      <c r="GP52" s="185"/>
      <c r="GQ52" s="185"/>
      <c r="GR52" s="185"/>
      <c r="GS52" s="185"/>
      <c r="GT52" s="185"/>
      <c r="GU52" s="185"/>
      <c r="GV52" s="185"/>
      <c r="GW52" s="185"/>
      <c r="GX52" s="185"/>
      <c r="GY52" s="185"/>
      <c r="GZ52" s="185"/>
      <c r="HA52" s="185"/>
      <c r="HB52" s="185"/>
      <c r="HC52" s="185"/>
      <c r="HD52" s="185"/>
      <c r="HE52" s="185"/>
      <c r="HF52" s="185"/>
      <c r="HG52" s="185"/>
      <c r="HH52" s="185"/>
    </row>
    <row r="53" spans="2:216" ht="20.100000000000001" customHeight="1" thickBot="1">
      <c r="B53" s="215"/>
      <c r="C53" s="522"/>
      <c r="D53" s="468" t="s">
        <v>1035</v>
      </c>
      <c r="E53" s="482">
        <f>AW19</f>
        <v>0</v>
      </c>
      <c r="F53" s="507" t="e">
        <f>TEXT(1000*E53/SUM(GIA_RN), "#,###0") &amp; _xlfn.CONCAT(IF(TYPOLOGY="Bridge", " kgCO₂e/FA", " kgCO₂e/m²" ))</f>
        <v>#DIV/0!</v>
      </c>
      <c r="G53" s="468" t="s">
        <v>277</v>
      </c>
      <c r="H53" s="486">
        <f>BE19</f>
        <v>0</v>
      </c>
      <c r="I53" s="511" t="e">
        <f>TEXT(1000*H53/D9, "#,###0") &amp; _xlfn.CONCAT(IF(TYPOLOGY="Bridge", " kgCO₂e/FA", " kgCO₂e/m²" ))</f>
        <v>#DIV/0!</v>
      </c>
      <c r="J53" s="448" t="s">
        <v>277</v>
      </c>
      <c r="K53" s="473">
        <f>BA19</f>
        <v>0</v>
      </c>
      <c r="L53" s="513" t="e">
        <f>TEXT(1000*K53/E9, "#,###0") &amp; _xlfn.CONCAT(IF(TYPOLOGY="Bridge", " kgCO₂e/FA", " kgCO₂e/m²" ))</f>
        <v>#DIV/0!</v>
      </c>
      <c r="M53" s="445"/>
      <c r="N53" s="465"/>
      <c r="O53" s="465"/>
      <c r="P53" s="219"/>
      <c r="Q53" s="219"/>
      <c r="R53" s="219"/>
      <c r="S53" s="220"/>
      <c r="T53" s="220"/>
      <c r="U53" s="220"/>
      <c r="V53" s="220"/>
      <c r="W53" s="220"/>
      <c r="X53" s="459"/>
      <c r="Y53" s="185"/>
      <c r="Z53" s="745"/>
      <c r="AA53" s="745"/>
      <c r="AB53" s="745"/>
      <c r="AC53" s="745"/>
      <c r="AD53" s="745"/>
      <c r="AE53" s="745"/>
      <c r="AF53" s="745"/>
      <c r="AG53" s="769" t="s">
        <v>228</v>
      </c>
      <c r="AH53" s="745">
        <v>0</v>
      </c>
      <c r="AI53" s="185" t="str">
        <f>_xlfn.CONCAT("This project scheme has a SCORS rating of ", LOOKUP(AU51,AH53:AH63,AG53:AG63))</f>
        <v>This project scheme has a SCORS rating of A++</v>
      </c>
      <c r="AJ53" s="745"/>
      <c r="AK53" s="745"/>
      <c r="AL53" s="745"/>
      <c r="AM53" s="769" t="s">
        <v>228</v>
      </c>
      <c r="AN53" s="185">
        <v>0</v>
      </c>
      <c r="AO53" s="185" t="str">
        <f>_xlfn.CONCAT("This project scheme has a SCORS for Bridges rating of ", LOOKUP(AU51,AN53:AN63,AM53:AM63))</f>
        <v>This project scheme has a SCORS for Bridges rating of A++</v>
      </c>
      <c r="AP53" s="745"/>
      <c r="AQ53" s="745"/>
      <c r="AR53" s="745"/>
      <c r="AS53" s="745"/>
      <c r="AT53" s="745"/>
      <c r="AU53" s="185"/>
      <c r="AV53" s="745"/>
      <c r="AW53" s="745"/>
      <c r="AX53" s="745"/>
      <c r="AY53" s="745"/>
      <c r="AZ53" s="745"/>
      <c r="BA53" s="745"/>
      <c r="BB53" s="745"/>
      <c r="BC53" s="185" t="s">
        <v>1009</v>
      </c>
      <c r="BD53" s="779">
        <f>U48</f>
        <v>0</v>
      </c>
      <c r="BE53" s="185">
        <f>BD53*K8</f>
        <v>0</v>
      </c>
      <c r="BF53" s="802">
        <f>(BD53+BE53)*0.5</f>
        <v>0</v>
      </c>
      <c r="BG53" s="745"/>
      <c r="BH53" s="745"/>
      <c r="BI53" s="745"/>
      <c r="BJ53" s="745"/>
      <c r="BK53" s="209"/>
      <c r="BL53" s="745"/>
      <c r="BM53" s="745"/>
      <c r="BN53" s="745"/>
      <c r="BO53" s="745"/>
      <c r="BP53" s="209"/>
      <c r="BQ53" s="745"/>
      <c r="BR53" s="745"/>
      <c r="BS53" s="745"/>
      <c r="BT53" s="745"/>
      <c r="BU53" s="745"/>
      <c r="BV53" s="745"/>
      <c r="BW53" s="745"/>
      <c r="BX53" s="745"/>
      <c r="BY53" s="745"/>
      <c r="BZ53" s="745"/>
      <c r="CA53" s="209"/>
      <c r="CB53" s="745"/>
      <c r="CC53" s="745"/>
      <c r="CD53" s="745"/>
      <c r="CE53" s="745"/>
      <c r="CF53" s="745"/>
      <c r="CG53" s="745"/>
      <c r="CH53" s="745"/>
      <c r="CI53" s="185"/>
      <c r="CJ53" s="185"/>
      <c r="CK53" s="185"/>
      <c r="CL53" s="185"/>
      <c r="CM53" s="185"/>
      <c r="CN53" s="185"/>
      <c r="CO53" s="185"/>
      <c r="CP53" s="185"/>
      <c r="CQ53" s="185"/>
      <c r="CR53" s="185"/>
      <c r="CS53" s="185"/>
      <c r="CT53" s="185"/>
      <c r="CU53" s="185"/>
      <c r="CV53" s="185"/>
      <c r="CW53" s="185"/>
      <c r="CX53" s="185"/>
      <c r="CY53" s="185"/>
      <c r="CZ53" s="185"/>
      <c r="DA53" s="185"/>
      <c r="DB53" s="185"/>
      <c r="DC53" s="185"/>
      <c r="DD53" s="185"/>
      <c r="DE53" s="185"/>
      <c r="DF53" s="185"/>
      <c r="DG53" s="185"/>
      <c r="DH53" s="185"/>
      <c r="DI53" s="185"/>
      <c r="DJ53" s="185"/>
      <c r="DK53" s="185"/>
      <c r="DL53" s="185"/>
      <c r="DM53" s="185"/>
      <c r="DN53" s="185"/>
      <c r="DO53" s="185"/>
      <c r="DP53" s="185"/>
      <c r="DQ53" s="185"/>
      <c r="DR53" s="185"/>
      <c r="DS53" s="185"/>
      <c r="DT53" s="185"/>
      <c r="DU53" s="185"/>
      <c r="DV53" s="185"/>
      <c r="DW53" s="185"/>
      <c r="DX53" s="185"/>
      <c r="DY53" s="185"/>
      <c r="DZ53" s="185"/>
      <c r="EA53" s="185"/>
      <c r="EB53" s="185"/>
      <c r="EC53" s="185"/>
      <c r="ED53" s="185"/>
      <c r="EE53" s="185"/>
      <c r="EF53" s="185"/>
      <c r="EG53" s="185"/>
      <c r="EH53" s="185"/>
      <c r="EI53" s="185"/>
      <c r="EJ53" s="185"/>
      <c r="EK53" s="185"/>
      <c r="EL53" s="185"/>
      <c r="EM53" s="185"/>
      <c r="EN53" s="185"/>
      <c r="EO53" s="185"/>
      <c r="EP53" s="185"/>
      <c r="EQ53" s="185"/>
      <c r="ER53" s="185"/>
      <c r="ES53" s="185"/>
      <c r="ET53" s="185"/>
      <c r="EU53" s="185"/>
      <c r="EV53" s="185"/>
      <c r="EW53" s="185"/>
      <c r="EX53" s="185"/>
      <c r="EY53" s="185"/>
      <c r="EZ53" s="185"/>
      <c r="FA53" s="185"/>
      <c r="FB53" s="185"/>
      <c r="FC53" s="185"/>
      <c r="FD53" s="185"/>
      <c r="FE53" s="185"/>
      <c r="FF53" s="185"/>
      <c r="FG53" s="185"/>
      <c r="FH53" s="185"/>
      <c r="FI53" s="185"/>
      <c r="FJ53" s="185"/>
      <c r="FK53" s="185"/>
      <c r="FL53" s="185"/>
      <c r="FM53" s="185"/>
      <c r="FN53" s="185"/>
      <c r="FO53" s="185"/>
      <c r="FP53" s="185"/>
      <c r="FQ53" s="185"/>
      <c r="FR53" s="185"/>
      <c r="FS53" s="185"/>
      <c r="FT53" s="185"/>
      <c r="FU53" s="185"/>
      <c r="FV53" s="185"/>
      <c r="FW53" s="185"/>
      <c r="FX53" s="185"/>
      <c r="FY53" s="185"/>
      <c r="FZ53" s="185"/>
      <c r="GA53" s="185"/>
      <c r="GB53" s="185"/>
      <c r="GC53" s="185"/>
      <c r="GD53" s="185"/>
      <c r="GE53" s="185"/>
      <c r="GF53" s="185"/>
      <c r="GG53" s="185"/>
      <c r="GH53" s="185"/>
      <c r="GI53" s="185"/>
      <c r="GJ53" s="185"/>
      <c r="GK53" s="185"/>
      <c r="GL53" s="185"/>
      <c r="GM53" s="185"/>
      <c r="GN53" s="185"/>
      <c r="GO53" s="185"/>
      <c r="GP53" s="185"/>
      <c r="GQ53" s="185"/>
      <c r="GR53" s="185"/>
      <c r="GS53" s="185"/>
      <c r="GT53" s="185"/>
      <c r="GU53" s="185"/>
      <c r="GV53" s="185"/>
      <c r="GW53" s="185"/>
      <c r="GX53" s="185"/>
      <c r="GY53" s="185"/>
      <c r="GZ53" s="185"/>
      <c r="HA53" s="185"/>
      <c r="HB53" s="185"/>
      <c r="HC53" s="185"/>
      <c r="HD53" s="185"/>
      <c r="HE53" s="185"/>
      <c r="HF53" s="185"/>
      <c r="HG53" s="185"/>
      <c r="HH53" s="185"/>
    </row>
    <row r="54" spans="2:216" ht="20.100000000000001" customHeight="1" thickBot="1">
      <c r="B54" s="215"/>
      <c r="C54" s="522"/>
      <c r="D54" s="468" t="s">
        <v>1036</v>
      </c>
      <c r="E54" s="482">
        <f>AW17</f>
        <v>0</v>
      </c>
      <c r="F54" s="509" t="e">
        <f>TEXT(1000*E54/SUM(GIA_RN), "#,###0") &amp; _xlfn.CONCAT(IF(TYPOLOGY="Bridge", " kgCO₂e/FA", " kgCO₂e/m²" ))</f>
        <v>#DIV/0!</v>
      </c>
      <c r="G54" s="471" t="s">
        <v>277</v>
      </c>
      <c r="H54" s="487">
        <f>BE17</f>
        <v>0</v>
      </c>
      <c r="I54" s="546" t="e">
        <f>TEXT(1000*H54/D9,"#,###0") &amp; _xlfn.CONCAT(IF(TYPOLOGY="Bridge", " kgCO₂e/FA", " kgCO₂e/m²" ))</f>
        <v>#DIV/0!</v>
      </c>
      <c r="J54" s="466" t="s">
        <v>277</v>
      </c>
      <c r="K54" s="476">
        <f>BA17</f>
        <v>0</v>
      </c>
      <c r="L54" s="515" t="e">
        <f>TEXT(1000*K54/E9, "#,###0") &amp; _xlfn.CONCAT(IF(TYPOLOGY="Bridge", " kgCO₂e/FA", " kgCO₂e/m²" ))</f>
        <v>#DIV/0!</v>
      </c>
      <c r="M54" s="446"/>
      <c r="N54" s="465"/>
      <c r="O54" s="465"/>
      <c r="P54" s="465"/>
      <c r="Q54" s="465"/>
      <c r="R54" s="938" t="s">
        <v>808</v>
      </c>
      <c r="S54" s="939"/>
      <c r="T54" s="939"/>
      <c r="U54" s="940"/>
      <c r="V54" s="220"/>
      <c r="W54" s="220"/>
      <c r="X54" s="459"/>
      <c r="Y54" s="185"/>
      <c r="Z54" s="745"/>
      <c r="AA54" s="745"/>
      <c r="AB54" s="745"/>
      <c r="AC54" s="745"/>
      <c r="AD54" s="185"/>
      <c r="AE54" s="745"/>
      <c r="AF54" s="745"/>
      <c r="AG54" s="769"/>
      <c r="AH54" s="745"/>
      <c r="AI54" s="745"/>
      <c r="AJ54" s="745"/>
      <c r="AK54" s="745"/>
      <c r="AL54" s="745"/>
      <c r="AM54" s="769"/>
      <c r="AN54" s="185"/>
      <c r="AO54" s="185"/>
      <c r="AP54" s="745"/>
      <c r="AQ54" s="745"/>
      <c r="AR54" s="745"/>
      <c r="AS54" s="745"/>
      <c r="AT54" s="745"/>
      <c r="AU54" s="185"/>
      <c r="AV54" s="745"/>
      <c r="AW54" s="745"/>
      <c r="AX54" s="745"/>
      <c r="AY54" s="745"/>
      <c r="AZ54" s="745"/>
      <c r="BA54" s="745"/>
      <c r="BB54" s="745"/>
      <c r="BC54" s="745" t="s">
        <v>316</v>
      </c>
      <c r="BD54" s="185">
        <f>SUMIF($B$12:$B$45,"Timber",$BR$12:$BR$45)+SUMIF($C$12:$C$45,"Timber_EPD",$T$12:$T$45)</f>
        <v>0</v>
      </c>
      <c r="BE54" s="745">
        <f>BD54*K8</f>
        <v>0</v>
      </c>
      <c r="BF54" s="749">
        <f>(BD54+BE54)*0.5</f>
        <v>0</v>
      </c>
      <c r="BG54" s="745"/>
      <c r="BH54" s="745"/>
      <c r="BI54" s="745"/>
      <c r="BJ54" s="745"/>
      <c r="BK54" s="209"/>
      <c r="BL54" s="745"/>
      <c r="BM54" s="745"/>
      <c r="BN54" s="745"/>
      <c r="BO54" s="745"/>
      <c r="BP54" s="209"/>
      <c r="BQ54" s="745"/>
      <c r="BR54" s="745"/>
      <c r="BS54" s="745"/>
      <c r="BT54" s="745"/>
      <c r="BU54" s="745"/>
      <c r="BV54" s="745"/>
      <c r="BW54" s="745"/>
      <c r="BX54" s="745"/>
      <c r="BY54" s="745"/>
      <c r="BZ54" s="745"/>
      <c r="CA54" s="209"/>
      <c r="CB54" s="745"/>
      <c r="CC54" s="745"/>
      <c r="CD54" s="745"/>
      <c r="CE54" s="745"/>
      <c r="CF54" s="745"/>
      <c r="CG54" s="745"/>
      <c r="CH54" s="745"/>
      <c r="CI54" s="185"/>
      <c r="CJ54" s="185"/>
      <c r="CK54" s="185"/>
      <c r="CL54" s="185"/>
      <c r="CM54" s="185"/>
      <c r="CN54" s="185"/>
      <c r="CO54" s="185"/>
      <c r="CP54" s="185"/>
      <c r="CQ54" s="185"/>
      <c r="CR54" s="185"/>
      <c r="CS54" s="185"/>
      <c r="CT54" s="185"/>
      <c r="CU54" s="185"/>
      <c r="CV54" s="185"/>
      <c r="CW54" s="185"/>
      <c r="CX54" s="185"/>
      <c r="CY54" s="185"/>
      <c r="CZ54" s="185"/>
      <c r="DA54" s="185"/>
      <c r="DB54" s="185"/>
      <c r="DC54" s="185"/>
      <c r="DD54" s="185"/>
      <c r="DE54" s="185"/>
      <c r="DF54" s="185"/>
      <c r="DG54" s="185"/>
      <c r="DH54" s="185"/>
      <c r="DI54" s="185"/>
      <c r="DJ54" s="185"/>
      <c r="DK54" s="185"/>
      <c r="DL54" s="185"/>
      <c r="DM54" s="185"/>
      <c r="DN54" s="185"/>
      <c r="DO54" s="185"/>
      <c r="DP54" s="185"/>
      <c r="DQ54" s="185"/>
      <c r="DR54" s="185"/>
      <c r="DS54" s="185"/>
      <c r="DT54" s="185"/>
      <c r="DU54" s="185"/>
      <c r="DV54" s="185"/>
      <c r="DW54" s="185"/>
      <c r="DX54" s="185"/>
      <c r="DY54" s="185"/>
      <c r="DZ54" s="185"/>
      <c r="EA54" s="185"/>
      <c r="EB54" s="185"/>
      <c r="EC54" s="185"/>
      <c r="ED54" s="185"/>
      <c r="EE54" s="185"/>
      <c r="EF54" s="185"/>
      <c r="EG54" s="185"/>
      <c r="EH54" s="185"/>
      <c r="EI54" s="185"/>
      <c r="EJ54" s="185"/>
      <c r="EK54" s="185"/>
      <c r="EL54" s="185"/>
      <c r="EM54" s="185"/>
      <c r="EN54" s="185"/>
      <c r="EO54" s="185"/>
      <c r="EP54" s="185"/>
      <c r="EQ54" s="185"/>
      <c r="ER54" s="185"/>
      <c r="ES54" s="185"/>
      <c r="ET54" s="185"/>
      <c r="EU54" s="185"/>
      <c r="EV54" s="185"/>
      <c r="EW54" s="185"/>
      <c r="EX54" s="185"/>
      <c r="EY54" s="185"/>
      <c r="EZ54" s="185"/>
      <c r="FA54" s="185"/>
      <c r="FB54" s="185"/>
      <c r="FC54" s="185"/>
      <c r="FD54" s="185"/>
      <c r="FE54" s="185"/>
      <c r="FF54" s="185"/>
      <c r="FG54" s="185"/>
      <c r="FH54" s="185"/>
      <c r="FI54" s="185"/>
      <c r="FJ54" s="185"/>
      <c r="FK54" s="185"/>
      <c r="FL54" s="185"/>
      <c r="FM54" s="185"/>
      <c r="FN54" s="185"/>
      <c r="FO54" s="185"/>
      <c r="FP54" s="185"/>
      <c r="FQ54" s="185"/>
      <c r="FR54" s="185"/>
      <c r="FS54" s="185"/>
      <c r="FT54" s="185"/>
      <c r="FU54" s="185"/>
      <c r="FV54" s="185"/>
      <c r="FW54" s="185"/>
      <c r="FX54" s="185"/>
      <c r="FY54" s="185"/>
      <c r="FZ54" s="185"/>
      <c r="GA54" s="185"/>
      <c r="GB54" s="185"/>
      <c r="GC54" s="185"/>
      <c r="GD54" s="185"/>
      <c r="GE54" s="185"/>
      <c r="GF54" s="185"/>
      <c r="GG54" s="185"/>
      <c r="GH54" s="185"/>
      <c r="GI54" s="185"/>
      <c r="GJ54" s="185"/>
      <c r="GK54" s="185"/>
      <c r="GL54" s="185"/>
      <c r="GM54" s="185"/>
      <c r="GN54" s="185"/>
      <c r="GO54" s="185"/>
      <c r="GP54" s="185"/>
      <c r="GQ54" s="185"/>
      <c r="GR54" s="185"/>
      <c r="GS54" s="185"/>
      <c r="GT54" s="185"/>
      <c r="GU54" s="185"/>
      <c r="GV54" s="185"/>
      <c r="GW54" s="185"/>
      <c r="GX54" s="185"/>
      <c r="GY54" s="185"/>
      <c r="GZ54" s="185"/>
      <c r="HA54" s="185"/>
      <c r="HB54" s="185"/>
      <c r="HC54" s="185"/>
      <c r="HD54" s="185"/>
      <c r="HE54" s="185"/>
      <c r="HF54" s="185"/>
      <c r="HG54" s="185"/>
      <c r="HH54" s="185"/>
    </row>
    <row r="55" spans="2:216" ht="20.100000000000001" customHeight="1" thickBot="1">
      <c r="B55" s="215"/>
      <c r="C55" s="523" t="s">
        <v>794</v>
      </c>
      <c r="D55" s="523"/>
      <c r="E55" s="523"/>
      <c r="F55" s="552"/>
      <c r="G55" s="525"/>
      <c r="H55" s="525"/>
      <c r="I55" s="525"/>
      <c r="J55" s="464"/>
      <c r="K55" s="214"/>
      <c r="L55" s="214"/>
      <c r="M55" s="218"/>
      <c r="N55" s="465"/>
      <c r="O55" s="465"/>
      <c r="P55" s="465"/>
      <c r="Q55" s="465"/>
      <c r="R55" s="936">
        <f>IFERROR(1000*E48/N9, 0)</f>
        <v>0</v>
      </c>
      <c r="S55" s="937"/>
      <c r="T55" s="491" t="str">
        <f xml:space="preserve"> _xlfn.CONCAT("Per", " ", N8)</f>
        <v xml:space="preserve">Per </v>
      </c>
      <c r="U55" s="492"/>
      <c r="V55" s="220"/>
      <c r="W55" s="220"/>
      <c r="X55" s="459"/>
      <c r="Y55" s="185"/>
      <c r="Z55" s="745"/>
      <c r="AA55" s="745"/>
      <c r="AB55" s="745"/>
      <c r="AC55" s="745"/>
      <c r="AD55" s="745"/>
      <c r="AE55" s="745"/>
      <c r="AF55" s="745"/>
      <c r="AG55" s="769"/>
      <c r="AH55" s="745"/>
      <c r="AI55" s="745"/>
      <c r="AJ55" s="745"/>
      <c r="AK55" s="745"/>
      <c r="AL55" s="745"/>
      <c r="AM55" s="769"/>
      <c r="AN55" s="745"/>
      <c r="AO55" s="745"/>
      <c r="AP55" s="745"/>
      <c r="AQ55" s="745"/>
      <c r="AR55" s="745"/>
      <c r="AS55" s="745"/>
      <c r="AT55" s="745"/>
      <c r="AU55" s="185"/>
      <c r="AV55" s="745"/>
      <c r="AW55" s="745"/>
      <c r="AX55" s="745"/>
      <c r="AY55" s="745"/>
      <c r="AZ55" s="745"/>
      <c r="BA55" s="745"/>
      <c r="BB55" s="745"/>
      <c r="BC55" s="745" t="s">
        <v>317</v>
      </c>
      <c r="BD55" s="185">
        <f>SUMIF($B$12:$B$45,"Timber",$U$12:$U$45)+SUMIF($C$12:$C$45,"Timber_EPD",$U$12:$U$45) + SUMIF($B$12:$B$45,"Timber",$V$12:$V$45) + SUMIF($C$12:$C$45,"Timber_EPD",$V$12:$V$45)</f>
        <v>0</v>
      </c>
      <c r="BE55" s="745">
        <f>BD55*K8</f>
        <v>0</v>
      </c>
      <c r="BF55" s="749">
        <f>BD55+BE55</f>
        <v>0</v>
      </c>
      <c r="BG55" s="745"/>
      <c r="BH55" s="745"/>
      <c r="BI55" s="745"/>
      <c r="BJ55" s="745"/>
      <c r="BK55" s="209"/>
      <c r="BL55" s="745"/>
      <c r="BM55" s="745"/>
      <c r="BN55" s="745"/>
      <c r="BO55" s="745"/>
      <c r="BP55" s="209"/>
      <c r="BQ55" s="745"/>
      <c r="BR55" s="745"/>
      <c r="BS55" s="745"/>
      <c r="BT55" s="745"/>
      <c r="BU55" s="745"/>
      <c r="BV55" s="745"/>
      <c r="BW55" s="745"/>
      <c r="BX55" s="745"/>
      <c r="BY55" s="745"/>
      <c r="BZ55" s="745"/>
      <c r="CA55" s="209"/>
      <c r="CB55" s="745"/>
      <c r="CC55" s="745"/>
      <c r="CD55" s="745"/>
      <c r="CE55" s="745"/>
      <c r="CF55" s="745"/>
      <c r="CG55" s="745"/>
      <c r="CH55" s="745"/>
      <c r="CI55" s="185"/>
      <c r="CJ55" s="185"/>
      <c r="CK55" s="185"/>
      <c r="CL55" s="185"/>
      <c r="CM55" s="185"/>
      <c r="CN55" s="185"/>
      <c r="CO55" s="185"/>
      <c r="CP55" s="185"/>
      <c r="CQ55" s="185"/>
      <c r="CR55" s="185"/>
      <c r="CS55" s="185"/>
      <c r="CT55" s="185"/>
      <c r="CU55" s="185"/>
      <c r="CV55" s="185"/>
      <c r="CW55" s="185"/>
      <c r="CX55" s="185"/>
      <c r="CY55" s="185"/>
      <c r="CZ55" s="185"/>
      <c r="DA55" s="185"/>
      <c r="DB55" s="185"/>
      <c r="DC55" s="185"/>
      <c r="DD55" s="185"/>
      <c r="DE55" s="185"/>
      <c r="DF55" s="185"/>
      <c r="DG55" s="185"/>
      <c r="DH55" s="185"/>
      <c r="DI55" s="185"/>
      <c r="DJ55" s="185"/>
      <c r="DK55" s="185"/>
      <c r="DL55" s="185"/>
      <c r="DM55" s="185"/>
      <c r="DN55" s="185"/>
      <c r="DO55" s="185"/>
      <c r="DP55" s="185"/>
      <c r="DQ55" s="185"/>
      <c r="DR55" s="185"/>
      <c r="DS55" s="185"/>
      <c r="DT55" s="185"/>
      <c r="DU55" s="185"/>
      <c r="DV55" s="185"/>
      <c r="DW55" s="185"/>
      <c r="DX55" s="185"/>
      <c r="DY55" s="185"/>
      <c r="DZ55" s="185"/>
      <c r="EA55" s="185"/>
      <c r="EB55" s="185"/>
      <c r="EC55" s="185"/>
      <c r="ED55" s="185"/>
      <c r="EE55" s="185"/>
      <c r="EF55" s="185"/>
      <c r="EG55" s="185"/>
      <c r="EH55" s="185"/>
      <c r="EI55" s="185"/>
      <c r="EJ55" s="185"/>
      <c r="EK55" s="185"/>
      <c r="EL55" s="185"/>
      <c r="EM55" s="185"/>
      <c r="EN55" s="185"/>
      <c r="EO55" s="185"/>
      <c r="EP55" s="185"/>
      <c r="EQ55" s="185"/>
      <c r="ER55" s="185"/>
      <c r="ES55" s="185"/>
      <c r="ET55" s="185"/>
      <c r="EU55" s="185"/>
      <c r="EV55" s="185"/>
      <c r="EW55" s="185"/>
      <c r="EX55" s="185"/>
      <c r="EY55" s="185"/>
      <c r="EZ55" s="185"/>
      <c r="FA55" s="185"/>
      <c r="FB55" s="185"/>
      <c r="FC55" s="185"/>
      <c r="FD55" s="185"/>
      <c r="FE55" s="185"/>
      <c r="FF55" s="185"/>
      <c r="FG55" s="185"/>
      <c r="FH55" s="185"/>
      <c r="FI55" s="185"/>
      <c r="FJ55" s="185"/>
      <c r="FK55" s="185"/>
      <c r="FL55" s="185"/>
      <c r="FM55" s="185"/>
      <c r="FN55" s="185"/>
      <c r="FO55" s="185"/>
      <c r="FP55" s="185"/>
      <c r="FQ55" s="185"/>
      <c r="FR55" s="185"/>
      <c r="FS55" s="185"/>
      <c r="FT55" s="185"/>
      <c r="FU55" s="185"/>
      <c r="FV55" s="185"/>
      <c r="FW55" s="185"/>
      <c r="FX55" s="185"/>
      <c r="FY55" s="185"/>
      <c r="FZ55" s="185"/>
      <c r="GA55" s="185"/>
      <c r="GB55" s="185"/>
      <c r="GC55" s="185"/>
      <c r="GD55" s="185"/>
      <c r="GE55" s="185"/>
      <c r="GF55" s="185"/>
      <c r="GG55" s="185"/>
      <c r="GH55" s="185"/>
      <c r="GI55" s="185"/>
      <c r="GJ55" s="185"/>
      <c r="GK55" s="185"/>
      <c r="GL55" s="185"/>
      <c r="GM55" s="185"/>
      <c r="GN55" s="185"/>
      <c r="GO55" s="185"/>
      <c r="GP55" s="185"/>
      <c r="GQ55" s="185"/>
      <c r="GR55" s="185"/>
      <c r="GS55" s="185"/>
      <c r="GT55" s="185"/>
      <c r="GU55" s="185"/>
      <c r="GV55" s="185"/>
      <c r="GW55" s="185"/>
      <c r="GX55" s="185"/>
      <c r="GY55" s="185"/>
      <c r="GZ55" s="185"/>
      <c r="HA55" s="185"/>
      <c r="HB55" s="185"/>
      <c r="HC55" s="185"/>
      <c r="HD55" s="185"/>
      <c r="HE55" s="185"/>
      <c r="HF55" s="185"/>
      <c r="HG55" s="185"/>
      <c r="HH55" s="185"/>
    </row>
    <row r="56" spans="2:216" ht="20.100000000000001" customHeight="1" thickBot="1">
      <c r="B56" s="263"/>
      <c r="C56" s="264"/>
      <c r="D56" s="264"/>
      <c r="E56" s="264"/>
      <c r="F56" s="264"/>
      <c r="G56" s="264"/>
      <c r="H56" s="264"/>
      <c r="I56" s="264"/>
      <c r="J56" s="264"/>
      <c r="K56" s="265"/>
      <c r="L56" s="265"/>
      <c r="M56" s="222"/>
      <c r="N56" s="266"/>
      <c r="O56" s="267"/>
      <c r="P56" s="267"/>
      <c r="Q56" s="267"/>
      <c r="R56" s="267"/>
      <c r="S56" s="267"/>
      <c r="T56" s="267"/>
      <c r="U56" s="267"/>
      <c r="V56" s="267"/>
      <c r="W56" s="267"/>
      <c r="X56" s="460"/>
      <c r="Y56" s="185"/>
      <c r="Z56" s="745"/>
      <c r="AA56" s="745"/>
      <c r="AB56" s="745"/>
      <c r="AC56" s="745"/>
      <c r="AD56" s="745"/>
      <c r="AE56" s="745"/>
      <c r="AF56" s="745"/>
      <c r="AG56" s="769" t="s">
        <v>229</v>
      </c>
      <c r="AH56" s="745">
        <v>50</v>
      </c>
      <c r="AI56" s="745"/>
      <c r="AJ56" s="745"/>
      <c r="AK56" s="745"/>
      <c r="AL56" s="745"/>
      <c r="AM56" s="769" t="s">
        <v>229</v>
      </c>
      <c r="AN56" s="745">
        <v>250</v>
      </c>
      <c r="AO56" s="745"/>
      <c r="AP56" s="745"/>
      <c r="AQ56" s="745"/>
      <c r="AR56" s="745"/>
      <c r="AS56" s="745"/>
      <c r="AT56" s="745"/>
      <c r="AU56" s="185"/>
      <c r="AV56" s="745"/>
      <c r="AW56" s="745"/>
      <c r="AX56" s="745"/>
      <c r="AY56" s="745"/>
      <c r="AZ56" s="745"/>
      <c r="BA56" s="745"/>
      <c r="BB56" s="745"/>
      <c r="BC56" s="745" t="s">
        <v>318</v>
      </c>
      <c r="BD56" s="185">
        <f>SUMIFS($T$12:$T$45,$B$12:$B$45,"&lt;&gt;Timber",$C$12:$C$45,"&lt;&gt;Timber_EPD")</f>
        <v>0</v>
      </c>
      <c r="BE56" s="745">
        <f>BD56*K8</f>
        <v>0</v>
      </c>
      <c r="BF56" s="749">
        <f>(BD56+BE56)*0.5</f>
        <v>0</v>
      </c>
      <c r="BG56" s="745"/>
      <c r="BH56" s="745"/>
      <c r="BI56" s="745"/>
      <c r="BJ56" s="745"/>
      <c r="BK56" s="209"/>
      <c r="BL56" s="745"/>
      <c r="BM56" s="745"/>
      <c r="BN56" s="745"/>
      <c r="BO56" s="745"/>
      <c r="BP56" s="209"/>
      <c r="BQ56" s="745"/>
      <c r="BR56" s="745"/>
      <c r="BS56" s="745"/>
      <c r="BT56" s="745"/>
      <c r="BU56" s="745"/>
      <c r="BV56" s="745"/>
      <c r="BW56" s="745"/>
      <c r="BX56" s="745"/>
      <c r="BY56" s="745"/>
      <c r="BZ56" s="745"/>
      <c r="CA56" s="209"/>
      <c r="CB56" s="745"/>
      <c r="CC56" s="745"/>
      <c r="CD56" s="745"/>
      <c r="CE56" s="745"/>
      <c r="CF56" s="745"/>
      <c r="CG56" s="745"/>
      <c r="CH56" s="745"/>
      <c r="CI56" s="185"/>
      <c r="CJ56" s="185"/>
      <c r="CK56" s="185"/>
      <c r="CL56" s="185"/>
      <c r="CM56" s="185"/>
      <c r="CN56" s="185"/>
      <c r="CO56" s="185"/>
      <c r="CP56" s="185"/>
      <c r="CQ56" s="185"/>
      <c r="CR56" s="185"/>
      <c r="CS56" s="185"/>
      <c r="CT56" s="185"/>
      <c r="CU56" s="185"/>
      <c r="CV56" s="185"/>
      <c r="CW56" s="185"/>
      <c r="CX56" s="185"/>
      <c r="CY56" s="185"/>
      <c r="CZ56" s="185"/>
      <c r="DA56" s="185"/>
      <c r="DB56" s="185"/>
      <c r="DC56" s="185"/>
      <c r="DD56" s="185"/>
      <c r="DE56" s="185"/>
      <c r="DF56" s="185"/>
      <c r="DG56" s="185"/>
      <c r="DH56" s="185"/>
      <c r="DI56" s="185"/>
      <c r="DJ56" s="185"/>
      <c r="DK56" s="185"/>
      <c r="DL56" s="185"/>
      <c r="DM56" s="185"/>
      <c r="DN56" s="185"/>
      <c r="DO56" s="185"/>
      <c r="DP56" s="185"/>
      <c r="DQ56" s="185"/>
      <c r="DR56" s="185"/>
      <c r="DS56" s="185"/>
      <c r="DT56" s="185"/>
      <c r="DU56" s="185"/>
      <c r="DV56" s="185"/>
      <c r="DW56" s="185"/>
      <c r="DX56" s="185"/>
      <c r="DY56" s="185"/>
      <c r="DZ56" s="185"/>
      <c r="EA56" s="185"/>
      <c r="EB56" s="185"/>
      <c r="EC56" s="185"/>
      <c r="ED56" s="185"/>
      <c r="EE56" s="185"/>
      <c r="EF56" s="185"/>
      <c r="EG56" s="185"/>
      <c r="EH56" s="185"/>
      <c r="EI56" s="185"/>
      <c r="EJ56" s="185"/>
      <c r="EK56" s="185"/>
      <c r="EL56" s="185"/>
      <c r="EM56" s="185"/>
      <c r="EN56" s="185"/>
      <c r="EO56" s="185"/>
      <c r="EP56" s="185"/>
      <c r="EQ56" s="185"/>
      <c r="ER56" s="185"/>
      <c r="ES56" s="185"/>
      <c r="ET56" s="185"/>
      <c r="EU56" s="185"/>
      <c r="EV56" s="185"/>
      <c r="EW56" s="185"/>
      <c r="EX56" s="185"/>
      <c r="EY56" s="185"/>
      <c r="EZ56" s="185"/>
      <c r="FA56" s="185"/>
      <c r="FB56" s="185"/>
      <c r="FC56" s="185"/>
      <c r="FD56" s="185"/>
      <c r="FE56" s="185"/>
      <c r="FF56" s="185"/>
      <c r="FG56" s="185"/>
      <c r="FH56" s="185"/>
      <c r="FI56" s="185"/>
      <c r="FJ56" s="185"/>
      <c r="FK56" s="185"/>
      <c r="FL56" s="185"/>
      <c r="FM56" s="185"/>
      <c r="FN56" s="185"/>
      <c r="FO56" s="185"/>
      <c r="FP56" s="185"/>
      <c r="FQ56" s="185"/>
      <c r="FR56" s="185"/>
      <c r="FS56" s="185"/>
      <c r="FT56" s="185"/>
      <c r="FU56" s="185"/>
      <c r="FV56" s="185"/>
      <c r="FW56" s="185"/>
      <c r="FX56" s="185"/>
      <c r="FY56" s="185"/>
      <c r="FZ56" s="185"/>
      <c r="GA56" s="185"/>
      <c r="GB56" s="185"/>
      <c r="GC56" s="185"/>
      <c r="GD56" s="185"/>
      <c r="GE56" s="185"/>
      <c r="GF56" s="185"/>
      <c r="GG56" s="185"/>
      <c r="GH56" s="185"/>
      <c r="GI56" s="185"/>
      <c r="GJ56" s="185"/>
      <c r="GK56" s="185"/>
      <c r="GL56" s="185"/>
      <c r="GM56" s="185"/>
      <c r="GN56" s="185"/>
      <c r="GO56" s="185"/>
      <c r="GP56" s="185"/>
      <c r="GQ56" s="185"/>
      <c r="GR56" s="185"/>
      <c r="GS56" s="185"/>
      <c r="GT56" s="185"/>
      <c r="GU56" s="185"/>
      <c r="GV56" s="185"/>
      <c r="GW56" s="185"/>
      <c r="GX56" s="185"/>
      <c r="GY56" s="185"/>
      <c r="GZ56" s="185"/>
      <c r="HA56" s="185"/>
      <c r="HB56" s="185"/>
      <c r="HC56" s="185"/>
      <c r="HD56" s="185"/>
      <c r="HE56" s="185"/>
      <c r="HF56" s="185"/>
      <c r="HG56" s="185"/>
      <c r="HH56" s="185"/>
    </row>
    <row r="57" spans="2:216" ht="61.35" customHeight="1">
      <c r="B57" s="223"/>
      <c r="C57" s="223"/>
      <c r="D57" s="223"/>
      <c r="E57" s="223"/>
      <c r="F57" s="223"/>
      <c r="G57" s="223"/>
      <c r="H57" s="223"/>
      <c r="I57" s="223"/>
      <c r="J57" s="223"/>
      <c r="K57" s="223"/>
      <c r="L57" s="223"/>
      <c r="M57" s="94"/>
      <c r="N57" s="268"/>
      <c r="O57" s="241"/>
      <c r="P57" s="241"/>
      <c r="Q57" s="241"/>
      <c r="R57" s="241"/>
      <c r="S57" s="241"/>
      <c r="T57" s="241"/>
      <c r="U57" s="241"/>
      <c r="V57" s="241"/>
      <c r="W57" s="241"/>
      <c r="X57" s="401"/>
      <c r="Y57" s="185"/>
      <c r="Z57" s="745"/>
      <c r="AA57" s="745"/>
      <c r="AB57" s="745"/>
      <c r="AC57" s="745"/>
      <c r="AD57" s="745"/>
      <c r="AE57" s="745"/>
      <c r="AF57" s="745"/>
      <c r="AG57" s="769" t="s">
        <v>159</v>
      </c>
      <c r="AH57" s="745">
        <v>100</v>
      </c>
      <c r="AI57" s="745"/>
      <c r="AJ57" s="745"/>
      <c r="AK57" s="745"/>
      <c r="AL57" s="745"/>
      <c r="AM57" s="769" t="s">
        <v>159</v>
      </c>
      <c r="AN57" s="745">
        <v>500</v>
      </c>
      <c r="AO57" s="745"/>
      <c r="AP57" s="745"/>
      <c r="AQ57" s="745"/>
      <c r="AR57" s="745"/>
      <c r="AS57" s="745"/>
      <c r="AT57" s="745"/>
      <c r="AU57" s="185"/>
      <c r="AV57" s="745"/>
      <c r="AW57" s="745"/>
      <c r="AX57" s="745"/>
      <c r="AY57" s="745"/>
      <c r="AZ57" s="745"/>
      <c r="BA57" s="745"/>
      <c r="BB57" s="745"/>
      <c r="BC57" s="745" t="s">
        <v>319</v>
      </c>
      <c r="BD57" s="185">
        <f>SUMIFS($U$12:$U$45,$B$12:$B$45,"&lt;&gt;Timber",$C$12:$C$45,"&lt;&gt;Timber_EPD")</f>
        <v>0</v>
      </c>
      <c r="BE57" s="745">
        <f>BD57*K8</f>
        <v>0</v>
      </c>
      <c r="BF57" s="749">
        <f>BD57+BE57</f>
        <v>0</v>
      </c>
      <c r="BG57" s="745"/>
      <c r="BH57" s="745"/>
      <c r="BI57" s="745"/>
      <c r="BK57" s="209"/>
      <c r="BL57" s="745"/>
      <c r="BM57" s="745"/>
      <c r="BN57" s="745"/>
      <c r="BO57" s="745"/>
      <c r="BP57" s="209"/>
      <c r="BQ57" s="745"/>
      <c r="BR57" s="745"/>
      <c r="BS57" s="745"/>
      <c r="BT57" s="745"/>
      <c r="BU57" s="745"/>
      <c r="BV57" s="745"/>
      <c r="BW57" s="745"/>
      <c r="BX57" s="745"/>
      <c r="BY57" s="745"/>
      <c r="BZ57" s="745"/>
      <c r="CA57" s="209"/>
      <c r="CB57" s="745"/>
      <c r="CC57" s="745"/>
      <c r="CD57" s="745"/>
      <c r="CE57" s="745"/>
      <c r="CF57" s="745"/>
      <c r="CG57" s="745"/>
      <c r="CH57" s="745"/>
      <c r="CI57" s="185"/>
      <c r="CJ57" s="185"/>
      <c r="CK57" s="185"/>
      <c r="CL57" s="185"/>
      <c r="CM57" s="185"/>
      <c r="CN57" s="185"/>
      <c r="CO57" s="185"/>
      <c r="CP57" s="185"/>
      <c r="CQ57" s="185"/>
      <c r="CR57" s="185"/>
      <c r="CS57" s="185"/>
      <c r="CT57" s="185"/>
      <c r="CU57" s="185"/>
      <c r="CV57" s="185"/>
      <c r="CW57" s="185"/>
      <c r="CX57" s="185"/>
      <c r="CY57" s="185"/>
      <c r="CZ57" s="185"/>
      <c r="DA57" s="185"/>
      <c r="DB57" s="185"/>
      <c r="DC57" s="185"/>
      <c r="DD57" s="185"/>
      <c r="DE57" s="185"/>
      <c r="DF57" s="185"/>
      <c r="DG57" s="185"/>
      <c r="DH57" s="185"/>
      <c r="DI57" s="185"/>
      <c r="DJ57" s="185"/>
      <c r="DK57" s="185"/>
      <c r="DL57" s="185"/>
      <c r="DM57" s="185"/>
      <c r="DN57" s="185"/>
      <c r="DO57" s="185"/>
      <c r="DP57" s="185"/>
      <c r="DQ57" s="185"/>
      <c r="DR57" s="185"/>
      <c r="DS57" s="185"/>
      <c r="DT57" s="185"/>
      <c r="DU57" s="185"/>
      <c r="DV57" s="185"/>
      <c r="DW57" s="185"/>
      <c r="DX57" s="185"/>
      <c r="DY57" s="185"/>
      <c r="DZ57" s="185"/>
      <c r="EA57" s="185"/>
      <c r="EB57" s="185"/>
      <c r="EC57" s="185"/>
      <c r="ED57" s="185"/>
      <c r="EE57" s="185"/>
      <c r="EF57" s="185"/>
      <c r="EG57" s="185"/>
      <c r="EH57" s="185"/>
      <c r="EI57" s="185"/>
      <c r="EJ57" s="185"/>
      <c r="EK57" s="185"/>
      <c r="EL57" s="185"/>
      <c r="EM57" s="185"/>
      <c r="EN57" s="185"/>
      <c r="EO57" s="185"/>
      <c r="EP57" s="185"/>
      <c r="EQ57" s="185"/>
      <c r="ER57" s="185"/>
      <c r="ES57" s="185"/>
      <c r="ET57" s="185"/>
      <c r="EU57" s="185"/>
      <c r="EV57" s="185"/>
      <c r="EW57" s="185"/>
      <c r="EX57" s="185"/>
      <c r="EY57" s="185"/>
      <c r="EZ57" s="185"/>
      <c r="FA57" s="185"/>
      <c r="FB57" s="185"/>
      <c r="FC57" s="185"/>
      <c r="FD57" s="185"/>
      <c r="FE57" s="185"/>
      <c r="FF57" s="185"/>
      <c r="FG57" s="185"/>
      <c r="FH57" s="185"/>
      <c r="FI57" s="185"/>
      <c r="FJ57" s="185"/>
      <c r="FK57" s="185"/>
      <c r="FL57" s="185"/>
      <c r="FM57" s="185"/>
      <c r="FN57" s="185"/>
      <c r="FO57" s="185"/>
      <c r="FP57" s="185"/>
      <c r="FQ57" s="185"/>
      <c r="FR57" s="185"/>
      <c r="FS57" s="185"/>
      <c r="FT57" s="185"/>
      <c r="FU57" s="185"/>
      <c r="FV57" s="185"/>
      <c r="FW57" s="185"/>
      <c r="FX57" s="185"/>
      <c r="FY57" s="185"/>
      <c r="FZ57" s="185"/>
      <c r="GA57" s="185"/>
      <c r="GB57" s="185"/>
      <c r="GC57" s="185"/>
      <c r="GD57" s="185"/>
      <c r="GE57" s="185"/>
      <c r="GF57" s="185"/>
      <c r="GG57" s="185"/>
      <c r="GH57" s="185"/>
      <c r="GI57" s="185"/>
      <c r="GJ57" s="185"/>
      <c r="GK57" s="185"/>
      <c r="GL57" s="185"/>
      <c r="GM57" s="185"/>
      <c r="GN57" s="185"/>
      <c r="GO57" s="185"/>
      <c r="GP57" s="185"/>
      <c r="GQ57" s="185"/>
      <c r="GR57" s="185"/>
      <c r="GS57" s="185"/>
      <c r="GT57" s="185"/>
      <c r="GU57" s="185"/>
      <c r="GV57" s="185"/>
      <c r="GW57" s="185"/>
      <c r="GX57" s="185"/>
      <c r="GY57" s="185"/>
      <c r="GZ57" s="185"/>
      <c r="HA57" s="185"/>
      <c r="HB57" s="185"/>
      <c r="HC57" s="185"/>
      <c r="HD57" s="185"/>
      <c r="HE57" s="185"/>
      <c r="HF57" s="185"/>
      <c r="HG57" s="185"/>
      <c r="HH57" s="185"/>
    </row>
    <row r="58" spans="2:216" ht="27" customHeight="1">
      <c r="B58" s="101"/>
      <c r="C58" s="101"/>
      <c r="D58" s="101"/>
      <c r="E58" s="101"/>
      <c r="F58" s="101"/>
      <c r="G58" s="101"/>
      <c r="H58" s="101"/>
      <c r="I58" s="101"/>
      <c r="J58" s="101"/>
      <c r="K58" s="101"/>
      <c r="L58" s="101"/>
      <c r="M58" s="94"/>
      <c r="N58" s="268"/>
      <c r="O58" s="241"/>
      <c r="P58" s="241"/>
      <c r="Q58" s="241"/>
      <c r="R58" s="241"/>
      <c r="S58" s="241"/>
      <c r="U58" s="961" t="str">
        <f>IF(TYPOLOGY= "Bridge", 'Default Values'!$AI$17, "")</f>
        <v/>
      </c>
      <c r="V58" s="961"/>
      <c r="W58" s="241"/>
      <c r="X58" s="401"/>
      <c r="Y58" s="185"/>
      <c r="Z58" s="199"/>
      <c r="AA58" s="745"/>
      <c r="AB58" s="745"/>
      <c r="AC58" s="745"/>
      <c r="AD58" s="745"/>
      <c r="AE58" s="745"/>
      <c r="AF58" s="745"/>
      <c r="AG58" s="769" t="s">
        <v>158</v>
      </c>
      <c r="AH58" s="745">
        <v>150</v>
      </c>
      <c r="AI58" s="745"/>
      <c r="AJ58" s="745"/>
      <c r="AK58" s="745"/>
      <c r="AL58" s="745"/>
      <c r="AM58" s="769" t="s">
        <v>158</v>
      </c>
      <c r="AN58" s="745">
        <v>1000</v>
      </c>
      <c r="AO58" s="745"/>
      <c r="AP58" s="745"/>
      <c r="AQ58" s="745"/>
      <c r="AR58" s="745"/>
      <c r="AS58" s="745"/>
      <c r="AT58" s="745"/>
      <c r="AU58" s="185"/>
      <c r="AV58" s="745"/>
      <c r="AW58" s="745"/>
      <c r="AX58" s="745"/>
      <c r="AY58" s="745"/>
      <c r="AZ58" s="745"/>
      <c r="BA58" s="745"/>
      <c r="BB58" s="745"/>
      <c r="BC58" s="776" t="s">
        <v>906</v>
      </c>
      <c r="BD58" s="745"/>
      <c r="BE58" s="745"/>
      <c r="BF58" s="745"/>
      <c r="BG58" s="745"/>
      <c r="BH58" s="745"/>
      <c r="BI58" s="745"/>
      <c r="BJ58" s="745"/>
      <c r="BK58" s="745"/>
      <c r="BL58" s="745"/>
      <c r="BM58" s="745"/>
      <c r="BN58" s="745"/>
      <c r="BO58" s="745"/>
      <c r="BP58" s="745"/>
      <c r="BQ58" s="745"/>
      <c r="BR58" s="745"/>
      <c r="BS58" s="745"/>
      <c r="BT58" s="745"/>
      <c r="BU58" s="745"/>
      <c r="BV58" s="745"/>
      <c r="BW58" s="745"/>
      <c r="BX58" s="745"/>
      <c r="BY58" s="745"/>
      <c r="BZ58" s="745"/>
      <c r="CA58" s="209"/>
      <c r="CB58" s="745"/>
      <c r="CC58" s="745"/>
      <c r="CD58" s="745"/>
      <c r="CE58" s="745"/>
      <c r="CF58" s="745"/>
      <c r="CG58" s="745"/>
      <c r="CH58" s="745"/>
      <c r="CI58" s="185"/>
      <c r="CJ58" s="185"/>
      <c r="CK58" s="185"/>
      <c r="CL58" s="185"/>
      <c r="CM58" s="185"/>
      <c r="CN58" s="185"/>
      <c r="CO58" s="185"/>
      <c r="CP58" s="185"/>
      <c r="CQ58" s="185"/>
      <c r="CR58" s="185"/>
      <c r="CS58" s="185"/>
      <c r="CT58" s="185"/>
      <c r="CU58" s="185"/>
      <c r="CV58" s="185"/>
      <c r="CW58" s="185"/>
      <c r="CX58" s="185"/>
      <c r="CY58" s="185"/>
      <c r="CZ58" s="185"/>
      <c r="DA58" s="185"/>
      <c r="DB58" s="185"/>
      <c r="DC58" s="185"/>
      <c r="DD58" s="185"/>
      <c r="DE58" s="185"/>
      <c r="DF58" s="185"/>
      <c r="DG58" s="185"/>
      <c r="DH58" s="185"/>
      <c r="DI58" s="185"/>
      <c r="DJ58" s="185"/>
      <c r="DK58" s="185"/>
      <c r="DL58" s="185"/>
      <c r="DM58" s="185"/>
      <c r="DN58" s="185"/>
      <c r="DO58" s="185"/>
      <c r="DP58" s="185"/>
      <c r="DQ58" s="185"/>
      <c r="DR58" s="185"/>
      <c r="DS58" s="185"/>
      <c r="DT58" s="185"/>
      <c r="DU58" s="185"/>
      <c r="DV58" s="185"/>
      <c r="DW58" s="185"/>
      <c r="DX58" s="185"/>
      <c r="DY58" s="185"/>
      <c r="DZ58" s="185"/>
      <c r="EA58" s="185"/>
      <c r="EB58" s="185"/>
      <c r="EC58" s="185"/>
      <c r="ED58" s="185"/>
      <c r="EE58" s="185"/>
      <c r="EF58" s="185"/>
      <c r="EG58" s="185"/>
      <c r="EH58" s="185"/>
      <c r="EI58" s="185"/>
      <c r="EJ58" s="185"/>
      <c r="EK58" s="185"/>
      <c r="EL58" s="185"/>
      <c r="EM58" s="185"/>
      <c r="EN58" s="185"/>
      <c r="EO58" s="185"/>
      <c r="EP58" s="185"/>
      <c r="EQ58" s="185"/>
      <c r="ER58" s="185"/>
      <c r="ES58" s="185"/>
      <c r="ET58" s="185"/>
      <c r="EU58" s="185"/>
      <c r="EV58" s="185"/>
      <c r="EW58" s="185"/>
      <c r="EX58" s="185"/>
      <c r="EY58" s="185"/>
      <c r="EZ58" s="185"/>
      <c r="FA58" s="185"/>
      <c r="FB58" s="185"/>
      <c r="FC58" s="185"/>
      <c r="FD58" s="185"/>
      <c r="FE58" s="185"/>
      <c r="FF58" s="185"/>
      <c r="FG58" s="185"/>
      <c r="FH58" s="185"/>
      <c r="FI58" s="185"/>
      <c r="FJ58" s="185"/>
      <c r="FK58" s="185"/>
      <c r="FL58" s="185"/>
      <c r="FM58" s="185"/>
      <c r="FN58" s="185"/>
      <c r="FO58" s="185"/>
      <c r="FP58" s="185"/>
      <c r="FQ58" s="185"/>
      <c r="FR58" s="185"/>
      <c r="FS58" s="185"/>
      <c r="FT58" s="185"/>
      <c r="FU58" s="185"/>
      <c r="FV58" s="185"/>
      <c r="FW58" s="185"/>
      <c r="FX58" s="185"/>
      <c r="FY58" s="185"/>
      <c r="FZ58" s="185"/>
      <c r="GA58" s="185"/>
      <c r="GB58" s="185"/>
      <c r="GC58" s="185"/>
      <c r="GD58" s="185"/>
      <c r="GE58" s="185"/>
      <c r="GF58" s="185"/>
      <c r="GG58" s="185"/>
      <c r="GH58" s="185"/>
      <c r="GI58" s="185"/>
      <c r="GJ58" s="185"/>
      <c r="GK58" s="185"/>
      <c r="GL58" s="185"/>
      <c r="GM58" s="185"/>
      <c r="GN58" s="185"/>
      <c r="GO58" s="185"/>
      <c r="GP58" s="185"/>
      <c r="GQ58" s="185"/>
      <c r="GR58" s="185"/>
      <c r="GS58" s="185"/>
      <c r="GT58" s="185"/>
      <c r="GU58" s="185"/>
      <c r="GV58" s="185"/>
      <c r="GW58" s="185"/>
      <c r="GX58" s="185"/>
      <c r="GY58" s="185"/>
      <c r="GZ58" s="185"/>
      <c r="HA58" s="185"/>
      <c r="HB58" s="185"/>
      <c r="HC58" s="185"/>
      <c r="HD58" s="185"/>
      <c r="HE58" s="185"/>
      <c r="HF58" s="185"/>
      <c r="HG58" s="185"/>
      <c r="HH58" s="185"/>
    </row>
    <row r="59" spans="2:216" ht="14.25" customHeight="1">
      <c r="B59" s="101"/>
      <c r="C59" s="101"/>
      <c r="D59" s="101"/>
      <c r="E59" s="103"/>
      <c r="F59" s="101"/>
      <c r="G59" s="101"/>
      <c r="H59" s="101"/>
      <c r="I59" s="101"/>
      <c r="J59" s="101"/>
      <c r="K59" s="101"/>
      <c r="L59" s="101"/>
      <c r="M59" s="101"/>
      <c r="N59" s="101"/>
      <c r="O59" s="101"/>
      <c r="P59" s="101"/>
      <c r="Q59" s="101"/>
      <c r="R59" s="101"/>
      <c r="S59" s="101"/>
      <c r="T59" s="98"/>
      <c r="U59" s="961"/>
      <c r="V59" s="961"/>
      <c r="W59" s="101"/>
      <c r="X59" s="103"/>
      <c r="Y59" s="185"/>
      <c r="Z59" s="199"/>
      <c r="AA59" s="745"/>
      <c r="AB59" s="745"/>
      <c r="AC59" s="745"/>
      <c r="AD59" s="745"/>
      <c r="AE59" s="745"/>
      <c r="AF59" s="745"/>
      <c r="AG59" s="769" t="s">
        <v>11</v>
      </c>
      <c r="AH59" s="745">
        <v>200</v>
      </c>
      <c r="AI59" s="745"/>
      <c r="AJ59" s="745"/>
      <c r="AK59" s="745"/>
      <c r="AL59" s="745"/>
      <c r="AM59" s="769" t="s">
        <v>11</v>
      </c>
      <c r="AN59" s="745">
        <v>1500</v>
      </c>
      <c r="AO59" s="745"/>
      <c r="AP59" s="745"/>
      <c r="AQ59" s="745"/>
      <c r="AR59" s="745"/>
      <c r="AS59" s="745"/>
      <c r="AT59" s="745"/>
      <c r="AU59" s="185"/>
      <c r="AV59" s="745"/>
      <c r="AW59" s="745"/>
      <c r="AX59" s="745"/>
      <c r="AY59" s="745"/>
      <c r="AZ59" s="745"/>
      <c r="BA59" s="745"/>
      <c r="BB59" s="745"/>
      <c r="BC59" s="745" t="s">
        <v>651</v>
      </c>
      <c r="BD59" s="745" t="s">
        <v>727</v>
      </c>
      <c r="BE59" s="749" t="s">
        <v>726</v>
      </c>
      <c r="BF59" s="745"/>
      <c r="BG59" s="745"/>
      <c r="BH59" s="745"/>
      <c r="BI59" s="745"/>
      <c r="BJ59" s="745"/>
      <c r="BK59" s="745"/>
      <c r="BL59" s="745"/>
      <c r="BM59" s="745"/>
      <c r="BN59" s="745"/>
      <c r="BO59" s="745"/>
      <c r="BP59" s="745"/>
      <c r="BQ59" s="745"/>
      <c r="BR59" s="745"/>
      <c r="BS59" s="745"/>
      <c r="BT59" s="745"/>
      <c r="BU59" s="745"/>
      <c r="BV59" s="745"/>
      <c r="BW59" s="745"/>
      <c r="BX59" s="745"/>
      <c r="BY59" s="745"/>
      <c r="BZ59" s="745"/>
      <c r="CA59" s="209"/>
      <c r="CB59" s="745"/>
      <c r="CC59" s="745"/>
      <c r="CD59" s="745"/>
      <c r="CE59" s="745"/>
      <c r="CF59" s="745"/>
      <c r="CG59" s="745"/>
      <c r="CH59" s="745"/>
      <c r="CI59" s="185"/>
      <c r="CJ59" s="185"/>
      <c r="CK59" s="185"/>
      <c r="CL59" s="185"/>
      <c r="CM59" s="185"/>
      <c r="CN59" s="185"/>
      <c r="CO59" s="185"/>
      <c r="CP59" s="185"/>
      <c r="CQ59" s="185"/>
      <c r="CR59" s="185"/>
      <c r="CS59" s="185"/>
      <c r="CT59" s="185"/>
      <c r="CU59" s="185"/>
      <c r="CV59" s="185"/>
      <c r="CW59" s="185"/>
      <c r="CX59" s="185"/>
      <c r="CY59" s="185"/>
      <c r="CZ59" s="185"/>
      <c r="DA59" s="185"/>
      <c r="DB59" s="185"/>
      <c r="DC59" s="185"/>
      <c r="DD59" s="185"/>
      <c r="DE59" s="185"/>
      <c r="DF59" s="185"/>
      <c r="DG59" s="185"/>
      <c r="DH59" s="185"/>
      <c r="DI59" s="185"/>
      <c r="DJ59" s="185"/>
      <c r="DK59" s="185"/>
      <c r="DL59" s="185"/>
      <c r="DM59" s="185"/>
      <c r="DN59" s="185"/>
      <c r="DO59" s="185"/>
      <c r="DP59" s="185"/>
      <c r="DQ59" s="185"/>
      <c r="DR59" s="185"/>
      <c r="DS59" s="185"/>
      <c r="DT59" s="185"/>
      <c r="DU59" s="185"/>
      <c r="DV59" s="185"/>
      <c r="DW59" s="185"/>
      <c r="DX59" s="185"/>
      <c r="DY59" s="185"/>
      <c r="DZ59" s="185"/>
      <c r="EA59" s="185"/>
      <c r="EB59" s="185"/>
      <c r="EC59" s="185"/>
      <c r="ED59" s="185"/>
      <c r="EE59" s="185"/>
      <c r="EF59" s="185"/>
      <c r="EG59" s="185"/>
      <c r="EH59" s="185"/>
      <c r="EI59" s="185"/>
      <c r="EJ59" s="185"/>
      <c r="EK59" s="185"/>
      <c r="EL59" s="185"/>
      <c r="EM59" s="185"/>
      <c r="EN59" s="185"/>
      <c r="EO59" s="185"/>
      <c r="EP59" s="185"/>
      <c r="EQ59" s="185"/>
      <c r="ER59" s="185"/>
      <c r="ES59" s="185"/>
      <c r="ET59" s="185"/>
      <c r="EU59" s="185"/>
      <c r="EV59" s="185"/>
      <c r="EW59" s="185"/>
      <c r="EX59" s="185"/>
      <c r="EY59" s="185"/>
      <c r="EZ59" s="185"/>
      <c r="FA59" s="185"/>
      <c r="FB59" s="185"/>
      <c r="FC59" s="185"/>
      <c r="FD59" s="185"/>
      <c r="FE59" s="185"/>
      <c r="FF59" s="185"/>
      <c r="FG59" s="185"/>
      <c r="FH59" s="185"/>
      <c r="FI59" s="185"/>
      <c r="FJ59" s="185"/>
      <c r="FK59" s="185"/>
      <c r="FL59" s="185"/>
      <c r="FM59" s="185"/>
      <c r="FN59" s="185"/>
      <c r="FO59" s="185"/>
      <c r="FP59" s="185"/>
      <c r="FQ59" s="185"/>
      <c r="FR59" s="185"/>
      <c r="FS59" s="185"/>
      <c r="FT59" s="185"/>
      <c r="FU59" s="185"/>
      <c r="FV59" s="185"/>
      <c r="FW59" s="185"/>
      <c r="FX59" s="185"/>
      <c r="FY59" s="185"/>
      <c r="FZ59" s="185"/>
      <c r="GA59" s="185"/>
      <c r="GB59" s="185"/>
      <c r="GC59" s="185"/>
      <c r="GD59" s="185"/>
      <c r="GE59" s="185"/>
      <c r="GF59" s="185"/>
      <c r="GG59" s="185"/>
      <c r="GH59" s="185"/>
      <c r="GI59" s="185"/>
      <c r="GJ59" s="185"/>
      <c r="GK59" s="185"/>
      <c r="GL59" s="185"/>
      <c r="GM59" s="185"/>
      <c r="GN59" s="185"/>
      <c r="GO59" s="185"/>
      <c r="GP59" s="185"/>
      <c r="GQ59" s="185"/>
      <c r="GR59" s="185"/>
      <c r="GS59" s="185"/>
      <c r="GT59" s="185"/>
      <c r="GU59" s="185"/>
      <c r="GV59" s="185"/>
      <c r="GW59" s="185"/>
      <c r="GX59" s="185"/>
      <c r="GY59" s="185"/>
      <c r="GZ59" s="185"/>
      <c r="HA59" s="185"/>
      <c r="HB59" s="185"/>
      <c r="HC59" s="185"/>
      <c r="HD59" s="185"/>
      <c r="HE59" s="185"/>
      <c r="HF59" s="185"/>
      <c r="HG59" s="185"/>
      <c r="HH59" s="185"/>
    </row>
    <row r="60" spans="2:216" ht="14.25" customHeight="1">
      <c r="B60" s="101"/>
      <c r="C60" s="101"/>
      <c r="D60" s="101"/>
      <c r="E60" s="101"/>
      <c r="F60" s="101"/>
      <c r="G60" s="101"/>
      <c r="H60" s="101"/>
      <c r="I60" s="101"/>
      <c r="J60" s="101"/>
      <c r="K60" s="101"/>
      <c r="L60" s="101"/>
      <c r="M60" s="101"/>
      <c r="N60" s="101"/>
      <c r="O60" s="101"/>
      <c r="P60" s="101"/>
      <c r="Q60" s="101"/>
      <c r="R60" s="101"/>
      <c r="S60" s="101"/>
      <c r="T60" s="101"/>
      <c r="U60" s="101"/>
      <c r="V60" s="101"/>
      <c r="W60" s="101"/>
      <c r="X60" s="103"/>
      <c r="Y60" s="185"/>
      <c r="Z60" s="199"/>
      <c r="AA60" s="745"/>
      <c r="AB60" s="745"/>
      <c r="AC60" s="745"/>
      <c r="AD60" s="745"/>
      <c r="AE60" s="745"/>
      <c r="AF60" s="745"/>
      <c r="AG60" s="769" t="s">
        <v>111</v>
      </c>
      <c r="AH60" s="745">
        <v>250</v>
      </c>
      <c r="AI60" s="745"/>
      <c r="AJ60" s="745"/>
      <c r="AK60" s="745"/>
      <c r="AL60" s="745"/>
      <c r="AM60" s="769" t="s">
        <v>111</v>
      </c>
      <c r="AN60" s="745">
        <v>2000</v>
      </c>
      <c r="AO60" s="745"/>
      <c r="AP60" s="745"/>
      <c r="AQ60" s="745"/>
      <c r="AR60" s="745"/>
      <c r="AS60" s="745"/>
      <c r="AT60" s="745"/>
      <c r="AU60" s="185"/>
      <c r="AV60" s="745"/>
      <c r="AW60" s="745"/>
      <c r="AX60" s="745"/>
      <c r="AY60" s="745"/>
      <c r="AZ60" s="745"/>
      <c r="BA60" s="745"/>
      <c r="BB60" s="745"/>
      <c r="BC60" s="745" t="s">
        <v>640</v>
      </c>
      <c r="BD60" s="755">
        <f>$H$9/1000*$K$8</f>
        <v>0</v>
      </c>
      <c r="BE60" s="749">
        <f>$BD$60+$H$9/1000</f>
        <v>0</v>
      </c>
      <c r="BF60" s="745"/>
      <c r="BG60" s="745"/>
      <c r="BH60" s="745"/>
      <c r="BI60" s="745"/>
      <c r="BJ60" s="745"/>
      <c r="BK60" s="745"/>
      <c r="BL60" s="745"/>
      <c r="BM60" s="745"/>
      <c r="BN60" s="745"/>
      <c r="BO60" s="745"/>
      <c r="BP60" s="745"/>
      <c r="BQ60" s="745"/>
      <c r="BR60" s="745"/>
      <c r="BS60" s="745"/>
      <c r="BT60" s="745"/>
      <c r="BU60" s="745"/>
      <c r="BV60" s="745"/>
      <c r="BW60" s="745"/>
      <c r="BX60" s="745"/>
      <c r="BY60" s="745"/>
      <c r="BZ60" s="745"/>
      <c r="CA60" s="209"/>
      <c r="CB60" s="745"/>
      <c r="CC60" s="745"/>
      <c r="CD60" s="745"/>
      <c r="CE60" s="745"/>
      <c r="CF60" s="745"/>
      <c r="CG60" s="745"/>
      <c r="CH60" s="745"/>
      <c r="CI60" s="185"/>
      <c r="CJ60" s="185"/>
      <c r="CK60" s="185"/>
      <c r="CL60" s="185"/>
      <c r="CM60" s="185"/>
      <c r="CN60" s="185"/>
      <c r="CO60" s="185"/>
      <c r="CP60" s="185"/>
      <c r="CQ60" s="185"/>
      <c r="CR60" s="185"/>
      <c r="CS60" s="185"/>
      <c r="CT60" s="185"/>
      <c r="CU60" s="185"/>
      <c r="CV60" s="185"/>
      <c r="CW60" s="185"/>
      <c r="CX60" s="185"/>
      <c r="CY60" s="185"/>
      <c r="CZ60" s="185"/>
      <c r="DA60" s="185"/>
      <c r="DB60" s="185"/>
      <c r="DC60" s="185"/>
      <c r="DD60" s="185"/>
      <c r="DE60" s="185"/>
      <c r="DF60" s="185"/>
      <c r="DG60" s="185"/>
      <c r="DH60" s="185"/>
      <c r="DI60" s="185"/>
      <c r="DJ60" s="185"/>
      <c r="DK60" s="185"/>
      <c r="DL60" s="185"/>
      <c r="DM60" s="185"/>
      <c r="DN60" s="185"/>
      <c r="DO60" s="185"/>
      <c r="DP60" s="185"/>
      <c r="DQ60" s="185"/>
      <c r="DR60" s="185"/>
      <c r="DS60" s="185"/>
      <c r="DT60" s="185"/>
      <c r="DU60" s="185"/>
      <c r="DV60" s="185"/>
      <c r="DW60" s="185"/>
      <c r="DX60" s="185"/>
      <c r="DY60" s="185"/>
      <c r="DZ60" s="185"/>
      <c r="EA60" s="185"/>
      <c r="EB60" s="185"/>
      <c r="EC60" s="185"/>
      <c r="ED60" s="185"/>
      <c r="EE60" s="185"/>
      <c r="EF60" s="185"/>
      <c r="EG60" s="185"/>
      <c r="EH60" s="185"/>
      <c r="EI60" s="185"/>
      <c r="EJ60" s="185"/>
      <c r="EK60" s="185"/>
      <c r="EL60" s="185"/>
      <c r="EM60" s="185"/>
      <c r="EN60" s="185"/>
      <c r="EO60" s="185"/>
      <c r="EP60" s="185"/>
      <c r="EQ60" s="185"/>
      <c r="ER60" s="185"/>
      <c r="ES60" s="185"/>
      <c r="ET60" s="185"/>
      <c r="EU60" s="185"/>
      <c r="EV60" s="185"/>
      <c r="EW60" s="185"/>
      <c r="EX60" s="185"/>
      <c r="EY60" s="185"/>
      <c r="EZ60" s="185"/>
      <c r="FA60" s="185"/>
      <c r="FB60" s="185"/>
      <c r="FC60" s="185"/>
      <c r="FD60" s="185"/>
      <c r="FE60" s="185"/>
      <c r="FF60" s="185"/>
      <c r="FG60" s="185"/>
      <c r="FH60" s="185"/>
      <c r="FI60" s="185"/>
      <c r="FJ60" s="185"/>
      <c r="FK60" s="185"/>
      <c r="FL60" s="185"/>
      <c r="FM60" s="185"/>
      <c r="FN60" s="185"/>
      <c r="FO60" s="185"/>
      <c r="FP60" s="185"/>
      <c r="FQ60" s="185"/>
      <c r="FR60" s="185"/>
      <c r="FS60" s="185"/>
      <c r="FT60" s="185"/>
      <c r="FU60" s="185"/>
      <c r="FV60" s="185"/>
      <c r="FW60" s="185"/>
      <c r="FX60" s="185"/>
      <c r="FY60" s="185"/>
      <c r="FZ60" s="185"/>
      <c r="GA60" s="185"/>
      <c r="GB60" s="185"/>
      <c r="GC60" s="185"/>
      <c r="GD60" s="185"/>
      <c r="GE60" s="185"/>
      <c r="GF60" s="185"/>
      <c r="GG60" s="185"/>
      <c r="GH60" s="185"/>
      <c r="GI60" s="185"/>
      <c r="GJ60" s="185"/>
      <c r="GK60" s="185"/>
      <c r="GL60" s="185"/>
      <c r="GM60" s="185"/>
      <c r="GN60" s="185"/>
      <c r="GO60" s="185"/>
      <c r="GP60" s="185"/>
      <c r="GQ60" s="185"/>
      <c r="GR60" s="185"/>
      <c r="GS60" s="185"/>
      <c r="GT60" s="185"/>
      <c r="GU60" s="185"/>
      <c r="GV60" s="185"/>
      <c r="GW60" s="185"/>
      <c r="GX60" s="185"/>
      <c r="GY60" s="185"/>
      <c r="GZ60" s="185"/>
      <c r="HA60" s="185"/>
      <c r="HB60" s="185"/>
      <c r="HC60" s="185"/>
      <c r="HD60" s="185"/>
      <c r="HE60" s="185"/>
      <c r="HF60" s="185"/>
      <c r="HG60" s="185"/>
      <c r="HH60" s="185"/>
    </row>
    <row r="61" spans="2:216" ht="15.6" customHeight="1">
      <c r="B61" s="101"/>
      <c r="C61" s="101"/>
      <c r="D61" s="101"/>
      <c r="E61" s="101"/>
      <c r="F61" s="101"/>
      <c r="G61" s="101"/>
      <c r="H61" s="101"/>
      <c r="I61" s="101"/>
      <c r="J61" s="101"/>
      <c r="K61" s="101"/>
      <c r="L61" s="101"/>
      <c r="M61" s="101"/>
      <c r="N61" s="101"/>
      <c r="O61" s="101"/>
      <c r="P61" s="101"/>
      <c r="Q61" s="101"/>
      <c r="R61" s="101"/>
      <c r="S61" s="118"/>
      <c r="T61" s="118"/>
      <c r="U61" s="118"/>
      <c r="V61" s="118"/>
      <c r="W61" s="260"/>
      <c r="X61" s="224"/>
      <c r="Y61" s="185"/>
      <c r="Z61" s="199"/>
      <c r="AA61" s="745"/>
      <c r="AB61" s="745"/>
      <c r="AC61" s="745"/>
      <c r="AD61" s="745"/>
      <c r="AE61" s="745"/>
      <c r="AF61" s="745"/>
      <c r="AG61" s="769" t="s">
        <v>230</v>
      </c>
      <c r="AH61" s="745">
        <v>300</v>
      </c>
      <c r="AI61" s="745"/>
      <c r="AJ61" s="745"/>
      <c r="AK61" s="745"/>
      <c r="AL61" s="745"/>
      <c r="AM61" s="769" t="s">
        <v>230</v>
      </c>
      <c r="AN61" s="745">
        <v>2500</v>
      </c>
      <c r="AO61" s="745"/>
      <c r="AP61" s="745"/>
      <c r="AQ61" s="745"/>
      <c r="AR61" s="745"/>
      <c r="AS61" s="745"/>
      <c r="AT61" s="745"/>
      <c r="AU61" s="185"/>
      <c r="AV61" s="745"/>
      <c r="AW61" s="745"/>
      <c r="AX61" s="745"/>
      <c r="AY61" s="745"/>
      <c r="AZ61" s="745"/>
      <c r="BA61" s="745"/>
      <c r="BB61" s="745"/>
      <c r="BC61" s="745" t="s">
        <v>662</v>
      </c>
      <c r="BD61" s="745">
        <f>SUM($O$12:$O$45)*$K$8</f>
        <v>0</v>
      </c>
      <c r="BE61" s="785">
        <f>$BD$61+SUM($O$12:$O$45)</f>
        <v>0</v>
      </c>
      <c r="BF61" s="745"/>
      <c r="BG61" s="745"/>
      <c r="BH61" s="745"/>
      <c r="BI61" s="745"/>
      <c r="BJ61" s="745"/>
      <c r="BK61" s="745"/>
      <c r="BL61" s="745"/>
      <c r="BM61" s="745"/>
      <c r="BN61" s="745"/>
      <c r="BO61" s="745"/>
      <c r="BP61" s="745"/>
      <c r="BQ61" s="745"/>
      <c r="BR61" s="745"/>
      <c r="BS61" s="745"/>
      <c r="BT61" s="745"/>
      <c r="BU61" s="745"/>
      <c r="BV61" s="745"/>
      <c r="BW61" s="745"/>
      <c r="BX61" s="745"/>
      <c r="BY61" s="745"/>
      <c r="BZ61" s="745"/>
      <c r="CA61" s="209"/>
      <c r="CB61" s="745"/>
      <c r="CC61" s="745"/>
      <c r="CD61" s="745"/>
      <c r="CE61" s="745"/>
      <c r="CF61" s="745"/>
      <c r="CG61" s="745"/>
      <c r="CH61" s="745"/>
      <c r="CI61" s="185"/>
      <c r="CJ61" s="185"/>
      <c r="CK61" s="185"/>
      <c r="CL61" s="185"/>
      <c r="CM61" s="185"/>
      <c r="CN61" s="185"/>
      <c r="CO61" s="185"/>
      <c r="CP61" s="185"/>
      <c r="CQ61" s="185"/>
      <c r="CR61" s="185"/>
      <c r="CS61" s="185"/>
      <c r="CT61" s="185"/>
      <c r="CU61" s="185"/>
      <c r="CV61" s="185"/>
      <c r="CW61" s="185"/>
      <c r="CX61" s="185"/>
      <c r="CY61" s="185"/>
      <c r="CZ61" s="185"/>
      <c r="DA61" s="185"/>
      <c r="DB61" s="185"/>
      <c r="DC61" s="185"/>
      <c r="DD61" s="185"/>
      <c r="DE61" s="185"/>
      <c r="DF61" s="185"/>
      <c r="DG61" s="185"/>
      <c r="DH61" s="185"/>
      <c r="DI61" s="185"/>
      <c r="DJ61" s="185"/>
      <c r="DK61" s="185"/>
      <c r="DL61" s="185"/>
      <c r="DM61" s="185"/>
      <c r="DN61" s="185"/>
      <c r="DO61" s="185"/>
      <c r="DP61" s="185"/>
      <c r="DQ61" s="185"/>
      <c r="DR61" s="185"/>
      <c r="DS61" s="185"/>
      <c r="DT61" s="185"/>
      <c r="DU61" s="185"/>
      <c r="DV61" s="185"/>
      <c r="DW61" s="185"/>
      <c r="DX61" s="185"/>
      <c r="DY61" s="185"/>
      <c r="DZ61" s="185"/>
      <c r="EA61" s="185"/>
      <c r="EB61" s="185"/>
      <c r="EC61" s="185"/>
      <c r="ED61" s="185"/>
      <c r="EE61" s="185"/>
      <c r="EF61" s="185"/>
      <c r="EG61" s="185"/>
      <c r="EH61" s="185"/>
      <c r="EI61" s="185"/>
      <c r="EJ61" s="185"/>
      <c r="EK61" s="185"/>
      <c r="EL61" s="185"/>
      <c r="EM61" s="185"/>
      <c r="EN61" s="185"/>
      <c r="EO61" s="185"/>
      <c r="EP61" s="185"/>
      <c r="EQ61" s="185"/>
      <c r="ER61" s="185"/>
      <c r="ES61" s="185"/>
      <c r="ET61" s="185"/>
      <c r="EU61" s="185"/>
      <c r="EV61" s="185"/>
      <c r="EW61" s="185"/>
      <c r="EX61" s="185"/>
      <c r="EY61" s="185"/>
      <c r="EZ61" s="185"/>
      <c r="FA61" s="185"/>
      <c r="FB61" s="185"/>
      <c r="FC61" s="185"/>
      <c r="FD61" s="185"/>
      <c r="FE61" s="185"/>
      <c r="FF61" s="185"/>
      <c r="FG61" s="185"/>
      <c r="FH61" s="185"/>
      <c r="FI61" s="185"/>
      <c r="FJ61" s="185"/>
      <c r="FK61" s="185"/>
      <c r="FL61" s="185"/>
      <c r="FM61" s="185"/>
      <c r="FN61" s="185"/>
      <c r="FO61" s="185"/>
      <c r="FP61" s="185"/>
      <c r="FQ61" s="185"/>
      <c r="FR61" s="185"/>
      <c r="FS61" s="185"/>
      <c r="FT61" s="185"/>
      <c r="FU61" s="185"/>
      <c r="FV61" s="185"/>
      <c r="FW61" s="185"/>
      <c r="FX61" s="185"/>
      <c r="FY61" s="185"/>
      <c r="FZ61" s="185"/>
      <c r="GA61" s="185"/>
      <c r="GB61" s="185"/>
      <c r="GC61" s="185"/>
      <c r="GD61" s="185"/>
      <c r="GE61" s="185"/>
      <c r="GF61" s="185"/>
      <c r="GG61" s="185"/>
      <c r="GH61" s="185"/>
      <c r="GI61" s="185"/>
      <c r="GJ61" s="185"/>
      <c r="GK61" s="185"/>
      <c r="GL61" s="185"/>
      <c r="GM61" s="185"/>
      <c r="GN61" s="185"/>
      <c r="GO61" s="185"/>
      <c r="GP61" s="185"/>
      <c r="GQ61" s="185"/>
      <c r="GR61" s="185"/>
      <c r="GS61" s="185"/>
      <c r="GT61" s="185"/>
      <c r="GU61" s="185"/>
      <c r="GV61" s="185"/>
      <c r="GW61" s="185"/>
      <c r="GX61" s="185"/>
      <c r="GY61" s="185"/>
      <c r="GZ61" s="185"/>
      <c r="HA61" s="185"/>
      <c r="HB61" s="185"/>
      <c r="HC61" s="185"/>
      <c r="HD61" s="185"/>
      <c r="HE61" s="185"/>
      <c r="HF61" s="185"/>
      <c r="HG61" s="185"/>
      <c r="HH61" s="185"/>
    </row>
    <row r="62" spans="2:216" ht="25.5" customHeight="1">
      <c r="B62" s="101"/>
      <c r="C62" s="101"/>
      <c r="D62" s="101"/>
      <c r="E62" s="101"/>
      <c r="F62" s="101"/>
      <c r="G62" s="101"/>
      <c r="H62" s="101"/>
      <c r="I62" s="101"/>
      <c r="J62" s="101"/>
      <c r="K62" s="101"/>
      <c r="L62" s="101"/>
      <c r="M62" s="101"/>
      <c r="O62" s="633">
        <f>IF(TYPOLOGY="Bridge", 'Default Values'!$AK$6, 'Default Values'!$AL$6)</f>
        <v>50</v>
      </c>
      <c r="P62" s="101"/>
      <c r="Q62" s="101"/>
      <c r="R62" s="101"/>
      <c r="S62" s="118"/>
      <c r="T62" s="118"/>
      <c r="U62" s="118"/>
      <c r="V62" s="269"/>
      <c r="W62" s="516" t="s">
        <v>228</v>
      </c>
      <c r="X62" s="224"/>
      <c r="Y62" s="185"/>
      <c r="Z62" s="199"/>
      <c r="AA62" s="745"/>
      <c r="AB62" s="745"/>
      <c r="AC62" s="745"/>
      <c r="AD62" s="745"/>
      <c r="AE62" s="745"/>
      <c r="AF62" s="745"/>
      <c r="AG62" s="769" t="s">
        <v>231</v>
      </c>
      <c r="AH62" s="745">
        <v>350</v>
      </c>
      <c r="AI62" s="745"/>
      <c r="AJ62" s="745"/>
      <c r="AK62" s="745"/>
      <c r="AL62" s="745"/>
      <c r="AM62" s="769" t="s">
        <v>231</v>
      </c>
      <c r="AN62" s="745">
        <v>3000</v>
      </c>
      <c r="AO62" s="745"/>
      <c r="AP62" s="745"/>
      <c r="AQ62" s="745"/>
      <c r="AR62" s="745"/>
      <c r="AS62" s="745"/>
      <c r="AT62" s="745"/>
      <c r="AU62" s="185"/>
      <c r="AV62" s="745"/>
      <c r="AW62" s="745"/>
      <c r="AX62" s="745"/>
      <c r="AY62" s="745"/>
      <c r="AZ62" s="745"/>
      <c r="BA62" s="745"/>
      <c r="BB62" s="745"/>
      <c r="BC62" s="745" t="s">
        <v>104</v>
      </c>
      <c r="BD62" s="755">
        <f>SUM($P$12:$P$45) *$K$8</f>
        <v>0</v>
      </c>
      <c r="BE62" s="785">
        <f>$BD$62 + SUM($P$12:$P$45)</f>
        <v>0</v>
      </c>
      <c r="BF62" s="745"/>
      <c r="BG62" s="745"/>
      <c r="BH62" s="745"/>
      <c r="BI62" s="745"/>
      <c r="BJ62" s="745"/>
      <c r="BK62" s="745"/>
      <c r="BL62" s="745"/>
      <c r="BM62" s="745"/>
      <c r="BN62" s="745"/>
      <c r="BO62" s="745"/>
      <c r="BP62" s="745"/>
      <c r="BQ62" s="745"/>
      <c r="BR62" s="745"/>
      <c r="BS62" s="745"/>
      <c r="BT62" s="745"/>
      <c r="BU62" s="745"/>
      <c r="BV62" s="745"/>
      <c r="BW62" s="745"/>
      <c r="BX62" s="745"/>
      <c r="BY62" s="745"/>
      <c r="BZ62" s="745"/>
      <c r="CA62" s="209"/>
      <c r="CB62" s="745"/>
      <c r="CC62" s="745"/>
      <c r="CD62" s="745"/>
      <c r="CE62" s="745"/>
      <c r="CF62" s="745"/>
      <c r="CG62" s="745"/>
      <c r="CH62" s="745"/>
      <c r="CI62" s="185"/>
      <c r="CJ62" s="185"/>
      <c r="CK62" s="185"/>
      <c r="CL62" s="185"/>
      <c r="CM62" s="185"/>
      <c r="CN62" s="185"/>
      <c r="CO62" s="185"/>
      <c r="CP62" s="185"/>
      <c r="CQ62" s="185"/>
      <c r="CR62" s="185"/>
      <c r="CS62" s="185"/>
      <c r="CT62" s="185"/>
      <c r="CU62" s="185"/>
      <c r="CV62" s="185"/>
      <c r="CW62" s="185"/>
      <c r="CX62" s="185"/>
      <c r="CY62" s="185"/>
      <c r="CZ62" s="185"/>
      <c r="DA62" s="185"/>
      <c r="DB62" s="185"/>
      <c r="DC62" s="185"/>
      <c r="DD62" s="185"/>
      <c r="DE62" s="185"/>
      <c r="DF62" s="185"/>
      <c r="DG62" s="185"/>
      <c r="DH62" s="185"/>
      <c r="DI62" s="185"/>
      <c r="DJ62" s="185"/>
      <c r="DK62" s="185"/>
      <c r="DL62" s="185"/>
      <c r="DM62" s="185"/>
      <c r="DN62" s="185"/>
      <c r="DO62" s="185"/>
      <c r="DP62" s="185"/>
      <c r="DQ62" s="185"/>
      <c r="DR62" s="185"/>
      <c r="DS62" s="185"/>
      <c r="DT62" s="185"/>
      <c r="DU62" s="185"/>
      <c r="DV62" s="185"/>
      <c r="DW62" s="185"/>
      <c r="DX62" s="185"/>
      <c r="DY62" s="185"/>
      <c r="DZ62" s="185"/>
      <c r="EA62" s="185"/>
      <c r="EB62" s="185"/>
      <c r="EC62" s="185"/>
      <c r="ED62" s="185"/>
      <c r="EE62" s="185"/>
      <c r="EF62" s="185"/>
      <c r="EG62" s="185"/>
      <c r="EH62" s="185"/>
      <c r="EI62" s="185"/>
      <c r="EJ62" s="185"/>
      <c r="EK62" s="185"/>
      <c r="EL62" s="185"/>
      <c r="EM62" s="185"/>
      <c r="EN62" s="185"/>
      <c r="EO62" s="185"/>
      <c r="EP62" s="185"/>
      <c r="EQ62" s="185"/>
      <c r="ER62" s="185"/>
      <c r="ES62" s="185"/>
      <c r="ET62" s="185"/>
      <c r="EU62" s="185"/>
      <c r="EV62" s="185"/>
      <c r="EW62" s="185"/>
      <c r="EX62" s="185"/>
      <c r="EY62" s="185"/>
      <c r="EZ62" s="185"/>
      <c r="FA62" s="185"/>
      <c r="FB62" s="185"/>
      <c r="FC62" s="185"/>
      <c r="FD62" s="185"/>
      <c r="FE62" s="185"/>
      <c r="FF62" s="185"/>
      <c r="FG62" s="185"/>
      <c r="FH62" s="185"/>
      <c r="FI62" s="185"/>
      <c r="FJ62" s="185"/>
      <c r="FK62" s="185"/>
      <c r="FL62" s="185"/>
      <c r="FM62" s="185"/>
      <c r="FN62" s="185"/>
      <c r="FO62" s="185"/>
      <c r="FP62" s="185"/>
      <c r="FQ62" s="185"/>
      <c r="FR62" s="185"/>
      <c r="FS62" s="185"/>
      <c r="FT62" s="185"/>
      <c r="FU62" s="185"/>
      <c r="FV62" s="185"/>
      <c r="FW62" s="185"/>
      <c r="FX62" s="185"/>
      <c r="FY62" s="185"/>
      <c r="FZ62" s="185"/>
      <c r="GA62" s="185"/>
      <c r="GB62" s="185"/>
      <c r="GC62" s="185"/>
      <c r="GD62" s="185"/>
      <c r="GE62" s="185"/>
      <c r="GF62" s="185"/>
      <c r="GG62" s="185"/>
      <c r="GH62" s="185"/>
      <c r="GI62" s="185"/>
      <c r="GJ62" s="185"/>
      <c r="GK62" s="185"/>
      <c r="GL62" s="185"/>
      <c r="GM62" s="185"/>
      <c r="GN62" s="185"/>
      <c r="GO62" s="185"/>
      <c r="GP62" s="185"/>
      <c r="GQ62" s="185"/>
      <c r="GR62" s="185"/>
      <c r="GS62" s="185"/>
      <c r="GT62" s="185"/>
      <c r="GU62" s="185"/>
      <c r="GV62" s="185"/>
      <c r="GW62" s="185"/>
      <c r="GX62" s="185"/>
      <c r="GY62" s="185"/>
      <c r="GZ62" s="185"/>
      <c r="HA62" s="185"/>
      <c r="HB62" s="185"/>
      <c r="HC62" s="185"/>
      <c r="HD62" s="185"/>
      <c r="HE62" s="185"/>
      <c r="HF62" s="185"/>
      <c r="HG62" s="185"/>
      <c r="HH62" s="185"/>
    </row>
    <row r="63" spans="2:216" ht="9.6" customHeight="1">
      <c r="B63" s="101"/>
      <c r="C63" s="101"/>
      <c r="D63" s="101"/>
      <c r="E63" s="101"/>
      <c r="F63" s="101"/>
      <c r="G63" s="101"/>
      <c r="H63" s="101"/>
      <c r="I63" s="101"/>
      <c r="J63" s="101"/>
      <c r="K63" s="101"/>
      <c r="L63" s="101"/>
      <c r="M63" s="101"/>
      <c r="N63" s="537"/>
      <c r="O63" s="101"/>
      <c r="P63" s="101"/>
      <c r="Q63" s="101"/>
      <c r="R63" s="101"/>
      <c r="S63" s="118"/>
      <c r="T63" s="118"/>
      <c r="U63" s="118"/>
      <c r="V63" s="100"/>
      <c r="W63" s="270"/>
      <c r="X63" s="224"/>
      <c r="Y63" s="185"/>
      <c r="Z63" s="118"/>
      <c r="AA63" s="185"/>
      <c r="AB63" s="185"/>
      <c r="AC63" s="185"/>
      <c r="AD63" s="185"/>
      <c r="AE63" s="185"/>
      <c r="AF63" s="185"/>
      <c r="AG63" s="803" t="s">
        <v>232</v>
      </c>
      <c r="AH63" s="185">
        <v>400</v>
      </c>
      <c r="AI63" s="185"/>
      <c r="AJ63" s="185"/>
      <c r="AK63" s="185"/>
      <c r="AL63" s="185"/>
      <c r="AM63" s="803" t="s">
        <v>232</v>
      </c>
      <c r="AN63" s="185">
        <v>3500</v>
      </c>
      <c r="AO63" s="185"/>
      <c r="AP63" s="185"/>
      <c r="AQ63" s="185"/>
      <c r="AR63" s="185"/>
      <c r="AS63" s="185"/>
      <c r="AT63" s="185"/>
      <c r="AU63" s="185"/>
      <c r="AV63" s="185"/>
      <c r="AW63" s="185"/>
      <c r="AX63" s="185"/>
      <c r="AY63" s="185"/>
      <c r="AZ63" s="185"/>
      <c r="BA63" s="185"/>
      <c r="BB63" s="185"/>
      <c r="BC63" s="185" t="s">
        <v>311</v>
      </c>
      <c r="BD63" s="786">
        <f>SUM($R$48,$S$48,$R$12:$R$45,$T$48) * $K$8</f>
        <v>0</v>
      </c>
      <c r="BE63" s="780">
        <f>$BD$63+ SUM($R$48,$S$48,$R$12:$R$45,$T$48)</f>
        <v>0</v>
      </c>
      <c r="BF63" s="185"/>
      <c r="BG63" s="185"/>
      <c r="BH63" s="185"/>
      <c r="BI63" s="185"/>
      <c r="BJ63" s="185"/>
      <c r="BK63" s="185"/>
      <c r="BL63" s="185"/>
      <c r="BM63" s="185"/>
      <c r="BN63" s="185"/>
      <c r="BO63" s="185"/>
      <c r="BP63" s="185"/>
      <c r="BQ63" s="185"/>
      <c r="BR63" s="185"/>
      <c r="BS63" s="185"/>
      <c r="BT63" s="185"/>
      <c r="BU63" s="185"/>
      <c r="BV63" s="185"/>
      <c r="BW63" s="185"/>
      <c r="BX63" s="185"/>
      <c r="BY63" s="185"/>
      <c r="BZ63" s="185"/>
      <c r="CA63" s="743"/>
      <c r="CB63" s="185"/>
      <c r="CC63" s="185"/>
      <c r="CD63" s="185"/>
      <c r="CE63" s="185"/>
      <c r="CF63" s="185"/>
      <c r="CG63" s="185"/>
      <c r="CH63" s="185"/>
      <c r="CI63" s="185"/>
      <c r="CJ63" s="185"/>
      <c r="CK63" s="185"/>
      <c r="CL63" s="185"/>
      <c r="CM63" s="185"/>
      <c r="CN63" s="185"/>
      <c r="CO63" s="185"/>
      <c r="CP63" s="185"/>
      <c r="CQ63" s="185"/>
      <c r="CR63" s="185"/>
      <c r="CS63" s="185"/>
      <c r="CT63" s="185"/>
      <c r="CU63" s="185"/>
      <c r="CV63" s="185"/>
      <c r="CW63" s="185"/>
      <c r="CX63" s="185"/>
      <c r="CY63" s="185"/>
      <c r="CZ63" s="185"/>
      <c r="DA63" s="185"/>
      <c r="DB63" s="185"/>
      <c r="DC63" s="185"/>
      <c r="DD63" s="185"/>
      <c r="DE63" s="185"/>
      <c r="DF63" s="185"/>
      <c r="DG63" s="185"/>
      <c r="DH63" s="185"/>
      <c r="DI63" s="185"/>
      <c r="DJ63" s="185"/>
      <c r="DK63" s="185"/>
      <c r="DL63" s="185"/>
      <c r="DM63" s="185"/>
      <c r="DN63" s="185"/>
      <c r="DO63" s="185"/>
      <c r="DP63" s="185"/>
      <c r="DQ63" s="185"/>
      <c r="DR63" s="185"/>
      <c r="DS63" s="185"/>
      <c r="DT63" s="185"/>
      <c r="DU63" s="185"/>
      <c r="DV63" s="185"/>
      <c r="DW63" s="185"/>
      <c r="DX63" s="185"/>
      <c r="DY63" s="185"/>
      <c r="DZ63" s="185"/>
      <c r="EA63" s="185"/>
      <c r="EB63" s="185"/>
      <c r="EC63" s="185"/>
      <c r="ED63" s="185"/>
      <c r="EE63" s="185"/>
      <c r="EF63" s="185"/>
      <c r="EG63" s="185"/>
      <c r="EH63" s="185"/>
      <c r="EI63" s="185"/>
      <c r="EJ63" s="185"/>
      <c r="EK63" s="185"/>
      <c r="EL63" s="185"/>
      <c r="EM63" s="185"/>
      <c r="EN63" s="185"/>
      <c r="EO63" s="185"/>
      <c r="EP63" s="185"/>
      <c r="EQ63" s="185"/>
      <c r="ER63" s="185"/>
      <c r="ES63" s="185"/>
      <c r="ET63" s="185"/>
      <c r="EU63" s="185"/>
      <c r="EV63" s="185"/>
      <c r="EW63" s="185"/>
      <c r="EX63" s="185"/>
      <c r="EY63" s="185"/>
      <c r="EZ63" s="185"/>
      <c r="FA63" s="185"/>
      <c r="FB63" s="185"/>
      <c r="FC63" s="185"/>
      <c r="FD63" s="185"/>
      <c r="FE63" s="185"/>
      <c r="FF63" s="185"/>
      <c r="FG63" s="185"/>
      <c r="FH63" s="185"/>
      <c r="FI63" s="185"/>
      <c r="FJ63" s="185"/>
      <c r="FK63" s="185"/>
      <c r="FL63" s="185"/>
      <c r="FM63" s="185"/>
      <c r="FN63" s="185"/>
      <c r="FO63" s="185"/>
      <c r="FP63" s="185"/>
      <c r="FQ63" s="185"/>
      <c r="FR63" s="185"/>
      <c r="FS63" s="185"/>
      <c r="FT63" s="185"/>
      <c r="FU63" s="185"/>
      <c r="FV63" s="185"/>
      <c r="FW63" s="185"/>
      <c r="FX63" s="185"/>
      <c r="FY63" s="185"/>
      <c r="FZ63" s="185"/>
      <c r="GA63" s="185"/>
      <c r="GB63" s="185"/>
      <c r="GC63" s="185"/>
      <c r="GD63" s="185"/>
      <c r="GE63" s="185"/>
      <c r="GF63" s="185"/>
      <c r="GG63" s="185"/>
      <c r="GH63" s="185"/>
      <c r="GI63" s="185"/>
      <c r="GJ63" s="185"/>
      <c r="GK63" s="185"/>
      <c r="GL63" s="185"/>
      <c r="GM63" s="185"/>
      <c r="GN63" s="185"/>
      <c r="GO63" s="185"/>
      <c r="GP63" s="185"/>
      <c r="GQ63" s="185"/>
      <c r="GR63" s="185"/>
      <c r="GS63" s="185"/>
      <c r="GT63" s="185"/>
      <c r="GU63" s="185"/>
      <c r="GV63" s="185"/>
      <c r="GW63" s="185"/>
      <c r="GX63" s="185"/>
      <c r="GY63" s="185"/>
      <c r="GZ63" s="185"/>
      <c r="HA63" s="185"/>
      <c r="HB63" s="185"/>
      <c r="HC63" s="185"/>
      <c r="HD63" s="185"/>
      <c r="HE63" s="185"/>
      <c r="HF63" s="185"/>
      <c r="HG63" s="185"/>
      <c r="HH63" s="185"/>
    </row>
    <row r="64" spans="2:216" ht="27" customHeight="1">
      <c r="B64" s="101"/>
      <c r="C64" s="101"/>
      <c r="D64" s="101"/>
      <c r="E64" s="101"/>
      <c r="F64" s="101"/>
      <c r="G64" s="101"/>
      <c r="H64" s="101"/>
      <c r="I64" s="101"/>
      <c r="J64" s="101"/>
      <c r="K64" s="101"/>
      <c r="L64" s="101"/>
      <c r="M64" s="101"/>
      <c r="O64" s="633">
        <f>IF(TYPOLOGY="Bridge", 'Default Values'!$AK$7, 'Default Values'!$AL$7)</f>
        <v>100</v>
      </c>
      <c r="P64" s="101"/>
      <c r="Q64" s="101"/>
      <c r="R64" s="101"/>
      <c r="S64" s="118"/>
      <c r="T64" s="118"/>
      <c r="U64" s="118"/>
      <c r="V64" s="269"/>
      <c r="W64" s="516" t="s">
        <v>229</v>
      </c>
      <c r="X64" s="224"/>
      <c r="Y64" s="185"/>
      <c r="Z64" s="118"/>
      <c r="AA64" s="185"/>
      <c r="AB64" s="185"/>
      <c r="AC64" s="185"/>
      <c r="AD64" s="185"/>
      <c r="AE64" s="185"/>
      <c r="AF64" s="185"/>
      <c r="AG64" s="185"/>
      <c r="AH64" s="185"/>
      <c r="AI64" s="185"/>
      <c r="AJ64" s="185"/>
      <c r="AK64" s="185"/>
      <c r="AL64" s="185"/>
      <c r="AM64" s="185"/>
      <c r="AN64" s="185"/>
      <c r="AO64" s="185"/>
      <c r="AP64" s="185"/>
      <c r="AQ64" s="185"/>
      <c r="AR64" s="185"/>
      <c r="AS64" s="185"/>
      <c r="AT64" s="185"/>
      <c r="AU64" s="185"/>
      <c r="AV64" s="185"/>
      <c r="AW64" s="185"/>
      <c r="AX64" s="185"/>
      <c r="AY64" s="185"/>
      <c r="AZ64" s="185"/>
      <c r="BA64" s="185"/>
      <c r="BB64" s="185"/>
      <c r="BC64" s="804" t="s">
        <v>743</v>
      </c>
      <c r="BD64" s="768">
        <f>$AV$24*$K$8</f>
        <v>0</v>
      </c>
      <c r="BE64" s="805">
        <f>$BD$64+$AV$24</f>
        <v>0</v>
      </c>
      <c r="BF64" s="185"/>
      <c r="BG64" s="185"/>
      <c r="BH64" s="185"/>
      <c r="BI64" s="185"/>
      <c r="BJ64" s="185"/>
      <c r="BK64" s="185"/>
      <c r="BL64" s="185"/>
      <c r="BM64" s="185"/>
      <c r="BN64" s="185"/>
      <c r="BO64" s="185"/>
      <c r="BP64" s="185"/>
      <c r="BQ64" s="185"/>
      <c r="BR64" s="185"/>
      <c r="BS64" s="185"/>
      <c r="BT64" s="185"/>
      <c r="BU64" s="185"/>
      <c r="BV64" s="185"/>
      <c r="BW64" s="185"/>
      <c r="BX64" s="185"/>
      <c r="BY64" s="185"/>
      <c r="BZ64" s="185"/>
      <c r="CA64" s="743"/>
      <c r="CB64" s="185"/>
      <c r="CC64" s="185"/>
      <c r="CD64" s="185"/>
      <c r="CE64" s="185"/>
      <c r="CF64" s="185"/>
      <c r="CG64" s="185"/>
      <c r="CH64" s="185"/>
      <c r="CI64" s="185"/>
      <c r="CJ64" s="185"/>
      <c r="CK64" s="185"/>
      <c r="CL64" s="185"/>
      <c r="CM64" s="185"/>
      <c r="CN64" s="185"/>
      <c r="CO64" s="185"/>
      <c r="CP64" s="185"/>
      <c r="CQ64" s="185"/>
      <c r="CR64" s="185"/>
      <c r="CS64" s="185"/>
      <c r="CT64" s="185"/>
      <c r="CU64" s="185"/>
      <c r="CV64" s="185"/>
      <c r="CW64" s="185"/>
      <c r="CX64" s="185"/>
      <c r="CY64" s="185"/>
      <c r="CZ64" s="185"/>
      <c r="DA64" s="185"/>
      <c r="DB64" s="185"/>
      <c r="DC64" s="185"/>
      <c r="DD64" s="185"/>
      <c r="DE64" s="185"/>
      <c r="DF64" s="185"/>
      <c r="DG64" s="185"/>
      <c r="DH64" s="185"/>
      <c r="DI64" s="185"/>
      <c r="DJ64" s="185"/>
      <c r="DK64" s="185"/>
      <c r="DL64" s="185"/>
      <c r="DM64" s="185"/>
      <c r="DN64" s="185"/>
      <c r="DO64" s="185"/>
      <c r="DP64" s="185"/>
      <c r="DQ64" s="185"/>
      <c r="DR64" s="185"/>
      <c r="DS64" s="185"/>
      <c r="DT64" s="185"/>
      <c r="DU64" s="185"/>
      <c r="DV64" s="185"/>
      <c r="DW64" s="185"/>
      <c r="DX64" s="185"/>
      <c r="DY64" s="185"/>
      <c r="DZ64" s="185"/>
      <c r="EA64" s="185"/>
      <c r="EB64" s="185"/>
      <c r="EC64" s="185"/>
      <c r="ED64" s="185"/>
      <c r="EE64" s="185"/>
      <c r="EF64" s="185"/>
      <c r="EG64" s="185"/>
      <c r="EH64" s="185"/>
      <c r="EI64" s="185"/>
      <c r="EJ64" s="185"/>
      <c r="EK64" s="185"/>
      <c r="EL64" s="185"/>
      <c r="EM64" s="185"/>
      <c r="EN64" s="185"/>
      <c r="EO64" s="185"/>
      <c r="EP64" s="185"/>
      <c r="EQ64" s="185"/>
      <c r="ER64" s="185"/>
      <c r="ES64" s="185"/>
      <c r="ET64" s="185"/>
      <c r="EU64" s="185"/>
      <c r="EV64" s="185"/>
      <c r="EW64" s="185"/>
      <c r="EX64" s="185"/>
      <c r="EY64" s="185"/>
      <c r="EZ64" s="185"/>
      <c r="FA64" s="185"/>
      <c r="FB64" s="185"/>
      <c r="FC64" s="185"/>
      <c r="FD64" s="185"/>
      <c r="FE64" s="185"/>
      <c r="FF64" s="185"/>
      <c r="FG64" s="185"/>
      <c r="FH64" s="185"/>
      <c r="FI64" s="185"/>
      <c r="FJ64" s="185"/>
      <c r="FK64" s="185"/>
      <c r="FL64" s="185"/>
      <c r="FM64" s="185"/>
      <c r="FN64" s="185"/>
      <c r="FO64" s="185"/>
      <c r="FP64" s="185"/>
      <c r="FQ64" s="185"/>
      <c r="FR64" s="185"/>
      <c r="FS64" s="185"/>
      <c r="FT64" s="185"/>
      <c r="FU64" s="185"/>
      <c r="FV64" s="185"/>
      <c r="FW64" s="185"/>
      <c r="FX64" s="185"/>
      <c r="FY64" s="185"/>
      <c r="FZ64" s="185"/>
      <c r="GA64" s="185"/>
      <c r="GB64" s="185"/>
      <c r="GC64" s="185"/>
      <c r="GD64" s="185"/>
      <c r="GE64" s="185"/>
      <c r="GF64" s="185"/>
      <c r="GG64" s="185"/>
      <c r="GH64" s="185"/>
      <c r="GI64" s="185"/>
      <c r="GJ64" s="185"/>
      <c r="GK64" s="185"/>
      <c r="GL64" s="185"/>
      <c r="GM64" s="185"/>
      <c r="GN64" s="185"/>
      <c r="GO64" s="185"/>
      <c r="GP64" s="185"/>
      <c r="GQ64" s="185"/>
      <c r="GR64" s="185"/>
      <c r="GS64" s="185"/>
      <c r="GT64" s="185"/>
      <c r="GU64" s="185"/>
      <c r="GV64" s="185"/>
      <c r="GW64" s="185"/>
      <c r="GX64" s="185"/>
      <c r="GY64" s="185"/>
      <c r="GZ64" s="185"/>
      <c r="HA64" s="185"/>
      <c r="HB64" s="185"/>
      <c r="HC64" s="185"/>
      <c r="HD64" s="185"/>
      <c r="HE64" s="185"/>
      <c r="HF64" s="185"/>
      <c r="HG64" s="185"/>
      <c r="HH64" s="185"/>
    </row>
    <row r="65" spans="2:216" ht="8.1" customHeight="1">
      <c r="B65" s="101"/>
      <c r="C65" s="101"/>
      <c r="D65" s="101"/>
      <c r="E65" s="101"/>
      <c r="F65" s="101"/>
      <c r="G65" s="101"/>
      <c r="H65" s="101"/>
      <c r="I65" s="101"/>
      <c r="J65" s="101"/>
      <c r="K65" s="101"/>
      <c r="L65" s="101"/>
      <c r="M65" s="101"/>
      <c r="N65" s="537"/>
      <c r="O65" s="101"/>
      <c r="P65" s="101"/>
      <c r="Q65" s="101"/>
      <c r="R65" s="101"/>
      <c r="S65" s="118"/>
      <c r="T65" s="118"/>
      <c r="U65" s="118"/>
      <c r="V65"/>
      <c r="X65" s="224"/>
      <c r="Y65" s="185"/>
      <c r="Z65" s="118"/>
      <c r="AA65" s="185"/>
      <c r="AB65" s="185"/>
      <c r="AC65" s="185"/>
      <c r="AD65" s="185"/>
      <c r="AE65" s="185"/>
      <c r="AF65" s="185"/>
      <c r="AG65" s="185"/>
      <c r="AH65" s="185"/>
      <c r="AI65" s="185"/>
      <c r="AJ65" s="185"/>
      <c r="AK65" s="185"/>
      <c r="AL65" s="185"/>
      <c r="AM65" s="185"/>
      <c r="AN65" s="185"/>
      <c r="AO65" s="185"/>
      <c r="AP65" s="185"/>
      <c r="AQ65" s="185"/>
      <c r="AR65" s="185"/>
      <c r="AS65" s="185"/>
      <c r="AT65" s="185"/>
      <c r="AU65" s="185"/>
      <c r="AV65" s="185"/>
      <c r="AW65" s="185"/>
      <c r="AX65" s="185"/>
      <c r="AY65" s="185"/>
      <c r="AZ65" s="185"/>
      <c r="BA65" s="185"/>
      <c r="BB65" s="185"/>
      <c r="BC65" s="199" t="s">
        <v>744</v>
      </c>
      <c r="BD65" s="768" t="e">
        <f>($V$48*0.5) * $K$8</f>
        <v>#VALUE!</v>
      </c>
      <c r="BE65" s="805" t="e">
        <f>$BD$65+$V$48*0.5</f>
        <v>#VALUE!</v>
      </c>
      <c r="BF65" s="185"/>
      <c r="BG65" s="185"/>
      <c r="BH65" s="185"/>
      <c r="BI65" s="185"/>
      <c r="BJ65" s="185"/>
      <c r="BK65" s="185"/>
      <c r="BL65" s="185"/>
      <c r="BM65" s="185"/>
      <c r="BN65" s="185"/>
      <c r="BO65" s="185"/>
      <c r="BP65" s="185"/>
      <c r="BQ65" s="185"/>
      <c r="BR65" s="185"/>
      <c r="BS65" s="185"/>
      <c r="BT65" s="185"/>
      <c r="BU65" s="185"/>
      <c r="BV65" s="185"/>
      <c r="BW65" s="185"/>
      <c r="BX65" s="185"/>
      <c r="BY65" s="185"/>
      <c r="BZ65" s="185"/>
      <c r="CA65" s="743"/>
      <c r="CB65" s="185"/>
      <c r="CC65" s="185"/>
      <c r="CD65" s="185"/>
      <c r="CE65" s="185"/>
      <c r="CF65" s="185"/>
      <c r="CG65" s="185"/>
      <c r="CH65" s="185"/>
      <c r="CI65" s="185"/>
      <c r="CJ65" s="185"/>
      <c r="CK65" s="185"/>
      <c r="CL65" s="185"/>
      <c r="CM65" s="185"/>
      <c r="CN65" s="185"/>
      <c r="CO65" s="185"/>
      <c r="CP65" s="185"/>
      <c r="CQ65" s="185"/>
      <c r="CR65" s="185"/>
      <c r="CS65" s="185"/>
      <c r="CT65" s="185"/>
      <c r="CU65" s="185"/>
      <c r="CV65" s="185"/>
      <c r="CW65" s="185"/>
      <c r="CX65" s="185"/>
      <c r="CY65" s="185"/>
      <c r="CZ65" s="185"/>
      <c r="DA65" s="185"/>
      <c r="DB65" s="185"/>
      <c r="DC65" s="185"/>
      <c r="DD65" s="185"/>
      <c r="DE65" s="185"/>
      <c r="DF65" s="185"/>
      <c r="DG65" s="185"/>
      <c r="DH65" s="185"/>
      <c r="DI65" s="185"/>
      <c r="DJ65" s="185"/>
      <c r="DK65" s="185"/>
      <c r="DL65" s="185"/>
      <c r="DM65" s="185"/>
      <c r="DN65" s="185"/>
      <c r="DO65" s="185"/>
      <c r="DP65" s="185"/>
      <c r="DQ65" s="185"/>
      <c r="DR65" s="185"/>
      <c r="DS65" s="185"/>
      <c r="DT65" s="185"/>
      <c r="DU65" s="185"/>
      <c r="DV65" s="185"/>
      <c r="DW65" s="185"/>
      <c r="DX65" s="185"/>
      <c r="DY65" s="185"/>
      <c r="DZ65" s="185"/>
      <c r="EA65" s="185"/>
      <c r="EB65" s="185"/>
      <c r="EC65" s="185"/>
      <c r="ED65" s="185"/>
      <c r="EE65" s="185"/>
      <c r="EF65" s="185"/>
      <c r="EG65" s="185"/>
      <c r="EH65" s="185"/>
      <c r="EI65" s="185"/>
      <c r="EJ65" s="185"/>
      <c r="EK65" s="185"/>
      <c r="EL65" s="185"/>
      <c r="EM65" s="185"/>
      <c r="EN65" s="185"/>
      <c r="EO65" s="185"/>
      <c r="EP65" s="185"/>
      <c r="EQ65" s="185"/>
      <c r="ER65" s="185"/>
      <c r="ES65" s="185"/>
      <c r="ET65" s="185"/>
      <c r="EU65" s="185"/>
      <c r="EV65" s="185"/>
      <c r="EW65" s="185"/>
      <c r="EX65" s="185"/>
      <c r="EY65" s="185"/>
      <c r="EZ65" s="185"/>
      <c r="FA65" s="185"/>
      <c r="FB65" s="185"/>
      <c r="FC65" s="185"/>
      <c r="FD65" s="185"/>
      <c r="FE65" s="185"/>
      <c r="FF65" s="185"/>
      <c r="FG65" s="185"/>
      <c r="FH65" s="185"/>
      <c r="FI65" s="185"/>
      <c r="FJ65" s="185"/>
      <c r="FK65" s="185"/>
      <c r="FL65" s="185"/>
      <c r="FM65" s="185"/>
      <c r="FN65" s="185"/>
      <c r="FO65" s="185"/>
      <c r="FP65" s="185"/>
      <c r="FQ65" s="185"/>
      <c r="FR65" s="185"/>
      <c r="FS65" s="185"/>
      <c r="FT65" s="185"/>
      <c r="FU65" s="185"/>
      <c r="FV65" s="185"/>
      <c r="FW65" s="185"/>
      <c r="FX65" s="185"/>
      <c r="FY65" s="185"/>
      <c r="FZ65" s="185"/>
      <c r="GA65" s="185"/>
      <c r="GB65" s="185"/>
      <c r="GC65" s="185"/>
      <c r="GD65" s="185"/>
      <c r="GE65" s="185"/>
      <c r="GF65" s="185"/>
      <c r="GG65" s="185"/>
      <c r="GH65" s="185"/>
      <c r="GI65" s="185"/>
      <c r="GJ65" s="185"/>
      <c r="GK65" s="185"/>
      <c r="GL65" s="185"/>
      <c r="GM65" s="185"/>
      <c r="GN65" s="185"/>
      <c r="GO65" s="185"/>
      <c r="GP65" s="185"/>
      <c r="GQ65" s="185"/>
      <c r="GR65" s="185"/>
      <c r="GS65" s="185"/>
      <c r="GT65" s="185"/>
      <c r="GU65" s="185"/>
      <c r="GV65" s="185"/>
      <c r="GW65" s="185"/>
      <c r="GX65" s="185"/>
      <c r="GY65" s="185"/>
      <c r="GZ65" s="185"/>
      <c r="HA65" s="185"/>
      <c r="HB65" s="185"/>
      <c r="HC65" s="185"/>
      <c r="HD65" s="185"/>
      <c r="HE65" s="185"/>
      <c r="HF65" s="185"/>
      <c r="HG65" s="185"/>
      <c r="HH65" s="185"/>
    </row>
    <row r="66" spans="2:216" ht="27" customHeight="1">
      <c r="B66" s="101"/>
      <c r="C66" s="101"/>
      <c r="D66" s="101"/>
      <c r="E66" s="101"/>
      <c r="F66" s="101"/>
      <c r="G66" s="101"/>
      <c r="H66" s="101"/>
      <c r="I66" s="101"/>
      <c r="J66" s="101"/>
      <c r="K66" s="101"/>
      <c r="L66" s="101"/>
      <c r="M66" s="101"/>
      <c r="O66" s="633">
        <f>IF(TYPOLOGY="Bridge", 'Default Values'!$AK$8, 'Default Values'!$AL$8)</f>
        <v>150</v>
      </c>
      <c r="P66" s="101"/>
      <c r="Q66" s="101"/>
      <c r="R66" s="101"/>
      <c r="S66" s="118"/>
      <c r="T66" s="118"/>
      <c r="U66" s="118"/>
      <c r="V66" s="269"/>
      <c r="W66" s="516" t="s">
        <v>159</v>
      </c>
      <c r="X66" s="224"/>
      <c r="Y66" s="185"/>
      <c r="Z66" s="118"/>
      <c r="AA66" s="185"/>
      <c r="AB66" s="185"/>
      <c r="AC66" s="185"/>
      <c r="AD66" s="185"/>
      <c r="AE66" s="185"/>
      <c r="AF66" s="185"/>
      <c r="AG66" s="185" t="s">
        <v>810</v>
      </c>
      <c r="AH66" s="185"/>
      <c r="AI66" s="185"/>
      <c r="AJ66" s="185"/>
      <c r="AK66" s="185"/>
      <c r="AL66" s="185" t="str">
        <f>IF(TYPOLOGY = "Bridge", AO53, AI53)</f>
        <v>This project scheme has a SCORS rating of A++</v>
      </c>
      <c r="AM66" s="185"/>
      <c r="AN66" s="185"/>
      <c r="AO66" s="185"/>
      <c r="AP66" s="185"/>
      <c r="AQ66" s="185"/>
      <c r="AR66" s="185"/>
      <c r="AS66" s="185"/>
      <c r="AT66" s="185"/>
      <c r="AU66" s="185"/>
      <c r="AV66" s="185"/>
      <c r="AW66" s="185"/>
      <c r="AX66" s="185"/>
      <c r="AY66" s="185"/>
      <c r="AZ66" s="185"/>
      <c r="BA66" s="185"/>
      <c r="BB66" s="185"/>
      <c r="BC66" s="199" t="s">
        <v>745</v>
      </c>
      <c r="BD66" s="806">
        <f>SUM($T$12:$T$45)*0.5 *$K$8</f>
        <v>0</v>
      </c>
      <c r="BE66" s="805">
        <f>SUM($T$12:$T$45)*0.5 +$BD$66</f>
        <v>0</v>
      </c>
      <c r="BF66" s="185"/>
      <c r="BG66" s="185"/>
      <c r="BH66" s="185"/>
      <c r="BI66" s="185"/>
      <c r="BJ66" s="185"/>
      <c r="BK66" s="185"/>
      <c r="BL66" s="185"/>
      <c r="BM66" s="185"/>
      <c r="BN66" s="185"/>
      <c r="BO66" s="185"/>
      <c r="BP66" s="185"/>
      <c r="BQ66" s="185"/>
      <c r="BR66" s="185"/>
      <c r="BS66" s="185"/>
      <c r="BT66" s="185"/>
      <c r="BU66" s="185"/>
      <c r="BV66" s="185"/>
      <c r="BW66" s="185"/>
      <c r="BX66" s="185"/>
      <c r="BY66" s="185"/>
      <c r="BZ66" s="185"/>
      <c r="CA66" s="743"/>
      <c r="CB66" s="185"/>
      <c r="CC66" s="185"/>
      <c r="CD66" s="185"/>
      <c r="CE66" s="185"/>
      <c r="CF66" s="185"/>
      <c r="CG66" s="185"/>
      <c r="CH66" s="185"/>
      <c r="CI66" s="185"/>
      <c r="CJ66" s="185"/>
      <c r="CK66" s="185"/>
      <c r="CL66" s="185"/>
      <c r="CM66" s="185"/>
      <c r="CN66" s="185"/>
      <c r="CO66" s="185"/>
      <c r="CP66" s="185"/>
      <c r="CQ66" s="185"/>
      <c r="CR66" s="185"/>
      <c r="CS66" s="185"/>
      <c r="CT66" s="185"/>
      <c r="CU66" s="185"/>
      <c r="CV66" s="185"/>
      <c r="CW66" s="185"/>
      <c r="CX66" s="185"/>
      <c r="CY66" s="185"/>
      <c r="CZ66" s="185"/>
      <c r="DA66" s="185"/>
      <c r="DB66" s="185"/>
      <c r="DC66" s="185"/>
      <c r="DD66" s="185"/>
      <c r="DE66" s="185"/>
      <c r="DF66" s="185"/>
      <c r="DG66" s="185"/>
      <c r="DH66" s="185"/>
      <c r="DI66" s="185"/>
      <c r="DJ66" s="185"/>
      <c r="DK66" s="185"/>
      <c r="DL66" s="185"/>
      <c r="DM66" s="185"/>
      <c r="DN66" s="185"/>
      <c r="DO66" s="185"/>
      <c r="DP66" s="185"/>
      <c r="DQ66" s="185"/>
      <c r="DR66" s="185"/>
      <c r="DS66" s="185"/>
      <c r="DT66" s="185"/>
      <c r="DU66" s="185"/>
      <c r="DV66" s="185"/>
      <c r="DW66" s="185"/>
      <c r="DX66" s="185"/>
      <c r="DY66" s="185"/>
      <c r="DZ66" s="185"/>
      <c r="EA66" s="185"/>
      <c r="EB66" s="185"/>
      <c r="EC66" s="185"/>
      <c r="ED66" s="185"/>
      <c r="EE66" s="185"/>
      <c r="EF66" s="185"/>
      <c r="EG66" s="185"/>
      <c r="EH66" s="185"/>
      <c r="EI66" s="185"/>
      <c r="EJ66" s="185"/>
      <c r="EK66" s="185"/>
      <c r="EL66" s="185"/>
      <c r="EM66" s="185"/>
      <c r="EN66" s="185"/>
      <c r="EO66" s="185"/>
      <c r="EP66" s="185"/>
      <c r="EQ66" s="185"/>
      <c r="ER66" s="185"/>
      <c r="ES66" s="185"/>
      <c r="ET66" s="185"/>
      <c r="EU66" s="185"/>
      <c r="EV66" s="185"/>
      <c r="EW66" s="185"/>
      <c r="EX66" s="185"/>
      <c r="EY66" s="185"/>
      <c r="EZ66" s="185"/>
      <c r="FA66" s="185"/>
      <c r="FB66" s="185"/>
      <c r="FC66" s="185"/>
      <c r="FD66" s="185"/>
      <c r="FE66" s="185"/>
      <c r="FF66" s="185"/>
      <c r="FG66" s="185"/>
      <c r="FH66" s="185"/>
      <c r="FI66" s="185"/>
      <c r="FJ66" s="185"/>
      <c r="FK66" s="185"/>
      <c r="FL66" s="185"/>
      <c r="FM66" s="185"/>
      <c r="FN66" s="185"/>
      <c r="FO66" s="185"/>
      <c r="FP66" s="185"/>
      <c r="FQ66" s="185"/>
      <c r="FR66" s="185"/>
      <c r="FS66" s="185"/>
      <c r="FT66" s="185"/>
      <c r="FU66" s="185"/>
      <c r="FV66" s="185"/>
      <c r="FW66" s="185"/>
      <c r="FX66" s="185"/>
      <c r="FY66" s="185"/>
      <c r="FZ66" s="185"/>
      <c r="GA66" s="185"/>
      <c r="GB66" s="185"/>
      <c r="GC66" s="185"/>
      <c r="GD66" s="185"/>
      <c r="GE66" s="185"/>
      <c r="GF66" s="185"/>
      <c r="GG66" s="185"/>
      <c r="GH66" s="185"/>
      <c r="GI66" s="185"/>
      <c r="GJ66" s="185"/>
      <c r="GK66" s="185"/>
      <c r="GL66" s="185"/>
      <c r="GM66" s="185"/>
      <c r="GN66" s="185"/>
      <c r="GO66" s="185"/>
      <c r="GP66" s="185"/>
      <c r="GQ66" s="185"/>
      <c r="GR66" s="185"/>
      <c r="GS66" s="185"/>
      <c r="GT66" s="185"/>
      <c r="GU66" s="185"/>
      <c r="GV66" s="185"/>
      <c r="GW66" s="185"/>
      <c r="GX66" s="185"/>
      <c r="GY66" s="185"/>
      <c r="GZ66" s="185"/>
      <c r="HA66" s="185"/>
      <c r="HB66" s="185"/>
      <c r="HC66" s="185"/>
      <c r="HD66" s="185"/>
      <c r="HE66" s="185"/>
      <c r="HF66" s="185"/>
      <c r="HG66" s="185"/>
      <c r="HH66" s="185"/>
    </row>
    <row r="67" spans="2:216" ht="8.1" customHeight="1">
      <c r="B67" s="101"/>
      <c r="C67" s="101"/>
      <c r="D67" s="101"/>
      <c r="E67" s="101"/>
      <c r="F67" s="101"/>
      <c r="G67" s="101"/>
      <c r="H67" s="101"/>
      <c r="I67" s="101"/>
      <c r="J67" s="101"/>
      <c r="K67" s="101"/>
      <c r="L67" s="101"/>
      <c r="M67" s="101"/>
      <c r="N67" s="537"/>
      <c r="O67" s="101"/>
      <c r="P67" s="101"/>
      <c r="Q67" s="101"/>
      <c r="R67" s="101"/>
      <c r="S67" s="118"/>
      <c r="T67" s="118"/>
      <c r="U67" s="118"/>
      <c r="V67" s="100"/>
      <c r="W67" s="271"/>
      <c r="X67" s="224"/>
      <c r="Y67" s="185"/>
      <c r="Z67" s="118"/>
      <c r="AA67" s="185"/>
      <c r="AB67" s="185"/>
      <c r="AC67" s="185"/>
      <c r="AD67" s="185"/>
      <c r="AE67" s="185"/>
      <c r="AF67" s="185"/>
      <c r="AG67" s="185"/>
      <c r="AH67" s="185"/>
      <c r="AI67" s="185"/>
      <c r="AJ67" s="185"/>
      <c r="AK67" s="185"/>
      <c r="AL67" s="185"/>
      <c r="AM67" s="185"/>
      <c r="AN67" s="185"/>
      <c r="AO67" s="185"/>
      <c r="AP67" s="185"/>
      <c r="AQ67" s="185"/>
      <c r="AR67" s="185"/>
      <c r="AS67" s="185"/>
      <c r="AT67" s="185"/>
      <c r="AU67" s="185"/>
      <c r="AV67" s="185"/>
      <c r="AW67" s="185"/>
      <c r="AX67" s="185"/>
      <c r="AY67" s="185"/>
      <c r="AZ67" s="185"/>
      <c r="BA67" s="185"/>
      <c r="BB67" s="185"/>
      <c r="BC67" s="199" t="s">
        <v>647</v>
      </c>
      <c r="BD67" s="199">
        <f>SUM($U$12:$U$45)*$K$8</f>
        <v>0</v>
      </c>
      <c r="BE67" s="807">
        <f>SUM($U$12:$U$45)+$BD$67</f>
        <v>0</v>
      </c>
      <c r="BF67" s="185"/>
      <c r="BG67" s="185"/>
      <c r="BH67" s="185"/>
      <c r="BI67" s="185"/>
      <c r="BJ67" s="185"/>
      <c r="BK67" s="185"/>
      <c r="BL67" s="185"/>
      <c r="BM67" s="185"/>
      <c r="BN67" s="185"/>
      <c r="BO67" s="185"/>
      <c r="BP67" s="185"/>
      <c r="BQ67" s="185"/>
      <c r="BR67" s="185"/>
      <c r="BS67" s="185"/>
      <c r="BT67" s="185"/>
      <c r="BU67" s="185"/>
      <c r="BV67" s="185"/>
      <c r="BW67" s="185"/>
      <c r="BX67" s="185"/>
      <c r="BY67" s="185"/>
      <c r="BZ67" s="185"/>
      <c r="CA67" s="743"/>
      <c r="CB67" s="185"/>
      <c r="CC67" s="185"/>
      <c r="CD67" s="185"/>
      <c r="CE67" s="185"/>
      <c r="CF67" s="185"/>
      <c r="CG67" s="185"/>
      <c r="CH67" s="185"/>
      <c r="CI67" s="185"/>
      <c r="CJ67" s="185"/>
      <c r="CK67" s="185"/>
      <c r="CL67" s="185"/>
      <c r="CM67" s="185"/>
      <c r="CN67" s="185"/>
      <c r="CO67" s="185"/>
      <c r="CP67" s="185"/>
      <c r="CQ67" s="185"/>
      <c r="CR67" s="185"/>
      <c r="CS67" s="185"/>
      <c r="CT67" s="185"/>
      <c r="CU67" s="185"/>
      <c r="CV67" s="185"/>
      <c r="CW67" s="185"/>
      <c r="CX67" s="185"/>
      <c r="CY67" s="185"/>
      <c r="CZ67" s="185"/>
      <c r="DA67" s="185"/>
      <c r="DB67" s="185"/>
      <c r="DC67" s="185"/>
      <c r="DD67" s="185"/>
      <c r="DE67" s="185"/>
      <c r="DF67" s="185"/>
      <c r="DG67" s="185"/>
      <c r="DH67" s="185"/>
      <c r="DI67" s="185"/>
      <c r="DJ67" s="185"/>
      <c r="DK67" s="185"/>
      <c r="DL67" s="185"/>
      <c r="DM67" s="185"/>
      <c r="DN67" s="185"/>
      <c r="DO67" s="185"/>
      <c r="DP67" s="185"/>
      <c r="DQ67" s="185"/>
      <c r="DR67" s="185"/>
      <c r="DS67" s="185"/>
      <c r="DT67" s="185"/>
      <c r="DU67" s="185"/>
      <c r="DV67" s="185"/>
      <c r="DW67" s="185"/>
      <c r="DX67" s="185"/>
      <c r="DY67" s="185"/>
      <c r="DZ67" s="185"/>
      <c r="EA67" s="185"/>
      <c r="EB67" s="185"/>
      <c r="EC67" s="185"/>
      <c r="ED67" s="185"/>
      <c r="EE67" s="185"/>
      <c r="EF67" s="185"/>
      <c r="EG67" s="185"/>
      <c r="EH67" s="185"/>
      <c r="EI67" s="185"/>
      <c r="EJ67" s="185"/>
      <c r="EK67" s="185"/>
      <c r="EL67" s="185"/>
      <c r="EM67" s="185"/>
      <c r="EN67" s="185"/>
      <c r="EO67" s="185"/>
      <c r="EP67" s="185"/>
      <c r="EQ67" s="185"/>
      <c r="ER67" s="185"/>
      <c r="ES67" s="185"/>
      <c r="ET67" s="185"/>
      <c r="EU67" s="185"/>
      <c r="EV67" s="185"/>
      <c r="EW67" s="185"/>
      <c r="EX67" s="185"/>
      <c r="EY67" s="185"/>
      <c r="EZ67" s="185"/>
      <c r="FA67" s="185"/>
      <c r="FB67" s="185"/>
      <c r="FC67" s="185"/>
      <c r="FD67" s="185"/>
      <c r="FE67" s="185"/>
      <c r="FF67" s="185"/>
      <c r="FG67" s="185"/>
      <c r="FH67" s="185"/>
      <c r="FI67" s="185"/>
      <c r="FJ67" s="185"/>
      <c r="FK67" s="185"/>
      <c r="FL67" s="185"/>
      <c r="FM67" s="185"/>
      <c r="FN67" s="185"/>
      <c r="FO67" s="185"/>
      <c r="FP67" s="185"/>
      <c r="FQ67" s="185"/>
      <c r="FR67" s="185"/>
      <c r="FS67" s="185"/>
      <c r="FT67" s="185"/>
      <c r="FU67" s="185"/>
      <c r="FV67" s="185"/>
      <c r="FW67" s="185"/>
      <c r="FX67" s="185"/>
      <c r="FY67" s="185"/>
      <c r="FZ67" s="185"/>
      <c r="GA67" s="185"/>
      <c r="GB67" s="185"/>
      <c r="GC67" s="185"/>
      <c r="GD67" s="185"/>
      <c r="GE67" s="185"/>
      <c r="GF67" s="185"/>
      <c r="GG67" s="185"/>
      <c r="GH67" s="185"/>
      <c r="GI67" s="185"/>
      <c r="GJ67" s="185"/>
      <c r="GK67" s="185"/>
      <c r="GL67" s="185"/>
      <c r="GM67" s="185"/>
      <c r="GN67" s="185"/>
      <c r="GO67" s="185"/>
      <c r="GP67" s="185"/>
      <c r="GQ67" s="185"/>
      <c r="GR67" s="185"/>
      <c r="GS67" s="185"/>
      <c r="GT67" s="185"/>
      <c r="GU67" s="185"/>
      <c r="GV67" s="185"/>
      <c r="GW67" s="185"/>
      <c r="GX67" s="185"/>
      <c r="GY67" s="185"/>
      <c r="GZ67" s="185"/>
      <c r="HA67" s="185"/>
      <c r="HB67" s="185"/>
      <c r="HC67" s="185"/>
      <c r="HD67" s="185"/>
      <c r="HE67" s="185"/>
      <c r="HF67" s="185"/>
      <c r="HG67" s="185"/>
      <c r="HH67" s="185"/>
    </row>
    <row r="68" spans="2:216" ht="26.25" customHeight="1">
      <c r="B68" s="101"/>
      <c r="C68" s="101"/>
      <c r="D68" s="101"/>
      <c r="E68" s="101"/>
      <c r="F68" s="101"/>
      <c r="G68" s="101"/>
      <c r="H68" s="101"/>
      <c r="I68" s="101"/>
      <c r="J68" s="101"/>
      <c r="K68" s="101"/>
      <c r="L68" s="101"/>
      <c r="M68" s="101"/>
      <c r="O68" s="633">
        <f>IF(TYPOLOGY="Bridge", 'Default Values'!$AK$9, 'Default Values'!$AL$9)</f>
        <v>200</v>
      </c>
      <c r="P68" s="101"/>
      <c r="Q68" s="101"/>
      <c r="R68" s="101"/>
      <c r="S68" s="118"/>
      <c r="T68" s="118"/>
      <c r="U68" s="118"/>
      <c r="V68" s="269"/>
      <c r="W68" s="516" t="s">
        <v>158</v>
      </c>
      <c r="X68" s="224"/>
      <c r="Y68" s="185"/>
      <c r="Z68" s="118"/>
      <c r="AA68" s="185"/>
      <c r="AB68" s="185"/>
      <c r="AC68" s="185"/>
      <c r="AD68" s="185"/>
      <c r="AE68" s="185"/>
      <c r="AF68" s="185"/>
      <c r="AG68" s="185"/>
      <c r="AH68" s="185"/>
      <c r="AI68" s="185"/>
      <c r="AJ68" s="185"/>
      <c r="AK68" s="185"/>
      <c r="AL68" s="185"/>
      <c r="AM68" s="185"/>
      <c r="AN68" s="185"/>
      <c r="AO68" s="185"/>
      <c r="AP68" s="185"/>
      <c r="AQ68" s="185"/>
      <c r="AR68" s="185"/>
      <c r="AS68" s="185"/>
      <c r="AT68" s="185"/>
      <c r="AU68" s="185"/>
      <c r="AV68" s="185"/>
      <c r="AW68" s="185"/>
      <c r="AX68" s="185"/>
      <c r="AY68" s="185"/>
      <c r="AZ68" s="185"/>
      <c r="BA68" s="185"/>
      <c r="BB68" s="185"/>
      <c r="BC68" s="199" t="s">
        <v>648</v>
      </c>
      <c r="BD68" s="199">
        <f>SUM($V$12:$V$45)*$K$8</f>
        <v>0</v>
      </c>
      <c r="BE68" s="807">
        <f>SUM($V$12:$V$45)+$BD$68</f>
        <v>0</v>
      </c>
      <c r="BF68" s="185"/>
      <c r="BG68" s="185"/>
      <c r="BH68" s="185"/>
      <c r="BI68" s="185"/>
      <c r="BJ68" s="185"/>
      <c r="BK68" s="185"/>
      <c r="BL68" s="185"/>
      <c r="BM68" s="185"/>
      <c r="BN68" s="185"/>
      <c r="BO68" s="185"/>
      <c r="BP68" s="185"/>
      <c r="BQ68" s="185"/>
      <c r="BR68" s="185"/>
      <c r="BS68" s="185"/>
      <c r="BT68" s="185"/>
      <c r="BU68" s="185"/>
      <c r="BV68" s="185"/>
      <c r="BW68" s="185"/>
      <c r="BX68" s="185"/>
      <c r="BY68" s="185"/>
      <c r="BZ68" s="185"/>
      <c r="CA68" s="743"/>
      <c r="CB68" s="185"/>
      <c r="CC68" s="185"/>
      <c r="CD68" s="185"/>
      <c r="CE68" s="185"/>
      <c r="CF68" s="185"/>
      <c r="CG68" s="185"/>
      <c r="CH68" s="185"/>
      <c r="CI68" s="185"/>
      <c r="CJ68" s="185"/>
      <c r="CK68" s="185"/>
      <c r="CL68" s="185"/>
      <c r="CM68" s="185"/>
      <c r="CN68" s="185"/>
      <c r="CO68" s="185"/>
      <c r="CP68" s="185"/>
      <c r="CQ68" s="185"/>
      <c r="CR68" s="185"/>
      <c r="CS68" s="185"/>
      <c r="CT68" s="185"/>
      <c r="CU68" s="185"/>
      <c r="CV68" s="185"/>
      <c r="CW68" s="185"/>
      <c r="CX68" s="185"/>
      <c r="CY68" s="185"/>
      <c r="CZ68" s="185"/>
      <c r="DA68" s="185"/>
      <c r="DB68" s="185"/>
      <c r="DC68" s="185"/>
      <c r="DD68" s="185"/>
      <c r="DE68" s="185"/>
      <c r="DF68" s="185"/>
      <c r="DG68" s="185"/>
      <c r="DH68" s="185"/>
      <c r="DI68" s="185"/>
      <c r="DJ68" s="185"/>
      <c r="DK68" s="185"/>
      <c r="DL68" s="185"/>
      <c r="DM68" s="185"/>
      <c r="DN68" s="185"/>
      <c r="DO68" s="185"/>
      <c r="DP68" s="185"/>
      <c r="DQ68" s="185"/>
      <c r="DR68" s="185"/>
      <c r="DS68" s="185"/>
      <c r="DT68" s="185"/>
      <c r="DU68" s="185"/>
      <c r="DV68" s="185"/>
      <c r="DW68" s="185"/>
      <c r="DX68" s="185"/>
      <c r="DY68" s="185"/>
      <c r="DZ68" s="185"/>
      <c r="EA68" s="185"/>
      <c r="EB68" s="185"/>
      <c r="EC68" s="185"/>
      <c r="ED68" s="185"/>
      <c r="EE68" s="185"/>
      <c r="EF68" s="185"/>
      <c r="EG68" s="185"/>
      <c r="EH68" s="185"/>
      <c r="EI68" s="185"/>
      <c r="EJ68" s="185"/>
      <c r="EK68" s="185"/>
      <c r="EL68" s="185"/>
      <c r="EM68" s="185"/>
      <c r="EN68" s="185"/>
      <c r="EO68" s="185"/>
      <c r="EP68" s="185"/>
      <c r="EQ68" s="185"/>
      <c r="ER68" s="185"/>
      <c r="ES68" s="185"/>
      <c r="ET68" s="185"/>
      <c r="EU68" s="185"/>
      <c r="EV68" s="185"/>
      <c r="EW68" s="185"/>
      <c r="EX68" s="185"/>
      <c r="EY68" s="185"/>
      <c r="EZ68" s="185"/>
      <c r="FA68" s="185"/>
      <c r="FB68" s="185"/>
      <c r="FC68" s="185"/>
      <c r="FD68" s="185"/>
      <c r="FE68" s="185"/>
      <c r="FF68" s="185"/>
      <c r="FG68" s="185"/>
      <c r="FH68" s="185"/>
      <c r="FI68" s="185"/>
      <c r="FJ68" s="185"/>
      <c r="FK68" s="185"/>
      <c r="FL68" s="185"/>
      <c r="FM68" s="185"/>
      <c r="FN68" s="185"/>
      <c r="FO68" s="185"/>
      <c r="FP68" s="185"/>
      <c r="FQ68" s="185"/>
      <c r="FR68" s="185"/>
      <c r="FS68" s="185"/>
      <c r="FT68" s="185"/>
      <c r="FU68" s="185"/>
      <c r="FV68" s="185"/>
      <c r="FW68" s="185"/>
      <c r="FX68" s="185"/>
      <c r="FY68" s="185"/>
      <c r="FZ68" s="185"/>
      <c r="GA68" s="185"/>
      <c r="GB68" s="185"/>
      <c r="GC68" s="185"/>
      <c r="GD68" s="185"/>
      <c r="GE68" s="185"/>
      <c r="GF68" s="185"/>
      <c r="GG68" s="185"/>
      <c r="GH68" s="185"/>
      <c r="GI68" s="185"/>
      <c r="GJ68" s="185"/>
      <c r="GK68" s="185"/>
      <c r="GL68" s="185"/>
      <c r="GM68" s="185"/>
      <c r="GN68" s="185"/>
      <c r="GO68" s="185"/>
      <c r="GP68" s="185"/>
      <c r="GQ68" s="185"/>
      <c r="GR68" s="185"/>
      <c r="GS68" s="185"/>
      <c r="GT68" s="185"/>
      <c r="GU68" s="185"/>
      <c r="GV68" s="185"/>
      <c r="GW68" s="185"/>
      <c r="GX68" s="185"/>
      <c r="GY68" s="185"/>
      <c r="GZ68" s="185"/>
      <c r="HA68" s="185"/>
      <c r="HB68" s="185"/>
      <c r="HC68" s="185"/>
      <c r="HD68" s="185"/>
      <c r="HE68" s="185"/>
      <c r="HF68" s="185"/>
      <c r="HG68" s="185"/>
      <c r="HH68" s="185"/>
    </row>
    <row r="69" spans="2:216" ht="9.6" customHeight="1">
      <c r="B69" s="101"/>
      <c r="C69" s="101"/>
      <c r="D69" s="101"/>
      <c r="E69" s="101"/>
      <c r="F69" s="101"/>
      <c r="G69" s="101"/>
      <c r="H69" s="101"/>
      <c r="I69" s="101"/>
      <c r="J69" s="101"/>
      <c r="K69" s="101"/>
      <c r="L69" s="101"/>
      <c r="M69" s="101"/>
      <c r="N69" s="537"/>
      <c r="O69" s="101"/>
      <c r="P69" s="101"/>
      <c r="Q69" s="101"/>
      <c r="R69" s="101"/>
      <c r="S69" s="118"/>
      <c r="T69" s="118"/>
      <c r="U69" s="118"/>
      <c r="V69" s="100"/>
      <c r="W69" s="271"/>
      <c r="X69" s="224"/>
      <c r="Y69" s="185"/>
      <c r="Z69" s="118"/>
      <c r="AA69" s="185"/>
      <c r="AB69" s="185"/>
      <c r="AC69" s="185"/>
      <c r="AD69" s="185"/>
      <c r="AE69" s="185"/>
      <c r="AF69" s="185"/>
      <c r="AG69" s="185"/>
      <c r="AH69" s="185"/>
      <c r="AI69" s="185"/>
      <c r="AJ69" s="185"/>
      <c r="AK69" s="185"/>
      <c r="AL69" s="185"/>
      <c r="AM69" s="185"/>
      <c r="AN69" s="185"/>
      <c r="AO69" s="185"/>
      <c r="AP69" s="185"/>
      <c r="AQ69" s="185"/>
      <c r="AR69" s="185"/>
      <c r="AS69" s="185"/>
      <c r="AT69" s="185"/>
      <c r="AU69" s="185"/>
      <c r="AV69" s="185"/>
      <c r="AW69" s="185"/>
      <c r="AX69" s="185"/>
      <c r="AY69" s="185"/>
      <c r="AZ69" s="185"/>
      <c r="BA69" s="185"/>
      <c r="BB69" s="185"/>
      <c r="BC69" s="185"/>
      <c r="BD69" s="185"/>
      <c r="BE69" s="185"/>
      <c r="BF69" s="185"/>
      <c r="BG69" s="185"/>
      <c r="BH69" s="185"/>
      <c r="BI69" s="185"/>
      <c r="BJ69" s="185"/>
      <c r="BK69" s="185"/>
      <c r="BL69" s="185"/>
      <c r="BM69" s="185"/>
      <c r="BN69" s="185"/>
      <c r="BO69" s="185"/>
      <c r="BP69" s="185"/>
      <c r="BQ69" s="185"/>
      <c r="BR69" s="185"/>
      <c r="BS69" s="185"/>
      <c r="BT69" s="185"/>
      <c r="BU69" s="185"/>
      <c r="BV69" s="185"/>
      <c r="BW69" s="185"/>
      <c r="BX69" s="185"/>
      <c r="BY69" s="185"/>
      <c r="BZ69" s="185"/>
      <c r="CA69" s="743"/>
      <c r="CB69" s="185"/>
      <c r="CC69" s="185"/>
      <c r="CD69" s="185"/>
      <c r="CE69" s="185"/>
      <c r="CF69" s="185"/>
      <c r="CG69" s="185"/>
      <c r="CH69" s="185"/>
      <c r="CI69" s="185"/>
      <c r="CJ69" s="185"/>
      <c r="CK69" s="185"/>
      <c r="CL69" s="185"/>
      <c r="CM69" s="185"/>
      <c r="CN69" s="185"/>
      <c r="CO69" s="185"/>
      <c r="CP69" s="185"/>
      <c r="CQ69" s="185"/>
      <c r="CR69" s="185"/>
      <c r="CS69" s="185"/>
      <c r="CT69" s="185"/>
      <c r="CU69" s="185"/>
      <c r="CV69" s="185"/>
      <c r="CW69" s="185"/>
      <c r="CX69" s="185"/>
      <c r="CY69" s="185"/>
      <c r="CZ69" s="185"/>
      <c r="DA69" s="185"/>
      <c r="DB69" s="185"/>
      <c r="DC69" s="185"/>
      <c r="DD69" s="185"/>
      <c r="DE69" s="185"/>
      <c r="DF69" s="185"/>
      <c r="DG69" s="185"/>
      <c r="DH69" s="185"/>
      <c r="DI69" s="185"/>
      <c r="DJ69" s="185"/>
      <c r="DK69" s="185"/>
      <c r="DL69" s="185"/>
      <c r="DM69" s="185"/>
      <c r="DN69" s="185"/>
      <c r="DO69" s="185"/>
      <c r="DP69" s="185"/>
      <c r="DQ69" s="185"/>
      <c r="DR69" s="185"/>
      <c r="DS69" s="185"/>
      <c r="DT69" s="185"/>
      <c r="DU69" s="185"/>
      <c r="DV69" s="185"/>
      <c r="DW69" s="185"/>
      <c r="DX69" s="185"/>
      <c r="DY69" s="185"/>
      <c r="DZ69" s="185"/>
      <c r="EA69" s="185"/>
      <c r="EB69" s="185"/>
      <c r="EC69" s="185"/>
      <c r="ED69" s="185"/>
      <c r="EE69" s="185"/>
      <c r="EF69" s="185"/>
      <c r="EG69" s="185"/>
      <c r="EH69" s="185"/>
      <c r="EI69" s="185"/>
      <c r="EJ69" s="185"/>
      <c r="EK69" s="185"/>
      <c r="EL69" s="185"/>
      <c r="EM69" s="185"/>
      <c r="EN69" s="185"/>
      <c r="EO69" s="185"/>
      <c r="EP69" s="185"/>
      <c r="EQ69" s="185"/>
      <c r="ER69" s="185"/>
      <c r="ES69" s="185"/>
      <c r="ET69" s="185"/>
      <c r="EU69" s="185"/>
      <c r="EV69" s="185"/>
      <c r="EW69" s="185"/>
      <c r="EX69" s="185"/>
      <c r="EY69" s="185"/>
      <c r="EZ69" s="185"/>
      <c r="FA69" s="185"/>
      <c r="FB69" s="185"/>
      <c r="FC69" s="185"/>
      <c r="FD69" s="185"/>
      <c r="FE69" s="185"/>
      <c r="FF69" s="185"/>
      <c r="FG69" s="185"/>
      <c r="FH69" s="185"/>
      <c r="FI69" s="185"/>
      <c r="FJ69" s="185"/>
      <c r="FK69" s="185"/>
      <c r="FL69" s="185"/>
      <c r="FM69" s="185"/>
      <c r="FN69" s="185"/>
      <c r="FO69" s="185"/>
      <c r="FP69" s="185"/>
      <c r="FQ69" s="185"/>
      <c r="FR69" s="185"/>
      <c r="FS69" s="185"/>
      <c r="FT69" s="185"/>
      <c r="FU69" s="185"/>
      <c r="FV69" s="185"/>
      <c r="FW69" s="185"/>
      <c r="FX69" s="185"/>
      <c r="FY69" s="185"/>
      <c r="FZ69" s="185"/>
      <c r="GA69" s="185"/>
      <c r="GB69" s="185"/>
      <c r="GC69" s="185"/>
      <c r="GD69" s="185"/>
      <c r="GE69" s="185"/>
      <c r="GF69" s="185"/>
      <c r="GG69" s="185"/>
      <c r="GH69" s="185"/>
      <c r="GI69" s="185"/>
      <c r="GJ69" s="185"/>
      <c r="GK69" s="185"/>
      <c r="GL69" s="185"/>
      <c r="GM69" s="185"/>
      <c r="GN69" s="185"/>
      <c r="GO69" s="185"/>
      <c r="GP69" s="185"/>
      <c r="GQ69" s="185"/>
      <c r="GR69" s="185"/>
      <c r="GS69" s="185"/>
      <c r="GT69" s="185"/>
      <c r="GU69" s="185"/>
      <c r="GV69" s="185"/>
      <c r="GW69" s="185"/>
      <c r="GX69" s="185"/>
      <c r="GY69" s="185"/>
      <c r="GZ69" s="185"/>
      <c r="HA69" s="185"/>
      <c r="HB69" s="185"/>
      <c r="HC69" s="185"/>
      <c r="HD69" s="185"/>
      <c r="HE69" s="185"/>
      <c r="HF69" s="185"/>
      <c r="HG69" s="185"/>
      <c r="HH69" s="185"/>
    </row>
    <row r="70" spans="2:216" ht="25.5" customHeight="1">
      <c r="B70" s="101"/>
      <c r="C70" s="101"/>
      <c r="D70" s="101"/>
      <c r="E70" s="101"/>
      <c r="F70" s="101"/>
      <c r="G70" s="101"/>
      <c r="H70" s="101"/>
      <c r="I70" s="101"/>
      <c r="J70" s="101"/>
      <c r="K70" s="101"/>
      <c r="L70" s="101"/>
      <c r="M70" s="101"/>
      <c r="O70" s="633">
        <f>IF(TYPOLOGY="Bridge", 'Default Values'!$AK$10, 'Default Values'!$AL$10)</f>
        <v>250</v>
      </c>
      <c r="P70" s="101"/>
      <c r="Q70" s="101"/>
      <c r="R70" s="101"/>
      <c r="S70" s="118"/>
      <c r="T70" s="118"/>
      <c r="U70" s="118"/>
      <c r="V70" s="269"/>
      <c r="W70" s="516" t="s">
        <v>11</v>
      </c>
      <c r="X70" s="224"/>
      <c r="Y70" s="185"/>
      <c r="Z70" s="118"/>
      <c r="AA70" s="185"/>
      <c r="AB70" s="185"/>
      <c r="AC70" s="185"/>
      <c r="AD70" s="185"/>
      <c r="AE70" s="185"/>
      <c r="AF70" s="185"/>
      <c r="AG70" s="185"/>
      <c r="AH70" s="185"/>
      <c r="AI70" s="185"/>
      <c r="AJ70" s="185"/>
      <c r="AK70" s="185"/>
      <c r="AL70" s="185"/>
      <c r="AM70" s="185"/>
      <c r="AN70" s="185"/>
      <c r="AO70" s="185"/>
      <c r="AP70" s="185"/>
      <c r="AQ70" s="185"/>
      <c r="AR70" s="185"/>
      <c r="AS70" s="185"/>
      <c r="AT70" s="185"/>
      <c r="AU70" s="185"/>
      <c r="AV70" s="185"/>
      <c r="AW70" s="185"/>
      <c r="AX70" s="185"/>
      <c r="AY70" s="185"/>
      <c r="AZ70" s="185"/>
      <c r="BA70" s="185"/>
      <c r="BB70" s="185"/>
      <c r="BC70" s="185"/>
      <c r="BD70" s="185"/>
      <c r="BE70" s="185"/>
      <c r="BF70" s="185"/>
      <c r="BG70" s="185"/>
      <c r="BH70" s="185"/>
      <c r="BI70" s="185"/>
      <c r="BJ70" s="185"/>
      <c r="BK70" s="185"/>
      <c r="BL70" s="185"/>
      <c r="BM70" s="185"/>
      <c r="BN70" s="185"/>
      <c r="BO70" s="185"/>
      <c r="BP70" s="185"/>
      <c r="BQ70" s="185"/>
      <c r="BR70" s="185"/>
      <c r="BS70" s="185"/>
      <c r="BT70" s="185"/>
      <c r="BU70" s="185"/>
      <c r="BV70" s="185"/>
      <c r="BW70" s="185"/>
      <c r="BX70" s="185"/>
      <c r="BY70" s="185"/>
      <c r="BZ70" s="185"/>
      <c r="CA70" s="743"/>
      <c r="CB70" s="185"/>
      <c r="CC70" s="185"/>
      <c r="CD70" s="185"/>
      <c r="CE70" s="185"/>
      <c r="CF70" s="185"/>
      <c r="CG70" s="185"/>
      <c r="CH70" s="185"/>
      <c r="CI70" s="185"/>
      <c r="CJ70" s="185"/>
      <c r="CK70" s="185"/>
      <c r="CL70" s="185"/>
      <c r="CM70" s="185"/>
      <c r="CN70" s="185"/>
      <c r="CO70" s="185"/>
      <c r="CP70" s="185"/>
      <c r="CQ70" s="185"/>
      <c r="CR70" s="185"/>
      <c r="CS70" s="185"/>
      <c r="CT70" s="185"/>
      <c r="CU70" s="185"/>
      <c r="CV70" s="185"/>
      <c r="CW70" s="185"/>
      <c r="CX70" s="185"/>
      <c r="CY70" s="185"/>
      <c r="CZ70" s="185"/>
      <c r="DA70" s="185"/>
      <c r="DB70" s="185"/>
      <c r="DC70" s="185"/>
      <c r="DD70" s="185"/>
      <c r="DE70" s="185"/>
      <c r="DF70" s="185"/>
      <c r="DG70" s="185"/>
      <c r="DH70" s="185"/>
      <c r="DI70" s="185"/>
      <c r="DJ70" s="185"/>
      <c r="DK70" s="185"/>
      <c r="DL70" s="185"/>
      <c r="DM70" s="185"/>
      <c r="DN70" s="185"/>
      <c r="DO70" s="185"/>
      <c r="DP70" s="185"/>
      <c r="DQ70" s="185"/>
      <c r="DR70" s="185"/>
      <c r="DS70" s="185"/>
      <c r="DT70" s="185"/>
      <c r="DU70" s="185"/>
      <c r="DV70" s="185"/>
      <c r="DW70" s="185"/>
      <c r="DX70" s="185"/>
      <c r="DY70" s="185"/>
      <c r="DZ70" s="185"/>
      <c r="EA70" s="185"/>
      <c r="EB70" s="185"/>
      <c r="EC70" s="185"/>
      <c r="ED70" s="185"/>
      <c r="EE70" s="185"/>
      <c r="EF70" s="185"/>
      <c r="EG70" s="185"/>
      <c r="EH70" s="185"/>
      <c r="EI70" s="185"/>
      <c r="EJ70" s="185"/>
      <c r="EK70" s="185"/>
      <c r="EL70" s="185"/>
      <c r="EM70" s="185"/>
      <c r="EN70" s="185"/>
      <c r="EO70" s="185"/>
      <c r="EP70" s="185"/>
      <c r="EQ70" s="185"/>
      <c r="ER70" s="185"/>
      <c r="ES70" s="185"/>
      <c r="ET70" s="185"/>
      <c r="EU70" s="185"/>
      <c r="EV70" s="185"/>
      <c r="EW70" s="185"/>
      <c r="EX70" s="185"/>
      <c r="EY70" s="185"/>
      <c r="EZ70" s="185"/>
      <c r="FA70" s="185"/>
      <c r="FB70" s="185"/>
      <c r="FC70" s="185"/>
      <c r="FD70" s="185"/>
      <c r="FE70" s="185"/>
      <c r="FF70" s="185"/>
      <c r="FG70" s="185"/>
      <c r="FH70" s="185"/>
      <c r="FI70" s="185"/>
      <c r="FJ70" s="185"/>
      <c r="FK70" s="185"/>
      <c r="FL70" s="185"/>
      <c r="FM70" s="185"/>
      <c r="FN70" s="185"/>
      <c r="FO70" s="185"/>
      <c r="FP70" s="185"/>
      <c r="FQ70" s="185"/>
      <c r="FR70" s="185"/>
      <c r="FS70" s="185"/>
      <c r="FT70" s="185"/>
      <c r="FU70" s="185"/>
      <c r="FV70" s="185"/>
      <c r="FW70" s="185"/>
      <c r="FX70" s="185"/>
      <c r="FY70" s="185"/>
      <c r="FZ70" s="185"/>
      <c r="GA70" s="185"/>
      <c r="GB70" s="185"/>
      <c r="GC70" s="185"/>
      <c r="GD70" s="185"/>
      <c r="GE70" s="185"/>
      <c r="GF70" s="185"/>
      <c r="GG70" s="185"/>
      <c r="GH70" s="185"/>
      <c r="GI70" s="185"/>
      <c r="GJ70" s="185"/>
      <c r="GK70" s="185"/>
      <c r="GL70" s="185"/>
      <c r="GM70" s="185"/>
      <c r="GN70" s="185"/>
      <c r="GO70" s="185"/>
      <c r="GP70" s="185"/>
      <c r="GQ70" s="185"/>
      <c r="GR70" s="185"/>
      <c r="GS70" s="185"/>
      <c r="GT70" s="185"/>
      <c r="GU70" s="185"/>
      <c r="GV70" s="185"/>
      <c r="GW70" s="185"/>
      <c r="GX70" s="185"/>
      <c r="GY70" s="185"/>
      <c r="GZ70" s="185"/>
      <c r="HA70" s="185"/>
      <c r="HB70" s="185"/>
      <c r="HC70" s="185"/>
      <c r="HD70" s="185"/>
      <c r="HE70" s="185"/>
      <c r="HF70" s="185"/>
      <c r="HG70" s="185"/>
      <c r="HH70" s="185"/>
    </row>
    <row r="71" spans="2:216" ht="9.6" customHeight="1">
      <c r="B71" s="101"/>
      <c r="C71" s="101"/>
      <c r="D71" s="101"/>
      <c r="E71" s="101"/>
      <c r="F71" s="101"/>
      <c r="G71" s="101"/>
      <c r="H71" s="101"/>
      <c r="I71" s="101"/>
      <c r="J71" s="101"/>
      <c r="K71" s="101"/>
      <c r="L71" s="101"/>
      <c r="M71" s="101"/>
      <c r="N71" s="537"/>
      <c r="O71" s="101"/>
      <c r="P71" s="101"/>
      <c r="Q71" s="101"/>
      <c r="R71" s="101"/>
      <c r="S71" s="118"/>
      <c r="T71" s="118"/>
      <c r="U71" s="118"/>
      <c r="V71" s="100"/>
      <c r="W71" s="271"/>
      <c r="X71" s="224"/>
      <c r="Y71" s="185"/>
      <c r="Z71" s="118"/>
      <c r="AA71" s="185"/>
      <c r="AB71" s="185"/>
      <c r="AC71" s="185"/>
      <c r="AD71" s="185"/>
      <c r="AE71" s="185"/>
      <c r="AF71" s="185"/>
      <c r="AG71" s="185"/>
      <c r="AH71" s="185"/>
      <c r="AI71" s="185"/>
      <c r="AJ71" s="185"/>
      <c r="AK71" s="185"/>
      <c r="AL71" s="185"/>
      <c r="AM71" s="185"/>
      <c r="AN71" s="185"/>
      <c r="AO71" s="185"/>
      <c r="AP71" s="185"/>
      <c r="AQ71" s="185"/>
      <c r="AR71" s="185"/>
      <c r="AS71" s="185"/>
      <c r="AT71" s="185"/>
      <c r="AU71" s="185"/>
      <c r="AV71" s="185"/>
      <c r="AW71" s="185"/>
      <c r="AX71" s="185"/>
      <c r="AY71" s="185"/>
      <c r="AZ71" s="185"/>
      <c r="BA71" s="185"/>
      <c r="BB71" s="185"/>
      <c r="BC71" s="185"/>
      <c r="BD71" s="185"/>
      <c r="BE71" s="185"/>
      <c r="BF71" s="185"/>
      <c r="BG71" s="185"/>
      <c r="BH71" s="185"/>
      <c r="BI71" s="185"/>
      <c r="BJ71" s="185"/>
      <c r="BK71" s="185"/>
      <c r="BL71" s="185"/>
      <c r="BM71" s="185"/>
      <c r="BN71" s="185"/>
      <c r="BO71" s="185"/>
      <c r="BP71" s="185"/>
      <c r="BQ71" s="185"/>
      <c r="BR71" s="185"/>
      <c r="BS71" s="185"/>
      <c r="BT71" s="185"/>
      <c r="BU71" s="185"/>
      <c r="BV71" s="185"/>
      <c r="BW71" s="185"/>
      <c r="BX71" s="185"/>
      <c r="BY71" s="185"/>
      <c r="BZ71" s="185"/>
      <c r="CA71" s="743"/>
      <c r="CB71" s="185"/>
      <c r="CC71" s="185"/>
      <c r="CD71" s="185"/>
      <c r="CE71" s="185"/>
      <c r="CF71" s="185"/>
      <c r="CG71" s="185"/>
      <c r="CH71" s="185"/>
      <c r="CI71" s="185"/>
      <c r="CJ71" s="185"/>
      <c r="CK71" s="185"/>
      <c r="CL71" s="185"/>
      <c r="CM71" s="185"/>
      <c r="CN71" s="185"/>
      <c r="CO71" s="185"/>
      <c r="CP71" s="185"/>
      <c r="CQ71" s="185"/>
      <c r="CR71" s="185"/>
      <c r="CS71" s="185"/>
      <c r="CT71" s="185"/>
      <c r="CU71" s="185"/>
      <c r="CV71" s="185"/>
      <c r="CW71" s="185"/>
      <c r="CX71" s="185"/>
      <c r="CY71" s="185"/>
      <c r="CZ71" s="185"/>
      <c r="DA71" s="185"/>
      <c r="DB71" s="185"/>
      <c r="DC71" s="185"/>
      <c r="DD71" s="185"/>
      <c r="DE71" s="185"/>
      <c r="DF71" s="185"/>
      <c r="DG71" s="185"/>
      <c r="DH71" s="185"/>
      <c r="DI71" s="185"/>
      <c r="DJ71" s="185"/>
      <c r="DK71" s="185"/>
      <c r="DL71" s="185"/>
      <c r="DM71" s="185"/>
      <c r="DN71" s="185"/>
      <c r="DO71" s="185"/>
      <c r="DP71" s="185"/>
      <c r="DQ71" s="185"/>
      <c r="DR71" s="185"/>
      <c r="DS71" s="185"/>
      <c r="DT71" s="185"/>
      <c r="DU71" s="185"/>
      <c r="DV71" s="185"/>
      <c r="DW71" s="185"/>
      <c r="DX71" s="185"/>
      <c r="DY71" s="185"/>
      <c r="DZ71" s="185"/>
      <c r="EA71" s="185"/>
      <c r="EB71" s="185"/>
      <c r="EC71" s="185"/>
      <c r="ED71" s="185"/>
      <c r="EE71" s="185"/>
      <c r="EF71" s="185"/>
      <c r="EG71" s="185"/>
      <c r="EH71" s="185"/>
      <c r="EI71" s="185"/>
      <c r="EJ71" s="185"/>
      <c r="EK71" s="185"/>
      <c r="EL71" s="185"/>
      <c r="EM71" s="185"/>
      <c r="EN71" s="185"/>
      <c r="EO71" s="185"/>
      <c r="EP71" s="185"/>
      <c r="EQ71" s="185"/>
      <c r="ER71" s="185"/>
      <c r="ES71" s="185"/>
      <c r="ET71" s="185"/>
      <c r="EU71" s="185"/>
      <c r="EV71" s="185"/>
      <c r="EW71" s="185"/>
      <c r="EX71" s="185"/>
      <c r="EY71" s="185"/>
      <c r="EZ71" s="185"/>
      <c r="FA71" s="185"/>
      <c r="FB71" s="185"/>
      <c r="FC71" s="185"/>
      <c r="FD71" s="185"/>
      <c r="FE71" s="185"/>
      <c r="FF71" s="185"/>
      <c r="FG71" s="185"/>
      <c r="FH71" s="185"/>
      <c r="FI71" s="185"/>
      <c r="FJ71" s="185"/>
      <c r="FK71" s="185"/>
      <c r="FL71" s="185"/>
      <c r="FM71" s="185"/>
      <c r="FN71" s="185"/>
      <c r="FO71" s="185"/>
      <c r="FP71" s="185"/>
      <c r="FQ71" s="185"/>
      <c r="FR71" s="185"/>
      <c r="FS71" s="185"/>
      <c r="FT71" s="185"/>
      <c r="FU71" s="185"/>
      <c r="FV71" s="185"/>
      <c r="FW71" s="185"/>
      <c r="FX71" s="185"/>
      <c r="FY71" s="185"/>
      <c r="FZ71" s="185"/>
      <c r="GA71" s="185"/>
      <c r="GB71" s="185"/>
      <c r="GC71" s="185"/>
      <c r="GD71" s="185"/>
      <c r="GE71" s="185"/>
      <c r="GF71" s="185"/>
      <c r="GG71" s="185"/>
      <c r="GH71" s="185"/>
      <c r="GI71" s="185"/>
      <c r="GJ71" s="185"/>
      <c r="GK71" s="185"/>
      <c r="GL71" s="185"/>
      <c r="GM71" s="185"/>
      <c r="GN71" s="185"/>
      <c r="GO71" s="185"/>
      <c r="GP71" s="185"/>
      <c r="GQ71" s="185"/>
      <c r="GR71" s="185"/>
      <c r="GS71" s="185"/>
      <c r="GT71" s="185"/>
      <c r="GU71" s="185"/>
      <c r="GV71" s="185"/>
      <c r="GW71" s="185"/>
      <c r="GX71" s="185"/>
      <c r="GY71" s="185"/>
      <c r="GZ71" s="185"/>
      <c r="HA71" s="185"/>
      <c r="HB71" s="185"/>
      <c r="HC71" s="185"/>
      <c r="HD71" s="185"/>
      <c r="HE71" s="185"/>
      <c r="HF71" s="185"/>
      <c r="HG71" s="185"/>
      <c r="HH71" s="185"/>
    </row>
    <row r="72" spans="2:216" ht="27" customHeight="1">
      <c r="B72" s="101"/>
      <c r="C72" s="101"/>
      <c r="D72" s="101"/>
      <c r="E72" s="101"/>
      <c r="F72" s="101"/>
      <c r="G72" s="101"/>
      <c r="H72" s="101"/>
      <c r="I72" s="101"/>
      <c r="J72" s="101"/>
      <c r="K72" s="101"/>
      <c r="L72" s="101"/>
      <c r="M72" s="101"/>
      <c r="O72" s="633">
        <f>IF(TYPOLOGY="Bridge", 'Default Values'!$AK$11, 'Default Values'!$AL$11)</f>
        <v>300</v>
      </c>
      <c r="P72" s="101"/>
      <c r="Q72" s="101"/>
      <c r="R72" s="101"/>
      <c r="S72" s="118"/>
      <c r="T72" s="118"/>
      <c r="U72" s="118"/>
      <c r="V72" s="269"/>
      <c r="W72" s="516" t="s">
        <v>111</v>
      </c>
      <c r="X72" s="224"/>
      <c r="Y72" s="185"/>
      <c r="Z72" s="118"/>
      <c r="AA72" s="185"/>
      <c r="AB72" s="185"/>
      <c r="AC72" s="185"/>
      <c r="AD72" s="185"/>
      <c r="AE72" s="185"/>
      <c r="AF72" s="185"/>
      <c r="AG72" s="185"/>
      <c r="AH72" s="185"/>
      <c r="AI72" s="185"/>
      <c r="AJ72" s="185"/>
      <c r="AK72" s="185"/>
      <c r="AL72" s="185"/>
      <c r="AM72" s="185"/>
      <c r="AN72" s="185"/>
      <c r="AO72" s="185"/>
      <c r="AP72" s="185"/>
      <c r="AQ72" s="185"/>
      <c r="AR72" s="185"/>
      <c r="AS72" s="185"/>
      <c r="AT72" s="185"/>
      <c r="AU72" s="185"/>
      <c r="AV72" s="185"/>
      <c r="AW72" s="185"/>
      <c r="AX72" s="185"/>
      <c r="AY72" s="185"/>
      <c r="AZ72" s="185"/>
      <c r="BA72" s="185"/>
      <c r="BB72" s="185"/>
      <c r="BC72" s="185"/>
      <c r="BD72" s="185"/>
      <c r="BE72" s="185"/>
      <c r="BF72" s="185"/>
      <c r="BG72" s="185"/>
      <c r="BH72" s="185"/>
      <c r="BI72" s="185"/>
      <c r="BJ72" s="185"/>
      <c r="BK72" s="185"/>
      <c r="BL72" s="185"/>
      <c r="BM72" s="185"/>
      <c r="BN72" s="185"/>
      <c r="BO72" s="185"/>
      <c r="BP72" s="185"/>
      <c r="BQ72" s="185"/>
      <c r="BR72" s="185"/>
      <c r="BS72" s="185"/>
      <c r="BT72" s="185"/>
      <c r="BU72" s="185"/>
      <c r="BV72" s="185"/>
      <c r="BW72" s="103"/>
      <c r="BX72" s="103"/>
      <c r="BY72" s="103"/>
      <c r="BZ72" s="103"/>
      <c r="CA72" s="225"/>
      <c r="CB72" s="103"/>
      <c r="CC72" s="103"/>
      <c r="CD72" s="185"/>
      <c r="CE72" s="185"/>
      <c r="CF72" s="185"/>
      <c r="CG72" s="185"/>
      <c r="CH72" s="185"/>
      <c r="CI72" s="185"/>
      <c r="CJ72" s="185"/>
      <c r="CK72" s="185"/>
      <c r="CL72" s="185"/>
      <c r="CM72" s="185"/>
      <c r="CN72" s="185"/>
      <c r="CO72" s="185"/>
      <c r="CP72" s="185"/>
      <c r="CQ72" s="185"/>
      <c r="CR72" s="185"/>
      <c r="CS72" s="185"/>
      <c r="CT72" s="185"/>
      <c r="CU72" s="185"/>
      <c r="CV72" s="185"/>
      <c r="CW72" s="185"/>
      <c r="CX72" s="185"/>
      <c r="CY72" s="185"/>
      <c r="CZ72" s="185"/>
      <c r="DA72" s="185"/>
      <c r="DB72" s="185"/>
      <c r="DC72" s="185"/>
      <c r="DD72" s="185"/>
      <c r="DE72" s="185"/>
      <c r="DF72" s="185"/>
      <c r="DG72" s="185"/>
      <c r="DH72" s="185"/>
      <c r="DI72" s="185"/>
      <c r="DJ72" s="185"/>
      <c r="DK72" s="185"/>
      <c r="DL72" s="185"/>
      <c r="DM72" s="185"/>
      <c r="DN72" s="185"/>
      <c r="DO72" s="185"/>
      <c r="DP72" s="185"/>
      <c r="DQ72" s="185"/>
      <c r="DR72" s="185"/>
      <c r="DS72" s="185"/>
      <c r="DT72" s="185"/>
      <c r="DU72" s="185"/>
      <c r="DV72" s="185"/>
      <c r="DW72" s="185"/>
      <c r="DX72" s="185"/>
      <c r="DY72" s="185"/>
      <c r="DZ72" s="185"/>
      <c r="EA72" s="185"/>
      <c r="EB72" s="185"/>
      <c r="EC72" s="185"/>
      <c r="ED72" s="185"/>
      <c r="EE72" s="185"/>
      <c r="EF72" s="185"/>
      <c r="EG72" s="185"/>
      <c r="EH72" s="185"/>
      <c r="EI72" s="185"/>
      <c r="EJ72" s="185"/>
      <c r="EK72" s="185"/>
      <c r="EL72" s="185"/>
      <c r="EM72" s="185"/>
      <c r="EN72" s="185"/>
      <c r="EO72" s="185"/>
      <c r="EP72" s="185"/>
      <c r="EQ72" s="185"/>
      <c r="ER72" s="185"/>
      <c r="ES72" s="185"/>
      <c r="ET72" s="185"/>
      <c r="EU72" s="185"/>
      <c r="EV72" s="185"/>
      <c r="EW72" s="185"/>
      <c r="EX72" s="185"/>
      <c r="EY72" s="185"/>
      <c r="EZ72" s="185"/>
      <c r="FA72" s="185"/>
      <c r="FB72" s="185"/>
      <c r="FC72" s="185"/>
      <c r="FD72" s="185"/>
      <c r="FE72" s="185"/>
      <c r="FF72" s="185"/>
      <c r="FG72" s="185"/>
      <c r="FH72" s="185"/>
      <c r="FI72" s="185"/>
      <c r="FJ72" s="185"/>
      <c r="FK72" s="185"/>
      <c r="FL72" s="185"/>
      <c r="FM72" s="185"/>
      <c r="FN72" s="185"/>
      <c r="FO72" s="185"/>
      <c r="FP72" s="185"/>
      <c r="FQ72" s="185"/>
      <c r="FR72" s="185"/>
      <c r="FS72" s="185"/>
      <c r="FT72" s="185"/>
      <c r="FU72" s="185"/>
      <c r="FV72" s="185"/>
      <c r="FW72" s="185"/>
      <c r="FX72" s="185"/>
      <c r="FY72" s="185"/>
      <c r="FZ72" s="185"/>
      <c r="GA72" s="185"/>
      <c r="GB72" s="185"/>
      <c r="GC72" s="185"/>
      <c r="GD72" s="185"/>
      <c r="GE72" s="185"/>
      <c r="GF72" s="185"/>
      <c r="GG72" s="185"/>
      <c r="GH72" s="185"/>
      <c r="GI72" s="185"/>
      <c r="GJ72" s="185"/>
      <c r="GK72" s="185"/>
      <c r="GL72" s="185"/>
      <c r="GM72" s="185"/>
      <c r="GN72" s="185"/>
      <c r="GO72" s="185"/>
      <c r="GP72" s="185"/>
      <c r="GQ72" s="185"/>
      <c r="GR72" s="185"/>
      <c r="GS72" s="185"/>
      <c r="GT72" s="185"/>
      <c r="GU72" s="185"/>
      <c r="GV72" s="185"/>
      <c r="GW72" s="185"/>
      <c r="GX72" s="185"/>
      <c r="GY72" s="185"/>
      <c r="GZ72" s="185"/>
      <c r="HA72" s="185"/>
      <c r="HB72" s="185"/>
      <c r="HC72" s="185"/>
      <c r="HD72" s="185"/>
      <c r="HE72" s="185"/>
      <c r="HF72" s="185"/>
      <c r="HG72" s="185"/>
      <c r="HH72" s="185"/>
    </row>
    <row r="73" spans="2:216" ht="7.35" customHeight="1">
      <c r="B73" s="101"/>
      <c r="C73" s="101"/>
      <c r="D73" s="101"/>
      <c r="E73" s="101"/>
      <c r="F73" s="101"/>
      <c r="G73" s="101"/>
      <c r="H73" s="101"/>
      <c r="I73" s="101"/>
      <c r="J73" s="101"/>
      <c r="K73" s="101"/>
      <c r="L73" s="101"/>
      <c r="M73" s="101"/>
      <c r="N73" s="537"/>
      <c r="O73" s="101"/>
      <c r="P73" s="101"/>
      <c r="Q73" s="101"/>
      <c r="R73" s="101"/>
      <c r="S73" s="118"/>
      <c r="T73" s="118"/>
      <c r="U73" s="118"/>
      <c r="V73" s="100"/>
      <c r="W73" s="271"/>
      <c r="Y73" s="185"/>
      <c r="Z73" s="118"/>
      <c r="AA73" s="185"/>
      <c r="AB73" s="185"/>
      <c r="AC73" s="185"/>
      <c r="AD73" s="185"/>
      <c r="AE73" s="185"/>
      <c r="AF73" s="185"/>
      <c r="AG73" s="185"/>
      <c r="AH73" s="185"/>
      <c r="AI73" s="185"/>
      <c r="AJ73" s="185"/>
      <c r="AK73" s="185"/>
      <c r="AL73" s="185"/>
      <c r="AM73" s="185"/>
      <c r="AN73" s="185"/>
      <c r="AO73" s="185"/>
      <c r="AP73" s="185"/>
      <c r="AQ73" s="185"/>
      <c r="AR73" s="185"/>
      <c r="AS73" s="185"/>
      <c r="AT73" s="185"/>
      <c r="AU73" s="185"/>
      <c r="AV73" s="185"/>
      <c r="AW73" s="185"/>
      <c r="AX73" s="185"/>
      <c r="AY73" s="185"/>
      <c r="AZ73" s="185"/>
      <c r="BA73" s="185"/>
      <c r="BB73" s="185"/>
      <c r="BC73" s="185"/>
      <c r="BD73" s="185"/>
      <c r="BE73" s="185"/>
      <c r="BF73" s="185"/>
      <c r="BG73" s="185"/>
      <c r="BH73" s="185"/>
      <c r="BI73" s="185"/>
      <c r="BJ73" s="185"/>
      <c r="BK73" s="185"/>
      <c r="BL73" s="185"/>
      <c r="BM73" s="185"/>
      <c r="BN73" s="185"/>
      <c r="BO73" s="185"/>
      <c r="BP73" s="185"/>
      <c r="BQ73" s="185"/>
      <c r="BR73" s="185"/>
      <c r="BS73" s="185"/>
      <c r="BT73" s="185"/>
      <c r="BU73" s="185"/>
      <c r="BV73" s="185"/>
      <c r="BW73" s="103"/>
      <c r="BX73" s="103"/>
      <c r="BY73" s="103"/>
      <c r="BZ73" s="103"/>
      <c r="CA73" s="225"/>
      <c r="CB73" s="103"/>
      <c r="CC73" s="103"/>
      <c r="CD73" s="185"/>
      <c r="CE73" s="185"/>
      <c r="CF73" s="185"/>
      <c r="CG73" s="185"/>
      <c r="CH73" s="185"/>
      <c r="CI73" s="185"/>
      <c r="CJ73" s="185"/>
      <c r="CK73" s="185"/>
      <c r="CL73" s="185"/>
      <c r="CM73" s="185"/>
      <c r="CN73" s="185"/>
      <c r="CO73" s="185"/>
      <c r="CP73" s="185"/>
      <c r="CQ73" s="185"/>
      <c r="CR73" s="185"/>
      <c r="CS73" s="185"/>
      <c r="CT73" s="185"/>
      <c r="CU73" s="185"/>
      <c r="CV73" s="185"/>
      <c r="CW73" s="185"/>
      <c r="CX73" s="185"/>
      <c r="CY73" s="185"/>
      <c r="CZ73" s="185"/>
      <c r="DA73" s="185"/>
      <c r="DB73" s="185"/>
      <c r="DC73" s="185"/>
      <c r="DD73" s="185"/>
      <c r="DE73" s="185"/>
      <c r="DF73" s="185"/>
      <c r="DG73" s="185"/>
      <c r="DH73" s="185"/>
      <c r="DI73" s="185"/>
      <c r="DJ73" s="185"/>
      <c r="DK73" s="185"/>
      <c r="DL73" s="185"/>
      <c r="DM73" s="185"/>
      <c r="DN73" s="185"/>
      <c r="DO73" s="185"/>
      <c r="DP73" s="185"/>
      <c r="DQ73" s="185"/>
      <c r="DR73" s="185"/>
      <c r="DS73" s="185"/>
      <c r="DT73" s="185"/>
      <c r="DU73" s="185"/>
      <c r="DV73" s="185"/>
      <c r="DW73" s="185"/>
      <c r="DX73" s="185"/>
      <c r="DY73" s="185"/>
      <c r="DZ73" s="185"/>
      <c r="EA73" s="185"/>
      <c r="EB73" s="185"/>
      <c r="EC73" s="185"/>
      <c r="ED73" s="185"/>
      <c r="EE73" s="185"/>
      <c r="EF73" s="185"/>
      <c r="EG73" s="185"/>
      <c r="EH73" s="185"/>
      <c r="EI73" s="185"/>
      <c r="EJ73" s="185"/>
      <c r="EK73" s="185"/>
      <c r="EL73" s="185"/>
      <c r="EM73" s="185"/>
      <c r="EN73" s="185"/>
      <c r="EO73" s="185"/>
      <c r="EP73" s="185"/>
      <c r="EQ73" s="185"/>
      <c r="ER73" s="185"/>
      <c r="ES73" s="185"/>
      <c r="ET73" s="185"/>
      <c r="EU73" s="185"/>
      <c r="EV73" s="185"/>
      <c r="EW73" s="185"/>
      <c r="EX73" s="185"/>
      <c r="EY73" s="185"/>
      <c r="EZ73" s="185"/>
      <c r="FA73" s="185"/>
      <c r="FB73" s="185"/>
      <c r="FC73" s="185"/>
      <c r="FD73" s="185"/>
      <c r="FE73" s="185"/>
      <c r="FF73" s="185"/>
      <c r="FG73" s="185"/>
      <c r="FH73" s="185"/>
      <c r="FI73" s="185"/>
      <c r="FJ73" s="185"/>
      <c r="FK73" s="185"/>
      <c r="FL73" s="185"/>
      <c r="FM73" s="185"/>
      <c r="FN73" s="185"/>
      <c r="FO73" s="185"/>
      <c r="FP73" s="185"/>
      <c r="FQ73" s="185"/>
      <c r="FR73" s="185"/>
      <c r="FS73" s="185"/>
      <c r="FT73" s="185"/>
      <c r="FU73" s="185"/>
      <c r="FV73" s="185"/>
      <c r="FW73" s="185"/>
      <c r="FX73" s="185"/>
      <c r="FY73" s="185"/>
      <c r="FZ73" s="185"/>
      <c r="GA73" s="185"/>
      <c r="GB73" s="185"/>
      <c r="GC73" s="185"/>
      <c r="GD73" s="185"/>
      <c r="GE73" s="185"/>
      <c r="GF73" s="185"/>
      <c r="GG73" s="185"/>
      <c r="GH73" s="185"/>
      <c r="GI73" s="185"/>
      <c r="GJ73" s="185"/>
      <c r="GK73" s="185"/>
      <c r="GL73" s="185"/>
      <c r="GM73" s="185"/>
      <c r="GN73" s="185"/>
      <c r="GO73" s="185"/>
      <c r="GP73" s="185"/>
      <c r="GQ73" s="185"/>
      <c r="GR73" s="185"/>
      <c r="GS73" s="185"/>
      <c r="GT73" s="185"/>
      <c r="GU73" s="185"/>
      <c r="GV73" s="185"/>
      <c r="GW73" s="185"/>
      <c r="GX73" s="185"/>
      <c r="GY73" s="185"/>
      <c r="GZ73" s="185"/>
      <c r="HA73" s="185"/>
      <c r="HB73" s="185"/>
      <c r="HC73" s="185"/>
      <c r="HD73" s="185"/>
      <c r="HE73" s="185"/>
      <c r="HF73" s="185"/>
      <c r="HG73" s="185"/>
      <c r="HH73" s="185"/>
    </row>
    <row r="74" spans="2:216" ht="27" customHeight="1">
      <c r="B74" s="101"/>
      <c r="C74" s="101"/>
      <c r="D74" s="101"/>
      <c r="E74" s="101"/>
      <c r="F74" s="101"/>
      <c r="G74" s="101"/>
      <c r="H74" s="101"/>
      <c r="I74" s="101"/>
      <c r="J74" s="101"/>
      <c r="K74" s="101"/>
      <c r="L74" s="101"/>
      <c r="M74" s="101"/>
      <c r="O74" s="633">
        <f>IF(TYPOLOGY="Bridge", 'Default Values'!$AK$12, 'Default Values'!$AL$12)</f>
        <v>350</v>
      </c>
      <c r="P74" s="101"/>
      <c r="Q74" s="101"/>
      <c r="R74" s="101"/>
      <c r="S74" s="118"/>
      <c r="T74" s="118"/>
      <c r="U74" s="118"/>
      <c r="V74" s="269"/>
      <c r="W74" s="516" t="s">
        <v>230</v>
      </c>
      <c r="Y74" s="185"/>
      <c r="Z74" s="118"/>
      <c r="AA74" s="185"/>
      <c r="AB74" s="185"/>
      <c r="AC74" s="185"/>
      <c r="AD74" s="185"/>
      <c r="AE74" s="185"/>
      <c r="AF74" s="185"/>
      <c r="AG74" s="185"/>
      <c r="AH74" s="185"/>
      <c r="AI74" s="185"/>
      <c r="AJ74" s="185"/>
      <c r="AK74" s="185"/>
      <c r="AL74" s="185"/>
      <c r="AM74" s="185"/>
      <c r="AN74" s="185"/>
      <c r="AO74" s="185"/>
      <c r="AP74" s="185"/>
      <c r="AQ74" s="185"/>
      <c r="AR74" s="185"/>
      <c r="AS74" s="185"/>
      <c r="AT74" s="185"/>
      <c r="AU74" s="185"/>
      <c r="AV74" s="185"/>
      <c r="AW74" s="185"/>
      <c r="AX74" s="185"/>
      <c r="AY74" s="185"/>
      <c r="AZ74" s="185"/>
      <c r="BA74" s="185"/>
      <c r="BB74" s="185"/>
      <c r="BC74" s="185"/>
      <c r="BD74" s="185"/>
      <c r="BE74" s="185"/>
      <c r="BF74" s="185"/>
      <c r="BG74" s="185"/>
      <c r="BH74" s="185"/>
      <c r="BI74" s="185"/>
      <c r="BJ74" s="185"/>
      <c r="BK74" s="185"/>
      <c r="BL74" s="185"/>
      <c r="BM74" s="185"/>
      <c r="BN74" s="185"/>
      <c r="BO74" s="185"/>
      <c r="BP74" s="185"/>
      <c r="BQ74" s="185"/>
      <c r="BR74" s="185"/>
      <c r="BS74" s="185"/>
      <c r="BT74" s="185"/>
      <c r="BU74" s="185"/>
      <c r="BV74" s="185"/>
      <c r="BW74" s="103"/>
      <c r="BX74" s="103"/>
      <c r="BY74" s="103"/>
      <c r="BZ74" s="103"/>
      <c r="CA74" s="225"/>
      <c r="CB74" s="103"/>
      <c r="CC74" s="103"/>
      <c r="CD74" s="185"/>
      <c r="CE74" s="185"/>
      <c r="CF74" s="185"/>
      <c r="CG74" s="185"/>
      <c r="CH74" s="185"/>
      <c r="CI74" s="185"/>
      <c r="CJ74" s="185"/>
      <c r="CK74" s="185"/>
      <c r="CL74" s="185"/>
      <c r="CM74" s="185"/>
      <c r="CN74" s="185"/>
      <c r="CO74" s="185"/>
      <c r="CP74" s="185"/>
      <c r="CQ74" s="185"/>
      <c r="CR74" s="185"/>
      <c r="CS74" s="185"/>
      <c r="CT74" s="185"/>
      <c r="CU74" s="185"/>
      <c r="CV74" s="185"/>
      <c r="CW74" s="185"/>
      <c r="CX74" s="185"/>
      <c r="CY74" s="185"/>
      <c r="CZ74" s="185"/>
      <c r="DA74" s="185"/>
      <c r="DB74" s="185"/>
      <c r="DC74" s="185"/>
      <c r="DD74" s="185"/>
      <c r="DE74" s="185"/>
      <c r="DF74" s="185"/>
      <c r="DG74" s="185"/>
      <c r="DH74" s="185"/>
      <c r="DI74" s="185"/>
      <c r="DJ74" s="185"/>
      <c r="DK74" s="185"/>
      <c r="DL74" s="185"/>
      <c r="DM74" s="185"/>
      <c r="DN74" s="185"/>
      <c r="DO74" s="185"/>
      <c r="DP74" s="185"/>
      <c r="DQ74" s="185"/>
      <c r="DR74" s="185"/>
      <c r="DS74" s="185"/>
      <c r="DT74" s="185"/>
      <c r="DU74" s="185"/>
      <c r="DV74" s="185"/>
      <c r="DW74" s="185"/>
      <c r="DX74" s="185"/>
      <c r="DY74" s="185"/>
      <c r="DZ74" s="185"/>
      <c r="EA74" s="185"/>
      <c r="EB74" s="185"/>
      <c r="EC74" s="185"/>
      <c r="ED74" s="185"/>
      <c r="EE74" s="185"/>
      <c r="EF74" s="185"/>
      <c r="EG74" s="185"/>
      <c r="EH74" s="185"/>
      <c r="EI74" s="185"/>
      <c r="EJ74" s="185"/>
      <c r="EK74" s="185"/>
      <c r="EL74" s="185"/>
      <c r="EM74" s="185"/>
      <c r="EN74" s="185"/>
      <c r="EO74" s="185"/>
      <c r="EP74" s="185"/>
      <c r="EQ74" s="185"/>
      <c r="ER74" s="185"/>
      <c r="ES74" s="185"/>
      <c r="ET74" s="185"/>
      <c r="EU74" s="185"/>
      <c r="EV74" s="185"/>
      <c r="EW74" s="185"/>
      <c r="EX74" s="185"/>
      <c r="EY74" s="185"/>
      <c r="EZ74" s="185"/>
      <c r="FA74" s="185"/>
      <c r="FB74" s="185"/>
      <c r="FC74" s="185"/>
      <c r="FD74" s="185"/>
      <c r="FE74" s="185"/>
      <c r="FF74" s="185"/>
      <c r="FG74" s="185"/>
      <c r="FH74" s="185"/>
      <c r="FI74" s="185"/>
      <c r="FJ74" s="185"/>
      <c r="FK74" s="185"/>
      <c r="FL74" s="185"/>
      <c r="FM74" s="185"/>
      <c r="FN74" s="185"/>
      <c r="FO74" s="185"/>
      <c r="FP74" s="185"/>
      <c r="FQ74" s="185"/>
      <c r="FR74" s="185"/>
      <c r="FS74" s="185"/>
      <c r="FT74" s="185"/>
      <c r="FU74" s="185"/>
      <c r="FV74" s="185"/>
      <c r="FW74" s="185"/>
      <c r="FX74" s="185"/>
      <c r="FY74" s="185"/>
      <c r="FZ74" s="185"/>
      <c r="GA74" s="185"/>
      <c r="GB74" s="185"/>
      <c r="GC74" s="185"/>
      <c r="GD74" s="185"/>
      <c r="GE74" s="185"/>
      <c r="GF74" s="185"/>
      <c r="GG74" s="185"/>
      <c r="GH74" s="185"/>
      <c r="GI74" s="185"/>
      <c r="GJ74" s="185"/>
      <c r="GK74" s="185"/>
      <c r="GL74" s="185"/>
      <c r="GM74" s="185"/>
      <c r="GN74" s="185"/>
      <c r="GO74" s="185"/>
      <c r="GP74" s="185"/>
      <c r="GQ74" s="185"/>
      <c r="GR74" s="185"/>
      <c r="GS74" s="185"/>
      <c r="GT74" s="185"/>
      <c r="GU74" s="185"/>
      <c r="GV74" s="185"/>
      <c r="GW74" s="185"/>
      <c r="GX74" s="185"/>
      <c r="GY74" s="185"/>
      <c r="GZ74" s="185"/>
      <c r="HA74" s="185"/>
      <c r="HB74" s="185"/>
      <c r="HC74" s="185"/>
      <c r="HD74" s="185"/>
      <c r="HE74" s="185"/>
      <c r="HF74" s="185"/>
      <c r="HG74" s="185"/>
      <c r="HH74" s="185"/>
    </row>
    <row r="75" spans="2:216" ht="9.6" customHeight="1">
      <c r="B75" s="101"/>
      <c r="C75" s="101"/>
      <c r="D75" s="101"/>
      <c r="E75" s="101"/>
      <c r="F75" s="101"/>
      <c r="G75" s="101"/>
      <c r="H75" s="101"/>
      <c r="I75" s="101"/>
      <c r="J75" s="101"/>
      <c r="K75" s="101"/>
      <c r="L75" s="101"/>
      <c r="M75" s="101"/>
      <c r="N75" s="537"/>
      <c r="O75" s="101"/>
      <c r="P75" s="101"/>
      <c r="Q75" s="101"/>
      <c r="R75" s="101"/>
      <c r="S75" s="118"/>
      <c r="T75" s="118"/>
      <c r="U75" s="118"/>
      <c r="V75" s="100"/>
      <c r="W75" s="271"/>
      <c r="Y75" s="185"/>
      <c r="Z75" s="118"/>
      <c r="AA75" s="185"/>
      <c r="AB75" s="185"/>
      <c r="AC75" s="185"/>
      <c r="AD75" s="185"/>
      <c r="AE75" s="185"/>
      <c r="AF75" s="185"/>
      <c r="AG75" s="185"/>
      <c r="AH75" s="185"/>
      <c r="AI75" s="185"/>
      <c r="AJ75" s="185"/>
      <c r="AK75" s="185"/>
      <c r="AL75" s="185"/>
      <c r="AM75" s="185"/>
      <c r="AN75" s="185"/>
      <c r="AO75" s="185"/>
      <c r="AP75" s="185"/>
      <c r="AQ75" s="185"/>
      <c r="AR75" s="185"/>
      <c r="AS75" s="185"/>
      <c r="AT75" s="185"/>
      <c r="AU75" s="185"/>
      <c r="AV75" s="185"/>
      <c r="AW75" s="185"/>
      <c r="AX75" s="185"/>
      <c r="AY75" s="185"/>
      <c r="AZ75" s="185"/>
      <c r="BA75" s="185"/>
      <c r="BB75" s="185"/>
      <c r="BC75" s="185"/>
      <c r="BD75" s="185"/>
      <c r="BE75" s="185"/>
      <c r="BF75" s="185"/>
      <c r="BG75" s="185"/>
      <c r="BH75" s="185"/>
      <c r="BI75" s="185"/>
      <c r="BJ75" s="185"/>
      <c r="BK75" s="185"/>
      <c r="BL75" s="185"/>
      <c r="BM75" s="185"/>
      <c r="BN75" s="185"/>
      <c r="BO75" s="185"/>
      <c r="BP75" s="185"/>
      <c r="BQ75" s="185"/>
      <c r="BR75" s="185"/>
      <c r="BS75" s="185"/>
      <c r="BT75" s="185"/>
      <c r="BU75" s="185"/>
      <c r="BV75" s="185"/>
      <c r="BW75" s="103"/>
      <c r="BX75" s="103"/>
      <c r="BY75" s="103"/>
      <c r="BZ75" s="103"/>
      <c r="CA75" s="225"/>
      <c r="CB75" s="103"/>
      <c r="CC75" s="103"/>
      <c r="CD75" s="185"/>
      <c r="CE75" s="185"/>
      <c r="CF75" s="185"/>
      <c r="CG75" s="185"/>
      <c r="CH75" s="185"/>
      <c r="CI75" s="185"/>
      <c r="CJ75" s="185"/>
      <c r="CK75" s="185"/>
      <c r="CL75" s="185"/>
      <c r="CM75" s="185"/>
      <c r="CN75" s="185"/>
      <c r="CO75" s="185"/>
      <c r="CP75" s="185"/>
      <c r="CQ75" s="185"/>
      <c r="CR75" s="185"/>
      <c r="CS75" s="185"/>
      <c r="CT75" s="185"/>
      <c r="CU75" s="185"/>
      <c r="CV75" s="185"/>
      <c r="CW75" s="185"/>
      <c r="CX75" s="185"/>
      <c r="CY75" s="185"/>
      <c r="CZ75" s="185"/>
      <c r="DA75" s="185"/>
      <c r="DB75" s="185"/>
      <c r="DC75" s="185"/>
      <c r="DD75" s="185"/>
      <c r="DE75" s="185"/>
      <c r="DF75" s="185"/>
      <c r="DG75" s="185"/>
      <c r="DH75" s="185"/>
      <c r="DI75" s="185"/>
      <c r="DJ75" s="185"/>
      <c r="DK75" s="185"/>
      <c r="DL75" s="185"/>
      <c r="DM75" s="185"/>
      <c r="DN75" s="185"/>
      <c r="DO75" s="185"/>
      <c r="DP75" s="185"/>
      <c r="DQ75" s="185"/>
      <c r="DR75" s="185"/>
      <c r="DS75" s="185"/>
      <c r="DT75" s="185"/>
      <c r="DU75" s="185"/>
      <c r="DV75" s="185"/>
      <c r="DW75" s="185"/>
      <c r="DX75" s="185"/>
      <c r="DY75" s="185"/>
      <c r="DZ75" s="185"/>
      <c r="EA75" s="185"/>
      <c r="EB75" s="185"/>
      <c r="EC75" s="185"/>
      <c r="ED75" s="185"/>
      <c r="EE75" s="185"/>
      <c r="EF75" s="185"/>
      <c r="EG75" s="185"/>
      <c r="EH75" s="185"/>
      <c r="EI75" s="185"/>
      <c r="EJ75" s="185"/>
      <c r="EK75" s="185"/>
      <c r="EL75" s="185"/>
      <c r="EM75" s="185"/>
      <c r="EN75" s="185"/>
      <c r="EO75" s="185"/>
      <c r="EP75" s="185"/>
      <c r="EQ75" s="185"/>
      <c r="ER75" s="185"/>
      <c r="ES75" s="185"/>
      <c r="ET75" s="185"/>
      <c r="EU75" s="185"/>
      <c r="EV75" s="185"/>
      <c r="EW75" s="185"/>
      <c r="EX75" s="185"/>
      <c r="EY75" s="185"/>
      <c r="EZ75" s="185"/>
      <c r="FA75" s="185"/>
      <c r="FB75" s="185"/>
      <c r="FC75" s="185"/>
      <c r="FD75" s="185"/>
      <c r="FE75" s="185"/>
      <c r="FF75" s="185"/>
      <c r="FG75" s="185"/>
      <c r="FH75" s="185"/>
      <c r="FI75" s="185"/>
      <c r="FJ75" s="185"/>
      <c r="FK75" s="185"/>
      <c r="FL75" s="185"/>
      <c r="FM75" s="185"/>
      <c r="FN75" s="185"/>
      <c r="FO75" s="185"/>
      <c r="FP75" s="185"/>
      <c r="FQ75" s="185"/>
      <c r="FR75" s="185"/>
      <c r="FS75" s="185"/>
      <c r="FT75" s="185"/>
      <c r="FU75" s="185"/>
      <c r="FV75" s="185"/>
      <c r="FW75" s="185"/>
      <c r="FX75" s="185"/>
      <c r="FY75" s="185"/>
      <c r="FZ75" s="185"/>
      <c r="GA75" s="185"/>
      <c r="GB75" s="185"/>
      <c r="GC75" s="185"/>
      <c r="GD75" s="185"/>
      <c r="GE75" s="185"/>
      <c r="GF75" s="185"/>
      <c r="GG75" s="185"/>
      <c r="GH75" s="185"/>
      <c r="GI75" s="185"/>
      <c r="GJ75" s="185"/>
      <c r="GK75" s="185"/>
      <c r="GL75" s="185"/>
      <c r="GM75" s="185"/>
      <c r="GN75" s="185"/>
      <c r="GO75" s="185"/>
      <c r="GP75" s="185"/>
      <c r="GQ75" s="185"/>
      <c r="GR75" s="185"/>
      <c r="GS75" s="185"/>
      <c r="GT75" s="185"/>
      <c r="GU75" s="185"/>
      <c r="GV75" s="185"/>
      <c r="GW75" s="185"/>
      <c r="GX75" s="185"/>
      <c r="GY75" s="185"/>
      <c r="GZ75" s="185"/>
      <c r="HA75" s="185"/>
      <c r="HB75" s="185"/>
      <c r="HC75" s="185"/>
      <c r="HD75" s="185"/>
      <c r="HE75" s="185"/>
      <c r="HF75" s="185"/>
      <c r="HG75" s="185"/>
      <c r="HH75" s="185"/>
    </row>
    <row r="76" spans="2:216" ht="24" customHeight="1">
      <c r="B76" s="101"/>
      <c r="C76" s="101"/>
      <c r="D76" s="101"/>
      <c r="E76" s="101"/>
      <c r="F76" s="101"/>
      <c r="G76" s="101"/>
      <c r="H76" s="101"/>
      <c r="I76" s="101"/>
      <c r="J76" s="101"/>
      <c r="K76" s="101"/>
      <c r="L76" s="101"/>
      <c r="M76" s="101"/>
      <c r="O76" s="633">
        <f>IF(TYPOLOGY="Bridge", 'Default Values'!$AK$13, 'Default Values'!$AL$13)</f>
        <v>400</v>
      </c>
      <c r="P76" s="101"/>
      <c r="Q76" s="101"/>
      <c r="R76" s="101"/>
      <c r="S76" s="118"/>
      <c r="T76" s="118"/>
      <c r="U76" s="118"/>
      <c r="V76" s="269"/>
      <c r="W76" s="516" t="s">
        <v>231</v>
      </c>
      <c r="X76" s="224"/>
      <c r="Y76" s="185"/>
      <c r="Z76" s="118"/>
      <c r="AA76" s="185"/>
      <c r="AB76" s="185"/>
      <c r="AC76" s="185"/>
      <c r="AD76" s="185"/>
      <c r="AE76" s="185"/>
      <c r="AF76" s="185"/>
      <c r="AG76" s="185"/>
      <c r="AH76" s="185"/>
      <c r="AI76" s="185"/>
      <c r="AJ76" s="185"/>
      <c r="AK76" s="185"/>
      <c r="AL76" s="185"/>
      <c r="AM76" s="185"/>
      <c r="AN76" s="185"/>
      <c r="AO76" s="185"/>
      <c r="AP76" s="185"/>
      <c r="AQ76" s="185"/>
      <c r="AR76" s="185"/>
      <c r="AS76" s="185"/>
      <c r="AT76" s="185"/>
      <c r="AU76" s="185"/>
      <c r="AV76" s="185"/>
      <c r="AW76" s="185"/>
      <c r="AX76" s="185"/>
      <c r="AY76" s="185"/>
      <c r="AZ76" s="185"/>
      <c r="BA76" s="185"/>
      <c r="BB76" s="185"/>
      <c r="BC76" s="185"/>
      <c r="BD76" s="185"/>
      <c r="BE76" s="185"/>
      <c r="BF76" s="185"/>
      <c r="BG76" s="185"/>
      <c r="BH76" s="185"/>
      <c r="BI76" s="185"/>
      <c r="BJ76" s="185"/>
      <c r="BK76" s="185"/>
      <c r="BL76" s="185"/>
      <c r="BM76" s="185"/>
      <c r="BN76" s="185"/>
      <c r="BO76" s="185"/>
      <c r="BP76" s="185"/>
      <c r="BQ76" s="185"/>
      <c r="BR76" s="185"/>
      <c r="BS76" s="185"/>
      <c r="BT76" s="185"/>
      <c r="BU76" s="185"/>
      <c r="BV76" s="185"/>
      <c r="BW76" s="103"/>
      <c r="BX76" s="103"/>
      <c r="BY76" s="103"/>
      <c r="BZ76" s="103"/>
      <c r="CA76" s="225"/>
      <c r="CB76" s="103"/>
      <c r="CC76" s="103"/>
      <c r="CD76" s="185"/>
      <c r="CE76" s="185"/>
      <c r="CF76" s="185"/>
      <c r="CG76" s="185"/>
      <c r="CH76" s="185"/>
      <c r="CI76" s="185"/>
      <c r="CJ76" s="185"/>
      <c r="CK76" s="185"/>
      <c r="CL76" s="185"/>
      <c r="CM76" s="185"/>
      <c r="CN76" s="185"/>
      <c r="CO76" s="185"/>
      <c r="CP76" s="185"/>
      <c r="CQ76" s="185"/>
      <c r="CR76" s="185"/>
      <c r="CS76" s="185"/>
      <c r="CT76" s="185"/>
      <c r="CU76" s="185"/>
      <c r="CV76" s="185"/>
      <c r="CW76" s="185"/>
      <c r="CX76" s="185"/>
      <c r="CY76" s="185"/>
      <c r="CZ76" s="185"/>
      <c r="DA76" s="185"/>
      <c r="DB76" s="185"/>
      <c r="DC76" s="185"/>
      <c r="DD76" s="185"/>
      <c r="DE76" s="185"/>
      <c r="DF76" s="185"/>
      <c r="DG76" s="185"/>
      <c r="DH76" s="185"/>
      <c r="DI76" s="185"/>
      <c r="DJ76" s="185"/>
      <c r="DK76" s="185"/>
      <c r="DL76" s="185"/>
      <c r="DM76" s="185"/>
      <c r="DN76" s="185"/>
      <c r="DO76" s="185"/>
      <c r="DP76" s="185"/>
      <c r="DQ76" s="185"/>
      <c r="DR76" s="185"/>
      <c r="DS76" s="185"/>
      <c r="DT76" s="185"/>
      <c r="DU76" s="185"/>
      <c r="DV76" s="185"/>
      <c r="DW76" s="185"/>
      <c r="DX76" s="185"/>
      <c r="DY76" s="185"/>
      <c r="DZ76" s="185"/>
      <c r="EA76" s="185"/>
      <c r="EB76" s="185"/>
      <c r="EC76" s="185"/>
      <c r="ED76" s="185"/>
      <c r="EE76" s="185"/>
      <c r="EF76" s="185"/>
      <c r="EG76" s="185"/>
      <c r="EH76" s="185"/>
      <c r="EI76" s="185"/>
      <c r="EJ76" s="185"/>
      <c r="EK76" s="185"/>
      <c r="EL76" s="185"/>
      <c r="EM76" s="185"/>
      <c r="EN76" s="185"/>
      <c r="EO76" s="185"/>
      <c r="EP76" s="185"/>
      <c r="EQ76" s="185"/>
      <c r="ER76" s="185"/>
      <c r="ES76" s="185"/>
      <c r="ET76" s="185"/>
      <c r="EU76" s="185"/>
      <c r="EV76" s="185"/>
      <c r="EW76" s="185"/>
      <c r="EX76" s="185"/>
      <c r="EY76" s="185"/>
      <c r="EZ76" s="185"/>
      <c r="FA76" s="185"/>
      <c r="FB76" s="185"/>
      <c r="FC76" s="185"/>
      <c r="FD76" s="185"/>
      <c r="FE76" s="185"/>
      <c r="FF76" s="185"/>
      <c r="FG76" s="185"/>
      <c r="FH76" s="185"/>
      <c r="FI76" s="185"/>
      <c r="FJ76" s="185"/>
      <c r="FK76" s="185"/>
      <c r="FL76" s="185"/>
      <c r="FM76" s="185"/>
      <c r="FN76" s="185"/>
      <c r="FO76" s="185"/>
      <c r="FP76" s="185"/>
      <c r="FQ76" s="185"/>
      <c r="FR76" s="185"/>
      <c r="FS76" s="185"/>
      <c r="FT76" s="185"/>
      <c r="FU76" s="185"/>
      <c r="FV76" s="185"/>
      <c r="FW76" s="185"/>
      <c r="FX76" s="185"/>
      <c r="FY76" s="185"/>
      <c r="FZ76" s="185"/>
      <c r="GA76" s="185"/>
      <c r="GB76" s="185"/>
      <c r="GC76" s="185"/>
      <c r="GD76" s="185"/>
      <c r="GE76" s="185"/>
      <c r="GF76" s="185"/>
      <c r="GG76" s="185"/>
      <c r="GH76" s="185"/>
      <c r="GI76" s="185"/>
      <c r="GJ76" s="185"/>
      <c r="GK76" s="185"/>
      <c r="GL76" s="185"/>
      <c r="GM76" s="185"/>
      <c r="GN76" s="185"/>
      <c r="GO76" s="185"/>
      <c r="GP76" s="185"/>
      <c r="GQ76" s="185"/>
      <c r="GR76" s="185"/>
      <c r="GS76" s="185"/>
      <c r="GT76" s="185"/>
      <c r="GU76" s="185"/>
      <c r="GV76" s="185"/>
      <c r="GW76" s="185"/>
      <c r="GX76" s="185"/>
      <c r="GY76" s="185"/>
      <c r="GZ76" s="185"/>
      <c r="HA76" s="185"/>
      <c r="HB76" s="185"/>
      <c r="HC76" s="185"/>
      <c r="HD76" s="185"/>
      <c r="HE76" s="185"/>
      <c r="HF76" s="185"/>
      <c r="HG76" s="185"/>
      <c r="HH76" s="185"/>
    </row>
    <row r="77" spans="2:216" ht="9.6" customHeight="1">
      <c r="B77" s="101"/>
      <c r="C77" s="101"/>
      <c r="D77" s="101"/>
      <c r="E77" s="101"/>
      <c r="F77" s="101"/>
      <c r="G77" s="101"/>
      <c r="H77" s="101"/>
      <c r="I77" s="101"/>
      <c r="J77" s="101"/>
      <c r="K77" s="101"/>
      <c r="L77" s="101"/>
      <c r="M77" s="102"/>
      <c r="N77" s="538"/>
      <c r="O77" s="102"/>
      <c r="P77" s="102"/>
      <c r="Q77" s="102"/>
      <c r="R77" s="102"/>
      <c r="S77" s="118"/>
      <c r="T77" s="118"/>
      <c r="U77" s="118"/>
      <c r="V77" s="100"/>
      <c r="W77" s="271"/>
      <c r="X77" s="224"/>
      <c r="Y77" s="185"/>
      <c r="Z77" s="118"/>
      <c r="AA77" s="185"/>
      <c r="AB77" s="185"/>
      <c r="AC77" s="185"/>
      <c r="AD77" s="185"/>
      <c r="AE77" s="185"/>
      <c r="AF77" s="185"/>
      <c r="AG77" s="185"/>
      <c r="AH77" s="185"/>
      <c r="AI77" s="185"/>
      <c r="AJ77" s="185"/>
      <c r="AK77" s="185"/>
      <c r="AL77" s="185"/>
      <c r="AM77" s="185"/>
      <c r="AN77" s="185"/>
      <c r="AO77" s="185"/>
      <c r="AP77" s="185"/>
      <c r="AQ77" s="185"/>
      <c r="AR77" s="185"/>
      <c r="AS77" s="185"/>
      <c r="AT77" s="185"/>
      <c r="AU77" s="185"/>
      <c r="AV77" s="185"/>
      <c r="AW77" s="185"/>
      <c r="AX77" s="185"/>
      <c r="AY77" s="185"/>
      <c r="AZ77" s="185"/>
      <c r="BA77" s="185"/>
      <c r="BB77" s="185"/>
      <c r="BC77" s="185"/>
      <c r="BD77" s="185"/>
      <c r="BE77" s="185"/>
      <c r="BF77" s="185"/>
      <c r="BG77" s="185"/>
      <c r="BH77" s="185"/>
      <c r="BI77" s="185"/>
      <c r="BJ77" s="185"/>
      <c r="BK77" s="185"/>
      <c r="BL77" s="185"/>
      <c r="BM77" s="185"/>
      <c r="BN77" s="185"/>
      <c r="BO77" s="185"/>
      <c r="BP77" s="185"/>
      <c r="BQ77" s="185"/>
      <c r="BR77" s="185"/>
      <c r="BS77" s="185"/>
      <c r="BT77" s="185"/>
      <c r="BU77" s="185"/>
      <c r="BV77" s="185"/>
      <c r="BW77" s="103"/>
      <c r="BX77" s="103"/>
      <c r="BY77" s="103"/>
      <c r="BZ77" s="103"/>
      <c r="CA77" s="225"/>
      <c r="CB77" s="103"/>
      <c r="CC77" s="103"/>
      <c r="CD77" s="185"/>
      <c r="CE77" s="185"/>
      <c r="CF77" s="185"/>
      <c r="CG77" s="185"/>
      <c r="CH77" s="185"/>
      <c r="CI77" s="185"/>
      <c r="CJ77" s="185"/>
      <c r="CK77" s="185"/>
      <c r="CL77" s="185"/>
      <c r="CM77" s="185"/>
      <c r="CN77" s="185"/>
      <c r="CO77" s="185"/>
      <c r="CP77" s="185"/>
      <c r="CQ77" s="185"/>
      <c r="CR77" s="185"/>
      <c r="CS77" s="185"/>
      <c r="CT77" s="185"/>
      <c r="CU77" s="185"/>
      <c r="CV77" s="185"/>
      <c r="CW77" s="185"/>
      <c r="CX77" s="185"/>
      <c r="CY77" s="185"/>
      <c r="CZ77" s="185"/>
      <c r="DA77" s="185"/>
      <c r="DB77" s="185"/>
      <c r="DC77" s="185"/>
      <c r="DD77" s="185"/>
      <c r="DE77" s="185"/>
      <c r="DF77" s="185"/>
      <c r="DG77" s="185"/>
      <c r="DH77" s="185"/>
      <c r="DI77" s="185"/>
      <c r="DJ77" s="185"/>
      <c r="DK77" s="185"/>
      <c r="DL77" s="185"/>
      <c r="DM77" s="185"/>
      <c r="DN77" s="185"/>
      <c r="DO77" s="185"/>
      <c r="DP77" s="185"/>
      <c r="DQ77" s="185"/>
      <c r="DR77" s="185"/>
      <c r="DS77" s="185"/>
      <c r="DT77" s="185"/>
      <c r="DU77" s="185"/>
      <c r="DV77" s="185"/>
      <c r="DW77" s="185"/>
      <c r="DX77" s="185"/>
      <c r="DY77" s="185"/>
      <c r="DZ77" s="185"/>
      <c r="EA77" s="185"/>
      <c r="EB77" s="185"/>
      <c r="EC77" s="185"/>
      <c r="ED77" s="185"/>
      <c r="EE77" s="185"/>
      <c r="EF77" s="185"/>
      <c r="EG77" s="185"/>
      <c r="EH77" s="185"/>
      <c r="EI77" s="185"/>
      <c r="EJ77" s="185"/>
      <c r="EK77" s="185"/>
      <c r="EL77" s="185"/>
      <c r="EM77" s="185"/>
      <c r="EN77" s="185"/>
      <c r="EO77" s="185"/>
      <c r="EP77" s="185"/>
      <c r="EQ77" s="185"/>
      <c r="ER77" s="185"/>
      <c r="ES77" s="185"/>
      <c r="ET77" s="185"/>
      <c r="EU77" s="185"/>
      <c r="EV77" s="185"/>
      <c r="EW77" s="185"/>
      <c r="EX77" s="185"/>
      <c r="EY77" s="185"/>
      <c r="EZ77" s="185"/>
      <c r="FA77" s="185"/>
      <c r="FB77" s="185"/>
      <c r="FC77" s="185"/>
      <c r="FD77" s="185"/>
      <c r="FE77" s="185"/>
      <c r="FF77" s="185"/>
      <c r="FG77" s="185"/>
      <c r="FH77" s="185"/>
      <c r="FI77" s="185"/>
      <c r="FJ77" s="185"/>
      <c r="FK77" s="185"/>
      <c r="FL77" s="185"/>
      <c r="FM77" s="185"/>
      <c r="FN77" s="185"/>
      <c r="FO77" s="185"/>
      <c r="FP77" s="185"/>
      <c r="FQ77" s="185"/>
      <c r="FR77" s="185"/>
      <c r="FS77" s="185"/>
      <c r="FT77" s="185"/>
      <c r="FU77" s="185"/>
      <c r="FV77" s="185"/>
      <c r="FW77" s="185"/>
      <c r="FX77" s="185"/>
      <c r="FY77" s="185"/>
      <c r="FZ77" s="185"/>
      <c r="GA77" s="185"/>
      <c r="GB77" s="185"/>
      <c r="GC77" s="185"/>
      <c r="GD77" s="185"/>
      <c r="GE77" s="185"/>
      <c r="GF77" s="185"/>
      <c r="GG77" s="185"/>
      <c r="GH77" s="185"/>
      <c r="GI77" s="185"/>
      <c r="GJ77" s="185"/>
      <c r="GK77" s="185"/>
      <c r="GL77" s="185"/>
      <c r="GM77" s="185"/>
      <c r="GN77" s="185"/>
      <c r="GO77" s="185"/>
      <c r="GP77" s="185"/>
      <c r="GQ77" s="185"/>
      <c r="GR77" s="185"/>
      <c r="GS77" s="185"/>
      <c r="GT77" s="185"/>
      <c r="GU77" s="185"/>
      <c r="GV77" s="185"/>
      <c r="GW77" s="185"/>
      <c r="GX77" s="185"/>
      <c r="GY77" s="185"/>
      <c r="GZ77" s="185"/>
      <c r="HA77" s="185"/>
      <c r="HB77" s="185"/>
      <c r="HC77" s="185"/>
      <c r="HD77" s="185"/>
      <c r="HE77" s="185"/>
      <c r="HF77" s="185"/>
      <c r="HG77" s="185"/>
      <c r="HH77" s="185"/>
    </row>
    <row r="78" spans="2:216" ht="26.1" customHeight="1">
      <c r="B78" s="101"/>
      <c r="C78" s="101"/>
      <c r="D78" s="101"/>
      <c r="E78" s="101"/>
      <c r="F78" s="101"/>
      <c r="G78" s="101"/>
      <c r="H78" s="101"/>
      <c r="I78" s="101"/>
      <c r="J78" s="101"/>
      <c r="K78" s="101"/>
      <c r="L78" s="101"/>
      <c r="M78" s="102"/>
      <c r="O78" s="633" t="str">
        <f>IF(TYPOLOGY="Bridge", 'Default Values'!$AK$14, 'Default Values'!$AL$14)</f>
        <v>&gt;400</v>
      </c>
      <c r="P78" s="102"/>
      <c r="Q78" s="102"/>
      <c r="R78" s="102"/>
      <c r="S78" s="118"/>
      <c r="T78" s="118"/>
      <c r="U78" s="118"/>
      <c r="V78" s="269"/>
      <c r="W78" s="516" t="s">
        <v>232</v>
      </c>
      <c r="X78" s="224"/>
      <c r="Y78" s="185"/>
      <c r="Z78" s="118"/>
      <c r="AA78" s="185"/>
      <c r="AB78" s="185"/>
      <c r="AC78" s="185"/>
      <c r="AD78" s="185"/>
      <c r="AE78" s="185"/>
      <c r="AF78" s="185"/>
      <c r="AG78" s="185"/>
      <c r="AH78" s="185"/>
      <c r="AI78" s="185"/>
      <c r="AJ78" s="185"/>
      <c r="AK78" s="185"/>
      <c r="AL78" s="185"/>
      <c r="AM78" s="185"/>
      <c r="AN78" s="185"/>
      <c r="AO78" s="185"/>
      <c r="AP78" s="185"/>
      <c r="AQ78" s="185"/>
      <c r="AR78" s="185"/>
      <c r="AS78" s="185"/>
      <c r="AT78" s="185"/>
      <c r="AU78" s="185"/>
      <c r="AV78" s="185"/>
      <c r="AW78" s="185"/>
      <c r="AX78" s="185"/>
      <c r="AY78" s="185"/>
      <c r="AZ78" s="185"/>
      <c r="BA78" s="185"/>
      <c r="BB78" s="185"/>
      <c r="BC78" s="185"/>
      <c r="BD78" s="185"/>
      <c r="BE78" s="185"/>
      <c r="BF78" s="185"/>
      <c r="BG78" s="185"/>
      <c r="BH78" s="185"/>
      <c r="BI78" s="185"/>
      <c r="BJ78" s="185"/>
      <c r="BK78" s="185"/>
      <c r="BL78" s="185"/>
      <c r="BM78" s="185"/>
      <c r="BN78" s="185"/>
      <c r="BO78" s="185"/>
      <c r="BP78" s="185"/>
      <c r="BQ78" s="185"/>
      <c r="BR78" s="185"/>
      <c r="BS78" s="185"/>
      <c r="BT78" s="185"/>
      <c r="BU78" s="185"/>
      <c r="BV78" s="185"/>
      <c r="BW78" s="103"/>
      <c r="BX78" s="103"/>
      <c r="BY78" s="103"/>
      <c r="BZ78" s="103"/>
      <c r="CA78" s="225"/>
      <c r="CB78" s="103"/>
      <c r="CC78" s="103"/>
      <c r="CD78" s="185"/>
      <c r="CE78" s="185"/>
      <c r="CF78" s="185"/>
      <c r="CG78" s="185"/>
      <c r="CH78" s="185"/>
      <c r="CI78" s="185"/>
      <c r="CJ78" s="185"/>
      <c r="CK78" s="185"/>
      <c r="CL78" s="185"/>
      <c r="CM78" s="185"/>
      <c r="CN78" s="185"/>
      <c r="CO78" s="185"/>
      <c r="CP78" s="185"/>
      <c r="CQ78" s="185"/>
      <c r="CR78" s="185"/>
      <c r="CS78" s="185"/>
      <c r="CT78" s="185"/>
      <c r="CU78" s="185"/>
      <c r="CV78" s="185"/>
      <c r="CW78" s="185"/>
      <c r="CX78" s="185"/>
      <c r="CY78" s="185"/>
      <c r="CZ78" s="185"/>
      <c r="DA78" s="185"/>
      <c r="DB78" s="185"/>
      <c r="DC78" s="185"/>
      <c r="DD78" s="185"/>
      <c r="DE78" s="185"/>
      <c r="DF78" s="185"/>
      <c r="DG78" s="185"/>
      <c r="DH78" s="185"/>
      <c r="DI78" s="185"/>
      <c r="DJ78" s="185"/>
      <c r="DK78" s="185"/>
      <c r="DL78" s="185"/>
      <c r="DM78" s="185"/>
      <c r="DN78" s="185"/>
      <c r="DO78" s="185"/>
      <c r="DP78" s="185"/>
      <c r="DQ78" s="185"/>
      <c r="DR78" s="185"/>
      <c r="DS78" s="185"/>
      <c r="DT78" s="185"/>
      <c r="DU78" s="185"/>
      <c r="DV78" s="185"/>
      <c r="DW78" s="185"/>
      <c r="DX78" s="185"/>
      <c r="DY78" s="185"/>
      <c r="DZ78" s="185"/>
      <c r="EA78" s="185"/>
      <c r="EB78" s="185"/>
      <c r="EC78" s="185"/>
      <c r="ED78" s="185"/>
      <c r="EE78" s="185"/>
      <c r="EF78" s="185"/>
      <c r="EG78" s="185"/>
      <c r="EH78" s="185"/>
      <c r="EI78" s="185"/>
      <c r="EJ78" s="185"/>
      <c r="EK78" s="185"/>
      <c r="EL78" s="185"/>
      <c r="EM78" s="185"/>
      <c r="EN78" s="185"/>
      <c r="EO78" s="185"/>
      <c r="EP78" s="185"/>
      <c r="EQ78" s="185"/>
      <c r="ER78" s="185"/>
      <c r="ES78" s="185"/>
      <c r="ET78" s="185"/>
      <c r="EU78" s="185"/>
      <c r="EV78" s="185"/>
      <c r="EW78" s="185"/>
      <c r="EX78" s="185"/>
      <c r="EY78" s="185"/>
      <c r="EZ78" s="185"/>
      <c r="FA78" s="185"/>
      <c r="FB78" s="185"/>
      <c r="FC78" s="185"/>
      <c r="FD78" s="185"/>
      <c r="FE78" s="185"/>
      <c r="FF78" s="185"/>
      <c r="FG78" s="185"/>
      <c r="FH78" s="185"/>
      <c r="FI78" s="185"/>
      <c r="FJ78" s="185"/>
      <c r="FK78" s="185"/>
      <c r="FL78" s="185"/>
      <c r="FM78" s="185"/>
      <c r="FN78" s="185"/>
      <c r="FO78" s="185"/>
      <c r="FP78" s="185"/>
      <c r="FQ78" s="185"/>
      <c r="FR78" s="185"/>
      <c r="FS78" s="185"/>
      <c r="FT78" s="185"/>
      <c r="FU78" s="185"/>
      <c r="FV78" s="185"/>
      <c r="FW78" s="185"/>
      <c r="FX78" s="185"/>
      <c r="FY78" s="185"/>
      <c r="FZ78" s="185"/>
      <c r="GA78" s="185"/>
      <c r="GB78" s="185"/>
      <c r="GC78" s="185"/>
      <c r="GD78" s="185"/>
      <c r="GE78" s="185"/>
      <c r="GF78" s="185"/>
      <c r="GG78" s="185"/>
      <c r="GH78" s="185"/>
      <c r="GI78" s="185"/>
      <c r="GJ78" s="185"/>
      <c r="GK78" s="185"/>
      <c r="GL78" s="185"/>
      <c r="GM78" s="185"/>
      <c r="GN78" s="185"/>
      <c r="GO78" s="185"/>
      <c r="GP78" s="185"/>
      <c r="GQ78" s="185"/>
      <c r="GR78" s="185"/>
      <c r="GS78" s="185"/>
      <c r="GT78" s="185"/>
      <c r="GU78" s="185"/>
      <c r="GV78" s="185"/>
      <c r="GW78" s="185"/>
      <c r="GX78" s="185"/>
      <c r="GY78" s="185"/>
      <c r="GZ78" s="185"/>
      <c r="HA78" s="185"/>
      <c r="HB78" s="185"/>
      <c r="HC78" s="185"/>
      <c r="HD78" s="185"/>
      <c r="HE78" s="185"/>
      <c r="HF78" s="185"/>
      <c r="HG78" s="185"/>
      <c r="HH78" s="185"/>
    </row>
    <row r="79" spans="2:216" ht="18" customHeight="1">
      <c r="B79" s="924" t="s">
        <v>1040</v>
      </c>
      <c r="C79" s="924"/>
      <c r="D79" s="924"/>
      <c r="E79" s="101"/>
      <c r="F79" s="101"/>
      <c r="G79" s="101"/>
      <c r="H79" s="101"/>
      <c r="I79" s="101"/>
      <c r="J79" s="101"/>
      <c r="K79" s="101"/>
      <c r="L79" s="101"/>
      <c r="M79" s="102"/>
      <c r="N79" s="102"/>
      <c r="O79" s="102"/>
      <c r="P79" s="102"/>
      <c r="Q79" s="102"/>
      <c r="R79" s="102"/>
      <c r="S79" s="118"/>
      <c r="T79" s="102"/>
      <c r="U79" s="118"/>
      <c r="X79" s="224"/>
      <c r="Y79" s="185"/>
      <c r="Z79" s="118"/>
      <c r="AA79" s="185"/>
      <c r="AB79" s="185"/>
      <c r="AC79" s="185"/>
      <c r="AD79" s="185"/>
      <c r="AE79" s="185"/>
      <c r="AF79" s="185"/>
      <c r="AG79" s="185"/>
      <c r="AH79" s="185"/>
      <c r="AI79" s="185"/>
      <c r="AJ79" s="185"/>
      <c r="AK79" s="185"/>
      <c r="AL79" s="185"/>
      <c r="AM79" s="185"/>
      <c r="AN79" s="185"/>
      <c r="AO79" s="185"/>
      <c r="AP79" s="185"/>
      <c r="AQ79" s="185"/>
      <c r="AR79" s="185"/>
      <c r="AS79" s="185"/>
      <c r="AT79" s="185"/>
      <c r="AU79" s="185"/>
      <c r="AV79" s="185"/>
      <c r="AW79" s="185"/>
      <c r="AX79" s="185"/>
      <c r="AY79" s="185"/>
      <c r="AZ79" s="185"/>
      <c r="BA79" s="185"/>
      <c r="BB79" s="185"/>
      <c r="BC79" s="185"/>
      <c r="BD79" s="185"/>
      <c r="BE79" s="185"/>
      <c r="BF79" s="185"/>
      <c r="BG79" s="185"/>
      <c r="BH79" s="185"/>
      <c r="BI79" s="185"/>
      <c r="BJ79" s="185"/>
      <c r="BK79" s="185"/>
      <c r="BL79" s="185"/>
      <c r="BM79" s="185"/>
      <c r="BN79" s="185"/>
      <c r="BO79" s="185"/>
      <c r="BP79" s="185"/>
      <c r="BQ79" s="185"/>
      <c r="BR79" s="185"/>
      <c r="BS79" s="185"/>
      <c r="BT79" s="185"/>
      <c r="BU79" s="185"/>
      <c r="BV79" s="185"/>
      <c r="BW79" s="103"/>
      <c r="BX79" s="103"/>
      <c r="BY79" s="103"/>
      <c r="BZ79" s="103"/>
      <c r="CA79" s="225"/>
      <c r="CB79" s="103"/>
      <c r="CC79" s="103"/>
      <c r="CD79" s="185"/>
      <c r="CE79" s="185"/>
      <c r="CF79" s="185"/>
      <c r="CG79" s="185"/>
      <c r="CH79" s="185"/>
      <c r="CI79" s="185"/>
      <c r="CJ79" s="185"/>
      <c r="CK79" s="185"/>
      <c r="CL79" s="185"/>
      <c r="CM79" s="185"/>
      <c r="CN79" s="185"/>
      <c r="CO79" s="185"/>
      <c r="CP79" s="185"/>
      <c r="CQ79" s="185"/>
      <c r="CR79" s="185"/>
      <c r="CS79" s="185"/>
      <c r="CT79" s="185"/>
      <c r="CU79" s="185"/>
      <c r="CV79" s="185"/>
      <c r="CW79" s="185"/>
      <c r="CX79" s="185"/>
      <c r="CY79" s="185"/>
      <c r="CZ79" s="185"/>
      <c r="DA79" s="185"/>
      <c r="DB79" s="185"/>
      <c r="DC79" s="185"/>
      <c r="DD79" s="185"/>
      <c r="DE79" s="185"/>
      <c r="DF79" s="185"/>
      <c r="DG79" s="185"/>
      <c r="DH79" s="185"/>
      <c r="DI79" s="185"/>
      <c r="DJ79" s="185"/>
      <c r="DK79" s="185"/>
      <c r="DL79" s="185"/>
      <c r="DM79" s="185"/>
      <c r="DN79" s="185"/>
      <c r="DO79" s="185"/>
      <c r="DP79" s="185"/>
      <c r="DQ79" s="185"/>
      <c r="DR79" s="185"/>
      <c r="DS79" s="185"/>
      <c r="DT79" s="185"/>
      <c r="DU79" s="185"/>
      <c r="DV79" s="185"/>
      <c r="DW79" s="185"/>
      <c r="DX79" s="185"/>
      <c r="DY79" s="185"/>
      <c r="DZ79" s="185"/>
      <c r="EA79" s="185"/>
      <c r="EB79" s="185"/>
      <c r="EC79" s="185"/>
      <c r="ED79" s="185"/>
      <c r="EE79" s="185"/>
      <c r="EF79" s="185"/>
      <c r="EG79" s="185"/>
      <c r="EH79" s="185"/>
      <c r="EI79" s="185"/>
      <c r="EJ79" s="185"/>
      <c r="EK79" s="185"/>
      <c r="EL79" s="185"/>
      <c r="EM79" s="185"/>
      <c r="EN79" s="185"/>
      <c r="EO79" s="185"/>
      <c r="EP79" s="185"/>
      <c r="EQ79" s="185"/>
      <c r="ER79" s="185"/>
      <c r="ES79" s="185"/>
      <c r="ET79" s="185"/>
      <c r="EU79" s="185"/>
      <c r="EV79" s="185"/>
      <c r="EW79" s="185"/>
      <c r="EX79" s="185"/>
      <c r="EY79" s="185"/>
      <c r="EZ79" s="185"/>
      <c r="FA79" s="185"/>
      <c r="FB79" s="185"/>
      <c r="FC79" s="185"/>
      <c r="FD79" s="185"/>
      <c r="FE79" s="185"/>
      <c r="FF79" s="185"/>
      <c r="FG79" s="185"/>
      <c r="FH79" s="185"/>
      <c r="FI79" s="185"/>
      <c r="FJ79" s="185"/>
      <c r="FK79" s="185"/>
      <c r="FL79" s="185"/>
      <c r="FM79" s="185"/>
      <c r="FN79" s="185"/>
      <c r="FO79" s="185"/>
      <c r="FP79" s="185"/>
      <c r="FQ79" s="185"/>
      <c r="FR79" s="185"/>
      <c r="FS79" s="185"/>
      <c r="FT79" s="185"/>
      <c r="FU79" s="185"/>
      <c r="FV79" s="185"/>
      <c r="FW79" s="185"/>
      <c r="FX79" s="185"/>
      <c r="FY79" s="185"/>
      <c r="FZ79" s="185"/>
      <c r="GA79" s="185"/>
      <c r="GB79" s="185"/>
      <c r="GC79" s="185"/>
      <c r="GD79" s="185"/>
      <c r="GE79" s="185"/>
      <c r="GF79" s="185"/>
      <c r="GG79" s="185"/>
      <c r="GH79" s="185"/>
      <c r="GI79" s="185"/>
      <c r="GJ79" s="185"/>
      <c r="GK79" s="185"/>
      <c r="GL79" s="185"/>
      <c r="GM79" s="185"/>
      <c r="GN79" s="185"/>
      <c r="GO79" s="185"/>
      <c r="GP79" s="185"/>
      <c r="GQ79" s="185"/>
      <c r="GR79" s="185"/>
      <c r="GS79" s="185"/>
      <c r="GT79" s="185"/>
      <c r="GU79" s="185"/>
      <c r="GV79" s="185"/>
      <c r="GW79" s="185"/>
      <c r="GX79" s="185"/>
      <c r="GY79" s="185"/>
      <c r="GZ79" s="185"/>
      <c r="HA79" s="185"/>
      <c r="HB79" s="185"/>
      <c r="HC79" s="185"/>
      <c r="HD79" s="185"/>
      <c r="HE79" s="185"/>
      <c r="HF79" s="185"/>
      <c r="HG79" s="185"/>
      <c r="HH79" s="185"/>
    </row>
    <row r="80" spans="2:216" ht="18" customHeight="1">
      <c r="B80" s="101"/>
      <c r="C80" s="101"/>
      <c r="D80" s="101"/>
      <c r="E80" s="101"/>
      <c r="F80" s="101"/>
      <c r="G80" s="101"/>
      <c r="H80" s="101"/>
      <c r="I80" s="101"/>
      <c r="J80" s="101"/>
      <c r="K80" s="101"/>
      <c r="L80" s="101"/>
      <c r="M80" s="102"/>
      <c r="N80" s="102"/>
      <c r="O80" s="102"/>
      <c r="P80" s="102"/>
      <c r="Q80" s="102"/>
      <c r="R80" s="102"/>
      <c r="S80" s="102"/>
      <c r="U80" s="102"/>
      <c r="V80" s="272" t="s">
        <v>402</v>
      </c>
      <c r="W80" s="273" t="e">
        <f>$F$48</f>
        <v>#DIV/0!</v>
      </c>
      <c r="X80" s="224"/>
      <c r="Y80" s="185"/>
      <c r="Z80" s="118"/>
      <c r="AA80" s="185"/>
      <c r="AB80" s="185"/>
      <c r="AC80" s="185"/>
      <c r="AD80" s="185"/>
      <c r="AE80" s="185"/>
      <c r="AF80" s="185"/>
      <c r="AG80" s="185"/>
      <c r="AH80" s="185"/>
      <c r="AI80" s="185"/>
      <c r="AJ80" s="185"/>
      <c r="AK80" s="185"/>
      <c r="AL80" s="185"/>
      <c r="AM80" s="185"/>
      <c r="AN80" s="185"/>
      <c r="AO80" s="185"/>
      <c r="AP80" s="185"/>
      <c r="AQ80" s="185"/>
      <c r="AR80" s="185"/>
      <c r="AS80" s="185"/>
      <c r="AT80" s="185"/>
      <c r="AU80" s="185"/>
      <c r="AV80" s="185"/>
      <c r="AW80" s="185"/>
      <c r="AX80" s="185"/>
      <c r="AY80" s="185"/>
      <c r="AZ80" s="185"/>
      <c r="BA80" s="185"/>
      <c r="BB80" s="185"/>
      <c r="BC80" s="185"/>
      <c r="BD80" s="185"/>
      <c r="BE80" s="185"/>
      <c r="BF80" s="185"/>
      <c r="BG80" s="185"/>
      <c r="BH80" s="185"/>
      <c r="BI80" s="185"/>
      <c r="BJ80" s="185"/>
      <c r="BK80" s="185"/>
      <c r="BL80" s="185"/>
      <c r="BM80" s="185"/>
      <c r="BN80" s="185"/>
      <c r="BO80" s="185"/>
      <c r="BP80" s="185"/>
      <c r="BQ80" s="185"/>
      <c r="BR80" s="185"/>
      <c r="BS80" s="185"/>
      <c r="BT80" s="185"/>
      <c r="BU80" s="185"/>
      <c r="BV80" s="185"/>
      <c r="BW80" s="103"/>
      <c r="BX80" s="103"/>
      <c r="BY80" s="103"/>
      <c r="BZ80" s="103"/>
      <c r="CA80" s="225"/>
      <c r="CB80" s="103"/>
      <c r="CC80" s="103"/>
      <c r="CD80" s="185"/>
      <c r="CE80" s="185"/>
      <c r="CF80" s="185"/>
      <c r="CG80" s="185"/>
      <c r="CH80" s="185"/>
      <c r="CI80" s="185"/>
      <c r="CJ80" s="185"/>
      <c r="CK80" s="185"/>
      <c r="CL80" s="185"/>
      <c r="CM80" s="185"/>
      <c r="CN80" s="185"/>
      <c r="CO80" s="185"/>
      <c r="CP80" s="185"/>
      <c r="CQ80" s="185"/>
      <c r="CR80" s="185"/>
      <c r="CS80" s="185"/>
      <c r="CT80" s="185"/>
      <c r="CU80" s="185"/>
      <c r="CV80" s="185"/>
      <c r="CW80" s="185"/>
      <c r="CX80" s="185"/>
      <c r="CY80" s="185"/>
      <c r="CZ80" s="185"/>
      <c r="DA80" s="185"/>
      <c r="DB80" s="185"/>
      <c r="DC80" s="185"/>
      <c r="DD80" s="185"/>
      <c r="DE80" s="185"/>
      <c r="DF80" s="185"/>
      <c r="DG80" s="185"/>
      <c r="DH80" s="185"/>
      <c r="DI80" s="185"/>
      <c r="DJ80" s="185"/>
      <c r="DK80" s="185"/>
      <c r="DL80" s="185"/>
      <c r="DM80" s="185"/>
      <c r="DN80" s="185"/>
      <c r="DO80" s="185"/>
      <c r="DP80" s="185"/>
      <c r="DQ80" s="185"/>
      <c r="DR80" s="185"/>
      <c r="DS80" s="185"/>
      <c r="DT80" s="185"/>
      <c r="DU80" s="185"/>
      <c r="DV80" s="185"/>
      <c r="DW80" s="185"/>
      <c r="DX80" s="185"/>
      <c r="DY80" s="185"/>
      <c r="DZ80" s="185"/>
      <c r="EA80" s="185"/>
      <c r="EB80" s="185"/>
      <c r="EC80" s="185"/>
      <c r="ED80" s="185"/>
      <c r="EE80" s="185"/>
      <c r="EF80" s="185"/>
      <c r="EG80" s="185"/>
      <c r="EH80" s="185"/>
      <c r="EI80" s="185"/>
      <c r="EJ80" s="185"/>
      <c r="EK80" s="185"/>
      <c r="EL80" s="185"/>
      <c r="EM80" s="185"/>
      <c r="EN80" s="185"/>
      <c r="EO80" s="185"/>
      <c r="EP80" s="185"/>
      <c r="EQ80" s="185"/>
      <c r="ER80" s="185"/>
      <c r="ES80" s="185"/>
      <c r="ET80" s="185"/>
      <c r="EU80" s="185"/>
      <c r="EV80" s="185"/>
      <c r="EW80" s="185"/>
      <c r="EX80" s="185"/>
      <c r="EY80" s="185"/>
      <c r="EZ80" s="185"/>
      <c r="FA80" s="185"/>
      <c r="FB80" s="185"/>
      <c r="FC80" s="185"/>
      <c r="FD80" s="185"/>
      <c r="FE80" s="185"/>
      <c r="FF80" s="185"/>
      <c r="FG80" s="185"/>
      <c r="FH80" s="185"/>
      <c r="FI80" s="185"/>
      <c r="FJ80" s="185"/>
      <c r="FK80" s="185"/>
      <c r="FL80" s="185"/>
      <c r="FM80" s="185"/>
      <c r="FN80" s="185"/>
      <c r="FO80" s="185"/>
      <c r="FP80" s="185"/>
      <c r="FQ80" s="185"/>
      <c r="FR80" s="185"/>
      <c r="FS80" s="185"/>
      <c r="FT80" s="185"/>
      <c r="FU80" s="185"/>
      <c r="FV80" s="185"/>
      <c r="FW80" s="185"/>
      <c r="FX80" s="185"/>
      <c r="FY80" s="185"/>
      <c r="FZ80" s="185"/>
      <c r="GA80" s="185"/>
      <c r="GB80" s="185"/>
      <c r="GC80" s="185"/>
      <c r="GD80" s="185"/>
      <c r="GE80" s="185"/>
      <c r="GF80" s="185"/>
      <c r="GG80" s="185"/>
      <c r="GH80" s="185"/>
      <c r="GI80" s="185"/>
      <c r="GJ80" s="185"/>
      <c r="GK80" s="185"/>
      <c r="GL80" s="185"/>
      <c r="GM80" s="185"/>
      <c r="GN80" s="185"/>
      <c r="GO80" s="185"/>
      <c r="GP80" s="185"/>
      <c r="GQ80" s="185"/>
      <c r="GR80" s="185"/>
      <c r="GS80" s="185"/>
      <c r="GT80" s="185"/>
      <c r="GU80" s="185"/>
      <c r="GV80" s="185"/>
      <c r="GW80" s="185"/>
      <c r="GX80" s="185"/>
      <c r="GY80" s="185"/>
      <c r="GZ80" s="185"/>
      <c r="HA80" s="185"/>
      <c r="HB80" s="185"/>
      <c r="HC80" s="185"/>
      <c r="HD80" s="185"/>
      <c r="HE80" s="185"/>
      <c r="HF80" s="185"/>
      <c r="HG80" s="185"/>
      <c r="HH80" s="185"/>
    </row>
    <row r="81" spans="1:216" ht="18" customHeight="1">
      <c r="B81" s="101"/>
      <c r="C81" s="101"/>
      <c r="D81" s="101"/>
      <c r="E81" s="101"/>
      <c r="F81" s="101"/>
      <c r="G81" s="101"/>
      <c r="H81" s="101"/>
      <c r="I81" s="101"/>
      <c r="J81" s="101"/>
      <c r="K81" s="101"/>
      <c r="L81" s="101"/>
      <c r="M81" s="102"/>
      <c r="O81" s="102"/>
      <c r="P81" s="102"/>
      <c r="Q81" s="102"/>
      <c r="R81" s="102"/>
      <c r="S81" s="102"/>
      <c r="T81" s="102"/>
      <c r="U81" s="102"/>
      <c r="V81" s="102"/>
      <c r="W81" s="102"/>
      <c r="X81" s="224"/>
      <c r="Y81" s="185"/>
      <c r="Z81" s="118"/>
      <c r="AA81" s="185"/>
      <c r="AB81" s="185"/>
      <c r="AC81" s="185"/>
      <c r="AD81" s="185"/>
      <c r="AE81" s="185"/>
      <c r="AF81" s="185"/>
      <c r="AG81" s="185"/>
      <c r="AH81" s="185"/>
      <c r="AI81" s="185"/>
      <c r="AJ81" s="185"/>
      <c r="AK81" s="185"/>
      <c r="AL81" s="185"/>
      <c r="AM81" s="185"/>
      <c r="AN81" s="185"/>
      <c r="AO81" s="185"/>
      <c r="AP81" s="185"/>
      <c r="AQ81" s="185"/>
      <c r="AR81" s="185"/>
      <c r="AS81" s="185"/>
      <c r="AT81" s="185"/>
      <c r="AU81" s="185"/>
      <c r="AV81" s="185"/>
      <c r="AW81" s="185"/>
      <c r="AX81" s="185"/>
      <c r="AY81" s="185"/>
      <c r="AZ81" s="185"/>
      <c r="BA81" s="185"/>
      <c r="BB81" s="185"/>
      <c r="BC81" s="185"/>
      <c r="BD81" s="185"/>
      <c r="BE81" s="185"/>
      <c r="BF81" s="185"/>
      <c r="BG81" s="185"/>
      <c r="BH81" s="185"/>
      <c r="BI81" s="185"/>
      <c r="BJ81" s="185"/>
      <c r="BK81" s="185"/>
      <c r="BL81" s="185"/>
      <c r="BM81" s="185"/>
      <c r="BN81" s="185"/>
      <c r="BO81" s="185"/>
      <c r="BP81" s="185"/>
      <c r="BQ81" s="185"/>
      <c r="BR81" s="185"/>
      <c r="BS81" s="185"/>
      <c r="BT81" s="185"/>
      <c r="BU81" s="185"/>
      <c r="BV81" s="185"/>
      <c r="BW81" s="103"/>
      <c r="BX81" s="103"/>
      <c r="BY81" s="103"/>
      <c r="BZ81" s="103"/>
      <c r="CA81" s="225"/>
      <c r="CB81" s="103"/>
      <c r="CC81" s="103"/>
      <c r="CD81" s="185"/>
      <c r="CE81" s="185"/>
      <c r="CF81" s="185"/>
      <c r="CG81" s="185"/>
      <c r="CH81" s="185"/>
      <c r="CI81" s="185"/>
      <c r="CJ81" s="185"/>
      <c r="CK81" s="185"/>
      <c r="CL81" s="185"/>
      <c r="CM81" s="185"/>
      <c r="CN81" s="185"/>
      <c r="CO81" s="185"/>
      <c r="CP81" s="185"/>
      <c r="CQ81" s="185"/>
      <c r="CR81" s="185"/>
      <c r="CS81" s="185"/>
      <c r="CT81" s="185"/>
      <c r="CU81" s="185"/>
      <c r="CV81" s="185"/>
      <c r="CW81" s="185"/>
      <c r="CX81" s="185"/>
      <c r="CY81" s="185"/>
      <c r="CZ81" s="185"/>
      <c r="DA81" s="185"/>
      <c r="DB81" s="185"/>
      <c r="DC81" s="185"/>
      <c r="DD81" s="185"/>
      <c r="DE81" s="185"/>
      <c r="DF81" s="185"/>
      <c r="DG81" s="185"/>
      <c r="DH81" s="185"/>
      <c r="DI81" s="185"/>
      <c r="DJ81" s="185"/>
      <c r="DK81" s="185"/>
      <c r="DL81" s="185"/>
      <c r="DM81" s="185"/>
      <c r="DN81" s="185"/>
      <c r="DO81" s="185"/>
      <c r="DP81" s="185"/>
      <c r="DQ81" s="185"/>
      <c r="DR81" s="185"/>
      <c r="DS81" s="185"/>
      <c r="DT81" s="185"/>
      <c r="DU81" s="185"/>
      <c r="DV81" s="185"/>
      <c r="DW81" s="185"/>
      <c r="DX81" s="185"/>
      <c r="DY81" s="185"/>
      <c r="DZ81" s="185"/>
      <c r="EA81" s="185"/>
      <c r="EB81" s="185"/>
      <c r="EC81" s="185"/>
      <c r="ED81" s="185"/>
      <c r="EE81" s="185"/>
      <c r="EF81" s="185"/>
      <c r="EG81" s="185"/>
      <c r="EH81" s="185"/>
      <c r="EI81" s="185"/>
      <c r="EJ81" s="185"/>
      <c r="EK81" s="185"/>
      <c r="EL81" s="185"/>
      <c r="EM81" s="185"/>
      <c r="EN81" s="185"/>
      <c r="EO81" s="185"/>
      <c r="EP81" s="185"/>
      <c r="EQ81" s="185"/>
      <c r="ER81" s="185"/>
      <c r="ES81" s="185"/>
      <c r="ET81" s="185"/>
      <c r="EU81" s="185"/>
      <c r="EV81" s="185"/>
      <c r="EW81" s="185"/>
      <c r="EX81" s="185"/>
      <c r="EY81" s="185"/>
      <c r="EZ81" s="185"/>
      <c r="FA81" s="185"/>
      <c r="FB81" s="185"/>
      <c r="FC81" s="185"/>
      <c r="FD81" s="185"/>
      <c r="FE81" s="185"/>
      <c r="FF81" s="185"/>
      <c r="FG81" s="185"/>
      <c r="FH81" s="185"/>
      <c r="FI81" s="185"/>
      <c r="FJ81" s="185"/>
      <c r="FK81" s="185"/>
      <c r="FL81" s="185"/>
      <c r="FM81" s="185"/>
      <c r="FN81" s="185"/>
      <c r="FO81" s="185"/>
      <c r="FP81" s="185"/>
      <c r="FQ81" s="185"/>
      <c r="FR81" s="185"/>
      <c r="FS81" s="185"/>
      <c r="FT81" s="185"/>
      <c r="FU81" s="185"/>
      <c r="FV81" s="185"/>
      <c r="FW81" s="185"/>
      <c r="FX81" s="185"/>
      <c r="FY81" s="185"/>
      <c r="FZ81" s="185"/>
      <c r="GA81" s="185"/>
      <c r="GB81" s="185"/>
      <c r="GC81" s="185"/>
      <c r="GD81" s="185"/>
      <c r="GE81" s="185"/>
      <c r="GF81" s="185"/>
      <c r="GG81" s="185"/>
      <c r="GH81" s="185"/>
      <c r="GI81" s="185"/>
      <c r="GJ81" s="185"/>
      <c r="GK81" s="185"/>
      <c r="GL81" s="185"/>
      <c r="GM81" s="185"/>
      <c r="GN81" s="185"/>
      <c r="GO81" s="185"/>
      <c r="GP81" s="185"/>
      <c r="GQ81" s="185"/>
      <c r="GR81" s="185"/>
      <c r="GS81" s="185"/>
      <c r="GT81" s="185"/>
      <c r="GU81" s="185"/>
      <c r="GV81" s="185"/>
      <c r="GW81" s="185"/>
      <c r="GX81" s="185"/>
      <c r="GY81" s="185"/>
      <c r="GZ81" s="185"/>
      <c r="HA81" s="185"/>
      <c r="HB81" s="185"/>
      <c r="HC81" s="185"/>
      <c r="HD81" s="185"/>
      <c r="HE81" s="185"/>
      <c r="HF81" s="185"/>
      <c r="HG81" s="185"/>
      <c r="HH81" s="185"/>
    </row>
    <row r="82" spans="1:216" ht="18" customHeight="1">
      <c r="B82" s="101"/>
      <c r="C82" s="101"/>
      <c r="D82" s="101"/>
      <c r="E82" s="101"/>
      <c r="F82" s="101"/>
      <c r="G82" s="101"/>
      <c r="H82" s="101"/>
      <c r="I82" s="101"/>
      <c r="J82" s="101"/>
      <c r="K82" s="101"/>
      <c r="L82" s="101"/>
      <c r="M82" s="102"/>
      <c r="O82" s="962" t="s">
        <v>1020</v>
      </c>
      <c r="P82" s="962"/>
      <c r="Q82" s="962"/>
      <c r="R82" s="962"/>
      <c r="S82" s="962"/>
      <c r="T82" s="962"/>
      <c r="U82" s="962"/>
      <c r="V82" s="962"/>
      <c r="W82" s="962"/>
      <c r="X82" s="224"/>
      <c r="Y82" s="185"/>
      <c r="Z82" s="118"/>
      <c r="AA82" s="185"/>
      <c r="AB82" s="185"/>
      <c r="AC82" s="185"/>
      <c r="AD82" s="185"/>
      <c r="AE82" s="185"/>
      <c r="AF82" s="185"/>
      <c r="AG82" s="185"/>
      <c r="AH82" s="185"/>
      <c r="AI82" s="185"/>
      <c r="AJ82" s="185"/>
      <c r="AK82" s="185"/>
      <c r="AL82" s="185"/>
      <c r="AM82" s="185"/>
      <c r="AN82" s="185"/>
      <c r="AO82" s="185"/>
      <c r="AP82" s="185"/>
      <c r="AQ82" s="185"/>
      <c r="AR82" s="185"/>
      <c r="AS82" s="185"/>
      <c r="AT82" s="185"/>
      <c r="AU82" s="185"/>
      <c r="AV82" s="185"/>
      <c r="AW82" s="185"/>
      <c r="AX82" s="185"/>
      <c r="AY82" s="185"/>
      <c r="AZ82" s="185"/>
      <c r="BA82" s="185"/>
      <c r="BB82" s="185"/>
      <c r="BC82" s="185"/>
      <c r="BD82" s="185"/>
      <c r="BE82" s="185"/>
      <c r="BF82" s="185"/>
      <c r="BG82" s="185"/>
      <c r="BH82" s="185"/>
      <c r="BI82" s="185"/>
      <c r="BJ82" s="185"/>
      <c r="BK82" s="185"/>
      <c r="BL82" s="185"/>
      <c r="BM82" s="185"/>
      <c r="BN82" s="185"/>
      <c r="BO82" s="185"/>
      <c r="BP82" s="185"/>
      <c r="BQ82" s="185"/>
      <c r="BR82" s="185"/>
      <c r="BS82" s="185"/>
      <c r="BT82" s="185"/>
      <c r="BU82" s="185"/>
      <c r="BV82" s="185"/>
      <c r="BW82" s="103"/>
      <c r="BX82" s="103"/>
      <c r="BY82" s="103"/>
      <c r="BZ82" s="103"/>
      <c r="CA82" s="225"/>
      <c r="CB82" s="103"/>
      <c r="CC82" s="103"/>
      <c r="CD82" s="185"/>
      <c r="CE82" s="185"/>
      <c r="CF82" s="185"/>
      <c r="CG82" s="185"/>
      <c r="CH82" s="185"/>
      <c r="CI82" s="185"/>
      <c r="CJ82" s="185"/>
      <c r="CK82" s="185"/>
      <c r="CL82" s="185"/>
      <c r="CM82" s="185"/>
      <c r="CN82" s="185"/>
      <c r="CO82" s="185"/>
      <c r="CP82" s="185"/>
      <c r="CQ82" s="185"/>
      <c r="CR82" s="185"/>
      <c r="CS82" s="185"/>
      <c r="CT82" s="185"/>
      <c r="CU82" s="185"/>
      <c r="CV82" s="185"/>
      <c r="CW82" s="185"/>
      <c r="CX82" s="185"/>
      <c r="CY82" s="185"/>
      <c r="CZ82" s="185"/>
      <c r="DA82" s="185"/>
      <c r="DB82" s="185"/>
      <c r="DC82" s="185"/>
      <c r="DD82" s="185"/>
      <c r="DE82" s="185"/>
      <c r="DF82" s="185"/>
      <c r="DG82" s="185"/>
      <c r="DH82" s="185"/>
      <c r="DI82" s="185"/>
      <c r="DJ82" s="185"/>
      <c r="DK82" s="185"/>
      <c r="DL82" s="185"/>
      <c r="DM82" s="185"/>
      <c r="DN82" s="185"/>
      <c r="DO82" s="185"/>
      <c r="DP82" s="185"/>
      <c r="DQ82" s="185"/>
      <c r="DR82" s="185"/>
      <c r="DS82" s="185"/>
      <c r="DT82" s="185"/>
      <c r="DU82" s="185"/>
      <c r="DV82" s="185"/>
      <c r="DW82" s="185"/>
      <c r="DX82" s="185"/>
      <c r="DY82" s="185"/>
      <c r="DZ82" s="185"/>
      <c r="EA82" s="185"/>
      <c r="EB82" s="185"/>
      <c r="EC82" s="185"/>
      <c r="ED82" s="185"/>
      <c r="EE82" s="185"/>
      <c r="EF82" s="185"/>
      <c r="EG82" s="185"/>
      <c r="EH82" s="185"/>
      <c r="EI82" s="185"/>
      <c r="EJ82" s="185"/>
      <c r="EK82" s="185"/>
      <c r="EL82" s="185"/>
      <c r="EM82" s="185"/>
      <c r="EN82" s="185"/>
      <c r="EO82" s="185"/>
      <c r="EP82" s="185"/>
      <c r="EQ82" s="185"/>
      <c r="ER82" s="185"/>
      <c r="ES82" s="185"/>
      <c r="ET82" s="185"/>
      <c r="EU82" s="185"/>
      <c r="EV82" s="185"/>
      <c r="EW82" s="185"/>
      <c r="EX82" s="185"/>
      <c r="EY82" s="185"/>
      <c r="EZ82" s="185"/>
      <c r="FA82" s="185"/>
      <c r="FB82" s="185"/>
      <c r="FC82" s="185"/>
      <c r="FD82" s="185"/>
      <c r="FE82" s="185"/>
      <c r="FF82" s="185"/>
      <c r="FG82" s="185"/>
      <c r="FH82" s="185"/>
      <c r="FI82" s="185"/>
      <c r="FJ82" s="185"/>
      <c r="FK82" s="185"/>
      <c r="FL82" s="185"/>
      <c r="FM82" s="185"/>
      <c r="FN82" s="185"/>
      <c r="FO82" s="185"/>
      <c r="FP82" s="185"/>
      <c r="FQ82" s="185"/>
      <c r="FR82" s="185"/>
      <c r="FS82" s="185"/>
      <c r="FT82" s="185"/>
      <c r="FU82" s="185"/>
      <c r="FV82" s="185"/>
      <c r="FW82" s="185"/>
      <c r="FX82" s="185"/>
      <c r="FY82" s="185"/>
      <c r="FZ82" s="185"/>
      <c r="GA82" s="185"/>
      <c r="GB82" s="185"/>
      <c r="GC82" s="185"/>
      <c r="GD82" s="185"/>
      <c r="GE82" s="185"/>
      <c r="GF82" s="185"/>
      <c r="GG82" s="185"/>
      <c r="GH82" s="185"/>
      <c r="GI82" s="185"/>
      <c r="GJ82" s="185"/>
      <c r="GK82" s="185"/>
      <c r="GL82" s="185"/>
      <c r="GM82" s="185"/>
      <c r="GN82" s="185"/>
      <c r="GO82" s="185"/>
      <c r="GP82" s="185"/>
      <c r="GQ82" s="185"/>
      <c r="GR82" s="185"/>
      <c r="GS82" s="185"/>
      <c r="GT82" s="185"/>
      <c r="GU82" s="185"/>
      <c r="GV82" s="185"/>
      <c r="GW82" s="185"/>
      <c r="GX82" s="185"/>
      <c r="GY82" s="185"/>
      <c r="GZ82" s="185"/>
      <c r="HA82" s="185"/>
      <c r="HB82" s="185"/>
      <c r="HC82" s="185"/>
      <c r="HD82" s="185"/>
      <c r="HE82" s="185"/>
      <c r="HF82" s="185"/>
      <c r="HG82" s="185"/>
      <c r="HH82" s="185"/>
    </row>
    <row r="83" spans="1:216" ht="31.5" customHeight="1">
      <c r="B83" s="99" t="s">
        <v>423</v>
      </c>
      <c r="C83" s="104"/>
      <c r="D83" s="104"/>
      <c r="E83" s="104"/>
      <c r="F83" s="104"/>
      <c r="G83" s="104"/>
      <c r="H83" s="104"/>
      <c r="I83" s="104"/>
      <c r="J83" s="104"/>
      <c r="K83" s="104"/>
      <c r="L83" s="104"/>
      <c r="M83" s="102"/>
      <c r="N83" s="634"/>
      <c r="O83" s="962"/>
      <c r="P83" s="962"/>
      <c r="Q83" s="962"/>
      <c r="R83" s="962"/>
      <c r="S83" s="962"/>
      <c r="T83" s="962"/>
      <c r="U83" s="962"/>
      <c r="V83" s="962"/>
      <c r="W83" s="962"/>
      <c r="X83" s="224"/>
      <c r="Y83" s="185"/>
      <c r="Z83" s="118"/>
      <c r="AA83" s="185"/>
      <c r="AB83" s="185"/>
      <c r="AC83" s="185"/>
      <c r="AD83" s="185"/>
      <c r="AE83" s="185"/>
      <c r="AF83" s="185"/>
      <c r="AG83" s="185"/>
      <c r="AH83" s="185"/>
      <c r="AI83" s="185"/>
      <c r="AJ83" s="185"/>
      <c r="AK83" s="185"/>
      <c r="AL83" s="185"/>
      <c r="AM83" s="185"/>
      <c r="AN83" s="185"/>
      <c r="AO83" s="185"/>
      <c r="AP83" s="185"/>
      <c r="AQ83" s="185"/>
      <c r="AR83" s="185"/>
      <c r="AS83" s="185"/>
      <c r="AT83" s="185"/>
      <c r="AU83" s="185"/>
      <c r="AV83" s="185"/>
      <c r="AW83" s="185"/>
      <c r="AX83" s="185"/>
      <c r="AY83" s="185"/>
      <c r="AZ83" s="185"/>
      <c r="BA83" s="185"/>
      <c r="BB83" s="185"/>
      <c r="BC83" s="185"/>
      <c r="BD83" s="185"/>
      <c r="BE83" s="185"/>
      <c r="BF83" s="185"/>
      <c r="BG83" s="185"/>
      <c r="BH83" s="185"/>
      <c r="BI83" s="185"/>
      <c r="BJ83" s="743"/>
      <c r="BK83" s="743"/>
      <c r="BL83" s="743"/>
      <c r="BM83" s="744"/>
      <c r="BN83" s="744"/>
      <c r="BO83" s="744"/>
      <c r="BP83" s="744"/>
      <c r="BQ83" s="185"/>
      <c r="BR83" s="185"/>
      <c r="BS83" s="185"/>
      <c r="BT83" s="185"/>
      <c r="BU83" s="185"/>
      <c r="BV83" s="185"/>
      <c r="BW83" s="103"/>
      <c r="BX83" s="103"/>
      <c r="BY83" s="103"/>
      <c r="BZ83" s="103"/>
      <c r="CA83" s="225"/>
      <c r="CB83" s="103"/>
      <c r="CC83" s="103"/>
      <c r="CD83" s="185"/>
      <c r="CE83" s="185"/>
      <c r="CF83" s="185"/>
      <c r="CG83" s="185"/>
      <c r="CH83" s="185"/>
      <c r="CI83" s="185"/>
      <c r="CJ83" s="185"/>
      <c r="CK83" s="185"/>
      <c r="CL83" s="185"/>
      <c r="CM83" s="185"/>
      <c r="CN83" s="185"/>
      <c r="CO83" s="185"/>
      <c r="CP83" s="185"/>
      <c r="CQ83" s="185"/>
      <c r="CR83" s="185"/>
      <c r="CS83" s="185"/>
      <c r="CT83" s="185"/>
      <c r="CU83" s="185"/>
      <c r="CV83" s="185"/>
      <c r="CW83" s="185"/>
      <c r="CX83" s="185"/>
      <c r="CY83" s="185"/>
      <c r="CZ83" s="185"/>
      <c r="DA83" s="185"/>
      <c r="DB83" s="185"/>
      <c r="DC83" s="185"/>
      <c r="DD83" s="185"/>
      <c r="DE83" s="185"/>
      <c r="DF83" s="185"/>
      <c r="DG83" s="185"/>
      <c r="DH83" s="185"/>
      <c r="DI83" s="185"/>
      <c r="DJ83" s="185"/>
      <c r="DK83" s="185"/>
      <c r="DL83" s="185"/>
      <c r="DM83" s="185"/>
      <c r="DN83" s="185"/>
      <c r="DO83" s="185"/>
      <c r="DP83" s="185"/>
      <c r="DQ83" s="185"/>
      <c r="DR83" s="185"/>
      <c r="DS83" s="185"/>
      <c r="DT83" s="185"/>
      <c r="DU83" s="185"/>
      <c r="DV83" s="185"/>
      <c r="DW83" s="185"/>
      <c r="DX83" s="185"/>
      <c r="DY83" s="185"/>
      <c r="DZ83" s="185"/>
      <c r="EA83" s="185"/>
      <c r="EB83" s="185"/>
      <c r="EC83" s="185"/>
      <c r="ED83" s="185"/>
      <c r="EE83" s="185"/>
      <c r="EF83" s="185"/>
      <c r="EG83" s="185"/>
      <c r="EH83" s="185"/>
      <c r="EI83" s="185"/>
      <c r="EJ83" s="185"/>
      <c r="EK83" s="185"/>
      <c r="EL83" s="185"/>
      <c r="EM83" s="185"/>
      <c r="EN83" s="185"/>
      <c r="EO83" s="185"/>
      <c r="EP83" s="185"/>
      <c r="EQ83" s="185"/>
      <c r="ER83" s="185"/>
      <c r="ES83" s="185"/>
      <c r="ET83" s="185"/>
      <c r="EU83" s="185"/>
      <c r="EV83" s="185"/>
      <c r="EW83" s="185"/>
      <c r="EX83" s="185"/>
      <c r="EY83" s="185"/>
      <c r="EZ83" s="185"/>
      <c r="FA83" s="185"/>
      <c r="FB83" s="185"/>
      <c r="FC83" s="185"/>
      <c r="FD83" s="185"/>
      <c r="FE83" s="185"/>
      <c r="FF83" s="185"/>
      <c r="FG83" s="185"/>
      <c r="FH83" s="185"/>
      <c r="FI83" s="185"/>
      <c r="FJ83" s="185"/>
      <c r="FK83" s="185"/>
      <c r="FL83" s="185"/>
      <c r="FM83" s="185"/>
      <c r="FN83" s="185"/>
      <c r="FO83" s="185"/>
      <c r="FP83" s="185"/>
      <c r="FQ83" s="185"/>
      <c r="FR83" s="185"/>
      <c r="FS83" s="185"/>
      <c r="FT83" s="185"/>
      <c r="FU83" s="185"/>
      <c r="FV83" s="185"/>
      <c r="FW83" s="185"/>
      <c r="FX83" s="185"/>
      <c r="FY83" s="185"/>
      <c r="FZ83" s="185"/>
      <c r="GA83" s="185"/>
      <c r="GB83" s="185"/>
      <c r="GC83" s="185"/>
      <c r="GD83" s="185"/>
      <c r="GE83" s="185"/>
      <c r="GF83" s="185"/>
      <c r="GG83" s="185"/>
      <c r="GH83" s="185"/>
      <c r="GI83" s="185"/>
      <c r="GJ83" s="185"/>
      <c r="GK83" s="185"/>
      <c r="GL83" s="185"/>
      <c r="GM83" s="185"/>
      <c r="GN83" s="185"/>
      <c r="GO83" s="185"/>
      <c r="GP83" s="185"/>
      <c r="GQ83" s="185"/>
      <c r="GR83" s="185"/>
      <c r="GS83" s="185"/>
      <c r="GT83" s="185"/>
      <c r="GU83" s="185"/>
      <c r="GV83" s="185"/>
      <c r="GW83" s="185"/>
      <c r="GX83" s="185"/>
      <c r="GY83" s="185"/>
      <c r="GZ83" s="185"/>
      <c r="HA83" s="185"/>
      <c r="HB83" s="185"/>
      <c r="HC83" s="185"/>
      <c r="HD83" s="185"/>
      <c r="HE83" s="185"/>
      <c r="HF83" s="185"/>
      <c r="HG83" s="185"/>
      <c r="HH83" s="185"/>
    </row>
    <row r="84" spans="1:216" ht="18" customHeight="1">
      <c r="B84" s="103"/>
      <c r="C84" s="225"/>
      <c r="D84" s="225"/>
      <c r="E84" s="225"/>
      <c r="F84" s="225"/>
      <c r="G84" s="225"/>
      <c r="H84" s="225"/>
      <c r="I84" s="225"/>
      <c r="J84" s="225"/>
      <c r="K84" s="225"/>
      <c r="L84" s="225"/>
      <c r="M84" s="224"/>
      <c r="N84" s="224"/>
      <c r="O84" s="224"/>
      <c r="P84" s="224"/>
      <c r="Q84" s="224"/>
      <c r="R84" s="224"/>
      <c r="S84" s="224"/>
      <c r="T84" s="224"/>
      <c r="U84" s="224"/>
      <c r="V84" s="224"/>
      <c r="W84" s="224"/>
      <c r="X84" s="224"/>
      <c r="Y84" s="185"/>
      <c r="Z84" s="118"/>
      <c r="AA84" s="185"/>
      <c r="AB84" s="185"/>
      <c r="AC84" s="185"/>
      <c r="AD84" s="185"/>
      <c r="AE84" s="185"/>
      <c r="AF84" s="185"/>
      <c r="AG84" s="185"/>
      <c r="AH84" s="185"/>
      <c r="AI84" s="185"/>
      <c r="AJ84" s="185"/>
      <c r="AK84" s="185"/>
      <c r="AL84" s="185"/>
      <c r="AM84" s="185"/>
      <c r="AN84" s="185"/>
      <c r="AO84" s="185"/>
      <c r="AP84" s="185"/>
      <c r="AQ84" s="185"/>
      <c r="AR84" s="185"/>
      <c r="AS84" s="185"/>
      <c r="AT84" s="185"/>
      <c r="AU84" s="185"/>
      <c r="AV84" s="185"/>
      <c r="AW84" s="185"/>
      <c r="AX84" s="185"/>
      <c r="AY84" s="185"/>
      <c r="AZ84" s="185"/>
      <c r="BA84" s="185"/>
      <c r="BB84" s="185"/>
      <c r="BC84" s="185"/>
      <c r="BD84" s="185"/>
      <c r="BE84" s="185"/>
      <c r="BF84" s="185"/>
      <c r="BG84" s="185"/>
      <c r="BH84" s="185"/>
      <c r="BI84" s="185"/>
      <c r="BJ84" s="743"/>
      <c r="BK84" s="743"/>
      <c r="BL84" s="743"/>
      <c r="BM84" s="744"/>
      <c r="BN84" s="744"/>
      <c r="BO84" s="744"/>
      <c r="BP84" s="744"/>
      <c r="BQ84" s="185"/>
      <c r="BR84" s="185"/>
      <c r="BS84" s="185"/>
      <c r="BT84" s="185"/>
      <c r="BU84" s="185"/>
      <c r="BV84" s="185"/>
      <c r="BW84" s="103"/>
      <c r="BX84" s="103"/>
      <c r="BY84" s="103"/>
      <c r="BZ84" s="103"/>
      <c r="CA84" s="225"/>
      <c r="CB84" s="103"/>
      <c r="CC84" s="103"/>
      <c r="CD84" s="185"/>
      <c r="CE84" s="185"/>
      <c r="CF84" s="185"/>
      <c r="CG84" s="185"/>
      <c r="CH84" s="185"/>
      <c r="CI84" s="185"/>
      <c r="CJ84" s="185"/>
      <c r="CK84" s="185"/>
      <c r="CL84" s="185"/>
      <c r="CM84" s="185"/>
      <c r="CN84" s="185"/>
      <c r="CO84" s="185"/>
      <c r="CP84" s="185"/>
      <c r="CQ84" s="185"/>
      <c r="CR84" s="185"/>
      <c r="CS84" s="185"/>
      <c r="CT84" s="185"/>
      <c r="CU84" s="185"/>
      <c r="CV84" s="185"/>
      <c r="CW84" s="185"/>
      <c r="CX84" s="185"/>
      <c r="CY84" s="185"/>
      <c r="CZ84" s="185"/>
      <c r="DA84" s="185"/>
      <c r="DB84" s="185"/>
      <c r="DC84" s="185"/>
      <c r="DD84" s="185"/>
      <c r="DE84" s="185"/>
      <c r="DF84" s="185"/>
      <c r="DG84" s="185"/>
      <c r="DH84" s="185"/>
      <c r="DI84" s="185"/>
      <c r="DJ84" s="185"/>
      <c r="DK84" s="185"/>
      <c r="DL84" s="185"/>
      <c r="DM84" s="185"/>
      <c r="DN84" s="185"/>
      <c r="DO84" s="185"/>
      <c r="DP84" s="185"/>
      <c r="DQ84" s="185"/>
      <c r="DR84" s="185"/>
      <c r="DS84" s="185"/>
      <c r="DT84" s="185"/>
      <c r="DU84" s="185"/>
      <c r="DV84" s="185"/>
      <c r="DW84" s="185"/>
      <c r="DX84" s="185"/>
      <c r="DY84" s="185"/>
      <c r="DZ84" s="185"/>
      <c r="EA84" s="185"/>
      <c r="EB84" s="185"/>
      <c r="EC84" s="185"/>
      <c r="ED84" s="185"/>
      <c r="EE84" s="185"/>
      <c r="EF84" s="185"/>
      <c r="EG84" s="185"/>
      <c r="EH84" s="185"/>
      <c r="EI84" s="185"/>
      <c r="EJ84" s="185"/>
      <c r="EK84" s="185"/>
      <c r="EL84" s="185"/>
      <c r="EM84" s="185"/>
      <c r="EN84" s="185"/>
      <c r="EO84" s="185"/>
      <c r="EP84" s="185"/>
      <c r="EQ84" s="185"/>
      <c r="ER84" s="185"/>
      <c r="ES84" s="185"/>
      <c r="ET84" s="185"/>
      <c r="EU84" s="185"/>
      <c r="EV84" s="185"/>
      <c r="EW84" s="185"/>
      <c r="EX84" s="185"/>
      <c r="EY84" s="185"/>
      <c r="EZ84" s="185"/>
      <c r="FA84" s="185"/>
      <c r="FB84" s="185"/>
      <c r="FC84" s="185"/>
      <c r="FD84" s="185"/>
      <c r="FE84" s="185"/>
      <c r="FF84" s="185"/>
      <c r="FG84" s="185"/>
      <c r="FH84" s="185"/>
      <c r="FI84" s="185"/>
      <c r="FJ84" s="185"/>
      <c r="FK84" s="185"/>
      <c r="FL84" s="185"/>
      <c r="FM84" s="185"/>
      <c r="FN84" s="185"/>
      <c r="FO84" s="185"/>
      <c r="FP84" s="185"/>
      <c r="FQ84" s="185"/>
      <c r="FR84" s="185"/>
      <c r="FS84" s="185"/>
      <c r="FT84" s="185"/>
      <c r="FU84" s="185"/>
      <c r="FV84" s="185"/>
      <c r="FW84" s="185"/>
      <c r="FX84" s="185"/>
      <c r="FY84" s="185"/>
      <c r="FZ84" s="185"/>
      <c r="GA84" s="185"/>
      <c r="GB84" s="185"/>
      <c r="GC84" s="185"/>
      <c r="GD84" s="185"/>
      <c r="GE84" s="185"/>
      <c r="GF84" s="185"/>
      <c r="GG84" s="185"/>
      <c r="GH84" s="185"/>
      <c r="GI84" s="185"/>
      <c r="GJ84" s="185"/>
      <c r="GK84" s="185"/>
      <c r="GL84" s="185"/>
      <c r="GM84" s="185"/>
      <c r="GN84" s="185"/>
      <c r="GO84" s="185"/>
      <c r="GP84" s="185"/>
      <c r="GQ84" s="185"/>
      <c r="GR84" s="185"/>
      <c r="GS84" s="185"/>
      <c r="GT84" s="185"/>
      <c r="GU84" s="185"/>
      <c r="GV84" s="185"/>
      <c r="GW84" s="185"/>
      <c r="GX84" s="185"/>
      <c r="GY84" s="185"/>
      <c r="GZ84" s="185"/>
      <c r="HA84" s="185"/>
      <c r="HB84" s="185"/>
      <c r="HC84" s="185"/>
      <c r="HD84" s="185"/>
      <c r="HE84" s="185"/>
      <c r="HF84" s="185"/>
      <c r="HG84" s="185"/>
      <c r="HH84" s="185"/>
    </row>
    <row r="85" spans="1:216" ht="18" customHeight="1">
      <c r="B85" s="103"/>
      <c r="C85" s="225"/>
      <c r="D85" s="225"/>
      <c r="E85" s="225"/>
      <c r="F85" s="225"/>
      <c r="G85" s="225"/>
      <c r="H85" s="225"/>
      <c r="I85" s="225"/>
      <c r="J85" s="225"/>
      <c r="K85" s="225"/>
      <c r="L85" s="225"/>
      <c r="M85" s="224"/>
      <c r="N85" s="224"/>
      <c r="O85" s="224"/>
      <c r="P85" s="224"/>
      <c r="Q85" s="224"/>
      <c r="R85" s="224"/>
      <c r="S85" s="224"/>
      <c r="T85" s="224"/>
      <c r="U85" s="224"/>
      <c r="V85" s="224"/>
      <c r="W85" s="224"/>
      <c r="X85" s="224"/>
      <c r="Y85" s="185"/>
      <c r="Z85" s="118"/>
      <c r="AA85" s="185"/>
      <c r="AB85" s="185"/>
      <c r="AC85" s="185"/>
      <c r="AD85" s="185"/>
      <c r="AE85" s="185"/>
      <c r="AF85" s="185"/>
      <c r="AG85" s="185"/>
      <c r="AH85" s="185"/>
      <c r="AI85" s="185"/>
      <c r="AJ85" s="185"/>
      <c r="AK85" s="185"/>
      <c r="AL85" s="185"/>
      <c r="AM85" s="185"/>
      <c r="AN85" s="185" t="s">
        <v>856</v>
      </c>
      <c r="AO85" s="185"/>
      <c r="AP85" s="185"/>
      <c r="AQ85" s="185"/>
      <c r="AR85" s="185"/>
      <c r="AS85" s="185"/>
      <c r="AT85" s="185"/>
      <c r="AU85" s="185"/>
      <c r="AV85" s="185"/>
      <c r="AW85" s="185"/>
      <c r="AX85" s="185"/>
      <c r="AY85" s="185"/>
      <c r="AZ85" s="185"/>
      <c r="BA85" s="185"/>
      <c r="BB85" s="185"/>
      <c r="BC85" s="185"/>
      <c r="BD85" s="185"/>
      <c r="BE85" s="185"/>
      <c r="BF85" s="185"/>
      <c r="BG85" s="185"/>
      <c r="BH85" s="185"/>
      <c r="BI85" s="185"/>
      <c r="BJ85" s="743"/>
      <c r="BK85" s="743"/>
      <c r="BL85" s="743"/>
      <c r="BM85" s="744"/>
      <c r="BN85" s="744"/>
      <c r="BO85" s="744"/>
      <c r="BP85" s="744"/>
      <c r="BQ85" s="185"/>
      <c r="BR85" s="185"/>
      <c r="BS85" s="185"/>
      <c r="BT85" s="185"/>
      <c r="BU85" s="185"/>
      <c r="BV85" s="185"/>
      <c r="BW85" s="185"/>
      <c r="BX85" s="185"/>
      <c r="BY85" s="185"/>
      <c r="BZ85" s="185"/>
      <c r="CA85" s="743"/>
      <c r="CB85" s="185"/>
      <c r="CC85" s="185"/>
      <c r="CD85" s="185"/>
      <c r="CE85" s="185"/>
      <c r="CF85" s="185"/>
      <c r="CG85" s="185"/>
      <c r="CH85" s="185"/>
      <c r="CI85" s="185"/>
      <c r="CJ85" s="185"/>
      <c r="CK85" s="185"/>
      <c r="CL85" s="185"/>
      <c r="CM85" s="185"/>
      <c r="CN85" s="185"/>
      <c r="CO85" s="185"/>
      <c r="CP85" s="185"/>
      <c r="CQ85" s="185"/>
      <c r="CR85" s="185"/>
      <c r="CS85" s="185"/>
      <c r="CT85" s="185"/>
      <c r="CU85" s="185"/>
      <c r="CV85" s="185"/>
      <c r="CW85" s="185"/>
      <c r="CX85" s="185"/>
      <c r="CY85" s="185"/>
      <c r="CZ85" s="185"/>
      <c r="DA85" s="185"/>
      <c r="DB85" s="185"/>
      <c r="DC85" s="185"/>
      <c r="DD85" s="185"/>
      <c r="DE85" s="185"/>
      <c r="DF85" s="185"/>
      <c r="DG85" s="185"/>
      <c r="DH85" s="185"/>
      <c r="DI85" s="185"/>
      <c r="DJ85" s="185"/>
      <c r="DK85" s="185"/>
      <c r="DL85" s="185"/>
      <c r="DM85" s="185"/>
      <c r="DN85" s="185"/>
      <c r="DO85" s="185"/>
      <c r="DP85" s="185"/>
      <c r="DQ85" s="185"/>
      <c r="DR85" s="185"/>
      <c r="DS85" s="185"/>
      <c r="DT85" s="185"/>
      <c r="DU85" s="185"/>
      <c r="DV85" s="185"/>
      <c r="DW85" s="185"/>
      <c r="DX85" s="185"/>
      <c r="DY85" s="185"/>
      <c r="DZ85" s="185"/>
      <c r="EA85" s="185"/>
      <c r="EB85" s="185"/>
      <c r="EC85" s="185"/>
      <c r="ED85" s="185"/>
      <c r="EE85" s="185"/>
      <c r="EF85" s="185"/>
      <c r="EG85" s="185"/>
      <c r="EH85" s="185"/>
      <c r="EI85" s="185"/>
      <c r="EJ85" s="185"/>
      <c r="EK85" s="185"/>
      <c r="EL85" s="185"/>
      <c r="EM85" s="185"/>
      <c r="EN85" s="185"/>
      <c r="EO85" s="185"/>
      <c r="EP85" s="185"/>
      <c r="EQ85" s="185"/>
      <c r="ER85" s="185"/>
      <c r="ES85" s="185"/>
      <c r="ET85" s="185"/>
      <c r="EU85" s="185"/>
      <c r="EV85" s="185"/>
      <c r="EW85" s="185"/>
      <c r="EX85" s="185"/>
      <c r="EY85" s="185"/>
      <c r="EZ85" s="185"/>
      <c r="FA85" s="185"/>
      <c r="FB85" s="185"/>
      <c r="FC85" s="185"/>
      <c r="FD85" s="185"/>
      <c r="FE85" s="185"/>
      <c r="FF85" s="185"/>
      <c r="FG85" s="185"/>
      <c r="FH85" s="185"/>
      <c r="FI85" s="185"/>
      <c r="FJ85" s="185"/>
      <c r="FK85" s="185"/>
      <c r="FL85" s="185"/>
      <c r="FM85" s="185"/>
      <c r="FN85" s="185"/>
      <c r="FO85" s="185"/>
      <c r="FP85" s="185"/>
      <c r="FQ85" s="185"/>
      <c r="FR85" s="185"/>
      <c r="FS85" s="185"/>
      <c r="FT85" s="185"/>
      <c r="FU85" s="185"/>
      <c r="FV85" s="185"/>
      <c r="FW85" s="185"/>
      <c r="FX85" s="185"/>
      <c r="FY85" s="185"/>
      <c r="FZ85" s="185"/>
      <c r="GA85" s="185"/>
      <c r="GB85" s="185"/>
      <c r="GC85" s="185"/>
      <c r="GD85" s="185"/>
      <c r="GE85" s="185"/>
      <c r="GF85" s="185"/>
      <c r="GG85" s="185"/>
      <c r="GH85" s="185"/>
      <c r="GI85" s="185"/>
      <c r="GJ85" s="185"/>
      <c r="GK85" s="185"/>
      <c r="GL85" s="185"/>
      <c r="GM85" s="185"/>
      <c r="GN85" s="185"/>
      <c r="GO85" s="185"/>
      <c r="GP85" s="185"/>
      <c r="GQ85" s="185"/>
      <c r="GR85" s="185"/>
      <c r="GS85" s="185"/>
      <c r="GT85" s="185"/>
      <c r="GU85" s="185"/>
      <c r="GV85" s="185"/>
      <c r="GW85" s="185"/>
      <c r="GX85" s="185"/>
      <c r="GY85" s="185"/>
      <c r="GZ85" s="185"/>
      <c r="HA85" s="185"/>
      <c r="HB85" s="185"/>
      <c r="HC85" s="185"/>
      <c r="HD85" s="185"/>
      <c r="HE85" s="185"/>
      <c r="HF85" s="185"/>
      <c r="HG85" s="185"/>
      <c r="HH85" s="185"/>
    </row>
    <row r="86" spans="1:216" ht="18" customHeight="1">
      <c r="B86" s="103"/>
      <c r="C86" s="225"/>
      <c r="D86" s="225"/>
      <c r="E86" s="225"/>
      <c r="F86" s="225"/>
      <c r="G86" s="225"/>
      <c r="H86" s="225"/>
      <c r="I86" s="225"/>
      <c r="J86" s="225"/>
      <c r="K86" s="225"/>
      <c r="L86" s="225"/>
      <c r="M86" s="224"/>
      <c r="N86" s="224"/>
      <c r="O86" s="224"/>
      <c r="P86" s="224"/>
      <c r="Q86" s="224"/>
      <c r="R86" s="224"/>
      <c r="S86" s="224"/>
      <c r="T86" s="224"/>
      <c r="U86" s="224"/>
      <c r="V86" s="224"/>
      <c r="W86" s="224"/>
      <c r="X86" s="224"/>
      <c r="Y86" s="185"/>
      <c r="Z86" s="118"/>
      <c r="AA86" s="185"/>
      <c r="AB86" s="185"/>
      <c r="AC86" s="185"/>
      <c r="AD86" s="185"/>
      <c r="AE86" s="185"/>
      <c r="AF86" s="185"/>
      <c r="AG86" s="185"/>
      <c r="AH86" s="185"/>
      <c r="AI86" s="185"/>
      <c r="AJ86" s="185"/>
      <c r="AK86" s="185"/>
      <c r="AL86" s="185"/>
      <c r="AM86" s="185"/>
      <c r="AN86" s="185"/>
      <c r="AO86" s="185"/>
      <c r="AP86" s="185"/>
      <c r="AQ86" s="185"/>
      <c r="AR86" s="185"/>
      <c r="AS86" s="185"/>
      <c r="AT86" s="185"/>
      <c r="AU86" s="185"/>
      <c r="AV86" s="185"/>
      <c r="AW86" s="185"/>
      <c r="AX86" s="185"/>
      <c r="AY86" s="185"/>
      <c r="AZ86" s="185"/>
      <c r="BA86" s="185"/>
      <c r="BB86" s="185"/>
      <c r="BC86" s="185"/>
      <c r="BD86" s="185"/>
      <c r="BE86" s="185"/>
      <c r="BF86" s="185"/>
      <c r="BG86" s="185"/>
      <c r="BH86" s="185"/>
      <c r="BI86" s="185"/>
      <c r="BJ86" s="743"/>
      <c r="BK86" s="743"/>
      <c r="BL86" s="743"/>
      <c r="BM86" s="744"/>
      <c r="BN86" s="744"/>
      <c r="BO86" s="744"/>
      <c r="BP86" s="744"/>
      <c r="BQ86" s="185"/>
      <c r="BR86" s="185"/>
      <c r="BS86" s="185"/>
      <c r="BT86" s="185"/>
      <c r="BU86" s="185"/>
      <c r="BV86" s="185"/>
      <c r="BW86" s="185"/>
      <c r="BX86" s="185"/>
      <c r="BY86" s="185"/>
      <c r="BZ86" s="185"/>
      <c r="CA86" s="743"/>
      <c r="CB86" s="185"/>
      <c r="CC86" s="185"/>
      <c r="CD86" s="185"/>
      <c r="CE86" s="185"/>
      <c r="CF86" s="185"/>
      <c r="CG86" s="185"/>
      <c r="CH86" s="185"/>
      <c r="CI86" s="185"/>
      <c r="CJ86" s="185"/>
      <c r="CK86" s="185"/>
      <c r="CL86" s="185"/>
      <c r="CM86" s="185"/>
      <c r="CN86" s="185"/>
      <c r="CO86" s="185"/>
      <c r="CP86" s="185"/>
      <c r="CQ86" s="185"/>
      <c r="CR86" s="185"/>
      <c r="CS86" s="185"/>
      <c r="CT86" s="185"/>
      <c r="CU86" s="185"/>
      <c r="CV86" s="185"/>
      <c r="CW86" s="185"/>
      <c r="CX86" s="185"/>
      <c r="CY86" s="185"/>
      <c r="CZ86" s="185"/>
      <c r="DA86" s="185"/>
      <c r="DB86" s="185"/>
      <c r="DC86" s="185"/>
      <c r="DD86" s="185"/>
      <c r="DE86" s="185"/>
      <c r="DF86" s="185"/>
      <c r="DG86" s="185"/>
      <c r="DH86" s="185"/>
      <c r="DI86" s="185"/>
      <c r="DJ86" s="185"/>
      <c r="DK86" s="185"/>
      <c r="DL86" s="185"/>
      <c r="DM86" s="185"/>
      <c r="DN86" s="185"/>
      <c r="DO86" s="185"/>
      <c r="DP86" s="185"/>
      <c r="DQ86" s="185"/>
      <c r="DR86" s="185"/>
      <c r="DS86" s="185"/>
      <c r="DT86" s="185"/>
      <c r="DU86" s="185"/>
      <c r="DV86" s="185"/>
      <c r="DW86" s="185"/>
      <c r="DX86" s="185"/>
      <c r="DY86" s="185"/>
      <c r="DZ86" s="185"/>
      <c r="EA86" s="185"/>
      <c r="EB86" s="185"/>
      <c r="EC86" s="185"/>
      <c r="ED86" s="185"/>
      <c r="EE86" s="185"/>
      <c r="EF86" s="185"/>
      <c r="EG86" s="185"/>
      <c r="EH86" s="185"/>
      <c r="EI86" s="185"/>
      <c r="EJ86" s="185"/>
      <c r="EK86" s="185"/>
      <c r="EL86" s="185"/>
      <c r="EM86" s="185"/>
      <c r="EN86" s="185"/>
      <c r="EO86" s="185"/>
      <c r="EP86" s="185"/>
      <c r="EQ86" s="185"/>
      <c r="ER86" s="185"/>
      <c r="ES86" s="185"/>
      <c r="ET86" s="185"/>
      <c r="EU86" s="185"/>
      <c r="EV86" s="185"/>
      <c r="EW86" s="185"/>
      <c r="EX86" s="185"/>
      <c r="EY86" s="185"/>
      <c r="EZ86" s="185"/>
      <c r="FA86" s="185"/>
      <c r="FB86" s="185"/>
      <c r="FC86" s="185"/>
      <c r="FD86" s="185"/>
      <c r="FE86" s="185"/>
      <c r="FF86" s="185"/>
      <c r="FG86" s="185"/>
      <c r="FH86" s="185"/>
      <c r="FI86" s="185"/>
      <c r="FJ86" s="185"/>
      <c r="FK86" s="185"/>
      <c r="FL86" s="185"/>
      <c r="FM86" s="185"/>
      <c r="FN86" s="185"/>
      <c r="FO86" s="185"/>
      <c r="FP86" s="185"/>
      <c r="FQ86" s="185"/>
      <c r="FR86" s="185"/>
      <c r="FS86" s="185"/>
      <c r="FT86" s="185"/>
      <c r="FU86" s="185"/>
      <c r="FV86" s="185"/>
      <c r="FW86" s="185"/>
      <c r="FX86" s="185"/>
      <c r="FY86" s="185"/>
      <c r="FZ86" s="185"/>
      <c r="GA86" s="185"/>
      <c r="GB86" s="185"/>
      <c r="GC86" s="185"/>
      <c r="GD86" s="185"/>
      <c r="GE86" s="185"/>
      <c r="GF86" s="185"/>
      <c r="GG86" s="185"/>
      <c r="GH86" s="185"/>
      <c r="GI86" s="185"/>
      <c r="GJ86" s="185"/>
      <c r="GK86" s="185"/>
      <c r="GL86" s="185"/>
      <c r="GM86" s="185"/>
      <c r="GN86" s="185"/>
      <c r="GO86" s="185"/>
      <c r="GP86" s="185"/>
      <c r="GQ86" s="185"/>
      <c r="GR86" s="185"/>
      <c r="GS86" s="185"/>
      <c r="GT86" s="185"/>
      <c r="GU86" s="185"/>
      <c r="GV86" s="185"/>
      <c r="GW86" s="185"/>
      <c r="GX86" s="185"/>
      <c r="GY86" s="185"/>
      <c r="GZ86" s="185"/>
      <c r="HA86" s="185"/>
      <c r="HB86" s="185"/>
      <c r="HC86" s="185"/>
      <c r="HD86" s="185"/>
      <c r="HE86" s="185"/>
      <c r="HF86" s="185"/>
      <c r="HG86" s="185"/>
      <c r="HH86" s="185"/>
    </row>
    <row r="87" spans="1:216" ht="18" customHeight="1">
      <c r="A87" s="103"/>
      <c r="B87" s="103"/>
      <c r="C87" s="225"/>
      <c r="D87" s="225"/>
      <c r="E87" s="225"/>
      <c r="F87" s="225"/>
      <c r="G87" s="225"/>
      <c r="H87" s="225"/>
      <c r="I87" s="225"/>
      <c r="J87" s="225"/>
      <c r="K87" s="406"/>
      <c r="L87" s="225"/>
      <c r="M87" s="224"/>
      <c r="N87" s="224"/>
      <c r="O87" s="224"/>
      <c r="P87" s="224"/>
      <c r="Q87" s="224"/>
      <c r="R87" s="224"/>
      <c r="S87" s="211"/>
      <c r="T87" s="211"/>
      <c r="U87" s="211"/>
      <c r="V87" s="211"/>
      <c r="W87" s="211"/>
      <c r="X87" s="224"/>
      <c r="Y87" s="185"/>
      <c r="Z87" s="118"/>
      <c r="AA87" s="185"/>
      <c r="AB87" s="185"/>
      <c r="AC87" s="185"/>
      <c r="AD87" s="185"/>
      <c r="AE87" s="185"/>
      <c r="AF87" s="185"/>
      <c r="AG87" s="185"/>
      <c r="AH87" s="185"/>
      <c r="AI87" s="185"/>
      <c r="AJ87" s="185"/>
      <c r="AK87" s="185"/>
      <c r="AL87" s="185"/>
      <c r="AM87" s="185"/>
      <c r="AN87" s="749" t="s">
        <v>801</v>
      </c>
      <c r="AO87" s="745"/>
      <c r="AP87" s="185"/>
      <c r="AQ87" s="185"/>
      <c r="AR87" s="185"/>
      <c r="AS87" s="185"/>
      <c r="AT87" s="185"/>
      <c r="AU87" s="185"/>
      <c r="AV87" s="185"/>
      <c r="AW87" s="185"/>
      <c r="AX87" s="185"/>
      <c r="AY87" s="185"/>
      <c r="AZ87" s="185"/>
      <c r="BA87" s="185"/>
      <c r="BB87" s="185"/>
      <c r="BC87" s="185"/>
      <c r="BD87" s="185"/>
      <c r="BE87" s="185"/>
      <c r="BF87" s="185"/>
      <c r="BG87" s="185"/>
      <c r="BH87" s="185"/>
      <c r="BI87" s="185"/>
      <c r="BJ87" s="743"/>
      <c r="BK87" s="743"/>
      <c r="BL87" s="743"/>
      <c r="BM87" s="744"/>
      <c r="BN87" s="744"/>
      <c r="BO87" s="744"/>
      <c r="BP87" s="744"/>
      <c r="BQ87" s="185"/>
      <c r="BR87" s="185"/>
      <c r="BS87" s="185"/>
      <c r="BT87" s="185"/>
      <c r="BU87" s="185"/>
      <c r="BV87" s="185"/>
      <c r="BW87" s="185"/>
      <c r="BX87" s="185"/>
      <c r="BY87" s="185"/>
      <c r="BZ87" s="185"/>
      <c r="CA87" s="743"/>
      <c r="CB87" s="185"/>
      <c r="CC87" s="185"/>
      <c r="CD87" s="185"/>
      <c r="CE87" s="185"/>
      <c r="CF87" s="185"/>
      <c r="CG87" s="185"/>
      <c r="CH87" s="185"/>
      <c r="CI87" s="185"/>
      <c r="CJ87" s="185"/>
      <c r="CK87" s="185"/>
      <c r="CL87" s="185"/>
      <c r="CM87" s="185"/>
      <c r="CN87" s="185"/>
      <c r="CO87" s="185"/>
      <c r="CP87" s="185"/>
      <c r="CQ87" s="185"/>
      <c r="CR87" s="185"/>
      <c r="CS87" s="185"/>
      <c r="CT87" s="185"/>
      <c r="CU87" s="185"/>
      <c r="CV87" s="185"/>
      <c r="CW87" s="185"/>
      <c r="CX87" s="185"/>
      <c r="CY87" s="185"/>
      <c r="CZ87" s="185"/>
      <c r="DA87" s="185"/>
      <c r="DB87" s="185"/>
      <c r="DC87" s="185"/>
      <c r="DD87" s="185"/>
      <c r="DE87" s="185"/>
      <c r="DF87" s="185"/>
      <c r="DG87" s="185"/>
      <c r="DH87" s="185"/>
      <c r="DI87" s="185"/>
      <c r="DJ87" s="185"/>
      <c r="DK87" s="185"/>
      <c r="DL87" s="185"/>
      <c r="DM87" s="185"/>
      <c r="DN87" s="185"/>
      <c r="DO87" s="185"/>
      <c r="DP87" s="185"/>
      <c r="DQ87" s="185"/>
      <c r="DR87" s="185"/>
      <c r="DS87" s="185"/>
      <c r="DT87" s="185"/>
      <c r="DU87" s="185"/>
      <c r="DV87" s="185"/>
      <c r="DW87" s="185"/>
      <c r="DX87" s="185"/>
      <c r="DY87" s="185"/>
      <c r="DZ87" s="185"/>
      <c r="EA87" s="185"/>
      <c r="EB87" s="185"/>
      <c r="EC87" s="185"/>
      <c r="ED87" s="185"/>
      <c r="EE87" s="185"/>
      <c r="EF87" s="185"/>
      <c r="EG87" s="185"/>
      <c r="EH87" s="185"/>
      <c r="EI87" s="185"/>
      <c r="EJ87" s="185"/>
      <c r="EK87" s="185"/>
      <c r="EL87" s="185"/>
      <c r="EM87" s="185"/>
      <c r="EN87" s="185"/>
      <c r="EO87" s="185"/>
      <c r="EP87" s="185"/>
      <c r="EQ87" s="185"/>
      <c r="ER87" s="185"/>
      <c r="ES87" s="185"/>
      <c r="ET87" s="185"/>
      <c r="EU87" s="185"/>
      <c r="EV87" s="185"/>
      <c r="EW87" s="185"/>
      <c r="EX87" s="185"/>
      <c r="EY87" s="185"/>
      <c r="EZ87" s="185"/>
      <c r="FA87" s="185"/>
      <c r="FB87" s="185"/>
      <c r="FC87" s="185"/>
      <c r="FD87" s="185"/>
      <c r="FE87" s="185"/>
      <c r="FF87" s="185"/>
      <c r="FG87" s="185"/>
      <c r="FH87" s="185"/>
      <c r="FI87" s="185"/>
      <c r="FJ87" s="185"/>
      <c r="FK87" s="185"/>
      <c r="FL87" s="185"/>
      <c r="FM87" s="185"/>
      <c r="FN87" s="185"/>
      <c r="FO87" s="185"/>
      <c r="FP87" s="745"/>
      <c r="FQ87" s="745"/>
      <c r="FR87" s="745"/>
      <c r="FS87" s="745"/>
      <c r="FT87" s="745"/>
      <c r="FU87" s="745"/>
      <c r="FV87" s="745"/>
      <c r="FW87" s="745"/>
      <c r="FX87" s="745"/>
      <c r="FY87" s="745"/>
      <c r="FZ87" s="745"/>
      <c r="GA87" s="745"/>
      <c r="GB87" s="745"/>
      <c r="GC87" s="745"/>
      <c r="GD87" s="745"/>
      <c r="GE87" s="745"/>
      <c r="GF87" s="745"/>
      <c r="GG87" s="745"/>
      <c r="GH87" s="745"/>
      <c r="GI87" s="745"/>
      <c r="GJ87" s="745"/>
      <c r="GK87" s="745"/>
      <c r="GL87" s="745"/>
      <c r="GM87" s="745"/>
      <c r="GN87" s="745"/>
      <c r="GO87" s="745"/>
      <c r="GP87" s="745"/>
      <c r="GQ87" s="745"/>
      <c r="GR87" s="745"/>
      <c r="GS87" s="745"/>
      <c r="GT87" s="745"/>
      <c r="GU87" s="745"/>
      <c r="GV87" s="745"/>
      <c r="GW87" s="745"/>
      <c r="GX87" s="745"/>
      <c r="GY87" s="745"/>
      <c r="GZ87" s="745"/>
      <c r="HA87" s="745"/>
      <c r="HB87" s="745"/>
      <c r="HC87" s="745"/>
      <c r="HD87" s="745"/>
      <c r="HE87" s="745"/>
      <c r="HF87" s="745"/>
      <c r="HG87" s="745"/>
      <c r="HH87" s="745"/>
    </row>
    <row r="88" spans="1:216" ht="18" customHeight="1">
      <c r="A88" s="103"/>
      <c r="B88" s="103"/>
      <c r="C88" s="225"/>
      <c r="D88" s="225"/>
      <c r="E88" s="225"/>
      <c r="F88" s="225"/>
      <c r="G88" s="225"/>
      <c r="H88" s="225"/>
      <c r="I88" s="225"/>
      <c r="J88" s="225"/>
      <c r="K88" s="225"/>
      <c r="L88" s="225"/>
      <c r="M88" s="224"/>
      <c r="N88" s="224"/>
      <c r="O88" s="224"/>
      <c r="P88" s="224"/>
      <c r="Q88" s="224"/>
      <c r="R88" s="224"/>
      <c r="S88" s="224"/>
      <c r="T88" s="224"/>
      <c r="U88" s="224"/>
      <c r="V88" s="224"/>
      <c r="W88" s="224"/>
      <c r="X88" s="224"/>
      <c r="Y88" s="185"/>
      <c r="Z88" s="118"/>
      <c r="AA88" s="185"/>
      <c r="AB88" s="185"/>
      <c r="AC88" s="185"/>
      <c r="AD88" s="185"/>
      <c r="AE88" s="185"/>
      <c r="AF88" s="185"/>
      <c r="AG88" s="185"/>
      <c r="AH88" s="185"/>
      <c r="AI88" s="185"/>
      <c r="AJ88" s="185"/>
      <c r="AK88" s="185"/>
      <c r="AL88" s="185"/>
      <c r="AM88" s="185"/>
      <c r="AN88" s="749"/>
      <c r="AO88" s="745"/>
      <c r="AP88" s="185"/>
      <c r="AQ88" s="185"/>
      <c r="AR88" s="185"/>
      <c r="AS88" s="185"/>
      <c r="AT88" s="185"/>
      <c r="AU88" s="185"/>
      <c r="AV88" s="185"/>
      <c r="AW88" s="185"/>
      <c r="AX88" s="185"/>
      <c r="AY88" s="185"/>
      <c r="AZ88" s="185"/>
      <c r="BA88" s="185"/>
      <c r="BB88" s="185"/>
      <c r="BC88" s="185"/>
      <c r="BD88" s="185"/>
      <c r="BE88" s="185"/>
      <c r="BF88" s="185"/>
      <c r="BG88" s="185"/>
      <c r="BH88" s="185"/>
      <c r="BI88" s="185"/>
      <c r="BJ88" s="743"/>
      <c r="BK88" s="743"/>
      <c r="BL88" s="743"/>
      <c r="BM88" s="744"/>
      <c r="BN88" s="744"/>
      <c r="BO88" s="744"/>
      <c r="BP88" s="744"/>
      <c r="BQ88" s="185"/>
      <c r="BR88" s="185"/>
      <c r="BS88" s="185"/>
      <c r="BT88" s="185"/>
      <c r="BU88" s="185"/>
      <c r="BV88" s="185"/>
      <c r="BW88" s="185"/>
      <c r="BX88" s="185"/>
      <c r="BY88" s="185"/>
      <c r="BZ88" s="185"/>
      <c r="CA88" s="743"/>
      <c r="CB88" s="185"/>
      <c r="CC88" s="185"/>
      <c r="CD88" s="185"/>
      <c r="CE88" s="185"/>
      <c r="CF88" s="185"/>
      <c r="CG88" s="185"/>
      <c r="CH88" s="185"/>
      <c r="CI88" s="185"/>
      <c r="CJ88" s="185"/>
      <c r="CK88" s="185"/>
      <c r="CL88" s="185"/>
      <c r="CM88" s="185"/>
      <c r="CN88" s="185"/>
      <c r="CO88" s="185"/>
      <c r="CP88" s="185"/>
      <c r="CQ88" s="185"/>
      <c r="CR88" s="185"/>
      <c r="CS88" s="185"/>
      <c r="CT88" s="185"/>
      <c r="CU88" s="185"/>
      <c r="CV88" s="185"/>
      <c r="CW88" s="185"/>
      <c r="CX88" s="185"/>
      <c r="CY88" s="185"/>
      <c r="CZ88" s="185"/>
      <c r="DA88" s="185"/>
      <c r="DB88" s="185"/>
      <c r="DC88" s="185"/>
      <c r="DD88" s="185"/>
      <c r="DE88" s="185"/>
      <c r="DF88" s="185"/>
      <c r="DG88" s="185"/>
      <c r="DH88" s="185"/>
      <c r="DI88" s="185"/>
      <c r="DJ88" s="185"/>
      <c r="DK88" s="185"/>
      <c r="DL88" s="185"/>
      <c r="DM88" s="185"/>
      <c r="DN88" s="185"/>
      <c r="DO88" s="185"/>
      <c r="DP88" s="185"/>
      <c r="DQ88" s="185"/>
      <c r="DR88" s="185"/>
      <c r="DS88" s="185"/>
      <c r="DT88" s="185"/>
      <c r="DU88" s="185"/>
      <c r="DV88" s="185"/>
      <c r="DW88" s="185"/>
      <c r="DX88" s="185"/>
      <c r="DY88" s="185"/>
      <c r="DZ88" s="185"/>
      <c r="EA88" s="185"/>
      <c r="EB88" s="185"/>
      <c r="EC88" s="185"/>
      <c r="ED88" s="185"/>
      <c r="EE88" s="185"/>
      <c r="EF88" s="185"/>
      <c r="EG88" s="185"/>
      <c r="EH88" s="185"/>
      <c r="EI88" s="185"/>
      <c r="EJ88" s="185"/>
      <c r="EK88" s="185"/>
      <c r="EL88" s="185"/>
      <c r="EM88" s="185"/>
      <c r="EN88" s="185"/>
      <c r="EO88" s="185"/>
      <c r="EP88" s="185"/>
      <c r="EQ88" s="185"/>
      <c r="ER88" s="185"/>
      <c r="ES88" s="185"/>
      <c r="ET88" s="185"/>
      <c r="EU88" s="185"/>
      <c r="EV88" s="185"/>
      <c r="EW88" s="185"/>
      <c r="EX88" s="185"/>
      <c r="EY88" s="185"/>
      <c r="EZ88" s="185"/>
      <c r="FA88" s="185"/>
      <c r="FB88" s="185"/>
      <c r="FC88" s="185"/>
      <c r="FD88" s="185"/>
      <c r="FE88" s="185"/>
      <c r="FF88" s="185"/>
      <c r="FG88" s="185"/>
      <c r="FH88" s="185"/>
      <c r="FI88" s="185"/>
      <c r="FJ88" s="185"/>
      <c r="FK88" s="185"/>
      <c r="FL88" s="185"/>
      <c r="FM88" s="185"/>
      <c r="FN88" s="185"/>
      <c r="FO88" s="185"/>
      <c r="FP88" s="745"/>
      <c r="FQ88" s="745"/>
      <c r="FR88" s="745"/>
      <c r="FS88" s="745"/>
      <c r="FT88" s="745"/>
      <c r="FU88" s="745"/>
      <c r="FV88" s="745"/>
      <c r="FW88" s="745"/>
      <c r="FX88" s="745"/>
      <c r="FY88" s="745"/>
      <c r="FZ88" s="745"/>
      <c r="GA88" s="745"/>
      <c r="GB88" s="745"/>
      <c r="GC88" s="745"/>
      <c r="GD88" s="745"/>
      <c r="GE88" s="745"/>
      <c r="GF88" s="745"/>
      <c r="GG88" s="745"/>
      <c r="GH88" s="745"/>
      <c r="GI88" s="745"/>
      <c r="GJ88" s="745"/>
      <c r="GK88" s="745"/>
      <c r="GL88" s="745"/>
      <c r="GM88" s="745"/>
      <c r="GN88" s="745"/>
      <c r="GO88" s="745"/>
      <c r="GP88" s="745"/>
      <c r="GQ88" s="745"/>
      <c r="GR88" s="745"/>
      <c r="GS88" s="745"/>
      <c r="GT88" s="745"/>
      <c r="GU88" s="745"/>
      <c r="GV88" s="745"/>
      <c r="GW88" s="745"/>
      <c r="GX88" s="745"/>
      <c r="GY88" s="745"/>
      <c r="GZ88" s="745"/>
      <c r="HA88" s="745"/>
      <c r="HB88" s="745"/>
      <c r="HC88" s="745"/>
      <c r="HD88" s="745"/>
      <c r="HE88" s="745"/>
      <c r="HF88" s="745"/>
      <c r="HG88" s="745"/>
      <c r="HH88" s="745"/>
    </row>
    <row r="89" spans="1:216">
      <c r="A89" s="103"/>
      <c r="B89" s="103"/>
      <c r="C89" s="225"/>
      <c r="D89" s="225"/>
      <c r="E89" s="225"/>
      <c r="F89" s="225"/>
      <c r="G89" s="225"/>
      <c r="H89" s="225"/>
      <c r="I89" s="225"/>
      <c r="J89" s="225"/>
      <c r="K89" s="225"/>
      <c r="L89" s="225"/>
      <c r="M89" s="224"/>
      <c r="N89" s="378"/>
      <c r="O89" s="224"/>
      <c r="P89" s="224"/>
      <c r="Q89" s="224"/>
      <c r="R89" s="224"/>
      <c r="S89" s="224"/>
      <c r="T89" s="224"/>
      <c r="U89" s="224"/>
      <c r="V89" s="224"/>
      <c r="W89" s="224"/>
      <c r="X89" s="224"/>
      <c r="Y89" s="185"/>
      <c r="Z89" s="118"/>
      <c r="AA89" s="185"/>
      <c r="AB89" s="185"/>
      <c r="AC89" s="185"/>
      <c r="AD89" s="185"/>
      <c r="AE89" s="185"/>
      <c r="AF89" s="185"/>
      <c r="AG89" s="185"/>
      <c r="AH89" s="185"/>
      <c r="AI89" s="185"/>
      <c r="AJ89" s="185"/>
      <c r="AK89" s="185"/>
      <c r="AL89" s="185"/>
      <c r="AM89" s="185"/>
      <c r="AN89" s="745" t="str">
        <f>IF(TYPOLOGY = "Bridge", AH7,AH14)</f>
        <v>Piling (1.1)</v>
      </c>
      <c r="AO89" s="786">
        <f ca="1">IF(TYPOLOGY = "Bridge", AW43,BA43)</f>
        <v>0</v>
      </c>
      <c r="AP89" s="185"/>
      <c r="AQ89" s="185"/>
      <c r="AR89" s="185"/>
      <c r="AS89" s="185"/>
      <c r="AT89" s="185"/>
      <c r="AU89" s="185"/>
      <c r="AV89" s="185"/>
      <c r="AW89" s="185"/>
      <c r="AX89" s="185"/>
      <c r="AY89" s="185"/>
      <c r="AZ89" s="185"/>
      <c r="BA89" s="185"/>
      <c r="BB89" s="185"/>
      <c r="BC89" s="185"/>
      <c r="BD89" s="185"/>
      <c r="BE89" s="185"/>
      <c r="BF89" s="185"/>
      <c r="BG89" s="185"/>
      <c r="BH89" s="185"/>
      <c r="BI89" s="185"/>
      <c r="BJ89" s="743"/>
      <c r="BK89" s="743"/>
      <c r="BL89" s="743"/>
      <c r="BM89" s="744"/>
      <c r="BN89" s="744"/>
      <c r="BO89" s="744"/>
      <c r="BP89" s="744"/>
      <c r="BQ89" s="185"/>
      <c r="BR89" s="185"/>
      <c r="BS89" s="185"/>
      <c r="BT89" s="185"/>
      <c r="BU89" s="185"/>
      <c r="BV89" s="185"/>
      <c r="BW89" s="185"/>
      <c r="BX89" s="185"/>
      <c r="BY89" s="185"/>
      <c r="BZ89" s="185"/>
      <c r="CA89" s="743"/>
      <c r="CB89" s="185"/>
      <c r="CC89" s="185"/>
      <c r="CD89" s="185"/>
      <c r="CE89" s="185"/>
      <c r="CF89" s="185"/>
      <c r="CG89" s="185"/>
      <c r="CH89" s="185"/>
      <c r="CI89" s="185"/>
      <c r="CJ89" s="185"/>
      <c r="CK89" s="185"/>
      <c r="CL89" s="185"/>
      <c r="CM89" s="185"/>
      <c r="CN89" s="185"/>
      <c r="CO89" s="185"/>
      <c r="CP89" s="185"/>
      <c r="CQ89" s="185"/>
      <c r="CR89" s="185"/>
      <c r="CS89" s="185"/>
      <c r="CT89" s="185"/>
      <c r="CU89" s="185"/>
      <c r="CV89" s="185"/>
      <c r="CW89" s="185"/>
      <c r="CX89" s="185"/>
      <c r="CY89" s="185"/>
      <c r="CZ89" s="185"/>
      <c r="DA89" s="185"/>
      <c r="DB89" s="185"/>
      <c r="DC89" s="185"/>
      <c r="DD89" s="185"/>
      <c r="DE89" s="185"/>
      <c r="DF89" s="185"/>
      <c r="DG89" s="185"/>
      <c r="DH89" s="185"/>
      <c r="DI89" s="185"/>
      <c r="DJ89" s="185"/>
      <c r="DK89" s="185"/>
      <c r="DL89" s="185"/>
      <c r="DM89" s="185"/>
      <c r="DN89" s="185"/>
      <c r="DO89" s="185"/>
      <c r="DP89" s="185"/>
      <c r="DQ89" s="185"/>
      <c r="DR89" s="185"/>
      <c r="DS89" s="185"/>
      <c r="DT89" s="185"/>
      <c r="DU89" s="185"/>
      <c r="DV89" s="185"/>
      <c r="DW89" s="185"/>
      <c r="DX89" s="185"/>
      <c r="DY89" s="185"/>
      <c r="DZ89" s="185"/>
      <c r="EA89" s="185"/>
      <c r="EB89" s="185"/>
      <c r="EC89" s="185"/>
      <c r="ED89" s="185"/>
      <c r="EE89" s="185"/>
      <c r="EF89" s="185"/>
      <c r="EG89" s="185"/>
      <c r="EH89" s="185"/>
      <c r="EI89" s="185"/>
      <c r="EJ89" s="185"/>
      <c r="EK89" s="185"/>
      <c r="EL89" s="185"/>
      <c r="EM89" s="185"/>
      <c r="EN89" s="185"/>
      <c r="EO89" s="185"/>
      <c r="EP89" s="185"/>
      <c r="EQ89" s="185"/>
      <c r="ER89" s="185"/>
      <c r="ES89" s="185"/>
      <c r="ET89" s="185"/>
      <c r="EU89" s="185"/>
      <c r="EV89" s="185"/>
      <c r="EW89" s="185"/>
      <c r="EX89" s="185"/>
      <c r="EY89" s="185"/>
      <c r="EZ89" s="185"/>
      <c r="FA89" s="185"/>
      <c r="FB89" s="185"/>
      <c r="FC89" s="185"/>
      <c r="FD89" s="185"/>
      <c r="FE89" s="185"/>
      <c r="FF89" s="185"/>
      <c r="FG89" s="185"/>
      <c r="FH89" s="185"/>
      <c r="FI89" s="185"/>
      <c r="FJ89" s="185"/>
      <c r="FK89" s="185"/>
      <c r="FL89" s="185"/>
      <c r="FM89" s="185"/>
      <c r="FN89" s="185"/>
      <c r="FO89" s="185"/>
      <c r="FP89" s="745"/>
      <c r="FQ89" s="745"/>
      <c r="FR89" s="745"/>
      <c r="FS89" s="745"/>
      <c r="FT89" s="745"/>
      <c r="FU89" s="745"/>
      <c r="FV89" s="745"/>
      <c r="FW89" s="745"/>
      <c r="FX89" s="745"/>
      <c r="FY89" s="745"/>
      <c r="FZ89" s="745"/>
      <c r="GA89" s="745"/>
      <c r="GB89" s="745"/>
      <c r="GC89" s="745"/>
      <c r="GD89" s="745"/>
      <c r="GE89" s="745"/>
      <c r="GF89" s="745"/>
      <c r="GG89" s="745"/>
      <c r="GH89" s="745"/>
      <c r="GI89" s="745"/>
      <c r="GJ89" s="745"/>
      <c r="GK89" s="745"/>
      <c r="GL89" s="745"/>
      <c r="GM89" s="745"/>
      <c r="GN89" s="745"/>
      <c r="GO89" s="745"/>
      <c r="GP89" s="745"/>
      <c r="GQ89" s="745"/>
      <c r="GR89" s="745"/>
      <c r="GS89" s="745"/>
      <c r="GT89" s="745"/>
      <c r="GU89" s="745"/>
      <c r="GV89" s="745"/>
      <c r="GW89" s="745"/>
      <c r="GX89" s="745"/>
      <c r="GY89" s="745"/>
      <c r="GZ89" s="745"/>
      <c r="HA89" s="745"/>
      <c r="HB89" s="745"/>
      <c r="HC89" s="745"/>
      <c r="HD89" s="745"/>
      <c r="HE89" s="745"/>
      <c r="HF89" s="745"/>
      <c r="HG89" s="745"/>
      <c r="HH89" s="745"/>
    </row>
    <row r="90" spans="1:216" ht="23.25">
      <c r="A90" s="103"/>
      <c r="B90" s="103"/>
      <c r="C90" s="225"/>
      <c r="D90" s="225"/>
      <c r="E90" s="225"/>
      <c r="F90" s="225"/>
      <c r="G90" s="225"/>
      <c r="H90" s="225"/>
      <c r="I90" s="225"/>
      <c r="J90" s="225"/>
      <c r="K90" s="225"/>
      <c r="L90" s="225"/>
      <c r="M90" s="224"/>
      <c r="N90" s="954"/>
      <c r="O90" s="954"/>
      <c r="P90" s="954"/>
      <c r="Q90" s="954"/>
      <c r="R90" s="954"/>
      <c r="S90" s="954"/>
      <c r="T90" s="954"/>
      <c r="U90" s="954"/>
      <c r="V90" s="954"/>
      <c r="W90" s="954"/>
      <c r="X90" s="224"/>
      <c r="Y90" s="185"/>
      <c r="Z90" s="118"/>
      <c r="AA90" s="185"/>
      <c r="AB90" s="185"/>
      <c r="AC90" s="185"/>
      <c r="AD90" s="185"/>
      <c r="AE90" s="185"/>
      <c r="AF90" s="185"/>
      <c r="AG90" s="185"/>
      <c r="AH90" s="185"/>
      <c r="AI90" s="185"/>
      <c r="AJ90" s="185"/>
      <c r="AK90" s="185"/>
      <c r="AL90" s="185"/>
      <c r="AM90" s="185"/>
      <c r="AN90" s="745" t="str">
        <f>IF(TYPOLOGY = "Bridge", AH8,AH15)</f>
        <v>Other substructure (1.1, 1.2)</v>
      </c>
      <c r="AO90" s="786">
        <f ca="1">IF(TYPOLOGY = "Bridge", AW44,BA44)</f>
        <v>0</v>
      </c>
      <c r="AP90" s="185"/>
      <c r="AQ90" s="185"/>
      <c r="AR90" s="185"/>
      <c r="AS90" s="185"/>
      <c r="AT90" s="185"/>
      <c r="AU90" s="185"/>
      <c r="AV90" s="185"/>
      <c r="AW90" s="185"/>
      <c r="AX90" s="185"/>
      <c r="AY90" s="185"/>
      <c r="AZ90" s="185"/>
      <c r="BA90" s="185"/>
      <c r="BB90" s="185"/>
      <c r="BC90" s="185"/>
      <c r="BD90" s="185"/>
      <c r="BE90" s="185"/>
      <c r="BF90" s="185"/>
      <c r="BG90" s="185"/>
      <c r="BH90" s="185"/>
      <c r="BI90" s="185"/>
      <c r="BJ90" s="743"/>
      <c r="BK90" s="743"/>
      <c r="BL90" s="743"/>
      <c r="BM90" s="744"/>
      <c r="BN90" s="744"/>
      <c r="BO90" s="744"/>
      <c r="BP90" s="744"/>
      <c r="BQ90" s="185"/>
      <c r="BR90" s="185"/>
      <c r="BS90" s="185"/>
      <c r="BT90" s="185"/>
      <c r="BU90" s="185"/>
      <c r="BV90" s="185"/>
      <c r="BW90" s="185"/>
      <c r="BX90" s="185"/>
      <c r="BY90" s="185"/>
      <c r="BZ90" s="808" t="s">
        <v>812</v>
      </c>
      <c r="CA90" s="808" t="str">
        <f>'Default Values'!AK9 &amp; _xlfn.CONCAT(" kgCO₂e/FA")</f>
        <v>1500 kgCO₂e/FA</v>
      </c>
      <c r="CB90" s="808" t="str">
        <f>IF($AU$51=0, "Target N/A",IF($AU$51&lt;'Default Values'!AK9,"Scheme meets target", "Scheme does not meet target"))</f>
        <v>Target N/A</v>
      </c>
      <c r="CC90" s="185"/>
      <c r="CD90" s="185"/>
      <c r="CE90" s="185"/>
      <c r="CF90" s="185"/>
      <c r="CG90" s="185"/>
      <c r="CH90" s="185"/>
      <c r="CI90" s="185"/>
      <c r="CJ90" s="185"/>
      <c r="CK90" s="185"/>
      <c r="CL90" s="185"/>
      <c r="CM90" s="185"/>
      <c r="CN90" s="185"/>
      <c r="CO90" s="185"/>
      <c r="CP90" s="185"/>
      <c r="CQ90" s="185"/>
      <c r="CR90" s="185"/>
      <c r="CS90" s="185"/>
      <c r="CT90" s="185"/>
      <c r="CU90" s="185"/>
      <c r="CV90" s="185"/>
      <c r="CW90" s="185"/>
      <c r="CX90" s="185"/>
      <c r="CY90" s="185"/>
      <c r="CZ90" s="185"/>
      <c r="DA90" s="185"/>
      <c r="DB90" s="185"/>
      <c r="DC90" s="185"/>
      <c r="DD90" s="185"/>
      <c r="DE90" s="185"/>
      <c r="DF90" s="185"/>
      <c r="DG90" s="185"/>
      <c r="DH90" s="185"/>
      <c r="DI90" s="185"/>
      <c r="DJ90" s="185"/>
      <c r="DK90" s="185"/>
      <c r="DL90" s="185"/>
      <c r="DM90" s="185"/>
      <c r="DN90" s="185"/>
      <c r="DO90" s="185"/>
      <c r="DP90" s="185"/>
      <c r="DQ90" s="185"/>
      <c r="DR90" s="185"/>
      <c r="DS90" s="185"/>
      <c r="DT90" s="185"/>
      <c r="DU90" s="185"/>
      <c r="DV90" s="185"/>
      <c r="DW90" s="185"/>
      <c r="DX90" s="185"/>
      <c r="DY90" s="185"/>
      <c r="DZ90" s="185"/>
      <c r="EA90" s="185"/>
      <c r="EB90" s="185"/>
      <c r="EC90" s="185"/>
      <c r="ED90" s="185"/>
      <c r="EE90" s="185"/>
      <c r="EF90" s="185"/>
      <c r="EG90" s="185"/>
      <c r="EH90" s="185"/>
      <c r="EI90" s="185"/>
      <c r="EJ90" s="185"/>
      <c r="EK90" s="185"/>
      <c r="EL90" s="185"/>
      <c r="EM90" s="185"/>
      <c r="EN90" s="185"/>
      <c r="EO90" s="185"/>
      <c r="EP90" s="185"/>
      <c r="EQ90" s="185"/>
      <c r="ER90" s="185"/>
      <c r="ES90" s="185"/>
      <c r="ET90" s="185"/>
      <c r="EU90" s="185"/>
      <c r="EV90" s="185"/>
      <c r="EW90" s="185"/>
      <c r="EX90" s="185"/>
      <c r="EY90" s="185"/>
      <c r="EZ90" s="185"/>
      <c r="FA90" s="185"/>
      <c r="FB90" s="185"/>
      <c r="FC90" s="185"/>
      <c r="FD90" s="185"/>
      <c r="FE90" s="185"/>
      <c r="FF90" s="185"/>
      <c r="FG90" s="185"/>
      <c r="FH90" s="185"/>
      <c r="FI90" s="185"/>
      <c r="FJ90" s="185"/>
      <c r="FK90" s="185"/>
      <c r="FL90" s="185"/>
      <c r="FM90" s="185"/>
      <c r="FN90" s="185"/>
      <c r="FO90" s="185"/>
      <c r="FP90" s="745"/>
      <c r="FQ90" s="745"/>
      <c r="FR90" s="745"/>
      <c r="FS90" s="745"/>
      <c r="FT90" s="745"/>
      <c r="FU90" s="745"/>
      <c r="FV90" s="745"/>
      <c r="FW90" s="745"/>
      <c r="FX90" s="745"/>
      <c r="FY90" s="745"/>
      <c r="FZ90" s="745"/>
      <c r="GA90" s="745"/>
      <c r="GB90" s="745"/>
      <c r="GC90" s="745"/>
      <c r="GD90" s="745"/>
      <c r="GE90" s="745"/>
      <c r="GF90" s="745"/>
      <c r="GG90" s="745"/>
      <c r="GH90" s="745"/>
      <c r="GI90" s="745"/>
      <c r="GJ90" s="745"/>
      <c r="GK90" s="745"/>
      <c r="GL90" s="745"/>
      <c r="GM90" s="745"/>
      <c r="GN90" s="745"/>
      <c r="GO90" s="745"/>
      <c r="GP90" s="745"/>
      <c r="GQ90" s="745"/>
      <c r="GR90" s="745"/>
      <c r="GS90" s="745"/>
      <c r="GT90" s="745"/>
      <c r="GU90" s="745"/>
      <c r="GV90" s="745"/>
      <c r="GW90" s="745"/>
      <c r="GX90" s="745"/>
      <c r="GY90" s="745"/>
      <c r="GZ90" s="745"/>
      <c r="HA90" s="745"/>
      <c r="HB90" s="745"/>
      <c r="HC90" s="745"/>
      <c r="HD90" s="745"/>
      <c r="HE90" s="745"/>
      <c r="HF90" s="745"/>
      <c r="HG90" s="745"/>
      <c r="HH90" s="745"/>
    </row>
    <row r="91" spans="1:216" ht="23.25">
      <c r="A91" s="103"/>
      <c r="B91" s="225"/>
      <c r="C91" s="225"/>
      <c r="D91" s="225"/>
      <c r="E91" s="225"/>
      <c r="F91" s="225"/>
      <c r="G91" s="225"/>
      <c r="H91" s="225"/>
      <c r="I91" s="225"/>
      <c r="J91" s="225"/>
      <c r="K91" s="225"/>
      <c r="L91" s="225"/>
      <c r="M91" s="224"/>
      <c r="N91" s="954"/>
      <c r="O91" s="954"/>
      <c r="P91" s="954"/>
      <c r="Q91" s="954"/>
      <c r="R91" s="954"/>
      <c r="S91" s="954"/>
      <c r="T91" s="954"/>
      <c r="U91" s="954"/>
      <c r="V91" s="954"/>
      <c r="W91" s="954"/>
      <c r="X91" s="224"/>
      <c r="Y91" s="185"/>
      <c r="Z91" s="118"/>
      <c r="AA91" s="185"/>
      <c r="AB91" s="185"/>
      <c r="AC91" s="185"/>
      <c r="AD91" s="185"/>
      <c r="AE91" s="185"/>
      <c r="AF91" s="185"/>
      <c r="AG91" s="185"/>
      <c r="AH91" s="185"/>
      <c r="AI91" s="185"/>
      <c r="AJ91" s="185"/>
      <c r="AK91" s="185"/>
      <c r="AL91" s="185"/>
      <c r="AM91" s="185"/>
      <c r="AN91" s="745" t="str">
        <f>IF(TYPOLOGY = "Bridge", AH9,AH16)</f>
        <v>Frame (2.1)</v>
      </c>
      <c r="AO91" s="786">
        <f ca="1">IF(TYPOLOGY = "Bridge", AW45,BA45)</f>
        <v>0</v>
      </c>
      <c r="AP91" s="185"/>
      <c r="AQ91" s="185"/>
      <c r="AR91" s="185"/>
      <c r="AS91" s="185"/>
      <c r="AT91" s="185"/>
      <c r="AU91" s="185"/>
      <c r="AV91" s="185"/>
      <c r="AW91" s="185"/>
      <c r="AX91" s="185"/>
      <c r="AY91" s="185"/>
      <c r="AZ91" s="185"/>
      <c r="BA91" s="185"/>
      <c r="BB91" s="185"/>
      <c r="BC91" s="185"/>
      <c r="BD91" s="185"/>
      <c r="BE91" s="185"/>
      <c r="BF91" s="185"/>
      <c r="BG91" s="185"/>
      <c r="BH91" s="185"/>
      <c r="BI91" s="185"/>
      <c r="BJ91" s="743"/>
      <c r="BK91" s="743"/>
      <c r="BL91" s="743"/>
      <c r="BM91" s="744"/>
      <c r="BN91" s="744"/>
      <c r="BO91" s="744"/>
      <c r="BP91" s="809"/>
      <c r="BQ91" s="185"/>
      <c r="BR91" s="185"/>
      <c r="BS91" s="185"/>
      <c r="BT91" s="185"/>
      <c r="BU91" s="185"/>
      <c r="BV91" s="185"/>
      <c r="BW91" s="185"/>
      <c r="BX91" s="185"/>
      <c r="BY91" s="185"/>
      <c r="BZ91" s="808" t="s">
        <v>405</v>
      </c>
      <c r="CA91" s="810">
        <f>CG12</f>
        <v>137</v>
      </c>
      <c r="CB91" s="808" t="str">
        <f>IF($AU$51=0, "Target N/A",IF($AU$51&lt;CA91,"Scheme meets target", "Scheme does not meet target"))</f>
        <v>Target N/A</v>
      </c>
      <c r="CC91" s="185"/>
      <c r="CD91" s="185"/>
      <c r="CE91" s="185"/>
      <c r="CF91" s="185"/>
      <c r="CG91" s="185"/>
      <c r="CH91" s="185"/>
      <c r="CI91" s="185"/>
      <c r="CJ91" s="185"/>
      <c r="CK91" s="185"/>
      <c r="CL91" s="185"/>
      <c r="CM91" s="185"/>
      <c r="CN91" s="185"/>
      <c r="CO91" s="185"/>
      <c r="CP91" s="185"/>
      <c r="CQ91" s="185"/>
      <c r="CR91" s="185"/>
      <c r="CS91" s="185"/>
      <c r="CT91" s="185"/>
      <c r="CU91" s="185"/>
      <c r="CV91" s="185"/>
      <c r="CW91" s="185"/>
      <c r="CX91" s="185"/>
      <c r="CY91" s="185"/>
      <c r="CZ91" s="185"/>
      <c r="DA91" s="185"/>
      <c r="DB91" s="185"/>
      <c r="DC91" s="185"/>
      <c r="DD91" s="185"/>
      <c r="DE91" s="185"/>
      <c r="DF91" s="185"/>
      <c r="DG91" s="185"/>
      <c r="DH91" s="185"/>
      <c r="DI91" s="185"/>
      <c r="DJ91" s="185"/>
      <c r="DK91" s="185"/>
      <c r="DL91" s="185"/>
      <c r="DM91" s="185"/>
      <c r="DN91" s="185"/>
      <c r="DO91" s="185"/>
      <c r="DP91" s="185"/>
      <c r="DQ91" s="185"/>
      <c r="DR91" s="185"/>
      <c r="DS91" s="185"/>
      <c r="DT91" s="185"/>
      <c r="DU91" s="185"/>
      <c r="DV91" s="185"/>
      <c r="DW91" s="185"/>
      <c r="DX91" s="185"/>
      <c r="DY91" s="185"/>
      <c r="DZ91" s="185"/>
      <c r="EA91" s="185"/>
      <c r="EB91" s="185"/>
      <c r="EC91" s="185"/>
      <c r="ED91" s="185"/>
      <c r="EE91" s="185"/>
      <c r="EF91" s="185"/>
      <c r="EG91" s="185"/>
      <c r="EH91" s="185"/>
      <c r="EI91" s="185"/>
      <c r="EJ91" s="185"/>
      <c r="EK91" s="185"/>
      <c r="EL91" s="185"/>
      <c r="EM91" s="185"/>
      <c r="EN91" s="185"/>
      <c r="EO91" s="185"/>
      <c r="EP91" s="185"/>
      <c r="EQ91" s="185"/>
      <c r="ER91" s="185"/>
      <c r="ES91" s="185"/>
      <c r="ET91" s="185"/>
      <c r="EU91" s="185"/>
      <c r="EV91" s="185"/>
      <c r="EW91" s="185"/>
      <c r="EX91" s="185"/>
      <c r="EY91" s="185"/>
      <c r="EZ91" s="185"/>
      <c r="FA91" s="185"/>
      <c r="FB91" s="185"/>
      <c r="FC91" s="185"/>
      <c r="FD91" s="185"/>
      <c r="FE91" s="185"/>
      <c r="FF91" s="185"/>
      <c r="FG91" s="185"/>
      <c r="FH91" s="185"/>
      <c r="FI91" s="185"/>
      <c r="FJ91" s="185"/>
      <c r="FK91" s="185"/>
      <c r="FL91" s="185"/>
      <c r="FM91" s="185"/>
      <c r="FN91" s="185"/>
      <c r="FO91" s="185"/>
      <c r="FP91" s="745"/>
      <c r="FQ91" s="745"/>
      <c r="FR91" s="745"/>
      <c r="FS91" s="745"/>
      <c r="FT91" s="745"/>
      <c r="FU91" s="745"/>
      <c r="FV91" s="745"/>
      <c r="FW91" s="745"/>
      <c r="FX91" s="745"/>
      <c r="FY91" s="745"/>
      <c r="FZ91" s="745"/>
      <c r="GA91" s="745"/>
      <c r="GB91" s="745"/>
      <c r="GC91" s="745"/>
      <c r="GD91" s="745"/>
      <c r="GE91" s="745"/>
      <c r="GF91" s="745"/>
      <c r="GG91" s="745"/>
      <c r="GH91" s="745"/>
      <c r="GI91" s="745"/>
      <c r="GJ91" s="745"/>
      <c r="GK91" s="745"/>
      <c r="GL91" s="745"/>
      <c r="GM91" s="745"/>
      <c r="GN91" s="745"/>
      <c r="GO91" s="745"/>
      <c r="GP91" s="745"/>
      <c r="GQ91" s="745"/>
      <c r="GR91" s="745"/>
      <c r="GS91" s="745"/>
      <c r="GT91" s="745"/>
      <c r="GU91" s="745"/>
      <c r="GV91" s="745"/>
      <c r="GW91" s="745"/>
      <c r="GX91" s="745"/>
      <c r="GY91" s="745"/>
      <c r="GZ91" s="745"/>
      <c r="HA91" s="745"/>
      <c r="HB91" s="745"/>
      <c r="HC91" s="745"/>
      <c r="HD91" s="745"/>
      <c r="HE91" s="745"/>
      <c r="HF91" s="745"/>
      <c r="HG91" s="745"/>
      <c r="HH91" s="745"/>
    </row>
    <row r="92" spans="1:216" ht="22.9" customHeight="1">
      <c r="A92" s="103"/>
      <c r="B92" s="103"/>
      <c r="C92" s="225"/>
      <c r="D92" s="225"/>
      <c r="E92" s="225"/>
      <c r="F92" s="225"/>
      <c r="G92" s="225"/>
      <c r="H92" s="225"/>
      <c r="I92" s="225"/>
      <c r="J92" s="225"/>
      <c r="K92" s="225"/>
      <c r="L92" s="225"/>
      <c r="M92" s="224"/>
      <c r="N92" s="224"/>
      <c r="O92" s="224"/>
      <c r="P92" s="224"/>
      <c r="Q92" s="224"/>
      <c r="R92" s="224"/>
      <c r="S92" s="224"/>
      <c r="T92" s="224"/>
      <c r="U92" s="224"/>
      <c r="V92" s="224"/>
      <c r="W92" s="224"/>
      <c r="X92" s="224"/>
      <c r="Y92" s="185"/>
      <c r="Z92" s="118"/>
      <c r="AA92" s="185"/>
      <c r="AB92" s="185"/>
      <c r="AC92" s="185"/>
      <c r="AD92" s="185"/>
      <c r="AE92" s="185"/>
      <c r="AF92" s="185"/>
      <c r="AG92" s="185"/>
      <c r="AH92" s="185"/>
      <c r="AI92" s="185"/>
      <c r="AJ92" s="185"/>
      <c r="AK92" s="185"/>
      <c r="AL92" s="185"/>
      <c r="AM92" s="185"/>
      <c r="AN92" s="745" t="str">
        <f>IF(TYPOLOGY = "Bridge", AH10,AH17)</f>
        <v>Upper floors/slabs inc roof (2.2, 2.3)</v>
      </c>
      <c r="AO92" s="786">
        <f ca="1">IF(TYPOLOGY = "Bridge", AW46,BA46)</f>
        <v>0</v>
      </c>
      <c r="AP92" s="185"/>
      <c r="AQ92" s="185"/>
      <c r="AR92" s="185"/>
      <c r="AS92" s="185"/>
      <c r="AT92" s="185"/>
      <c r="AU92" s="185"/>
      <c r="AV92" s="185"/>
      <c r="AW92" s="185"/>
      <c r="AX92" s="185"/>
      <c r="AY92" s="185"/>
      <c r="AZ92" s="185"/>
      <c r="BA92" s="185"/>
      <c r="BB92" s="185"/>
      <c r="BC92" s="185"/>
      <c r="BD92" s="185"/>
      <c r="BE92" s="185"/>
      <c r="BF92" s="185"/>
      <c r="BG92" s="185"/>
      <c r="BH92" s="185"/>
      <c r="BI92" s="185"/>
      <c r="BJ92" s="743"/>
      <c r="BK92" s="743"/>
      <c r="BL92" s="743"/>
      <c r="BM92" s="744"/>
      <c r="BN92" s="744"/>
      <c r="BO92" s="744"/>
      <c r="BP92" s="744"/>
      <c r="BQ92" s="185"/>
      <c r="BR92" s="185"/>
      <c r="BS92" s="185"/>
      <c r="BT92" s="185"/>
      <c r="BU92" s="185"/>
      <c r="BV92" s="185"/>
      <c r="BW92" s="185"/>
      <c r="BX92" s="185"/>
      <c r="BY92" s="185"/>
      <c r="BZ92" s="808" t="s">
        <v>403</v>
      </c>
      <c r="CA92" s="810">
        <f>IFERROR(_xlfn.XLOOKUP(TYPOLOGY,$CF$13:$CF$15,$CG$13:$CG$15,,),0)</f>
        <v>0</v>
      </c>
      <c r="CB92" s="808" t="str">
        <f>IF(CA92=0, "Target N/A",IF($AU$51&lt;CA92,"Scheme meets target", "Scheme does not meet target"))</f>
        <v>Target N/A</v>
      </c>
      <c r="CC92" s="811"/>
      <c r="CD92" s="185"/>
      <c r="CE92" s="185"/>
      <c r="CF92" s="185"/>
      <c r="CG92" s="185"/>
      <c r="CH92" s="185"/>
      <c r="CI92" s="185"/>
      <c r="CJ92" s="185"/>
      <c r="CK92" s="185"/>
      <c r="CL92" s="185"/>
      <c r="CM92" s="185"/>
      <c r="CN92" s="185"/>
      <c r="CO92" s="185"/>
      <c r="CP92" s="185"/>
      <c r="CQ92" s="185"/>
      <c r="CR92" s="185"/>
      <c r="CS92" s="185"/>
      <c r="CT92" s="185"/>
      <c r="CU92" s="185"/>
      <c r="CV92" s="185"/>
      <c r="CW92" s="185"/>
      <c r="CX92" s="185"/>
      <c r="CY92" s="185"/>
      <c r="CZ92" s="185"/>
      <c r="DA92" s="185"/>
      <c r="DB92" s="185"/>
      <c r="DC92" s="185"/>
      <c r="DD92" s="185"/>
      <c r="DE92" s="185"/>
      <c r="DF92" s="185"/>
      <c r="DG92" s="185"/>
      <c r="DH92" s="185"/>
      <c r="DI92" s="185"/>
      <c r="DJ92" s="185"/>
      <c r="DK92" s="185"/>
      <c r="DL92" s="185"/>
      <c r="DM92" s="185"/>
      <c r="DN92" s="185"/>
      <c r="DO92" s="185"/>
      <c r="DP92" s="185"/>
      <c r="DQ92" s="185"/>
      <c r="DR92" s="185"/>
      <c r="DS92" s="185"/>
      <c r="DT92" s="185"/>
      <c r="DU92" s="185"/>
      <c r="DV92" s="185"/>
      <c r="DW92" s="185"/>
      <c r="DX92" s="185"/>
      <c r="DY92" s="185"/>
      <c r="DZ92" s="185"/>
      <c r="EA92" s="185"/>
      <c r="EB92" s="185"/>
      <c r="EC92" s="185"/>
      <c r="ED92" s="185"/>
      <c r="EE92" s="185"/>
      <c r="EF92" s="185"/>
      <c r="EG92" s="185"/>
      <c r="EH92" s="185"/>
      <c r="EI92" s="185"/>
      <c r="EJ92" s="185"/>
      <c r="EK92" s="185"/>
      <c r="EL92" s="185"/>
      <c r="EM92" s="185"/>
      <c r="EN92" s="185"/>
      <c r="EO92" s="185"/>
      <c r="EP92" s="185"/>
      <c r="EQ92" s="185"/>
      <c r="ER92" s="185"/>
      <c r="ES92" s="185"/>
      <c r="ET92" s="185"/>
      <c r="EU92" s="185"/>
      <c r="EV92" s="185"/>
      <c r="EW92" s="185"/>
      <c r="EX92" s="185"/>
      <c r="EY92" s="185"/>
      <c r="EZ92" s="185"/>
      <c r="FA92" s="185"/>
      <c r="FB92" s="185"/>
      <c r="FC92" s="185"/>
      <c r="FD92" s="185"/>
      <c r="FE92" s="185"/>
      <c r="FF92" s="185"/>
      <c r="FG92" s="185"/>
      <c r="FH92" s="185"/>
      <c r="FI92" s="185"/>
      <c r="FJ92" s="185"/>
      <c r="FK92" s="185"/>
      <c r="FL92" s="185"/>
      <c r="FM92" s="185"/>
      <c r="FN92" s="185"/>
      <c r="FO92" s="185"/>
      <c r="FP92" s="745"/>
      <c r="FQ92" s="745"/>
      <c r="FR92" s="745"/>
      <c r="FS92" s="745"/>
      <c r="FT92" s="745"/>
      <c r="FU92" s="745"/>
      <c r="FV92" s="745"/>
      <c r="FW92" s="745"/>
      <c r="FX92" s="745"/>
      <c r="FY92" s="745"/>
      <c r="FZ92" s="745"/>
      <c r="GA92" s="745"/>
      <c r="GB92" s="745"/>
      <c r="GC92" s="745"/>
      <c r="GD92" s="745"/>
      <c r="GE92" s="745"/>
      <c r="GF92" s="745"/>
      <c r="GG92" s="745"/>
      <c r="GH92" s="745"/>
      <c r="GI92" s="745"/>
      <c r="GJ92" s="745"/>
      <c r="GK92" s="745"/>
      <c r="GL92" s="745"/>
      <c r="GM92" s="745"/>
      <c r="GN92" s="745"/>
      <c r="GO92" s="745"/>
      <c r="GP92" s="745"/>
      <c r="GQ92" s="745"/>
      <c r="GR92" s="745"/>
      <c r="GS92" s="745"/>
      <c r="GT92" s="745"/>
      <c r="GU92" s="745"/>
      <c r="GV92" s="745"/>
      <c r="GW92" s="745"/>
      <c r="GX92" s="745"/>
      <c r="GY92" s="745"/>
      <c r="GZ92" s="745"/>
      <c r="HA92" s="745"/>
      <c r="HB92" s="745"/>
      <c r="HC92" s="745"/>
      <c r="HD92" s="745"/>
      <c r="HE92" s="745"/>
      <c r="HF92" s="745"/>
      <c r="HG92" s="745"/>
      <c r="HH92" s="745"/>
    </row>
    <row r="93" spans="1:216" ht="18.600000000000001" hidden="1" customHeight="1">
      <c r="A93" s="103"/>
      <c r="B93" s="103"/>
      <c r="C93" s="225"/>
      <c r="D93" s="225"/>
      <c r="E93" s="225"/>
      <c r="F93" s="225"/>
      <c r="G93" s="225"/>
      <c r="H93" s="225"/>
      <c r="I93" s="225"/>
      <c r="J93" s="225"/>
      <c r="K93" s="225"/>
      <c r="L93" s="225"/>
      <c r="M93" s="224"/>
      <c r="N93" s="224"/>
      <c r="O93" s="224"/>
      <c r="P93" s="224"/>
      <c r="Q93" s="224"/>
      <c r="R93" s="224"/>
      <c r="S93" s="224"/>
      <c r="T93" s="224"/>
      <c r="U93" s="224"/>
      <c r="V93" s="224"/>
      <c r="W93" s="224"/>
      <c r="X93" s="224"/>
      <c r="Y93" s="103"/>
      <c r="Z93" s="211"/>
      <c r="AA93" s="103"/>
      <c r="AB93" s="103"/>
      <c r="AC93" s="103"/>
      <c r="AD93" s="103"/>
      <c r="AE93" s="103"/>
      <c r="AF93" s="103"/>
      <c r="AG93" s="103"/>
      <c r="AH93" s="103"/>
      <c r="AI93" s="103"/>
      <c r="AJ93" s="103"/>
      <c r="AK93" s="103"/>
      <c r="AL93" s="103"/>
      <c r="AM93" s="103"/>
      <c r="AN93" s="745" t="e">
        <f>IF(TYPOLOGY = "Bridge", AH11,#N/A)</f>
        <v>#N/A</v>
      </c>
      <c r="AO93" s="786" t="e">
        <f>IF(TYPOLOGY = "Bridge", AW47,#N/A)</f>
        <v>#N/A</v>
      </c>
      <c r="AP93" s="103"/>
      <c r="AQ93" s="103"/>
      <c r="AR93" s="103"/>
      <c r="AS93" s="103"/>
      <c r="AT93" s="103"/>
      <c r="AU93" s="103"/>
      <c r="AV93" s="103"/>
      <c r="AW93" s="103"/>
      <c r="AX93" s="103"/>
      <c r="AY93" s="103"/>
      <c r="AZ93" s="103"/>
      <c r="BA93" s="103"/>
      <c r="BB93" s="103"/>
      <c r="BC93" s="103"/>
      <c r="BD93" s="103"/>
      <c r="BE93" s="103"/>
      <c r="BF93" s="103"/>
      <c r="BG93" s="103"/>
      <c r="BH93" s="103"/>
      <c r="BI93" s="103"/>
      <c r="BJ93" s="225"/>
      <c r="BK93" s="225"/>
      <c r="BL93" s="225"/>
      <c r="BM93" s="224"/>
      <c r="BN93" s="224"/>
      <c r="BO93" s="224"/>
      <c r="BP93" s="224"/>
      <c r="BQ93" s="103"/>
      <c r="BR93" s="103"/>
      <c r="BS93" s="103"/>
      <c r="BT93" s="103"/>
      <c r="BU93" s="103"/>
      <c r="BV93" s="103"/>
      <c r="BW93" s="103"/>
      <c r="BX93" s="103"/>
      <c r="BY93" s="103"/>
      <c r="BZ93" s="103"/>
      <c r="CA93" s="225"/>
      <c r="CB93" s="103"/>
      <c r="CC93" s="404"/>
      <c r="CD93" s="103"/>
      <c r="CE93" s="103"/>
      <c r="CF93" s="103"/>
      <c r="CG93" s="103"/>
      <c r="CH93" s="103"/>
      <c r="CI93" s="103"/>
      <c r="CK93" s="103"/>
      <c r="CL93" s="103"/>
      <c r="CM93" s="103"/>
      <c r="CN93" s="103"/>
      <c r="CO93" s="103"/>
      <c r="CP93" s="103"/>
      <c r="CQ93" s="103"/>
      <c r="CR93" s="103"/>
      <c r="CS93" s="103"/>
      <c r="CT93" s="103"/>
      <c r="CU93" s="103"/>
      <c r="CV93" s="103"/>
      <c r="CW93" s="103"/>
      <c r="CX93" s="103"/>
      <c r="CY93" s="103"/>
      <c r="CZ93" s="103"/>
      <c r="DA93" s="103"/>
      <c r="DB93" s="103"/>
      <c r="DC93" s="103"/>
      <c r="DD93" s="103"/>
      <c r="DE93" s="103"/>
      <c r="DF93" s="103"/>
      <c r="DG93" s="103"/>
      <c r="DH93" s="103"/>
      <c r="DI93" s="103"/>
      <c r="DJ93" s="103"/>
      <c r="DK93" s="103"/>
      <c r="DL93" s="103"/>
      <c r="DM93" s="103"/>
      <c r="DN93" s="103"/>
      <c r="DO93" s="103"/>
      <c r="DP93" s="103"/>
      <c r="DQ93" s="103"/>
      <c r="DR93" s="103"/>
      <c r="DS93" s="103"/>
      <c r="DT93" s="103"/>
      <c r="DU93" s="103"/>
      <c r="DV93" s="103"/>
      <c r="DW93" s="103"/>
      <c r="DX93" s="103"/>
      <c r="DY93" s="103"/>
      <c r="DZ93" s="103"/>
      <c r="EA93" s="103"/>
      <c r="EB93" s="103"/>
      <c r="EC93" s="103"/>
      <c r="ED93" s="103"/>
      <c r="EE93" s="103"/>
      <c r="EF93" s="103"/>
      <c r="EG93" s="103"/>
      <c r="EH93" s="103"/>
      <c r="EI93" s="103"/>
      <c r="EJ93" s="103"/>
      <c r="EK93" s="103"/>
      <c r="EL93" s="103"/>
      <c r="EM93" s="103"/>
      <c r="EN93" s="103"/>
      <c r="EO93" s="103"/>
      <c r="EP93" s="103"/>
      <c r="EQ93" s="103"/>
      <c r="ER93" s="103"/>
      <c r="ES93" s="103"/>
      <c r="ET93" s="103"/>
      <c r="EU93" s="103"/>
      <c r="EV93" s="103"/>
      <c r="EW93" s="103"/>
      <c r="EX93" s="103"/>
      <c r="EY93" s="103"/>
      <c r="EZ93" s="103"/>
      <c r="FA93" s="103"/>
      <c r="FB93" s="103"/>
      <c r="FC93" s="103"/>
      <c r="FD93" s="103"/>
      <c r="FE93" s="103"/>
      <c r="FF93" s="103"/>
      <c r="FG93" s="103"/>
      <c r="FH93" s="103"/>
      <c r="FI93" s="103"/>
      <c r="FJ93" s="103"/>
      <c r="FK93" s="103"/>
      <c r="FL93" s="103"/>
      <c r="FM93" s="103"/>
      <c r="FN93" s="103"/>
      <c r="FO93" s="103"/>
      <c r="FP93" s="375"/>
      <c r="FQ93" s="375"/>
      <c r="FR93" s="375"/>
      <c r="FS93" s="375"/>
      <c r="FT93" s="375"/>
      <c r="FU93" s="375"/>
      <c r="FV93" s="375"/>
      <c r="FW93" s="375"/>
      <c r="FX93" s="375"/>
      <c r="FY93" s="375"/>
      <c r="FZ93" s="375"/>
      <c r="GA93" s="375"/>
      <c r="GB93" s="375"/>
      <c r="GC93" s="375"/>
      <c r="GD93" s="375"/>
      <c r="GE93" s="375"/>
      <c r="GF93" s="375"/>
      <c r="GG93" s="375"/>
      <c r="GH93" s="375"/>
      <c r="GI93" s="375"/>
      <c r="GJ93" s="375"/>
      <c r="GK93" s="375"/>
      <c r="GL93" s="375"/>
      <c r="GM93" s="375"/>
      <c r="GN93" s="375"/>
      <c r="GO93" s="375"/>
      <c r="GP93" s="375"/>
      <c r="GQ93" s="375"/>
      <c r="GR93" s="375"/>
      <c r="GS93" s="375"/>
      <c r="GT93" s="375"/>
      <c r="GU93" s="375"/>
      <c r="GV93" s="375"/>
      <c r="GW93" s="375"/>
      <c r="GX93" s="375"/>
      <c r="GY93" s="375"/>
      <c r="GZ93" s="375"/>
      <c r="HA93" s="375"/>
      <c r="HB93" s="375"/>
      <c r="HC93" s="375"/>
      <c r="HD93" s="375"/>
      <c r="HE93" s="375"/>
      <c r="HF93" s="375"/>
      <c r="HG93" s="375"/>
      <c r="HH93" s="375"/>
    </row>
    <row r="94" spans="1:216" ht="23.25">
      <c r="A94" s="103"/>
      <c r="B94" s="103"/>
      <c r="C94" s="225"/>
      <c r="D94" s="225"/>
      <c r="E94" s="225"/>
      <c r="F94" s="225"/>
      <c r="G94" s="225"/>
      <c r="H94" s="225"/>
      <c r="I94" s="225"/>
      <c r="J94" s="225"/>
      <c r="K94" s="225"/>
      <c r="L94" s="225"/>
      <c r="M94" s="224"/>
      <c r="N94" s="224"/>
      <c r="O94" s="224"/>
      <c r="P94" s="224"/>
      <c r="Q94" s="224"/>
      <c r="R94" s="224"/>
      <c r="S94" s="224"/>
      <c r="T94" s="224"/>
      <c r="U94" s="224"/>
      <c r="V94" s="224"/>
      <c r="W94" s="224"/>
      <c r="X94" s="224"/>
      <c r="Y94" s="185"/>
      <c r="Z94" s="118"/>
      <c r="AA94" s="185"/>
      <c r="AB94" s="185"/>
      <c r="AC94" s="185"/>
      <c r="AD94" s="185"/>
      <c r="AE94" s="185"/>
      <c r="AF94" s="185"/>
      <c r="AG94" s="185"/>
      <c r="AH94" s="185"/>
      <c r="AI94" s="185"/>
      <c r="AJ94" s="185"/>
      <c r="AK94" s="185"/>
      <c r="AL94" s="185"/>
      <c r="AM94" s="185"/>
      <c r="AN94" s="745" t="str">
        <f>IF(TYPOLOGY = "Bridge", #N/A,AH19)</f>
        <v>Pre-fabricated buildings and units (6)</v>
      </c>
      <c r="AO94" s="786">
        <f ca="1">IF(TYPOLOGY = "Bridge", #N/A,BA48)</f>
        <v>0</v>
      </c>
      <c r="AP94" s="185"/>
      <c r="AQ94" s="185"/>
      <c r="AR94" s="185"/>
      <c r="AS94" s="185"/>
      <c r="AT94" s="185"/>
      <c r="AU94" s="185"/>
      <c r="AV94" s="185"/>
      <c r="AW94" s="185"/>
      <c r="AX94" s="185"/>
      <c r="AY94" s="185"/>
      <c r="AZ94" s="185"/>
      <c r="BA94" s="185"/>
      <c r="BB94" s="185"/>
      <c r="BC94" s="185"/>
      <c r="BD94" s="185"/>
      <c r="BE94" s="185"/>
      <c r="BF94" s="185"/>
      <c r="BG94" s="185"/>
      <c r="BH94" s="185"/>
      <c r="BI94" s="185"/>
      <c r="BJ94" s="743"/>
      <c r="BK94" s="743"/>
      <c r="BL94" s="743"/>
      <c r="BM94" s="744"/>
      <c r="BN94" s="744"/>
      <c r="BO94" s="744"/>
      <c r="BP94" s="744"/>
      <c r="BQ94" s="185"/>
      <c r="BR94" s="185"/>
      <c r="BS94" s="185"/>
      <c r="BT94" s="185"/>
      <c r="BU94" s="185"/>
      <c r="BV94" s="185"/>
      <c r="BW94" s="185"/>
      <c r="BX94" s="185"/>
      <c r="BY94" s="185"/>
      <c r="BZ94" s="812" t="s">
        <v>404</v>
      </c>
      <c r="CA94" s="810">
        <f>IFERROR(_xlfn.XLOOKUP(TYPOLOGY,$CF$16:$CF$18,$CG$16:$CG$18,,),0)</f>
        <v>0</v>
      </c>
      <c r="CB94" s="808" t="str">
        <f>IF(CA94=0, "Target N/A",IF($AU$51&lt;CA94,"Scheme meets target", "Scheme does not meet target"))</f>
        <v>Target N/A</v>
      </c>
      <c r="CC94" s="185"/>
      <c r="CD94" s="185"/>
      <c r="CE94" s="185"/>
      <c r="CF94" s="185"/>
      <c r="CG94" s="185"/>
      <c r="CH94" s="185"/>
      <c r="CI94" s="185"/>
      <c r="CJ94" s="185"/>
      <c r="CK94" s="185"/>
      <c r="CL94" s="185"/>
      <c r="CM94" s="185"/>
      <c r="CN94" s="185"/>
      <c r="CO94" s="185"/>
      <c r="CP94" s="185"/>
      <c r="CQ94" s="185"/>
      <c r="CR94" s="185"/>
      <c r="CS94" s="185"/>
      <c r="CT94" s="185"/>
      <c r="CU94" s="185"/>
      <c r="CV94" s="185"/>
      <c r="CW94" s="185"/>
      <c r="CX94" s="185"/>
      <c r="CY94" s="185"/>
      <c r="CZ94" s="185"/>
      <c r="DA94" s="185"/>
      <c r="DB94" s="185"/>
      <c r="DC94" s="185"/>
      <c r="DD94" s="185"/>
      <c r="DE94" s="185"/>
      <c r="DF94" s="185"/>
      <c r="DG94" s="185"/>
      <c r="DH94" s="185"/>
      <c r="DI94" s="185"/>
      <c r="DJ94" s="185"/>
      <c r="DK94" s="185"/>
      <c r="DL94" s="185"/>
      <c r="DM94" s="185"/>
      <c r="DN94" s="185"/>
      <c r="DO94" s="185"/>
      <c r="DP94" s="185"/>
      <c r="DQ94" s="185"/>
      <c r="DR94" s="185"/>
      <c r="DS94" s="185"/>
      <c r="DT94" s="185"/>
      <c r="DU94" s="185"/>
      <c r="DV94" s="185"/>
      <c r="DW94" s="185"/>
      <c r="DX94" s="185"/>
      <c r="DY94" s="185"/>
      <c r="DZ94" s="185"/>
      <c r="EA94" s="185"/>
      <c r="EB94" s="185"/>
      <c r="EC94" s="185"/>
      <c r="ED94" s="185"/>
      <c r="EE94" s="185"/>
      <c r="EF94" s="185"/>
      <c r="EG94" s="185"/>
      <c r="EH94" s="185"/>
      <c r="EI94" s="185"/>
      <c r="EJ94" s="185"/>
      <c r="EK94" s="185"/>
      <c r="EL94" s="185"/>
      <c r="EM94" s="185"/>
      <c r="EN94" s="185"/>
      <c r="EO94" s="185"/>
      <c r="EP94" s="185"/>
      <c r="EQ94" s="185"/>
      <c r="ER94" s="185"/>
      <c r="ES94" s="185"/>
      <c r="ET94" s="185"/>
      <c r="EU94" s="185"/>
      <c r="EV94" s="185"/>
      <c r="EW94" s="185"/>
      <c r="EX94" s="185"/>
      <c r="EY94" s="185"/>
      <c r="EZ94" s="185"/>
      <c r="FA94" s="185"/>
      <c r="FB94" s="185"/>
      <c r="FC94" s="185"/>
      <c r="FD94" s="185"/>
      <c r="FE94" s="185"/>
      <c r="FF94" s="185"/>
      <c r="FG94" s="185"/>
      <c r="FH94" s="185"/>
      <c r="FI94" s="185"/>
      <c r="FJ94" s="185"/>
      <c r="FK94" s="185"/>
      <c r="FL94" s="185"/>
      <c r="FM94" s="185"/>
      <c r="FN94" s="185"/>
      <c r="FO94" s="185"/>
      <c r="FP94" s="745"/>
      <c r="FQ94" s="745"/>
      <c r="FR94" s="745"/>
      <c r="FS94" s="745"/>
      <c r="FT94" s="745"/>
      <c r="FU94" s="745"/>
      <c r="FV94" s="745"/>
      <c r="FW94" s="745"/>
      <c r="FX94" s="745"/>
      <c r="FY94" s="745"/>
      <c r="FZ94" s="745"/>
      <c r="GA94" s="745"/>
      <c r="GB94" s="745"/>
      <c r="GC94" s="745"/>
      <c r="GD94" s="745"/>
      <c r="GE94" s="745"/>
      <c r="GF94" s="745"/>
      <c r="GG94" s="745"/>
      <c r="GH94" s="745"/>
      <c r="GI94" s="745"/>
      <c r="GJ94" s="745"/>
      <c r="GK94" s="745"/>
      <c r="GL94" s="745"/>
      <c r="GM94" s="745"/>
      <c r="GN94" s="745"/>
      <c r="GO94" s="745"/>
      <c r="GP94" s="745"/>
      <c r="GQ94" s="745"/>
      <c r="GR94" s="745"/>
      <c r="GS94" s="745"/>
      <c r="GT94" s="745"/>
      <c r="GU94" s="745"/>
      <c r="GV94" s="745"/>
      <c r="GW94" s="745"/>
      <c r="GX94" s="745"/>
      <c r="GY94" s="745"/>
      <c r="GZ94" s="745"/>
      <c r="HA94" s="745"/>
      <c r="HB94" s="745"/>
      <c r="HC94" s="745"/>
      <c r="HD94" s="745"/>
      <c r="HE94" s="745"/>
      <c r="HF94" s="745"/>
      <c r="HG94" s="745"/>
      <c r="HH94" s="745"/>
    </row>
    <row r="95" spans="1:216" ht="20.25">
      <c r="A95" s="103"/>
      <c r="B95" s="103"/>
      <c r="C95" s="225"/>
      <c r="D95" s="225"/>
      <c r="E95" s="225"/>
      <c r="F95" s="407"/>
      <c r="G95" s="407"/>
      <c r="H95" s="407"/>
      <c r="I95" s="407"/>
      <c r="J95" s="407"/>
      <c r="K95" s="225"/>
      <c r="L95" s="225"/>
      <c r="M95" s="224"/>
      <c r="N95" s="224"/>
      <c r="O95" s="224"/>
      <c r="P95" s="224"/>
      <c r="Q95" s="224"/>
      <c r="R95" s="224"/>
      <c r="S95" s="224"/>
      <c r="T95" s="224"/>
      <c r="U95" s="224"/>
      <c r="V95" s="224"/>
      <c r="W95" s="224"/>
      <c r="X95" s="224"/>
      <c r="Y95" s="185"/>
      <c r="Z95" s="118"/>
      <c r="AA95" s="185"/>
      <c r="AB95" s="185"/>
      <c r="AC95" s="185"/>
      <c r="AD95" s="185"/>
      <c r="AE95" s="185"/>
      <c r="AF95" s="185"/>
      <c r="AG95" s="185"/>
      <c r="AH95" s="185"/>
      <c r="AI95" s="185"/>
      <c r="AJ95" s="185"/>
      <c r="AK95" s="185"/>
      <c r="AL95" s="185"/>
      <c r="AM95" s="185"/>
      <c r="AN95" s="745" t="str">
        <f>IF(TYPOLOGY = "Bridge", #N/A,AH20)</f>
        <v>Works to existing buildings (7.1, 7.2)</v>
      </c>
      <c r="AO95" s="786">
        <f ca="1">IF(TYPOLOGY = "Bridge", #N/A,BA49)</f>
        <v>0</v>
      </c>
      <c r="AP95" s="185"/>
      <c r="AQ95" s="185"/>
      <c r="AR95" s="185"/>
      <c r="AS95" s="185"/>
      <c r="AT95" s="185"/>
      <c r="AU95" s="185"/>
      <c r="AV95" s="185"/>
      <c r="AW95" s="185"/>
      <c r="AX95" s="185"/>
      <c r="AY95" s="185"/>
      <c r="AZ95" s="185"/>
      <c r="BA95" s="185"/>
      <c r="BB95" s="185"/>
      <c r="BC95" s="185"/>
      <c r="BD95" s="185"/>
      <c r="BE95" s="185"/>
      <c r="BF95" s="185"/>
      <c r="BG95" s="185"/>
      <c r="BH95" s="185"/>
      <c r="BI95" s="185"/>
      <c r="BJ95" s="743"/>
      <c r="BK95" s="743"/>
      <c r="BL95" s="743"/>
      <c r="BM95" s="744"/>
      <c r="BN95" s="744"/>
      <c r="BO95" s="744"/>
      <c r="BP95" s="744"/>
      <c r="BQ95" s="185"/>
      <c r="BR95" s="185"/>
      <c r="BS95" s="185"/>
      <c r="BT95" s="185"/>
      <c r="BU95" s="185"/>
      <c r="BV95" s="185"/>
      <c r="BW95" s="185"/>
      <c r="BX95" s="185"/>
      <c r="BY95" s="185"/>
      <c r="BZ95" s="185"/>
      <c r="CA95" s="743"/>
      <c r="CB95" s="185"/>
      <c r="CC95" s="185"/>
      <c r="CD95" s="185"/>
      <c r="CE95" s="185"/>
      <c r="CF95" s="185"/>
      <c r="CG95" s="185"/>
      <c r="CH95" s="185"/>
      <c r="CI95" s="185"/>
      <c r="CJ95" s="185"/>
      <c r="CK95" s="185"/>
      <c r="CL95" s="185"/>
      <c r="CM95" s="185"/>
      <c r="CN95" s="185"/>
      <c r="CO95" s="185"/>
      <c r="CP95" s="185"/>
      <c r="CQ95" s="185"/>
      <c r="CR95" s="185"/>
      <c r="CS95" s="185"/>
      <c r="CT95" s="185"/>
      <c r="CU95" s="185"/>
      <c r="CV95" s="185"/>
      <c r="CW95" s="185"/>
      <c r="CX95" s="185"/>
      <c r="CY95" s="185"/>
      <c r="CZ95" s="185"/>
      <c r="DA95" s="185"/>
      <c r="DB95" s="185"/>
      <c r="DC95" s="185"/>
      <c r="DD95" s="185"/>
      <c r="DE95" s="185"/>
      <c r="DF95" s="185"/>
      <c r="DG95" s="185"/>
      <c r="DH95" s="185"/>
      <c r="DI95" s="185"/>
      <c r="DJ95" s="185"/>
      <c r="DK95" s="185"/>
      <c r="DL95" s="185"/>
      <c r="DM95" s="185"/>
      <c r="DN95" s="185"/>
      <c r="DO95" s="185"/>
      <c r="DP95" s="185"/>
      <c r="DQ95" s="185"/>
      <c r="DR95" s="185"/>
      <c r="DS95" s="185"/>
      <c r="DT95" s="185"/>
      <c r="DU95" s="185"/>
      <c r="DV95" s="185"/>
      <c r="DW95" s="185"/>
      <c r="DX95" s="185"/>
      <c r="DY95" s="185"/>
      <c r="DZ95" s="185"/>
      <c r="EA95" s="185"/>
      <c r="EB95" s="185"/>
      <c r="EC95" s="185"/>
      <c r="ED95" s="185"/>
      <c r="EE95" s="185"/>
      <c r="EF95" s="185"/>
      <c r="EG95" s="185"/>
      <c r="EH95" s="185"/>
      <c r="EI95" s="185"/>
      <c r="EJ95" s="185"/>
      <c r="EK95" s="185"/>
      <c r="EL95" s="185"/>
      <c r="EM95" s="185"/>
      <c r="EN95" s="185"/>
      <c r="EO95" s="185"/>
      <c r="EP95" s="185"/>
      <c r="EQ95" s="185"/>
      <c r="ER95" s="185"/>
      <c r="ES95" s="185"/>
      <c r="ET95" s="185"/>
      <c r="EU95" s="185"/>
      <c r="EV95" s="185"/>
      <c r="EW95" s="185"/>
      <c r="EX95" s="185"/>
      <c r="EY95" s="185"/>
      <c r="EZ95" s="185"/>
      <c r="FA95" s="185"/>
      <c r="FB95" s="185"/>
      <c r="FC95" s="185"/>
      <c r="FD95" s="185"/>
      <c r="FE95" s="185"/>
      <c r="FF95" s="185"/>
      <c r="FG95" s="185"/>
      <c r="FH95" s="185"/>
      <c r="FI95" s="185"/>
      <c r="FJ95" s="185"/>
      <c r="FK95" s="185"/>
      <c r="FL95" s="185"/>
      <c r="FM95" s="185"/>
      <c r="FN95" s="185"/>
      <c r="FO95" s="185"/>
      <c r="FP95" s="745"/>
      <c r="FQ95" s="745"/>
      <c r="FR95" s="745"/>
      <c r="FS95" s="745"/>
      <c r="FT95" s="745"/>
      <c r="FU95" s="745"/>
      <c r="FV95" s="745"/>
      <c r="FW95" s="745"/>
      <c r="FX95" s="745"/>
      <c r="FY95" s="745"/>
      <c r="FZ95" s="745"/>
      <c r="GA95" s="745"/>
      <c r="GB95" s="745"/>
      <c r="GC95" s="745"/>
      <c r="GD95" s="745"/>
      <c r="GE95" s="745"/>
      <c r="GF95" s="745"/>
      <c r="GG95" s="745"/>
      <c r="GH95" s="745"/>
      <c r="GI95" s="745"/>
      <c r="GJ95" s="745"/>
      <c r="GK95" s="745"/>
      <c r="GL95" s="745"/>
      <c r="GM95" s="745"/>
      <c r="GN95" s="745"/>
      <c r="GO95" s="745"/>
      <c r="GP95" s="745"/>
      <c r="GQ95" s="745"/>
      <c r="GR95" s="745"/>
      <c r="GS95" s="745"/>
      <c r="GT95" s="745"/>
      <c r="GU95" s="745"/>
      <c r="GV95" s="745"/>
      <c r="GW95" s="745"/>
      <c r="GX95" s="745"/>
      <c r="GY95" s="745"/>
      <c r="GZ95" s="745"/>
      <c r="HA95" s="745"/>
      <c r="HB95" s="745"/>
      <c r="HC95" s="745"/>
      <c r="HD95" s="745"/>
      <c r="HE95" s="745"/>
      <c r="HF95" s="745"/>
      <c r="HG95" s="745"/>
      <c r="HH95" s="745"/>
    </row>
    <row r="96" spans="1:216">
      <c r="A96" s="103"/>
      <c r="B96" s="103"/>
      <c r="C96" s="225"/>
      <c r="D96" s="225"/>
      <c r="E96" s="225"/>
      <c r="F96" s="225"/>
      <c r="G96" s="225"/>
      <c r="H96" s="225"/>
      <c r="I96" s="225"/>
      <c r="J96" s="225"/>
      <c r="K96" s="408"/>
      <c r="L96" s="225"/>
      <c r="M96" s="224"/>
      <c r="N96" s="224"/>
      <c r="O96" s="224"/>
      <c r="P96" s="224"/>
      <c r="Q96" s="224"/>
      <c r="R96" s="224"/>
      <c r="S96" s="224"/>
      <c r="T96" s="224"/>
      <c r="U96" s="224"/>
      <c r="V96" s="224"/>
      <c r="W96" s="224"/>
      <c r="X96" s="224"/>
      <c r="Y96" s="185"/>
      <c r="Z96" s="118"/>
      <c r="AA96" s="185"/>
      <c r="AB96" s="185"/>
      <c r="AC96" s="185"/>
      <c r="AD96" s="185"/>
      <c r="AE96" s="185"/>
      <c r="AF96" s="185"/>
      <c r="AG96" s="185"/>
      <c r="AH96" s="185"/>
      <c r="AI96" s="185"/>
      <c r="AJ96" s="185"/>
      <c r="AK96" s="185"/>
      <c r="AL96" s="185"/>
      <c r="AM96" s="185"/>
      <c r="AN96" s="745" t="str">
        <f>IF(TYPOLOGY = "Bridge", #N/A,AH21)</f>
        <v>Other</v>
      </c>
      <c r="AO96" s="786">
        <f ca="1">IF(TYPOLOGY = "Bridge", #N/A,BA50)</f>
        <v>0</v>
      </c>
      <c r="AP96" s="185"/>
      <c r="AQ96" s="185"/>
      <c r="AR96" s="185"/>
      <c r="AS96" s="185"/>
      <c r="AT96" s="185"/>
      <c r="AU96" s="185"/>
      <c r="AV96" s="185"/>
      <c r="AW96" s="185"/>
      <c r="AX96" s="185"/>
      <c r="AY96" s="185"/>
      <c r="AZ96" s="185"/>
      <c r="BA96" s="185"/>
      <c r="BB96" s="185"/>
      <c r="BC96" s="185"/>
      <c r="BD96" s="185"/>
      <c r="BE96" s="185"/>
      <c r="BF96" s="185"/>
      <c r="BG96" s="185"/>
      <c r="BH96" s="185"/>
      <c r="BI96" s="185"/>
      <c r="BJ96" s="743"/>
      <c r="BK96" s="743"/>
      <c r="BL96" s="743"/>
      <c r="BM96" s="744"/>
      <c r="BN96" s="744"/>
      <c r="BO96" s="744"/>
      <c r="BP96" s="744"/>
      <c r="BQ96" s="185"/>
      <c r="BR96" s="185"/>
      <c r="BS96" s="185"/>
      <c r="BT96" s="185"/>
      <c r="BU96" s="185"/>
      <c r="BV96" s="185"/>
      <c r="BW96" s="185"/>
      <c r="BX96" s="185"/>
      <c r="BY96" s="185"/>
      <c r="BZ96" s="185"/>
      <c r="CA96" s="743"/>
      <c r="CB96" s="185"/>
      <c r="CC96" s="185"/>
      <c r="CD96" s="185"/>
      <c r="CE96" s="185"/>
      <c r="CF96" s="185"/>
      <c r="CG96" s="185"/>
      <c r="CH96" s="185"/>
      <c r="CI96" s="185"/>
      <c r="CJ96" s="185"/>
      <c r="CK96" s="185"/>
      <c r="CL96" s="185"/>
      <c r="CM96" s="185"/>
      <c r="CN96" s="185"/>
      <c r="CO96" s="185"/>
      <c r="CP96" s="185"/>
      <c r="CQ96" s="185"/>
      <c r="CR96" s="185"/>
      <c r="CS96" s="185"/>
      <c r="CT96" s="185"/>
      <c r="CU96" s="185"/>
      <c r="CV96" s="185"/>
      <c r="CW96" s="185"/>
      <c r="CX96" s="185"/>
      <c r="CY96" s="185"/>
      <c r="CZ96" s="185"/>
      <c r="DA96" s="185"/>
      <c r="DB96" s="185"/>
      <c r="DC96" s="185"/>
      <c r="DD96" s="185"/>
      <c r="DE96" s="185"/>
      <c r="DF96" s="185"/>
      <c r="DG96" s="185"/>
      <c r="DH96" s="185"/>
      <c r="DI96" s="185"/>
      <c r="DJ96" s="185"/>
      <c r="DK96" s="185"/>
      <c r="DL96" s="185"/>
      <c r="DM96" s="185"/>
      <c r="DN96" s="185"/>
      <c r="DO96" s="185"/>
      <c r="DP96" s="185"/>
      <c r="DQ96" s="185"/>
      <c r="DR96" s="185"/>
      <c r="DS96" s="185"/>
      <c r="DT96" s="185"/>
      <c r="DU96" s="185"/>
      <c r="DV96" s="185"/>
      <c r="DW96" s="185"/>
      <c r="DX96" s="185"/>
      <c r="DY96" s="185"/>
      <c r="DZ96" s="185"/>
      <c r="EA96" s="185"/>
      <c r="EB96" s="185"/>
      <c r="EC96" s="185"/>
      <c r="ED96" s="185"/>
      <c r="EE96" s="185"/>
      <c r="EF96" s="185"/>
      <c r="EG96" s="185"/>
      <c r="EH96" s="185"/>
      <c r="EI96" s="185"/>
      <c r="EJ96" s="185"/>
      <c r="EK96" s="185"/>
      <c r="EL96" s="185"/>
      <c r="EM96" s="185"/>
      <c r="EN96" s="185"/>
      <c r="EO96" s="185"/>
      <c r="EP96" s="185"/>
      <c r="EQ96" s="185"/>
      <c r="ER96" s="185"/>
      <c r="ES96" s="185"/>
      <c r="ET96" s="185"/>
      <c r="EU96" s="185"/>
      <c r="EV96" s="185"/>
      <c r="EW96" s="185"/>
      <c r="EX96" s="185"/>
      <c r="EY96" s="185"/>
      <c r="EZ96" s="185"/>
      <c r="FA96" s="185"/>
      <c r="FB96" s="185"/>
      <c r="FC96" s="185"/>
      <c r="FD96" s="185"/>
      <c r="FE96" s="185"/>
      <c r="FF96" s="185"/>
      <c r="FG96" s="185"/>
      <c r="FH96" s="185"/>
      <c r="FI96" s="185"/>
      <c r="FJ96" s="185"/>
      <c r="FK96" s="185"/>
      <c r="FL96" s="185"/>
      <c r="FM96" s="185"/>
      <c r="FN96" s="185"/>
      <c r="FO96" s="185"/>
      <c r="FP96" s="745"/>
      <c r="FQ96" s="745"/>
      <c r="FR96" s="745"/>
      <c r="FS96" s="745"/>
      <c r="FT96" s="745"/>
      <c r="FU96" s="745"/>
      <c r="FV96" s="745"/>
      <c r="FW96" s="745"/>
      <c r="FX96" s="745"/>
      <c r="FY96" s="745"/>
      <c r="FZ96" s="745"/>
      <c r="GA96" s="745"/>
      <c r="GB96" s="745"/>
      <c r="GC96" s="745"/>
      <c r="GD96" s="745"/>
      <c r="GE96" s="745"/>
      <c r="GF96" s="745"/>
      <c r="GG96" s="745"/>
      <c r="GH96" s="745"/>
      <c r="GI96" s="745"/>
      <c r="GJ96" s="745"/>
      <c r="GK96" s="745"/>
      <c r="GL96" s="745"/>
      <c r="GM96" s="745"/>
      <c r="GN96" s="745"/>
      <c r="GO96" s="745"/>
      <c r="GP96" s="745"/>
      <c r="GQ96" s="745"/>
      <c r="GR96" s="745"/>
      <c r="GS96" s="745"/>
      <c r="GT96" s="745"/>
      <c r="GU96" s="745"/>
      <c r="GV96" s="745"/>
      <c r="GW96" s="745"/>
      <c r="GX96" s="745"/>
      <c r="GY96" s="745"/>
      <c r="GZ96" s="745"/>
      <c r="HA96" s="745"/>
      <c r="HB96" s="745"/>
      <c r="HC96" s="745"/>
      <c r="HD96" s="745"/>
      <c r="HE96" s="745"/>
      <c r="HF96" s="745"/>
      <c r="HG96" s="745"/>
      <c r="HH96" s="745"/>
    </row>
    <row r="97" spans="1:216" ht="26.25">
      <c r="A97" s="103"/>
      <c r="B97" s="377"/>
      <c r="C97" s="225"/>
      <c r="D97" s="225"/>
      <c r="E97" s="225"/>
      <c r="F97" s="225"/>
      <c r="G97" s="225"/>
      <c r="H97" s="225"/>
      <c r="I97" s="225"/>
      <c r="J97" s="225"/>
      <c r="K97" s="225"/>
      <c r="L97" s="225"/>
      <c r="M97" s="224"/>
      <c r="N97" s="224"/>
      <c r="O97" s="224"/>
      <c r="P97" s="224"/>
      <c r="Q97" s="224"/>
      <c r="R97" s="224"/>
      <c r="S97" s="224"/>
      <c r="T97" s="224"/>
      <c r="U97" s="224"/>
      <c r="V97" s="224"/>
      <c r="W97" s="224"/>
      <c r="X97" s="224"/>
      <c r="Y97" s="185"/>
      <c r="Z97" s="118"/>
      <c r="AA97" s="185"/>
      <c r="AB97" s="185"/>
      <c r="AC97" s="185"/>
      <c r="AD97" s="185"/>
      <c r="AE97" s="185"/>
      <c r="AF97" s="185"/>
      <c r="AG97" s="185"/>
      <c r="AH97" s="185"/>
      <c r="AI97" s="185"/>
      <c r="AJ97" s="185"/>
      <c r="AK97" s="185"/>
      <c r="AL97" s="185"/>
      <c r="AM97" s="185"/>
      <c r="AN97" s="185"/>
      <c r="AO97" s="185"/>
      <c r="AP97" s="185"/>
      <c r="AQ97" s="185"/>
      <c r="AR97" s="185"/>
      <c r="AS97" s="185"/>
      <c r="AT97" s="185"/>
      <c r="AU97" s="185"/>
      <c r="AV97" s="185"/>
      <c r="AW97" s="185"/>
      <c r="AX97" s="185"/>
      <c r="AY97" s="185"/>
      <c r="AZ97" s="185"/>
      <c r="BA97" s="185"/>
      <c r="BB97" s="185"/>
      <c r="BC97" s="185"/>
      <c r="BD97" s="185"/>
      <c r="BE97" s="185"/>
      <c r="BF97" s="185"/>
      <c r="BG97" s="185"/>
      <c r="BH97" s="185"/>
      <c r="BI97" s="185"/>
      <c r="BJ97" s="743"/>
      <c r="BK97" s="743"/>
      <c r="BL97" s="743"/>
      <c r="BM97" s="744"/>
      <c r="BN97" s="744"/>
      <c r="BO97" s="744"/>
      <c r="BP97" s="744"/>
      <c r="BQ97" s="185"/>
      <c r="BR97" s="185"/>
      <c r="BS97" s="185"/>
      <c r="BT97" s="185"/>
      <c r="BU97" s="185"/>
      <c r="BV97" s="185"/>
      <c r="BW97" s="185"/>
      <c r="BX97" s="185"/>
      <c r="BY97" s="185"/>
      <c r="BZ97" s="185"/>
      <c r="CA97" s="743"/>
      <c r="CB97" s="185"/>
      <c r="CC97" s="185"/>
      <c r="CD97" s="185"/>
      <c r="CE97" s="185"/>
      <c r="CF97" s="185"/>
      <c r="CG97" s="185"/>
      <c r="CH97" s="813"/>
      <c r="CI97" s="185"/>
      <c r="CJ97" s="185"/>
      <c r="CK97" s="185"/>
      <c r="CL97" s="185"/>
      <c r="CM97" s="185"/>
      <c r="CN97" s="185"/>
      <c r="CO97" s="185"/>
      <c r="CP97" s="185"/>
      <c r="CQ97" s="185"/>
      <c r="CR97" s="185"/>
      <c r="CS97" s="185"/>
      <c r="CT97" s="185"/>
      <c r="CU97" s="185"/>
      <c r="CV97" s="185"/>
      <c r="CW97" s="185"/>
      <c r="CX97" s="185"/>
      <c r="CY97" s="185"/>
      <c r="CZ97" s="185"/>
      <c r="DA97" s="185"/>
      <c r="DB97" s="185"/>
      <c r="DC97" s="185"/>
      <c r="DD97" s="185"/>
      <c r="DE97" s="185"/>
      <c r="DF97" s="185"/>
      <c r="DG97" s="185"/>
      <c r="DH97" s="185"/>
      <c r="DI97" s="185"/>
      <c r="DJ97" s="185"/>
      <c r="DK97" s="185"/>
      <c r="DL97" s="185"/>
      <c r="DM97" s="185"/>
      <c r="DN97" s="185"/>
      <c r="DO97" s="185"/>
      <c r="DP97" s="185"/>
      <c r="DQ97" s="185"/>
      <c r="DR97" s="185"/>
      <c r="DS97" s="185"/>
      <c r="DT97" s="185"/>
      <c r="DU97" s="185"/>
      <c r="DV97" s="185"/>
      <c r="DW97" s="185"/>
      <c r="DX97" s="185"/>
      <c r="DY97" s="185"/>
      <c r="DZ97" s="185"/>
      <c r="EA97" s="185"/>
      <c r="EB97" s="185"/>
      <c r="EC97" s="185"/>
      <c r="ED97" s="185"/>
      <c r="EE97" s="185"/>
      <c r="EF97" s="185"/>
      <c r="EG97" s="185"/>
      <c r="EH97" s="185"/>
      <c r="EI97" s="185"/>
      <c r="EJ97" s="185"/>
      <c r="EK97" s="185"/>
      <c r="EL97" s="185"/>
      <c r="EM97" s="185"/>
      <c r="EN97" s="185"/>
      <c r="EO97" s="185"/>
      <c r="EP97" s="185"/>
      <c r="EQ97" s="185"/>
      <c r="ER97" s="185"/>
      <c r="ES97" s="185"/>
      <c r="ET97" s="185"/>
      <c r="EU97" s="185"/>
      <c r="EV97" s="185"/>
      <c r="EW97" s="185"/>
      <c r="EX97" s="185"/>
      <c r="EY97" s="185"/>
      <c r="EZ97" s="185"/>
      <c r="FA97" s="185"/>
      <c r="FB97" s="185"/>
      <c r="FC97" s="185"/>
      <c r="FD97" s="185"/>
      <c r="FE97" s="185"/>
      <c r="FF97" s="185"/>
      <c r="FG97" s="185"/>
      <c r="FH97" s="185"/>
      <c r="FI97" s="185"/>
      <c r="FJ97" s="185"/>
      <c r="FK97" s="185"/>
      <c r="FL97" s="185"/>
      <c r="FM97" s="185"/>
      <c r="FN97" s="185"/>
      <c r="FO97" s="185"/>
      <c r="FP97" s="745"/>
      <c r="FQ97" s="745"/>
      <c r="FR97" s="745"/>
      <c r="FS97" s="745"/>
      <c r="FT97" s="745"/>
      <c r="FU97" s="745"/>
      <c r="FV97" s="745"/>
      <c r="FW97" s="745"/>
      <c r="FX97" s="745"/>
      <c r="FY97" s="745"/>
      <c r="FZ97" s="745"/>
      <c r="GA97" s="745"/>
      <c r="GB97" s="745"/>
      <c r="GC97" s="745"/>
      <c r="GD97" s="745"/>
      <c r="GE97" s="745"/>
      <c r="GF97" s="745"/>
      <c r="GG97" s="745"/>
      <c r="GH97" s="745"/>
      <c r="GI97" s="745"/>
      <c r="GJ97" s="745"/>
      <c r="GK97" s="745"/>
      <c r="GL97" s="745"/>
      <c r="GM97" s="745"/>
      <c r="GN97" s="745"/>
      <c r="GO97" s="745"/>
      <c r="GP97" s="745"/>
      <c r="GQ97" s="745"/>
      <c r="GR97" s="745"/>
      <c r="GS97" s="745"/>
      <c r="GT97" s="745"/>
      <c r="GU97" s="745"/>
      <c r="GV97" s="745"/>
      <c r="GW97" s="745"/>
      <c r="GX97" s="745"/>
      <c r="GY97" s="745"/>
      <c r="GZ97" s="745"/>
      <c r="HA97" s="745"/>
      <c r="HB97" s="745"/>
      <c r="HC97" s="745"/>
      <c r="HD97" s="745"/>
      <c r="HE97" s="745"/>
      <c r="HF97" s="745"/>
      <c r="HG97" s="745"/>
      <c r="HH97" s="745"/>
    </row>
    <row r="98" spans="1:216">
      <c r="A98" s="103"/>
      <c r="B98" s="377"/>
      <c r="C98" s="377"/>
      <c r="D98" s="377"/>
      <c r="E98" s="377"/>
      <c r="F98" s="377"/>
      <c r="G98" s="377"/>
      <c r="H98" s="377"/>
      <c r="I98" s="377"/>
      <c r="J98" s="377"/>
      <c r="K98" s="377"/>
      <c r="L98" s="377"/>
      <c r="M98" s="378"/>
      <c r="N98" s="378"/>
      <c r="O98" s="378"/>
      <c r="P98" s="378"/>
      <c r="Q98" s="378"/>
      <c r="R98" s="378"/>
      <c r="S98" s="378"/>
      <c r="T98" s="378"/>
      <c r="U98" s="378"/>
      <c r="V98" s="378"/>
      <c r="W98" s="378"/>
      <c r="X98" s="378"/>
      <c r="Y98" s="380"/>
      <c r="Z98" s="409"/>
      <c r="AA98" s="380"/>
      <c r="AB98" s="380"/>
      <c r="AC98" s="380"/>
      <c r="AD98" s="380"/>
      <c r="AE98" s="380"/>
      <c r="AF98" s="380"/>
      <c r="AG98" s="380"/>
      <c r="AH98" s="380"/>
      <c r="AI98" s="380"/>
      <c r="AJ98" s="380"/>
      <c r="AR98" s="380"/>
      <c r="AS98" s="380"/>
      <c r="AT98" s="380"/>
      <c r="AU98" s="380"/>
      <c r="AV98" s="380"/>
      <c r="AW98" s="380"/>
      <c r="AX98" s="380"/>
      <c r="AY98" s="380"/>
      <c r="AZ98" s="380"/>
      <c r="BA98" s="380"/>
      <c r="BB98" s="380"/>
      <c r="BC98" s="380"/>
      <c r="BD98" s="380"/>
      <c r="BE98" s="380"/>
      <c r="BF98" s="380"/>
      <c r="BG98" s="380"/>
      <c r="BH98" s="380"/>
      <c r="BI98" s="380"/>
      <c r="BJ98" s="377"/>
      <c r="CE98" s="380"/>
      <c r="CF98" s="380"/>
      <c r="CG98" s="380"/>
      <c r="EZ98" s="380"/>
      <c r="FA98" s="380"/>
      <c r="FB98" s="380"/>
      <c r="FC98" s="380"/>
      <c r="FD98" s="380"/>
      <c r="FE98" s="380"/>
      <c r="FF98" s="380"/>
      <c r="FG98" s="380"/>
      <c r="FH98" s="380"/>
      <c r="FI98" s="380"/>
      <c r="FJ98" s="380"/>
      <c r="FK98" s="380"/>
      <c r="FL98" s="380"/>
      <c r="FM98" s="380"/>
      <c r="FN98" s="380"/>
      <c r="FO98" s="380"/>
      <c r="FP98" s="380"/>
      <c r="FQ98" s="380"/>
      <c r="FR98" s="380"/>
      <c r="FS98" s="380"/>
      <c r="FT98" s="380"/>
      <c r="FU98" s="380"/>
      <c r="FV98" s="380"/>
      <c r="FW98" s="380"/>
      <c r="FX98" s="380"/>
      <c r="FY98" s="380"/>
      <c r="FZ98" s="380"/>
      <c r="GA98" s="380"/>
      <c r="GB98" s="380"/>
      <c r="GC98" s="380"/>
      <c r="GD98" s="380"/>
      <c r="GE98" s="380"/>
      <c r="GF98" s="380"/>
      <c r="GG98" s="380"/>
      <c r="GH98" s="380"/>
      <c r="GI98" s="380"/>
      <c r="GJ98" s="380"/>
      <c r="GK98" s="380"/>
      <c r="GL98" s="380"/>
      <c r="GM98" s="380"/>
      <c r="GN98" s="380"/>
      <c r="GO98" s="380"/>
      <c r="GP98" s="380"/>
      <c r="GQ98" s="380"/>
      <c r="GR98" s="380"/>
      <c r="GS98" s="380"/>
      <c r="GT98" s="380"/>
      <c r="GU98" s="380"/>
      <c r="GV98" s="380"/>
      <c r="GW98" s="380"/>
      <c r="GX98" s="380"/>
      <c r="GY98" s="380"/>
      <c r="GZ98" s="380"/>
      <c r="HA98" s="380"/>
      <c r="HB98" s="380"/>
      <c r="HC98" s="380"/>
      <c r="HD98" s="380"/>
      <c r="HE98" s="380"/>
      <c r="HF98" s="380"/>
      <c r="HG98" s="380"/>
      <c r="HH98" s="380"/>
    </row>
    <row r="99" spans="1:216">
      <c r="A99" s="103"/>
      <c r="B99" s="377"/>
      <c r="C99" s="377"/>
      <c r="D99" s="377"/>
      <c r="E99" s="377"/>
      <c r="F99" s="377"/>
      <c r="G99" s="377"/>
      <c r="H99" s="377"/>
      <c r="I99" s="377"/>
      <c r="J99" s="377"/>
      <c r="K99" s="377"/>
      <c r="L99" s="377"/>
      <c r="M99" s="378"/>
      <c r="N99" s="378"/>
      <c r="O99" s="378"/>
      <c r="P99" s="378"/>
      <c r="Q99" s="378"/>
      <c r="R99" s="378"/>
      <c r="S99" s="378"/>
      <c r="T99" s="378"/>
      <c r="U99" s="378"/>
      <c r="V99" s="378"/>
      <c r="W99" s="378"/>
      <c r="X99" s="378"/>
      <c r="Y99" s="380"/>
      <c r="Z99" s="409"/>
      <c r="AA99" s="380"/>
      <c r="AB99" s="380"/>
      <c r="AC99" s="380"/>
      <c r="AD99" s="380"/>
      <c r="AE99" s="380"/>
      <c r="AF99" s="380"/>
      <c r="AG99" s="380"/>
      <c r="AH99" s="380"/>
      <c r="AI99" s="380"/>
      <c r="AJ99" s="380"/>
      <c r="AR99" s="380"/>
      <c r="AS99" s="380"/>
      <c r="AT99" s="380"/>
      <c r="AU99" s="380"/>
      <c r="AV99" s="380"/>
      <c r="AW99" s="380"/>
      <c r="AX99" s="380"/>
      <c r="AY99" s="380"/>
      <c r="AZ99" s="380"/>
      <c r="BA99" s="380"/>
      <c r="BB99" s="380"/>
      <c r="BC99" s="380"/>
      <c r="BD99" s="380"/>
      <c r="BE99" s="380"/>
      <c r="BF99" s="380"/>
      <c r="BG99" s="380"/>
      <c r="BH99" s="380"/>
      <c r="BI99" s="380"/>
      <c r="BJ99" s="377"/>
      <c r="CE99" s="380"/>
      <c r="CF99" s="380"/>
      <c r="CG99" s="380"/>
      <c r="EZ99" s="380"/>
      <c r="FA99" s="380"/>
      <c r="FB99" s="380"/>
      <c r="FC99" s="380"/>
      <c r="FD99" s="380"/>
      <c r="FE99" s="380"/>
      <c r="FF99" s="380"/>
      <c r="FG99" s="380"/>
      <c r="FH99" s="380"/>
      <c r="FI99" s="380"/>
      <c r="FJ99" s="380"/>
      <c r="FK99" s="380"/>
      <c r="FL99" s="380"/>
      <c r="FM99" s="380"/>
      <c r="FN99" s="380"/>
      <c r="FO99" s="380"/>
      <c r="FP99" s="380"/>
      <c r="FQ99" s="380"/>
      <c r="FR99" s="380"/>
      <c r="FS99" s="380"/>
      <c r="FT99" s="380"/>
      <c r="FU99" s="380"/>
      <c r="FV99" s="380"/>
      <c r="FW99" s="380"/>
      <c r="FX99" s="380"/>
      <c r="FY99" s="380"/>
      <c r="FZ99" s="380"/>
      <c r="GA99" s="380"/>
      <c r="GB99" s="380"/>
      <c r="GC99" s="380"/>
      <c r="GD99" s="380"/>
      <c r="GE99" s="380"/>
      <c r="GF99" s="380"/>
      <c r="GG99" s="380"/>
      <c r="GH99" s="380"/>
      <c r="GI99" s="380"/>
      <c r="GJ99" s="380"/>
      <c r="GK99" s="380"/>
      <c r="GL99" s="380"/>
      <c r="GM99" s="380"/>
      <c r="GN99" s="380"/>
      <c r="GO99" s="380"/>
      <c r="GP99" s="380"/>
      <c r="GQ99" s="380"/>
      <c r="GR99" s="380"/>
      <c r="GS99" s="380"/>
      <c r="GT99" s="380"/>
      <c r="GU99" s="380"/>
      <c r="GV99" s="380"/>
      <c r="GW99" s="380"/>
      <c r="GX99" s="380"/>
      <c r="GY99" s="380"/>
      <c r="GZ99" s="380"/>
      <c r="HA99" s="380"/>
      <c r="HB99" s="380"/>
      <c r="HC99" s="380"/>
      <c r="HD99" s="380"/>
      <c r="HE99" s="380"/>
      <c r="HF99" s="380"/>
      <c r="HG99" s="380"/>
      <c r="HH99" s="380"/>
    </row>
    <row r="100" spans="1:216">
      <c r="A100" s="103"/>
      <c r="B100" s="377"/>
      <c r="C100" s="377"/>
      <c r="D100" s="377"/>
      <c r="E100" s="377"/>
      <c r="F100" s="377"/>
      <c r="G100" s="377"/>
      <c r="H100" s="377"/>
      <c r="I100" s="377"/>
      <c r="J100" s="377"/>
      <c r="K100" s="377"/>
      <c r="L100" s="377"/>
      <c r="M100" s="378"/>
      <c r="N100" s="378"/>
      <c r="O100" s="378"/>
      <c r="P100" s="378"/>
      <c r="Q100" s="378"/>
      <c r="R100" s="378"/>
      <c r="S100" s="378"/>
      <c r="T100" s="378"/>
      <c r="U100" s="378"/>
      <c r="V100" s="378"/>
      <c r="W100" s="378"/>
      <c r="X100" s="378"/>
      <c r="Y100" s="380"/>
      <c r="Z100" s="409"/>
      <c r="AA100" s="380"/>
      <c r="AB100" s="380"/>
      <c r="AC100" s="380"/>
      <c r="AD100" s="380"/>
      <c r="AE100" s="380"/>
      <c r="AF100" s="380"/>
      <c r="AG100" s="380"/>
      <c r="AH100" s="380"/>
      <c r="AI100" s="380"/>
      <c r="AJ100" s="380"/>
      <c r="AR100" s="380"/>
      <c r="AS100" s="380"/>
      <c r="AT100" s="380"/>
      <c r="AU100" s="380"/>
      <c r="AV100" s="380"/>
      <c r="AW100" s="380"/>
      <c r="AX100" s="380"/>
      <c r="AY100" s="380"/>
      <c r="AZ100" s="380"/>
      <c r="BA100" s="380"/>
      <c r="BB100" s="380"/>
      <c r="BC100" s="380"/>
      <c r="BD100" s="380"/>
      <c r="BE100" s="380"/>
      <c r="BF100" s="380"/>
      <c r="BG100" s="380"/>
      <c r="BH100" s="380"/>
      <c r="BI100" s="380"/>
      <c r="BJ100" s="377"/>
      <c r="CE100" s="380"/>
      <c r="CF100" s="380"/>
      <c r="CG100" s="380"/>
      <c r="EZ100" s="380"/>
      <c r="FA100" s="380"/>
      <c r="FB100" s="380"/>
      <c r="FC100" s="380"/>
      <c r="FD100" s="380"/>
      <c r="FE100" s="380"/>
      <c r="FF100" s="380"/>
      <c r="FG100" s="380"/>
      <c r="FH100" s="380"/>
      <c r="FI100" s="380"/>
      <c r="FJ100" s="380"/>
      <c r="FK100" s="380"/>
      <c r="FL100" s="380"/>
      <c r="FM100" s="380"/>
      <c r="FN100" s="380"/>
      <c r="FO100" s="380"/>
      <c r="FP100" s="380"/>
      <c r="FQ100" s="380"/>
      <c r="FR100" s="380"/>
      <c r="FS100" s="380"/>
      <c r="FT100" s="380"/>
      <c r="FU100" s="380"/>
      <c r="FV100" s="380"/>
      <c r="FW100" s="380"/>
      <c r="FX100" s="380"/>
      <c r="FY100" s="380"/>
      <c r="FZ100" s="380"/>
      <c r="GA100" s="380"/>
      <c r="GB100" s="380"/>
      <c r="GC100" s="380"/>
      <c r="GD100" s="380"/>
      <c r="GE100" s="380"/>
      <c r="GF100" s="380"/>
      <c r="GG100" s="380"/>
      <c r="GH100" s="380"/>
      <c r="GI100" s="380"/>
      <c r="GJ100" s="380"/>
      <c r="GK100" s="380"/>
      <c r="GL100" s="380"/>
      <c r="GM100" s="380"/>
      <c r="GN100" s="380"/>
      <c r="GO100" s="380"/>
      <c r="GP100" s="380"/>
      <c r="GQ100" s="380"/>
      <c r="GR100" s="380"/>
      <c r="GS100" s="380"/>
      <c r="GT100" s="380"/>
      <c r="GU100" s="380"/>
      <c r="GV100" s="380"/>
      <c r="GW100" s="380"/>
      <c r="GX100" s="380"/>
      <c r="GY100" s="380"/>
      <c r="GZ100" s="380"/>
      <c r="HA100" s="380"/>
      <c r="HB100" s="380"/>
      <c r="HC100" s="380"/>
      <c r="HD100" s="380"/>
      <c r="HE100" s="380"/>
      <c r="HF100" s="380"/>
      <c r="HG100" s="380"/>
      <c r="HH100" s="380"/>
    </row>
    <row r="101" spans="1:216">
      <c r="A101" s="103"/>
      <c r="B101" s="377"/>
      <c r="C101" s="377"/>
      <c r="D101" s="377"/>
      <c r="E101" s="377"/>
      <c r="F101" s="377"/>
      <c r="G101" s="377"/>
      <c r="H101" s="377"/>
      <c r="I101" s="377"/>
      <c r="J101" s="377"/>
      <c r="K101" s="377"/>
      <c r="L101" s="377"/>
      <c r="M101" s="378"/>
      <c r="N101" s="378"/>
      <c r="O101" s="378"/>
      <c r="P101" s="378"/>
      <c r="Q101" s="378"/>
      <c r="R101" s="378"/>
      <c r="S101" s="378"/>
      <c r="T101" s="378"/>
      <c r="U101" s="378"/>
      <c r="V101" s="378"/>
      <c r="W101" s="378"/>
      <c r="X101" s="378"/>
      <c r="Y101" s="380"/>
      <c r="Z101" s="409"/>
      <c r="AA101" s="380"/>
      <c r="AB101" s="380"/>
      <c r="AC101" s="380"/>
      <c r="AD101" s="380"/>
      <c r="AE101" s="380"/>
      <c r="AF101" s="380"/>
      <c r="AG101" s="380"/>
      <c r="AH101" s="380"/>
      <c r="AI101" s="380"/>
      <c r="AJ101" s="380"/>
      <c r="AR101" s="380"/>
      <c r="AS101" s="380"/>
      <c r="AT101" s="380"/>
      <c r="AU101" s="380"/>
      <c r="AV101" s="380"/>
      <c r="AW101" s="380"/>
      <c r="AX101" s="380"/>
      <c r="AY101" s="380"/>
      <c r="AZ101" s="380"/>
      <c r="BA101" s="380"/>
      <c r="BB101" s="380"/>
      <c r="BC101" s="380"/>
      <c r="BD101" s="380"/>
      <c r="BE101" s="380"/>
      <c r="BF101" s="380"/>
      <c r="BG101" s="380"/>
      <c r="BH101" s="380"/>
      <c r="BI101" s="380"/>
      <c r="BJ101" s="377"/>
      <c r="CE101" s="380"/>
      <c r="CF101" s="380"/>
      <c r="CG101" s="380"/>
      <c r="EZ101" s="380"/>
      <c r="FA101" s="380"/>
      <c r="FB101" s="380"/>
      <c r="FC101" s="380"/>
      <c r="FD101" s="380"/>
      <c r="FE101" s="380"/>
      <c r="FF101" s="380"/>
      <c r="FG101" s="380"/>
      <c r="FH101" s="380"/>
      <c r="FI101" s="380"/>
      <c r="FJ101" s="380"/>
      <c r="FK101" s="380"/>
      <c r="FL101" s="380"/>
      <c r="FM101" s="380"/>
      <c r="FN101" s="380"/>
      <c r="FO101" s="380"/>
      <c r="FP101" s="380"/>
      <c r="FQ101" s="380"/>
      <c r="FR101" s="380"/>
      <c r="FS101" s="380"/>
      <c r="FT101" s="380"/>
      <c r="FU101" s="380"/>
      <c r="FV101" s="380"/>
      <c r="FW101" s="380"/>
      <c r="FX101" s="380"/>
      <c r="FY101" s="380"/>
      <c r="FZ101" s="380"/>
      <c r="GA101" s="380"/>
      <c r="GB101" s="380"/>
      <c r="GC101" s="380"/>
      <c r="GD101" s="380"/>
      <c r="GE101" s="380"/>
      <c r="GF101" s="380"/>
      <c r="GG101" s="380"/>
      <c r="GH101" s="380"/>
      <c r="GI101" s="380"/>
      <c r="GJ101" s="380"/>
      <c r="GK101" s="380"/>
      <c r="GL101" s="380"/>
      <c r="GM101" s="380"/>
      <c r="GN101" s="380"/>
      <c r="GO101" s="380"/>
      <c r="GP101" s="380"/>
      <c r="GQ101" s="380"/>
      <c r="GR101" s="380"/>
      <c r="GS101" s="380"/>
      <c r="GT101" s="380"/>
      <c r="GU101" s="380"/>
      <c r="GV101" s="380"/>
      <c r="GW101" s="380"/>
      <c r="GX101" s="380"/>
      <c r="GY101" s="380"/>
      <c r="GZ101" s="380"/>
      <c r="HA101" s="380"/>
      <c r="HB101" s="380"/>
      <c r="HC101" s="380"/>
      <c r="HD101" s="380"/>
      <c r="HE101" s="380"/>
      <c r="HF101" s="380"/>
      <c r="HG101" s="380"/>
      <c r="HH101" s="380"/>
    </row>
    <row r="102" spans="1:216">
      <c r="A102" s="103"/>
      <c r="B102" s="377"/>
      <c r="C102" s="377"/>
      <c r="D102" s="377"/>
      <c r="E102" s="377"/>
      <c r="F102" s="377"/>
      <c r="G102" s="377"/>
      <c r="H102" s="377"/>
      <c r="I102" s="377"/>
      <c r="J102" s="377"/>
      <c r="K102" s="377"/>
      <c r="L102" s="377"/>
      <c r="M102" s="378"/>
      <c r="N102" s="378"/>
      <c r="O102" s="378"/>
      <c r="P102" s="378"/>
      <c r="Q102" s="378"/>
      <c r="R102" s="378"/>
      <c r="S102" s="378"/>
      <c r="T102" s="378"/>
      <c r="U102" s="378"/>
      <c r="V102" s="378"/>
      <c r="W102" s="378"/>
      <c r="X102" s="378"/>
      <c r="Y102" s="380"/>
      <c r="Z102" s="409"/>
      <c r="AA102" s="380"/>
      <c r="AB102" s="380"/>
      <c r="AC102" s="380"/>
      <c r="AD102" s="380"/>
      <c r="AE102" s="380"/>
      <c r="AF102" s="380"/>
      <c r="AG102" s="380"/>
      <c r="AH102" s="380"/>
      <c r="AI102" s="380"/>
      <c r="AJ102" s="380"/>
      <c r="AR102" s="380"/>
      <c r="AS102" s="380"/>
      <c r="AT102" s="380"/>
      <c r="AU102" s="380"/>
      <c r="AV102" s="380"/>
      <c r="AW102" s="380"/>
      <c r="AX102" s="380"/>
      <c r="AY102" s="380"/>
      <c r="AZ102" s="380"/>
      <c r="BA102" s="380"/>
      <c r="BB102" s="380"/>
      <c r="BC102" s="380"/>
      <c r="BD102" s="380"/>
      <c r="BE102" s="380"/>
      <c r="BF102" s="380"/>
      <c r="BG102" s="380"/>
      <c r="BH102" s="380"/>
      <c r="BI102" s="380"/>
      <c r="BJ102" s="377"/>
      <c r="CE102" s="380"/>
      <c r="CF102" s="380"/>
      <c r="CG102" s="380"/>
      <c r="EZ102" s="380"/>
      <c r="FA102" s="380"/>
      <c r="FB102" s="380"/>
      <c r="FC102" s="380"/>
      <c r="FD102" s="380"/>
      <c r="FE102" s="380"/>
      <c r="FF102" s="380"/>
      <c r="FG102" s="380"/>
      <c r="FH102" s="380"/>
      <c r="FI102" s="380"/>
      <c r="FJ102" s="380"/>
      <c r="FK102" s="380"/>
      <c r="FL102" s="380"/>
      <c r="FM102" s="380"/>
      <c r="FN102" s="380"/>
      <c r="FO102" s="380"/>
      <c r="FP102" s="380"/>
      <c r="FQ102" s="380"/>
      <c r="FR102" s="380"/>
      <c r="FS102" s="380"/>
      <c r="FT102" s="380"/>
      <c r="FU102" s="380"/>
      <c r="FV102" s="380"/>
      <c r="FW102" s="380"/>
      <c r="FX102" s="380"/>
      <c r="FY102" s="380"/>
      <c r="FZ102" s="380"/>
      <c r="GA102" s="380"/>
      <c r="GB102" s="380"/>
      <c r="GC102" s="380"/>
      <c r="GD102" s="380"/>
      <c r="GE102" s="380"/>
      <c r="GF102" s="380"/>
      <c r="GG102" s="380"/>
      <c r="GH102" s="380"/>
      <c r="GI102" s="380"/>
      <c r="GJ102" s="380"/>
      <c r="GK102" s="380"/>
      <c r="GL102" s="380"/>
      <c r="GM102" s="380"/>
      <c r="GN102" s="380"/>
      <c r="GO102" s="380"/>
      <c r="GP102" s="380"/>
      <c r="GQ102" s="380"/>
      <c r="GR102" s="380"/>
      <c r="GS102" s="380"/>
      <c r="GT102" s="380"/>
      <c r="GU102" s="380"/>
      <c r="GV102" s="380"/>
      <c r="GW102" s="380"/>
      <c r="GX102" s="380"/>
      <c r="GY102" s="380"/>
      <c r="GZ102" s="380"/>
      <c r="HA102" s="380"/>
      <c r="HB102" s="380"/>
      <c r="HC102" s="380"/>
      <c r="HD102" s="380"/>
      <c r="HE102" s="380"/>
      <c r="HF102" s="380"/>
      <c r="HG102" s="380"/>
      <c r="HH102" s="380"/>
    </row>
    <row r="103" spans="1:216">
      <c r="A103" s="103"/>
      <c r="B103" s="377"/>
      <c r="C103" s="377"/>
      <c r="D103" s="377"/>
      <c r="E103" s="377"/>
      <c r="F103" s="377"/>
      <c r="G103" s="377"/>
      <c r="H103" s="377"/>
      <c r="I103" s="377"/>
      <c r="J103" s="377"/>
      <c r="K103" s="377"/>
      <c r="L103" s="377"/>
      <c r="M103" s="378"/>
      <c r="N103" s="378"/>
      <c r="O103" s="378"/>
      <c r="P103" s="378"/>
      <c r="Q103" s="378"/>
      <c r="R103" s="378"/>
      <c r="S103" s="378"/>
      <c r="T103" s="378"/>
      <c r="U103" s="378"/>
      <c r="V103" s="378"/>
      <c r="W103" s="378"/>
      <c r="X103" s="378"/>
      <c r="Y103" s="380"/>
      <c r="Z103" s="409"/>
      <c r="AA103" s="380"/>
      <c r="AB103" s="380"/>
      <c r="AC103" s="380"/>
      <c r="AD103" s="380"/>
      <c r="AE103" s="380"/>
      <c r="AF103" s="380"/>
      <c r="AG103" s="380"/>
      <c r="AH103" s="380"/>
      <c r="AI103" s="380"/>
      <c r="AJ103" s="380"/>
      <c r="AR103" s="380"/>
      <c r="AS103" s="380"/>
      <c r="AT103" s="380"/>
      <c r="AU103" s="380"/>
      <c r="AV103" s="380"/>
      <c r="AW103" s="380"/>
      <c r="AX103" s="380"/>
      <c r="AY103" s="380"/>
      <c r="AZ103" s="380"/>
      <c r="BA103" s="380"/>
      <c r="BB103" s="380"/>
      <c r="BC103" s="380"/>
      <c r="BD103" s="380"/>
      <c r="BE103" s="380"/>
      <c r="BF103" s="380"/>
      <c r="BG103" s="380"/>
      <c r="BH103" s="380"/>
      <c r="BI103" s="380"/>
      <c r="BJ103" s="377"/>
      <c r="CE103" s="380"/>
      <c r="CF103" s="380"/>
      <c r="CG103" s="380"/>
      <c r="EZ103" s="380"/>
      <c r="FA103" s="380"/>
      <c r="FB103" s="380"/>
      <c r="FC103" s="380"/>
      <c r="FD103" s="380"/>
      <c r="FE103" s="380"/>
      <c r="FF103" s="380"/>
      <c r="FG103" s="380"/>
      <c r="FH103" s="380"/>
      <c r="FI103" s="380"/>
      <c r="FJ103" s="380"/>
      <c r="FK103" s="380"/>
      <c r="FL103" s="380"/>
      <c r="FM103" s="380"/>
      <c r="FN103" s="380"/>
      <c r="FO103" s="380"/>
      <c r="FP103" s="380"/>
      <c r="FQ103" s="380"/>
      <c r="FR103" s="380"/>
      <c r="FS103" s="380"/>
      <c r="FT103" s="380"/>
      <c r="FU103" s="380"/>
      <c r="FV103" s="380"/>
      <c r="FW103" s="380"/>
      <c r="FX103" s="380"/>
      <c r="FY103" s="380"/>
      <c r="FZ103" s="380"/>
      <c r="GA103" s="380"/>
      <c r="GB103" s="380"/>
      <c r="GC103" s="380"/>
      <c r="GD103" s="380"/>
      <c r="GE103" s="380"/>
      <c r="GF103" s="380"/>
      <c r="GG103" s="380"/>
      <c r="GH103" s="380"/>
      <c r="GI103" s="380"/>
      <c r="GJ103" s="380"/>
      <c r="GK103" s="380"/>
      <c r="GL103" s="380"/>
      <c r="GM103" s="380"/>
      <c r="GN103" s="380"/>
      <c r="GO103" s="380"/>
      <c r="GP103" s="380"/>
      <c r="GQ103" s="380"/>
      <c r="GR103" s="380"/>
      <c r="GS103" s="380"/>
      <c r="GT103" s="380"/>
      <c r="GU103" s="380"/>
      <c r="GV103" s="380"/>
      <c r="GW103" s="380"/>
      <c r="GX103" s="380"/>
      <c r="GY103" s="380"/>
      <c r="GZ103" s="380"/>
      <c r="HA103" s="380"/>
      <c r="HB103" s="380"/>
      <c r="HC103" s="380"/>
      <c r="HD103" s="380"/>
      <c r="HE103" s="380"/>
      <c r="HF103" s="380"/>
      <c r="HG103" s="380"/>
      <c r="HH103" s="380"/>
    </row>
    <row r="104" spans="1:216">
      <c r="A104" s="103"/>
      <c r="B104" s="377"/>
      <c r="C104" s="377"/>
      <c r="D104" s="377"/>
      <c r="E104" s="377"/>
      <c r="F104" s="377"/>
      <c r="G104" s="377"/>
      <c r="H104" s="377"/>
      <c r="I104" s="377"/>
      <c r="J104" s="377"/>
      <c r="K104" s="377"/>
      <c r="L104" s="377"/>
      <c r="M104" s="378"/>
      <c r="N104" s="378"/>
      <c r="O104" s="378"/>
      <c r="P104" s="378"/>
      <c r="Q104" s="378"/>
      <c r="R104" s="378"/>
      <c r="S104" s="378"/>
      <c r="T104" s="378"/>
      <c r="U104" s="378"/>
      <c r="V104" s="378"/>
      <c r="W104" s="378"/>
      <c r="X104" s="378"/>
      <c r="Y104" s="380"/>
      <c r="Z104" s="409"/>
      <c r="AA104" s="380"/>
      <c r="AB104" s="380"/>
      <c r="AC104" s="380"/>
      <c r="AD104" s="380"/>
      <c r="AE104" s="380"/>
      <c r="AF104" s="380"/>
      <c r="AG104" s="380"/>
      <c r="AH104" s="380"/>
      <c r="AI104" s="380"/>
      <c r="AJ104" s="380"/>
      <c r="AR104" s="380"/>
      <c r="AS104" s="380"/>
      <c r="AT104" s="380"/>
      <c r="AU104" s="380"/>
      <c r="AV104" s="380"/>
      <c r="AW104" s="380"/>
      <c r="AX104" s="380"/>
      <c r="AY104" s="380"/>
      <c r="AZ104" s="380"/>
      <c r="BA104" s="380"/>
      <c r="BB104" s="380"/>
      <c r="BC104" s="380"/>
      <c r="BD104" s="380"/>
      <c r="BE104" s="380"/>
      <c r="BF104" s="380"/>
      <c r="BG104" s="380"/>
      <c r="BH104" s="380"/>
      <c r="BI104" s="380"/>
      <c r="BJ104" s="377"/>
      <c r="CE104" s="380"/>
      <c r="CF104" s="380"/>
      <c r="CG104" s="380"/>
      <c r="EZ104" s="380"/>
      <c r="FA104" s="380"/>
      <c r="FB104" s="380"/>
      <c r="FC104" s="380"/>
      <c r="FD104" s="380"/>
      <c r="FE104" s="380"/>
      <c r="FF104" s="380"/>
      <c r="FG104" s="380"/>
      <c r="FH104" s="380"/>
      <c r="FI104" s="380"/>
      <c r="FJ104" s="380"/>
      <c r="FK104" s="380"/>
      <c r="FL104" s="380"/>
      <c r="FM104" s="380"/>
      <c r="FN104" s="380"/>
      <c r="FO104" s="380"/>
      <c r="FP104" s="380"/>
      <c r="FQ104" s="380"/>
      <c r="FR104" s="380"/>
      <c r="FS104" s="380"/>
      <c r="FT104" s="380"/>
      <c r="FU104" s="380"/>
      <c r="FV104" s="380"/>
      <c r="FW104" s="380"/>
      <c r="FX104" s="380"/>
      <c r="FY104" s="380"/>
      <c r="FZ104" s="380"/>
      <c r="GA104" s="380"/>
      <c r="GB104" s="380"/>
      <c r="GC104" s="380"/>
      <c r="GD104" s="380"/>
      <c r="GE104" s="380"/>
      <c r="GF104" s="380"/>
      <c r="GG104" s="380"/>
      <c r="GH104" s="380"/>
      <c r="GI104" s="380"/>
      <c r="GJ104" s="380"/>
      <c r="GK104" s="380"/>
      <c r="GL104" s="380"/>
      <c r="GM104" s="380"/>
      <c r="GN104" s="380"/>
      <c r="GO104" s="380"/>
      <c r="GP104" s="380"/>
      <c r="GQ104" s="380"/>
      <c r="GR104" s="380"/>
      <c r="GS104" s="380"/>
      <c r="GT104" s="380"/>
      <c r="GU104" s="380"/>
      <c r="GV104" s="380"/>
      <c r="GW104" s="380"/>
      <c r="GX104" s="380"/>
      <c r="GY104" s="380"/>
      <c r="GZ104" s="380"/>
      <c r="HA104" s="380"/>
      <c r="HB104" s="380"/>
      <c r="HC104" s="380"/>
      <c r="HD104" s="380"/>
      <c r="HE104" s="380"/>
      <c r="HF104" s="380"/>
      <c r="HG104" s="380"/>
      <c r="HH104" s="380"/>
    </row>
    <row r="105" spans="1:216">
      <c r="A105" s="103"/>
      <c r="B105" s="377"/>
      <c r="C105" s="377"/>
      <c r="D105" s="377"/>
      <c r="E105" s="377"/>
      <c r="F105" s="377"/>
      <c r="G105" s="377"/>
      <c r="H105" s="377"/>
      <c r="I105" s="377"/>
      <c r="J105" s="377"/>
      <c r="K105" s="377"/>
      <c r="L105" s="377"/>
      <c r="M105" s="378"/>
      <c r="N105" s="378"/>
      <c r="O105" s="378"/>
      <c r="P105" s="378"/>
      <c r="Q105" s="378"/>
      <c r="R105" s="378"/>
      <c r="S105" s="378"/>
      <c r="T105" s="378"/>
      <c r="U105" s="378"/>
      <c r="V105" s="378"/>
      <c r="W105" s="378"/>
      <c r="X105" s="378"/>
      <c r="Y105" s="380"/>
      <c r="Z105" s="409"/>
      <c r="AA105" s="380"/>
      <c r="AB105" s="380"/>
      <c r="AC105" s="380"/>
      <c r="AD105" s="380"/>
      <c r="AE105" s="380"/>
      <c r="AF105" s="380"/>
      <c r="AG105" s="380"/>
      <c r="AH105" s="380"/>
      <c r="AI105" s="380"/>
      <c r="AJ105" s="380"/>
      <c r="AR105" s="380"/>
      <c r="AS105" s="380"/>
      <c r="AT105" s="380"/>
      <c r="AU105" s="380"/>
      <c r="AV105" s="380"/>
      <c r="AW105" s="380"/>
      <c r="AX105" s="380"/>
      <c r="AY105" s="380"/>
      <c r="AZ105" s="380"/>
      <c r="BA105" s="380"/>
      <c r="BB105" s="380"/>
      <c r="BC105" s="380"/>
      <c r="BD105" s="380"/>
      <c r="BE105" s="380"/>
      <c r="BF105" s="380"/>
      <c r="BG105" s="380"/>
      <c r="BH105" s="380"/>
      <c r="BI105" s="380"/>
      <c r="BJ105" s="377"/>
      <c r="CE105" s="380"/>
      <c r="CF105" s="380"/>
      <c r="CG105" s="380"/>
      <c r="EZ105" s="380"/>
      <c r="FA105" s="380"/>
      <c r="FB105" s="380"/>
      <c r="FC105" s="380"/>
      <c r="FD105" s="380"/>
      <c r="FE105" s="380"/>
      <c r="FF105" s="380"/>
      <c r="FG105" s="380"/>
      <c r="FH105" s="380"/>
      <c r="FI105" s="380"/>
      <c r="FJ105" s="380"/>
      <c r="FK105" s="380"/>
      <c r="FL105" s="380"/>
      <c r="FM105" s="380"/>
      <c r="FN105" s="380"/>
      <c r="FO105" s="380"/>
      <c r="FP105" s="380"/>
      <c r="FQ105" s="380"/>
      <c r="FR105" s="380"/>
      <c r="FS105" s="380"/>
      <c r="FT105" s="380"/>
      <c r="FU105" s="380"/>
      <c r="FV105" s="380"/>
      <c r="FW105" s="380"/>
      <c r="FX105" s="380"/>
      <c r="FY105" s="380"/>
      <c r="FZ105" s="380"/>
      <c r="GA105" s="380"/>
      <c r="GB105" s="380"/>
      <c r="GC105" s="380"/>
      <c r="GD105" s="380"/>
      <c r="GE105" s="380"/>
      <c r="GF105" s="380"/>
      <c r="GG105" s="380"/>
      <c r="GH105" s="380"/>
      <c r="GI105" s="380"/>
      <c r="GJ105" s="380"/>
      <c r="GK105" s="380"/>
      <c r="GL105" s="380"/>
      <c r="GM105" s="380"/>
      <c r="GN105" s="380"/>
      <c r="GO105" s="380"/>
      <c r="GP105" s="380"/>
      <c r="GQ105" s="380"/>
      <c r="GR105" s="380"/>
      <c r="GS105" s="380"/>
      <c r="GT105" s="380"/>
      <c r="GU105" s="380"/>
      <c r="GV105" s="380"/>
      <c r="GW105" s="380"/>
      <c r="GX105" s="380"/>
      <c r="GY105" s="380"/>
      <c r="GZ105" s="380"/>
      <c r="HA105" s="380"/>
      <c r="HB105" s="380"/>
      <c r="HC105" s="380"/>
      <c r="HD105" s="380"/>
      <c r="HE105" s="380"/>
      <c r="HF105" s="380"/>
      <c r="HG105" s="380"/>
      <c r="HH105" s="380"/>
    </row>
    <row r="106" spans="1:216">
      <c r="A106" s="103"/>
      <c r="B106" s="377"/>
      <c r="C106" s="377"/>
      <c r="D106" s="377"/>
      <c r="E106" s="377"/>
      <c r="F106" s="377"/>
      <c r="G106" s="377"/>
      <c r="H106" s="377"/>
      <c r="I106" s="377"/>
      <c r="J106" s="377"/>
      <c r="K106" s="377"/>
      <c r="L106" s="377"/>
      <c r="M106" s="378"/>
      <c r="N106" s="378"/>
      <c r="O106" s="378"/>
      <c r="P106" s="378"/>
      <c r="Q106" s="378"/>
      <c r="R106" s="378"/>
      <c r="S106" s="378"/>
      <c r="T106" s="378"/>
      <c r="U106" s="378"/>
      <c r="V106" s="378"/>
      <c r="W106" s="378"/>
      <c r="X106" s="378"/>
      <c r="Y106" s="380"/>
      <c r="Z106" s="409"/>
      <c r="AA106" s="380"/>
      <c r="AB106" s="380"/>
      <c r="AC106" s="380"/>
      <c r="AD106" s="380"/>
      <c r="AE106" s="380"/>
      <c r="AF106" s="380"/>
      <c r="AG106" s="380"/>
      <c r="AH106" s="380"/>
      <c r="AI106" s="380"/>
      <c r="AJ106" s="380"/>
      <c r="AR106" s="380"/>
      <c r="AS106" s="380"/>
      <c r="AT106" s="380"/>
      <c r="AU106" s="380"/>
      <c r="AV106" s="380"/>
      <c r="AW106" s="380"/>
      <c r="AX106" s="380"/>
      <c r="AY106" s="380"/>
      <c r="AZ106" s="380"/>
      <c r="BA106" s="380"/>
      <c r="BB106" s="380"/>
      <c r="BC106" s="380"/>
      <c r="BD106" s="380"/>
      <c r="BE106" s="380"/>
      <c r="BF106" s="380"/>
      <c r="BG106" s="380"/>
      <c r="BH106" s="380"/>
      <c r="BI106" s="380"/>
      <c r="BJ106" s="377"/>
      <c r="CE106" s="380"/>
      <c r="CF106" s="380"/>
      <c r="CG106" s="380"/>
      <c r="EZ106" s="380"/>
      <c r="FA106" s="380"/>
      <c r="FB106" s="380"/>
      <c r="FC106" s="380"/>
      <c r="FD106" s="380"/>
      <c r="FE106" s="380"/>
      <c r="FF106" s="380"/>
      <c r="FG106" s="380"/>
      <c r="FH106" s="380"/>
      <c r="FI106" s="380"/>
      <c r="FJ106" s="380"/>
      <c r="FK106" s="380"/>
      <c r="FL106" s="380"/>
      <c r="FM106" s="380"/>
      <c r="FN106" s="380"/>
      <c r="FO106" s="380"/>
      <c r="FP106" s="380"/>
      <c r="FQ106" s="380"/>
      <c r="FR106" s="380"/>
      <c r="FS106" s="380"/>
      <c r="FT106" s="380"/>
      <c r="FU106" s="380"/>
      <c r="FV106" s="380"/>
      <c r="FW106" s="380"/>
      <c r="FX106" s="380"/>
      <c r="FY106" s="380"/>
      <c r="FZ106" s="380"/>
      <c r="GA106" s="380"/>
      <c r="GB106" s="380"/>
      <c r="GC106" s="380"/>
      <c r="GD106" s="380"/>
      <c r="GE106" s="380"/>
      <c r="GF106" s="380"/>
      <c r="GG106" s="380"/>
      <c r="GH106" s="380"/>
      <c r="GI106" s="380"/>
      <c r="GJ106" s="380"/>
      <c r="GK106" s="380"/>
      <c r="GL106" s="380"/>
      <c r="GM106" s="380"/>
      <c r="GN106" s="380"/>
      <c r="GO106" s="380"/>
      <c r="GP106" s="380"/>
      <c r="GQ106" s="380"/>
      <c r="GR106" s="380"/>
      <c r="GS106" s="380"/>
      <c r="GT106" s="380"/>
      <c r="GU106" s="380"/>
      <c r="GV106" s="380"/>
      <c r="GW106" s="380"/>
      <c r="GX106" s="380"/>
      <c r="GY106" s="380"/>
      <c r="GZ106" s="380"/>
      <c r="HA106" s="380"/>
      <c r="HB106" s="380"/>
      <c r="HC106" s="380"/>
      <c r="HD106" s="380"/>
      <c r="HE106" s="380"/>
      <c r="HF106" s="380"/>
      <c r="HG106" s="380"/>
      <c r="HH106" s="380"/>
    </row>
    <row r="107" spans="1:216">
      <c r="A107" s="103"/>
      <c r="B107" s="377"/>
      <c r="C107" s="377"/>
      <c r="D107" s="377"/>
      <c r="E107" s="377"/>
      <c r="F107" s="377"/>
      <c r="G107" s="377"/>
      <c r="H107" s="377"/>
      <c r="I107" s="377"/>
      <c r="J107" s="377"/>
      <c r="K107" s="377"/>
      <c r="L107" s="377"/>
      <c r="M107" s="378"/>
      <c r="N107" s="378"/>
      <c r="O107" s="378"/>
      <c r="P107" s="378"/>
      <c r="Q107" s="378"/>
      <c r="R107" s="378"/>
      <c r="S107" s="378"/>
      <c r="T107" s="378"/>
      <c r="U107" s="378"/>
      <c r="V107" s="378"/>
      <c r="W107" s="378"/>
      <c r="X107" s="378"/>
      <c r="Y107" s="380"/>
      <c r="Z107" s="409"/>
      <c r="AA107" s="380"/>
      <c r="AB107" s="380"/>
      <c r="AC107" s="380"/>
      <c r="AD107" s="380"/>
      <c r="AE107" s="380"/>
      <c r="AF107" s="380"/>
      <c r="AG107" s="380"/>
      <c r="AH107" s="380"/>
      <c r="AI107" s="380"/>
      <c r="AJ107" s="380"/>
      <c r="AR107" s="380"/>
      <c r="AS107" s="380"/>
      <c r="AT107" s="380"/>
      <c r="AU107" s="380"/>
      <c r="AV107" s="380"/>
      <c r="AW107" s="380"/>
      <c r="AX107" s="380"/>
      <c r="AY107" s="380"/>
      <c r="AZ107" s="380"/>
      <c r="BA107" s="380"/>
      <c r="BB107" s="380"/>
      <c r="BC107" s="380"/>
      <c r="BD107" s="380"/>
      <c r="BE107" s="380"/>
      <c r="BF107" s="380"/>
      <c r="BG107" s="380"/>
      <c r="BH107" s="380"/>
      <c r="BI107" s="380"/>
      <c r="BJ107" s="377"/>
      <c r="CE107" s="380"/>
      <c r="CF107" s="380"/>
      <c r="CG107" s="380"/>
      <c r="EZ107" s="380"/>
      <c r="FA107" s="380"/>
      <c r="FB107" s="380"/>
      <c r="FC107" s="380"/>
      <c r="FD107" s="380"/>
      <c r="FE107" s="380"/>
      <c r="FF107" s="380"/>
      <c r="FG107" s="380"/>
      <c r="FH107" s="380"/>
      <c r="FI107" s="380"/>
      <c r="FJ107" s="380"/>
      <c r="FK107" s="380"/>
      <c r="FL107" s="380"/>
      <c r="FM107" s="380"/>
      <c r="FN107" s="380"/>
      <c r="FO107" s="380"/>
      <c r="FP107" s="380"/>
      <c r="FQ107" s="380"/>
      <c r="FR107" s="380"/>
      <c r="FS107" s="380"/>
      <c r="FT107" s="380"/>
      <c r="FU107" s="380"/>
      <c r="FV107" s="380"/>
      <c r="FW107" s="380"/>
      <c r="FX107" s="380"/>
      <c r="FY107" s="380"/>
      <c r="FZ107" s="380"/>
      <c r="GA107" s="380"/>
      <c r="GB107" s="380"/>
      <c r="GC107" s="380"/>
      <c r="GD107" s="380"/>
      <c r="GE107" s="380"/>
      <c r="GF107" s="380"/>
      <c r="GG107" s="380"/>
      <c r="GH107" s="380"/>
      <c r="GI107" s="380"/>
      <c r="GJ107" s="380"/>
      <c r="GK107" s="380"/>
      <c r="GL107" s="380"/>
      <c r="GM107" s="380"/>
      <c r="GN107" s="380"/>
      <c r="GO107" s="380"/>
      <c r="GP107" s="380"/>
      <c r="GQ107" s="380"/>
      <c r="GR107" s="380"/>
      <c r="GS107" s="380"/>
      <c r="GT107" s="380"/>
      <c r="GU107" s="380"/>
      <c r="GV107" s="380"/>
      <c r="GW107" s="380"/>
      <c r="GX107" s="380"/>
      <c r="GY107" s="380"/>
      <c r="GZ107" s="380"/>
      <c r="HA107" s="380"/>
      <c r="HB107" s="380"/>
      <c r="HC107" s="380"/>
      <c r="HD107" s="380"/>
      <c r="HE107" s="380"/>
      <c r="HF107" s="380"/>
      <c r="HG107" s="380"/>
      <c r="HH107" s="380"/>
    </row>
    <row r="108" spans="1:216">
      <c r="A108" s="103"/>
      <c r="B108" s="377"/>
      <c r="C108" s="377"/>
      <c r="D108" s="377"/>
      <c r="E108" s="377"/>
      <c r="F108" s="377"/>
      <c r="G108" s="377"/>
      <c r="H108" s="377"/>
      <c r="I108" s="377"/>
      <c r="J108" s="377"/>
      <c r="K108" s="377"/>
      <c r="L108" s="377"/>
      <c r="M108" s="378"/>
      <c r="N108" s="378"/>
      <c r="O108" s="378"/>
      <c r="P108" s="378"/>
      <c r="Q108" s="378"/>
      <c r="R108" s="378"/>
      <c r="S108" s="378"/>
      <c r="T108" s="378"/>
      <c r="U108" s="378"/>
      <c r="V108" s="378"/>
      <c r="W108" s="378"/>
      <c r="X108" s="378"/>
      <c r="Y108" s="380"/>
      <c r="Z108" s="409"/>
      <c r="AA108" s="380"/>
      <c r="AB108" s="380"/>
      <c r="AC108" s="380"/>
      <c r="AD108" s="380"/>
      <c r="AE108" s="380"/>
      <c r="AF108" s="380"/>
      <c r="AG108" s="380"/>
      <c r="AH108" s="380"/>
      <c r="AI108" s="380"/>
      <c r="AJ108" s="380"/>
      <c r="AR108" s="380"/>
      <c r="AS108" s="380"/>
      <c r="AT108" s="380"/>
      <c r="AU108" s="380"/>
      <c r="AV108" s="380"/>
      <c r="AW108" s="380"/>
      <c r="AX108" s="380"/>
      <c r="AY108" s="380"/>
      <c r="AZ108" s="380"/>
      <c r="BA108" s="380"/>
      <c r="BB108" s="380"/>
      <c r="BC108" s="380"/>
      <c r="BD108" s="380"/>
      <c r="BE108" s="380"/>
      <c r="BF108" s="380"/>
      <c r="BG108" s="380"/>
      <c r="BH108" s="380"/>
      <c r="BI108" s="380"/>
      <c r="BJ108" s="377"/>
      <c r="CE108" s="380"/>
      <c r="CF108" s="380"/>
      <c r="CG108" s="380"/>
      <c r="EZ108" s="380"/>
      <c r="FA108" s="380"/>
      <c r="FB108" s="380"/>
      <c r="FC108" s="380"/>
      <c r="FD108" s="380"/>
      <c r="FE108" s="380"/>
      <c r="FF108" s="380"/>
      <c r="FG108" s="380"/>
      <c r="FH108" s="380"/>
      <c r="FI108" s="380"/>
      <c r="FJ108" s="380"/>
      <c r="FK108" s="380"/>
      <c r="FL108" s="380"/>
      <c r="FM108" s="380"/>
      <c r="FN108" s="380"/>
      <c r="FO108" s="380"/>
      <c r="FP108" s="380"/>
      <c r="FQ108" s="380"/>
      <c r="FR108" s="380"/>
      <c r="FS108" s="380"/>
      <c r="FT108" s="380"/>
      <c r="FU108" s="380"/>
      <c r="FV108" s="380"/>
      <c r="FW108" s="380"/>
      <c r="FX108" s="380"/>
      <c r="FY108" s="380"/>
      <c r="FZ108" s="380"/>
      <c r="GA108" s="380"/>
      <c r="GB108" s="380"/>
      <c r="GC108" s="380"/>
      <c r="GD108" s="380"/>
      <c r="GE108" s="380"/>
      <c r="GF108" s="380"/>
      <c r="GG108" s="380"/>
      <c r="GH108" s="380"/>
      <c r="GI108" s="380"/>
      <c r="GJ108" s="380"/>
      <c r="GK108" s="380"/>
      <c r="GL108" s="380"/>
      <c r="GM108" s="380"/>
      <c r="GN108" s="380"/>
      <c r="GO108" s="380"/>
      <c r="GP108" s="380"/>
      <c r="GQ108" s="380"/>
      <c r="GR108" s="380"/>
      <c r="GS108" s="380"/>
      <c r="GT108" s="380"/>
      <c r="GU108" s="380"/>
      <c r="GV108" s="380"/>
      <c r="GW108" s="380"/>
      <c r="GX108" s="380"/>
      <c r="GY108" s="380"/>
      <c r="GZ108" s="380"/>
      <c r="HA108" s="380"/>
      <c r="HB108" s="380"/>
      <c r="HC108" s="380"/>
      <c r="HD108" s="380"/>
      <c r="HE108" s="380"/>
      <c r="HF108" s="380"/>
      <c r="HG108" s="380"/>
      <c r="HH108" s="380"/>
    </row>
    <row r="109" spans="1:216">
      <c r="A109" s="103"/>
      <c r="B109" s="377"/>
      <c r="C109" s="377"/>
      <c r="D109" s="377"/>
      <c r="E109" s="377"/>
      <c r="F109" s="377"/>
      <c r="G109" s="377"/>
      <c r="H109" s="377"/>
      <c r="I109" s="377"/>
      <c r="J109" s="377"/>
      <c r="K109" s="377"/>
      <c r="L109" s="377"/>
      <c r="M109" s="378"/>
      <c r="N109" s="378"/>
      <c r="O109" s="378"/>
      <c r="P109" s="378"/>
      <c r="Q109" s="378"/>
      <c r="R109" s="378"/>
      <c r="S109" s="378"/>
      <c r="T109" s="378"/>
      <c r="U109" s="378"/>
      <c r="V109" s="378"/>
      <c r="W109" s="378"/>
      <c r="X109" s="378"/>
      <c r="Y109" s="380"/>
      <c r="Z109" s="409"/>
      <c r="AA109" s="380"/>
      <c r="AB109" s="380"/>
      <c r="AC109" s="380"/>
      <c r="AD109" s="380"/>
      <c r="AE109" s="380"/>
      <c r="AF109" s="380"/>
      <c r="AG109" s="380"/>
      <c r="AH109" s="380"/>
      <c r="AI109" s="380"/>
      <c r="AJ109" s="380"/>
      <c r="AR109" s="380"/>
      <c r="AS109" s="380"/>
      <c r="AT109" s="380"/>
      <c r="AU109" s="380"/>
      <c r="AV109" s="380"/>
      <c r="AW109" s="380"/>
      <c r="AX109" s="380"/>
      <c r="AY109" s="380"/>
      <c r="AZ109" s="380"/>
      <c r="BA109" s="380"/>
      <c r="BB109" s="380"/>
      <c r="BC109" s="380"/>
      <c r="BD109" s="380"/>
      <c r="BE109" s="380"/>
      <c r="BF109" s="380"/>
      <c r="BG109" s="380"/>
      <c r="BH109" s="380"/>
      <c r="BI109" s="380"/>
      <c r="BJ109" s="377"/>
      <c r="CE109" s="380"/>
      <c r="CF109" s="380"/>
      <c r="CG109" s="380"/>
      <c r="EZ109" s="380"/>
      <c r="FA109" s="380"/>
      <c r="FB109" s="380"/>
      <c r="FC109" s="380"/>
      <c r="FD109" s="380"/>
      <c r="FE109" s="380"/>
      <c r="FF109" s="380"/>
      <c r="FG109" s="380"/>
      <c r="FH109" s="380"/>
      <c r="FI109" s="380"/>
      <c r="FJ109" s="380"/>
      <c r="FK109" s="380"/>
      <c r="FL109" s="380"/>
      <c r="FM109" s="380"/>
      <c r="FN109" s="380"/>
      <c r="FO109" s="380"/>
      <c r="FP109" s="380"/>
      <c r="FQ109" s="380"/>
      <c r="FR109" s="380"/>
      <c r="FS109" s="380"/>
      <c r="FT109" s="380"/>
      <c r="FU109" s="380"/>
      <c r="FV109" s="380"/>
      <c r="FW109" s="380"/>
      <c r="FX109" s="380"/>
      <c r="FY109" s="380"/>
      <c r="FZ109" s="380"/>
      <c r="GA109" s="380"/>
      <c r="GB109" s="380"/>
      <c r="GC109" s="380"/>
      <c r="GD109" s="380"/>
      <c r="GE109" s="380"/>
      <c r="GF109" s="380"/>
      <c r="GG109" s="380"/>
      <c r="GH109" s="380"/>
      <c r="GI109" s="380"/>
      <c r="GJ109" s="380"/>
      <c r="GK109" s="380"/>
      <c r="GL109" s="380"/>
      <c r="GM109" s="380"/>
      <c r="GN109" s="380"/>
      <c r="GO109" s="380"/>
      <c r="GP109" s="380"/>
      <c r="GQ109" s="380"/>
      <c r="GR109" s="380"/>
      <c r="GS109" s="380"/>
      <c r="GT109" s="380"/>
      <c r="GU109" s="380"/>
      <c r="GV109" s="380"/>
      <c r="GW109" s="380"/>
      <c r="GX109" s="380"/>
      <c r="GY109" s="380"/>
      <c r="GZ109" s="380"/>
      <c r="HA109" s="380"/>
      <c r="HB109" s="380"/>
      <c r="HC109" s="380"/>
      <c r="HD109" s="380"/>
      <c r="HE109" s="380"/>
      <c r="HF109" s="380"/>
      <c r="HG109" s="380"/>
      <c r="HH109" s="380"/>
    </row>
    <row r="110" spans="1:216">
      <c r="A110" s="103"/>
      <c r="B110" s="377"/>
      <c r="C110" s="377"/>
      <c r="D110" s="377"/>
      <c r="E110" s="377"/>
      <c r="F110" s="377"/>
      <c r="G110" s="377"/>
      <c r="H110" s="377"/>
      <c r="I110" s="377"/>
      <c r="J110" s="377"/>
      <c r="K110" s="377"/>
      <c r="L110" s="377"/>
      <c r="M110" s="378"/>
      <c r="N110" s="378"/>
      <c r="O110" s="378"/>
      <c r="P110" s="378"/>
      <c r="Q110" s="378"/>
      <c r="R110" s="378"/>
      <c r="S110" s="378"/>
      <c r="T110" s="378"/>
      <c r="U110" s="378"/>
      <c r="V110" s="378"/>
      <c r="W110" s="378"/>
      <c r="X110" s="378"/>
      <c r="Y110" s="380"/>
      <c r="Z110" s="409"/>
      <c r="AA110" s="380"/>
      <c r="AB110" s="380"/>
      <c r="AC110" s="380"/>
      <c r="AD110" s="380"/>
      <c r="AE110" s="380"/>
      <c r="AF110" s="380"/>
      <c r="AG110" s="380"/>
      <c r="AH110" s="380"/>
      <c r="AI110" s="380"/>
      <c r="AJ110" s="380"/>
      <c r="AR110" s="380"/>
      <c r="AS110" s="380"/>
      <c r="AT110" s="380"/>
      <c r="AU110" s="380"/>
      <c r="AV110" s="380"/>
      <c r="AW110" s="380"/>
      <c r="AX110" s="380"/>
      <c r="AY110" s="380"/>
      <c r="AZ110" s="380"/>
      <c r="BA110" s="380"/>
      <c r="BB110" s="380"/>
      <c r="BC110" s="380"/>
      <c r="BD110" s="380"/>
      <c r="BE110" s="380"/>
      <c r="BF110" s="380"/>
      <c r="BG110" s="380"/>
      <c r="BH110" s="380"/>
      <c r="BI110" s="380"/>
      <c r="BJ110" s="377"/>
      <c r="CE110" s="380"/>
      <c r="CF110" s="380"/>
      <c r="CG110" s="380"/>
      <c r="EZ110" s="380"/>
      <c r="FA110" s="380"/>
      <c r="FB110" s="380"/>
      <c r="FC110" s="380"/>
      <c r="FD110" s="380"/>
      <c r="FE110" s="380"/>
      <c r="FF110" s="380"/>
      <c r="FG110" s="380"/>
      <c r="FH110" s="380"/>
      <c r="FI110" s="380"/>
      <c r="FJ110" s="380"/>
      <c r="FK110" s="380"/>
      <c r="FL110" s="380"/>
      <c r="FM110" s="380"/>
      <c r="FN110" s="380"/>
      <c r="FO110" s="380"/>
      <c r="FP110" s="380"/>
      <c r="FQ110" s="380"/>
      <c r="FR110" s="380"/>
      <c r="FS110" s="380"/>
      <c r="FT110" s="380"/>
      <c r="FU110" s="380"/>
      <c r="FV110" s="380"/>
      <c r="FW110" s="380"/>
      <c r="FX110" s="380"/>
      <c r="FY110" s="380"/>
      <c r="FZ110" s="380"/>
      <c r="GA110" s="380"/>
      <c r="GB110" s="380"/>
      <c r="GC110" s="380"/>
      <c r="GD110" s="380"/>
      <c r="GE110" s="380"/>
      <c r="GF110" s="380"/>
      <c r="GG110" s="380"/>
      <c r="GH110" s="380"/>
      <c r="GI110" s="380"/>
      <c r="GJ110" s="380"/>
      <c r="GK110" s="380"/>
      <c r="GL110" s="380"/>
      <c r="GM110" s="380"/>
      <c r="GN110" s="380"/>
      <c r="GO110" s="380"/>
      <c r="GP110" s="380"/>
      <c r="GQ110" s="380"/>
      <c r="GR110" s="380"/>
      <c r="GS110" s="380"/>
      <c r="GT110" s="380"/>
      <c r="GU110" s="380"/>
      <c r="GV110" s="380"/>
      <c r="GW110" s="380"/>
      <c r="GX110" s="380"/>
      <c r="GY110" s="380"/>
      <c r="GZ110" s="380"/>
      <c r="HA110" s="380"/>
      <c r="HB110" s="380"/>
      <c r="HC110" s="380"/>
      <c r="HD110" s="380"/>
      <c r="HE110" s="380"/>
      <c r="HF110" s="380"/>
      <c r="HG110" s="380"/>
      <c r="HH110" s="380"/>
    </row>
    <row r="111" spans="1:216">
      <c r="A111" s="103"/>
      <c r="B111" s="377"/>
      <c r="C111" s="377"/>
      <c r="D111" s="377"/>
      <c r="E111" s="377"/>
      <c r="F111" s="377"/>
      <c r="G111" s="377"/>
      <c r="H111" s="377"/>
      <c r="I111" s="377"/>
      <c r="J111" s="377"/>
      <c r="K111" s="377"/>
      <c r="L111" s="377"/>
      <c r="M111" s="378"/>
      <c r="N111" s="378"/>
      <c r="O111" s="378"/>
      <c r="P111" s="378"/>
      <c r="Q111" s="378"/>
      <c r="R111" s="378"/>
      <c r="S111" s="378"/>
      <c r="T111" s="378"/>
      <c r="U111" s="378"/>
      <c r="V111" s="378"/>
      <c r="W111" s="378"/>
      <c r="X111" s="378"/>
      <c r="Y111" s="380"/>
      <c r="Z111" s="409"/>
      <c r="AA111" s="380"/>
      <c r="AB111" s="380"/>
      <c r="AC111" s="380"/>
      <c r="AD111" s="380"/>
      <c r="AE111" s="380"/>
      <c r="AF111" s="380"/>
      <c r="AG111" s="380"/>
      <c r="AH111" s="380"/>
      <c r="AI111" s="380"/>
      <c r="AJ111" s="380"/>
      <c r="AR111" s="380"/>
      <c r="AS111" s="380"/>
      <c r="AT111" s="380"/>
      <c r="AU111" s="380"/>
      <c r="AV111" s="380"/>
      <c r="AW111" s="380"/>
      <c r="AX111" s="380"/>
      <c r="AY111" s="380"/>
      <c r="AZ111" s="380"/>
      <c r="BA111" s="380"/>
      <c r="BB111" s="380"/>
      <c r="BC111" s="380"/>
      <c r="BD111" s="380"/>
      <c r="BE111" s="380"/>
      <c r="BF111" s="380"/>
      <c r="BG111" s="380"/>
      <c r="BH111" s="380"/>
      <c r="BI111" s="380"/>
      <c r="BJ111" s="377"/>
      <c r="CE111" s="380"/>
      <c r="CF111" s="380"/>
      <c r="CG111" s="380"/>
      <c r="EZ111" s="380"/>
      <c r="FA111" s="380"/>
      <c r="FB111" s="380"/>
      <c r="FC111" s="380"/>
      <c r="FD111" s="380"/>
      <c r="FE111" s="380"/>
      <c r="FF111" s="380"/>
      <c r="FG111" s="380"/>
      <c r="FH111" s="380"/>
      <c r="FI111" s="380"/>
      <c r="FJ111" s="380"/>
      <c r="FK111" s="380"/>
      <c r="FL111" s="380"/>
      <c r="FM111" s="380"/>
      <c r="FN111" s="380"/>
      <c r="FO111" s="380"/>
      <c r="FP111" s="380"/>
      <c r="FQ111" s="380"/>
      <c r="FR111" s="380"/>
      <c r="FS111" s="380"/>
      <c r="FT111" s="380"/>
      <c r="FU111" s="380"/>
      <c r="FV111" s="380"/>
      <c r="FW111" s="380"/>
      <c r="FX111" s="380"/>
      <c r="FY111" s="380"/>
      <c r="FZ111" s="380"/>
      <c r="GA111" s="380"/>
      <c r="GB111" s="380"/>
      <c r="GC111" s="380"/>
      <c r="GD111" s="380"/>
      <c r="GE111" s="380"/>
      <c r="GF111" s="380"/>
      <c r="GG111" s="380"/>
      <c r="GH111" s="380"/>
      <c r="GI111" s="380"/>
      <c r="GJ111" s="380"/>
      <c r="GK111" s="380"/>
      <c r="GL111" s="380"/>
      <c r="GM111" s="380"/>
      <c r="GN111" s="380"/>
      <c r="GO111" s="380"/>
      <c r="GP111" s="380"/>
      <c r="GQ111" s="380"/>
      <c r="GR111" s="380"/>
      <c r="GS111" s="380"/>
      <c r="GT111" s="380"/>
      <c r="GU111" s="380"/>
      <c r="GV111" s="380"/>
      <c r="GW111" s="380"/>
      <c r="GX111" s="380"/>
      <c r="GY111" s="380"/>
      <c r="GZ111" s="380"/>
      <c r="HA111" s="380"/>
      <c r="HB111" s="380"/>
      <c r="HC111" s="380"/>
      <c r="HD111" s="380"/>
      <c r="HE111" s="380"/>
      <c r="HF111" s="380"/>
      <c r="HG111" s="380"/>
      <c r="HH111" s="380"/>
    </row>
    <row r="112" spans="1:216">
      <c r="A112" s="103"/>
      <c r="B112" s="377"/>
      <c r="C112" s="377"/>
      <c r="D112" s="377"/>
      <c r="E112" s="377"/>
      <c r="F112" s="377"/>
      <c r="G112" s="377"/>
      <c r="H112" s="377"/>
      <c r="I112" s="377"/>
      <c r="J112" s="377"/>
      <c r="K112" s="377"/>
      <c r="L112" s="377"/>
      <c r="M112" s="378"/>
      <c r="N112" s="378"/>
      <c r="O112" s="378"/>
      <c r="P112" s="378"/>
      <c r="Q112" s="378"/>
      <c r="R112" s="378"/>
      <c r="S112" s="378"/>
      <c r="T112" s="378"/>
      <c r="U112" s="378"/>
      <c r="V112" s="378"/>
      <c r="W112" s="378"/>
      <c r="X112" s="378"/>
      <c r="Y112" s="380"/>
      <c r="Z112" s="409"/>
      <c r="AA112" s="380"/>
      <c r="AB112" s="380"/>
      <c r="AC112" s="380"/>
      <c r="AD112" s="380"/>
      <c r="AE112" s="380"/>
      <c r="AF112" s="380"/>
      <c r="AG112" s="380"/>
      <c r="AH112" s="380"/>
      <c r="AI112" s="380"/>
      <c r="AJ112" s="380"/>
      <c r="AR112" s="380"/>
      <c r="AS112" s="380"/>
      <c r="AT112" s="380"/>
      <c r="AU112" s="380"/>
      <c r="AV112" s="380"/>
      <c r="AW112" s="380"/>
      <c r="AX112" s="380"/>
      <c r="AY112" s="380"/>
      <c r="AZ112" s="380"/>
      <c r="BA112" s="380"/>
      <c r="BB112" s="380"/>
      <c r="BC112" s="380"/>
      <c r="BD112" s="380"/>
      <c r="BE112" s="380"/>
      <c r="BF112" s="380"/>
      <c r="BG112" s="380"/>
      <c r="BH112" s="380"/>
      <c r="BI112" s="380"/>
      <c r="BJ112" s="377"/>
      <c r="CE112" s="380"/>
      <c r="CF112" s="380"/>
      <c r="CG112" s="380"/>
      <c r="EZ112" s="380"/>
      <c r="FA112" s="380"/>
      <c r="FB112" s="380"/>
      <c r="FC112" s="380"/>
      <c r="FD112" s="380"/>
      <c r="FE112" s="380"/>
      <c r="FF112" s="380"/>
      <c r="FG112" s="380"/>
      <c r="FH112" s="380"/>
      <c r="FI112" s="380"/>
      <c r="FJ112" s="380"/>
      <c r="FK112" s="380"/>
      <c r="FL112" s="380"/>
      <c r="FM112" s="380"/>
      <c r="FN112" s="380"/>
      <c r="FO112" s="380"/>
      <c r="FP112" s="380"/>
      <c r="FQ112" s="380"/>
      <c r="FR112" s="380"/>
      <c r="FS112" s="380"/>
      <c r="FT112" s="380"/>
      <c r="FU112" s="380"/>
      <c r="FV112" s="380"/>
      <c r="FW112" s="380"/>
      <c r="FX112" s="380"/>
      <c r="FY112" s="380"/>
      <c r="FZ112" s="380"/>
      <c r="GA112" s="380"/>
      <c r="GB112" s="380"/>
      <c r="GC112" s="380"/>
      <c r="GD112" s="380"/>
      <c r="GE112" s="380"/>
      <c r="GF112" s="380"/>
      <c r="GG112" s="380"/>
      <c r="GH112" s="380"/>
      <c r="GI112" s="380"/>
      <c r="GJ112" s="380"/>
      <c r="GK112" s="380"/>
      <c r="GL112" s="380"/>
      <c r="GM112" s="380"/>
      <c r="GN112" s="380"/>
      <c r="GO112" s="380"/>
      <c r="GP112" s="380"/>
      <c r="GQ112" s="380"/>
      <c r="GR112" s="380"/>
      <c r="GS112" s="380"/>
      <c r="GT112" s="380"/>
      <c r="GU112" s="380"/>
      <c r="GV112" s="380"/>
      <c r="GW112" s="380"/>
      <c r="GX112" s="380"/>
      <c r="GY112" s="380"/>
      <c r="GZ112" s="380"/>
      <c r="HA112" s="380"/>
      <c r="HB112" s="380"/>
      <c r="HC112" s="380"/>
      <c r="HD112" s="380"/>
      <c r="HE112" s="380"/>
      <c r="HF112" s="380"/>
      <c r="HG112" s="380"/>
      <c r="HH112" s="380"/>
    </row>
    <row r="113" spans="1:216">
      <c r="A113" s="103"/>
      <c r="B113" s="377"/>
      <c r="C113" s="377"/>
      <c r="D113" s="377"/>
      <c r="E113" s="377"/>
      <c r="F113" s="377"/>
      <c r="G113" s="377"/>
      <c r="H113" s="377"/>
      <c r="I113" s="377"/>
      <c r="J113" s="377"/>
      <c r="K113" s="377"/>
      <c r="L113" s="377"/>
      <c r="M113" s="378"/>
      <c r="N113" s="378"/>
      <c r="O113" s="378"/>
      <c r="P113" s="378"/>
      <c r="Q113" s="378"/>
      <c r="R113" s="378"/>
      <c r="S113" s="378"/>
      <c r="T113" s="378"/>
      <c r="U113" s="378"/>
      <c r="V113" s="378"/>
      <c r="W113" s="378"/>
      <c r="X113" s="378"/>
      <c r="Y113" s="380"/>
      <c r="Z113" s="409"/>
      <c r="AA113" s="380"/>
      <c r="AB113" s="380"/>
      <c r="AC113" s="380"/>
      <c r="AD113" s="380"/>
      <c r="AE113" s="380"/>
      <c r="AF113" s="380"/>
      <c r="AG113" s="380"/>
      <c r="AH113" s="380"/>
      <c r="AI113" s="380"/>
      <c r="AJ113" s="380"/>
      <c r="AR113" s="380"/>
      <c r="AS113" s="380"/>
      <c r="AT113" s="380"/>
      <c r="AU113" s="380"/>
      <c r="AV113" s="380"/>
      <c r="AW113" s="380"/>
      <c r="AX113" s="380"/>
      <c r="AY113" s="380"/>
      <c r="AZ113" s="380"/>
      <c r="BA113" s="380"/>
      <c r="BB113" s="380"/>
      <c r="BC113" s="380"/>
      <c r="BD113" s="380"/>
      <c r="BE113" s="380"/>
      <c r="BF113" s="380"/>
      <c r="BG113" s="380"/>
      <c r="BH113" s="380"/>
      <c r="BI113" s="380"/>
      <c r="BJ113" s="377"/>
      <c r="CE113" s="380"/>
      <c r="CF113" s="380"/>
      <c r="CG113" s="380"/>
      <c r="EZ113" s="380"/>
      <c r="FA113" s="380"/>
      <c r="FB113" s="380"/>
      <c r="FC113" s="380"/>
      <c r="FD113" s="380"/>
      <c r="FE113" s="380"/>
      <c r="FF113" s="380"/>
      <c r="FG113" s="380"/>
      <c r="FH113" s="380"/>
      <c r="FI113" s="380"/>
      <c r="FJ113" s="380"/>
      <c r="FK113" s="380"/>
      <c r="FL113" s="380"/>
      <c r="FM113" s="380"/>
      <c r="FN113" s="380"/>
      <c r="FO113" s="380"/>
      <c r="FP113" s="380"/>
      <c r="FQ113" s="380"/>
      <c r="FR113" s="380"/>
      <c r="FS113" s="380"/>
      <c r="FT113" s="380"/>
      <c r="FU113" s="380"/>
      <c r="FV113" s="380"/>
      <c r="FW113" s="380"/>
      <c r="FX113" s="380"/>
      <c r="FY113" s="380"/>
      <c r="FZ113" s="380"/>
      <c r="GA113" s="380"/>
      <c r="GB113" s="380"/>
      <c r="GC113" s="380"/>
      <c r="GD113" s="380"/>
      <c r="GE113" s="380"/>
      <c r="GF113" s="380"/>
      <c r="GG113" s="380"/>
      <c r="GH113" s="380"/>
      <c r="GI113" s="380"/>
      <c r="GJ113" s="380"/>
      <c r="GK113" s="380"/>
      <c r="GL113" s="380"/>
      <c r="GM113" s="380"/>
      <c r="GN113" s="380"/>
      <c r="GO113" s="380"/>
      <c r="GP113" s="380"/>
      <c r="GQ113" s="380"/>
      <c r="GR113" s="380"/>
      <c r="GS113" s="380"/>
      <c r="GT113" s="380"/>
      <c r="GU113" s="380"/>
      <c r="GV113" s="380"/>
      <c r="GW113" s="380"/>
      <c r="GX113" s="380"/>
      <c r="GY113" s="380"/>
      <c r="GZ113" s="380"/>
      <c r="HA113" s="380"/>
      <c r="HB113" s="380"/>
      <c r="HC113" s="380"/>
      <c r="HD113" s="380"/>
      <c r="HE113" s="380"/>
      <c r="HF113" s="380"/>
      <c r="HG113" s="380"/>
      <c r="HH113" s="380"/>
    </row>
    <row r="114" spans="1:216">
      <c r="A114" s="103"/>
      <c r="B114" s="377"/>
      <c r="C114" s="377"/>
      <c r="D114" s="377"/>
      <c r="E114" s="377"/>
      <c r="F114" s="377"/>
      <c r="G114" s="377"/>
      <c r="H114" s="377"/>
      <c r="I114" s="377"/>
      <c r="J114" s="377"/>
      <c r="K114" s="377"/>
      <c r="L114" s="377"/>
      <c r="M114" s="378"/>
      <c r="N114" s="378"/>
      <c r="O114" s="378"/>
      <c r="P114" s="378"/>
      <c r="Q114" s="378"/>
      <c r="R114" s="378"/>
      <c r="S114" s="378"/>
      <c r="T114" s="378"/>
      <c r="U114" s="378"/>
      <c r="V114" s="378"/>
      <c r="W114" s="378"/>
      <c r="X114" s="378"/>
      <c r="Y114" s="380"/>
      <c r="Z114" s="409"/>
      <c r="AA114" s="380"/>
      <c r="AB114" s="380"/>
      <c r="AC114" s="380"/>
      <c r="AD114" s="380"/>
      <c r="AE114" s="380"/>
      <c r="AF114" s="380"/>
      <c r="AG114" s="380"/>
      <c r="AH114" s="380"/>
      <c r="AI114" s="380"/>
      <c r="AJ114" s="380"/>
      <c r="AR114" s="380"/>
      <c r="AS114" s="380"/>
      <c r="AT114" s="380"/>
      <c r="AU114" s="380"/>
      <c r="AV114" s="380"/>
      <c r="AW114" s="380"/>
      <c r="AX114" s="380"/>
      <c r="AY114" s="380"/>
      <c r="AZ114" s="380"/>
      <c r="BA114" s="380"/>
      <c r="BB114" s="380"/>
      <c r="BC114" s="380"/>
      <c r="BD114" s="380"/>
      <c r="BE114" s="380"/>
      <c r="BF114" s="380"/>
      <c r="BG114" s="380"/>
      <c r="BH114" s="380"/>
      <c r="BI114" s="380"/>
      <c r="BJ114" s="377"/>
      <c r="CE114" s="380"/>
      <c r="CF114" s="380"/>
      <c r="CG114" s="380"/>
      <c r="EZ114" s="380"/>
      <c r="FA114" s="380"/>
      <c r="FB114" s="380"/>
      <c r="FC114" s="380"/>
      <c r="FD114" s="380"/>
      <c r="FE114" s="380"/>
      <c r="FF114" s="380"/>
      <c r="FG114" s="380"/>
      <c r="FH114" s="380"/>
      <c r="FI114" s="380"/>
      <c r="FJ114" s="380"/>
      <c r="FK114" s="380"/>
      <c r="FL114" s="380"/>
      <c r="FM114" s="380"/>
      <c r="FN114" s="380"/>
      <c r="FO114" s="380"/>
      <c r="FP114" s="380"/>
      <c r="FQ114" s="380"/>
      <c r="FR114" s="380"/>
      <c r="FS114" s="380"/>
      <c r="FT114" s="380"/>
      <c r="FU114" s="380"/>
      <c r="FV114" s="380"/>
      <c r="FW114" s="380"/>
      <c r="FX114" s="380"/>
      <c r="FY114" s="380"/>
      <c r="FZ114" s="380"/>
      <c r="GA114" s="380"/>
      <c r="GB114" s="380"/>
      <c r="GC114" s="380"/>
      <c r="GD114" s="380"/>
      <c r="GE114" s="380"/>
      <c r="GF114" s="380"/>
      <c r="GG114" s="380"/>
      <c r="GH114" s="380"/>
      <c r="GI114" s="380"/>
      <c r="GJ114" s="380"/>
      <c r="GK114" s="380"/>
      <c r="GL114" s="380"/>
      <c r="GM114" s="380"/>
      <c r="GN114" s="380"/>
      <c r="GO114" s="380"/>
      <c r="GP114" s="380"/>
      <c r="GQ114" s="380"/>
      <c r="GR114" s="380"/>
      <c r="GS114" s="380"/>
      <c r="GT114" s="380"/>
      <c r="GU114" s="380"/>
      <c r="GV114" s="380"/>
      <c r="GW114" s="380"/>
      <c r="GX114" s="380"/>
      <c r="GY114" s="380"/>
      <c r="GZ114" s="380"/>
      <c r="HA114" s="380"/>
      <c r="HB114" s="380"/>
      <c r="HC114" s="380"/>
      <c r="HD114" s="380"/>
      <c r="HE114" s="380"/>
      <c r="HF114" s="380"/>
      <c r="HG114" s="380"/>
      <c r="HH114" s="380"/>
    </row>
    <row r="115" spans="1:216">
      <c r="A115" s="103"/>
      <c r="B115" s="377"/>
      <c r="C115" s="377"/>
      <c r="D115" s="377"/>
      <c r="E115" s="377"/>
      <c r="F115" s="377"/>
      <c r="G115" s="377"/>
      <c r="H115" s="377"/>
      <c r="I115" s="377"/>
      <c r="J115" s="377"/>
      <c r="K115" s="377"/>
      <c r="L115" s="377"/>
      <c r="M115" s="378"/>
      <c r="N115" s="378"/>
      <c r="O115" s="378"/>
      <c r="P115" s="378"/>
      <c r="Q115" s="378"/>
      <c r="R115" s="378"/>
      <c r="S115" s="378"/>
      <c r="T115" s="378"/>
      <c r="U115" s="378"/>
      <c r="V115" s="378"/>
      <c r="W115" s="378"/>
      <c r="X115" s="378"/>
      <c r="Y115" s="380"/>
      <c r="Z115" s="409"/>
      <c r="AA115" s="380"/>
      <c r="AB115" s="380"/>
      <c r="AC115" s="380"/>
      <c r="AD115" s="380"/>
      <c r="AE115" s="380"/>
      <c r="AF115" s="380"/>
      <c r="AG115" s="380"/>
      <c r="AH115" s="380"/>
      <c r="AI115" s="380"/>
      <c r="AJ115" s="380"/>
      <c r="AR115" s="380"/>
      <c r="AS115" s="380"/>
      <c r="AT115" s="380"/>
      <c r="AU115" s="380"/>
      <c r="AV115" s="380"/>
      <c r="AW115" s="380"/>
      <c r="AX115" s="380"/>
      <c r="AY115" s="380"/>
      <c r="AZ115" s="380"/>
      <c r="BA115" s="380"/>
      <c r="BB115" s="380"/>
      <c r="BC115" s="380"/>
      <c r="BD115" s="380"/>
      <c r="BE115" s="380"/>
      <c r="BF115" s="380"/>
      <c r="BG115" s="380"/>
      <c r="BH115" s="380"/>
      <c r="BI115" s="380"/>
      <c r="BJ115" s="377"/>
      <c r="CE115" s="380"/>
      <c r="CF115" s="380"/>
      <c r="CG115" s="380"/>
      <c r="EZ115" s="380"/>
      <c r="FA115" s="380"/>
      <c r="FB115" s="380"/>
      <c r="FC115" s="380"/>
      <c r="FD115" s="380"/>
      <c r="FE115" s="380"/>
      <c r="FF115" s="380"/>
      <c r="FG115" s="380"/>
      <c r="FH115" s="380"/>
      <c r="FI115" s="380"/>
      <c r="FJ115" s="380"/>
      <c r="FK115" s="380"/>
      <c r="FL115" s="380"/>
      <c r="FM115" s="380"/>
      <c r="FN115" s="380"/>
      <c r="FO115" s="380"/>
      <c r="FP115" s="380"/>
      <c r="FQ115" s="380"/>
      <c r="FR115" s="380"/>
      <c r="FS115" s="380"/>
      <c r="FT115" s="380"/>
      <c r="FU115" s="380"/>
      <c r="FV115" s="380"/>
      <c r="FW115" s="380"/>
      <c r="FX115" s="380"/>
      <c r="FY115" s="380"/>
      <c r="FZ115" s="380"/>
      <c r="GA115" s="380"/>
      <c r="GB115" s="380"/>
      <c r="GC115" s="380"/>
      <c r="GD115" s="380"/>
      <c r="GE115" s="380"/>
      <c r="GF115" s="380"/>
      <c r="GG115" s="380"/>
      <c r="GH115" s="380"/>
      <c r="GI115" s="380"/>
      <c r="GJ115" s="380"/>
      <c r="GK115" s="380"/>
      <c r="GL115" s="380"/>
      <c r="GM115" s="380"/>
      <c r="GN115" s="380"/>
      <c r="GO115" s="380"/>
      <c r="GP115" s="380"/>
      <c r="GQ115" s="380"/>
      <c r="GR115" s="380"/>
      <c r="GS115" s="380"/>
      <c r="GT115" s="380"/>
      <c r="GU115" s="380"/>
      <c r="GV115" s="380"/>
      <c r="GW115" s="380"/>
      <c r="GX115" s="380"/>
      <c r="GY115" s="380"/>
      <c r="GZ115" s="380"/>
      <c r="HA115" s="380"/>
      <c r="HB115" s="380"/>
      <c r="HC115" s="380"/>
      <c r="HD115" s="380"/>
      <c r="HE115" s="380"/>
      <c r="HF115" s="380"/>
      <c r="HG115" s="380"/>
      <c r="HH115" s="380"/>
    </row>
    <row r="116" spans="1:216">
      <c r="A116" s="103"/>
      <c r="B116" s="377"/>
      <c r="C116" s="377"/>
      <c r="D116" s="377"/>
      <c r="E116" s="377"/>
      <c r="F116" s="377"/>
      <c r="G116" s="377"/>
      <c r="H116" s="377"/>
      <c r="I116" s="377"/>
      <c r="J116" s="377"/>
      <c r="K116" s="377"/>
      <c r="L116" s="377"/>
      <c r="M116" s="378"/>
      <c r="N116" s="378"/>
      <c r="O116" s="378"/>
      <c r="P116" s="378"/>
      <c r="Q116" s="378"/>
      <c r="R116" s="378"/>
      <c r="S116" s="378"/>
      <c r="T116" s="378"/>
      <c r="U116" s="378"/>
      <c r="V116" s="378"/>
      <c r="W116" s="378"/>
      <c r="X116" s="378"/>
      <c r="Y116" s="380"/>
      <c r="Z116" s="409"/>
      <c r="AA116" s="380"/>
      <c r="AB116" s="380"/>
      <c r="AC116" s="380"/>
      <c r="AD116" s="380"/>
      <c r="AE116" s="380"/>
      <c r="AF116" s="380"/>
      <c r="AG116" s="380"/>
      <c r="AH116" s="380"/>
      <c r="AI116" s="380"/>
      <c r="AJ116" s="380"/>
      <c r="AR116" s="380"/>
      <c r="AS116" s="380"/>
      <c r="AT116" s="380"/>
      <c r="AU116" s="380"/>
      <c r="AV116" s="380"/>
      <c r="AW116" s="380"/>
      <c r="AX116" s="380"/>
      <c r="AY116" s="380"/>
      <c r="AZ116" s="380"/>
      <c r="BA116" s="380"/>
      <c r="BB116" s="380"/>
      <c r="BC116" s="380"/>
      <c r="BD116" s="380"/>
      <c r="BE116" s="380"/>
      <c r="BF116" s="380"/>
      <c r="BG116" s="380"/>
      <c r="BH116" s="380"/>
      <c r="BI116" s="380"/>
      <c r="BJ116" s="377"/>
      <c r="CE116" s="380"/>
      <c r="CF116" s="380"/>
      <c r="CG116" s="380"/>
      <c r="EZ116" s="380"/>
      <c r="FA116" s="380"/>
      <c r="FB116" s="380"/>
      <c r="FC116" s="380"/>
      <c r="FD116" s="380"/>
      <c r="FE116" s="380"/>
      <c r="FF116" s="380"/>
      <c r="FG116" s="380"/>
      <c r="FH116" s="380"/>
      <c r="FI116" s="380"/>
      <c r="FJ116" s="380"/>
      <c r="FK116" s="380"/>
      <c r="FL116" s="380"/>
      <c r="FM116" s="380"/>
      <c r="FN116" s="380"/>
      <c r="FO116" s="380"/>
      <c r="FP116" s="380"/>
      <c r="FQ116" s="380"/>
      <c r="FR116" s="380"/>
      <c r="FS116" s="380"/>
      <c r="FT116" s="380"/>
      <c r="FU116" s="380"/>
      <c r="FV116" s="380"/>
      <c r="FW116" s="380"/>
      <c r="FX116" s="380"/>
      <c r="FY116" s="380"/>
      <c r="FZ116" s="380"/>
      <c r="GA116" s="380"/>
      <c r="GB116" s="380"/>
      <c r="GC116" s="380"/>
      <c r="GD116" s="380"/>
      <c r="GE116" s="380"/>
      <c r="GF116" s="380"/>
      <c r="GG116" s="380"/>
      <c r="GH116" s="380"/>
      <c r="GI116" s="380"/>
      <c r="GJ116" s="380"/>
      <c r="GK116" s="380"/>
      <c r="GL116" s="380"/>
      <c r="GM116" s="380"/>
      <c r="GN116" s="380"/>
      <c r="GO116" s="380"/>
      <c r="GP116" s="380"/>
      <c r="GQ116" s="380"/>
      <c r="GR116" s="380"/>
      <c r="GS116" s="380"/>
      <c r="GT116" s="380"/>
      <c r="GU116" s="380"/>
      <c r="GV116" s="380"/>
      <c r="GW116" s="380"/>
      <c r="GX116" s="380"/>
      <c r="GY116" s="380"/>
      <c r="GZ116" s="380"/>
      <c r="HA116" s="380"/>
      <c r="HB116" s="380"/>
      <c r="HC116" s="380"/>
      <c r="HD116" s="380"/>
      <c r="HE116" s="380"/>
      <c r="HF116" s="380"/>
      <c r="HG116" s="380"/>
      <c r="HH116" s="380"/>
    </row>
    <row r="117" spans="1:216">
      <c r="A117" s="103"/>
      <c r="B117" s="377"/>
      <c r="C117" s="377"/>
      <c r="D117" s="377"/>
      <c r="E117" s="377"/>
      <c r="F117" s="377"/>
      <c r="G117" s="377"/>
      <c r="H117" s="377"/>
      <c r="I117" s="377"/>
      <c r="J117" s="377"/>
      <c r="K117" s="377"/>
      <c r="L117" s="377"/>
      <c r="M117" s="378"/>
      <c r="N117" s="378"/>
      <c r="O117" s="378"/>
      <c r="P117" s="378"/>
      <c r="Q117" s="378"/>
      <c r="R117" s="378"/>
      <c r="S117" s="378"/>
      <c r="T117" s="378"/>
      <c r="U117" s="378"/>
      <c r="V117" s="378"/>
      <c r="W117" s="378"/>
      <c r="X117" s="378"/>
      <c r="Y117" s="380"/>
      <c r="Z117" s="409"/>
      <c r="AA117" s="380"/>
      <c r="AB117" s="380"/>
      <c r="AC117" s="380"/>
      <c r="AD117" s="380"/>
      <c r="AE117" s="380"/>
      <c r="AF117" s="380"/>
      <c r="AG117" s="380"/>
      <c r="AH117" s="380"/>
      <c r="AI117" s="380"/>
      <c r="AJ117" s="380"/>
      <c r="AR117" s="380"/>
      <c r="AS117" s="380"/>
      <c r="AT117" s="380"/>
      <c r="AU117" s="380"/>
      <c r="AV117" s="380"/>
      <c r="AW117" s="380"/>
      <c r="AX117" s="380"/>
      <c r="AY117" s="380"/>
      <c r="AZ117" s="380"/>
      <c r="BA117" s="380"/>
      <c r="BB117" s="380"/>
      <c r="BC117" s="380"/>
      <c r="BD117" s="380"/>
      <c r="BE117" s="380"/>
      <c r="BF117" s="380"/>
      <c r="BG117" s="380"/>
      <c r="BH117" s="380"/>
      <c r="BI117" s="380"/>
      <c r="BJ117" s="377"/>
      <c r="CE117" s="380"/>
      <c r="CF117" s="380"/>
      <c r="CG117" s="380"/>
      <c r="EZ117" s="380"/>
      <c r="FA117" s="380"/>
      <c r="FB117" s="380"/>
      <c r="FC117" s="380"/>
      <c r="FD117" s="380"/>
      <c r="FE117" s="380"/>
      <c r="FF117" s="380"/>
      <c r="FG117" s="380"/>
      <c r="FH117" s="380"/>
      <c r="FI117" s="380"/>
      <c r="FJ117" s="380"/>
      <c r="FK117" s="380"/>
      <c r="FL117" s="380"/>
      <c r="FM117" s="380"/>
      <c r="FN117" s="380"/>
      <c r="FO117" s="380"/>
      <c r="FP117" s="380"/>
      <c r="FQ117" s="380"/>
      <c r="FR117" s="380"/>
      <c r="FS117" s="380"/>
      <c r="FT117" s="380"/>
      <c r="FU117" s="380"/>
      <c r="FV117" s="380"/>
      <c r="FW117" s="380"/>
      <c r="FX117" s="380"/>
      <c r="FY117" s="380"/>
      <c r="FZ117" s="380"/>
      <c r="GA117" s="380"/>
      <c r="GB117" s="380"/>
      <c r="GC117" s="380"/>
      <c r="GD117" s="380"/>
      <c r="GE117" s="380"/>
      <c r="GF117" s="380"/>
      <c r="GG117" s="380"/>
      <c r="GH117" s="380"/>
      <c r="GI117" s="380"/>
      <c r="GJ117" s="380"/>
      <c r="GK117" s="380"/>
      <c r="GL117" s="380"/>
      <c r="GM117" s="380"/>
      <c r="GN117" s="380"/>
      <c r="GO117" s="380"/>
      <c r="GP117" s="380"/>
      <c r="GQ117" s="380"/>
      <c r="GR117" s="380"/>
      <c r="GS117" s="380"/>
      <c r="GT117" s="380"/>
      <c r="GU117" s="380"/>
      <c r="GV117" s="380"/>
      <c r="GW117" s="380"/>
      <c r="GX117" s="380"/>
      <c r="GY117" s="380"/>
      <c r="GZ117" s="380"/>
      <c r="HA117" s="380"/>
      <c r="HB117" s="380"/>
      <c r="HC117" s="380"/>
      <c r="HD117" s="380"/>
      <c r="HE117" s="380"/>
      <c r="HF117" s="380"/>
      <c r="HG117" s="380"/>
      <c r="HH117" s="380"/>
    </row>
    <row r="118" spans="1:216">
      <c r="A118" s="103"/>
      <c r="B118" s="377"/>
      <c r="C118" s="377"/>
      <c r="D118" s="377"/>
      <c r="E118" s="377"/>
      <c r="F118" s="377"/>
      <c r="G118" s="377"/>
      <c r="H118" s="377"/>
      <c r="I118" s="377"/>
      <c r="J118" s="377"/>
      <c r="K118" s="377"/>
      <c r="L118" s="377"/>
      <c r="M118" s="378"/>
      <c r="N118" s="378"/>
      <c r="O118" s="378"/>
      <c r="P118" s="378"/>
      <c r="Q118" s="378"/>
      <c r="R118" s="378"/>
      <c r="S118" s="378"/>
      <c r="T118" s="378"/>
      <c r="U118" s="378"/>
      <c r="V118" s="378"/>
      <c r="W118" s="378"/>
      <c r="X118" s="378"/>
      <c r="Y118" s="380"/>
      <c r="Z118" s="409"/>
      <c r="AA118" s="380"/>
      <c r="AB118" s="380"/>
      <c r="AC118" s="380"/>
      <c r="AD118" s="380"/>
      <c r="AE118" s="380"/>
      <c r="AF118" s="380"/>
      <c r="AG118" s="380"/>
      <c r="AH118" s="380"/>
      <c r="AI118" s="380"/>
      <c r="AJ118" s="380"/>
      <c r="AR118" s="380"/>
      <c r="AS118" s="380"/>
      <c r="AT118" s="380"/>
      <c r="AU118" s="380"/>
      <c r="AV118" s="380"/>
      <c r="AW118" s="380"/>
      <c r="AX118" s="380"/>
      <c r="AY118" s="380"/>
      <c r="AZ118" s="380"/>
      <c r="BA118" s="380"/>
      <c r="BB118" s="380"/>
      <c r="BC118" s="380"/>
      <c r="BD118" s="380"/>
      <c r="BE118" s="380"/>
      <c r="BF118" s="380"/>
      <c r="BG118" s="380"/>
      <c r="BH118" s="380"/>
      <c r="BI118" s="380"/>
      <c r="BJ118" s="377"/>
      <c r="CE118" s="380"/>
      <c r="CF118" s="380"/>
      <c r="CG118" s="380"/>
      <c r="EZ118" s="380"/>
      <c r="FA118" s="380"/>
      <c r="FB118" s="380"/>
      <c r="FC118" s="380"/>
      <c r="FD118" s="380"/>
      <c r="FE118" s="380"/>
      <c r="FF118" s="380"/>
      <c r="FG118" s="380"/>
      <c r="FH118" s="380"/>
      <c r="FI118" s="380"/>
      <c r="FJ118" s="380"/>
      <c r="FK118" s="380"/>
      <c r="FL118" s="380"/>
      <c r="FM118" s="380"/>
      <c r="FN118" s="380"/>
      <c r="FO118" s="380"/>
      <c r="FP118" s="380"/>
      <c r="FQ118" s="380"/>
      <c r="FR118" s="380"/>
      <c r="FS118" s="380"/>
      <c r="FT118" s="380"/>
      <c r="FU118" s="380"/>
      <c r="FV118" s="380"/>
      <c r="FW118" s="380"/>
      <c r="FX118" s="380"/>
      <c r="FY118" s="380"/>
      <c r="FZ118" s="380"/>
      <c r="GA118" s="380"/>
      <c r="GB118" s="380"/>
      <c r="GC118" s="380"/>
      <c r="GD118" s="380"/>
      <c r="GE118" s="380"/>
      <c r="GF118" s="380"/>
      <c r="GG118" s="380"/>
      <c r="GH118" s="380"/>
      <c r="GI118" s="380"/>
      <c r="GJ118" s="380"/>
      <c r="GK118" s="380"/>
      <c r="GL118" s="380"/>
      <c r="GM118" s="380"/>
      <c r="GN118" s="380"/>
      <c r="GO118" s="380"/>
      <c r="GP118" s="380"/>
      <c r="GQ118" s="380"/>
      <c r="GR118" s="380"/>
      <c r="GS118" s="380"/>
      <c r="GT118" s="380"/>
      <c r="GU118" s="380"/>
      <c r="GV118" s="380"/>
      <c r="GW118" s="380"/>
      <c r="GX118" s="380"/>
      <c r="GY118" s="380"/>
      <c r="GZ118" s="380"/>
      <c r="HA118" s="380"/>
      <c r="HB118" s="380"/>
      <c r="HC118" s="380"/>
      <c r="HD118" s="380"/>
      <c r="HE118" s="380"/>
      <c r="HF118" s="380"/>
      <c r="HG118" s="380"/>
      <c r="HH118" s="380"/>
    </row>
    <row r="119" spans="1:216">
      <c r="A119" s="103"/>
      <c r="B119" s="377"/>
      <c r="C119" s="377"/>
      <c r="D119" s="377"/>
      <c r="E119" s="377"/>
      <c r="F119" s="377"/>
      <c r="G119" s="377"/>
      <c r="H119" s="377"/>
      <c r="I119" s="377"/>
      <c r="J119" s="377"/>
      <c r="K119" s="377"/>
      <c r="L119" s="377"/>
      <c r="M119" s="378"/>
      <c r="N119" s="378"/>
      <c r="O119" s="378"/>
      <c r="P119" s="378"/>
      <c r="Q119" s="378"/>
      <c r="R119" s="378"/>
      <c r="S119" s="378"/>
      <c r="T119" s="378"/>
      <c r="U119" s="378"/>
      <c r="V119" s="378"/>
      <c r="W119" s="378"/>
      <c r="X119" s="378"/>
      <c r="Y119" s="380"/>
      <c r="Z119" s="409"/>
      <c r="AA119" s="380"/>
      <c r="AB119" s="380"/>
      <c r="AC119" s="380"/>
      <c r="AD119" s="380"/>
      <c r="AE119" s="380"/>
      <c r="AF119" s="380"/>
      <c r="AG119" s="380"/>
      <c r="AH119" s="380"/>
      <c r="AI119" s="380"/>
      <c r="AJ119" s="380"/>
      <c r="AR119" s="380"/>
      <c r="AS119" s="380"/>
      <c r="AT119" s="380"/>
      <c r="AU119" s="380"/>
      <c r="AV119" s="380"/>
      <c r="AW119" s="380"/>
      <c r="AX119" s="380"/>
      <c r="AY119" s="380"/>
      <c r="AZ119" s="380"/>
      <c r="BA119" s="380"/>
      <c r="BB119" s="380"/>
      <c r="BC119" s="380"/>
      <c r="BD119" s="380"/>
      <c r="BE119" s="380"/>
      <c r="BF119" s="380"/>
      <c r="BG119" s="380"/>
      <c r="BH119" s="380"/>
      <c r="BI119" s="380"/>
      <c r="BJ119" s="377"/>
      <c r="CE119" s="380"/>
      <c r="CF119" s="380"/>
      <c r="CG119" s="380"/>
      <c r="EZ119" s="380"/>
      <c r="FA119" s="380"/>
      <c r="FB119" s="380"/>
      <c r="FC119" s="380"/>
      <c r="FD119" s="380"/>
      <c r="FE119" s="380"/>
      <c r="FF119" s="380"/>
      <c r="FG119" s="380"/>
      <c r="FH119" s="380"/>
      <c r="FI119" s="380"/>
      <c r="FJ119" s="380"/>
      <c r="FK119" s="380"/>
      <c r="FL119" s="380"/>
      <c r="FM119" s="380"/>
      <c r="FN119" s="380"/>
      <c r="FO119" s="380"/>
      <c r="FP119" s="380"/>
      <c r="FQ119" s="380"/>
      <c r="FR119" s="380"/>
      <c r="FS119" s="380"/>
      <c r="FT119" s="380"/>
      <c r="FU119" s="380"/>
      <c r="FV119" s="380"/>
      <c r="FW119" s="380"/>
      <c r="FX119" s="380"/>
      <c r="FY119" s="380"/>
      <c r="FZ119" s="380"/>
      <c r="GA119" s="380"/>
      <c r="GB119" s="380"/>
      <c r="GC119" s="380"/>
      <c r="GD119" s="380"/>
      <c r="GE119" s="380"/>
      <c r="GF119" s="380"/>
      <c r="GG119" s="380"/>
      <c r="GH119" s="380"/>
      <c r="GI119" s="380"/>
      <c r="GJ119" s="380"/>
      <c r="GK119" s="380"/>
      <c r="GL119" s="380"/>
      <c r="GM119" s="380"/>
      <c r="GN119" s="380"/>
      <c r="GO119" s="380"/>
      <c r="GP119" s="380"/>
      <c r="GQ119" s="380"/>
      <c r="GR119" s="380"/>
      <c r="GS119" s="380"/>
      <c r="GT119" s="380"/>
      <c r="GU119" s="380"/>
      <c r="GV119" s="380"/>
      <c r="GW119" s="380"/>
      <c r="GX119" s="380"/>
      <c r="GY119" s="380"/>
      <c r="GZ119" s="380"/>
      <c r="HA119" s="380"/>
      <c r="HB119" s="380"/>
      <c r="HC119" s="380"/>
      <c r="HD119" s="380"/>
      <c r="HE119" s="380"/>
      <c r="HF119" s="380"/>
      <c r="HG119" s="380"/>
      <c r="HH119" s="380"/>
    </row>
    <row r="120" spans="1:216">
      <c r="A120" s="103"/>
      <c r="B120" s="377"/>
      <c r="C120" s="377"/>
      <c r="D120" s="377"/>
      <c r="E120" s="377"/>
      <c r="F120" s="377"/>
      <c r="G120" s="377"/>
      <c r="H120" s="377"/>
      <c r="I120" s="377"/>
      <c r="J120" s="377"/>
      <c r="K120" s="377"/>
      <c r="L120" s="377"/>
      <c r="M120" s="378"/>
      <c r="N120" s="378"/>
      <c r="O120" s="378"/>
      <c r="P120" s="378"/>
      <c r="Q120" s="378"/>
      <c r="R120" s="378"/>
      <c r="S120" s="378"/>
      <c r="T120" s="378"/>
      <c r="U120" s="378"/>
      <c r="V120" s="378"/>
      <c r="W120" s="378"/>
      <c r="X120" s="378"/>
      <c r="Y120" s="380"/>
      <c r="Z120" s="409"/>
      <c r="AA120" s="380"/>
      <c r="AB120" s="380"/>
      <c r="AC120" s="380"/>
      <c r="AD120" s="380"/>
      <c r="AE120" s="380"/>
      <c r="AF120" s="380"/>
      <c r="AG120" s="380"/>
      <c r="AH120" s="380"/>
      <c r="AI120" s="380"/>
      <c r="AJ120" s="380"/>
      <c r="AR120" s="380"/>
      <c r="AS120" s="380"/>
      <c r="AT120" s="380"/>
      <c r="AU120" s="380"/>
      <c r="AV120" s="380"/>
      <c r="AW120" s="380"/>
      <c r="AX120" s="380"/>
      <c r="AY120" s="380"/>
      <c r="AZ120" s="380"/>
      <c r="BA120" s="380"/>
      <c r="BB120" s="380"/>
      <c r="BC120" s="380"/>
      <c r="BD120" s="380"/>
      <c r="BE120" s="380"/>
      <c r="BF120" s="380"/>
      <c r="BG120" s="380"/>
      <c r="BH120" s="380"/>
      <c r="BI120" s="380"/>
      <c r="BJ120" s="377"/>
      <c r="CE120" s="380"/>
      <c r="CF120" s="380"/>
      <c r="CG120" s="380"/>
      <c r="EZ120" s="380"/>
      <c r="FA120" s="380"/>
      <c r="FB120" s="380"/>
      <c r="FC120" s="380"/>
      <c r="FD120" s="380"/>
      <c r="FE120" s="380"/>
      <c r="FF120" s="380"/>
      <c r="FG120" s="380"/>
      <c r="FH120" s="380"/>
      <c r="FI120" s="380"/>
      <c r="FJ120" s="380"/>
      <c r="FK120" s="380"/>
      <c r="FL120" s="380"/>
      <c r="FM120" s="380"/>
      <c r="FN120" s="380"/>
      <c r="FO120" s="380"/>
      <c r="FP120" s="380"/>
      <c r="FQ120" s="380"/>
      <c r="FR120" s="380"/>
      <c r="FS120" s="380"/>
      <c r="FT120" s="380"/>
      <c r="FU120" s="380"/>
      <c r="FV120" s="380"/>
      <c r="FW120" s="380"/>
      <c r="FX120" s="380"/>
      <c r="FY120" s="380"/>
      <c r="FZ120" s="380"/>
      <c r="GA120" s="380"/>
      <c r="GB120" s="380"/>
      <c r="GC120" s="380"/>
      <c r="GD120" s="380"/>
      <c r="GE120" s="380"/>
      <c r="GF120" s="380"/>
      <c r="GG120" s="380"/>
      <c r="GH120" s="380"/>
      <c r="GI120" s="380"/>
      <c r="GJ120" s="380"/>
      <c r="GK120" s="380"/>
      <c r="GL120" s="380"/>
      <c r="GM120" s="380"/>
      <c r="GN120" s="380"/>
      <c r="GO120" s="380"/>
      <c r="GP120" s="380"/>
      <c r="GQ120" s="380"/>
      <c r="GR120" s="380"/>
      <c r="GS120" s="380"/>
      <c r="GT120" s="380"/>
      <c r="GU120" s="380"/>
      <c r="GV120" s="380"/>
      <c r="GW120" s="380"/>
      <c r="GX120" s="380"/>
      <c r="GY120" s="380"/>
      <c r="GZ120" s="380"/>
      <c r="HA120" s="380"/>
      <c r="HB120" s="380"/>
      <c r="HC120" s="380"/>
      <c r="HD120" s="380"/>
      <c r="HE120" s="380"/>
      <c r="HF120" s="380"/>
      <c r="HG120" s="380"/>
      <c r="HH120" s="380"/>
    </row>
    <row r="121" spans="1:216">
      <c r="A121" s="103"/>
      <c r="B121" s="377"/>
      <c r="C121" s="377"/>
      <c r="D121" s="377"/>
      <c r="E121" s="377"/>
      <c r="F121" s="377"/>
      <c r="G121" s="377"/>
      <c r="H121" s="377"/>
      <c r="I121" s="377"/>
      <c r="J121" s="377"/>
      <c r="K121" s="377"/>
      <c r="L121" s="377"/>
      <c r="M121" s="378"/>
      <c r="N121" s="378"/>
      <c r="O121" s="378"/>
      <c r="P121" s="378"/>
      <c r="Q121" s="378"/>
      <c r="R121" s="378"/>
      <c r="S121" s="378"/>
      <c r="T121" s="378"/>
      <c r="U121" s="378"/>
      <c r="V121" s="378"/>
      <c r="W121" s="378"/>
      <c r="X121" s="378"/>
      <c r="Y121" s="380"/>
      <c r="Z121" s="409"/>
      <c r="AA121" s="380"/>
      <c r="AB121" s="380"/>
      <c r="AC121" s="380"/>
      <c r="AD121" s="380"/>
      <c r="AE121" s="380"/>
      <c r="AF121" s="380"/>
      <c r="AG121" s="380"/>
      <c r="AH121" s="380"/>
      <c r="AI121" s="380"/>
      <c r="AJ121" s="380"/>
      <c r="AR121" s="380"/>
      <c r="AS121" s="380"/>
      <c r="AT121" s="380"/>
      <c r="AU121" s="380"/>
      <c r="AV121" s="380"/>
      <c r="AW121" s="380"/>
      <c r="AX121" s="380"/>
      <c r="AY121" s="380"/>
      <c r="AZ121" s="380"/>
      <c r="BA121" s="380"/>
      <c r="BB121" s="380"/>
      <c r="BC121" s="380"/>
      <c r="BD121" s="380"/>
      <c r="BE121" s="380"/>
      <c r="BF121" s="380"/>
      <c r="BG121" s="380"/>
      <c r="BH121" s="380"/>
      <c r="BI121" s="380"/>
      <c r="BJ121" s="377"/>
      <c r="CE121" s="380"/>
      <c r="CF121" s="380"/>
      <c r="CG121" s="380"/>
      <c r="EZ121" s="380"/>
      <c r="FA121" s="380"/>
      <c r="FB121" s="380"/>
      <c r="FC121" s="380"/>
      <c r="FD121" s="380"/>
      <c r="FE121" s="380"/>
      <c r="FF121" s="380"/>
      <c r="FG121" s="380"/>
      <c r="FH121" s="380"/>
      <c r="FI121" s="380"/>
      <c r="FJ121" s="380"/>
      <c r="FK121" s="380"/>
      <c r="FL121" s="380"/>
      <c r="FM121" s="380"/>
      <c r="FN121" s="380"/>
      <c r="FO121" s="380"/>
      <c r="FP121" s="380"/>
      <c r="FQ121" s="380"/>
      <c r="FR121" s="380"/>
      <c r="FS121" s="380"/>
      <c r="FT121" s="380"/>
      <c r="FU121" s="380"/>
      <c r="FV121" s="380"/>
      <c r="FW121" s="380"/>
      <c r="FX121" s="380"/>
      <c r="FY121" s="380"/>
      <c r="FZ121" s="380"/>
      <c r="GA121" s="380"/>
      <c r="GB121" s="380"/>
      <c r="GC121" s="380"/>
      <c r="GD121" s="380"/>
      <c r="GE121" s="380"/>
      <c r="GF121" s="380"/>
      <c r="GG121" s="380"/>
      <c r="GH121" s="380"/>
      <c r="GI121" s="380"/>
      <c r="GJ121" s="380"/>
      <c r="GK121" s="380"/>
      <c r="GL121" s="380"/>
      <c r="GM121" s="380"/>
      <c r="GN121" s="380"/>
      <c r="GO121" s="380"/>
      <c r="GP121" s="380"/>
      <c r="GQ121" s="380"/>
      <c r="GR121" s="380"/>
      <c r="GS121" s="380"/>
      <c r="GT121" s="380"/>
      <c r="GU121" s="380"/>
      <c r="GV121" s="380"/>
      <c r="GW121" s="380"/>
      <c r="GX121" s="380"/>
      <c r="GY121" s="380"/>
      <c r="GZ121" s="380"/>
      <c r="HA121" s="380"/>
      <c r="HB121" s="380"/>
      <c r="HC121" s="380"/>
      <c r="HD121" s="380"/>
      <c r="HE121" s="380"/>
      <c r="HF121" s="380"/>
      <c r="HG121" s="380"/>
      <c r="HH121" s="380"/>
    </row>
    <row r="122" spans="1:216">
      <c r="A122" s="103"/>
      <c r="B122" s="377"/>
      <c r="C122" s="377"/>
      <c r="D122" s="377"/>
      <c r="E122" s="377"/>
      <c r="F122" s="377"/>
      <c r="G122" s="377"/>
      <c r="H122" s="377"/>
      <c r="I122" s="377"/>
      <c r="J122" s="377"/>
      <c r="K122" s="377"/>
      <c r="L122" s="377"/>
      <c r="M122" s="378"/>
      <c r="N122" s="378"/>
      <c r="O122" s="378"/>
      <c r="P122" s="378"/>
      <c r="Q122" s="378"/>
      <c r="R122" s="378"/>
      <c r="S122" s="378"/>
      <c r="T122" s="378"/>
      <c r="U122" s="378"/>
      <c r="V122" s="378"/>
      <c r="W122" s="378"/>
      <c r="X122" s="378"/>
      <c r="Y122" s="380"/>
      <c r="Z122" s="409"/>
      <c r="AA122" s="380"/>
      <c r="AB122" s="380"/>
      <c r="AC122" s="380"/>
      <c r="AD122" s="380"/>
      <c r="AE122" s="380"/>
      <c r="AF122" s="380"/>
      <c r="AG122" s="380"/>
      <c r="AH122" s="380"/>
      <c r="AI122" s="380"/>
      <c r="AJ122" s="380"/>
      <c r="AR122" s="380"/>
      <c r="AS122" s="380"/>
      <c r="AT122" s="380"/>
      <c r="AU122" s="380"/>
      <c r="AV122" s="380"/>
      <c r="AW122" s="380"/>
      <c r="AX122" s="380"/>
      <c r="AY122" s="380"/>
      <c r="AZ122" s="380"/>
      <c r="BA122" s="380"/>
      <c r="BB122" s="380"/>
      <c r="BC122" s="380"/>
      <c r="BD122" s="380"/>
      <c r="BE122" s="380"/>
      <c r="BF122" s="380"/>
      <c r="BG122" s="380"/>
      <c r="BH122" s="380"/>
      <c r="BI122" s="380"/>
      <c r="BJ122" s="377"/>
      <c r="CE122" s="380"/>
      <c r="CF122" s="380"/>
      <c r="CG122" s="380"/>
      <c r="EZ122" s="380"/>
      <c r="FA122" s="380"/>
      <c r="FB122" s="380"/>
      <c r="FC122" s="380"/>
      <c r="FD122" s="380"/>
      <c r="FE122" s="380"/>
      <c r="FF122" s="380"/>
      <c r="FG122" s="380"/>
      <c r="FH122" s="380"/>
      <c r="FI122" s="380"/>
      <c r="FJ122" s="380"/>
      <c r="FK122" s="380"/>
      <c r="FL122" s="380"/>
      <c r="FM122" s="380"/>
      <c r="FN122" s="380"/>
      <c r="FO122" s="380"/>
      <c r="FP122" s="380"/>
      <c r="FQ122" s="380"/>
      <c r="FR122" s="380"/>
      <c r="FS122" s="380"/>
      <c r="FT122" s="380"/>
      <c r="FU122" s="380"/>
      <c r="FV122" s="380"/>
      <c r="FW122" s="380"/>
      <c r="FX122" s="380"/>
      <c r="FY122" s="380"/>
      <c r="FZ122" s="380"/>
      <c r="GA122" s="380"/>
      <c r="GB122" s="380"/>
      <c r="GC122" s="380"/>
      <c r="GD122" s="380"/>
      <c r="GE122" s="380"/>
      <c r="GF122" s="380"/>
      <c r="GG122" s="380"/>
      <c r="GH122" s="380"/>
      <c r="GI122" s="380"/>
      <c r="GJ122" s="380"/>
      <c r="GK122" s="380"/>
      <c r="GL122" s="380"/>
      <c r="GM122" s="380"/>
      <c r="GN122" s="380"/>
      <c r="GO122" s="380"/>
      <c r="GP122" s="380"/>
      <c r="GQ122" s="380"/>
      <c r="GR122" s="380"/>
      <c r="GS122" s="380"/>
      <c r="GT122" s="380"/>
      <c r="GU122" s="380"/>
      <c r="GV122" s="380"/>
      <c r="GW122" s="380"/>
      <c r="GX122" s="380"/>
      <c r="GY122" s="380"/>
      <c r="GZ122" s="380"/>
      <c r="HA122" s="380"/>
      <c r="HB122" s="380"/>
      <c r="HC122" s="380"/>
      <c r="HD122" s="380"/>
      <c r="HE122" s="380"/>
      <c r="HF122" s="380"/>
      <c r="HG122" s="380"/>
      <c r="HH122" s="380"/>
    </row>
    <row r="123" spans="1:216">
      <c r="A123" s="103"/>
      <c r="B123" s="377"/>
      <c r="C123" s="377"/>
      <c r="D123" s="377"/>
      <c r="E123" s="377"/>
      <c r="F123" s="377"/>
      <c r="G123" s="377"/>
      <c r="H123" s="377"/>
      <c r="I123" s="377"/>
      <c r="J123" s="377"/>
      <c r="K123" s="377"/>
      <c r="L123" s="377"/>
      <c r="M123" s="378"/>
      <c r="N123" s="378"/>
      <c r="O123" s="378"/>
      <c r="P123" s="378"/>
      <c r="Q123" s="378"/>
      <c r="R123" s="378"/>
      <c r="S123" s="378"/>
      <c r="T123" s="378"/>
      <c r="U123" s="378"/>
      <c r="V123" s="378"/>
      <c r="W123" s="378"/>
      <c r="X123" s="378"/>
      <c r="Y123" s="380"/>
      <c r="Z123" s="409"/>
      <c r="AA123" s="380"/>
      <c r="AB123" s="380"/>
      <c r="AC123" s="380"/>
      <c r="AD123" s="380"/>
      <c r="AE123" s="380"/>
      <c r="AF123" s="380"/>
      <c r="AG123" s="380"/>
      <c r="AH123" s="380"/>
      <c r="AI123" s="380"/>
      <c r="AJ123" s="380"/>
      <c r="AR123" s="380"/>
      <c r="AS123" s="380"/>
      <c r="AT123" s="380"/>
      <c r="AU123" s="380"/>
      <c r="AV123" s="380"/>
      <c r="AW123" s="380"/>
      <c r="AX123" s="380"/>
      <c r="AY123" s="380"/>
      <c r="AZ123" s="380"/>
      <c r="BA123" s="380"/>
      <c r="BB123" s="380"/>
      <c r="BC123" s="380"/>
      <c r="BD123" s="380"/>
      <c r="BE123" s="380"/>
      <c r="BF123" s="380"/>
      <c r="BG123" s="380"/>
      <c r="BH123" s="380"/>
      <c r="BI123" s="380"/>
      <c r="BJ123" s="377"/>
      <c r="CE123" s="380"/>
      <c r="CF123" s="380"/>
      <c r="CG123" s="380"/>
      <c r="EZ123" s="380"/>
      <c r="FA123" s="380"/>
      <c r="FB123" s="380"/>
      <c r="FC123" s="380"/>
      <c r="FD123" s="380"/>
      <c r="FE123" s="380"/>
      <c r="FF123" s="380"/>
      <c r="FG123" s="380"/>
      <c r="FH123" s="380"/>
      <c r="FI123" s="380"/>
      <c r="FJ123" s="380"/>
      <c r="FK123" s="380"/>
      <c r="FL123" s="380"/>
      <c r="FM123" s="380"/>
      <c r="FN123" s="380"/>
      <c r="FO123" s="380"/>
      <c r="FP123" s="380"/>
      <c r="FQ123" s="380"/>
      <c r="FR123" s="380"/>
      <c r="FS123" s="380"/>
      <c r="FT123" s="380"/>
      <c r="FU123" s="380"/>
      <c r="FV123" s="380"/>
      <c r="FW123" s="380"/>
      <c r="FX123" s="380"/>
      <c r="FY123" s="380"/>
      <c r="FZ123" s="380"/>
      <c r="GA123" s="380"/>
      <c r="GB123" s="380"/>
      <c r="GC123" s="380"/>
      <c r="GD123" s="380"/>
      <c r="GE123" s="380"/>
      <c r="GF123" s="380"/>
      <c r="GG123" s="380"/>
      <c r="GH123" s="380"/>
      <c r="GI123" s="380"/>
      <c r="GJ123" s="380"/>
      <c r="GK123" s="380"/>
      <c r="GL123" s="380"/>
      <c r="GM123" s="380"/>
      <c r="GN123" s="380"/>
      <c r="GO123" s="380"/>
      <c r="GP123" s="380"/>
      <c r="GQ123" s="380"/>
      <c r="GR123" s="380"/>
      <c r="GS123" s="380"/>
      <c r="GT123" s="380"/>
      <c r="GU123" s="380"/>
      <c r="GV123" s="380"/>
      <c r="GW123" s="380"/>
      <c r="GX123" s="380"/>
      <c r="GY123" s="380"/>
      <c r="GZ123" s="380"/>
      <c r="HA123" s="380"/>
      <c r="HB123" s="380"/>
      <c r="HC123" s="380"/>
      <c r="HD123" s="380"/>
      <c r="HE123" s="380"/>
      <c r="HF123" s="380"/>
      <c r="HG123" s="380"/>
      <c r="HH123" s="380"/>
    </row>
    <row r="124" spans="1:216">
      <c r="A124" s="103"/>
      <c r="B124" s="377"/>
      <c r="C124" s="377"/>
      <c r="D124" s="377"/>
      <c r="E124" s="377"/>
      <c r="F124" s="377"/>
      <c r="G124" s="377"/>
      <c r="H124" s="377"/>
      <c r="I124" s="377"/>
      <c r="J124" s="377"/>
      <c r="K124" s="377"/>
      <c r="L124" s="377"/>
      <c r="M124" s="378"/>
      <c r="N124" s="378"/>
      <c r="O124" s="378"/>
      <c r="P124" s="378"/>
      <c r="Q124" s="378"/>
      <c r="R124" s="378"/>
      <c r="S124" s="378"/>
      <c r="T124" s="378"/>
      <c r="U124" s="378"/>
      <c r="V124" s="378"/>
      <c r="W124" s="378"/>
      <c r="X124" s="378"/>
      <c r="Y124" s="380"/>
      <c r="Z124" s="409"/>
      <c r="AA124" s="380"/>
      <c r="AB124" s="380"/>
      <c r="AC124" s="380"/>
      <c r="AD124" s="380"/>
      <c r="AE124" s="380"/>
      <c r="AF124" s="380"/>
      <c r="AG124" s="380"/>
      <c r="AH124" s="380"/>
      <c r="AI124" s="380"/>
      <c r="AJ124" s="380"/>
      <c r="AR124" s="380"/>
      <c r="AS124" s="380"/>
      <c r="AT124" s="380"/>
      <c r="AU124" s="380"/>
      <c r="AV124" s="380"/>
      <c r="AW124" s="380"/>
      <c r="AX124" s="380"/>
      <c r="AY124" s="380"/>
      <c r="AZ124" s="380"/>
      <c r="BA124" s="380"/>
      <c r="BB124" s="380"/>
      <c r="BC124" s="380"/>
      <c r="BD124" s="380"/>
      <c r="BE124" s="380"/>
      <c r="BF124" s="380"/>
      <c r="BG124" s="380"/>
      <c r="BH124" s="380"/>
      <c r="BI124" s="380"/>
      <c r="BJ124" s="377"/>
      <c r="CE124" s="380"/>
      <c r="CF124" s="380"/>
      <c r="CG124" s="380"/>
      <c r="EZ124" s="380"/>
      <c r="FA124" s="380"/>
      <c r="FB124" s="380"/>
      <c r="FC124" s="380"/>
      <c r="FD124" s="380"/>
      <c r="FE124" s="380"/>
      <c r="FF124" s="380"/>
      <c r="FG124" s="380"/>
      <c r="FH124" s="380"/>
      <c r="FI124" s="380"/>
      <c r="FJ124" s="380"/>
      <c r="FK124" s="380"/>
      <c r="FL124" s="380"/>
      <c r="FM124" s="380"/>
      <c r="FN124" s="380"/>
      <c r="FO124" s="380"/>
      <c r="FP124" s="380"/>
      <c r="FQ124" s="380"/>
      <c r="FR124" s="380"/>
      <c r="FS124" s="380"/>
      <c r="FT124" s="380"/>
      <c r="FU124" s="380"/>
      <c r="FV124" s="380"/>
      <c r="FW124" s="380"/>
      <c r="FX124" s="380"/>
      <c r="FY124" s="380"/>
      <c r="FZ124" s="380"/>
      <c r="GA124" s="380"/>
      <c r="GB124" s="380"/>
      <c r="GC124" s="380"/>
      <c r="GD124" s="380"/>
      <c r="GE124" s="380"/>
      <c r="GF124" s="380"/>
      <c r="GG124" s="380"/>
      <c r="GH124" s="380"/>
      <c r="GI124" s="380"/>
      <c r="GJ124" s="380"/>
      <c r="GK124" s="380"/>
      <c r="GL124" s="380"/>
      <c r="GM124" s="380"/>
      <c r="GN124" s="380"/>
      <c r="GO124" s="380"/>
      <c r="GP124" s="380"/>
      <c r="GQ124" s="380"/>
      <c r="GR124" s="380"/>
      <c r="GS124" s="380"/>
      <c r="GT124" s="380"/>
      <c r="GU124" s="380"/>
      <c r="GV124" s="380"/>
      <c r="GW124" s="380"/>
      <c r="GX124" s="380"/>
      <c r="GY124" s="380"/>
      <c r="GZ124" s="380"/>
      <c r="HA124" s="380"/>
      <c r="HB124" s="380"/>
      <c r="HC124" s="380"/>
      <c r="HD124" s="380"/>
      <c r="HE124" s="380"/>
      <c r="HF124" s="380"/>
      <c r="HG124" s="380"/>
      <c r="HH124" s="380"/>
    </row>
    <row r="125" spans="1:216">
      <c r="A125" s="103"/>
      <c r="B125" s="377"/>
      <c r="C125" s="377"/>
      <c r="D125" s="377"/>
      <c r="E125" s="377"/>
      <c r="F125" s="377"/>
      <c r="G125" s="377"/>
      <c r="H125" s="377"/>
      <c r="I125" s="377"/>
      <c r="J125" s="377"/>
      <c r="K125" s="377"/>
      <c r="L125" s="377"/>
      <c r="M125" s="378"/>
      <c r="N125" s="378"/>
      <c r="O125" s="378"/>
      <c r="P125" s="378"/>
      <c r="Q125" s="378"/>
      <c r="R125" s="378"/>
      <c r="S125" s="378"/>
      <c r="T125" s="378"/>
      <c r="U125" s="378"/>
      <c r="V125" s="378"/>
      <c r="W125" s="378"/>
      <c r="X125" s="378"/>
      <c r="Y125" s="380"/>
      <c r="Z125" s="409"/>
      <c r="AA125" s="380"/>
      <c r="AB125" s="380"/>
      <c r="AC125" s="380"/>
      <c r="AD125" s="380"/>
      <c r="AE125" s="380"/>
      <c r="AF125" s="380"/>
      <c r="AG125" s="380"/>
      <c r="AH125" s="380"/>
      <c r="AI125" s="380"/>
      <c r="AJ125" s="380"/>
      <c r="AR125" s="380"/>
      <c r="AS125" s="380"/>
      <c r="AT125" s="380"/>
      <c r="AU125" s="380"/>
      <c r="AV125" s="380"/>
      <c r="AW125" s="380"/>
      <c r="AX125" s="380"/>
      <c r="AY125" s="380"/>
      <c r="AZ125" s="380"/>
      <c r="BA125" s="380"/>
      <c r="BB125" s="380"/>
      <c r="BC125" s="380"/>
      <c r="BD125" s="380"/>
      <c r="BE125" s="380"/>
      <c r="BF125" s="380"/>
      <c r="BG125" s="380"/>
      <c r="BH125" s="380"/>
      <c r="BI125" s="380"/>
      <c r="BJ125" s="377"/>
      <c r="CE125" s="380"/>
      <c r="CF125" s="380"/>
      <c r="CG125" s="380"/>
      <c r="EZ125" s="380"/>
      <c r="FA125" s="380"/>
      <c r="FB125" s="380"/>
      <c r="FC125" s="380"/>
      <c r="FD125" s="380"/>
      <c r="FE125" s="380"/>
      <c r="FF125" s="380"/>
      <c r="FG125" s="380"/>
      <c r="FH125" s="380"/>
      <c r="FI125" s="380"/>
      <c r="FJ125" s="380"/>
      <c r="FK125" s="380"/>
      <c r="FL125" s="380"/>
      <c r="FM125" s="380"/>
      <c r="FN125" s="380"/>
      <c r="FO125" s="380"/>
      <c r="FP125" s="380"/>
      <c r="FQ125" s="380"/>
      <c r="FR125" s="380"/>
      <c r="FS125" s="380"/>
      <c r="FT125" s="380"/>
      <c r="FU125" s="380"/>
      <c r="FV125" s="380"/>
      <c r="FW125" s="380"/>
      <c r="FX125" s="380"/>
      <c r="FY125" s="380"/>
      <c r="FZ125" s="380"/>
      <c r="GA125" s="380"/>
      <c r="GB125" s="380"/>
      <c r="GC125" s="380"/>
      <c r="GD125" s="380"/>
      <c r="GE125" s="380"/>
      <c r="GF125" s="380"/>
      <c r="GG125" s="380"/>
      <c r="GH125" s="380"/>
      <c r="GI125" s="380"/>
      <c r="GJ125" s="380"/>
      <c r="GK125" s="380"/>
      <c r="GL125" s="380"/>
      <c r="GM125" s="380"/>
      <c r="GN125" s="380"/>
      <c r="GO125" s="380"/>
      <c r="GP125" s="380"/>
      <c r="GQ125" s="380"/>
      <c r="GR125" s="380"/>
      <c r="GS125" s="380"/>
      <c r="GT125" s="380"/>
      <c r="GU125" s="380"/>
      <c r="GV125" s="380"/>
      <c r="GW125" s="380"/>
      <c r="GX125" s="380"/>
      <c r="GY125" s="380"/>
      <c r="GZ125" s="380"/>
      <c r="HA125" s="380"/>
      <c r="HB125" s="380"/>
      <c r="HC125" s="380"/>
      <c r="HD125" s="380"/>
      <c r="HE125" s="380"/>
      <c r="HF125" s="380"/>
      <c r="HG125" s="380"/>
      <c r="HH125" s="380"/>
    </row>
    <row r="126" spans="1:216">
      <c r="A126" s="103"/>
      <c r="B126" s="377"/>
      <c r="C126" s="377"/>
      <c r="D126" s="377"/>
      <c r="E126" s="377"/>
      <c r="F126" s="377"/>
      <c r="G126" s="377"/>
      <c r="H126" s="377"/>
      <c r="I126" s="377"/>
      <c r="J126" s="377"/>
      <c r="K126" s="377"/>
      <c r="L126" s="377"/>
      <c r="M126" s="378"/>
      <c r="N126" s="378"/>
      <c r="O126" s="378"/>
      <c r="P126" s="378"/>
      <c r="Q126" s="378"/>
      <c r="R126" s="378"/>
      <c r="S126" s="378"/>
      <c r="T126" s="378"/>
      <c r="U126" s="378"/>
      <c r="V126" s="378"/>
      <c r="W126" s="378"/>
      <c r="X126" s="378"/>
      <c r="Y126" s="380"/>
      <c r="Z126" s="409"/>
      <c r="AA126" s="380"/>
      <c r="AB126" s="380"/>
      <c r="AC126" s="380"/>
      <c r="AD126" s="380"/>
      <c r="AE126" s="380"/>
      <c r="AF126" s="380"/>
      <c r="AG126" s="380"/>
      <c r="AH126" s="380"/>
      <c r="AI126" s="380"/>
      <c r="AJ126" s="380"/>
      <c r="AR126" s="380"/>
      <c r="AS126" s="380"/>
      <c r="AT126" s="380"/>
      <c r="AU126" s="380"/>
      <c r="AV126" s="380"/>
      <c r="AW126" s="380"/>
      <c r="AX126" s="380"/>
      <c r="AY126" s="380"/>
      <c r="AZ126" s="380"/>
      <c r="BA126" s="380"/>
      <c r="BB126" s="380"/>
      <c r="BC126" s="380"/>
      <c r="BD126" s="380"/>
      <c r="BE126" s="380"/>
      <c r="BF126" s="380"/>
      <c r="BG126" s="380"/>
      <c r="BH126" s="380"/>
      <c r="BI126" s="380"/>
      <c r="BJ126" s="377"/>
      <c r="CE126" s="380"/>
      <c r="CF126" s="380"/>
      <c r="CG126" s="380"/>
      <c r="EZ126" s="380"/>
      <c r="FA126" s="380"/>
      <c r="FB126" s="380"/>
      <c r="FC126" s="380"/>
      <c r="FD126" s="380"/>
      <c r="FE126" s="380"/>
      <c r="FF126" s="380"/>
      <c r="FG126" s="380"/>
      <c r="FH126" s="380"/>
      <c r="FI126" s="380"/>
      <c r="FJ126" s="380"/>
      <c r="FK126" s="380"/>
      <c r="FL126" s="380"/>
      <c r="FM126" s="380"/>
      <c r="FN126" s="380"/>
      <c r="FO126" s="380"/>
      <c r="FP126" s="380"/>
      <c r="FQ126" s="380"/>
      <c r="FR126" s="380"/>
      <c r="FS126" s="380"/>
      <c r="FT126" s="380"/>
      <c r="FU126" s="380"/>
      <c r="FV126" s="380"/>
      <c r="FW126" s="380"/>
      <c r="FX126" s="380"/>
      <c r="FY126" s="380"/>
      <c r="FZ126" s="380"/>
      <c r="GA126" s="380"/>
      <c r="GB126" s="380"/>
      <c r="GC126" s="380"/>
      <c r="GD126" s="380"/>
      <c r="GE126" s="380"/>
      <c r="GF126" s="380"/>
      <c r="GG126" s="380"/>
      <c r="GH126" s="380"/>
      <c r="GI126" s="380"/>
      <c r="GJ126" s="380"/>
      <c r="GK126" s="380"/>
      <c r="GL126" s="380"/>
      <c r="GM126" s="380"/>
      <c r="GN126" s="380"/>
      <c r="GO126" s="380"/>
      <c r="GP126" s="380"/>
      <c r="GQ126" s="380"/>
      <c r="GR126" s="380"/>
      <c r="GS126" s="380"/>
      <c r="GT126" s="380"/>
      <c r="GU126" s="380"/>
      <c r="GV126" s="380"/>
      <c r="GW126" s="380"/>
      <c r="GX126" s="380"/>
      <c r="GY126" s="380"/>
      <c r="GZ126" s="380"/>
      <c r="HA126" s="380"/>
      <c r="HB126" s="380"/>
      <c r="HC126" s="380"/>
      <c r="HD126" s="380"/>
      <c r="HE126" s="380"/>
      <c r="HF126" s="380"/>
      <c r="HG126" s="380"/>
      <c r="HH126" s="380"/>
    </row>
    <row r="127" spans="1:216">
      <c r="A127" s="103"/>
      <c r="B127" s="377"/>
      <c r="C127" s="377"/>
      <c r="D127" s="377"/>
      <c r="E127" s="377"/>
      <c r="F127" s="377"/>
      <c r="G127" s="377"/>
      <c r="H127" s="377"/>
      <c r="I127" s="377"/>
      <c r="J127" s="377"/>
      <c r="K127" s="377"/>
      <c r="L127" s="377"/>
      <c r="M127" s="378"/>
      <c r="N127" s="378"/>
      <c r="O127" s="378"/>
      <c r="P127" s="378"/>
      <c r="Q127" s="378"/>
      <c r="R127" s="378"/>
      <c r="S127" s="378"/>
      <c r="T127" s="378"/>
      <c r="U127" s="378"/>
      <c r="V127" s="378"/>
      <c r="W127" s="378"/>
      <c r="X127" s="378"/>
      <c r="Y127" s="380"/>
      <c r="Z127" s="409"/>
      <c r="AA127" s="380"/>
      <c r="AB127" s="380"/>
      <c r="AC127" s="380"/>
      <c r="AD127" s="380"/>
      <c r="AE127" s="380"/>
      <c r="AF127" s="380"/>
      <c r="AG127" s="380"/>
      <c r="AH127" s="380"/>
      <c r="AI127" s="380"/>
      <c r="AJ127" s="380"/>
      <c r="AR127" s="380"/>
      <c r="AS127" s="380"/>
      <c r="AT127" s="380"/>
      <c r="AU127" s="380"/>
      <c r="AV127" s="380"/>
      <c r="AW127" s="380"/>
      <c r="AX127" s="380"/>
      <c r="AY127" s="380"/>
      <c r="AZ127" s="380"/>
      <c r="BA127" s="380"/>
      <c r="BB127" s="380"/>
      <c r="BC127" s="380"/>
      <c r="BD127" s="380"/>
      <c r="BE127" s="380"/>
      <c r="BF127" s="380"/>
      <c r="BG127" s="380"/>
      <c r="BH127" s="380"/>
      <c r="BI127" s="380"/>
      <c r="BJ127" s="377"/>
      <c r="CE127" s="380"/>
      <c r="CF127" s="380"/>
      <c r="CG127" s="380"/>
      <c r="EZ127" s="380"/>
      <c r="FA127" s="380"/>
      <c r="FB127" s="380"/>
      <c r="FC127" s="380"/>
      <c r="FD127" s="380"/>
      <c r="FE127" s="380"/>
      <c r="FF127" s="380"/>
      <c r="FG127" s="380"/>
      <c r="FH127" s="380"/>
      <c r="FI127" s="380"/>
      <c r="FJ127" s="380"/>
      <c r="FK127" s="380"/>
      <c r="FL127" s="380"/>
      <c r="FM127" s="380"/>
      <c r="FN127" s="380"/>
      <c r="FO127" s="380"/>
      <c r="FP127" s="380"/>
      <c r="FQ127" s="380"/>
      <c r="FR127" s="380"/>
      <c r="FS127" s="380"/>
      <c r="FT127" s="380"/>
      <c r="FU127" s="380"/>
      <c r="FV127" s="380"/>
      <c r="FW127" s="380"/>
      <c r="FX127" s="380"/>
      <c r="FY127" s="380"/>
      <c r="FZ127" s="380"/>
      <c r="GA127" s="380"/>
      <c r="GB127" s="380"/>
      <c r="GC127" s="380"/>
      <c r="GD127" s="380"/>
      <c r="GE127" s="380"/>
      <c r="GF127" s="380"/>
      <c r="GG127" s="380"/>
      <c r="GH127" s="380"/>
      <c r="GI127" s="380"/>
      <c r="GJ127" s="380"/>
      <c r="GK127" s="380"/>
      <c r="GL127" s="380"/>
      <c r="GM127" s="380"/>
      <c r="GN127" s="380"/>
      <c r="GO127" s="380"/>
      <c r="GP127" s="380"/>
      <c r="GQ127" s="380"/>
      <c r="GR127" s="380"/>
      <c r="GS127" s="380"/>
      <c r="GT127" s="380"/>
      <c r="GU127" s="380"/>
      <c r="GV127" s="380"/>
      <c r="GW127" s="380"/>
      <c r="GX127" s="380"/>
      <c r="GY127" s="380"/>
      <c r="GZ127" s="380"/>
      <c r="HA127" s="380"/>
      <c r="HB127" s="380"/>
      <c r="HC127" s="380"/>
      <c r="HD127" s="380"/>
      <c r="HE127" s="380"/>
      <c r="HF127" s="380"/>
      <c r="HG127" s="380"/>
      <c r="HH127" s="380"/>
    </row>
    <row r="128" spans="1:216">
      <c r="A128" s="103"/>
      <c r="B128" s="377"/>
      <c r="C128" s="377"/>
      <c r="D128" s="377"/>
      <c r="E128" s="377"/>
      <c r="F128" s="377"/>
      <c r="G128" s="377"/>
      <c r="H128" s="377"/>
      <c r="I128" s="377"/>
      <c r="J128" s="377"/>
      <c r="K128" s="377"/>
      <c r="L128" s="377"/>
      <c r="M128" s="378"/>
      <c r="N128" s="378"/>
      <c r="O128" s="378"/>
      <c r="P128" s="378"/>
      <c r="Q128" s="378"/>
      <c r="R128" s="378"/>
      <c r="S128" s="378"/>
      <c r="T128" s="378"/>
      <c r="U128" s="378"/>
      <c r="V128" s="378"/>
      <c r="W128" s="378"/>
      <c r="X128" s="378"/>
      <c r="Y128" s="380"/>
      <c r="Z128" s="409"/>
      <c r="AA128" s="380"/>
      <c r="AB128" s="380"/>
      <c r="AC128" s="380"/>
      <c r="AD128" s="380"/>
      <c r="AE128" s="380"/>
      <c r="AF128" s="380"/>
      <c r="AG128" s="380"/>
      <c r="AH128" s="380"/>
      <c r="AI128" s="380"/>
      <c r="AJ128" s="380"/>
      <c r="AR128" s="380"/>
      <c r="AS128" s="380"/>
      <c r="AT128" s="380"/>
      <c r="AU128" s="380"/>
      <c r="AV128" s="380"/>
      <c r="AW128" s="380"/>
      <c r="AX128" s="380"/>
      <c r="AY128" s="380"/>
      <c r="AZ128" s="380"/>
      <c r="BA128" s="380"/>
      <c r="BB128" s="380"/>
      <c r="BC128" s="380"/>
      <c r="BD128" s="380"/>
      <c r="BE128" s="380"/>
      <c r="BF128" s="380"/>
      <c r="BG128" s="380"/>
      <c r="BH128" s="380"/>
      <c r="BI128" s="380"/>
      <c r="BJ128" s="377"/>
      <c r="CE128" s="380"/>
      <c r="CF128" s="380"/>
      <c r="CG128" s="380"/>
      <c r="EZ128" s="380"/>
      <c r="FA128" s="380"/>
      <c r="FB128" s="380"/>
      <c r="FC128" s="380"/>
      <c r="FD128" s="380"/>
      <c r="FE128" s="380"/>
      <c r="FF128" s="380"/>
      <c r="FG128" s="380"/>
      <c r="FH128" s="380"/>
      <c r="FI128" s="380"/>
      <c r="FJ128" s="380"/>
      <c r="FK128" s="380"/>
      <c r="FL128" s="380"/>
      <c r="FM128" s="380"/>
      <c r="FN128" s="380"/>
      <c r="FO128" s="380"/>
      <c r="FP128" s="380"/>
      <c r="FQ128" s="380"/>
      <c r="FR128" s="380"/>
      <c r="FS128" s="380"/>
      <c r="FT128" s="380"/>
      <c r="FU128" s="380"/>
      <c r="FV128" s="380"/>
      <c r="FW128" s="380"/>
      <c r="FX128" s="380"/>
      <c r="FY128" s="380"/>
      <c r="FZ128" s="380"/>
      <c r="GA128" s="380"/>
      <c r="GB128" s="380"/>
      <c r="GC128" s="380"/>
      <c r="GD128" s="380"/>
      <c r="GE128" s="380"/>
      <c r="GF128" s="380"/>
      <c r="GG128" s="380"/>
      <c r="GH128" s="380"/>
      <c r="GI128" s="380"/>
      <c r="GJ128" s="380"/>
      <c r="GK128" s="380"/>
      <c r="GL128" s="380"/>
      <c r="GM128" s="380"/>
      <c r="GN128" s="380"/>
      <c r="GO128" s="380"/>
      <c r="GP128" s="380"/>
      <c r="GQ128" s="380"/>
      <c r="GR128" s="380"/>
      <c r="GS128" s="380"/>
      <c r="GT128" s="380"/>
      <c r="GU128" s="380"/>
      <c r="GV128" s="380"/>
      <c r="GW128" s="380"/>
      <c r="GX128" s="380"/>
      <c r="GY128" s="380"/>
      <c r="GZ128" s="380"/>
      <c r="HA128" s="380"/>
      <c r="HB128" s="380"/>
      <c r="HC128" s="380"/>
      <c r="HD128" s="380"/>
      <c r="HE128" s="380"/>
      <c r="HF128" s="380"/>
      <c r="HG128" s="380"/>
      <c r="HH128" s="380"/>
    </row>
    <row r="129" spans="1:216">
      <c r="A129" s="103"/>
      <c r="B129" s="377"/>
      <c r="C129" s="377"/>
      <c r="D129" s="377"/>
      <c r="E129" s="377"/>
      <c r="F129" s="377"/>
      <c r="G129" s="377"/>
      <c r="H129" s="377"/>
      <c r="I129" s="377"/>
      <c r="J129" s="377"/>
      <c r="K129" s="377"/>
      <c r="L129" s="377"/>
      <c r="M129" s="378"/>
      <c r="N129" s="378"/>
      <c r="O129" s="378"/>
      <c r="P129" s="378"/>
      <c r="Q129" s="378"/>
      <c r="R129" s="378"/>
      <c r="S129" s="378"/>
      <c r="T129" s="378"/>
      <c r="U129" s="378"/>
      <c r="V129" s="378"/>
      <c r="W129" s="378"/>
      <c r="X129" s="378"/>
      <c r="Y129" s="380"/>
      <c r="Z129" s="409"/>
      <c r="AA129" s="380"/>
      <c r="AB129" s="380"/>
      <c r="AC129" s="380"/>
      <c r="AD129" s="380"/>
      <c r="AE129" s="380"/>
      <c r="AF129" s="380"/>
      <c r="AG129" s="380"/>
      <c r="AH129" s="380"/>
      <c r="AI129" s="380"/>
      <c r="AJ129" s="380"/>
      <c r="AR129" s="380"/>
      <c r="AS129" s="380"/>
      <c r="AT129" s="380"/>
      <c r="AU129" s="380"/>
      <c r="AV129" s="380"/>
      <c r="AW129" s="380"/>
      <c r="AX129" s="380"/>
      <c r="AY129" s="380"/>
      <c r="AZ129" s="380"/>
      <c r="BA129" s="380"/>
      <c r="BB129" s="380"/>
      <c r="BC129" s="380"/>
      <c r="BD129" s="380"/>
      <c r="BE129" s="380"/>
      <c r="BF129" s="380"/>
      <c r="BG129" s="380"/>
      <c r="BH129" s="380"/>
      <c r="BI129" s="380"/>
      <c r="BJ129" s="377"/>
      <c r="CE129" s="380"/>
      <c r="CF129" s="380"/>
      <c r="CG129" s="380"/>
      <c r="EZ129" s="380"/>
      <c r="FA129" s="380"/>
      <c r="FB129" s="380"/>
      <c r="FC129" s="380"/>
      <c r="FD129" s="380"/>
      <c r="FE129" s="380"/>
      <c r="FF129" s="380"/>
      <c r="FG129" s="380"/>
      <c r="FH129" s="380"/>
      <c r="FI129" s="380"/>
      <c r="FJ129" s="380"/>
      <c r="FK129" s="380"/>
      <c r="FL129" s="380"/>
      <c r="FM129" s="380"/>
      <c r="FN129" s="380"/>
      <c r="FO129" s="380"/>
      <c r="FP129" s="380"/>
      <c r="FQ129" s="380"/>
      <c r="FR129" s="380"/>
      <c r="FS129" s="380"/>
      <c r="FT129" s="380"/>
      <c r="FU129" s="380"/>
      <c r="FV129" s="380"/>
      <c r="FW129" s="380"/>
      <c r="FX129" s="380"/>
      <c r="FY129" s="380"/>
      <c r="FZ129" s="380"/>
      <c r="GA129" s="380"/>
      <c r="GB129" s="380"/>
      <c r="GC129" s="380"/>
      <c r="GD129" s="380"/>
      <c r="GE129" s="380"/>
      <c r="GF129" s="380"/>
      <c r="GG129" s="380"/>
      <c r="GH129" s="380"/>
      <c r="GI129" s="380"/>
      <c r="GJ129" s="380"/>
      <c r="GK129" s="380"/>
      <c r="GL129" s="380"/>
      <c r="GM129" s="380"/>
      <c r="GN129" s="380"/>
      <c r="GO129" s="380"/>
      <c r="GP129" s="380"/>
      <c r="GQ129" s="380"/>
      <c r="GR129" s="380"/>
      <c r="GS129" s="380"/>
      <c r="GT129" s="380"/>
      <c r="GU129" s="380"/>
      <c r="GV129" s="380"/>
      <c r="GW129" s="380"/>
      <c r="GX129" s="380"/>
      <c r="GY129" s="380"/>
      <c r="GZ129" s="380"/>
      <c r="HA129" s="380"/>
      <c r="HB129" s="380"/>
      <c r="HC129" s="380"/>
      <c r="HD129" s="380"/>
      <c r="HE129" s="380"/>
      <c r="HF129" s="380"/>
      <c r="HG129" s="380"/>
      <c r="HH129" s="380"/>
    </row>
    <row r="130" spans="1:216">
      <c r="A130" s="103"/>
      <c r="B130" s="377"/>
      <c r="C130" s="377"/>
      <c r="D130" s="377"/>
      <c r="E130" s="377"/>
      <c r="F130" s="377"/>
      <c r="G130" s="377"/>
      <c r="H130" s="377"/>
      <c r="I130" s="377"/>
      <c r="J130" s="377"/>
      <c r="K130" s="377"/>
      <c r="L130" s="377"/>
      <c r="M130" s="378"/>
      <c r="N130" s="378"/>
      <c r="O130" s="378"/>
      <c r="P130" s="378"/>
      <c r="Q130" s="378"/>
      <c r="R130" s="378"/>
      <c r="S130" s="378"/>
      <c r="T130" s="378"/>
      <c r="U130" s="378"/>
      <c r="V130" s="378"/>
      <c r="W130" s="378"/>
      <c r="X130" s="378"/>
      <c r="Y130" s="380"/>
      <c r="Z130" s="409"/>
      <c r="AA130" s="380"/>
      <c r="AB130" s="380"/>
      <c r="AC130" s="380"/>
      <c r="AD130" s="380"/>
      <c r="AE130" s="380"/>
      <c r="AF130" s="380"/>
      <c r="AG130" s="380"/>
      <c r="AH130" s="380"/>
      <c r="AI130" s="380"/>
      <c r="AJ130" s="380"/>
      <c r="AR130" s="380"/>
      <c r="AS130" s="380"/>
      <c r="AT130" s="380"/>
      <c r="AU130" s="380"/>
      <c r="AV130" s="380"/>
      <c r="AW130" s="380"/>
      <c r="AX130" s="380"/>
      <c r="AY130" s="380"/>
      <c r="AZ130" s="380"/>
      <c r="BA130" s="380"/>
      <c r="BB130" s="380"/>
      <c r="BC130" s="380"/>
      <c r="BD130" s="380"/>
      <c r="BE130" s="380"/>
      <c r="BF130" s="380"/>
      <c r="BG130" s="380"/>
      <c r="BH130" s="380"/>
      <c r="BI130" s="380"/>
      <c r="BJ130" s="377"/>
      <c r="CE130" s="380"/>
      <c r="CF130" s="380"/>
      <c r="CG130" s="380"/>
      <c r="EZ130" s="380"/>
      <c r="FA130" s="380"/>
      <c r="FB130" s="380"/>
      <c r="FC130" s="380"/>
      <c r="FD130" s="380"/>
      <c r="FE130" s="380"/>
      <c r="FF130" s="380"/>
      <c r="FG130" s="380"/>
      <c r="FH130" s="380"/>
      <c r="FI130" s="380"/>
      <c r="FJ130" s="380"/>
      <c r="FK130" s="380"/>
      <c r="FL130" s="380"/>
      <c r="FM130" s="380"/>
      <c r="FN130" s="380"/>
      <c r="FO130" s="380"/>
      <c r="FP130" s="380"/>
      <c r="FQ130" s="380"/>
      <c r="FR130" s="380"/>
      <c r="FS130" s="380"/>
      <c r="FT130" s="380"/>
      <c r="FU130" s="380"/>
      <c r="FV130" s="380"/>
      <c r="FW130" s="380"/>
      <c r="FX130" s="380"/>
      <c r="FY130" s="380"/>
      <c r="FZ130" s="380"/>
      <c r="GA130" s="380"/>
      <c r="GB130" s="380"/>
      <c r="GC130" s="380"/>
      <c r="GD130" s="380"/>
      <c r="GE130" s="380"/>
      <c r="GF130" s="380"/>
      <c r="GG130" s="380"/>
      <c r="GH130" s="380"/>
      <c r="GI130" s="380"/>
      <c r="GJ130" s="380"/>
      <c r="GK130" s="380"/>
      <c r="GL130" s="380"/>
      <c r="GM130" s="380"/>
      <c r="GN130" s="380"/>
      <c r="GO130" s="380"/>
      <c r="GP130" s="380"/>
      <c r="GQ130" s="380"/>
      <c r="GR130" s="380"/>
      <c r="GS130" s="380"/>
      <c r="GT130" s="380"/>
      <c r="GU130" s="380"/>
      <c r="GV130" s="380"/>
      <c r="GW130" s="380"/>
      <c r="GX130" s="380"/>
      <c r="GY130" s="380"/>
      <c r="GZ130" s="380"/>
      <c r="HA130" s="380"/>
      <c r="HB130" s="380"/>
      <c r="HC130" s="380"/>
      <c r="HD130" s="380"/>
      <c r="HE130" s="380"/>
      <c r="HF130" s="380"/>
      <c r="HG130" s="380"/>
      <c r="HH130" s="380"/>
    </row>
    <row r="131" spans="1:216">
      <c r="A131" s="103"/>
      <c r="B131" s="377"/>
      <c r="C131" s="377"/>
      <c r="D131" s="377"/>
      <c r="E131" s="377"/>
      <c r="F131" s="377"/>
      <c r="G131" s="377"/>
      <c r="H131" s="377"/>
      <c r="I131" s="377"/>
      <c r="J131" s="377"/>
      <c r="K131" s="377"/>
      <c r="L131" s="377"/>
      <c r="M131" s="378"/>
      <c r="N131" s="378"/>
      <c r="O131" s="378"/>
      <c r="P131" s="378"/>
      <c r="Q131" s="378"/>
      <c r="R131" s="378"/>
      <c r="S131" s="378"/>
      <c r="T131" s="378"/>
      <c r="U131" s="378"/>
      <c r="V131" s="378"/>
      <c r="W131" s="378"/>
      <c r="X131" s="378"/>
      <c r="Y131" s="380"/>
      <c r="Z131" s="409"/>
      <c r="AA131" s="380"/>
      <c r="AB131" s="380"/>
      <c r="AC131" s="380"/>
      <c r="AD131" s="380"/>
      <c r="AE131" s="380"/>
      <c r="AF131" s="380"/>
      <c r="AG131" s="380"/>
      <c r="AH131" s="380"/>
      <c r="AI131" s="380"/>
      <c r="AJ131" s="380"/>
      <c r="AR131" s="380"/>
      <c r="AS131" s="380"/>
      <c r="AT131" s="380"/>
      <c r="AU131" s="380"/>
      <c r="AV131" s="380"/>
      <c r="AW131" s="380"/>
      <c r="AX131" s="380"/>
      <c r="AY131" s="380"/>
      <c r="AZ131" s="380"/>
      <c r="BA131" s="380"/>
      <c r="BB131" s="380"/>
      <c r="BC131" s="380"/>
      <c r="BD131" s="380"/>
      <c r="BE131" s="380"/>
      <c r="BF131" s="380"/>
      <c r="BG131" s="380"/>
      <c r="BH131" s="380"/>
      <c r="BI131" s="380"/>
      <c r="BJ131" s="377"/>
      <c r="CE131" s="380"/>
      <c r="CF131" s="380"/>
      <c r="CG131" s="380"/>
      <c r="EZ131" s="380"/>
      <c r="FA131" s="380"/>
      <c r="FB131" s="380"/>
      <c r="FC131" s="380"/>
      <c r="FD131" s="380"/>
      <c r="FE131" s="380"/>
      <c r="FF131" s="380"/>
      <c r="FG131" s="380"/>
      <c r="FH131" s="380"/>
      <c r="FI131" s="380"/>
      <c r="FJ131" s="380"/>
      <c r="FK131" s="380"/>
      <c r="FL131" s="380"/>
      <c r="FM131" s="380"/>
      <c r="FN131" s="380"/>
      <c r="FO131" s="380"/>
      <c r="FP131" s="380"/>
      <c r="FQ131" s="380"/>
      <c r="FR131" s="380"/>
      <c r="FS131" s="380"/>
      <c r="FT131" s="380"/>
      <c r="FU131" s="380"/>
      <c r="FV131" s="380"/>
      <c r="FW131" s="380"/>
      <c r="FX131" s="380"/>
      <c r="FY131" s="380"/>
      <c r="FZ131" s="380"/>
      <c r="GA131" s="380"/>
      <c r="GB131" s="380"/>
      <c r="GC131" s="380"/>
      <c r="GD131" s="380"/>
      <c r="GE131" s="380"/>
      <c r="GF131" s="380"/>
      <c r="GG131" s="380"/>
      <c r="GH131" s="380"/>
      <c r="GI131" s="380"/>
      <c r="GJ131" s="380"/>
      <c r="GK131" s="380"/>
      <c r="GL131" s="380"/>
      <c r="GM131" s="380"/>
      <c r="GN131" s="380"/>
      <c r="GO131" s="380"/>
      <c r="GP131" s="380"/>
      <c r="GQ131" s="380"/>
      <c r="GR131" s="380"/>
      <c r="GS131" s="380"/>
      <c r="GT131" s="380"/>
      <c r="GU131" s="380"/>
      <c r="GV131" s="380"/>
      <c r="GW131" s="380"/>
      <c r="GX131" s="380"/>
      <c r="GY131" s="380"/>
      <c r="GZ131" s="380"/>
      <c r="HA131" s="380"/>
      <c r="HB131" s="380"/>
      <c r="HC131" s="380"/>
      <c r="HD131" s="380"/>
      <c r="HE131" s="380"/>
      <c r="HF131" s="380"/>
      <c r="HG131" s="380"/>
      <c r="HH131" s="380"/>
    </row>
    <row r="132" spans="1:216">
      <c r="A132" s="103"/>
      <c r="B132" s="377"/>
      <c r="C132" s="377"/>
      <c r="D132" s="377"/>
      <c r="E132" s="377"/>
      <c r="F132" s="377"/>
      <c r="G132" s="377"/>
      <c r="H132" s="377"/>
      <c r="I132" s="377"/>
      <c r="J132" s="377"/>
      <c r="K132" s="377"/>
      <c r="L132" s="377"/>
      <c r="M132" s="378"/>
      <c r="N132" s="378"/>
      <c r="O132" s="378"/>
      <c r="P132" s="378"/>
      <c r="Q132" s="378"/>
      <c r="R132" s="378"/>
      <c r="S132" s="378"/>
      <c r="T132" s="378"/>
      <c r="U132" s="378"/>
      <c r="V132" s="378"/>
      <c r="W132" s="378"/>
      <c r="X132" s="378"/>
      <c r="Y132" s="380"/>
      <c r="Z132" s="409"/>
      <c r="AA132" s="380"/>
      <c r="AB132" s="380"/>
      <c r="AC132" s="380"/>
      <c r="AD132" s="380"/>
      <c r="AE132" s="380"/>
      <c r="AF132" s="380"/>
      <c r="AG132" s="380"/>
      <c r="AH132" s="380"/>
      <c r="AI132" s="380"/>
      <c r="AJ132" s="380"/>
      <c r="AR132" s="380"/>
      <c r="AS132" s="380"/>
      <c r="AT132" s="380"/>
      <c r="AU132" s="380"/>
      <c r="AV132" s="380"/>
      <c r="AW132" s="380"/>
      <c r="AX132" s="380"/>
      <c r="AY132" s="380"/>
      <c r="AZ132" s="380"/>
      <c r="BA132" s="380"/>
      <c r="BB132" s="380"/>
      <c r="BC132" s="380"/>
      <c r="BD132" s="380"/>
      <c r="BE132" s="380"/>
      <c r="BF132" s="380"/>
      <c r="BG132" s="380"/>
      <c r="BH132" s="380"/>
      <c r="BI132" s="380"/>
      <c r="BJ132" s="377"/>
      <c r="CE132" s="380"/>
      <c r="CF132" s="380"/>
      <c r="CG132" s="380"/>
      <c r="EZ132" s="380"/>
      <c r="FA132" s="380"/>
      <c r="FB132" s="380"/>
      <c r="FC132" s="380"/>
      <c r="FD132" s="380"/>
      <c r="FE132" s="380"/>
      <c r="FF132" s="380"/>
      <c r="FG132" s="380"/>
      <c r="FH132" s="380"/>
      <c r="FI132" s="380"/>
      <c r="FJ132" s="380"/>
      <c r="FK132" s="380"/>
      <c r="FL132" s="380"/>
      <c r="FM132" s="380"/>
      <c r="FN132" s="380"/>
      <c r="FO132" s="380"/>
      <c r="FP132" s="380"/>
      <c r="FQ132" s="380"/>
      <c r="FR132" s="380"/>
      <c r="FS132" s="380"/>
      <c r="FT132" s="380"/>
      <c r="FU132" s="380"/>
      <c r="FV132" s="380"/>
      <c r="FW132" s="380"/>
      <c r="FX132" s="380"/>
      <c r="FY132" s="380"/>
      <c r="FZ132" s="380"/>
      <c r="GA132" s="380"/>
      <c r="GB132" s="380"/>
      <c r="GC132" s="380"/>
      <c r="GD132" s="380"/>
      <c r="GE132" s="380"/>
      <c r="GF132" s="380"/>
      <c r="GG132" s="380"/>
      <c r="GH132" s="380"/>
      <c r="GI132" s="380"/>
      <c r="GJ132" s="380"/>
      <c r="GK132" s="380"/>
      <c r="GL132" s="380"/>
      <c r="GM132" s="380"/>
      <c r="GN132" s="380"/>
      <c r="GO132" s="380"/>
      <c r="GP132" s="380"/>
      <c r="GQ132" s="380"/>
      <c r="GR132" s="380"/>
      <c r="GS132" s="380"/>
      <c r="GT132" s="380"/>
      <c r="GU132" s="380"/>
      <c r="GV132" s="380"/>
      <c r="GW132" s="380"/>
      <c r="GX132" s="380"/>
      <c r="GY132" s="380"/>
      <c r="GZ132" s="380"/>
      <c r="HA132" s="380"/>
      <c r="HB132" s="380"/>
      <c r="HC132" s="380"/>
      <c r="HD132" s="380"/>
      <c r="HE132" s="380"/>
      <c r="HF132" s="380"/>
      <c r="HG132" s="380"/>
      <c r="HH132" s="380"/>
    </row>
    <row r="133" spans="1:216">
      <c r="A133" s="103"/>
      <c r="B133" s="377"/>
      <c r="C133" s="377"/>
      <c r="D133" s="377"/>
      <c r="E133" s="377"/>
      <c r="F133" s="377"/>
      <c r="G133" s="377"/>
      <c r="H133" s="377"/>
      <c r="I133" s="377"/>
      <c r="J133" s="377"/>
      <c r="K133" s="377"/>
      <c r="L133" s="377"/>
      <c r="M133" s="378"/>
      <c r="N133" s="378"/>
      <c r="O133" s="378"/>
      <c r="P133" s="378"/>
      <c r="Q133" s="378"/>
      <c r="R133" s="378"/>
      <c r="S133" s="378"/>
      <c r="T133" s="378"/>
      <c r="U133" s="378"/>
      <c r="V133" s="378"/>
      <c r="W133" s="378"/>
      <c r="X133" s="378"/>
      <c r="Y133" s="380"/>
      <c r="Z133" s="409"/>
      <c r="AA133" s="380"/>
      <c r="AB133" s="380"/>
      <c r="AC133" s="380"/>
      <c r="AD133" s="380"/>
      <c r="AE133" s="380"/>
      <c r="AF133" s="380"/>
      <c r="AG133" s="380"/>
      <c r="AH133" s="380"/>
      <c r="AI133" s="380"/>
      <c r="AJ133" s="380"/>
      <c r="AR133" s="380"/>
      <c r="AS133" s="380"/>
      <c r="AT133" s="380"/>
      <c r="AU133" s="380"/>
      <c r="AV133" s="380"/>
      <c r="AW133" s="380"/>
      <c r="AX133" s="380"/>
      <c r="AY133" s="380"/>
      <c r="AZ133" s="380"/>
      <c r="BA133" s="380"/>
      <c r="BB133" s="380"/>
      <c r="BC133" s="380"/>
      <c r="BD133" s="380"/>
      <c r="BE133" s="380"/>
      <c r="BF133" s="380"/>
      <c r="BG133" s="380"/>
      <c r="BH133" s="380"/>
      <c r="BI133" s="380"/>
      <c r="BJ133" s="377"/>
      <c r="CE133" s="380"/>
      <c r="CF133" s="380"/>
      <c r="CG133" s="380"/>
      <c r="EZ133" s="380"/>
      <c r="FA133" s="380"/>
      <c r="FB133" s="380"/>
      <c r="FC133" s="380"/>
      <c r="FD133" s="380"/>
      <c r="FE133" s="380"/>
      <c r="FF133" s="380"/>
      <c r="FG133" s="380"/>
      <c r="FH133" s="380"/>
      <c r="FI133" s="380"/>
      <c r="FJ133" s="380"/>
      <c r="FK133" s="380"/>
      <c r="FL133" s="380"/>
      <c r="FM133" s="380"/>
      <c r="FN133" s="380"/>
      <c r="FO133" s="380"/>
      <c r="FP133" s="380"/>
      <c r="FQ133" s="380"/>
      <c r="FR133" s="380"/>
      <c r="FS133" s="380"/>
      <c r="FT133" s="380"/>
      <c r="FU133" s="380"/>
      <c r="FV133" s="380"/>
      <c r="FW133" s="380"/>
      <c r="FX133" s="380"/>
      <c r="FY133" s="380"/>
      <c r="FZ133" s="380"/>
      <c r="GA133" s="380"/>
      <c r="GB133" s="380"/>
      <c r="GC133" s="380"/>
      <c r="GD133" s="380"/>
      <c r="GE133" s="380"/>
      <c r="GF133" s="380"/>
      <c r="GG133" s="380"/>
      <c r="GH133" s="380"/>
      <c r="GI133" s="380"/>
      <c r="GJ133" s="380"/>
      <c r="GK133" s="380"/>
      <c r="GL133" s="380"/>
      <c r="GM133" s="380"/>
      <c r="GN133" s="380"/>
      <c r="GO133" s="380"/>
      <c r="GP133" s="380"/>
      <c r="GQ133" s="380"/>
      <c r="GR133" s="380"/>
      <c r="GS133" s="380"/>
      <c r="GT133" s="380"/>
      <c r="GU133" s="380"/>
      <c r="GV133" s="380"/>
      <c r="GW133" s="380"/>
      <c r="GX133" s="380"/>
      <c r="GY133" s="380"/>
      <c r="GZ133" s="380"/>
      <c r="HA133" s="380"/>
      <c r="HB133" s="380"/>
      <c r="HC133" s="380"/>
      <c r="HD133" s="380"/>
      <c r="HE133" s="380"/>
      <c r="HF133" s="380"/>
      <c r="HG133" s="380"/>
      <c r="HH133" s="380"/>
    </row>
    <row r="134" spans="1:216">
      <c r="A134" s="103"/>
      <c r="B134" s="377"/>
      <c r="C134" s="377"/>
      <c r="D134" s="377"/>
      <c r="E134" s="377"/>
      <c r="F134" s="377"/>
      <c r="G134" s="377"/>
      <c r="H134" s="377"/>
      <c r="I134" s="377"/>
      <c r="J134" s="377"/>
      <c r="K134" s="377"/>
      <c r="L134" s="377"/>
      <c r="M134" s="378"/>
      <c r="N134" s="378"/>
      <c r="O134" s="378"/>
      <c r="P134" s="378"/>
      <c r="Q134" s="378"/>
      <c r="R134" s="378"/>
      <c r="S134" s="378"/>
      <c r="T134" s="378"/>
      <c r="U134" s="378"/>
      <c r="V134" s="378"/>
      <c r="W134" s="378"/>
      <c r="X134" s="378"/>
      <c r="Y134" s="380"/>
      <c r="Z134" s="409"/>
      <c r="AA134" s="380"/>
      <c r="AB134" s="380"/>
      <c r="AC134" s="380"/>
      <c r="AD134" s="380"/>
      <c r="AE134" s="380"/>
      <c r="AF134" s="380"/>
      <c r="AG134" s="380"/>
      <c r="AH134" s="380"/>
      <c r="AI134" s="380"/>
      <c r="AJ134" s="380"/>
      <c r="AR134" s="380"/>
      <c r="AS134" s="380"/>
      <c r="AT134" s="380"/>
      <c r="AU134" s="380"/>
      <c r="AV134" s="380"/>
      <c r="AW134" s="380"/>
      <c r="AX134" s="380"/>
      <c r="AY134" s="380"/>
      <c r="AZ134" s="380"/>
      <c r="BA134" s="380"/>
      <c r="BB134" s="380"/>
      <c r="BC134" s="380"/>
      <c r="BD134" s="380"/>
      <c r="BE134" s="380"/>
      <c r="BF134" s="380"/>
      <c r="BG134" s="380"/>
      <c r="BH134" s="380"/>
      <c r="BI134" s="380"/>
      <c r="BJ134" s="377"/>
      <c r="CE134" s="380"/>
      <c r="CF134" s="380"/>
      <c r="CG134" s="380"/>
      <c r="EZ134" s="380"/>
      <c r="FA134" s="380"/>
      <c r="FB134" s="380"/>
      <c r="FC134" s="380"/>
      <c r="FD134" s="380"/>
      <c r="FE134" s="380"/>
      <c r="FF134" s="380"/>
      <c r="FG134" s="380"/>
      <c r="FH134" s="380"/>
      <c r="FI134" s="380"/>
      <c r="FJ134" s="380"/>
      <c r="FK134" s="380"/>
      <c r="FL134" s="380"/>
      <c r="FM134" s="380"/>
      <c r="FN134" s="380"/>
      <c r="FO134" s="380"/>
      <c r="FP134" s="380"/>
      <c r="FQ134" s="380"/>
      <c r="FR134" s="380"/>
      <c r="FS134" s="380"/>
      <c r="FT134" s="380"/>
      <c r="FU134" s="380"/>
      <c r="FV134" s="380"/>
      <c r="FW134" s="380"/>
      <c r="FX134" s="380"/>
      <c r="FY134" s="380"/>
      <c r="FZ134" s="380"/>
      <c r="GA134" s="380"/>
      <c r="GB134" s="380"/>
      <c r="GC134" s="380"/>
      <c r="GD134" s="380"/>
      <c r="GE134" s="380"/>
      <c r="GF134" s="380"/>
      <c r="GG134" s="380"/>
      <c r="GH134" s="380"/>
      <c r="GI134" s="380"/>
      <c r="GJ134" s="380"/>
      <c r="GK134" s="380"/>
      <c r="GL134" s="380"/>
      <c r="GM134" s="380"/>
      <c r="GN134" s="380"/>
      <c r="GO134" s="380"/>
      <c r="GP134" s="380"/>
      <c r="GQ134" s="380"/>
      <c r="GR134" s="380"/>
      <c r="GS134" s="380"/>
      <c r="GT134" s="380"/>
      <c r="GU134" s="380"/>
      <c r="GV134" s="380"/>
      <c r="GW134" s="380"/>
      <c r="GX134" s="380"/>
      <c r="GY134" s="380"/>
      <c r="GZ134" s="380"/>
      <c r="HA134" s="380"/>
      <c r="HB134" s="380"/>
      <c r="HC134" s="380"/>
      <c r="HD134" s="380"/>
      <c r="HE134" s="380"/>
      <c r="HF134" s="380"/>
      <c r="HG134" s="380"/>
      <c r="HH134" s="380"/>
    </row>
    <row r="135" spans="1:216">
      <c r="A135" s="103"/>
      <c r="B135" s="377"/>
      <c r="C135" s="377"/>
      <c r="D135" s="377"/>
      <c r="E135" s="377"/>
      <c r="F135" s="377"/>
      <c r="G135" s="377"/>
      <c r="H135" s="377"/>
      <c r="I135" s="377"/>
      <c r="J135" s="377"/>
      <c r="K135" s="377"/>
      <c r="L135" s="377"/>
      <c r="M135" s="378"/>
      <c r="N135" s="378"/>
      <c r="O135" s="378"/>
      <c r="P135" s="378"/>
      <c r="Q135" s="378"/>
      <c r="R135" s="378"/>
      <c r="S135" s="378"/>
      <c r="T135" s="378"/>
      <c r="U135" s="378"/>
      <c r="V135" s="378"/>
      <c r="W135" s="378"/>
      <c r="X135" s="378"/>
      <c r="Y135" s="380"/>
      <c r="Z135" s="409"/>
      <c r="AA135" s="380"/>
      <c r="AB135" s="380"/>
      <c r="AC135" s="380"/>
      <c r="AD135" s="380"/>
      <c r="AE135" s="380"/>
      <c r="AF135" s="380"/>
      <c r="AG135" s="380"/>
      <c r="AH135" s="380"/>
      <c r="AI135" s="380"/>
      <c r="AJ135" s="380"/>
      <c r="AR135" s="380"/>
      <c r="AS135" s="380"/>
      <c r="AT135" s="380"/>
      <c r="AU135" s="380"/>
      <c r="AV135" s="380"/>
      <c r="AW135" s="380"/>
      <c r="AX135" s="380"/>
      <c r="AY135" s="380"/>
      <c r="AZ135" s="380"/>
      <c r="BA135" s="380"/>
      <c r="BB135" s="380"/>
      <c r="BC135" s="380"/>
      <c r="BD135" s="380"/>
      <c r="BE135" s="380"/>
      <c r="BF135" s="380"/>
      <c r="BG135" s="380"/>
      <c r="BH135" s="380"/>
      <c r="BI135" s="380"/>
      <c r="BJ135" s="377"/>
      <c r="CE135" s="380"/>
      <c r="CF135" s="380"/>
      <c r="CG135" s="380"/>
      <c r="EZ135" s="380"/>
      <c r="FA135" s="380"/>
      <c r="FB135" s="380"/>
      <c r="FC135" s="380"/>
      <c r="FD135" s="380"/>
      <c r="FE135" s="380"/>
      <c r="FF135" s="380"/>
      <c r="FG135" s="380"/>
      <c r="FH135" s="380"/>
      <c r="FI135" s="380"/>
      <c r="FJ135" s="380"/>
      <c r="FK135" s="380"/>
      <c r="FL135" s="380"/>
      <c r="FM135" s="380"/>
      <c r="FN135" s="380"/>
      <c r="FO135" s="380"/>
      <c r="FP135" s="380"/>
      <c r="FQ135" s="380"/>
      <c r="FR135" s="380"/>
      <c r="FS135" s="380"/>
      <c r="FT135" s="380"/>
      <c r="FU135" s="380"/>
      <c r="FV135" s="380"/>
      <c r="FW135" s="380"/>
      <c r="FX135" s="380"/>
      <c r="FY135" s="380"/>
      <c r="FZ135" s="380"/>
      <c r="GA135" s="380"/>
      <c r="GB135" s="380"/>
      <c r="GC135" s="380"/>
      <c r="GD135" s="380"/>
      <c r="GE135" s="380"/>
      <c r="GF135" s="380"/>
      <c r="GG135" s="380"/>
      <c r="GH135" s="380"/>
      <c r="GI135" s="380"/>
      <c r="GJ135" s="380"/>
      <c r="GK135" s="380"/>
      <c r="GL135" s="380"/>
      <c r="GM135" s="380"/>
      <c r="GN135" s="380"/>
      <c r="GO135" s="380"/>
      <c r="GP135" s="380"/>
      <c r="GQ135" s="380"/>
      <c r="GR135" s="380"/>
      <c r="GS135" s="380"/>
      <c r="GT135" s="380"/>
      <c r="GU135" s="380"/>
      <c r="GV135" s="380"/>
      <c r="GW135" s="380"/>
      <c r="GX135" s="380"/>
      <c r="GY135" s="380"/>
      <c r="GZ135" s="380"/>
      <c r="HA135" s="380"/>
      <c r="HB135" s="380"/>
      <c r="HC135" s="380"/>
      <c r="HD135" s="380"/>
      <c r="HE135" s="380"/>
      <c r="HF135" s="380"/>
      <c r="HG135" s="380"/>
      <c r="HH135" s="380"/>
    </row>
    <row r="136" spans="1:216">
      <c r="A136" s="103"/>
      <c r="B136" s="377"/>
      <c r="C136" s="377"/>
      <c r="D136" s="377"/>
      <c r="E136" s="377"/>
      <c r="F136" s="377"/>
      <c r="G136" s="377"/>
      <c r="H136" s="377"/>
      <c r="I136" s="377"/>
      <c r="J136" s="377"/>
      <c r="K136" s="377"/>
      <c r="L136" s="377"/>
      <c r="M136" s="378"/>
      <c r="N136" s="378"/>
      <c r="O136" s="378"/>
      <c r="P136" s="378"/>
      <c r="Q136" s="378"/>
      <c r="R136" s="378"/>
      <c r="S136" s="378"/>
      <c r="T136" s="378"/>
      <c r="U136" s="378"/>
      <c r="V136" s="378"/>
      <c r="W136" s="378"/>
      <c r="X136" s="378"/>
      <c r="Y136" s="380"/>
      <c r="Z136" s="409"/>
      <c r="AA136" s="380"/>
      <c r="AB136" s="380"/>
      <c r="AC136" s="380"/>
      <c r="AD136" s="380"/>
      <c r="AE136" s="380"/>
      <c r="AF136" s="380"/>
      <c r="AG136" s="380"/>
      <c r="AH136" s="380"/>
      <c r="AI136" s="380"/>
      <c r="AJ136" s="380"/>
      <c r="AR136" s="380"/>
      <c r="AS136" s="380"/>
      <c r="AT136" s="380"/>
      <c r="AU136" s="380"/>
      <c r="AV136" s="380"/>
      <c r="AW136" s="380"/>
      <c r="AX136" s="380"/>
      <c r="AY136" s="380"/>
      <c r="AZ136" s="380"/>
      <c r="BA136" s="380"/>
      <c r="BB136" s="380"/>
      <c r="BC136" s="380"/>
      <c r="BD136" s="380"/>
      <c r="BE136" s="380"/>
      <c r="BF136" s="380"/>
      <c r="BG136" s="380"/>
      <c r="BH136" s="380"/>
      <c r="BI136" s="380"/>
      <c r="BJ136" s="377"/>
      <c r="CE136" s="380"/>
      <c r="CF136" s="380"/>
      <c r="CG136" s="380"/>
      <c r="EZ136" s="380"/>
      <c r="FA136" s="380"/>
      <c r="FB136" s="380"/>
      <c r="FC136" s="380"/>
      <c r="FD136" s="380"/>
      <c r="FE136" s="380"/>
      <c r="FF136" s="380"/>
      <c r="FG136" s="380"/>
      <c r="FH136" s="380"/>
      <c r="FI136" s="380"/>
      <c r="FJ136" s="380"/>
      <c r="FK136" s="380"/>
      <c r="FL136" s="380"/>
      <c r="FM136" s="380"/>
      <c r="FN136" s="380"/>
      <c r="FO136" s="380"/>
      <c r="FP136" s="380"/>
      <c r="FQ136" s="380"/>
      <c r="FR136" s="380"/>
      <c r="FS136" s="380"/>
      <c r="FT136" s="380"/>
      <c r="FU136" s="380"/>
      <c r="FV136" s="380"/>
      <c r="FW136" s="380"/>
      <c r="FX136" s="380"/>
      <c r="FY136" s="380"/>
      <c r="FZ136" s="380"/>
      <c r="GA136" s="380"/>
      <c r="GB136" s="380"/>
      <c r="GC136" s="380"/>
      <c r="GD136" s="380"/>
      <c r="GE136" s="380"/>
      <c r="GF136" s="380"/>
      <c r="GG136" s="380"/>
      <c r="GH136" s="380"/>
      <c r="GI136" s="380"/>
      <c r="GJ136" s="380"/>
      <c r="GK136" s="380"/>
      <c r="GL136" s="380"/>
      <c r="GM136" s="380"/>
      <c r="GN136" s="380"/>
      <c r="GO136" s="380"/>
      <c r="GP136" s="380"/>
      <c r="GQ136" s="380"/>
      <c r="GR136" s="380"/>
      <c r="GS136" s="380"/>
      <c r="GT136" s="380"/>
      <c r="GU136" s="380"/>
      <c r="GV136" s="380"/>
      <c r="GW136" s="380"/>
      <c r="GX136" s="380"/>
      <c r="GY136" s="380"/>
      <c r="GZ136" s="380"/>
      <c r="HA136" s="380"/>
      <c r="HB136" s="380"/>
      <c r="HC136" s="380"/>
      <c r="HD136" s="380"/>
      <c r="HE136" s="380"/>
      <c r="HF136" s="380"/>
      <c r="HG136" s="380"/>
      <c r="HH136" s="380"/>
    </row>
    <row r="137" spans="1:216">
      <c r="A137" s="103"/>
      <c r="B137" s="377"/>
      <c r="C137" s="377"/>
      <c r="D137" s="377"/>
      <c r="E137" s="377"/>
      <c r="F137" s="377"/>
      <c r="G137" s="377"/>
      <c r="H137" s="377"/>
      <c r="I137" s="377"/>
      <c r="J137" s="377"/>
      <c r="K137" s="377"/>
      <c r="L137" s="377"/>
      <c r="M137" s="378"/>
      <c r="N137" s="378"/>
      <c r="O137" s="378"/>
      <c r="P137" s="378"/>
      <c r="Q137" s="378"/>
      <c r="R137" s="378"/>
      <c r="S137" s="378"/>
      <c r="T137" s="378"/>
      <c r="U137" s="378"/>
      <c r="V137" s="378"/>
      <c r="W137" s="378"/>
      <c r="X137" s="378"/>
      <c r="Y137" s="380"/>
      <c r="Z137" s="409"/>
      <c r="AA137" s="380"/>
      <c r="AB137" s="380"/>
      <c r="AC137" s="380"/>
      <c r="AD137" s="380"/>
      <c r="AE137" s="380"/>
      <c r="AF137" s="380"/>
      <c r="AG137" s="380"/>
      <c r="AH137" s="380"/>
      <c r="AI137" s="380"/>
      <c r="AJ137" s="380"/>
      <c r="AR137" s="380"/>
      <c r="AS137" s="380"/>
      <c r="AT137" s="380"/>
      <c r="AU137" s="380"/>
      <c r="AV137" s="380"/>
      <c r="AW137" s="380"/>
      <c r="AX137" s="380"/>
      <c r="AY137" s="380"/>
      <c r="AZ137" s="380"/>
      <c r="BA137" s="380"/>
      <c r="BB137" s="380"/>
      <c r="BC137" s="380"/>
      <c r="BD137" s="380"/>
      <c r="BE137" s="380"/>
      <c r="BF137" s="380"/>
      <c r="BG137" s="380"/>
      <c r="BH137" s="380"/>
      <c r="BI137" s="380"/>
      <c r="BJ137" s="377"/>
      <c r="CE137" s="380"/>
      <c r="CF137" s="380"/>
      <c r="CG137" s="380"/>
      <c r="EZ137" s="380"/>
      <c r="FA137" s="380"/>
      <c r="FB137" s="380"/>
      <c r="FC137" s="380"/>
      <c r="FD137" s="380"/>
      <c r="FE137" s="380"/>
      <c r="FF137" s="380"/>
      <c r="FG137" s="380"/>
      <c r="FH137" s="380"/>
      <c r="FI137" s="380"/>
      <c r="FJ137" s="380"/>
      <c r="FK137" s="380"/>
      <c r="FL137" s="380"/>
      <c r="FM137" s="380"/>
      <c r="FN137" s="380"/>
      <c r="FO137" s="380"/>
      <c r="FP137" s="380"/>
      <c r="FQ137" s="380"/>
      <c r="FR137" s="380"/>
      <c r="FS137" s="380"/>
      <c r="FT137" s="380"/>
      <c r="FU137" s="380"/>
      <c r="FV137" s="380"/>
      <c r="FW137" s="380"/>
      <c r="FX137" s="380"/>
      <c r="FY137" s="380"/>
      <c r="FZ137" s="380"/>
      <c r="GA137" s="380"/>
      <c r="GB137" s="380"/>
      <c r="GC137" s="380"/>
      <c r="GD137" s="380"/>
      <c r="GE137" s="380"/>
      <c r="GF137" s="380"/>
      <c r="GG137" s="380"/>
      <c r="GH137" s="380"/>
      <c r="GI137" s="380"/>
      <c r="GJ137" s="380"/>
      <c r="GK137" s="380"/>
      <c r="GL137" s="380"/>
      <c r="GM137" s="380"/>
      <c r="GN137" s="380"/>
      <c r="GO137" s="380"/>
      <c r="GP137" s="380"/>
      <c r="GQ137" s="380"/>
      <c r="GR137" s="380"/>
      <c r="GS137" s="380"/>
      <c r="GT137" s="380"/>
      <c r="GU137" s="380"/>
      <c r="GV137" s="380"/>
      <c r="GW137" s="380"/>
      <c r="GX137" s="380"/>
      <c r="GY137" s="380"/>
      <c r="GZ137" s="380"/>
      <c r="HA137" s="380"/>
      <c r="HB137" s="380"/>
      <c r="HC137" s="380"/>
      <c r="HD137" s="380"/>
      <c r="HE137" s="380"/>
      <c r="HF137" s="380"/>
      <c r="HG137" s="380"/>
      <c r="HH137" s="380"/>
    </row>
    <row r="138" spans="1:216">
      <c r="A138" s="103"/>
      <c r="B138" s="377"/>
      <c r="C138" s="377"/>
      <c r="D138" s="377"/>
      <c r="E138" s="377"/>
      <c r="F138" s="377"/>
      <c r="G138" s="377"/>
      <c r="H138" s="377"/>
      <c r="I138" s="377"/>
      <c r="J138" s="377"/>
      <c r="K138" s="377"/>
      <c r="L138" s="377"/>
      <c r="M138" s="378"/>
      <c r="N138" s="378"/>
      <c r="O138" s="378"/>
      <c r="P138" s="378"/>
      <c r="Q138" s="378"/>
      <c r="R138" s="378"/>
      <c r="S138" s="378"/>
      <c r="T138" s="378"/>
      <c r="U138" s="378"/>
      <c r="V138" s="378"/>
      <c r="W138" s="378"/>
      <c r="X138" s="378"/>
      <c r="Y138" s="380"/>
      <c r="Z138" s="409"/>
      <c r="AA138" s="380"/>
      <c r="AB138" s="380"/>
      <c r="AC138" s="380"/>
      <c r="AD138" s="380"/>
      <c r="AE138" s="380"/>
      <c r="AF138" s="380"/>
      <c r="AG138" s="380"/>
      <c r="AH138" s="380"/>
      <c r="AI138" s="380"/>
      <c r="AJ138" s="380"/>
      <c r="AR138" s="380"/>
      <c r="AS138" s="380"/>
      <c r="AT138" s="380"/>
      <c r="AU138" s="380"/>
      <c r="AV138" s="380"/>
      <c r="AW138" s="380"/>
      <c r="AX138" s="380"/>
      <c r="AY138" s="380"/>
      <c r="AZ138" s="380"/>
      <c r="BA138" s="380"/>
      <c r="BB138" s="380"/>
      <c r="BC138" s="380"/>
      <c r="BD138" s="380"/>
      <c r="BE138" s="380"/>
      <c r="BF138" s="380"/>
      <c r="BG138" s="380"/>
      <c r="BH138" s="380"/>
      <c r="BI138" s="380"/>
      <c r="BJ138" s="377"/>
      <c r="CE138" s="380"/>
      <c r="CF138" s="380"/>
      <c r="CG138" s="380"/>
      <c r="EZ138" s="380"/>
      <c r="FA138" s="380"/>
      <c r="FB138" s="380"/>
      <c r="FC138" s="380"/>
      <c r="FD138" s="380"/>
      <c r="FE138" s="380"/>
      <c r="FF138" s="380"/>
      <c r="FG138" s="380"/>
      <c r="FH138" s="380"/>
      <c r="FI138" s="380"/>
      <c r="FJ138" s="380"/>
      <c r="FK138" s="380"/>
      <c r="FL138" s="380"/>
      <c r="FM138" s="380"/>
      <c r="FN138" s="380"/>
      <c r="FO138" s="380"/>
      <c r="FP138" s="380"/>
      <c r="FQ138" s="380"/>
      <c r="FR138" s="380"/>
      <c r="FS138" s="380"/>
      <c r="FT138" s="380"/>
      <c r="FU138" s="380"/>
      <c r="FV138" s="380"/>
      <c r="FW138" s="380"/>
      <c r="FX138" s="380"/>
      <c r="FY138" s="380"/>
      <c r="FZ138" s="380"/>
      <c r="GA138" s="380"/>
      <c r="GB138" s="380"/>
      <c r="GC138" s="380"/>
      <c r="GD138" s="380"/>
      <c r="GE138" s="380"/>
      <c r="GF138" s="380"/>
      <c r="GG138" s="380"/>
      <c r="GH138" s="380"/>
      <c r="GI138" s="380"/>
      <c r="GJ138" s="380"/>
      <c r="GK138" s="380"/>
      <c r="GL138" s="380"/>
      <c r="GM138" s="380"/>
      <c r="GN138" s="380"/>
      <c r="GO138" s="380"/>
      <c r="GP138" s="380"/>
      <c r="GQ138" s="380"/>
      <c r="GR138" s="380"/>
      <c r="GS138" s="380"/>
      <c r="GT138" s="380"/>
      <c r="GU138" s="380"/>
      <c r="GV138" s="380"/>
      <c r="GW138" s="380"/>
      <c r="GX138" s="380"/>
      <c r="GY138" s="380"/>
      <c r="GZ138" s="380"/>
      <c r="HA138" s="380"/>
      <c r="HB138" s="380"/>
      <c r="HC138" s="380"/>
      <c r="HD138" s="380"/>
      <c r="HE138" s="380"/>
      <c r="HF138" s="380"/>
      <c r="HG138" s="380"/>
      <c r="HH138" s="380"/>
    </row>
    <row r="139" spans="1:216">
      <c r="A139" s="103"/>
      <c r="B139" s="377"/>
      <c r="C139" s="377"/>
      <c r="D139" s="377"/>
      <c r="E139" s="377"/>
      <c r="F139" s="377"/>
      <c r="G139" s="377"/>
      <c r="H139" s="377"/>
      <c r="I139" s="377"/>
      <c r="J139" s="377"/>
      <c r="K139" s="377"/>
      <c r="L139" s="377"/>
      <c r="M139" s="378"/>
      <c r="N139" s="378"/>
      <c r="O139" s="378"/>
      <c r="P139" s="378"/>
      <c r="Q139" s="378"/>
      <c r="R139" s="378"/>
      <c r="S139" s="378"/>
      <c r="T139" s="378"/>
      <c r="U139" s="378"/>
      <c r="V139" s="378"/>
      <c r="W139" s="378"/>
      <c r="X139" s="378"/>
      <c r="Y139" s="380"/>
      <c r="Z139" s="409"/>
      <c r="AA139" s="380"/>
      <c r="AB139" s="380"/>
      <c r="AC139" s="380"/>
      <c r="AD139" s="380"/>
      <c r="AE139" s="380"/>
      <c r="AF139" s="380"/>
      <c r="AG139" s="380"/>
      <c r="AH139" s="380"/>
      <c r="AI139" s="380"/>
      <c r="AJ139" s="380"/>
      <c r="AR139" s="380"/>
      <c r="AS139" s="380"/>
      <c r="AT139" s="380"/>
      <c r="AU139" s="380"/>
      <c r="AV139" s="380"/>
      <c r="AW139" s="380"/>
      <c r="AX139" s="380"/>
      <c r="AY139" s="380"/>
      <c r="AZ139" s="380"/>
      <c r="BA139" s="380"/>
      <c r="BB139" s="380"/>
      <c r="BC139" s="380"/>
      <c r="BD139" s="380"/>
      <c r="BE139" s="380"/>
      <c r="BF139" s="380"/>
      <c r="BG139" s="380"/>
      <c r="BH139" s="380"/>
      <c r="BI139" s="380"/>
      <c r="BJ139" s="377"/>
      <c r="CE139" s="380"/>
      <c r="CF139" s="380"/>
      <c r="CG139" s="380"/>
      <c r="EZ139" s="380"/>
      <c r="FA139" s="380"/>
      <c r="FB139" s="380"/>
      <c r="FC139" s="380"/>
      <c r="FD139" s="380"/>
      <c r="FE139" s="380"/>
      <c r="FF139" s="380"/>
      <c r="FG139" s="380"/>
      <c r="FH139" s="380"/>
      <c r="FI139" s="380"/>
      <c r="FJ139" s="380"/>
      <c r="FK139" s="380"/>
      <c r="FL139" s="380"/>
      <c r="FM139" s="380"/>
      <c r="FN139" s="380"/>
      <c r="FO139" s="380"/>
      <c r="FP139" s="380"/>
      <c r="FQ139" s="380"/>
      <c r="FR139" s="380"/>
      <c r="FS139" s="380"/>
      <c r="FT139" s="380"/>
      <c r="FU139" s="380"/>
      <c r="FV139" s="380"/>
      <c r="FW139" s="380"/>
      <c r="FX139" s="380"/>
      <c r="FY139" s="380"/>
      <c r="FZ139" s="380"/>
      <c r="GA139" s="380"/>
      <c r="GB139" s="380"/>
      <c r="GC139" s="380"/>
      <c r="GD139" s="380"/>
      <c r="GE139" s="380"/>
      <c r="GF139" s="380"/>
      <c r="GG139" s="380"/>
      <c r="GH139" s="380"/>
      <c r="GI139" s="380"/>
      <c r="GJ139" s="380"/>
      <c r="GK139" s="380"/>
      <c r="GL139" s="380"/>
      <c r="GM139" s="380"/>
      <c r="GN139" s="380"/>
      <c r="GO139" s="380"/>
      <c r="GP139" s="380"/>
      <c r="GQ139" s="380"/>
      <c r="GR139" s="380"/>
      <c r="GS139" s="380"/>
      <c r="GT139" s="380"/>
      <c r="GU139" s="380"/>
      <c r="GV139" s="380"/>
      <c r="GW139" s="380"/>
      <c r="GX139" s="380"/>
      <c r="GY139" s="380"/>
      <c r="GZ139" s="380"/>
      <c r="HA139" s="380"/>
      <c r="HB139" s="380"/>
      <c r="HC139" s="380"/>
      <c r="HD139" s="380"/>
      <c r="HE139" s="380"/>
      <c r="HF139" s="380"/>
      <c r="HG139" s="380"/>
      <c r="HH139" s="380"/>
    </row>
    <row r="140" spans="1:216">
      <c r="A140" s="103"/>
      <c r="B140" s="377"/>
      <c r="C140" s="377"/>
      <c r="D140" s="377"/>
      <c r="E140" s="377"/>
      <c r="F140" s="377"/>
      <c r="G140" s="377"/>
      <c r="H140" s="377"/>
      <c r="I140" s="377"/>
      <c r="J140" s="377"/>
      <c r="K140" s="377"/>
      <c r="L140" s="377"/>
      <c r="M140" s="378"/>
      <c r="N140" s="378"/>
      <c r="O140" s="378"/>
      <c r="P140" s="378"/>
      <c r="Q140" s="378"/>
      <c r="R140" s="378"/>
      <c r="S140" s="378"/>
      <c r="T140" s="378"/>
      <c r="U140" s="378"/>
      <c r="V140" s="378"/>
      <c r="W140" s="378"/>
      <c r="X140" s="378"/>
      <c r="Y140" s="380"/>
      <c r="Z140" s="409"/>
      <c r="AA140" s="380"/>
      <c r="AB140" s="380"/>
      <c r="AC140" s="380"/>
      <c r="AD140" s="380"/>
      <c r="AE140" s="380"/>
      <c r="AF140" s="380"/>
      <c r="AG140" s="380"/>
      <c r="AH140" s="380"/>
      <c r="AI140" s="380"/>
      <c r="AJ140" s="380"/>
      <c r="AR140" s="380"/>
      <c r="AS140" s="380"/>
      <c r="AT140" s="380"/>
      <c r="AU140" s="380"/>
      <c r="AV140" s="380"/>
      <c r="AW140" s="380"/>
      <c r="AX140" s="380"/>
      <c r="AY140" s="380"/>
      <c r="AZ140" s="380"/>
      <c r="BA140" s="380"/>
      <c r="BB140" s="380"/>
      <c r="BC140" s="380"/>
      <c r="BD140" s="380"/>
      <c r="BE140" s="380"/>
      <c r="BF140" s="380"/>
      <c r="BG140" s="380"/>
      <c r="BH140" s="380"/>
      <c r="BI140" s="380"/>
      <c r="BJ140" s="377"/>
      <c r="CE140" s="380"/>
      <c r="CF140" s="380"/>
      <c r="CG140" s="380"/>
      <c r="EZ140" s="380"/>
      <c r="FA140" s="380"/>
      <c r="FB140" s="380"/>
      <c r="FC140" s="380"/>
      <c r="FD140" s="380"/>
      <c r="FE140" s="380"/>
      <c r="FF140" s="380"/>
      <c r="FG140" s="380"/>
      <c r="FH140" s="380"/>
      <c r="FI140" s="380"/>
      <c r="FJ140" s="380"/>
      <c r="FK140" s="380"/>
      <c r="FL140" s="380"/>
      <c r="FM140" s="380"/>
      <c r="FN140" s="380"/>
      <c r="FO140" s="380"/>
      <c r="FP140" s="380"/>
      <c r="FQ140" s="380"/>
      <c r="FR140" s="380"/>
      <c r="FS140" s="380"/>
      <c r="FT140" s="380"/>
      <c r="FU140" s="380"/>
      <c r="FV140" s="380"/>
      <c r="FW140" s="380"/>
      <c r="FX140" s="380"/>
      <c r="FY140" s="380"/>
      <c r="FZ140" s="380"/>
      <c r="GA140" s="380"/>
      <c r="GB140" s="380"/>
      <c r="GC140" s="380"/>
      <c r="GD140" s="380"/>
      <c r="GE140" s="380"/>
      <c r="GF140" s="380"/>
      <c r="GG140" s="380"/>
      <c r="GH140" s="380"/>
      <c r="GI140" s="380"/>
      <c r="GJ140" s="380"/>
      <c r="GK140" s="380"/>
      <c r="GL140" s="380"/>
      <c r="GM140" s="380"/>
      <c r="GN140" s="380"/>
      <c r="GO140" s="380"/>
      <c r="GP140" s="380"/>
      <c r="GQ140" s="380"/>
      <c r="GR140" s="380"/>
      <c r="GS140" s="380"/>
      <c r="GT140" s="380"/>
      <c r="GU140" s="380"/>
      <c r="GV140" s="380"/>
      <c r="GW140" s="380"/>
      <c r="GX140" s="380"/>
      <c r="GY140" s="380"/>
      <c r="GZ140" s="380"/>
      <c r="HA140" s="380"/>
      <c r="HB140" s="380"/>
      <c r="HC140" s="380"/>
      <c r="HD140" s="380"/>
      <c r="HE140" s="380"/>
      <c r="HF140" s="380"/>
      <c r="HG140" s="380"/>
      <c r="HH140" s="380"/>
    </row>
    <row r="141" spans="1:216">
      <c r="A141" s="103"/>
      <c r="B141" s="377"/>
      <c r="C141" s="377"/>
      <c r="D141" s="377"/>
      <c r="E141" s="377"/>
      <c r="F141" s="377"/>
      <c r="G141" s="377"/>
      <c r="H141" s="377"/>
      <c r="I141" s="377"/>
      <c r="J141" s="377"/>
      <c r="K141" s="377"/>
      <c r="L141" s="377"/>
      <c r="M141" s="378"/>
      <c r="N141" s="378"/>
      <c r="O141" s="378"/>
      <c r="P141" s="378"/>
      <c r="Q141" s="378"/>
      <c r="R141" s="378"/>
      <c r="S141" s="378"/>
      <c r="T141" s="378"/>
      <c r="U141" s="378"/>
      <c r="V141" s="378"/>
      <c r="W141" s="378"/>
      <c r="X141" s="378"/>
      <c r="Y141" s="380"/>
      <c r="Z141" s="409"/>
      <c r="AA141" s="380"/>
      <c r="AB141" s="380"/>
      <c r="AC141" s="380"/>
      <c r="AD141" s="380"/>
      <c r="AE141" s="380"/>
      <c r="AF141" s="380"/>
      <c r="AG141" s="380"/>
      <c r="AH141" s="380"/>
      <c r="AI141" s="380"/>
      <c r="AJ141" s="380"/>
      <c r="AR141" s="380"/>
      <c r="AS141" s="380"/>
      <c r="AT141" s="380"/>
      <c r="AU141" s="380"/>
      <c r="AV141" s="380"/>
      <c r="AW141" s="380"/>
      <c r="AX141" s="380"/>
      <c r="AY141" s="380"/>
      <c r="AZ141" s="380"/>
      <c r="BA141" s="380"/>
      <c r="BB141" s="380"/>
      <c r="BC141" s="380"/>
      <c r="BD141" s="380"/>
      <c r="BE141" s="380"/>
      <c r="BF141" s="380"/>
      <c r="BG141" s="380"/>
      <c r="BH141" s="380"/>
      <c r="BI141" s="380"/>
      <c r="BJ141" s="377"/>
      <c r="CE141" s="380"/>
      <c r="CF141" s="380"/>
      <c r="CG141" s="380"/>
      <c r="EZ141" s="380"/>
      <c r="FA141" s="380"/>
      <c r="FB141" s="380"/>
      <c r="FC141" s="380"/>
      <c r="FD141" s="380"/>
      <c r="FE141" s="380"/>
      <c r="FF141" s="380"/>
      <c r="FG141" s="380"/>
      <c r="FH141" s="380"/>
      <c r="FI141" s="380"/>
      <c r="FJ141" s="380"/>
      <c r="FK141" s="380"/>
      <c r="FL141" s="380"/>
      <c r="FM141" s="380"/>
      <c r="FN141" s="380"/>
      <c r="FO141" s="380"/>
      <c r="FP141" s="380"/>
      <c r="FQ141" s="380"/>
      <c r="FR141" s="380"/>
      <c r="FS141" s="380"/>
      <c r="FT141" s="380"/>
      <c r="FU141" s="380"/>
      <c r="FV141" s="380"/>
      <c r="FW141" s="380"/>
      <c r="FX141" s="380"/>
      <c r="FY141" s="380"/>
      <c r="FZ141" s="380"/>
      <c r="GA141" s="380"/>
      <c r="GB141" s="380"/>
      <c r="GC141" s="380"/>
      <c r="GD141" s="380"/>
      <c r="GE141" s="380"/>
      <c r="GF141" s="380"/>
      <c r="GG141" s="380"/>
      <c r="GH141" s="380"/>
      <c r="GI141" s="380"/>
      <c r="GJ141" s="380"/>
      <c r="GK141" s="380"/>
      <c r="GL141" s="380"/>
      <c r="GM141" s="380"/>
      <c r="GN141" s="380"/>
      <c r="GO141" s="380"/>
      <c r="GP141" s="380"/>
      <c r="GQ141" s="380"/>
      <c r="GR141" s="380"/>
      <c r="GS141" s="380"/>
      <c r="GT141" s="380"/>
      <c r="GU141" s="380"/>
      <c r="GV141" s="380"/>
      <c r="GW141" s="380"/>
      <c r="GX141" s="380"/>
      <c r="GY141" s="380"/>
      <c r="GZ141" s="380"/>
      <c r="HA141" s="380"/>
      <c r="HB141" s="380"/>
      <c r="HC141" s="380"/>
      <c r="HD141" s="380"/>
      <c r="HE141" s="380"/>
      <c r="HF141" s="380"/>
      <c r="HG141" s="380"/>
      <c r="HH141" s="380"/>
    </row>
    <row r="142" spans="1:216">
      <c r="A142" s="103"/>
      <c r="B142" s="377"/>
      <c r="C142" s="377"/>
      <c r="D142" s="377"/>
      <c r="E142" s="377"/>
      <c r="F142" s="377"/>
      <c r="G142" s="377"/>
      <c r="H142" s="377"/>
      <c r="I142" s="377"/>
      <c r="J142" s="377"/>
      <c r="K142" s="377"/>
      <c r="L142" s="377"/>
      <c r="M142" s="378"/>
      <c r="N142" s="378"/>
      <c r="O142" s="378"/>
      <c r="P142" s="378"/>
      <c r="Q142" s="378"/>
      <c r="R142" s="378"/>
      <c r="S142" s="378"/>
      <c r="T142" s="378"/>
      <c r="U142" s="378"/>
      <c r="V142" s="378"/>
      <c r="W142" s="378"/>
      <c r="X142" s="378"/>
      <c r="Y142" s="380"/>
      <c r="Z142" s="409"/>
      <c r="AA142" s="380"/>
      <c r="AB142" s="380"/>
      <c r="AC142" s="380"/>
      <c r="AD142" s="380"/>
      <c r="AE142" s="380"/>
      <c r="AF142" s="380"/>
      <c r="AG142" s="380"/>
      <c r="AH142" s="380"/>
      <c r="AI142" s="380"/>
      <c r="AJ142" s="380"/>
      <c r="AR142" s="380"/>
      <c r="AS142" s="380"/>
      <c r="AT142" s="380"/>
      <c r="AU142" s="380"/>
      <c r="AV142" s="380"/>
      <c r="AW142" s="380"/>
      <c r="AX142" s="380"/>
      <c r="AY142" s="380"/>
      <c r="AZ142" s="380"/>
      <c r="BA142" s="380"/>
      <c r="BB142" s="380"/>
      <c r="BC142" s="380"/>
      <c r="BD142" s="380"/>
      <c r="BE142" s="380"/>
      <c r="BF142" s="380"/>
      <c r="BG142" s="380"/>
      <c r="BH142" s="380"/>
      <c r="BI142" s="380"/>
      <c r="BJ142" s="377"/>
      <c r="CE142" s="380"/>
      <c r="CF142" s="380"/>
      <c r="CG142" s="380"/>
      <c r="EZ142" s="380"/>
      <c r="FA142" s="380"/>
      <c r="FB142" s="380"/>
      <c r="FC142" s="380"/>
      <c r="FD142" s="380"/>
      <c r="FE142" s="380"/>
      <c r="FF142" s="380"/>
      <c r="FG142" s="380"/>
      <c r="FH142" s="380"/>
      <c r="FI142" s="380"/>
      <c r="FJ142" s="380"/>
      <c r="FK142" s="380"/>
      <c r="FL142" s="380"/>
      <c r="FM142" s="380"/>
      <c r="FN142" s="380"/>
      <c r="FO142" s="380"/>
      <c r="FP142" s="380"/>
      <c r="FQ142" s="380"/>
      <c r="FR142" s="380"/>
      <c r="FS142" s="380"/>
      <c r="FT142" s="380"/>
      <c r="FU142" s="380"/>
      <c r="FV142" s="380"/>
      <c r="FW142" s="380"/>
      <c r="FX142" s="380"/>
      <c r="FY142" s="380"/>
      <c r="FZ142" s="380"/>
      <c r="GA142" s="380"/>
      <c r="GB142" s="380"/>
      <c r="GC142" s="380"/>
      <c r="GD142" s="380"/>
      <c r="GE142" s="380"/>
      <c r="GF142" s="380"/>
      <c r="GG142" s="380"/>
      <c r="GH142" s="380"/>
      <c r="GI142" s="380"/>
      <c r="GJ142" s="380"/>
      <c r="GK142" s="380"/>
      <c r="GL142" s="380"/>
      <c r="GM142" s="380"/>
      <c r="GN142" s="380"/>
      <c r="GO142" s="380"/>
      <c r="GP142" s="380"/>
      <c r="GQ142" s="380"/>
      <c r="GR142" s="380"/>
      <c r="GS142" s="380"/>
      <c r="GT142" s="380"/>
      <c r="GU142" s="380"/>
      <c r="GV142" s="380"/>
      <c r="GW142" s="380"/>
      <c r="GX142" s="380"/>
      <c r="GY142" s="380"/>
      <c r="GZ142" s="380"/>
      <c r="HA142" s="380"/>
      <c r="HB142" s="380"/>
      <c r="HC142" s="380"/>
      <c r="HD142" s="380"/>
      <c r="HE142" s="380"/>
      <c r="HF142" s="380"/>
      <c r="HG142" s="380"/>
      <c r="HH142" s="380"/>
    </row>
    <row r="143" spans="1:216">
      <c r="A143" s="103"/>
      <c r="B143" s="377"/>
      <c r="C143" s="377"/>
      <c r="D143" s="377"/>
      <c r="E143" s="377"/>
      <c r="F143" s="377"/>
      <c r="G143" s="377"/>
      <c r="H143" s="377"/>
      <c r="I143" s="377"/>
      <c r="J143" s="377"/>
      <c r="K143" s="377"/>
      <c r="L143" s="377"/>
      <c r="M143" s="378"/>
      <c r="N143" s="378"/>
      <c r="O143" s="378"/>
      <c r="P143" s="378"/>
      <c r="Q143" s="378"/>
      <c r="R143" s="378"/>
      <c r="S143" s="378"/>
      <c r="T143" s="378"/>
      <c r="U143" s="378"/>
      <c r="V143" s="378"/>
      <c r="W143" s="378"/>
      <c r="X143" s="378"/>
      <c r="Y143" s="380"/>
      <c r="Z143" s="409"/>
      <c r="AA143" s="380"/>
      <c r="AB143" s="380"/>
      <c r="AC143" s="380"/>
      <c r="AD143" s="380"/>
      <c r="AE143" s="380"/>
      <c r="AF143" s="380"/>
      <c r="AG143" s="380"/>
      <c r="AH143" s="380"/>
      <c r="AI143" s="380"/>
      <c r="AJ143" s="380"/>
      <c r="AR143" s="380"/>
      <c r="AS143" s="380"/>
      <c r="AT143" s="380"/>
      <c r="AU143" s="380"/>
      <c r="AV143" s="380"/>
      <c r="AW143" s="380"/>
      <c r="AX143" s="380"/>
      <c r="AY143" s="380"/>
      <c r="AZ143" s="380"/>
      <c r="BA143" s="380"/>
      <c r="BB143" s="380"/>
      <c r="BC143" s="380"/>
      <c r="BD143" s="380"/>
      <c r="BE143" s="380"/>
      <c r="BF143" s="380"/>
      <c r="BG143" s="380"/>
      <c r="BH143" s="380"/>
      <c r="BI143" s="380"/>
      <c r="BJ143" s="377"/>
      <c r="CE143" s="380"/>
      <c r="CF143" s="380"/>
      <c r="CG143" s="380"/>
      <c r="EZ143" s="380"/>
      <c r="FA143" s="380"/>
      <c r="FB143" s="380"/>
      <c r="FC143" s="380"/>
      <c r="FD143" s="380"/>
      <c r="FE143" s="380"/>
      <c r="FF143" s="380"/>
      <c r="FG143" s="380"/>
      <c r="FH143" s="380"/>
      <c r="FI143" s="380"/>
      <c r="FJ143" s="380"/>
      <c r="FK143" s="380"/>
      <c r="FL143" s="380"/>
      <c r="FM143" s="380"/>
      <c r="FN143" s="380"/>
      <c r="FO143" s="380"/>
      <c r="FP143" s="380"/>
      <c r="FQ143" s="380"/>
      <c r="FR143" s="380"/>
      <c r="FS143" s="380"/>
      <c r="FT143" s="380"/>
      <c r="FU143" s="380"/>
      <c r="FV143" s="380"/>
      <c r="FW143" s="380"/>
      <c r="FX143" s="380"/>
      <c r="FY143" s="380"/>
      <c r="FZ143" s="380"/>
      <c r="GA143" s="380"/>
      <c r="GB143" s="380"/>
      <c r="GC143" s="380"/>
      <c r="GD143" s="380"/>
      <c r="GE143" s="380"/>
      <c r="GF143" s="380"/>
      <c r="GG143" s="380"/>
      <c r="GH143" s="380"/>
      <c r="GI143" s="380"/>
      <c r="GJ143" s="380"/>
      <c r="GK143" s="380"/>
      <c r="GL143" s="380"/>
      <c r="GM143" s="380"/>
      <c r="GN143" s="380"/>
      <c r="GO143" s="380"/>
      <c r="GP143" s="380"/>
      <c r="GQ143" s="380"/>
      <c r="GR143" s="380"/>
      <c r="GS143" s="380"/>
      <c r="GT143" s="380"/>
      <c r="GU143" s="380"/>
      <c r="GV143" s="380"/>
      <c r="GW143" s="380"/>
      <c r="GX143" s="380"/>
      <c r="GY143" s="380"/>
      <c r="GZ143" s="380"/>
      <c r="HA143" s="380"/>
      <c r="HB143" s="380"/>
      <c r="HC143" s="380"/>
      <c r="HD143" s="380"/>
      <c r="HE143" s="380"/>
      <c r="HF143" s="380"/>
      <c r="HG143" s="380"/>
      <c r="HH143" s="380"/>
    </row>
    <row r="144" spans="1:216">
      <c r="A144" s="103"/>
      <c r="B144" s="377"/>
      <c r="C144" s="377"/>
      <c r="D144" s="377"/>
      <c r="E144" s="377"/>
      <c r="F144" s="377"/>
      <c r="G144" s="377"/>
      <c r="H144" s="377"/>
      <c r="I144" s="377"/>
      <c r="J144" s="377"/>
      <c r="K144" s="377"/>
      <c r="L144" s="377"/>
      <c r="M144" s="378"/>
      <c r="N144" s="378"/>
      <c r="O144" s="378"/>
      <c r="P144" s="378"/>
      <c r="Q144" s="378"/>
      <c r="R144" s="378"/>
      <c r="S144" s="378"/>
      <c r="T144" s="378"/>
      <c r="U144" s="378"/>
      <c r="V144" s="378"/>
      <c r="W144" s="378"/>
      <c r="X144" s="378"/>
      <c r="Y144" s="380"/>
      <c r="Z144" s="409"/>
      <c r="AA144" s="380"/>
      <c r="AB144" s="380"/>
      <c r="AC144" s="380"/>
      <c r="AD144" s="380"/>
      <c r="AE144" s="380"/>
      <c r="AF144" s="380"/>
      <c r="AG144" s="380"/>
      <c r="AH144" s="380"/>
      <c r="AI144" s="380"/>
      <c r="AJ144" s="380"/>
      <c r="AR144" s="380"/>
      <c r="AS144" s="380"/>
      <c r="AT144" s="380"/>
      <c r="AU144" s="380"/>
      <c r="AV144" s="380"/>
      <c r="AW144" s="380"/>
      <c r="AX144" s="380"/>
      <c r="AY144" s="380"/>
      <c r="AZ144" s="380"/>
      <c r="BA144" s="380"/>
      <c r="BB144" s="380"/>
      <c r="BC144" s="380"/>
      <c r="BD144" s="380"/>
      <c r="BE144" s="380"/>
      <c r="BF144" s="380"/>
      <c r="BG144" s="380"/>
      <c r="BH144" s="380"/>
      <c r="BI144" s="380"/>
      <c r="BJ144" s="377"/>
      <c r="CE144" s="380"/>
      <c r="CF144" s="380"/>
      <c r="CG144" s="380"/>
      <c r="EZ144" s="380"/>
      <c r="FA144" s="380"/>
      <c r="FB144" s="380"/>
      <c r="FC144" s="380"/>
      <c r="FD144" s="380"/>
      <c r="FE144" s="380"/>
      <c r="FF144" s="380"/>
      <c r="FG144" s="380"/>
      <c r="FH144" s="380"/>
      <c r="FI144" s="380"/>
      <c r="FJ144" s="380"/>
      <c r="FK144" s="380"/>
      <c r="FL144" s="380"/>
      <c r="FM144" s="380"/>
      <c r="FN144" s="380"/>
      <c r="FO144" s="380"/>
      <c r="FP144" s="380"/>
      <c r="FQ144" s="380"/>
      <c r="FR144" s="380"/>
      <c r="FS144" s="380"/>
      <c r="FT144" s="380"/>
      <c r="FU144" s="380"/>
      <c r="FV144" s="380"/>
      <c r="FW144" s="380"/>
      <c r="FX144" s="380"/>
      <c r="FY144" s="380"/>
      <c r="FZ144" s="380"/>
      <c r="GA144" s="380"/>
      <c r="GB144" s="380"/>
      <c r="GC144" s="380"/>
      <c r="GD144" s="380"/>
      <c r="GE144" s="380"/>
      <c r="GF144" s="380"/>
      <c r="GG144" s="380"/>
      <c r="GH144" s="380"/>
      <c r="GI144" s="380"/>
      <c r="GJ144" s="380"/>
      <c r="GK144" s="380"/>
      <c r="GL144" s="380"/>
      <c r="GM144" s="380"/>
      <c r="GN144" s="380"/>
      <c r="GO144" s="380"/>
      <c r="GP144" s="380"/>
      <c r="GQ144" s="380"/>
      <c r="GR144" s="380"/>
      <c r="GS144" s="380"/>
      <c r="GT144" s="380"/>
      <c r="GU144" s="380"/>
      <c r="GV144" s="380"/>
      <c r="GW144" s="380"/>
      <c r="GX144" s="380"/>
      <c r="GY144" s="380"/>
      <c r="GZ144" s="380"/>
      <c r="HA144" s="380"/>
      <c r="HB144" s="380"/>
      <c r="HC144" s="380"/>
      <c r="HD144" s="380"/>
      <c r="HE144" s="380"/>
      <c r="HF144" s="380"/>
      <c r="HG144" s="380"/>
      <c r="HH144" s="380"/>
    </row>
    <row r="145" spans="1:216">
      <c r="A145" s="103"/>
      <c r="B145" s="377"/>
      <c r="C145" s="377"/>
      <c r="D145" s="377"/>
      <c r="E145" s="377"/>
      <c r="F145" s="377"/>
      <c r="G145" s="377"/>
      <c r="H145" s="377"/>
      <c r="I145" s="377"/>
      <c r="J145" s="377"/>
      <c r="K145" s="377"/>
      <c r="L145" s="377"/>
      <c r="M145" s="378"/>
      <c r="N145" s="378"/>
      <c r="O145" s="378"/>
      <c r="P145" s="378"/>
      <c r="Q145" s="378"/>
      <c r="R145" s="378"/>
      <c r="S145" s="378"/>
      <c r="T145" s="378"/>
      <c r="U145" s="378"/>
      <c r="V145" s="378"/>
      <c r="W145" s="378"/>
      <c r="X145" s="378"/>
      <c r="Y145" s="380"/>
      <c r="Z145" s="409"/>
      <c r="AA145" s="380"/>
      <c r="AB145" s="380"/>
      <c r="AC145" s="380"/>
      <c r="AD145" s="380"/>
      <c r="AE145" s="380"/>
      <c r="AF145" s="380"/>
      <c r="AG145" s="380"/>
      <c r="AH145" s="380"/>
      <c r="AI145" s="380"/>
      <c r="AJ145" s="380"/>
      <c r="AR145" s="380"/>
      <c r="AS145" s="380"/>
      <c r="AT145" s="380"/>
      <c r="AU145" s="380"/>
      <c r="AV145" s="380"/>
      <c r="AW145" s="380"/>
      <c r="AX145" s="380"/>
      <c r="AY145" s="380"/>
      <c r="AZ145" s="380"/>
      <c r="BA145" s="380"/>
      <c r="BB145" s="380"/>
      <c r="BC145" s="380"/>
      <c r="BD145" s="380"/>
      <c r="BE145" s="380"/>
      <c r="BF145" s="380"/>
      <c r="BG145" s="380"/>
      <c r="BH145" s="380"/>
      <c r="BI145" s="380"/>
      <c r="BJ145" s="377"/>
      <c r="CE145" s="380"/>
      <c r="CF145" s="380"/>
      <c r="CG145" s="380"/>
      <c r="EZ145" s="380"/>
      <c r="FA145" s="380"/>
      <c r="FB145" s="380"/>
      <c r="FC145" s="380"/>
      <c r="FD145" s="380"/>
      <c r="FE145" s="380"/>
      <c r="FF145" s="380"/>
      <c r="FG145" s="380"/>
      <c r="FH145" s="380"/>
      <c r="FI145" s="380"/>
      <c r="FJ145" s="380"/>
      <c r="FK145" s="380"/>
      <c r="FL145" s="380"/>
      <c r="FM145" s="380"/>
      <c r="FN145" s="380"/>
      <c r="FO145" s="380"/>
      <c r="FP145" s="380"/>
      <c r="FQ145" s="380"/>
      <c r="FR145" s="380"/>
      <c r="FS145" s="380"/>
      <c r="FT145" s="380"/>
      <c r="FU145" s="380"/>
      <c r="FV145" s="380"/>
      <c r="FW145" s="380"/>
      <c r="FX145" s="380"/>
      <c r="FY145" s="380"/>
      <c r="FZ145" s="380"/>
      <c r="GA145" s="380"/>
      <c r="GB145" s="380"/>
      <c r="GC145" s="380"/>
      <c r="GD145" s="380"/>
      <c r="GE145" s="380"/>
      <c r="GF145" s="380"/>
      <c r="GG145" s="380"/>
      <c r="GH145" s="380"/>
      <c r="GI145" s="380"/>
      <c r="GJ145" s="380"/>
      <c r="GK145" s="380"/>
      <c r="GL145" s="380"/>
      <c r="GM145" s="380"/>
      <c r="GN145" s="380"/>
      <c r="GO145" s="380"/>
      <c r="GP145" s="380"/>
      <c r="GQ145" s="380"/>
      <c r="GR145" s="380"/>
      <c r="GS145" s="380"/>
      <c r="GT145" s="380"/>
      <c r="GU145" s="380"/>
      <c r="GV145" s="380"/>
      <c r="GW145" s="380"/>
      <c r="GX145" s="380"/>
      <c r="GY145" s="380"/>
      <c r="GZ145" s="380"/>
      <c r="HA145" s="380"/>
      <c r="HB145" s="380"/>
      <c r="HC145" s="380"/>
      <c r="HD145" s="380"/>
      <c r="HE145" s="380"/>
      <c r="HF145" s="380"/>
      <c r="HG145" s="380"/>
      <c r="HH145" s="380"/>
    </row>
    <row r="146" spans="1:216">
      <c r="A146" s="103"/>
      <c r="B146" s="377"/>
      <c r="C146" s="377"/>
      <c r="D146" s="377"/>
      <c r="E146" s="377"/>
      <c r="F146" s="377"/>
      <c r="G146" s="377"/>
      <c r="H146" s="377"/>
      <c r="I146" s="377"/>
      <c r="J146" s="377"/>
      <c r="K146" s="377"/>
      <c r="L146" s="377"/>
      <c r="M146" s="378"/>
      <c r="N146" s="378"/>
      <c r="O146" s="378"/>
      <c r="P146" s="378"/>
      <c r="Q146" s="378"/>
      <c r="R146" s="378"/>
      <c r="S146" s="378"/>
      <c r="T146" s="378"/>
      <c r="U146" s="378"/>
      <c r="V146" s="378"/>
      <c r="W146" s="378"/>
      <c r="X146" s="378"/>
      <c r="Y146" s="380"/>
      <c r="Z146" s="409"/>
      <c r="AA146" s="380"/>
      <c r="AB146" s="380"/>
      <c r="AC146" s="380"/>
      <c r="AD146" s="380"/>
      <c r="AE146" s="380"/>
      <c r="AF146" s="380"/>
      <c r="AG146" s="380"/>
      <c r="AH146" s="380"/>
      <c r="AI146" s="380"/>
      <c r="AJ146" s="380"/>
      <c r="AR146" s="380"/>
      <c r="AS146" s="380"/>
      <c r="AT146" s="380"/>
      <c r="AU146" s="380"/>
      <c r="AV146" s="380"/>
      <c r="AW146" s="380"/>
      <c r="AX146" s="380"/>
      <c r="AY146" s="380"/>
      <c r="AZ146" s="380"/>
      <c r="BA146" s="380"/>
      <c r="BB146" s="380"/>
      <c r="BC146" s="380"/>
      <c r="BD146" s="380"/>
      <c r="BE146" s="380"/>
      <c r="BF146" s="380"/>
      <c r="BG146" s="380"/>
      <c r="BH146" s="380"/>
      <c r="BI146" s="380"/>
      <c r="BJ146" s="377"/>
      <c r="CE146" s="380"/>
      <c r="CF146" s="380"/>
      <c r="CG146" s="380"/>
      <c r="EZ146" s="380"/>
      <c r="FA146" s="380"/>
      <c r="FB146" s="380"/>
      <c r="FC146" s="380"/>
      <c r="FD146" s="380"/>
      <c r="FE146" s="380"/>
      <c r="FF146" s="380"/>
      <c r="FG146" s="380"/>
      <c r="FH146" s="380"/>
      <c r="FI146" s="380"/>
      <c r="FJ146" s="380"/>
      <c r="FK146" s="380"/>
      <c r="FL146" s="380"/>
      <c r="FM146" s="380"/>
      <c r="FN146" s="380"/>
      <c r="FO146" s="380"/>
      <c r="FP146" s="380"/>
      <c r="FQ146" s="380"/>
      <c r="FR146" s="380"/>
      <c r="FS146" s="380"/>
      <c r="FT146" s="380"/>
      <c r="FU146" s="380"/>
      <c r="FV146" s="380"/>
      <c r="FW146" s="380"/>
      <c r="FX146" s="380"/>
      <c r="FY146" s="380"/>
      <c r="FZ146" s="380"/>
      <c r="GA146" s="380"/>
      <c r="GB146" s="380"/>
      <c r="GC146" s="380"/>
      <c r="GD146" s="380"/>
      <c r="GE146" s="380"/>
      <c r="GF146" s="380"/>
      <c r="GG146" s="380"/>
      <c r="GH146" s="380"/>
      <c r="GI146" s="380"/>
      <c r="GJ146" s="380"/>
      <c r="GK146" s="380"/>
      <c r="GL146" s="380"/>
      <c r="GM146" s="380"/>
      <c r="GN146" s="380"/>
      <c r="GO146" s="380"/>
      <c r="GP146" s="380"/>
      <c r="GQ146" s="380"/>
      <c r="GR146" s="380"/>
      <c r="GS146" s="380"/>
      <c r="GT146" s="380"/>
      <c r="GU146" s="380"/>
      <c r="GV146" s="380"/>
      <c r="GW146" s="380"/>
      <c r="GX146" s="380"/>
      <c r="GY146" s="380"/>
      <c r="GZ146" s="380"/>
      <c r="HA146" s="380"/>
      <c r="HB146" s="380"/>
      <c r="HC146" s="380"/>
      <c r="HD146" s="380"/>
      <c r="HE146" s="380"/>
      <c r="HF146" s="380"/>
      <c r="HG146" s="380"/>
      <c r="HH146" s="380"/>
    </row>
    <row r="147" spans="1:216">
      <c r="A147" s="103"/>
      <c r="B147" s="377"/>
      <c r="C147" s="377"/>
      <c r="D147" s="377"/>
      <c r="E147" s="377"/>
      <c r="F147" s="377"/>
      <c r="G147" s="377"/>
      <c r="H147" s="377"/>
      <c r="I147" s="377"/>
      <c r="J147" s="377"/>
      <c r="K147" s="377"/>
      <c r="L147" s="377"/>
      <c r="M147" s="378"/>
      <c r="N147" s="378"/>
      <c r="O147" s="378"/>
      <c r="P147" s="378"/>
      <c r="Q147" s="378"/>
      <c r="R147" s="378"/>
      <c r="S147" s="378"/>
      <c r="T147" s="378"/>
      <c r="U147" s="378"/>
      <c r="V147" s="378"/>
      <c r="W147" s="378"/>
      <c r="X147" s="378"/>
      <c r="Y147" s="380"/>
      <c r="Z147" s="409"/>
      <c r="AA147" s="380"/>
      <c r="AB147" s="380"/>
      <c r="AC147" s="380"/>
      <c r="AD147" s="380"/>
      <c r="AE147" s="380"/>
      <c r="AF147" s="380"/>
      <c r="AG147" s="380"/>
      <c r="AH147" s="380"/>
      <c r="AI147" s="380"/>
      <c r="AJ147" s="380"/>
      <c r="AR147" s="380"/>
      <c r="AS147" s="380"/>
      <c r="AT147" s="380"/>
      <c r="AU147" s="380"/>
      <c r="AV147" s="380"/>
      <c r="AW147" s="380"/>
      <c r="AX147" s="380"/>
      <c r="AY147" s="380"/>
      <c r="AZ147" s="380"/>
      <c r="BA147" s="380"/>
      <c r="BB147" s="380"/>
      <c r="BC147" s="380"/>
      <c r="BD147" s="380"/>
      <c r="BE147" s="380"/>
      <c r="BF147" s="380"/>
      <c r="BG147" s="380"/>
      <c r="BH147" s="380"/>
      <c r="BI147" s="380"/>
      <c r="BJ147" s="377"/>
      <c r="CE147" s="380"/>
      <c r="CF147" s="380"/>
      <c r="CG147" s="380"/>
      <c r="EZ147" s="380"/>
      <c r="FA147" s="380"/>
      <c r="FB147" s="380"/>
      <c r="FC147" s="380"/>
      <c r="FD147" s="380"/>
      <c r="FE147" s="380"/>
      <c r="FF147" s="380"/>
      <c r="FG147" s="380"/>
      <c r="FH147" s="380"/>
      <c r="FI147" s="380"/>
      <c r="FJ147" s="380"/>
      <c r="FK147" s="380"/>
      <c r="FL147" s="380"/>
      <c r="FM147" s="380"/>
      <c r="FN147" s="380"/>
      <c r="FO147" s="380"/>
      <c r="FP147" s="380"/>
      <c r="FQ147" s="380"/>
      <c r="FR147" s="380"/>
      <c r="FS147" s="380"/>
      <c r="FT147" s="380"/>
      <c r="FU147" s="380"/>
      <c r="FV147" s="380"/>
      <c r="FW147" s="380"/>
      <c r="FX147" s="380"/>
      <c r="FY147" s="380"/>
      <c r="FZ147" s="380"/>
      <c r="GA147" s="380"/>
      <c r="GB147" s="380"/>
      <c r="GC147" s="380"/>
      <c r="GD147" s="380"/>
      <c r="GE147" s="380"/>
      <c r="GF147" s="380"/>
      <c r="GG147" s="380"/>
      <c r="GH147" s="380"/>
      <c r="GI147" s="380"/>
      <c r="GJ147" s="380"/>
      <c r="GK147" s="380"/>
      <c r="GL147" s="380"/>
      <c r="GM147" s="380"/>
      <c r="GN147" s="380"/>
      <c r="GO147" s="380"/>
      <c r="GP147" s="380"/>
      <c r="GQ147" s="380"/>
      <c r="GR147" s="380"/>
      <c r="GS147" s="380"/>
      <c r="GT147" s="380"/>
      <c r="GU147" s="380"/>
      <c r="GV147" s="380"/>
      <c r="GW147" s="380"/>
      <c r="GX147" s="380"/>
      <c r="GY147" s="380"/>
      <c r="GZ147" s="380"/>
      <c r="HA147" s="380"/>
      <c r="HB147" s="380"/>
      <c r="HC147" s="380"/>
      <c r="HD147" s="380"/>
      <c r="HE147" s="380"/>
      <c r="HF147" s="380"/>
      <c r="HG147" s="380"/>
      <c r="HH147" s="380"/>
    </row>
    <row r="148" spans="1:216">
      <c r="A148" s="103"/>
      <c r="B148" s="377"/>
      <c r="C148" s="377"/>
      <c r="D148" s="377"/>
      <c r="E148" s="377"/>
      <c r="F148" s="377"/>
      <c r="G148" s="377"/>
      <c r="H148" s="377"/>
      <c r="I148" s="377"/>
      <c r="J148" s="377"/>
      <c r="K148" s="377"/>
      <c r="L148" s="377"/>
      <c r="M148" s="378"/>
      <c r="N148" s="378"/>
      <c r="O148" s="378"/>
      <c r="P148" s="378"/>
      <c r="Q148" s="378"/>
      <c r="R148" s="378"/>
      <c r="S148" s="378"/>
      <c r="T148" s="378"/>
      <c r="U148" s="378"/>
      <c r="V148" s="378"/>
      <c r="W148" s="378"/>
      <c r="X148" s="378"/>
      <c r="Y148" s="380"/>
      <c r="Z148" s="409"/>
      <c r="AA148" s="380"/>
      <c r="AB148" s="380"/>
      <c r="AC148" s="380"/>
      <c r="AD148" s="380"/>
      <c r="AE148" s="380"/>
      <c r="AF148" s="380"/>
      <c r="AG148" s="380"/>
      <c r="AH148" s="380"/>
      <c r="AI148" s="380"/>
      <c r="AJ148" s="380"/>
      <c r="AR148" s="380"/>
      <c r="AS148" s="380"/>
      <c r="AT148" s="380"/>
      <c r="AU148" s="380"/>
      <c r="AV148" s="380"/>
      <c r="AW148" s="380"/>
      <c r="AX148" s="380"/>
      <c r="AY148" s="380"/>
      <c r="AZ148" s="380"/>
      <c r="BA148" s="380"/>
      <c r="BB148" s="380"/>
      <c r="BC148" s="380"/>
      <c r="BD148" s="380"/>
      <c r="BE148" s="380"/>
      <c r="BF148" s="380"/>
      <c r="BG148" s="380"/>
      <c r="BH148" s="380"/>
      <c r="BI148" s="380"/>
      <c r="BJ148" s="377"/>
      <c r="CE148" s="380"/>
      <c r="CF148" s="380"/>
      <c r="CG148" s="380"/>
      <c r="EZ148" s="380"/>
      <c r="FA148" s="380"/>
      <c r="FB148" s="380"/>
      <c r="FC148" s="380"/>
      <c r="FD148" s="380"/>
      <c r="FE148" s="380"/>
      <c r="FF148" s="380"/>
      <c r="FG148" s="380"/>
      <c r="FH148" s="380"/>
      <c r="FI148" s="380"/>
      <c r="FJ148" s="380"/>
      <c r="FK148" s="380"/>
      <c r="FL148" s="380"/>
      <c r="FM148" s="380"/>
      <c r="FN148" s="380"/>
      <c r="FO148" s="380"/>
      <c r="FP148" s="380"/>
      <c r="FQ148" s="380"/>
      <c r="FR148" s="380"/>
      <c r="FS148" s="380"/>
      <c r="FT148" s="380"/>
      <c r="FU148" s="380"/>
      <c r="FV148" s="380"/>
      <c r="FW148" s="380"/>
      <c r="FX148" s="380"/>
      <c r="FY148" s="380"/>
      <c r="FZ148" s="380"/>
      <c r="GA148" s="380"/>
      <c r="GB148" s="380"/>
      <c r="GC148" s="380"/>
      <c r="GD148" s="380"/>
      <c r="GE148" s="380"/>
      <c r="GF148" s="380"/>
      <c r="GG148" s="380"/>
      <c r="GH148" s="380"/>
      <c r="GI148" s="380"/>
      <c r="GJ148" s="380"/>
      <c r="GK148" s="380"/>
      <c r="GL148" s="380"/>
      <c r="GM148" s="380"/>
      <c r="GN148" s="380"/>
      <c r="GO148" s="380"/>
      <c r="GP148" s="380"/>
      <c r="GQ148" s="380"/>
      <c r="GR148" s="380"/>
      <c r="GS148" s="380"/>
      <c r="GT148" s="380"/>
      <c r="GU148" s="380"/>
      <c r="GV148" s="380"/>
      <c r="GW148" s="380"/>
      <c r="GX148" s="380"/>
      <c r="GY148" s="380"/>
      <c r="GZ148" s="380"/>
      <c r="HA148" s="380"/>
      <c r="HB148" s="380"/>
      <c r="HC148" s="380"/>
      <c r="HD148" s="380"/>
      <c r="HE148" s="380"/>
      <c r="HF148" s="380"/>
      <c r="HG148" s="380"/>
      <c r="HH148" s="380"/>
    </row>
    <row r="149" spans="1:216">
      <c r="A149" s="103"/>
      <c r="B149" s="377"/>
      <c r="C149" s="377"/>
      <c r="D149" s="377"/>
      <c r="E149" s="377"/>
      <c r="F149" s="377"/>
      <c r="G149" s="377"/>
      <c r="H149" s="377"/>
      <c r="I149" s="377"/>
      <c r="J149" s="377"/>
      <c r="K149" s="377"/>
      <c r="L149" s="377"/>
      <c r="M149" s="378"/>
      <c r="N149" s="378"/>
      <c r="O149" s="378"/>
      <c r="P149" s="378"/>
      <c r="Q149" s="378"/>
      <c r="R149" s="378"/>
      <c r="S149" s="378"/>
      <c r="T149" s="378"/>
      <c r="U149" s="378"/>
      <c r="V149" s="378"/>
      <c r="W149" s="378"/>
      <c r="X149" s="378"/>
      <c r="Y149" s="380"/>
      <c r="Z149" s="409"/>
      <c r="AA149" s="380"/>
      <c r="AB149" s="380"/>
      <c r="AC149" s="380"/>
      <c r="AD149" s="380"/>
      <c r="AE149" s="380"/>
      <c r="AF149" s="380"/>
      <c r="AG149" s="380"/>
      <c r="AH149" s="380"/>
      <c r="AI149" s="380"/>
      <c r="AJ149" s="380"/>
      <c r="AR149" s="380"/>
      <c r="AS149" s="380"/>
      <c r="AT149" s="380"/>
      <c r="AU149" s="380"/>
      <c r="AV149" s="380"/>
      <c r="AW149" s="380"/>
      <c r="AX149" s="380"/>
      <c r="AY149" s="380"/>
      <c r="AZ149" s="380"/>
      <c r="BA149" s="380"/>
      <c r="BB149" s="380"/>
      <c r="BC149" s="380"/>
      <c r="BD149" s="380"/>
      <c r="BE149" s="380"/>
      <c r="BF149" s="380"/>
      <c r="BG149" s="380"/>
      <c r="BH149" s="380"/>
      <c r="BI149" s="380"/>
      <c r="BJ149" s="377"/>
      <c r="CE149" s="380"/>
      <c r="CF149" s="380"/>
      <c r="CG149" s="380"/>
      <c r="EZ149" s="380"/>
      <c r="FA149" s="380"/>
      <c r="FB149" s="380"/>
      <c r="FC149" s="380"/>
      <c r="FD149" s="380"/>
      <c r="FE149" s="380"/>
      <c r="FF149" s="380"/>
      <c r="FG149" s="380"/>
      <c r="FH149" s="380"/>
      <c r="FI149" s="380"/>
      <c r="FJ149" s="380"/>
      <c r="FK149" s="380"/>
      <c r="FL149" s="380"/>
      <c r="FM149" s="380"/>
      <c r="FN149" s="380"/>
      <c r="FO149" s="380"/>
      <c r="FP149" s="380"/>
      <c r="FQ149" s="380"/>
      <c r="FR149" s="380"/>
      <c r="FS149" s="380"/>
      <c r="FT149" s="380"/>
      <c r="FU149" s="380"/>
      <c r="FV149" s="380"/>
      <c r="FW149" s="380"/>
      <c r="FX149" s="380"/>
      <c r="FY149" s="380"/>
      <c r="FZ149" s="380"/>
      <c r="GA149" s="380"/>
      <c r="GB149" s="380"/>
      <c r="GC149" s="380"/>
      <c r="GD149" s="380"/>
      <c r="GE149" s="380"/>
      <c r="GF149" s="380"/>
      <c r="GG149" s="380"/>
      <c r="GH149" s="380"/>
      <c r="GI149" s="380"/>
      <c r="GJ149" s="380"/>
      <c r="GK149" s="380"/>
      <c r="GL149" s="380"/>
      <c r="GM149" s="380"/>
      <c r="GN149" s="380"/>
      <c r="GO149" s="380"/>
      <c r="GP149" s="380"/>
      <c r="GQ149" s="380"/>
      <c r="GR149" s="380"/>
      <c r="GS149" s="380"/>
      <c r="GT149" s="380"/>
      <c r="GU149" s="380"/>
      <c r="GV149" s="380"/>
      <c r="GW149" s="380"/>
      <c r="GX149" s="380"/>
      <c r="GY149" s="380"/>
      <c r="GZ149" s="380"/>
      <c r="HA149" s="380"/>
      <c r="HB149" s="380"/>
      <c r="HC149" s="380"/>
      <c r="HD149" s="380"/>
      <c r="HE149" s="380"/>
      <c r="HF149" s="380"/>
      <c r="HG149" s="380"/>
      <c r="HH149" s="380"/>
    </row>
    <row r="150" spans="1:216">
      <c r="A150" s="103"/>
      <c r="B150" s="377"/>
      <c r="C150" s="377"/>
      <c r="D150" s="377"/>
      <c r="E150" s="377"/>
      <c r="F150" s="377"/>
      <c r="G150" s="377"/>
      <c r="H150" s="377"/>
      <c r="I150" s="377"/>
      <c r="J150" s="377"/>
      <c r="K150" s="377"/>
      <c r="L150" s="377"/>
      <c r="M150" s="378"/>
      <c r="N150" s="378"/>
      <c r="O150" s="378"/>
      <c r="P150" s="378"/>
      <c r="Q150" s="378"/>
      <c r="R150" s="378"/>
      <c r="S150" s="378"/>
      <c r="T150" s="378"/>
      <c r="U150" s="378"/>
      <c r="V150" s="378"/>
      <c r="W150" s="378"/>
      <c r="X150" s="378"/>
      <c r="Y150" s="380"/>
      <c r="Z150" s="409"/>
      <c r="AA150" s="380"/>
      <c r="AB150" s="380"/>
      <c r="AC150" s="380"/>
      <c r="AD150" s="380"/>
      <c r="AE150" s="380"/>
      <c r="AF150" s="380"/>
      <c r="AG150" s="380"/>
      <c r="AH150" s="380"/>
      <c r="AI150" s="380"/>
      <c r="AJ150" s="380"/>
      <c r="AR150" s="380"/>
      <c r="AS150" s="380"/>
      <c r="AT150" s="380"/>
      <c r="AU150" s="380"/>
      <c r="AV150" s="380"/>
      <c r="AW150" s="380"/>
      <c r="AX150" s="380"/>
      <c r="AY150" s="380"/>
      <c r="AZ150" s="380"/>
      <c r="BA150" s="380"/>
      <c r="BB150" s="380"/>
      <c r="BC150" s="380"/>
      <c r="BD150" s="380"/>
      <c r="BE150" s="380"/>
      <c r="BF150" s="380"/>
      <c r="BG150" s="380"/>
      <c r="BH150" s="380"/>
      <c r="BI150" s="380"/>
      <c r="BJ150" s="377"/>
      <c r="CE150" s="380"/>
      <c r="CF150" s="380"/>
      <c r="CG150" s="380"/>
      <c r="EZ150" s="380"/>
      <c r="FA150" s="380"/>
      <c r="FB150" s="380"/>
      <c r="FC150" s="380"/>
      <c r="FD150" s="380"/>
      <c r="FE150" s="380"/>
      <c r="FF150" s="380"/>
      <c r="FG150" s="380"/>
      <c r="FH150" s="380"/>
      <c r="FI150" s="380"/>
      <c r="FJ150" s="380"/>
      <c r="FK150" s="380"/>
      <c r="FL150" s="380"/>
      <c r="FM150" s="380"/>
      <c r="FN150" s="380"/>
      <c r="FO150" s="380"/>
      <c r="FP150" s="380"/>
      <c r="FQ150" s="380"/>
      <c r="FR150" s="380"/>
      <c r="FS150" s="380"/>
      <c r="FT150" s="380"/>
      <c r="FU150" s="380"/>
      <c r="FV150" s="380"/>
      <c r="FW150" s="380"/>
      <c r="FX150" s="380"/>
      <c r="FY150" s="380"/>
      <c r="FZ150" s="380"/>
      <c r="GA150" s="380"/>
      <c r="GB150" s="380"/>
      <c r="GC150" s="380"/>
      <c r="GD150" s="380"/>
      <c r="GE150" s="380"/>
      <c r="GF150" s="380"/>
      <c r="GG150" s="380"/>
      <c r="GH150" s="380"/>
      <c r="GI150" s="380"/>
      <c r="GJ150" s="380"/>
      <c r="GK150" s="380"/>
      <c r="GL150" s="380"/>
      <c r="GM150" s="380"/>
      <c r="GN150" s="380"/>
      <c r="GO150" s="380"/>
      <c r="GP150" s="380"/>
      <c r="GQ150" s="380"/>
      <c r="GR150" s="380"/>
      <c r="GS150" s="380"/>
      <c r="GT150" s="380"/>
      <c r="GU150" s="380"/>
      <c r="GV150" s="380"/>
      <c r="GW150" s="380"/>
      <c r="GX150" s="380"/>
      <c r="GY150" s="380"/>
      <c r="GZ150" s="380"/>
      <c r="HA150" s="380"/>
      <c r="HB150" s="380"/>
      <c r="HC150" s="380"/>
      <c r="HD150" s="380"/>
      <c r="HE150" s="380"/>
      <c r="HF150" s="380"/>
      <c r="HG150" s="380"/>
      <c r="HH150" s="380"/>
    </row>
    <row r="151" spans="1:216">
      <c r="A151" s="103"/>
      <c r="B151" s="377"/>
      <c r="C151" s="377"/>
      <c r="D151" s="377"/>
      <c r="E151" s="377"/>
      <c r="F151" s="377"/>
      <c r="G151" s="377"/>
      <c r="H151" s="377"/>
      <c r="I151" s="377"/>
      <c r="J151" s="377"/>
      <c r="K151" s="377"/>
      <c r="L151" s="377"/>
      <c r="M151" s="378"/>
      <c r="N151" s="378"/>
      <c r="O151" s="378"/>
      <c r="P151" s="378"/>
      <c r="Q151" s="378"/>
      <c r="R151" s="378"/>
      <c r="S151" s="378"/>
      <c r="T151" s="378"/>
      <c r="U151" s="378"/>
      <c r="V151" s="378"/>
      <c r="W151" s="378"/>
      <c r="X151" s="378"/>
      <c r="Y151" s="380"/>
      <c r="Z151" s="409"/>
      <c r="AA151" s="380"/>
      <c r="AB151" s="380"/>
      <c r="AC151" s="380"/>
      <c r="AD151" s="380"/>
      <c r="AE151" s="380"/>
      <c r="AF151" s="380"/>
      <c r="AG151" s="380"/>
      <c r="AH151" s="380"/>
      <c r="AI151" s="380"/>
      <c r="AJ151" s="380"/>
      <c r="AR151" s="380"/>
      <c r="AS151" s="380"/>
      <c r="AT151" s="380"/>
      <c r="AU151" s="380"/>
      <c r="AV151" s="380"/>
      <c r="AW151" s="380"/>
      <c r="AX151" s="380"/>
      <c r="AY151" s="380"/>
      <c r="AZ151" s="380"/>
      <c r="BA151" s="380"/>
      <c r="BB151" s="380"/>
      <c r="BC151" s="380"/>
      <c r="BD151" s="380"/>
      <c r="BE151" s="380"/>
      <c r="BF151" s="380"/>
      <c r="BG151" s="380"/>
      <c r="BH151" s="380"/>
      <c r="BI151" s="380"/>
      <c r="BJ151" s="377"/>
      <c r="CE151" s="380"/>
      <c r="CF151" s="380"/>
      <c r="CG151" s="380"/>
      <c r="EZ151" s="380"/>
      <c r="FA151" s="380"/>
      <c r="FB151" s="380"/>
      <c r="FC151" s="380"/>
      <c r="FD151" s="380"/>
      <c r="FE151" s="380"/>
      <c r="FF151" s="380"/>
      <c r="FG151" s="380"/>
      <c r="FH151" s="380"/>
      <c r="FI151" s="380"/>
      <c r="FJ151" s="380"/>
      <c r="FK151" s="380"/>
      <c r="FL151" s="380"/>
      <c r="FM151" s="380"/>
      <c r="FN151" s="380"/>
      <c r="FO151" s="380"/>
      <c r="FP151" s="380"/>
      <c r="FQ151" s="380"/>
      <c r="FR151" s="380"/>
      <c r="FS151" s="380"/>
      <c r="FT151" s="380"/>
      <c r="FU151" s="380"/>
      <c r="FV151" s="380"/>
      <c r="FW151" s="380"/>
      <c r="FX151" s="380"/>
      <c r="FY151" s="380"/>
      <c r="FZ151" s="380"/>
      <c r="GA151" s="380"/>
      <c r="GB151" s="380"/>
      <c r="GC151" s="380"/>
      <c r="GD151" s="380"/>
      <c r="GE151" s="380"/>
      <c r="GF151" s="380"/>
      <c r="GG151" s="380"/>
      <c r="GH151" s="380"/>
      <c r="GI151" s="380"/>
      <c r="GJ151" s="380"/>
      <c r="GK151" s="380"/>
      <c r="GL151" s="380"/>
      <c r="GM151" s="380"/>
      <c r="GN151" s="380"/>
      <c r="GO151" s="380"/>
      <c r="GP151" s="380"/>
      <c r="GQ151" s="380"/>
      <c r="GR151" s="380"/>
      <c r="GS151" s="380"/>
      <c r="GT151" s="380"/>
      <c r="GU151" s="380"/>
      <c r="GV151" s="380"/>
      <c r="GW151" s="380"/>
      <c r="GX151" s="380"/>
      <c r="GY151" s="380"/>
      <c r="GZ151" s="380"/>
      <c r="HA151" s="380"/>
      <c r="HB151" s="380"/>
      <c r="HC151" s="380"/>
      <c r="HD151" s="380"/>
      <c r="HE151" s="380"/>
      <c r="HF151" s="380"/>
      <c r="HG151" s="380"/>
      <c r="HH151" s="380"/>
    </row>
    <row r="152" spans="1:216">
      <c r="A152" s="103"/>
      <c r="B152" s="377"/>
      <c r="C152" s="377"/>
      <c r="D152" s="377"/>
      <c r="E152" s="377"/>
      <c r="F152" s="377"/>
      <c r="G152" s="377"/>
      <c r="H152" s="377"/>
      <c r="I152" s="377"/>
      <c r="J152" s="377"/>
      <c r="K152" s="377"/>
      <c r="L152" s="377"/>
      <c r="M152" s="378"/>
      <c r="N152" s="378"/>
      <c r="O152" s="378"/>
      <c r="P152" s="378"/>
      <c r="Q152" s="378"/>
      <c r="R152" s="378"/>
      <c r="S152" s="378"/>
      <c r="T152" s="378"/>
      <c r="U152" s="378"/>
      <c r="V152" s="378"/>
      <c r="W152" s="378"/>
      <c r="X152" s="378"/>
      <c r="Y152" s="380"/>
      <c r="Z152" s="409"/>
      <c r="AA152" s="380"/>
      <c r="AB152" s="380"/>
      <c r="AC152" s="380"/>
      <c r="AD152" s="380"/>
      <c r="AE152" s="380"/>
      <c r="AF152" s="380"/>
      <c r="AG152" s="380"/>
      <c r="AH152" s="380"/>
      <c r="AI152" s="380"/>
      <c r="AJ152" s="380"/>
      <c r="AR152" s="380"/>
      <c r="AS152" s="380"/>
      <c r="AT152" s="380"/>
      <c r="AU152" s="380"/>
      <c r="AV152" s="380"/>
      <c r="AW152" s="380"/>
      <c r="AX152" s="380"/>
      <c r="AY152" s="380"/>
      <c r="AZ152" s="380"/>
      <c r="BA152" s="380"/>
      <c r="BB152" s="380"/>
      <c r="BC152" s="380"/>
      <c r="BD152" s="380"/>
      <c r="BE152" s="380"/>
      <c r="BF152" s="380"/>
      <c r="BG152" s="380"/>
      <c r="BH152" s="380"/>
      <c r="BI152" s="380"/>
      <c r="BJ152" s="377"/>
      <c r="CE152" s="380"/>
      <c r="CF152" s="380"/>
      <c r="CG152" s="380"/>
      <c r="EZ152" s="380"/>
      <c r="FA152" s="380"/>
      <c r="FB152" s="380"/>
      <c r="FC152" s="380"/>
      <c r="FD152" s="380"/>
      <c r="FE152" s="380"/>
      <c r="FF152" s="380"/>
      <c r="FG152" s="380"/>
      <c r="FH152" s="380"/>
      <c r="FI152" s="380"/>
      <c r="FJ152" s="380"/>
      <c r="FK152" s="380"/>
      <c r="FL152" s="380"/>
      <c r="FM152" s="380"/>
      <c r="FN152" s="380"/>
      <c r="FO152" s="380"/>
      <c r="FP152" s="380"/>
      <c r="FQ152" s="380"/>
      <c r="FR152" s="380"/>
      <c r="FS152" s="380"/>
      <c r="FT152" s="380"/>
      <c r="FU152" s="380"/>
      <c r="FV152" s="380"/>
      <c r="FW152" s="380"/>
      <c r="FX152" s="380"/>
      <c r="FY152" s="380"/>
      <c r="FZ152" s="380"/>
      <c r="GA152" s="380"/>
      <c r="GB152" s="380"/>
      <c r="GC152" s="380"/>
      <c r="GD152" s="380"/>
      <c r="GE152" s="380"/>
      <c r="GF152" s="380"/>
      <c r="GG152" s="380"/>
      <c r="GH152" s="380"/>
      <c r="GI152" s="380"/>
      <c r="GJ152" s="380"/>
      <c r="GK152" s="380"/>
      <c r="GL152" s="380"/>
      <c r="GM152" s="380"/>
      <c r="GN152" s="380"/>
      <c r="GO152" s="380"/>
      <c r="GP152" s="380"/>
      <c r="GQ152" s="380"/>
      <c r="GR152" s="380"/>
      <c r="GS152" s="380"/>
      <c r="GT152" s="380"/>
      <c r="GU152" s="380"/>
      <c r="GV152" s="380"/>
      <c r="GW152" s="380"/>
      <c r="GX152" s="380"/>
      <c r="GY152" s="380"/>
      <c r="GZ152" s="380"/>
      <c r="HA152" s="380"/>
      <c r="HB152" s="380"/>
      <c r="HC152" s="380"/>
      <c r="HD152" s="380"/>
      <c r="HE152" s="380"/>
      <c r="HF152" s="380"/>
      <c r="HG152" s="380"/>
      <c r="HH152" s="380"/>
    </row>
    <row r="153" spans="1:216">
      <c r="A153" s="103"/>
      <c r="B153" s="377"/>
      <c r="C153" s="377"/>
      <c r="D153" s="377"/>
      <c r="E153" s="377"/>
      <c r="F153" s="377"/>
      <c r="G153" s="377"/>
      <c r="H153" s="377"/>
      <c r="I153" s="377"/>
      <c r="J153" s="377"/>
      <c r="K153" s="377"/>
      <c r="L153" s="377"/>
      <c r="M153" s="378"/>
      <c r="N153" s="378"/>
      <c r="O153" s="378"/>
      <c r="P153" s="378"/>
      <c r="Q153" s="378"/>
      <c r="R153" s="378"/>
      <c r="S153" s="378"/>
      <c r="T153" s="378"/>
      <c r="U153" s="378"/>
      <c r="V153" s="378"/>
      <c r="W153" s="378"/>
      <c r="X153" s="378"/>
      <c r="Y153" s="380"/>
      <c r="Z153" s="409"/>
      <c r="AA153" s="380"/>
      <c r="AB153" s="380"/>
      <c r="AC153" s="380"/>
      <c r="AD153" s="380"/>
      <c r="AE153" s="380"/>
      <c r="AF153" s="380"/>
      <c r="AG153" s="380"/>
      <c r="AH153" s="380"/>
      <c r="AI153" s="380"/>
      <c r="AJ153" s="380"/>
      <c r="AR153" s="380"/>
      <c r="AS153" s="380"/>
      <c r="AT153" s="380"/>
      <c r="AU153" s="380"/>
      <c r="AV153" s="380"/>
      <c r="AW153" s="380"/>
      <c r="AX153" s="380"/>
      <c r="AY153" s="380"/>
      <c r="AZ153" s="380"/>
      <c r="BA153" s="380"/>
      <c r="BB153" s="380"/>
      <c r="BC153" s="380"/>
      <c r="BD153" s="380"/>
      <c r="BE153" s="380"/>
      <c r="BF153" s="380"/>
      <c r="BG153" s="380"/>
      <c r="BH153" s="380"/>
      <c r="BI153" s="380"/>
      <c r="BJ153" s="377"/>
      <c r="CE153" s="380"/>
      <c r="CF153" s="380"/>
      <c r="CG153" s="380"/>
      <c r="EZ153" s="380"/>
      <c r="FA153" s="380"/>
      <c r="FB153" s="380"/>
      <c r="FC153" s="380"/>
      <c r="FD153" s="380"/>
      <c r="FE153" s="380"/>
      <c r="FF153" s="380"/>
      <c r="FG153" s="380"/>
      <c r="FH153" s="380"/>
      <c r="FI153" s="380"/>
      <c r="FJ153" s="380"/>
      <c r="FK153" s="380"/>
      <c r="FL153" s="380"/>
      <c r="FM153" s="380"/>
      <c r="FN153" s="380"/>
      <c r="FO153" s="380"/>
      <c r="FP153" s="380"/>
      <c r="FQ153" s="380"/>
      <c r="FR153" s="380"/>
      <c r="FS153" s="380"/>
      <c r="FT153" s="380"/>
      <c r="FU153" s="380"/>
      <c r="FV153" s="380"/>
      <c r="FW153" s="380"/>
      <c r="FX153" s="380"/>
      <c r="FY153" s="380"/>
      <c r="FZ153" s="380"/>
      <c r="GA153" s="380"/>
      <c r="GB153" s="380"/>
      <c r="GC153" s="380"/>
      <c r="GD153" s="380"/>
      <c r="GE153" s="380"/>
      <c r="GF153" s="380"/>
      <c r="GG153" s="380"/>
      <c r="GH153" s="380"/>
      <c r="GI153" s="380"/>
      <c r="GJ153" s="380"/>
      <c r="GK153" s="380"/>
      <c r="GL153" s="380"/>
      <c r="GM153" s="380"/>
      <c r="GN153" s="380"/>
      <c r="GO153" s="380"/>
      <c r="GP153" s="380"/>
      <c r="GQ153" s="380"/>
      <c r="GR153" s="380"/>
      <c r="GS153" s="380"/>
      <c r="GT153" s="380"/>
      <c r="GU153" s="380"/>
      <c r="GV153" s="380"/>
      <c r="GW153" s="380"/>
      <c r="GX153" s="380"/>
      <c r="GY153" s="380"/>
      <c r="GZ153" s="380"/>
      <c r="HA153" s="380"/>
      <c r="HB153" s="380"/>
      <c r="HC153" s="380"/>
      <c r="HD153" s="380"/>
      <c r="HE153" s="380"/>
      <c r="HF153" s="380"/>
      <c r="HG153" s="380"/>
      <c r="HH153" s="380"/>
    </row>
    <row r="154" spans="1:216">
      <c r="A154" s="103"/>
      <c r="B154" s="377"/>
      <c r="C154" s="377"/>
      <c r="D154" s="377"/>
      <c r="E154" s="377"/>
      <c r="F154" s="377"/>
      <c r="G154" s="377"/>
      <c r="H154" s="377"/>
      <c r="I154" s="377"/>
      <c r="J154" s="377"/>
      <c r="K154" s="377"/>
      <c r="L154" s="377"/>
      <c r="M154" s="378"/>
      <c r="N154" s="378"/>
      <c r="O154" s="378"/>
      <c r="P154" s="378"/>
      <c r="Q154" s="378"/>
      <c r="R154" s="378"/>
      <c r="S154" s="378"/>
      <c r="T154" s="378"/>
      <c r="U154" s="378"/>
      <c r="V154" s="378"/>
      <c r="W154" s="378"/>
      <c r="X154" s="378"/>
      <c r="Y154" s="380"/>
      <c r="Z154" s="409"/>
      <c r="AA154" s="380"/>
      <c r="AB154" s="380"/>
      <c r="AC154" s="380"/>
      <c r="AD154" s="380"/>
      <c r="AE154" s="380"/>
      <c r="AF154" s="380"/>
      <c r="AG154" s="380"/>
      <c r="AH154" s="380"/>
      <c r="AI154" s="380"/>
      <c r="AJ154" s="380"/>
      <c r="AR154" s="380"/>
      <c r="AS154" s="380"/>
      <c r="AT154" s="380"/>
      <c r="AU154" s="380"/>
      <c r="AV154" s="380"/>
      <c r="AW154" s="380"/>
      <c r="AX154" s="380"/>
      <c r="AY154" s="380"/>
      <c r="AZ154" s="380"/>
      <c r="BA154" s="380"/>
      <c r="BB154" s="380"/>
      <c r="BC154" s="380"/>
      <c r="BD154" s="380"/>
      <c r="BE154" s="380"/>
      <c r="BF154" s="380"/>
      <c r="BG154" s="380"/>
      <c r="BH154" s="380"/>
      <c r="BI154" s="380"/>
      <c r="BJ154" s="377"/>
      <c r="CE154" s="380"/>
      <c r="CF154" s="380"/>
      <c r="CG154" s="380"/>
      <c r="EZ154" s="380"/>
      <c r="FA154" s="380"/>
      <c r="FB154" s="380"/>
      <c r="FC154" s="380"/>
      <c r="FD154" s="380"/>
      <c r="FE154" s="380"/>
      <c r="FF154" s="380"/>
      <c r="FG154" s="380"/>
      <c r="FH154" s="380"/>
      <c r="FI154" s="380"/>
      <c r="FJ154" s="380"/>
      <c r="FK154" s="380"/>
      <c r="FL154" s="380"/>
      <c r="FM154" s="380"/>
      <c r="FN154" s="380"/>
      <c r="FO154" s="380"/>
      <c r="FP154" s="380"/>
      <c r="FQ154" s="380"/>
      <c r="FR154" s="380"/>
      <c r="FS154" s="380"/>
      <c r="FT154" s="380"/>
      <c r="FU154" s="380"/>
      <c r="FV154" s="380"/>
      <c r="FW154" s="380"/>
      <c r="FX154" s="380"/>
      <c r="FY154" s="380"/>
      <c r="FZ154" s="380"/>
      <c r="GA154" s="380"/>
      <c r="GB154" s="380"/>
      <c r="GC154" s="380"/>
      <c r="GD154" s="380"/>
      <c r="GE154" s="380"/>
      <c r="GF154" s="380"/>
      <c r="GG154" s="380"/>
      <c r="GH154" s="380"/>
      <c r="GI154" s="380"/>
      <c r="GJ154" s="380"/>
      <c r="GK154" s="380"/>
      <c r="GL154" s="380"/>
      <c r="GM154" s="380"/>
      <c r="GN154" s="380"/>
      <c r="GO154" s="380"/>
      <c r="GP154" s="380"/>
      <c r="GQ154" s="380"/>
      <c r="GR154" s="380"/>
      <c r="GS154" s="380"/>
      <c r="GT154" s="380"/>
      <c r="GU154" s="380"/>
      <c r="GV154" s="380"/>
      <c r="GW154" s="380"/>
      <c r="GX154" s="380"/>
      <c r="GY154" s="380"/>
      <c r="GZ154" s="380"/>
      <c r="HA154" s="380"/>
      <c r="HB154" s="380"/>
      <c r="HC154" s="380"/>
      <c r="HD154" s="380"/>
      <c r="HE154" s="380"/>
      <c r="HF154" s="380"/>
      <c r="HG154" s="380"/>
      <c r="HH154" s="380"/>
    </row>
    <row r="155" spans="1:216">
      <c r="A155" s="103"/>
      <c r="B155" s="377"/>
      <c r="C155" s="377"/>
      <c r="D155" s="377"/>
      <c r="E155" s="377"/>
      <c r="F155" s="377"/>
      <c r="G155" s="377"/>
      <c r="H155" s="377"/>
      <c r="I155" s="377"/>
      <c r="J155" s="377"/>
      <c r="K155" s="377"/>
      <c r="L155" s="377"/>
      <c r="M155" s="378"/>
      <c r="N155" s="378"/>
      <c r="O155" s="378"/>
      <c r="P155" s="378"/>
      <c r="Q155" s="378"/>
      <c r="R155" s="378"/>
      <c r="S155" s="378"/>
      <c r="T155" s="378"/>
      <c r="U155" s="378"/>
      <c r="V155" s="378"/>
      <c r="W155" s="378"/>
      <c r="X155" s="378"/>
      <c r="Y155" s="380"/>
      <c r="Z155" s="409"/>
      <c r="AA155" s="380"/>
      <c r="AB155" s="380"/>
      <c r="AC155" s="380"/>
      <c r="AD155" s="380"/>
      <c r="AE155" s="380"/>
      <c r="AF155" s="380"/>
      <c r="AG155" s="380"/>
      <c r="AH155" s="380"/>
      <c r="AI155" s="380"/>
      <c r="AJ155" s="380"/>
      <c r="AR155" s="380"/>
      <c r="AS155" s="380"/>
      <c r="AT155" s="380"/>
      <c r="AU155" s="380"/>
      <c r="AV155" s="380"/>
      <c r="AW155" s="380"/>
      <c r="AX155" s="380"/>
      <c r="AY155" s="380"/>
      <c r="AZ155" s="380"/>
      <c r="BA155" s="380"/>
      <c r="BB155" s="380"/>
      <c r="BC155" s="380"/>
      <c r="BD155" s="380"/>
      <c r="BE155" s="380"/>
      <c r="BF155" s="380"/>
      <c r="BG155" s="380"/>
      <c r="BH155" s="380"/>
      <c r="BI155" s="380"/>
      <c r="BJ155" s="377"/>
      <c r="CE155" s="380"/>
      <c r="CF155" s="380"/>
      <c r="CG155" s="380"/>
      <c r="EZ155" s="380"/>
      <c r="FA155" s="380"/>
      <c r="FB155" s="380"/>
      <c r="FC155" s="380"/>
      <c r="FD155" s="380"/>
      <c r="FE155" s="380"/>
      <c r="FF155" s="380"/>
      <c r="FG155" s="380"/>
      <c r="FH155" s="380"/>
      <c r="FI155" s="380"/>
      <c r="FJ155" s="380"/>
      <c r="FK155" s="380"/>
      <c r="FL155" s="380"/>
      <c r="FM155" s="380"/>
      <c r="FN155" s="380"/>
      <c r="FO155" s="380"/>
      <c r="FP155" s="380"/>
      <c r="FQ155" s="380"/>
      <c r="FR155" s="380"/>
      <c r="FS155" s="380"/>
      <c r="FT155" s="380"/>
      <c r="FU155" s="380"/>
      <c r="FV155" s="380"/>
      <c r="FW155" s="380"/>
      <c r="FX155" s="380"/>
      <c r="FY155" s="380"/>
      <c r="FZ155" s="380"/>
      <c r="GA155" s="380"/>
      <c r="GB155" s="380"/>
      <c r="GC155" s="380"/>
      <c r="GD155" s="380"/>
      <c r="GE155" s="380"/>
      <c r="GF155" s="380"/>
      <c r="GG155" s="380"/>
      <c r="GH155" s="380"/>
      <c r="GI155" s="380"/>
      <c r="GJ155" s="380"/>
      <c r="GK155" s="380"/>
      <c r="GL155" s="380"/>
      <c r="GM155" s="380"/>
      <c r="GN155" s="380"/>
      <c r="GO155" s="380"/>
      <c r="GP155" s="380"/>
      <c r="GQ155" s="380"/>
      <c r="GR155" s="380"/>
      <c r="GS155" s="380"/>
      <c r="GT155" s="380"/>
      <c r="GU155" s="380"/>
      <c r="GV155" s="380"/>
      <c r="GW155" s="380"/>
      <c r="GX155" s="380"/>
      <c r="GY155" s="380"/>
      <c r="GZ155" s="380"/>
      <c r="HA155" s="380"/>
      <c r="HB155" s="380"/>
      <c r="HC155" s="380"/>
      <c r="HD155" s="380"/>
      <c r="HE155" s="380"/>
      <c r="HF155" s="380"/>
      <c r="HG155" s="380"/>
      <c r="HH155" s="380"/>
    </row>
    <row r="156" spans="1:216">
      <c r="A156" s="103"/>
      <c r="B156" s="377"/>
      <c r="C156" s="377"/>
      <c r="D156" s="377"/>
      <c r="E156" s="377"/>
      <c r="F156" s="377"/>
      <c r="G156" s="377"/>
      <c r="H156" s="377"/>
      <c r="I156" s="377"/>
      <c r="J156" s="377"/>
      <c r="K156" s="377"/>
      <c r="L156" s="377"/>
      <c r="M156" s="378"/>
      <c r="N156" s="378"/>
      <c r="O156" s="378"/>
      <c r="P156" s="378"/>
      <c r="Q156" s="378"/>
      <c r="R156" s="378"/>
      <c r="S156" s="378"/>
      <c r="T156" s="378"/>
      <c r="U156" s="378"/>
      <c r="V156" s="378"/>
      <c r="W156" s="378"/>
      <c r="X156" s="378"/>
      <c r="Y156" s="380"/>
      <c r="Z156" s="409"/>
      <c r="AA156" s="380"/>
      <c r="AB156" s="380"/>
      <c r="AC156" s="380"/>
      <c r="AD156" s="380"/>
      <c r="AE156" s="380"/>
      <c r="AF156" s="380"/>
      <c r="AG156" s="380"/>
      <c r="AH156" s="380"/>
      <c r="AI156" s="380"/>
      <c r="AJ156" s="380"/>
      <c r="AR156" s="380"/>
      <c r="AS156" s="380"/>
      <c r="AT156" s="380"/>
      <c r="AU156" s="380"/>
      <c r="AV156" s="380"/>
      <c r="AW156" s="380"/>
      <c r="AX156" s="380"/>
      <c r="AY156" s="380"/>
      <c r="AZ156" s="380"/>
      <c r="BA156" s="380"/>
      <c r="BB156" s="380"/>
      <c r="BC156" s="380"/>
      <c r="BD156" s="380"/>
      <c r="BE156" s="380"/>
      <c r="BF156" s="380"/>
      <c r="BG156" s="380"/>
      <c r="BH156" s="380"/>
      <c r="BI156" s="380"/>
      <c r="BJ156" s="377"/>
      <c r="CE156" s="380"/>
      <c r="CF156" s="380"/>
      <c r="CG156" s="380"/>
      <c r="EZ156" s="380"/>
      <c r="FA156" s="380"/>
      <c r="FB156" s="380"/>
      <c r="FC156" s="380"/>
      <c r="FD156" s="380"/>
      <c r="FE156" s="380"/>
      <c r="FF156" s="380"/>
      <c r="FG156" s="380"/>
      <c r="FH156" s="380"/>
      <c r="FI156" s="380"/>
      <c r="FJ156" s="380"/>
      <c r="FK156" s="380"/>
      <c r="FL156" s="380"/>
      <c r="FM156" s="380"/>
      <c r="FN156" s="380"/>
      <c r="FO156" s="380"/>
      <c r="FP156" s="380"/>
      <c r="FQ156" s="380"/>
      <c r="FR156" s="380"/>
      <c r="FS156" s="380"/>
      <c r="FT156" s="380"/>
      <c r="FU156" s="380"/>
      <c r="FV156" s="380"/>
      <c r="FW156" s="380"/>
      <c r="FX156" s="380"/>
      <c r="FY156" s="380"/>
      <c r="FZ156" s="380"/>
      <c r="GA156" s="380"/>
      <c r="GB156" s="380"/>
      <c r="GC156" s="380"/>
      <c r="GD156" s="380"/>
      <c r="GE156" s="380"/>
      <c r="GF156" s="380"/>
      <c r="GG156" s="380"/>
      <c r="GH156" s="380"/>
      <c r="GI156" s="380"/>
      <c r="GJ156" s="380"/>
      <c r="GK156" s="380"/>
      <c r="GL156" s="380"/>
      <c r="GM156" s="380"/>
      <c r="GN156" s="380"/>
      <c r="GO156" s="380"/>
      <c r="GP156" s="380"/>
      <c r="GQ156" s="380"/>
      <c r="GR156" s="380"/>
      <c r="GS156" s="380"/>
      <c r="GT156" s="380"/>
      <c r="GU156" s="380"/>
      <c r="GV156" s="380"/>
      <c r="GW156" s="380"/>
      <c r="GX156" s="380"/>
      <c r="GY156" s="380"/>
      <c r="GZ156" s="380"/>
      <c r="HA156" s="380"/>
      <c r="HB156" s="380"/>
      <c r="HC156" s="380"/>
      <c r="HD156" s="380"/>
      <c r="HE156" s="380"/>
      <c r="HF156" s="380"/>
      <c r="HG156" s="380"/>
      <c r="HH156" s="380"/>
    </row>
    <row r="157" spans="1:216">
      <c r="A157" s="103"/>
      <c r="B157" s="377"/>
      <c r="C157" s="377"/>
      <c r="D157" s="377"/>
      <c r="E157" s="377"/>
      <c r="F157" s="377"/>
      <c r="G157" s="377"/>
      <c r="H157" s="377"/>
      <c r="I157" s="377"/>
      <c r="J157" s="377"/>
      <c r="K157" s="377"/>
      <c r="L157" s="377"/>
      <c r="M157" s="378"/>
      <c r="N157" s="378"/>
      <c r="O157" s="378"/>
      <c r="P157" s="378"/>
      <c r="Q157" s="378"/>
      <c r="R157" s="378"/>
      <c r="S157" s="378"/>
      <c r="T157" s="378"/>
      <c r="U157" s="378"/>
      <c r="V157" s="378"/>
      <c r="W157" s="378"/>
      <c r="X157" s="378"/>
      <c r="Y157" s="380"/>
      <c r="Z157" s="409"/>
      <c r="AA157" s="380"/>
      <c r="AB157" s="380"/>
      <c r="AC157" s="380"/>
      <c r="AD157" s="380"/>
      <c r="AE157" s="380"/>
      <c r="AF157" s="380"/>
      <c r="AG157" s="380"/>
      <c r="AH157" s="380"/>
      <c r="AI157" s="380"/>
      <c r="AJ157" s="380"/>
      <c r="AR157" s="380"/>
      <c r="AS157" s="380"/>
      <c r="AT157" s="380"/>
      <c r="AU157" s="380"/>
      <c r="AV157" s="380"/>
      <c r="AW157" s="380"/>
      <c r="AX157" s="380"/>
      <c r="AY157" s="380"/>
      <c r="AZ157" s="380"/>
      <c r="BA157" s="380"/>
      <c r="BB157" s="380"/>
      <c r="BC157" s="380"/>
      <c r="BD157" s="380"/>
      <c r="BE157" s="380"/>
      <c r="BF157" s="380"/>
      <c r="BG157" s="380"/>
      <c r="BH157" s="380"/>
      <c r="BI157" s="380"/>
      <c r="BJ157" s="377"/>
      <c r="CE157" s="380"/>
      <c r="CF157" s="380"/>
      <c r="CG157" s="380"/>
      <c r="EZ157" s="380"/>
      <c r="FA157" s="380"/>
      <c r="FB157" s="380"/>
      <c r="FC157" s="380"/>
      <c r="FD157" s="380"/>
      <c r="FE157" s="380"/>
      <c r="FF157" s="380"/>
      <c r="FG157" s="380"/>
      <c r="FH157" s="380"/>
      <c r="FI157" s="380"/>
      <c r="FJ157" s="380"/>
      <c r="FK157" s="380"/>
      <c r="FL157" s="380"/>
      <c r="FM157" s="380"/>
      <c r="FN157" s="380"/>
      <c r="FO157" s="380"/>
      <c r="FP157" s="380"/>
      <c r="FQ157" s="380"/>
      <c r="FR157" s="380"/>
      <c r="FS157" s="380"/>
      <c r="FT157" s="380"/>
      <c r="FU157" s="380"/>
      <c r="FV157" s="380"/>
      <c r="FW157" s="380"/>
      <c r="FX157" s="380"/>
      <c r="FY157" s="380"/>
      <c r="FZ157" s="380"/>
      <c r="GA157" s="380"/>
      <c r="GB157" s="380"/>
      <c r="GC157" s="380"/>
      <c r="GD157" s="380"/>
      <c r="GE157" s="380"/>
      <c r="GF157" s="380"/>
      <c r="GG157" s="380"/>
      <c r="GH157" s="380"/>
      <c r="GI157" s="380"/>
      <c r="GJ157" s="380"/>
      <c r="GK157" s="380"/>
      <c r="GL157" s="380"/>
      <c r="GM157" s="380"/>
      <c r="GN157" s="380"/>
      <c r="GO157" s="380"/>
      <c r="GP157" s="380"/>
      <c r="GQ157" s="380"/>
      <c r="GR157" s="380"/>
      <c r="GS157" s="380"/>
      <c r="GT157" s="380"/>
      <c r="GU157" s="380"/>
      <c r="GV157" s="380"/>
      <c r="GW157" s="380"/>
      <c r="GX157" s="380"/>
      <c r="GY157" s="380"/>
      <c r="GZ157" s="380"/>
      <c r="HA157" s="380"/>
      <c r="HB157" s="380"/>
      <c r="HC157" s="380"/>
      <c r="HD157" s="380"/>
      <c r="HE157" s="380"/>
      <c r="HF157" s="380"/>
      <c r="HG157" s="380"/>
      <c r="HH157" s="380"/>
    </row>
    <row r="158" spans="1:216">
      <c r="A158" s="103"/>
      <c r="B158" s="377"/>
      <c r="C158" s="377"/>
      <c r="D158" s="377"/>
      <c r="E158" s="377"/>
      <c r="F158" s="377"/>
      <c r="G158" s="377"/>
      <c r="H158" s="377"/>
      <c r="I158" s="377"/>
      <c r="J158" s="377"/>
      <c r="K158" s="377"/>
      <c r="L158" s="377"/>
      <c r="M158" s="378"/>
      <c r="N158" s="378"/>
      <c r="O158" s="378"/>
      <c r="P158" s="378"/>
      <c r="Q158" s="378"/>
      <c r="R158" s="378"/>
      <c r="S158" s="378"/>
      <c r="T158" s="378"/>
      <c r="U158" s="378"/>
      <c r="V158" s="378"/>
      <c r="W158" s="378"/>
      <c r="X158" s="378"/>
      <c r="Y158" s="380"/>
      <c r="Z158" s="409"/>
      <c r="AA158" s="380"/>
      <c r="AB158" s="380"/>
      <c r="AC158" s="380"/>
      <c r="AD158" s="380"/>
      <c r="AE158" s="380"/>
      <c r="AF158" s="380"/>
      <c r="AG158" s="380"/>
      <c r="AH158" s="380"/>
      <c r="AI158" s="380"/>
      <c r="AJ158" s="380"/>
      <c r="AR158" s="380"/>
      <c r="AS158" s="380"/>
      <c r="AT158" s="380"/>
      <c r="AU158" s="380"/>
      <c r="AV158" s="380"/>
      <c r="AW158" s="380"/>
      <c r="AX158" s="380"/>
      <c r="AY158" s="380"/>
      <c r="AZ158" s="380"/>
      <c r="BA158" s="380"/>
      <c r="BB158" s="380"/>
      <c r="BC158" s="380"/>
      <c r="BD158" s="380"/>
      <c r="BE158" s="380"/>
      <c r="BF158" s="380"/>
      <c r="BG158" s="380"/>
      <c r="BH158" s="380"/>
      <c r="BI158" s="380"/>
      <c r="BJ158" s="377"/>
      <c r="CE158" s="380"/>
      <c r="CF158" s="380"/>
      <c r="CG158" s="380"/>
      <c r="EZ158" s="380"/>
      <c r="FA158" s="380"/>
      <c r="FB158" s="380"/>
      <c r="FC158" s="380"/>
      <c r="FD158" s="380"/>
      <c r="FE158" s="380"/>
      <c r="FF158" s="380"/>
      <c r="FG158" s="380"/>
      <c r="FH158" s="380"/>
      <c r="FI158" s="380"/>
      <c r="FJ158" s="380"/>
      <c r="FK158" s="380"/>
      <c r="FL158" s="380"/>
      <c r="FM158" s="380"/>
      <c r="FN158" s="380"/>
      <c r="FO158" s="380"/>
      <c r="FP158" s="380"/>
      <c r="FQ158" s="380"/>
      <c r="FR158" s="380"/>
      <c r="FS158" s="380"/>
      <c r="FT158" s="380"/>
      <c r="FU158" s="380"/>
      <c r="FV158" s="380"/>
      <c r="FW158" s="380"/>
      <c r="FX158" s="380"/>
      <c r="FY158" s="380"/>
      <c r="FZ158" s="380"/>
      <c r="GA158" s="380"/>
      <c r="GB158" s="380"/>
      <c r="GC158" s="380"/>
      <c r="GD158" s="380"/>
      <c r="GE158" s="380"/>
      <c r="GF158" s="380"/>
      <c r="GG158" s="380"/>
      <c r="GH158" s="380"/>
      <c r="GI158" s="380"/>
      <c r="GJ158" s="380"/>
      <c r="GK158" s="380"/>
      <c r="GL158" s="380"/>
      <c r="GM158" s="380"/>
      <c r="GN158" s="380"/>
      <c r="GO158" s="380"/>
      <c r="GP158" s="380"/>
      <c r="GQ158" s="380"/>
      <c r="GR158" s="380"/>
      <c r="GS158" s="380"/>
      <c r="GT158" s="380"/>
      <c r="GU158" s="380"/>
      <c r="GV158" s="380"/>
      <c r="GW158" s="380"/>
      <c r="GX158" s="380"/>
      <c r="GY158" s="380"/>
      <c r="GZ158" s="380"/>
      <c r="HA158" s="380"/>
      <c r="HB158" s="380"/>
      <c r="HC158" s="380"/>
      <c r="HD158" s="380"/>
      <c r="HE158" s="380"/>
      <c r="HF158" s="380"/>
      <c r="HG158" s="380"/>
      <c r="HH158" s="380"/>
    </row>
    <row r="159" spans="1:216">
      <c r="A159" s="103"/>
      <c r="B159" s="377"/>
      <c r="C159" s="377"/>
      <c r="D159" s="377"/>
      <c r="E159" s="377"/>
      <c r="F159" s="377"/>
      <c r="G159" s="377"/>
      <c r="H159" s="377"/>
      <c r="I159" s="377"/>
      <c r="J159" s="377"/>
      <c r="K159" s="377"/>
      <c r="L159" s="377"/>
      <c r="M159" s="378"/>
      <c r="N159" s="378"/>
      <c r="O159" s="378"/>
      <c r="P159" s="378"/>
      <c r="Q159" s="378"/>
      <c r="R159" s="378"/>
      <c r="S159" s="378"/>
      <c r="T159" s="378"/>
      <c r="U159" s="378"/>
      <c r="V159" s="378"/>
      <c r="W159" s="378"/>
      <c r="X159" s="378"/>
      <c r="Y159" s="380"/>
      <c r="Z159" s="409"/>
      <c r="AA159" s="380"/>
      <c r="AB159" s="380"/>
      <c r="AC159" s="380"/>
      <c r="AD159" s="380"/>
      <c r="AE159" s="380"/>
      <c r="AF159" s="380"/>
      <c r="AG159" s="380"/>
      <c r="AH159" s="380"/>
      <c r="AI159" s="380"/>
      <c r="AJ159" s="380"/>
      <c r="AR159" s="380"/>
      <c r="AS159" s="380"/>
      <c r="AT159" s="380"/>
      <c r="AU159" s="380"/>
      <c r="AV159" s="380"/>
      <c r="AW159" s="380"/>
      <c r="AX159" s="380"/>
      <c r="AY159" s="380"/>
      <c r="AZ159" s="380"/>
      <c r="BA159" s="380"/>
      <c r="BB159" s="380"/>
      <c r="BC159" s="380"/>
      <c r="BD159" s="380"/>
      <c r="BE159" s="380"/>
      <c r="BF159" s="380"/>
      <c r="BG159" s="380"/>
      <c r="BH159" s="380"/>
      <c r="BI159" s="380"/>
      <c r="BJ159" s="377"/>
      <c r="CE159" s="380"/>
      <c r="CF159" s="380"/>
      <c r="CG159" s="380"/>
      <c r="EZ159" s="380"/>
      <c r="FA159" s="380"/>
      <c r="FB159" s="380"/>
      <c r="FC159" s="380"/>
      <c r="FD159" s="380"/>
      <c r="FE159" s="380"/>
      <c r="FF159" s="380"/>
      <c r="FG159" s="380"/>
      <c r="FH159" s="380"/>
      <c r="FI159" s="380"/>
      <c r="FJ159" s="380"/>
      <c r="FK159" s="380"/>
      <c r="FL159" s="380"/>
      <c r="FM159" s="380"/>
      <c r="FN159" s="380"/>
      <c r="FO159" s="380"/>
      <c r="FP159" s="380"/>
      <c r="FQ159" s="380"/>
      <c r="FR159" s="380"/>
      <c r="FS159" s="380"/>
      <c r="FT159" s="380"/>
      <c r="FU159" s="380"/>
      <c r="FV159" s="380"/>
      <c r="FW159" s="380"/>
      <c r="FX159" s="380"/>
      <c r="FY159" s="380"/>
      <c r="FZ159" s="380"/>
      <c r="GA159" s="380"/>
      <c r="GB159" s="380"/>
      <c r="GC159" s="380"/>
      <c r="GD159" s="380"/>
      <c r="GE159" s="380"/>
      <c r="GF159" s="380"/>
      <c r="GG159" s="380"/>
      <c r="GH159" s="380"/>
      <c r="GI159" s="380"/>
      <c r="GJ159" s="380"/>
      <c r="GK159" s="380"/>
      <c r="GL159" s="380"/>
      <c r="GM159" s="380"/>
      <c r="GN159" s="380"/>
      <c r="GO159" s="380"/>
      <c r="GP159" s="380"/>
      <c r="GQ159" s="380"/>
      <c r="GR159" s="380"/>
      <c r="GS159" s="380"/>
      <c r="GT159" s="380"/>
      <c r="GU159" s="380"/>
      <c r="GV159" s="380"/>
      <c r="GW159" s="380"/>
      <c r="GX159" s="380"/>
      <c r="GY159" s="380"/>
      <c r="GZ159" s="380"/>
      <c r="HA159" s="380"/>
      <c r="HB159" s="380"/>
      <c r="HC159" s="380"/>
      <c r="HD159" s="380"/>
      <c r="HE159" s="380"/>
      <c r="HF159" s="380"/>
      <c r="HG159" s="380"/>
      <c r="HH159" s="380"/>
    </row>
    <row r="160" spans="1:216">
      <c r="A160" s="103"/>
      <c r="B160" s="377"/>
      <c r="C160" s="377"/>
      <c r="D160" s="377"/>
      <c r="E160" s="377"/>
      <c r="F160" s="377"/>
      <c r="G160" s="377"/>
      <c r="H160" s="377"/>
      <c r="I160" s="377"/>
      <c r="J160" s="377"/>
      <c r="K160" s="377"/>
      <c r="L160" s="377"/>
      <c r="M160" s="378"/>
      <c r="N160" s="378"/>
      <c r="O160" s="378"/>
      <c r="P160" s="378"/>
      <c r="Q160" s="378"/>
      <c r="R160" s="378"/>
      <c r="S160" s="378"/>
      <c r="T160" s="378"/>
      <c r="U160" s="378"/>
      <c r="V160" s="378"/>
      <c r="W160" s="378"/>
      <c r="X160" s="378"/>
      <c r="Y160" s="380"/>
      <c r="Z160" s="409"/>
      <c r="AA160" s="380"/>
      <c r="AB160" s="380"/>
      <c r="AC160" s="380"/>
      <c r="AD160" s="380"/>
      <c r="AE160" s="380"/>
      <c r="AF160" s="380"/>
      <c r="AG160" s="380"/>
      <c r="AH160" s="380"/>
      <c r="AI160" s="380"/>
      <c r="AJ160" s="380"/>
      <c r="AR160" s="380"/>
      <c r="AS160" s="380"/>
      <c r="AT160" s="380"/>
      <c r="AU160" s="380"/>
      <c r="AV160" s="380"/>
      <c r="AW160" s="380"/>
      <c r="AX160" s="380"/>
      <c r="AY160" s="380"/>
      <c r="AZ160" s="380"/>
      <c r="BA160" s="380"/>
      <c r="BB160" s="380"/>
      <c r="BC160" s="380"/>
      <c r="BD160" s="380"/>
      <c r="BE160" s="380"/>
      <c r="BF160" s="380"/>
      <c r="BG160" s="380"/>
      <c r="BH160" s="380"/>
      <c r="BI160" s="380"/>
      <c r="BJ160" s="377"/>
      <c r="CE160" s="380"/>
      <c r="CF160" s="380"/>
      <c r="CG160" s="380"/>
      <c r="EZ160" s="380"/>
      <c r="FA160" s="380"/>
      <c r="FB160" s="380"/>
      <c r="FC160" s="380"/>
      <c r="FD160" s="380"/>
      <c r="FE160" s="380"/>
      <c r="FF160" s="380"/>
      <c r="FG160" s="380"/>
      <c r="FH160" s="380"/>
      <c r="FI160" s="380"/>
      <c r="FJ160" s="380"/>
      <c r="FK160" s="380"/>
      <c r="FL160" s="380"/>
      <c r="FM160" s="380"/>
      <c r="FN160" s="380"/>
      <c r="FO160" s="380"/>
      <c r="FP160" s="380"/>
      <c r="FQ160" s="380"/>
      <c r="FR160" s="380"/>
      <c r="FS160" s="380"/>
      <c r="FT160" s="380"/>
      <c r="FU160" s="380"/>
      <c r="FV160" s="380"/>
      <c r="FW160" s="380"/>
      <c r="FX160" s="380"/>
      <c r="FY160" s="380"/>
      <c r="FZ160" s="380"/>
      <c r="GA160" s="380"/>
      <c r="GB160" s="380"/>
      <c r="GC160" s="380"/>
      <c r="GD160" s="380"/>
      <c r="GE160" s="380"/>
      <c r="GF160" s="380"/>
      <c r="GG160" s="380"/>
      <c r="GH160" s="380"/>
      <c r="GI160" s="380"/>
      <c r="GJ160" s="380"/>
      <c r="GK160" s="380"/>
      <c r="GL160" s="380"/>
      <c r="GM160" s="380"/>
      <c r="GN160" s="380"/>
      <c r="GO160" s="380"/>
      <c r="GP160" s="380"/>
      <c r="GQ160" s="380"/>
      <c r="GR160" s="380"/>
      <c r="GS160" s="380"/>
      <c r="GT160" s="380"/>
      <c r="GU160" s="380"/>
      <c r="GV160" s="380"/>
      <c r="GW160" s="380"/>
      <c r="GX160" s="380"/>
      <c r="GY160" s="380"/>
      <c r="GZ160" s="380"/>
      <c r="HA160" s="380"/>
      <c r="HB160" s="380"/>
      <c r="HC160" s="380"/>
      <c r="HD160" s="380"/>
      <c r="HE160" s="380"/>
      <c r="HF160" s="380"/>
      <c r="HG160" s="380"/>
      <c r="HH160" s="380"/>
    </row>
    <row r="161" spans="1:216">
      <c r="A161" s="103"/>
      <c r="B161" s="377"/>
      <c r="C161" s="377"/>
      <c r="D161" s="377"/>
      <c r="E161" s="377"/>
      <c r="F161" s="377"/>
      <c r="G161" s="377"/>
      <c r="H161" s="377"/>
      <c r="I161" s="377"/>
      <c r="J161" s="377"/>
      <c r="K161" s="377"/>
      <c r="L161" s="377"/>
      <c r="M161" s="378"/>
      <c r="N161" s="378"/>
      <c r="O161" s="378"/>
      <c r="P161" s="378"/>
      <c r="Q161" s="378"/>
      <c r="R161" s="378"/>
      <c r="S161" s="378"/>
      <c r="T161" s="378"/>
      <c r="U161" s="378"/>
      <c r="V161" s="378"/>
      <c r="W161" s="378"/>
      <c r="X161" s="378"/>
      <c r="Y161" s="380"/>
      <c r="Z161" s="409"/>
      <c r="AA161" s="380"/>
      <c r="AB161" s="380"/>
      <c r="AC161" s="380"/>
      <c r="AD161" s="380"/>
      <c r="AE161" s="380"/>
      <c r="AF161" s="380"/>
      <c r="AG161" s="380"/>
      <c r="AH161" s="380"/>
      <c r="AI161" s="380"/>
      <c r="AJ161" s="380"/>
      <c r="AR161" s="380"/>
      <c r="AS161" s="380"/>
      <c r="AT161" s="380"/>
      <c r="AU161" s="380"/>
      <c r="AV161" s="380"/>
      <c r="AW161" s="380"/>
      <c r="AX161" s="380"/>
      <c r="AY161" s="380"/>
      <c r="AZ161" s="380"/>
      <c r="BA161" s="380"/>
      <c r="BB161" s="380"/>
      <c r="BC161" s="380"/>
      <c r="BD161" s="380"/>
      <c r="BE161" s="380"/>
      <c r="BF161" s="380"/>
      <c r="BG161" s="380"/>
      <c r="BH161" s="380"/>
      <c r="BI161" s="380"/>
      <c r="BJ161" s="377"/>
      <c r="CE161" s="380"/>
      <c r="CF161" s="380"/>
      <c r="CG161" s="380"/>
      <c r="EZ161" s="380"/>
      <c r="FA161" s="380"/>
      <c r="FB161" s="380"/>
      <c r="FC161" s="380"/>
      <c r="FD161" s="380"/>
      <c r="FE161" s="380"/>
      <c r="FF161" s="380"/>
      <c r="FG161" s="380"/>
      <c r="FH161" s="380"/>
      <c r="FI161" s="380"/>
      <c r="FJ161" s="380"/>
      <c r="FK161" s="380"/>
      <c r="FL161" s="380"/>
      <c r="FM161" s="380"/>
      <c r="FN161" s="380"/>
      <c r="FO161" s="380"/>
      <c r="FP161" s="380"/>
      <c r="FQ161" s="380"/>
      <c r="FR161" s="380"/>
      <c r="FS161" s="380"/>
      <c r="FT161" s="380"/>
      <c r="FU161" s="380"/>
      <c r="FV161" s="380"/>
      <c r="FW161" s="380"/>
      <c r="FX161" s="380"/>
      <c r="FY161" s="380"/>
      <c r="FZ161" s="380"/>
      <c r="GA161" s="380"/>
      <c r="GB161" s="380"/>
      <c r="GC161" s="380"/>
      <c r="GD161" s="380"/>
      <c r="GE161" s="380"/>
      <c r="GF161" s="380"/>
      <c r="GG161" s="380"/>
      <c r="GH161" s="380"/>
      <c r="GI161" s="380"/>
      <c r="GJ161" s="380"/>
      <c r="GK161" s="380"/>
      <c r="GL161" s="380"/>
      <c r="GM161" s="380"/>
      <c r="GN161" s="380"/>
      <c r="GO161" s="380"/>
      <c r="GP161" s="380"/>
      <c r="GQ161" s="380"/>
      <c r="GR161" s="380"/>
      <c r="GS161" s="380"/>
      <c r="GT161" s="380"/>
      <c r="GU161" s="380"/>
      <c r="GV161" s="380"/>
      <c r="GW161" s="380"/>
      <c r="GX161" s="380"/>
      <c r="GY161" s="380"/>
      <c r="GZ161" s="380"/>
      <c r="HA161" s="380"/>
      <c r="HB161" s="380"/>
      <c r="HC161" s="380"/>
      <c r="HD161" s="380"/>
      <c r="HE161" s="380"/>
      <c r="HF161" s="380"/>
      <c r="HG161" s="380"/>
      <c r="HH161" s="380"/>
    </row>
    <row r="162" spans="1:216">
      <c r="A162" s="103"/>
      <c r="B162" s="377"/>
      <c r="C162" s="377"/>
      <c r="D162" s="377"/>
      <c r="E162" s="377"/>
      <c r="F162" s="377"/>
      <c r="G162" s="377"/>
      <c r="H162" s="377"/>
      <c r="I162" s="377"/>
      <c r="J162" s="377"/>
      <c r="K162" s="377"/>
      <c r="L162" s="377"/>
      <c r="M162" s="378"/>
      <c r="N162" s="378"/>
      <c r="O162" s="378"/>
      <c r="P162" s="378"/>
      <c r="Q162" s="378"/>
      <c r="R162" s="378"/>
      <c r="S162" s="378"/>
      <c r="T162" s="378"/>
      <c r="U162" s="378"/>
      <c r="V162" s="378"/>
      <c r="W162" s="378"/>
      <c r="X162" s="378"/>
      <c r="Y162" s="380"/>
      <c r="Z162" s="409"/>
      <c r="AA162" s="380"/>
      <c r="AB162" s="380"/>
      <c r="AC162" s="380"/>
      <c r="AD162" s="380"/>
      <c r="AE162" s="380"/>
      <c r="AF162" s="380"/>
      <c r="AG162" s="380"/>
      <c r="AH162" s="380"/>
      <c r="AI162" s="380"/>
      <c r="AJ162" s="380"/>
      <c r="AR162" s="380"/>
      <c r="AS162" s="380"/>
      <c r="AT162" s="380"/>
      <c r="AU162" s="380"/>
      <c r="AV162" s="380"/>
      <c r="AW162" s="380"/>
      <c r="AX162" s="380"/>
      <c r="AY162" s="380"/>
      <c r="AZ162" s="380"/>
      <c r="BA162" s="380"/>
      <c r="BB162" s="380"/>
      <c r="BC162" s="380"/>
      <c r="BD162" s="380"/>
      <c r="BE162" s="380"/>
      <c r="BF162" s="380"/>
      <c r="BG162" s="380"/>
      <c r="BH162" s="380"/>
      <c r="BI162" s="380"/>
      <c r="BJ162" s="377"/>
      <c r="CE162" s="380"/>
      <c r="CF162" s="380"/>
      <c r="CG162" s="380"/>
      <c r="EZ162" s="380"/>
      <c r="FA162" s="380"/>
      <c r="FB162" s="380"/>
      <c r="FC162" s="380"/>
      <c r="FD162" s="380"/>
      <c r="FE162" s="380"/>
      <c r="FF162" s="380"/>
      <c r="FG162" s="380"/>
      <c r="FH162" s="380"/>
      <c r="FI162" s="380"/>
      <c r="FJ162" s="380"/>
      <c r="FK162" s="380"/>
      <c r="FL162" s="380"/>
      <c r="FM162" s="380"/>
      <c r="FN162" s="380"/>
      <c r="FO162" s="380"/>
      <c r="FP162" s="380"/>
      <c r="FQ162" s="380"/>
      <c r="FR162" s="380"/>
      <c r="FS162" s="380"/>
      <c r="FT162" s="380"/>
      <c r="FU162" s="380"/>
      <c r="FV162" s="380"/>
      <c r="FW162" s="380"/>
      <c r="FX162" s="380"/>
      <c r="FY162" s="380"/>
      <c r="FZ162" s="380"/>
      <c r="GA162" s="380"/>
      <c r="GB162" s="380"/>
      <c r="GC162" s="380"/>
      <c r="GD162" s="380"/>
      <c r="GE162" s="380"/>
      <c r="GF162" s="380"/>
      <c r="GG162" s="380"/>
      <c r="GH162" s="380"/>
      <c r="GI162" s="380"/>
      <c r="GJ162" s="380"/>
      <c r="GK162" s="380"/>
      <c r="GL162" s="380"/>
      <c r="GM162" s="380"/>
      <c r="GN162" s="380"/>
      <c r="GO162" s="380"/>
      <c r="GP162" s="380"/>
      <c r="GQ162" s="380"/>
      <c r="GR162" s="380"/>
      <c r="GS162" s="380"/>
      <c r="GT162" s="380"/>
      <c r="GU162" s="380"/>
      <c r="GV162" s="380"/>
      <c r="GW162" s="380"/>
      <c r="GX162" s="380"/>
      <c r="GY162" s="380"/>
      <c r="GZ162" s="380"/>
      <c r="HA162" s="380"/>
      <c r="HB162" s="380"/>
      <c r="HC162" s="380"/>
      <c r="HD162" s="380"/>
      <c r="HE162" s="380"/>
      <c r="HF162" s="380"/>
      <c r="HG162" s="380"/>
      <c r="HH162" s="380"/>
    </row>
    <row r="163" spans="1:216">
      <c r="A163" s="103"/>
      <c r="B163" s="377"/>
      <c r="C163" s="377"/>
      <c r="D163" s="377"/>
      <c r="E163" s="377"/>
      <c r="F163" s="377"/>
      <c r="G163" s="377"/>
      <c r="H163" s="377"/>
      <c r="I163" s="377"/>
      <c r="J163" s="377"/>
      <c r="K163" s="377"/>
      <c r="L163" s="377"/>
      <c r="M163" s="378"/>
      <c r="N163" s="378"/>
      <c r="O163" s="378"/>
      <c r="P163" s="378"/>
      <c r="Q163" s="378"/>
      <c r="R163" s="378"/>
      <c r="S163" s="378"/>
      <c r="T163" s="378"/>
      <c r="U163" s="378"/>
      <c r="V163" s="378"/>
      <c r="W163" s="378"/>
      <c r="X163" s="378"/>
      <c r="Y163" s="380"/>
      <c r="Z163" s="409"/>
      <c r="AA163" s="380"/>
      <c r="AB163" s="380"/>
      <c r="AC163" s="380"/>
      <c r="AD163" s="380"/>
      <c r="AE163" s="380"/>
      <c r="AF163" s="380"/>
      <c r="AG163" s="380"/>
      <c r="AH163" s="380"/>
      <c r="AI163" s="380"/>
      <c r="AJ163" s="380"/>
      <c r="AR163" s="380"/>
      <c r="AS163" s="380"/>
      <c r="AT163" s="380"/>
      <c r="AU163" s="380"/>
      <c r="AV163" s="380"/>
      <c r="AW163" s="380"/>
      <c r="AX163" s="380"/>
      <c r="AY163" s="380"/>
      <c r="AZ163" s="380"/>
      <c r="BA163" s="380"/>
      <c r="BB163" s="380"/>
      <c r="BC163" s="380"/>
      <c r="BD163" s="380"/>
      <c r="BE163" s="380"/>
      <c r="BF163" s="380"/>
      <c r="BG163" s="380"/>
      <c r="BH163" s="380"/>
      <c r="BI163" s="380"/>
      <c r="BJ163" s="377"/>
      <c r="CE163" s="380"/>
      <c r="CF163" s="380"/>
      <c r="CG163" s="380"/>
      <c r="EZ163" s="380"/>
      <c r="FA163" s="380"/>
      <c r="FB163" s="380"/>
      <c r="FC163" s="380"/>
      <c r="FD163" s="380"/>
      <c r="FE163" s="380"/>
      <c r="FF163" s="380"/>
      <c r="FG163" s="380"/>
      <c r="FH163" s="380"/>
      <c r="FI163" s="380"/>
      <c r="FJ163" s="380"/>
      <c r="FK163" s="380"/>
      <c r="FL163" s="380"/>
      <c r="FM163" s="380"/>
      <c r="FN163" s="380"/>
      <c r="FO163" s="380"/>
      <c r="FP163" s="380"/>
      <c r="FQ163" s="380"/>
      <c r="FR163" s="380"/>
      <c r="FS163" s="380"/>
      <c r="FT163" s="380"/>
      <c r="FU163" s="380"/>
      <c r="FV163" s="380"/>
      <c r="FW163" s="380"/>
      <c r="FX163" s="380"/>
      <c r="FY163" s="380"/>
      <c r="FZ163" s="380"/>
      <c r="GA163" s="380"/>
      <c r="GB163" s="380"/>
      <c r="GC163" s="380"/>
      <c r="GD163" s="380"/>
      <c r="GE163" s="380"/>
      <c r="GF163" s="380"/>
      <c r="GG163" s="380"/>
      <c r="GH163" s="380"/>
      <c r="GI163" s="380"/>
      <c r="GJ163" s="380"/>
      <c r="GK163" s="380"/>
      <c r="GL163" s="380"/>
      <c r="GM163" s="380"/>
      <c r="GN163" s="380"/>
      <c r="GO163" s="380"/>
      <c r="GP163" s="380"/>
      <c r="GQ163" s="380"/>
      <c r="GR163" s="380"/>
      <c r="GS163" s="380"/>
      <c r="GT163" s="380"/>
      <c r="GU163" s="380"/>
      <c r="GV163" s="380"/>
      <c r="GW163" s="380"/>
      <c r="GX163" s="380"/>
      <c r="GY163" s="380"/>
      <c r="GZ163" s="380"/>
      <c r="HA163" s="380"/>
      <c r="HB163" s="380"/>
      <c r="HC163" s="380"/>
      <c r="HD163" s="380"/>
      <c r="HE163" s="380"/>
      <c r="HF163" s="380"/>
      <c r="HG163" s="380"/>
      <c r="HH163" s="380"/>
    </row>
    <row r="164" spans="1:216">
      <c r="A164" s="103"/>
      <c r="B164" s="377"/>
      <c r="C164" s="377"/>
      <c r="D164" s="377"/>
      <c r="E164" s="377"/>
      <c r="F164" s="377"/>
      <c r="G164" s="377"/>
      <c r="H164" s="377"/>
      <c r="I164" s="377"/>
      <c r="J164" s="377"/>
      <c r="K164" s="377"/>
      <c r="L164" s="377"/>
      <c r="M164" s="378"/>
      <c r="N164" s="378"/>
      <c r="O164" s="378"/>
      <c r="P164" s="378"/>
      <c r="Q164" s="378"/>
      <c r="R164" s="378"/>
      <c r="S164" s="378"/>
      <c r="T164" s="378"/>
      <c r="U164" s="378"/>
      <c r="V164" s="378"/>
      <c r="W164" s="378"/>
      <c r="X164" s="378"/>
      <c r="Y164" s="380"/>
      <c r="Z164" s="409"/>
      <c r="AA164" s="380"/>
      <c r="AB164" s="380"/>
      <c r="AC164" s="380"/>
      <c r="AD164" s="380"/>
      <c r="AE164" s="380"/>
      <c r="AF164" s="380"/>
      <c r="AG164" s="380"/>
      <c r="AH164" s="380"/>
      <c r="AI164" s="380"/>
      <c r="AJ164" s="380"/>
      <c r="AR164" s="380"/>
      <c r="AS164" s="380"/>
      <c r="AT164" s="380"/>
      <c r="AU164" s="380"/>
      <c r="AV164" s="380"/>
      <c r="AW164" s="380"/>
      <c r="AX164" s="380"/>
      <c r="AY164" s="380"/>
      <c r="AZ164" s="380"/>
      <c r="BA164" s="380"/>
      <c r="BB164" s="380"/>
      <c r="BC164" s="380"/>
      <c r="BD164" s="380"/>
      <c r="BE164" s="380"/>
      <c r="BF164" s="380"/>
      <c r="BG164" s="380"/>
      <c r="BH164" s="380"/>
      <c r="BI164" s="380"/>
      <c r="BJ164" s="377"/>
      <c r="CE164" s="380"/>
      <c r="CF164" s="380"/>
      <c r="CG164" s="380"/>
      <c r="EZ164" s="380"/>
      <c r="FA164" s="380"/>
      <c r="FB164" s="380"/>
      <c r="FC164" s="380"/>
      <c r="FD164" s="380"/>
      <c r="FE164" s="380"/>
      <c r="FF164" s="380"/>
      <c r="FG164" s="380"/>
      <c r="FH164" s="380"/>
      <c r="FI164" s="380"/>
      <c r="FJ164" s="380"/>
      <c r="FK164" s="380"/>
      <c r="FL164" s="380"/>
      <c r="FM164" s="380"/>
      <c r="FN164" s="380"/>
      <c r="FO164" s="380"/>
      <c r="FP164" s="380"/>
      <c r="FQ164" s="380"/>
      <c r="FR164" s="380"/>
      <c r="FS164" s="380"/>
      <c r="FT164" s="380"/>
      <c r="FU164" s="380"/>
      <c r="FV164" s="380"/>
      <c r="FW164" s="380"/>
      <c r="FX164" s="380"/>
      <c r="FY164" s="380"/>
      <c r="FZ164" s="380"/>
      <c r="GA164" s="380"/>
      <c r="GB164" s="380"/>
      <c r="GC164" s="380"/>
      <c r="GD164" s="380"/>
      <c r="GE164" s="380"/>
      <c r="GF164" s="380"/>
      <c r="GG164" s="380"/>
      <c r="GH164" s="380"/>
      <c r="GI164" s="380"/>
      <c r="GJ164" s="380"/>
      <c r="GK164" s="380"/>
      <c r="GL164" s="380"/>
      <c r="GM164" s="380"/>
      <c r="GN164" s="380"/>
      <c r="GO164" s="380"/>
      <c r="GP164" s="380"/>
      <c r="GQ164" s="380"/>
      <c r="GR164" s="380"/>
      <c r="GS164" s="380"/>
      <c r="GT164" s="380"/>
      <c r="GU164" s="380"/>
      <c r="GV164" s="380"/>
      <c r="GW164" s="380"/>
      <c r="GX164" s="380"/>
      <c r="GY164" s="380"/>
      <c r="GZ164" s="380"/>
      <c r="HA164" s="380"/>
      <c r="HB164" s="380"/>
      <c r="HC164" s="380"/>
      <c r="HD164" s="380"/>
      <c r="HE164" s="380"/>
      <c r="HF164" s="380"/>
      <c r="HG164" s="380"/>
      <c r="HH164" s="380"/>
    </row>
    <row r="165" spans="1:216">
      <c r="A165" s="103"/>
      <c r="B165" s="377"/>
      <c r="C165" s="377"/>
      <c r="D165" s="377"/>
      <c r="E165" s="377"/>
      <c r="F165" s="377"/>
      <c r="G165" s="377"/>
      <c r="H165" s="377"/>
      <c r="I165" s="377"/>
      <c r="J165" s="377"/>
      <c r="K165" s="377"/>
      <c r="L165" s="377"/>
      <c r="M165" s="378"/>
      <c r="N165" s="378"/>
      <c r="O165" s="378"/>
      <c r="P165" s="378"/>
      <c r="Q165" s="378"/>
      <c r="R165" s="378"/>
      <c r="S165" s="378"/>
      <c r="T165" s="378"/>
      <c r="U165" s="378"/>
      <c r="V165" s="378"/>
      <c r="W165" s="378"/>
      <c r="X165" s="378"/>
      <c r="Y165" s="380"/>
      <c r="Z165" s="409"/>
      <c r="AA165" s="380"/>
      <c r="AB165" s="380"/>
      <c r="AC165" s="380"/>
      <c r="AD165" s="380"/>
      <c r="AE165" s="380"/>
      <c r="AF165" s="380"/>
      <c r="AG165" s="380"/>
      <c r="AH165" s="380"/>
      <c r="AI165" s="380"/>
      <c r="AJ165" s="380"/>
      <c r="AR165" s="380"/>
      <c r="AS165" s="380"/>
      <c r="AT165" s="380"/>
      <c r="AU165" s="380"/>
      <c r="AV165" s="380"/>
      <c r="AW165" s="380"/>
      <c r="AX165" s="380"/>
      <c r="AY165" s="380"/>
      <c r="AZ165" s="380"/>
      <c r="BA165" s="380"/>
      <c r="BB165" s="380"/>
      <c r="BC165" s="380"/>
      <c r="BD165" s="380"/>
      <c r="BE165" s="380"/>
      <c r="BF165" s="380"/>
      <c r="BG165" s="380"/>
      <c r="BH165" s="380"/>
      <c r="BI165" s="380"/>
      <c r="BJ165" s="377"/>
      <c r="CE165" s="380"/>
      <c r="CF165" s="380"/>
      <c r="CG165" s="380"/>
      <c r="EZ165" s="380"/>
      <c r="FA165" s="380"/>
      <c r="FB165" s="380"/>
      <c r="FC165" s="380"/>
      <c r="FD165" s="380"/>
      <c r="FE165" s="380"/>
      <c r="FF165" s="380"/>
      <c r="FG165" s="380"/>
      <c r="FH165" s="380"/>
      <c r="FI165" s="380"/>
      <c r="FJ165" s="380"/>
      <c r="FK165" s="380"/>
      <c r="FL165" s="380"/>
      <c r="FM165" s="380"/>
      <c r="FN165" s="380"/>
      <c r="FO165" s="380"/>
      <c r="FP165" s="380"/>
      <c r="FQ165" s="380"/>
      <c r="FR165" s="380"/>
      <c r="FS165" s="380"/>
      <c r="FT165" s="380"/>
      <c r="FU165" s="380"/>
      <c r="FV165" s="380"/>
      <c r="FW165" s="380"/>
      <c r="FX165" s="380"/>
      <c r="FY165" s="380"/>
      <c r="FZ165" s="380"/>
      <c r="GA165" s="380"/>
      <c r="GB165" s="380"/>
      <c r="GC165" s="380"/>
      <c r="GD165" s="380"/>
      <c r="GE165" s="380"/>
      <c r="GF165" s="380"/>
      <c r="GG165" s="380"/>
      <c r="GH165" s="380"/>
      <c r="GI165" s="380"/>
      <c r="GJ165" s="380"/>
      <c r="GK165" s="380"/>
      <c r="GL165" s="380"/>
      <c r="GM165" s="380"/>
      <c r="GN165" s="380"/>
      <c r="GO165" s="380"/>
      <c r="GP165" s="380"/>
      <c r="GQ165" s="380"/>
      <c r="GR165" s="380"/>
      <c r="GS165" s="380"/>
      <c r="GT165" s="380"/>
      <c r="GU165" s="380"/>
      <c r="GV165" s="380"/>
      <c r="GW165" s="380"/>
      <c r="GX165" s="380"/>
      <c r="GY165" s="380"/>
      <c r="GZ165" s="380"/>
      <c r="HA165" s="380"/>
      <c r="HB165" s="380"/>
      <c r="HC165" s="380"/>
      <c r="HD165" s="380"/>
      <c r="HE165" s="380"/>
      <c r="HF165" s="380"/>
      <c r="HG165" s="380"/>
      <c r="HH165" s="380"/>
    </row>
    <row r="166" spans="1:216">
      <c r="A166" s="103"/>
      <c r="B166" s="377"/>
      <c r="C166" s="377"/>
      <c r="D166" s="377"/>
      <c r="E166" s="377"/>
      <c r="F166" s="377"/>
      <c r="G166" s="377"/>
      <c r="H166" s="377"/>
      <c r="I166" s="377"/>
      <c r="J166" s="377"/>
      <c r="K166" s="377"/>
      <c r="L166" s="377"/>
      <c r="M166" s="378"/>
      <c r="N166" s="378"/>
      <c r="O166" s="378"/>
      <c r="P166" s="378"/>
      <c r="Q166" s="378"/>
      <c r="R166" s="378"/>
      <c r="S166" s="378"/>
      <c r="T166" s="378"/>
      <c r="U166" s="378"/>
      <c r="V166" s="378"/>
      <c r="W166" s="378"/>
      <c r="X166" s="378"/>
      <c r="Y166" s="380"/>
      <c r="Z166" s="409"/>
      <c r="AA166" s="380"/>
      <c r="AB166" s="380"/>
      <c r="AC166" s="380"/>
      <c r="AD166" s="380"/>
      <c r="AE166" s="380"/>
      <c r="AF166" s="380"/>
      <c r="AG166" s="380"/>
      <c r="AH166" s="380"/>
      <c r="AI166" s="380"/>
      <c r="AJ166" s="380"/>
      <c r="AR166" s="380"/>
      <c r="AS166" s="380"/>
      <c r="AT166" s="380"/>
      <c r="AU166" s="380"/>
      <c r="AV166" s="380"/>
      <c r="AW166" s="380"/>
      <c r="AX166" s="380"/>
      <c r="AY166" s="380"/>
      <c r="AZ166" s="380"/>
      <c r="BA166" s="380"/>
      <c r="BB166" s="380"/>
      <c r="BC166" s="380"/>
      <c r="BD166" s="380"/>
      <c r="BE166" s="380"/>
      <c r="BF166" s="380"/>
      <c r="BG166" s="380"/>
      <c r="BH166" s="380"/>
      <c r="BI166" s="380"/>
      <c r="BJ166" s="377"/>
      <c r="CE166" s="380"/>
      <c r="CF166" s="380"/>
      <c r="CG166" s="380"/>
      <c r="EZ166" s="380"/>
      <c r="FA166" s="380"/>
      <c r="FB166" s="380"/>
      <c r="FC166" s="380"/>
      <c r="FD166" s="380"/>
      <c r="FE166" s="380"/>
      <c r="FF166" s="380"/>
      <c r="FG166" s="380"/>
      <c r="FH166" s="380"/>
      <c r="FI166" s="380"/>
      <c r="FJ166" s="380"/>
      <c r="FK166" s="380"/>
      <c r="FL166" s="380"/>
      <c r="FM166" s="380"/>
      <c r="FN166" s="380"/>
      <c r="FO166" s="380"/>
      <c r="FP166" s="380"/>
      <c r="FQ166" s="380"/>
      <c r="FR166" s="380"/>
      <c r="FS166" s="380"/>
      <c r="FT166" s="380"/>
      <c r="FU166" s="380"/>
      <c r="FV166" s="380"/>
      <c r="FW166" s="380"/>
      <c r="FX166" s="380"/>
      <c r="FY166" s="380"/>
      <c r="FZ166" s="380"/>
      <c r="GA166" s="380"/>
      <c r="GB166" s="380"/>
      <c r="GC166" s="380"/>
      <c r="GD166" s="380"/>
      <c r="GE166" s="380"/>
      <c r="GF166" s="380"/>
      <c r="GG166" s="380"/>
      <c r="GH166" s="380"/>
      <c r="GI166" s="380"/>
      <c r="GJ166" s="380"/>
      <c r="GK166" s="380"/>
      <c r="GL166" s="380"/>
      <c r="GM166" s="380"/>
      <c r="GN166" s="380"/>
      <c r="GO166" s="380"/>
      <c r="GP166" s="380"/>
      <c r="GQ166" s="380"/>
      <c r="GR166" s="380"/>
      <c r="GS166" s="380"/>
      <c r="GT166" s="380"/>
      <c r="GU166" s="380"/>
      <c r="GV166" s="380"/>
      <c r="GW166" s="380"/>
      <c r="GX166" s="380"/>
      <c r="GY166" s="380"/>
      <c r="GZ166" s="380"/>
      <c r="HA166" s="380"/>
      <c r="HB166" s="380"/>
      <c r="HC166" s="380"/>
      <c r="HD166" s="380"/>
      <c r="HE166" s="380"/>
      <c r="HF166" s="380"/>
      <c r="HG166" s="380"/>
      <c r="HH166" s="380"/>
    </row>
    <row r="167" spans="1:216">
      <c r="A167" s="103"/>
      <c r="B167" s="377"/>
      <c r="C167" s="377"/>
      <c r="D167" s="377"/>
      <c r="E167" s="377"/>
      <c r="F167" s="377"/>
      <c r="G167" s="377"/>
      <c r="H167" s="377"/>
      <c r="I167" s="377"/>
      <c r="J167" s="377"/>
      <c r="K167" s="377"/>
      <c r="L167" s="377"/>
      <c r="M167" s="378"/>
      <c r="N167" s="378"/>
      <c r="O167" s="378"/>
      <c r="P167" s="378"/>
      <c r="Q167" s="378"/>
      <c r="R167" s="378"/>
      <c r="S167" s="378"/>
      <c r="T167" s="378"/>
      <c r="U167" s="378"/>
      <c r="V167" s="378"/>
      <c r="W167" s="378"/>
      <c r="X167" s="378"/>
      <c r="Y167" s="380"/>
      <c r="Z167" s="409"/>
      <c r="AA167" s="380"/>
      <c r="AB167" s="380"/>
      <c r="AC167" s="380"/>
      <c r="AD167" s="380"/>
      <c r="AE167" s="380"/>
      <c r="AF167" s="380"/>
      <c r="AG167" s="380"/>
      <c r="AH167" s="380"/>
      <c r="AI167" s="380"/>
      <c r="AJ167" s="380"/>
      <c r="AR167" s="380"/>
      <c r="AS167" s="380"/>
      <c r="AT167" s="380"/>
      <c r="AU167" s="380"/>
      <c r="AV167" s="380"/>
      <c r="AW167" s="380"/>
      <c r="AX167" s="380"/>
      <c r="AY167" s="380"/>
      <c r="AZ167" s="380"/>
      <c r="BA167" s="380"/>
      <c r="BB167" s="380"/>
      <c r="BC167" s="380"/>
      <c r="BD167" s="380"/>
      <c r="BE167" s="380"/>
      <c r="BF167" s="380"/>
      <c r="BG167" s="380"/>
      <c r="BH167" s="380"/>
      <c r="BI167" s="380"/>
      <c r="BJ167" s="377"/>
      <c r="CE167" s="380"/>
      <c r="CF167" s="380"/>
      <c r="CG167" s="380"/>
      <c r="EZ167" s="380"/>
      <c r="FA167" s="380"/>
      <c r="FB167" s="380"/>
      <c r="FC167" s="380"/>
      <c r="FD167" s="380"/>
      <c r="FE167" s="380"/>
      <c r="FF167" s="380"/>
      <c r="FG167" s="380"/>
      <c r="FH167" s="380"/>
      <c r="FI167" s="380"/>
      <c r="FJ167" s="380"/>
      <c r="FK167" s="380"/>
      <c r="FL167" s="380"/>
      <c r="FM167" s="380"/>
      <c r="FN167" s="380"/>
      <c r="FO167" s="380"/>
      <c r="FP167" s="380"/>
      <c r="FQ167" s="380"/>
      <c r="FR167" s="380"/>
      <c r="FS167" s="380"/>
      <c r="FT167" s="380"/>
      <c r="FU167" s="380"/>
      <c r="FV167" s="380"/>
      <c r="FW167" s="380"/>
      <c r="FX167" s="380"/>
      <c r="FY167" s="380"/>
      <c r="FZ167" s="380"/>
      <c r="GA167" s="380"/>
      <c r="GB167" s="380"/>
      <c r="GC167" s="380"/>
      <c r="GD167" s="380"/>
      <c r="GE167" s="380"/>
      <c r="GF167" s="380"/>
      <c r="GG167" s="380"/>
      <c r="GH167" s="380"/>
      <c r="GI167" s="380"/>
      <c r="GJ167" s="380"/>
      <c r="GK167" s="380"/>
      <c r="GL167" s="380"/>
      <c r="GM167" s="380"/>
      <c r="GN167" s="380"/>
      <c r="GO167" s="380"/>
      <c r="GP167" s="380"/>
      <c r="GQ167" s="380"/>
      <c r="GR167" s="380"/>
      <c r="GS167" s="380"/>
      <c r="GT167" s="380"/>
      <c r="GU167" s="380"/>
      <c r="GV167" s="380"/>
      <c r="GW167" s="380"/>
      <c r="GX167" s="380"/>
      <c r="GY167" s="380"/>
      <c r="GZ167" s="380"/>
      <c r="HA167" s="380"/>
      <c r="HB167" s="380"/>
      <c r="HC167" s="380"/>
      <c r="HD167" s="380"/>
      <c r="HE167" s="380"/>
      <c r="HF167" s="380"/>
      <c r="HG167" s="380"/>
      <c r="HH167" s="380"/>
    </row>
    <row r="168" spans="1:216">
      <c r="A168" s="103"/>
      <c r="B168" s="377"/>
      <c r="C168" s="377"/>
      <c r="D168" s="377"/>
      <c r="E168" s="377"/>
      <c r="F168" s="377"/>
      <c r="G168" s="377"/>
      <c r="H168" s="377"/>
      <c r="I168" s="377"/>
      <c r="J168" s="377"/>
      <c r="K168" s="377"/>
      <c r="L168" s="377"/>
      <c r="M168" s="378"/>
      <c r="N168" s="378"/>
      <c r="O168" s="378"/>
      <c r="P168" s="378"/>
      <c r="Q168" s="378"/>
      <c r="R168" s="378"/>
      <c r="S168" s="378"/>
      <c r="T168" s="378"/>
      <c r="U168" s="378"/>
      <c r="V168" s="378"/>
      <c r="W168" s="378"/>
      <c r="X168" s="378"/>
      <c r="Y168" s="380"/>
      <c r="Z168" s="409"/>
      <c r="AA168" s="380"/>
      <c r="AB168" s="380"/>
      <c r="AC168" s="380"/>
      <c r="AD168" s="380"/>
      <c r="AE168" s="380"/>
      <c r="AF168" s="380"/>
      <c r="AG168" s="380"/>
      <c r="AH168" s="380"/>
      <c r="AI168" s="380"/>
      <c r="AJ168" s="380"/>
      <c r="AR168" s="380"/>
      <c r="AS168" s="380"/>
      <c r="AT168" s="380"/>
      <c r="AU168" s="380"/>
      <c r="AV168" s="380"/>
      <c r="AW168" s="380"/>
      <c r="AX168" s="380"/>
      <c r="AY168" s="380"/>
      <c r="AZ168" s="380"/>
      <c r="BA168" s="380"/>
      <c r="BB168" s="380"/>
      <c r="BC168" s="380"/>
      <c r="BD168" s="380"/>
      <c r="BE168" s="380"/>
      <c r="BF168" s="380"/>
      <c r="BG168" s="380"/>
      <c r="BH168" s="380"/>
      <c r="BI168" s="380"/>
      <c r="BJ168" s="377"/>
      <c r="CE168" s="380"/>
      <c r="CF168" s="380"/>
      <c r="CG168" s="380"/>
      <c r="EZ168" s="380"/>
      <c r="FA168" s="380"/>
      <c r="FB168" s="380"/>
      <c r="FC168" s="380"/>
      <c r="FD168" s="380"/>
      <c r="FE168" s="380"/>
      <c r="FF168" s="380"/>
      <c r="FG168" s="380"/>
      <c r="FH168" s="380"/>
      <c r="FI168" s="380"/>
      <c r="FJ168" s="380"/>
      <c r="FK168" s="380"/>
      <c r="FL168" s="380"/>
      <c r="FM168" s="380"/>
      <c r="FN168" s="380"/>
      <c r="FO168" s="380"/>
      <c r="FP168" s="380"/>
      <c r="FQ168" s="380"/>
      <c r="FR168" s="380"/>
      <c r="FS168" s="380"/>
      <c r="FT168" s="380"/>
      <c r="FU168" s="380"/>
      <c r="FV168" s="380"/>
      <c r="FW168" s="380"/>
      <c r="FX168" s="380"/>
      <c r="FY168" s="380"/>
      <c r="FZ168" s="380"/>
      <c r="GA168" s="380"/>
      <c r="GB168" s="380"/>
      <c r="GC168" s="380"/>
      <c r="GD168" s="380"/>
      <c r="GE168" s="380"/>
      <c r="GF168" s="380"/>
      <c r="GG168" s="380"/>
      <c r="GH168" s="380"/>
      <c r="GI168" s="380"/>
      <c r="GJ168" s="380"/>
      <c r="GK168" s="380"/>
      <c r="GL168" s="380"/>
      <c r="GM168" s="380"/>
      <c r="GN168" s="380"/>
      <c r="GO168" s="380"/>
      <c r="GP168" s="380"/>
      <c r="GQ168" s="380"/>
      <c r="GR168" s="380"/>
      <c r="GS168" s="380"/>
      <c r="GT168" s="380"/>
      <c r="GU168" s="380"/>
      <c r="GV168" s="380"/>
      <c r="GW168" s="380"/>
      <c r="GX168" s="380"/>
      <c r="GY168" s="380"/>
      <c r="GZ168" s="380"/>
      <c r="HA168" s="380"/>
      <c r="HB168" s="380"/>
      <c r="HC168" s="380"/>
      <c r="HD168" s="380"/>
      <c r="HE168" s="380"/>
      <c r="HF168" s="380"/>
      <c r="HG168" s="380"/>
      <c r="HH168" s="380"/>
    </row>
    <row r="169" spans="1:216">
      <c r="A169" s="103"/>
      <c r="B169" s="377"/>
      <c r="C169" s="377"/>
      <c r="D169" s="377"/>
      <c r="E169" s="377"/>
      <c r="F169" s="377"/>
      <c r="G169" s="377"/>
      <c r="H169" s="377"/>
      <c r="I169" s="377"/>
      <c r="J169" s="377"/>
      <c r="K169" s="377"/>
      <c r="L169" s="377"/>
      <c r="M169" s="378"/>
      <c r="N169" s="378"/>
      <c r="O169" s="378"/>
      <c r="P169" s="378"/>
      <c r="Q169" s="378"/>
      <c r="R169" s="378"/>
      <c r="S169" s="378"/>
      <c r="T169" s="378"/>
      <c r="U169" s="378"/>
      <c r="V169" s="378"/>
      <c r="W169" s="378"/>
      <c r="X169" s="378"/>
      <c r="Y169" s="380"/>
      <c r="Z169" s="409"/>
      <c r="AA169" s="380"/>
      <c r="AB169" s="380"/>
      <c r="AC169" s="380"/>
      <c r="AD169" s="380"/>
      <c r="AE169" s="380"/>
      <c r="AF169" s="380"/>
      <c r="AG169" s="380"/>
      <c r="AH169" s="380"/>
      <c r="AI169" s="380"/>
      <c r="AJ169" s="380"/>
      <c r="AR169" s="380"/>
      <c r="AS169" s="380"/>
      <c r="AT169" s="380"/>
      <c r="AU169" s="380"/>
      <c r="AV169" s="380"/>
      <c r="AW169" s="380"/>
      <c r="AX169" s="380"/>
      <c r="AY169" s="380"/>
      <c r="AZ169" s="380"/>
      <c r="BA169" s="380"/>
      <c r="BB169" s="380"/>
      <c r="BC169" s="380"/>
      <c r="BD169" s="380"/>
      <c r="BE169" s="380"/>
      <c r="BF169" s="380"/>
      <c r="BG169" s="380"/>
      <c r="BH169" s="380"/>
      <c r="BI169" s="380"/>
      <c r="BJ169" s="377"/>
      <c r="CE169" s="380"/>
      <c r="CF169" s="380"/>
      <c r="CG169" s="380"/>
      <c r="EZ169" s="380"/>
      <c r="FA169" s="380"/>
      <c r="FB169" s="380"/>
      <c r="FC169" s="380"/>
      <c r="FD169" s="380"/>
      <c r="FE169" s="380"/>
      <c r="FF169" s="380"/>
      <c r="FG169" s="380"/>
      <c r="FH169" s="380"/>
      <c r="FI169" s="380"/>
      <c r="FJ169" s="380"/>
      <c r="FK169" s="380"/>
      <c r="FL169" s="380"/>
      <c r="FM169" s="380"/>
      <c r="FN169" s="380"/>
      <c r="FO169" s="380"/>
      <c r="FP169" s="380"/>
      <c r="FQ169" s="380"/>
      <c r="FR169" s="380"/>
      <c r="FS169" s="380"/>
      <c r="FT169" s="380"/>
      <c r="FU169" s="380"/>
      <c r="FV169" s="380"/>
      <c r="FW169" s="380"/>
      <c r="FX169" s="380"/>
      <c r="FY169" s="380"/>
      <c r="FZ169" s="380"/>
      <c r="GA169" s="380"/>
      <c r="GB169" s="380"/>
      <c r="GC169" s="380"/>
      <c r="GD169" s="380"/>
      <c r="GE169" s="380"/>
      <c r="GF169" s="380"/>
      <c r="GG169" s="380"/>
      <c r="GH169" s="380"/>
      <c r="GI169" s="380"/>
      <c r="GJ169" s="380"/>
      <c r="GK169" s="380"/>
      <c r="GL169" s="380"/>
      <c r="GM169" s="380"/>
      <c r="GN169" s="380"/>
      <c r="GO169" s="380"/>
      <c r="GP169" s="380"/>
      <c r="GQ169" s="380"/>
      <c r="GR169" s="380"/>
      <c r="GS169" s="380"/>
      <c r="GT169" s="380"/>
      <c r="GU169" s="380"/>
      <c r="GV169" s="380"/>
      <c r="GW169" s="380"/>
      <c r="GX169" s="380"/>
      <c r="GY169" s="380"/>
      <c r="GZ169" s="380"/>
      <c r="HA169" s="380"/>
      <c r="HB169" s="380"/>
      <c r="HC169" s="380"/>
      <c r="HD169" s="380"/>
      <c r="HE169" s="380"/>
      <c r="HF169" s="380"/>
      <c r="HG169" s="380"/>
      <c r="HH169" s="380"/>
    </row>
    <row r="170" spans="1:216">
      <c r="A170" s="103"/>
      <c r="B170" s="377"/>
      <c r="C170" s="377"/>
      <c r="D170" s="377"/>
      <c r="E170" s="377"/>
      <c r="F170" s="377"/>
      <c r="G170" s="377"/>
      <c r="H170" s="377"/>
      <c r="I170" s="377"/>
      <c r="J170" s="377"/>
      <c r="K170" s="377"/>
      <c r="L170" s="377"/>
      <c r="M170" s="378"/>
      <c r="N170" s="378"/>
      <c r="O170" s="378"/>
      <c r="P170" s="378"/>
      <c r="Q170" s="378"/>
      <c r="R170" s="378"/>
      <c r="S170" s="378"/>
      <c r="T170" s="378"/>
      <c r="U170" s="378"/>
      <c r="V170" s="378"/>
      <c r="W170" s="378"/>
      <c r="X170" s="378"/>
      <c r="Y170" s="380"/>
      <c r="Z170" s="409"/>
      <c r="AA170" s="380"/>
      <c r="AB170" s="380"/>
      <c r="AC170" s="380"/>
      <c r="AD170" s="380"/>
      <c r="AE170" s="380"/>
      <c r="AF170" s="380"/>
      <c r="AG170" s="380"/>
      <c r="AH170" s="380"/>
      <c r="AI170" s="380"/>
      <c r="AJ170" s="380"/>
      <c r="AR170" s="380"/>
      <c r="AS170" s="380"/>
      <c r="AT170" s="380"/>
      <c r="AU170" s="380"/>
      <c r="AV170" s="380"/>
      <c r="AW170" s="380"/>
      <c r="AX170" s="380"/>
      <c r="AY170" s="380"/>
      <c r="AZ170" s="380"/>
      <c r="BA170" s="380"/>
      <c r="BB170" s="380"/>
      <c r="BC170" s="380"/>
      <c r="BD170" s="380"/>
      <c r="BE170" s="380"/>
      <c r="BF170" s="380"/>
      <c r="BG170" s="380"/>
      <c r="BH170" s="380"/>
      <c r="BI170" s="380"/>
      <c r="BJ170" s="377"/>
      <c r="CE170" s="380"/>
      <c r="CF170" s="380"/>
      <c r="CG170" s="380"/>
      <c r="EZ170" s="380"/>
      <c r="FA170" s="380"/>
      <c r="FB170" s="380"/>
      <c r="FC170" s="380"/>
      <c r="FD170" s="380"/>
      <c r="FE170" s="380"/>
      <c r="FF170" s="380"/>
      <c r="FG170" s="380"/>
      <c r="FH170" s="380"/>
      <c r="FI170" s="380"/>
      <c r="FJ170" s="380"/>
      <c r="FK170" s="380"/>
      <c r="FL170" s="380"/>
      <c r="FM170" s="380"/>
      <c r="FN170" s="380"/>
      <c r="FO170" s="380"/>
      <c r="FP170" s="380"/>
      <c r="FQ170" s="380"/>
      <c r="FR170" s="380"/>
      <c r="FS170" s="380"/>
      <c r="FT170" s="380"/>
      <c r="FU170" s="380"/>
      <c r="FV170" s="380"/>
      <c r="FW170" s="380"/>
      <c r="FX170" s="380"/>
      <c r="FY170" s="380"/>
      <c r="FZ170" s="380"/>
      <c r="GA170" s="380"/>
      <c r="GB170" s="380"/>
      <c r="GC170" s="380"/>
      <c r="GD170" s="380"/>
      <c r="GE170" s="380"/>
      <c r="GF170" s="380"/>
      <c r="GG170" s="380"/>
      <c r="GH170" s="380"/>
      <c r="GI170" s="380"/>
      <c r="GJ170" s="380"/>
      <c r="GK170" s="380"/>
      <c r="GL170" s="380"/>
      <c r="GM170" s="380"/>
      <c r="GN170" s="380"/>
      <c r="GO170" s="380"/>
      <c r="GP170" s="380"/>
      <c r="GQ170" s="380"/>
      <c r="GR170" s="380"/>
      <c r="GS170" s="380"/>
      <c r="GT170" s="380"/>
      <c r="GU170" s="380"/>
      <c r="GV170" s="380"/>
      <c r="GW170" s="380"/>
      <c r="GX170" s="380"/>
      <c r="GY170" s="380"/>
      <c r="GZ170" s="380"/>
      <c r="HA170" s="380"/>
      <c r="HB170" s="380"/>
      <c r="HC170" s="380"/>
      <c r="HD170" s="380"/>
      <c r="HE170" s="380"/>
      <c r="HF170" s="380"/>
      <c r="HG170" s="380"/>
      <c r="HH170" s="380"/>
    </row>
    <row r="171" spans="1:216">
      <c r="A171" s="103"/>
      <c r="B171" s="377"/>
      <c r="C171" s="377"/>
      <c r="D171" s="377"/>
      <c r="E171" s="377"/>
      <c r="F171" s="377"/>
      <c r="G171" s="377"/>
      <c r="H171" s="377"/>
      <c r="I171" s="377"/>
      <c r="J171" s="377"/>
      <c r="K171" s="377"/>
      <c r="L171" s="377"/>
      <c r="M171" s="378"/>
      <c r="N171" s="378"/>
      <c r="O171" s="378"/>
      <c r="P171" s="378"/>
      <c r="Q171" s="378"/>
      <c r="R171" s="378"/>
      <c r="S171" s="378"/>
      <c r="T171" s="378"/>
      <c r="U171" s="378"/>
      <c r="V171" s="378"/>
      <c r="W171" s="378"/>
      <c r="X171" s="378"/>
      <c r="Y171" s="380"/>
      <c r="Z171" s="409"/>
      <c r="AA171" s="380"/>
      <c r="AB171" s="380"/>
      <c r="AC171" s="380"/>
      <c r="AD171" s="380"/>
      <c r="AE171" s="380"/>
      <c r="AF171" s="380"/>
      <c r="AG171" s="380"/>
      <c r="AH171" s="380"/>
      <c r="AI171" s="380"/>
      <c r="AJ171" s="380"/>
      <c r="AR171" s="380"/>
      <c r="AS171" s="380"/>
      <c r="AT171" s="380"/>
      <c r="AU171" s="380"/>
      <c r="AV171" s="380"/>
      <c r="AW171" s="380"/>
      <c r="AX171" s="380"/>
      <c r="AY171" s="380"/>
      <c r="AZ171" s="380"/>
      <c r="BA171" s="380"/>
      <c r="BB171" s="380"/>
      <c r="BC171" s="380"/>
      <c r="BD171" s="380"/>
      <c r="BE171" s="380"/>
      <c r="BF171" s="380"/>
      <c r="BG171" s="380"/>
      <c r="BH171" s="380"/>
      <c r="BI171" s="380"/>
      <c r="BJ171" s="377"/>
      <c r="CE171" s="380"/>
      <c r="CF171" s="380"/>
      <c r="CG171" s="380"/>
      <c r="EZ171" s="380"/>
      <c r="FA171" s="380"/>
      <c r="FB171" s="380"/>
      <c r="FC171" s="380"/>
      <c r="FD171" s="380"/>
      <c r="FE171" s="380"/>
      <c r="FF171" s="380"/>
      <c r="FG171" s="380"/>
      <c r="FH171" s="380"/>
      <c r="FI171" s="380"/>
      <c r="FJ171" s="380"/>
      <c r="FK171" s="380"/>
      <c r="FL171" s="380"/>
      <c r="FM171" s="380"/>
      <c r="FN171" s="380"/>
      <c r="FO171" s="380"/>
      <c r="FP171" s="380"/>
      <c r="FQ171" s="380"/>
      <c r="FR171" s="380"/>
      <c r="FS171" s="380"/>
      <c r="FT171" s="380"/>
      <c r="FU171" s="380"/>
      <c r="FV171" s="380"/>
      <c r="FW171" s="380"/>
      <c r="FX171" s="380"/>
      <c r="FY171" s="380"/>
      <c r="FZ171" s="380"/>
      <c r="GA171" s="380"/>
      <c r="GB171" s="380"/>
      <c r="GC171" s="380"/>
      <c r="GD171" s="380"/>
      <c r="GE171" s="380"/>
      <c r="GF171" s="380"/>
      <c r="GG171" s="380"/>
      <c r="GH171" s="380"/>
      <c r="GI171" s="380"/>
      <c r="GJ171" s="380"/>
      <c r="GK171" s="380"/>
      <c r="GL171" s="380"/>
      <c r="GM171" s="380"/>
      <c r="GN171" s="380"/>
      <c r="GO171" s="380"/>
      <c r="GP171" s="380"/>
      <c r="GQ171" s="380"/>
      <c r="GR171" s="380"/>
      <c r="GS171" s="380"/>
      <c r="GT171" s="380"/>
      <c r="GU171" s="380"/>
      <c r="GV171" s="380"/>
      <c r="GW171" s="380"/>
      <c r="GX171" s="380"/>
      <c r="GY171" s="380"/>
      <c r="GZ171" s="380"/>
      <c r="HA171" s="380"/>
      <c r="HB171" s="380"/>
      <c r="HC171" s="380"/>
      <c r="HD171" s="380"/>
      <c r="HE171" s="380"/>
      <c r="HF171" s="380"/>
      <c r="HG171" s="380"/>
      <c r="HH171" s="380"/>
    </row>
    <row r="172" spans="1:216">
      <c r="A172" s="103"/>
      <c r="B172" s="377"/>
      <c r="C172" s="377"/>
      <c r="D172" s="377"/>
      <c r="E172" s="377"/>
      <c r="F172" s="377"/>
      <c r="G172" s="377"/>
      <c r="H172" s="377"/>
      <c r="I172" s="377"/>
      <c r="J172" s="377"/>
      <c r="K172" s="377"/>
      <c r="L172" s="377"/>
      <c r="M172" s="378"/>
      <c r="N172" s="378"/>
      <c r="O172" s="378"/>
      <c r="P172" s="378"/>
      <c r="Q172" s="378"/>
      <c r="R172" s="378"/>
      <c r="S172" s="378"/>
      <c r="T172" s="378"/>
      <c r="U172" s="378"/>
      <c r="V172" s="378"/>
      <c r="W172" s="378"/>
      <c r="X172" s="378"/>
      <c r="Y172" s="380"/>
      <c r="Z172" s="409"/>
      <c r="AA172" s="380"/>
      <c r="AB172" s="380"/>
      <c r="AC172" s="380"/>
      <c r="AD172" s="380"/>
      <c r="AE172" s="380"/>
      <c r="AF172" s="380"/>
      <c r="AG172" s="380"/>
      <c r="AH172" s="380"/>
      <c r="AI172" s="380"/>
      <c r="AJ172" s="380"/>
      <c r="AR172" s="380"/>
      <c r="AS172" s="380"/>
      <c r="AT172" s="380"/>
      <c r="AU172" s="380"/>
      <c r="AV172" s="380"/>
      <c r="AW172" s="380"/>
      <c r="AX172" s="380"/>
      <c r="AY172" s="380"/>
      <c r="AZ172" s="380"/>
      <c r="BA172" s="380"/>
      <c r="BB172" s="380"/>
      <c r="BC172" s="380"/>
      <c r="BD172" s="380"/>
      <c r="BE172" s="380"/>
      <c r="BF172" s="380"/>
      <c r="BG172" s="380"/>
      <c r="BH172" s="380"/>
      <c r="BI172" s="380"/>
      <c r="BJ172" s="377"/>
      <c r="CE172" s="380"/>
      <c r="CF172" s="380"/>
      <c r="CG172" s="380"/>
      <c r="EZ172" s="380"/>
      <c r="FA172" s="380"/>
      <c r="FB172" s="380"/>
      <c r="FC172" s="380"/>
      <c r="FD172" s="380"/>
      <c r="FE172" s="380"/>
      <c r="FF172" s="380"/>
      <c r="FG172" s="380"/>
      <c r="FH172" s="380"/>
      <c r="FI172" s="380"/>
      <c r="FJ172" s="380"/>
      <c r="FK172" s="380"/>
      <c r="FL172" s="380"/>
      <c r="FM172" s="380"/>
      <c r="FN172" s="380"/>
      <c r="FO172" s="380"/>
      <c r="FP172" s="380"/>
      <c r="FQ172" s="380"/>
      <c r="FR172" s="380"/>
      <c r="FS172" s="380"/>
      <c r="FT172" s="380"/>
      <c r="FU172" s="380"/>
      <c r="FV172" s="380"/>
      <c r="FW172" s="380"/>
      <c r="FX172" s="380"/>
      <c r="FY172" s="380"/>
      <c r="FZ172" s="380"/>
      <c r="GA172" s="380"/>
      <c r="GB172" s="380"/>
      <c r="GC172" s="380"/>
      <c r="GD172" s="380"/>
      <c r="GE172" s="380"/>
      <c r="GF172" s="380"/>
      <c r="GG172" s="380"/>
      <c r="GH172" s="380"/>
      <c r="GI172" s="380"/>
      <c r="GJ172" s="380"/>
      <c r="GK172" s="380"/>
      <c r="GL172" s="380"/>
      <c r="GM172" s="380"/>
      <c r="GN172" s="380"/>
      <c r="GO172" s="380"/>
      <c r="GP172" s="380"/>
      <c r="GQ172" s="380"/>
      <c r="GR172" s="380"/>
      <c r="GS172" s="380"/>
      <c r="GT172" s="380"/>
      <c r="GU172" s="380"/>
      <c r="GV172" s="380"/>
      <c r="GW172" s="380"/>
      <c r="GX172" s="380"/>
      <c r="GY172" s="380"/>
      <c r="GZ172" s="380"/>
      <c r="HA172" s="380"/>
      <c r="HB172" s="380"/>
      <c r="HC172" s="380"/>
      <c r="HD172" s="380"/>
      <c r="HE172" s="380"/>
      <c r="HF172" s="380"/>
      <c r="HG172" s="380"/>
      <c r="HH172" s="380"/>
    </row>
    <row r="173" spans="1:216">
      <c r="A173" s="103"/>
      <c r="B173" s="377"/>
      <c r="C173" s="377"/>
      <c r="D173" s="377"/>
      <c r="E173" s="377"/>
      <c r="F173" s="377"/>
      <c r="G173" s="377"/>
      <c r="H173" s="377"/>
      <c r="I173" s="377"/>
      <c r="J173" s="377"/>
      <c r="K173" s="377"/>
      <c r="L173" s="377"/>
      <c r="M173" s="378"/>
      <c r="N173" s="378"/>
      <c r="O173" s="378"/>
      <c r="P173" s="378"/>
      <c r="Q173" s="378"/>
      <c r="R173" s="378"/>
      <c r="S173" s="378"/>
      <c r="T173" s="378"/>
      <c r="U173" s="378"/>
      <c r="V173" s="378"/>
      <c r="W173" s="378"/>
      <c r="X173" s="378"/>
      <c r="Y173" s="380"/>
      <c r="Z173" s="409"/>
      <c r="AA173" s="380"/>
      <c r="AB173" s="380"/>
      <c r="AC173" s="380"/>
      <c r="AD173" s="380"/>
      <c r="AE173" s="380"/>
      <c r="AF173" s="380"/>
      <c r="AG173" s="380"/>
      <c r="AH173" s="380"/>
      <c r="AI173" s="380"/>
      <c r="AJ173" s="380"/>
      <c r="AR173" s="380"/>
      <c r="AS173" s="380"/>
      <c r="AT173" s="380"/>
      <c r="AU173" s="380"/>
      <c r="AV173" s="380"/>
      <c r="AW173" s="380"/>
      <c r="AX173" s="380"/>
      <c r="AY173" s="380"/>
      <c r="AZ173" s="380"/>
      <c r="BA173" s="380"/>
      <c r="BB173" s="380"/>
      <c r="BC173" s="380"/>
      <c r="BD173" s="380"/>
      <c r="BE173" s="380"/>
      <c r="BF173" s="380"/>
      <c r="BG173" s="380"/>
      <c r="BH173" s="380"/>
      <c r="BI173" s="380"/>
      <c r="BJ173" s="377"/>
      <c r="CE173" s="380"/>
      <c r="CF173" s="380"/>
      <c r="CG173" s="380"/>
      <c r="EZ173" s="380"/>
      <c r="FA173" s="380"/>
      <c r="FB173" s="380"/>
      <c r="FC173" s="380"/>
      <c r="FD173" s="380"/>
      <c r="FE173" s="380"/>
      <c r="FF173" s="380"/>
      <c r="FG173" s="380"/>
      <c r="FH173" s="380"/>
      <c r="FI173" s="380"/>
      <c r="FJ173" s="380"/>
      <c r="FK173" s="380"/>
      <c r="FL173" s="380"/>
      <c r="FM173" s="380"/>
      <c r="FN173" s="380"/>
      <c r="FO173" s="380"/>
      <c r="FP173" s="380"/>
      <c r="FQ173" s="380"/>
      <c r="FR173" s="380"/>
      <c r="FS173" s="380"/>
      <c r="FT173" s="380"/>
      <c r="FU173" s="380"/>
      <c r="FV173" s="380"/>
      <c r="FW173" s="380"/>
      <c r="FX173" s="380"/>
      <c r="FY173" s="380"/>
      <c r="FZ173" s="380"/>
      <c r="GA173" s="380"/>
      <c r="GB173" s="380"/>
      <c r="GC173" s="380"/>
      <c r="GD173" s="380"/>
      <c r="GE173" s="380"/>
      <c r="GF173" s="380"/>
      <c r="GG173" s="380"/>
      <c r="GH173" s="380"/>
      <c r="GI173" s="380"/>
      <c r="GJ173" s="380"/>
      <c r="GK173" s="380"/>
      <c r="GL173" s="380"/>
      <c r="GM173" s="380"/>
      <c r="GN173" s="380"/>
      <c r="GO173" s="380"/>
      <c r="GP173" s="380"/>
      <c r="GQ173" s="380"/>
      <c r="GR173" s="380"/>
      <c r="GS173" s="380"/>
      <c r="GT173" s="380"/>
      <c r="GU173" s="380"/>
      <c r="GV173" s="380"/>
      <c r="GW173" s="380"/>
      <c r="GX173" s="380"/>
      <c r="GY173" s="380"/>
      <c r="GZ173" s="380"/>
      <c r="HA173" s="380"/>
      <c r="HB173" s="380"/>
      <c r="HC173" s="380"/>
      <c r="HD173" s="380"/>
      <c r="HE173" s="380"/>
      <c r="HF173" s="380"/>
      <c r="HG173" s="380"/>
      <c r="HH173" s="380"/>
    </row>
    <row r="174" spans="1:216">
      <c r="A174" s="103"/>
      <c r="B174" s="377"/>
      <c r="C174" s="377"/>
      <c r="D174" s="377"/>
      <c r="E174" s="377"/>
      <c r="F174" s="377"/>
      <c r="G174" s="377"/>
      <c r="H174" s="377"/>
      <c r="I174" s="377"/>
      <c r="J174" s="377"/>
      <c r="K174" s="377"/>
      <c r="L174" s="377"/>
      <c r="M174" s="378"/>
      <c r="N174" s="378"/>
      <c r="O174" s="378"/>
      <c r="P174" s="378"/>
      <c r="Q174" s="378"/>
      <c r="R174" s="378"/>
      <c r="S174" s="378"/>
      <c r="T174" s="378"/>
      <c r="U174" s="378"/>
      <c r="V174" s="378"/>
      <c r="W174" s="378"/>
      <c r="X174" s="378"/>
      <c r="Y174" s="380"/>
      <c r="Z174" s="409"/>
      <c r="AA174" s="380"/>
      <c r="AB174" s="380"/>
      <c r="AC174" s="380"/>
      <c r="AD174" s="380"/>
      <c r="AE174" s="380"/>
      <c r="AF174" s="380"/>
      <c r="AG174" s="380"/>
      <c r="AH174" s="380"/>
      <c r="AI174" s="380"/>
      <c r="AJ174" s="380"/>
      <c r="AR174" s="380"/>
      <c r="AS174" s="380"/>
      <c r="AT174" s="380"/>
      <c r="AU174" s="380"/>
      <c r="AV174" s="380"/>
      <c r="AW174" s="380"/>
      <c r="AX174" s="380"/>
      <c r="AY174" s="380"/>
      <c r="AZ174" s="380"/>
      <c r="BA174" s="380"/>
      <c r="BB174" s="380"/>
      <c r="BC174" s="380"/>
      <c r="BD174" s="380"/>
      <c r="BE174" s="380"/>
      <c r="BF174" s="380"/>
      <c r="BG174" s="380"/>
      <c r="BH174" s="380"/>
      <c r="BI174" s="380"/>
      <c r="BJ174" s="377"/>
      <c r="CE174" s="380"/>
      <c r="CF174" s="380"/>
      <c r="CG174" s="380"/>
      <c r="EZ174" s="380"/>
      <c r="FA174" s="380"/>
      <c r="FB174" s="380"/>
      <c r="FC174" s="380"/>
      <c r="FD174" s="380"/>
      <c r="FE174" s="380"/>
      <c r="FF174" s="380"/>
      <c r="FG174" s="380"/>
      <c r="FH174" s="380"/>
      <c r="FI174" s="380"/>
      <c r="FJ174" s="380"/>
      <c r="FK174" s="380"/>
      <c r="FL174" s="380"/>
      <c r="FM174" s="380"/>
      <c r="FN174" s="380"/>
      <c r="FO174" s="380"/>
      <c r="FP174" s="380"/>
      <c r="FQ174" s="380"/>
      <c r="FR174" s="380"/>
      <c r="FS174" s="380"/>
      <c r="FT174" s="380"/>
      <c r="FU174" s="380"/>
      <c r="FV174" s="380"/>
      <c r="FW174" s="380"/>
      <c r="FX174" s="380"/>
      <c r="FY174" s="380"/>
      <c r="FZ174" s="380"/>
      <c r="GA174" s="380"/>
      <c r="GB174" s="380"/>
      <c r="GC174" s="380"/>
      <c r="GD174" s="380"/>
      <c r="GE174" s="380"/>
      <c r="GF174" s="380"/>
      <c r="GG174" s="380"/>
      <c r="GH174" s="380"/>
      <c r="GI174" s="380"/>
      <c r="GJ174" s="380"/>
      <c r="GK174" s="380"/>
      <c r="GL174" s="380"/>
      <c r="GM174" s="380"/>
      <c r="GN174" s="380"/>
      <c r="GO174" s="380"/>
      <c r="GP174" s="380"/>
      <c r="GQ174" s="380"/>
      <c r="GR174" s="380"/>
      <c r="GS174" s="380"/>
      <c r="GT174" s="380"/>
      <c r="GU174" s="380"/>
      <c r="GV174" s="380"/>
      <c r="GW174" s="380"/>
      <c r="GX174" s="380"/>
      <c r="GY174" s="380"/>
      <c r="GZ174" s="380"/>
      <c r="HA174" s="380"/>
      <c r="HB174" s="380"/>
      <c r="HC174" s="380"/>
      <c r="HD174" s="380"/>
      <c r="HE174" s="380"/>
      <c r="HF174" s="380"/>
      <c r="HG174" s="380"/>
      <c r="HH174" s="380"/>
    </row>
    <row r="175" spans="1:216">
      <c r="A175" s="103"/>
      <c r="B175" s="377"/>
      <c r="C175" s="377"/>
      <c r="D175" s="377"/>
      <c r="E175" s="377"/>
      <c r="F175" s="377"/>
      <c r="G175" s="377"/>
      <c r="H175" s="377"/>
      <c r="I175" s="377"/>
      <c r="J175" s="377"/>
      <c r="K175" s="377"/>
      <c r="L175" s="377"/>
      <c r="M175" s="378"/>
      <c r="N175" s="378"/>
      <c r="O175" s="378"/>
      <c r="P175" s="378"/>
      <c r="Q175" s="378"/>
      <c r="R175" s="378"/>
      <c r="S175" s="378"/>
      <c r="T175" s="378"/>
      <c r="U175" s="378"/>
      <c r="V175" s="378"/>
      <c r="W175" s="378"/>
      <c r="X175" s="378"/>
      <c r="Y175" s="380"/>
      <c r="Z175" s="409"/>
      <c r="AA175" s="380"/>
      <c r="AB175" s="380"/>
      <c r="AC175" s="380"/>
      <c r="AD175" s="380"/>
      <c r="AE175" s="380"/>
      <c r="AF175" s="380"/>
      <c r="AG175" s="380"/>
      <c r="AH175" s="380"/>
      <c r="AI175" s="380"/>
      <c r="AJ175" s="380"/>
      <c r="AR175" s="380"/>
      <c r="AS175" s="380"/>
      <c r="AT175" s="380"/>
      <c r="AU175" s="380"/>
      <c r="AV175" s="380"/>
      <c r="AW175" s="380"/>
      <c r="AX175" s="380"/>
      <c r="AY175" s="380"/>
      <c r="AZ175" s="380"/>
      <c r="BA175" s="380"/>
      <c r="BB175" s="380"/>
      <c r="BC175" s="380"/>
      <c r="BD175" s="380"/>
      <c r="BE175" s="380"/>
      <c r="BF175" s="380"/>
      <c r="BG175" s="380"/>
      <c r="BH175" s="380"/>
      <c r="BI175" s="380"/>
      <c r="BJ175" s="377"/>
      <c r="CE175" s="380"/>
      <c r="CF175" s="380"/>
      <c r="CG175" s="380"/>
      <c r="EZ175" s="380"/>
      <c r="FA175" s="380"/>
      <c r="FB175" s="380"/>
      <c r="FC175" s="380"/>
      <c r="FD175" s="380"/>
      <c r="FE175" s="380"/>
      <c r="FF175" s="380"/>
      <c r="FG175" s="380"/>
      <c r="FH175" s="380"/>
      <c r="FI175" s="380"/>
      <c r="FJ175" s="380"/>
      <c r="FK175" s="380"/>
      <c r="FL175" s="380"/>
      <c r="FM175" s="380"/>
      <c r="FN175" s="380"/>
      <c r="FO175" s="380"/>
      <c r="FP175" s="380"/>
      <c r="FQ175" s="380"/>
      <c r="FR175" s="380"/>
      <c r="FS175" s="380"/>
      <c r="FT175" s="380"/>
      <c r="FU175" s="380"/>
      <c r="FV175" s="380"/>
      <c r="FW175" s="380"/>
      <c r="FX175" s="380"/>
      <c r="FY175" s="380"/>
      <c r="FZ175" s="380"/>
      <c r="GA175" s="380"/>
      <c r="GB175" s="380"/>
      <c r="GC175" s="380"/>
      <c r="GD175" s="380"/>
      <c r="GE175" s="380"/>
      <c r="GF175" s="380"/>
      <c r="GG175" s="380"/>
      <c r="GH175" s="380"/>
      <c r="GI175" s="380"/>
      <c r="GJ175" s="380"/>
      <c r="GK175" s="380"/>
      <c r="GL175" s="380"/>
      <c r="GM175" s="380"/>
      <c r="GN175" s="380"/>
      <c r="GO175" s="380"/>
      <c r="GP175" s="380"/>
      <c r="GQ175" s="380"/>
      <c r="GR175" s="380"/>
      <c r="GS175" s="380"/>
      <c r="GT175" s="380"/>
      <c r="GU175" s="380"/>
      <c r="GV175" s="380"/>
      <c r="GW175" s="380"/>
      <c r="GX175" s="380"/>
      <c r="GY175" s="380"/>
      <c r="GZ175" s="380"/>
      <c r="HA175" s="380"/>
      <c r="HB175" s="380"/>
      <c r="HC175" s="380"/>
      <c r="HD175" s="380"/>
      <c r="HE175" s="380"/>
      <c r="HF175" s="380"/>
      <c r="HG175" s="380"/>
      <c r="HH175" s="380"/>
    </row>
    <row r="176" spans="1:216">
      <c r="A176" s="103"/>
      <c r="B176" s="377"/>
      <c r="C176" s="377"/>
      <c r="D176" s="377"/>
      <c r="E176" s="377"/>
      <c r="F176" s="377"/>
      <c r="G176" s="377"/>
      <c r="H176" s="377"/>
      <c r="I176" s="377"/>
      <c r="J176" s="377"/>
      <c r="K176" s="377"/>
      <c r="L176" s="377"/>
      <c r="M176" s="378"/>
      <c r="N176" s="378"/>
      <c r="O176" s="378"/>
      <c r="P176" s="378"/>
      <c r="Q176" s="378"/>
      <c r="R176" s="378"/>
      <c r="S176" s="378"/>
      <c r="T176" s="378"/>
      <c r="U176" s="378"/>
      <c r="V176" s="378"/>
      <c r="W176" s="378"/>
      <c r="X176" s="378"/>
      <c r="Y176" s="380"/>
      <c r="Z176" s="409"/>
      <c r="AA176" s="380"/>
      <c r="AB176" s="380"/>
      <c r="AC176" s="380"/>
      <c r="AD176" s="380"/>
      <c r="AE176" s="380"/>
      <c r="AF176" s="380"/>
      <c r="AG176" s="380"/>
      <c r="AH176" s="380"/>
      <c r="AI176" s="380"/>
      <c r="AJ176" s="380"/>
      <c r="AR176" s="380"/>
      <c r="AS176" s="380"/>
      <c r="AT176" s="380"/>
      <c r="AU176" s="380"/>
      <c r="AV176" s="380"/>
      <c r="AW176" s="380"/>
      <c r="AX176" s="380"/>
      <c r="AY176" s="380"/>
      <c r="AZ176" s="380"/>
      <c r="BA176" s="380"/>
      <c r="BB176" s="380"/>
      <c r="BC176" s="380"/>
      <c r="BD176" s="380"/>
      <c r="BE176" s="380"/>
      <c r="BF176" s="380"/>
      <c r="BG176" s="380"/>
      <c r="BH176" s="380"/>
      <c r="BI176" s="380"/>
      <c r="BJ176" s="377"/>
      <c r="CE176" s="380"/>
      <c r="CF176" s="380"/>
      <c r="CG176" s="380"/>
      <c r="EZ176" s="380"/>
      <c r="FA176" s="380"/>
      <c r="FB176" s="380"/>
      <c r="FC176" s="380"/>
      <c r="FD176" s="380"/>
      <c r="FE176" s="380"/>
      <c r="FF176" s="380"/>
      <c r="FG176" s="380"/>
      <c r="FH176" s="380"/>
      <c r="FI176" s="380"/>
      <c r="FJ176" s="380"/>
      <c r="FK176" s="380"/>
      <c r="FL176" s="380"/>
      <c r="FM176" s="380"/>
      <c r="FN176" s="380"/>
      <c r="FO176" s="380"/>
      <c r="FP176" s="380"/>
      <c r="FQ176" s="380"/>
      <c r="FR176" s="380"/>
      <c r="FS176" s="380"/>
      <c r="FT176" s="380"/>
      <c r="FU176" s="380"/>
      <c r="FV176" s="380"/>
      <c r="FW176" s="380"/>
      <c r="FX176" s="380"/>
      <c r="FY176" s="380"/>
      <c r="FZ176" s="380"/>
      <c r="GA176" s="380"/>
      <c r="GB176" s="380"/>
      <c r="GC176" s="380"/>
      <c r="GD176" s="380"/>
      <c r="GE176" s="380"/>
      <c r="GF176" s="380"/>
      <c r="GG176" s="380"/>
      <c r="GH176" s="380"/>
      <c r="GI176" s="380"/>
      <c r="GJ176" s="380"/>
      <c r="GK176" s="380"/>
      <c r="GL176" s="380"/>
      <c r="GM176" s="380"/>
      <c r="GN176" s="380"/>
      <c r="GO176" s="380"/>
      <c r="GP176" s="380"/>
      <c r="GQ176" s="380"/>
      <c r="GR176" s="380"/>
      <c r="GS176" s="380"/>
      <c r="GT176" s="380"/>
      <c r="GU176" s="380"/>
      <c r="GV176" s="380"/>
      <c r="GW176" s="380"/>
      <c r="GX176" s="380"/>
      <c r="GY176" s="380"/>
      <c r="GZ176" s="380"/>
      <c r="HA176" s="380"/>
      <c r="HB176" s="380"/>
      <c r="HC176" s="380"/>
      <c r="HD176" s="380"/>
      <c r="HE176" s="380"/>
      <c r="HF176" s="380"/>
      <c r="HG176" s="380"/>
      <c r="HH176" s="380"/>
    </row>
    <row r="177" spans="1:216">
      <c r="A177" s="103"/>
      <c r="B177" s="377"/>
      <c r="C177" s="377"/>
      <c r="D177" s="377"/>
      <c r="E177" s="377"/>
      <c r="F177" s="377"/>
      <c r="G177" s="377"/>
      <c r="H177" s="377"/>
      <c r="I177" s="377"/>
      <c r="J177" s="377"/>
      <c r="K177" s="377"/>
      <c r="L177" s="377"/>
      <c r="M177" s="378"/>
      <c r="N177" s="378"/>
      <c r="O177" s="378"/>
      <c r="P177" s="378"/>
      <c r="Q177" s="378"/>
      <c r="R177" s="378"/>
      <c r="S177" s="378"/>
      <c r="T177" s="378"/>
      <c r="U177" s="378"/>
      <c r="V177" s="378"/>
      <c r="W177" s="378"/>
      <c r="X177" s="378"/>
      <c r="Y177" s="380"/>
      <c r="Z177" s="409"/>
      <c r="AA177" s="380"/>
      <c r="AB177" s="380"/>
      <c r="AC177" s="380"/>
      <c r="AD177" s="380"/>
      <c r="AE177" s="380"/>
      <c r="AF177" s="380"/>
      <c r="AG177" s="380"/>
      <c r="AH177" s="380"/>
      <c r="AI177" s="380"/>
      <c r="AJ177" s="380"/>
      <c r="AR177" s="380"/>
      <c r="AS177" s="380"/>
      <c r="AT177" s="380"/>
      <c r="AU177" s="380"/>
      <c r="AV177" s="380"/>
      <c r="AW177" s="380"/>
      <c r="AX177" s="380"/>
      <c r="AY177" s="380"/>
      <c r="AZ177" s="380"/>
      <c r="BA177" s="380"/>
      <c r="BB177" s="380"/>
      <c r="BC177" s="380"/>
      <c r="BD177" s="380"/>
      <c r="BE177" s="380"/>
      <c r="BF177" s="380"/>
      <c r="BG177" s="380"/>
      <c r="BH177" s="380"/>
      <c r="BI177" s="380"/>
      <c r="BJ177" s="377"/>
      <c r="CE177" s="380"/>
      <c r="CF177" s="380"/>
      <c r="CG177" s="380"/>
      <c r="EZ177" s="380"/>
      <c r="FA177" s="380"/>
      <c r="FB177" s="380"/>
      <c r="FC177" s="380"/>
      <c r="FD177" s="380"/>
      <c r="FE177" s="380"/>
      <c r="FF177" s="380"/>
      <c r="FG177" s="380"/>
      <c r="FH177" s="380"/>
      <c r="FI177" s="380"/>
      <c r="FJ177" s="380"/>
      <c r="FK177" s="380"/>
      <c r="FL177" s="380"/>
      <c r="FM177" s="380"/>
      <c r="FN177" s="380"/>
      <c r="FO177" s="380"/>
      <c r="FP177" s="380"/>
      <c r="FQ177" s="380"/>
      <c r="FR177" s="380"/>
      <c r="FS177" s="380"/>
      <c r="FT177" s="380"/>
      <c r="FU177" s="380"/>
      <c r="FV177" s="380"/>
      <c r="FW177" s="380"/>
      <c r="FX177" s="380"/>
      <c r="FY177" s="380"/>
      <c r="FZ177" s="380"/>
      <c r="GA177" s="380"/>
      <c r="GB177" s="380"/>
      <c r="GC177" s="380"/>
      <c r="GD177" s="380"/>
      <c r="GE177" s="380"/>
      <c r="GF177" s="380"/>
      <c r="GG177" s="380"/>
      <c r="GH177" s="380"/>
      <c r="GI177" s="380"/>
      <c r="GJ177" s="380"/>
      <c r="GK177" s="380"/>
      <c r="GL177" s="380"/>
      <c r="GM177" s="380"/>
      <c r="GN177" s="380"/>
      <c r="GO177" s="380"/>
      <c r="GP177" s="380"/>
      <c r="GQ177" s="380"/>
      <c r="GR177" s="380"/>
      <c r="GS177" s="380"/>
      <c r="GT177" s="380"/>
      <c r="GU177" s="380"/>
      <c r="GV177" s="380"/>
      <c r="GW177" s="380"/>
      <c r="GX177" s="380"/>
      <c r="GY177" s="380"/>
      <c r="GZ177" s="380"/>
      <c r="HA177" s="380"/>
      <c r="HB177" s="380"/>
      <c r="HC177" s="380"/>
      <c r="HD177" s="380"/>
      <c r="HE177" s="380"/>
      <c r="HF177" s="380"/>
      <c r="HG177" s="380"/>
      <c r="HH177" s="380"/>
    </row>
    <row r="178" spans="1:216">
      <c r="A178" s="103"/>
      <c r="B178" s="377"/>
      <c r="C178" s="377"/>
      <c r="D178" s="377"/>
      <c r="E178" s="377"/>
      <c r="F178" s="377"/>
      <c r="G178" s="377"/>
      <c r="H178" s="377"/>
      <c r="I178" s="377"/>
      <c r="J178" s="377"/>
      <c r="K178" s="377"/>
      <c r="L178" s="377"/>
      <c r="M178" s="378"/>
      <c r="N178" s="378"/>
      <c r="O178" s="378"/>
      <c r="P178" s="378"/>
      <c r="Q178" s="378"/>
      <c r="R178" s="378"/>
      <c r="S178" s="378"/>
      <c r="T178" s="378"/>
      <c r="U178" s="378"/>
      <c r="V178" s="378"/>
      <c r="W178" s="378"/>
      <c r="X178" s="378"/>
      <c r="Y178" s="380"/>
      <c r="Z178" s="409"/>
      <c r="AA178" s="380"/>
      <c r="AB178" s="380"/>
      <c r="AC178" s="380"/>
      <c r="AD178" s="380"/>
      <c r="AE178" s="380"/>
      <c r="AF178" s="380"/>
      <c r="AG178" s="380"/>
      <c r="AH178" s="380"/>
      <c r="AI178" s="380"/>
      <c r="AJ178" s="380"/>
      <c r="AR178" s="380"/>
      <c r="AS178" s="380"/>
      <c r="AT178" s="380"/>
      <c r="AU178" s="380"/>
      <c r="AV178" s="380"/>
      <c r="AW178" s="380"/>
      <c r="AX178" s="380"/>
      <c r="AY178" s="380"/>
      <c r="AZ178" s="380"/>
      <c r="BA178" s="380"/>
      <c r="BB178" s="380"/>
      <c r="BC178" s="380"/>
      <c r="BD178" s="380"/>
      <c r="BE178" s="380"/>
      <c r="BF178" s="380"/>
      <c r="BG178" s="380"/>
      <c r="BH178" s="380"/>
      <c r="BI178" s="380"/>
      <c r="BJ178" s="377"/>
      <c r="CE178" s="380"/>
      <c r="CF178" s="380"/>
      <c r="CG178" s="380"/>
      <c r="EZ178" s="380"/>
      <c r="FA178" s="380"/>
      <c r="FB178" s="380"/>
      <c r="FC178" s="380"/>
      <c r="FD178" s="380"/>
      <c r="FE178" s="380"/>
      <c r="FF178" s="380"/>
      <c r="FG178" s="380"/>
      <c r="FH178" s="380"/>
      <c r="FI178" s="380"/>
      <c r="FJ178" s="380"/>
      <c r="FK178" s="380"/>
      <c r="FL178" s="380"/>
      <c r="FM178" s="380"/>
      <c r="FN178" s="380"/>
      <c r="FO178" s="380"/>
      <c r="FP178" s="380"/>
      <c r="FQ178" s="380"/>
      <c r="FR178" s="380"/>
      <c r="FS178" s="380"/>
      <c r="FT178" s="380"/>
      <c r="FU178" s="380"/>
      <c r="FV178" s="380"/>
      <c r="FW178" s="380"/>
      <c r="FX178" s="380"/>
      <c r="FY178" s="380"/>
      <c r="FZ178" s="380"/>
      <c r="GA178" s="380"/>
      <c r="GB178" s="380"/>
      <c r="GC178" s="380"/>
      <c r="GD178" s="380"/>
      <c r="GE178" s="380"/>
      <c r="GF178" s="380"/>
      <c r="GG178" s="380"/>
      <c r="GH178" s="380"/>
      <c r="GI178" s="380"/>
      <c r="GJ178" s="380"/>
      <c r="GK178" s="380"/>
      <c r="GL178" s="380"/>
      <c r="GM178" s="380"/>
      <c r="GN178" s="380"/>
      <c r="GO178" s="380"/>
      <c r="GP178" s="380"/>
      <c r="GQ178" s="380"/>
      <c r="GR178" s="380"/>
      <c r="GS178" s="380"/>
      <c r="GT178" s="380"/>
      <c r="GU178" s="380"/>
      <c r="GV178" s="380"/>
      <c r="GW178" s="380"/>
      <c r="GX178" s="380"/>
      <c r="GY178" s="380"/>
      <c r="GZ178" s="380"/>
      <c r="HA178" s="380"/>
      <c r="HB178" s="380"/>
      <c r="HC178" s="380"/>
      <c r="HD178" s="380"/>
      <c r="HE178" s="380"/>
      <c r="HF178" s="380"/>
      <c r="HG178" s="380"/>
      <c r="HH178" s="380"/>
    </row>
    <row r="179" spans="1:216">
      <c r="A179" s="103"/>
      <c r="B179" s="377"/>
      <c r="C179" s="377"/>
      <c r="D179" s="377"/>
      <c r="E179" s="377"/>
      <c r="F179" s="377"/>
      <c r="G179" s="377"/>
      <c r="H179" s="377"/>
      <c r="I179" s="377"/>
      <c r="J179" s="377"/>
      <c r="K179" s="377"/>
      <c r="L179" s="377"/>
      <c r="M179" s="378"/>
      <c r="N179" s="378"/>
      <c r="O179" s="378"/>
      <c r="P179" s="378"/>
      <c r="Q179" s="378"/>
      <c r="R179" s="378"/>
      <c r="S179" s="378"/>
      <c r="T179" s="378"/>
      <c r="U179" s="378"/>
      <c r="V179" s="378"/>
      <c r="W179" s="378"/>
      <c r="X179" s="378"/>
      <c r="Y179" s="380"/>
      <c r="Z179" s="409"/>
      <c r="AA179" s="380"/>
      <c r="AB179" s="380"/>
      <c r="AC179" s="380"/>
      <c r="AD179" s="380"/>
      <c r="AE179" s="380"/>
      <c r="AF179" s="380"/>
      <c r="AG179" s="380"/>
      <c r="AH179" s="380"/>
      <c r="AI179" s="380"/>
      <c r="AJ179" s="380"/>
      <c r="AR179" s="380"/>
      <c r="AS179" s="380"/>
      <c r="AT179" s="380"/>
      <c r="AU179" s="380"/>
      <c r="AV179" s="380"/>
      <c r="AW179" s="380"/>
      <c r="AX179" s="380"/>
      <c r="AY179" s="380"/>
      <c r="AZ179" s="380"/>
      <c r="BA179" s="380"/>
      <c r="BB179" s="380"/>
      <c r="BC179" s="380"/>
      <c r="BD179" s="380"/>
      <c r="BE179" s="380"/>
      <c r="BF179" s="380"/>
      <c r="BG179" s="380"/>
      <c r="BH179" s="380"/>
      <c r="BI179" s="380"/>
      <c r="BJ179" s="377"/>
      <c r="CE179" s="380"/>
      <c r="CF179" s="380"/>
      <c r="CG179" s="380"/>
      <c r="EZ179" s="380"/>
      <c r="FA179" s="380"/>
      <c r="FB179" s="380"/>
      <c r="FC179" s="380"/>
      <c r="FD179" s="380"/>
      <c r="FE179" s="380"/>
      <c r="FF179" s="380"/>
      <c r="FG179" s="380"/>
      <c r="FH179" s="380"/>
      <c r="FI179" s="380"/>
      <c r="FJ179" s="380"/>
      <c r="FK179" s="380"/>
      <c r="FL179" s="380"/>
      <c r="FM179" s="380"/>
      <c r="FN179" s="380"/>
      <c r="FO179" s="380"/>
      <c r="FP179" s="380"/>
      <c r="FQ179" s="380"/>
      <c r="FR179" s="380"/>
      <c r="FS179" s="380"/>
      <c r="FT179" s="380"/>
      <c r="FU179" s="380"/>
      <c r="FV179" s="380"/>
      <c r="FW179" s="380"/>
      <c r="FX179" s="380"/>
      <c r="FY179" s="380"/>
      <c r="FZ179" s="380"/>
      <c r="GA179" s="380"/>
      <c r="GB179" s="380"/>
      <c r="GC179" s="380"/>
      <c r="GD179" s="380"/>
      <c r="GE179" s="380"/>
      <c r="GF179" s="380"/>
      <c r="GG179" s="380"/>
      <c r="GH179" s="380"/>
      <c r="GI179" s="380"/>
      <c r="GJ179" s="380"/>
      <c r="GK179" s="380"/>
      <c r="GL179" s="380"/>
      <c r="GM179" s="380"/>
      <c r="GN179" s="380"/>
      <c r="GO179" s="380"/>
      <c r="GP179" s="380"/>
      <c r="GQ179" s="380"/>
      <c r="GR179" s="380"/>
      <c r="GS179" s="380"/>
      <c r="GT179" s="380"/>
      <c r="GU179" s="380"/>
      <c r="GV179" s="380"/>
      <c r="GW179" s="380"/>
      <c r="GX179" s="380"/>
      <c r="GY179" s="380"/>
      <c r="GZ179" s="380"/>
      <c r="HA179" s="380"/>
      <c r="HB179" s="380"/>
      <c r="HC179" s="380"/>
      <c r="HD179" s="380"/>
      <c r="HE179" s="380"/>
      <c r="HF179" s="380"/>
      <c r="HG179" s="380"/>
      <c r="HH179" s="380"/>
    </row>
    <row r="180" spans="1:216">
      <c r="A180" s="103"/>
      <c r="B180" s="377"/>
      <c r="C180" s="377"/>
      <c r="D180" s="377"/>
      <c r="E180" s="377"/>
      <c r="F180" s="377"/>
      <c r="G180" s="377"/>
      <c r="H180" s="377"/>
      <c r="I180" s="377"/>
      <c r="J180" s="377"/>
      <c r="K180" s="377"/>
      <c r="L180" s="377"/>
      <c r="M180" s="378"/>
      <c r="N180" s="378"/>
      <c r="O180" s="378"/>
      <c r="P180" s="378"/>
      <c r="Q180" s="378"/>
      <c r="R180" s="378"/>
      <c r="S180" s="378"/>
      <c r="T180" s="378"/>
      <c r="U180" s="378"/>
      <c r="V180" s="378"/>
      <c r="W180" s="378"/>
      <c r="X180" s="378"/>
      <c r="Y180" s="380"/>
      <c r="Z180" s="409"/>
      <c r="AA180" s="380"/>
      <c r="AB180" s="380"/>
      <c r="AC180" s="380"/>
      <c r="AD180" s="380"/>
      <c r="AE180" s="380"/>
      <c r="AF180" s="380"/>
      <c r="AG180" s="380"/>
      <c r="AH180" s="380"/>
      <c r="AI180" s="380"/>
      <c r="AJ180" s="380"/>
      <c r="AR180" s="380"/>
      <c r="AS180" s="380"/>
      <c r="AT180" s="380"/>
      <c r="AU180" s="380"/>
      <c r="AV180" s="380"/>
      <c r="AW180" s="380"/>
      <c r="AX180" s="380"/>
      <c r="AY180" s="380"/>
      <c r="AZ180" s="380"/>
      <c r="BA180" s="380"/>
      <c r="BB180" s="380"/>
      <c r="BC180" s="380"/>
      <c r="BD180" s="380"/>
      <c r="BE180" s="380"/>
      <c r="BF180" s="380"/>
      <c r="BG180" s="380"/>
      <c r="BH180" s="380"/>
      <c r="BI180" s="380"/>
      <c r="BJ180" s="377"/>
      <c r="CE180" s="380"/>
      <c r="CF180" s="380"/>
      <c r="CG180" s="380"/>
      <c r="EZ180" s="380"/>
      <c r="FA180" s="380"/>
      <c r="FB180" s="380"/>
      <c r="FC180" s="380"/>
      <c r="FD180" s="380"/>
      <c r="FE180" s="380"/>
      <c r="FF180" s="380"/>
      <c r="FG180" s="380"/>
      <c r="FH180" s="380"/>
      <c r="FI180" s="380"/>
      <c r="FJ180" s="380"/>
      <c r="FK180" s="380"/>
      <c r="FL180" s="380"/>
      <c r="FM180" s="380"/>
      <c r="FN180" s="380"/>
      <c r="FO180" s="380"/>
      <c r="FP180" s="380"/>
      <c r="FQ180" s="380"/>
      <c r="FR180" s="380"/>
      <c r="FS180" s="380"/>
      <c r="FT180" s="380"/>
      <c r="FU180" s="380"/>
      <c r="FV180" s="380"/>
      <c r="FW180" s="380"/>
      <c r="FX180" s="380"/>
      <c r="FY180" s="380"/>
      <c r="FZ180" s="380"/>
      <c r="GA180" s="380"/>
      <c r="GB180" s="380"/>
      <c r="GC180" s="380"/>
      <c r="GD180" s="380"/>
      <c r="GE180" s="380"/>
      <c r="GF180" s="380"/>
      <c r="GG180" s="380"/>
      <c r="GH180" s="380"/>
      <c r="GI180" s="380"/>
      <c r="GJ180" s="380"/>
      <c r="GK180" s="380"/>
      <c r="GL180" s="380"/>
      <c r="GM180" s="380"/>
      <c r="GN180" s="380"/>
      <c r="GO180" s="380"/>
      <c r="GP180" s="380"/>
      <c r="GQ180" s="380"/>
      <c r="GR180" s="380"/>
      <c r="GS180" s="380"/>
      <c r="GT180" s="380"/>
      <c r="GU180" s="380"/>
      <c r="GV180" s="380"/>
      <c r="GW180" s="380"/>
      <c r="GX180" s="380"/>
      <c r="GY180" s="380"/>
      <c r="GZ180" s="380"/>
      <c r="HA180" s="380"/>
      <c r="HB180" s="380"/>
      <c r="HC180" s="380"/>
      <c r="HD180" s="380"/>
      <c r="HE180" s="380"/>
      <c r="HF180" s="380"/>
      <c r="HG180" s="380"/>
      <c r="HH180" s="380"/>
    </row>
    <row r="181" spans="1:216">
      <c r="A181" s="103"/>
      <c r="B181" s="377"/>
      <c r="C181" s="377"/>
      <c r="D181" s="377"/>
      <c r="E181" s="377"/>
      <c r="F181" s="377"/>
      <c r="G181" s="377"/>
      <c r="H181" s="377"/>
      <c r="I181" s="377"/>
      <c r="J181" s="377"/>
      <c r="K181" s="377"/>
      <c r="L181" s="377"/>
      <c r="M181" s="378"/>
      <c r="N181" s="378"/>
      <c r="O181" s="378"/>
      <c r="P181" s="378"/>
      <c r="Q181" s="378"/>
      <c r="R181" s="378"/>
      <c r="S181" s="378"/>
      <c r="T181" s="378"/>
      <c r="U181" s="378"/>
      <c r="V181" s="378"/>
      <c r="W181" s="378"/>
      <c r="X181" s="378"/>
      <c r="Y181" s="380"/>
      <c r="Z181" s="409"/>
      <c r="AA181" s="380"/>
      <c r="AB181" s="380"/>
      <c r="AC181" s="380"/>
      <c r="AD181" s="380"/>
      <c r="AE181" s="380"/>
      <c r="AF181" s="380"/>
      <c r="AG181" s="380"/>
      <c r="AH181" s="380"/>
      <c r="AI181" s="380"/>
      <c r="AJ181" s="380"/>
      <c r="AR181" s="380"/>
      <c r="AS181" s="380"/>
      <c r="AT181" s="380"/>
      <c r="AU181" s="380"/>
      <c r="AV181" s="380"/>
      <c r="AW181" s="380"/>
      <c r="AX181" s="380"/>
      <c r="AY181" s="380"/>
      <c r="AZ181" s="380"/>
      <c r="BA181" s="380"/>
      <c r="BB181" s="380"/>
      <c r="BC181" s="380"/>
      <c r="BD181" s="380"/>
      <c r="BE181" s="380"/>
      <c r="BF181" s="380"/>
      <c r="BG181" s="380"/>
      <c r="BH181" s="380"/>
      <c r="BI181" s="380"/>
      <c r="BJ181" s="377"/>
      <c r="CE181" s="380"/>
      <c r="CF181" s="380"/>
      <c r="CG181" s="380"/>
      <c r="EZ181" s="380"/>
      <c r="FA181" s="380"/>
      <c r="FB181" s="380"/>
      <c r="FC181" s="380"/>
      <c r="FD181" s="380"/>
      <c r="FE181" s="380"/>
      <c r="FF181" s="380"/>
      <c r="FG181" s="380"/>
      <c r="FH181" s="380"/>
      <c r="FI181" s="380"/>
      <c r="FJ181" s="380"/>
      <c r="FK181" s="380"/>
      <c r="FL181" s="380"/>
      <c r="FM181" s="380"/>
      <c r="FN181" s="380"/>
      <c r="FO181" s="380"/>
      <c r="FP181" s="380"/>
      <c r="FQ181" s="380"/>
      <c r="FR181" s="380"/>
      <c r="FS181" s="380"/>
      <c r="FT181" s="380"/>
      <c r="FU181" s="380"/>
      <c r="FV181" s="380"/>
      <c r="FW181" s="380"/>
      <c r="FX181" s="380"/>
      <c r="FY181" s="380"/>
      <c r="FZ181" s="380"/>
      <c r="GA181" s="380"/>
      <c r="GB181" s="380"/>
      <c r="GC181" s="380"/>
      <c r="GD181" s="380"/>
      <c r="GE181" s="380"/>
      <c r="GF181" s="380"/>
      <c r="GG181" s="380"/>
      <c r="GH181" s="380"/>
      <c r="GI181" s="380"/>
      <c r="GJ181" s="380"/>
      <c r="GK181" s="380"/>
      <c r="GL181" s="380"/>
      <c r="GM181" s="380"/>
      <c r="GN181" s="380"/>
      <c r="GO181" s="380"/>
      <c r="GP181" s="380"/>
      <c r="GQ181" s="380"/>
      <c r="GR181" s="380"/>
      <c r="GS181" s="380"/>
      <c r="GT181" s="380"/>
      <c r="GU181" s="380"/>
      <c r="GV181" s="380"/>
      <c r="GW181" s="380"/>
      <c r="GX181" s="380"/>
      <c r="GY181" s="380"/>
      <c r="GZ181" s="380"/>
      <c r="HA181" s="380"/>
      <c r="HB181" s="380"/>
      <c r="HC181" s="380"/>
      <c r="HD181" s="380"/>
      <c r="HE181" s="380"/>
      <c r="HF181" s="380"/>
      <c r="HG181" s="380"/>
      <c r="HH181" s="380"/>
    </row>
    <row r="182" spans="1:216">
      <c r="A182" s="103"/>
      <c r="B182" s="377"/>
      <c r="C182" s="377"/>
      <c r="D182" s="377"/>
      <c r="E182" s="377"/>
      <c r="F182" s="377"/>
      <c r="G182" s="377"/>
      <c r="H182" s="377"/>
      <c r="I182" s="377"/>
      <c r="J182" s="377"/>
      <c r="K182" s="377"/>
      <c r="L182" s="377"/>
      <c r="M182" s="378"/>
      <c r="N182" s="378"/>
      <c r="O182" s="378"/>
      <c r="P182" s="378"/>
      <c r="Q182" s="378"/>
      <c r="R182" s="378"/>
      <c r="S182" s="378"/>
      <c r="T182" s="378"/>
      <c r="U182" s="378"/>
      <c r="V182" s="378"/>
      <c r="W182" s="378"/>
      <c r="X182" s="378"/>
      <c r="Y182" s="380"/>
      <c r="Z182" s="409"/>
      <c r="AA182" s="380"/>
      <c r="AB182" s="380"/>
      <c r="AC182" s="380"/>
      <c r="AD182" s="380"/>
      <c r="AE182" s="380"/>
      <c r="AF182" s="380"/>
      <c r="AG182" s="380"/>
      <c r="AH182" s="380"/>
      <c r="AI182" s="380"/>
      <c r="AJ182" s="380"/>
      <c r="AR182" s="380"/>
      <c r="AS182" s="380"/>
      <c r="AT182" s="380"/>
      <c r="AU182" s="380"/>
      <c r="AV182" s="380"/>
      <c r="AW182" s="380"/>
      <c r="AX182" s="380"/>
      <c r="AY182" s="380"/>
      <c r="AZ182" s="380"/>
      <c r="BA182" s="380"/>
      <c r="BB182" s="380"/>
      <c r="BC182" s="380"/>
      <c r="BD182" s="380"/>
      <c r="BE182" s="380"/>
      <c r="BF182" s="380"/>
      <c r="BG182" s="380"/>
      <c r="BH182" s="380"/>
      <c r="BI182" s="380"/>
      <c r="BJ182" s="377"/>
      <c r="CE182" s="380"/>
      <c r="CF182" s="380"/>
      <c r="CG182" s="380"/>
      <c r="EZ182" s="380"/>
      <c r="FA182" s="380"/>
      <c r="FB182" s="380"/>
      <c r="FC182" s="380"/>
      <c r="FD182" s="380"/>
      <c r="FE182" s="380"/>
      <c r="FF182" s="380"/>
      <c r="FG182" s="380"/>
      <c r="FH182" s="380"/>
      <c r="FI182" s="380"/>
      <c r="FJ182" s="380"/>
      <c r="FK182" s="380"/>
      <c r="FL182" s="380"/>
      <c r="FM182" s="380"/>
      <c r="FN182" s="380"/>
      <c r="FO182" s="380"/>
      <c r="FP182" s="380"/>
      <c r="FQ182" s="380"/>
      <c r="FR182" s="380"/>
      <c r="FS182" s="380"/>
      <c r="FT182" s="380"/>
      <c r="FU182" s="380"/>
      <c r="FV182" s="380"/>
      <c r="FW182" s="380"/>
      <c r="FX182" s="380"/>
      <c r="FY182" s="380"/>
      <c r="FZ182" s="380"/>
      <c r="GA182" s="380"/>
      <c r="GB182" s="380"/>
      <c r="GC182" s="380"/>
      <c r="GD182" s="380"/>
      <c r="GE182" s="380"/>
      <c r="GF182" s="380"/>
      <c r="GG182" s="380"/>
      <c r="GH182" s="380"/>
      <c r="GI182" s="380"/>
      <c r="GJ182" s="380"/>
      <c r="GK182" s="380"/>
      <c r="GL182" s="380"/>
      <c r="GM182" s="380"/>
      <c r="GN182" s="380"/>
      <c r="GO182" s="380"/>
      <c r="GP182" s="380"/>
      <c r="GQ182" s="380"/>
      <c r="GR182" s="380"/>
      <c r="GS182" s="380"/>
      <c r="GT182" s="380"/>
      <c r="GU182" s="380"/>
      <c r="GV182" s="380"/>
      <c r="GW182" s="380"/>
      <c r="GX182" s="380"/>
      <c r="GY182" s="380"/>
      <c r="GZ182" s="380"/>
      <c r="HA182" s="380"/>
      <c r="HB182" s="380"/>
      <c r="HC182" s="380"/>
      <c r="HD182" s="380"/>
      <c r="HE182" s="380"/>
      <c r="HF182" s="380"/>
      <c r="HG182" s="380"/>
      <c r="HH182" s="380"/>
    </row>
    <row r="183" spans="1:216">
      <c r="A183" s="103"/>
      <c r="B183" s="377"/>
      <c r="C183" s="377"/>
      <c r="D183" s="377"/>
      <c r="E183" s="377"/>
      <c r="F183" s="377"/>
      <c r="G183" s="377"/>
      <c r="H183" s="377"/>
      <c r="I183" s="377"/>
      <c r="J183" s="377"/>
      <c r="K183" s="377"/>
      <c r="L183" s="377"/>
      <c r="M183" s="378"/>
      <c r="N183" s="378"/>
      <c r="O183" s="378"/>
      <c r="P183" s="378"/>
      <c r="Q183" s="378"/>
      <c r="R183" s="378"/>
      <c r="S183" s="378"/>
      <c r="T183" s="378"/>
      <c r="U183" s="378"/>
      <c r="V183" s="378"/>
      <c r="W183" s="378"/>
      <c r="X183" s="378"/>
      <c r="Y183" s="380"/>
      <c r="Z183" s="409"/>
      <c r="AA183" s="380"/>
      <c r="AB183" s="380"/>
      <c r="AC183" s="380"/>
      <c r="AD183" s="380"/>
      <c r="AE183" s="380"/>
      <c r="AF183" s="380"/>
      <c r="AG183" s="380"/>
      <c r="AH183" s="380"/>
      <c r="AI183" s="380"/>
      <c r="AJ183" s="380"/>
      <c r="AR183" s="380"/>
      <c r="AS183" s="380"/>
      <c r="AT183" s="380"/>
      <c r="AU183" s="380"/>
      <c r="AV183" s="380"/>
      <c r="AW183" s="380"/>
      <c r="AX183" s="380"/>
      <c r="AY183" s="380"/>
      <c r="AZ183" s="380"/>
      <c r="BA183" s="380"/>
      <c r="BB183" s="380"/>
      <c r="BC183" s="380"/>
      <c r="BD183" s="380"/>
      <c r="BE183" s="380"/>
      <c r="BF183" s="380"/>
      <c r="BG183" s="380"/>
      <c r="BH183" s="380"/>
      <c r="BI183" s="380"/>
      <c r="BJ183" s="377"/>
      <c r="CE183" s="380"/>
      <c r="CF183" s="380"/>
      <c r="CG183" s="380"/>
      <c r="EZ183" s="380"/>
      <c r="FA183" s="380"/>
      <c r="FB183" s="380"/>
      <c r="FC183" s="380"/>
      <c r="FD183" s="380"/>
      <c r="FE183" s="380"/>
      <c r="FF183" s="380"/>
      <c r="FG183" s="380"/>
      <c r="FH183" s="380"/>
      <c r="FI183" s="380"/>
      <c r="FJ183" s="380"/>
      <c r="FK183" s="380"/>
      <c r="FL183" s="380"/>
      <c r="FM183" s="380"/>
      <c r="FN183" s="380"/>
      <c r="FO183" s="380"/>
      <c r="FP183" s="380"/>
      <c r="FQ183" s="380"/>
      <c r="FR183" s="380"/>
      <c r="FS183" s="380"/>
      <c r="FT183" s="380"/>
      <c r="FU183" s="380"/>
      <c r="FV183" s="380"/>
      <c r="FW183" s="380"/>
      <c r="FX183" s="380"/>
      <c r="FY183" s="380"/>
      <c r="FZ183" s="380"/>
      <c r="GA183" s="380"/>
      <c r="GB183" s="380"/>
      <c r="GC183" s="380"/>
      <c r="GD183" s="380"/>
      <c r="GE183" s="380"/>
      <c r="GF183" s="380"/>
      <c r="GG183" s="380"/>
      <c r="GH183" s="380"/>
      <c r="GI183" s="380"/>
      <c r="GJ183" s="380"/>
      <c r="GK183" s="380"/>
      <c r="GL183" s="380"/>
      <c r="GM183" s="380"/>
      <c r="GN183" s="380"/>
      <c r="GO183" s="380"/>
      <c r="GP183" s="380"/>
      <c r="GQ183" s="380"/>
      <c r="GR183" s="380"/>
      <c r="GS183" s="380"/>
      <c r="GT183" s="380"/>
      <c r="GU183" s="380"/>
      <c r="GV183" s="380"/>
      <c r="GW183" s="380"/>
      <c r="GX183" s="380"/>
      <c r="GY183" s="380"/>
      <c r="GZ183" s="380"/>
      <c r="HA183" s="380"/>
      <c r="HB183" s="380"/>
      <c r="HC183" s="380"/>
      <c r="HD183" s="380"/>
      <c r="HE183" s="380"/>
      <c r="HF183" s="380"/>
      <c r="HG183" s="380"/>
      <c r="HH183" s="380"/>
    </row>
    <row r="184" spans="1:216">
      <c r="A184" s="103"/>
      <c r="B184" s="377"/>
      <c r="C184" s="377"/>
      <c r="D184" s="377"/>
      <c r="E184" s="377"/>
      <c r="F184" s="377"/>
      <c r="G184" s="377"/>
      <c r="H184" s="377"/>
      <c r="I184" s="377"/>
      <c r="J184" s="377"/>
      <c r="K184" s="377"/>
      <c r="L184" s="377"/>
      <c r="M184" s="378"/>
      <c r="N184" s="378"/>
      <c r="O184" s="378"/>
      <c r="P184" s="378"/>
      <c r="Q184" s="378"/>
      <c r="R184" s="378"/>
      <c r="S184" s="378"/>
      <c r="T184" s="378"/>
      <c r="U184" s="378"/>
      <c r="V184" s="378"/>
      <c r="W184" s="378"/>
      <c r="X184" s="378"/>
      <c r="Y184" s="380"/>
      <c r="Z184" s="409"/>
      <c r="AA184" s="380"/>
      <c r="AB184" s="380"/>
      <c r="AC184" s="380"/>
      <c r="AD184" s="380"/>
      <c r="AE184" s="380"/>
      <c r="AF184" s="380"/>
      <c r="AG184" s="380"/>
      <c r="AH184" s="380"/>
      <c r="AI184" s="380"/>
      <c r="AJ184" s="380"/>
      <c r="AR184" s="380"/>
      <c r="AS184" s="380"/>
      <c r="AT184" s="380"/>
      <c r="AU184" s="380"/>
      <c r="AV184" s="380"/>
      <c r="AW184" s="380"/>
      <c r="AX184" s="380"/>
      <c r="AY184" s="380"/>
      <c r="AZ184" s="380"/>
      <c r="BA184" s="380"/>
      <c r="BB184" s="380"/>
      <c r="BC184" s="380"/>
      <c r="BD184" s="380"/>
      <c r="BE184" s="380"/>
      <c r="BF184" s="380"/>
      <c r="BG184" s="380"/>
      <c r="BH184" s="380"/>
      <c r="BI184" s="380"/>
      <c r="BJ184" s="377"/>
      <c r="CE184" s="380"/>
      <c r="CF184" s="380"/>
      <c r="CG184" s="380"/>
      <c r="EZ184" s="380"/>
      <c r="FA184" s="380"/>
      <c r="FB184" s="380"/>
      <c r="FC184" s="380"/>
      <c r="FD184" s="380"/>
      <c r="FE184" s="380"/>
      <c r="FF184" s="380"/>
      <c r="FG184" s="380"/>
      <c r="FH184" s="380"/>
      <c r="FI184" s="380"/>
      <c r="FJ184" s="380"/>
      <c r="FK184" s="380"/>
      <c r="FL184" s="380"/>
      <c r="FM184" s="380"/>
      <c r="FN184" s="380"/>
      <c r="FO184" s="380"/>
      <c r="FP184" s="380"/>
      <c r="FQ184" s="380"/>
      <c r="FR184" s="380"/>
      <c r="FS184" s="380"/>
      <c r="FT184" s="380"/>
      <c r="FU184" s="380"/>
      <c r="FV184" s="380"/>
      <c r="FW184" s="380"/>
      <c r="FX184" s="380"/>
      <c r="FY184" s="380"/>
      <c r="FZ184" s="380"/>
      <c r="GA184" s="380"/>
      <c r="GB184" s="380"/>
      <c r="GC184" s="380"/>
      <c r="GD184" s="380"/>
      <c r="GE184" s="380"/>
      <c r="GF184" s="380"/>
      <c r="GG184" s="380"/>
      <c r="GH184" s="380"/>
      <c r="GI184" s="380"/>
      <c r="GJ184" s="380"/>
      <c r="GK184" s="380"/>
      <c r="GL184" s="380"/>
      <c r="GM184" s="380"/>
      <c r="GN184" s="380"/>
      <c r="GO184" s="380"/>
      <c r="GP184" s="380"/>
      <c r="GQ184" s="380"/>
      <c r="GR184" s="380"/>
      <c r="GS184" s="380"/>
      <c r="GT184" s="380"/>
      <c r="GU184" s="380"/>
      <c r="GV184" s="380"/>
      <c r="GW184" s="380"/>
      <c r="GX184" s="380"/>
      <c r="GY184" s="380"/>
      <c r="GZ184" s="380"/>
      <c r="HA184" s="380"/>
      <c r="HB184" s="380"/>
      <c r="HC184" s="380"/>
      <c r="HD184" s="380"/>
      <c r="HE184" s="380"/>
      <c r="HF184" s="380"/>
      <c r="HG184" s="380"/>
      <c r="HH184" s="380"/>
    </row>
    <row r="185" spans="1:216">
      <c r="A185" s="103"/>
      <c r="B185" s="377"/>
      <c r="C185" s="377"/>
      <c r="D185" s="377"/>
      <c r="E185" s="377"/>
      <c r="F185" s="377"/>
      <c r="G185" s="377"/>
      <c r="H185" s="377"/>
      <c r="I185" s="377"/>
      <c r="J185" s="377"/>
      <c r="K185" s="377"/>
      <c r="L185" s="377"/>
      <c r="M185" s="378"/>
      <c r="N185" s="378"/>
      <c r="O185" s="378"/>
      <c r="P185" s="378"/>
      <c r="Q185" s="378"/>
      <c r="R185" s="378"/>
      <c r="S185" s="378"/>
      <c r="T185" s="378"/>
      <c r="U185" s="378"/>
      <c r="V185" s="378"/>
      <c r="W185" s="378"/>
      <c r="X185" s="378"/>
      <c r="Y185" s="380"/>
      <c r="Z185" s="409"/>
      <c r="AA185" s="380"/>
      <c r="AB185" s="380"/>
      <c r="AC185" s="380"/>
      <c r="AD185" s="380"/>
      <c r="AE185" s="380"/>
      <c r="AF185" s="380"/>
      <c r="AG185" s="380"/>
      <c r="AH185" s="380"/>
      <c r="AI185" s="380"/>
      <c r="AJ185" s="380"/>
      <c r="AR185" s="380"/>
      <c r="AS185" s="380"/>
      <c r="AT185" s="380"/>
      <c r="AU185" s="380"/>
      <c r="AV185" s="380"/>
      <c r="AW185" s="380"/>
      <c r="AX185" s="380"/>
      <c r="AY185" s="380"/>
      <c r="AZ185" s="380"/>
      <c r="BA185" s="380"/>
      <c r="BB185" s="380"/>
      <c r="BC185" s="380"/>
      <c r="BD185" s="380"/>
      <c r="BE185" s="380"/>
      <c r="BF185" s="380"/>
      <c r="BG185" s="380"/>
      <c r="BH185" s="380"/>
      <c r="BI185" s="380"/>
      <c r="BJ185" s="377"/>
      <c r="CE185" s="380"/>
      <c r="CF185" s="380"/>
      <c r="CG185" s="380"/>
      <c r="EZ185" s="380"/>
      <c r="FA185" s="380"/>
      <c r="FB185" s="380"/>
      <c r="FC185" s="380"/>
      <c r="FD185" s="380"/>
      <c r="FE185" s="380"/>
      <c r="FF185" s="380"/>
      <c r="FG185" s="380"/>
      <c r="FH185" s="380"/>
      <c r="FI185" s="380"/>
      <c r="FJ185" s="380"/>
      <c r="FK185" s="380"/>
      <c r="FL185" s="380"/>
      <c r="FM185" s="380"/>
      <c r="FN185" s="380"/>
      <c r="FO185" s="380"/>
      <c r="FP185" s="380"/>
      <c r="FQ185" s="380"/>
      <c r="FR185" s="380"/>
      <c r="FS185" s="380"/>
      <c r="FT185" s="380"/>
      <c r="FU185" s="380"/>
      <c r="FV185" s="380"/>
      <c r="FW185" s="380"/>
      <c r="FX185" s="380"/>
      <c r="FY185" s="380"/>
      <c r="FZ185" s="380"/>
      <c r="GA185" s="380"/>
      <c r="GB185" s="380"/>
      <c r="GC185" s="380"/>
      <c r="GD185" s="380"/>
      <c r="GE185" s="380"/>
      <c r="GF185" s="380"/>
      <c r="GG185" s="380"/>
      <c r="GH185" s="380"/>
      <c r="GI185" s="380"/>
      <c r="GJ185" s="380"/>
      <c r="GK185" s="380"/>
      <c r="GL185" s="380"/>
      <c r="GM185" s="380"/>
      <c r="GN185" s="380"/>
      <c r="GO185" s="380"/>
      <c r="GP185" s="380"/>
      <c r="GQ185" s="380"/>
      <c r="GR185" s="380"/>
      <c r="GS185" s="380"/>
      <c r="GT185" s="380"/>
      <c r="GU185" s="380"/>
      <c r="GV185" s="380"/>
      <c r="GW185" s="380"/>
      <c r="GX185" s="380"/>
      <c r="GY185" s="380"/>
      <c r="GZ185" s="380"/>
      <c r="HA185" s="380"/>
      <c r="HB185" s="380"/>
      <c r="HC185" s="380"/>
      <c r="HD185" s="380"/>
      <c r="HE185" s="380"/>
      <c r="HF185" s="380"/>
      <c r="HG185" s="380"/>
      <c r="HH185" s="380"/>
    </row>
    <row r="186" spans="1:216">
      <c r="A186" s="103"/>
      <c r="B186" s="377"/>
      <c r="C186" s="377"/>
      <c r="D186" s="377"/>
      <c r="E186" s="377"/>
      <c r="F186" s="377"/>
      <c r="G186" s="377"/>
      <c r="H186" s="377"/>
      <c r="I186" s="377"/>
      <c r="J186" s="377"/>
      <c r="K186" s="377"/>
      <c r="L186" s="377"/>
      <c r="M186" s="378"/>
      <c r="N186" s="378"/>
      <c r="O186" s="378"/>
      <c r="P186" s="378"/>
      <c r="Q186" s="378"/>
      <c r="R186" s="378"/>
      <c r="S186" s="378"/>
      <c r="T186" s="378"/>
      <c r="U186" s="378"/>
      <c r="V186" s="378"/>
      <c r="W186" s="378"/>
      <c r="X186" s="378"/>
      <c r="Y186" s="380"/>
      <c r="Z186" s="409"/>
      <c r="AA186" s="380"/>
      <c r="AB186" s="380"/>
      <c r="AC186" s="380"/>
      <c r="AD186" s="380"/>
      <c r="AE186" s="380"/>
      <c r="AF186" s="380"/>
      <c r="AG186" s="380"/>
      <c r="AH186" s="380"/>
      <c r="AI186" s="380"/>
      <c r="AJ186" s="380"/>
      <c r="AR186" s="380"/>
      <c r="AS186" s="380"/>
      <c r="AT186" s="380"/>
      <c r="AU186" s="380"/>
      <c r="AV186" s="380"/>
      <c r="AW186" s="380"/>
      <c r="AX186" s="380"/>
      <c r="AY186" s="380"/>
      <c r="AZ186" s="380"/>
      <c r="BA186" s="380"/>
      <c r="BB186" s="380"/>
      <c r="BC186" s="380"/>
      <c r="BD186" s="380"/>
      <c r="BE186" s="380"/>
      <c r="BF186" s="380"/>
      <c r="BG186" s="380"/>
      <c r="BH186" s="380"/>
      <c r="BI186" s="380"/>
      <c r="BJ186" s="377"/>
      <c r="CE186" s="380"/>
      <c r="CF186" s="380"/>
      <c r="CG186" s="380"/>
      <c r="EZ186" s="380"/>
      <c r="FA186" s="380"/>
      <c r="FB186" s="380"/>
      <c r="FC186" s="380"/>
      <c r="FD186" s="380"/>
      <c r="FE186" s="380"/>
      <c r="FF186" s="380"/>
      <c r="FG186" s="380"/>
      <c r="FH186" s="380"/>
      <c r="FI186" s="380"/>
      <c r="FJ186" s="380"/>
      <c r="FK186" s="380"/>
      <c r="FL186" s="380"/>
      <c r="FM186" s="380"/>
      <c r="FN186" s="380"/>
      <c r="FO186" s="380"/>
      <c r="FP186" s="380"/>
      <c r="FQ186" s="380"/>
      <c r="FR186" s="380"/>
      <c r="FS186" s="380"/>
      <c r="FT186" s="380"/>
      <c r="FU186" s="380"/>
      <c r="FV186" s="380"/>
      <c r="FW186" s="380"/>
      <c r="FX186" s="380"/>
      <c r="FY186" s="380"/>
      <c r="FZ186" s="380"/>
      <c r="GA186" s="380"/>
      <c r="GB186" s="380"/>
      <c r="GC186" s="380"/>
      <c r="GD186" s="380"/>
      <c r="GE186" s="380"/>
      <c r="GF186" s="380"/>
      <c r="GG186" s="380"/>
      <c r="GH186" s="380"/>
      <c r="GI186" s="380"/>
      <c r="GJ186" s="380"/>
      <c r="GK186" s="380"/>
      <c r="GL186" s="380"/>
      <c r="GM186" s="380"/>
      <c r="GN186" s="380"/>
      <c r="GO186" s="380"/>
      <c r="GP186" s="380"/>
      <c r="GQ186" s="380"/>
      <c r="GR186" s="380"/>
      <c r="GS186" s="380"/>
      <c r="GT186" s="380"/>
      <c r="GU186" s="380"/>
      <c r="GV186" s="380"/>
      <c r="GW186" s="380"/>
      <c r="GX186" s="380"/>
      <c r="GY186" s="380"/>
      <c r="GZ186" s="380"/>
      <c r="HA186" s="380"/>
      <c r="HB186" s="380"/>
      <c r="HC186" s="380"/>
      <c r="HD186" s="380"/>
      <c r="HE186" s="380"/>
      <c r="HF186" s="380"/>
      <c r="HG186" s="380"/>
      <c r="HH186" s="380"/>
    </row>
    <row r="187" spans="1:216">
      <c r="A187" s="103"/>
      <c r="B187" s="377"/>
      <c r="C187" s="377"/>
      <c r="D187" s="377"/>
      <c r="E187" s="377"/>
      <c r="F187" s="377"/>
      <c r="G187" s="377"/>
      <c r="H187" s="377"/>
      <c r="I187" s="377"/>
      <c r="J187" s="377"/>
      <c r="K187" s="377"/>
      <c r="L187" s="377"/>
      <c r="M187" s="378"/>
      <c r="N187" s="378"/>
      <c r="O187" s="378"/>
      <c r="P187" s="378"/>
      <c r="Q187" s="378"/>
      <c r="R187" s="378"/>
      <c r="S187" s="378"/>
      <c r="T187" s="378"/>
      <c r="U187" s="378"/>
      <c r="V187" s="378"/>
      <c r="W187" s="378"/>
      <c r="X187" s="378"/>
      <c r="Y187" s="380"/>
      <c r="Z187" s="409"/>
      <c r="AA187" s="380"/>
      <c r="AB187" s="380"/>
      <c r="AC187" s="380"/>
      <c r="AD187" s="380"/>
      <c r="AE187" s="380"/>
      <c r="AF187" s="380"/>
      <c r="AG187" s="380"/>
      <c r="AH187" s="380"/>
      <c r="AI187" s="380"/>
      <c r="AJ187" s="380"/>
      <c r="AR187" s="380"/>
      <c r="AS187" s="380"/>
      <c r="AT187" s="380"/>
      <c r="AU187" s="380"/>
      <c r="AV187" s="380"/>
      <c r="AW187" s="380"/>
      <c r="AX187" s="380"/>
      <c r="AY187" s="380"/>
      <c r="AZ187" s="380"/>
      <c r="BA187" s="380"/>
      <c r="BB187" s="380"/>
      <c r="BC187" s="380"/>
      <c r="BD187" s="380"/>
      <c r="BE187" s="380"/>
      <c r="BF187" s="380"/>
      <c r="BG187" s="380"/>
      <c r="BH187" s="380"/>
      <c r="BI187" s="380"/>
      <c r="BJ187" s="377"/>
      <c r="CE187" s="380"/>
      <c r="CF187" s="380"/>
      <c r="CG187" s="380"/>
      <c r="EZ187" s="380"/>
      <c r="FA187" s="380"/>
      <c r="FB187" s="380"/>
      <c r="FC187" s="380"/>
      <c r="FD187" s="380"/>
      <c r="FE187" s="380"/>
      <c r="FF187" s="380"/>
      <c r="FG187" s="380"/>
      <c r="FH187" s="380"/>
      <c r="FI187" s="380"/>
      <c r="FJ187" s="380"/>
      <c r="FK187" s="380"/>
      <c r="FL187" s="380"/>
      <c r="FM187" s="380"/>
      <c r="FN187" s="380"/>
      <c r="FO187" s="380"/>
      <c r="FP187" s="380"/>
      <c r="FQ187" s="380"/>
      <c r="FR187" s="380"/>
      <c r="FS187" s="380"/>
      <c r="FT187" s="380"/>
      <c r="FU187" s="380"/>
      <c r="FV187" s="380"/>
      <c r="FW187" s="380"/>
      <c r="FX187" s="380"/>
      <c r="FY187" s="380"/>
      <c r="FZ187" s="380"/>
      <c r="GA187" s="380"/>
      <c r="GB187" s="380"/>
      <c r="GC187" s="380"/>
      <c r="GD187" s="380"/>
      <c r="GE187" s="380"/>
      <c r="GF187" s="380"/>
      <c r="GG187" s="380"/>
      <c r="GH187" s="380"/>
      <c r="GI187" s="380"/>
      <c r="GJ187" s="380"/>
      <c r="GK187" s="380"/>
      <c r="GL187" s="380"/>
      <c r="GM187" s="380"/>
      <c r="GN187" s="380"/>
      <c r="GO187" s="380"/>
      <c r="GP187" s="380"/>
      <c r="GQ187" s="380"/>
      <c r="GR187" s="380"/>
      <c r="GS187" s="380"/>
      <c r="GT187" s="380"/>
      <c r="GU187" s="380"/>
      <c r="GV187" s="380"/>
      <c r="GW187" s="380"/>
      <c r="GX187" s="380"/>
      <c r="GY187" s="380"/>
      <c r="GZ187" s="380"/>
      <c r="HA187" s="380"/>
      <c r="HB187" s="380"/>
      <c r="HC187" s="380"/>
      <c r="HD187" s="380"/>
      <c r="HE187" s="380"/>
      <c r="HF187" s="380"/>
      <c r="HG187" s="380"/>
      <c r="HH187" s="380"/>
    </row>
    <row r="188" spans="1:216">
      <c r="A188" s="103"/>
      <c r="B188" s="377"/>
      <c r="C188" s="377"/>
      <c r="D188" s="377"/>
      <c r="E188" s="377"/>
      <c r="F188" s="377"/>
      <c r="G188" s="377"/>
      <c r="H188" s="377"/>
      <c r="I188" s="377"/>
      <c r="J188" s="377"/>
      <c r="K188" s="377"/>
      <c r="L188" s="377"/>
      <c r="M188" s="378"/>
      <c r="N188" s="378"/>
      <c r="O188" s="378"/>
      <c r="P188" s="378"/>
      <c r="Q188" s="378"/>
      <c r="R188" s="378"/>
      <c r="S188" s="378"/>
      <c r="T188" s="378"/>
      <c r="U188" s="378"/>
      <c r="V188" s="378"/>
      <c r="W188" s="378"/>
      <c r="X188" s="378"/>
      <c r="Y188" s="380"/>
      <c r="Z188" s="409"/>
      <c r="AA188" s="380"/>
      <c r="AB188" s="380"/>
      <c r="AC188" s="380"/>
      <c r="AD188" s="380"/>
      <c r="AE188" s="380"/>
      <c r="AF188" s="380"/>
      <c r="AG188" s="380"/>
      <c r="AH188" s="380"/>
      <c r="AI188" s="380"/>
      <c r="AJ188" s="380"/>
      <c r="AR188" s="380"/>
      <c r="AS188" s="380"/>
      <c r="AT188" s="380"/>
      <c r="AU188" s="380"/>
      <c r="AV188" s="380"/>
      <c r="AW188" s="380"/>
      <c r="AX188" s="380"/>
      <c r="AY188" s="380"/>
      <c r="AZ188" s="380"/>
      <c r="BA188" s="380"/>
      <c r="BB188" s="380"/>
      <c r="BC188" s="380"/>
      <c r="BD188" s="380"/>
      <c r="BE188" s="380"/>
      <c r="BF188" s="380"/>
      <c r="BG188" s="380"/>
      <c r="BH188" s="380"/>
      <c r="BI188" s="380"/>
      <c r="BJ188" s="377"/>
      <c r="CE188" s="380"/>
      <c r="CF188" s="380"/>
      <c r="CG188" s="380"/>
      <c r="EZ188" s="380"/>
      <c r="FA188" s="380"/>
      <c r="FB188" s="380"/>
      <c r="FC188" s="380"/>
      <c r="FD188" s="380"/>
      <c r="FE188" s="380"/>
      <c r="FF188" s="380"/>
      <c r="FG188" s="380"/>
      <c r="FH188" s="380"/>
      <c r="FI188" s="380"/>
      <c r="FJ188" s="380"/>
      <c r="FK188" s="380"/>
      <c r="FL188" s="380"/>
      <c r="FM188" s="380"/>
      <c r="FN188" s="380"/>
      <c r="FO188" s="380"/>
      <c r="FP188" s="380"/>
      <c r="FQ188" s="380"/>
      <c r="FR188" s="380"/>
      <c r="FS188" s="380"/>
      <c r="FT188" s="380"/>
      <c r="FU188" s="380"/>
      <c r="FV188" s="380"/>
      <c r="FW188" s="380"/>
      <c r="FX188" s="380"/>
      <c r="FY188" s="380"/>
      <c r="FZ188" s="380"/>
      <c r="GA188" s="380"/>
      <c r="GB188" s="380"/>
      <c r="GC188" s="380"/>
      <c r="GD188" s="380"/>
      <c r="GE188" s="380"/>
      <c r="GF188" s="380"/>
      <c r="GG188" s="380"/>
      <c r="GH188" s="380"/>
      <c r="GI188" s="380"/>
      <c r="GJ188" s="380"/>
      <c r="GK188" s="380"/>
      <c r="GL188" s="380"/>
      <c r="GM188" s="380"/>
      <c r="GN188" s="380"/>
      <c r="GO188" s="380"/>
      <c r="GP188" s="380"/>
      <c r="GQ188" s="380"/>
      <c r="GR188" s="380"/>
      <c r="GS188" s="380"/>
      <c r="GT188" s="380"/>
      <c r="GU188" s="380"/>
      <c r="GV188" s="380"/>
      <c r="GW188" s="380"/>
      <c r="GX188" s="380"/>
      <c r="GY188" s="380"/>
      <c r="GZ188" s="380"/>
      <c r="HA188" s="380"/>
      <c r="HB188" s="380"/>
      <c r="HC188" s="380"/>
      <c r="HD188" s="380"/>
      <c r="HE188" s="380"/>
      <c r="HF188" s="380"/>
      <c r="HG188" s="380"/>
      <c r="HH188" s="380"/>
    </row>
    <row r="189" spans="1:216">
      <c r="A189" s="103"/>
      <c r="B189" s="377"/>
      <c r="C189" s="377"/>
      <c r="D189" s="377"/>
      <c r="E189" s="377"/>
      <c r="F189" s="377"/>
      <c r="G189" s="377"/>
      <c r="H189" s="377"/>
      <c r="I189" s="377"/>
      <c r="J189" s="377"/>
      <c r="K189" s="377"/>
      <c r="L189" s="377"/>
      <c r="M189" s="378"/>
      <c r="N189" s="378"/>
      <c r="O189" s="378"/>
      <c r="P189" s="378"/>
      <c r="Q189" s="378"/>
      <c r="R189" s="378"/>
      <c r="S189" s="378"/>
      <c r="T189" s="378"/>
      <c r="U189" s="378"/>
      <c r="V189" s="378"/>
      <c r="W189" s="378"/>
      <c r="X189" s="378"/>
      <c r="Y189" s="380"/>
      <c r="Z189" s="409"/>
      <c r="AA189" s="380"/>
      <c r="AB189" s="380"/>
      <c r="AC189" s="380"/>
      <c r="AD189" s="380"/>
      <c r="AE189" s="380"/>
      <c r="AF189" s="380"/>
      <c r="AG189" s="380"/>
      <c r="AH189" s="380"/>
      <c r="AI189" s="380"/>
      <c r="AJ189" s="380"/>
      <c r="AR189" s="380"/>
      <c r="AS189" s="380"/>
      <c r="AT189" s="380"/>
      <c r="AU189" s="380"/>
      <c r="AV189" s="380"/>
      <c r="AW189" s="380"/>
      <c r="AX189" s="380"/>
      <c r="AY189" s="380"/>
      <c r="AZ189" s="380"/>
      <c r="BA189" s="380"/>
      <c r="BB189" s="380"/>
      <c r="BC189" s="380"/>
      <c r="BD189" s="380"/>
      <c r="BE189" s="380"/>
      <c r="BF189" s="380"/>
      <c r="BG189" s="380"/>
      <c r="BH189" s="380"/>
      <c r="BI189" s="380"/>
      <c r="BJ189" s="377"/>
      <c r="CE189" s="380"/>
      <c r="CF189" s="380"/>
      <c r="CG189" s="380"/>
      <c r="EZ189" s="380"/>
      <c r="FA189" s="380"/>
      <c r="FB189" s="380"/>
      <c r="FC189" s="380"/>
      <c r="FD189" s="380"/>
      <c r="FE189" s="380"/>
      <c r="FF189" s="380"/>
      <c r="FG189" s="380"/>
      <c r="FH189" s="380"/>
      <c r="FI189" s="380"/>
      <c r="FJ189" s="380"/>
      <c r="FK189" s="380"/>
      <c r="FL189" s="380"/>
      <c r="FM189" s="380"/>
      <c r="FN189" s="380"/>
      <c r="FO189" s="380"/>
      <c r="FP189" s="380"/>
      <c r="FQ189" s="380"/>
      <c r="FR189" s="380"/>
      <c r="FS189" s="380"/>
      <c r="FT189" s="380"/>
      <c r="FU189" s="380"/>
      <c r="FV189" s="380"/>
      <c r="FW189" s="380"/>
      <c r="FX189" s="380"/>
      <c r="FY189" s="380"/>
      <c r="FZ189" s="380"/>
      <c r="GA189" s="380"/>
      <c r="GB189" s="380"/>
      <c r="GC189" s="380"/>
      <c r="GD189" s="380"/>
      <c r="GE189" s="380"/>
      <c r="GF189" s="380"/>
      <c r="GG189" s="380"/>
      <c r="GH189" s="380"/>
      <c r="GI189" s="380"/>
      <c r="GJ189" s="380"/>
      <c r="GK189" s="380"/>
      <c r="GL189" s="380"/>
      <c r="GM189" s="380"/>
      <c r="GN189" s="380"/>
      <c r="GO189" s="380"/>
      <c r="GP189" s="380"/>
      <c r="GQ189" s="380"/>
      <c r="GR189" s="380"/>
      <c r="GS189" s="380"/>
      <c r="GT189" s="380"/>
      <c r="GU189" s="380"/>
      <c r="GV189" s="380"/>
      <c r="GW189" s="380"/>
      <c r="GX189" s="380"/>
      <c r="GY189" s="380"/>
      <c r="GZ189" s="380"/>
      <c r="HA189" s="380"/>
      <c r="HB189" s="380"/>
      <c r="HC189" s="380"/>
      <c r="HD189" s="380"/>
      <c r="HE189" s="380"/>
      <c r="HF189" s="380"/>
      <c r="HG189" s="380"/>
      <c r="HH189" s="380"/>
    </row>
    <row r="190" spans="1:216">
      <c r="A190" s="103"/>
      <c r="B190" s="377"/>
      <c r="C190" s="377"/>
      <c r="D190" s="377"/>
      <c r="E190" s="377"/>
      <c r="F190" s="377"/>
      <c r="G190" s="377"/>
      <c r="H190" s="377"/>
      <c r="I190" s="377"/>
      <c r="J190" s="377"/>
      <c r="K190" s="377"/>
      <c r="L190" s="377"/>
      <c r="M190" s="378"/>
      <c r="N190" s="378"/>
      <c r="O190" s="378"/>
      <c r="P190" s="378"/>
      <c r="Q190" s="378"/>
      <c r="R190" s="378"/>
      <c r="S190" s="378"/>
      <c r="T190" s="378"/>
      <c r="U190" s="378"/>
      <c r="V190" s="378"/>
      <c r="W190" s="378"/>
      <c r="X190" s="378"/>
      <c r="Y190" s="380"/>
      <c r="Z190" s="409"/>
      <c r="AA190" s="380"/>
      <c r="AB190" s="380"/>
      <c r="AC190" s="380"/>
      <c r="AD190" s="380"/>
      <c r="AE190" s="380"/>
      <c r="AF190" s="380"/>
      <c r="AG190" s="380"/>
      <c r="AH190" s="380"/>
      <c r="AI190" s="380"/>
      <c r="AJ190" s="380"/>
      <c r="AR190" s="380"/>
      <c r="AS190" s="380"/>
      <c r="AT190" s="380"/>
      <c r="AU190" s="380"/>
      <c r="AV190" s="380"/>
      <c r="AW190" s="380"/>
      <c r="AX190" s="380"/>
      <c r="AY190" s="380"/>
      <c r="AZ190" s="380"/>
      <c r="BA190" s="380"/>
      <c r="BB190" s="380"/>
      <c r="BC190" s="380"/>
      <c r="BD190" s="380"/>
      <c r="BE190" s="380"/>
      <c r="BF190" s="380"/>
      <c r="BG190" s="380"/>
      <c r="BH190" s="380"/>
      <c r="BI190" s="380"/>
      <c r="BJ190" s="377"/>
      <c r="CE190" s="380"/>
      <c r="CF190" s="380"/>
      <c r="CG190" s="380"/>
      <c r="EZ190" s="380"/>
      <c r="FA190" s="380"/>
      <c r="FB190" s="380"/>
      <c r="FC190" s="380"/>
      <c r="FD190" s="380"/>
      <c r="FE190" s="380"/>
      <c r="FF190" s="380"/>
      <c r="FG190" s="380"/>
      <c r="FH190" s="380"/>
      <c r="FI190" s="380"/>
      <c r="FJ190" s="380"/>
      <c r="FK190" s="380"/>
      <c r="FL190" s="380"/>
      <c r="FM190" s="380"/>
      <c r="FN190" s="380"/>
      <c r="FO190" s="380"/>
      <c r="FP190" s="380"/>
      <c r="FQ190" s="380"/>
      <c r="FR190" s="380"/>
      <c r="FS190" s="380"/>
      <c r="FT190" s="380"/>
      <c r="FU190" s="380"/>
      <c r="FV190" s="380"/>
      <c r="FW190" s="380"/>
      <c r="FX190" s="380"/>
      <c r="FY190" s="380"/>
      <c r="FZ190" s="380"/>
      <c r="GA190" s="380"/>
      <c r="GB190" s="380"/>
      <c r="GC190" s="380"/>
      <c r="GD190" s="380"/>
      <c r="GE190" s="380"/>
      <c r="GF190" s="380"/>
      <c r="GG190" s="380"/>
      <c r="GH190" s="380"/>
      <c r="GI190" s="380"/>
      <c r="GJ190" s="380"/>
      <c r="GK190" s="380"/>
      <c r="GL190" s="380"/>
      <c r="GM190" s="380"/>
      <c r="GN190" s="380"/>
      <c r="GO190" s="380"/>
      <c r="GP190" s="380"/>
      <c r="GQ190" s="380"/>
      <c r="GR190" s="380"/>
      <c r="GS190" s="380"/>
      <c r="GT190" s="380"/>
      <c r="GU190" s="380"/>
      <c r="GV190" s="380"/>
      <c r="GW190" s="380"/>
      <c r="GX190" s="380"/>
      <c r="GY190" s="380"/>
      <c r="GZ190" s="380"/>
      <c r="HA190" s="380"/>
      <c r="HB190" s="380"/>
      <c r="HC190" s="380"/>
      <c r="HD190" s="380"/>
      <c r="HE190" s="380"/>
      <c r="HF190" s="380"/>
      <c r="HG190" s="380"/>
      <c r="HH190" s="380"/>
    </row>
    <row r="191" spans="1:216">
      <c r="A191" s="103"/>
      <c r="B191" s="377"/>
      <c r="C191" s="377"/>
      <c r="D191" s="377"/>
      <c r="E191" s="377"/>
      <c r="F191" s="377"/>
      <c r="G191" s="377"/>
      <c r="H191" s="377"/>
      <c r="I191" s="377"/>
      <c r="J191" s="377"/>
      <c r="K191" s="377"/>
      <c r="L191" s="377"/>
      <c r="M191" s="378"/>
      <c r="N191" s="378"/>
      <c r="O191" s="378"/>
      <c r="P191" s="378"/>
      <c r="Q191" s="378"/>
      <c r="R191" s="378"/>
      <c r="S191" s="378"/>
      <c r="T191" s="378"/>
      <c r="U191" s="378"/>
      <c r="V191" s="378"/>
      <c r="W191" s="378"/>
      <c r="X191" s="378"/>
      <c r="Y191" s="380"/>
      <c r="Z191" s="409"/>
      <c r="AA191" s="380"/>
      <c r="AB191" s="380"/>
      <c r="AC191" s="380"/>
      <c r="AD191" s="380"/>
      <c r="AE191" s="380"/>
      <c r="AF191" s="380"/>
      <c r="AG191" s="380"/>
      <c r="AH191" s="380"/>
      <c r="AI191" s="380"/>
      <c r="AJ191" s="380"/>
      <c r="AR191" s="380"/>
      <c r="AS191" s="380"/>
      <c r="AT191" s="380"/>
      <c r="AU191" s="380"/>
      <c r="AV191" s="380"/>
      <c r="AW191" s="380"/>
      <c r="AX191" s="380"/>
      <c r="AY191" s="380"/>
      <c r="AZ191" s="380"/>
      <c r="BA191" s="380"/>
      <c r="BB191" s="380"/>
      <c r="BC191" s="380"/>
      <c r="BD191" s="380"/>
      <c r="BE191" s="380"/>
      <c r="BF191" s="380"/>
      <c r="BG191" s="380"/>
      <c r="BH191" s="380"/>
      <c r="BI191" s="380"/>
      <c r="BJ191" s="377"/>
      <c r="CE191" s="380"/>
      <c r="CF191" s="380"/>
      <c r="CG191" s="380"/>
      <c r="EZ191" s="380"/>
      <c r="FA191" s="380"/>
      <c r="FB191" s="380"/>
      <c r="FC191" s="380"/>
      <c r="FD191" s="380"/>
      <c r="FE191" s="380"/>
      <c r="FF191" s="380"/>
      <c r="FG191" s="380"/>
      <c r="FH191" s="380"/>
      <c r="FI191" s="380"/>
      <c r="FJ191" s="380"/>
      <c r="FK191" s="380"/>
      <c r="FL191" s="380"/>
      <c r="FM191" s="380"/>
      <c r="FN191" s="380"/>
      <c r="FO191" s="380"/>
      <c r="FP191" s="380"/>
      <c r="FQ191" s="380"/>
      <c r="FR191" s="380"/>
      <c r="FS191" s="380"/>
      <c r="FT191" s="380"/>
      <c r="FU191" s="380"/>
      <c r="FV191" s="380"/>
      <c r="FW191" s="380"/>
      <c r="FX191" s="380"/>
      <c r="FY191" s="380"/>
      <c r="FZ191" s="380"/>
      <c r="GA191" s="380"/>
      <c r="GB191" s="380"/>
      <c r="GC191" s="380"/>
      <c r="GD191" s="380"/>
      <c r="GE191" s="380"/>
      <c r="GF191" s="380"/>
      <c r="GG191" s="380"/>
      <c r="GH191" s="380"/>
      <c r="GI191" s="380"/>
      <c r="GJ191" s="380"/>
      <c r="GK191" s="380"/>
      <c r="GL191" s="380"/>
      <c r="GM191" s="380"/>
      <c r="GN191" s="380"/>
      <c r="GO191" s="380"/>
      <c r="GP191" s="380"/>
      <c r="GQ191" s="380"/>
      <c r="GR191" s="380"/>
      <c r="GS191" s="380"/>
      <c r="GT191" s="380"/>
      <c r="GU191" s="380"/>
      <c r="GV191" s="380"/>
      <c r="GW191" s="380"/>
      <c r="GX191" s="380"/>
      <c r="GY191" s="380"/>
      <c r="GZ191" s="380"/>
      <c r="HA191" s="380"/>
      <c r="HB191" s="380"/>
      <c r="HC191" s="380"/>
      <c r="HD191" s="380"/>
      <c r="HE191" s="380"/>
      <c r="HF191" s="380"/>
      <c r="HG191" s="380"/>
      <c r="HH191" s="380"/>
    </row>
    <row r="192" spans="1:216">
      <c r="A192" s="103"/>
      <c r="B192" s="377"/>
      <c r="C192" s="377"/>
      <c r="D192" s="377"/>
      <c r="E192" s="377"/>
      <c r="F192" s="377"/>
      <c r="G192" s="377"/>
      <c r="H192" s="377"/>
      <c r="I192" s="377"/>
      <c r="J192" s="377"/>
      <c r="K192" s="377"/>
      <c r="L192" s="377"/>
      <c r="M192" s="378"/>
      <c r="N192" s="378"/>
      <c r="O192" s="378"/>
      <c r="P192" s="378"/>
      <c r="Q192" s="378"/>
      <c r="R192" s="378"/>
      <c r="S192" s="378"/>
      <c r="T192" s="378"/>
      <c r="U192" s="378"/>
      <c r="V192" s="378"/>
      <c r="W192" s="378"/>
      <c r="X192" s="378"/>
      <c r="Y192" s="380"/>
      <c r="Z192" s="409"/>
      <c r="AA192" s="380"/>
      <c r="AB192" s="380"/>
      <c r="AC192" s="380"/>
      <c r="AD192" s="380"/>
      <c r="AE192" s="380"/>
      <c r="AF192" s="380"/>
      <c r="AG192" s="380"/>
      <c r="AH192" s="380"/>
      <c r="AI192" s="380"/>
      <c r="AJ192" s="380"/>
      <c r="AR192" s="380"/>
      <c r="AS192" s="380"/>
      <c r="AT192" s="380"/>
      <c r="AU192" s="380"/>
      <c r="AV192" s="380"/>
      <c r="AW192" s="380"/>
      <c r="AX192" s="380"/>
      <c r="AY192" s="380"/>
      <c r="AZ192" s="380"/>
      <c r="BA192" s="380"/>
      <c r="BB192" s="380"/>
      <c r="BC192" s="380"/>
      <c r="BD192" s="380"/>
      <c r="BE192" s="380"/>
      <c r="BF192" s="380"/>
      <c r="BG192" s="380"/>
      <c r="BH192" s="380"/>
      <c r="BI192" s="380"/>
      <c r="BJ192" s="377"/>
      <c r="CE192" s="380"/>
      <c r="CF192" s="380"/>
      <c r="CG192" s="380"/>
      <c r="EZ192" s="380"/>
      <c r="FA192" s="380"/>
      <c r="FB192" s="380"/>
      <c r="FC192" s="380"/>
      <c r="FD192" s="380"/>
      <c r="FE192" s="380"/>
      <c r="FF192" s="380"/>
      <c r="FG192" s="380"/>
      <c r="FH192" s="380"/>
      <c r="FI192" s="380"/>
      <c r="FJ192" s="380"/>
      <c r="FK192" s="380"/>
      <c r="FL192" s="380"/>
      <c r="FM192" s="380"/>
      <c r="FN192" s="380"/>
      <c r="FO192" s="380"/>
      <c r="FP192" s="380"/>
      <c r="FQ192" s="380"/>
      <c r="FR192" s="380"/>
      <c r="FS192" s="380"/>
      <c r="FT192" s="380"/>
      <c r="FU192" s="380"/>
      <c r="FV192" s="380"/>
      <c r="FW192" s="380"/>
      <c r="FX192" s="380"/>
      <c r="FY192" s="380"/>
      <c r="FZ192" s="380"/>
      <c r="GA192" s="380"/>
      <c r="GB192" s="380"/>
      <c r="GC192" s="380"/>
      <c r="GD192" s="380"/>
      <c r="GE192" s="380"/>
      <c r="GF192" s="380"/>
      <c r="GG192" s="380"/>
      <c r="GH192" s="380"/>
      <c r="GI192" s="380"/>
      <c r="GJ192" s="380"/>
      <c r="GK192" s="380"/>
      <c r="GL192" s="380"/>
      <c r="GM192" s="380"/>
      <c r="GN192" s="380"/>
      <c r="GO192" s="380"/>
      <c r="GP192" s="380"/>
      <c r="GQ192" s="380"/>
      <c r="GR192" s="380"/>
      <c r="GS192" s="380"/>
      <c r="GT192" s="380"/>
      <c r="GU192" s="380"/>
      <c r="GV192" s="380"/>
      <c r="GW192" s="380"/>
      <c r="GX192" s="380"/>
      <c r="GY192" s="380"/>
      <c r="GZ192" s="380"/>
      <c r="HA192" s="380"/>
      <c r="HB192" s="380"/>
      <c r="HC192" s="380"/>
      <c r="HD192" s="380"/>
      <c r="HE192" s="380"/>
      <c r="HF192" s="380"/>
      <c r="HG192" s="380"/>
      <c r="HH192" s="380"/>
    </row>
    <row r="193" spans="1:216">
      <c r="A193" s="103"/>
      <c r="B193" s="377"/>
      <c r="C193" s="377"/>
      <c r="D193" s="377"/>
      <c r="E193" s="377"/>
      <c r="F193" s="377"/>
      <c r="G193" s="377"/>
      <c r="H193" s="377"/>
      <c r="I193" s="377"/>
      <c r="J193" s="377"/>
      <c r="K193" s="377"/>
      <c r="L193" s="377"/>
      <c r="M193" s="378"/>
      <c r="N193" s="378"/>
      <c r="O193" s="378"/>
      <c r="P193" s="378"/>
      <c r="Q193" s="378"/>
      <c r="R193" s="378"/>
      <c r="S193" s="378"/>
      <c r="T193" s="378"/>
      <c r="U193" s="378"/>
      <c r="V193" s="378"/>
      <c r="W193" s="378"/>
      <c r="X193" s="378"/>
      <c r="Y193" s="380"/>
      <c r="Z193" s="409"/>
      <c r="AA193" s="380"/>
      <c r="AB193" s="380"/>
      <c r="AC193" s="380"/>
      <c r="AD193" s="380"/>
      <c r="AE193" s="380"/>
      <c r="AF193" s="380"/>
      <c r="AG193" s="380"/>
      <c r="AH193" s="380"/>
      <c r="AI193" s="380"/>
      <c r="AJ193" s="380"/>
      <c r="AR193" s="380"/>
      <c r="AS193" s="380"/>
      <c r="AT193" s="380"/>
      <c r="AU193" s="380"/>
      <c r="AV193" s="380"/>
      <c r="AW193" s="380"/>
      <c r="AX193" s="380"/>
      <c r="AY193" s="380"/>
      <c r="AZ193" s="380"/>
      <c r="BA193" s="380"/>
      <c r="BB193" s="380"/>
      <c r="BC193" s="380"/>
      <c r="BD193" s="380"/>
      <c r="BE193" s="380"/>
      <c r="BF193" s="380"/>
      <c r="BG193" s="380"/>
      <c r="BH193" s="380"/>
      <c r="BI193" s="380"/>
      <c r="BJ193" s="377"/>
      <c r="CE193" s="380"/>
      <c r="CF193" s="380"/>
      <c r="CG193" s="380"/>
      <c r="EZ193" s="380"/>
      <c r="FA193" s="380"/>
      <c r="FB193" s="380"/>
      <c r="FC193" s="380"/>
      <c r="FD193" s="380"/>
      <c r="FE193" s="380"/>
      <c r="FF193" s="380"/>
      <c r="FG193" s="380"/>
      <c r="FH193" s="380"/>
      <c r="FI193" s="380"/>
      <c r="FJ193" s="380"/>
      <c r="FK193" s="380"/>
      <c r="FL193" s="380"/>
      <c r="FM193" s="380"/>
      <c r="FN193" s="380"/>
      <c r="FO193" s="380"/>
      <c r="FP193" s="380"/>
      <c r="FQ193" s="380"/>
      <c r="FR193" s="380"/>
      <c r="FS193" s="380"/>
      <c r="FT193" s="380"/>
      <c r="FU193" s="380"/>
      <c r="FV193" s="380"/>
      <c r="FW193" s="380"/>
      <c r="FX193" s="380"/>
      <c r="FY193" s="380"/>
      <c r="FZ193" s="380"/>
      <c r="GA193" s="380"/>
      <c r="GB193" s="380"/>
      <c r="GC193" s="380"/>
      <c r="GD193" s="380"/>
      <c r="GE193" s="380"/>
      <c r="GF193" s="380"/>
      <c r="GG193" s="380"/>
      <c r="GH193" s="380"/>
      <c r="GI193" s="380"/>
      <c r="GJ193" s="380"/>
      <c r="GK193" s="380"/>
      <c r="GL193" s="380"/>
      <c r="GM193" s="380"/>
      <c r="GN193" s="380"/>
      <c r="GO193" s="380"/>
      <c r="GP193" s="380"/>
      <c r="GQ193" s="380"/>
      <c r="GR193" s="380"/>
      <c r="GS193" s="380"/>
      <c r="GT193" s="380"/>
      <c r="GU193" s="380"/>
      <c r="GV193" s="380"/>
      <c r="GW193" s="380"/>
      <c r="GX193" s="380"/>
      <c r="GY193" s="380"/>
      <c r="GZ193" s="380"/>
      <c r="HA193" s="380"/>
      <c r="HB193" s="380"/>
      <c r="HC193" s="380"/>
      <c r="HD193" s="380"/>
      <c r="HE193" s="380"/>
      <c r="HF193" s="380"/>
      <c r="HG193" s="380"/>
      <c r="HH193" s="380"/>
    </row>
    <row r="194" spans="1:216">
      <c r="A194" s="103"/>
      <c r="B194" s="377"/>
      <c r="C194" s="377"/>
      <c r="D194" s="377"/>
      <c r="E194" s="377"/>
      <c r="F194" s="377"/>
      <c r="G194" s="377"/>
      <c r="H194" s="377"/>
      <c r="I194" s="377"/>
      <c r="J194" s="377"/>
      <c r="K194" s="377"/>
      <c r="L194" s="377"/>
      <c r="M194" s="378"/>
      <c r="N194" s="378"/>
      <c r="O194" s="378"/>
      <c r="P194" s="378"/>
      <c r="Q194" s="378"/>
      <c r="R194" s="378"/>
      <c r="S194" s="378"/>
      <c r="T194" s="378"/>
      <c r="U194" s="378"/>
      <c r="V194" s="378"/>
      <c r="W194" s="378"/>
      <c r="X194" s="378"/>
      <c r="Y194" s="380"/>
      <c r="Z194" s="409"/>
      <c r="AA194" s="380"/>
      <c r="AB194" s="380"/>
      <c r="AC194" s="380"/>
      <c r="AD194" s="380"/>
      <c r="AE194" s="380"/>
      <c r="AF194" s="380"/>
      <c r="AG194" s="380"/>
      <c r="AH194" s="380"/>
      <c r="AI194" s="380"/>
      <c r="AJ194" s="380"/>
      <c r="AR194" s="380"/>
      <c r="AS194" s="380"/>
      <c r="AT194" s="380"/>
      <c r="AU194" s="380"/>
      <c r="AV194" s="380"/>
      <c r="AW194" s="380"/>
      <c r="AX194" s="380"/>
      <c r="AY194" s="380"/>
      <c r="AZ194" s="380"/>
      <c r="BA194" s="380"/>
      <c r="BB194" s="380"/>
      <c r="BC194" s="380"/>
      <c r="BD194" s="380"/>
      <c r="BE194" s="380"/>
      <c r="BF194" s="380"/>
      <c r="BG194" s="380"/>
      <c r="BH194" s="380"/>
      <c r="BI194" s="380"/>
      <c r="BJ194" s="377"/>
      <c r="CE194" s="380"/>
      <c r="CF194" s="380"/>
      <c r="CG194" s="380"/>
      <c r="EZ194" s="380"/>
      <c r="FA194" s="380"/>
      <c r="FB194" s="380"/>
      <c r="FC194" s="380"/>
      <c r="FD194" s="380"/>
      <c r="FE194" s="380"/>
      <c r="FF194" s="380"/>
      <c r="FG194" s="380"/>
      <c r="FH194" s="380"/>
      <c r="FI194" s="380"/>
      <c r="FJ194" s="380"/>
      <c r="FK194" s="380"/>
      <c r="FL194" s="380"/>
      <c r="FM194" s="380"/>
      <c r="FN194" s="380"/>
      <c r="FO194" s="380"/>
      <c r="FP194" s="380"/>
      <c r="FQ194" s="380"/>
      <c r="FR194" s="380"/>
      <c r="FS194" s="380"/>
      <c r="FT194" s="380"/>
      <c r="FU194" s="380"/>
      <c r="FV194" s="380"/>
      <c r="FW194" s="380"/>
      <c r="FX194" s="380"/>
      <c r="FY194" s="380"/>
      <c r="FZ194" s="380"/>
      <c r="GA194" s="380"/>
      <c r="GB194" s="380"/>
      <c r="GC194" s="380"/>
      <c r="GD194" s="380"/>
      <c r="GE194" s="380"/>
      <c r="GF194" s="380"/>
      <c r="GG194" s="380"/>
      <c r="GH194" s="380"/>
      <c r="GI194" s="380"/>
      <c r="GJ194" s="380"/>
      <c r="GK194" s="380"/>
      <c r="GL194" s="380"/>
      <c r="GM194" s="380"/>
      <c r="GN194" s="380"/>
      <c r="GO194" s="380"/>
      <c r="GP194" s="380"/>
      <c r="GQ194" s="380"/>
      <c r="GR194" s="380"/>
      <c r="GS194" s="380"/>
      <c r="GT194" s="380"/>
      <c r="GU194" s="380"/>
      <c r="GV194" s="380"/>
      <c r="GW194" s="380"/>
      <c r="GX194" s="380"/>
      <c r="GY194" s="380"/>
      <c r="GZ194" s="380"/>
      <c r="HA194" s="380"/>
      <c r="HB194" s="380"/>
      <c r="HC194" s="380"/>
      <c r="HD194" s="380"/>
      <c r="HE194" s="380"/>
      <c r="HF194" s="380"/>
      <c r="HG194" s="380"/>
      <c r="HH194" s="380"/>
    </row>
    <row r="195" spans="1:216">
      <c r="A195" s="103"/>
      <c r="B195" s="377"/>
      <c r="C195" s="377"/>
      <c r="D195" s="377"/>
      <c r="E195" s="377"/>
      <c r="F195" s="377"/>
      <c r="G195" s="377"/>
      <c r="H195" s="377"/>
      <c r="I195" s="377"/>
      <c r="J195" s="377"/>
      <c r="K195" s="377"/>
      <c r="L195" s="377"/>
      <c r="M195" s="378"/>
      <c r="N195" s="378"/>
      <c r="O195" s="378"/>
      <c r="P195" s="378"/>
      <c r="Q195" s="378"/>
      <c r="R195" s="378"/>
      <c r="S195" s="378"/>
      <c r="T195" s="378"/>
      <c r="U195" s="378"/>
      <c r="V195" s="378"/>
      <c r="W195" s="378"/>
      <c r="X195" s="378"/>
      <c r="Y195" s="380"/>
      <c r="Z195" s="409"/>
      <c r="AA195" s="380"/>
      <c r="AB195" s="380"/>
      <c r="AC195" s="380"/>
      <c r="AD195" s="380"/>
      <c r="AE195" s="380"/>
      <c r="AF195" s="380"/>
      <c r="AG195" s="380"/>
      <c r="AH195" s="380"/>
      <c r="AI195" s="380"/>
      <c r="AJ195" s="380"/>
      <c r="AR195" s="380"/>
      <c r="AS195" s="380"/>
      <c r="AT195" s="380"/>
      <c r="AU195" s="380"/>
      <c r="AV195" s="380"/>
      <c r="AW195" s="380"/>
      <c r="AX195" s="380"/>
      <c r="AY195" s="380"/>
      <c r="AZ195" s="380"/>
      <c r="BA195" s="380"/>
      <c r="BB195" s="380"/>
      <c r="BC195" s="380"/>
      <c r="BD195" s="380"/>
      <c r="BE195" s="380"/>
      <c r="BF195" s="380"/>
      <c r="BG195" s="380"/>
      <c r="BH195" s="380"/>
      <c r="BI195" s="380"/>
      <c r="BJ195" s="377"/>
      <c r="CE195" s="380"/>
      <c r="CF195" s="380"/>
      <c r="CG195" s="380"/>
      <c r="EZ195" s="380"/>
      <c r="FA195" s="380"/>
      <c r="FB195" s="380"/>
      <c r="FC195" s="380"/>
      <c r="FD195" s="380"/>
      <c r="FE195" s="380"/>
      <c r="FF195" s="380"/>
      <c r="FG195" s="380"/>
      <c r="FH195" s="380"/>
      <c r="FI195" s="380"/>
      <c r="FJ195" s="380"/>
      <c r="FK195" s="380"/>
      <c r="FL195" s="380"/>
      <c r="FM195" s="380"/>
      <c r="FN195" s="380"/>
      <c r="FO195" s="380"/>
      <c r="FP195" s="380"/>
      <c r="FQ195" s="380"/>
      <c r="FR195" s="380"/>
      <c r="FS195" s="380"/>
      <c r="FT195" s="380"/>
      <c r="FU195" s="380"/>
      <c r="FV195" s="380"/>
      <c r="FW195" s="380"/>
      <c r="FX195" s="380"/>
      <c r="FY195" s="380"/>
      <c r="FZ195" s="380"/>
      <c r="GA195" s="380"/>
      <c r="GB195" s="380"/>
      <c r="GC195" s="380"/>
      <c r="GD195" s="380"/>
      <c r="GE195" s="380"/>
      <c r="GF195" s="380"/>
      <c r="GG195" s="380"/>
      <c r="GH195" s="380"/>
      <c r="GI195" s="380"/>
      <c r="GJ195" s="380"/>
      <c r="GK195" s="380"/>
      <c r="GL195" s="380"/>
      <c r="GM195" s="380"/>
      <c r="GN195" s="380"/>
      <c r="GO195" s="380"/>
      <c r="GP195" s="380"/>
      <c r="GQ195" s="380"/>
      <c r="GR195" s="380"/>
      <c r="GS195" s="380"/>
      <c r="GT195" s="380"/>
      <c r="GU195" s="380"/>
      <c r="GV195" s="380"/>
      <c r="GW195" s="380"/>
      <c r="GX195" s="380"/>
      <c r="GY195" s="380"/>
      <c r="GZ195" s="380"/>
      <c r="HA195" s="380"/>
      <c r="HB195" s="380"/>
      <c r="HC195" s="380"/>
      <c r="HD195" s="380"/>
      <c r="HE195" s="380"/>
      <c r="HF195" s="380"/>
      <c r="HG195" s="380"/>
      <c r="HH195" s="380"/>
    </row>
    <row r="196" spans="1:216">
      <c r="A196" s="103"/>
      <c r="B196" s="377"/>
      <c r="C196" s="377"/>
      <c r="D196" s="377"/>
      <c r="E196" s="377"/>
      <c r="F196" s="377"/>
      <c r="G196" s="377"/>
      <c r="H196" s="377"/>
      <c r="I196" s="377"/>
      <c r="J196" s="377"/>
      <c r="K196" s="377"/>
      <c r="L196" s="377"/>
      <c r="M196" s="378"/>
      <c r="N196" s="378"/>
      <c r="O196" s="378"/>
      <c r="P196" s="378"/>
      <c r="Q196" s="378"/>
      <c r="R196" s="378"/>
      <c r="S196" s="378"/>
      <c r="T196" s="378"/>
      <c r="U196" s="378"/>
      <c r="V196" s="378"/>
      <c r="W196" s="378"/>
      <c r="X196" s="378"/>
      <c r="Y196" s="380"/>
      <c r="Z196" s="409"/>
      <c r="AA196" s="380"/>
      <c r="AB196" s="380"/>
      <c r="AC196" s="380"/>
      <c r="AD196" s="380"/>
      <c r="AE196" s="380"/>
      <c r="AF196" s="380"/>
      <c r="AG196" s="380"/>
      <c r="AH196" s="380"/>
      <c r="AI196" s="380"/>
      <c r="AJ196" s="380"/>
      <c r="AR196" s="380"/>
      <c r="AS196" s="380"/>
      <c r="AT196" s="380"/>
      <c r="AU196" s="380"/>
      <c r="AV196" s="380"/>
      <c r="AW196" s="380"/>
      <c r="AX196" s="380"/>
      <c r="AY196" s="380"/>
      <c r="AZ196" s="380"/>
      <c r="BA196" s="380"/>
      <c r="BB196" s="380"/>
      <c r="BC196" s="380"/>
      <c r="BD196" s="380"/>
      <c r="BE196" s="380"/>
      <c r="BF196" s="380"/>
      <c r="BG196" s="380"/>
      <c r="BH196" s="380"/>
      <c r="BI196" s="380"/>
      <c r="BJ196" s="377"/>
      <c r="CE196" s="380"/>
      <c r="CF196" s="380"/>
      <c r="CG196" s="380"/>
      <c r="EZ196" s="380"/>
      <c r="FA196" s="380"/>
      <c r="FB196" s="380"/>
      <c r="FC196" s="380"/>
      <c r="FD196" s="380"/>
      <c r="FE196" s="380"/>
      <c r="FF196" s="380"/>
      <c r="FG196" s="380"/>
      <c r="FH196" s="380"/>
      <c r="FI196" s="380"/>
      <c r="FJ196" s="380"/>
      <c r="FK196" s="380"/>
      <c r="FL196" s="380"/>
      <c r="FM196" s="380"/>
      <c r="FN196" s="380"/>
      <c r="FO196" s="380"/>
      <c r="FP196" s="380"/>
      <c r="FQ196" s="380"/>
      <c r="FR196" s="380"/>
      <c r="FS196" s="380"/>
      <c r="FT196" s="380"/>
      <c r="FU196" s="380"/>
      <c r="FV196" s="380"/>
      <c r="FW196" s="380"/>
      <c r="FX196" s="380"/>
      <c r="FY196" s="380"/>
      <c r="FZ196" s="380"/>
      <c r="GA196" s="380"/>
      <c r="GB196" s="380"/>
      <c r="GC196" s="380"/>
      <c r="GD196" s="380"/>
      <c r="GE196" s="380"/>
      <c r="GF196" s="380"/>
      <c r="GG196" s="380"/>
      <c r="GH196" s="380"/>
      <c r="GI196" s="380"/>
      <c r="GJ196" s="380"/>
      <c r="GK196" s="380"/>
      <c r="GL196" s="380"/>
      <c r="GM196" s="380"/>
      <c r="GN196" s="380"/>
      <c r="GO196" s="380"/>
      <c r="GP196" s="380"/>
      <c r="GQ196" s="380"/>
      <c r="GR196" s="380"/>
      <c r="GS196" s="380"/>
      <c r="GT196" s="380"/>
      <c r="GU196" s="380"/>
      <c r="GV196" s="380"/>
      <c r="GW196" s="380"/>
      <c r="GX196" s="380"/>
      <c r="GY196" s="380"/>
      <c r="GZ196" s="380"/>
      <c r="HA196" s="380"/>
      <c r="HB196" s="380"/>
      <c r="HC196" s="380"/>
      <c r="HD196" s="380"/>
      <c r="HE196" s="380"/>
      <c r="HF196" s="380"/>
      <c r="HG196" s="380"/>
      <c r="HH196" s="380"/>
    </row>
    <row r="197" spans="1:216">
      <c r="A197" s="103"/>
      <c r="B197" s="377"/>
      <c r="C197" s="377"/>
      <c r="D197" s="377"/>
      <c r="E197" s="377"/>
      <c r="F197" s="377"/>
      <c r="G197" s="377"/>
      <c r="H197" s="377"/>
      <c r="I197" s="377"/>
      <c r="J197" s="377"/>
      <c r="K197" s="377"/>
      <c r="L197" s="377"/>
      <c r="M197" s="378"/>
      <c r="N197" s="378"/>
      <c r="O197" s="378"/>
      <c r="P197" s="378"/>
      <c r="Q197" s="378"/>
      <c r="R197" s="378"/>
      <c r="S197" s="378"/>
      <c r="T197" s="378"/>
      <c r="U197" s="378"/>
      <c r="V197" s="378"/>
      <c r="W197" s="378"/>
      <c r="X197" s="378"/>
      <c r="Y197" s="380"/>
      <c r="Z197" s="409"/>
      <c r="AA197" s="380"/>
      <c r="AB197" s="380"/>
      <c r="AC197" s="380"/>
      <c r="AD197" s="380"/>
      <c r="AE197" s="380"/>
      <c r="AF197" s="380"/>
      <c r="AG197" s="380"/>
      <c r="AH197" s="380"/>
      <c r="AI197" s="380"/>
      <c r="AJ197" s="380"/>
      <c r="AR197" s="380"/>
      <c r="AS197" s="380"/>
      <c r="AT197" s="380"/>
      <c r="AU197" s="380"/>
      <c r="AV197" s="380"/>
      <c r="AW197" s="380"/>
      <c r="AX197" s="380"/>
      <c r="AY197" s="380"/>
      <c r="AZ197" s="380"/>
      <c r="BA197" s="380"/>
      <c r="BB197" s="380"/>
      <c r="BC197" s="380"/>
      <c r="BD197" s="380"/>
      <c r="BE197" s="380"/>
      <c r="BF197" s="380"/>
      <c r="BG197" s="380"/>
      <c r="BH197" s="380"/>
      <c r="BI197" s="380"/>
      <c r="BJ197" s="377"/>
      <c r="CE197" s="380"/>
      <c r="CF197" s="380"/>
      <c r="CG197" s="380"/>
      <c r="EZ197" s="380"/>
      <c r="FA197" s="380"/>
      <c r="FB197" s="380"/>
      <c r="FC197" s="380"/>
      <c r="FD197" s="380"/>
      <c r="FE197" s="380"/>
      <c r="FF197" s="380"/>
      <c r="FG197" s="380"/>
      <c r="FH197" s="380"/>
      <c r="FI197" s="380"/>
      <c r="FJ197" s="380"/>
      <c r="FK197" s="380"/>
      <c r="FL197" s="380"/>
      <c r="FM197" s="380"/>
      <c r="FN197" s="380"/>
      <c r="FO197" s="380"/>
      <c r="FP197" s="380"/>
      <c r="FQ197" s="380"/>
      <c r="FR197" s="380"/>
      <c r="FS197" s="380"/>
      <c r="FT197" s="380"/>
      <c r="FU197" s="380"/>
      <c r="FV197" s="380"/>
      <c r="FW197" s="380"/>
      <c r="FX197" s="380"/>
      <c r="FY197" s="380"/>
      <c r="FZ197" s="380"/>
      <c r="GA197" s="380"/>
      <c r="GB197" s="380"/>
      <c r="GC197" s="380"/>
      <c r="GD197" s="380"/>
      <c r="GE197" s="380"/>
      <c r="GF197" s="380"/>
      <c r="GG197" s="380"/>
      <c r="GH197" s="380"/>
      <c r="GI197" s="380"/>
      <c r="GJ197" s="380"/>
      <c r="GK197" s="380"/>
      <c r="GL197" s="380"/>
      <c r="GM197" s="380"/>
      <c r="GN197" s="380"/>
      <c r="GO197" s="380"/>
      <c r="GP197" s="380"/>
      <c r="GQ197" s="380"/>
      <c r="GR197" s="380"/>
      <c r="GS197" s="380"/>
      <c r="GT197" s="380"/>
      <c r="GU197" s="380"/>
      <c r="GV197" s="380"/>
      <c r="GW197" s="380"/>
      <c r="GX197" s="380"/>
      <c r="GY197" s="380"/>
      <c r="GZ197" s="380"/>
      <c r="HA197" s="380"/>
      <c r="HB197" s="380"/>
      <c r="HC197" s="380"/>
      <c r="HD197" s="380"/>
      <c r="HE197" s="380"/>
      <c r="HF197" s="380"/>
      <c r="HG197" s="380"/>
      <c r="HH197" s="380"/>
    </row>
    <row r="198" spans="1:216">
      <c r="A198" s="103"/>
      <c r="B198" s="377"/>
      <c r="C198" s="377"/>
      <c r="D198" s="377"/>
      <c r="E198" s="377"/>
      <c r="F198" s="377"/>
      <c r="G198" s="377"/>
      <c r="H198" s="377"/>
      <c r="I198" s="377"/>
      <c r="J198" s="377"/>
      <c r="K198" s="377"/>
      <c r="L198" s="377"/>
      <c r="M198" s="378"/>
      <c r="N198" s="378"/>
      <c r="O198" s="378"/>
      <c r="P198" s="378"/>
      <c r="Q198" s="378"/>
      <c r="R198" s="378"/>
      <c r="S198" s="378"/>
      <c r="T198" s="378"/>
      <c r="U198" s="378"/>
      <c r="V198" s="378"/>
      <c r="W198" s="378"/>
      <c r="X198" s="378"/>
      <c r="Y198" s="380"/>
      <c r="Z198" s="409"/>
      <c r="AA198" s="380"/>
      <c r="AB198" s="380"/>
      <c r="AC198" s="380"/>
      <c r="AD198" s="380"/>
      <c r="AE198" s="380"/>
      <c r="AF198" s="380"/>
      <c r="AG198" s="380"/>
      <c r="AH198" s="380"/>
      <c r="AI198" s="380"/>
      <c r="AJ198" s="380"/>
      <c r="AR198" s="380"/>
      <c r="AS198" s="380"/>
      <c r="AT198" s="380"/>
      <c r="AU198" s="380"/>
      <c r="AV198" s="380"/>
      <c r="AW198" s="380"/>
      <c r="AX198" s="380"/>
      <c r="AY198" s="380"/>
      <c r="AZ198" s="380"/>
      <c r="BA198" s="380"/>
      <c r="BB198" s="380"/>
      <c r="BC198" s="380"/>
      <c r="BD198" s="380"/>
      <c r="BE198" s="380"/>
      <c r="BF198" s="380"/>
      <c r="BG198" s="380"/>
      <c r="BH198" s="380"/>
      <c r="BI198" s="380"/>
      <c r="BJ198" s="377"/>
      <c r="CE198" s="380"/>
      <c r="CF198" s="380"/>
      <c r="CG198" s="380"/>
      <c r="EZ198" s="380"/>
      <c r="FA198" s="380"/>
      <c r="FB198" s="380"/>
      <c r="FC198" s="380"/>
      <c r="FD198" s="380"/>
      <c r="FE198" s="380"/>
      <c r="FF198" s="380"/>
      <c r="FG198" s="380"/>
      <c r="FH198" s="380"/>
      <c r="FI198" s="380"/>
      <c r="FJ198" s="380"/>
      <c r="FK198" s="380"/>
      <c r="FL198" s="380"/>
      <c r="FM198" s="380"/>
      <c r="FN198" s="380"/>
      <c r="FO198" s="380"/>
      <c r="FP198" s="380"/>
      <c r="FQ198" s="380"/>
      <c r="FR198" s="380"/>
      <c r="FS198" s="380"/>
      <c r="FT198" s="380"/>
      <c r="FU198" s="380"/>
      <c r="FV198" s="380"/>
      <c r="FW198" s="380"/>
      <c r="FX198" s="380"/>
      <c r="FY198" s="380"/>
      <c r="FZ198" s="380"/>
      <c r="GA198" s="380"/>
      <c r="GB198" s="380"/>
      <c r="GC198" s="380"/>
      <c r="GD198" s="380"/>
      <c r="GE198" s="380"/>
      <c r="GF198" s="380"/>
      <c r="GG198" s="380"/>
      <c r="GH198" s="380"/>
      <c r="GI198" s="380"/>
      <c r="GJ198" s="380"/>
      <c r="GK198" s="380"/>
      <c r="GL198" s="380"/>
      <c r="GM198" s="380"/>
      <c r="GN198" s="380"/>
      <c r="GO198" s="380"/>
      <c r="GP198" s="380"/>
      <c r="GQ198" s="380"/>
      <c r="GR198" s="380"/>
      <c r="GS198" s="380"/>
      <c r="GT198" s="380"/>
      <c r="GU198" s="380"/>
      <c r="GV198" s="380"/>
      <c r="GW198" s="380"/>
      <c r="GX198" s="380"/>
      <c r="GY198" s="380"/>
      <c r="GZ198" s="380"/>
      <c r="HA198" s="380"/>
      <c r="HB198" s="380"/>
      <c r="HC198" s="380"/>
      <c r="HD198" s="380"/>
      <c r="HE198" s="380"/>
      <c r="HF198" s="380"/>
      <c r="HG198" s="380"/>
      <c r="HH198" s="380"/>
    </row>
    <row r="199" spans="1:216">
      <c r="A199" s="103"/>
      <c r="B199" s="377"/>
      <c r="C199" s="377"/>
      <c r="D199" s="377"/>
      <c r="E199" s="377"/>
      <c r="F199" s="377"/>
      <c r="G199" s="377"/>
      <c r="H199" s="377"/>
      <c r="I199" s="377"/>
      <c r="J199" s="377"/>
      <c r="K199" s="377"/>
      <c r="L199" s="377"/>
      <c r="M199" s="378"/>
      <c r="N199" s="378"/>
      <c r="O199" s="378"/>
      <c r="P199" s="378"/>
      <c r="Q199" s="378"/>
      <c r="R199" s="378"/>
      <c r="S199" s="378"/>
      <c r="T199" s="378"/>
      <c r="U199" s="378"/>
      <c r="V199" s="378"/>
      <c r="W199" s="378"/>
      <c r="X199" s="378"/>
      <c r="Y199" s="380"/>
      <c r="Z199" s="409"/>
      <c r="AA199" s="380"/>
      <c r="AB199" s="380"/>
      <c r="AC199" s="380"/>
      <c r="AD199" s="380"/>
      <c r="AE199" s="380"/>
      <c r="AF199" s="380"/>
      <c r="AG199" s="380"/>
      <c r="AH199" s="380"/>
      <c r="AI199" s="380"/>
      <c r="AJ199" s="380"/>
      <c r="AR199" s="380"/>
      <c r="AS199" s="380"/>
      <c r="AT199" s="380"/>
      <c r="AU199" s="380"/>
      <c r="AV199" s="380"/>
      <c r="AW199" s="380"/>
      <c r="AX199" s="380"/>
      <c r="AY199" s="380"/>
      <c r="AZ199" s="380"/>
      <c r="BA199" s="380"/>
      <c r="BB199" s="380"/>
      <c r="BC199" s="380"/>
      <c r="BD199" s="380"/>
      <c r="BE199" s="380"/>
      <c r="BF199" s="380"/>
      <c r="BG199" s="380"/>
      <c r="BH199" s="380"/>
      <c r="BI199" s="380"/>
      <c r="BJ199" s="377"/>
      <c r="CE199" s="380"/>
      <c r="CF199" s="380"/>
      <c r="CG199" s="380"/>
      <c r="EZ199" s="380"/>
      <c r="FA199" s="380"/>
      <c r="FB199" s="380"/>
      <c r="FC199" s="380"/>
      <c r="FD199" s="380"/>
      <c r="FE199" s="380"/>
      <c r="FF199" s="380"/>
      <c r="FG199" s="380"/>
      <c r="FH199" s="380"/>
      <c r="FI199" s="380"/>
      <c r="FJ199" s="380"/>
      <c r="FK199" s="380"/>
      <c r="FL199" s="380"/>
      <c r="FM199" s="380"/>
      <c r="FN199" s="380"/>
      <c r="FO199" s="380"/>
      <c r="FP199" s="380"/>
      <c r="FQ199" s="380"/>
      <c r="FR199" s="380"/>
      <c r="FS199" s="380"/>
      <c r="FT199" s="380"/>
      <c r="FU199" s="380"/>
      <c r="FV199" s="380"/>
      <c r="FW199" s="380"/>
      <c r="FX199" s="380"/>
      <c r="FY199" s="380"/>
      <c r="FZ199" s="380"/>
      <c r="GA199" s="380"/>
      <c r="GB199" s="380"/>
      <c r="GC199" s="380"/>
      <c r="GD199" s="380"/>
      <c r="GE199" s="380"/>
      <c r="GF199" s="380"/>
      <c r="GG199" s="380"/>
      <c r="GH199" s="380"/>
      <c r="GI199" s="380"/>
      <c r="GJ199" s="380"/>
      <c r="GK199" s="380"/>
      <c r="GL199" s="380"/>
      <c r="GM199" s="380"/>
      <c r="GN199" s="380"/>
      <c r="GO199" s="380"/>
      <c r="GP199" s="380"/>
      <c r="GQ199" s="380"/>
      <c r="GR199" s="380"/>
      <c r="GS199" s="380"/>
      <c r="GT199" s="380"/>
      <c r="GU199" s="380"/>
      <c r="GV199" s="380"/>
      <c r="GW199" s="380"/>
      <c r="GX199" s="380"/>
      <c r="GY199" s="380"/>
      <c r="GZ199" s="380"/>
      <c r="HA199" s="380"/>
      <c r="HB199" s="380"/>
      <c r="HC199" s="380"/>
      <c r="HD199" s="380"/>
      <c r="HE199" s="380"/>
      <c r="HF199" s="380"/>
      <c r="HG199" s="380"/>
      <c r="HH199" s="380"/>
    </row>
    <row r="200" spans="1:216">
      <c r="A200" s="103"/>
      <c r="B200" s="377"/>
      <c r="C200" s="377"/>
      <c r="D200" s="377"/>
      <c r="E200" s="377"/>
      <c r="F200" s="377"/>
      <c r="G200" s="377"/>
      <c r="H200" s="377"/>
      <c r="I200" s="377"/>
      <c r="J200" s="377"/>
      <c r="K200" s="377"/>
      <c r="L200" s="377"/>
      <c r="M200" s="378"/>
      <c r="N200" s="378"/>
      <c r="O200" s="378"/>
      <c r="P200" s="378"/>
      <c r="Q200" s="378"/>
      <c r="R200" s="378"/>
      <c r="S200" s="378"/>
      <c r="T200" s="378"/>
      <c r="U200" s="378"/>
      <c r="V200" s="378"/>
      <c r="W200" s="378"/>
      <c r="X200" s="378"/>
      <c r="Y200" s="380"/>
      <c r="Z200" s="409"/>
      <c r="AA200" s="380"/>
      <c r="AB200" s="380"/>
      <c r="AC200" s="380"/>
      <c r="AD200" s="380"/>
      <c r="AE200" s="380"/>
      <c r="AF200" s="380"/>
      <c r="AG200" s="380"/>
      <c r="AH200" s="380"/>
      <c r="AI200" s="380"/>
      <c r="AJ200" s="380"/>
      <c r="AR200" s="380"/>
      <c r="AS200" s="380"/>
      <c r="AT200" s="380"/>
      <c r="AU200" s="380"/>
      <c r="AV200" s="380"/>
      <c r="AW200" s="380"/>
      <c r="AX200" s="380"/>
      <c r="AY200" s="380"/>
      <c r="AZ200" s="380"/>
      <c r="BA200" s="380"/>
      <c r="BB200" s="380"/>
      <c r="BC200" s="380"/>
      <c r="BD200" s="380"/>
      <c r="BE200" s="380"/>
      <c r="BF200" s="380"/>
      <c r="BG200" s="380"/>
      <c r="BH200" s="380"/>
      <c r="BI200" s="380"/>
      <c r="BJ200" s="377"/>
      <c r="CE200" s="380"/>
      <c r="CF200" s="380"/>
      <c r="CG200" s="380"/>
      <c r="EZ200" s="380"/>
      <c r="FA200" s="380"/>
      <c r="FB200" s="380"/>
      <c r="FC200" s="380"/>
      <c r="FD200" s="380"/>
      <c r="FE200" s="380"/>
      <c r="FF200" s="380"/>
      <c r="FG200" s="380"/>
      <c r="FH200" s="380"/>
      <c r="FI200" s="380"/>
      <c r="FJ200" s="380"/>
      <c r="FK200" s="380"/>
      <c r="FL200" s="380"/>
      <c r="FM200" s="380"/>
      <c r="FN200" s="380"/>
      <c r="FO200" s="380"/>
      <c r="FP200" s="380"/>
      <c r="FQ200" s="380"/>
      <c r="FR200" s="380"/>
      <c r="FS200" s="380"/>
      <c r="FT200" s="380"/>
      <c r="FU200" s="380"/>
      <c r="FV200" s="380"/>
      <c r="FW200" s="380"/>
      <c r="FX200" s="380"/>
      <c r="FY200" s="380"/>
      <c r="FZ200" s="380"/>
      <c r="GA200" s="380"/>
      <c r="GB200" s="380"/>
      <c r="GC200" s="380"/>
      <c r="GD200" s="380"/>
      <c r="GE200" s="380"/>
      <c r="GF200" s="380"/>
      <c r="GG200" s="380"/>
      <c r="GH200" s="380"/>
      <c r="GI200" s="380"/>
      <c r="GJ200" s="380"/>
      <c r="GK200" s="380"/>
      <c r="GL200" s="380"/>
      <c r="GM200" s="380"/>
      <c r="GN200" s="380"/>
      <c r="GO200" s="380"/>
      <c r="GP200" s="380"/>
      <c r="GQ200" s="380"/>
      <c r="GR200" s="380"/>
      <c r="GS200" s="380"/>
      <c r="GT200" s="380"/>
      <c r="GU200" s="380"/>
      <c r="GV200" s="380"/>
      <c r="GW200" s="380"/>
      <c r="GX200" s="380"/>
      <c r="GY200" s="380"/>
      <c r="GZ200" s="380"/>
      <c r="HA200" s="380"/>
      <c r="HB200" s="380"/>
      <c r="HC200" s="380"/>
      <c r="HD200" s="380"/>
      <c r="HE200" s="380"/>
      <c r="HF200" s="380"/>
      <c r="HG200" s="380"/>
      <c r="HH200" s="380"/>
    </row>
    <row r="201" spans="1:216">
      <c r="A201" s="103"/>
      <c r="B201" s="377"/>
      <c r="C201" s="377"/>
      <c r="D201" s="377"/>
      <c r="E201" s="377"/>
      <c r="F201" s="377"/>
      <c r="G201" s="377"/>
      <c r="H201" s="377"/>
      <c r="I201" s="377"/>
      <c r="J201" s="377"/>
      <c r="K201" s="377"/>
      <c r="L201" s="377"/>
      <c r="M201" s="378"/>
      <c r="N201" s="378"/>
      <c r="O201" s="378"/>
      <c r="P201" s="378"/>
      <c r="Q201" s="378"/>
      <c r="R201" s="378"/>
      <c r="S201" s="378"/>
      <c r="T201" s="378"/>
      <c r="U201" s="378"/>
      <c r="V201" s="378"/>
      <c r="W201" s="378"/>
      <c r="X201" s="378"/>
      <c r="Y201" s="380"/>
      <c r="Z201" s="409"/>
      <c r="AA201" s="380"/>
      <c r="AB201" s="380"/>
      <c r="AC201" s="380"/>
      <c r="AD201" s="380"/>
      <c r="AE201" s="380"/>
      <c r="AF201" s="380"/>
      <c r="AG201" s="380"/>
      <c r="AH201" s="380"/>
      <c r="AI201" s="380"/>
      <c r="AJ201" s="380"/>
      <c r="AR201" s="380"/>
      <c r="AS201" s="380"/>
      <c r="AT201" s="380"/>
      <c r="AU201" s="380"/>
      <c r="AV201" s="380"/>
      <c r="AW201" s="380"/>
      <c r="AX201" s="380"/>
      <c r="AY201" s="380"/>
      <c r="AZ201" s="380"/>
      <c r="BA201" s="380"/>
      <c r="BB201" s="380"/>
      <c r="BC201" s="380"/>
      <c r="BD201" s="380"/>
      <c r="BE201" s="380"/>
      <c r="BF201" s="380"/>
      <c r="BG201" s="380"/>
      <c r="BH201" s="380"/>
      <c r="BI201" s="380"/>
      <c r="BJ201" s="377"/>
      <c r="CE201" s="380"/>
      <c r="CF201" s="380"/>
      <c r="CG201" s="380"/>
      <c r="EZ201" s="380"/>
      <c r="FA201" s="380"/>
      <c r="FB201" s="380"/>
      <c r="FC201" s="380"/>
      <c r="FD201" s="380"/>
      <c r="FE201" s="380"/>
      <c r="FF201" s="380"/>
      <c r="FG201" s="380"/>
      <c r="FH201" s="380"/>
      <c r="FI201" s="380"/>
      <c r="FJ201" s="380"/>
      <c r="FK201" s="380"/>
      <c r="FL201" s="380"/>
      <c r="FM201" s="380"/>
      <c r="FN201" s="380"/>
      <c r="FO201" s="380"/>
      <c r="FP201" s="380"/>
      <c r="FQ201" s="380"/>
      <c r="FR201" s="380"/>
      <c r="FS201" s="380"/>
      <c r="FT201" s="380"/>
      <c r="FU201" s="380"/>
      <c r="FV201" s="380"/>
      <c r="FW201" s="380"/>
      <c r="FX201" s="380"/>
      <c r="FY201" s="380"/>
      <c r="FZ201" s="380"/>
      <c r="GA201" s="380"/>
      <c r="GB201" s="380"/>
      <c r="GC201" s="380"/>
      <c r="GD201" s="380"/>
      <c r="GE201" s="380"/>
      <c r="GF201" s="380"/>
      <c r="GG201" s="380"/>
      <c r="GH201" s="380"/>
      <c r="GI201" s="380"/>
      <c r="GJ201" s="380"/>
      <c r="GK201" s="380"/>
      <c r="GL201" s="380"/>
      <c r="GM201" s="380"/>
      <c r="GN201" s="380"/>
      <c r="GO201" s="380"/>
      <c r="GP201" s="380"/>
      <c r="GQ201" s="380"/>
      <c r="GR201" s="380"/>
      <c r="GS201" s="380"/>
      <c r="GT201" s="380"/>
      <c r="GU201" s="380"/>
      <c r="GV201" s="380"/>
      <c r="GW201" s="380"/>
      <c r="GX201" s="380"/>
      <c r="GY201" s="380"/>
      <c r="GZ201" s="380"/>
      <c r="HA201" s="380"/>
      <c r="HB201" s="380"/>
      <c r="HC201" s="380"/>
      <c r="HD201" s="380"/>
      <c r="HE201" s="380"/>
      <c r="HF201" s="380"/>
      <c r="HG201" s="380"/>
      <c r="HH201" s="380"/>
    </row>
    <row r="202" spans="1:216">
      <c r="A202" s="103"/>
      <c r="B202" s="377"/>
      <c r="C202" s="377"/>
      <c r="D202" s="377"/>
      <c r="E202" s="377"/>
      <c r="F202" s="377"/>
      <c r="G202" s="377"/>
      <c r="H202" s="377"/>
      <c r="I202" s="377"/>
      <c r="J202" s="377"/>
      <c r="K202" s="377"/>
      <c r="L202" s="377"/>
      <c r="M202" s="378"/>
      <c r="N202" s="378"/>
      <c r="O202" s="378"/>
      <c r="P202" s="378"/>
      <c r="Q202" s="378"/>
      <c r="R202" s="378"/>
      <c r="S202" s="378"/>
      <c r="T202" s="378"/>
      <c r="U202" s="378"/>
      <c r="V202" s="378"/>
      <c r="W202" s="378"/>
      <c r="X202" s="378"/>
      <c r="Y202" s="380"/>
      <c r="Z202" s="409"/>
      <c r="AA202" s="380"/>
      <c r="AB202" s="380"/>
      <c r="AC202" s="380"/>
      <c r="AD202" s="380"/>
      <c r="AE202" s="380"/>
      <c r="AF202" s="380"/>
      <c r="AG202" s="380"/>
      <c r="AH202" s="380"/>
      <c r="AI202" s="380"/>
      <c r="AJ202" s="380"/>
      <c r="AR202" s="380"/>
      <c r="AS202" s="380"/>
      <c r="AT202" s="380"/>
      <c r="AU202" s="380"/>
      <c r="AV202" s="380"/>
      <c r="AW202" s="380"/>
      <c r="AX202" s="380"/>
      <c r="AY202" s="380"/>
      <c r="AZ202" s="380"/>
      <c r="BA202" s="380"/>
      <c r="BB202" s="380"/>
      <c r="BC202" s="380"/>
      <c r="BD202" s="380"/>
      <c r="BE202" s="380"/>
      <c r="BF202" s="380"/>
      <c r="BG202" s="380"/>
      <c r="BH202" s="380"/>
      <c r="BI202" s="380"/>
      <c r="BJ202" s="377"/>
      <c r="CE202" s="380"/>
      <c r="CF202" s="380"/>
      <c r="CG202" s="380"/>
      <c r="EZ202" s="380"/>
      <c r="FA202" s="380"/>
      <c r="FB202" s="380"/>
      <c r="FC202" s="380"/>
      <c r="FD202" s="380"/>
      <c r="FE202" s="380"/>
      <c r="FF202" s="380"/>
      <c r="FG202" s="380"/>
      <c r="FH202" s="380"/>
      <c r="FI202" s="380"/>
      <c r="FJ202" s="380"/>
      <c r="FK202" s="380"/>
      <c r="FL202" s="380"/>
      <c r="FM202" s="380"/>
      <c r="FN202" s="380"/>
      <c r="FO202" s="380"/>
      <c r="FP202" s="380"/>
      <c r="FQ202" s="380"/>
      <c r="FR202" s="380"/>
      <c r="FS202" s="380"/>
      <c r="FT202" s="380"/>
      <c r="FU202" s="380"/>
      <c r="FV202" s="380"/>
      <c r="FW202" s="380"/>
      <c r="FX202" s="380"/>
      <c r="FY202" s="380"/>
      <c r="FZ202" s="380"/>
      <c r="GA202" s="380"/>
      <c r="GB202" s="380"/>
      <c r="GC202" s="380"/>
      <c r="GD202" s="380"/>
      <c r="GE202" s="380"/>
      <c r="GF202" s="380"/>
      <c r="GG202" s="380"/>
      <c r="GH202" s="380"/>
      <c r="GI202" s="380"/>
      <c r="GJ202" s="380"/>
      <c r="GK202" s="380"/>
      <c r="GL202" s="380"/>
      <c r="GM202" s="380"/>
      <c r="GN202" s="380"/>
      <c r="GO202" s="380"/>
      <c r="GP202" s="380"/>
      <c r="GQ202" s="380"/>
      <c r="GR202" s="380"/>
      <c r="GS202" s="380"/>
      <c r="GT202" s="380"/>
      <c r="GU202" s="380"/>
      <c r="GV202" s="380"/>
      <c r="GW202" s="380"/>
      <c r="GX202" s="380"/>
      <c r="GY202" s="380"/>
      <c r="GZ202" s="380"/>
      <c r="HA202" s="380"/>
      <c r="HB202" s="380"/>
      <c r="HC202" s="380"/>
      <c r="HD202" s="380"/>
      <c r="HE202" s="380"/>
      <c r="HF202" s="380"/>
      <c r="HG202" s="380"/>
      <c r="HH202" s="380"/>
    </row>
    <row r="203" spans="1:216">
      <c r="A203" s="103"/>
      <c r="B203" s="377"/>
      <c r="C203" s="377"/>
      <c r="D203" s="377"/>
      <c r="E203" s="377"/>
      <c r="F203" s="377"/>
      <c r="G203" s="377"/>
      <c r="H203" s="377"/>
      <c r="I203" s="377"/>
      <c r="J203" s="377"/>
      <c r="K203" s="377"/>
      <c r="L203" s="377"/>
      <c r="M203" s="378"/>
      <c r="N203" s="378"/>
      <c r="O203" s="378"/>
      <c r="P203" s="378"/>
      <c r="Q203" s="378"/>
      <c r="R203" s="378"/>
      <c r="S203" s="378"/>
      <c r="T203" s="378"/>
      <c r="U203" s="378"/>
      <c r="V203" s="378"/>
      <c r="W203" s="378"/>
      <c r="X203" s="378"/>
      <c r="Y203" s="380"/>
      <c r="Z203" s="409"/>
      <c r="AA203" s="380"/>
      <c r="AB203" s="380"/>
      <c r="AC203" s="380"/>
      <c r="AD203" s="380"/>
      <c r="AE203" s="380"/>
      <c r="AF203" s="380"/>
      <c r="AG203" s="380"/>
      <c r="AH203" s="380"/>
      <c r="AI203" s="380"/>
      <c r="AJ203" s="380"/>
      <c r="AR203" s="380"/>
      <c r="AS203" s="380"/>
      <c r="AT203" s="380"/>
      <c r="AU203" s="380"/>
      <c r="AV203" s="380"/>
      <c r="AW203" s="380"/>
      <c r="AX203" s="380"/>
      <c r="AY203" s="380"/>
      <c r="AZ203" s="380"/>
      <c r="BA203" s="380"/>
      <c r="BB203" s="380"/>
      <c r="BC203" s="380"/>
      <c r="BD203" s="380"/>
      <c r="BE203" s="380"/>
      <c r="BF203" s="380"/>
      <c r="BG203" s="380"/>
      <c r="BH203" s="380"/>
      <c r="BI203" s="380"/>
      <c r="BJ203" s="377"/>
      <c r="CE203" s="380"/>
      <c r="CF203" s="380"/>
      <c r="CG203" s="380"/>
      <c r="EZ203" s="380"/>
      <c r="FA203" s="380"/>
      <c r="FB203" s="380"/>
      <c r="FC203" s="380"/>
      <c r="FD203" s="380"/>
      <c r="FE203" s="380"/>
      <c r="FF203" s="380"/>
      <c r="FG203" s="380"/>
      <c r="FH203" s="380"/>
      <c r="FI203" s="380"/>
      <c r="FJ203" s="380"/>
      <c r="FK203" s="380"/>
      <c r="FL203" s="380"/>
      <c r="FM203" s="380"/>
      <c r="FN203" s="380"/>
      <c r="FO203" s="380"/>
      <c r="FP203" s="380"/>
      <c r="FQ203" s="380"/>
      <c r="FR203" s="380"/>
      <c r="FS203" s="380"/>
      <c r="FT203" s="380"/>
      <c r="FU203" s="380"/>
      <c r="FV203" s="380"/>
      <c r="FW203" s="380"/>
      <c r="FX203" s="380"/>
      <c r="FY203" s="380"/>
      <c r="FZ203" s="380"/>
      <c r="GA203" s="380"/>
      <c r="GB203" s="380"/>
      <c r="GC203" s="380"/>
      <c r="GD203" s="380"/>
      <c r="GE203" s="380"/>
      <c r="GF203" s="380"/>
      <c r="GG203" s="380"/>
      <c r="GH203" s="380"/>
      <c r="GI203" s="380"/>
      <c r="GJ203" s="380"/>
      <c r="GK203" s="380"/>
      <c r="GL203" s="380"/>
      <c r="GM203" s="380"/>
      <c r="GN203" s="380"/>
      <c r="GO203" s="380"/>
      <c r="GP203" s="380"/>
      <c r="GQ203" s="380"/>
      <c r="GR203" s="380"/>
      <c r="GS203" s="380"/>
      <c r="GT203" s="380"/>
      <c r="GU203" s="380"/>
      <c r="GV203" s="380"/>
      <c r="GW203" s="380"/>
      <c r="GX203" s="380"/>
      <c r="GY203" s="380"/>
      <c r="GZ203" s="380"/>
      <c r="HA203" s="380"/>
      <c r="HB203" s="380"/>
      <c r="HC203" s="380"/>
      <c r="HD203" s="380"/>
      <c r="HE203" s="380"/>
      <c r="HF203" s="380"/>
      <c r="HG203" s="380"/>
      <c r="HH203" s="380"/>
    </row>
    <row r="204" spans="1:216">
      <c r="A204" s="103"/>
      <c r="B204" s="377"/>
      <c r="C204" s="377"/>
      <c r="D204" s="377"/>
      <c r="E204" s="377"/>
      <c r="F204" s="377"/>
      <c r="G204" s="377"/>
      <c r="H204" s="377"/>
      <c r="I204" s="377"/>
      <c r="J204" s="377"/>
      <c r="K204" s="377"/>
      <c r="L204" s="377"/>
      <c r="M204" s="378"/>
      <c r="N204" s="378"/>
      <c r="O204" s="378"/>
      <c r="P204" s="378"/>
      <c r="Q204" s="378"/>
      <c r="R204" s="378"/>
      <c r="S204" s="378"/>
      <c r="T204" s="378"/>
      <c r="U204" s="378"/>
      <c r="V204" s="378"/>
      <c r="W204" s="378"/>
      <c r="X204" s="378"/>
      <c r="Y204" s="380"/>
      <c r="Z204" s="409"/>
      <c r="AA204" s="380"/>
      <c r="AB204" s="380"/>
      <c r="AC204" s="380"/>
      <c r="AD204" s="380"/>
      <c r="AE204" s="380"/>
      <c r="AF204" s="380"/>
      <c r="AG204" s="380"/>
      <c r="AH204" s="380"/>
      <c r="AI204" s="380"/>
      <c r="AJ204" s="380"/>
      <c r="AR204" s="380"/>
      <c r="AS204" s="380"/>
      <c r="AT204" s="380"/>
      <c r="AU204" s="380"/>
      <c r="AV204" s="380"/>
      <c r="AW204" s="380"/>
      <c r="AX204" s="380"/>
      <c r="AY204" s="380"/>
      <c r="AZ204" s="380"/>
      <c r="BA204" s="380"/>
      <c r="BB204" s="380"/>
      <c r="BC204" s="380"/>
      <c r="BD204" s="380"/>
      <c r="BE204" s="380"/>
      <c r="BF204" s="380"/>
      <c r="BG204" s="380"/>
      <c r="BH204" s="380"/>
      <c r="BI204" s="380"/>
      <c r="BJ204" s="377"/>
      <c r="CE204" s="380"/>
      <c r="CF204" s="380"/>
      <c r="CG204" s="380"/>
      <c r="EZ204" s="380"/>
      <c r="FA204" s="380"/>
      <c r="FB204" s="380"/>
      <c r="FC204" s="380"/>
      <c r="FD204" s="380"/>
      <c r="FE204" s="380"/>
      <c r="FF204" s="380"/>
      <c r="FG204" s="380"/>
      <c r="FH204" s="380"/>
      <c r="FI204" s="380"/>
      <c r="FJ204" s="380"/>
      <c r="FK204" s="380"/>
      <c r="FL204" s="380"/>
      <c r="FM204" s="380"/>
      <c r="FN204" s="380"/>
      <c r="FO204" s="380"/>
      <c r="FP204" s="380"/>
      <c r="FQ204" s="380"/>
      <c r="FR204" s="380"/>
      <c r="FS204" s="380"/>
      <c r="FT204" s="380"/>
      <c r="FU204" s="380"/>
      <c r="FV204" s="380"/>
      <c r="FW204" s="380"/>
      <c r="FX204" s="380"/>
      <c r="FY204" s="380"/>
      <c r="FZ204" s="380"/>
      <c r="GA204" s="380"/>
      <c r="GB204" s="380"/>
      <c r="GC204" s="380"/>
      <c r="GD204" s="380"/>
      <c r="GE204" s="380"/>
      <c r="GF204" s="380"/>
      <c r="GG204" s="380"/>
      <c r="GH204" s="380"/>
      <c r="GI204" s="380"/>
      <c r="GJ204" s="380"/>
      <c r="GK204" s="380"/>
      <c r="GL204" s="380"/>
      <c r="GM204" s="380"/>
      <c r="GN204" s="380"/>
      <c r="GO204" s="380"/>
      <c r="GP204" s="380"/>
      <c r="GQ204" s="380"/>
      <c r="GR204" s="380"/>
      <c r="GS204" s="380"/>
      <c r="GT204" s="380"/>
      <c r="GU204" s="380"/>
      <c r="GV204" s="380"/>
      <c r="GW204" s="380"/>
      <c r="GX204" s="380"/>
      <c r="GY204" s="380"/>
      <c r="GZ204" s="380"/>
      <c r="HA204" s="380"/>
      <c r="HB204" s="380"/>
      <c r="HC204" s="380"/>
      <c r="HD204" s="380"/>
      <c r="HE204" s="380"/>
      <c r="HF204" s="380"/>
      <c r="HG204" s="380"/>
      <c r="HH204" s="380"/>
    </row>
    <row r="205" spans="1:216">
      <c r="A205" s="103"/>
      <c r="B205" s="377"/>
      <c r="C205" s="377"/>
      <c r="D205" s="377"/>
      <c r="E205" s="377"/>
      <c r="F205" s="377"/>
      <c r="G205" s="377"/>
      <c r="H205" s="377"/>
      <c r="I205" s="377"/>
      <c r="J205" s="377"/>
      <c r="K205" s="377"/>
      <c r="L205" s="377"/>
      <c r="M205" s="378"/>
      <c r="N205" s="378"/>
      <c r="O205" s="378"/>
      <c r="P205" s="378"/>
      <c r="Q205" s="378"/>
      <c r="R205" s="378"/>
      <c r="S205" s="378"/>
      <c r="T205" s="378"/>
      <c r="U205" s="378"/>
      <c r="V205" s="378"/>
      <c r="W205" s="378"/>
      <c r="X205" s="378"/>
      <c r="Y205" s="380"/>
      <c r="Z205" s="409"/>
      <c r="AA205" s="380"/>
      <c r="AB205" s="380"/>
      <c r="AC205" s="380"/>
      <c r="AD205" s="380"/>
      <c r="AE205" s="380"/>
      <c r="AF205" s="380"/>
      <c r="AG205" s="380"/>
      <c r="AH205" s="380"/>
      <c r="AI205" s="380"/>
      <c r="AJ205" s="380"/>
      <c r="AR205" s="380"/>
      <c r="AS205" s="380"/>
      <c r="AT205" s="380"/>
      <c r="AU205" s="380"/>
      <c r="AV205" s="380"/>
      <c r="AW205" s="380"/>
      <c r="AX205" s="380"/>
      <c r="AY205" s="380"/>
      <c r="AZ205" s="380"/>
      <c r="BA205" s="380"/>
      <c r="BB205" s="380"/>
      <c r="BC205" s="380"/>
      <c r="BD205" s="380"/>
      <c r="BE205" s="380"/>
      <c r="BF205" s="380"/>
      <c r="BG205" s="380"/>
      <c r="BH205" s="380"/>
      <c r="BI205" s="380"/>
      <c r="BJ205" s="377"/>
      <c r="CE205" s="380"/>
      <c r="CF205" s="380"/>
      <c r="CG205" s="380"/>
      <c r="EZ205" s="380"/>
      <c r="FA205" s="380"/>
      <c r="FB205" s="380"/>
      <c r="FC205" s="380"/>
      <c r="FD205" s="380"/>
      <c r="FE205" s="380"/>
      <c r="FF205" s="380"/>
      <c r="FG205" s="380"/>
      <c r="FH205" s="380"/>
      <c r="FI205" s="380"/>
      <c r="FJ205" s="380"/>
      <c r="FK205" s="380"/>
      <c r="FL205" s="380"/>
      <c r="FM205" s="380"/>
      <c r="FN205" s="380"/>
      <c r="FO205" s="380"/>
      <c r="FP205" s="380"/>
      <c r="FQ205" s="380"/>
      <c r="FR205" s="380"/>
      <c r="FS205" s="380"/>
      <c r="FT205" s="380"/>
      <c r="FU205" s="380"/>
      <c r="FV205" s="380"/>
      <c r="FW205" s="380"/>
      <c r="FX205" s="380"/>
      <c r="FY205" s="380"/>
      <c r="FZ205" s="380"/>
      <c r="GA205" s="380"/>
      <c r="GB205" s="380"/>
      <c r="GC205" s="380"/>
      <c r="GD205" s="380"/>
      <c r="GE205" s="380"/>
      <c r="GF205" s="380"/>
      <c r="GG205" s="380"/>
      <c r="GH205" s="380"/>
      <c r="GI205" s="380"/>
      <c r="GJ205" s="380"/>
      <c r="GK205" s="380"/>
      <c r="GL205" s="380"/>
      <c r="GM205" s="380"/>
      <c r="GN205" s="380"/>
      <c r="GO205" s="380"/>
      <c r="GP205" s="380"/>
      <c r="GQ205" s="380"/>
      <c r="GR205" s="380"/>
      <c r="GS205" s="380"/>
      <c r="GT205" s="380"/>
      <c r="GU205" s="380"/>
      <c r="GV205" s="380"/>
      <c r="GW205" s="380"/>
      <c r="GX205" s="380"/>
      <c r="GY205" s="380"/>
      <c r="GZ205" s="380"/>
      <c r="HA205" s="380"/>
      <c r="HB205" s="380"/>
      <c r="HC205" s="380"/>
      <c r="HD205" s="380"/>
      <c r="HE205" s="380"/>
      <c r="HF205" s="380"/>
      <c r="HG205" s="380"/>
      <c r="HH205" s="380"/>
    </row>
    <row r="206" spans="1:216">
      <c r="A206" s="103"/>
      <c r="B206" s="377"/>
      <c r="C206" s="377"/>
      <c r="D206" s="377"/>
      <c r="E206" s="377"/>
      <c r="F206" s="377"/>
      <c r="G206" s="377"/>
      <c r="H206" s="377"/>
      <c r="I206" s="377"/>
      <c r="J206" s="377"/>
      <c r="K206" s="377"/>
      <c r="L206" s="377"/>
      <c r="M206" s="378"/>
      <c r="N206" s="378"/>
      <c r="O206" s="378"/>
      <c r="P206" s="378"/>
      <c r="Q206" s="378"/>
      <c r="R206" s="378"/>
      <c r="S206" s="378"/>
      <c r="T206" s="378"/>
      <c r="U206" s="378"/>
      <c r="V206" s="378"/>
      <c r="W206" s="378"/>
      <c r="X206" s="378"/>
      <c r="Y206" s="380"/>
      <c r="Z206" s="409"/>
      <c r="AA206" s="380"/>
      <c r="AB206" s="380"/>
      <c r="AC206" s="380"/>
      <c r="AD206" s="380"/>
      <c r="AE206" s="380"/>
      <c r="AF206" s="380"/>
      <c r="AG206" s="380"/>
      <c r="AH206" s="380"/>
      <c r="AI206" s="380"/>
      <c r="AJ206" s="380"/>
      <c r="AR206" s="380"/>
      <c r="AS206" s="380"/>
      <c r="AT206" s="380"/>
      <c r="AU206" s="380"/>
      <c r="AV206" s="380"/>
      <c r="AW206" s="380"/>
      <c r="AX206" s="380"/>
      <c r="AY206" s="380"/>
      <c r="AZ206" s="380"/>
      <c r="BA206" s="380"/>
      <c r="BB206" s="380"/>
      <c r="BC206" s="380"/>
      <c r="BD206" s="380"/>
      <c r="BE206" s="380"/>
      <c r="BF206" s="380"/>
      <c r="BG206" s="380"/>
      <c r="BH206" s="380"/>
      <c r="BI206" s="380"/>
      <c r="BJ206" s="377"/>
      <c r="CE206" s="380"/>
      <c r="CF206" s="380"/>
      <c r="CG206" s="380"/>
      <c r="EZ206" s="380"/>
      <c r="FA206" s="380"/>
      <c r="FB206" s="380"/>
      <c r="FC206" s="380"/>
      <c r="FD206" s="380"/>
      <c r="FE206" s="380"/>
      <c r="FF206" s="380"/>
      <c r="FG206" s="380"/>
      <c r="FH206" s="380"/>
      <c r="FI206" s="380"/>
      <c r="FJ206" s="380"/>
      <c r="FK206" s="380"/>
      <c r="FL206" s="380"/>
      <c r="FM206" s="380"/>
      <c r="FN206" s="380"/>
      <c r="FO206" s="380"/>
      <c r="FP206" s="380"/>
      <c r="FQ206" s="380"/>
      <c r="FR206" s="380"/>
      <c r="FS206" s="380"/>
      <c r="FT206" s="380"/>
      <c r="FU206" s="380"/>
      <c r="FV206" s="380"/>
      <c r="FW206" s="380"/>
      <c r="FX206" s="380"/>
      <c r="FY206" s="380"/>
      <c r="FZ206" s="380"/>
      <c r="GA206" s="380"/>
      <c r="GB206" s="380"/>
      <c r="GC206" s="380"/>
      <c r="GD206" s="380"/>
      <c r="GE206" s="380"/>
      <c r="GF206" s="380"/>
      <c r="GG206" s="380"/>
      <c r="GH206" s="380"/>
      <c r="GI206" s="380"/>
      <c r="GJ206" s="380"/>
      <c r="GK206" s="380"/>
      <c r="GL206" s="380"/>
      <c r="GM206" s="380"/>
      <c r="GN206" s="380"/>
      <c r="GO206" s="380"/>
      <c r="GP206" s="380"/>
      <c r="GQ206" s="380"/>
      <c r="GR206" s="380"/>
      <c r="GS206" s="380"/>
      <c r="GT206" s="380"/>
      <c r="GU206" s="380"/>
      <c r="GV206" s="380"/>
      <c r="GW206" s="380"/>
      <c r="GX206" s="380"/>
      <c r="GY206" s="380"/>
      <c r="GZ206" s="380"/>
      <c r="HA206" s="380"/>
      <c r="HB206" s="380"/>
      <c r="HC206" s="380"/>
      <c r="HD206" s="380"/>
      <c r="HE206" s="380"/>
      <c r="HF206" s="380"/>
      <c r="HG206" s="380"/>
      <c r="HH206" s="380"/>
    </row>
    <row r="207" spans="1:216">
      <c r="A207" s="103"/>
      <c r="B207" s="377"/>
      <c r="C207" s="377"/>
      <c r="D207" s="377"/>
      <c r="E207" s="377"/>
      <c r="F207" s="377"/>
      <c r="G207" s="377"/>
      <c r="H207" s="377"/>
      <c r="I207" s="377"/>
      <c r="J207" s="377"/>
      <c r="K207" s="377"/>
      <c r="L207" s="377"/>
      <c r="M207" s="378"/>
      <c r="N207" s="378"/>
      <c r="O207" s="378"/>
      <c r="P207" s="378"/>
      <c r="Q207" s="378"/>
      <c r="R207" s="378"/>
      <c r="S207" s="378"/>
      <c r="T207" s="378"/>
      <c r="U207" s="378"/>
      <c r="V207" s="378"/>
      <c r="W207" s="378"/>
      <c r="X207" s="378"/>
      <c r="Y207" s="380"/>
      <c r="Z207" s="409"/>
      <c r="AA207" s="380"/>
      <c r="AB207" s="380"/>
      <c r="AC207" s="380"/>
      <c r="AD207" s="380"/>
      <c r="AE207" s="380"/>
      <c r="AF207" s="380"/>
      <c r="AG207" s="380"/>
      <c r="AH207" s="380"/>
      <c r="AI207" s="380"/>
      <c r="AJ207" s="380"/>
      <c r="AR207" s="380"/>
      <c r="AS207" s="380"/>
      <c r="AT207" s="380"/>
      <c r="AU207" s="380"/>
      <c r="AV207" s="380"/>
      <c r="AW207" s="380"/>
      <c r="AX207" s="380"/>
      <c r="AY207" s="380"/>
      <c r="AZ207" s="380"/>
      <c r="BA207" s="380"/>
      <c r="BB207" s="380"/>
      <c r="BC207" s="380"/>
      <c r="BD207" s="380"/>
      <c r="BE207" s="380"/>
      <c r="BF207" s="380"/>
      <c r="BG207" s="380"/>
      <c r="BH207" s="380"/>
      <c r="BI207" s="380"/>
      <c r="BJ207" s="377"/>
      <c r="CE207" s="380"/>
      <c r="CF207" s="380"/>
      <c r="CG207" s="380"/>
      <c r="EZ207" s="380"/>
      <c r="FA207" s="380"/>
      <c r="FB207" s="380"/>
      <c r="FC207" s="380"/>
      <c r="FD207" s="380"/>
      <c r="FE207" s="380"/>
      <c r="FF207" s="380"/>
      <c r="FG207" s="380"/>
      <c r="FH207" s="380"/>
      <c r="FI207" s="380"/>
      <c r="FJ207" s="380"/>
      <c r="FK207" s="380"/>
      <c r="FL207" s="380"/>
      <c r="FM207" s="380"/>
      <c r="FN207" s="380"/>
      <c r="FO207" s="380"/>
      <c r="FP207" s="380"/>
      <c r="FQ207" s="380"/>
      <c r="FR207" s="380"/>
      <c r="FS207" s="380"/>
      <c r="FT207" s="380"/>
      <c r="FU207" s="380"/>
      <c r="FV207" s="380"/>
      <c r="FW207" s="380"/>
      <c r="FX207" s="380"/>
      <c r="FY207" s="380"/>
      <c r="FZ207" s="380"/>
      <c r="GA207" s="380"/>
      <c r="GB207" s="380"/>
      <c r="GC207" s="380"/>
      <c r="GD207" s="380"/>
      <c r="GE207" s="380"/>
      <c r="GF207" s="380"/>
      <c r="GG207" s="380"/>
      <c r="GH207" s="380"/>
      <c r="GI207" s="380"/>
      <c r="GJ207" s="380"/>
      <c r="GK207" s="380"/>
      <c r="GL207" s="380"/>
      <c r="GM207" s="380"/>
      <c r="GN207" s="380"/>
      <c r="GO207" s="380"/>
      <c r="GP207" s="380"/>
      <c r="GQ207" s="380"/>
      <c r="GR207" s="380"/>
      <c r="GS207" s="380"/>
      <c r="GT207" s="380"/>
      <c r="GU207" s="380"/>
      <c r="GV207" s="380"/>
      <c r="GW207" s="380"/>
      <c r="GX207" s="380"/>
      <c r="GY207" s="380"/>
      <c r="GZ207" s="380"/>
      <c r="HA207" s="380"/>
      <c r="HB207" s="380"/>
      <c r="HC207" s="380"/>
      <c r="HD207" s="380"/>
      <c r="HE207" s="380"/>
      <c r="HF207" s="380"/>
      <c r="HG207" s="380"/>
      <c r="HH207" s="380"/>
    </row>
    <row r="208" spans="1:216">
      <c r="A208" s="103"/>
      <c r="B208" s="377"/>
      <c r="C208" s="377"/>
      <c r="D208" s="377"/>
      <c r="E208" s="377"/>
      <c r="F208" s="377"/>
      <c r="G208" s="377"/>
      <c r="H208" s="377"/>
      <c r="I208" s="377"/>
      <c r="J208" s="377"/>
      <c r="K208" s="377"/>
      <c r="L208" s="377"/>
      <c r="M208" s="378"/>
      <c r="N208" s="378"/>
      <c r="O208" s="378"/>
      <c r="P208" s="378"/>
      <c r="Q208" s="378"/>
      <c r="R208" s="378"/>
      <c r="S208" s="378"/>
      <c r="T208" s="378"/>
      <c r="U208" s="378"/>
      <c r="V208" s="378"/>
      <c r="W208" s="378"/>
      <c r="X208" s="378"/>
      <c r="Y208" s="380"/>
      <c r="Z208" s="409"/>
      <c r="AA208" s="380"/>
      <c r="AB208" s="380"/>
      <c r="AC208" s="380"/>
      <c r="AD208" s="380"/>
      <c r="AE208" s="380"/>
      <c r="AF208" s="380"/>
      <c r="AG208" s="380"/>
      <c r="AH208" s="380"/>
      <c r="AI208" s="380"/>
      <c r="AJ208" s="380"/>
      <c r="AR208" s="380"/>
      <c r="AS208" s="380"/>
      <c r="AT208" s="380"/>
      <c r="AU208" s="380"/>
      <c r="AV208" s="380"/>
      <c r="AW208" s="380"/>
      <c r="AX208" s="380"/>
      <c r="AY208" s="380"/>
      <c r="AZ208" s="380"/>
      <c r="BA208" s="380"/>
      <c r="BB208" s="380"/>
      <c r="BC208" s="380"/>
      <c r="BD208" s="380"/>
      <c r="BE208" s="380"/>
      <c r="BF208" s="380"/>
      <c r="BG208" s="380"/>
      <c r="BH208" s="380"/>
      <c r="BI208" s="380"/>
      <c r="BJ208" s="377"/>
      <c r="CE208" s="380"/>
      <c r="CF208" s="380"/>
      <c r="CG208" s="380"/>
      <c r="EZ208" s="380"/>
      <c r="FA208" s="380"/>
      <c r="FB208" s="380"/>
      <c r="FC208" s="380"/>
      <c r="FD208" s="380"/>
      <c r="FE208" s="380"/>
      <c r="FF208" s="380"/>
      <c r="FG208" s="380"/>
      <c r="FH208" s="380"/>
      <c r="FI208" s="380"/>
      <c r="FJ208" s="380"/>
      <c r="FK208" s="380"/>
      <c r="FL208" s="380"/>
      <c r="FM208" s="380"/>
      <c r="FN208" s="380"/>
      <c r="FO208" s="380"/>
      <c r="FP208" s="380"/>
      <c r="FQ208" s="380"/>
      <c r="FR208" s="380"/>
      <c r="FS208" s="380"/>
      <c r="FT208" s="380"/>
      <c r="FU208" s="380"/>
      <c r="FV208" s="380"/>
      <c r="FW208" s="380"/>
      <c r="FX208" s="380"/>
      <c r="FY208" s="380"/>
      <c r="FZ208" s="380"/>
      <c r="GA208" s="380"/>
      <c r="GB208" s="380"/>
      <c r="GC208" s="380"/>
      <c r="GD208" s="380"/>
      <c r="GE208" s="380"/>
      <c r="GF208" s="380"/>
      <c r="GG208" s="380"/>
      <c r="GH208" s="380"/>
      <c r="GI208" s="380"/>
      <c r="GJ208" s="380"/>
      <c r="GK208" s="380"/>
      <c r="GL208" s="380"/>
      <c r="GM208" s="380"/>
      <c r="GN208" s="380"/>
      <c r="GO208" s="380"/>
      <c r="GP208" s="380"/>
      <c r="GQ208" s="380"/>
      <c r="GR208" s="380"/>
      <c r="GS208" s="380"/>
      <c r="GT208" s="380"/>
      <c r="GU208" s="380"/>
      <c r="GV208" s="380"/>
      <c r="GW208" s="380"/>
      <c r="GX208" s="380"/>
      <c r="GY208" s="380"/>
      <c r="GZ208" s="380"/>
      <c r="HA208" s="380"/>
      <c r="HB208" s="380"/>
      <c r="HC208" s="380"/>
      <c r="HD208" s="380"/>
      <c r="HE208" s="380"/>
      <c r="HF208" s="380"/>
      <c r="HG208" s="380"/>
      <c r="HH208" s="380"/>
    </row>
    <row r="209" spans="1:216">
      <c r="A209" s="103"/>
      <c r="B209" s="377"/>
      <c r="C209" s="377"/>
      <c r="D209" s="377"/>
      <c r="E209" s="377"/>
      <c r="F209" s="377"/>
      <c r="G209" s="377"/>
      <c r="H209" s="377"/>
      <c r="I209" s="377"/>
      <c r="J209" s="377"/>
      <c r="K209" s="377"/>
      <c r="L209" s="377"/>
      <c r="M209" s="378"/>
      <c r="N209" s="378"/>
      <c r="O209" s="378"/>
      <c r="P209" s="378"/>
      <c r="Q209" s="378"/>
      <c r="R209" s="378"/>
      <c r="S209" s="378"/>
      <c r="T209" s="378"/>
      <c r="U209" s="378"/>
      <c r="V209" s="378"/>
      <c r="W209" s="378"/>
      <c r="X209" s="378"/>
      <c r="Y209" s="380"/>
      <c r="Z209" s="409"/>
      <c r="AA209" s="380"/>
      <c r="AB209" s="380"/>
      <c r="AC209" s="380"/>
      <c r="AD209" s="380"/>
      <c r="AE209" s="380"/>
      <c r="AF209" s="380"/>
      <c r="AG209" s="380"/>
      <c r="AH209" s="380"/>
      <c r="AI209" s="380"/>
      <c r="AJ209" s="380"/>
      <c r="AR209" s="380"/>
      <c r="AS209" s="380"/>
      <c r="AT209" s="380"/>
      <c r="AU209" s="380"/>
      <c r="AV209" s="380"/>
      <c r="AW209" s="380"/>
      <c r="AX209" s="380"/>
      <c r="AY209" s="380"/>
      <c r="AZ209" s="380"/>
      <c r="BA209" s="380"/>
      <c r="BB209" s="380"/>
      <c r="BC209" s="380"/>
      <c r="BD209" s="380"/>
      <c r="BE209" s="380"/>
      <c r="BF209" s="380"/>
      <c r="BG209" s="380"/>
      <c r="BH209" s="380"/>
      <c r="BI209" s="380"/>
      <c r="BJ209" s="377"/>
      <c r="CE209" s="380"/>
      <c r="CF209" s="380"/>
      <c r="CG209" s="380"/>
      <c r="EZ209" s="380"/>
      <c r="FA209" s="380"/>
      <c r="FB209" s="380"/>
      <c r="FC209" s="380"/>
      <c r="FD209" s="380"/>
      <c r="FE209" s="380"/>
      <c r="FF209" s="380"/>
      <c r="FG209" s="380"/>
      <c r="FH209" s="380"/>
      <c r="FI209" s="380"/>
      <c r="FJ209" s="380"/>
      <c r="FK209" s="380"/>
      <c r="FL209" s="380"/>
      <c r="FM209" s="380"/>
      <c r="FN209" s="380"/>
      <c r="FO209" s="380"/>
      <c r="FP209" s="380"/>
      <c r="FQ209" s="380"/>
      <c r="FR209" s="380"/>
      <c r="FS209" s="380"/>
      <c r="FT209" s="380"/>
      <c r="FU209" s="380"/>
      <c r="FV209" s="380"/>
      <c r="FW209" s="380"/>
      <c r="FX209" s="380"/>
      <c r="FY209" s="380"/>
      <c r="FZ209" s="380"/>
      <c r="GA209" s="380"/>
      <c r="GB209" s="380"/>
      <c r="GC209" s="380"/>
      <c r="GD209" s="380"/>
      <c r="GE209" s="380"/>
      <c r="GF209" s="380"/>
      <c r="GG209" s="380"/>
      <c r="GH209" s="380"/>
      <c r="GI209" s="380"/>
      <c r="GJ209" s="380"/>
      <c r="GK209" s="380"/>
      <c r="GL209" s="380"/>
      <c r="GM209" s="380"/>
      <c r="GN209" s="380"/>
      <c r="GO209" s="380"/>
      <c r="GP209" s="380"/>
      <c r="GQ209" s="380"/>
      <c r="GR209" s="380"/>
      <c r="GS209" s="380"/>
      <c r="GT209" s="380"/>
      <c r="GU209" s="380"/>
      <c r="GV209" s="380"/>
      <c r="GW209" s="380"/>
      <c r="GX209" s="380"/>
      <c r="GY209" s="380"/>
      <c r="GZ209" s="380"/>
      <c r="HA209" s="380"/>
      <c r="HB209" s="380"/>
      <c r="HC209" s="380"/>
      <c r="HD209" s="380"/>
      <c r="HE209" s="380"/>
      <c r="HF209" s="380"/>
      <c r="HG209" s="380"/>
      <c r="HH209" s="380"/>
    </row>
    <row r="210" spans="1:216">
      <c r="A210" s="103"/>
      <c r="B210" s="377"/>
      <c r="C210" s="377"/>
      <c r="D210" s="377"/>
      <c r="E210" s="377"/>
      <c r="F210" s="377"/>
      <c r="G210" s="377"/>
      <c r="H210" s="377"/>
      <c r="I210" s="377"/>
      <c r="J210" s="377"/>
      <c r="K210" s="377"/>
      <c r="L210" s="377"/>
      <c r="M210" s="378"/>
      <c r="N210" s="378"/>
      <c r="O210" s="378"/>
      <c r="P210" s="378"/>
      <c r="Q210" s="378"/>
      <c r="R210" s="378"/>
      <c r="S210" s="378"/>
      <c r="T210" s="378"/>
      <c r="U210" s="378"/>
      <c r="V210" s="378"/>
      <c r="W210" s="378"/>
      <c r="X210" s="378"/>
      <c r="Y210" s="380"/>
      <c r="Z210" s="409"/>
      <c r="AA210" s="380"/>
      <c r="AB210" s="380"/>
      <c r="AC210" s="380"/>
      <c r="AD210" s="380"/>
      <c r="AE210" s="380"/>
      <c r="AF210" s="380"/>
      <c r="AG210" s="380"/>
      <c r="AH210" s="380"/>
      <c r="AI210" s="380"/>
      <c r="AJ210" s="380"/>
      <c r="AR210" s="380"/>
      <c r="AS210" s="380"/>
      <c r="AT210" s="380"/>
      <c r="AU210" s="380"/>
      <c r="AV210" s="380"/>
      <c r="AW210" s="380"/>
      <c r="AX210" s="380"/>
      <c r="AY210" s="380"/>
      <c r="AZ210" s="380"/>
      <c r="BA210" s="380"/>
      <c r="BB210" s="380"/>
      <c r="BC210" s="380"/>
      <c r="BD210" s="380"/>
      <c r="BE210" s="380"/>
      <c r="BF210" s="380"/>
      <c r="BG210" s="380"/>
      <c r="BH210" s="380"/>
      <c r="BI210" s="380"/>
      <c r="BJ210" s="377"/>
      <c r="CE210" s="380"/>
      <c r="CF210" s="380"/>
      <c r="CG210" s="380"/>
      <c r="EZ210" s="380"/>
      <c r="FA210" s="380"/>
      <c r="FB210" s="380"/>
      <c r="FC210" s="380"/>
      <c r="FD210" s="380"/>
      <c r="FE210" s="380"/>
      <c r="FF210" s="380"/>
      <c r="FG210" s="380"/>
      <c r="FH210" s="380"/>
      <c r="FI210" s="380"/>
      <c r="FJ210" s="380"/>
      <c r="FK210" s="380"/>
      <c r="FL210" s="380"/>
      <c r="FM210" s="380"/>
      <c r="FN210" s="380"/>
      <c r="FO210" s="380"/>
      <c r="FP210" s="380"/>
      <c r="FQ210" s="380"/>
      <c r="FR210" s="380"/>
      <c r="FS210" s="380"/>
      <c r="FT210" s="380"/>
      <c r="FU210" s="380"/>
      <c r="FV210" s="380"/>
      <c r="FW210" s="380"/>
      <c r="FX210" s="380"/>
      <c r="FY210" s="380"/>
      <c r="FZ210" s="380"/>
      <c r="GA210" s="380"/>
      <c r="GB210" s="380"/>
      <c r="GC210" s="380"/>
      <c r="GD210" s="380"/>
      <c r="GE210" s="380"/>
      <c r="GF210" s="380"/>
      <c r="GG210" s="380"/>
      <c r="GH210" s="380"/>
      <c r="GI210" s="380"/>
      <c r="GJ210" s="380"/>
      <c r="GK210" s="380"/>
      <c r="GL210" s="380"/>
      <c r="GM210" s="380"/>
      <c r="GN210" s="380"/>
      <c r="GO210" s="380"/>
      <c r="GP210" s="380"/>
      <c r="GQ210" s="380"/>
      <c r="GR210" s="380"/>
      <c r="GS210" s="380"/>
      <c r="GT210" s="380"/>
      <c r="GU210" s="380"/>
      <c r="GV210" s="380"/>
      <c r="GW210" s="380"/>
      <c r="GX210" s="380"/>
      <c r="GY210" s="380"/>
      <c r="GZ210" s="380"/>
      <c r="HA210" s="380"/>
      <c r="HB210" s="380"/>
      <c r="HC210" s="380"/>
      <c r="HD210" s="380"/>
      <c r="HE210" s="380"/>
      <c r="HF210" s="380"/>
      <c r="HG210" s="380"/>
      <c r="HH210" s="380"/>
    </row>
    <row r="211" spans="1:216">
      <c r="A211" s="103"/>
      <c r="B211" s="377"/>
      <c r="C211" s="377"/>
      <c r="D211" s="377"/>
      <c r="E211" s="377"/>
      <c r="F211" s="377"/>
      <c r="G211" s="377"/>
      <c r="H211" s="377"/>
      <c r="I211" s="377"/>
      <c r="J211" s="377"/>
      <c r="K211" s="377"/>
      <c r="L211" s="377"/>
      <c r="M211" s="378"/>
      <c r="N211" s="378"/>
      <c r="O211" s="378"/>
      <c r="P211" s="378"/>
      <c r="Q211" s="378"/>
      <c r="R211" s="378"/>
      <c r="S211" s="378"/>
      <c r="T211" s="378"/>
      <c r="U211" s="378"/>
      <c r="V211" s="378"/>
      <c r="W211" s="378"/>
      <c r="X211" s="378"/>
      <c r="Y211" s="380"/>
      <c r="Z211" s="409"/>
      <c r="AA211" s="380"/>
      <c r="AB211" s="380"/>
      <c r="AC211" s="380"/>
      <c r="AD211" s="380"/>
      <c r="AE211" s="380"/>
      <c r="AF211" s="380"/>
      <c r="AG211" s="380"/>
      <c r="AH211" s="380"/>
      <c r="AI211" s="380"/>
      <c r="AJ211" s="380"/>
      <c r="AR211" s="380"/>
      <c r="AS211" s="380"/>
      <c r="AT211" s="380"/>
      <c r="AU211" s="380"/>
      <c r="AV211" s="380"/>
      <c r="AW211" s="380"/>
      <c r="AX211" s="380"/>
      <c r="AY211" s="380"/>
      <c r="AZ211" s="380"/>
      <c r="BA211" s="380"/>
      <c r="BB211" s="380"/>
      <c r="BC211" s="380"/>
      <c r="BD211" s="380"/>
      <c r="BE211" s="380"/>
      <c r="BF211" s="380"/>
      <c r="BG211" s="380"/>
      <c r="BH211" s="380"/>
      <c r="BI211" s="380"/>
      <c r="BJ211" s="377"/>
      <c r="CE211" s="380"/>
      <c r="CF211" s="380"/>
      <c r="CG211" s="380"/>
      <c r="EZ211" s="380"/>
      <c r="FA211" s="380"/>
      <c r="FB211" s="380"/>
      <c r="FC211" s="380"/>
      <c r="FD211" s="380"/>
      <c r="FE211" s="380"/>
      <c r="FF211" s="380"/>
      <c r="FG211" s="380"/>
      <c r="FH211" s="380"/>
      <c r="FI211" s="380"/>
      <c r="FJ211" s="380"/>
      <c r="FK211" s="380"/>
      <c r="FL211" s="380"/>
      <c r="FM211" s="380"/>
      <c r="FN211" s="380"/>
      <c r="FO211" s="380"/>
      <c r="FP211" s="380"/>
      <c r="FQ211" s="380"/>
      <c r="FR211" s="380"/>
      <c r="FS211" s="380"/>
      <c r="FT211" s="380"/>
      <c r="FU211" s="380"/>
      <c r="FV211" s="380"/>
      <c r="FW211" s="380"/>
      <c r="FX211" s="380"/>
      <c r="FY211" s="380"/>
      <c r="FZ211" s="380"/>
      <c r="GA211" s="380"/>
      <c r="GB211" s="380"/>
      <c r="GC211" s="380"/>
      <c r="GD211" s="380"/>
      <c r="GE211" s="380"/>
      <c r="GF211" s="380"/>
      <c r="GG211" s="380"/>
      <c r="GH211" s="380"/>
      <c r="GI211" s="380"/>
      <c r="GJ211" s="380"/>
      <c r="GK211" s="380"/>
      <c r="GL211" s="380"/>
      <c r="GM211" s="380"/>
      <c r="GN211" s="380"/>
      <c r="GO211" s="380"/>
      <c r="GP211" s="380"/>
      <c r="GQ211" s="380"/>
      <c r="GR211" s="380"/>
      <c r="GS211" s="380"/>
      <c r="GT211" s="380"/>
      <c r="GU211" s="380"/>
      <c r="GV211" s="380"/>
      <c r="GW211" s="380"/>
      <c r="GX211" s="380"/>
      <c r="GY211" s="380"/>
      <c r="GZ211" s="380"/>
      <c r="HA211" s="380"/>
      <c r="HB211" s="380"/>
      <c r="HC211" s="380"/>
      <c r="HD211" s="380"/>
      <c r="HE211" s="380"/>
      <c r="HF211" s="380"/>
      <c r="HG211" s="380"/>
      <c r="HH211" s="380"/>
    </row>
    <row r="212" spans="1:216">
      <c r="A212" s="103"/>
      <c r="B212" s="377"/>
      <c r="C212" s="377"/>
      <c r="D212" s="377"/>
      <c r="E212" s="377"/>
      <c r="F212" s="377"/>
      <c r="G212" s="377"/>
      <c r="H212" s="377"/>
      <c r="I212" s="377"/>
      <c r="J212" s="377"/>
      <c r="K212" s="377"/>
      <c r="L212" s="377"/>
      <c r="M212" s="378"/>
      <c r="N212" s="378"/>
      <c r="O212" s="378"/>
      <c r="P212" s="378"/>
      <c r="Q212" s="378"/>
      <c r="R212" s="378"/>
      <c r="S212" s="378"/>
      <c r="T212" s="378"/>
      <c r="U212" s="378"/>
      <c r="V212" s="378"/>
      <c r="W212" s="378"/>
      <c r="X212" s="378"/>
      <c r="Y212" s="380"/>
      <c r="Z212" s="409"/>
      <c r="AA212" s="380"/>
      <c r="AB212" s="380"/>
      <c r="AC212" s="380"/>
      <c r="AD212" s="380"/>
      <c r="AE212" s="380"/>
      <c r="AF212" s="380"/>
      <c r="AG212" s="380"/>
      <c r="AH212" s="380"/>
      <c r="AI212" s="380"/>
      <c r="AJ212" s="380"/>
      <c r="AR212" s="380"/>
      <c r="AS212" s="380"/>
      <c r="AT212" s="380"/>
      <c r="AU212" s="380"/>
      <c r="AV212" s="380"/>
      <c r="AW212" s="380"/>
      <c r="AX212" s="380"/>
      <c r="AY212" s="380"/>
      <c r="AZ212" s="380"/>
      <c r="BA212" s="380"/>
      <c r="BB212" s="380"/>
      <c r="BC212" s="380"/>
      <c r="BD212" s="380"/>
      <c r="BE212" s="380"/>
      <c r="BF212" s="380"/>
      <c r="BG212" s="380"/>
      <c r="BH212" s="380"/>
      <c r="BI212" s="380"/>
      <c r="BJ212" s="377"/>
      <c r="CE212" s="380"/>
      <c r="CF212" s="380"/>
      <c r="CG212" s="380"/>
      <c r="EZ212" s="380"/>
      <c r="FA212" s="380"/>
      <c r="FB212" s="380"/>
      <c r="FC212" s="380"/>
      <c r="FD212" s="380"/>
      <c r="FE212" s="380"/>
      <c r="FF212" s="380"/>
      <c r="FG212" s="380"/>
      <c r="FH212" s="380"/>
      <c r="FI212" s="380"/>
      <c r="FJ212" s="380"/>
      <c r="FK212" s="380"/>
      <c r="FL212" s="380"/>
      <c r="FM212" s="380"/>
      <c r="FN212" s="380"/>
      <c r="FO212" s="380"/>
      <c r="FP212" s="380"/>
      <c r="FQ212" s="380"/>
      <c r="FR212" s="380"/>
      <c r="FS212" s="380"/>
      <c r="FT212" s="380"/>
      <c r="FU212" s="380"/>
      <c r="FV212" s="380"/>
      <c r="FW212" s="380"/>
      <c r="FX212" s="380"/>
      <c r="FY212" s="380"/>
      <c r="FZ212" s="380"/>
      <c r="GA212" s="380"/>
      <c r="GB212" s="380"/>
      <c r="GC212" s="380"/>
      <c r="GD212" s="380"/>
      <c r="GE212" s="380"/>
      <c r="GF212" s="380"/>
      <c r="GG212" s="380"/>
      <c r="GH212" s="380"/>
      <c r="GI212" s="380"/>
      <c r="GJ212" s="380"/>
      <c r="GK212" s="380"/>
      <c r="GL212" s="380"/>
      <c r="GM212" s="380"/>
      <c r="GN212" s="380"/>
      <c r="GO212" s="380"/>
      <c r="GP212" s="380"/>
      <c r="GQ212" s="380"/>
      <c r="GR212" s="380"/>
      <c r="GS212" s="380"/>
      <c r="GT212" s="380"/>
      <c r="GU212" s="380"/>
      <c r="GV212" s="380"/>
      <c r="GW212" s="380"/>
      <c r="GX212" s="380"/>
      <c r="GY212" s="380"/>
      <c r="GZ212" s="380"/>
      <c r="HA212" s="380"/>
      <c r="HB212" s="380"/>
      <c r="HC212" s="380"/>
      <c r="HD212" s="380"/>
      <c r="HE212" s="380"/>
      <c r="HF212" s="380"/>
      <c r="HG212" s="380"/>
      <c r="HH212" s="380"/>
    </row>
    <row r="213" spans="1:216">
      <c r="A213" s="103"/>
      <c r="B213" s="377"/>
      <c r="C213" s="377"/>
      <c r="D213" s="377"/>
      <c r="E213" s="377"/>
      <c r="F213" s="377"/>
      <c r="G213" s="377"/>
      <c r="H213" s="377"/>
      <c r="I213" s="377"/>
      <c r="J213" s="377"/>
      <c r="K213" s="377"/>
      <c r="L213" s="377"/>
      <c r="M213" s="378"/>
      <c r="N213" s="378"/>
      <c r="O213" s="378"/>
      <c r="P213" s="378"/>
      <c r="Q213" s="378"/>
      <c r="R213" s="378"/>
      <c r="S213" s="378"/>
      <c r="T213" s="378"/>
      <c r="U213" s="378"/>
      <c r="V213" s="378"/>
      <c r="W213" s="378"/>
      <c r="X213" s="378"/>
      <c r="Y213" s="380"/>
      <c r="Z213" s="409"/>
      <c r="AA213" s="380"/>
      <c r="AB213" s="380"/>
      <c r="AC213" s="380"/>
      <c r="AD213" s="380"/>
      <c r="AE213" s="380"/>
      <c r="AF213" s="380"/>
      <c r="AG213" s="380"/>
      <c r="AH213" s="380"/>
      <c r="AI213" s="380"/>
      <c r="AJ213" s="380"/>
      <c r="AR213" s="380"/>
      <c r="AS213" s="380"/>
      <c r="AT213" s="380"/>
      <c r="AU213" s="380"/>
      <c r="AV213" s="380"/>
      <c r="AW213" s="380"/>
      <c r="AX213" s="380"/>
      <c r="AY213" s="380"/>
      <c r="AZ213" s="380"/>
      <c r="BA213" s="380"/>
      <c r="BB213" s="380"/>
      <c r="BC213" s="380"/>
      <c r="BD213" s="380"/>
      <c r="BE213" s="380"/>
      <c r="BF213" s="380"/>
      <c r="BG213" s="380"/>
      <c r="BH213" s="380"/>
      <c r="BI213" s="380"/>
      <c r="BJ213" s="377"/>
      <c r="CE213" s="380"/>
      <c r="CF213" s="380"/>
      <c r="CG213" s="380"/>
      <c r="EZ213" s="380"/>
      <c r="FA213" s="380"/>
      <c r="FB213" s="380"/>
      <c r="FC213" s="380"/>
      <c r="FD213" s="380"/>
      <c r="FE213" s="380"/>
      <c r="FF213" s="380"/>
      <c r="FG213" s="380"/>
      <c r="FH213" s="380"/>
      <c r="FI213" s="380"/>
      <c r="FJ213" s="380"/>
      <c r="FK213" s="380"/>
      <c r="FL213" s="380"/>
      <c r="FM213" s="380"/>
      <c r="FN213" s="380"/>
      <c r="FO213" s="380"/>
      <c r="FP213" s="380"/>
      <c r="FQ213" s="380"/>
      <c r="FR213" s="380"/>
      <c r="FS213" s="380"/>
      <c r="FT213" s="380"/>
      <c r="FU213" s="380"/>
      <c r="FV213" s="380"/>
      <c r="FW213" s="380"/>
      <c r="FX213" s="380"/>
      <c r="FY213" s="380"/>
      <c r="FZ213" s="380"/>
      <c r="GA213" s="380"/>
      <c r="GB213" s="380"/>
      <c r="GC213" s="380"/>
      <c r="GD213" s="380"/>
      <c r="GE213" s="380"/>
      <c r="GF213" s="380"/>
      <c r="GG213" s="380"/>
      <c r="GH213" s="380"/>
      <c r="GI213" s="380"/>
      <c r="GJ213" s="380"/>
      <c r="GK213" s="380"/>
      <c r="GL213" s="380"/>
      <c r="GM213" s="380"/>
      <c r="GN213" s="380"/>
      <c r="GO213" s="380"/>
      <c r="GP213" s="380"/>
      <c r="GQ213" s="380"/>
      <c r="GR213" s="380"/>
      <c r="GS213" s="380"/>
      <c r="GT213" s="380"/>
      <c r="GU213" s="380"/>
      <c r="GV213" s="380"/>
      <c r="GW213" s="380"/>
      <c r="GX213" s="380"/>
      <c r="GY213" s="380"/>
      <c r="GZ213" s="380"/>
      <c r="HA213" s="380"/>
      <c r="HB213" s="380"/>
      <c r="HC213" s="380"/>
      <c r="HD213" s="380"/>
      <c r="HE213" s="380"/>
      <c r="HF213" s="380"/>
      <c r="HG213" s="380"/>
      <c r="HH213" s="380"/>
    </row>
    <row r="214" spans="1:216">
      <c r="A214" s="103"/>
      <c r="B214" s="377"/>
      <c r="C214" s="377"/>
      <c r="D214" s="377"/>
      <c r="E214" s="377"/>
      <c r="F214" s="377"/>
      <c r="G214" s="377"/>
      <c r="H214" s="377"/>
      <c r="I214" s="377"/>
      <c r="J214" s="377"/>
      <c r="K214" s="377"/>
      <c r="L214" s="377"/>
      <c r="M214" s="378"/>
      <c r="N214" s="378"/>
      <c r="O214" s="378"/>
      <c r="P214" s="378"/>
      <c r="Q214" s="378"/>
      <c r="R214" s="378"/>
      <c r="S214" s="378"/>
      <c r="T214" s="378"/>
      <c r="U214" s="378"/>
      <c r="V214" s="378"/>
      <c r="W214" s="378"/>
      <c r="X214" s="378"/>
      <c r="Y214" s="380"/>
      <c r="Z214" s="409"/>
      <c r="AA214" s="380"/>
      <c r="AB214" s="380"/>
      <c r="AC214" s="380"/>
      <c r="AD214" s="380"/>
      <c r="AE214" s="380"/>
      <c r="AF214" s="380"/>
      <c r="AG214" s="380"/>
      <c r="AH214" s="380"/>
      <c r="AI214" s="380"/>
      <c r="AJ214" s="380"/>
      <c r="AR214" s="380"/>
      <c r="AS214" s="380"/>
      <c r="AT214" s="380"/>
      <c r="AU214" s="380"/>
      <c r="AV214" s="380"/>
      <c r="AW214" s="380"/>
      <c r="AX214" s="380"/>
      <c r="AY214" s="380"/>
      <c r="AZ214" s="380"/>
      <c r="BA214" s="380"/>
      <c r="BB214" s="380"/>
      <c r="BC214" s="380"/>
      <c r="BD214" s="380"/>
      <c r="BE214" s="380"/>
      <c r="BF214" s="380"/>
      <c r="BG214" s="380"/>
      <c r="BH214" s="380"/>
      <c r="BI214" s="380"/>
      <c r="BJ214" s="377"/>
      <c r="CE214" s="380"/>
      <c r="CF214" s="380"/>
      <c r="CG214" s="380"/>
      <c r="EZ214" s="380"/>
      <c r="FA214" s="380"/>
      <c r="FB214" s="380"/>
      <c r="FC214" s="380"/>
      <c r="FD214" s="380"/>
      <c r="FE214" s="380"/>
      <c r="FF214" s="380"/>
      <c r="FG214" s="380"/>
      <c r="FH214" s="380"/>
      <c r="FI214" s="380"/>
      <c r="FJ214" s="380"/>
      <c r="FK214" s="380"/>
      <c r="FL214" s="380"/>
      <c r="FM214" s="380"/>
      <c r="FN214" s="380"/>
      <c r="FO214" s="380"/>
      <c r="FP214" s="380"/>
      <c r="FQ214" s="380"/>
      <c r="FR214" s="380"/>
      <c r="FS214" s="380"/>
      <c r="FT214" s="380"/>
      <c r="FU214" s="380"/>
      <c r="FV214" s="380"/>
      <c r="FW214" s="380"/>
      <c r="FX214" s="380"/>
      <c r="FY214" s="380"/>
      <c r="FZ214" s="380"/>
      <c r="GA214" s="380"/>
      <c r="GB214" s="380"/>
      <c r="GC214" s="380"/>
      <c r="GD214" s="380"/>
      <c r="GE214" s="380"/>
      <c r="GF214" s="380"/>
      <c r="GG214" s="380"/>
      <c r="GH214" s="380"/>
      <c r="GI214" s="380"/>
      <c r="GJ214" s="380"/>
      <c r="GK214" s="380"/>
      <c r="GL214" s="380"/>
      <c r="GM214" s="380"/>
      <c r="GN214" s="380"/>
      <c r="GO214" s="380"/>
      <c r="GP214" s="380"/>
      <c r="GQ214" s="380"/>
      <c r="GR214" s="380"/>
      <c r="GS214" s="380"/>
      <c r="GT214" s="380"/>
      <c r="GU214" s="380"/>
      <c r="GV214" s="380"/>
      <c r="GW214" s="380"/>
      <c r="GX214" s="380"/>
      <c r="GY214" s="380"/>
      <c r="GZ214" s="380"/>
      <c r="HA214" s="380"/>
      <c r="HB214" s="380"/>
      <c r="HC214" s="380"/>
      <c r="HD214" s="380"/>
      <c r="HE214" s="380"/>
      <c r="HF214" s="380"/>
      <c r="HG214" s="380"/>
      <c r="HH214" s="380"/>
    </row>
    <row r="215" spans="1:216">
      <c r="A215" s="103"/>
      <c r="B215" s="377"/>
      <c r="C215" s="377"/>
      <c r="D215" s="377"/>
      <c r="E215" s="377"/>
      <c r="F215" s="377"/>
      <c r="G215" s="377"/>
      <c r="H215" s="377"/>
      <c r="I215" s="377"/>
      <c r="J215" s="377"/>
      <c r="K215" s="377"/>
      <c r="L215" s="377"/>
      <c r="M215" s="378"/>
      <c r="N215" s="378"/>
      <c r="O215" s="378"/>
      <c r="P215" s="378"/>
      <c r="Q215" s="378"/>
      <c r="R215" s="378"/>
      <c r="S215" s="378"/>
      <c r="T215" s="378"/>
      <c r="U215" s="378"/>
      <c r="V215" s="378"/>
      <c r="W215" s="378"/>
      <c r="X215" s="378"/>
      <c r="Y215" s="380"/>
      <c r="Z215" s="409"/>
      <c r="AA215" s="380"/>
      <c r="AB215" s="380"/>
      <c r="AC215" s="380"/>
      <c r="AD215" s="380"/>
      <c r="AE215" s="380"/>
      <c r="AF215" s="380"/>
      <c r="AG215" s="380"/>
      <c r="AH215" s="380"/>
      <c r="AI215" s="380"/>
      <c r="AJ215" s="380"/>
      <c r="AR215" s="380"/>
      <c r="AS215" s="380"/>
      <c r="AT215" s="380"/>
      <c r="AU215" s="380"/>
      <c r="AV215" s="380"/>
      <c r="AW215" s="380"/>
      <c r="AX215" s="380"/>
      <c r="AY215" s="380"/>
      <c r="AZ215" s="380"/>
      <c r="BA215" s="380"/>
      <c r="BB215" s="380"/>
      <c r="BC215" s="380"/>
      <c r="BD215" s="380"/>
      <c r="BE215" s="380"/>
      <c r="BF215" s="380"/>
      <c r="BG215" s="380"/>
      <c r="BH215" s="380"/>
      <c r="BI215" s="380"/>
      <c r="BJ215" s="377"/>
      <c r="CE215" s="380"/>
      <c r="CF215" s="380"/>
      <c r="CG215" s="380"/>
      <c r="EZ215" s="380"/>
      <c r="FA215" s="380"/>
      <c r="FB215" s="380"/>
      <c r="FC215" s="380"/>
      <c r="FD215" s="380"/>
      <c r="FE215" s="380"/>
      <c r="FF215" s="380"/>
      <c r="FG215" s="380"/>
      <c r="FH215" s="380"/>
      <c r="FI215" s="380"/>
      <c r="FJ215" s="380"/>
      <c r="FK215" s="380"/>
      <c r="FL215" s="380"/>
      <c r="FM215" s="380"/>
      <c r="FN215" s="380"/>
      <c r="FO215" s="380"/>
      <c r="FP215" s="380"/>
      <c r="FQ215" s="380"/>
      <c r="FR215" s="380"/>
      <c r="FS215" s="380"/>
      <c r="FT215" s="380"/>
      <c r="FU215" s="380"/>
      <c r="FV215" s="380"/>
      <c r="FW215" s="380"/>
      <c r="FX215" s="380"/>
      <c r="FY215" s="380"/>
      <c r="FZ215" s="380"/>
      <c r="GA215" s="380"/>
      <c r="GB215" s="380"/>
      <c r="GC215" s="380"/>
      <c r="GD215" s="380"/>
      <c r="GE215" s="380"/>
      <c r="GF215" s="380"/>
      <c r="GG215" s="380"/>
      <c r="GH215" s="380"/>
      <c r="GI215" s="380"/>
      <c r="GJ215" s="380"/>
      <c r="GK215" s="380"/>
      <c r="GL215" s="380"/>
      <c r="GM215" s="380"/>
      <c r="GN215" s="380"/>
      <c r="GO215" s="380"/>
      <c r="GP215" s="380"/>
      <c r="GQ215" s="380"/>
      <c r="GR215" s="380"/>
      <c r="GS215" s="380"/>
      <c r="GT215" s="380"/>
      <c r="GU215" s="380"/>
      <c r="GV215" s="380"/>
      <c r="GW215" s="380"/>
      <c r="GX215" s="380"/>
      <c r="GY215" s="380"/>
      <c r="GZ215" s="380"/>
      <c r="HA215" s="380"/>
      <c r="HB215" s="380"/>
      <c r="HC215" s="380"/>
      <c r="HD215" s="380"/>
      <c r="HE215" s="380"/>
      <c r="HF215" s="380"/>
      <c r="HG215" s="380"/>
      <c r="HH215" s="380"/>
    </row>
    <row r="216" spans="1:216">
      <c r="A216" s="103"/>
      <c r="B216" s="377"/>
      <c r="C216" s="377"/>
      <c r="D216" s="377"/>
      <c r="E216" s="377"/>
      <c r="F216" s="377"/>
      <c r="G216" s="377"/>
      <c r="H216" s="377"/>
      <c r="I216" s="377"/>
      <c r="J216" s="377"/>
      <c r="K216" s="377"/>
      <c r="L216" s="377"/>
      <c r="M216" s="378"/>
      <c r="N216" s="378"/>
      <c r="O216" s="378"/>
      <c r="P216" s="378"/>
      <c r="Q216" s="378"/>
      <c r="R216" s="378"/>
      <c r="S216" s="378"/>
      <c r="T216" s="378"/>
      <c r="U216" s="378"/>
      <c r="V216" s="378"/>
      <c r="W216" s="378"/>
      <c r="X216" s="378"/>
      <c r="Y216" s="380"/>
      <c r="Z216" s="409"/>
      <c r="AA216" s="380"/>
      <c r="AB216" s="380"/>
      <c r="AC216" s="380"/>
      <c r="AD216" s="380"/>
      <c r="AE216" s="380"/>
      <c r="AF216" s="380"/>
      <c r="AG216" s="380"/>
      <c r="AH216" s="380"/>
      <c r="AI216" s="380"/>
      <c r="AJ216" s="380"/>
      <c r="AR216" s="380"/>
      <c r="AS216" s="380"/>
      <c r="AT216" s="380"/>
      <c r="AU216" s="380"/>
      <c r="AV216" s="380"/>
      <c r="AW216" s="380"/>
      <c r="AX216" s="380"/>
      <c r="AY216" s="380"/>
      <c r="AZ216" s="380"/>
      <c r="BA216" s="380"/>
      <c r="BB216" s="380"/>
      <c r="BC216" s="380"/>
      <c r="BD216" s="380"/>
      <c r="BE216" s="380"/>
      <c r="BF216" s="380"/>
      <c r="BG216" s="380"/>
      <c r="BH216" s="380"/>
      <c r="BI216" s="380"/>
      <c r="BJ216" s="377"/>
      <c r="CE216" s="380"/>
      <c r="CF216" s="380"/>
      <c r="CG216" s="380"/>
      <c r="EZ216" s="380"/>
      <c r="FA216" s="380"/>
      <c r="FB216" s="380"/>
      <c r="FC216" s="380"/>
      <c r="FD216" s="380"/>
      <c r="FE216" s="380"/>
      <c r="FF216" s="380"/>
      <c r="FG216" s="380"/>
      <c r="FH216" s="380"/>
      <c r="FI216" s="380"/>
      <c r="FJ216" s="380"/>
      <c r="FK216" s="380"/>
      <c r="FL216" s="380"/>
      <c r="FM216" s="380"/>
      <c r="FN216" s="380"/>
      <c r="FO216" s="380"/>
      <c r="FP216" s="380"/>
      <c r="FQ216" s="380"/>
      <c r="FR216" s="380"/>
      <c r="FS216" s="380"/>
      <c r="FT216" s="380"/>
      <c r="FU216" s="380"/>
      <c r="FV216" s="380"/>
      <c r="FW216" s="380"/>
      <c r="FX216" s="380"/>
      <c r="FY216" s="380"/>
      <c r="FZ216" s="380"/>
      <c r="GA216" s="380"/>
      <c r="GB216" s="380"/>
      <c r="GC216" s="380"/>
      <c r="GD216" s="380"/>
      <c r="GE216" s="380"/>
      <c r="GF216" s="380"/>
      <c r="GG216" s="380"/>
      <c r="GH216" s="380"/>
      <c r="GI216" s="380"/>
      <c r="GJ216" s="380"/>
      <c r="GK216" s="380"/>
      <c r="GL216" s="380"/>
      <c r="GM216" s="380"/>
      <c r="GN216" s="380"/>
      <c r="GO216" s="380"/>
      <c r="GP216" s="380"/>
      <c r="GQ216" s="380"/>
      <c r="GR216" s="380"/>
      <c r="GS216" s="380"/>
      <c r="GT216" s="380"/>
      <c r="GU216" s="380"/>
      <c r="GV216" s="380"/>
      <c r="GW216" s="380"/>
      <c r="GX216" s="380"/>
      <c r="GY216" s="380"/>
      <c r="GZ216" s="380"/>
      <c r="HA216" s="380"/>
      <c r="HB216" s="380"/>
      <c r="HC216" s="380"/>
      <c r="HD216" s="380"/>
      <c r="HE216" s="380"/>
      <c r="HF216" s="380"/>
      <c r="HG216" s="380"/>
      <c r="HH216" s="380"/>
    </row>
    <row r="217" spans="1:216">
      <c r="A217" s="103"/>
      <c r="B217" s="377"/>
      <c r="C217" s="377"/>
      <c r="D217" s="377"/>
      <c r="E217" s="377"/>
      <c r="F217" s="377"/>
      <c r="G217" s="377"/>
      <c r="H217" s="377"/>
      <c r="I217" s="377"/>
      <c r="J217" s="377"/>
      <c r="K217" s="377"/>
      <c r="L217" s="377"/>
      <c r="M217" s="378"/>
      <c r="N217" s="378"/>
      <c r="O217" s="378"/>
      <c r="P217" s="378"/>
      <c r="Q217" s="378"/>
      <c r="R217" s="378"/>
      <c r="S217" s="378"/>
      <c r="T217" s="378"/>
      <c r="U217" s="378"/>
      <c r="V217" s="378"/>
      <c r="W217" s="378"/>
      <c r="X217" s="378"/>
      <c r="Y217" s="380"/>
      <c r="Z217" s="409"/>
      <c r="AA217" s="380"/>
      <c r="AB217" s="380"/>
      <c r="AC217" s="380"/>
      <c r="AD217" s="380"/>
      <c r="AE217" s="380"/>
      <c r="AF217" s="380"/>
      <c r="AG217" s="380"/>
      <c r="AH217" s="380"/>
      <c r="AI217" s="380"/>
      <c r="AJ217" s="380"/>
      <c r="AR217" s="380"/>
      <c r="AS217" s="380"/>
      <c r="AT217" s="380"/>
      <c r="AU217" s="380"/>
      <c r="AV217" s="380"/>
      <c r="AW217" s="380"/>
      <c r="AX217" s="380"/>
      <c r="AY217" s="380"/>
      <c r="AZ217" s="380"/>
      <c r="BA217" s="380"/>
      <c r="BB217" s="380"/>
      <c r="BC217" s="380"/>
      <c r="BD217" s="380"/>
      <c r="BE217" s="380"/>
      <c r="BF217" s="380"/>
      <c r="BG217" s="380"/>
      <c r="BH217" s="380"/>
      <c r="BI217" s="380"/>
      <c r="BJ217" s="377"/>
      <c r="CE217" s="380"/>
      <c r="CF217" s="380"/>
      <c r="CG217" s="380"/>
      <c r="EZ217" s="380"/>
      <c r="FA217" s="380"/>
      <c r="FB217" s="380"/>
      <c r="FC217" s="380"/>
      <c r="FD217" s="380"/>
      <c r="FE217" s="380"/>
      <c r="FF217" s="380"/>
      <c r="FG217" s="380"/>
      <c r="FH217" s="380"/>
      <c r="FI217" s="380"/>
      <c r="FJ217" s="380"/>
      <c r="FK217" s="380"/>
      <c r="FL217" s="380"/>
      <c r="FM217" s="380"/>
      <c r="FN217" s="380"/>
      <c r="FO217" s="380"/>
      <c r="FP217" s="380"/>
      <c r="FQ217" s="380"/>
      <c r="FR217" s="380"/>
      <c r="FS217" s="380"/>
      <c r="FT217" s="380"/>
      <c r="FU217" s="380"/>
      <c r="FV217" s="380"/>
      <c r="FW217" s="380"/>
      <c r="FX217" s="380"/>
      <c r="FY217" s="380"/>
      <c r="FZ217" s="380"/>
      <c r="GA217" s="380"/>
      <c r="GB217" s="380"/>
      <c r="GC217" s="380"/>
      <c r="GD217" s="380"/>
      <c r="GE217" s="380"/>
      <c r="GF217" s="380"/>
      <c r="GG217" s="380"/>
      <c r="GH217" s="380"/>
      <c r="GI217" s="380"/>
      <c r="GJ217" s="380"/>
      <c r="GK217" s="380"/>
      <c r="GL217" s="380"/>
      <c r="GM217" s="380"/>
      <c r="GN217" s="380"/>
      <c r="GO217" s="380"/>
      <c r="GP217" s="380"/>
      <c r="GQ217" s="380"/>
      <c r="GR217" s="380"/>
      <c r="GS217" s="380"/>
      <c r="GT217" s="380"/>
      <c r="GU217" s="380"/>
      <c r="GV217" s="380"/>
      <c r="GW217" s="380"/>
      <c r="GX217" s="380"/>
      <c r="GY217" s="380"/>
      <c r="GZ217" s="380"/>
      <c r="HA217" s="380"/>
      <c r="HB217" s="380"/>
      <c r="HC217" s="380"/>
      <c r="HD217" s="380"/>
      <c r="HE217" s="380"/>
      <c r="HF217" s="380"/>
      <c r="HG217" s="380"/>
      <c r="HH217" s="380"/>
    </row>
    <row r="218" spans="1:216">
      <c r="A218" s="103"/>
      <c r="B218" s="377"/>
      <c r="C218" s="377"/>
      <c r="D218" s="377"/>
      <c r="E218" s="377"/>
      <c r="F218" s="377"/>
      <c r="G218" s="377"/>
      <c r="H218" s="377"/>
      <c r="I218" s="377"/>
      <c r="J218" s="377"/>
      <c r="K218" s="377"/>
      <c r="L218" s="377"/>
      <c r="M218" s="378"/>
      <c r="N218" s="378"/>
      <c r="O218" s="378"/>
      <c r="P218" s="378"/>
      <c r="Q218" s="378"/>
      <c r="R218" s="378"/>
      <c r="S218" s="378"/>
      <c r="T218" s="378"/>
      <c r="U218" s="378"/>
      <c r="V218" s="378"/>
      <c r="W218" s="378"/>
      <c r="X218" s="378"/>
      <c r="Y218" s="380"/>
      <c r="Z218" s="409"/>
      <c r="AA218" s="380"/>
      <c r="AB218" s="380"/>
      <c r="AC218" s="380"/>
      <c r="AD218" s="380"/>
      <c r="AE218" s="380"/>
      <c r="AF218" s="380"/>
      <c r="AG218" s="380"/>
      <c r="AH218" s="380"/>
      <c r="AI218" s="380"/>
      <c r="AJ218" s="380"/>
      <c r="AR218" s="380"/>
      <c r="AS218" s="380"/>
      <c r="AT218" s="380"/>
      <c r="AU218" s="380"/>
      <c r="AV218" s="380"/>
      <c r="AW218" s="380"/>
      <c r="AX218" s="380"/>
      <c r="AY218" s="380"/>
      <c r="AZ218" s="380"/>
      <c r="BA218" s="380"/>
      <c r="BB218" s="380"/>
      <c r="BC218" s="380"/>
      <c r="BD218" s="380"/>
      <c r="BE218" s="380"/>
      <c r="BF218" s="380"/>
      <c r="BG218" s="380"/>
      <c r="BH218" s="380"/>
      <c r="BI218" s="380"/>
      <c r="BJ218" s="377"/>
      <c r="CE218" s="380"/>
      <c r="CF218" s="380"/>
      <c r="CG218" s="380"/>
      <c r="EZ218" s="380"/>
      <c r="FA218" s="380"/>
      <c r="FB218" s="380"/>
      <c r="FC218" s="380"/>
      <c r="FD218" s="380"/>
      <c r="FE218" s="380"/>
      <c r="FF218" s="380"/>
      <c r="FG218" s="380"/>
      <c r="FH218" s="380"/>
      <c r="FI218" s="380"/>
      <c r="FJ218" s="380"/>
      <c r="FK218" s="380"/>
      <c r="FL218" s="380"/>
      <c r="FM218" s="380"/>
      <c r="FN218" s="380"/>
      <c r="FO218" s="380"/>
      <c r="FP218" s="380"/>
      <c r="FQ218" s="380"/>
      <c r="FR218" s="380"/>
      <c r="FS218" s="380"/>
      <c r="FT218" s="380"/>
      <c r="FU218" s="380"/>
      <c r="FV218" s="380"/>
      <c r="FW218" s="380"/>
      <c r="FX218" s="380"/>
      <c r="FY218" s="380"/>
      <c r="FZ218" s="380"/>
      <c r="GA218" s="380"/>
      <c r="GB218" s="380"/>
      <c r="GC218" s="380"/>
      <c r="GD218" s="380"/>
      <c r="GE218" s="380"/>
      <c r="GF218" s="380"/>
      <c r="GG218" s="380"/>
      <c r="GH218" s="380"/>
      <c r="GI218" s="380"/>
      <c r="GJ218" s="380"/>
      <c r="GK218" s="380"/>
      <c r="GL218" s="380"/>
      <c r="GM218" s="380"/>
      <c r="GN218" s="380"/>
      <c r="GO218" s="380"/>
      <c r="GP218" s="380"/>
      <c r="GQ218" s="380"/>
      <c r="GR218" s="380"/>
      <c r="GS218" s="380"/>
      <c r="GT218" s="380"/>
      <c r="GU218" s="380"/>
      <c r="GV218" s="380"/>
      <c r="GW218" s="380"/>
      <c r="GX218" s="380"/>
      <c r="GY218" s="380"/>
      <c r="GZ218" s="380"/>
      <c r="HA218" s="380"/>
      <c r="HB218" s="380"/>
      <c r="HC218" s="380"/>
      <c r="HD218" s="380"/>
      <c r="HE218" s="380"/>
      <c r="HF218" s="380"/>
      <c r="HG218" s="380"/>
      <c r="HH218" s="380"/>
    </row>
    <row r="219" spans="1:216">
      <c r="A219" s="103"/>
      <c r="B219" s="377"/>
      <c r="C219" s="377"/>
      <c r="D219" s="377"/>
      <c r="E219" s="377"/>
      <c r="F219" s="377"/>
      <c r="G219" s="377"/>
      <c r="H219" s="377"/>
      <c r="I219" s="377"/>
      <c r="J219" s="377"/>
      <c r="K219" s="377"/>
      <c r="L219" s="377"/>
      <c r="M219" s="378"/>
      <c r="N219" s="378"/>
      <c r="O219" s="378"/>
      <c r="P219" s="378"/>
      <c r="Q219" s="378"/>
      <c r="R219" s="378"/>
      <c r="S219" s="378"/>
      <c r="T219" s="378"/>
      <c r="U219" s="378"/>
      <c r="V219" s="378"/>
      <c r="W219" s="378"/>
      <c r="X219" s="378"/>
      <c r="Y219" s="380"/>
      <c r="Z219" s="409"/>
      <c r="AA219" s="380"/>
      <c r="AB219" s="380"/>
      <c r="AC219" s="380"/>
      <c r="AD219" s="380"/>
      <c r="AE219" s="380"/>
      <c r="AF219" s="380"/>
      <c r="AG219" s="380"/>
      <c r="AH219" s="380"/>
      <c r="AI219" s="380"/>
      <c r="AJ219" s="380"/>
      <c r="AR219" s="380"/>
      <c r="AS219" s="380"/>
      <c r="AT219" s="380"/>
      <c r="AU219" s="380"/>
      <c r="AV219" s="380"/>
      <c r="AW219" s="380"/>
      <c r="AX219" s="380"/>
      <c r="AY219" s="380"/>
      <c r="AZ219" s="380"/>
      <c r="BA219" s="380"/>
      <c r="BB219" s="380"/>
      <c r="BC219" s="380"/>
      <c r="BD219" s="380"/>
      <c r="BE219" s="380"/>
      <c r="BF219" s="380"/>
      <c r="BG219" s="380"/>
      <c r="BH219" s="380"/>
      <c r="BI219" s="380"/>
      <c r="BJ219" s="377"/>
      <c r="CE219" s="380"/>
      <c r="CF219" s="380"/>
      <c r="CG219" s="380"/>
      <c r="EZ219" s="380"/>
      <c r="FA219" s="380"/>
      <c r="FB219" s="380"/>
      <c r="FC219" s="380"/>
      <c r="FD219" s="380"/>
      <c r="FE219" s="380"/>
      <c r="FF219" s="380"/>
      <c r="FG219" s="380"/>
      <c r="FH219" s="380"/>
      <c r="FI219" s="380"/>
      <c r="FJ219" s="380"/>
      <c r="FK219" s="380"/>
      <c r="FL219" s="380"/>
      <c r="FM219" s="380"/>
      <c r="FN219" s="380"/>
      <c r="FO219" s="380"/>
      <c r="FP219" s="380"/>
      <c r="FQ219" s="380"/>
      <c r="FR219" s="380"/>
      <c r="FS219" s="380"/>
      <c r="FT219" s="380"/>
      <c r="FU219" s="380"/>
      <c r="FV219" s="380"/>
      <c r="FW219" s="380"/>
      <c r="FX219" s="380"/>
      <c r="FY219" s="380"/>
      <c r="FZ219" s="380"/>
      <c r="GA219" s="380"/>
      <c r="GB219" s="380"/>
      <c r="GC219" s="380"/>
      <c r="GD219" s="380"/>
      <c r="GE219" s="380"/>
      <c r="GF219" s="380"/>
      <c r="GG219" s="380"/>
      <c r="GH219" s="380"/>
      <c r="GI219" s="380"/>
      <c r="GJ219" s="380"/>
      <c r="GK219" s="380"/>
      <c r="GL219" s="380"/>
      <c r="GM219" s="380"/>
      <c r="GN219" s="380"/>
      <c r="GO219" s="380"/>
      <c r="GP219" s="380"/>
      <c r="GQ219" s="380"/>
      <c r="GR219" s="380"/>
      <c r="GS219" s="380"/>
      <c r="GT219" s="380"/>
      <c r="GU219" s="380"/>
      <c r="GV219" s="380"/>
      <c r="GW219" s="380"/>
      <c r="GX219" s="380"/>
      <c r="GY219" s="380"/>
      <c r="GZ219" s="380"/>
      <c r="HA219" s="380"/>
      <c r="HB219" s="380"/>
      <c r="HC219" s="380"/>
      <c r="HD219" s="380"/>
      <c r="HE219" s="380"/>
      <c r="HF219" s="380"/>
      <c r="HG219" s="380"/>
      <c r="HH219" s="380"/>
    </row>
    <row r="220" spans="1:216">
      <c r="A220" s="103"/>
      <c r="B220" s="377"/>
      <c r="C220" s="377"/>
      <c r="D220" s="377"/>
      <c r="E220" s="377"/>
      <c r="F220" s="377"/>
      <c r="G220" s="377"/>
      <c r="H220" s="377"/>
      <c r="I220" s="377"/>
      <c r="J220" s="377"/>
      <c r="K220" s="377"/>
      <c r="L220" s="377"/>
      <c r="M220" s="378"/>
      <c r="N220" s="378"/>
      <c r="O220" s="378"/>
      <c r="P220" s="378"/>
      <c r="Q220" s="378"/>
      <c r="R220" s="378"/>
      <c r="S220" s="378"/>
      <c r="T220" s="378"/>
      <c r="U220" s="378"/>
      <c r="V220" s="378"/>
      <c r="W220" s="378"/>
      <c r="X220" s="378"/>
      <c r="Y220" s="380"/>
      <c r="Z220" s="409"/>
      <c r="AA220" s="380"/>
      <c r="AB220" s="380"/>
      <c r="AC220" s="380"/>
      <c r="AD220" s="380"/>
      <c r="AE220" s="380"/>
      <c r="AF220" s="380"/>
      <c r="AG220" s="380"/>
      <c r="AH220" s="380"/>
      <c r="AI220" s="380"/>
      <c r="AJ220" s="380"/>
      <c r="AR220" s="380"/>
      <c r="AS220" s="380"/>
      <c r="AT220" s="380"/>
      <c r="AU220" s="380"/>
      <c r="AV220" s="380"/>
      <c r="AW220" s="380"/>
      <c r="AX220" s="380"/>
      <c r="AY220" s="380"/>
      <c r="AZ220" s="380"/>
      <c r="BA220" s="380"/>
      <c r="BB220" s="380"/>
      <c r="BC220" s="380"/>
      <c r="BD220" s="380"/>
      <c r="BE220" s="380"/>
      <c r="BF220" s="380"/>
      <c r="BG220" s="380"/>
      <c r="BH220" s="380"/>
      <c r="BI220" s="380"/>
      <c r="BJ220" s="377"/>
      <c r="CE220" s="380"/>
      <c r="CF220" s="380"/>
      <c r="CG220" s="380"/>
      <c r="EZ220" s="380"/>
      <c r="FA220" s="380"/>
      <c r="FB220" s="380"/>
      <c r="FC220" s="380"/>
      <c r="FD220" s="380"/>
      <c r="FE220" s="380"/>
      <c r="FF220" s="380"/>
      <c r="FG220" s="380"/>
      <c r="FH220" s="380"/>
      <c r="FI220" s="380"/>
      <c r="FJ220" s="380"/>
      <c r="FK220" s="380"/>
      <c r="FL220" s="380"/>
      <c r="FM220" s="380"/>
      <c r="FN220" s="380"/>
      <c r="FO220" s="380"/>
      <c r="FP220" s="380"/>
      <c r="FQ220" s="380"/>
      <c r="FR220" s="380"/>
      <c r="FS220" s="380"/>
      <c r="FT220" s="380"/>
      <c r="FU220" s="380"/>
      <c r="FV220" s="380"/>
      <c r="FW220" s="380"/>
      <c r="FX220" s="380"/>
      <c r="FY220" s="380"/>
      <c r="FZ220" s="380"/>
      <c r="GA220" s="380"/>
      <c r="GB220" s="380"/>
      <c r="GC220" s="380"/>
      <c r="GD220" s="380"/>
      <c r="GE220" s="380"/>
      <c r="GF220" s="380"/>
      <c r="GG220" s="380"/>
      <c r="GH220" s="380"/>
      <c r="GI220" s="380"/>
      <c r="GJ220" s="380"/>
      <c r="GK220" s="380"/>
      <c r="GL220" s="380"/>
      <c r="GM220" s="380"/>
      <c r="GN220" s="380"/>
      <c r="GO220" s="380"/>
      <c r="GP220" s="380"/>
      <c r="GQ220" s="380"/>
      <c r="GR220" s="380"/>
      <c r="GS220" s="380"/>
      <c r="GT220" s="380"/>
      <c r="GU220" s="380"/>
      <c r="GV220" s="380"/>
      <c r="GW220" s="380"/>
      <c r="GX220" s="380"/>
      <c r="GY220" s="380"/>
      <c r="GZ220" s="380"/>
      <c r="HA220" s="380"/>
      <c r="HB220" s="380"/>
      <c r="HC220" s="380"/>
      <c r="HD220" s="380"/>
      <c r="HE220" s="380"/>
      <c r="HF220" s="380"/>
      <c r="HG220" s="380"/>
      <c r="HH220" s="380"/>
    </row>
    <row r="221" spans="1:216">
      <c r="A221" s="103"/>
      <c r="B221" s="377"/>
      <c r="C221" s="377"/>
      <c r="D221" s="377"/>
      <c r="E221" s="377"/>
      <c r="F221" s="377"/>
      <c r="G221" s="377"/>
      <c r="H221" s="377"/>
      <c r="I221" s="377"/>
      <c r="J221" s="377"/>
      <c r="K221" s="377"/>
      <c r="L221" s="377"/>
      <c r="M221" s="378"/>
      <c r="N221" s="378"/>
      <c r="O221" s="378"/>
      <c r="P221" s="378"/>
      <c r="Q221" s="378"/>
      <c r="R221" s="378"/>
      <c r="S221" s="378"/>
      <c r="T221" s="378"/>
      <c r="U221" s="378"/>
      <c r="V221" s="378"/>
      <c r="W221" s="378"/>
      <c r="X221" s="378"/>
      <c r="Y221" s="380"/>
      <c r="Z221" s="409"/>
      <c r="AA221" s="380"/>
      <c r="AB221" s="380"/>
      <c r="AC221" s="380"/>
      <c r="AD221" s="380"/>
      <c r="AE221" s="380"/>
      <c r="AF221" s="380"/>
      <c r="AG221" s="380"/>
      <c r="AH221" s="380"/>
      <c r="AI221" s="380"/>
      <c r="AJ221" s="380"/>
      <c r="AR221" s="380"/>
      <c r="AS221" s="380"/>
      <c r="AT221" s="380"/>
      <c r="AU221" s="380"/>
      <c r="AV221" s="380"/>
      <c r="AW221" s="380"/>
      <c r="AX221" s="380"/>
      <c r="AY221" s="380"/>
      <c r="AZ221" s="380"/>
      <c r="BA221" s="380"/>
      <c r="BB221" s="380"/>
      <c r="BC221" s="380"/>
      <c r="BD221" s="380"/>
      <c r="BE221" s="380"/>
      <c r="BF221" s="380"/>
      <c r="BG221" s="380"/>
      <c r="BH221" s="380"/>
      <c r="BI221" s="380"/>
      <c r="BJ221" s="377"/>
      <c r="CE221" s="380"/>
      <c r="CF221" s="380"/>
      <c r="CG221" s="380"/>
      <c r="EZ221" s="380"/>
      <c r="FA221" s="380"/>
      <c r="FB221" s="380"/>
      <c r="FC221" s="380"/>
      <c r="FD221" s="380"/>
      <c r="FE221" s="380"/>
      <c r="FF221" s="380"/>
      <c r="FG221" s="380"/>
      <c r="FH221" s="380"/>
      <c r="FI221" s="380"/>
      <c r="FJ221" s="380"/>
      <c r="FK221" s="380"/>
      <c r="FL221" s="380"/>
      <c r="FM221" s="380"/>
      <c r="FN221" s="380"/>
      <c r="FO221" s="380"/>
      <c r="FP221" s="380"/>
      <c r="FQ221" s="380"/>
      <c r="FR221" s="380"/>
      <c r="FS221" s="380"/>
      <c r="FT221" s="380"/>
      <c r="FU221" s="380"/>
      <c r="FV221" s="380"/>
      <c r="FW221" s="380"/>
      <c r="FX221" s="380"/>
      <c r="FY221" s="380"/>
      <c r="FZ221" s="380"/>
      <c r="GA221" s="380"/>
      <c r="GB221" s="380"/>
      <c r="GC221" s="380"/>
      <c r="GD221" s="380"/>
      <c r="GE221" s="380"/>
      <c r="GF221" s="380"/>
      <c r="GG221" s="380"/>
      <c r="GH221" s="380"/>
      <c r="GI221" s="380"/>
      <c r="GJ221" s="380"/>
      <c r="GK221" s="380"/>
      <c r="GL221" s="380"/>
      <c r="GM221" s="380"/>
      <c r="GN221" s="380"/>
      <c r="GO221" s="380"/>
      <c r="GP221" s="380"/>
      <c r="GQ221" s="380"/>
      <c r="GR221" s="380"/>
      <c r="GS221" s="380"/>
      <c r="GT221" s="380"/>
      <c r="GU221" s="380"/>
      <c r="GV221" s="380"/>
      <c r="GW221" s="380"/>
      <c r="GX221" s="380"/>
      <c r="GY221" s="380"/>
      <c r="GZ221" s="380"/>
      <c r="HA221" s="380"/>
      <c r="HB221" s="380"/>
      <c r="HC221" s="380"/>
      <c r="HD221" s="380"/>
      <c r="HE221" s="380"/>
      <c r="HF221" s="380"/>
      <c r="HG221" s="380"/>
      <c r="HH221" s="380"/>
    </row>
    <row r="222" spans="1:216">
      <c r="A222" s="103"/>
      <c r="B222" s="377"/>
      <c r="C222" s="377"/>
      <c r="D222" s="377"/>
      <c r="E222" s="377"/>
      <c r="F222" s="377"/>
      <c r="G222" s="377"/>
      <c r="H222" s="377"/>
      <c r="I222" s="377"/>
      <c r="J222" s="377"/>
      <c r="K222" s="377"/>
      <c r="L222" s="377"/>
      <c r="M222" s="378"/>
      <c r="N222" s="378"/>
      <c r="O222" s="378"/>
      <c r="P222" s="378"/>
      <c r="Q222" s="378"/>
      <c r="R222" s="378"/>
      <c r="S222" s="378"/>
      <c r="T222" s="378"/>
      <c r="U222" s="378"/>
      <c r="V222" s="378"/>
      <c r="W222" s="378"/>
      <c r="X222" s="378"/>
      <c r="Y222" s="380"/>
      <c r="Z222" s="409"/>
      <c r="AA222" s="380"/>
      <c r="AB222" s="380"/>
      <c r="AC222" s="380"/>
      <c r="AD222" s="380"/>
      <c r="AE222" s="380"/>
      <c r="AF222" s="380"/>
      <c r="AG222" s="380"/>
      <c r="AH222" s="380"/>
      <c r="AI222" s="380"/>
      <c r="AJ222" s="380"/>
      <c r="AR222" s="380"/>
      <c r="AS222" s="380"/>
      <c r="AT222" s="380"/>
      <c r="AU222" s="380"/>
      <c r="AV222" s="380"/>
      <c r="AW222" s="380"/>
      <c r="AX222" s="380"/>
      <c r="AY222" s="380"/>
      <c r="AZ222" s="380"/>
      <c r="BA222" s="380"/>
      <c r="BB222" s="380"/>
      <c r="BC222" s="380"/>
      <c r="BD222" s="380"/>
      <c r="BE222" s="380"/>
      <c r="BF222" s="380"/>
      <c r="BG222" s="380"/>
      <c r="BH222" s="380"/>
      <c r="BI222" s="380"/>
      <c r="BJ222" s="377"/>
      <c r="CE222" s="380"/>
      <c r="CF222" s="380"/>
      <c r="CG222" s="380"/>
      <c r="EZ222" s="380"/>
      <c r="FA222" s="380"/>
      <c r="FB222" s="380"/>
      <c r="FC222" s="380"/>
      <c r="FD222" s="380"/>
      <c r="FE222" s="380"/>
      <c r="FF222" s="380"/>
      <c r="FG222" s="380"/>
      <c r="FH222" s="380"/>
      <c r="FI222" s="380"/>
      <c r="FJ222" s="380"/>
      <c r="FK222" s="380"/>
      <c r="FL222" s="380"/>
      <c r="FM222" s="380"/>
      <c r="FN222" s="380"/>
      <c r="FO222" s="380"/>
      <c r="FP222" s="380"/>
      <c r="FQ222" s="380"/>
      <c r="FR222" s="380"/>
      <c r="FS222" s="380"/>
      <c r="FT222" s="380"/>
      <c r="FU222" s="380"/>
      <c r="FV222" s="380"/>
      <c r="FW222" s="380"/>
      <c r="FX222" s="380"/>
      <c r="FY222" s="380"/>
      <c r="FZ222" s="380"/>
      <c r="GA222" s="380"/>
      <c r="GB222" s="380"/>
      <c r="GC222" s="380"/>
      <c r="GD222" s="380"/>
      <c r="GE222" s="380"/>
      <c r="GF222" s="380"/>
      <c r="GG222" s="380"/>
      <c r="GH222" s="380"/>
      <c r="GI222" s="380"/>
      <c r="GJ222" s="380"/>
      <c r="GK222" s="380"/>
      <c r="GL222" s="380"/>
      <c r="GM222" s="380"/>
      <c r="GN222" s="380"/>
      <c r="GO222" s="380"/>
      <c r="GP222" s="380"/>
      <c r="GQ222" s="380"/>
      <c r="GR222" s="380"/>
      <c r="GS222" s="380"/>
      <c r="GT222" s="380"/>
      <c r="GU222" s="380"/>
      <c r="GV222" s="380"/>
      <c r="GW222" s="380"/>
      <c r="GX222" s="380"/>
      <c r="GY222" s="380"/>
      <c r="GZ222" s="380"/>
      <c r="HA222" s="380"/>
      <c r="HB222" s="380"/>
      <c r="HC222" s="380"/>
      <c r="HD222" s="380"/>
      <c r="HE222" s="380"/>
      <c r="HF222" s="380"/>
      <c r="HG222" s="380"/>
      <c r="HH222" s="380"/>
    </row>
    <row r="223" spans="1:216">
      <c r="A223" s="103"/>
      <c r="B223" s="377"/>
      <c r="C223" s="377"/>
      <c r="D223" s="377"/>
      <c r="E223" s="377"/>
      <c r="F223" s="377"/>
      <c r="G223" s="377"/>
      <c r="H223" s="377"/>
      <c r="I223" s="377"/>
      <c r="J223" s="377"/>
      <c r="K223" s="377"/>
      <c r="L223" s="377"/>
      <c r="M223" s="378"/>
      <c r="N223" s="378"/>
      <c r="O223" s="378"/>
      <c r="P223" s="378"/>
      <c r="Q223" s="378"/>
      <c r="R223" s="378"/>
      <c r="S223" s="378"/>
      <c r="T223" s="378"/>
      <c r="U223" s="378"/>
      <c r="V223" s="378"/>
      <c r="W223" s="378"/>
      <c r="X223" s="378"/>
      <c r="Y223" s="380"/>
      <c r="Z223" s="409"/>
      <c r="AA223" s="380"/>
      <c r="AB223" s="380"/>
      <c r="AC223" s="380"/>
      <c r="AD223" s="380"/>
      <c r="AE223" s="380"/>
      <c r="AF223" s="380"/>
      <c r="AG223" s="380"/>
      <c r="AH223" s="380"/>
      <c r="AI223" s="380"/>
      <c r="AJ223" s="380"/>
      <c r="AR223" s="380"/>
      <c r="AS223" s="380"/>
      <c r="AT223" s="380"/>
      <c r="AU223" s="380"/>
      <c r="AV223" s="380"/>
      <c r="AW223" s="380"/>
      <c r="AX223" s="380"/>
      <c r="AY223" s="380"/>
      <c r="AZ223" s="380"/>
      <c r="BA223" s="380"/>
      <c r="BB223" s="380"/>
      <c r="BC223" s="380"/>
      <c r="BD223" s="380"/>
      <c r="BE223" s="380"/>
      <c r="BF223" s="380"/>
      <c r="BG223" s="380"/>
      <c r="BH223" s="380"/>
      <c r="BI223" s="380"/>
      <c r="BJ223" s="377"/>
      <c r="CE223" s="380"/>
      <c r="CF223" s="380"/>
      <c r="CG223" s="380"/>
      <c r="EZ223" s="380"/>
      <c r="FA223" s="380"/>
      <c r="FB223" s="380"/>
      <c r="FC223" s="380"/>
      <c r="FD223" s="380"/>
      <c r="FE223" s="380"/>
      <c r="FF223" s="380"/>
      <c r="FG223" s="380"/>
      <c r="FH223" s="380"/>
      <c r="FI223" s="380"/>
      <c r="FJ223" s="380"/>
      <c r="FK223" s="380"/>
      <c r="FL223" s="380"/>
      <c r="FM223" s="380"/>
      <c r="FN223" s="380"/>
      <c r="FO223" s="380"/>
      <c r="FP223" s="380"/>
      <c r="FQ223" s="380"/>
      <c r="FR223" s="380"/>
      <c r="FS223" s="380"/>
      <c r="FT223" s="380"/>
      <c r="FU223" s="380"/>
      <c r="FV223" s="380"/>
      <c r="FW223" s="380"/>
      <c r="FX223" s="380"/>
      <c r="FY223" s="380"/>
      <c r="FZ223" s="380"/>
      <c r="GA223" s="380"/>
      <c r="GB223" s="380"/>
      <c r="GC223" s="380"/>
      <c r="GD223" s="380"/>
      <c r="GE223" s="380"/>
      <c r="GF223" s="380"/>
      <c r="GG223" s="380"/>
      <c r="GH223" s="380"/>
      <c r="GI223" s="380"/>
      <c r="GJ223" s="380"/>
      <c r="GK223" s="380"/>
      <c r="GL223" s="380"/>
      <c r="GM223" s="380"/>
      <c r="GN223" s="380"/>
      <c r="GO223" s="380"/>
      <c r="GP223" s="380"/>
      <c r="GQ223" s="380"/>
      <c r="GR223" s="380"/>
      <c r="GS223" s="380"/>
      <c r="GT223" s="380"/>
      <c r="GU223" s="380"/>
      <c r="GV223" s="380"/>
      <c r="GW223" s="380"/>
      <c r="GX223" s="380"/>
      <c r="GY223" s="380"/>
      <c r="GZ223" s="380"/>
      <c r="HA223" s="380"/>
      <c r="HB223" s="380"/>
      <c r="HC223" s="380"/>
      <c r="HD223" s="380"/>
      <c r="HE223" s="380"/>
      <c r="HF223" s="380"/>
      <c r="HG223" s="380"/>
      <c r="HH223" s="380"/>
    </row>
    <row r="224" spans="1:216">
      <c r="A224" s="103"/>
      <c r="B224" s="377"/>
      <c r="C224" s="377"/>
      <c r="D224" s="377"/>
      <c r="E224" s="377"/>
      <c r="F224" s="377"/>
      <c r="G224" s="377"/>
      <c r="H224" s="377"/>
      <c r="I224" s="377"/>
      <c r="J224" s="377"/>
      <c r="K224" s="377"/>
      <c r="L224" s="377"/>
      <c r="M224" s="378"/>
      <c r="N224" s="378"/>
      <c r="O224" s="378"/>
      <c r="P224" s="378"/>
      <c r="Q224" s="378"/>
      <c r="R224" s="378"/>
      <c r="S224" s="378"/>
      <c r="T224" s="378"/>
      <c r="U224" s="378"/>
      <c r="V224" s="378"/>
      <c r="W224" s="378"/>
      <c r="X224" s="378"/>
      <c r="Y224" s="380"/>
      <c r="Z224" s="409"/>
      <c r="AA224" s="380"/>
      <c r="AB224" s="380"/>
      <c r="AC224" s="380"/>
      <c r="AD224" s="380"/>
      <c r="AE224" s="380"/>
      <c r="AF224" s="380"/>
      <c r="AG224" s="380"/>
      <c r="AH224" s="380"/>
      <c r="AI224" s="380"/>
      <c r="AJ224" s="380"/>
      <c r="AR224" s="380"/>
      <c r="AS224" s="380"/>
      <c r="AT224" s="380"/>
      <c r="AU224" s="380"/>
      <c r="AV224" s="380"/>
      <c r="AW224" s="380"/>
      <c r="AX224" s="380"/>
      <c r="AY224" s="380"/>
      <c r="AZ224" s="380"/>
      <c r="BA224" s="380"/>
      <c r="BB224" s="380"/>
      <c r="BC224" s="380"/>
      <c r="BD224" s="380"/>
      <c r="BE224" s="380"/>
      <c r="BF224" s="380"/>
      <c r="BG224" s="380"/>
      <c r="BH224" s="380"/>
      <c r="BI224" s="380"/>
      <c r="BJ224" s="377"/>
      <c r="CE224" s="380"/>
      <c r="CF224" s="380"/>
      <c r="CG224" s="380"/>
      <c r="EZ224" s="380"/>
      <c r="FA224" s="380"/>
      <c r="FB224" s="380"/>
      <c r="FC224" s="380"/>
      <c r="FD224" s="380"/>
      <c r="FE224" s="380"/>
      <c r="FF224" s="380"/>
      <c r="FG224" s="380"/>
      <c r="FH224" s="380"/>
      <c r="FI224" s="380"/>
      <c r="FJ224" s="380"/>
      <c r="FK224" s="380"/>
      <c r="FL224" s="380"/>
      <c r="FM224" s="380"/>
      <c r="FN224" s="380"/>
      <c r="FO224" s="380"/>
      <c r="FP224" s="380"/>
      <c r="FQ224" s="380"/>
      <c r="FR224" s="380"/>
      <c r="FS224" s="380"/>
      <c r="FT224" s="380"/>
      <c r="FU224" s="380"/>
      <c r="FV224" s="380"/>
      <c r="FW224" s="380"/>
      <c r="FX224" s="380"/>
      <c r="FY224" s="380"/>
      <c r="FZ224" s="380"/>
      <c r="GA224" s="380"/>
      <c r="GB224" s="380"/>
      <c r="GC224" s="380"/>
      <c r="GD224" s="380"/>
      <c r="GE224" s="380"/>
      <c r="GF224" s="380"/>
      <c r="GG224" s="380"/>
      <c r="GH224" s="380"/>
      <c r="GI224" s="380"/>
      <c r="GJ224" s="380"/>
      <c r="GK224" s="380"/>
      <c r="GL224" s="380"/>
      <c r="GM224" s="380"/>
      <c r="GN224" s="380"/>
      <c r="GO224" s="380"/>
      <c r="GP224" s="380"/>
      <c r="GQ224" s="380"/>
      <c r="GR224" s="380"/>
      <c r="GS224" s="380"/>
      <c r="GT224" s="380"/>
      <c r="GU224" s="380"/>
      <c r="GV224" s="380"/>
      <c r="GW224" s="380"/>
      <c r="GX224" s="380"/>
      <c r="GY224" s="380"/>
      <c r="GZ224" s="380"/>
      <c r="HA224" s="380"/>
      <c r="HB224" s="380"/>
      <c r="HC224" s="380"/>
      <c r="HD224" s="380"/>
      <c r="HE224" s="380"/>
      <c r="HF224" s="380"/>
      <c r="HG224" s="380"/>
      <c r="HH224" s="380"/>
    </row>
    <row r="225" spans="1:216">
      <c r="A225" s="103"/>
      <c r="B225" s="377"/>
      <c r="C225" s="377"/>
      <c r="D225" s="377"/>
      <c r="E225" s="377"/>
      <c r="F225" s="377"/>
      <c r="G225" s="377"/>
      <c r="H225" s="377"/>
      <c r="I225" s="377"/>
      <c r="J225" s="377"/>
      <c r="K225" s="377"/>
      <c r="L225" s="377"/>
      <c r="M225" s="378"/>
      <c r="N225" s="378"/>
      <c r="O225" s="378"/>
      <c r="P225" s="378"/>
      <c r="Q225" s="378"/>
      <c r="R225" s="378"/>
      <c r="S225" s="378"/>
      <c r="T225" s="378"/>
      <c r="U225" s="378"/>
      <c r="V225" s="378"/>
      <c r="W225" s="378"/>
      <c r="X225" s="378"/>
      <c r="Y225" s="380"/>
      <c r="Z225" s="409"/>
      <c r="AA225" s="380"/>
      <c r="AB225" s="380"/>
      <c r="AC225" s="380"/>
      <c r="AD225" s="380"/>
      <c r="AE225" s="380"/>
      <c r="AF225" s="380"/>
      <c r="AG225" s="380"/>
      <c r="AH225" s="380"/>
      <c r="AI225" s="380"/>
      <c r="AJ225" s="380"/>
      <c r="AR225" s="380"/>
      <c r="AS225" s="380"/>
      <c r="AT225" s="380"/>
      <c r="AU225" s="380"/>
      <c r="AV225" s="380"/>
      <c r="AW225" s="380"/>
      <c r="AX225" s="380"/>
      <c r="AY225" s="380"/>
      <c r="AZ225" s="380"/>
      <c r="BA225" s="380"/>
      <c r="BB225" s="380"/>
      <c r="BC225" s="380"/>
      <c r="BD225" s="380"/>
      <c r="BE225" s="380"/>
      <c r="BF225" s="380"/>
      <c r="BG225" s="380"/>
      <c r="BH225" s="380"/>
      <c r="BI225" s="380"/>
      <c r="BJ225" s="377"/>
      <c r="CE225" s="380"/>
      <c r="CF225" s="380"/>
      <c r="CG225" s="380"/>
      <c r="EZ225" s="380"/>
      <c r="FA225" s="380"/>
      <c r="FB225" s="380"/>
      <c r="FC225" s="380"/>
      <c r="FD225" s="380"/>
      <c r="FE225" s="380"/>
      <c r="FF225" s="380"/>
      <c r="FG225" s="380"/>
      <c r="FH225" s="380"/>
      <c r="FI225" s="380"/>
      <c r="FJ225" s="380"/>
      <c r="FK225" s="380"/>
      <c r="FL225" s="380"/>
      <c r="FM225" s="380"/>
      <c r="FN225" s="380"/>
      <c r="FO225" s="380"/>
      <c r="FP225" s="380"/>
      <c r="FQ225" s="380"/>
      <c r="FR225" s="380"/>
      <c r="FS225" s="380"/>
      <c r="FT225" s="380"/>
      <c r="FU225" s="380"/>
      <c r="FV225" s="380"/>
      <c r="FW225" s="380"/>
      <c r="FX225" s="380"/>
      <c r="FY225" s="380"/>
      <c r="FZ225" s="380"/>
      <c r="GA225" s="380"/>
      <c r="GB225" s="380"/>
      <c r="GC225" s="380"/>
      <c r="GD225" s="380"/>
      <c r="GE225" s="380"/>
      <c r="GF225" s="380"/>
      <c r="GG225" s="380"/>
      <c r="GH225" s="380"/>
      <c r="GI225" s="380"/>
      <c r="GJ225" s="380"/>
      <c r="GK225" s="380"/>
      <c r="GL225" s="380"/>
      <c r="GM225" s="380"/>
      <c r="GN225" s="380"/>
      <c r="GO225" s="380"/>
      <c r="GP225" s="380"/>
      <c r="GQ225" s="380"/>
      <c r="GR225" s="380"/>
      <c r="GS225" s="380"/>
      <c r="GT225" s="380"/>
      <c r="GU225" s="380"/>
      <c r="GV225" s="380"/>
      <c r="GW225" s="380"/>
      <c r="GX225" s="380"/>
      <c r="GY225" s="380"/>
      <c r="GZ225" s="380"/>
      <c r="HA225" s="380"/>
      <c r="HB225" s="380"/>
      <c r="HC225" s="380"/>
      <c r="HD225" s="380"/>
      <c r="HE225" s="380"/>
      <c r="HF225" s="380"/>
      <c r="HG225" s="380"/>
      <c r="HH225" s="380"/>
    </row>
    <row r="226" spans="1:216">
      <c r="A226" s="103"/>
      <c r="B226" s="377"/>
      <c r="C226" s="377"/>
      <c r="D226" s="377"/>
      <c r="E226" s="377"/>
      <c r="F226" s="377"/>
      <c r="G226" s="377"/>
      <c r="H226" s="377"/>
      <c r="I226" s="377"/>
      <c r="J226" s="377"/>
      <c r="K226" s="377"/>
      <c r="L226" s="377"/>
      <c r="M226" s="378"/>
      <c r="N226" s="378"/>
      <c r="O226" s="378"/>
      <c r="P226" s="378"/>
      <c r="Q226" s="378"/>
      <c r="R226" s="378"/>
      <c r="S226" s="378"/>
      <c r="T226" s="378"/>
      <c r="U226" s="378"/>
      <c r="V226" s="378"/>
      <c r="W226" s="378"/>
      <c r="X226" s="378"/>
      <c r="Y226" s="380"/>
      <c r="Z226" s="409"/>
      <c r="AA226" s="380"/>
      <c r="AB226" s="380"/>
      <c r="AC226" s="380"/>
      <c r="AD226" s="380"/>
      <c r="AE226" s="380"/>
      <c r="AF226" s="380"/>
      <c r="AG226" s="380"/>
      <c r="AH226" s="380"/>
      <c r="AI226" s="380"/>
      <c r="AJ226" s="380"/>
      <c r="AR226" s="380"/>
      <c r="AS226" s="380"/>
      <c r="AT226" s="380"/>
      <c r="AU226" s="380"/>
      <c r="AV226" s="380"/>
      <c r="AW226" s="380"/>
      <c r="AX226" s="380"/>
      <c r="AY226" s="380"/>
      <c r="AZ226" s="380"/>
      <c r="BA226" s="380"/>
      <c r="BB226" s="380"/>
      <c r="BC226" s="380"/>
      <c r="BD226" s="380"/>
      <c r="BE226" s="380"/>
      <c r="BF226" s="380"/>
      <c r="BG226" s="380"/>
      <c r="BH226" s="380"/>
      <c r="BI226" s="380"/>
      <c r="BJ226" s="377"/>
      <c r="CE226" s="380"/>
      <c r="CF226" s="380"/>
      <c r="CG226" s="380"/>
      <c r="EZ226" s="380"/>
      <c r="FA226" s="380"/>
      <c r="FB226" s="380"/>
      <c r="FC226" s="380"/>
      <c r="FD226" s="380"/>
      <c r="FE226" s="380"/>
      <c r="FF226" s="380"/>
      <c r="FG226" s="380"/>
      <c r="FH226" s="380"/>
      <c r="FI226" s="380"/>
      <c r="FJ226" s="380"/>
      <c r="FK226" s="380"/>
      <c r="FL226" s="380"/>
      <c r="FM226" s="380"/>
      <c r="FN226" s="380"/>
      <c r="FO226" s="380"/>
      <c r="FP226" s="380"/>
      <c r="FQ226" s="380"/>
      <c r="FR226" s="380"/>
      <c r="FS226" s="380"/>
      <c r="FT226" s="380"/>
      <c r="FU226" s="380"/>
      <c r="FV226" s="380"/>
      <c r="FW226" s="380"/>
      <c r="FX226" s="380"/>
      <c r="FY226" s="380"/>
      <c r="FZ226" s="380"/>
      <c r="GA226" s="380"/>
      <c r="GB226" s="380"/>
      <c r="GC226" s="380"/>
      <c r="GD226" s="380"/>
      <c r="GE226" s="380"/>
      <c r="GF226" s="380"/>
      <c r="GG226" s="380"/>
      <c r="GH226" s="380"/>
      <c r="GI226" s="380"/>
      <c r="GJ226" s="380"/>
      <c r="GK226" s="380"/>
      <c r="GL226" s="380"/>
      <c r="GM226" s="380"/>
      <c r="GN226" s="380"/>
      <c r="GO226" s="380"/>
      <c r="GP226" s="380"/>
      <c r="GQ226" s="380"/>
      <c r="GR226" s="380"/>
      <c r="GS226" s="380"/>
      <c r="GT226" s="380"/>
      <c r="GU226" s="380"/>
      <c r="GV226" s="380"/>
      <c r="GW226" s="380"/>
      <c r="GX226" s="380"/>
      <c r="GY226" s="380"/>
      <c r="GZ226" s="380"/>
      <c r="HA226" s="380"/>
      <c r="HB226" s="380"/>
      <c r="HC226" s="380"/>
      <c r="HD226" s="380"/>
      <c r="HE226" s="380"/>
      <c r="HF226" s="380"/>
      <c r="HG226" s="380"/>
      <c r="HH226" s="380"/>
    </row>
    <row r="227" spans="1:216">
      <c r="A227" s="103"/>
      <c r="B227" s="377"/>
      <c r="C227" s="377"/>
      <c r="D227" s="377"/>
      <c r="E227" s="377"/>
      <c r="F227" s="377"/>
      <c r="G227" s="377"/>
      <c r="H227" s="377"/>
      <c r="I227" s="377"/>
      <c r="J227" s="377"/>
      <c r="K227" s="377"/>
      <c r="L227" s="377"/>
      <c r="M227" s="378"/>
      <c r="N227" s="378"/>
      <c r="O227" s="378"/>
      <c r="P227" s="378"/>
      <c r="Q227" s="378"/>
      <c r="R227" s="378"/>
      <c r="S227" s="378"/>
      <c r="T227" s="378"/>
      <c r="U227" s="378"/>
      <c r="V227" s="378"/>
      <c r="W227" s="378"/>
      <c r="X227" s="378"/>
      <c r="Y227" s="380"/>
      <c r="Z227" s="409"/>
      <c r="AA227" s="380"/>
      <c r="AB227" s="380"/>
      <c r="AC227" s="380"/>
      <c r="AD227" s="380"/>
      <c r="AE227" s="380"/>
      <c r="AF227" s="380"/>
      <c r="AG227" s="380"/>
      <c r="AH227" s="380"/>
      <c r="AI227" s="380"/>
      <c r="AJ227" s="380"/>
      <c r="AR227" s="380"/>
      <c r="AS227" s="380"/>
      <c r="AT227" s="380"/>
      <c r="AU227" s="380"/>
      <c r="AV227" s="380"/>
      <c r="AW227" s="380"/>
      <c r="AX227" s="380"/>
      <c r="AY227" s="380"/>
      <c r="AZ227" s="380"/>
      <c r="BA227" s="380"/>
      <c r="BB227" s="380"/>
      <c r="BC227" s="380"/>
      <c r="BD227" s="380"/>
      <c r="BE227" s="380"/>
      <c r="BF227" s="380"/>
      <c r="BG227" s="380"/>
      <c r="BH227" s="380"/>
      <c r="BI227" s="380"/>
      <c r="BJ227" s="377"/>
      <c r="CE227" s="380"/>
      <c r="CF227" s="380"/>
      <c r="CG227" s="380"/>
      <c r="EZ227" s="380"/>
      <c r="FA227" s="380"/>
      <c r="FB227" s="380"/>
      <c r="FC227" s="380"/>
      <c r="FD227" s="380"/>
      <c r="FE227" s="380"/>
      <c r="FF227" s="380"/>
      <c r="FG227" s="380"/>
      <c r="FH227" s="380"/>
      <c r="FI227" s="380"/>
      <c r="FJ227" s="380"/>
      <c r="FK227" s="380"/>
      <c r="FL227" s="380"/>
      <c r="FM227" s="380"/>
      <c r="FN227" s="380"/>
      <c r="FO227" s="380"/>
      <c r="FP227" s="380"/>
      <c r="FQ227" s="380"/>
      <c r="FR227" s="380"/>
      <c r="FS227" s="380"/>
      <c r="FT227" s="380"/>
      <c r="FU227" s="380"/>
      <c r="FV227" s="380"/>
      <c r="FW227" s="380"/>
      <c r="FX227" s="380"/>
      <c r="FY227" s="380"/>
      <c r="FZ227" s="380"/>
      <c r="GA227" s="380"/>
      <c r="GB227" s="380"/>
      <c r="GC227" s="380"/>
      <c r="GD227" s="380"/>
      <c r="GE227" s="380"/>
      <c r="GF227" s="380"/>
      <c r="GG227" s="380"/>
      <c r="GH227" s="380"/>
      <c r="GI227" s="380"/>
      <c r="GJ227" s="380"/>
      <c r="GK227" s="380"/>
      <c r="GL227" s="380"/>
      <c r="GM227" s="380"/>
      <c r="GN227" s="380"/>
      <c r="GO227" s="380"/>
      <c r="GP227" s="380"/>
      <c r="GQ227" s="380"/>
      <c r="GR227" s="380"/>
      <c r="GS227" s="380"/>
      <c r="GT227" s="380"/>
      <c r="GU227" s="380"/>
      <c r="GV227" s="380"/>
      <c r="GW227" s="380"/>
      <c r="GX227" s="380"/>
      <c r="GY227" s="380"/>
      <c r="GZ227" s="380"/>
      <c r="HA227" s="380"/>
      <c r="HB227" s="380"/>
      <c r="HC227" s="380"/>
      <c r="HD227" s="380"/>
      <c r="HE227" s="380"/>
      <c r="HF227" s="380"/>
      <c r="HG227" s="380"/>
      <c r="HH227" s="380"/>
    </row>
    <row r="228" spans="1:216">
      <c r="A228" s="103"/>
      <c r="B228" s="377"/>
      <c r="C228" s="377"/>
      <c r="D228" s="377"/>
      <c r="E228" s="377"/>
      <c r="F228" s="377"/>
      <c r="G228" s="377"/>
      <c r="H228" s="377"/>
      <c r="I228" s="377"/>
      <c r="J228" s="377"/>
      <c r="K228" s="377"/>
      <c r="L228" s="377"/>
      <c r="M228" s="378"/>
      <c r="N228" s="378"/>
      <c r="O228" s="378"/>
      <c r="P228" s="378"/>
      <c r="Q228" s="378"/>
      <c r="R228" s="378"/>
      <c r="S228" s="378"/>
      <c r="T228" s="378"/>
      <c r="U228" s="378"/>
      <c r="V228" s="378"/>
      <c r="W228" s="378"/>
      <c r="X228" s="378"/>
      <c r="Y228" s="380"/>
      <c r="Z228" s="409"/>
      <c r="AA228" s="380"/>
      <c r="AB228" s="380"/>
      <c r="AC228" s="380"/>
      <c r="AD228" s="380"/>
      <c r="AE228" s="380"/>
      <c r="AF228" s="380"/>
      <c r="AG228" s="380"/>
      <c r="AH228" s="380"/>
      <c r="AI228" s="380"/>
      <c r="AJ228" s="380"/>
      <c r="AR228" s="380"/>
      <c r="AS228" s="380"/>
      <c r="AT228" s="380"/>
      <c r="AU228" s="380"/>
      <c r="AV228" s="380"/>
      <c r="AW228" s="380"/>
      <c r="AX228" s="380"/>
      <c r="AY228" s="380"/>
      <c r="AZ228" s="380"/>
      <c r="BA228" s="380"/>
      <c r="BB228" s="380"/>
      <c r="BC228" s="380"/>
      <c r="BD228" s="380"/>
      <c r="BE228" s="380"/>
      <c r="BF228" s="380"/>
      <c r="BG228" s="380"/>
      <c r="BH228" s="380"/>
      <c r="BI228" s="380"/>
      <c r="BJ228" s="377"/>
      <c r="CE228" s="380"/>
      <c r="CF228" s="380"/>
      <c r="CG228" s="380"/>
      <c r="EZ228" s="380"/>
      <c r="FA228" s="380"/>
      <c r="FB228" s="380"/>
      <c r="FC228" s="380"/>
      <c r="FD228" s="380"/>
      <c r="FE228" s="380"/>
      <c r="FF228" s="380"/>
      <c r="FG228" s="380"/>
      <c r="FH228" s="380"/>
      <c r="FI228" s="380"/>
      <c r="FJ228" s="380"/>
      <c r="FK228" s="380"/>
      <c r="FL228" s="380"/>
      <c r="FM228" s="380"/>
      <c r="FN228" s="380"/>
      <c r="FO228" s="380"/>
      <c r="FP228" s="380"/>
      <c r="FQ228" s="380"/>
      <c r="FR228" s="380"/>
      <c r="FS228" s="380"/>
      <c r="FT228" s="380"/>
      <c r="FU228" s="380"/>
      <c r="FV228" s="380"/>
      <c r="FW228" s="380"/>
      <c r="FX228" s="380"/>
      <c r="FY228" s="380"/>
      <c r="FZ228" s="380"/>
      <c r="GA228" s="380"/>
      <c r="GB228" s="380"/>
      <c r="GC228" s="380"/>
      <c r="GD228" s="380"/>
      <c r="GE228" s="380"/>
      <c r="GF228" s="380"/>
      <c r="GG228" s="380"/>
      <c r="GH228" s="380"/>
      <c r="GI228" s="380"/>
      <c r="GJ228" s="380"/>
      <c r="GK228" s="380"/>
      <c r="GL228" s="380"/>
      <c r="GM228" s="380"/>
      <c r="GN228" s="380"/>
      <c r="GO228" s="380"/>
      <c r="GP228" s="380"/>
      <c r="GQ228" s="380"/>
      <c r="GR228" s="380"/>
      <c r="GS228" s="380"/>
      <c r="GT228" s="380"/>
      <c r="GU228" s="380"/>
      <c r="GV228" s="380"/>
      <c r="GW228" s="380"/>
      <c r="GX228" s="380"/>
      <c r="GY228" s="380"/>
      <c r="GZ228" s="380"/>
      <c r="HA228" s="380"/>
      <c r="HB228" s="380"/>
      <c r="HC228" s="380"/>
      <c r="HD228" s="380"/>
      <c r="HE228" s="380"/>
      <c r="HF228" s="380"/>
      <c r="HG228" s="380"/>
      <c r="HH228" s="380"/>
    </row>
    <row r="229" spans="1:216">
      <c r="A229" s="103"/>
      <c r="B229" s="377"/>
      <c r="C229" s="377"/>
      <c r="D229" s="377"/>
      <c r="E229" s="377"/>
      <c r="F229" s="377"/>
      <c r="G229" s="377"/>
      <c r="H229" s="377"/>
      <c r="I229" s="377"/>
      <c r="J229" s="377"/>
      <c r="K229" s="377"/>
      <c r="L229" s="377"/>
      <c r="M229" s="378"/>
      <c r="N229" s="378"/>
      <c r="O229" s="378"/>
      <c r="P229" s="378"/>
      <c r="Q229" s="378"/>
      <c r="R229" s="378"/>
      <c r="S229" s="378"/>
      <c r="T229" s="378"/>
      <c r="U229" s="378"/>
      <c r="V229" s="378"/>
      <c r="W229" s="378"/>
      <c r="X229" s="378"/>
      <c r="Y229" s="380"/>
      <c r="Z229" s="409"/>
      <c r="AA229" s="380"/>
      <c r="AB229" s="380"/>
      <c r="AC229" s="380"/>
      <c r="AD229" s="380"/>
      <c r="AE229" s="380"/>
      <c r="AF229" s="380"/>
      <c r="AG229" s="380"/>
      <c r="AH229" s="380"/>
      <c r="AI229" s="380"/>
      <c r="AJ229" s="380"/>
      <c r="AR229" s="380"/>
      <c r="AS229" s="380"/>
      <c r="AT229" s="380"/>
      <c r="AU229" s="380"/>
      <c r="AV229" s="380"/>
      <c r="AW229" s="380"/>
      <c r="AX229" s="380"/>
      <c r="AY229" s="380"/>
      <c r="AZ229" s="380"/>
      <c r="BA229" s="380"/>
      <c r="BB229" s="380"/>
      <c r="BC229" s="380"/>
      <c r="BD229" s="380"/>
      <c r="BE229" s="380"/>
      <c r="BF229" s="380"/>
      <c r="BG229" s="380"/>
      <c r="BH229" s="380"/>
      <c r="BI229" s="380"/>
      <c r="BJ229" s="377"/>
      <c r="CE229" s="380"/>
      <c r="CF229" s="380"/>
      <c r="CG229" s="380"/>
      <c r="EZ229" s="380"/>
      <c r="FA229" s="380"/>
      <c r="FB229" s="380"/>
      <c r="FC229" s="380"/>
      <c r="FD229" s="380"/>
      <c r="FE229" s="380"/>
      <c r="FF229" s="380"/>
      <c r="FG229" s="380"/>
      <c r="FH229" s="380"/>
      <c r="FI229" s="380"/>
      <c r="FJ229" s="380"/>
      <c r="FK229" s="380"/>
      <c r="FL229" s="380"/>
      <c r="FM229" s="380"/>
      <c r="FN229" s="380"/>
      <c r="FO229" s="380"/>
      <c r="FP229" s="380"/>
      <c r="FQ229" s="380"/>
      <c r="FR229" s="380"/>
      <c r="FS229" s="380"/>
      <c r="FT229" s="380"/>
      <c r="FU229" s="380"/>
      <c r="FV229" s="380"/>
      <c r="FW229" s="380"/>
      <c r="FX229" s="380"/>
      <c r="FY229" s="380"/>
      <c r="FZ229" s="380"/>
      <c r="GA229" s="380"/>
      <c r="GB229" s="380"/>
      <c r="GC229" s="380"/>
      <c r="GD229" s="380"/>
      <c r="GE229" s="380"/>
      <c r="GF229" s="380"/>
      <c r="GG229" s="380"/>
      <c r="GH229" s="380"/>
      <c r="GI229" s="380"/>
      <c r="GJ229" s="380"/>
      <c r="GK229" s="380"/>
      <c r="GL229" s="380"/>
      <c r="GM229" s="380"/>
      <c r="GN229" s="380"/>
      <c r="GO229" s="380"/>
      <c r="GP229" s="380"/>
      <c r="GQ229" s="380"/>
      <c r="GR229" s="380"/>
      <c r="GS229" s="380"/>
      <c r="GT229" s="380"/>
      <c r="GU229" s="380"/>
      <c r="GV229" s="380"/>
      <c r="GW229" s="380"/>
      <c r="GX229" s="380"/>
      <c r="GY229" s="380"/>
      <c r="GZ229" s="380"/>
      <c r="HA229" s="380"/>
      <c r="HB229" s="380"/>
      <c r="HC229" s="380"/>
      <c r="HD229" s="380"/>
      <c r="HE229" s="380"/>
      <c r="HF229" s="380"/>
      <c r="HG229" s="380"/>
      <c r="HH229" s="380"/>
    </row>
    <row r="230" spans="1:216">
      <c r="A230" s="103"/>
      <c r="B230" s="377"/>
      <c r="C230" s="377"/>
      <c r="D230" s="377"/>
      <c r="E230" s="377"/>
      <c r="F230" s="377"/>
      <c r="G230" s="377"/>
      <c r="H230" s="377"/>
      <c r="I230" s="377"/>
      <c r="J230" s="377"/>
      <c r="K230" s="377"/>
      <c r="L230" s="377"/>
      <c r="M230" s="378"/>
      <c r="N230" s="378"/>
      <c r="O230" s="378"/>
      <c r="P230" s="378"/>
      <c r="Q230" s="378"/>
      <c r="R230" s="378"/>
      <c r="S230" s="378"/>
      <c r="T230" s="378"/>
      <c r="U230" s="378"/>
      <c r="V230" s="378"/>
      <c r="W230" s="378"/>
      <c r="X230" s="378"/>
      <c r="Y230" s="380"/>
      <c r="Z230" s="409"/>
      <c r="AA230" s="380"/>
      <c r="AB230" s="380"/>
      <c r="AC230" s="380"/>
      <c r="AD230" s="380"/>
      <c r="AE230" s="380"/>
      <c r="AF230" s="380"/>
      <c r="AG230" s="380"/>
      <c r="AH230" s="380"/>
      <c r="AI230" s="380"/>
      <c r="AJ230" s="380"/>
      <c r="AR230" s="380"/>
      <c r="AS230" s="380"/>
      <c r="AT230" s="380"/>
      <c r="AU230" s="380"/>
      <c r="AV230" s="380"/>
      <c r="AW230" s="380"/>
      <c r="AX230" s="380"/>
      <c r="AY230" s="380"/>
      <c r="AZ230" s="380"/>
      <c r="BA230" s="380"/>
      <c r="BB230" s="380"/>
      <c r="BC230" s="380"/>
      <c r="BD230" s="380"/>
      <c r="BE230" s="380"/>
      <c r="BF230" s="380"/>
      <c r="BG230" s="380"/>
      <c r="BH230" s="380"/>
      <c r="BI230" s="380"/>
      <c r="BJ230" s="377"/>
      <c r="CE230" s="380"/>
      <c r="CF230" s="380"/>
      <c r="CG230" s="380"/>
      <c r="EZ230" s="380"/>
      <c r="FA230" s="380"/>
      <c r="FB230" s="380"/>
      <c r="FC230" s="380"/>
      <c r="FD230" s="380"/>
      <c r="FE230" s="380"/>
      <c r="FF230" s="380"/>
      <c r="FG230" s="380"/>
      <c r="FH230" s="380"/>
      <c r="FI230" s="380"/>
      <c r="FJ230" s="380"/>
      <c r="FK230" s="380"/>
      <c r="FL230" s="380"/>
      <c r="FM230" s="380"/>
      <c r="FN230" s="380"/>
      <c r="FO230" s="380"/>
      <c r="FP230" s="380"/>
      <c r="FQ230" s="380"/>
      <c r="FR230" s="380"/>
      <c r="FS230" s="380"/>
      <c r="FT230" s="380"/>
      <c r="FU230" s="380"/>
      <c r="FV230" s="380"/>
      <c r="FW230" s="380"/>
      <c r="FX230" s="380"/>
      <c r="FY230" s="380"/>
      <c r="FZ230" s="380"/>
      <c r="GA230" s="380"/>
      <c r="GB230" s="380"/>
      <c r="GC230" s="380"/>
      <c r="GD230" s="380"/>
      <c r="GE230" s="380"/>
      <c r="GF230" s="380"/>
      <c r="GG230" s="380"/>
      <c r="GH230" s="380"/>
      <c r="GI230" s="380"/>
      <c r="GJ230" s="380"/>
      <c r="GK230" s="380"/>
      <c r="GL230" s="380"/>
      <c r="GM230" s="380"/>
      <c r="GN230" s="380"/>
      <c r="GO230" s="380"/>
      <c r="GP230" s="380"/>
      <c r="GQ230" s="380"/>
      <c r="GR230" s="380"/>
      <c r="GS230" s="380"/>
      <c r="GT230" s="380"/>
      <c r="GU230" s="380"/>
      <c r="GV230" s="380"/>
      <c r="GW230" s="380"/>
      <c r="GX230" s="380"/>
      <c r="GY230" s="380"/>
      <c r="GZ230" s="380"/>
      <c r="HA230" s="380"/>
      <c r="HB230" s="380"/>
      <c r="HC230" s="380"/>
      <c r="HD230" s="380"/>
      <c r="HE230" s="380"/>
      <c r="HF230" s="380"/>
      <c r="HG230" s="380"/>
      <c r="HH230" s="380"/>
    </row>
    <row r="231" spans="1:216">
      <c r="A231" s="103"/>
      <c r="B231" s="377"/>
      <c r="C231" s="377"/>
      <c r="D231" s="377"/>
      <c r="E231" s="377"/>
      <c r="F231" s="377"/>
      <c r="G231" s="377"/>
      <c r="H231" s="377"/>
      <c r="I231" s="377"/>
      <c r="J231" s="377"/>
      <c r="K231" s="377"/>
      <c r="L231" s="377"/>
      <c r="M231" s="378"/>
      <c r="N231" s="378"/>
      <c r="O231" s="378"/>
      <c r="P231" s="378"/>
      <c r="Q231" s="378"/>
      <c r="R231" s="378"/>
      <c r="S231" s="378"/>
      <c r="T231" s="378"/>
      <c r="U231" s="378"/>
      <c r="V231" s="378"/>
      <c r="W231" s="378"/>
      <c r="X231" s="378"/>
      <c r="Y231" s="380"/>
      <c r="Z231" s="409"/>
      <c r="AA231" s="380"/>
      <c r="AB231" s="380"/>
      <c r="AC231" s="380"/>
      <c r="AD231" s="380"/>
      <c r="AE231" s="380"/>
      <c r="AF231" s="380"/>
      <c r="AG231" s="380"/>
      <c r="AH231" s="380"/>
      <c r="AI231" s="380"/>
      <c r="AJ231" s="380"/>
      <c r="AR231" s="380"/>
      <c r="AS231" s="380"/>
      <c r="AT231" s="380"/>
      <c r="AU231" s="380"/>
      <c r="AV231" s="380"/>
      <c r="AW231" s="380"/>
      <c r="AX231" s="380"/>
      <c r="AY231" s="380"/>
      <c r="AZ231" s="380"/>
      <c r="BA231" s="380"/>
      <c r="BB231" s="380"/>
      <c r="BC231" s="380"/>
      <c r="BD231" s="380"/>
      <c r="BE231" s="380"/>
      <c r="BF231" s="380"/>
      <c r="BG231" s="380"/>
      <c r="BH231" s="380"/>
      <c r="BI231" s="380"/>
      <c r="BJ231" s="377"/>
      <c r="CE231" s="380"/>
      <c r="CF231" s="380"/>
      <c r="CG231" s="380"/>
      <c r="EZ231" s="380"/>
      <c r="FA231" s="380"/>
      <c r="FB231" s="380"/>
      <c r="FC231" s="380"/>
      <c r="FD231" s="380"/>
      <c r="FE231" s="380"/>
      <c r="FF231" s="380"/>
      <c r="FG231" s="380"/>
      <c r="FH231" s="380"/>
      <c r="FI231" s="380"/>
      <c r="FJ231" s="380"/>
      <c r="FK231" s="380"/>
      <c r="FL231" s="380"/>
      <c r="FM231" s="380"/>
      <c r="FN231" s="380"/>
      <c r="FO231" s="380"/>
      <c r="FP231" s="380"/>
      <c r="FQ231" s="380"/>
      <c r="FR231" s="380"/>
      <c r="FS231" s="380"/>
      <c r="FT231" s="380"/>
      <c r="FU231" s="380"/>
      <c r="FV231" s="380"/>
      <c r="FW231" s="380"/>
      <c r="FX231" s="380"/>
      <c r="FY231" s="380"/>
      <c r="FZ231" s="380"/>
      <c r="GA231" s="380"/>
      <c r="GB231" s="380"/>
      <c r="GC231" s="380"/>
      <c r="GD231" s="380"/>
      <c r="GE231" s="380"/>
      <c r="GF231" s="380"/>
      <c r="GG231" s="380"/>
      <c r="GH231" s="380"/>
      <c r="GI231" s="380"/>
      <c r="GJ231" s="380"/>
      <c r="GK231" s="380"/>
      <c r="GL231" s="380"/>
      <c r="GM231" s="380"/>
      <c r="GN231" s="380"/>
      <c r="GO231" s="380"/>
      <c r="GP231" s="380"/>
      <c r="GQ231" s="380"/>
      <c r="GR231" s="380"/>
      <c r="GS231" s="380"/>
      <c r="GT231" s="380"/>
      <c r="GU231" s="380"/>
      <c r="GV231" s="380"/>
      <c r="GW231" s="380"/>
      <c r="GX231" s="380"/>
      <c r="GY231" s="380"/>
      <c r="GZ231" s="380"/>
      <c r="HA231" s="380"/>
      <c r="HB231" s="380"/>
      <c r="HC231" s="380"/>
      <c r="HD231" s="380"/>
      <c r="HE231" s="380"/>
      <c r="HF231" s="380"/>
      <c r="HG231" s="380"/>
      <c r="HH231" s="380"/>
    </row>
    <row r="232" spans="1:216">
      <c r="A232" s="103"/>
      <c r="B232" s="377"/>
      <c r="C232" s="377"/>
      <c r="D232" s="377"/>
      <c r="E232" s="377"/>
      <c r="F232" s="377"/>
      <c r="G232" s="377"/>
      <c r="H232" s="377"/>
      <c r="I232" s="377"/>
      <c r="J232" s="377"/>
      <c r="K232" s="377"/>
      <c r="L232" s="377"/>
      <c r="M232" s="378"/>
      <c r="N232" s="378"/>
      <c r="O232" s="378"/>
      <c r="P232" s="378"/>
      <c r="Q232" s="378"/>
      <c r="R232" s="378"/>
      <c r="S232" s="378"/>
      <c r="T232" s="378"/>
      <c r="U232" s="378"/>
      <c r="V232" s="378"/>
      <c r="W232" s="378"/>
      <c r="X232" s="378"/>
      <c r="Y232" s="380"/>
      <c r="Z232" s="409"/>
      <c r="AA232" s="380"/>
      <c r="AB232" s="380"/>
      <c r="AC232" s="380"/>
      <c r="AD232" s="380"/>
      <c r="AE232" s="380"/>
      <c r="AF232" s="380"/>
      <c r="AG232" s="380"/>
      <c r="AH232" s="380"/>
      <c r="AI232" s="380"/>
      <c r="AJ232" s="380"/>
      <c r="AR232" s="380"/>
      <c r="AS232" s="380"/>
      <c r="AT232" s="380"/>
      <c r="AU232" s="380"/>
      <c r="AV232" s="380"/>
      <c r="AW232" s="380"/>
      <c r="AX232" s="380"/>
      <c r="AY232" s="380"/>
      <c r="AZ232" s="380"/>
      <c r="BA232" s="380"/>
      <c r="BB232" s="380"/>
      <c r="BC232" s="380"/>
      <c r="BD232" s="380"/>
      <c r="BE232" s="380"/>
      <c r="BF232" s="380"/>
      <c r="BG232" s="380"/>
      <c r="BH232" s="380"/>
      <c r="BI232" s="380"/>
      <c r="BJ232" s="377"/>
      <c r="CE232" s="380"/>
      <c r="CF232" s="380"/>
      <c r="CG232" s="380"/>
      <c r="EZ232" s="380"/>
      <c r="FA232" s="380"/>
      <c r="FB232" s="380"/>
      <c r="FC232" s="380"/>
      <c r="FD232" s="380"/>
      <c r="FE232" s="380"/>
      <c r="FF232" s="380"/>
      <c r="FG232" s="380"/>
      <c r="FH232" s="380"/>
      <c r="FI232" s="380"/>
      <c r="FJ232" s="380"/>
      <c r="FK232" s="380"/>
      <c r="FL232" s="380"/>
      <c r="FM232" s="380"/>
      <c r="FN232" s="380"/>
      <c r="FO232" s="380"/>
      <c r="FP232" s="380"/>
      <c r="FQ232" s="380"/>
      <c r="FR232" s="380"/>
      <c r="FS232" s="380"/>
      <c r="FT232" s="380"/>
      <c r="FU232" s="380"/>
      <c r="FV232" s="380"/>
      <c r="FW232" s="380"/>
      <c r="FX232" s="380"/>
      <c r="FY232" s="380"/>
      <c r="FZ232" s="380"/>
      <c r="GA232" s="380"/>
      <c r="GB232" s="380"/>
      <c r="GC232" s="380"/>
      <c r="GD232" s="380"/>
      <c r="GE232" s="380"/>
      <c r="GF232" s="380"/>
      <c r="GG232" s="380"/>
      <c r="GH232" s="380"/>
      <c r="GI232" s="380"/>
      <c r="GJ232" s="380"/>
      <c r="GK232" s="380"/>
      <c r="GL232" s="380"/>
      <c r="GM232" s="380"/>
      <c r="GN232" s="380"/>
      <c r="GO232" s="380"/>
      <c r="GP232" s="380"/>
      <c r="GQ232" s="380"/>
      <c r="GR232" s="380"/>
      <c r="GS232" s="380"/>
      <c r="GT232" s="380"/>
      <c r="GU232" s="380"/>
      <c r="GV232" s="380"/>
      <c r="GW232" s="380"/>
      <c r="GX232" s="380"/>
      <c r="GY232" s="380"/>
      <c r="GZ232" s="380"/>
      <c r="HA232" s="380"/>
      <c r="HB232" s="380"/>
      <c r="HC232" s="380"/>
      <c r="HD232" s="380"/>
      <c r="HE232" s="380"/>
      <c r="HF232" s="380"/>
      <c r="HG232" s="380"/>
      <c r="HH232" s="380"/>
    </row>
    <row r="233" spans="1:216">
      <c r="A233" s="103"/>
      <c r="B233" s="377"/>
      <c r="C233" s="377"/>
      <c r="D233" s="377"/>
      <c r="E233" s="377"/>
      <c r="F233" s="377"/>
      <c r="G233" s="377"/>
      <c r="H233" s="377"/>
      <c r="I233" s="377"/>
      <c r="J233" s="377"/>
      <c r="K233" s="377"/>
      <c r="L233" s="377"/>
      <c r="M233" s="378"/>
      <c r="N233" s="378"/>
      <c r="O233" s="378"/>
      <c r="P233" s="378"/>
      <c r="Q233" s="378"/>
      <c r="R233" s="378"/>
      <c r="S233" s="378"/>
      <c r="T233" s="378"/>
      <c r="U233" s="378"/>
      <c r="V233" s="378"/>
      <c r="W233" s="378"/>
      <c r="X233" s="378"/>
      <c r="Y233" s="380"/>
      <c r="Z233" s="409"/>
      <c r="AA233" s="380"/>
      <c r="AB233" s="380"/>
      <c r="AC233" s="380"/>
      <c r="AD233" s="380"/>
      <c r="AE233" s="380"/>
      <c r="AF233" s="380"/>
      <c r="AG233" s="380"/>
      <c r="AH233" s="380"/>
      <c r="AI233" s="380"/>
      <c r="AJ233" s="380"/>
      <c r="AR233" s="380"/>
      <c r="AS233" s="380"/>
      <c r="AT233" s="380"/>
      <c r="AU233" s="380"/>
      <c r="AV233" s="380"/>
      <c r="AW233" s="380"/>
      <c r="AX233" s="380"/>
      <c r="AY233" s="380"/>
      <c r="AZ233" s="380"/>
      <c r="BA233" s="380"/>
      <c r="BB233" s="380"/>
      <c r="BC233" s="380"/>
      <c r="BD233" s="380"/>
      <c r="BE233" s="380"/>
      <c r="BF233" s="380"/>
      <c r="BG233" s="380"/>
      <c r="BH233" s="380"/>
      <c r="BI233" s="380"/>
      <c r="BJ233" s="377"/>
      <c r="CE233" s="380"/>
      <c r="CF233" s="380"/>
      <c r="CG233" s="380"/>
      <c r="EZ233" s="380"/>
      <c r="FA233" s="380"/>
      <c r="FB233" s="380"/>
      <c r="FC233" s="380"/>
      <c r="FD233" s="380"/>
      <c r="FE233" s="380"/>
      <c r="FF233" s="380"/>
      <c r="FG233" s="380"/>
      <c r="FH233" s="380"/>
      <c r="FI233" s="380"/>
      <c r="FJ233" s="380"/>
      <c r="FK233" s="380"/>
      <c r="FL233" s="380"/>
      <c r="FM233" s="380"/>
      <c r="FN233" s="380"/>
      <c r="FO233" s="380"/>
      <c r="FP233" s="380"/>
      <c r="FQ233" s="380"/>
      <c r="FR233" s="380"/>
      <c r="FS233" s="380"/>
      <c r="FT233" s="380"/>
      <c r="FU233" s="380"/>
      <c r="FV233" s="380"/>
      <c r="FW233" s="380"/>
      <c r="FX233" s="380"/>
      <c r="FY233" s="380"/>
      <c r="FZ233" s="380"/>
      <c r="GA233" s="380"/>
      <c r="GB233" s="380"/>
      <c r="GC233" s="380"/>
      <c r="GD233" s="380"/>
      <c r="GE233" s="380"/>
      <c r="GF233" s="380"/>
      <c r="GG233" s="380"/>
      <c r="GH233" s="380"/>
      <c r="GI233" s="380"/>
      <c r="GJ233" s="380"/>
      <c r="GK233" s="380"/>
      <c r="GL233" s="380"/>
      <c r="GM233" s="380"/>
      <c r="GN233" s="380"/>
      <c r="GO233" s="380"/>
      <c r="GP233" s="380"/>
      <c r="GQ233" s="380"/>
      <c r="GR233" s="380"/>
      <c r="GS233" s="380"/>
      <c r="GT233" s="380"/>
      <c r="GU233" s="380"/>
      <c r="GV233" s="380"/>
      <c r="GW233" s="380"/>
      <c r="GX233" s="380"/>
      <c r="GY233" s="380"/>
      <c r="GZ233" s="380"/>
      <c r="HA233" s="380"/>
      <c r="HB233" s="380"/>
      <c r="HC233" s="380"/>
      <c r="HD233" s="380"/>
      <c r="HE233" s="380"/>
      <c r="HF233" s="380"/>
      <c r="HG233" s="380"/>
      <c r="HH233" s="380"/>
    </row>
    <row r="234" spans="1:216">
      <c r="A234" s="103"/>
      <c r="B234" s="377"/>
      <c r="C234" s="377"/>
      <c r="D234" s="377"/>
      <c r="E234" s="377"/>
      <c r="F234" s="377"/>
      <c r="G234" s="377"/>
      <c r="H234" s="377"/>
      <c r="I234" s="377"/>
      <c r="J234" s="377"/>
      <c r="K234" s="377"/>
      <c r="L234" s="377"/>
      <c r="M234" s="378"/>
      <c r="N234" s="378"/>
      <c r="O234" s="378"/>
      <c r="P234" s="378"/>
      <c r="Q234" s="378"/>
      <c r="R234" s="378"/>
      <c r="S234" s="378"/>
      <c r="T234" s="378"/>
      <c r="U234" s="378"/>
      <c r="V234" s="378"/>
      <c r="W234" s="378"/>
      <c r="X234" s="378"/>
      <c r="Y234" s="380"/>
      <c r="Z234" s="409"/>
      <c r="AA234" s="380"/>
      <c r="AB234" s="380"/>
      <c r="AC234" s="380"/>
      <c r="AD234" s="380"/>
      <c r="AE234" s="380"/>
      <c r="AF234" s="380"/>
      <c r="AG234" s="380"/>
      <c r="AH234" s="380"/>
      <c r="AI234" s="380"/>
      <c r="AJ234" s="380"/>
      <c r="AR234" s="380"/>
      <c r="AS234" s="380"/>
      <c r="AT234" s="380"/>
      <c r="AU234" s="380"/>
      <c r="AV234" s="380"/>
      <c r="AW234" s="380"/>
      <c r="AX234" s="380"/>
      <c r="AY234" s="380"/>
      <c r="AZ234" s="380"/>
      <c r="BA234" s="380"/>
      <c r="BB234" s="380"/>
      <c r="BC234" s="380"/>
      <c r="BD234" s="380"/>
      <c r="BE234" s="380"/>
      <c r="BF234" s="380"/>
      <c r="BG234" s="380"/>
      <c r="BH234" s="380"/>
      <c r="BI234" s="380"/>
      <c r="BJ234" s="377"/>
      <c r="CE234" s="380"/>
      <c r="CF234" s="380"/>
      <c r="CG234" s="380"/>
      <c r="EZ234" s="380"/>
      <c r="FA234" s="380"/>
      <c r="FB234" s="380"/>
      <c r="FC234" s="380"/>
      <c r="FD234" s="380"/>
      <c r="FE234" s="380"/>
      <c r="FF234" s="380"/>
      <c r="FG234" s="380"/>
      <c r="FH234" s="380"/>
      <c r="FI234" s="380"/>
      <c r="FJ234" s="380"/>
      <c r="FK234" s="380"/>
      <c r="FL234" s="380"/>
      <c r="FM234" s="380"/>
      <c r="FN234" s="380"/>
      <c r="FO234" s="380"/>
      <c r="FP234" s="380"/>
      <c r="FQ234" s="380"/>
      <c r="FR234" s="380"/>
      <c r="FS234" s="380"/>
      <c r="FT234" s="380"/>
      <c r="FU234" s="380"/>
      <c r="FV234" s="380"/>
      <c r="FW234" s="380"/>
      <c r="FX234" s="380"/>
      <c r="FY234" s="380"/>
      <c r="FZ234" s="380"/>
      <c r="GA234" s="380"/>
      <c r="GB234" s="380"/>
      <c r="GC234" s="380"/>
      <c r="GD234" s="380"/>
      <c r="GE234" s="380"/>
      <c r="GF234" s="380"/>
      <c r="GG234" s="380"/>
      <c r="GH234" s="380"/>
      <c r="GI234" s="380"/>
      <c r="GJ234" s="380"/>
      <c r="GK234" s="380"/>
      <c r="GL234" s="380"/>
      <c r="GM234" s="380"/>
      <c r="GN234" s="380"/>
      <c r="GO234" s="380"/>
      <c r="GP234" s="380"/>
      <c r="GQ234" s="380"/>
      <c r="GR234" s="380"/>
      <c r="GS234" s="380"/>
      <c r="GT234" s="380"/>
      <c r="GU234" s="380"/>
      <c r="GV234" s="380"/>
      <c r="GW234" s="380"/>
      <c r="GX234" s="380"/>
      <c r="GY234" s="380"/>
      <c r="GZ234" s="380"/>
      <c r="HA234" s="380"/>
      <c r="HB234" s="380"/>
      <c r="HC234" s="380"/>
      <c r="HD234" s="380"/>
      <c r="HE234" s="380"/>
      <c r="HF234" s="380"/>
      <c r="HG234" s="380"/>
      <c r="HH234" s="380"/>
    </row>
    <row r="235" spans="1:216">
      <c r="A235" s="103"/>
      <c r="B235" s="377"/>
      <c r="C235" s="377"/>
      <c r="D235" s="377"/>
      <c r="E235" s="377"/>
      <c r="F235" s="377"/>
      <c r="G235" s="377"/>
      <c r="H235" s="377"/>
      <c r="I235" s="377"/>
      <c r="J235" s="377"/>
      <c r="K235" s="377"/>
      <c r="L235" s="377"/>
      <c r="M235" s="378"/>
      <c r="N235" s="378"/>
      <c r="O235" s="378"/>
      <c r="P235" s="378"/>
      <c r="Q235" s="378"/>
      <c r="R235" s="378"/>
      <c r="S235" s="378"/>
      <c r="T235" s="378"/>
      <c r="U235" s="378"/>
      <c r="V235" s="378"/>
      <c r="W235" s="378"/>
      <c r="X235" s="378"/>
      <c r="Y235" s="380"/>
      <c r="Z235" s="409"/>
      <c r="AA235" s="380"/>
      <c r="AB235" s="380"/>
      <c r="AC235" s="380"/>
      <c r="AD235" s="380"/>
      <c r="AE235" s="380"/>
      <c r="AF235" s="380"/>
      <c r="AG235" s="380"/>
      <c r="AH235" s="380"/>
      <c r="AI235" s="380"/>
      <c r="AJ235" s="380"/>
      <c r="AR235" s="380"/>
      <c r="AS235" s="380"/>
      <c r="AT235" s="380"/>
      <c r="AU235" s="380"/>
      <c r="AV235" s="380"/>
      <c r="AW235" s="380"/>
      <c r="AX235" s="380"/>
      <c r="AY235" s="380"/>
      <c r="AZ235" s="380"/>
      <c r="BA235" s="380"/>
      <c r="BB235" s="380"/>
      <c r="BC235" s="380"/>
      <c r="BD235" s="380"/>
      <c r="BE235" s="380"/>
      <c r="BF235" s="380"/>
      <c r="BG235" s="380"/>
      <c r="BH235" s="380"/>
      <c r="BI235" s="380"/>
      <c r="BJ235" s="377"/>
      <c r="CE235" s="380"/>
      <c r="CF235" s="380"/>
      <c r="CG235" s="380"/>
      <c r="EZ235" s="380"/>
      <c r="FA235" s="380"/>
      <c r="FB235" s="380"/>
      <c r="FC235" s="380"/>
      <c r="FD235" s="380"/>
      <c r="FE235" s="380"/>
      <c r="FF235" s="380"/>
      <c r="FG235" s="380"/>
      <c r="FH235" s="380"/>
      <c r="FI235" s="380"/>
      <c r="FJ235" s="380"/>
      <c r="FK235" s="380"/>
      <c r="FL235" s="380"/>
      <c r="FM235" s="380"/>
      <c r="FN235" s="380"/>
      <c r="FO235" s="380"/>
      <c r="FP235" s="380"/>
      <c r="FQ235" s="380"/>
      <c r="FR235" s="380"/>
      <c r="FS235" s="380"/>
      <c r="FT235" s="380"/>
      <c r="FU235" s="380"/>
      <c r="FV235" s="380"/>
      <c r="FW235" s="380"/>
      <c r="FX235" s="380"/>
      <c r="FY235" s="380"/>
      <c r="FZ235" s="380"/>
      <c r="GA235" s="380"/>
      <c r="GB235" s="380"/>
      <c r="GC235" s="380"/>
      <c r="GD235" s="380"/>
      <c r="GE235" s="380"/>
      <c r="GF235" s="380"/>
      <c r="GG235" s="380"/>
      <c r="GH235" s="380"/>
      <c r="GI235" s="380"/>
      <c r="GJ235" s="380"/>
      <c r="GK235" s="380"/>
      <c r="GL235" s="380"/>
      <c r="GM235" s="380"/>
      <c r="GN235" s="380"/>
      <c r="GO235" s="380"/>
      <c r="GP235" s="380"/>
      <c r="GQ235" s="380"/>
      <c r="GR235" s="380"/>
      <c r="GS235" s="380"/>
      <c r="GT235" s="380"/>
      <c r="GU235" s="380"/>
      <c r="GV235" s="380"/>
      <c r="GW235" s="380"/>
      <c r="GX235" s="380"/>
      <c r="GY235" s="380"/>
      <c r="GZ235" s="380"/>
      <c r="HA235" s="380"/>
      <c r="HB235" s="380"/>
      <c r="HC235" s="380"/>
      <c r="HD235" s="380"/>
      <c r="HE235" s="380"/>
      <c r="HF235" s="380"/>
      <c r="HG235" s="380"/>
      <c r="HH235" s="380"/>
    </row>
    <row r="236" spans="1:216">
      <c r="A236" s="103"/>
      <c r="B236" s="377"/>
      <c r="C236" s="377"/>
      <c r="D236" s="377"/>
      <c r="E236" s="377"/>
      <c r="F236" s="377"/>
      <c r="G236" s="377"/>
      <c r="H236" s="377"/>
      <c r="I236" s="377"/>
      <c r="J236" s="377"/>
      <c r="K236" s="377"/>
      <c r="L236" s="377"/>
      <c r="M236" s="378"/>
      <c r="N236" s="378"/>
      <c r="O236" s="378"/>
      <c r="P236" s="378"/>
      <c r="Q236" s="378"/>
      <c r="R236" s="378"/>
      <c r="S236" s="378"/>
      <c r="T236" s="378"/>
      <c r="U236" s="378"/>
      <c r="V236" s="378"/>
      <c r="W236" s="378"/>
      <c r="X236" s="378"/>
      <c r="Y236" s="380"/>
      <c r="Z236" s="409"/>
      <c r="AA236" s="380"/>
      <c r="AB236" s="380"/>
      <c r="AC236" s="380"/>
      <c r="AD236" s="380"/>
      <c r="AE236" s="380"/>
      <c r="AF236" s="380"/>
      <c r="AG236" s="380"/>
      <c r="AH236" s="380"/>
      <c r="AI236" s="380"/>
      <c r="AJ236" s="380"/>
      <c r="AR236" s="380"/>
      <c r="AS236" s="380"/>
      <c r="AT236" s="380"/>
      <c r="AU236" s="380"/>
      <c r="AV236" s="380"/>
      <c r="AW236" s="380"/>
      <c r="AX236" s="380"/>
      <c r="AY236" s="380"/>
      <c r="AZ236" s="380"/>
      <c r="BA236" s="380"/>
      <c r="BB236" s="380"/>
      <c r="BC236" s="380"/>
      <c r="BD236" s="380"/>
      <c r="BE236" s="380"/>
      <c r="BF236" s="380"/>
      <c r="BG236" s="380"/>
      <c r="BH236" s="380"/>
      <c r="BI236" s="380"/>
      <c r="BJ236" s="377"/>
      <c r="CE236" s="380"/>
      <c r="CF236" s="380"/>
      <c r="CG236" s="380"/>
      <c r="EZ236" s="380"/>
      <c r="FA236" s="380"/>
      <c r="FB236" s="380"/>
      <c r="FC236" s="380"/>
      <c r="FD236" s="380"/>
      <c r="FE236" s="380"/>
      <c r="FF236" s="380"/>
      <c r="FG236" s="380"/>
      <c r="FH236" s="380"/>
      <c r="FI236" s="380"/>
      <c r="FJ236" s="380"/>
      <c r="FK236" s="380"/>
      <c r="FL236" s="380"/>
      <c r="FM236" s="380"/>
      <c r="FN236" s="380"/>
      <c r="FO236" s="380"/>
      <c r="FP236" s="380"/>
      <c r="FQ236" s="380"/>
      <c r="FR236" s="380"/>
      <c r="FS236" s="380"/>
      <c r="FT236" s="380"/>
      <c r="FU236" s="380"/>
      <c r="FV236" s="380"/>
      <c r="FW236" s="380"/>
      <c r="FX236" s="380"/>
      <c r="FY236" s="380"/>
      <c r="FZ236" s="380"/>
      <c r="GA236" s="380"/>
      <c r="GB236" s="380"/>
      <c r="GC236" s="380"/>
      <c r="GD236" s="380"/>
      <c r="GE236" s="380"/>
      <c r="GF236" s="380"/>
      <c r="GG236" s="380"/>
      <c r="GH236" s="380"/>
      <c r="GI236" s="380"/>
      <c r="GJ236" s="380"/>
      <c r="GK236" s="380"/>
      <c r="GL236" s="380"/>
      <c r="GM236" s="380"/>
      <c r="GN236" s="380"/>
      <c r="GO236" s="380"/>
      <c r="GP236" s="380"/>
      <c r="GQ236" s="380"/>
      <c r="GR236" s="380"/>
      <c r="GS236" s="380"/>
      <c r="GT236" s="380"/>
      <c r="GU236" s="380"/>
      <c r="GV236" s="380"/>
      <c r="GW236" s="380"/>
      <c r="GX236" s="380"/>
      <c r="GY236" s="380"/>
      <c r="GZ236" s="380"/>
      <c r="HA236" s="380"/>
      <c r="HB236" s="380"/>
      <c r="HC236" s="380"/>
      <c r="HD236" s="380"/>
      <c r="HE236" s="380"/>
      <c r="HF236" s="380"/>
      <c r="HG236" s="380"/>
      <c r="HH236" s="380"/>
    </row>
    <row r="237" spans="1:216">
      <c r="A237" s="103"/>
      <c r="B237" s="377"/>
      <c r="C237" s="377"/>
      <c r="D237" s="377"/>
      <c r="E237" s="377"/>
      <c r="F237" s="377"/>
      <c r="G237" s="377"/>
      <c r="H237" s="377"/>
      <c r="I237" s="377"/>
      <c r="J237" s="377"/>
      <c r="K237" s="377"/>
      <c r="L237" s="377"/>
      <c r="M237" s="378"/>
      <c r="N237" s="378"/>
      <c r="O237" s="378"/>
      <c r="P237" s="378"/>
      <c r="Q237" s="378"/>
      <c r="R237" s="378"/>
      <c r="S237" s="378"/>
      <c r="T237" s="378"/>
      <c r="U237" s="378"/>
      <c r="V237" s="378"/>
      <c r="W237" s="378"/>
      <c r="X237" s="378"/>
      <c r="Y237" s="380"/>
      <c r="Z237" s="409"/>
      <c r="AA237" s="380"/>
      <c r="AB237" s="380"/>
      <c r="AC237" s="380"/>
      <c r="AD237" s="380"/>
      <c r="AE237" s="380"/>
      <c r="AF237" s="380"/>
      <c r="AG237" s="380"/>
      <c r="AH237" s="380"/>
      <c r="AI237" s="380"/>
      <c r="AJ237" s="380"/>
      <c r="AR237" s="380"/>
      <c r="AS237" s="380"/>
      <c r="AT237" s="380"/>
      <c r="AU237" s="380"/>
      <c r="AV237" s="380"/>
      <c r="AW237" s="380"/>
      <c r="AX237" s="380"/>
      <c r="AY237" s="380"/>
      <c r="AZ237" s="380"/>
      <c r="BA237" s="380"/>
      <c r="BB237" s="380"/>
      <c r="BC237" s="380"/>
      <c r="BD237" s="380"/>
      <c r="BE237" s="380"/>
      <c r="BF237" s="380"/>
      <c r="BG237" s="380"/>
      <c r="BH237" s="380"/>
      <c r="BI237" s="380"/>
      <c r="BJ237" s="377"/>
      <c r="CE237" s="380"/>
      <c r="CF237" s="380"/>
      <c r="CG237" s="380"/>
      <c r="EZ237" s="380"/>
      <c r="FA237" s="380"/>
      <c r="FB237" s="380"/>
      <c r="FC237" s="380"/>
      <c r="FD237" s="380"/>
      <c r="FE237" s="380"/>
      <c r="FF237" s="380"/>
      <c r="FG237" s="380"/>
      <c r="FH237" s="380"/>
      <c r="FI237" s="380"/>
      <c r="FJ237" s="380"/>
      <c r="FK237" s="380"/>
      <c r="FL237" s="380"/>
      <c r="FM237" s="380"/>
      <c r="FN237" s="380"/>
      <c r="FO237" s="380"/>
      <c r="FP237" s="380"/>
      <c r="FQ237" s="380"/>
      <c r="FR237" s="380"/>
      <c r="FS237" s="380"/>
      <c r="FT237" s="380"/>
      <c r="FU237" s="380"/>
      <c r="FV237" s="380"/>
      <c r="FW237" s="380"/>
      <c r="FX237" s="380"/>
      <c r="FY237" s="380"/>
      <c r="FZ237" s="380"/>
      <c r="GA237" s="380"/>
      <c r="GB237" s="380"/>
      <c r="GC237" s="380"/>
      <c r="GD237" s="380"/>
      <c r="GE237" s="380"/>
      <c r="GF237" s="380"/>
      <c r="GG237" s="380"/>
      <c r="GH237" s="380"/>
      <c r="GI237" s="380"/>
      <c r="GJ237" s="380"/>
      <c r="GK237" s="380"/>
      <c r="GL237" s="380"/>
      <c r="GM237" s="380"/>
      <c r="GN237" s="380"/>
      <c r="GO237" s="380"/>
      <c r="GP237" s="380"/>
      <c r="GQ237" s="380"/>
      <c r="GR237" s="380"/>
      <c r="GS237" s="380"/>
      <c r="GT237" s="380"/>
      <c r="GU237" s="380"/>
      <c r="GV237" s="380"/>
      <c r="GW237" s="380"/>
      <c r="GX237" s="380"/>
      <c r="GY237" s="380"/>
      <c r="GZ237" s="380"/>
      <c r="HA237" s="380"/>
      <c r="HB237" s="380"/>
      <c r="HC237" s="380"/>
      <c r="HD237" s="380"/>
      <c r="HE237" s="380"/>
      <c r="HF237" s="380"/>
      <c r="HG237" s="380"/>
      <c r="HH237" s="380"/>
    </row>
    <row r="238" spans="1:216">
      <c r="A238" s="103"/>
      <c r="B238" s="377"/>
      <c r="C238" s="377"/>
      <c r="D238" s="377"/>
      <c r="E238" s="377"/>
      <c r="F238" s="377"/>
      <c r="G238" s="377"/>
      <c r="H238" s="377"/>
      <c r="I238" s="377"/>
      <c r="J238" s="377"/>
      <c r="K238" s="377"/>
      <c r="L238" s="377"/>
      <c r="M238" s="378"/>
      <c r="N238" s="378"/>
      <c r="O238" s="378"/>
      <c r="P238" s="378"/>
      <c r="Q238" s="378"/>
      <c r="R238" s="378"/>
      <c r="S238" s="378"/>
      <c r="T238" s="378"/>
      <c r="U238" s="378"/>
      <c r="V238" s="378"/>
      <c r="W238" s="378"/>
      <c r="X238" s="378"/>
      <c r="Y238" s="380"/>
      <c r="Z238" s="409"/>
      <c r="AA238" s="380"/>
      <c r="AB238" s="380"/>
      <c r="AC238" s="380"/>
      <c r="AD238" s="380"/>
      <c r="AE238" s="380"/>
      <c r="AF238" s="380"/>
      <c r="AG238" s="380"/>
      <c r="AH238" s="380"/>
      <c r="AI238" s="380"/>
      <c r="AJ238" s="380"/>
      <c r="AR238" s="380"/>
      <c r="AS238" s="380"/>
      <c r="AT238" s="380"/>
      <c r="AU238" s="380"/>
      <c r="AV238" s="380"/>
      <c r="AW238" s="380"/>
      <c r="AX238" s="380"/>
      <c r="AY238" s="380"/>
      <c r="AZ238" s="380"/>
      <c r="BA238" s="380"/>
      <c r="BB238" s="380"/>
      <c r="BC238" s="380"/>
      <c r="BD238" s="380"/>
      <c r="BE238" s="380"/>
      <c r="BF238" s="380"/>
      <c r="BG238" s="380"/>
      <c r="BH238" s="380"/>
      <c r="BI238" s="380"/>
      <c r="BJ238" s="377"/>
      <c r="CE238" s="380"/>
      <c r="CF238" s="380"/>
      <c r="CG238" s="380"/>
      <c r="EZ238" s="380"/>
      <c r="FA238" s="380"/>
      <c r="FB238" s="380"/>
      <c r="FC238" s="380"/>
      <c r="FD238" s="380"/>
      <c r="FE238" s="380"/>
      <c r="FF238" s="380"/>
      <c r="FG238" s="380"/>
      <c r="FH238" s="380"/>
      <c r="FI238" s="380"/>
      <c r="FJ238" s="380"/>
      <c r="FK238" s="380"/>
      <c r="FL238" s="380"/>
      <c r="FM238" s="380"/>
      <c r="FN238" s="380"/>
      <c r="FO238" s="380"/>
      <c r="FP238" s="380"/>
      <c r="FQ238" s="380"/>
      <c r="FR238" s="380"/>
      <c r="FS238" s="380"/>
      <c r="FT238" s="380"/>
      <c r="FU238" s="380"/>
      <c r="FV238" s="380"/>
      <c r="FW238" s="380"/>
      <c r="FX238" s="380"/>
      <c r="FY238" s="380"/>
      <c r="FZ238" s="380"/>
      <c r="GA238" s="380"/>
      <c r="GB238" s="380"/>
      <c r="GC238" s="380"/>
      <c r="GD238" s="380"/>
      <c r="GE238" s="380"/>
      <c r="GF238" s="380"/>
      <c r="GG238" s="380"/>
      <c r="GH238" s="380"/>
      <c r="GI238" s="380"/>
      <c r="GJ238" s="380"/>
      <c r="GK238" s="380"/>
      <c r="GL238" s="380"/>
      <c r="GM238" s="380"/>
      <c r="GN238" s="380"/>
      <c r="GO238" s="380"/>
      <c r="GP238" s="380"/>
      <c r="GQ238" s="380"/>
      <c r="GR238" s="380"/>
      <c r="GS238" s="380"/>
      <c r="GT238" s="380"/>
      <c r="GU238" s="380"/>
      <c r="GV238" s="380"/>
      <c r="GW238" s="380"/>
      <c r="GX238" s="380"/>
      <c r="GY238" s="380"/>
      <c r="GZ238" s="380"/>
      <c r="HA238" s="380"/>
      <c r="HB238" s="380"/>
      <c r="HC238" s="380"/>
      <c r="HD238" s="380"/>
      <c r="HE238" s="380"/>
      <c r="HF238" s="380"/>
      <c r="HG238" s="380"/>
      <c r="HH238" s="380"/>
    </row>
    <row r="239" spans="1:216">
      <c r="A239" s="103"/>
      <c r="B239" s="377"/>
      <c r="C239" s="377"/>
      <c r="D239" s="377"/>
      <c r="E239" s="377"/>
      <c r="F239" s="377"/>
      <c r="G239" s="377"/>
      <c r="H239" s="377"/>
      <c r="I239" s="377"/>
      <c r="J239" s="377"/>
      <c r="K239" s="377"/>
      <c r="L239" s="377"/>
      <c r="M239" s="378"/>
      <c r="N239" s="378"/>
      <c r="O239" s="378"/>
      <c r="P239" s="378"/>
      <c r="Q239" s="378"/>
      <c r="R239" s="378"/>
      <c r="S239" s="378"/>
      <c r="T239" s="378"/>
      <c r="U239" s="378"/>
      <c r="V239" s="378"/>
      <c r="W239" s="378"/>
      <c r="X239" s="378"/>
      <c r="Y239" s="380"/>
      <c r="Z239" s="409"/>
      <c r="AA239" s="380"/>
      <c r="AB239" s="380"/>
      <c r="AC239" s="380"/>
      <c r="AD239" s="380"/>
      <c r="AE239" s="380"/>
      <c r="AF239" s="380"/>
      <c r="AG239" s="380"/>
      <c r="AH239" s="380"/>
      <c r="AI239" s="380"/>
      <c r="AJ239" s="380"/>
      <c r="AR239" s="380"/>
      <c r="AS239" s="380"/>
      <c r="AT239" s="380"/>
      <c r="AU239" s="380"/>
      <c r="AV239" s="380"/>
      <c r="AW239" s="380"/>
      <c r="AX239" s="380"/>
      <c r="AY239" s="380"/>
      <c r="AZ239" s="380"/>
      <c r="BA239" s="380"/>
      <c r="BB239" s="380"/>
      <c r="BC239" s="380"/>
      <c r="BD239" s="380"/>
      <c r="BE239" s="380"/>
      <c r="BF239" s="380"/>
      <c r="BG239" s="380"/>
      <c r="BH239" s="380"/>
      <c r="BI239" s="380"/>
      <c r="BJ239" s="377"/>
      <c r="CE239" s="380"/>
      <c r="CF239" s="380"/>
      <c r="CG239" s="380"/>
      <c r="EZ239" s="380"/>
      <c r="FA239" s="380"/>
      <c r="FB239" s="380"/>
      <c r="FC239" s="380"/>
      <c r="FD239" s="380"/>
      <c r="FE239" s="380"/>
      <c r="FF239" s="380"/>
      <c r="FG239" s="380"/>
      <c r="FH239" s="380"/>
      <c r="FI239" s="380"/>
      <c r="FJ239" s="380"/>
      <c r="FK239" s="380"/>
      <c r="FL239" s="380"/>
      <c r="FM239" s="380"/>
      <c r="FN239" s="380"/>
      <c r="FO239" s="380"/>
      <c r="FP239" s="380"/>
      <c r="FQ239" s="380"/>
      <c r="FR239" s="380"/>
      <c r="FS239" s="380"/>
      <c r="FT239" s="380"/>
      <c r="FU239" s="380"/>
      <c r="FV239" s="380"/>
      <c r="FW239" s="380"/>
      <c r="FX239" s="380"/>
      <c r="FY239" s="380"/>
      <c r="FZ239" s="380"/>
      <c r="GA239" s="380"/>
      <c r="GB239" s="380"/>
      <c r="GC239" s="380"/>
      <c r="GD239" s="380"/>
      <c r="GE239" s="380"/>
      <c r="GF239" s="380"/>
      <c r="GG239" s="380"/>
      <c r="GH239" s="380"/>
      <c r="GI239" s="380"/>
      <c r="GJ239" s="380"/>
      <c r="GK239" s="380"/>
      <c r="GL239" s="380"/>
      <c r="GM239" s="380"/>
      <c r="GN239" s="380"/>
      <c r="GO239" s="380"/>
      <c r="GP239" s="380"/>
      <c r="GQ239" s="380"/>
      <c r="GR239" s="380"/>
      <c r="GS239" s="380"/>
      <c r="GT239" s="380"/>
      <c r="GU239" s="380"/>
      <c r="GV239" s="380"/>
      <c r="GW239" s="380"/>
      <c r="GX239" s="380"/>
      <c r="GY239" s="380"/>
      <c r="GZ239" s="380"/>
      <c r="HA239" s="380"/>
      <c r="HB239" s="380"/>
      <c r="HC239" s="380"/>
      <c r="HD239" s="380"/>
      <c r="HE239" s="380"/>
      <c r="HF239" s="380"/>
      <c r="HG239" s="380"/>
      <c r="HH239" s="380"/>
    </row>
    <row r="240" spans="1:216">
      <c r="A240" s="103"/>
      <c r="B240" s="377"/>
      <c r="C240" s="377"/>
      <c r="D240" s="377"/>
      <c r="E240" s="377"/>
      <c r="F240" s="377"/>
      <c r="G240" s="377"/>
      <c r="H240" s="377"/>
      <c r="I240" s="377"/>
      <c r="J240" s="377"/>
      <c r="K240" s="377"/>
      <c r="L240" s="377"/>
      <c r="M240" s="378"/>
      <c r="N240" s="378"/>
      <c r="O240" s="378"/>
      <c r="P240" s="378"/>
      <c r="Q240" s="378"/>
      <c r="R240" s="378"/>
      <c r="S240" s="378"/>
      <c r="T240" s="378"/>
      <c r="U240" s="378"/>
      <c r="V240" s="378"/>
      <c r="W240" s="378"/>
      <c r="X240" s="378"/>
      <c r="Y240" s="380"/>
      <c r="Z240" s="409"/>
      <c r="AA240" s="380"/>
      <c r="AB240" s="380"/>
      <c r="AC240" s="380"/>
      <c r="AD240" s="380"/>
      <c r="AE240" s="380"/>
      <c r="AF240" s="380"/>
      <c r="AG240" s="380"/>
      <c r="AH240" s="380"/>
      <c r="AI240" s="380"/>
      <c r="AJ240" s="380"/>
      <c r="AR240" s="380"/>
      <c r="AS240" s="380"/>
      <c r="AT240" s="380"/>
      <c r="AU240" s="380"/>
      <c r="AV240" s="380"/>
      <c r="AW240" s="380"/>
      <c r="AX240" s="380"/>
      <c r="AY240" s="380"/>
      <c r="AZ240" s="380"/>
      <c r="BA240" s="380"/>
      <c r="BB240" s="380"/>
      <c r="BC240" s="380"/>
      <c r="BD240" s="380"/>
      <c r="BE240" s="380"/>
      <c r="BF240" s="380"/>
      <c r="BG240" s="380"/>
      <c r="BH240" s="380"/>
      <c r="BI240" s="380"/>
      <c r="BJ240" s="377"/>
      <c r="CE240" s="380"/>
      <c r="CF240" s="380"/>
      <c r="CG240" s="380"/>
      <c r="EZ240" s="380"/>
      <c r="FA240" s="380"/>
      <c r="FB240" s="380"/>
      <c r="FC240" s="380"/>
      <c r="FD240" s="380"/>
      <c r="FE240" s="380"/>
      <c r="FF240" s="380"/>
      <c r="FG240" s="380"/>
      <c r="FH240" s="380"/>
      <c r="FI240" s="380"/>
      <c r="FJ240" s="380"/>
      <c r="FK240" s="380"/>
      <c r="FL240" s="380"/>
      <c r="FM240" s="380"/>
      <c r="FN240" s="380"/>
      <c r="FO240" s="380"/>
      <c r="FP240" s="380"/>
      <c r="FQ240" s="380"/>
      <c r="FR240" s="380"/>
      <c r="FS240" s="380"/>
      <c r="FT240" s="380"/>
      <c r="FU240" s="380"/>
      <c r="FV240" s="380"/>
      <c r="FW240" s="380"/>
      <c r="FX240" s="380"/>
      <c r="FY240" s="380"/>
      <c r="FZ240" s="380"/>
      <c r="GA240" s="380"/>
      <c r="GB240" s="380"/>
      <c r="GC240" s="380"/>
      <c r="GD240" s="380"/>
      <c r="GE240" s="380"/>
      <c r="GF240" s="380"/>
      <c r="GG240" s="380"/>
      <c r="GH240" s="380"/>
      <c r="GI240" s="380"/>
      <c r="GJ240" s="380"/>
      <c r="GK240" s="380"/>
      <c r="GL240" s="380"/>
      <c r="GM240" s="380"/>
      <c r="GN240" s="380"/>
      <c r="GO240" s="380"/>
      <c r="GP240" s="380"/>
      <c r="GQ240" s="380"/>
      <c r="GR240" s="380"/>
      <c r="GS240" s="380"/>
      <c r="GT240" s="380"/>
      <c r="GU240" s="380"/>
      <c r="GV240" s="380"/>
      <c r="GW240" s="380"/>
      <c r="GX240" s="380"/>
      <c r="GY240" s="380"/>
      <c r="GZ240" s="380"/>
      <c r="HA240" s="380"/>
      <c r="HB240" s="380"/>
      <c r="HC240" s="380"/>
      <c r="HD240" s="380"/>
      <c r="HE240" s="380"/>
      <c r="HF240" s="380"/>
      <c r="HG240" s="380"/>
      <c r="HH240" s="380"/>
    </row>
    <row r="241" spans="1:216">
      <c r="A241" s="103"/>
      <c r="B241" s="377"/>
      <c r="C241" s="377"/>
      <c r="D241" s="377"/>
      <c r="E241" s="377"/>
      <c r="F241" s="377"/>
      <c r="G241" s="377"/>
      <c r="H241" s="377"/>
      <c r="I241" s="377"/>
      <c r="J241" s="377"/>
      <c r="K241" s="377"/>
      <c r="L241" s="377"/>
      <c r="M241" s="378"/>
      <c r="N241" s="378"/>
      <c r="O241" s="378"/>
      <c r="P241" s="378"/>
      <c r="Q241" s="378"/>
      <c r="R241" s="378"/>
      <c r="S241" s="378"/>
      <c r="T241" s="378"/>
      <c r="U241" s="378"/>
      <c r="V241" s="378"/>
      <c r="W241" s="378"/>
      <c r="X241" s="378"/>
      <c r="Y241" s="380"/>
      <c r="Z241" s="409"/>
      <c r="AA241" s="380"/>
      <c r="AB241" s="380"/>
      <c r="AC241" s="380"/>
      <c r="AD241" s="380"/>
      <c r="AE241" s="380"/>
      <c r="AF241" s="380"/>
      <c r="AG241" s="380"/>
      <c r="AH241" s="380"/>
      <c r="AI241" s="380"/>
      <c r="AJ241" s="380"/>
      <c r="AR241" s="380"/>
      <c r="AS241" s="380"/>
      <c r="AT241" s="380"/>
      <c r="AU241" s="380"/>
      <c r="AV241" s="380"/>
      <c r="AW241" s="380"/>
      <c r="AX241" s="380"/>
      <c r="AY241" s="380"/>
      <c r="AZ241" s="380"/>
      <c r="BA241" s="380"/>
      <c r="BB241" s="380"/>
      <c r="BC241" s="380"/>
      <c r="BD241" s="380"/>
      <c r="BE241" s="380"/>
      <c r="BF241" s="380"/>
      <c r="BG241" s="380"/>
      <c r="BH241" s="380"/>
      <c r="BI241" s="380"/>
      <c r="BJ241" s="377"/>
      <c r="CE241" s="380"/>
      <c r="CF241" s="380"/>
      <c r="CG241" s="380"/>
      <c r="EZ241" s="380"/>
      <c r="FA241" s="380"/>
      <c r="FB241" s="380"/>
      <c r="FC241" s="380"/>
      <c r="FD241" s="380"/>
      <c r="FE241" s="380"/>
      <c r="FF241" s="380"/>
      <c r="FG241" s="380"/>
      <c r="FH241" s="380"/>
      <c r="FI241" s="380"/>
      <c r="FJ241" s="380"/>
      <c r="FK241" s="380"/>
      <c r="FL241" s="380"/>
      <c r="FM241" s="380"/>
      <c r="FN241" s="380"/>
      <c r="FO241" s="380"/>
      <c r="FP241" s="380"/>
      <c r="FQ241" s="380"/>
      <c r="FR241" s="380"/>
      <c r="FS241" s="380"/>
      <c r="FT241" s="380"/>
      <c r="FU241" s="380"/>
      <c r="FV241" s="380"/>
      <c r="FW241" s="380"/>
      <c r="FX241" s="380"/>
      <c r="FY241" s="380"/>
      <c r="FZ241" s="380"/>
      <c r="GA241" s="380"/>
      <c r="GB241" s="380"/>
      <c r="GC241" s="380"/>
      <c r="GD241" s="380"/>
      <c r="GE241" s="380"/>
      <c r="GF241" s="380"/>
      <c r="GG241" s="380"/>
      <c r="GH241" s="380"/>
      <c r="GI241" s="380"/>
      <c r="GJ241" s="380"/>
      <c r="GK241" s="380"/>
      <c r="GL241" s="380"/>
      <c r="GM241" s="380"/>
      <c r="GN241" s="380"/>
      <c r="GO241" s="380"/>
      <c r="GP241" s="380"/>
      <c r="GQ241" s="380"/>
      <c r="GR241" s="380"/>
      <c r="GS241" s="380"/>
      <c r="GT241" s="380"/>
      <c r="GU241" s="380"/>
      <c r="GV241" s="380"/>
      <c r="GW241" s="380"/>
      <c r="GX241" s="380"/>
      <c r="GY241" s="380"/>
      <c r="GZ241" s="380"/>
      <c r="HA241" s="380"/>
      <c r="HB241" s="380"/>
      <c r="HC241" s="380"/>
      <c r="HD241" s="380"/>
      <c r="HE241" s="380"/>
      <c r="HF241" s="380"/>
      <c r="HG241" s="380"/>
      <c r="HH241" s="380"/>
    </row>
    <row r="242" spans="1:216">
      <c r="A242" s="103"/>
      <c r="B242" s="377"/>
      <c r="C242" s="377"/>
      <c r="D242" s="377"/>
      <c r="E242" s="377"/>
      <c r="F242" s="377"/>
      <c r="G242" s="377"/>
      <c r="H242" s="377"/>
      <c r="I242" s="377"/>
      <c r="J242" s="377"/>
      <c r="K242" s="377"/>
      <c r="L242" s="377"/>
      <c r="M242" s="378"/>
      <c r="N242" s="378"/>
      <c r="O242" s="378"/>
      <c r="P242" s="378"/>
      <c r="Q242" s="378"/>
      <c r="R242" s="378"/>
      <c r="S242" s="378"/>
      <c r="T242" s="378"/>
      <c r="U242" s="378"/>
      <c r="V242" s="378"/>
      <c r="W242" s="378"/>
      <c r="X242" s="378"/>
      <c r="Y242" s="380"/>
      <c r="Z242" s="409"/>
      <c r="AA242" s="380"/>
      <c r="AB242" s="380"/>
      <c r="AC242" s="380"/>
      <c r="AD242" s="380"/>
      <c r="AE242" s="380"/>
      <c r="AF242" s="380"/>
      <c r="AG242" s="380"/>
      <c r="AH242" s="380"/>
      <c r="AI242" s="380"/>
      <c r="AJ242" s="380"/>
      <c r="AR242" s="380"/>
      <c r="AS242" s="380"/>
      <c r="AT242" s="380"/>
      <c r="AU242" s="380"/>
      <c r="AV242" s="380"/>
      <c r="AW242" s="380"/>
      <c r="AX242" s="380"/>
      <c r="AY242" s="380"/>
      <c r="AZ242" s="380"/>
      <c r="BA242" s="380"/>
      <c r="BB242" s="380"/>
      <c r="BC242" s="380"/>
      <c r="BD242" s="380"/>
      <c r="BE242" s="380"/>
      <c r="BF242" s="380"/>
      <c r="BG242" s="380"/>
      <c r="BH242" s="380"/>
      <c r="BI242" s="380"/>
      <c r="BJ242" s="377"/>
      <c r="CE242" s="380"/>
      <c r="CF242" s="380"/>
      <c r="CG242" s="380"/>
      <c r="EZ242" s="380"/>
      <c r="FA242" s="380"/>
      <c r="FB242" s="380"/>
      <c r="FC242" s="380"/>
      <c r="FD242" s="380"/>
      <c r="FE242" s="380"/>
      <c r="FF242" s="380"/>
      <c r="FG242" s="380"/>
      <c r="FH242" s="380"/>
      <c r="FI242" s="380"/>
      <c r="FJ242" s="380"/>
      <c r="FK242" s="380"/>
      <c r="FL242" s="380"/>
      <c r="FM242" s="380"/>
      <c r="FN242" s="380"/>
      <c r="FO242" s="380"/>
      <c r="FP242" s="380"/>
      <c r="FQ242" s="380"/>
      <c r="FR242" s="380"/>
      <c r="FS242" s="380"/>
      <c r="FT242" s="380"/>
      <c r="FU242" s="380"/>
      <c r="FV242" s="380"/>
      <c r="FW242" s="380"/>
      <c r="FX242" s="380"/>
      <c r="FY242" s="380"/>
      <c r="FZ242" s="380"/>
      <c r="GA242" s="380"/>
      <c r="GB242" s="380"/>
      <c r="GC242" s="380"/>
      <c r="GD242" s="380"/>
      <c r="GE242" s="380"/>
      <c r="GF242" s="380"/>
      <c r="GG242" s="380"/>
      <c r="GH242" s="380"/>
      <c r="GI242" s="380"/>
      <c r="GJ242" s="380"/>
      <c r="GK242" s="380"/>
      <c r="GL242" s="380"/>
      <c r="GM242" s="380"/>
      <c r="GN242" s="380"/>
      <c r="GO242" s="380"/>
      <c r="GP242" s="380"/>
      <c r="GQ242" s="380"/>
      <c r="GR242" s="380"/>
      <c r="GS242" s="380"/>
      <c r="GT242" s="380"/>
      <c r="GU242" s="380"/>
      <c r="GV242" s="380"/>
      <c r="GW242" s="380"/>
      <c r="GX242" s="380"/>
      <c r="GY242" s="380"/>
      <c r="GZ242" s="380"/>
      <c r="HA242" s="380"/>
      <c r="HB242" s="380"/>
      <c r="HC242" s="380"/>
      <c r="HD242" s="380"/>
      <c r="HE242" s="380"/>
      <c r="HF242" s="380"/>
      <c r="HG242" s="380"/>
      <c r="HH242" s="380"/>
    </row>
    <row r="243" spans="1:216">
      <c r="A243" s="103"/>
      <c r="B243" s="377"/>
      <c r="C243" s="377"/>
      <c r="D243" s="377"/>
      <c r="E243" s="377"/>
      <c r="F243" s="377"/>
      <c r="G243" s="377"/>
      <c r="H243" s="377"/>
      <c r="I243" s="377"/>
      <c r="J243" s="377"/>
      <c r="K243" s="377"/>
      <c r="L243" s="377"/>
      <c r="M243" s="378"/>
      <c r="N243" s="378"/>
      <c r="O243" s="378"/>
      <c r="P243" s="378"/>
      <c r="Q243" s="378"/>
      <c r="R243" s="378"/>
      <c r="S243" s="378"/>
      <c r="T243" s="378"/>
      <c r="U243" s="378"/>
      <c r="V243" s="378"/>
      <c r="W243" s="378"/>
      <c r="X243" s="378"/>
      <c r="Y243" s="380"/>
      <c r="Z243" s="409"/>
      <c r="AA243" s="380"/>
      <c r="AB243" s="380"/>
      <c r="AC243" s="380"/>
      <c r="AD243" s="380"/>
      <c r="AE243" s="380"/>
      <c r="AF243" s="380"/>
      <c r="AG243" s="380"/>
      <c r="AH243" s="380"/>
      <c r="AI243" s="380"/>
      <c r="AJ243" s="380"/>
      <c r="AR243" s="380"/>
      <c r="AS243" s="380"/>
      <c r="AT243" s="380"/>
      <c r="AU243" s="380"/>
      <c r="AV243" s="380"/>
      <c r="AW243" s="380"/>
      <c r="AX243" s="380"/>
      <c r="AY243" s="380"/>
      <c r="AZ243" s="380"/>
      <c r="BA243" s="380"/>
      <c r="BB243" s="380"/>
      <c r="BC243" s="380"/>
      <c r="BD243" s="380"/>
      <c r="BE243" s="380"/>
      <c r="BF243" s="380"/>
      <c r="BG243" s="380"/>
      <c r="BH243" s="380"/>
      <c r="BI243" s="380"/>
      <c r="BJ243" s="377"/>
      <c r="CE243" s="380"/>
      <c r="CF243" s="380"/>
      <c r="CG243" s="380"/>
      <c r="EZ243" s="380"/>
      <c r="FA243" s="380"/>
      <c r="FB243" s="380"/>
      <c r="FC243" s="380"/>
      <c r="FD243" s="380"/>
      <c r="FE243" s="380"/>
      <c r="FF243" s="380"/>
      <c r="FG243" s="380"/>
      <c r="FH243" s="380"/>
      <c r="FI243" s="380"/>
      <c r="FJ243" s="380"/>
      <c r="FK243" s="380"/>
      <c r="FL243" s="380"/>
      <c r="FM243" s="380"/>
      <c r="FN243" s="380"/>
      <c r="FO243" s="380"/>
      <c r="FP243" s="380"/>
      <c r="FQ243" s="380"/>
      <c r="FR243" s="380"/>
      <c r="FS243" s="380"/>
      <c r="FT243" s="380"/>
      <c r="FU243" s="380"/>
      <c r="FV243" s="380"/>
      <c r="FW243" s="380"/>
      <c r="FX243" s="380"/>
      <c r="FY243" s="380"/>
      <c r="FZ243" s="380"/>
      <c r="GA243" s="380"/>
      <c r="GB243" s="380"/>
      <c r="GC243" s="380"/>
      <c r="GD243" s="380"/>
      <c r="GE243" s="380"/>
      <c r="GF243" s="380"/>
      <c r="GG243" s="380"/>
      <c r="GH243" s="380"/>
      <c r="GI243" s="380"/>
      <c r="GJ243" s="380"/>
      <c r="GK243" s="380"/>
      <c r="GL243" s="380"/>
      <c r="GM243" s="380"/>
      <c r="GN243" s="380"/>
      <c r="GO243" s="380"/>
      <c r="GP243" s="380"/>
      <c r="GQ243" s="380"/>
      <c r="GR243" s="380"/>
      <c r="GS243" s="380"/>
      <c r="GT243" s="380"/>
      <c r="GU243" s="380"/>
      <c r="GV243" s="380"/>
      <c r="GW243" s="380"/>
      <c r="GX243" s="380"/>
      <c r="GY243" s="380"/>
      <c r="GZ243" s="380"/>
      <c r="HA243" s="380"/>
      <c r="HB243" s="380"/>
      <c r="HC243" s="380"/>
      <c r="HD243" s="380"/>
      <c r="HE243" s="380"/>
      <c r="HF243" s="380"/>
      <c r="HG243" s="380"/>
      <c r="HH243" s="380"/>
    </row>
    <row r="244" spans="1:216">
      <c r="A244" s="103"/>
      <c r="B244" s="377"/>
      <c r="C244" s="377"/>
      <c r="D244" s="377"/>
      <c r="E244" s="377"/>
      <c r="F244" s="377"/>
      <c r="G244" s="377"/>
      <c r="H244" s="377"/>
      <c r="I244" s="377"/>
      <c r="J244" s="377"/>
      <c r="K244" s="377"/>
      <c r="L244" s="377"/>
      <c r="M244" s="378"/>
      <c r="N244" s="378"/>
      <c r="O244" s="378"/>
      <c r="P244" s="378"/>
      <c r="Q244" s="378"/>
      <c r="R244" s="378"/>
      <c r="S244" s="378"/>
      <c r="T244" s="378"/>
      <c r="U244" s="378"/>
      <c r="V244" s="378"/>
      <c r="W244" s="378"/>
      <c r="X244" s="378"/>
      <c r="Y244" s="380"/>
      <c r="Z244" s="409"/>
      <c r="AA244" s="380"/>
      <c r="AB244" s="380"/>
      <c r="AC244" s="380"/>
      <c r="AD244" s="380"/>
      <c r="AE244" s="380"/>
      <c r="AF244" s="380"/>
      <c r="AG244" s="380"/>
      <c r="AH244" s="380"/>
      <c r="AI244" s="380"/>
      <c r="AJ244" s="380"/>
      <c r="AR244" s="380"/>
      <c r="AS244" s="380"/>
      <c r="AT244" s="380"/>
      <c r="AU244" s="380"/>
      <c r="AV244" s="380"/>
      <c r="AW244" s="380"/>
      <c r="AX244" s="380"/>
      <c r="AY244" s="380"/>
      <c r="AZ244" s="380"/>
      <c r="BA244" s="380"/>
      <c r="BB244" s="380"/>
      <c r="BC244" s="380"/>
      <c r="BD244" s="380"/>
      <c r="BE244" s="380"/>
      <c r="BF244" s="380"/>
      <c r="BG244" s="380"/>
      <c r="BH244" s="380"/>
      <c r="BI244" s="380"/>
      <c r="BJ244" s="377"/>
      <c r="CE244" s="380"/>
      <c r="CF244" s="380"/>
      <c r="CG244" s="380"/>
      <c r="EZ244" s="380"/>
      <c r="FA244" s="380"/>
      <c r="FB244" s="380"/>
      <c r="FC244" s="380"/>
      <c r="FD244" s="380"/>
      <c r="FE244" s="380"/>
      <c r="FF244" s="380"/>
      <c r="FG244" s="380"/>
      <c r="FH244" s="380"/>
      <c r="FI244" s="380"/>
      <c r="FJ244" s="380"/>
      <c r="FK244" s="380"/>
      <c r="FL244" s="380"/>
      <c r="FM244" s="380"/>
      <c r="FN244" s="380"/>
      <c r="FO244" s="380"/>
      <c r="FP244" s="380"/>
      <c r="FQ244" s="380"/>
      <c r="FR244" s="380"/>
      <c r="FS244" s="380"/>
      <c r="FT244" s="380"/>
      <c r="FU244" s="380"/>
      <c r="FV244" s="380"/>
      <c r="FW244" s="380"/>
      <c r="FX244" s="380"/>
      <c r="FY244" s="380"/>
      <c r="FZ244" s="380"/>
      <c r="GA244" s="380"/>
      <c r="GB244" s="380"/>
      <c r="GC244" s="380"/>
      <c r="GD244" s="380"/>
      <c r="GE244" s="380"/>
      <c r="GF244" s="380"/>
      <c r="GG244" s="380"/>
      <c r="GH244" s="380"/>
      <c r="GI244" s="380"/>
      <c r="GJ244" s="380"/>
      <c r="GK244" s="380"/>
      <c r="GL244" s="380"/>
      <c r="GM244" s="380"/>
      <c r="GN244" s="380"/>
      <c r="GO244" s="380"/>
      <c r="GP244" s="380"/>
      <c r="GQ244" s="380"/>
      <c r="GR244" s="380"/>
      <c r="GS244" s="380"/>
      <c r="GT244" s="380"/>
      <c r="GU244" s="380"/>
      <c r="GV244" s="380"/>
      <c r="GW244" s="380"/>
      <c r="GX244" s="380"/>
      <c r="GY244" s="380"/>
      <c r="GZ244" s="380"/>
      <c r="HA244" s="380"/>
      <c r="HB244" s="380"/>
      <c r="HC244" s="380"/>
      <c r="HD244" s="380"/>
      <c r="HE244" s="380"/>
      <c r="HF244" s="380"/>
      <c r="HG244" s="380"/>
      <c r="HH244" s="380"/>
    </row>
    <row r="245" spans="1:216">
      <c r="A245" s="103"/>
      <c r="B245" s="377"/>
      <c r="C245" s="377"/>
      <c r="D245" s="377"/>
      <c r="E245" s="377"/>
      <c r="F245" s="377"/>
      <c r="G245" s="377"/>
      <c r="H245" s="377"/>
      <c r="I245" s="377"/>
      <c r="J245" s="377"/>
      <c r="K245" s="377"/>
      <c r="L245" s="377"/>
      <c r="M245" s="378"/>
      <c r="N245" s="378"/>
      <c r="O245" s="378"/>
      <c r="P245" s="378"/>
      <c r="Q245" s="378"/>
      <c r="R245" s="378"/>
      <c r="S245" s="378"/>
      <c r="T245" s="378"/>
      <c r="U245" s="378"/>
      <c r="V245" s="378"/>
      <c r="W245" s="378"/>
      <c r="X245" s="378"/>
      <c r="Y245" s="380"/>
      <c r="Z245" s="409"/>
      <c r="AA245" s="380"/>
      <c r="AB245" s="380"/>
      <c r="AC245" s="380"/>
      <c r="AD245" s="380"/>
      <c r="AE245" s="380"/>
      <c r="AF245" s="380"/>
      <c r="AG245" s="380"/>
      <c r="AH245" s="380"/>
      <c r="AI245" s="380"/>
      <c r="AJ245" s="380"/>
      <c r="AR245" s="380"/>
      <c r="AS245" s="380"/>
      <c r="AT245" s="380"/>
      <c r="AU245" s="380"/>
      <c r="AV245" s="380"/>
      <c r="AW245" s="380"/>
      <c r="AX245" s="380"/>
      <c r="AY245" s="380"/>
      <c r="AZ245" s="380"/>
      <c r="BA245" s="380"/>
      <c r="BB245" s="380"/>
      <c r="BC245" s="380"/>
      <c r="BD245" s="380"/>
      <c r="BE245" s="380"/>
      <c r="BF245" s="380"/>
      <c r="BG245" s="380"/>
      <c r="BH245" s="380"/>
      <c r="BI245" s="380"/>
      <c r="BJ245" s="377"/>
      <c r="CE245" s="380"/>
      <c r="CF245" s="380"/>
      <c r="CG245" s="380"/>
      <c r="EZ245" s="380"/>
      <c r="FA245" s="380"/>
      <c r="FB245" s="380"/>
      <c r="FC245" s="380"/>
      <c r="FD245" s="380"/>
      <c r="FE245" s="380"/>
      <c r="FF245" s="380"/>
      <c r="FG245" s="380"/>
      <c r="FH245" s="380"/>
      <c r="FI245" s="380"/>
      <c r="FJ245" s="380"/>
      <c r="FK245" s="380"/>
      <c r="FL245" s="380"/>
      <c r="FM245" s="380"/>
      <c r="FN245" s="380"/>
      <c r="FO245" s="380"/>
      <c r="FP245" s="380"/>
      <c r="FQ245" s="380"/>
      <c r="FR245" s="380"/>
      <c r="FS245" s="380"/>
      <c r="FT245" s="380"/>
      <c r="FU245" s="380"/>
      <c r="FV245" s="380"/>
      <c r="FW245" s="380"/>
      <c r="FX245" s="380"/>
      <c r="FY245" s="380"/>
      <c r="FZ245" s="380"/>
      <c r="GA245" s="380"/>
      <c r="GB245" s="380"/>
      <c r="GC245" s="380"/>
      <c r="GD245" s="380"/>
      <c r="GE245" s="380"/>
      <c r="GF245" s="380"/>
      <c r="GG245" s="380"/>
      <c r="GH245" s="380"/>
      <c r="GI245" s="380"/>
      <c r="GJ245" s="380"/>
      <c r="GK245" s="380"/>
      <c r="GL245" s="380"/>
      <c r="GM245" s="380"/>
      <c r="GN245" s="380"/>
      <c r="GO245" s="380"/>
      <c r="GP245" s="380"/>
      <c r="GQ245" s="380"/>
      <c r="GR245" s="380"/>
      <c r="GS245" s="380"/>
      <c r="GT245" s="380"/>
      <c r="GU245" s="380"/>
      <c r="GV245" s="380"/>
      <c r="GW245" s="380"/>
      <c r="GX245" s="380"/>
      <c r="GY245" s="380"/>
      <c r="GZ245" s="380"/>
      <c r="HA245" s="380"/>
      <c r="HB245" s="380"/>
      <c r="HC245" s="380"/>
      <c r="HD245" s="380"/>
      <c r="HE245" s="380"/>
      <c r="HF245" s="380"/>
      <c r="HG245" s="380"/>
      <c r="HH245" s="380"/>
    </row>
    <row r="246" spans="1:216">
      <c r="A246" s="103"/>
      <c r="B246" s="377"/>
      <c r="C246" s="377"/>
      <c r="D246" s="377"/>
      <c r="E246" s="377"/>
      <c r="F246" s="377"/>
      <c r="G246" s="377"/>
      <c r="H246" s="377"/>
      <c r="I246" s="377"/>
      <c r="J246" s="377"/>
      <c r="K246" s="377"/>
      <c r="L246" s="377"/>
      <c r="M246" s="378"/>
      <c r="N246" s="378"/>
      <c r="O246" s="378"/>
      <c r="P246" s="378"/>
      <c r="Q246" s="378"/>
      <c r="R246" s="378"/>
      <c r="S246" s="378"/>
      <c r="T246" s="378"/>
      <c r="U246" s="378"/>
      <c r="V246" s="378"/>
      <c r="W246" s="378"/>
      <c r="X246" s="378"/>
      <c r="Y246" s="380"/>
      <c r="Z246" s="409"/>
      <c r="AA246" s="380"/>
      <c r="AB246" s="380"/>
      <c r="AC246" s="380"/>
      <c r="AD246" s="380"/>
      <c r="AE246" s="380"/>
      <c r="AF246" s="380"/>
      <c r="AG246" s="380"/>
      <c r="AH246" s="380"/>
      <c r="AI246" s="380"/>
      <c r="AJ246" s="380"/>
      <c r="AR246" s="380"/>
      <c r="AS246" s="380"/>
      <c r="AT246" s="380"/>
      <c r="AU246" s="380"/>
      <c r="AV246" s="380"/>
      <c r="AW246" s="380"/>
      <c r="AX246" s="380"/>
      <c r="AY246" s="380"/>
      <c r="AZ246" s="380"/>
      <c r="BA246" s="380"/>
      <c r="BB246" s="380"/>
      <c r="BC246" s="380"/>
      <c r="BD246" s="380"/>
      <c r="BE246" s="380"/>
      <c r="BF246" s="380"/>
      <c r="BG246" s="380"/>
      <c r="BH246" s="380"/>
      <c r="BI246" s="380"/>
      <c r="BJ246" s="377"/>
      <c r="CE246" s="380"/>
      <c r="CF246" s="380"/>
      <c r="CG246" s="380"/>
      <c r="EZ246" s="380"/>
      <c r="FA246" s="380"/>
      <c r="FB246" s="380"/>
      <c r="FC246" s="380"/>
      <c r="FD246" s="380"/>
      <c r="FE246" s="380"/>
      <c r="FF246" s="380"/>
      <c r="FG246" s="380"/>
      <c r="FH246" s="380"/>
      <c r="FI246" s="380"/>
      <c r="FJ246" s="380"/>
      <c r="FK246" s="380"/>
      <c r="FL246" s="380"/>
      <c r="FM246" s="380"/>
      <c r="FN246" s="380"/>
      <c r="FO246" s="380"/>
      <c r="FP246" s="380"/>
      <c r="FQ246" s="380"/>
      <c r="FR246" s="380"/>
      <c r="FS246" s="380"/>
      <c r="FT246" s="380"/>
      <c r="FU246" s="380"/>
      <c r="FV246" s="380"/>
      <c r="FW246" s="380"/>
      <c r="FX246" s="380"/>
      <c r="FY246" s="380"/>
      <c r="FZ246" s="380"/>
      <c r="GA246" s="380"/>
      <c r="GB246" s="380"/>
      <c r="GC246" s="380"/>
      <c r="GD246" s="380"/>
      <c r="GE246" s="380"/>
      <c r="GF246" s="380"/>
      <c r="GG246" s="380"/>
      <c r="GH246" s="380"/>
      <c r="GI246" s="380"/>
      <c r="GJ246" s="380"/>
      <c r="GK246" s="380"/>
      <c r="GL246" s="380"/>
      <c r="GM246" s="380"/>
      <c r="GN246" s="380"/>
      <c r="GO246" s="380"/>
      <c r="GP246" s="380"/>
      <c r="GQ246" s="380"/>
      <c r="GR246" s="380"/>
      <c r="GS246" s="380"/>
      <c r="GT246" s="380"/>
      <c r="GU246" s="380"/>
      <c r="GV246" s="380"/>
      <c r="GW246" s="380"/>
      <c r="GX246" s="380"/>
      <c r="GY246" s="380"/>
      <c r="GZ246" s="380"/>
      <c r="HA246" s="380"/>
      <c r="HB246" s="380"/>
      <c r="HC246" s="380"/>
      <c r="HD246" s="380"/>
      <c r="HE246" s="380"/>
      <c r="HF246" s="380"/>
      <c r="HG246" s="380"/>
      <c r="HH246" s="380"/>
    </row>
    <row r="247" spans="1:216">
      <c r="A247" s="103"/>
      <c r="B247" s="377"/>
      <c r="C247" s="377"/>
      <c r="D247" s="377"/>
      <c r="E247" s="377"/>
      <c r="F247" s="377"/>
      <c r="G247" s="377"/>
      <c r="H247" s="377"/>
      <c r="I247" s="377"/>
      <c r="J247" s="377"/>
      <c r="K247" s="377"/>
      <c r="L247" s="377"/>
      <c r="M247" s="378"/>
      <c r="N247" s="378"/>
      <c r="O247" s="378"/>
      <c r="P247" s="378"/>
      <c r="Q247" s="378"/>
      <c r="R247" s="378"/>
      <c r="S247" s="378"/>
      <c r="T247" s="378"/>
      <c r="U247" s="378"/>
      <c r="V247" s="378"/>
      <c r="W247" s="378"/>
      <c r="X247" s="378"/>
      <c r="Y247" s="380"/>
      <c r="Z247" s="409"/>
      <c r="AA247" s="380"/>
      <c r="AB247" s="380"/>
      <c r="AC247" s="380"/>
      <c r="AD247" s="380"/>
      <c r="AE247" s="380"/>
      <c r="AF247" s="380"/>
      <c r="AG247" s="380"/>
      <c r="AH247" s="380"/>
      <c r="AI247" s="380"/>
      <c r="AJ247" s="380"/>
      <c r="AR247" s="380"/>
      <c r="AS247" s="380"/>
      <c r="AT247" s="380"/>
      <c r="AU247" s="380"/>
      <c r="AV247" s="380"/>
      <c r="AW247" s="380"/>
      <c r="AX247" s="380"/>
      <c r="AY247" s="380"/>
      <c r="AZ247" s="380"/>
      <c r="BA247" s="380"/>
      <c r="BB247" s="380"/>
      <c r="BC247" s="380"/>
      <c r="BD247" s="380"/>
      <c r="BE247" s="380"/>
      <c r="BF247" s="380"/>
      <c r="BG247" s="380"/>
      <c r="BH247" s="380"/>
      <c r="BI247" s="380"/>
      <c r="BJ247" s="377"/>
      <c r="CE247" s="380"/>
      <c r="CF247" s="380"/>
      <c r="CG247" s="380"/>
      <c r="EZ247" s="380"/>
      <c r="FA247" s="380"/>
      <c r="FB247" s="380"/>
      <c r="FC247" s="380"/>
      <c r="FD247" s="380"/>
      <c r="FE247" s="380"/>
      <c r="FF247" s="380"/>
      <c r="FG247" s="380"/>
      <c r="FH247" s="380"/>
      <c r="FI247" s="380"/>
      <c r="FJ247" s="380"/>
      <c r="FK247" s="380"/>
      <c r="FL247" s="380"/>
      <c r="FM247" s="380"/>
      <c r="FN247" s="380"/>
      <c r="FO247" s="380"/>
      <c r="FP247" s="380"/>
      <c r="FQ247" s="380"/>
      <c r="FR247" s="380"/>
      <c r="FS247" s="380"/>
      <c r="FT247" s="380"/>
      <c r="FU247" s="380"/>
      <c r="FV247" s="380"/>
      <c r="FW247" s="380"/>
      <c r="FX247" s="380"/>
      <c r="FY247" s="380"/>
      <c r="FZ247" s="380"/>
      <c r="GA247" s="380"/>
      <c r="GB247" s="380"/>
      <c r="GC247" s="380"/>
      <c r="GD247" s="380"/>
      <c r="GE247" s="380"/>
      <c r="GF247" s="380"/>
      <c r="GG247" s="380"/>
      <c r="GH247" s="380"/>
      <c r="GI247" s="380"/>
      <c r="GJ247" s="380"/>
      <c r="GK247" s="380"/>
      <c r="GL247" s="380"/>
      <c r="GM247" s="380"/>
      <c r="GN247" s="380"/>
      <c r="GO247" s="380"/>
      <c r="GP247" s="380"/>
      <c r="GQ247" s="380"/>
      <c r="GR247" s="380"/>
      <c r="GS247" s="380"/>
      <c r="GT247" s="380"/>
      <c r="GU247" s="380"/>
      <c r="GV247" s="380"/>
      <c r="GW247" s="380"/>
      <c r="GX247" s="380"/>
      <c r="GY247" s="380"/>
      <c r="GZ247" s="380"/>
      <c r="HA247" s="380"/>
      <c r="HB247" s="380"/>
      <c r="HC247" s="380"/>
      <c r="HD247" s="380"/>
      <c r="HE247" s="380"/>
      <c r="HF247" s="380"/>
      <c r="HG247" s="380"/>
      <c r="HH247" s="380"/>
    </row>
    <row r="248" spans="1:216">
      <c r="A248" s="103"/>
      <c r="B248" s="377"/>
      <c r="C248" s="377"/>
      <c r="D248" s="377"/>
      <c r="E248" s="377"/>
      <c r="F248" s="377"/>
      <c r="G248" s="377"/>
      <c r="H248" s="377"/>
      <c r="I248" s="377"/>
      <c r="J248" s="377"/>
      <c r="K248" s="377"/>
      <c r="L248" s="377"/>
      <c r="M248" s="378"/>
      <c r="N248" s="378"/>
      <c r="O248" s="378"/>
      <c r="P248" s="378"/>
      <c r="Q248" s="378"/>
      <c r="R248" s="378"/>
      <c r="S248" s="378"/>
      <c r="T248" s="378"/>
      <c r="U248" s="378"/>
      <c r="V248" s="378"/>
      <c r="W248" s="378"/>
      <c r="X248" s="378"/>
      <c r="Y248" s="380"/>
      <c r="Z248" s="409"/>
      <c r="AA248" s="380"/>
      <c r="AB248" s="380"/>
      <c r="AC248" s="380"/>
      <c r="AD248" s="380"/>
      <c r="AE248" s="380"/>
      <c r="AF248" s="380"/>
      <c r="AG248" s="380"/>
      <c r="AH248" s="380"/>
      <c r="AI248" s="380"/>
      <c r="AJ248" s="380"/>
      <c r="AR248" s="380"/>
      <c r="AS248" s="380"/>
      <c r="AT248" s="380"/>
      <c r="AU248" s="380"/>
      <c r="AV248" s="380"/>
      <c r="AW248" s="380"/>
      <c r="AX248" s="380"/>
      <c r="AY248" s="380"/>
      <c r="AZ248" s="380"/>
      <c r="BA248" s="380"/>
      <c r="BB248" s="380"/>
      <c r="BC248" s="380"/>
      <c r="BD248" s="380"/>
      <c r="BE248" s="380"/>
      <c r="BF248" s="380"/>
      <c r="BG248" s="380"/>
      <c r="BH248" s="380"/>
      <c r="BI248" s="380"/>
      <c r="BJ248" s="377"/>
      <c r="CE248" s="380"/>
      <c r="CF248" s="380"/>
      <c r="CG248" s="380"/>
      <c r="EZ248" s="380"/>
      <c r="FA248" s="380"/>
      <c r="FB248" s="380"/>
      <c r="FC248" s="380"/>
      <c r="FD248" s="380"/>
      <c r="FE248" s="380"/>
      <c r="FF248" s="380"/>
      <c r="FG248" s="380"/>
      <c r="FH248" s="380"/>
      <c r="FI248" s="380"/>
      <c r="FJ248" s="380"/>
      <c r="FK248" s="380"/>
      <c r="FL248" s="380"/>
      <c r="FM248" s="380"/>
      <c r="FN248" s="380"/>
      <c r="FO248" s="380"/>
      <c r="FP248" s="380"/>
      <c r="FQ248" s="380"/>
      <c r="FR248" s="380"/>
      <c r="FS248" s="380"/>
      <c r="FT248" s="380"/>
      <c r="FU248" s="380"/>
      <c r="FV248" s="380"/>
      <c r="FW248" s="380"/>
      <c r="FX248" s="380"/>
      <c r="FY248" s="380"/>
      <c r="FZ248" s="380"/>
      <c r="GA248" s="380"/>
      <c r="GB248" s="380"/>
      <c r="GC248" s="380"/>
      <c r="GD248" s="380"/>
      <c r="GE248" s="380"/>
      <c r="GF248" s="380"/>
      <c r="GG248" s="380"/>
      <c r="GH248" s="380"/>
      <c r="GI248" s="380"/>
      <c r="GJ248" s="380"/>
      <c r="GK248" s="380"/>
      <c r="GL248" s="380"/>
      <c r="GM248" s="380"/>
      <c r="GN248" s="380"/>
      <c r="GO248" s="380"/>
      <c r="GP248" s="380"/>
      <c r="GQ248" s="380"/>
      <c r="GR248" s="380"/>
      <c r="GS248" s="380"/>
      <c r="GT248" s="380"/>
      <c r="GU248" s="380"/>
      <c r="GV248" s="380"/>
      <c r="GW248" s="380"/>
      <c r="GX248" s="380"/>
      <c r="GY248" s="380"/>
      <c r="GZ248" s="380"/>
      <c r="HA248" s="380"/>
      <c r="HB248" s="380"/>
      <c r="HC248" s="380"/>
      <c r="HD248" s="380"/>
      <c r="HE248" s="380"/>
      <c r="HF248" s="380"/>
      <c r="HG248" s="380"/>
      <c r="HH248" s="380"/>
    </row>
    <row r="249" spans="1:216">
      <c r="A249" s="103"/>
      <c r="B249" s="377"/>
      <c r="C249" s="377"/>
      <c r="D249" s="377"/>
      <c r="E249" s="377"/>
      <c r="F249" s="377"/>
      <c r="G249" s="377"/>
      <c r="H249" s="377"/>
      <c r="I249" s="377"/>
      <c r="J249" s="377"/>
      <c r="K249" s="377"/>
      <c r="L249" s="377"/>
      <c r="M249" s="378"/>
      <c r="N249" s="378"/>
      <c r="O249" s="378"/>
      <c r="P249" s="378"/>
      <c r="Q249" s="378"/>
      <c r="R249" s="378"/>
      <c r="S249" s="378"/>
      <c r="T249" s="378"/>
      <c r="U249" s="378"/>
      <c r="V249" s="378"/>
      <c r="W249" s="378"/>
      <c r="X249" s="378"/>
      <c r="Y249" s="380"/>
      <c r="Z249" s="409"/>
      <c r="AA249" s="380"/>
      <c r="AB249" s="380"/>
      <c r="AC249" s="380"/>
      <c r="AD249" s="380"/>
      <c r="AE249" s="380"/>
      <c r="AF249" s="380"/>
      <c r="AG249" s="380"/>
      <c r="AH249" s="380"/>
      <c r="AI249" s="380"/>
      <c r="AJ249" s="380"/>
      <c r="AR249" s="380"/>
      <c r="AS249" s="380"/>
      <c r="AT249" s="380"/>
      <c r="AU249" s="380"/>
      <c r="AV249" s="380"/>
      <c r="AW249" s="380"/>
      <c r="AX249" s="380"/>
      <c r="AY249" s="380"/>
      <c r="AZ249" s="380"/>
      <c r="BA249" s="380"/>
      <c r="BB249" s="380"/>
      <c r="BC249" s="380"/>
      <c r="BD249" s="380"/>
      <c r="BE249" s="380"/>
      <c r="BF249" s="380"/>
      <c r="BG249" s="380"/>
      <c r="BH249" s="380"/>
      <c r="BI249" s="380"/>
      <c r="BJ249" s="377"/>
      <c r="CE249" s="380"/>
      <c r="CF249" s="380"/>
      <c r="CG249" s="380"/>
      <c r="EZ249" s="380"/>
      <c r="FA249" s="380"/>
      <c r="FB249" s="380"/>
      <c r="FC249" s="380"/>
      <c r="FD249" s="380"/>
      <c r="FE249" s="380"/>
      <c r="FF249" s="380"/>
      <c r="FG249" s="380"/>
      <c r="FH249" s="380"/>
      <c r="FI249" s="380"/>
      <c r="FJ249" s="380"/>
      <c r="FK249" s="380"/>
      <c r="FL249" s="380"/>
      <c r="FM249" s="380"/>
      <c r="FN249" s="380"/>
      <c r="FO249" s="380"/>
      <c r="FP249" s="380"/>
      <c r="FQ249" s="380"/>
      <c r="FR249" s="380"/>
      <c r="FS249" s="380"/>
      <c r="FT249" s="380"/>
      <c r="FU249" s="380"/>
      <c r="FV249" s="380"/>
      <c r="FW249" s="380"/>
      <c r="FX249" s="380"/>
      <c r="FY249" s="380"/>
      <c r="FZ249" s="380"/>
      <c r="GA249" s="380"/>
      <c r="GB249" s="380"/>
      <c r="GC249" s="380"/>
      <c r="GD249" s="380"/>
      <c r="GE249" s="380"/>
      <c r="GF249" s="380"/>
      <c r="GG249" s="380"/>
      <c r="GH249" s="380"/>
      <c r="GI249" s="380"/>
      <c r="GJ249" s="380"/>
      <c r="GK249" s="380"/>
      <c r="GL249" s="380"/>
      <c r="GM249" s="380"/>
      <c r="GN249" s="380"/>
      <c r="GO249" s="380"/>
      <c r="GP249" s="380"/>
      <c r="GQ249" s="380"/>
      <c r="GR249" s="380"/>
      <c r="GS249" s="380"/>
      <c r="GT249" s="380"/>
      <c r="GU249" s="380"/>
      <c r="GV249" s="380"/>
      <c r="GW249" s="380"/>
      <c r="GX249" s="380"/>
      <c r="GY249" s="380"/>
      <c r="GZ249" s="380"/>
      <c r="HA249" s="380"/>
      <c r="HB249" s="380"/>
      <c r="HC249" s="380"/>
      <c r="HD249" s="380"/>
      <c r="HE249" s="380"/>
      <c r="HF249" s="380"/>
      <c r="HG249" s="380"/>
      <c r="HH249" s="380"/>
    </row>
    <row r="250" spans="1:216">
      <c r="A250" s="103"/>
      <c r="B250" s="377"/>
      <c r="C250" s="377"/>
      <c r="D250" s="377"/>
      <c r="E250" s="377"/>
      <c r="F250" s="377"/>
      <c r="G250" s="377"/>
      <c r="H250" s="377"/>
      <c r="I250" s="377"/>
      <c r="J250" s="377"/>
      <c r="K250" s="377"/>
      <c r="L250" s="377"/>
      <c r="M250" s="378"/>
      <c r="N250" s="378"/>
      <c r="O250" s="378"/>
      <c r="P250" s="378"/>
      <c r="Q250" s="378"/>
      <c r="R250" s="378"/>
      <c r="S250" s="378"/>
      <c r="T250" s="378"/>
      <c r="U250" s="378"/>
      <c r="V250" s="378"/>
      <c r="W250" s="378"/>
      <c r="X250" s="378"/>
      <c r="Y250" s="380"/>
      <c r="Z250" s="409"/>
      <c r="AA250" s="380"/>
      <c r="AB250" s="380"/>
      <c r="AC250" s="380"/>
      <c r="AD250" s="380"/>
      <c r="AE250" s="380"/>
      <c r="AF250" s="380"/>
      <c r="AG250" s="380"/>
      <c r="AH250" s="380"/>
      <c r="AI250" s="380"/>
      <c r="AJ250" s="380"/>
      <c r="AR250" s="380"/>
      <c r="AS250" s="380"/>
      <c r="AT250" s="380"/>
      <c r="AU250" s="380"/>
      <c r="AV250" s="380"/>
      <c r="AW250" s="380"/>
      <c r="AX250" s="380"/>
      <c r="AY250" s="380"/>
      <c r="AZ250" s="380"/>
      <c r="BA250" s="380"/>
      <c r="BB250" s="380"/>
      <c r="BC250" s="380"/>
      <c r="BD250" s="380"/>
      <c r="BE250" s="380"/>
      <c r="BF250" s="380"/>
      <c r="BG250" s="380"/>
      <c r="BH250" s="380"/>
      <c r="BI250" s="380"/>
      <c r="BJ250" s="377"/>
      <c r="CE250" s="380"/>
      <c r="CF250" s="380"/>
      <c r="CG250" s="380"/>
      <c r="EZ250" s="380"/>
      <c r="FA250" s="380"/>
      <c r="FB250" s="380"/>
      <c r="FC250" s="380"/>
      <c r="FD250" s="380"/>
      <c r="FE250" s="380"/>
      <c r="FF250" s="380"/>
      <c r="FG250" s="380"/>
      <c r="FH250" s="380"/>
      <c r="FI250" s="380"/>
      <c r="FJ250" s="380"/>
      <c r="FK250" s="380"/>
      <c r="FL250" s="380"/>
      <c r="FM250" s="380"/>
      <c r="FN250" s="380"/>
      <c r="FO250" s="380"/>
      <c r="FP250" s="380"/>
      <c r="FQ250" s="380"/>
      <c r="FR250" s="380"/>
      <c r="FS250" s="380"/>
      <c r="FT250" s="380"/>
      <c r="FU250" s="380"/>
      <c r="FV250" s="380"/>
      <c r="FW250" s="380"/>
      <c r="FX250" s="380"/>
      <c r="FY250" s="380"/>
      <c r="FZ250" s="380"/>
      <c r="GA250" s="380"/>
      <c r="GB250" s="380"/>
      <c r="GC250" s="380"/>
      <c r="GD250" s="380"/>
      <c r="GE250" s="380"/>
      <c r="GF250" s="380"/>
      <c r="GG250" s="380"/>
      <c r="GH250" s="380"/>
      <c r="GI250" s="380"/>
      <c r="GJ250" s="380"/>
      <c r="GK250" s="380"/>
      <c r="GL250" s="380"/>
      <c r="GM250" s="380"/>
      <c r="GN250" s="380"/>
      <c r="GO250" s="380"/>
      <c r="GP250" s="380"/>
      <c r="GQ250" s="380"/>
      <c r="GR250" s="380"/>
      <c r="GS250" s="380"/>
      <c r="GT250" s="380"/>
      <c r="GU250" s="380"/>
      <c r="GV250" s="380"/>
      <c r="GW250" s="380"/>
      <c r="GX250" s="380"/>
      <c r="GY250" s="380"/>
      <c r="GZ250" s="380"/>
      <c r="HA250" s="380"/>
      <c r="HB250" s="380"/>
      <c r="HC250" s="380"/>
      <c r="HD250" s="380"/>
      <c r="HE250" s="380"/>
      <c r="HF250" s="380"/>
      <c r="HG250" s="380"/>
      <c r="HH250" s="380"/>
    </row>
    <row r="251" spans="1:216">
      <c r="A251" s="103"/>
      <c r="B251" s="377"/>
      <c r="C251" s="377"/>
      <c r="D251" s="377"/>
      <c r="E251" s="377"/>
      <c r="F251" s="377"/>
      <c r="G251" s="377"/>
      <c r="H251" s="377"/>
      <c r="I251" s="377"/>
      <c r="J251" s="377"/>
      <c r="K251" s="377"/>
      <c r="L251" s="377"/>
      <c r="M251" s="378"/>
      <c r="N251" s="378"/>
      <c r="O251" s="378"/>
      <c r="P251" s="378"/>
      <c r="Q251" s="378"/>
      <c r="R251" s="378"/>
      <c r="S251" s="378"/>
      <c r="T251" s="378"/>
      <c r="U251" s="378"/>
      <c r="V251" s="378"/>
      <c r="W251" s="378"/>
      <c r="X251" s="378"/>
      <c r="Y251" s="380"/>
      <c r="Z251" s="409"/>
      <c r="AA251" s="380"/>
      <c r="AB251" s="380"/>
      <c r="AC251" s="380"/>
      <c r="AD251" s="380"/>
      <c r="AE251" s="380"/>
      <c r="AF251" s="380"/>
      <c r="AG251" s="380"/>
      <c r="AH251" s="380"/>
      <c r="AI251" s="380"/>
      <c r="AJ251" s="380"/>
      <c r="AR251" s="380"/>
      <c r="AS251" s="380"/>
      <c r="AT251" s="380"/>
      <c r="AU251" s="380"/>
      <c r="AV251" s="380"/>
      <c r="AW251" s="380"/>
      <c r="AX251" s="380"/>
      <c r="AY251" s="380"/>
      <c r="AZ251" s="380"/>
      <c r="BA251" s="380"/>
      <c r="BB251" s="380"/>
      <c r="BC251" s="380"/>
      <c r="BD251" s="380"/>
      <c r="BE251" s="380"/>
      <c r="BF251" s="380"/>
      <c r="BG251" s="380"/>
      <c r="BH251" s="380"/>
      <c r="BI251" s="380"/>
      <c r="BJ251" s="377"/>
      <c r="CE251" s="380"/>
      <c r="CF251" s="380"/>
      <c r="CG251" s="380"/>
      <c r="EZ251" s="380"/>
      <c r="FA251" s="380"/>
      <c r="FB251" s="380"/>
      <c r="FC251" s="380"/>
      <c r="FD251" s="380"/>
      <c r="FE251" s="380"/>
      <c r="FF251" s="380"/>
      <c r="FG251" s="380"/>
      <c r="FH251" s="380"/>
      <c r="FI251" s="380"/>
      <c r="FJ251" s="380"/>
      <c r="FK251" s="380"/>
      <c r="FL251" s="380"/>
      <c r="FM251" s="380"/>
      <c r="FN251" s="380"/>
      <c r="FO251" s="380"/>
      <c r="FP251" s="380"/>
      <c r="FQ251" s="380"/>
      <c r="FR251" s="380"/>
      <c r="FS251" s="380"/>
      <c r="FT251" s="380"/>
      <c r="FU251" s="380"/>
      <c r="FV251" s="380"/>
      <c r="FW251" s="380"/>
      <c r="FX251" s="380"/>
      <c r="FY251" s="380"/>
      <c r="FZ251" s="380"/>
      <c r="GA251" s="380"/>
      <c r="GB251" s="380"/>
      <c r="GC251" s="380"/>
      <c r="GD251" s="380"/>
      <c r="GE251" s="380"/>
      <c r="GF251" s="380"/>
      <c r="GG251" s="380"/>
      <c r="GH251" s="380"/>
      <c r="GI251" s="380"/>
      <c r="GJ251" s="380"/>
      <c r="GK251" s="380"/>
      <c r="GL251" s="380"/>
      <c r="GM251" s="380"/>
      <c r="GN251" s="380"/>
      <c r="GO251" s="380"/>
      <c r="GP251" s="380"/>
      <c r="GQ251" s="380"/>
      <c r="GR251" s="380"/>
      <c r="GS251" s="380"/>
      <c r="GT251" s="380"/>
      <c r="GU251" s="380"/>
      <c r="GV251" s="380"/>
      <c r="GW251" s="380"/>
      <c r="GX251" s="380"/>
      <c r="GY251" s="380"/>
      <c r="GZ251" s="380"/>
      <c r="HA251" s="380"/>
      <c r="HB251" s="380"/>
      <c r="HC251" s="380"/>
      <c r="HD251" s="380"/>
      <c r="HE251" s="380"/>
      <c r="HF251" s="380"/>
      <c r="HG251" s="380"/>
      <c r="HH251" s="380"/>
    </row>
    <row r="252" spans="1:216">
      <c r="A252" s="103"/>
      <c r="B252" s="377"/>
      <c r="C252" s="377"/>
      <c r="D252" s="377"/>
      <c r="E252" s="377"/>
      <c r="F252" s="377"/>
      <c r="G252" s="377"/>
      <c r="H252" s="377"/>
      <c r="I252" s="377"/>
      <c r="J252" s="377"/>
      <c r="K252" s="377"/>
      <c r="L252" s="377"/>
      <c r="M252" s="378"/>
      <c r="N252" s="378"/>
      <c r="O252" s="378"/>
      <c r="P252" s="378"/>
      <c r="Q252" s="378"/>
      <c r="R252" s="378"/>
      <c r="S252" s="378"/>
      <c r="T252" s="378"/>
      <c r="U252" s="378"/>
      <c r="V252" s="378"/>
      <c r="W252" s="378"/>
      <c r="X252" s="378"/>
      <c r="Y252" s="380"/>
      <c r="Z252" s="409"/>
      <c r="AA252" s="380"/>
      <c r="AB252" s="380"/>
      <c r="AC252" s="380"/>
      <c r="AD252" s="380"/>
      <c r="AE252" s="380"/>
      <c r="AF252" s="380"/>
      <c r="AG252" s="380"/>
      <c r="AH252" s="380"/>
      <c r="AI252" s="380"/>
      <c r="AJ252" s="380"/>
      <c r="AR252" s="380"/>
      <c r="AS252" s="380"/>
      <c r="AT252" s="380"/>
      <c r="AU252" s="380"/>
      <c r="AV252" s="380"/>
      <c r="AW252" s="380"/>
      <c r="AX252" s="380"/>
      <c r="AY252" s="380"/>
      <c r="AZ252" s="380"/>
      <c r="BA252" s="380"/>
      <c r="BB252" s="380"/>
      <c r="BC252" s="380"/>
      <c r="BD252" s="380"/>
      <c r="BE252" s="380"/>
      <c r="BF252" s="380"/>
      <c r="BG252" s="380"/>
      <c r="BH252" s="380"/>
      <c r="BI252" s="380"/>
      <c r="BJ252" s="377"/>
      <c r="CE252" s="380"/>
      <c r="CF252" s="380"/>
      <c r="CG252" s="380"/>
      <c r="EZ252" s="380"/>
      <c r="FA252" s="380"/>
      <c r="FB252" s="380"/>
      <c r="FC252" s="380"/>
      <c r="FD252" s="380"/>
      <c r="FE252" s="380"/>
      <c r="FF252" s="380"/>
      <c r="FG252" s="380"/>
      <c r="FH252" s="380"/>
      <c r="FI252" s="380"/>
      <c r="FJ252" s="380"/>
      <c r="FK252" s="380"/>
      <c r="FL252" s="380"/>
      <c r="FM252" s="380"/>
      <c r="FN252" s="380"/>
      <c r="FO252" s="380"/>
      <c r="FP252" s="380"/>
      <c r="FQ252" s="380"/>
      <c r="FR252" s="380"/>
      <c r="FS252" s="380"/>
      <c r="FT252" s="380"/>
      <c r="FU252" s="380"/>
      <c r="FV252" s="380"/>
      <c r="FW252" s="380"/>
      <c r="FX252" s="380"/>
      <c r="FY252" s="380"/>
      <c r="FZ252" s="380"/>
      <c r="GA252" s="380"/>
      <c r="GB252" s="380"/>
      <c r="GC252" s="380"/>
      <c r="GD252" s="380"/>
      <c r="GE252" s="380"/>
      <c r="GF252" s="380"/>
      <c r="GG252" s="380"/>
      <c r="GH252" s="380"/>
      <c r="GI252" s="380"/>
      <c r="GJ252" s="380"/>
      <c r="GK252" s="380"/>
      <c r="GL252" s="380"/>
      <c r="GM252" s="380"/>
      <c r="GN252" s="380"/>
      <c r="GO252" s="380"/>
      <c r="GP252" s="380"/>
      <c r="GQ252" s="380"/>
      <c r="GR252" s="380"/>
      <c r="GS252" s="380"/>
      <c r="GT252" s="380"/>
      <c r="GU252" s="380"/>
      <c r="GV252" s="380"/>
      <c r="GW252" s="380"/>
      <c r="GX252" s="380"/>
      <c r="GY252" s="380"/>
      <c r="GZ252" s="380"/>
      <c r="HA252" s="380"/>
      <c r="HB252" s="380"/>
      <c r="HC252" s="380"/>
      <c r="HD252" s="380"/>
      <c r="HE252" s="380"/>
      <c r="HF252" s="380"/>
      <c r="HG252" s="380"/>
      <c r="HH252" s="380"/>
    </row>
    <row r="253" spans="1:216">
      <c r="A253" s="103"/>
      <c r="B253" s="377"/>
      <c r="C253" s="377"/>
      <c r="D253" s="377"/>
      <c r="E253" s="377"/>
      <c r="F253" s="377"/>
      <c r="G253" s="377"/>
      <c r="H253" s="377"/>
      <c r="I253" s="377"/>
      <c r="J253" s="377"/>
      <c r="K253" s="377"/>
      <c r="L253" s="377"/>
      <c r="M253" s="378"/>
      <c r="N253" s="378"/>
      <c r="O253" s="378"/>
      <c r="P253" s="378"/>
      <c r="Q253" s="378"/>
      <c r="R253" s="378"/>
      <c r="S253" s="378"/>
      <c r="T253" s="378"/>
      <c r="U253" s="378"/>
      <c r="V253" s="378"/>
      <c r="W253" s="378"/>
      <c r="X253" s="378"/>
      <c r="Y253" s="380"/>
      <c r="Z253" s="409"/>
      <c r="AA253" s="380"/>
      <c r="AB253" s="380"/>
      <c r="AC253" s="380"/>
      <c r="AD253" s="380"/>
      <c r="AE253" s="380"/>
      <c r="AF253" s="380"/>
      <c r="AG253" s="380"/>
      <c r="AH253" s="380"/>
      <c r="AI253" s="380"/>
      <c r="AJ253" s="380"/>
      <c r="AR253" s="380"/>
      <c r="AS253" s="380"/>
      <c r="AT253" s="380"/>
      <c r="AU253" s="380"/>
      <c r="AV253" s="380"/>
      <c r="AW253" s="380"/>
      <c r="AX253" s="380"/>
      <c r="AY253" s="380"/>
      <c r="AZ253" s="380"/>
      <c r="BA253" s="380"/>
      <c r="BB253" s="380"/>
      <c r="BC253" s="380"/>
      <c r="BD253" s="380"/>
      <c r="BE253" s="380"/>
      <c r="BF253" s="380"/>
      <c r="BG253" s="380"/>
      <c r="BH253" s="380"/>
      <c r="BI253" s="380"/>
      <c r="BJ253" s="377"/>
      <c r="CE253" s="380"/>
      <c r="CF253" s="380"/>
      <c r="CG253" s="380"/>
      <c r="EZ253" s="380"/>
      <c r="FA253" s="380"/>
      <c r="FB253" s="380"/>
      <c r="FC253" s="380"/>
      <c r="FD253" s="380"/>
      <c r="FE253" s="380"/>
      <c r="FF253" s="380"/>
      <c r="FG253" s="380"/>
      <c r="FH253" s="380"/>
      <c r="FI253" s="380"/>
      <c r="FJ253" s="380"/>
      <c r="FK253" s="380"/>
      <c r="FL253" s="380"/>
      <c r="FM253" s="380"/>
      <c r="FN253" s="380"/>
      <c r="FO253" s="380"/>
      <c r="FP253" s="380"/>
      <c r="FQ253" s="380"/>
      <c r="FR253" s="380"/>
      <c r="FS253" s="380"/>
      <c r="FT253" s="380"/>
      <c r="FU253" s="380"/>
      <c r="FV253" s="380"/>
      <c r="FW253" s="380"/>
      <c r="FX253" s="380"/>
      <c r="FY253" s="380"/>
      <c r="FZ253" s="380"/>
      <c r="GA253" s="380"/>
      <c r="GB253" s="380"/>
      <c r="GC253" s="380"/>
      <c r="GD253" s="380"/>
      <c r="GE253" s="380"/>
      <c r="GF253" s="380"/>
      <c r="GG253" s="380"/>
      <c r="GH253" s="380"/>
      <c r="GI253" s="380"/>
      <c r="GJ253" s="380"/>
      <c r="GK253" s="380"/>
      <c r="GL253" s="380"/>
      <c r="GM253" s="380"/>
      <c r="GN253" s="380"/>
      <c r="GO253" s="380"/>
      <c r="GP253" s="380"/>
      <c r="GQ253" s="380"/>
      <c r="GR253" s="380"/>
      <c r="GS253" s="380"/>
      <c r="GT253" s="380"/>
      <c r="GU253" s="380"/>
      <c r="GV253" s="380"/>
      <c r="GW253" s="380"/>
      <c r="GX253" s="380"/>
      <c r="GY253" s="380"/>
      <c r="GZ253" s="380"/>
      <c r="HA253" s="380"/>
      <c r="HB253" s="380"/>
      <c r="HC253" s="380"/>
      <c r="HD253" s="380"/>
      <c r="HE253" s="380"/>
      <c r="HF253" s="380"/>
      <c r="HG253" s="380"/>
      <c r="HH253" s="380"/>
    </row>
    <row r="254" spans="1:216">
      <c r="A254" s="103"/>
      <c r="B254" s="377"/>
      <c r="C254" s="377"/>
      <c r="D254" s="377"/>
      <c r="E254" s="377"/>
      <c r="F254" s="377"/>
      <c r="G254" s="377"/>
      <c r="H254" s="377"/>
      <c r="I254" s="377"/>
      <c r="J254" s="377"/>
      <c r="K254" s="377"/>
      <c r="L254" s="377"/>
      <c r="M254" s="378"/>
      <c r="N254" s="378"/>
      <c r="O254" s="378"/>
      <c r="P254" s="378"/>
      <c r="Q254" s="378"/>
      <c r="R254" s="378"/>
      <c r="S254" s="378"/>
      <c r="T254" s="378"/>
      <c r="U254" s="378"/>
      <c r="V254" s="378"/>
      <c r="W254" s="378"/>
      <c r="X254" s="378"/>
      <c r="Y254" s="380"/>
      <c r="Z254" s="409"/>
      <c r="AA254" s="380"/>
      <c r="AB254" s="380"/>
      <c r="AC254" s="380"/>
      <c r="AD254" s="380"/>
      <c r="AE254" s="380"/>
      <c r="AF254" s="380"/>
      <c r="AG254" s="380"/>
      <c r="AH254" s="380"/>
      <c r="AI254" s="380"/>
      <c r="AJ254" s="380"/>
      <c r="AR254" s="380"/>
      <c r="AS254" s="380"/>
      <c r="AT254" s="380"/>
      <c r="AU254" s="380"/>
      <c r="AV254" s="380"/>
      <c r="AW254" s="380"/>
      <c r="AX254" s="380"/>
      <c r="AY254" s="380"/>
      <c r="AZ254" s="380"/>
      <c r="BA254" s="380"/>
      <c r="BB254" s="380"/>
      <c r="BC254" s="380"/>
      <c r="BD254" s="380"/>
      <c r="BE254" s="380"/>
      <c r="BF254" s="380"/>
      <c r="BG254" s="380"/>
      <c r="BH254" s="380"/>
      <c r="BI254" s="380"/>
      <c r="BJ254" s="377"/>
      <c r="CE254" s="380"/>
      <c r="CF254" s="380"/>
      <c r="CG254" s="380"/>
      <c r="EZ254" s="380"/>
      <c r="FA254" s="380"/>
      <c r="FB254" s="380"/>
      <c r="FC254" s="380"/>
      <c r="FD254" s="380"/>
      <c r="FE254" s="380"/>
      <c r="FF254" s="380"/>
      <c r="FG254" s="380"/>
      <c r="FH254" s="380"/>
      <c r="FI254" s="380"/>
      <c r="FJ254" s="380"/>
      <c r="FK254" s="380"/>
      <c r="FL254" s="380"/>
      <c r="FM254" s="380"/>
      <c r="FN254" s="380"/>
      <c r="FO254" s="380"/>
      <c r="FP254" s="380"/>
      <c r="FQ254" s="380"/>
      <c r="FR254" s="380"/>
      <c r="FS254" s="380"/>
      <c r="FT254" s="380"/>
      <c r="FU254" s="380"/>
      <c r="FV254" s="380"/>
      <c r="FW254" s="380"/>
      <c r="FX254" s="380"/>
      <c r="FY254" s="380"/>
      <c r="FZ254" s="380"/>
      <c r="GA254" s="380"/>
      <c r="GB254" s="380"/>
      <c r="GC254" s="380"/>
      <c r="GD254" s="380"/>
      <c r="GE254" s="380"/>
      <c r="GF254" s="380"/>
      <c r="GG254" s="380"/>
      <c r="GH254" s="380"/>
      <c r="GI254" s="380"/>
      <c r="GJ254" s="380"/>
      <c r="GK254" s="380"/>
      <c r="GL254" s="380"/>
      <c r="GM254" s="380"/>
      <c r="GN254" s="380"/>
      <c r="GO254" s="380"/>
      <c r="GP254" s="380"/>
      <c r="GQ254" s="380"/>
      <c r="GR254" s="380"/>
      <c r="GS254" s="380"/>
      <c r="GT254" s="380"/>
      <c r="GU254" s="380"/>
      <c r="GV254" s="380"/>
      <c r="GW254" s="380"/>
      <c r="GX254" s="380"/>
      <c r="GY254" s="380"/>
      <c r="GZ254" s="380"/>
      <c r="HA254" s="380"/>
      <c r="HB254" s="380"/>
      <c r="HC254" s="380"/>
      <c r="HD254" s="380"/>
      <c r="HE254" s="380"/>
      <c r="HF254" s="380"/>
      <c r="HG254" s="380"/>
      <c r="HH254" s="380"/>
    </row>
    <row r="255" spans="1:216">
      <c r="A255" s="103"/>
      <c r="B255" s="377"/>
      <c r="C255" s="377"/>
      <c r="D255" s="377"/>
      <c r="E255" s="377"/>
      <c r="F255" s="377"/>
      <c r="G255" s="377"/>
      <c r="H255" s="377"/>
      <c r="I255" s="377"/>
      <c r="J255" s="377"/>
      <c r="K255" s="377"/>
      <c r="L255" s="377"/>
      <c r="M255" s="378"/>
      <c r="N255" s="378"/>
      <c r="O255" s="378"/>
      <c r="P255" s="378"/>
      <c r="Q255" s="378"/>
      <c r="R255" s="378"/>
      <c r="S255" s="378"/>
      <c r="T255" s="378"/>
      <c r="U255" s="378"/>
      <c r="V255" s="378"/>
      <c r="W255" s="378"/>
      <c r="X255" s="378"/>
      <c r="Y255" s="380"/>
      <c r="Z255" s="409"/>
      <c r="AA255" s="380"/>
      <c r="AB255" s="380"/>
      <c r="AC255" s="380"/>
      <c r="AD255" s="380"/>
      <c r="AE255" s="380"/>
      <c r="AF255" s="380"/>
      <c r="AG255" s="380"/>
      <c r="AH255" s="380"/>
      <c r="AI255" s="380"/>
      <c r="AJ255" s="380"/>
      <c r="AR255" s="380"/>
      <c r="AS255" s="380"/>
      <c r="AT255" s="380"/>
      <c r="AU255" s="380"/>
      <c r="AV255" s="380"/>
      <c r="AW255" s="380"/>
      <c r="AX255" s="380"/>
      <c r="AY255" s="380"/>
      <c r="AZ255" s="380"/>
      <c r="BA255" s="380"/>
      <c r="BB255" s="380"/>
      <c r="BC255" s="380"/>
      <c r="BD255" s="380"/>
      <c r="BE255" s="380"/>
      <c r="BF255" s="380"/>
      <c r="BG255" s="380"/>
      <c r="BH255" s="380"/>
      <c r="BI255" s="380"/>
      <c r="BJ255" s="377"/>
      <c r="CE255" s="380"/>
      <c r="CF255" s="380"/>
      <c r="CG255" s="380"/>
      <c r="EZ255" s="380"/>
      <c r="FA255" s="380"/>
      <c r="FB255" s="380"/>
      <c r="FC255" s="380"/>
      <c r="FD255" s="380"/>
      <c r="FE255" s="380"/>
      <c r="FF255" s="380"/>
      <c r="FG255" s="380"/>
      <c r="FH255" s="380"/>
      <c r="FI255" s="380"/>
      <c r="FJ255" s="380"/>
      <c r="FK255" s="380"/>
      <c r="FL255" s="380"/>
      <c r="FM255" s="380"/>
      <c r="FN255" s="380"/>
      <c r="FO255" s="380"/>
      <c r="FP255" s="380"/>
      <c r="FQ255" s="380"/>
      <c r="FR255" s="380"/>
      <c r="FS255" s="380"/>
      <c r="FT255" s="380"/>
      <c r="FU255" s="380"/>
      <c r="FV255" s="380"/>
      <c r="FW255" s="380"/>
      <c r="FX255" s="380"/>
      <c r="FY255" s="380"/>
      <c r="FZ255" s="380"/>
      <c r="GA255" s="380"/>
      <c r="GB255" s="380"/>
      <c r="GC255" s="380"/>
      <c r="GD255" s="380"/>
      <c r="GE255" s="380"/>
      <c r="GF255" s="380"/>
      <c r="GG255" s="380"/>
      <c r="GH255" s="380"/>
      <c r="GI255" s="380"/>
      <c r="GJ255" s="380"/>
      <c r="GK255" s="380"/>
      <c r="GL255" s="380"/>
      <c r="GM255" s="380"/>
      <c r="GN255" s="380"/>
      <c r="GO255" s="380"/>
      <c r="GP255" s="380"/>
      <c r="GQ255" s="380"/>
      <c r="GR255" s="380"/>
      <c r="GS255" s="380"/>
      <c r="GT255" s="380"/>
      <c r="GU255" s="380"/>
      <c r="GV255" s="380"/>
      <c r="GW255" s="380"/>
      <c r="GX255" s="380"/>
      <c r="GY255" s="380"/>
      <c r="GZ255" s="380"/>
      <c r="HA255" s="380"/>
      <c r="HB255" s="380"/>
      <c r="HC255" s="380"/>
      <c r="HD255" s="380"/>
      <c r="HE255" s="380"/>
      <c r="HF255" s="380"/>
      <c r="HG255" s="380"/>
      <c r="HH255" s="380"/>
    </row>
    <row r="256" spans="1:216">
      <c r="A256" s="103"/>
      <c r="B256" s="377"/>
      <c r="C256" s="377"/>
      <c r="D256" s="377"/>
      <c r="E256" s="377"/>
      <c r="F256" s="377"/>
      <c r="G256" s="377"/>
      <c r="H256" s="377"/>
      <c r="I256" s="377"/>
      <c r="J256" s="377"/>
      <c r="K256" s="377"/>
      <c r="L256" s="377"/>
      <c r="M256" s="378"/>
      <c r="N256" s="378"/>
      <c r="O256" s="378"/>
      <c r="P256" s="378"/>
      <c r="Q256" s="378"/>
      <c r="R256" s="378"/>
      <c r="S256" s="378"/>
      <c r="T256" s="378"/>
      <c r="U256" s="378"/>
      <c r="V256" s="378"/>
      <c r="W256" s="378"/>
      <c r="X256" s="378"/>
      <c r="Y256" s="380"/>
      <c r="Z256" s="409"/>
      <c r="AA256" s="380"/>
      <c r="AB256" s="380"/>
      <c r="AC256" s="380"/>
      <c r="AD256" s="380"/>
      <c r="AE256" s="380"/>
      <c r="AF256" s="380"/>
      <c r="AG256" s="380"/>
      <c r="AH256" s="380"/>
      <c r="AI256" s="380"/>
      <c r="AJ256" s="380"/>
      <c r="AR256" s="380"/>
      <c r="AS256" s="380"/>
      <c r="AT256" s="380"/>
      <c r="AU256" s="380"/>
      <c r="AV256" s="380"/>
      <c r="AW256" s="380"/>
      <c r="AX256" s="380"/>
      <c r="AY256" s="380"/>
      <c r="AZ256" s="380"/>
      <c r="BA256" s="380"/>
      <c r="BB256" s="380"/>
      <c r="BC256" s="380"/>
      <c r="BD256" s="380"/>
      <c r="BE256" s="380"/>
      <c r="BF256" s="380"/>
      <c r="BG256" s="380"/>
      <c r="BH256" s="380"/>
      <c r="BI256" s="380"/>
      <c r="BJ256" s="377"/>
      <c r="CE256" s="380"/>
      <c r="CF256" s="380"/>
      <c r="CG256" s="380"/>
      <c r="EZ256" s="380"/>
      <c r="FA256" s="380"/>
      <c r="FB256" s="380"/>
      <c r="FC256" s="380"/>
      <c r="FD256" s="380"/>
      <c r="FE256" s="380"/>
      <c r="FF256" s="380"/>
      <c r="FG256" s="380"/>
      <c r="FH256" s="380"/>
      <c r="FI256" s="380"/>
      <c r="FJ256" s="380"/>
      <c r="FK256" s="380"/>
      <c r="FL256" s="380"/>
      <c r="FM256" s="380"/>
      <c r="FN256" s="380"/>
      <c r="FO256" s="380"/>
      <c r="FP256" s="380"/>
      <c r="FQ256" s="380"/>
      <c r="FR256" s="380"/>
      <c r="FS256" s="380"/>
      <c r="FT256" s="380"/>
      <c r="FU256" s="380"/>
      <c r="FV256" s="380"/>
      <c r="FW256" s="380"/>
      <c r="FX256" s="380"/>
      <c r="FY256" s="380"/>
      <c r="FZ256" s="380"/>
      <c r="GA256" s="380"/>
      <c r="GB256" s="380"/>
      <c r="GC256" s="380"/>
      <c r="GD256" s="380"/>
      <c r="GE256" s="380"/>
      <c r="GF256" s="380"/>
      <c r="GG256" s="380"/>
      <c r="GH256" s="380"/>
      <c r="GI256" s="380"/>
      <c r="GJ256" s="380"/>
      <c r="GK256" s="380"/>
      <c r="GL256" s="380"/>
      <c r="GM256" s="380"/>
      <c r="GN256" s="380"/>
      <c r="GO256" s="380"/>
      <c r="GP256" s="380"/>
      <c r="GQ256" s="380"/>
      <c r="GR256" s="380"/>
      <c r="GS256" s="380"/>
      <c r="GT256" s="380"/>
      <c r="GU256" s="380"/>
      <c r="GV256" s="380"/>
      <c r="GW256" s="380"/>
      <c r="GX256" s="380"/>
      <c r="GY256" s="380"/>
      <c r="GZ256" s="380"/>
      <c r="HA256" s="380"/>
      <c r="HB256" s="380"/>
      <c r="HC256" s="380"/>
      <c r="HD256" s="380"/>
      <c r="HE256" s="380"/>
      <c r="HF256" s="380"/>
      <c r="HG256" s="380"/>
      <c r="HH256" s="380"/>
    </row>
    <row r="257" spans="1:216">
      <c r="A257" s="103"/>
      <c r="B257" s="377"/>
      <c r="C257" s="377"/>
      <c r="D257" s="377"/>
      <c r="E257" s="377"/>
      <c r="F257" s="377"/>
      <c r="G257" s="377"/>
      <c r="H257" s="377"/>
      <c r="I257" s="377"/>
      <c r="J257" s="377"/>
      <c r="K257" s="377"/>
      <c r="L257" s="377"/>
      <c r="M257" s="378"/>
      <c r="N257" s="378"/>
      <c r="O257" s="378"/>
      <c r="P257" s="378"/>
      <c r="Q257" s="378"/>
      <c r="R257" s="378"/>
      <c r="S257" s="378"/>
      <c r="T257" s="378"/>
      <c r="U257" s="378"/>
      <c r="V257" s="378"/>
      <c r="W257" s="378"/>
      <c r="X257" s="378"/>
      <c r="Y257" s="380"/>
      <c r="Z257" s="409"/>
      <c r="AA257" s="380"/>
      <c r="AB257" s="380"/>
      <c r="AC257" s="380"/>
      <c r="AD257" s="380"/>
      <c r="AE257" s="380"/>
      <c r="AF257" s="380"/>
      <c r="AG257" s="380"/>
      <c r="AH257" s="380"/>
      <c r="AI257" s="380"/>
      <c r="AJ257" s="380"/>
      <c r="AR257" s="380"/>
      <c r="AS257" s="380"/>
      <c r="AT257" s="380"/>
      <c r="AU257" s="380"/>
      <c r="AV257" s="380"/>
      <c r="AW257" s="380"/>
      <c r="AX257" s="380"/>
      <c r="AY257" s="380"/>
      <c r="AZ257" s="380"/>
      <c r="BA257" s="380"/>
      <c r="BB257" s="380"/>
      <c r="BC257" s="380"/>
      <c r="BD257" s="380"/>
      <c r="BE257" s="380"/>
      <c r="BF257" s="380"/>
      <c r="BG257" s="380"/>
      <c r="BH257" s="380"/>
      <c r="BI257" s="380"/>
      <c r="BJ257" s="377"/>
      <c r="CE257" s="380"/>
      <c r="CF257" s="380"/>
      <c r="CG257" s="380"/>
      <c r="EZ257" s="380"/>
      <c r="FA257" s="380"/>
      <c r="FB257" s="380"/>
      <c r="FC257" s="380"/>
      <c r="FD257" s="380"/>
      <c r="FE257" s="380"/>
      <c r="FF257" s="380"/>
      <c r="FG257" s="380"/>
      <c r="FH257" s="380"/>
      <c r="FI257" s="380"/>
      <c r="FJ257" s="380"/>
      <c r="FK257" s="380"/>
      <c r="FL257" s="380"/>
      <c r="FM257" s="380"/>
      <c r="FN257" s="380"/>
      <c r="FO257" s="380"/>
      <c r="FP257" s="380"/>
      <c r="FQ257" s="380"/>
      <c r="FR257" s="380"/>
      <c r="FS257" s="380"/>
      <c r="FT257" s="380"/>
      <c r="FU257" s="380"/>
      <c r="FV257" s="380"/>
      <c r="FW257" s="380"/>
      <c r="FX257" s="380"/>
      <c r="FY257" s="380"/>
      <c r="FZ257" s="380"/>
      <c r="GA257" s="380"/>
      <c r="GB257" s="380"/>
      <c r="GC257" s="380"/>
      <c r="GD257" s="380"/>
      <c r="GE257" s="380"/>
      <c r="GF257" s="380"/>
      <c r="GG257" s="380"/>
      <c r="GH257" s="380"/>
      <c r="GI257" s="380"/>
      <c r="GJ257" s="380"/>
      <c r="GK257" s="380"/>
      <c r="GL257" s="380"/>
      <c r="GM257" s="380"/>
      <c r="GN257" s="380"/>
      <c r="GO257" s="380"/>
      <c r="GP257" s="380"/>
      <c r="GQ257" s="380"/>
      <c r="GR257" s="380"/>
      <c r="GS257" s="380"/>
      <c r="GT257" s="380"/>
      <c r="GU257" s="380"/>
      <c r="GV257" s="380"/>
      <c r="GW257" s="380"/>
      <c r="GX257" s="380"/>
      <c r="GY257" s="380"/>
      <c r="GZ257" s="380"/>
      <c r="HA257" s="380"/>
      <c r="HB257" s="380"/>
      <c r="HC257" s="380"/>
      <c r="HD257" s="380"/>
      <c r="HE257" s="380"/>
      <c r="HF257" s="380"/>
      <c r="HG257" s="380"/>
      <c r="HH257" s="380"/>
    </row>
    <row r="258" spans="1:216">
      <c r="A258" s="103"/>
      <c r="B258" s="377"/>
      <c r="C258" s="377"/>
      <c r="D258" s="377"/>
      <c r="E258" s="377"/>
      <c r="F258" s="377"/>
      <c r="G258" s="377"/>
      <c r="H258" s="377"/>
      <c r="I258" s="377"/>
      <c r="J258" s="377"/>
      <c r="K258" s="377"/>
      <c r="L258" s="377"/>
      <c r="M258" s="378"/>
      <c r="N258" s="378"/>
      <c r="O258" s="378"/>
      <c r="P258" s="378"/>
      <c r="Q258" s="378"/>
      <c r="R258" s="378"/>
      <c r="S258" s="378"/>
      <c r="T258" s="378"/>
      <c r="U258" s="378"/>
      <c r="V258" s="378"/>
      <c r="W258" s="378"/>
      <c r="X258" s="378"/>
      <c r="Y258" s="380"/>
      <c r="Z258" s="409"/>
      <c r="AA258" s="380"/>
      <c r="AB258" s="380"/>
      <c r="AC258" s="380"/>
      <c r="AD258" s="380"/>
      <c r="AE258" s="380"/>
      <c r="AF258" s="380"/>
      <c r="AG258" s="380"/>
      <c r="AH258" s="380"/>
      <c r="AI258" s="380"/>
      <c r="AJ258" s="380"/>
      <c r="AR258" s="380"/>
      <c r="AS258" s="380"/>
      <c r="AT258" s="380"/>
      <c r="AU258" s="380"/>
      <c r="AV258" s="380"/>
      <c r="AW258" s="380"/>
      <c r="AX258" s="380"/>
      <c r="AY258" s="380"/>
      <c r="AZ258" s="380"/>
      <c r="BA258" s="380"/>
      <c r="BB258" s="380"/>
      <c r="BC258" s="380"/>
      <c r="BD258" s="380"/>
      <c r="BE258" s="380"/>
      <c r="BF258" s="380"/>
      <c r="BG258" s="380"/>
      <c r="BH258" s="380"/>
      <c r="BI258" s="380"/>
      <c r="BJ258" s="377"/>
      <c r="CE258" s="380"/>
      <c r="CF258" s="380"/>
      <c r="CG258" s="380"/>
      <c r="EZ258" s="380"/>
      <c r="FA258" s="380"/>
      <c r="FB258" s="380"/>
      <c r="FC258" s="380"/>
      <c r="FD258" s="380"/>
      <c r="FE258" s="380"/>
      <c r="FF258" s="380"/>
      <c r="FG258" s="380"/>
      <c r="FH258" s="380"/>
      <c r="FI258" s="380"/>
      <c r="FJ258" s="380"/>
      <c r="FK258" s="380"/>
      <c r="FL258" s="380"/>
      <c r="FM258" s="380"/>
      <c r="FN258" s="380"/>
      <c r="FO258" s="380"/>
      <c r="FP258" s="380"/>
      <c r="FQ258" s="380"/>
      <c r="FR258" s="380"/>
      <c r="FS258" s="380"/>
      <c r="FT258" s="380"/>
      <c r="FU258" s="380"/>
      <c r="FV258" s="380"/>
      <c r="FW258" s="380"/>
      <c r="FX258" s="380"/>
      <c r="FY258" s="380"/>
      <c r="FZ258" s="380"/>
      <c r="GA258" s="380"/>
      <c r="GB258" s="380"/>
      <c r="GC258" s="380"/>
      <c r="GD258" s="380"/>
      <c r="GE258" s="380"/>
      <c r="GF258" s="380"/>
      <c r="GG258" s="380"/>
      <c r="GH258" s="380"/>
      <c r="GI258" s="380"/>
      <c r="GJ258" s="380"/>
      <c r="GK258" s="380"/>
      <c r="GL258" s="380"/>
      <c r="GM258" s="380"/>
      <c r="GN258" s="380"/>
      <c r="GO258" s="380"/>
      <c r="GP258" s="380"/>
      <c r="GQ258" s="380"/>
      <c r="GR258" s="380"/>
      <c r="GS258" s="380"/>
      <c r="GT258" s="380"/>
      <c r="GU258" s="380"/>
      <c r="GV258" s="380"/>
      <c r="GW258" s="380"/>
      <c r="GX258" s="380"/>
      <c r="GY258" s="380"/>
      <c r="GZ258" s="380"/>
      <c r="HA258" s="380"/>
      <c r="HB258" s="380"/>
      <c r="HC258" s="380"/>
      <c r="HD258" s="380"/>
      <c r="HE258" s="380"/>
      <c r="HF258" s="380"/>
      <c r="HG258" s="380"/>
      <c r="HH258" s="380"/>
    </row>
    <row r="259" spans="1:216">
      <c r="A259" s="103"/>
      <c r="B259" s="377"/>
      <c r="C259" s="377"/>
      <c r="D259" s="377"/>
      <c r="E259" s="377"/>
      <c r="F259" s="377"/>
      <c r="G259" s="377"/>
      <c r="H259" s="377"/>
      <c r="I259" s="377"/>
      <c r="J259" s="377"/>
      <c r="K259" s="377"/>
      <c r="L259" s="377"/>
      <c r="M259" s="378"/>
      <c r="N259" s="378"/>
      <c r="O259" s="378"/>
      <c r="P259" s="378"/>
      <c r="Q259" s="378"/>
      <c r="R259" s="378"/>
      <c r="S259" s="378"/>
      <c r="T259" s="378"/>
      <c r="U259" s="378"/>
      <c r="V259" s="378"/>
      <c r="W259" s="378"/>
      <c r="X259" s="378"/>
      <c r="Y259" s="380"/>
      <c r="Z259" s="409"/>
      <c r="AA259" s="380"/>
      <c r="AB259" s="380"/>
      <c r="AC259" s="380"/>
      <c r="AD259" s="380"/>
      <c r="AE259" s="380"/>
      <c r="AF259" s="380"/>
      <c r="AG259" s="380"/>
      <c r="AH259" s="380"/>
      <c r="AI259" s="380"/>
      <c r="AJ259" s="380"/>
      <c r="AR259" s="380"/>
      <c r="AS259" s="380"/>
      <c r="AT259" s="380"/>
      <c r="AU259" s="380"/>
      <c r="AV259" s="380"/>
      <c r="AW259" s="380"/>
      <c r="AX259" s="380"/>
      <c r="AY259" s="380"/>
      <c r="AZ259" s="380"/>
      <c r="BA259" s="380"/>
      <c r="BB259" s="380"/>
      <c r="BC259" s="380"/>
      <c r="BD259" s="380"/>
      <c r="BE259" s="380"/>
      <c r="BF259" s="380"/>
      <c r="BG259" s="380"/>
      <c r="BH259" s="380"/>
      <c r="BI259" s="380"/>
      <c r="BJ259" s="377"/>
      <c r="CE259" s="380"/>
      <c r="CF259" s="380"/>
      <c r="CG259" s="380"/>
      <c r="EZ259" s="380"/>
      <c r="FA259" s="380"/>
      <c r="FB259" s="380"/>
      <c r="FC259" s="380"/>
      <c r="FD259" s="380"/>
      <c r="FE259" s="380"/>
      <c r="FF259" s="380"/>
      <c r="FG259" s="380"/>
      <c r="FH259" s="380"/>
      <c r="FI259" s="380"/>
      <c r="FJ259" s="380"/>
      <c r="FK259" s="380"/>
      <c r="FL259" s="380"/>
      <c r="FM259" s="380"/>
      <c r="FN259" s="380"/>
      <c r="FO259" s="380"/>
      <c r="FP259" s="380"/>
      <c r="FQ259" s="380"/>
      <c r="FR259" s="380"/>
      <c r="FS259" s="380"/>
      <c r="FT259" s="380"/>
      <c r="FU259" s="380"/>
      <c r="FV259" s="380"/>
      <c r="FW259" s="380"/>
      <c r="FX259" s="380"/>
      <c r="FY259" s="380"/>
      <c r="FZ259" s="380"/>
      <c r="GA259" s="380"/>
      <c r="GB259" s="380"/>
      <c r="GC259" s="380"/>
      <c r="GD259" s="380"/>
      <c r="GE259" s="380"/>
      <c r="GF259" s="380"/>
      <c r="GG259" s="380"/>
      <c r="GH259" s="380"/>
      <c r="GI259" s="380"/>
      <c r="GJ259" s="380"/>
      <c r="GK259" s="380"/>
      <c r="GL259" s="380"/>
      <c r="GM259" s="380"/>
      <c r="GN259" s="380"/>
      <c r="GO259" s="380"/>
      <c r="GP259" s="380"/>
      <c r="GQ259" s="380"/>
      <c r="GR259" s="380"/>
      <c r="GS259" s="380"/>
      <c r="GT259" s="380"/>
      <c r="GU259" s="380"/>
      <c r="GV259" s="380"/>
      <c r="GW259" s="380"/>
      <c r="GX259" s="380"/>
      <c r="GY259" s="380"/>
      <c r="GZ259" s="380"/>
      <c r="HA259" s="380"/>
      <c r="HB259" s="380"/>
      <c r="HC259" s="380"/>
      <c r="HD259" s="380"/>
      <c r="HE259" s="380"/>
      <c r="HF259" s="380"/>
      <c r="HG259" s="380"/>
      <c r="HH259" s="380"/>
    </row>
    <row r="260" spans="1:216">
      <c r="A260" s="103"/>
      <c r="B260" s="377"/>
      <c r="C260" s="377"/>
      <c r="D260" s="377"/>
      <c r="E260" s="377"/>
      <c r="F260" s="377"/>
      <c r="G260" s="377"/>
      <c r="H260" s="377"/>
      <c r="I260" s="377"/>
      <c r="J260" s="377"/>
      <c r="K260" s="377"/>
      <c r="L260" s="377"/>
      <c r="M260" s="378"/>
      <c r="N260" s="378"/>
      <c r="O260" s="378"/>
      <c r="P260" s="378"/>
      <c r="Q260" s="378"/>
      <c r="R260" s="378"/>
      <c r="S260" s="378"/>
      <c r="T260" s="378"/>
      <c r="U260" s="378"/>
      <c r="V260" s="378"/>
      <c r="W260" s="378"/>
      <c r="X260" s="378"/>
      <c r="Y260" s="380"/>
      <c r="Z260" s="409"/>
      <c r="AA260" s="380"/>
      <c r="AB260" s="380"/>
      <c r="AC260" s="380"/>
      <c r="AD260" s="380"/>
      <c r="AE260" s="380"/>
      <c r="AF260" s="380"/>
      <c r="AG260" s="380"/>
      <c r="AH260" s="380"/>
      <c r="AI260" s="380"/>
      <c r="AJ260" s="380"/>
      <c r="AR260" s="380"/>
      <c r="AS260" s="380"/>
      <c r="AT260" s="380"/>
      <c r="AU260" s="380"/>
      <c r="AV260" s="380"/>
      <c r="AW260" s="380"/>
      <c r="AX260" s="380"/>
      <c r="AY260" s="380"/>
      <c r="AZ260" s="380"/>
      <c r="BA260" s="380"/>
      <c r="BB260" s="380"/>
      <c r="BC260" s="380"/>
      <c r="BD260" s="380"/>
      <c r="BE260" s="380"/>
      <c r="BF260" s="380"/>
      <c r="BG260" s="380"/>
      <c r="BH260" s="380"/>
      <c r="BI260" s="380"/>
      <c r="BJ260" s="377"/>
      <c r="CE260" s="380"/>
      <c r="CF260" s="380"/>
      <c r="CG260" s="380"/>
      <c r="EZ260" s="380"/>
      <c r="FA260" s="380"/>
      <c r="FB260" s="380"/>
      <c r="FC260" s="380"/>
      <c r="FD260" s="380"/>
      <c r="FE260" s="380"/>
      <c r="FF260" s="380"/>
      <c r="FG260" s="380"/>
      <c r="FH260" s="380"/>
      <c r="FI260" s="380"/>
      <c r="FJ260" s="380"/>
      <c r="FK260" s="380"/>
      <c r="FL260" s="380"/>
      <c r="FM260" s="380"/>
      <c r="FN260" s="380"/>
      <c r="FO260" s="380"/>
      <c r="FP260" s="380"/>
      <c r="FQ260" s="380"/>
      <c r="FR260" s="380"/>
      <c r="FS260" s="380"/>
      <c r="FT260" s="380"/>
      <c r="FU260" s="380"/>
      <c r="FV260" s="380"/>
      <c r="FW260" s="380"/>
      <c r="FX260" s="380"/>
      <c r="FY260" s="380"/>
      <c r="FZ260" s="380"/>
      <c r="GA260" s="380"/>
      <c r="GB260" s="380"/>
      <c r="GC260" s="380"/>
      <c r="GD260" s="380"/>
      <c r="GE260" s="380"/>
      <c r="GF260" s="380"/>
      <c r="GG260" s="380"/>
      <c r="GH260" s="380"/>
      <c r="GI260" s="380"/>
      <c r="GJ260" s="380"/>
      <c r="GK260" s="380"/>
      <c r="GL260" s="380"/>
      <c r="GM260" s="380"/>
      <c r="GN260" s="380"/>
      <c r="GO260" s="380"/>
      <c r="GP260" s="380"/>
      <c r="GQ260" s="380"/>
      <c r="GR260" s="380"/>
      <c r="GS260" s="380"/>
      <c r="GT260" s="380"/>
      <c r="GU260" s="380"/>
      <c r="GV260" s="380"/>
      <c r="GW260" s="380"/>
      <c r="GX260" s="380"/>
      <c r="GY260" s="380"/>
      <c r="GZ260" s="380"/>
      <c r="HA260" s="380"/>
      <c r="HB260" s="380"/>
      <c r="HC260" s="380"/>
      <c r="HD260" s="380"/>
      <c r="HE260" s="380"/>
      <c r="HF260" s="380"/>
      <c r="HG260" s="380"/>
      <c r="HH260" s="380"/>
    </row>
    <row r="261" spans="1:216">
      <c r="A261" s="103"/>
      <c r="B261" s="377"/>
      <c r="C261" s="377"/>
      <c r="D261" s="377"/>
      <c r="E261" s="377"/>
      <c r="F261" s="377"/>
      <c r="G261" s="377"/>
      <c r="H261" s="377"/>
      <c r="I261" s="377"/>
      <c r="J261" s="377"/>
      <c r="K261" s="377"/>
      <c r="L261" s="377"/>
      <c r="M261" s="378"/>
      <c r="N261" s="378"/>
      <c r="O261" s="378"/>
      <c r="P261" s="378"/>
      <c r="Q261" s="378"/>
      <c r="R261" s="378"/>
      <c r="S261" s="378"/>
      <c r="T261" s="378"/>
      <c r="U261" s="378"/>
      <c r="V261" s="378"/>
      <c r="W261" s="378"/>
      <c r="X261" s="378"/>
      <c r="Y261" s="380"/>
      <c r="Z261" s="409"/>
      <c r="AA261" s="380"/>
      <c r="AB261" s="380"/>
      <c r="AC261" s="380"/>
      <c r="AD261" s="380"/>
      <c r="AE261" s="380"/>
      <c r="AF261" s="380"/>
      <c r="AG261" s="380"/>
      <c r="AH261" s="380"/>
      <c r="AI261" s="380"/>
      <c r="AJ261" s="380"/>
      <c r="AR261" s="380"/>
      <c r="AS261" s="380"/>
      <c r="AT261" s="380"/>
      <c r="AU261" s="380"/>
      <c r="AV261" s="380"/>
      <c r="AW261" s="380"/>
      <c r="AX261" s="380"/>
      <c r="AY261" s="380"/>
      <c r="AZ261" s="380"/>
      <c r="BA261" s="380"/>
      <c r="BB261" s="380"/>
      <c r="BC261" s="380"/>
      <c r="BD261" s="380"/>
      <c r="BE261" s="380"/>
      <c r="BF261" s="380"/>
      <c r="BG261" s="380"/>
      <c r="BH261" s="380"/>
      <c r="BI261" s="380"/>
      <c r="BJ261" s="377"/>
      <c r="CE261" s="380"/>
      <c r="CF261" s="380"/>
      <c r="CG261" s="380"/>
      <c r="EZ261" s="380"/>
      <c r="FA261" s="380"/>
      <c r="FB261" s="380"/>
      <c r="FC261" s="380"/>
      <c r="FD261" s="380"/>
      <c r="FE261" s="380"/>
      <c r="FF261" s="380"/>
      <c r="FG261" s="380"/>
      <c r="FH261" s="380"/>
      <c r="FI261" s="380"/>
      <c r="FJ261" s="380"/>
      <c r="FK261" s="380"/>
      <c r="FL261" s="380"/>
      <c r="FM261" s="380"/>
      <c r="FN261" s="380"/>
      <c r="FO261" s="380"/>
      <c r="FP261" s="380"/>
      <c r="FQ261" s="380"/>
      <c r="FR261" s="380"/>
      <c r="FS261" s="380"/>
      <c r="FT261" s="380"/>
      <c r="FU261" s="380"/>
      <c r="FV261" s="380"/>
      <c r="FW261" s="380"/>
      <c r="FX261" s="380"/>
      <c r="FY261" s="380"/>
      <c r="FZ261" s="380"/>
      <c r="GA261" s="380"/>
      <c r="GB261" s="380"/>
      <c r="GC261" s="380"/>
      <c r="GD261" s="380"/>
      <c r="GE261" s="380"/>
      <c r="GF261" s="380"/>
      <c r="GG261" s="380"/>
      <c r="GH261" s="380"/>
      <c r="GI261" s="380"/>
      <c r="GJ261" s="380"/>
      <c r="GK261" s="380"/>
      <c r="GL261" s="380"/>
      <c r="GM261" s="380"/>
      <c r="GN261" s="380"/>
      <c r="GO261" s="380"/>
      <c r="GP261" s="380"/>
      <c r="GQ261" s="380"/>
      <c r="GR261" s="380"/>
      <c r="GS261" s="380"/>
      <c r="GT261" s="380"/>
      <c r="GU261" s="380"/>
      <c r="GV261" s="380"/>
      <c r="GW261" s="380"/>
      <c r="GX261" s="380"/>
      <c r="GY261" s="380"/>
      <c r="GZ261" s="380"/>
      <c r="HA261" s="380"/>
      <c r="HB261" s="380"/>
      <c r="HC261" s="380"/>
      <c r="HD261" s="380"/>
      <c r="HE261" s="380"/>
      <c r="HF261" s="380"/>
      <c r="HG261" s="380"/>
      <c r="HH261" s="380"/>
    </row>
    <row r="262" spans="1:216">
      <c r="A262" s="103"/>
      <c r="B262" s="377"/>
      <c r="C262" s="377"/>
      <c r="D262" s="377"/>
      <c r="E262" s="377"/>
      <c r="F262" s="377"/>
      <c r="G262" s="377"/>
      <c r="H262" s="377"/>
      <c r="I262" s="377"/>
      <c r="J262" s="377"/>
      <c r="K262" s="377"/>
      <c r="L262" s="377"/>
      <c r="M262" s="378"/>
      <c r="N262" s="378"/>
      <c r="O262" s="378"/>
      <c r="P262" s="378"/>
      <c r="Q262" s="378"/>
      <c r="R262" s="378"/>
      <c r="S262" s="378"/>
      <c r="T262" s="378"/>
      <c r="U262" s="378"/>
      <c r="V262" s="378"/>
      <c r="W262" s="378"/>
      <c r="X262" s="378"/>
      <c r="Y262" s="380"/>
      <c r="Z262" s="409"/>
      <c r="AA262" s="380"/>
      <c r="AB262" s="380"/>
      <c r="AC262" s="380"/>
      <c r="AD262" s="380"/>
      <c r="AE262" s="380"/>
      <c r="AF262" s="380"/>
      <c r="AG262" s="380"/>
      <c r="AH262" s="380"/>
      <c r="AI262" s="380"/>
      <c r="AJ262" s="380"/>
      <c r="AR262" s="380"/>
      <c r="AS262" s="380"/>
      <c r="AT262" s="380"/>
      <c r="AU262" s="380"/>
      <c r="AV262" s="380"/>
      <c r="AW262" s="380"/>
      <c r="AX262" s="380"/>
      <c r="AY262" s="380"/>
      <c r="AZ262" s="380"/>
      <c r="BA262" s="380"/>
      <c r="BB262" s="380"/>
      <c r="BC262" s="380"/>
      <c r="BD262" s="380"/>
      <c r="BE262" s="380"/>
      <c r="BF262" s="380"/>
      <c r="BG262" s="380"/>
      <c r="BH262" s="380"/>
      <c r="BI262" s="380"/>
      <c r="BJ262" s="377"/>
      <c r="CE262" s="380"/>
      <c r="CF262" s="380"/>
      <c r="CG262" s="380"/>
      <c r="EZ262" s="380"/>
      <c r="FA262" s="380"/>
      <c r="FB262" s="380"/>
      <c r="FC262" s="380"/>
      <c r="FD262" s="380"/>
      <c r="FE262" s="380"/>
      <c r="FF262" s="380"/>
      <c r="FG262" s="380"/>
      <c r="FH262" s="380"/>
      <c r="FI262" s="380"/>
      <c r="FJ262" s="380"/>
      <c r="FK262" s="380"/>
      <c r="FL262" s="380"/>
      <c r="FM262" s="380"/>
      <c r="FN262" s="380"/>
      <c r="FO262" s="380"/>
      <c r="FP262" s="380"/>
      <c r="FQ262" s="380"/>
      <c r="FR262" s="380"/>
      <c r="FS262" s="380"/>
      <c r="FT262" s="380"/>
      <c r="FU262" s="380"/>
      <c r="FV262" s="380"/>
      <c r="FW262" s="380"/>
      <c r="FX262" s="380"/>
      <c r="FY262" s="380"/>
      <c r="FZ262" s="380"/>
      <c r="GA262" s="380"/>
      <c r="GB262" s="380"/>
      <c r="GC262" s="380"/>
      <c r="GD262" s="380"/>
      <c r="GE262" s="380"/>
      <c r="GF262" s="380"/>
      <c r="GG262" s="380"/>
      <c r="GH262" s="380"/>
      <c r="GI262" s="380"/>
      <c r="GJ262" s="380"/>
      <c r="GK262" s="380"/>
      <c r="GL262" s="380"/>
      <c r="GM262" s="380"/>
      <c r="GN262" s="380"/>
      <c r="GO262" s="380"/>
      <c r="GP262" s="380"/>
      <c r="GQ262" s="380"/>
      <c r="GR262" s="380"/>
      <c r="GS262" s="380"/>
      <c r="GT262" s="380"/>
      <c r="GU262" s="380"/>
      <c r="GV262" s="380"/>
      <c r="GW262" s="380"/>
      <c r="GX262" s="380"/>
      <c r="GY262" s="380"/>
      <c r="GZ262" s="380"/>
      <c r="HA262" s="380"/>
      <c r="HB262" s="380"/>
      <c r="HC262" s="380"/>
      <c r="HD262" s="380"/>
      <c r="HE262" s="380"/>
      <c r="HF262" s="380"/>
      <c r="HG262" s="380"/>
      <c r="HH262" s="380"/>
    </row>
    <row r="263" spans="1:216">
      <c r="A263" s="103"/>
      <c r="B263" s="377"/>
      <c r="C263" s="377"/>
      <c r="D263" s="377"/>
      <c r="E263" s="377"/>
      <c r="F263" s="377"/>
      <c r="G263" s="377"/>
      <c r="H263" s="377"/>
      <c r="I263" s="377"/>
      <c r="J263" s="377"/>
      <c r="K263" s="377"/>
      <c r="L263" s="377"/>
      <c r="M263" s="378"/>
      <c r="N263" s="378"/>
      <c r="O263" s="378"/>
      <c r="P263" s="378"/>
      <c r="Q263" s="378"/>
      <c r="R263" s="378"/>
      <c r="S263" s="378"/>
      <c r="T263" s="378"/>
      <c r="U263" s="378"/>
      <c r="V263" s="378"/>
      <c r="W263" s="378"/>
      <c r="X263" s="378"/>
      <c r="Y263" s="380"/>
      <c r="Z263" s="409"/>
      <c r="AA263" s="380"/>
      <c r="AB263" s="380"/>
      <c r="AC263" s="380"/>
      <c r="AD263" s="380"/>
      <c r="AE263" s="380"/>
      <c r="AF263" s="380"/>
      <c r="AG263" s="380"/>
      <c r="AH263" s="380"/>
      <c r="AI263" s="380"/>
      <c r="AJ263" s="380"/>
      <c r="AR263" s="380"/>
      <c r="AS263" s="380"/>
      <c r="AT263" s="380"/>
      <c r="AU263" s="380"/>
      <c r="AV263" s="380"/>
      <c r="AW263" s="380"/>
      <c r="AX263" s="380"/>
      <c r="AY263" s="380"/>
      <c r="AZ263" s="380"/>
      <c r="BA263" s="380"/>
      <c r="BB263" s="380"/>
      <c r="BC263" s="380"/>
      <c r="BD263" s="380"/>
      <c r="BE263" s="380"/>
      <c r="BF263" s="380"/>
      <c r="BG263" s="380"/>
      <c r="BH263" s="380"/>
      <c r="BI263" s="380"/>
      <c r="BJ263" s="377"/>
      <c r="CE263" s="380"/>
      <c r="CF263" s="380"/>
      <c r="CG263" s="380"/>
      <c r="EZ263" s="380"/>
      <c r="FA263" s="380"/>
      <c r="FB263" s="380"/>
      <c r="FC263" s="380"/>
      <c r="FD263" s="380"/>
      <c r="FE263" s="380"/>
      <c r="FF263" s="380"/>
      <c r="FG263" s="380"/>
      <c r="FH263" s="380"/>
      <c r="FI263" s="380"/>
      <c r="FJ263" s="380"/>
      <c r="FK263" s="380"/>
      <c r="FL263" s="380"/>
      <c r="FM263" s="380"/>
      <c r="FN263" s="380"/>
      <c r="FO263" s="380"/>
      <c r="FP263" s="380"/>
      <c r="FQ263" s="380"/>
      <c r="FR263" s="380"/>
      <c r="FS263" s="380"/>
      <c r="FT263" s="380"/>
      <c r="FU263" s="380"/>
      <c r="FV263" s="380"/>
      <c r="FW263" s="380"/>
      <c r="FX263" s="380"/>
      <c r="FY263" s="380"/>
      <c r="FZ263" s="380"/>
      <c r="GA263" s="380"/>
      <c r="GB263" s="380"/>
      <c r="GC263" s="380"/>
      <c r="GD263" s="380"/>
      <c r="GE263" s="380"/>
      <c r="GF263" s="380"/>
      <c r="GG263" s="380"/>
      <c r="GH263" s="380"/>
      <c r="GI263" s="380"/>
      <c r="GJ263" s="380"/>
      <c r="GK263" s="380"/>
      <c r="GL263" s="380"/>
      <c r="GM263" s="380"/>
      <c r="GN263" s="380"/>
      <c r="GO263" s="380"/>
      <c r="GP263" s="380"/>
      <c r="GQ263" s="380"/>
      <c r="GR263" s="380"/>
      <c r="GS263" s="380"/>
      <c r="GT263" s="380"/>
      <c r="GU263" s="380"/>
      <c r="GV263" s="380"/>
      <c r="GW263" s="380"/>
      <c r="GX263" s="380"/>
      <c r="GY263" s="380"/>
      <c r="GZ263" s="380"/>
      <c r="HA263" s="380"/>
      <c r="HB263" s="380"/>
      <c r="HC263" s="380"/>
      <c r="HD263" s="380"/>
      <c r="HE263" s="380"/>
      <c r="HF263" s="380"/>
      <c r="HG263" s="380"/>
      <c r="HH263" s="380"/>
    </row>
    <row r="264" spans="1:216">
      <c r="A264" s="103"/>
      <c r="B264" s="377"/>
      <c r="C264" s="377"/>
      <c r="D264" s="377"/>
      <c r="E264" s="377"/>
      <c r="F264" s="377"/>
      <c r="G264" s="377"/>
      <c r="H264" s="377"/>
      <c r="I264" s="377"/>
      <c r="J264" s="377"/>
      <c r="K264" s="377"/>
      <c r="L264" s="377"/>
      <c r="M264" s="378"/>
      <c r="N264" s="378"/>
      <c r="O264" s="378"/>
      <c r="P264" s="378"/>
      <c r="Q264" s="378"/>
      <c r="R264" s="378"/>
      <c r="S264" s="378"/>
      <c r="T264" s="378"/>
      <c r="U264" s="378"/>
      <c r="V264" s="378"/>
      <c r="W264" s="378"/>
      <c r="X264" s="378"/>
      <c r="Y264" s="380"/>
      <c r="Z264" s="409"/>
      <c r="AA264" s="380"/>
      <c r="AB264" s="380"/>
      <c r="AC264" s="380"/>
      <c r="AD264" s="380"/>
      <c r="AE264" s="380"/>
      <c r="AF264" s="380"/>
      <c r="AG264" s="380"/>
      <c r="AH264" s="380"/>
      <c r="AI264" s="380"/>
      <c r="AJ264" s="380"/>
      <c r="AR264" s="380"/>
      <c r="AS264" s="380"/>
      <c r="AT264" s="380"/>
      <c r="AU264" s="380"/>
      <c r="AV264" s="380"/>
      <c r="AW264" s="380"/>
      <c r="AX264" s="380"/>
      <c r="AY264" s="380"/>
      <c r="AZ264" s="380"/>
      <c r="BA264" s="380"/>
      <c r="BB264" s="380"/>
      <c r="BC264" s="380"/>
      <c r="BD264" s="380"/>
      <c r="BE264" s="380"/>
      <c r="BF264" s="380"/>
      <c r="BG264" s="380"/>
      <c r="BH264" s="380"/>
      <c r="BI264" s="380"/>
      <c r="BJ264" s="377"/>
      <c r="CE264" s="380"/>
      <c r="CF264" s="380"/>
      <c r="CG264" s="380"/>
      <c r="EZ264" s="380"/>
      <c r="FA264" s="380"/>
      <c r="FB264" s="380"/>
      <c r="FC264" s="380"/>
      <c r="FD264" s="380"/>
      <c r="FE264" s="380"/>
      <c r="FF264" s="380"/>
      <c r="FG264" s="380"/>
      <c r="FH264" s="380"/>
      <c r="FI264" s="380"/>
      <c r="FJ264" s="380"/>
      <c r="FK264" s="380"/>
      <c r="FL264" s="380"/>
      <c r="FM264" s="380"/>
      <c r="FN264" s="380"/>
      <c r="FO264" s="380"/>
      <c r="FP264" s="380"/>
      <c r="FQ264" s="380"/>
      <c r="FR264" s="380"/>
      <c r="FS264" s="380"/>
      <c r="FT264" s="380"/>
      <c r="FU264" s="380"/>
      <c r="FV264" s="380"/>
      <c r="FW264" s="380"/>
      <c r="FX264" s="380"/>
      <c r="FY264" s="380"/>
      <c r="FZ264" s="380"/>
      <c r="GA264" s="380"/>
      <c r="GB264" s="380"/>
      <c r="GC264" s="380"/>
      <c r="GD264" s="380"/>
      <c r="GE264" s="380"/>
      <c r="GF264" s="380"/>
      <c r="GG264" s="380"/>
      <c r="GH264" s="380"/>
      <c r="GI264" s="380"/>
      <c r="GJ264" s="380"/>
      <c r="GK264" s="380"/>
      <c r="GL264" s="380"/>
      <c r="GM264" s="380"/>
      <c r="GN264" s="380"/>
      <c r="GO264" s="380"/>
      <c r="GP264" s="380"/>
      <c r="GQ264" s="380"/>
      <c r="GR264" s="380"/>
      <c r="GS264" s="380"/>
      <c r="GT264" s="380"/>
      <c r="GU264" s="380"/>
      <c r="GV264" s="380"/>
      <c r="GW264" s="380"/>
      <c r="GX264" s="380"/>
      <c r="GY264" s="380"/>
      <c r="GZ264" s="380"/>
      <c r="HA264" s="380"/>
      <c r="HB264" s="380"/>
      <c r="HC264" s="380"/>
      <c r="HD264" s="380"/>
      <c r="HE264" s="380"/>
      <c r="HF264" s="380"/>
      <c r="HG264" s="380"/>
      <c r="HH264" s="380"/>
    </row>
    <row r="265" spans="1:216">
      <c r="A265" s="103"/>
      <c r="B265" s="377"/>
      <c r="C265" s="377"/>
      <c r="D265" s="377"/>
      <c r="E265" s="377"/>
      <c r="F265" s="377"/>
      <c r="G265" s="377"/>
      <c r="H265" s="377"/>
      <c r="I265" s="377"/>
      <c r="J265" s="377"/>
      <c r="K265" s="377"/>
      <c r="L265" s="377"/>
      <c r="M265" s="378"/>
      <c r="N265" s="378"/>
      <c r="O265" s="378"/>
      <c r="P265" s="378"/>
      <c r="Q265" s="378"/>
      <c r="R265" s="378"/>
      <c r="S265" s="378"/>
      <c r="T265" s="378"/>
      <c r="U265" s="378"/>
      <c r="V265" s="378"/>
      <c r="W265" s="378"/>
      <c r="X265" s="378"/>
      <c r="Y265" s="380"/>
      <c r="Z265" s="409"/>
      <c r="AA265" s="380"/>
      <c r="AB265" s="380"/>
      <c r="AC265" s="380"/>
      <c r="AD265" s="380"/>
      <c r="AE265" s="380"/>
      <c r="AF265" s="380"/>
      <c r="AG265" s="380"/>
      <c r="AH265" s="380"/>
      <c r="AI265" s="380"/>
      <c r="AJ265" s="380"/>
      <c r="AR265" s="380"/>
      <c r="AS265" s="380"/>
      <c r="AT265" s="380"/>
      <c r="AU265" s="380"/>
      <c r="AV265" s="380"/>
      <c r="AW265" s="380"/>
      <c r="AX265" s="380"/>
      <c r="AY265" s="380"/>
      <c r="AZ265" s="380"/>
      <c r="BA265" s="380"/>
      <c r="BB265" s="380"/>
      <c r="BC265" s="380"/>
      <c r="BD265" s="380"/>
      <c r="BE265" s="380"/>
      <c r="BF265" s="380"/>
      <c r="BG265" s="380"/>
      <c r="BH265" s="380"/>
      <c r="BI265" s="380"/>
      <c r="BJ265" s="377"/>
      <c r="CE265" s="380"/>
      <c r="CF265" s="380"/>
      <c r="CG265" s="380"/>
      <c r="EZ265" s="380"/>
      <c r="FA265" s="380"/>
      <c r="FB265" s="380"/>
      <c r="FC265" s="380"/>
      <c r="FD265" s="380"/>
      <c r="FE265" s="380"/>
      <c r="FF265" s="380"/>
      <c r="FG265" s="380"/>
      <c r="FH265" s="380"/>
      <c r="FI265" s="380"/>
      <c r="FJ265" s="380"/>
      <c r="FK265" s="380"/>
      <c r="FL265" s="380"/>
      <c r="FM265" s="380"/>
      <c r="FN265" s="380"/>
      <c r="FO265" s="380"/>
      <c r="FP265" s="380"/>
      <c r="FQ265" s="380"/>
      <c r="FR265" s="380"/>
      <c r="FS265" s="380"/>
      <c r="FT265" s="380"/>
      <c r="FU265" s="380"/>
      <c r="FV265" s="380"/>
      <c r="FW265" s="380"/>
      <c r="FX265" s="380"/>
      <c r="FY265" s="380"/>
      <c r="FZ265" s="380"/>
      <c r="GA265" s="380"/>
      <c r="GB265" s="380"/>
      <c r="GC265" s="380"/>
      <c r="GD265" s="380"/>
      <c r="GE265" s="380"/>
      <c r="GF265" s="380"/>
      <c r="GG265" s="380"/>
      <c r="GH265" s="380"/>
      <c r="GI265" s="380"/>
      <c r="GJ265" s="380"/>
      <c r="GK265" s="380"/>
      <c r="GL265" s="380"/>
      <c r="GM265" s="380"/>
      <c r="GN265" s="380"/>
      <c r="GO265" s="380"/>
      <c r="GP265" s="380"/>
      <c r="GQ265" s="380"/>
      <c r="GR265" s="380"/>
      <c r="GS265" s="380"/>
      <c r="GT265" s="380"/>
      <c r="GU265" s="380"/>
      <c r="GV265" s="380"/>
      <c r="GW265" s="380"/>
      <c r="GX265" s="380"/>
      <c r="GY265" s="380"/>
      <c r="GZ265" s="380"/>
      <c r="HA265" s="380"/>
      <c r="HB265" s="380"/>
      <c r="HC265" s="380"/>
      <c r="HD265" s="380"/>
      <c r="HE265" s="380"/>
      <c r="HF265" s="380"/>
      <c r="HG265" s="380"/>
      <c r="HH265" s="380"/>
    </row>
    <row r="266" spans="1:216">
      <c r="A266" s="103"/>
      <c r="B266" s="377"/>
      <c r="C266" s="377"/>
      <c r="D266" s="377"/>
      <c r="E266" s="377"/>
      <c r="F266" s="377"/>
      <c r="G266" s="377"/>
      <c r="H266" s="377"/>
      <c r="I266" s="377"/>
      <c r="J266" s="377"/>
      <c r="K266" s="377"/>
      <c r="L266" s="377"/>
      <c r="M266" s="378"/>
      <c r="N266" s="378"/>
      <c r="O266" s="378"/>
      <c r="P266" s="378"/>
      <c r="Q266" s="378"/>
      <c r="R266" s="378"/>
      <c r="S266" s="378"/>
      <c r="T266" s="378"/>
      <c r="U266" s="378"/>
      <c r="V266" s="378"/>
      <c r="W266" s="378"/>
      <c r="X266" s="378"/>
      <c r="Y266" s="380"/>
      <c r="Z266" s="409"/>
      <c r="AA266" s="380"/>
      <c r="AB266" s="380"/>
      <c r="AC266" s="380"/>
      <c r="AD266" s="380"/>
      <c r="AE266" s="380"/>
      <c r="AF266" s="380"/>
      <c r="AG266" s="380"/>
      <c r="AH266" s="380"/>
      <c r="AI266" s="380"/>
      <c r="AJ266" s="380"/>
      <c r="AR266" s="380"/>
      <c r="AS266" s="380"/>
      <c r="AT266" s="380"/>
      <c r="AU266" s="380"/>
      <c r="AV266" s="380"/>
      <c r="AW266" s="380"/>
      <c r="AX266" s="380"/>
      <c r="AY266" s="380"/>
      <c r="AZ266" s="380"/>
      <c r="BA266" s="380"/>
      <c r="BB266" s="380"/>
      <c r="BC266" s="380"/>
      <c r="BD266" s="380"/>
      <c r="BE266" s="380"/>
      <c r="BF266" s="380"/>
      <c r="BG266" s="380"/>
      <c r="BH266" s="380"/>
      <c r="BI266" s="380"/>
      <c r="BJ266" s="377"/>
      <c r="CE266" s="380"/>
      <c r="CF266" s="380"/>
      <c r="CG266" s="380"/>
      <c r="EZ266" s="380"/>
      <c r="FA266" s="380"/>
      <c r="FB266" s="380"/>
      <c r="FC266" s="380"/>
      <c r="FD266" s="380"/>
      <c r="FE266" s="380"/>
      <c r="FF266" s="380"/>
      <c r="FG266" s="380"/>
      <c r="FH266" s="380"/>
      <c r="FI266" s="380"/>
      <c r="FJ266" s="380"/>
      <c r="FK266" s="380"/>
      <c r="FL266" s="380"/>
      <c r="FM266" s="380"/>
      <c r="FN266" s="380"/>
      <c r="FO266" s="380"/>
      <c r="FP266" s="380"/>
      <c r="FQ266" s="380"/>
      <c r="FR266" s="380"/>
      <c r="FS266" s="380"/>
      <c r="FT266" s="380"/>
      <c r="FU266" s="380"/>
      <c r="FV266" s="380"/>
      <c r="FW266" s="380"/>
      <c r="FX266" s="380"/>
      <c r="FY266" s="380"/>
      <c r="FZ266" s="380"/>
      <c r="GA266" s="380"/>
      <c r="GB266" s="380"/>
      <c r="GC266" s="380"/>
      <c r="GD266" s="380"/>
      <c r="GE266" s="380"/>
      <c r="GF266" s="380"/>
      <c r="GG266" s="380"/>
      <c r="GH266" s="380"/>
      <c r="GI266" s="380"/>
      <c r="GJ266" s="380"/>
      <c r="GK266" s="380"/>
      <c r="GL266" s="380"/>
      <c r="GM266" s="380"/>
      <c r="GN266" s="380"/>
      <c r="GO266" s="380"/>
      <c r="GP266" s="380"/>
      <c r="GQ266" s="380"/>
      <c r="GR266" s="380"/>
      <c r="GS266" s="380"/>
      <c r="GT266" s="380"/>
      <c r="GU266" s="380"/>
      <c r="GV266" s="380"/>
      <c r="GW266" s="380"/>
      <c r="GX266" s="380"/>
      <c r="GY266" s="380"/>
      <c r="GZ266" s="380"/>
      <c r="HA266" s="380"/>
      <c r="HB266" s="380"/>
      <c r="HC266" s="380"/>
      <c r="HD266" s="380"/>
      <c r="HE266" s="380"/>
      <c r="HF266" s="380"/>
      <c r="HG266" s="380"/>
      <c r="HH266" s="380"/>
    </row>
    <row r="267" spans="1:216">
      <c r="A267" s="103"/>
      <c r="B267" s="377"/>
      <c r="C267" s="377"/>
      <c r="D267" s="377"/>
      <c r="E267" s="377"/>
      <c r="F267" s="377"/>
      <c r="G267" s="377"/>
      <c r="H267" s="377"/>
      <c r="I267" s="377"/>
      <c r="J267" s="377"/>
      <c r="K267" s="377"/>
      <c r="L267" s="377"/>
      <c r="M267" s="378"/>
      <c r="N267" s="378"/>
      <c r="O267" s="378"/>
      <c r="P267" s="378"/>
      <c r="Q267" s="378"/>
      <c r="R267" s="378"/>
      <c r="S267" s="378"/>
      <c r="T267" s="378"/>
      <c r="U267" s="378"/>
      <c r="V267" s="378"/>
      <c r="W267" s="378"/>
      <c r="X267" s="378"/>
      <c r="Y267" s="380"/>
      <c r="Z267" s="409"/>
      <c r="AA267" s="380"/>
      <c r="AB267" s="380"/>
      <c r="AC267" s="380"/>
      <c r="AD267" s="380"/>
      <c r="AE267" s="380"/>
      <c r="AF267" s="380"/>
      <c r="AG267" s="380"/>
      <c r="AH267" s="380"/>
      <c r="AI267" s="380"/>
      <c r="AJ267" s="380"/>
      <c r="AR267" s="380"/>
      <c r="AS267" s="380"/>
      <c r="AT267" s="380"/>
      <c r="AU267" s="380"/>
      <c r="AV267" s="380"/>
      <c r="AW267" s="380"/>
      <c r="AX267" s="380"/>
      <c r="AY267" s="380"/>
      <c r="AZ267" s="380"/>
      <c r="BA267" s="380"/>
      <c r="BB267" s="380"/>
      <c r="BC267" s="380"/>
      <c r="BD267" s="380"/>
      <c r="BE267" s="380"/>
      <c r="BF267" s="380"/>
      <c r="BG267" s="380"/>
      <c r="BH267" s="380"/>
      <c r="BI267" s="380"/>
      <c r="BJ267" s="377"/>
      <c r="CE267" s="380"/>
      <c r="CF267" s="380"/>
      <c r="CG267" s="380"/>
      <c r="EZ267" s="380"/>
      <c r="FA267" s="380"/>
      <c r="FB267" s="380"/>
      <c r="FC267" s="380"/>
      <c r="FD267" s="380"/>
      <c r="FE267" s="380"/>
      <c r="FF267" s="380"/>
      <c r="FG267" s="380"/>
      <c r="FH267" s="380"/>
      <c r="FI267" s="380"/>
      <c r="FJ267" s="380"/>
      <c r="FK267" s="380"/>
      <c r="FL267" s="380"/>
      <c r="FM267" s="380"/>
      <c r="FN267" s="380"/>
      <c r="FO267" s="380"/>
      <c r="FP267" s="380"/>
      <c r="FQ267" s="380"/>
      <c r="FR267" s="380"/>
      <c r="FS267" s="380"/>
      <c r="FT267" s="380"/>
      <c r="FU267" s="380"/>
      <c r="FV267" s="380"/>
      <c r="FW267" s="380"/>
      <c r="FX267" s="380"/>
      <c r="FY267" s="380"/>
      <c r="FZ267" s="380"/>
      <c r="GA267" s="380"/>
      <c r="GB267" s="380"/>
      <c r="GC267" s="380"/>
      <c r="GD267" s="380"/>
      <c r="GE267" s="380"/>
      <c r="GF267" s="380"/>
      <c r="GG267" s="380"/>
      <c r="GH267" s="380"/>
      <c r="GI267" s="380"/>
      <c r="GJ267" s="380"/>
      <c r="GK267" s="380"/>
      <c r="GL267" s="380"/>
      <c r="GM267" s="380"/>
      <c r="GN267" s="380"/>
      <c r="GO267" s="380"/>
      <c r="GP267" s="380"/>
      <c r="GQ267" s="380"/>
      <c r="GR267" s="380"/>
      <c r="GS267" s="380"/>
      <c r="GT267" s="380"/>
      <c r="GU267" s="380"/>
      <c r="GV267" s="380"/>
      <c r="GW267" s="380"/>
      <c r="GX267" s="380"/>
      <c r="GY267" s="380"/>
      <c r="GZ267" s="380"/>
      <c r="HA267" s="380"/>
      <c r="HB267" s="380"/>
      <c r="HC267" s="380"/>
      <c r="HD267" s="380"/>
      <c r="HE267" s="380"/>
      <c r="HF267" s="380"/>
      <c r="HG267" s="380"/>
      <c r="HH267" s="380"/>
    </row>
    <row r="268" spans="1:216">
      <c r="A268" s="103"/>
      <c r="B268" s="377"/>
      <c r="C268" s="377"/>
      <c r="D268" s="377"/>
      <c r="E268" s="377"/>
      <c r="F268" s="377"/>
      <c r="G268" s="377"/>
      <c r="H268" s="377"/>
      <c r="I268" s="377"/>
      <c r="J268" s="377"/>
      <c r="K268" s="377"/>
      <c r="L268" s="377"/>
      <c r="M268" s="378"/>
      <c r="N268" s="378"/>
      <c r="O268" s="378"/>
      <c r="P268" s="378"/>
      <c r="Q268" s="378"/>
      <c r="R268" s="378"/>
      <c r="S268" s="378"/>
      <c r="T268" s="378"/>
      <c r="U268" s="378"/>
      <c r="V268" s="378"/>
      <c r="W268" s="378"/>
      <c r="X268" s="378"/>
      <c r="Y268" s="380"/>
      <c r="Z268" s="409"/>
      <c r="AA268" s="380"/>
      <c r="AB268" s="380"/>
      <c r="AC268" s="380"/>
      <c r="AD268" s="380"/>
      <c r="AE268" s="380"/>
      <c r="AF268" s="380"/>
      <c r="AG268" s="380"/>
      <c r="AH268" s="380"/>
      <c r="AI268" s="380"/>
      <c r="AJ268" s="380"/>
      <c r="AR268" s="380"/>
      <c r="AS268" s="380"/>
      <c r="AT268" s="380"/>
      <c r="AU268" s="380"/>
      <c r="AV268" s="380"/>
      <c r="AW268" s="380"/>
      <c r="AX268" s="380"/>
      <c r="AY268" s="380"/>
      <c r="AZ268" s="380"/>
      <c r="BA268" s="380"/>
      <c r="BB268" s="380"/>
      <c r="BC268" s="380"/>
      <c r="BD268" s="380"/>
      <c r="BE268" s="380"/>
      <c r="BF268" s="380"/>
      <c r="BG268" s="380"/>
      <c r="BH268" s="380"/>
      <c r="BI268" s="380"/>
      <c r="BJ268" s="377"/>
      <c r="CE268" s="380"/>
      <c r="CF268" s="380"/>
      <c r="CG268" s="380"/>
      <c r="EZ268" s="380"/>
      <c r="FA268" s="380"/>
      <c r="FB268" s="380"/>
      <c r="FC268" s="380"/>
      <c r="FD268" s="380"/>
      <c r="FE268" s="380"/>
      <c r="FF268" s="380"/>
      <c r="FG268" s="380"/>
      <c r="FH268" s="380"/>
      <c r="FI268" s="380"/>
      <c r="FJ268" s="380"/>
      <c r="FK268" s="380"/>
      <c r="FL268" s="380"/>
      <c r="FM268" s="380"/>
      <c r="FN268" s="380"/>
      <c r="FO268" s="380"/>
      <c r="FP268" s="380"/>
      <c r="FQ268" s="380"/>
      <c r="FR268" s="380"/>
      <c r="FS268" s="380"/>
      <c r="FT268" s="380"/>
      <c r="FU268" s="380"/>
      <c r="FV268" s="380"/>
      <c r="FW268" s="380"/>
      <c r="FX268" s="380"/>
      <c r="FY268" s="380"/>
      <c r="FZ268" s="380"/>
      <c r="GA268" s="380"/>
      <c r="GB268" s="380"/>
      <c r="GC268" s="380"/>
      <c r="GD268" s="380"/>
      <c r="GE268" s="380"/>
      <c r="GF268" s="380"/>
      <c r="GG268" s="380"/>
      <c r="GH268" s="380"/>
      <c r="GI268" s="380"/>
      <c r="GJ268" s="380"/>
      <c r="GK268" s="380"/>
      <c r="GL268" s="380"/>
      <c r="GM268" s="380"/>
      <c r="GN268" s="380"/>
      <c r="GO268" s="380"/>
      <c r="GP268" s="380"/>
      <c r="GQ268" s="380"/>
      <c r="GR268" s="380"/>
      <c r="GS268" s="380"/>
      <c r="GT268" s="380"/>
      <c r="GU268" s="380"/>
      <c r="GV268" s="380"/>
      <c r="GW268" s="380"/>
      <c r="GX268" s="380"/>
      <c r="GY268" s="380"/>
      <c r="GZ268" s="380"/>
      <c r="HA268" s="380"/>
      <c r="HB268" s="380"/>
      <c r="HC268" s="380"/>
      <c r="HD268" s="380"/>
      <c r="HE268" s="380"/>
      <c r="HF268" s="380"/>
      <c r="HG268" s="380"/>
      <c r="HH268" s="380"/>
    </row>
    <row r="269" spans="1:216">
      <c r="A269" s="103"/>
      <c r="B269" s="377"/>
      <c r="C269" s="377"/>
      <c r="D269" s="377"/>
      <c r="E269" s="377"/>
      <c r="F269" s="377"/>
      <c r="G269" s="377"/>
      <c r="H269" s="377"/>
      <c r="I269" s="377"/>
      <c r="J269" s="377"/>
      <c r="K269" s="377"/>
      <c r="L269" s="377"/>
      <c r="M269" s="378"/>
      <c r="N269" s="378"/>
      <c r="O269" s="378"/>
      <c r="P269" s="378"/>
      <c r="Q269" s="378"/>
      <c r="R269" s="378"/>
      <c r="S269" s="378"/>
      <c r="T269" s="378"/>
      <c r="U269" s="378"/>
      <c r="V269" s="378"/>
      <c r="W269" s="378"/>
      <c r="X269" s="378"/>
      <c r="Y269" s="380"/>
      <c r="Z269" s="409"/>
      <c r="AA269" s="380"/>
      <c r="AB269" s="380"/>
      <c r="AC269" s="380"/>
      <c r="AD269" s="380"/>
      <c r="AE269" s="380"/>
      <c r="AF269" s="380"/>
      <c r="AG269" s="380"/>
      <c r="AH269" s="380"/>
      <c r="AI269" s="380"/>
      <c r="AJ269" s="380"/>
      <c r="AR269" s="380"/>
      <c r="AS269" s="380"/>
      <c r="AT269" s="380"/>
      <c r="AU269" s="380"/>
      <c r="AV269" s="380"/>
      <c r="AW269" s="380"/>
      <c r="AX269" s="380"/>
      <c r="AY269" s="380"/>
      <c r="AZ269" s="380"/>
      <c r="BA269" s="380"/>
      <c r="BB269" s="380"/>
      <c r="BC269" s="380"/>
      <c r="BD269" s="380"/>
      <c r="BE269" s="380"/>
      <c r="BF269" s="380"/>
      <c r="BG269" s="380"/>
      <c r="BH269" s="380"/>
      <c r="BI269" s="380"/>
      <c r="BJ269" s="377"/>
      <c r="CE269" s="380"/>
      <c r="CF269" s="380"/>
      <c r="CG269" s="380"/>
      <c r="EZ269" s="380"/>
      <c r="FA269" s="380"/>
      <c r="FB269" s="380"/>
      <c r="FC269" s="380"/>
      <c r="FD269" s="380"/>
      <c r="FE269" s="380"/>
      <c r="FF269" s="380"/>
      <c r="FG269" s="380"/>
      <c r="FH269" s="380"/>
      <c r="FI269" s="380"/>
      <c r="FJ269" s="380"/>
      <c r="FK269" s="380"/>
      <c r="FL269" s="380"/>
      <c r="FM269" s="380"/>
      <c r="FN269" s="380"/>
      <c r="FO269" s="380"/>
      <c r="FP269" s="380"/>
      <c r="FQ269" s="380"/>
      <c r="FR269" s="380"/>
      <c r="FS269" s="380"/>
      <c r="FT269" s="380"/>
      <c r="FU269" s="380"/>
      <c r="FV269" s="380"/>
      <c r="FW269" s="380"/>
      <c r="FX269" s="380"/>
      <c r="FY269" s="380"/>
      <c r="FZ269" s="380"/>
      <c r="GA269" s="380"/>
      <c r="GB269" s="380"/>
      <c r="GC269" s="380"/>
      <c r="GD269" s="380"/>
      <c r="GE269" s="380"/>
      <c r="GF269" s="380"/>
      <c r="GG269" s="380"/>
      <c r="GH269" s="380"/>
      <c r="GI269" s="380"/>
      <c r="GJ269" s="380"/>
      <c r="GK269" s="380"/>
      <c r="GL269" s="380"/>
      <c r="GM269" s="380"/>
      <c r="GN269" s="380"/>
      <c r="GO269" s="380"/>
      <c r="GP269" s="380"/>
      <c r="GQ269" s="380"/>
      <c r="GR269" s="380"/>
      <c r="GS269" s="380"/>
      <c r="GT269" s="380"/>
      <c r="GU269" s="380"/>
      <c r="GV269" s="380"/>
      <c r="GW269" s="380"/>
      <c r="GX269" s="380"/>
      <c r="GY269" s="380"/>
      <c r="GZ269" s="380"/>
      <c r="HA269" s="380"/>
      <c r="HB269" s="380"/>
      <c r="HC269" s="380"/>
      <c r="HD269" s="380"/>
      <c r="HE269" s="380"/>
      <c r="HF269" s="380"/>
      <c r="HG269" s="380"/>
      <c r="HH269" s="380"/>
    </row>
    <row r="270" spans="1:216">
      <c r="A270" s="103"/>
      <c r="B270" s="377"/>
      <c r="C270" s="377"/>
      <c r="D270" s="377"/>
      <c r="E270" s="377"/>
      <c r="F270" s="377"/>
      <c r="G270" s="377"/>
      <c r="H270" s="377"/>
      <c r="I270" s="377"/>
      <c r="J270" s="377"/>
      <c r="K270" s="377"/>
      <c r="L270" s="377"/>
      <c r="M270" s="378"/>
      <c r="N270" s="378"/>
      <c r="O270" s="378"/>
      <c r="P270" s="378"/>
      <c r="Q270" s="378"/>
      <c r="R270" s="378"/>
      <c r="S270" s="378"/>
      <c r="T270" s="378"/>
      <c r="U270" s="378"/>
      <c r="V270" s="378"/>
      <c r="W270" s="378"/>
      <c r="X270" s="378"/>
      <c r="Y270" s="380"/>
      <c r="Z270" s="409"/>
      <c r="AA270" s="380"/>
      <c r="AB270" s="380"/>
      <c r="AC270" s="380"/>
      <c r="AD270" s="380"/>
      <c r="AE270" s="380"/>
      <c r="AF270" s="380"/>
      <c r="AG270" s="380"/>
      <c r="AH270" s="380"/>
      <c r="AI270" s="380"/>
      <c r="AJ270" s="380"/>
      <c r="AR270" s="380"/>
      <c r="AS270" s="380"/>
      <c r="AT270" s="380"/>
      <c r="AU270" s="380"/>
      <c r="AV270" s="380"/>
      <c r="AW270" s="380"/>
      <c r="AX270" s="380"/>
      <c r="AY270" s="380"/>
      <c r="AZ270" s="380"/>
      <c r="BA270" s="380"/>
      <c r="BB270" s="380"/>
      <c r="BC270" s="380"/>
      <c r="BD270" s="380"/>
      <c r="BE270" s="380"/>
      <c r="BF270" s="380"/>
      <c r="BG270" s="380"/>
      <c r="BH270" s="380"/>
      <c r="BI270" s="380"/>
      <c r="BJ270" s="377"/>
      <c r="CE270" s="380"/>
      <c r="CF270" s="380"/>
      <c r="CG270" s="380"/>
      <c r="EZ270" s="380"/>
      <c r="FA270" s="380"/>
      <c r="FB270" s="380"/>
      <c r="FC270" s="380"/>
      <c r="FD270" s="380"/>
      <c r="FE270" s="380"/>
      <c r="FF270" s="380"/>
      <c r="FG270" s="380"/>
      <c r="FH270" s="380"/>
      <c r="FI270" s="380"/>
      <c r="FJ270" s="380"/>
      <c r="FK270" s="380"/>
      <c r="FL270" s="380"/>
      <c r="FM270" s="380"/>
      <c r="FN270" s="380"/>
      <c r="FO270" s="380"/>
      <c r="FP270" s="380"/>
      <c r="FQ270" s="380"/>
      <c r="FR270" s="380"/>
      <c r="FS270" s="380"/>
      <c r="FT270" s="380"/>
      <c r="FU270" s="380"/>
      <c r="FV270" s="380"/>
      <c r="FW270" s="380"/>
      <c r="FX270" s="380"/>
      <c r="FY270" s="380"/>
      <c r="FZ270" s="380"/>
      <c r="GA270" s="380"/>
      <c r="GB270" s="380"/>
      <c r="GC270" s="380"/>
      <c r="GD270" s="380"/>
      <c r="GE270" s="380"/>
      <c r="GF270" s="380"/>
      <c r="GG270" s="380"/>
      <c r="GH270" s="380"/>
      <c r="GI270" s="380"/>
      <c r="GJ270" s="380"/>
      <c r="GK270" s="380"/>
      <c r="GL270" s="380"/>
      <c r="GM270" s="380"/>
      <c r="GN270" s="380"/>
      <c r="GO270" s="380"/>
      <c r="GP270" s="380"/>
      <c r="GQ270" s="380"/>
      <c r="GR270" s="380"/>
      <c r="GS270" s="380"/>
      <c r="GT270" s="380"/>
      <c r="GU270" s="380"/>
      <c r="GV270" s="380"/>
      <c r="GW270" s="380"/>
      <c r="GX270" s="380"/>
      <c r="GY270" s="380"/>
      <c r="GZ270" s="380"/>
      <c r="HA270" s="380"/>
      <c r="HB270" s="380"/>
      <c r="HC270" s="380"/>
      <c r="HD270" s="380"/>
      <c r="HE270" s="380"/>
      <c r="HF270" s="380"/>
      <c r="HG270" s="380"/>
      <c r="HH270" s="380"/>
    </row>
    <row r="271" spans="1:216">
      <c r="A271" s="103"/>
      <c r="B271" s="377"/>
      <c r="C271" s="377"/>
      <c r="D271" s="377"/>
      <c r="E271" s="377"/>
      <c r="F271" s="377"/>
      <c r="G271" s="377"/>
      <c r="H271" s="377"/>
      <c r="I271" s="377"/>
      <c r="J271" s="377"/>
      <c r="K271" s="377"/>
      <c r="L271" s="377"/>
      <c r="M271" s="378"/>
      <c r="N271" s="378"/>
      <c r="O271" s="378"/>
      <c r="P271" s="378"/>
      <c r="Q271" s="378"/>
      <c r="R271" s="378"/>
      <c r="S271" s="378"/>
      <c r="T271" s="378"/>
      <c r="U271" s="378"/>
      <c r="V271" s="378"/>
      <c r="W271" s="378"/>
      <c r="X271" s="378"/>
      <c r="Y271" s="380"/>
      <c r="Z271" s="409"/>
      <c r="AA271" s="380"/>
      <c r="AB271" s="380"/>
      <c r="AC271" s="380"/>
      <c r="AD271" s="380"/>
      <c r="AE271" s="380"/>
      <c r="AF271" s="380"/>
      <c r="AG271" s="380"/>
      <c r="AH271" s="380"/>
      <c r="AI271" s="380"/>
      <c r="AJ271" s="380"/>
      <c r="AR271" s="380"/>
      <c r="AS271" s="380"/>
      <c r="AT271" s="380"/>
      <c r="AU271" s="380"/>
      <c r="AV271" s="380"/>
      <c r="AW271" s="380"/>
      <c r="AX271" s="380"/>
      <c r="AY271" s="380"/>
      <c r="AZ271" s="380"/>
      <c r="BA271" s="380"/>
      <c r="BB271" s="380"/>
      <c r="BC271" s="380"/>
      <c r="BD271" s="380"/>
      <c r="BE271" s="380"/>
      <c r="BF271" s="380"/>
      <c r="BG271" s="380"/>
      <c r="BH271" s="380"/>
      <c r="BI271" s="380"/>
      <c r="BJ271" s="377"/>
      <c r="CE271" s="380"/>
      <c r="CF271" s="380"/>
      <c r="CG271" s="380"/>
      <c r="EZ271" s="380"/>
      <c r="FA271" s="380"/>
      <c r="FB271" s="380"/>
      <c r="FC271" s="380"/>
      <c r="FD271" s="380"/>
      <c r="FE271" s="380"/>
      <c r="FF271" s="380"/>
      <c r="FG271" s="380"/>
      <c r="FH271" s="380"/>
      <c r="FI271" s="380"/>
      <c r="FJ271" s="380"/>
      <c r="FK271" s="380"/>
      <c r="FL271" s="380"/>
      <c r="FM271" s="380"/>
      <c r="FN271" s="380"/>
      <c r="FO271" s="380"/>
      <c r="FP271" s="380"/>
      <c r="FQ271" s="380"/>
      <c r="FR271" s="380"/>
      <c r="FS271" s="380"/>
      <c r="FT271" s="380"/>
      <c r="FU271" s="380"/>
      <c r="FV271" s="380"/>
      <c r="FW271" s="380"/>
      <c r="FX271" s="380"/>
      <c r="FY271" s="380"/>
      <c r="FZ271" s="380"/>
      <c r="GA271" s="380"/>
      <c r="GB271" s="380"/>
      <c r="GC271" s="380"/>
      <c r="GD271" s="380"/>
      <c r="GE271" s="380"/>
      <c r="GF271" s="380"/>
      <c r="GG271" s="380"/>
      <c r="GH271" s="380"/>
      <c r="GI271" s="380"/>
      <c r="GJ271" s="380"/>
      <c r="GK271" s="380"/>
      <c r="GL271" s="380"/>
      <c r="GM271" s="380"/>
      <c r="GN271" s="380"/>
      <c r="GO271" s="380"/>
      <c r="GP271" s="380"/>
      <c r="GQ271" s="380"/>
      <c r="GR271" s="380"/>
      <c r="GS271" s="380"/>
      <c r="GT271" s="380"/>
      <c r="GU271" s="380"/>
      <c r="GV271" s="380"/>
      <c r="GW271" s="380"/>
      <c r="GX271" s="380"/>
      <c r="GY271" s="380"/>
      <c r="GZ271" s="380"/>
      <c r="HA271" s="380"/>
      <c r="HB271" s="380"/>
      <c r="HC271" s="380"/>
      <c r="HD271" s="380"/>
      <c r="HE271" s="380"/>
      <c r="HF271" s="380"/>
      <c r="HG271" s="380"/>
      <c r="HH271" s="380"/>
    </row>
    <row r="272" spans="1:216">
      <c r="A272" s="103"/>
      <c r="B272" s="377"/>
      <c r="C272" s="377"/>
      <c r="D272" s="377"/>
      <c r="E272" s="377"/>
      <c r="F272" s="377"/>
      <c r="G272" s="377"/>
      <c r="H272" s="377"/>
      <c r="I272" s="377"/>
      <c r="J272" s="377"/>
      <c r="K272" s="377"/>
      <c r="L272" s="377"/>
      <c r="M272" s="378"/>
      <c r="N272" s="378"/>
      <c r="O272" s="378"/>
      <c r="P272" s="378"/>
      <c r="Q272" s="378"/>
      <c r="R272" s="378"/>
      <c r="S272" s="378"/>
      <c r="T272" s="378"/>
      <c r="U272" s="378"/>
      <c r="V272" s="378"/>
      <c r="W272" s="378"/>
      <c r="X272" s="378"/>
      <c r="Y272" s="380"/>
      <c r="Z272" s="409"/>
      <c r="AA272" s="380"/>
      <c r="AB272" s="380"/>
      <c r="AC272" s="380"/>
      <c r="AD272" s="380"/>
      <c r="AE272" s="380"/>
      <c r="AF272" s="380"/>
      <c r="AG272" s="380"/>
      <c r="AH272" s="380"/>
      <c r="AI272" s="380"/>
      <c r="AJ272" s="380"/>
      <c r="AR272" s="380"/>
      <c r="AS272" s="380"/>
      <c r="AT272" s="380"/>
      <c r="AU272" s="380"/>
      <c r="AV272" s="380"/>
      <c r="AW272" s="380"/>
      <c r="AX272" s="380"/>
      <c r="AY272" s="380"/>
      <c r="AZ272" s="380"/>
      <c r="BA272" s="380"/>
      <c r="BB272" s="380"/>
      <c r="BC272" s="380"/>
      <c r="BD272" s="380"/>
      <c r="BE272" s="380"/>
      <c r="BF272" s="380"/>
      <c r="BG272" s="380"/>
      <c r="BH272" s="380"/>
      <c r="BI272" s="380"/>
      <c r="BJ272" s="377"/>
      <c r="CE272" s="380"/>
      <c r="CF272" s="380"/>
      <c r="CG272" s="380"/>
      <c r="EZ272" s="380"/>
      <c r="FA272" s="380"/>
      <c r="FB272" s="380"/>
      <c r="FC272" s="380"/>
      <c r="FD272" s="380"/>
      <c r="FE272" s="380"/>
      <c r="FF272" s="380"/>
      <c r="FG272" s="380"/>
      <c r="FH272" s="380"/>
      <c r="FI272" s="380"/>
      <c r="FJ272" s="380"/>
      <c r="FK272" s="380"/>
      <c r="FL272" s="380"/>
      <c r="FM272" s="380"/>
      <c r="FN272" s="380"/>
      <c r="FO272" s="380"/>
      <c r="FP272" s="380"/>
      <c r="FQ272" s="380"/>
      <c r="FR272" s="380"/>
      <c r="FS272" s="380"/>
      <c r="FT272" s="380"/>
      <c r="FU272" s="380"/>
      <c r="FV272" s="380"/>
      <c r="FW272" s="380"/>
      <c r="FX272" s="380"/>
      <c r="FY272" s="380"/>
      <c r="FZ272" s="380"/>
      <c r="GA272" s="380"/>
      <c r="GB272" s="380"/>
      <c r="GC272" s="380"/>
      <c r="GD272" s="380"/>
      <c r="GE272" s="380"/>
      <c r="GF272" s="380"/>
      <c r="GG272" s="380"/>
      <c r="GH272" s="380"/>
      <c r="GI272" s="380"/>
      <c r="GJ272" s="380"/>
      <c r="GK272" s="380"/>
      <c r="GL272" s="380"/>
      <c r="GM272" s="380"/>
      <c r="GN272" s="380"/>
      <c r="GO272" s="380"/>
      <c r="GP272" s="380"/>
      <c r="GQ272" s="380"/>
      <c r="GR272" s="380"/>
      <c r="GS272" s="380"/>
      <c r="GT272" s="380"/>
      <c r="GU272" s="380"/>
      <c r="GV272" s="380"/>
      <c r="GW272" s="380"/>
      <c r="GX272" s="380"/>
      <c r="GY272" s="380"/>
      <c r="GZ272" s="380"/>
      <c r="HA272" s="380"/>
      <c r="HB272" s="380"/>
      <c r="HC272" s="380"/>
      <c r="HD272" s="380"/>
      <c r="HE272" s="380"/>
      <c r="HF272" s="380"/>
      <c r="HG272" s="380"/>
      <c r="HH272" s="380"/>
    </row>
    <row r="273" spans="1:216">
      <c r="A273" s="103"/>
      <c r="B273" s="377"/>
      <c r="C273" s="377"/>
      <c r="D273" s="377"/>
      <c r="E273" s="377"/>
      <c r="F273" s="377"/>
      <c r="G273" s="377"/>
      <c r="H273" s="377"/>
      <c r="I273" s="377"/>
      <c r="J273" s="377"/>
      <c r="K273" s="377"/>
      <c r="L273" s="377"/>
      <c r="M273" s="378"/>
      <c r="N273" s="378"/>
      <c r="O273" s="378"/>
      <c r="P273" s="378"/>
      <c r="Q273" s="378"/>
      <c r="R273" s="378"/>
      <c r="S273" s="378"/>
      <c r="T273" s="378"/>
      <c r="U273" s="378"/>
      <c r="V273" s="378"/>
      <c r="W273" s="378"/>
      <c r="X273" s="378"/>
      <c r="Y273" s="380"/>
      <c r="Z273" s="409"/>
      <c r="AA273" s="380"/>
      <c r="AB273" s="380"/>
      <c r="AC273" s="380"/>
      <c r="AD273" s="380"/>
      <c r="AE273" s="380"/>
      <c r="AF273" s="380"/>
      <c r="AG273" s="380"/>
      <c r="AH273" s="380"/>
      <c r="AI273" s="380"/>
      <c r="AJ273" s="380"/>
      <c r="AR273" s="380"/>
      <c r="AS273" s="380"/>
      <c r="AT273" s="380"/>
      <c r="AU273" s="380"/>
      <c r="AV273" s="380"/>
      <c r="AW273" s="380"/>
      <c r="AX273" s="380"/>
      <c r="AY273" s="380"/>
      <c r="AZ273" s="380"/>
      <c r="BA273" s="380"/>
      <c r="BB273" s="380"/>
      <c r="BC273" s="380"/>
      <c r="BD273" s="380"/>
      <c r="BE273" s="380"/>
      <c r="BF273" s="380"/>
      <c r="BG273" s="380"/>
      <c r="BH273" s="380"/>
      <c r="BI273" s="380"/>
      <c r="BJ273" s="377"/>
      <c r="CE273" s="380"/>
      <c r="CF273" s="380"/>
      <c r="CG273" s="380"/>
      <c r="EZ273" s="380"/>
      <c r="FA273" s="380"/>
      <c r="FB273" s="380"/>
      <c r="FC273" s="380"/>
      <c r="FD273" s="380"/>
      <c r="FE273" s="380"/>
      <c r="FF273" s="380"/>
      <c r="FG273" s="380"/>
      <c r="FH273" s="380"/>
      <c r="FI273" s="380"/>
      <c r="FJ273" s="380"/>
      <c r="FK273" s="380"/>
      <c r="FL273" s="380"/>
      <c r="FM273" s="380"/>
      <c r="FN273" s="380"/>
      <c r="FO273" s="380"/>
      <c r="FP273" s="380"/>
      <c r="FQ273" s="380"/>
      <c r="FR273" s="380"/>
      <c r="FS273" s="380"/>
      <c r="FT273" s="380"/>
      <c r="FU273" s="380"/>
      <c r="FV273" s="380"/>
      <c r="FW273" s="380"/>
      <c r="FX273" s="380"/>
      <c r="FY273" s="380"/>
      <c r="FZ273" s="380"/>
      <c r="GA273" s="380"/>
      <c r="GB273" s="380"/>
      <c r="GC273" s="380"/>
      <c r="GD273" s="380"/>
      <c r="GE273" s="380"/>
      <c r="GF273" s="380"/>
      <c r="GG273" s="380"/>
      <c r="GH273" s="380"/>
      <c r="GI273" s="380"/>
      <c r="GJ273" s="380"/>
      <c r="GK273" s="380"/>
      <c r="GL273" s="380"/>
      <c r="GM273" s="380"/>
      <c r="GN273" s="380"/>
      <c r="GO273" s="380"/>
      <c r="GP273" s="380"/>
      <c r="GQ273" s="380"/>
      <c r="GR273" s="380"/>
      <c r="GS273" s="380"/>
      <c r="GT273" s="380"/>
      <c r="GU273" s="380"/>
      <c r="GV273" s="380"/>
      <c r="GW273" s="380"/>
      <c r="GX273" s="380"/>
      <c r="GY273" s="380"/>
      <c r="GZ273" s="380"/>
      <c r="HA273" s="380"/>
      <c r="HB273" s="380"/>
      <c r="HC273" s="380"/>
      <c r="HD273" s="380"/>
      <c r="HE273" s="380"/>
      <c r="HF273" s="380"/>
      <c r="HG273" s="380"/>
      <c r="HH273" s="380"/>
    </row>
    <row r="274" spans="1:216">
      <c r="A274" s="103"/>
      <c r="B274" s="377"/>
      <c r="C274" s="377"/>
      <c r="D274" s="377"/>
      <c r="E274" s="377"/>
      <c r="F274" s="377"/>
      <c r="G274" s="377"/>
      <c r="H274" s="377"/>
      <c r="I274" s="377"/>
      <c r="J274" s="377"/>
      <c r="K274" s="377"/>
      <c r="L274" s="377"/>
      <c r="M274" s="378"/>
      <c r="N274" s="378"/>
      <c r="O274" s="378"/>
      <c r="P274" s="378"/>
      <c r="Q274" s="378"/>
      <c r="R274" s="378"/>
      <c r="S274" s="378"/>
      <c r="T274" s="378"/>
      <c r="U274" s="378"/>
      <c r="V274" s="378"/>
      <c r="W274" s="378"/>
      <c r="X274" s="378"/>
      <c r="Y274" s="380"/>
      <c r="Z274" s="409"/>
      <c r="AA274" s="380"/>
      <c r="AB274" s="380"/>
      <c r="AC274" s="380"/>
      <c r="AD274" s="380"/>
      <c r="AE274" s="380"/>
      <c r="AF274" s="380"/>
      <c r="AG274" s="380"/>
      <c r="AH274" s="380"/>
      <c r="AI274" s="380"/>
      <c r="AJ274" s="380"/>
      <c r="AR274" s="380"/>
      <c r="AS274" s="380"/>
      <c r="AT274" s="380"/>
      <c r="AU274" s="380"/>
      <c r="AV274" s="380"/>
      <c r="AW274" s="380"/>
      <c r="AX274" s="380"/>
      <c r="AY274" s="380"/>
      <c r="AZ274" s="380"/>
      <c r="BA274" s="380"/>
      <c r="BB274" s="380"/>
      <c r="BC274" s="380"/>
      <c r="BD274" s="380"/>
      <c r="BE274" s="380"/>
      <c r="BF274" s="380"/>
      <c r="BG274" s="380"/>
      <c r="BH274" s="380"/>
      <c r="BI274" s="380"/>
      <c r="BJ274" s="377"/>
      <c r="CE274" s="380"/>
      <c r="CF274" s="380"/>
      <c r="CG274" s="380"/>
      <c r="EZ274" s="380"/>
      <c r="FA274" s="380"/>
      <c r="FB274" s="380"/>
      <c r="FC274" s="380"/>
      <c r="FD274" s="380"/>
      <c r="FE274" s="380"/>
      <c r="FF274" s="380"/>
      <c r="FG274" s="380"/>
      <c r="FH274" s="380"/>
      <c r="FI274" s="380"/>
      <c r="FJ274" s="380"/>
      <c r="FK274" s="380"/>
      <c r="FL274" s="380"/>
      <c r="FM274" s="380"/>
      <c r="FN274" s="380"/>
      <c r="FO274" s="380"/>
      <c r="FP274" s="380"/>
      <c r="FQ274" s="380"/>
      <c r="FR274" s="380"/>
      <c r="FS274" s="380"/>
      <c r="FT274" s="380"/>
      <c r="FU274" s="380"/>
      <c r="FV274" s="380"/>
      <c r="FW274" s="380"/>
      <c r="FX274" s="380"/>
      <c r="FY274" s="380"/>
      <c r="FZ274" s="380"/>
      <c r="GA274" s="380"/>
      <c r="GB274" s="380"/>
      <c r="GC274" s="380"/>
      <c r="GD274" s="380"/>
      <c r="GE274" s="380"/>
      <c r="GF274" s="380"/>
      <c r="GG274" s="380"/>
      <c r="GH274" s="380"/>
      <c r="GI274" s="380"/>
      <c r="GJ274" s="380"/>
      <c r="GK274" s="380"/>
      <c r="GL274" s="380"/>
      <c r="GM274" s="380"/>
      <c r="GN274" s="380"/>
      <c r="GO274" s="380"/>
      <c r="GP274" s="380"/>
      <c r="GQ274" s="380"/>
      <c r="GR274" s="380"/>
      <c r="GS274" s="380"/>
      <c r="GT274" s="380"/>
      <c r="GU274" s="380"/>
      <c r="GV274" s="380"/>
      <c r="GW274" s="380"/>
      <c r="GX274" s="380"/>
      <c r="GY274" s="380"/>
      <c r="GZ274" s="380"/>
      <c r="HA274" s="380"/>
      <c r="HB274" s="380"/>
      <c r="HC274" s="380"/>
      <c r="HD274" s="380"/>
      <c r="HE274" s="380"/>
      <c r="HF274" s="380"/>
      <c r="HG274" s="380"/>
      <c r="HH274" s="380"/>
    </row>
    <row r="275" spans="1:216">
      <c r="A275" s="103"/>
      <c r="B275" s="377"/>
      <c r="C275" s="377"/>
      <c r="D275" s="377"/>
      <c r="E275" s="377"/>
      <c r="F275" s="377"/>
      <c r="G275" s="377"/>
      <c r="H275" s="377"/>
      <c r="I275" s="377"/>
      <c r="J275" s="377"/>
      <c r="K275" s="377"/>
      <c r="L275" s="377"/>
      <c r="M275" s="378"/>
      <c r="N275" s="378"/>
      <c r="O275" s="378"/>
      <c r="P275" s="378"/>
      <c r="Q275" s="378"/>
      <c r="R275" s="378"/>
      <c r="S275" s="378"/>
      <c r="T275" s="378"/>
      <c r="U275" s="378"/>
      <c r="V275" s="378"/>
      <c r="W275" s="378"/>
      <c r="X275" s="378"/>
      <c r="Y275" s="380"/>
      <c r="Z275" s="409"/>
      <c r="AA275" s="380"/>
      <c r="AB275" s="380"/>
      <c r="AC275" s="380"/>
      <c r="AD275" s="380"/>
      <c r="AE275" s="380"/>
      <c r="AF275" s="380"/>
      <c r="AG275" s="380"/>
      <c r="AH275" s="380"/>
      <c r="AI275" s="380"/>
      <c r="AJ275" s="380"/>
      <c r="AR275" s="380"/>
      <c r="AS275" s="380"/>
      <c r="AT275" s="380"/>
      <c r="AU275" s="380"/>
      <c r="AV275" s="380"/>
      <c r="AW275" s="380"/>
      <c r="AX275" s="380"/>
      <c r="AY275" s="380"/>
      <c r="AZ275" s="380"/>
      <c r="BA275" s="380"/>
      <c r="BB275" s="380"/>
      <c r="BC275" s="380"/>
      <c r="BD275" s="380"/>
      <c r="BE275" s="380"/>
      <c r="BF275" s="380"/>
      <c r="BG275" s="380"/>
      <c r="BH275" s="380"/>
      <c r="BI275" s="380"/>
      <c r="BJ275" s="377"/>
      <c r="CE275" s="380"/>
      <c r="CF275" s="380"/>
      <c r="CG275" s="380"/>
      <c r="EZ275" s="380"/>
      <c r="FA275" s="380"/>
      <c r="FB275" s="380"/>
      <c r="FC275" s="380"/>
      <c r="FD275" s="380"/>
      <c r="FE275" s="380"/>
      <c r="FF275" s="380"/>
      <c r="FG275" s="380"/>
      <c r="FH275" s="380"/>
      <c r="FI275" s="380"/>
      <c r="FJ275" s="380"/>
      <c r="FK275" s="380"/>
      <c r="FL275" s="380"/>
      <c r="FM275" s="380"/>
      <c r="FN275" s="380"/>
      <c r="FO275" s="380"/>
      <c r="FP275" s="380"/>
      <c r="FQ275" s="380"/>
      <c r="FR275" s="380"/>
      <c r="FS275" s="380"/>
      <c r="FT275" s="380"/>
      <c r="FU275" s="380"/>
      <c r="FV275" s="380"/>
      <c r="FW275" s="380"/>
      <c r="FX275" s="380"/>
      <c r="FY275" s="380"/>
      <c r="FZ275" s="380"/>
      <c r="GA275" s="380"/>
      <c r="GB275" s="380"/>
      <c r="GC275" s="380"/>
      <c r="GD275" s="380"/>
      <c r="GE275" s="380"/>
      <c r="GF275" s="380"/>
      <c r="GG275" s="380"/>
      <c r="GH275" s="380"/>
      <c r="GI275" s="380"/>
      <c r="GJ275" s="380"/>
      <c r="GK275" s="380"/>
      <c r="GL275" s="380"/>
      <c r="GM275" s="380"/>
      <c r="GN275" s="380"/>
      <c r="GO275" s="380"/>
      <c r="GP275" s="380"/>
      <c r="GQ275" s="380"/>
      <c r="GR275" s="380"/>
      <c r="GS275" s="380"/>
      <c r="GT275" s="380"/>
      <c r="GU275" s="380"/>
      <c r="GV275" s="380"/>
      <c r="GW275" s="380"/>
      <c r="GX275" s="380"/>
      <c r="GY275" s="380"/>
      <c r="GZ275" s="380"/>
      <c r="HA275" s="380"/>
      <c r="HB275" s="380"/>
      <c r="HC275" s="380"/>
      <c r="HD275" s="380"/>
      <c r="HE275" s="380"/>
      <c r="HF275" s="380"/>
      <c r="HG275" s="380"/>
      <c r="HH275" s="380"/>
    </row>
    <row r="276" spans="1:216">
      <c r="A276" s="103"/>
      <c r="B276" s="377"/>
      <c r="C276" s="377"/>
      <c r="D276" s="377"/>
      <c r="E276" s="377"/>
      <c r="F276" s="377"/>
      <c r="G276" s="377"/>
      <c r="H276" s="377"/>
      <c r="I276" s="377"/>
      <c r="J276" s="377"/>
      <c r="K276" s="377"/>
      <c r="L276" s="377"/>
      <c r="M276" s="378"/>
      <c r="N276" s="378"/>
      <c r="O276" s="378"/>
      <c r="P276" s="378"/>
      <c r="Q276" s="378"/>
      <c r="R276" s="378"/>
      <c r="S276" s="378"/>
      <c r="T276" s="378"/>
      <c r="U276" s="378"/>
      <c r="V276" s="378"/>
      <c r="W276" s="378"/>
      <c r="X276" s="378"/>
      <c r="Y276" s="380"/>
      <c r="Z276" s="409"/>
      <c r="AA276" s="380"/>
      <c r="AB276" s="380"/>
      <c r="AC276" s="380"/>
      <c r="AD276" s="380"/>
      <c r="AE276" s="380"/>
      <c r="AF276" s="380"/>
      <c r="AG276" s="380"/>
      <c r="AH276" s="380"/>
      <c r="AI276" s="380"/>
      <c r="AJ276" s="380"/>
      <c r="AR276" s="380"/>
      <c r="AS276" s="380"/>
      <c r="AT276" s="380"/>
      <c r="AU276" s="380"/>
      <c r="AV276" s="380"/>
      <c r="AW276" s="380"/>
      <c r="AX276" s="380"/>
      <c r="AY276" s="380"/>
      <c r="AZ276" s="380"/>
      <c r="BA276" s="380"/>
      <c r="BB276" s="380"/>
      <c r="BC276" s="380"/>
      <c r="BD276" s="380"/>
      <c r="BE276" s="380"/>
      <c r="BF276" s="380"/>
      <c r="BG276" s="380"/>
      <c r="BH276" s="380"/>
      <c r="BI276" s="380"/>
      <c r="BJ276" s="377"/>
      <c r="CE276" s="380"/>
      <c r="CF276" s="380"/>
      <c r="CG276" s="380"/>
      <c r="EZ276" s="380"/>
      <c r="FA276" s="380"/>
      <c r="FB276" s="380"/>
      <c r="FC276" s="380"/>
      <c r="FD276" s="380"/>
      <c r="FE276" s="380"/>
      <c r="FF276" s="380"/>
      <c r="FG276" s="380"/>
      <c r="FH276" s="380"/>
      <c r="FI276" s="380"/>
      <c r="FJ276" s="380"/>
      <c r="FK276" s="380"/>
      <c r="FL276" s="380"/>
      <c r="FM276" s="380"/>
      <c r="FN276" s="380"/>
      <c r="FO276" s="380"/>
      <c r="FP276" s="380"/>
      <c r="FQ276" s="380"/>
      <c r="FR276" s="380"/>
      <c r="FS276" s="380"/>
      <c r="FT276" s="380"/>
      <c r="FU276" s="380"/>
      <c r="FV276" s="380"/>
      <c r="FW276" s="380"/>
      <c r="FX276" s="380"/>
      <c r="FY276" s="380"/>
      <c r="FZ276" s="380"/>
      <c r="GA276" s="380"/>
      <c r="GB276" s="380"/>
      <c r="GC276" s="380"/>
      <c r="GD276" s="380"/>
      <c r="GE276" s="380"/>
      <c r="GF276" s="380"/>
      <c r="GG276" s="380"/>
      <c r="GH276" s="380"/>
      <c r="GI276" s="380"/>
      <c r="GJ276" s="380"/>
      <c r="GK276" s="380"/>
      <c r="GL276" s="380"/>
      <c r="GM276" s="380"/>
      <c r="GN276" s="380"/>
      <c r="GO276" s="380"/>
      <c r="GP276" s="380"/>
      <c r="GQ276" s="380"/>
      <c r="GR276" s="380"/>
      <c r="GS276" s="380"/>
      <c r="GT276" s="380"/>
      <c r="GU276" s="380"/>
      <c r="GV276" s="380"/>
      <c r="GW276" s="380"/>
      <c r="GX276" s="380"/>
      <c r="GY276" s="380"/>
      <c r="GZ276" s="380"/>
      <c r="HA276" s="380"/>
      <c r="HB276" s="380"/>
      <c r="HC276" s="380"/>
      <c r="HD276" s="380"/>
      <c r="HE276" s="380"/>
      <c r="HF276" s="380"/>
      <c r="HG276" s="380"/>
      <c r="HH276" s="380"/>
    </row>
    <row r="277" spans="1:216">
      <c r="A277" s="103"/>
      <c r="B277" s="377"/>
      <c r="C277" s="377"/>
      <c r="D277" s="377"/>
      <c r="E277" s="377"/>
      <c r="F277" s="377"/>
      <c r="G277" s="377"/>
      <c r="H277" s="377"/>
      <c r="I277" s="377"/>
      <c r="J277" s="377"/>
      <c r="K277" s="377"/>
      <c r="L277" s="377"/>
      <c r="M277" s="378"/>
      <c r="N277" s="378"/>
      <c r="O277" s="378"/>
      <c r="P277" s="378"/>
      <c r="Q277" s="378"/>
      <c r="R277" s="378"/>
      <c r="S277" s="378"/>
      <c r="T277" s="378"/>
      <c r="U277" s="378"/>
      <c r="V277" s="378"/>
      <c r="W277" s="378"/>
      <c r="X277" s="378"/>
      <c r="Y277" s="380"/>
      <c r="Z277" s="409"/>
      <c r="AA277" s="380"/>
      <c r="AB277" s="380"/>
      <c r="AC277" s="380"/>
      <c r="AD277" s="380"/>
      <c r="AE277" s="380"/>
      <c r="AF277" s="380"/>
      <c r="AG277" s="380"/>
      <c r="AH277" s="380"/>
      <c r="AI277" s="380"/>
      <c r="AJ277" s="380"/>
      <c r="AR277" s="380"/>
      <c r="AS277" s="380"/>
      <c r="AT277" s="380"/>
      <c r="AU277" s="380"/>
      <c r="AV277" s="380"/>
      <c r="AW277" s="380"/>
      <c r="AX277" s="380"/>
      <c r="AY277" s="380"/>
      <c r="AZ277" s="380"/>
      <c r="BA277" s="380"/>
      <c r="BB277" s="380"/>
      <c r="BC277" s="380"/>
      <c r="BD277" s="380"/>
      <c r="BE277" s="380"/>
      <c r="BF277" s="380"/>
      <c r="BG277" s="380"/>
      <c r="BH277" s="380"/>
      <c r="BI277" s="380"/>
      <c r="BJ277" s="377"/>
      <c r="CE277" s="380"/>
      <c r="CF277" s="380"/>
      <c r="CG277" s="380"/>
      <c r="EZ277" s="380"/>
      <c r="FA277" s="380"/>
      <c r="FB277" s="380"/>
      <c r="FC277" s="380"/>
      <c r="FD277" s="380"/>
      <c r="FE277" s="380"/>
      <c r="FF277" s="380"/>
      <c r="FG277" s="380"/>
      <c r="FH277" s="380"/>
      <c r="FI277" s="380"/>
      <c r="FJ277" s="380"/>
      <c r="FK277" s="380"/>
      <c r="FL277" s="380"/>
      <c r="FM277" s="380"/>
      <c r="FN277" s="380"/>
      <c r="FO277" s="380"/>
      <c r="FP277" s="380"/>
      <c r="FQ277" s="380"/>
      <c r="FR277" s="380"/>
      <c r="FS277" s="380"/>
      <c r="FT277" s="380"/>
      <c r="FU277" s="380"/>
      <c r="FV277" s="380"/>
      <c r="FW277" s="380"/>
      <c r="FX277" s="380"/>
      <c r="FY277" s="380"/>
      <c r="FZ277" s="380"/>
      <c r="GA277" s="380"/>
      <c r="GB277" s="380"/>
      <c r="GC277" s="380"/>
      <c r="GD277" s="380"/>
      <c r="GE277" s="380"/>
      <c r="GF277" s="380"/>
      <c r="GG277" s="380"/>
      <c r="GH277" s="380"/>
      <c r="GI277" s="380"/>
      <c r="GJ277" s="380"/>
      <c r="GK277" s="380"/>
      <c r="GL277" s="380"/>
      <c r="GM277" s="380"/>
      <c r="GN277" s="380"/>
      <c r="GO277" s="380"/>
      <c r="GP277" s="380"/>
      <c r="GQ277" s="380"/>
      <c r="GR277" s="380"/>
      <c r="GS277" s="380"/>
      <c r="GT277" s="380"/>
      <c r="GU277" s="380"/>
      <c r="GV277" s="380"/>
      <c r="GW277" s="380"/>
      <c r="GX277" s="380"/>
      <c r="GY277" s="380"/>
      <c r="GZ277" s="380"/>
      <c r="HA277" s="380"/>
      <c r="HB277" s="380"/>
      <c r="HC277" s="380"/>
      <c r="HD277" s="380"/>
      <c r="HE277" s="380"/>
      <c r="HF277" s="380"/>
      <c r="HG277" s="380"/>
      <c r="HH277" s="380"/>
    </row>
    <row r="278" spans="1:216">
      <c r="A278" s="103"/>
      <c r="B278" s="377"/>
      <c r="C278" s="377"/>
      <c r="D278" s="377"/>
      <c r="E278" s="377"/>
      <c r="F278" s="377"/>
      <c r="G278" s="377"/>
      <c r="H278" s="377"/>
      <c r="I278" s="377"/>
      <c r="J278" s="377"/>
      <c r="K278" s="377"/>
      <c r="L278" s="377"/>
      <c r="M278" s="378"/>
      <c r="N278" s="378"/>
      <c r="O278" s="378"/>
      <c r="P278" s="378"/>
      <c r="Q278" s="378"/>
      <c r="R278" s="378"/>
      <c r="S278" s="378"/>
      <c r="T278" s="378"/>
      <c r="U278" s="378"/>
      <c r="V278" s="378"/>
      <c r="W278" s="378"/>
      <c r="X278" s="378"/>
      <c r="Y278" s="380"/>
      <c r="Z278" s="409"/>
      <c r="AA278" s="380"/>
      <c r="AB278" s="380"/>
      <c r="AC278" s="380"/>
      <c r="AD278" s="380"/>
      <c r="AE278" s="380"/>
      <c r="AF278" s="380"/>
      <c r="AG278" s="380"/>
      <c r="AH278" s="380"/>
      <c r="AI278" s="380"/>
      <c r="AJ278" s="380"/>
      <c r="AR278" s="380"/>
      <c r="AS278" s="380"/>
      <c r="AT278" s="380"/>
      <c r="AU278" s="380"/>
      <c r="AV278" s="380"/>
      <c r="AW278" s="380"/>
      <c r="AX278" s="380"/>
      <c r="AY278" s="380"/>
      <c r="AZ278" s="380"/>
      <c r="BA278" s="380"/>
      <c r="BB278" s="380"/>
      <c r="BC278" s="380"/>
      <c r="BD278" s="380"/>
      <c r="BE278" s="380"/>
      <c r="BF278" s="380"/>
      <c r="BG278" s="380"/>
      <c r="BH278" s="380"/>
      <c r="BI278" s="380"/>
      <c r="BJ278" s="377"/>
      <c r="CE278" s="380"/>
      <c r="CF278" s="380"/>
      <c r="CG278" s="380"/>
      <c r="EZ278" s="380"/>
      <c r="FA278" s="380"/>
      <c r="FB278" s="380"/>
      <c r="FC278" s="380"/>
      <c r="FD278" s="380"/>
      <c r="FE278" s="380"/>
      <c r="FF278" s="380"/>
      <c r="FG278" s="380"/>
      <c r="FH278" s="380"/>
      <c r="FI278" s="380"/>
      <c r="FJ278" s="380"/>
      <c r="FK278" s="380"/>
      <c r="FL278" s="380"/>
      <c r="FM278" s="380"/>
      <c r="FN278" s="380"/>
      <c r="FO278" s="380"/>
      <c r="FP278" s="380"/>
      <c r="FQ278" s="380"/>
      <c r="FR278" s="380"/>
      <c r="FS278" s="380"/>
      <c r="FT278" s="380"/>
      <c r="FU278" s="380"/>
      <c r="FV278" s="380"/>
      <c r="FW278" s="380"/>
      <c r="FX278" s="380"/>
      <c r="FY278" s="380"/>
      <c r="FZ278" s="380"/>
      <c r="GA278" s="380"/>
      <c r="GB278" s="380"/>
      <c r="GC278" s="380"/>
      <c r="GD278" s="380"/>
      <c r="GE278" s="380"/>
      <c r="GF278" s="380"/>
      <c r="GG278" s="380"/>
      <c r="GH278" s="380"/>
      <c r="GI278" s="380"/>
      <c r="GJ278" s="380"/>
      <c r="GK278" s="380"/>
      <c r="GL278" s="380"/>
      <c r="GM278" s="380"/>
      <c r="GN278" s="380"/>
      <c r="GO278" s="380"/>
      <c r="GP278" s="380"/>
      <c r="GQ278" s="380"/>
      <c r="GR278" s="380"/>
      <c r="GS278" s="380"/>
      <c r="GT278" s="380"/>
      <c r="GU278" s="380"/>
      <c r="GV278" s="380"/>
      <c r="GW278" s="380"/>
      <c r="GX278" s="380"/>
      <c r="GY278" s="380"/>
      <c r="GZ278" s="380"/>
      <c r="HA278" s="380"/>
      <c r="HB278" s="380"/>
      <c r="HC278" s="380"/>
      <c r="HD278" s="380"/>
      <c r="HE278" s="380"/>
      <c r="HF278" s="380"/>
      <c r="HG278" s="380"/>
      <c r="HH278" s="380"/>
    </row>
    <row r="279" spans="1:216">
      <c r="A279" s="103"/>
      <c r="B279" s="377"/>
      <c r="C279" s="377"/>
      <c r="D279" s="377"/>
      <c r="E279" s="377"/>
      <c r="F279" s="377"/>
      <c r="G279" s="377"/>
      <c r="H279" s="377"/>
      <c r="I279" s="377"/>
      <c r="J279" s="377"/>
      <c r="K279" s="377"/>
      <c r="L279" s="377"/>
      <c r="M279" s="378"/>
      <c r="N279" s="378"/>
      <c r="O279" s="378"/>
      <c r="P279" s="378"/>
      <c r="Q279" s="378"/>
      <c r="R279" s="378"/>
      <c r="S279" s="378"/>
      <c r="T279" s="378"/>
      <c r="U279" s="378"/>
      <c r="V279" s="378"/>
      <c r="W279" s="378"/>
      <c r="X279" s="378"/>
      <c r="Y279" s="380"/>
      <c r="Z279" s="409"/>
      <c r="AA279" s="380"/>
      <c r="AB279" s="380"/>
      <c r="AC279" s="380"/>
      <c r="AD279" s="380"/>
      <c r="AE279" s="380"/>
      <c r="AF279" s="380"/>
      <c r="AG279" s="380"/>
      <c r="AH279" s="380"/>
      <c r="AI279" s="380"/>
      <c r="AJ279" s="380"/>
      <c r="AR279" s="380"/>
      <c r="AS279" s="380"/>
      <c r="AT279" s="380"/>
      <c r="AU279" s="380"/>
      <c r="AV279" s="380"/>
      <c r="AW279" s="380"/>
      <c r="AX279" s="380"/>
      <c r="AY279" s="380"/>
      <c r="AZ279" s="380"/>
      <c r="BA279" s="380"/>
      <c r="BB279" s="380"/>
      <c r="BC279" s="380"/>
      <c r="BD279" s="380"/>
      <c r="BE279" s="380"/>
      <c r="BF279" s="380"/>
      <c r="BG279" s="380"/>
      <c r="BH279" s="380"/>
      <c r="BI279" s="380"/>
      <c r="BJ279" s="377"/>
      <c r="CE279" s="380"/>
      <c r="CF279" s="380"/>
      <c r="CG279" s="380"/>
      <c r="EZ279" s="380"/>
      <c r="FA279" s="380"/>
      <c r="FB279" s="380"/>
      <c r="FC279" s="380"/>
      <c r="FD279" s="380"/>
      <c r="FE279" s="380"/>
      <c r="FF279" s="380"/>
      <c r="FG279" s="380"/>
      <c r="FH279" s="380"/>
      <c r="FI279" s="380"/>
      <c r="FJ279" s="380"/>
      <c r="FK279" s="380"/>
      <c r="FL279" s="380"/>
      <c r="FM279" s="380"/>
      <c r="FN279" s="380"/>
      <c r="FO279" s="380"/>
      <c r="FP279" s="380"/>
      <c r="FQ279" s="380"/>
      <c r="FR279" s="380"/>
      <c r="FS279" s="380"/>
      <c r="FT279" s="380"/>
      <c r="FU279" s="380"/>
      <c r="FV279" s="380"/>
      <c r="FW279" s="380"/>
      <c r="FX279" s="380"/>
      <c r="FY279" s="380"/>
      <c r="FZ279" s="380"/>
      <c r="GA279" s="380"/>
      <c r="GB279" s="380"/>
      <c r="GC279" s="380"/>
      <c r="GD279" s="380"/>
      <c r="GE279" s="380"/>
      <c r="GF279" s="380"/>
      <c r="GG279" s="380"/>
      <c r="GH279" s="380"/>
      <c r="GI279" s="380"/>
      <c r="GJ279" s="380"/>
      <c r="GK279" s="380"/>
      <c r="GL279" s="380"/>
      <c r="GM279" s="380"/>
      <c r="GN279" s="380"/>
      <c r="GO279" s="380"/>
      <c r="GP279" s="380"/>
      <c r="GQ279" s="380"/>
      <c r="GR279" s="380"/>
      <c r="GS279" s="380"/>
      <c r="GT279" s="380"/>
      <c r="GU279" s="380"/>
      <c r="GV279" s="380"/>
      <c r="GW279" s="380"/>
      <c r="GX279" s="380"/>
      <c r="GY279" s="380"/>
      <c r="GZ279" s="380"/>
      <c r="HA279" s="380"/>
      <c r="HB279" s="380"/>
      <c r="HC279" s="380"/>
      <c r="HD279" s="380"/>
      <c r="HE279" s="380"/>
      <c r="HF279" s="380"/>
      <c r="HG279" s="380"/>
      <c r="HH279" s="380"/>
    </row>
    <row r="280" spans="1:216">
      <c r="A280" s="103"/>
      <c r="B280" s="377"/>
      <c r="C280" s="377"/>
      <c r="D280" s="377"/>
      <c r="E280" s="377"/>
      <c r="F280" s="377"/>
      <c r="G280" s="377"/>
      <c r="H280" s="377"/>
      <c r="I280" s="377"/>
      <c r="J280" s="377"/>
      <c r="K280" s="377"/>
      <c r="L280" s="377"/>
      <c r="M280" s="378"/>
      <c r="N280" s="378"/>
      <c r="O280" s="378"/>
      <c r="P280" s="378"/>
      <c r="Q280" s="378"/>
      <c r="R280" s="378"/>
      <c r="S280" s="378"/>
      <c r="T280" s="378"/>
      <c r="U280" s="378"/>
      <c r="V280" s="378"/>
      <c r="W280" s="378"/>
      <c r="X280" s="378"/>
      <c r="Y280" s="380"/>
      <c r="Z280" s="409"/>
      <c r="AA280" s="380"/>
      <c r="AB280" s="380"/>
      <c r="AC280" s="380"/>
      <c r="AD280" s="380"/>
      <c r="AE280" s="380"/>
      <c r="AF280" s="380"/>
      <c r="AG280" s="380"/>
      <c r="AH280" s="380"/>
      <c r="AI280" s="380"/>
      <c r="AJ280" s="380"/>
      <c r="AR280" s="380"/>
      <c r="AS280" s="380"/>
      <c r="AT280" s="380"/>
      <c r="AU280" s="380"/>
      <c r="AV280" s="380"/>
      <c r="AW280" s="380"/>
      <c r="AX280" s="380"/>
      <c r="AY280" s="380"/>
      <c r="AZ280" s="380"/>
      <c r="BA280" s="380"/>
      <c r="BB280" s="380"/>
      <c r="BC280" s="380"/>
      <c r="BD280" s="380"/>
      <c r="BE280" s="380"/>
      <c r="BF280" s="380"/>
      <c r="BG280" s="380"/>
      <c r="BH280" s="380"/>
      <c r="BI280" s="380"/>
      <c r="BJ280" s="377"/>
      <c r="CE280" s="380"/>
      <c r="CF280" s="380"/>
      <c r="CG280" s="380"/>
      <c r="EZ280" s="380"/>
      <c r="FA280" s="380"/>
      <c r="FB280" s="380"/>
      <c r="FC280" s="380"/>
      <c r="FD280" s="380"/>
      <c r="FE280" s="380"/>
      <c r="FF280" s="380"/>
      <c r="FG280" s="380"/>
      <c r="FH280" s="380"/>
      <c r="FI280" s="380"/>
      <c r="FJ280" s="380"/>
      <c r="FK280" s="380"/>
      <c r="FL280" s="380"/>
      <c r="FM280" s="380"/>
      <c r="FN280" s="380"/>
      <c r="FO280" s="380"/>
      <c r="FP280" s="380"/>
      <c r="FQ280" s="380"/>
      <c r="FR280" s="380"/>
      <c r="FS280" s="380"/>
      <c r="FT280" s="380"/>
      <c r="FU280" s="380"/>
      <c r="FV280" s="380"/>
      <c r="FW280" s="380"/>
      <c r="FX280" s="380"/>
      <c r="FY280" s="380"/>
      <c r="FZ280" s="380"/>
      <c r="GA280" s="380"/>
      <c r="GB280" s="380"/>
      <c r="GC280" s="380"/>
      <c r="GD280" s="380"/>
      <c r="GE280" s="380"/>
      <c r="GF280" s="380"/>
      <c r="GG280" s="380"/>
      <c r="GH280" s="380"/>
      <c r="GI280" s="380"/>
      <c r="GJ280" s="380"/>
      <c r="GK280" s="380"/>
      <c r="GL280" s="380"/>
      <c r="GM280" s="380"/>
      <c r="GN280" s="380"/>
      <c r="GO280" s="380"/>
      <c r="GP280" s="380"/>
      <c r="GQ280" s="380"/>
      <c r="GR280" s="380"/>
      <c r="GS280" s="380"/>
      <c r="GT280" s="380"/>
      <c r="GU280" s="380"/>
      <c r="GV280" s="380"/>
      <c r="GW280" s="380"/>
      <c r="GX280" s="380"/>
      <c r="GY280" s="380"/>
      <c r="GZ280" s="380"/>
      <c r="HA280" s="380"/>
      <c r="HB280" s="380"/>
      <c r="HC280" s="380"/>
      <c r="HD280" s="380"/>
      <c r="HE280" s="380"/>
      <c r="HF280" s="380"/>
      <c r="HG280" s="380"/>
      <c r="HH280" s="380"/>
    </row>
    <row r="281" spans="1:216">
      <c r="A281" s="103"/>
      <c r="B281" s="377"/>
      <c r="C281" s="377"/>
      <c r="D281" s="377"/>
      <c r="E281" s="377"/>
      <c r="F281" s="377"/>
      <c r="G281" s="377"/>
      <c r="H281" s="377"/>
      <c r="I281" s="377"/>
      <c r="J281" s="377"/>
      <c r="K281" s="377"/>
      <c r="L281" s="377"/>
      <c r="M281" s="378"/>
      <c r="N281" s="378"/>
      <c r="O281" s="378"/>
      <c r="P281" s="378"/>
      <c r="Q281" s="378"/>
      <c r="R281" s="378"/>
      <c r="S281" s="378"/>
      <c r="T281" s="378"/>
      <c r="U281" s="378"/>
      <c r="V281" s="378"/>
      <c r="W281" s="378"/>
      <c r="X281" s="378"/>
      <c r="Y281" s="380"/>
      <c r="Z281" s="409"/>
      <c r="AA281" s="380"/>
      <c r="AB281" s="380"/>
      <c r="AC281" s="380"/>
      <c r="AD281" s="380"/>
      <c r="AE281" s="380"/>
      <c r="AF281" s="380"/>
      <c r="AG281" s="380"/>
      <c r="AH281" s="380"/>
      <c r="AI281" s="380"/>
      <c r="AJ281" s="380"/>
      <c r="AR281" s="380"/>
      <c r="AS281" s="380"/>
      <c r="AT281" s="380"/>
      <c r="AU281" s="380"/>
      <c r="AV281" s="380"/>
      <c r="AW281" s="380"/>
      <c r="AX281" s="380"/>
      <c r="AY281" s="380"/>
      <c r="AZ281" s="380"/>
      <c r="BA281" s="380"/>
      <c r="BB281" s="380"/>
      <c r="BC281" s="380"/>
      <c r="BD281" s="380"/>
      <c r="BE281" s="380"/>
      <c r="BF281" s="380"/>
      <c r="BG281" s="380"/>
      <c r="BH281" s="380"/>
      <c r="BI281" s="380"/>
      <c r="BJ281" s="377"/>
      <c r="CE281" s="380"/>
      <c r="CF281" s="380"/>
      <c r="CG281" s="380"/>
      <c r="EZ281" s="380"/>
      <c r="FA281" s="380"/>
      <c r="FB281" s="380"/>
      <c r="FC281" s="380"/>
      <c r="FD281" s="380"/>
      <c r="FE281" s="380"/>
      <c r="FF281" s="380"/>
      <c r="FG281" s="380"/>
      <c r="FH281" s="380"/>
      <c r="FI281" s="380"/>
      <c r="FJ281" s="380"/>
      <c r="FK281" s="380"/>
      <c r="FL281" s="380"/>
      <c r="FM281" s="380"/>
      <c r="FN281" s="380"/>
      <c r="FO281" s="380"/>
      <c r="FP281" s="380"/>
      <c r="FQ281" s="380"/>
      <c r="FR281" s="380"/>
      <c r="FS281" s="380"/>
      <c r="FT281" s="380"/>
      <c r="FU281" s="380"/>
      <c r="FV281" s="380"/>
      <c r="FW281" s="380"/>
      <c r="FX281" s="380"/>
      <c r="FY281" s="380"/>
      <c r="FZ281" s="380"/>
      <c r="GA281" s="380"/>
      <c r="GB281" s="380"/>
      <c r="GC281" s="380"/>
      <c r="GD281" s="380"/>
      <c r="GE281" s="380"/>
      <c r="GF281" s="380"/>
      <c r="GG281" s="380"/>
      <c r="GH281" s="380"/>
      <c r="GI281" s="380"/>
      <c r="GJ281" s="380"/>
      <c r="GK281" s="380"/>
      <c r="GL281" s="380"/>
      <c r="GM281" s="380"/>
      <c r="GN281" s="380"/>
      <c r="GO281" s="380"/>
      <c r="GP281" s="380"/>
      <c r="GQ281" s="380"/>
      <c r="GR281" s="380"/>
      <c r="GS281" s="380"/>
      <c r="GT281" s="380"/>
      <c r="GU281" s="380"/>
      <c r="GV281" s="380"/>
      <c r="GW281" s="380"/>
      <c r="GX281" s="380"/>
      <c r="GY281" s="380"/>
      <c r="GZ281" s="380"/>
      <c r="HA281" s="380"/>
      <c r="HB281" s="380"/>
      <c r="HC281" s="380"/>
      <c r="HD281" s="380"/>
      <c r="HE281" s="380"/>
      <c r="HF281" s="380"/>
      <c r="HG281" s="380"/>
      <c r="HH281" s="380"/>
    </row>
    <row r="282" spans="1:216">
      <c r="A282" s="103"/>
      <c r="B282" s="377"/>
      <c r="C282" s="377"/>
      <c r="D282" s="377"/>
      <c r="E282" s="377"/>
      <c r="F282" s="377"/>
      <c r="G282" s="377"/>
      <c r="H282" s="377"/>
      <c r="I282" s="377"/>
      <c r="J282" s="377"/>
      <c r="K282" s="377"/>
      <c r="L282" s="377"/>
      <c r="M282" s="378"/>
      <c r="N282" s="378"/>
      <c r="O282" s="378"/>
      <c r="P282" s="378"/>
      <c r="Q282" s="378"/>
      <c r="R282" s="378"/>
      <c r="S282" s="378"/>
      <c r="T282" s="378"/>
      <c r="U282" s="378"/>
      <c r="V282" s="378"/>
      <c r="W282" s="378"/>
      <c r="X282" s="378"/>
      <c r="Y282" s="380"/>
      <c r="Z282" s="409"/>
      <c r="AA282" s="380"/>
      <c r="AB282" s="380"/>
      <c r="AC282" s="380"/>
      <c r="AD282" s="380"/>
      <c r="AE282" s="380"/>
      <c r="AF282" s="380"/>
      <c r="AG282" s="380"/>
      <c r="AH282" s="380"/>
      <c r="AI282" s="380"/>
      <c r="AJ282" s="380"/>
      <c r="AR282" s="380"/>
      <c r="AS282" s="380"/>
      <c r="AT282" s="380"/>
      <c r="AU282" s="380"/>
      <c r="AV282" s="380"/>
      <c r="AW282" s="380"/>
      <c r="AX282" s="380"/>
      <c r="AY282" s="380"/>
      <c r="AZ282" s="380"/>
      <c r="BA282" s="380"/>
      <c r="BB282" s="380"/>
      <c r="BC282" s="380"/>
      <c r="BD282" s="380"/>
      <c r="BE282" s="380"/>
      <c r="BF282" s="380"/>
      <c r="BG282" s="380"/>
      <c r="BH282" s="380"/>
      <c r="BI282" s="380"/>
      <c r="BJ282" s="377"/>
      <c r="CE282" s="380"/>
      <c r="CF282" s="380"/>
      <c r="CG282" s="380"/>
      <c r="EZ282" s="380"/>
      <c r="FA282" s="380"/>
      <c r="FB282" s="380"/>
      <c r="FC282" s="380"/>
      <c r="FD282" s="380"/>
      <c r="FE282" s="380"/>
      <c r="FF282" s="380"/>
      <c r="FG282" s="380"/>
      <c r="FH282" s="380"/>
      <c r="FI282" s="380"/>
      <c r="FJ282" s="380"/>
      <c r="FK282" s="380"/>
      <c r="FL282" s="380"/>
      <c r="FM282" s="380"/>
      <c r="FN282" s="380"/>
      <c r="FO282" s="380"/>
      <c r="FP282" s="380"/>
      <c r="FQ282" s="380"/>
      <c r="FR282" s="380"/>
      <c r="FS282" s="380"/>
      <c r="FT282" s="380"/>
      <c r="FU282" s="380"/>
      <c r="FV282" s="380"/>
      <c r="FW282" s="380"/>
      <c r="FX282" s="380"/>
      <c r="FY282" s="380"/>
      <c r="FZ282" s="380"/>
      <c r="GA282" s="380"/>
      <c r="GB282" s="380"/>
      <c r="GC282" s="380"/>
      <c r="GD282" s="380"/>
      <c r="GE282" s="380"/>
      <c r="GF282" s="380"/>
      <c r="GG282" s="380"/>
      <c r="GH282" s="380"/>
      <c r="GI282" s="380"/>
      <c r="GJ282" s="380"/>
      <c r="GK282" s="380"/>
      <c r="GL282" s="380"/>
      <c r="GM282" s="380"/>
      <c r="GN282" s="380"/>
      <c r="GO282" s="380"/>
      <c r="GP282" s="380"/>
      <c r="GQ282" s="380"/>
      <c r="GR282" s="380"/>
      <c r="GS282" s="380"/>
      <c r="GT282" s="380"/>
      <c r="GU282" s="380"/>
      <c r="GV282" s="380"/>
      <c r="GW282" s="380"/>
      <c r="GX282" s="380"/>
      <c r="GY282" s="380"/>
      <c r="GZ282" s="380"/>
      <c r="HA282" s="380"/>
      <c r="HB282" s="380"/>
      <c r="HC282" s="380"/>
      <c r="HD282" s="380"/>
      <c r="HE282" s="380"/>
      <c r="HF282" s="380"/>
      <c r="HG282" s="380"/>
      <c r="HH282" s="380"/>
    </row>
    <row r="283" spans="1:216">
      <c r="A283" s="103"/>
      <c r="B283" s="377"/>
      <c r="C283" s="377"/>
      <c r="D283" s="377"/>
      <c r="E283" s="377"/>
      <c r="F283" s="377"/>
      <c r="G283" s="377"/>
      <c r="H283" s="377"/>
      <c r="I283" s="377"/>
      <c r="J283" s="377"/>
      <c r="K283" s="377"/>
      <c r="L283" s="377"/>
      <c r="M283" s="378"/>
      <c r="N283" s="378"/>
      <c r="O283" s="378"/>
      <c r="P283" s="378"/>
      <c r="Q283" s="378"/>
      <c r="R283" s="378"/>
      <c r="S283" s="378"/>
      <c r="T283" s="378"/>
      <c r="U283" s="378"/>
      <c r="V283" s="378"/>
      <c r="W283" s="378"/>
      <c r="X283" s="378"/>
      <c r="Y283" s="380"/>
      <c r="Z283" s="409"/>
      <c r="AA283" s="380"/>
      <c r="AB283" s="380"/>
      <c r="AC283" s="380"/>
      <c r="AD283" s="380"/>
      <c r="AE283" s="380"/>
      <c r="AF283" s="380"/>
      <c r="AG283" s="380"/>
      <c r="AH283" s="380"/>
      <c r="AI283" s="380"/>
      <c r="AJ283" s="380"/>
      <c r="AR283" s="380"/>
      <c r="AS283" s="380"/>
      <c r="AT283" s="380"/>
      <c r="AU283" s="380"/>
      <c r="AV283" s="380"/>
      <c r="AW283" s="380"/>
      <c r="AX283" s="380"/>
      <c r="AY283" s="380"/>
      <c r="AZ283" s="380"/>
      <c r="BA283" s="380"/>
      <c r="BB283" s="380"/>
      <c r="BC283" s="380"/>
      <c r="BD283" s="380"/>
      <c r="BE283" s="380"/>
      <c r="BF283" s="380"/>
      <c r="BG283" s="380"/>
      <c r="BH283" s="380"/>
      <c r="BI283" s="380"/>
      <c r="BJ283" s="377"/>
      <c r="CE283" s="380"/>
      <c r="CF283" s="380"/>
      <c r="CG283" s="380"/>
      <c r="EZ283" s="380"/>
      <c r="FA283" s="380"/>
      <c r="FB283" s="380"/>
      <c r="FC283" s="380"/>
      <c r="FD283" s="380"/>
      <c r="FE283" s="380"/>
      <c r="FF283" s="380"/>
      <c r="FG283" s="380"/>
      <c r="FH283" s="380"/>
      <c r="FI283" s="380"/>
      <c r="FJ283" s="380"/>
      <c r="FK283" s="380"/>
      <c r="FL283" s="380"/>
      <c r="FM283" s="380"/>
      <c r="FN283" s="380"/>
      <c r="FO283" s="380"/>
      <c r="FP283" s="380"/>
      <c r="FQ283" s="380"/>
      <c r="FR283" s="380"/>
      <c r="FS283" s="380"/>
      <c r="FT283" s="380"/>
      <c r="FU283" s="380"/>
      <c r="FV283" s="380"/>
      <c r="FW283" s="380"/>
      <c r="FX283" s="380"/>
      <c r="FY283" s="380"/>
      <c r="FZ283" s="380"/>
      <c r="GA283" s="380"/>
      <c r="GB283" s="380"/>
      <c r="GC283" s="380"/>
      <c r="GD283" s="380"/>
      <c r="GE283" s="380"/>
      <c r="GF283" s="380"/>
      <c r="GG283" s="380"/>
      <c r="GH283" s="380"/>
      <c r="GI283" s="380"/>
      <c r="GJ283" s="380"/>
      <c r="GK283" s="380"/>
      <c r="GL283" s="380"/>
      <c r="GM283" s="380"/>
      <c r="GN283" s="380"/>
      <c r="GO283" s="380"/>
      <c r="GP283" s="380"/>
      <c r="GQ283" s="380"/>
      <c r="GR283" s="380"/>
      <c r="GS283" s="380"/>
      <c r="GT283" s="380"/>
      <c r="GU283" s="380"/>
      <c r="GV283" s="380"/>
      <c r="GW283" s="380"/>
      <c r="GX283" s="380"/>
      <c r="GY283" s="380"/>
      <c r="GZ283" s="380"/>
      <c r="HA283" s="380"/>
      <c r="HB283" s="380"/>
      <c r="HC283" s="380"/>
      <c r="HD283" s="380"/>
      <c r="HE283" s="380"/>
      <c r="HF283" s="380"/>
      <c r="HG283" s="380"/>
      <c r="HH283" s="380"/>
    </row>
    <row r="284" spans="1:216">
      <c r="A284" s="103"/>
      <c r="B284" s="377"/>
      <c r="C284" s="377"/>
      <c r="D284" s="377"/>
      <c r="E284" s="377"/>
      <c r="F284" s="377"/>
      <c r="G284" s="377"/>
      <c r="H284" s="377"/>
      <c r="I284" s="377"/>
      <c r="J284" s="377"/>
      <c r="K284" s="377"/>
      <c r="L284" s="377"/>
      <c r="M284" s="378"/>
      <c r="N284" s="378"/>
      <c r="O284" s="378"/>
      <c r="P284" s="378"/>
      <c r="Q284" s="378"/>
      <c r="R284" s="378"/>
      <c r="S284" s="378"/>
      <c r="T284" s="378"/>
      <c r="U284" s="378"/>
      <c r="V284" s="378"/>
      <c r="W284" s="378"/>
      <c r="X284" s="378"/>
      <c r="Y284" s="380"/>
      <c r="Z284" s="409"/>
      <c r="AA284" s="380"/>
      <c r="AB284" s="380"/>
      <c r="AC284" s="380"/>
      <c r="AD284" s="380"/>
      <c r="AE284" s="380"/>
      <c r="AF284" s="380"/>
      <c r="AG284" s="380"/>
      <c r="AH284" s="380"/>
      <c r="AI284" s="380"/>
      <c r="AJ284" s="380"/>
      <c r="AR284" s="380"/>
      <c r="AS284" s="380"/>
      <c r="AT284" s="380"/>
      <c r="AU284" s="380"/>
      <c r="AV284" s="380"/>
      <c r="AW284" s="380"/>
      <c r="AX284" s="380"/>
      <c r="AY284" s="380"/>
      <c r="AZ284" s="380"/>
      <c r="BA284" s="380"/>
      <c r="BB284" s="380"/>
      <c r="BC284" s="380"/>
      <c r="BD284" s="380"/>
      <c r="BE284" s="380"/>
      <c r="BF284" s="380"/>
      <c r="BG284" s="380"/>
      <c r="BH284" s="380"/>
      <c r="BI284" s="380"/>
      <c r="BJ284" s="377"/>
      <c r="CE284" s="380"/>
      <c r="CF284" s="380"/>
      <c r="CG284" s="380"/>
      <c r="EZ284" s="380"/>
      <c r="FA284" s="380"/>
      <c r="FB284" s="380"/>
      <c r="FC284" s="380"/>
      <c r="FD284" s="380"/>
      <c r="FE284" s="380"/>
      <c r="FF284" s="380"/>
      <c r="FG284" s="380"/>
      <c r="FH284" s="380"/>
      <c r="FI284" s="380"/>
      <c r="FJ284" s="380"/>
      <c r="FK284" s="380"/>
      <c r="FL284" s="380"/>
      <c r="FM284" s="380"/>
      <c r="FN284" s="380"/>
      <c r="FO284" s="380"/>
      <c r="FP284" s="380"/>
      <c r="FQ284" s="380"/>
      <c r="FR284" s="380"/>
      <c r="FS284" s="380"/>
      <c r="FT284" s="380"/>
      <c r="FU284" s="380"/>
      <c r="FV284" s="380"/>
      <c r="FW284" s="380"/>
      <c r="FX284" s="380"/>
      <c r="FY284" s="380"/>
      <c r="FZ284" s="380"/>
      <c r="GA284" s="380"/>
      <c r="GB284" s="380"/>
      <c r="GC284" s="380"/>
      <c r="GD284" s="380"/>
      <c r="GE284" s="380"/>
      <c r="GF284" s="380"/>
      <c r="GG284" s="380"/>
      <c r="GH284" s="380"/>
      <c r="GI284" s="380"/>
      <c r="GJ284" s="380"/>
      <c r="GK284" s="380"/>
      <c r="GL284" s="380"/>
      <c r="GM284" s="380"/>
      <c r="GN284" s="380"/>
      <c r="GO284" s="380"/>
      <c r="GP284" s="380"/>
      <c r="GQ284" s="380"/>
      <c r="GR284" s="380"/>
      <c r="GS284" s="380"/>
      <c r="GT284" s="380"/>
      <c r="GU284" s="380"/>
      <c r="GV284" s="380"/>
      <c r="GW284" s="380"/>
      <c r="GX284" s="380"/>
      <c r="GY284" s="380"/>
      <c r="GZ284" s="380"/>
      <c r="HA284" s="380"/>
      <c r="HB284" s="380"/>
      <c r="HC284" s="380"/>
      <c r="HD284" s="380"/>
      <c r="HE284" s="380"/>
      <c r="HF284" s="380"/>
      <c r="HG284" s="380"/>
      <c r="HH284" s="380"/>
    </row>
    <row r="285" spans="1:216">
      <c r="A285" s="103"/>
      <c r="B285" s="377"/>
      <c r="C285" s="377"/>
      <c r="D285" s="377"/>
      <c r="E285" s="377"/>
      <c r="F285" s="377"/>
      <c r="G285" s="377"/>
      <c r="H285" s="377"/>
      <c r="I285" s="377"/>
      <c r="J285" s="377"/>
      <c r="K285" s="377"/>
      <c r="L285" s="377"/>
      <c r="M285" s="378"/>
      <c r="N285" s="378"/>
      <c r="O285" s="378"/>
      <c r="P285" s="378"/>
      <c r="Q285" s="378"/>
      <c r="R285" s="378"/>
      <c r="S285" s="378"/>
      <c r="T285" s="378"/>
      <c r="U285" s="378"/>
      <c r="V285" s="378"/>
      <c r="W285" s="378"/>
      <c r="X285" s="378"/>
      <c r="Y285" s="380"/>
      <c r="Z285" s="409"/>
      <c r="AA285" s="380"/>
      <c r="AB285" s="380"/>
      <c r="AC285" s="380"/>
      <c r="AD285" s="380"/>
      <c r="AE285" s="380"/>
      <c r="AF285" s="380"/>
      <c r="AG285" s="380"/>
      <c r="AH285" s="380"/>
      <c r="AI285" s="380"/>
      <c r="AJ285" s="380"/>
      <c r="AR285" s="380"/>
      <c r="AS285" s="380"/>
      <c r="AT285" s="380"/>
      <c r="AU285" s="380"/>
      <c r="AV285" s="380"/>
      <c r="AW285" s="380"/>
      <c r="AX285" s="380"/>
      <c r="AY285" s="380"/>
      <c r="AZ285" s="380"/>
      <c r="BA285" s="380"/>
      <c r="BB285" s="380"/>
      <c r="BC285" s="380"/>
      <c r="BD285" s="380"/>
      <c r="BE285" s="380"/>
      <c r="BF285" s="380"/>
      <c r="BG285" s="380"/>
      <c r="BH285" s="380"/>
      <c r="BI285" s="380"/>
      <c r="BJ285" s="377"/>
      <c r="CE285" s="380"/>
      <c r="CF285" s="380"/>
      <c r="CG285" s="380"/>
      <c r="EZ285" s="380"/>
      <c r="FA285" s="380"/>
      <c r="FB285" s="380"/>
      <c r="FC285" s="380"/>
      <c r="FD285" s="380"/>
      <c r="FE285" s="380"/>
      <c r="FF285" s="380"/>
      <c r="FG285" s="380"/>
      <c r="FH285" s="380"/>
      <c r="FI285" s="380"/>
      <c r="FJ285" s="380"/>
      <c r="FK285" s="380"/>
      <c r="FL285" s="380"/>
      <c r="FM285" s="380"/>
      <c r="FN285" s="380"/>
      <c r="FO285" s="380"/>
      <c r="FP285" s="380"/>
      <c r="FQ285" s="380"/>
      <c r="FR285" s="380"/>
      <c r="FS285" s="380"/>
      <c r="FT285" s="380"/>
      <c r="FU285" s="380"/>
      <c r="FV285" s="380"/>
      <c r="FW285" s="380"/>
      <c r="FX285" s="380"/>
      <c r="FY285" s="380"/>
      <c r="FZ285" s="380"/>
      <c r="GA285" s="380"/>
      <c r="GB285" s="380"/>
      <c r="GC285" s="380"/>
      <c r="GD285" s="380"/>
      <c r="GE285" s="380"/>
      <c r="GF285" s="380"/>
      <c r="GG285" s="380"/>
      <c r="GH285" s="380"/>
      <c r="GI285" s="380"/>
      <c r="GJ285" s="380"/>
      <c r="GK285" s="380"/>
      <c r="GL285" s="380"/>
      <c r="GM285" s="380"/>
      <c r="GN285" s="380"/>
      <c r="GO285" s="380"/>
      <c r="GP285" s="380"/>
      <c r="GQ285" s="380"/>
      <c r="GR285" s="380"/>
      <c r="GS285" s="380"/>
      <c r="GT285" s="380"/>
      <c r="GU285" s="380"/>
      <c r="GV285" s="380"/>
      <c r="GW285" s="380"/>
      <c r="GX285" s="380"/>
      <c r="GY285" s="380"/>
      <c r="GZ285" s="380"/>
      <c r="HA285" s="380"/>
      <c r="HB285" s="380"/>
      <c r="HC285" s="380"/>
      <c r="HD285" s="380"/>
      <c r="HE285" s="380"/>
      <c r="HF285" s="380"/>
      <c r="HG285" s="380"/>
      <c r="HH285" s="380"/>
    </row>
    <row r="286" spans="1:216">
      <c r="A286" s="103"/>
      <c r="B286" s="377"/>
      <c r="C286" s="377"/>
      <c r="D286" s="377"/>
      <c r="E286" s="377"/>
      <c r="F286" s="377"/>
      <c r="G286" s="377"/>
      <c r="H286" s="377"/>
      <c r="I286" s="377"/>
      <c r="J286" s="377"/>
      <c r="K286" s="377"/>
      <c r="L286" s="377"/>
      <c r="M286" s="378"/>
      <c r="N286" s="378"/>
      <c r="O286" s="378"/>
      <c r="P286" s="378"/>
      <c r="Q286" s="378"/>
      <c r="R286" s="378"/>
      <c r="S286" s="378"/>
      <c r="T286" s="378"/>
      <c r="U286" s="378"/>
      <c r="V286" s="378"/>
      <c r="W286" s="378"/>
      <c r="X286" s="378"/>
      <c r="Y286" s="380"/>
      <c r="Z286" s="409"/>
      <c r="AA286" s="380"/>
      <c r="AB286" s="380"/>
      <c r="AC286" s="380"/>
      <c r="AD286" s="380"/>
      <c r="AE286" s="380"/>
      <c r="AF286" s="380"/>
      <c r="AG286" s="380"/>
      <c r="AH286" s="380"/>
      <c r="AI286" s="380"/>
      <c r="AJ286" s="380"/>
      <c r="AR286" s="380"/>
      <c r="AS286" s="380"/>
      <c r="AT286" s="380"/>
      <c r="AU286" s="380"/>
      <c r="AV286" s="380"/>
      <c r="AW286" s="380"/>
      <c r="AX286" s="380"/>
      <c r="AY286" s="380"/>
      <c r="AZ286" s="380"/>
      <c r="BA286" s="380"/>
      <c r="BB286" s="380"/>
      <c r="BC286" s="380"/>
      <c r="BD286" s="380"/>
      <c r="BE286" s="380"/>
      <c r="BF286" s="380"/>
      <c r="BG286" s="380"/>
      <c r="BH286" s="380"/>
      <c r="BI286" s="380"/>
      <c r="BJ286" s="377"/>
      <c r="CE286" s="380"/>
      <c r="CF286" s="380"/>
      <c r="CG286" s="380"/>
      <c r="EZ286" s="380"/>
      <c r="FA286" s="380"/>
      <c r="FB286" s="380"/>
      <c r="FC286" s="380"/>
      <c r="FD286" s="380"/>
      <c r="FE286" s="380"/>
      <c r="FF286" s="380"/>
      <c r="FG286" s="380"/>
      <c r="FH286" s="380"/>
      <c r="FI286" s="380"/>
      <c r="FJ286" s="380"/>
      <c r="FK286" s="380"/>
      <c r="FL286" s="380"/>
      <c r="FM286" s="380"/>
      <c r="FN286" s="380"/>
      <c r="FO286" s="380"/>
      <c r="FP286" s="380"/>
      <c r="FQ286" s="380"/>
      <c r="FR286" s="380"/>
      <c r="FS286" s="380"/>
      <c r="FT286" s="380"/>
      <c r="FU286" s="380"/>
      <c r="FV286" s="380"/>
      <c r="FW286" s="380"/>
      <c r="FX286" s="380"/>
      <c r="FY286" s="380"/>
      <c r="FZ286" s="380"/>
      <c r="GA286" s="380"/>
      <c r="GB286" s="380"/>
      <c r="GC286" s="380"/>
      <c r="GD286" s="380"/>
      <c r="GE286" s="380"/>
      <c r="GF286" s="380"/>
      <c r="GG286" s="380"/>
      <c r="GH286" s="380"/>
      <c r="GI286" s="380"/>
      <c r="GJ286" s="380"/>
      <c r="GK286" s="380"/>
      <c r="GL286" s="380"/>
      <c r="GM286" s="380"/>
      <c r="GN286" s="380"/>
      <c r="GO286" s="380"/>
      <c r="GP286" s="380"/>
      <c r="GQ286" s="380"/>
      <c r="GR286" s="380"/>
      <c r="GS286" s="380"/>
      <c r="GT286" s="380"/>
      <c r="GU286" s="380"/>
      <c r="GV286" s="380"/>
      <c r="GW286" s="380"/>
      <c r="GX286" s="380"/>
      <c r="GY286" s="380"/>
      <c r="GZ286" s="380"/>
      <c r="HA286" s="380"/>
      <c r="HB286" s="380"/>
      <c r="HC286" s="380"/>
      <c r="HD286" s="380"/>
      <c r="HE286" s="380"/>
      <c r="HF286" s="380"/>
      <c r="HG286" s="380"/>
      <c r="HH286" s="380"/>
    </row>
    <row r="287" spans="1:216">
      <c r="A287" s="103"/>
      <c r="B287" s="377"/>
      <c r="C287" s="377"/>
      <c r="D287" s="377"/>
      <c r="E287" s="377"/>
      <c r="F287" s="377"/>
      <c r="G287" s="377"/>
      <c r="H287" s="377"/>
      <c r="I287" s="377"/>
      <c r="J287" s="377"/>
      <c r="K287" s="377"/>
      <c r="L287" s="377"/>
      <c r="M287" s="378"/>
      <c r="N287" s="378"/>
      <c r="O287" s="378"/>
      <c r="P287" s="378"/>
      <c r="Q287" s="378"/>
      <c r="R287" s="378"/>
      <c r="S287" s="378"/>
      <c r="T287" s="378"/>
      <c r="U287" s="378"/>
      <c r="V287" s="378"/>
      <c r="W287" s="378"/>
      <c r="X287" s="378"/>
      <c r="Y287" s="380"/>
      <c r="Z287" s="409"/>
      <c r="AA287" s="380"/>
      <c r="AB287" s="380"/>
      <c r="AC287" s="380"/>
      <c r="AD287" s="380"/>
      <c r="AE287" s="380"/>
      <c r="AF287" s="380"/>
      <c r="AG287" s="380"/>
      <c r="AH287" s="380"/>
      <c r="AI287" s="380"/>
      <c r="AJ287" s="380"/>
      <c r="AR287" s="380"/>
      <c r="AS287" s="380"/>
      <c r="AT287" s="380"/>
      <c r="AU287" s="380"/>
      <c r="AV287" s="380"/>
      <c r="AW287" s="380"/>
      <c r="AX287" s="380"/>
      <c r="AY287" s="380"/>
      <c r="AZ287" s="380"/>
      <c r="BA287" s="380"/>
      <c r="BB287" s="380"/>
      <c r="BC287" s="380"/>
      <c r="BD287" s="380"/>
      <c r="BE287" s="380"/>
      <c r="BF287" s="380"/>
      <c r="BG287" s="380"/>
      <c r="BH287" s="380"/>
      <c r="BI287" s="380"/>
      <c r="BJ287" s="377"/>
      <c r="CE287" s="380"/>
      <c r="CF287" s="380"/>
      <c r="CG287" s="380"/>
      <c r="EZ287" s="380"/>
      <c r="FA287" s="380"/>
      <c r="FB287" s="380"/>
      <c r="FC287" s="380"/>
      <c r="FD287" s="380"/>
      <c r="FE287" s="380"/>
      <c r="FF287" s="380"/>
      <c r="FG287" s="380"/>
      <c r="FH287" s="380"/>
      <c r="FI287" s="380"/>
      <c r="FJ287" s="380"/>
      <c r="FK287" s="380"/>
      <c r="FL287" s="380"/>
      <c r="FM287" s="380"/>
      <c r="FN287" s="380"/>
      <c r="FO287" s="380"/>
      <c r="FP287" s="380"/>
      <c r="FQ287" s="380"/>
      <c r="FR287" s="380"/>
      <c r="FS287" s="380"/>
      <c r="FT287" s="380"/>
      <c r="FU287" s="380"/>
      <c r="FV287" s="380"/>
      <c r="FW287" s="380"/>
      <c r="FX287" s="380"/>
      <c r="FY287" s="380"/>
      <c r="FZ287" s="380"/>
      <c r="GA287" s="380"/>
      <c r="GB287" s="380"/>
      <c r="GC287" s="380"/>
      <c r="GD287" s="380"/>
      <c r="GE287" s="380"/>
      <c r="GF287" s="380"/>
      <c r="GG287" s="380"/>
      <c r="GH287" s="380"/>
      <c r="GI287" s="380"/>
      <c r="GJ287" s="380"/>
      <c r="GK287" s="380"/>
      <c r="GL287" s="380"/>
      <c r="GM287" s="380"/>
      <c r="GN287" s="380"/>
      <c r="GO287" s="380"/>
      <c r="GP287" s="380"/>
      <c r="GQ287" s="380"/>
      <c r="GR287" s="380"/>
      <c r="GS287" s="380"/>
      <c r="GT287" s="380"/>
      <c r="GU287" s="380"/>
      <c r="GV287" s="380"/>
      <c r="GW287" s="380"/>
      <c r="GX287" s="380"/>
      <c r="GY287" s="380"/>
      <c r="GZ287" s="380"/>
      <c r="HA287" s="380"/>
      <c r="HB287" s="380"/>
      <c r="HC287" s="380"/>
      <c r="HD287" s="380"/>
      <c r="HE287" s="380"/>
      <c r="HF287" s="380"/>
      <c r="HG287" s="380"/>
      <c r="HH287" s="380"/>
    </row>
    <row r="288" spans="1:216">
      <c r="A288" s="103"/>
      <c r="B288" s="377"/>
      <c r="C288" s="377"/>
      <c r="D288" s="377"/>
      <c r="E288" s="377"/>
      <c r="F288" s="377"/>
      <c r="G288" s="377"/>
      <c r="H288" s="377"/>
      <c r="I288" s="377"/>
      <c r="J288" s="377"/>
      <c r="K288" s="377"/>
      <c r="L288" s="377"/>
      <c r="M288" s="378"/>
      <c r="N288" s="378"/>
      <c r="O288" s="378"/>
      <c r="P288" s="378"/>
      <c r="Q288" s="378"/>
      <c r="R288" s="378"/>
      <c r="S288" s="378"/>
      <c r="T288" s="378"/>
      <c r="U288" s="378"/>
      <c r="V288" s="378"/>
      <c r="W288" s="378"/>
      <c r="X288" s="378"/>
      <c r="Y288" s="380"/>
      <c r="Z288" s="409"/>
      <c r="AA288" s="380"/>
      <c r="AB288" s="380"/>
      <c r="AC288" s="380"/>
      <c r="AD288" s="380"/>
      <c r="AE288" s="380"/>
      <c r="AF288" s="380"/>
      <c r="AG288" s="380"/>
      <c r="AH288" s="380"/>
      <c r="AI288" s="380"/>
      <c r="AJ288" s="380"/>
      <c r="AR288" s="380"/>
      <c r="AS288" s="380"/>
      <c r="AT288" s="380"/>
      <c r="AU288" s="380"/>
      <c r="AV288" s="380"/>
      <c r="AW288" s="380"/>
      <c r="AX288" s="380"/>
      <c r="AY288" s="380"/>
      <c r="AZ288" s="380"/>
      <c r="BA288" s="380"/>
      <c r="BB288" s="380"/>
      <c r="BC288" s="380"/>
      <c r="BD288" s="380"/>
      <c r="BE288" s="380"/>
      <c r="BF288" s="380"/>
      <c r="BG288" s="380"/>
      <c r="BH288" s="380"/>
      <c r="BI288" s="380"/>
      <c r="BJ288" s="377"/>
      <c r="CE288" s="380"/>
      <c r="CF288" s="380"/>
      <c r="CG288" s="380"/>
      <c r="EZ288" s="380"/>
      <c r="FA288" s="380"/>
      <c r="FB288" s="380"/>
      <c r="FC288" s="380"/>
      <c r="FD288" s="380"/>
      <c r="FE288" s="380"/>
      <c r="FF288" s="380"/>
      <c r="FG288" s="380"/>
      <c r="FH288" s="380"/>
      <c r="FI288" s="380"/>
      <c r="FJ288" s="380"/>
      <c r="FK288" s="380"/>
      <c r="FL288" s="380"/>
      <c r="FM288" s="380"/>
      <c r="FN288" s="380"/>
      <c r="FO288" s="380"/>
      <c r="FP288" s="380"/>
      <c r="FQ288" s="380"/>
      <c r="FR288" s="380"/>
      <c r="FS288" s="380"/>
      <c r="FT288" s="380"/>
      <c r="FU288" s="380"/>
      <c r="FV288" s="380"/>
      <c r="FW288" s="380"/>
      <c r="FX288" s="380"/>
      <c r="FY288" s="380"/>
      <c r="FZ288" s="380"/>
      <c r="GA288" s="380"/>
      <c r="GB288" s="380"/>
      <c r="GC288" s="380"/>
      <c r="GD288" s="380"/>
      <c r="GE288" s="380"/>
      <c r="GF288" s="380"/>
      <c r="GG288" s="380"/>
      <c r="GH288" s="380"/>
      <c r="GI288" s="380"/>
      <c r="GJ288" s="380"/>
      <c r="GK288" s="380"/>
      <c r="GL288" s="380"/>
      <c r="GM288" s="380"/>
      <c r="GN288" s="380"/>
      <c r="GO288" s="380"/>
      <c r="GP288" s="380"/>
      <c r="GQ288" s="380"/>
      <c r="GR288" s="380"/>
      <c r="GS288" s="380"/>
      <c r="GT288" s="380"/>
      <c r="GU288" s="380"/>
      <c r="GV288" s="380"/>
      <c r="GW288" s="380"/>
      <c r="GX288" s="380"/>
      <c r="GY288" s="380"/>
      <c r="GZ288" s="380"/>
      <c r="HA288" s="380"/>
      <c r="HB288" s="380"/>
      <c r="HC288" s="380"/>
      <c r="HD288" s="380"/>
      <c r="HE288" s="380"/>
      <c r="HF288" s="380"/>
      <c r="HG288" s="380"/>
      <c r="HH288" s="380"/>
    </row>
    <row r="289" spans="1:216">
      <c r="A289" s="103"/>
      <c r="B289" s="377"/>
      <c r="C289" s="377"/>
      <c r="D289" s="377"/>
      <c r="E289" s="377"/>
      <c r="F289" s="377"/>
      <c r="G289" s="377"/>
      <c r="H289" s="377"/>
      <c r="I289" s="377"/>
      <c r="J289" s="377"/>
      <c r="K289" s="377"/>
      <c r="L289" s="377"/>
      <c r="M289" s="378"/>
      <c r="N289" s="378"/>
      <c r="O289" s="378"/>
      <c r="P289" s="378"/>
      <c r="Q289" s="378"/>
      <c r="R289" s="378"/>
      <c r="S289" s="378"/>
      <c r="T289" s="378"/>
      <c r="U289" s="378"/>
      <c r="V289" s="378"/>
      <c r="W289" s="378"/>
      <c r="X289" s="378"/>
      <c r="Y289" s="380"/>
      <c r="Z289" s="409"/>
      <c r="AA289" s="380"/>
      <c r="AB289" s="380"/>
      <c r="AC289" s="380"/>
      <c r="AD289" s="380"/>
      <c r="AE289" s="380"/>
      <c r="AF289" s="380"/>
      <c r="AG289" s="380"/>
      <c r="AH289" s="380"/>
      <c r="AI289" s="380"/>
      <c r="AJ289" s="380"/>
      <c r="AR289" s="380"/>
      <c r="AS289" s="380"/>
      <c r="AT289" s="380"/>
      <c r="AU289" s="380"/>
      <c r="AV289" s="380"/>
      <c r="AW289" s="380"/>
      <c r="AX289" s="380"/>
      <c r="AY289" s="380"/>
      <c r="AZ289" s="380"/>
      <c r="BA289" s="380"/>
      <c r="BB289" s="380"/>
      <c r="BC289" s="380"/>
      <c r="BD289" s="380"/>
      <c r="BE289" s="380"/>
      <c r="BF289" s="380"/>
      <c r="BG289" s="380"/>
      <c r="BH289" s="380"/>
      <c r="BI289" s="380"/>
      <c r="BJ289" s="377"/>
      <c r="CE289" s="380"/>
      <c r="CF289" s="380"/>
      <c r="CG289" s="380"/>
      <c r="EZ289" s="380"/>
      <c r="FA289" s="380"/>
      <c r="FB289" s="380"/>
      <c r="FC289" s="380"/>
      <c r="FD289" s="380"/>
      <c r="FE289" s="380"/>
      <c r="FF289" s="380"/>
      <c r="FG289" s="380"/>
      <c r="FH289" s="380"/>
      <c r="FI289" s="380"/>
      <c r="FJ289" s="380"/>
      <c r="FK289" s="380"/>
      <c r="FL289" s="380"/>
      <c r="FM289" s="380"/>
      <c r="FN289" s="380"/>
      <c r="FO289" s="380"/>
      <c r="FP289" s="380"/>
      <c r="FQ289" s="380"/>
      <c r="FR289" s="380"/>
      <c r="FS289" s="380"/>
      <c r="FT289" s="380"/>
      <c r="FU289" s="380"/>
      <c r="FV289" s="380"/>
      <c r="FW289" s="380"/>
      <c r="FX289" s="380"/>
      <c r="FY289" s="380"/>
      <c r="FZ289" s="380"/>
      <c r="GA289" s="380"/>
      <c r="GB289" s="380"/>
      <c r="GC289" s="380"/>
      <c r="GD289" s="380"/>
      <c r="GE289" s="380"/>
      <c r="GF289" s="380"/>
      <c r="GG289" s="380"/>
      <c r="GH289" s="380"/>
      <c r="GI289" s="380"/>
      <c r="GJ289" s="380"/>
      <c r="GK289" s="380"/>
      <c r="GL289" s="380"/>
      <c r="GM289" s="380"/>
      <c r="GN289" s="380"/>
      <c r="GO289" s="380"/>
      <c r="GP289" s="380"/>
      <c r="GQ289" s="380"/>
      <c r="GR289" s="380"/>
      <c r="GS289" s="380"/>
      <c r="GT289" s="380"/>
      <c r="GU289" s="380"/>
      <c r="GV289" s="380"/>
      <c r="GW289" s="380"/>
      <c r="GX289" s="380"/>
      <c r="GY289" s="380"/>
      <c r="GZ289" s="380"/>
      <c r="HA289" s="380"/>
      <c r="HB289" s="380"/>
      <c r="HC289" s="380"/>
      <c r="HD289" s="380"/>
      <c r="HE289" s="380"/>
      <c r="HF289" s="380"/>
      <c r="HG289" s="380"/>
      <c r="HH289" s="380"/>
    </row>
    <row r="290" spans="1:216">
      <c r="A290" s="103"/>
      <c r="B290" s="377"/>
      <c r="C290" s="377"/>
      <c r="D290" s="377"/>
      <c r="E290" s="377"/>
      <c r="F290" s="377"/>
      <c r="G290" s="377"/>
      <c r="H290" s="377"/>
      <c r="I290" s="377"/>
      <c r="J290" s="377"/>
      <c r="K290" s="377"/>
      <c r="L290" s="377"/>
      <c r="M290" s="378"/>
      <c r="N290" s="378"/>
      <c r="O290" s="378"/>
      <c r="P290" s="378"/>
      <c r="Q290" s="378"/>
      <c r="R290" s="378"/>
      <c r="S290" s="378"/>
      <c r="T290" s="378"/>
      <c r="U290" s="378"/>
      <c r="V290" s="378"/>
      <c r="W290" s="378"/>
      <c r="X290" s="378"/>
      <c r="Y290" s="380"/>
      <c r="Z290" s="409"/>
      <c r="AA290" s="380"/>
      <c r="AB290" s="380"/>
      <c r="AC290" s="380"/>
      <c r="AD290" s="380"/>
      <c r="AE290" s="380"/>
      <c r="AF290" s="380"/>
      <c r="AG290" s="380"/>
      <c r="AH290" s="380"/>
      <c r="AI290" s="380"/>
      <c r="AJ290" s="380"/>
      <c r="AR290" s="380"/>
      <c r="AS290" s="380"/>
      <c r="AT290" s="380"/>
      <c r="AU290" s="380"/>
      <c r="AV290" s="380"/>
      <c r="AW290" s="380"/>
      <c r="AX290" s="380"/>
      <c r="AY290" s="380"/>
      <c r="AZ290" s="380"/>
      <c r="BA290" s="380"/>
      <c r="BB290" s="380"/>
      <c r="BC290" s="380"/>
      <c r="BD290" s="380"/>
      <c r="BE290" s="380"/>
      <c r="BF290" s="380"/>
      <c r="BG290" s="380"/>
      <c r="BH290" s="380"/>
      <c r="BI290" s="380"/>
      <c r="BJ290" s="377"/>
      <c r="CE290" s="380"/>
      <c r="CF290" s="380"/>
      <c r="CG290" s="380"/>
      <c r="EZ290" s="380"/>
      <c r="FA290" s="380"/>
      <c r="FB290" s="380"/>
      <c r="FC290" s="380"/>
      <c r="FD290" s="380"/>
      <c r="FE290" s="380"/>
      <c r="FF290" s="380"/>
      <c r="FG290" s="380"/>
      <c r="FH290" s="380"/>
      <c r="FI290" s="380"/>
      <c r="FJ290" s="380"/>
      <c r="FK290" s="380"/>
      <c r="FL290" s="380"/>
      <c r="FM290" s="380"/>
      <c r="FN290" s="380"/>
      <c r="FO290" s="380"/>
      <c r="FP290" s="380"/>
      <c r="FQ290" s="380"/>
      <c r="FR290" s="380"/>
      <c r="FS290" s="380"/>
      <c r="FT290" s="380"/>
      <c r="FU290" s="380"/>
      <c r="FV290" s="380"/>
      <c r="FW290" s="380"/>
      <c r="FX290" s="380"/>
      <c r="FY290" s="380"/>
      <c r="FZ290" s="380"/>
      <c r="GA290" s="380"/>
      <c r="GB290" s="380"/>
      <c r="GC290" s="380"/>
      <c r="GD290" s="380"/>
      <c r="GE290" s="380"/>
      <c r="GF290" s="380"/>
      <c r="GG290" s="380"/>
      <c r="GH290" s="380"/>
      <c r="GI290" s="380"/>
      <c r="GJ290" s="380"/>
      <c r="GK290" s="380"/>
      <c r="GL290" s="380"/>
      <c r="GM290" s="380"/>
      <c r="GN290" s="380"/>
      <c r="GO290" s="380"/>
      <c r="GP290" s="380"/>
      <c r="GQ290" s="380"/>
      <c r="GR290" s="380"/>
      <c r="GS290" s="380"/>
      <c r="GT290" s="380"/>
      <c r="GU290" s="380"/>
      <c r="GV290" s="380"/>
      <c r="GW290" s="380"/>
      <c r="GX290" s="380"/>
      <c r="GY290" s="380"/>
      <c r="GZ290" s="380"/>
      <c r="HA290" s="380"/>
      <c r="HB290" s="380"/>
      <c r="HC290" s="380"/>
      <c r="HD290" s="380"/>
      <c r="HE290" s="380"/>
      <c r="HF290" s="380"/>
      <c r="HG290" s="380"/>
      <c r="HH290" s="380"/>
    </row>
    <row r="291" spans="1:216">
      <c r="A291" s="103"/>
      <c r="B291" s="377"/>
      <c r="C291" s="377"/>
      <c r="D291" s="377"/>
      <c r="E291" s="377"/>
      <c r="F291" s="377"/>
      <c r="G291" s="377"/>
      <c r="H291" s="377"/>
      <c r="I291" s="377"/>
      <c r="J291" s="377"/>
      <c r="K291" s="377"/>
      <c r="L291" s="377"/>
      <c r="M291" s="378"/>
      <c r="N291" s="378"/>
      <c r="O291" s="378"/>
      <c r="P291" s="378"/>
      <c r="Q291" s="378"/>
      <c r="R291" s="378"/>
      <c r="S291" s="378"/>
      <c r="T291" s="378"/>
      <c r="U291" s="378"/>
      <c r="V291" s="378"/>
      <c r="W291" s="378"/>
      <c r="X291" s="378"/>
      <c r="Y291" s="380"/>
      <c r="Z291" s="409"/>
      <c r="AA291" s="380"/>
      <c r="AB291" s="380"/>
      <c r="AC291" s="380"/>
      <c r="AD291" s="380"/>
      <c r="AE291" s="380"/>
      <c r="AF291" s="380"/>
      <c r="AG291" s="380"/>
      <c r="AH291" s="380"/>
      <c r="AI291" s="380"/>
      <c r="AJ291" s="380"/>
      <c r="AR291" s="380"/>
      <c r="AS291" s="380"/>
      <c r="AT291" s="380"/>
      <c r="AU291" s="380"/>
      <c r="AV291" s="380"/>
      <c r="AW291" s="380"/>
      <c r="AX291" s="380"/>
      <c r="AY291" s="380"/>
      <c r="AZ291" s="380"/>
      <c r="BA291" s="380"/>
      <c r="BB291" s="380"/>
      <c r="BC291" s="380"/>
      <c r="BD291" s="380"/>
      <c r="BE291" s="380"/>
      <c r="BF291" s="380"/>
      <c r="BG291" s="380"/>
      <c r="BH291" s="380"/>
      <c r="BI291" s="380"/>
      <c r="BJ291" s="377"/>
      <c r="CE291" s="380"/>
      <c r="CF291" s="380"/>
      <c r="CG291" s="380"/>
      <c r="EZ291" s="380"/>
      <c r="FA291" s="380"/>
      <c r="FB291" s="380"/>
      <c r="FC291" s="380"/>
      <c r="FD291" s="380"/>
      <c r="FE291" s="380"/>
      <c r="FF291" s="380"/>
      <c r="FG291" s="380"/>
      <c r="FH291" s="380"/>
      <c r="FI291" s="380"/>
      <c r="FJ291" s="380"/>
      <c r="FK291" s="380"/>
      <c r="FL291" s="380"/>
      <c r="FM291" s="380"/>
      <c r="FN291" s="380"/>
      <c r="FO291" s="380"/>
      <c r="FP291" s="380"/>
      <c r="FQ291" s="380"/>
      <c r="FR291" s="380"/>
      <c r="FS291" s="380"/>
      <c r="FT291" s="380"/>
      <c r="FU291" s="380"/>
      <c r="FV291" s="380"/>
      <c r="FW291" s="380"/>
      <c r="FX291" s="380"/>
      <c r="FY291" s="380"/>
      <c r="FZ291" s="380"/>
      <c r="GA291" s="380"/>
      <c r="GB291" s="380"/>
      <c r="GC291" s="380"/>
      <c r="GD291" s="380"/>
      <c r="GE291" s="380"/>
      <c r="GF291" s="380"/>
      <c r="GG291" s="380"/>
      <c r="GH291" s="380"/>
      <c r="GI291" s="380"/>
      <c r="GJ291" s="380"/>
      <c r="GK291" s="380"/>
      <c r="GL291" s="380"/>
      <c r="GM291" s="380"/>
      <c r="GN291" s="380"/>
      <c r="GO291" s="380"/>
      <c r="GP291" s="380"/>
      <c r="GQ291" s="380"/>
      <c r="GR291" s="380"/>
      <c r="GS291" s="380"/>
      <c r="GT291" s="380"/>
      <c r="GU291" s="380"/>
      <c r="GV291" s="380"/>
      <c r="GW291" s="380"/>
      <c r="GX291" s="380"/>
      <c r="GY291" s="380"/>
      <c r="GZ291" s="380"/>
      <c r="HA291" s="380"/>
      <c r="HB291" s="380"/>
      <c r="HC291" s="380"/>
      <c r="HD291" s="380"/>
      <c r="HE291" s="380"/>
      <c r="HF291" s="380"/>
      <c r="HG291" s="380"/>
      <c r="HH291" s="380"/>
    </row>
    <row r="292" spans="1:216">
      <c r="A292" s="103"/>
      <c r="B292" s="377"/>
      <c r="C292" s="377"/>
      <c r="D292" s="377"/>
      <c r="E292" s="377"/>
      <c r="F292" s="377"/>
      <c r="G292" s="377"/>
      <c r="H292" s="377"/>
      <c r="I292" s="377"/>
      <c r="J292" s="377"/>
      <c r="K292" s="377"/>
      <c r="L292" s="377"/>
      <c r="M292" s="378"/>
      <c r="N292" s="378"/>
      <c r="O292" s="378"/>
      <c r="P292" s="378"/>
      <c r="Q292" s="378"/>
      <c r="R292" s="378"/>
      <c r="S292" s="378"/>
      <c r="T292" s="378"/>
      <c r="U292" s="378"/>
      <c r="V292" s="378"/>
      <c r="W292" s="378"/>
      <c r="X292" s="378"/>
      <c r="Y292" s="380"/>
      <c r="Z292" s="409"/>
      <c r="AA292" s="380"/>
      <c r="AB292" s="380"/>
      <c r="AC292" s="380"/>
      <c r="AD292" s="380"/>
      <c r="AE292" s="380"/>
      <c r="AF292" s="380"/>
      <c r="AG292" s="380"/>
      <c r="AH292" s="380"/>
      <c r="AI292" s="380"/>
      <c r="AJ292" s="380"/>
      <c r="AR292" s="380"/>
      <c r="AS292" s="380"/>
      <c r="AT292" s="380"/>
      <c r="AU292" s="380"/>
      <c r="AV292" s="380"/>
      <c r="AW292" s="380"/>
      <c r="AX292" s="380"/>
      <c r="AY292" s="380"/>
      <c r="AZ292" s="380"/>
      <c r="BA292" s="380"/>
      <c r="BB292" s="380"/>
      <c r="BC292" s="380"/>
      <c r="BD292" s="380"/>
      <c r="BE292" s="380"/>
      <c r="BF292" s="380"/>
      <c r="BG292" s="380"/>
      <c r="BH292" s="380"/>
      <c r="BI292" s="380"/>
      <c r="BJ292" s="377"/>
      <c r="CE292" s="380"/>
      <c r="CF292" s="380"/>
      <c r="CG292" s="380"/>
      <c r="EZ292" s="380"/>
      <c r="FA292" s="380"/>
      <c r="FB292" s="380"/>
      <c r="FC292" s="380"/>
      <c r="FD292" s="380"/>
      <c r="FE292" s="380"/>
      <c r="FF292" s="380"/>
      <c r="FG292" s="380"/>
      <c r="FH292" s="380"/>
      <c r="FI292" s="380"/>
      <c r="FJ292" s="380"/>
      <c r="FK292" s="380"/>
      <c r="FL292" s="380"/>
      <c r="FM292" s="380"/>
      <c r="FN292" s="380"/>
      <c r="FO292" s="380"/>
      <c r="FP292" s="380"/>
      <c r="FQ292" s="380"/>
      <c r="FR292" s="380"/>
      <c r="FS292" s="380"/>
      <c r="FT292" s="380"/>
      <c r="FU292" s="380"/>
      <c r="FV292" s="380"/>
      <c r="FW292" s="380"/>
      <c r="FX292" s="380"/>
      <c r="FY292" s="380"/>
      <c r="FZ292" s="380"/>
      <c r="GA292" s="380"/>
      <c r="GB292" s="380"/>
      <c r="GC292" s="380"/>
      <c r="GD292" s="380"/>
      <c r="GE292" s="380"/>
      <c r="GF292" s="380"/>
      <c r="GG292" s="380"/>
      <c r="GH292" s="380"/>
      <c r="GI292" s="380"/>
      <c r="GJ292" s="380"/>
      <c r="GK292" s="380"/>
      <c r="GL292" s="380"/>
      <c r="GM292" s="380"/>
      <c r="GN292" s="380"/>
      <c r="GO292" s="380"/>
      <c r="GP292" s="380"/>
      <c r="GQ292" s="380"/>
      <c r="GR292" s="380"/>
      <c r="GS292" s="380"/>
      <c r="GT292" s="380"/>
      <c r="GU292" s="380"/>
      <c r="GV292" s="380"/>
      <c r="GW292" s="380"/>
      <c r="GX292" s="380"/>
      <c r="GY292" s="380"/>
      <c r="GZ292" s="380"/>
      <c r="HA292" s="380"/>
      <c r="HB292" s="380"/>
      <c r="HC292" s="380"/>
      <c r="HD292" s="380"/>
      <c r="HE292" s="380"/>
      <c r="HF292" s="380"/>
      <c r="HG292" s="380"/>
      <c r="HH292" s="380"/>
    </row>
    <row r="293" spans="1:216">
      <c r="A293" s="103"/>
      <c r="B293" s="377"/>
      <c r="C293" s="377"/>
      <c r="D293" s="377"/>
      <c r="E293" s="377"/>
      <c r="F293" s="377"/>
      <c r="G293" s="377"/>
      <c r="H293" s="377"/>
      <c r="I293" s="377"/>
      <c r="J293" s="377"/>
      <c r="K293" s="377"/>
      <c r="L293" s="377"/>
      <c r="M293" s="378"/>
      <c r="N293" s="378"/>
      <c r="O293" s="378"/>
      <c r="P293" s="378"/>
      <c r="Q293" s="378"/>
      <c r="R293" s="378"/>
      <c r="S293" s="378"/>
      <c r="T293" s="378"/>
      <c r="U293" s="378"/>
      <c r="V293" s="378"/>
      <c r="W293" s="378"/>
      <c r="X293" s="378"/>
      <c r="Y293" s="380"/>
      <c r="Z293" s="409"/>
      <c r="AA293" s="380"/>
      <c r="AB293" s="380"/>
      <c r="AC293" s="380"/>
      <c r="AD293" s="380"/>
      <c r="AE293" s="380"/>
      <c r="AF293" s="380"/>
      <c r="AG293" s="380"/>
      <c r="AH293" s="380"/>
      <c r="AI293" s="380"/>
      <c r="AJ293" s="380"/>
      <c r="AR293" s="380"/>
      <c r="AS293" s="380"/>
      <c r="AT293" s="380"/>
      <c r="AU293" s="380"/>
      <c r="AV293" s="380"/>
      <c r="AW293" s="380"/>
      <c r="AX293" s="380"/>
      <c r="AY293" s="380"/>
      <c r="AZ293" s="380"/>
      <c r="BA293" s="380"/>
      <c r="BB293" s="380"/>
      <c r="BC293" s="380"/>
      <c r="BD293" s="380"/>
      <c r="BE293" s="380"/>
      <c r="BF293" s="380"/>
      <c r="BG293" s="380"/>
      <c r="BH293" s="380"/>
      <c r="BI293" s="380"/>
      <c r="BJ293" s="377"/>
      <c r="CE293" s="380"/>
      <c r="CF293" s="380"/>
      <c r="CG293" s="380"/>
      <c r="EZ293" s="380"/>
      <c r="FA293" s="380"/>
      <c r="FB293" s="380"/>
      <c r="FC293" s="380"/>
      <c r="FD293" s="380"/>
      <c r="FE293" s="380"/>
      <c r="FF293" s="380"/>
      <c r="FG293" s="380"/>
      <c r="FH293" s="380"/>
      <c r="FI293" s="380"/>
      <c r="FJ293" s="380"/>
      <c r="FK293" s="380"/>
      <c r="FL293" s="380"/>
      <c r="FM293" s="380"/>
      <c r="FN293" s="380"/>
      <c r="FO293" s="380"/>
      <c r="FP293" s="380"/>
      <c r="FQ293" s="380"/>
      <c r="FR293" s="380"/>
      <c r="FS293" s="380"/>
      <c r="FT293" s="380"/>
      <c r="FU293" s="380"/>
      <c r="FV293" s="380"/>
      <c r="FW293" s="380"/>
      <c r="FX293" s="380"/>
      <c r="FY293" s="380"/>
      <c r="FZ293" s="380"/>
      <c r="GA293" s="380"/>
      <c r="GB293" s="380"/>
      <c r="GC293" s="380"/>
      <c r="GD293" s="380"/>
      <c r="GE293" s="380"/>
      <c r="GF293" s="380"/>
      <c r="GG293" s="380"/>
      <c r="GH293" s="380"/>
      <c r="GI293" s="380"/>
      <c r="GJ293" s="380"/>
      <c r="GK293" s="380"/>
      <c r="GL293" s="380"/>
      <c r="GM293" s="380"/>
      <c r="GN293" s="380"/>
      <c r="GO293" s="380"/>
      <c r="GP293" s="380"/>
      <c r="GQ293" s="380"/>
      <c r="GR293" s="380"/>
      <c r="GS293" s="380"/>
      <c r="GT293" s="380"/>
      <c r="GU293" s="380"/>
      <c r="GV293" s="380"/>
      <c r="GW293" s="380"/>
      <c r="GX293" s="380"/>
      <c r="GY293" s="380"/>
      <c r="GZ293" s="380"/>
      <c r="HA293" s="380"/>
      <c r="HB293" s="380"/>
      <c r="HC293" s="380"/>
      <c r="HD293" s="380"/>
      <c r="HE293" s="380"/>
      <c r="HF293" s="380"/>
      <c r="HG293" s="380"/>
      <c r="HH293" s="380"/>
    </row>
    <row r="294" spans="1:216">
      <c r="A294" s="103"/>
      <c r="B294" s="377"/>
      <c r="C294" s="377"/>
      <c r="D294" s="377"/>
      <c r="E294" s="377"/>
      <c r="F294" s="377"/>
      <c r="G294" s="377"/>
      <c r="H294" s="377"/>
      <c r="I294" s="377"/>
      <c r="J294" s="377"/>
      <c r="K294" s="377"/>
      <c r="L294" s="377"/>
      <c r="M294" s="378"/>
      <c r="N294" s="378"/>
      <c r="O294" s="378"/>
      <c r="P294" s="378"/>
      <c r="Q294" s="378"/>
      <c r="R294" s="378"/>
      <c r="S294" s="378"/>
      <c r="T294" s="378"/>
      <c r="U294" s="378"/>
      <c r="V294" s="378"/>
      <c r="W294" s="378"/>
      <c r="X294" s="378"/>
      <c r="Y294" s="380"/>
      <c r="Z294" s="409"/>
      <c r="AA294" s="380"/>
      <c r="AB294" s="380"/>
      <c r="AC294" s="380"/>
      <c r="AD294" s="380"/>
      <c r="AE294" s="380"/>
      <c r="AF294" s="380"/>
      <c r="AG294" s="380"/>
      <c r="AH294" s="380"/>
      <c r="AI294" s="380"/>
      <c r="AJ294" s="380"/>
      <c r="AR294" s="380"/>
      <c r="AS294" s="380"/>
      <c r="AT294" s="380"/>
      <c r="AU294" s="380"/>
      <c r="AV294" s="380"/>
      <c r="AW294" s="380"/>
      <c r="AX294" s="380"/>
      <c r="AY294" s="380"/>
      <c r="AZ294" s="380"/>
      <c r="BA294" s="380"/>
      <c r="BB294" s="380"/>
      <c r="BC294" s="380"/>
      <c r="BD294" s="380"/>
      <c r="BE294" s="380"/>
      <c r="BF294" s="380"/>
      <c r="BG294" s="380"/>
      <c r="BH294" s="380"/>
      <c r="BI294" s="380"/>
      <c r="BJ294" s="377"/>
      <c r="CE294" s="380"/>
      <c r="CF294" s="380"/>
      <c r="CG294" s="380"/>
      <c r="EZ294" s="380"/>
      <c r="FA294" s="380"/>
      <c r="FB294" s="380"/>
      <c r="FC294" s="380"/>
      <c r="FD294" s="380"/>
      <c r="FE294" s="380"/>
      <c r="FF294" s="380"/>
      <c r="FG294" s="380"/>
      <c r="FH294" s="380"/>
      <c r="FI294" s="380"/>
      <c r="FJ294" s="380"/>
      <c r="FK294" s="380"/>
      <c r="FL294" s="380"/>
      <c r="FM294" s="380"/>
      <c r="FN294" s="380"/>
      <c r="FO294" s="380"/>
      <c r="FP294" s="380"/>
      <c r="FQ294" s="380"/>
      <c r="FR294" s="380"/>
      <c r="FS294" s="380"/>
      <c r="FT294" s="380"/>
      <c r="FU294" s="380"/>
      <c r="FV294" s="380"/>
      <c r="FW294" s="380"/>
      <c r="FX294" s="380"/>
      <c r="FY294" s="380"/>
      <c r="FZ294" s="380"/>
      <c r="GA294" s="380"/>
      <c r="GB294" s="380"/>
      <c r="GC294" s="380"/>
      <c r="GD294" s="380"/>
      <c r="GE294" s="380"/>
      <c r="GF294" s="380"/>
      <c r="GG294" s="380"/>
      <c r="GH294" s="380"/>
      <c r="GI294" s="380"/>
      <c r="GJ294" s="380"/>
      <c r="GK294" s="380"/>
      <c r="GL294" s="380"/>
      <c r="GM294" s="380"/>
      <c r="GN294" s="380"/>
      <c r="GO294" s="380"/>
      <c r="GP294" s="380"/>
      <c r="GQ294" s="380"/>
      <c r="GR294" s="380"/>
      <c r="GS294" s="380"/>
      <c r="GT294" s="380"/>
      <c r="GU294" s="380"/>
      <c r="GV294" s="380"/>
      <c r="GW294" s="380"/>
      <c r="GX294" s="380"/>
      <c r="GY294" s="380"/>
      <c r="GZ294" s="380"/>
      <c r="HA294" s="380"/>
      <c r="HB294" s="380"/>
      <c r="HC294" s="380"/>
      <c r="HD294" s="380"/>
      <c r="HE294" s="380"/>
      <c r="HF294" s="380"/>
      <c r="HG294" s="380"/>
      <c r="HH294" s="380"/>
    </row>
    <row r="295" spans="1:216">
      <c r="A295" s="103"/>
      <c r="B295" s="377"/>
      <c r="C295" s="377"/>
      <c r="D295" s="377"/>
      <c r="E295" s="377"/>
      <c r="F295" s="377"/>
      <c r="G295" s="377"/>
      <c r="H295" s="377"/>
      <c r="I295" s="377"/>
      <c r="J295" s="377"/>
      <c r="K295" s="377"/>
      <c r="L295" s="377"/>
      <c r="M295" s="378"/>
      <c r="N295" s="378"/>
      <c r="O295" s="378"/>
      <c r="P295" s="378"/>
      <c r="Q295" s="378"/>
      <c r="R295" s="378"/>
      <c r="S295" s="378"/>
      <c r="T295" s="378"/>
      <c r="U295" s="378"/>
      <c r="V295" s="378"/>
      <c r="W295" s="378"/>
      <c r="X295" s="378"/>
      <c r="Y295" s="380"/>
      <c r="Z295" s="409"/>
      <c r="AA295" s="380"/>
      <c r="AB295" s="380"/>
      <c r="AC295" s="380"/>
      <c r="AD295" s="380"/>
      <c r="AE295" s="380"/>
      <c r="AF295" s="380"/>
      <c r="AG295" s="380"/>
      <c r="AH295" s="380"/>
      <c r="AI295" s="380"/>
      <c r="AJ295" s="380"/>
      <c r="AR295" s="380"/>
      <c r="AS295" s="380"/>
      <c r="AT295" s="380"/>
      <c r="AU295" s="380"/>
      <c r="AV295" s="380"/>
      <c r="AW295" s="380"/>
      <c r="AX295" s="380"/>
      <c r="AY295" s="380"/>
      <c r="AZ295" s="380"/>
      <c r="BA295" s="380"/>
      <c r="BB295" s="380"/>
      <c r="BC295" s="380"/>
      <c r="BD295" s="380"/>
      <c r="BE295" s="380"/>
      <c r="BF295" s="380"/>
      <c r="BG295" s="380"/>
      <c r="BH295" s="380"/>
      <c r="BI295" s="380"/>
      <c r="BJ295" s="377"/>
      <c r="CE295" s="380"/>
      <c r="CF295" s="380"/>
      <c r="CG295" s="380"/>
      <c r="EZ295" s="380"/>
      <c r="FA295" s="380"/>
      <c r="FB295" s="380"/>
      <c r="FC295" s="380"/>
      <c r="FD295" s="380"/>
      <c r="FE295" s="380"/>
      <c r="FF295" s="380"/>
      <c r="FG295" s="380"/>
      <c r="FH295" s="380"/>
      <c r="FI295" s="380"/>
      <c r="FJ295" s="380"/>
      <c r="FK295" s="380"/>
      <c r="FL295" s="380"/>
      <c r="FM295" s="380"/>
      <c r="FN295" s="380"/>
      <c r="FO295" s="380"/>
      <c r="FP295" s="380"/>
      <c r="FQ295" s="380"/>
      <c r="FR295" s="380"/>
      <c r="FS295" s="380"/>
      <c r="FT295" s="380"/>
      <c r="FU295" s="380"/>
      <c r="FV295" s="380"/>
      <c r="FW295" s="380"/>
      <c r="FX295" s="380"/>
      <c r="FY295" s="380"/>
      <c r="FZ295" s="380"/>
      <c r="GA295" s="380"/>
      <c r="GB295" s="380"/>
      <c r="GC295" s="380"/>
      <c r="GD295" s="380"/>
      <c r="GE295" s="380"/>
      <c r="GF295" s="380"/>
      <c r="GG295" s="380"/>
      <c r="GH295" s="380"/>
      <c r="GI295" s="380"/>
      <c r="GJ295" s="380"/>
      <c r="GK295" s="380"/>
      <c r="GL295" s="380"/>
      <c r="GM295" s="380"/>
      <c r="GN295" s="380"/>
      <c r="GO295" s="380"/>
      <c r="GP295" s="380"/>
      <c r="GQ295" s="380"/>
      <c r="GR295" s="380"/>
      <c r="GS295" s="380"/>
      <c r="GT295" s="380"/>
      <c r="GU295" s="380"/>
      <c r="GV295" s="380"/>
      <c r="GW295" s="380"/>
      <c r="GX295" s="380"/>
      <c r="GY295" s="380"/>
      <c r="GZ295" s="380"/>
      <c r="HA295" s="380"/>
      <c r="HB295" s="380"/>
      <c r="HC295" s="380"/>
      <c r="HD295" s="380"/>
      <c r="HE295" s="380"/>
      <c r="HF295" s="380"/>
      <c r="HG295" s="380"/>
      <c r="HH295" s="380"/>
    </row>
    <row r="296" spans="1:216">
      <c r="A296" s="103"/>
      <c r="B296" s="377"/>
      <c r="C296" s="377"/>
      <c r="D296" s="377"/>
      <c r="E296" s="377"/>
      <c r="F296" s="377"/>
      <c r="G296" s="377"/>
      <c r="H296" s="377"/>
      <c r="I296" s="377"/>
      <c r="J296" s="377"/>
      <c r="K296" s="377"/>
      <c r="L296" s="377"/>
      <c r="M296" s="378"/>
      <c r="N296" s="378"/>
      <c r="O296" s="378"/>
      <c r="P296" s="378"/>
      <c r="Q296" s="378"/>
      <c r="R296" s="378"/>
      <c r="S296" s="378"/>
      <c r="T296" s="378"/>
      <c r="U296" s="378"/>
      <c r="V296" s="378"/>
      <c r="W296" s="378"/>
      <c r="X296" s="378"/>
      <c r="Y296" s="380"/>
      <c r="Z296" s="409"/>
      <c r="AA296" s="380"/>
      <c r="AB296" s="380"/>
      <c r="AC296" s="380"/>
      <c r="AD296" s="380"/>
      <c r="AE296" s="380"/>
      <c r="AF296" s="380"/>
      <c r="AG296" s="380"/>
      <c r="AH296" s="380"/>
      <c r="AI296" s="380"/>
      <c r="AJ296" s="380"/>
      <c r="AR296" s="380"/>
      <c r="AS296" s="380"/>
      <c r="AT296" s="380"/>
      <c r="AU296" s="380"/>
      <c r="AV296" s="380"/>
      <c r="AW296" s="380"/>
      <c r="AX296" s="380"/>
      <c r="AY296" s="380"/>
      <c r="AZ296" s="380"/>
      <c r="BA296" s="380"/>
      <c r="BB296" s="380"/>
      <c r="BC296" s="380"/>
      <c r="BD296" s="380"/>
      <c r="BE296" s="380"/>
      <c r="BF296" s="380"/>
      <c r="BG296" s="380"/>
      <c r="BH296" s="380"/>
      <c r="BI296" s="380"/>
      <c r="BJ296" s="377"/>
      <c r="CE296" s="380"/>
      <c r="CF296" s="380"/>
      <c r="CG296" s="380"/>
      <c r="EZ296" s="380"/>
      <c r="FA296" s="380"/>
      <c r="FB296" s="380"/>
      <c r="FC296" s="380"/>
      <c r="FD296" s="380"/>
      <c r="FE296" s="380"/>
      <c r="FF296" s="380"/>
      <c r="FG296" s="380"/>
      <c r="FH296" s="380"/>
      <c r="FI296" s="380"/>
      <c r="FJ296" s="380"/>
      <c r="FK296" s="380"/>
      <c r="FL296" s="380"/>
      <c r="FM296" s="380"/>
      <c r="FN296" s="380"/>
      <c r="FO296" s="380"/>
      <c r="FP296" s="380"/>
      <c r="FQ296" s="380"/>
      <c r="FR296" s="380"/>
      <c r="FS296" s="380"/>
      <c r="FT296" s="380"/>
      <c r="FU296" s="380"/>
      <c r="FV296" s="380"/>
      <c r="FW296" s="380"/>
      <c r="FX296" s="380"/>
      <c r="FY296" s="380"/>
      <c r="FZ296" s="380"/>
      <c r="GA296" s="380"/>
      <c r="GB296" s="380"/>
      <c r="GC296" s="380"/>
      <c r="GD296" s="380"/>
      <c r="GE296" s="380"/>
      <c r="GF296" s="380"/>
      <c r="GG296" s="380"/>
      <c r="GH296" s="380"/>
      <c r="GI296" s="380"/>
      <c r="GJ296" s="380"/>
      <c r="GK296" s="380"/>
      <c r="GL296" s="380"/>
      <c r="GM296" s="380"/>
      <c r="GN296" s="380"/>
      <c r="GO296" s="380"/>
      <c r="GP296" s="380"/>
      <c r="GQ296" s="380"/>
      <c r="GR296" s="380"/>
      <c r="GS296" s="380"/>
      <c r="GT296" s="380"/>
      <c r="GU296" s="380"/>
      <c r="GV296" s="380"/>
      <c r="GW296" s="380"/>
      <c r="GX296" s="380"/>
      <c r="GY296" s="380"/>
      <c r="GZ296" s="380"/>
      <c r="HA296" s="380"/>
      <c r="HB296" s="380"/>
      <c r="HC296" s="380"/>
      <c r="HD296" s="380"/>
      <c r="HE296" s="380"/>
      <c r="HF296" s="380"/>
      <c r="HG296" s="380"/>
      <c r="HH296" s="380"/>
    </row>
    <row r="297" spans="1:216">
      <c r="A297" s="103"/>
      <c r="B297" s="377"/>
      <c r="C297" s="377"/>
      <c r="D297" s="377"/>
      <c r="E297" s="377"/>
      <c r="F297" s="377"/>
      <c r="G297" s="377"/>
      <c r="H297" s="377"/>
      <c r="I297" s="377"/>
      <c r="J297" s="377"/>
      <c r="K297" s="377"/>
      <c r="L297" s="377"/>
      <c r="M297" s="378"/>
      <c r="N297" s="378"/>
      <c r="O297" s="378"/>
      <c r="P297" s="378"/>
      <c r="Q297" s="378"/>
      <c r="R297" s="378"/>
      <c r="S297" s="378"/>
      <c r="T297" s="378"/>
      <c r="U297" s="378"/>
      <c r="V297" s="378"/>
      <c r="W297" s="378"/>
      <c r="X297" s="378"/>
      <c r="Y297" s="380"/>
      <c r="Z297" s="409"/>
      <c r="AA297" s="380"/>
      <c r="AB297" s="380"/>
      <c r="AC297" s="380"/>
      <c r="AD297" s="380"/>
      <c r="AE297" s="380"/>
      <c r="AF297" s="380"/>
      <c r="AG297" s="380"/>
      <c r="AH297" s="380"/>
      <c r="AI297" s="380"/>
      <c r="AJ297" s="380"/>
      <c r="AR297" s="380"/>
      <c r="AS297" s="380"/>
      <c r="AT297" s="380"/>
      <c r="AU297" s="380"/>
      <c r="AV297" s="380"/>
      <c r="AW297" s="380"/>
      <c r="AX297" s="380"/>
      <c r="AY297" s="380"/>
      <c r="AZ297" s="380"/>
      <c r="BA297" s="380"/>
      <c r="BB297" s="380"/>
      <c r="BC297" s="380"/>
      <c r="BD297" s="380"/>
      <c r="BE297" s="380"/>
      <c r="BF297" s="380"/>
      <c r="BG297" s="380"/>
      <c r="BH297" s="380"/>
      <c r="BI297" s="380"/>
      <c r="BJ297" s="377"/>
      <c r="CE297" s="380"/>
      <c r="CF297" s="380"/>
      <c r="CG297" s="380"/>
      <c r="EZ297" s="380"/>
      <c r="FA297" s="380"/>
      <c r="FB297" s="380"/>
      <c r="FC297" s="380"/>
      <c r="FD297" s="380"/>
      <c r="FE297" s="380"/>
      <c r="FF297" s="380"/>
      <c r="FG297" s="380"/>
      <c r="FH297" s="380"/>
      <c r="FI297" s="380"/>
      <c r="FJ297" s="380"/>
      <c r="FK297" s="380"/>
      <c r="FL297" s="380"/>
      <c r="FM297" s="380"/>
      <c r="FN297" s="380"/>
      <c r="FO297" s="380"/>
      <c r="FP297" s="380"/>
      <c r="FQ297" s="380"/>
      <c r="FR297" s="380"/>
      <c r="FS297" s="380"/>
      <c r="FT297" s="380"/>
      <c r="FU297" s="380"/>
      <c r="FV297" s="380"/>
      <c r="FW297" s="380"/>
      <c r="FX297" s="380"/>
      <c r="FY297" s="380"/>
      <c r="FZ297" s="380"/>
      <c r="GA297" s="380"/>
      <c r="GB297" s="380"/>
      <c r="GC297" s="380"/>
      <c r="GD297" s="380"/>
      <c r="GE297" s="380"/>
      <c r="GF297" s="380"/>
      <c r="GG297" s="380"/>
      <c r="GH297" s="380"/>
      <c r="GI297" s="380"/>
      <c r="GJ297" s="380"/>
      <c r="GK297" s="380"/>
      <c r="GL297" s="380"/>
      <c r="GM297" s="380"/>
      <c r="GN297" s="380"/>
      <c r="GO297" s="380"/>
      <c r="GP297" s="380"/>
      <c r="GQ297" s="380"/>
      <c r="GR297" s="380"/>
      <c r="GS297" s="380"/>
      <c r="GT297" s="380"/>
      <c r="GU297" s="380"/>
      <c r="GV297" s="380"/>
      <c r="GW297" s="380"/>
      <c r="GX297" s="380"/>
      <c r="GY297" s="380"/>
      <c r="GZ297" s="380"/>
      <c r="HA297" s="380"/>
      <c r="HB297" s="380"/>
      <c r="HC297" s="380"/>
      <c r="HD297" s="380"/>
      <c r="HE297" s="380"/>
      <c r="HF297" s="380"/>
      <c r="HG297" s="380"/>
      <c r="HH297" s="380"/>
    </row>
    <row r="298" spans="1:216">
      <c r="A298" s="103"/>
      <c r="B298" s="377"/>
      <c r="C298" s="377"/>
      <c r="D298" s="377"/>
      <c r="E298" s="377"/>
      <c r="F298" s="377"/>
      <c r="G298" s="377"/>
      <c r="H298" s="377"/>
      <c r="I298" s="377"/>
      <c r="J298" s="377"/>
      <c r="K298" s="377"/>
      <c r="L298" s="377"/>
      <c r="M298" s="378"/>
      <c r="N298" s="378"/>
      <c r="O298" s="378"/>
      <c r="P298" s="378"/>
      <c r="Q298" s="378"/>
      <c r="R298" s="378"/>
      <c r="S298" s="378"/>
      <c r="T298" s="378"/>
      <c r="U298" s="378"/>
      <c r="V298" s="378"/>
      <c r="W298" s="378"/>
      <c r="X298" s="378"/>
      <c r="Y298" s="380"/>
      <c r="Z298" s="409"/>
      <c r="AA298" s="380"/>
      <c r="AB298" s="380"/>
      <c r="AC298" s="380"/>
      <c r="AD298" s="380"/>
      <c r="AE298" s="380"/>
      <c r="AF298" s="380"/>
      <c r="AG298" s="380"/>
      <c r="AH298" s="380"/>
      <c r="AI298" s="380"/>
      <c r="AJ298" s="380"/>
      <c r="AR298" s="380"/>
      <c r="AS298" s="380"/>
      <c r="AT298" s="380"/>
      <c r="AU298" s="380"/>
      <c r="AV298" s="380"/>
      <c r="AW298" s="380"/>
      <c r="AX298" s="380"/>
      <c r="AY298" s="380"/>
      <c r="AZ298" s="380"/>
      <c r="BA298" s="380"/>
      <c r="BB298" s="380"/>
      <c r="BC298" s="380"/>
      <c r="BD298" s="380"/>
      <c r="BE298" s="380"/>
      <c r="BF298" s="380"/>
      <c r="BG298" s="380"/>
      <c r="BH298" s="380"/>
      <c r="BI298" s="380"/>
      <c r="BJ298" s="377"/>
      <c r="CE298" s="380"/>
      <c r="CF298" s="380"/>
      <c r="CG298" s="380"/>
      <c r="EZ298" s="380"/>
      <c r="FA298" s="380"/>
      <c r="FB298" s="380"/>
      <c r="FC298" s="380"/>
      <c r="FD298" s="380"/>
      <c r="FE298" s="380"/>
      <c r="FF298" s="380"/>
      <c r="FG298" s="380"/>
      <c r="FH298" s="380"/>
      <c r="FI298" s="380"/>
      <c r="FJ298" s="380"/>
      <c r="FK298" s="380"/>
      <c r="FL298" s="380"/>
      <c r="FM298" s="380"/>
      <c r="FN298" s="380"/>
      <c r="FO298" s="380"/>
      <c r="FP298" s="380"/>
      <c r="FQ298" s="380"/>
      <c r="FR298" s="380"/>
      <c r="FS298" s="380"/>
      <c r="FT298" s="380"/>
      <c r="FU298" s="380"/>
      <c r="FV298" s="380"/>
      <c r="FW298" s="380"/>
      <c r="FX298" s="380"/>
      <c r="FY298" s="380"/>
      <c r="FZ298" s="380"/>
      <c r="GA298" s="380"/>
      <c r="GB298" s="380"/>
      <c r="GC298" s="380"/>
      <c r="GD298" s="380"/>
      <c r="GE298" s="380"/>
      <c r="GF298" s="380"/>
      <c r="GG298" s="380"/>
      <c r="GH298" s="380"/>
      <c r="GI298" s="380"/>
      <c r="GJ298" s="380"/>
      <c r="GK298" s="380"/>
      <c r="GL298" s="380"/>
      <c r="GM298" s="380"/>
      <c r="GN298" s="380"/>
      <c r="GO298" s="380"/>
      <c r="GP298" s="380"/>
      <c r="GQ298" s="380"/>
      <c r="GR298" s="380"/>
      <c r="GS298" s="380"/>
      <c r="GT298" s="380"/>
      <c r="GU298" s="380"/>
      <c r="GV298" s="380"/>
      <c r="GW298" s="380"/>
      <c r="GX298" s="380"/>
      <c r="GY298" s="380"/>
      <c r="GZ298" s="380"/>
      <c r="HA298" s="380"/>
      <c r="HB298" s="380"/>
      <c r="HC298" s="380"/>
      <c r="HD298" s="380"/>
      <c r="HE298" s="380"/>
      <c r="HF298" s="380"/>
      <c r="HG298" s="380"/>
      <c r="HH298" s="380"/>
    </row>
    <row r="299" spans="1:216">
      <c r="A299" s="103"/>
      <c r="B299" s="377"/>
      <c r="C299" s="377"/>
      <c r="D299" s="377"/>
      <c r="E299" s="377"/>
      <c r="F299" s="377"/>
      <c r="G299" s="377"/>
      <c r="H299" s="377"/>
      <c r="I299" s="377"/>
      <c r="J299" s="377"/>
      <c r="K299" s="377"/>
      <c r="L299" s="377"/>
      <c r="M299" s="378"/>
      <c r="N299" s="378"/>
      <c r="O299" s="378"/>
      <c r="P299" s="378"/>
      <c r="Q299" s="378"/>
      <c r="R299" s="378"/>
      <c r="S299" s="378"/>
      <c r="T299" s="378"/>
      <c r="U299" s="378"/>
      <c r="V299" s="378"/>
      <c r="W299" s="378"/>
      <c r="X299" s="378"/>
      <c r="Y299" s="380"/>
      <c r="Z299" s="409"/>
      <c r="AA299" s="380"/>
      <c r="AB299" s="380"/>
      <c r="AC299" s="380"/>
      <c r="AD299" s="380"/>
      <c r="AE299" s="380"/>
      <c r="AF299" s="380"/>
      <c r="AG299" s="380"/>
      <c r="AH299" s="380"/>
      <c r="AI299" s="380"/>
      <c r="AJ299" s="380"/>
      <c r="AR299" s="380"/>
      <c r="AS299" s="380"/>
      <c r="AT299" s="380"/>
      <c r="AU299" s="380"/>
      <c r="AV299" s="380"/>
      <c r="AW299" s="380"/>
      <c r="AX299" s="380"/>
      <c r="AY299" s="380"/>
      <c r="AZ299" s="380"/>
      <c r="BA299" s="380"/>
      <c r="BB299" s="380"/>
      <c r="BC299" s="380"/>
      <c r="BD299" s="380"/>
      <c r="BE299" s="380"/>
      <c r="BF299" s="380"/>
      <c r="BG299" s="380"/>
      <c r="BH299" s="380"/>
      <c r="BI299" s="380"/>
      <c r="BJ299" s="377"/>
      <c r="CE299" s="380"/>
      <c r="CF299" s="380"/>
      <c r="CG299" s="380"/>
      <c r="EZ299" s="380"/>
      <c r="FA299" s="380"/>
      <c r="FB299" s="380"/>
      <c r="FC299" s="380"/>
      <c r="FD299" s="380"/>
      <c r="FE299" s="380"/>
      <c r="FF299" s="380"/>
      <c r="FG299" s="380"/>
      <c r="FH299" s="380"/>
      <c r="FI299" s="380"/>
      <c r="FJ299" s="380"/>
      <c r="FK299" s="380"/>
      <c r="FL299" s="380"/>
      <c r="FM299" s="380"/>
      <c r="FN299" s="380"/>
      <c r="FO299" s="380"/>
      <c r="FP299" s="380"/>
      <c r="FQ299" s="380"/>
      <c r="FR299" s="380"/>
      <c r="FS299" s="380"/>
      <c r="FT299" s="380"/>
      <c r="FU299" s="380"/>
      <c r="FV299" s="380"/>
      <c r="FW299" s="380"/>
      <c r="FX299" s="380"/>
      <c r="FY299" s="380"/>
      <c r="FZ299" s="380"/>
      <c r="GA299" s="380"/>
      <c r="GB299" s="380"/>
      <c r="GC299" s="380"/>
      <c r="GD299" s="380"/>
      <c r="GE299" s="380"/>
      <c r="GF299" s="380"/>
      <c r="GG299" s="380"/>
      <c r="GH299" s="380"/>
      <c r="GI299" s="380"/>
      <c r="GJ299" s="380"/>
      <c r="GK299" s="380"/>
      <c r="GL299" s="380"/>
      <c r="GM299" s="380"/>
      <c r="GN299" s="380"/>
      <c r="GO299" s="380"/>
      <c r="GP299" s="380"/>
      <c r="GQ299" s="380"/>
      <c r="GR299" s="380"/>
      <c r="GS299" s="380"/>
      <c r="GT299" s="380"/>
      <c r="GU299" s="380"/>
      <c r="GV299" s="380"/>
      <c r="GW299" s="380"/>
      <c r="GX299" s="380"/>
      <c r="GY299" s="380"/>
      <c r="GZ299" s="380"/>
      <c r="HA299" s="380"/>
      <c r="HB299" s="380"/>
      <c r="HC299" s="380"/>
      <c r="HD299" s="380"/>
      <c r="HE299" s="380"/>
      <c r="HF299" s="380"/>
      <c r="HG299" s="380"/>
      <c r="HH299" s="380"/>
    </row>
    <row r="300" spans="1:216">
      <c r="A300" s="103"/>
      <c r="B300" s="377"/>
      <c r="C300" s="377"/>
      <c r="D300" s="377"/>
      <c r="E300" s="377"/>
      <c r="F300" s="377"/>
      <c r="G300" s="377"/>
      <c r="H300" s="377"/>
      <c r="I300" s="377"/>
      <c r="J300" s="377"/>
      <c r="K300" s="377"/>
      <c r="L300" s="377"/>
      <c r="M300" s="378"/>
      <c r="N300" s="378"/>
      <c r="O300" s="378"/>
      <c r="P300" s="378"/>
      <c r="Q300" s="378"/>
      <c r="R300" s="378"/>
      <c r="S300" s="378"/>
      <c r="T300" s="378"/>
      <c r="U300" s="378"/>
      <c r="V300" s="378"/>
      <c r="W300" s="378"/>
      <c r="X300" s="378"/>
      <c r="Y300" s="380"/>
      <c r="Z300" s="409"/>
      <c r="AA300" s="380"/>
      <c r="AB300" s="380"/>
      <c r="AC300" s="380"/>
      <c r="AD300" s="380"/>
      <c r="AE300" s="380"/>
      <c r="AF300" s="380"/>
      <c r="AG300" s="380"/>
      <c r="AH300" s="380"/>
      <c r="AI300" s="380"/>
      <c r="AJ300" s="380"/>
      <c r="AR300" s="380"/>
      <c r="AS300" s="380"/>
      <c r="AT300" s="380"/>
      <c r="AU300" s="380"/>
      <c r="AV300" s="380"/>
      <c r="AW300" s="380"/>
      <c r="AX300" s="380"/>
      <c r="AY300" s="380"/>
      <c r="AZ300" s="380"/>
      <c r="BA300" s="380"/>
      <c r="BB300" s="380"/>
      <c r="BC300" s="380"/>
      <c r="BD300" s="380"/>
      <c r="BE300" s="380"/>
      <c r="BF300" s="380"/>
      <c r="BG300" s="380"/>
      <c r="BH300" s="380"/>
      <c r="BI300" s="380"/>
      <c r="BJ300" s="377"/>
      <c r="CE300" s="380"/>
      <c r="CF300" s="380"/>
      <c r="CG300" s="380"/>
      <c r="EZ300" s="380"/>
      <c r="FA300" s="380"/>
      <c r="FB300" s="380"/>
      <c r="FC300" s="380"/>
      <c r="FD300" s="380"/>
      <c r="FE300" s="380"/>
      <c r="FF300" s="380"/>
      <c r="FG300" s="380"/>
      <c r="FH300" s="380"/>
      <c r="FI300" s="380"/>
      <c r="FJ300" s="380"/>
      <c r="FK300" s="380"/>
      <c r="FL300" s="380"/>
      <c r="FM300" s="380"/>
      <c r="FN300" s="380"/>
      <c r="FO300" s="380"/>
      <c r="FP300" s="380"/>
      <c r="FQ300" s="380"/>
      <c r="FR300" s="380"/>
      <c r="FS300" s="380"/>
      <c r="FT300" s="380"/>
      <c r="FU300" s="380"/>
      <c r="FV300" s="380"/>
      <c r="FW300" s="380"/>
      <c r="FX300" s="380"/>
      <c r="FY300" s="380"/>
      <c r="FZ300" s="380"/>
      <c r="GA300" s="380"/>
      <c r="GB300" s="380"/>
      <c r="GC300" s="380"/>
      <c r="GD300" s="380"/>
      <c r="GE300" s="380"/>
      <c r="GF300" s="380"/>
      <c r="GG300" s="380"/>
      <c r="GH300" s="380"/>
      <c r="GI300" s="380"/>
      <c r="GJ300" s="380"/>
      <c r="GK300" s="380"/>
      <c r="GL300" s="380"/>
      <c r="GM300" s="380"/>
      <c r="GN300" s="380"/>
      <c r="GO300" s="380"/>
      <c r="GP300" s="380"/>
      <c r="GQ300" s="380"/>
      <c r="GR300" s="380"/>
      <c r="GS300" s="380"/>
      <c r="GT300" s="380"/>
      <c r="GU300" s="380"/>
      <c r="GV300" s="380"/>
      <c r="GW300" s="380"/>
      <c r="GX300" s="380"/>
      <c r="GY300" s="380"/>
      <c r="GZ300" s="380"/>
      <c r="HA300" s="380"/>
      <c r="HB300" s="380"/>
      <c r="HC300" s="380"/>
      <c r="HD300" s="380"/>
      <c r="HE300" s="380"/>
      <c r="HF300" s="380"/>
      <c r="HG300" s="380"/>
      <c r="HH300" s="380"/>
    </row>
    <row r="301" spans="1:216">
      <c r="A301" s="103"/>
      <c r="B301" s="377"/>
      <c r="C301" s="377"/>
      <c r="D301" s="377"/>
      <c r="E301" s="377"/>
      <c r="F301" s="377"/>
      <c r="G301" s="377"/>
      <c r="H301" s="377"/>
      <c r="I301" s="377"/>
      <c r="J301" s="377"/>
      <c r="K301" s="377"/>
      <c r="L301" s="377"/>
      <c r="M301" s="378"/>
      <c r="N301" s="378"/>
      <c r="O301" s="378"/>
      <c r="P301" s="378"/>
      <c r="Q301" s="378"/>
      <c r="R301" s="378"/>
      <c r="S301" s="378"/>
      <c r="T301" s="378"/>
      <c r="U301" s="378"/>
      <c r="V301" s="378"/>
      <c r="W301" s="378"/>
      <c r="X301" s="378"/>
      <c r="Y301" s="380"/>
      <c r="Z301" s="409"/>
      <c r="AA301" s="380"/>
      <c r="AB301" s="380"/>
      <c r="AC301" s="380"/>
      <c r="AD301" s="380"/>
      <c r="AE301" s="380"/>
      <c r="AF301" s="380"/>
      <c r="AG301" s="380"/>
      <c r="AH301" s="380"/>
      <c r="AI301" s="380"/>
      <c r="AJ301" s="380"/>
      <c r="AR301" s="380"/>
      <c r="AS301" s="380"/>
      <c r="AT301" s="380"/>
      <c r="AU301" s="380"/>
      <c r="AV301" s="380"/>
      <c r="AW301" s="380"/>
      <c r="AX301" s="380"/>
      <c r="AY301" s="380"/>
      <c r="AZ301" s="380"/>
      <c r="BA301" s="380"/>
      <c r="BB301" s="380"/>
      <c r="BC301" s="380"/>
      <c r="BD301" s="380"/>
      <c r="BE301" s="380"/>
      <c r="BF301" s="380"/>
      <c r="BG301" s="380"/>
      <c r="BH301" s="380"/>
      <c r="BI301" s="380"/>
      <c r="BJ301" s="377"/>
      <c r="CE301" s="380"/>
      <c r="CF301" s="380"/>
      <c r="CG301" s="380"/>
      <c r="EZ301" s="380"/>
      <c r="FA301" s="380"/>
      <c r="FB301" s="380"/>
      <c r="FC301" s="380"/>
      <c r="FD301" s="380"/>
      <c r="FE301" s="380"/>
      <c r="FF301" s="380"/>
      <c r="FG301" s="380"/>
      <c r="FH301" s="380"/>
      <c r="FI301" s="380"/>
      <c r="FJ301" s="380"/>
      <c r="FK301" s="380"/>
      <c r="FL301" s="380"/>
      <c r="FM301" s="380"/>
      <c r="FN301" s="380"/>
      <c r="FO301" s="380"/>
      <c r="FP301" s="380"/>
      <c r="FQ301" s="380"/>
      <c r="FR301" s="380"/>
      <c r="FS301" s="380"/>
      <c r="FT301" s="380"/>
      <c r="FU301" s="380"/>
      <c r="FV301" s="380"/>
      <c r="FW301" s="380"/>
      <c r="FX301" s="380"/>
      <c r="FY301" s="380"/>
      <c r="FZ301" s="380"/>
      <c r="GA301" s="380"/>
      <c r="GB301" s="380"/>
      <c r="GC301" s="380"/>
      <c r="GD301" s="380"/>
      <c r="GE301" s="380"/>
      <c r="GF301" s="380"/>
      <c r="GG301" s="380"/>
      <c r="GH301" s="380"/>
      <c r="GI301" s="380"/>
      <c r="GJ301" s="380"/>
      <c r="GK301" s="380"/>
      <c r="GL301" s="380"/>
      <c r="GM301" s="380"/>
      <c r="GN301" s="380"/>
      <c r="GO301" s="380"/>
      <c r="GP301" s="380"/>
      <c r="GQ301" s="380"/>
      <c r="GR301" s="380"/>
      <c r="GS301" s="380"/>
      <c r="GT301" s="380"/>
      <c r="GU301" s="380"/>
      <c r="GV301" s="380"/>
      <c r="GW301" s="380"/>
      <c r="GX301" s="380"/>
      <c r="GY301" s="380"/>
      <c r="GZ301" s="380"/>
      <c r="HA301" s="380"/>
      <c r="HB301" s="380"/>
      <c r="HC301" s="380"/>
      <c r="HD301" s="380"/>
      <c r="HE301" s="380"/>
      <c r="HF301" s="380"/>
      <c r="HG301" s="380"/>
      <c r="HH301" s="380"/>
    </row>
    <row r="302" spans="1:216">
      <c r="A302" s="103"/>
      <c r="B302" s="377"/>
      <c r="C302" s="377"/>
      <c r="D302" s="377"/>
      <c r="E302" s="377"/>
      <c r="F302" s="377"/>
      <c r="G302" s="377"/>
      <c r="H302" s="377"/>
      <c r="I302" s="377"/>
      <c r="J302" s="377"/>
      <c r="K302" s="377"/>
      <c r="L302" s="377"/>
      <c r="M302" s="378"/>
      <c r="N302" s="378"/>
      <c r="O302" s="378"/>
      <c r="P302" s="378"/>
      <c r="Q302" s="378"/>
      <c r="R302" s="378"/>
      <c r="S302" s="378"/>
      <c r="T302" s="378"/>
      <c r="U302" s="378"/>
      <c r="V302" s="378"/>
      <c r="W302" s="378"/>
      <c r="X302" s="378"/>
      <c r="Y302" s="380"/>
      <c r="Z302" s="409"/>
      <c r="AA302" s="380"/>
      <c r="AB302" s="380"/>
      <c r="AC302" s="380"/>
      <c r="AD302" s="380"/>
      <c r="AE302" s="380"/>
      <c r="AF302" s="380"/>
      <c r="AG302" s="380"/>
      <c r="AH302" s="380"/>
      <c r="AI302" s="380"/>
      <c r="AJ302" s="380"/>
      <c r="AR302" s="380"/>
      <c r="AS302" s="380"/>
      <c r="AT302" s="380"/>
      <c r="AU302" s="380"/>
      <c r="AV302" s="380"/>
      <c r="AW302" s="380"/>
      <c r="AX302" s="380"/>
      <c r="AY302" s="380"/>
      <c r="AZ302" s="380"/>
      <c r="BA302" s="380"/>
      <c r="BB302" s="380"/>
      <c r="BC302" s="380"/>
      <c r="BD302" s="380"/>
      <c r="BE302" s="380"/>
      <c r="BF302" s="380"/>
      <c r="BG302" s="380"/>
      <c r="BH302" s="380"/>
      <c r="BI302" s="380"/>
      <c r="BJ302" s="377"/>
      <c r="CE302" s="380"/>
      <c r="CF302" s="380"/>
      <c r="CG302" s="380"/>
      <c r="EZ302" s="380"/>
      <c r="FA302" s="380"/>
      <c r="FB302" s="380"/>
      <c r="FC302" s="380"/>
      <c r="FD302" s="380"/>
      <c r="FE302" s="380"/>
      <c r="FF302" s="380"/>
      <c r="FG302" s="380"/>
      <c r="FH302" s="380"/>
      <c r="FI302" s="380"/>
      <c r="FJ302" s="380"/>
      <c r="FK302" s="380"/>
      <c r="FL302" s="380"/>
      <c r="FM302" s="380"/>
      <c r="FN302" s="380"/>
      <c r="FO302" s="380"/>
      <c r="FP302" s="380"/>
      <c r="FQ302" s="380"/>
      <c r="FR302" s="380"/>
      <c r="FS302" s="380"/>
      <c r="FT302" s="380"/>
      <c r="FU302" s="380"/>
      <c r="FV302" s="380"/>
      <c r="FW302" s="380"/>
      <c r="FX302" s="380"/>
      <c r="FY302" s="380"/>
      <c r="FZ302" s="380"/>
      <c r="GA302" s="380"/>
      <c r="GB302" s="380"/>
      <c r="GC302" s="380"/>
      <c r="GD302" s="380"/>
      <c r="GE302" s="380"/>
      <c r="GF302" s="380"/>
      <c r="GG302" s="380"/>
      <c r="GH302" s="380"/>
      <c r="GI302" s="380"/>
      <c r="GJ302" s="380"/>
      <c r="GK302" s="380"/>
      <c r="GL302" s="380"/>
      <c r="GM302" s="380"/>
      <c r="GN302" s="380"/>
      <c r="GO302" s="380"/>
      <c r="GP302" s="380"/>
      <c r="GQ302" s="380"/>
      <c r="GR302" s="380"/>
      <c r="GS302" s="380"/>
      <c r="GT302" s="380"/>
      <c r="GU302" s="380"/>
      <c r="GV302" s="380"/>
      <c r="GW302" s="380"/>
      <c r="GX302" s="380"/>
      <c r="GY302" s="380"/>
      <c r="GZ302" s="380"/>
      <c r="HA302" s="380"/>
      <c r="HB302" s="380"/>
      <c r="HC302" s="380"/>
      <c r="HD302" s="380"/>
      <c r="HE302" s="380"/>
      <c r="HF302" s="380"/>
      <c r="HG302" s="380"/>
      <c r="HH302" s="380"/>
    </row>
    <row r="303" spans="1:216">
      <c r="A303" s="103"/>
      <c r="B303" s="377"/>
      <c r="C303" s="377"/>
      <c r="D303" s="377"/>
      <c r="E303" s="377"/>
      <c r="F303" s="377"/>
      <c r="G303" s="377"/>
      <c r="H303" s="377"/>
      <c r="I303" s="377"/>
      <c r="J303" s="377"/>
      <c r="K303" s="377"/>
      <c r="L303" s="377"/>
      <c r="M303" s="378"/>
      <c r="N303" s="378"/>
      <c r="O303" s="378"/>
      <c r="P303" s="378"/>
      <c r="Q303" s="378"/>
      <c r="R303" s="378"/>
      <c r="S303" s="378"/>
      <c r="T303" s="378"/>
      <c r="U303" s="378"/>
      <c r="V303" s="378"/>
      <c r="W303" s="378"/>
      <c r="X303" s="378"/>
      <c r="Y303" s="380"/>
      <c r="Z303" s="409"/>
      <c r="AA303" s="380"/>
      <c r="AB303" s="380"/>
      <c r="AC303" s="380"/>
      <c r="AD303" s="380"/>
      <c r="AE303" s="380"/>
      <c r="AF303" s="380"/>
      <c r="AG303" s="380"/>
      <c r="AH303" s="380"/>
      <c r="AI303" s="380"/>
      <c r="AJ303" s="380"/>
      <c r="AR303" s="380"/>
      <c r="AS303" s="380"/>
      <c r="AT303" s="380"/>
      <c r="AU303" s="380"/>
      <c r="AV303" s="380"/>
      <c r="AW303" s="380"/>
      <c r="AX303" s="380"/>
      <c r="AY303" s="380"/>
      <c r="AZ303" s="380"/>
      <c r="BA303" s="380"/>
      <c r="BB303" s="380"/>
      <c r="BC303" s="380"/>
      <c r="BD303" s="380"/>
      <c r="BE303" s="380"/>
      <c r="BF303" s="380"/>
      <c r="BG303" s="380"/>
      <c r="BH303" s="380"/>
      <c r="BI303" s="380"/>
      <c r="BJ303" s="377"/>
      <c r="CE303" s="380"/>
      <c r="CF303" s="380"/>
      <c r="CG303" s="380"/>
      <c r="EZ303" s="380"/>
      <c r="FA303" s="380"/>
      <c r="FB303" s="380"/>
      <c r="FC303" s="380"/>
      <c r="FD303" s="380"/>
      <c r="FE303" s="380"/>
      <c r="FF303" s="380"/>
      <c r="FG303" s="380"/>
      <c r="FH303" s="380"/>
      <c r="FI303" s="380"/>
      <c r="FJ303" s="380"/>
      <c r="FK303" s="380"/>
      <c r="FL303" s="380"/>
      <c r="FM303" s="380"/>
      <c r="FN303" s="380"/>
      <c r="FO303" s="380"/>
      <c r="FP303" s="380"/>
      <c r="FQ303" s="380"/>
      <c r="FR303" s="380"/>
      <c r="FS303" s="380"/>
      <c r="FT303" s="380"/>
      <c r="FU303" s="380"/>
      <c r="FV303" s="380"/>
      <c r="FW303" s="380"/>
      <c r="FX303" s="380"/>
      <c r="FY303" s="380"/>
      <c r="FZ303" s="380"/>
      <c r="GA303" s="380"/>
      <c r="GB303" s="380"/>
      <c r="GC303" s="380"/>
      <c r="GD303" s="380"/>
      <c r="GE303" s="380"/>
      <c r="GF303" s="380"/>
      <c r="GG303" s="380"/>
      <c r="GH303" s="380"/>
      <c r="GI303" s="380"/>
      <c r="GJ303" s="380"/>
      <c r="GK303" s="380"/>
      <c r="GL303" s="380"/>
      <c r="GM303" s="380"/>
      <c r="GN303" s="380"/>
      <c r="GO303" s="380"/>
      <c r="GP303" s="380"/>
      <c r="GQ303" s="380"/>
      <c r="GR303" s="380"/>
      <c r="GS303" s="380"/>
      <c r="GT303" s="380"/>
      <c r="GU303" s="380"/>
      <c r="GV303" s="380"/>
      <c r="GW303" s="380"/>
      <c r="GX303" s="380"/>
      <c r="GY303" s="380"/>
      <c r="GZ303" s="380"/>
      <c r="HA303" s="380"/>
      <c r="HB303" s="380"/>
      <c r="HC303" s="380"/>
      <c r="HD303" s="380"/>
      <c r="HE303" s="380"/>
      <c r="HF303" s="380"/>
      <c r="HG303" s="380"/>
      <c r="HH303" s="380"/>
    </row>
    <row r="304" spans="1:216">
      <c r="A304" s="103"/>
      <c r="B304" s="377"/>
      <c r="C304" s="377"/>
      <c r="D304" s="377"/>
      <c r="E304" s="377"/>
      <c r="F304" s="377"/>
      <c r="G304" s="377"/>
      <c r="H304" s="377"/>
      <c r="I304" s="377"/>
      <c r="J304" s="377"/>
      <c r="K304" s="377"/>
      <c r="L304" s="377"/>
      <c r="M304" s="378"/>
      <c r="N304" s="378"/>
      <c r="O304" s="378"/>
      <c r="P304" s="378"/>
      <c r="Q304" s="378"/>
      <c r="R304" s="378"/>
      <c r="S304" s="378"/>
      <c r="T304" s="378"/>
      <c r="U304" s="378"/>
      <c r="V304" s="378"/>
      <c r="W304" s="378"/>
      <c r="X304" s="378"/>
      <c r="Y304" s="380"/>
      <c r="Z304" s="409"/>
      <c r="AA304" s="380"/>
      <c r="AB304" s="380"/>
      <c r="AC304" s="380"/>
      <c r="AD304" s="380"/>
      <c r="AE304" s="380"/>
      <c r="AF304" s="380"/>
      <c r="AG304" s="380"/>
      <c r="AH304" s="380"/>
      <c r="AI304" s="380"/>
      <c r="AJ304" s="380"/>
      <c r="AR304" s="380"/>
      <c r="AS304" s="380"/>
      <c r="AT304" s="380"/>
      <c r="AU304" s="380"/>
      <c r="AV304" s="380"/>
      <c r="AW304" s="380"/>
      <c r="AX304" s="380"/>
      <c r="AY304" s="380"/>
      <c r="AZ304" s="380"/>
      <c r="BA304" s="380"/>
      <c r="BB304" s="380"/>
      <c r="BC304" s="380"/>
      <c r="BD304" s="380"/>
      <c r="BE304" s="380"/>
      <c r="BF304" s="380"/>
      <c r="BG304" s="380"/>
      <c r="BH304" s="380"/>
      <c r="BI304" s="380"/>
      <c r="BJ304" s="377"/>
      <c r="CE304" s="380"/>
      <c r="CF304" s="380"/>
      <c r="CG304" s="380"/>
      <c r="EZ304" s="380"/>
      <c r="FA304" s="380"/>
      <c r="FB304" s="380"/>
      <c r="FC304" s="380"/>
      <c r="FD304" s="380"/>
      <c r="FE304" s="380"/>
      <c r="FF304" s="380"/>
      <c r="FG304" s="380"/>
      <c r="FH304" s="380"/>
      <c r="FI304" s="380"/>
      <c r="FJ304" s="380"/>
      <c r="FK304" s="380"/>
      <c r="FL304" s="380"/>
      <c r="FM304" s="380"/>
      <c r="FN304" s="380"/>
      <c r="FO304" s="380"/>
      <c r="FP304" s="380"/>
      <c r="FQ304" s="380"/>
      <c r="FR304" s="380"/>
      <c r="FS304" s="380"/>
      <c r="FT304" s="380"/>
      <c r="FU304" s="380"/>
      <c r="FV304" s="380"/>
      <c r="FW304" s="380"/>
      <c r="FX304" s="380"/>
      <c r="FY304" s="380"/>
      <c r="FZ304" s="380"/>
      <c r="GA304" s="380"/>
      <c r="GB304" s="380"/>
      <c r="GC304" s="380"/>
      <c r="GD304" s="380"/>
      <c r="GE304" s="380"/>
      <c r="GF304" s="380"/>
      <c r="GG304" s="380"/>
      <c r="GH304" s="380"/>
      <c r="GI304" s="380"/>
      <c r="GJ304" s="380"/>
      <c r="GK304" s="380"/>
      <c r="GL304" s="380"/>
      <c r="GM304" s="380"/>
      <c r="GN304" s="380"/>
      <c r="GO304" s="380"/>
      <c r="GP304" s="380"/>
      <c r="GQ304" s="380"/>
      <c r="GR304" s="380"/>
      <c r="GS304" s="380"/>
      <c r="GT304" s="380"/>
      <c r="GU304" s="380"/>
      <c r="GV304" s="380"/>
      <c r="GW304" s="380"/>
      <c r="GX304" s="380"/>
      <c r="GY304" s="380"/>
      <c r="GZ304" s="380"/>
      <c r="HA304" s="380"/>
      <c r="HB304" s="380"/>
      <c r="HC304" s="380"/>
      <c r="HD304" s="380"/>
      <c r="HE304" s="380"/>
      <c r="HF304" s="380"/>
      <c r="HG304" s="380"/>
      <c r="HH304" s="380"/>
    </row>
    <row r="305" spans="1:216">
      <c r="A305" s="103"/>
      <c r="B305" s="377"/>
      <c r="C305" s="377"/>
      <c r="D305" s="377"/>
      <c r="E305" s="377"/>
      <c r="F305" s="377"/>
      <c r="G305" s="377"/>
      <c r="H305" s="377"/>
      <c r="I305" s="377"/>
      <c r="J305" s="377"/>
      <c r="K305" s="377"/>
      <c r="L305" s="377"/>
      <c r="M305" s="378"/>
      <c r="N305" s="378"/>
      <c r="O305" s="378"/>
      <c r="P305" s="378"/>
      <c r="Q305" s="378"/>
      <c r="R305" s="378"/>
      <c r="S305" s="378"/>
      <c r="T305" s="378"/>
      <c r="U305" s="378"/>
      <c r="V305" s="378"/>
      <c r="W305" s="378"/>
      <c r="X305" s="378"/>
      <c r="Y305" s="380"/>
      <c r="Z305" s="409"/>
      <c r="AA305" s="380"/>
      <c r="AB305" s="380"/>
      <c r="AC305" s="380"/>
      <c r="AD305" s="380"/>
      <c r="AE305" s="380"/>
      <c r="AF305" s="380"/>
      <c r="AG305" s="380"/>
      <c r="AH305" s="380"/>
      <c r="AI305" s="380"/>
      <c r="AJ305" s="380"/>
      <c r="AR305" s="380"/>
      <c r="AS305" s="380"/>
      <c r="AT305" s="380"/>
      <c r="AU305" s="380"/>
      <c r="AV305" s="380"/>
      <c r="AW305" s="380"/>
      <c r="AX305" s="380"/>
      <c r="AY305" s="380"/>
      <c r="AZ305" s="380"/>
      <c r="BA305" s="380"/>
      <c r="BB305" s="380"/>
      <c r="BC305" s="380"/>
      <c r="BD305" s="380"/>
      <c r="BE305" s="380"/>
      <c r="BF305" s="380"/>
      <c r="BG305" s="380"/>
      <c r="BH305" s="380"/>
      <c r="BI305" s="380"/>
      <c r="BJ305" s="377"/>
      <c r="CE305" s="380"/>
      <c r="CF305" s="380"/>
      <c r="CG305" s="380"/>
      <c r="EZ305" s="380"/>
      <c r="FA305" s="380"/>
      <c r="FB305" s="380"/>
      <c r="FC305" s="380"/>
      <c r="FD305" s="380"/>
      <c r="FE305" s="380"/>
      <c r="FF305" s="380"/>
      <c r="FG305" s="380"/>
      <c r="FH305" s="380"/>
      <c r="FI305" s="380"/>
      <c r="FJ305" s="380"/>
      <c r="FK305" s="380"/>
      <c r="FL305" s="380"/>
      <c r="FM305" s="380"/>
      <c r="FN305" s="380"/>
      <c r="FO305" s="380"/>
      <c r="FP305" s="380"/>
      <c r="FQ305" s="380"/>
      <c r="FR305" s="380"/>
      <c r="FS305" s="380"/>
      <c r="FT305" s="380"/>
      <c r="FU305" s="380"/>
      <c r="FV305" s="380"/>
      <c r="FW305" s="380"/>
      <c r="FX305" s="380"/>
      <c r="FY305" s="380"/>
      <c r="FZ305" s="380"/>
      <c r="GA305" s="380"/>
      <c r="GB305" s="380"/>
      <c r="GC305" s="380"/>
      <c r="GD305" s="380"/>
      <c r="GE305" s="380"/>
      <c r="GF305" s="380"/>
      <c r="GG305" s="380"/>
      <c r="GH305" s="380"/>
      <c r="GI305" s="380"/>
      <c r="GJ305" s="380"/>
      <c r="GK305" s="380"/>
      <c r="GL305" s="380"/>
      <c r="GM305" s="380"/>
      <c r="GN305" s="380"/>
      <c r="GO305" s="380"/>
      <c r="GP305" s="380"/>
      <c r="GQ305" s="380"/>
      <c r="GR305" s="380"/>
      <c r="GS305" s="380"/>
      <c r="GT305" s="380"/>
      <c r="GU305" s="380"/>
      <c r="GV305" s="380"/>
      <c r="GW305" s="380"/>
      <c r="GX305" s="380"/>
      <c r="GY305" s="380"/>
      <c r="GZ305" s="380"/>
      <c r="HA305" s="380"/>
      <c r="HB305" s="380"/>
      <c r="HC305" s="380"/>
      <c r="HD305" s="380"/>
      <c r="HE305" s="380"/>
      <c r="HF305" s="380"/>
      <c r="HG305" s="380"/>
      <c r="HH305" s="380"/>
    </row>
    <row r="306" spans="1:216">
      <c r="A306" s="103"/>
      <c r="B306" s="377"/>
      <c r="C306" s="377"/>
      <c r="D306" s="377"/>
      <c r="E306" s="377"/>
      <c r="F306" s="377"/>
      <c r="G306" s="377"/>
      <c r="H306" s="377"/>
      <c r="I306" s="377"/>
      <c r="J306" s="377"/>
      <c r="K306" s="377"/>
      <c r="L306" s="377"/>
      <c r="M306" s="378"/>
      <c r="N306" s="378"/>
      <c r="O306" s="378"/>
      <c r="P306" s="378"/>
      <c r="Q306" s="378"/>
      <c r="R306" s="378"/>
      <c r="S306" s="378"/>
      <c r="T306" s="378"/>
      <c r="U306" s="378"/>
      <c r="V306" s="378"/>
      <c r="W306" s="378"/>
      <c r="X306" s="378"/>
      <c r="Y306" s="380"/>
      <c r="Z306" s="409"/>
      <c r="AA306" s="380"/>
      <c r="AB306" s="380"/>
      <c r="AC306" s="380"/>
      <c r="AD306" s="380"/>
      <c r="AE306" s="380"/>
      <c r="AF306" s="380"/>
      <c r="AG306" s="380"/>
      <c r="AH306" s="380"/>
      <c r="AI306" s="380"/>
      <c r="AJ306" s="380"/>
      <c r="AR306" s="380"/>
      <c r="AS306" s="380"/>
      <c r="AT306" s="380"/>
      <c r="AU306" s="380"/>
      <c r="AV306" s="380"/>
      <c r="AW306" s="380"/>
      <c r="AX306" s="380"/>
      <c r="AY306" s="380"/>
      <c r="AZ306" s="380"/>
      <c r="BA306" s="380"/>
      <c r="BB306" s="380"/>
      <c r="BC306" s="380"/>
      <c r="BD306" s="380"/>
      <c r="BE306" s="380"/>
      <c r="BF306" s="380"/>
      <c r="BG306" s="380"/>
      <c r="BH306" s="380"/>
      <c r="BI306" s="380"/>
      <c r="BJ306" s="377"/>
      <c r="CE306" s="380"/>
      <c r="CF306" s="380"/>
      <c r="CG306" s="380"/>
      <c r="EZ306" s="380"/>
      <c r="FA306" s="380"/>
      <c r="FB306" s="380"/>
      <c r="FC306" s="380"/>
      <c r="FD306" s="380"/>
      <c r="FE306" s="380"/>
      <c r="FF306" s="380"/>
      <c r="FG306" s="380"/>
      <c r="FH306" s="380"/>
      <c r="FI306" s="380"/>
      <c r="FJ306" s="380"/>
      <c r="FK306" s="380"/>
      <c r="FL306" s="380"/>
      <c r="FM306" s="380"/>
      <c r="FN306" s="380"/>
      <c r="FO306" s="380"/>
      <c r="FP306" s="380"/>
      <c r="FQ306" s="380"/>
      <c r="FR306" s="380"/>
      <c r="FS306" s="380"/>
      <c r="FT306" s="380"/>
      <c r="FU306" s="380"/>
      <c r="FV306" s="380"/>
      <c r="FW306" s="380"/>
      <c r="FX306" s="380"/>
      <c r="FY306" s="380"/>
      <c r="FZ306" s="380"/>
      <c r="GA306" s="380"/>
      <c r="GB306" s="380"/>
      <c r="GC306" s="380"/>
      <c r="GD306" s="380"/>
      <c r="GE306" s="380"/>
      <c r="GF306" s="380"/>
      <c r="GG306" s="380"/>
      <c r="GH306" s="380"/>
      <c r="GI306" s="380"/>
      <c r="GJ306" s="380"/>
      <c r="GK306" s="380"/>
      <c r="GL306" s="380"/>
      <c r="GM306" s="380"/>
      <c r="GN306" s="380"/>
      <c r="GO306" s="380"/>
      <c r="GP306" s="380"/>
      <c r="GQ306" s="380"/>
      <c r="GR306" s="380"/>
      <c r="GS306" s="380"/>
      <c r="GT306" s="380"/>
      <c r="GU306" s="380"/>
      <c r="GV306" s="380"/>
      <c r="GW306" s="380"/>
      <c r="GX306" s="380"/>
      <c r="GY306" s="380"/>
      <c r="GZ306" s="380"/>
      <c r="HA306" s="380"/>
      <c r="HB306" s="380"/>
      <c r="HC306" s="380"/>
      <c r="HD306" s="380"/>
      <c r="HE306" s="380"/>
      <c r="HF306" s="380"/>
      <c r="HG306" s="380"/>
      <c r="HH306" s="380"/>
    </row>
    <row r="307" spans="1:216">
      <c r="A307" s="103"/>
      <c r="B307" s="377"/>
      <c r="C307" s="377"/>
      <c r="D307" s="377"/>
      <c r="E307" s="377"/>
      <c r="F307" s="377"/>
      <c r="G307" s="377"/>
      <c r="H307" s="377"/>
      <c r="I307" s="377"/>
      <c r="J307" s="377"/>
      <c r="K307" s="377"/>
      <c r="L307" s="377"/>
      <c r="M307" s="378"/>
      <c r="N307" s="378"/>
      <c r="O307" s="378"/>
      <c r="P307" s="378"/>
      <c r="Q307" s="378"/>
      <c r="R307" s="378"/>
      <c r="S307" s="378"/>
      <c r="T307" s="378"/>
      <c r="U307" s="378"/>
      <c r="V307" s="378"/>
      <c r="W307" s="378"/>
      <c r="X307" s="378"/>
      <c r="Y307" s="380"/>
      <c r="Z307" s="409"/>
      <c r="AA307" s="380"/>
      <c r="AB307" s="380"/>
      <c r="AC307" s="380"/>
      <c r="AD307" s="380"/>
      <c r="AE307" s="380"/>
      <c r="AF307" s="380"/>
      <c r="AG307" s="380"/>
      <c r="AH307" s="380"/>
      <c r="AI307" s="380"/>
      <c r="AJ307" s="380"/>
      <c r="AR307" s="380"/>
      <c r="AS307" s="380"/>
      <c r="AT307" s="380"/>
      <c r="AU307" s="380"/>
      <c r="AV307" s="380"/>
      <c r="AW307" s="380"/>
      <c r="AX307" s="380"/>
      <c r="AY307" s="380"/>
      <c r="AZ307" s="380"/>
      <c r="BA307" s="380"/>
      <c r="BB307" s="380"/>
      <c r="BC307" s="380"/>
      <c r="BD307" s="380"/>
      <c r="BE307" s="380"/>
      <c r="BF307" s="380"/>
      <c r="BG307" s="380"/>
      <c r="BH307" s="380"/>
      <c r="BI307" s="380"/>
      <c r="BJ307" s="377"/>
      <c r="CE307" s="380"/>
      <c r="CF307" s="380"/>
      <c r="CG307" s="380"/>
      <c r="EZ307" s="380"/>
      <c r="FA307" s="380"/>
      <c r="FB307" s="380"/>
      <c r="FC307" s="380"/>
      <c r="FD307" s="380"/>
      <c r="FE307" s="380"/>
      <c r="FF307" s="380"/>
      <c r="FG307" s="380"/>
      <c r="FH307" s="380"/>
      <c r="FI307" s="380"/>
      <c r="FJ307" s="380"/>
      <c r="FK307" s="380"/>
      <c r="FL307" s="380"/>
      <c r="FM307" s="380"/>
      <c r="FN307" s="380"/>
      <c r="FO307" s="380"/>
      <c r="FP307" s="380"/>
      <c r="FQ307" s="380"/>
      <c r="FR307" s="380"/>
      <c r="FS307" s="380"/>
      <c r="FT307" s="380"/>
      <c r="FU307" s="380"/>
      <c r="FV307" s="380"/>
      <c r="FW307" s="380"/>
      <c r="FX307" s="380"/>
      <c r="FY307" s="380"/>
      <c r="FZ307" s="380"/>
      <c r="GA307" s="380"/>
      <c r="GB307" s="380"/>
      <c r="GC307" s="380"/>
      <c r="GD307" s="380"/>
      <c r="GE307" s="380"/>
      <c r="GF307" s="380"/>
      <c r="GG307" s="380"/>
      <c r="GH307" s="380"/>
      <c r="GI307" s="380"/>
      <c r="GJ307" s="380"/>
      <c r="GK307" s="380"/>
      <c r="GL307" s="380"/>
      <c r="GM307" s="380"/>
      <c r="GN307" s="380"/>
      <c r="GO307" s="380"/>
      <c r="GP307" s="380"/>
      <c r="GQ307" s="380"/>
      <c r="GR307" s="380"/>
      <c r="GS307" s="380"/>
      <c r="GT307" s="380"/>
      <c r="GU307" s="380"/>
      <c r="GV307" s="380"/>
      <c r="GW307" s="380"/>
      <c r="GX307" s="380"/>
      <c r="GY307" s="380"/>
      <c r="GZ307" s="380"/>
      <c r="HA307" s="380"/>
      <c r="HB307" s="380"/>
      <c r="HC307" s="380"/>
      <c r="HD307" s="380"/>
      <c r="HE307" s="380"/>
      <c r="HF307" s="380"/>
      <c r="HG307" s="380"/>
      <c r="HH307" s="380"/>
    </row>
    <row r="308" spans="1:216">
      <c r="A308" s="103"/>
      <c r="B308" s="377"/>
      <c r="C308" s="377"/>
      <c r="D308" s="377"/>
      <c r="E308" s="377"/>
      <c r="F308" s="377"/>
      <c r="G308" s="377"/>
      <c r="H308" s="377"/>
      <c r="I308" s="377"/>
      <c r="J308" s="377"/>
      <c r="K308" s="377"/>
      <c r="L308" s="377"/>
      <c r="M308" s="378"/>
      <c r="N308" s="378"/>
      <c r="O308" s="378"/>
      <c r="P308" s="378"/>
      <c r="Q308" s="378"/>
      <c r="R308" s="378"/>
      <c r="S308" s="378"/>
      <c r="T308" s="378"/>
      <c r="U308" s="378"/>
      <c r="V308" s="378"/>
      <c r="W308" s="378"/>
      <c r="X308" s="378"/>
      <c r="Y308" s="380"/>
      <c r="Z308" s="409"/>
      <c r="AA308" s="380"/>
      <c r="AB308" s="380"/>
      <c r="AC308" s="380"/>
      <c r="AD308" s="380"/>
      <c r="AE308" s="380"/>
      <c r="AF308" s="380"/>
      <c r="AG308" s="380"/>
      <c r="AH308" s="380"/>
      <c r="AI308" s="380"/>
      <c r="AJ308" s="380"/>
      <c r="AR308" s="380"/>
      <c r="AS308" s="380"/>
      <c r="AT308" s="380"/>
      <c r="AU308" s="380"/>
      <c r="AV308" s="380"/>
      <c r="AW308" s="380"/>
      <c r="AX308" s="380"/>
      <c r="AY308" s="380"/>
      <c r="AZ308" s="380"/>
      <c r="BA308" s="380"/>
      <c r="BB308" s="380"/>
      <c r="BC308" s="380"/>
      <c r="BD308" s="380"/>
      <c r="BE308" s="380"/>
      <c r="BF308" s="380"/>
      <c r="BG308" s="380"/>
      <c r="BH308" s="380"/>
      <c r="BI308" s="380"/>
      <c r="BJ308" s="377"/>
      <c r="CE308" s="380"/>
      <c r="CF308" s="380"/>
      <c r="CG308" s="380"/>
      <c r="EZ308" s="380"/>
      <c r="FA308" s="380"/>
      <c r="FB308" s="380"/>
      <c r="FC308" s="380"/>
      <c r="FD308" s="380"/>
      <c r="FE308" s="380"/>
      <c r="FF308" s="380"/>
      <c r="FG308" s="380"/>
      <c r="FH308" s="380"/>
      <c r="FI308" s="380"/>
      <c r="FJ308" s="380"/>
      <c r="FK308" s="380"/>
      <c r="FL308" s="380"/>
      <c r="FM308" s="380"/>
      <c r="FN308" s="380"/>
      <c r="FO308" s="380"/>
      <c r="FP308" s="380"/>
      <c r="FQ308" s="380"/>
      <c r="FR308" s="380"/>
      <c r="FS308" s="380"/>
      <c r="FT308" s="380"/>
      <c r="FU308" s="380"/>
      <c r="FV308" s="380"/>
      <c r="FW308" s="380"/>
      <c r="FX308" s="380"/>
      <c r="FY308" s="380"/>
      <c r="FZ308" s="380"/>
      <c r="GA308" s="380"/>
      <c r="GB308" s="380"/>
      <c r="GC308" s="380"/>
      <c r="GD308" s="380"/>
      <c r="GE308" s="380"/>
      <c r="GF308" s="380"/>
      <c r="GG308" s="380"/>
      <c r="GH308" s="380"/>
      <c r="GI308" s="380"/>
      <c r="GJ308" s="380"/>
      <c r="GK308" s="380"/>
      <c r="GL308" s="380"/>
      <c r="GM308" s="380"/>
      <c r="GN308" s="380"/>
      <c r="GO308" s="380"/>
      <c r="GP308" s="380"/>
      <c r="GQ308" s="380"/>
      <c r="GR308" s="380"/>
      <c r="GS308" s="380"/>
      <c r="GT308" s="380"/>
      <c r="GU308" s="380"/>
      <c r="GV308" s="380"/>
      <c r="GW308" s="380"/>
      <c r="GX308" s="380"/>
      <c r="GY308" s="380"/>
      <c r="GZ308" s="380"/>
      <c r="HA308" s="380"/>
      <c r="HB308" s="380"/>
      <c r="HC308" s="380"/>
      <c r="HD308" s="380"/>
      <c r="HE308" s="380"/>
      <c r="HF308" s="380"/>
      <c r="HG308" s="380"/>
      <c r="HH308" s="380"/>
    </row>
    <row r="309" spans="1:216">
      <c r="A309" s="103"/>
      <c r="B309" s="377"/>
      <c r="C309" s="377"/>
      <c r="D309" s="377"/>
      <c r="E309" s="377"/>
      <c r="F309" s="377"/>
      <c r="G309" s="377"/>
      <c r="H309" s="377"/>
      <c r="I309" s="377"/>
      <c r="J309" s="377"/>
      <c r="K309" s="377"/>
      <c r="L309" s="377"/>
      <c r="M309" s="378"/>
      <c r="N309" s="378"/>
      <c r="O309" s="378"/>
      <c r="P309" s="378"/>
      <c r="Q309" s="378"/>
      <c r="R309" s="378"/>
      <c r="S309" s="378"/>
      <c r="T309" s="378"/>
      <c r="U309" s="378"/>
      <c r="V309" s="378"/>
      <c r="W309" s="378"/>
      <c r="X309" s="378"/>
      <c r="Y309" s="380"/>
      <c r="Z309" s="409"/>
      <c r="AA309" s="380"/>
      <c r="AB309" s="380"/>
      <c r="AC309" s="380"/>
      <c r="AD309" s="380"/>
      <c r="AE309" s="380"/>
      <c r="AF309" s="380"/>
      <c r="AG309" s="380"/>
      <c r="AH309" s="380"/>
      <c r="AI309" s="380"/>
      <c r="AJ309" s="380"/>
      <c r="AR309" s="380"/>
      <c r="AS309" s="380"/>
      <c r="AT309" s="380"/>
      <c r="AU309" s="380"/>
      <c r="AV309" s="380"/>
      <c r="AW309" s="380"/>
      <c r="AX309" s="380"/>
      <c r="AY309" s="380"/>
      <c r="AZ309" s="380"/>
      <c r="BA309" s="380"/>
      <c r="BB309" s="380"/>
      <c r="BC309" s="380"/>
      <c r="BD309" s="380"/>
      <c r="BE309" s="380"/>
      <c r="BF309" s="380"/>
      <c r="BG309" s="380"/>
      <c r="BH309" s="380"/>
      <c r="BI309" s="380"/>
      <c r="BJ309" s="377"/>
      <c r="CE309" s="380"/>
      <c r="CF309" s="380"/>
      <c r="CG309" s="380"/>
      <c r="EZ309" s="380"/>
      <c r="FA309" s="380"/>
      <c r="FB309" s="380"/>
      <c r="FC309" s="380"/>
      <c r="FD309" s="380"/>
      <c r="FE309" s="380"/>
      <c r="FF309" s="380"/>
      <c r="FG309" s="380"/>
      <c r="FH309" s="380"/>
      <c r="FI309" s="380"/>
      <c r="FJ309" s="380"/>
      <c r="FK309" s="380"/>
      <c r="FL309" s="380"/>
      <c r="FM309" s="380"/>
      <c r="FN309" s="380"/>
      <c r="FO309" s="380"/>
      <c r="FP309" s="380"/>
      <c r="FQ309" s="380"/>
      <c r="FR309" s="380"/>
      <c r="FS309" s="380"/>
      <c r="FT309" s="380"/>
      <c r="FU309" s="380"/>
      <c r="FV309" s="380"/>
      <c r="FW309" s="380"/>
      <c r="FX309" s="380"/>
      <c r="FY309" s="380"/>
      <c r="FZ309" s="380"/>
      <c r="GA309" s="380"/>
      <c r="GB309" s="380"/>
      <c r="GC309" s="380"/>
      <c r="GD309" s="380"/>
      <c r="GE309" s="380"/>
      <c r="GF309" s="380"/>
      <c r="GG309" s="380"/>
      <c r="GH309" s="380"/>
      <c r="GI309" s="380"/>
      <c r="GJ309" s="380"/>
      <c r="GK309" s="380"/>
      <c r="GL309" s="380"/>
      <c r="GM309" s="380"/>
      <c r="GN309" s="380"/>
      <c r="GO309" s="380"/>
      <c r="GP309" s="380"/>
      <c r="GQ309" s="380"/>
      <c r="GR309" s="380"/>
      <c r="GS309" s="380"/>
      <c r="GT309" s="380"/>
      <c r="GU309" s="380"/>
      <c r="GV309" s="380"/>
      <c r="GW309" s="380"/>
      <c r="GX309" s="380"/>
      <c r="GY309" s="380"/>
      <c r="GZ309" s="380"/>
      <c r="HA309" s="380"/>
      <c r="HB309" s="380"/>
      <c r="HC309" s="380"/>
      <c r="HD309" s="380"/>
      <c r="HE309" s="380"/>
      <c r="HF309" s="380"/>
      <c r="HG309" s="380"/>
      <c r="HH309" s="380"/>
    </row>
    <row r="310" spans="1:216">
      <c r="B310" s="377"/>
      <c r="C310" s="377"/>
      <c r="D310" s="377"/>
      <c r="E310" s="377"/>
      <c r="F310" s="377"/>
      <c r="G310" s="377"/>
      <c r="H310" s="377"/>
      <c r="I310" s="377"/>
      <c r="J310" s="377"/>
      <c r="K310" s="377"/>
      <c r="L310" s="377"/>
      <c r="M310" s="378"/>
      <c r="N310" s="378"/>
      <c r="O310" s="378"/>
      <c r="P310" s="378"/>
      <c r="Q310" s="378"/>
      <c r="R310" s="378"/>
      <c r="S310" s="378"/>
      <c r="T310" s="378"/>
      <c r="U310" s="378"/>
      <c r="V310" s="378"/>
      <c r="W310" s="378"/>
      <c r="X310" s="378"/>
      <c r="Y310" s="380"/>
      <c r="Z310" s="409"/>
      <c r="AA310" s="380"/>
      <c r="AB310" s="380"/>
      <c r="AC310" s="380"/>
      <c r="AD310" s="380"/>
      <c r="AE310" s="380"/>
      <c r="AF310" s="380"/>
      <c r="AG310" s="380"/>
      <c r="AH310" s="380"/>
      <c r="AI310" s="380"/>
      <c r="AJ310" s="380"/>
      <c r="AR310" s="380"/>
      <c r="AS310" s="380"/>
      <c r="AT310" s="380"/>
      <c r="AU310" s="380"/>
      <c r="AV310" s="380"/>
      <c r="AW310" s="380"/>
      <c r="AX310" s="380"/>
      <c r="AY310" s="380"/>
      <c r="AZ310" s="380"/>
      <c r="BA310" s="380"/>
      <c r="BB310" s="380"/>
      <c r="BC310" s="380"/>
      <c r="BD310" s="380"/>
      <c r="BE310" s="380"/>
      <c r="BF310" s="380"/>
      <c r="BG310" s="380"/>
      <c r="BH310" s="380"/>
      <c r="BI310" s="380"/>
      <c r="BJ310" s="377"/>
      <c r="CE310" s="380"/>
      <c r="CF310" s="380"/>
      <c r="CG310" s="380"/>
      <c r="EZ310" s="380"/>
      <c r="FA310" s="380"/>
      <c r="FB310" s="380"/>
      <c r="FC310" s="380"/>
      <c r="FD310" s="380"/>
      <c r="FE310" s="380"/>
      <c r="FF310" s="380"/>
      <c r="FG310" s="380"/>
      <c r="FH310" s="380"/>
      <c r="FI310" s="380"/>
      <c r="FJ310" s="380"/>
      <c r="FK310" s="380"/>
      <c r="FL310" s="380"/>
      <c r="FM310" s="380"/>
      <c r="FN310" s="380"/>
      <c r="FO310" s="380"/>
      <c r="FP310" s="380"/>
      <c r="FQ310" s="380"/>
      <c r="FR310" s="380"/>
      <c r="FS310" s="380"/>
      <c r="FT310" s="380"/>
      <c r="FU310" s="380"/>
      <c r="FV310" s="380"/>
      <c r="FW310" s="380"/>
      <c r="FX310" s="380"/>
      <c r="FY310" s="380"/>
      <c r="FZ310" s="380"/>
      <c r="GA310" s="380"/>
      <c r="GB310" s="380"/>
      <c r="GC310" s="380"/>
      <c r="GD310" s="380"/>
      <c r="GE310" s="380"/>
      <c r="GF310" s="380"/>
      <c r="GG310" s="380"/>
      <c r="GH310" s="380"/>
      <c r="GI310" s="380"/>
      <c r="GJ310" s="380"/>
      <c r="GK310" s="380"/>
      <c r="GL310" s="380"/>
      <c r="GM310" s="380"/>
      <c r="GN310" s="380"/>
      <c r="GO310" s="380"/>
      <c r="GP310" s="380"/>
      <c r="GQ310" s="380"/>
      <c r="GR310" s="380"/>
      <c r="GS310" s="380"/>
      <c r="GT310" s="380"/>
      <c r="GU310" s="380"/>
      <c r="GV310" s="380"/>
      <c r="GW310" s="380"/>
      <c r="GX310" s="380"/>
      <c r="GY310" s="380"/>
      <c r="GZ310" s="380"/>
      <c r="HA310" s="380"/>
      <c r="HB310" s="380"/>
      <c r="HC310" s="380"/>
      <c r="HD310" s="380"/>
      <c r="HE310" s="380"/>
      <c r="HF310" s="380"/>
      <c r="HG310" s="380"/>
      <c r="HH310" s="380"/>
    </row>
    <row r="311" spans="1:216">
      <c r="B311" s="377"/>
      <c r="C311" s="377"/>
      <c r="D311" s="377"/>
      <c r="E311" s="377"/>
      <c r="F311" s="377"/>
      <c r="G311" s="377"/>
      <c r="H311" s="377"/>
      <c r="I311" s="377"/>
      <c r="J311" s="377"/>
      <c r="K311" s="377"/>
      <c r="L311" s="377"/>
      <c r="M311" s="378"/>
      <c r="N311" s="378"/>
      <c r="O311" s="378"/>
      <c r="P311" s="378"/>
      <c r="Q311" s="378"/>
      <c r="R311" s="378"/>
      <c r="S311" s="378"/>
      <c r="T311" s="378"/>
      <c r="U311" s="378"/>
      <c r="V311" s="378"/>
      <c r="W311" s="378"/>
      <c r="X311" s="378"/>
      <c r="Y311" s="380"/>
      <c r="Z311" s="409"/>
      <c r="AA311" s="380"/>
      <c r="AB311" s="380"/>
      <c r="AC311" s="380"/>
      <c r="AD311" s="380"/>
      <c r="AE311" s="380"/>
      <c r="AF311" s="380"/>
      <c r="AG311" s="380"/>
      <c r="AH311" s="380"/>
      <c r="AI311" s="380"/>
      <c r="AJ311" s="380"/>
      <c r="AR311" s="380"/>
      <c r="AS311" s="380"/>
      <c r="AT311" s="380"/>
      <c r="AU311" s="380"/>
      <c r="AV311" s="380"/>
      <c r="AW311" s="380"/>
      <c r="AX311" s="380"/>
      <c r="AY311" s="380"/>
      <c r="AZ311" s="380"/>
      <c r="BA311" s="380"/>
      <c r="BB311" s="380"/>
      <c r="BC311" s="380"/>
      <c r="BD311" s="380"/>
      <c r="BE311" s="380"/>
      <c r="BF311" s="380"/>
      <c r="BG311" s="380"/>
      <c r="BH311" s="380"/>
      <c r="BI311" s="380"/>
      <c r="BJ311" s="377"/>
      <c r="CE311" s="380"/>
      <c r="CF311" s="380"/>
      <c r="CG311" s="380"/>
      <c r="EZ311" s="380"/>
      <c r="FA311" s="380"/>
      <c r="FB311" s="380"/>
      <c r="FC311" s="380"/>
      <c r="FD311" s="380"/>
      <c r="FE311" s="380"/>
      <c r="FF311" s="380"/>
      <c r="FG311" s="380"/>
      <c r="FH311" s="380"/>
      <c r="FI311" s="380"/>
      <c r="FJ311" s="380"/>
      <c r="FK311" s="380"/>
      <c r="FL311" s="380"/>
      <c r="FM311" s="380"/>
      <c r="FN311" s="380"/>
      <c r="FO311" s="380"/>
      <c r="FP311" s="380"/>
      <c r="FQ311" s="380"/>
      <c r="FR311" s="380"/>
      <c r="FS311" s="380"/>
      <c r="FT311" s="380"/>
      <c r="FU311" s="380"/>
      <c r="FV311" s="380"/>
      <c r="FW311" s="380"/>
      <c r="FX311" s="380"/>
      <c r="FY311" s="380"/>
      <c r="FZ311" s="380"/>
      <c r="GA311" s="380"/>
      <c r="GB311" s="380"/>
      <c r="GC311" s="380"/>
      <c r="GD311" s="380"/>
      <c r="GE311" s="380"/>
      <c r="GF311" s="380"/>
      <c r="GG311" s="380"/>
      <c r="GH311" s="380"/>
      <c r="GI311" s="380"/>
      <c r="GJ311" s="380"/>
      <c r="GK311" s="380"/>
      <c r="GL311" s="380"/>
      <c r="GM311" s="380"/>
      <c r="GN311" s="380"/>
      <c r="GO311" s="380"/>
      <c r="GP311" s="380"/>
      <c r="GQ311" s="380"/>
      <c r="GR311" s="380"/>
      <c r="GS311" s="380"/>
      <c r="GT311" s="380"/>
      <c r="GU311" s="380"/>
      <c r="GV311" s="380"/>
      <c r="GW311" s="380"/>
      <c r="GX311" s="380"/>
      <c r="GY311" s="380"/>
      <c r="GZ311" s="380"/>
      <c r="HA311" s="380"/>
      <c r="HB311" s="380"/>
      <c r="HC311" s="380"/>
      <c r="HD311" s="380"/>
      <c r="HE311" s="380"/>
      <c r="HF311" s="380"/>
      <c r="HG311" s="380"/>
      <c r="HH311" s="380"/>
    </row>
    <row r="312" spans="1:216">
      <c r="B312" s="377"/>
      <c r="C312" s="377"/>
      <c r="D312" s="377"/>
      <c r="E312" s="377"/>
      <c r="F312" s="377"/>
      <c r="G312" s="377"/>
      <c r="H312" s="377"/>
      <c r="I312" s="377"/>
      <c r="J312" s="377"/>
      <c r="K312" s="377"/>
      <c r="L312" s="377"/>
      <c r="M312" s="378"/>
      <c r="N312" s="378"/>
      <c r="O312" s="378"/>
      <c r="P312" s="378"/>
      <c r="Q312" s="378"/>
      <c r="R312" s="378"/>
      <c r="S312" s="378"/>
      <c r="T312" s="378"/>
      <c r="U312" s="378"/>
      <c r="V312" s="378"/>
      <c r="W312" s="378"/>
      <c r="X312" s="378"/>
      <c r="Y312" s="380"/>
      <c r="Z312" s="409"/>
      <c r="AA312" s="380"/>
      <c r="AB312" s="380"/>
      <c r="AC312" s="380"/>
      <c r="AD312" s="380"/>
      <c r="AE312" s="380"/>
      <c r="AF312" s="380"/>
      <c r="AG312" s="380"/>
      <c r="AH312" s="380"/>
      <c r="AI312" s="380"/>
      <c r="AJ312" s="380"/>
      <c r="AR312" s="380"/>
      <c r="AS312" s="380"/>
      <c r="AT312" s="380"/>
      <c r="AU312" s="380"/>
      <c r="AV312" s="380"/>
      <c r="AW312" s="380"/>
      <c r="AX312" s="380"/>
      <c r="AY312" s="380"/>
      <c r="AZ312" s="380"/>
      <c r="BA312" s="380"/>
      <c r="BB312" s="380"/>
      <c r="BC312" s="380"/>
      <c r="BD312" s="380"/>
      <c r="BE312" s="380"/>
      <c r="BF312" s="380"/>
      <c r="BG312" s="380"/>
      <c r="BH312" s="380"/>
      <c r="BI312" s="380"/>
      <c r="BJ312" s="377"/>
      <c r="CE312" s="380"/>
      <c r="CF312" s="380"/>
      <c r="CG312" s="380"/>
      <c r="EZ312" s="380"/>
      <c r="FA312" s="380"/>
      <c r="FB312" s="380"/>
      <c r="FC312" s="380"/>
      <c r="FD312" s="380"/>
      <c r="FE312" s="380"/>
      <c r="FF312" s="380"/>
      <c r="FG312" s="380"/>
      <c r="FH312" s="380"/>
      <c r="FI312" s="380"/>
      <c r="FJ312" s="380"/>
      <c r="FK312" s="380"/>
      <c r="FL312" s="380"/>
      <c r="FM312" s="380"/>
      <c r="FN312" s="380"/>
      <c r="FO312" s="380"/>
      <c r="FP312" s="380"/>
      <c r="FQ312" s="380"/>
      <c r="FR312" s="380"/>
      <c r="FS312" s="380"/>
      <c r="FT312" s="380"/>
      <c r="FU312" s="380"/>
      <c r="FV312" s="380"/>
      <c r="FW312" s="380"/>
      <c r="FX312" s="380"/>
      <c r="FY312" s="380"/>
      <c r="FZ312" s="380"/>
      <c r="GA312" s="380"/>
      <c r="GB312" s="380"/>
      <c r="GC312" s="380"/>
      <c r="GD312" s="380"/>
      <c r="GE312" s="380"/>
      <c r="GF312" s="380"/>
      <c r="GG312" s="380"/>
      <c r="GH312" s="380"/>
      <c r="GI312" s="380"/>
      <c r="GJ312" s="380"/>
      <c r="GK312" s="380"/>
      <c r="GL312" s="380"/>
      <c r="GM312" s="380"/>
      <c r="GN312" s="380"/>
      <c r="GO312" s="380"/>
      <c r="GP312" s="380"/>
      <c r="GQ312" s="380"/>
      <c r="GR312" s="380"/>
      <c r="GS312" s="380"/>
      <c r="GT312" s="380"/>
      <c r="GU312" s="380"/>
      <c r="GV312" s="380"/>
      <c r="GW312" s="380"/>
      <c r="GX312" s="380"/>
      <c r="GY312" s="380"/>
      <c r="GZ312" s="380"/>
      <c r="HA312" s="380"/>
      <c r="HB312" s="380"/>
      <c r="HC312" s="380"/>
      <c r="HD312" s="380"/>
      <c r="HE312" s="380"/>
      <c r="HF312" s="380"/>
      <c r="HG312" s="380"/>
      <c r="HH312" s="380"/>
    </row>
    <row r="313" spans="1:216">
      <c r="B313" s="377"/>
      <c r="C313" s="377"/>
      <c r="D313" s="377"/>
      <c r="E313" s="377"/>
      <c r="F313" s="377"/>
      <c r="G313" s="377"/>
      <c r="H313" s="377"/>
      <c r="I313" s="377"/>
      <c r="J313" s="377"/>
      <c r="K313" s="377"/>
      <c r="L313" s="377"/>
      <c r="M313" s="378"/>
      <c r="N313" s="378"/>
      <c r="O313" s="378"/>
      <c r="P313" s="378"/>
      <c r="Q313" s="378"/>
      <c r="R313" s="378"/>
      <c r="S313" s="378"/>
      <c r="T313" s="378"/>
      <c r="U313" s="378"/>
      <c r="V313" s="378"/>
      <c r="W313" s="378"/>
      <c r="X313" s="378"/>
      <c r="Y313" s="380"/>
      <c r="Z313" s="409"/>
      <c r="AA313" s="380"/>
      <c r="AB313" s="380"/>
      <c r="AC313" s="380"/>
      <c r="AD313" s="380"/>
      <c r="AE313" s="380"/>
      <c r="AF313" s="380"/>
      <c r="AG313" s="380"/>
      <c r="AH313" s="380"/>
      <c r="AI313" s="380"/>
      <c r="AJ313" s="380"/>
      <c r="AR313" s="380"/>
      <c r="AS313" s="380"/>
      <c r="AT313" s="380"/>
      <c r="AU313" s="380"/>
      <c r="AV313" s="380"/>
      <c r="AW313" s="380"/>
      <c r="AX313" s="380"/>
      <c r="AY313" s="380"/>
      <c r="AZ313" s="380"/>
      <c r="BA313" s="380"/>
      <c r="BB313" s="380"/>
      <c r="BC313" s="380"/>
      <c r="BD313" s="380"/>
      <c r="BE313" s="380"/>
      <c r="BF313" s="380"/>
      <c r="BG313" s="380"/>
      <c r="BH313" s="380"/>
      <c r="BI313" s="380"/>
      <c r="BJ313" s="377"/>
      <c r="CE313" s="380"/>
      <c r="CF313" s="380"/>
      <c r="CG313" s="380"/>
      <c r="EZ313" s="380"/>
      <c r="FA313" s="380"/>
      <c r="FB313" s="380"/>
      <c r="FC313" s="380"/>
      <c r="FD313" s="380"/>
      <c r="FE313" s="380"/>
      <c r="FF313" s="380"/>
      <c r="FG313" s="380"/>
      <c r="FH313" s="380"/>
      <c r="FI313" s="380"/>
      <c r="FJ313" s="380"/>
      <c r="FK313" s="380"/>
      <c r="FL313" s="380"/>
      <c r="FM313" s="380"/>
      <c r="FN313" s="380"/>
      <c r="FO313" s="380"/>
      <c r="FP313" s="380"/>
      <c r="FQ313" s="380"/>
      <c r="FR313" s="380"/>
      <c r="FS313" s="380"/>
      <c r="FT313" s="380"/>
      <c r="FU313" s="380"/>
      <c r="FV313" s="380"/>
      <c r="FW313" s="380"/>
      <c r="FX313" s="380"/>
      <c r="FY313" s="380"/>
      <c r="FZ313" s="380"/>
      <c r="GA313" s="380"/>
      <c r="GB313" s="380"/>
      <c r="GC313" s="380"/>
      <c r="GD313" s="380"/>
      <c r="GE313" s="380"/>
      <c r="GF313" s="380"/>
      <c r="GG313" s="380"/>
      <c r="GH313" s="380"/>
      <c r="GI313" s="380"/>
      <c r="GJ313" s="380"/>
      <c r="GK313" s="380"/>
      <c r="GL313" s="380"/>
      <c r="GM313" s="380"/>
      <c r="GN313" s="380"/>
      <c r="GO313" s="380"/>
      <c r="GP313" s="380"/>
      <c r="GQ313" s="380"/>
      <c r="GR313" s="380"/>
      <c r="GS313" s="380"/>
      <c r="GT313" s="380"/>
      <c r="GU313" s="380"/>
      <c r="GV313" s="380"/>
      <c r="GW313" s="380"/>
      <c r="GX313" s="380"/>
      <c r="GY313" s="380"/>
      <c r="GZ313" s="380"/>
      <c r="HA313" s="380"/>
      <c r="HB313" s="380"/>
      <c r="HC313" s="380"/>
      <c r="HD313" s="380"/>
      <c r="HE313" s="380"/>
      <c r="HF313" s="380"/>
      <c r="HG313" s="380"/>
      <c r="HH313" s="380"/>
    </row>
    <row r="314" spans="1:216">
      <c r="B314" s="377"/>
      <c r="C314" s="377"/>
      <c r="D314" s="377"/>
      <c r="E314" s="377"/>
      <c r="F314" s="377"/>
      <c r="G314" s="377"/>
      <c r="H314" s="377"/>
      <c r="I314" s="377"/>
      <c r="J314" s="377"/>
      <c r="K314" s="377"/>
      <c r="L314" s="377"/>
      <c r="M314" s="378"/>
      <c r="N314" s="378"/>
      <c r="O314" s="378"/>
      <c r="P314" s="378"/>
      <c r="Q314" s="378"/>
      <c r="R314" s="378"/>
      <c r="S314" s="378"/>
      <c r="T314" s="378"/>
      <c r="U314" s="378"/>
      <c r="V314" s="378"/>
      <c r="W314" s="378"/>
      <c r="X314" s="378"/>
      <c r="Y314" s="380"/>
      <c r="Z314" s="409"/>
      <c r="AA314" s="380"/>
      <c r="AB314" s="380"/>
      <c r="AC314" s="380"/>
      <c r="AD314" s="380"/>
      <c r="AE314" s="380"/>
      <c r="AF314" s="380"/>
      <c r="AG314" s="380"/>
      <c r="AH314" s="380"/>
      <c r="AI314" s="380"/>
      <c r="AJ314" s="380"/>
      <c r="AR314" s="380"/>
      <c r="AS314" s="380"/>
      <c r="AT314" s="380"/>
      <c r="AU314" s="380"/>
      <c r="AV314" s="380"/>
      <c r="AW314" s="380"/>
      <c r="AX314" s="380"/>
      <c r="AY314" s="380"/>
      <c r="AZ314" s="380"/>
      <c r="BA314" s="380"/>
      <c r="BB314" s="380"/>
      <c r="BC314" s="380"/>
      <c r="BD314" s="380"/>
      <c r="BE314" s="380"/>
      <c r="BF314" s="380"/>
      <c r="BG314" s="380"/>
      <c r="BH314" s="380"/>
      <c r="BI314" s="380"/>
      <c r="BJ314" s="377"/>
      <c r="CE314" s="380"/>
      <c r="CF314" s="380"/>
      <c r="CG314" s="380"/>
      <c r="EZ314" s="380"/>
      <c r="FA314" s="380"/>
      <c r="FB314" s="380"/>
      <c r="FC314" s="380"/>
      <c r="FD314" s="380"/>
      <c r="FE314" s="380"/>
      <c r="FF314" s="380"/>
      <c r="FG314" s="380"/>
      <c r="FH314" s="380"/>
      <c r="FI314" s="380"/>
      <c r="FJ314" s="380"/>
      <c r="FK314" s="380"/>
      <c r="FL314" s="380"/>
      <c r="FM314" s="380"/>
      <c r="FN314" s="380"/>
      <c r="FO314" s="380"/>
      <c r="FP314" s="380"/>
      <c r="FQ314" s="380"/>
      <c r="FR314" s="380"/>
      <c r="FS314" s="380"/>
      <c r="FT314" s="380"/>
      <c r="FU314" s="380"/>
      <c r="FV314" s="380"/>
      <c r="FW314" s="380"/>
      <c r="FX314" s="380"/>
      <c r="FY314" s="380"/>
      <c r="FZ314" s="380"/>
      <c r="GA314" s="380"/>
      <c r="GB314" s="380"/>
      <c r="GC314" s="380"/>
      <c r="GD314" s="380"/>
      <c r="GE314" s="380"/>
      <c r="GF314" s="380"/>
      <c r="GG314" s="380"/>
      <c r="GH314" s="380"/>
      <c r="GI314" s="380"/>
      <c r="GJ314" s="380"/>
      <c r="GK314" s="380"/>
      <c r="GL314" s="380"/>
      <c r="GM314" s="380"/>
      <c r="GN314" s="380"/>
      <c r="GO314" s="380"/>
      <c r="GP314" s="380"/>
      <c r="GQ314" s="380"/>
      <c r="GR314" s="380"/>
      <c r="GS314" s="380"/>
      <c r="GT314" s="380"/>
      <c r="GU314" s="380"/>
      <c r="GV314" s="380"/>
      <c r="GW314" s="380"/>
      <c r="GX314" s="380"/>
      <c r="GY314" s="380"/>
      <c r="GZ314" s="380"/>
      <c r="HA314" s="380"/>
      <c r="HB314" s="380"/>
      <c r="HC314" s="380"/>
      <c r="HD314" s="380"/>
      <c r="HE314" s="380"/>
      <c r="HF314" s="380"/>
      <c r="HG314" s="380"/>
      <c r="HH314" s="380"/>
    </row>
    <row r="315" spans="1:216">
      <c r="B315" s="377"/>
      <c r="C315" s="377"/>
      <c r="D315" s="377"/>
      <c r="E315" s="377"/>
      <c r="F315" s="377"/>
      <c r="G315" s="377"/>
      <c r="H315" s="377"/>
      <c r="I315" s="377"/>
      <c r="J315" s="377"/>
      <c r="K315" s="377"/>
      <c r="L315" s="377"/>
      <c r="M315" s="378"/>
      <c r="N315" s="378"/>
      <c r="O315" s="378"/>
      <c r="P315" s="378"/>
      <c r="Q315" s="378"/>
      <c r="R315" s="378"/>
      <c r="S315" s="378"/>
      <c r="T315" s="378"/>
      <c r="U315" s="378"/>
      <c r="V315" s="378"/>
      <c r="W315" s="378"/>
      <c r="X315" s="378"/>
      <c r="Y315" s="380"/>
      <c r="Z315" s="409"/>
      <c r="AA315" s="380"/>
      <c r="AB315" s="380"/>
      <c r="AC315" s="380"/>
      <c r="AD315" s="380"/>
      <c r="AE315" s="380"/>
      <c r="AF315" s="380"/>
      <c r="AG315" s="380"/>
      <c r="AH315" s="380"/>
      <c r="AI315" s="380"/>
      <c r="AJ315" s="380"/>
      <c r="AR315" s="380"/>
      <c r="AS315" s="380"/>
      <c r="AT315" s="380"/>
      <c r="AU315" s="380"/>
      <c r="AV315" s="380"/>
      <c r="AW315" s="380"/>
      <c r="AX315" s="380"/>
      <c r="AY315" s="380"/>
      <c r="AZ315" s="380"/>
      <c r="BA315" s="380"/>
      <c r="BB315" s="380"/>
      <c r="BC315" s="380"/>
      <c r="BD315" s="380"/>
      <c r="BE315" s="380"/>
      <c r="BF315" s="380"/>
      <c r="BG315" s="380"/>
      <c r="BH315" s="380"/>
      <c r="BI315" s="380"/>
      <c r="BJ315" s="377"/>
      <c r="CE315" s="380"/>
      <c r="CF315" s="380"/>
      <c r="CG315" s="380"/>
      <c r="EZ315" s="380"/>
      <c r="FA315" s="380"/>
      <c r="FB315" s="380"/>
      <c r="FC315" s="380"/>
      <c r="FD315" s="380"/>
      <c r="FE315" s="380"/>
      <c r="FF315" s="380"/>
      <c r="FG315" s="380"/>
      <c r="FH315" s="380"/>
      <c r="FI315" s="380"/>
      <c r="FJ315" s="380"/>
      <c r="FK315" s="380"/>
      <c r="FL315" s="380"/>
      <c r="FM315" s="380"/>
      <c r="FN315" s="380"/>
      <c r="FO315" s="380"/>
      <c r="FP315" s="380"/>
      <c r="FQ315" s="380"/>
      <c r="FR315" s="380"/>
      <c r="FS315" s="380"/>
      <c r="FT315" s="380"/>
      <c r="FU315" s="380"/>
      <c r="FV315" s="380"/>
      <c r="FW315" s="380"/>
      <c r="FX315" s="380"/>
      <c r="FY315" s="380"/>
      <c r="FZ315" s="380"/>
      <c r="GA315" s="380"/>
      <c r="GB315" s="380"/>
      <c r="GC315" s="380"/>
      <c r="GD315" s="380"/>
      <c r="GE315" s="380"/>
      <c r="GF315" s="380"/>
      <c r="GG315" s="380"/>
      <c r="GH315" s="380"/>
      <c r="GI315" s="380"/>
      <c r="GJ315" s="380"/>
      <c r="GK315" s="380"/>
      <c r="GL315" s="380"/>
      <c r="GM315" s="380"/>
      <c r="GN315" s="380"/>
      <c r="GO315" s="380"/>
      <c r="GP315" s="380"/>
      <c r="GQ315" s="380"/>
      <c r="GR315" s="380"/>
      <c r="GS315" s="380"/>
      <c r="GT315" s="380"/>
      <c r="GU315" s="380"/>
      <c r="GV315" s="380"/>
      <c r="GW315" s="380"/>
      <c r="GX315" s="380"/>
      <c r="GY315" s="380"/>
      <c r="GZ315" s="380"/>
      <c r="HA315" s="380"/>
      <c r="HB315" s="380"/>
      <c r="HC315" s="380"/>
      <c r="HD315" s="380"/>
      <c r="HE315" s="380"/>
      <c r="HF315" s="380"/>
      <c r="HG315" s="380"/>
      <c r="HH315" s="380"/>
    </row>
    <row r="316" spans="1:216">
      <c r="B316" s="377"/>
      <c r="C316" s="377"/>
      <c r="D316" s="377"/>
      <c r="E316" s="377"/>
      <c r="F316" s="377"/>
      <c r="G316" s="377"/>
      <c r="H316" s="377"/>
      <c r="I316" s="377"/>
      <c r="J316" s="377"/>
      <c r="K316" s="377"/>
      <c r="L316" s="377"/>
      <c r="M316" s="378"/>
      <c r="N316" s="378"/>
      <c r="O316" s="378"/>
      <c r="P316" s="378"/>
      <c r="Q316" s="378"/>
      <c r="R316" s="378"/>
      <c r="S316" s="378"/>
      <c r="T316" s="378"/>
      <c r="U316" s="378"/>
      <c r="V316" s="378"/>
      <c r="W316" s="378"/>
      <c r="X316" s="378"/>
      <c r="Y316" s="380"/>
      <c r="Z316" s="409"/>
      <c r="AA316" s="380"/>
      <c r="AB316" s="380"/>
      <c r="AC316" s="380"/>
      <c r="AD316" s="380"/>
      <c r="AE316" s="380"/>
      <c r="AF316" s="380"/>
      <c r="AG316" s="380"/>
      <c r="AH316" s="380"/>
      <c r="AI316" s="380"/>
      <c r="AJ316" s="380"/>
      <c r="AR316" s="380"/>
      <c r="AS316" s="380"/>
      <c r="AT316" s="380"/>
      <c r="AU316" s="380"/>
      <c r="AV316" s="380"/>
      <c r="AW316" s="380"/>
      <c r="AX316" s="380"/>
      <c r="AY316" s="380"/>
      <c r="AZ316" s="380"/>
      <c r="BA316" s="380"/>
      <c r="BB316" s="380"/>
      <c r="BC316" s="380"/>
      <c r="BD316" s="380"/>
      <c r="BE316" s="380"/>
      <c r="BF316" s="380"/>
      <c r="BG316" s="380"/>
      <c r="BH316" s="380"/>
      <c r="BI316" s="380"/>
      <c r="BJ316" s="377"/>
      <c r="CE316" s="380"/>
      <c r="CF316" s="380"/>
      <c r="CG316" s="380"/>
      <c r="EZ316" s="380"/>
      <c r="FA316" s="380"/>
      <c r="FB316" s="380"/>
      <c r="FC316" s="380"/>
      <c r="FD316" s="380"/>
      <c r="FE316" s="380"/>
      <c r="FF316" s="380"/>
      <c r="FG316" s="380"/>
      <c r="FH316" s="380"/>
      <c r="FI316" s="380"/>
      <c r="FJ316" s="380"/>
      <c r="FK316" s="380"/>
      <c r="FL316" s="380"/>
      <c r="FM316" s="380"/>
      <c r="FN316" s="380"/>
      <c r="FO316" s="380"/>
      <c r="FP316" s="380"/>
      <c r="FQ316" s="380"/>
      <c r="FR316" s="380"/>
      <c r="FS316" s="380"/>
      <c r="FT316" s="380"/>
      <c r="FU316" s="380"/>
      <c r="FV316" s="380"/>
      <c r="FW316" s="380"/>
      <c r="FX316" s="380"/>
      <c r="FY316" s="380"/>
      <c r="FZ316" s="380"/>
      <c r="GA316" s="380"/>
      <c r="GB316" s="380"/>
      <c r="GC316" s="380"/>
      <c r="GD316" s="380"/>
      <c r="GE316" s="380"/>
      <c r="GF316" s="380"/>
      <c r="GG316" s="380"/>
      <c r="GH316" s="380"/>
      <c r="GI316" s="380"/>
      <c r="GJ316" s="380"/>
      <c r="GK316" s="380"/>
      <c r="GL316" s="380"/>
      <c r="GM316" s="380"/>
      <c r="GN316" s="380"/>
      <c r="GO316" s="380"/>
      <c r="GP316" s="380"/>
      <c r="GQ316" s="380"/>
      <c r="GR316" s="380"/>
      <c r="GS316" s="380"/>
      <c r="GT316" s="380"/>
      <c r="GU316" s="380"/>
      <c r="GV316" s="380"/>
      <c r="GW316" s="380"/>
      <c r="GX316" s="380"/>
      <c r="GY316" s="380"/>
      <c r="GZ316" s="380"/>
      <c r="HA316" s="380"/>
      <c r="HB316" s="380"/>
      <c r="HC316" s="380"/>
      <c r="HD316" s="380"/>
      <c r="HE316" s="380"/>
      <c r="HF316" s="380"/>
      <c r="HG316" s="380"/>
      <c r="HH316" s="380"/>
    </row>
    <row r="317" spans="1:216">
      <c r="B317" s="377"/>
      <c r="C317" s="377"/>
      <c r="D317" s="377"/>
      <c r="E317" s="377"/>
      <c r="F317" s="377"/>
      <c r="G317" s="377"/>
      <c r="H317" s="377"/>
      <c r="I317" s="377"/>
      <c r="J317" s="377"/>
      <c r="K317" s="377"/>
      <c r="L317" s="377"/>
      <c r="M317" s="378"/>
      <c r="N317" s="378"/>
      <c r="O317" s="378"/>
      <c r="P317" s="378"/>
      <c r="Q317" s="378"/>
      <c r="R317" s="378"/>
      <c r="S317" s="378"/>
      <c r="T317" s="378"/>
      <c r="U317" s="378"/>
      <c r="V317" s="378"/>
      <c r="W317" s="378"/>
      <c r="X317" s="378"/>
      <c r="Y317" s="380"/>
      <c r="Z317" s="409"/>
      <c r="AA317" s="380"/>
      <c r="AB317" s="380"/>
      <c r="AC317" s="380"/>
      <c r="AD317" s="380"/>
      <c r="AE317" s="380"/>
      <c r="AF317" s="380"/>
      <c r="AG317" s="380"/>
      <c r="AH317" s="380"/>
      <c r="AI317" s="380"/>
      <c r="AJ317" s="380"/>
      <c r="AR317" s="380"/>
      <c r="AS317" s="380"/>
      <c r="AT317" s="380"/>
      <c r="AU317" s="380"/>
      <c r="AV317" s="380"/>
      <c r="AW317" s="380"/>
      <c r="AX317" s="380"/>
      <c r="AY317" s="380"/>
      <c r="AZ317" s="380"/>
      <c r="BA317" s="380"/>
      <c r="BB317" s="380"/>
      <c r="BC317" s="380"/>
      <c r="BD317" s="380"/>
      <c r="BE317" s="380"/>
      <c r="BF317" s="380"/>
      <c r="BG317" s="380"/>
      <c r="BH317" s="380"/>
      <c r="BI317" s="380"/>
      <c r="BJ317" s="377"/>
      <c r="CE317" s="380"/>
      <c r="CF317" s="380"/>
      <c r="CG317" s="380"/>
      <c r="EZ317" s="380"/>
      <c r="FA317" s="380"/>
      <c r="FB317" s="380"/>
      <c r="FC317" s="380"/>
      <c r="FD317" s="380"/>
      <c r="FE317" s="380"/>
      <c r="FF317" s="380"/>
      <c r="FG317" s="380"/>
      <c r="FH317" s="380"/>
      <c r="FI317" s="380"/>
      <c r="FJ317" s="380"/>
      <c r="FK317" s="380"/>
      <c r="FL317" s="380"/>
      <c r="FM317" s="380"/>
      <c r="FN317" s="380"/>
      <c r="FO317" s="380"/>
      <c r="FP317" s="380"/>
      <c r="FQ317" s="380"/>
      <c r="FR317" s="380"/>
      <c r="FS317" s="380"/>
      <c r="FT317" s="380"/>
      <c r="FU317" s="380"/>
      <c r="FV317" s="380"/>
      <c r="FW317" s="380"/>
      <c r="FX317" s="380"/>
      <c r="FY317" s="380"/>
      <c r="FZ317" s="380"/>
      <c r="GA317" s="380"/>
      <c r="GB317" s="380"/>
      <c r="GC317" s="380"/>
      <c r="GD317" s="380"/>
      <c r="GE317" s="380"/>
      <c r="GF317" s="380"/>
      <c r="GG317" s="380"/>
      <c r="GH317" s="380"/>
      <c r="GI317" s="380"/>
      <c r="GJ317" s="380"/>
      <c r="GK317" s="380"/>
      <c r="GL317" s="380"/>
      <c r="GM317" s="380"/>
      <c r="GN317" s="380"/>
      <c r="GO317" s="380"/>
      <c r="GP317" s="380"/>
      <c r="GQ317" s="380"/>
      <c r="GR317" s="380"/>
      <c r="GS317" s="380"/>
      <c r="GT317" s="380"/>
      <c r="GU317" s="380"/>
      <c r="GV317" s="380"/>
      <c r="GW317" s="380"/>
      <c r="GX317" s="380"/>
      <c r="GY317" s="380"/>
      <c r="GZ317" s="380"/>
      <c r="HA317" s="380"/>
      <c r="HB317" s="380"/>
      <c r="HC317" s="380"/>
      <c r="HD317" s="380"/>
      <c r="HE317" s="380"/>
      <c r="HF317" s="380"/>
      <c r="HG317" s="380"/>
      <c r="HH317" s="380"/>
    </row>
    <row r="318" spans="1:216">
      <c r="B318" s="377"/>
      <c r="C318" s="377"/>
      <c r="D318" s="377"/>
      <c r="E318" s="377"/>
      <c r="F318" s="377"/>
      <c r="G318" s="377"/>
      <c r="H318" s="377"/>
      <c r="I318" s="377"/>
      <c r="J318" s="377"/>
      <c r="K318" s="377"/>
      <c r="L318" s="377"/>
      <c r="M318" s="378"/>
      <c r="N318" s="378"/>
      <c r="O318" s="378"/>
      <c r="P318" s="378"/>
      <c r="Q318" s="378"/>
      <c r="R318" s="378"/>
      <c r="S318" s="378"/>
      <c r="T318" s="378"/>
      <c r="U318" s="378"/>
      <c r="V318" s="378"/>
      <c r="W318" s="378"/>
      <c r="X318" s="378"/>
      <c r="Y318" s="380"/>
      <c r="Z318" s="409"/>
      <c r="AA318" s="380"/>
      <c r="AB318" s="380"/>
      <c r="AC318" s="380"/>
      <c r="AD318" s="380"/>
      <c r="AE318" s="380"/>
      <c r="AF318" s="380"/>
      <c r="AG318" s="380"/>
      <c r="AH318" s="380"/>
      <c r="AI318" s="380"/>
      <c r="AJ318" s="380"/>
      <c r="AR318" s="380"/>
      <c r="AS318" s="380"/>
      <c r="AT318" s="380"/>
      <c r="AU318" s="380"/>
      <c r="AV318" s="380"/>
      <c r="AW318" s="380"/>
      <c r="AX318" s="380"/>
      <c r="AY318" s="380"/>
      <c r="AZ318" s="380"/>
      <c r="BA318" s="380"/>
      <c r="BB318" s="380"/>
      <c r="BC318" s="380"/>
      <c r="BD318" s="380"/>
      <c r="BE318" s="380"/>
      <c r="BF318" s="380"/>
      <c r="BG318" s="380"/>
      <c r="BH318" s="380"/>
      <c r="BI318" s="380"/>
      <c r="BJ318" s="377"/>
      <c r="CE318" s="380"/>
      <c r="CF318" s="380"/>
      <c r="CG318" s="380"/>
      <c r="EZ318" s="380"/>
      <c r="FA318" s="380"/>
      <c r="FB318" s="380"/>
      <c r="FC318" s="380"/>
      <c r="FD318" s="380"/>
      <c r="FE318" s="380"/>
      <c r="FF318" s="380"/>
      <c r="FG318" s="380"/>
      <c r="FH318" s="380"/>
      <c r="FI318" s="380"/>
      <c r="FJ318" s="380"/>
      <c r="FK318" s="380"/>
      <c r="FL318" s="380"/>
      <c r="FM318" s="380"/>
      <c r="FN318" s="380"/>
      <c r="FO318" s="380"/>
      <c r="FP318" s="380"/>
      <c r="FQ318" s="380"/>
      <c r="FR318" s="380"/>
      <c r="FS318" s="380"/>
      <c r="FT318" s="380"/>
      <c r="FU318" s="380"/>
      <c r="FV318" s="380"/>
      <c r="FW318" s="380"/>
      <c r="FX318" s="380"/>
      <c r="FY318" s="380"/>
      <c r="FZ318" s="380"/>
      <c r="GA318" s="380"/>
      <c r="GB318" s="380"/>
      <c r="GC318" s="380"/>
      <c r="GD318" s="380"/>
      <c r="GE318" s="380"/>
      <c r="GF318" s="380"/>
      <c r="GG318" s="380"/>
      <c r="GH318" s="380"/>
      <c r="GI318" s="380"/>
      <c r="GJ318" s="380"/>
      <c r="GK318" s="380"/>
      <c r="GL318" s="380"/>
      <c r="GM318" s="380"/>
      <c r="GN318" s="380"/>
      <c r="GO318" s="380"/>
      <c r="GP318" s="380"/>
      <c r="GQ318" s="380"/>
      <c r="GR318" s="380"/>
      <c r="GS318" s="380"/>
      <c r="GT318" s="380"/>
      <c r="GU318" s="380"/>
      <c r="GV318" s="380"/>
      <c r="GW318" s="380"/>
      <c r="GX318" s="380"/>
      <c r="GY318" s="380"/>
      <c r="GZ318" s="380"/>
      <c r="HA318" s="380"/>
      <c r="HB318" s="380"/>
      <c r="HC318" s="380"/>
      <c r="HD318" s="380"/>
      <c r="HE318" s="380"/>
      <c r="HF318" s="380"/>
      <c r="HG318" s="380"/>
      <c r="HH318" s="380"/>
    </row>
    <row r="319" spans="1:216">
      <c r="B319" s="377"/>
      <c r="C319" s="377"/>
      <c r="D319" s="377"/>
      <c r="E319" s="377"/>
      <c r="F319" s="377"/>
      <c r="G319" s="377"/>
      <c r="H319" s="377"/>
      <c r="I319" s="377"/>
      <c r="J319" s="377"/>
      <c r="K319" s="377"/>
      <c r="L319" s="377"/>
      <c r="M319" s="378"/>
      <c r="N319" s="378"/>
      <c r="O319" s="378"/>
      <c r="P319" s="378"/>
      <c r="Q319" s="378"/>
      <c r="R319" s="378"/>
      <c r="S319" s="378"/>
      <c r="T319" s="378"/>
      <c r="U319" s="378"/>
      <c r="V319" s="378"/>
      <c r="W319" s="378"/>
      <c r="X319" s="378"/>
      <c r="Y319" s="380"/>
      <c r="Z319" s="409"/>
      <c r="AA319" s="380"/>
      <c r="AB319" s="380"/>
      <c r="AC319" s="380"/>
      <c r="AD319" s="380"/>
      <c r="AE319" s="380"/>
      <c r="AF319" s="380"/>
      <c r="AG319" s="380"/>
      <c r="AH319" s="380"/>
      <c r="AI319" s="380"/>
      <c r="AJ319" s="380"/>
      <c r="AR319" s="380"/>
      <c r="AS319" s="380"/>
      <c r="AT319" s="380"/>
      <c r="AU319" s="380"/>
      <c r="AV319" s="380"/>
      <c r="AW319" s="380"/>
      <c r="AX319" s="380"/>
      <c r="AY319" s="380"/>
      <c r="AZ319" s="380"/>
      <c r="BA319" s="380"/>
      <c r="BB319" s="380"/>
      <c r="BC319" s="380"/>
      <c r="BD319" s="380"/>
      <c r="BE319" s="380"/>
      <c r="BF319" s="380"/>
      <c r="BG319" s="380"/>
      <c r="BH319" s="380"/>
      <c r="BI319" s="380"/>
      <c r="BJ319" s="377"/>
      <c r="CE319" s="380"/>
      <c r="CF319" s="380"/>
      <c r="CG319" s="380"/>
      <c r="EZ319" s="380"/>
      <c r="FA319" s="380"/>
      <c r="FB319" s="380"/>
      <c r="FC319" s="380"/>
      <c r="FD319" s="380"/>
      <c r="FE319" s="380"/>
      <c r="FF319" s="380"/>
      <c r="FG319" s="380"/>
      <c r="FH319" s="380"/>
      <c r="FI319" s="380"/>
      <c r="FJ319" s="380"/>
      <c r="FK319" s="380"/>
      <c r="FL319" s="380"/>
      <c r="FM319" s="380"/>
      <c r="FN319" s="380"/>
      <c r="FO319" s="380"/>
      <c r="FP319" s="380"/>
      <c r="FQ319" s="380"/>
      <c r="FR319" s="380"/>
      <c r="FS319" s="380"/>
      <c r="FT319" s="380"/>
      <c r="FU319" s="380"/>
      <c r="FV319" s="380"/>
      <c r="FW319" s="380"/>
      <c r="FX319" s="380"/>
      <c r="FY319" s="380"/>
      <c r="FZ319" s="380"/>
      <c r="GA319" s="380"/>
      <c r="GB319" s="380"/>
      <c r="GC319" s="380"/>
      <c r="GD319" s="380"/>
      <c r="GE319" s="380"/>
      <c r="GF319" s="380"/>
      <c r="GG319" s="380"/>
      <c r="GH319" s="380"/>
      <c r="GI319" s="380"/>
      <c r="GJ319" s="380"/>
      <c r="GK319" s="380"/>
      <c r="GL319" s="380"/>
      <c r="GM319" s="380"/>
      <c r="GN319" s="380"/>
      <c r="GO319" s="380"/>
      <c r="GP319" s="380"/>
      <c r="GQ319" s="380"/>
      <c r="GR319" s="380"/>
      <c r="GS319" s="380"/>
      <c r="GT319" s="380"/>
      <c r="GU319" s="380"/>
      <c r="GV319" s="380"/>
      <c r="GW319" s="380"/>
      <c r="GX319" s="380"/>
      <c r="GY319" s="380"/>
      <c r="GZ319" s="380"/>
      <c r="HA319" s="380"/>
      <c r="HB319" s="380"/>
      <c r="HC319" s="380"/>
      <c r="HD319" s="380"/>
      <c r="HE319" s="380"/>
      <c r="HF319" s="380"/>
      <c r="HG319" s="380"/>
      <c r="HH319" s="380"/>
    </row>
    <row r="320" spans="1:216">
      <c r="B320" s="377"/>
      <c r="C320" s="377"/>
      <c r="D320" s="377"/>
      <c r="E320" s="377"/>
      <c r="F320" s="377"/>
      <c r="G320" s="377"/>
      <c r="H320" s="377"/>
      <c r="I320" s="377"/>
      <c r="J320" s="377"/>
      <c r="K320" s="377"/>
      <c r="L320" s="377"/>
      <c r="M320" s="378"/>
      <c r="N320" s="378"/>
      <c r="O320" s="378"/>
      <c r="P320" s="378"/>
      <c r="Q320" s="378"/>
      <c r="R320" s="378"/>
      <c r="S320" s="378"/>
      <c r="T320" s="378"/>
      <c r="U320" s="378"/>
      <c r="V320" s="378"/>
      <c r="W320" s="378"/>
      <c r="X320" s="378"/>
      <c r="Y320" s="380"/>
      <c r="Z320" s="409"/>
      <c r="AA320" s="380"/>
      <c r="AB320" s="380"/>
      <c r="AC320" s="380"/>
      <c r="AD320" s="380"/>
      <c r="AE320" s="380"/>
      <c r="AF320" s="380"/>
      <c r="AG320" s="380"/>
      <c r="AH320" s="380"/>
      <c r="AI320" s="380"/>
      <c r="AJ320" s="380"/>
      <c r="AR320" s="380"/>
      <c r="AS320" s="380"/>
      <c r="AT320" s="380"/>
      <c r="AU320" s="380"/>
      <c r="AV320" s="380"/>
      <c r="AW320" s="380"/>
      <c r="AX320" s="380"/>
      <c r="AY320" s="380"/>
      <c r="AZ320" s="380"/>
      <c r="BA320" s="380"/>
      <c r="BB320" s="380"/>
      <c r="BC320" s="380"/>
      <c r="BD320" s="380"/>
      <c r="BE320" s="380"/>
      <c r="BF320" s="380"/>
      <c r="BG320" s="380"/>
      <c r="BH320" s="380"/>
      <c r="BI320" s="380"/>
      <c r="BJ320" s="377"/>
      <c r="CE320" s="380"/>
      <c r="CF320" s="380"/>
      <c r="CG320" s="380"/>
      <c r="EZ320" s="380"/>
      <c r="FA320" s="380"/>
      <c r="FB320" s="380"/>
      <c r="FC320" s="380"/>
      <c r="FD320" s="380"/>
      <c r="FE320" s="380"/>
      <c r="FF320" s="380"/>
      <c r="FG320" s="380"/>
      <c r="FH320" s="380"/>
      <c r="FI320" s="380"/>
      <c r="FJ320" s="380"/>
      <c r="FK320" s="380"/>
      <c r="FL320" s="380"/>
      <c r="FM320" s="380"/>
      <c r="FN320" s="380"/>
      <c r="FO320" s="380"/>
      <c r="FP320" s="380"/>
      <c r="FQ320" s="380"/>
      <c r="FR320" s="380"/>
      <c r="FS320" s="380"/>
      <c r="FT320" s="380"/>
      <c r="FU320" s="380"/>
      <c r="FV320" s="380"/>
      <c r="FW320" s="380"/>
      <c r="FX320" s="380"/>
      <c r="FY320" s="380"/>
      <c r="FZ320" s="380"/>
      <c r="GA320" s="380"/>
      <c r="GB320" s="380"/>
      <c r="GC320" s="380"/>
      <c r="GD320" s="380"/>
      <c r="GE320" s="380"/>
      <c r="GF320" s="380"/>
      <c r="GG320" s="380"/>
      <c r="GH320" s="380"/>
      <c r="GI320" s="380"/>
      <c r="GJ320" s="380"/>
      <c r="GK320" s="380"/>
      <c r="GL320" s="380"/>
      <c r="GM320" s="380"/>
      <c r="GN320" s="380"/>
      <c r="GO320" s="380"/>
      <c r="GP320" s="380"/>
      <c r="GQ320" s="380"/>
      <c r="GR320" s="380"/>
      <c r="GS320" s="380"/>
      <c r="GT320" s="380"/>
      <c r="GU320" s="380"/>
      <c r="GV320" s="380"/>
      <c r="GW320" s="380"/>
      <c r="GX320" s="380"/>
      <c r="GY320" s="380"/>
      <c r="GZ320" s="380"/>
      <c r="HA320" s="380"/>
      <c r="HB320" s="380"/>
      <c r="HC320" s="380"/>
      <c r="HD320" s="380"/>
      <c r="HE320" s="380"/>
      <c r="HF320" s="380"/>
      <c r="HG320" s="380"/>
      <c r="HH320" s="380"/>
    </row>
    <row r="321" spans="2:216">
      <c r="B321" s="377"/>
      <c r="C321" s="377"/>
      <c r="D321" s="377"/>
      <c r="E321" s="377"/>
      <c r="F321" s="377"/>
      <c r="G321" s="377"/>
      <c r="H321" s="377"/>
      <c r="I321" s="377"/>
      <c r="J321" s="377"/>
      <c r="K321" s="377"/>
      <c r="L321" s="377"/>
      <c r="M321" s="378"/>
      <c r="N321" s="378"/>
      <c r="O321" s="378"/>
      <c r="P321" s="378"/>
      <c r="Q321" s="378"/>
      <c r="R321" s="378"/>
      <c r="S321" s="378"/>
      <c r="T321" s="378"/>
      <c r="U321" s="378"/>
      <c r="V321" s="378"/>
      <c r="W321" s="378"/>
      <c r="X321" s="378"/>
      <c r="Y321" s="380"/>
      <c r="Z321" s="409"/>
      <c r="AA321" s="380"/>
      <c r="AB321" s="380"/>
      <c r="AC321" s="380"/>
      <c r="AD321" s="380"/>
      <c r="AE321" s="380"/>
      <c r="AF321" s="380"/>
      <c r="AG321" s="380"/>
      <c r="AH321" s="380"/>
      <c r="AI321" s="380"/>
      <c r="AJ321" s="380"/>
      <c r="AR321" s="380"/>
      <c r="AS321" s="380"/>
      <c r="AT321" s="380"/>
      <c r="AU321" s="380"/>
      <c r="AV321" s="380"/>
      <c r="AW321" s="380"/>
      <c r="AX321" s="380"/>
      <c r="AY321" s="380"/>
      <c r="AZ321" s="380"/>
      <c r="BA321" s="380"/>
      <c r="BB321" s="380"/>
      <c r="BC321" s="380"/>
      <c r="BD321" s="380"/>
      <c r="BE321" s="380"/>
      <c r="BF321" s="380"/>
      <c r="BG321" s="380"/>
      <c r="BH321" s="380"/>
      <c r="BI321" s="380"/>
      <c r="BJ321" s="377"/>
      <c r="CE321" s="380"/>
      <c r="CF321" s="380"/>
      <c r="CG321" s="380"/>
      <c r="EZ321" s="380"/>
      <c r="FA321" s="380"/>
      <c r="FB321" s="380"/>
      <c r="FC321" s="380"/>
      <c r="FD321" s="380"/>
      <c r="FE321" s="380"/>
      <c r="FF321" s="380"/>
      <c r="FG321" s="380"/>
      <c r="FH321" s="380"/>
      <c r="FI321" s="380"/>
      <c r="FJ321" s="380"/>
      <c r="FK321" s="380"/>
      <c r="FL321" s="380"/>
      <c r="FM321" s="380"/>
      <c r="FN321" s="380"/>
      <c r="FO321" s="380"/>
      <c r="FP321" s="380"/>
      <c r="FQ321" s="380"/>
      <c r="FR321" s="380"/>
      <c r="FS321" s="380"/>
      <c r="FT321" s="380"/>
      <c r="FU321" s="380"/>
      <c r="FV321" s="380"/>
      <c r="FW321" s="380"/>
      <c r="FX321" s="380"/>
      <c r="FY321" s="380"/>
      <c r="FZ321" s="380"/>
      <c r="GA321" s="380"/>
      <c r="GB321" s="380"/>
      <c r="GC321" s="380"/>
      <c r="GD321" s="380"/>
      <c r="GE321" s="380"/>
      <c r="GF321" s="380"/>
      <c r="GG321" s="380"/>
      <c r="GH321" s="380"/>
      <c r="GI321" s="380"/>
      <c r="GJ321" s="380"/>
      <c r="GK321" s="380"/>
      <c r="GL321" s="380"/>
      <c r="GM321" s="380"/>
      <c r="GN321" s="380"/>
      <c r="GO321" s="380"/>
      <c r="GP321" s="380"/>
      <c r="GQ321" s="380"/>
      <c r="GR321" s="380"/>
      <c r="GS321" s="380"/>
      <c r="GT321" s="380"/>
      <c r="GU321" s="380"/>
      <c r="GV321" s="380"/>
      <c r="GW321" s="380"/>
      <c r="GX321" s="380"/>
      <c r="GY321" s="380"/>
      <c r="GZ321" s="380"/>
      <c r="HA321" s="380"/>
      <c r="HB321" s="380"/>
      <c r="HC321" s="380"/>
      <c r="HD321" s="380"/>
      <c r="HE321" s="380"/>
      <c r="HF321" s="380"/>
      <c r="HG321" s="380"/>
      <c r="HH321" s="380"/>
    </row>
    <row r="322" spans="2:216">
      <c r="B322" s="377"/>
      <c r="C322" s="377"/>
      <c r="D322" s="377"/>
      <c r="E322" s="377"/>
      <c r="F322" s="377"/>
      <c r="G322" s="377"/>
      <c r="H322" s="377"/>
      <c r="I322" s="377"/>
      <c r="J322" s="377"/>
      <c r="K322" s="377"/>
      <c r="L322" s="377"/>
      <c r="M322" s="378"/>
      <c r="N322" s="378"/>
      <c r="O322" s="378"/>
      <c r="P322" s="378"/>
      <c r="Q322" s="378"/>
      <c r="R322" s="378"/>
      <c r="S322" s="378"/>
      <c r="T322" s="378"/>
      <c r="U322" s="378"/>
      <c r="V322" s="378"/>
      <c r="W322" s="378"/>
      <c r="X322" s="378"/>
      <c r="Y322" s="380"/>
      <c r="Z322" s="409"/>
      <c r="AA322" s="380"/>
      <c r="AB322" s="380"/>
      <c r="AC322" s="380"/>
      <c r="AD322" s="380"/>
      <c r="AE322" s="380"/>
      <c r="AF322" s="380"/>
      <c r="AG322" s="380"/>
      <c r="AH322" s="380"/>
      <c r="AI322" s="380"/>
      <c r="AJ322" s="380"/>
      <c r="AR322" s="380"/>
      <c r="AS322" s="380"/>
      <c r="AT322" s="380"/>
      <c r="AU322" s="380"/>
      <c r="AV322" s="380"/>
      <c r="AW322" s="380"/>
      <c r="AX322" s="380"/>
      <c r="AY322" s="380"/>
      <c r="AZ322" s="380"/>
      <c r="BA322" s="380"/>
      <c r="BB322" s="380"/>
      <c r="BC322" s="380"/>
      <c r="BD322" s="380"/>
      <c r="BE322" s="380"/>
      <c r="BF322" s="380"/>
      <c r="BG322" s="380"/>
      <c r="BH322" s="380"/>
      <c r="BI322" s="380"/>
      <c r="BJ322" s="377"/>
      <c r="CE322" s="380"/>
      <c r="CF322" s="380"/>
      <c r="CG322" s="380"/>
      <c r="EZ322" s="380"/>
      <c r="FA322" s="380"/>
      <c r="FB322" s="380"/>
      <c r="FC322" s="380"/>
      <c r="FD322" s="380"/>
      <c r="FE322" s="380"/>
      <c r="FF322" s="380"/>
      <c r="FG322" s="380"/>
      <c r="FH322" s="380"/>
      <c r="FI322" s="380"/>
      <c r="FJ322" s="380"/>
      <c r="FK322" s="380"/>
      <c r="FL322" s="380"/>
      <c r="FM322" s="380"/>
      <c r="FN322" s="380"/>
      <c r="FO322" s="380"/>
      <c r="FP322" s="380"/>
      <c r="FQ322" s="380"/>
      <c r="FR322" s="380"/>
      <c r="FS322" s="380"/>
      <c r="FT322" s="380"/>
      <c r="FU322" s="380"/>
      <c r="FV322" s="380"/>
      <c r="FW322" s="380"/>
      <c r="FX322" s="380"/>
      <c r="FY322" s="380"/>
      <c r="FZ322" s="380"/>
      <c r="GA322" s="380"/>
      <c r="GB322" s="380"/>
      <c r="GC322" s="380"/>
      <c r="GD322" s="380"/>
      <c r="GE322" s="380"/>
      <c r="GF322" s="380"/>
      <c r="GG322" s="380"/>
      <c r="GH322" s="380"/>
      <c r="GI322" s="380"/>
      <c r="GJ322" s="380"/>
      <c r="GK322" s="380"/>
      <c r="GL322" s="380"/>
      <c r="GM322" s="380"/>
      <c r="GN322" s="380"/>
      <c r="GO322" s="380"/>
      <c r="GP322" s="380"/>
      <c r="GQ322" s="380"/>
      <c r="GR322" s="380"/>
      <c r="GS322" s="380"/>
      <c r="GT322" s="380"/>
      <c r="GU322" s="380"/>
      <c r="GV322" s="380"/>
      <c r="GW322" s="380"/>
      <c r="GX322" s="380"/>
      <c r="GY322" s="380"/>
      <c r="GZ322" s="380"/>
      <c r="HA322" s="380"/>
      <c r="HB322" s="380"/>
      <c r="HC322" s="380"/>
      <c r="HD322" s="380"/>
      <c r="HE322" s="380"/>
      <c r="HF322" s="380"/>
      <c r="HG322" s="380"/>
      <c r="HH322" s="380"/>
    </row>
    <row r="323" spans="2:216">
      <c r="B323" s="377"/>
      <c r="C323" s="377"/>
      <c r="D323" s="377"/>
      <c r="E323" s="377"/>
      <c r="F323" s="377"/>
      <c r="G323" s="377"/>
      <c r="H323" s="377"/>
      <c r="I323" s="377"/>
      <c r="J323" s="377"/>
      <c r="K323" s="377"/>
      <c r="L323" s="377"/>
      <c r="M323" s="378"/>
      <c r="N323" s="378"/>
      <c r="O323" s="378"/>
      <c r="P323" s="378"/>
      <c r="Q323" s="378"/>
      <c r="R323" s="378"/>
      <c r="S323" s="378"/>
      <c r="T323" s="378"/>
      <c r="U323" s="378"/>
      <c r="V323" s="378"/>
      <c r="W323" s="378"/>
      <c r="X323" s="378"/>
      <c r="Y323" s="380"/>
      <c r="Z323" s="409"/>
      <c r="AA323" s="380"/>
      <c r="AB323" s="380"/>
      <c r="AC323" s="380"/>
      <c r="AD323" s="380"/>
      <c r="AE323" s="380"/>
      <c r="AF323" s="380"/>
      <c r="AG323" s="380"/>
      <c r="AH323" s="380"/>
      <c r="AI323" s="380"/>
      <c r="AJ323" s="380"/>
      <c r="AR323" s="380"/>
      <c r="AS323" s="380"/>
      <c r="AT323" s="380"/>
      <c r="AU323" s="380"/>
      <c r="AV323" s="380"/>
      <c r="AW323" s="380"/>
      <c r="AX323" s="380"/>
      <c r="AY323" s="380"/>
      <c r="AZ323" s="380"/>
      <c r="BA323" s="380"/>
      <c r="BB323" s="380"/>
      <c r="BC323" s="380"/>
      <c r="BD323" s="380"/>
      <c r="BE323" s="380"/>
      <c r="BF323" s="380"/>
      <c r="BG323" s="380"/>
      <c r="BH323" s="380"/>
      <c r="BI323" s="380"/>
      <c r="BJ323" s="377"/>
      <c r="CE323" s="380"/>
      <c r="CF323" s="380"/>
      <c r="CG323" s="380"/>
      <c r="EZ323" s="380"/>
      <c r="FA323" s="380"/>
      <c r="FB323" s="380"/>
      <c r="FC323" s="380"/>
      <c r="FD323" s="380"/>
      <c r="FE323" s="380"/>
      <c r="FF323" s="380"/>
      <c r="FG323" s="380"/>
      <c r="FH323" s="380"/>
      <c r="FI323" s="380"/>
      <c r="FJ323" s="380"/>
      <c r="FK323" s="380"/>
      <c r="FL323" s="380"/>
      <c r="FM323" s="380"/>
      <c r="FN323" s="380"/>
      <c r="FO323" s="380"/>
      <c r="FP323" s="380"/>
      <c r="FQ323" s="380"/>
      <c r="FR323" s="380"/>
      <c r="FS323" s="380"/>
      <c r="FT323" s="380"/>
      <c r="FU323" s="380"/>
      <c r="FV323" s="380"/>
      <c r="FW323" s="380"/>
      <c r="FX323" s="380"/>
      <c r="FY323" s="380"/>
      <c r="FZ323" s="380"/>
      <c r="GA323" s="380"/>
      <c r="GB323" s="380"/>
      <c r="GC323" s="380"/>
      <c r="GD323" s="380"/>
      <c r="GE323" s="380"/>
      <c r="GF323" s="380"/>
      <c r="GG323" s="380"/>
      <c r="GH323" s="380"/>
      <c r="GI323" s="380"/>
      <c r="GJ323" s="380"/>
      <c r="GK323" s="380"/>
      <c r="GL323" s="380"/>
      <c r="GM323" s="380"/>
      <c r="GN323" s="380"/>
      <c r="GO323" s="380"/>
      <c r="GP323" s="380"/>
      <c r="GQ323" s="380"/>
      <c r="GR323" s="380"/>
      <c r="GS323" s="380"/>
      <c r="GT323" s="380"/>
      <c r="GU323" s="380"/>
      <c r="GV323" s="380"/>
      <c r="GW323" s="380"/>
      <c r="GX323" s="380"/>
      <c r="GY323" s="380"/>
      <c r="GZ323" s="380"/>
      <c r="HA323" s="380"/>
      <c r="HB323" s="380"/>
      <c r="HC323" s="380"/>
      <c r="HD323" s="380"/>
      <c r="HE323" s="380"/>
      <c r="HF323" s="380"/>
      <c r="HG323" s="380"/>
      <c r="HH323" s="380"/>
    </row>
    <row r="324" spans="2:216">
      <c r="B324" s="377"/>
      <c r="C324" s="377"/>
      <c r="D324" s="377"/>
      <c r="E324" s="377"/>
      <c r="F324" s="377"/>
      <c r="G324" s="377"/>
      <c r="H324" s="377"/>
      <c r="I324" s="377"/>
      <c r="J324" s="377"/>
      <c r="K324" s="377"/>
      <c r="L324" s="377"/>
      <c r="M324" s="378"/>
      <c r="N324" s="378"/>
      <c r="O324" s="378"/>
      <c r="P324" s="378"/>
      <c r="Q324" s="378"/>
      <c r="R324" s="378"/>
      <c r="S324" s="378"/>
      <c r="T324" s="378"/>
      <c r="U324" s="378"/>
      <c r="V324" s="378"/>
      <c r="W324" s="378"/>
      <c r="X324" s="378"/>
      <c r="Y324" s="380"/>
      <c r="Z324" s="409"/>
      <c r="AA324" s="380"/>
      <c r="AB324" s="380"/>
      <c r="AC324" s="380"/>
      <c r="AD324" s="380"/>
      <c r="AE324" s="380"/>
      <c r="AF324" s="380"/>
      <c r="AG324" s="380"/>
      <c r="AH324" s="380"/>
      <c r="AI324" s="380"/>
      <c r="AJ324" s="380"/>
      <c r="AR324" s="380"/>
      <c r="AS324" s="380"/>
      <c r="AT324" s="380"/>
      <c r="AU324" s="380"/>
      <c r="AV324" s="380"/>
      <c r="AW324" s="380"/>
      <c r="AX324" s="380"/>
      <c r="AY324" s="380"/>
      <c r="AZ324" s="380"/>
      <c r="BA324" s="380"/>
      <c r="BB324" s="380"/>
      <c r="BC324" s="380"/>
      <c r="BD324" s="380"/>
      <c r="BE324" s="380"/>
      <c r="BF324" s="380"/>
      <c r="BG324" s="380"/>
      <c r="BH324" s="380"/>
      <c r="BI324" s="380"/>
      <c r="BJ324" s="377"/>
      <c r="CE324" s="380"/>
      <c r="CF324" s="380"/>
      <c r="CG324" s="380"/>
      <c r="EZ324" s="380"/>
      <c r="FA324" s="380"/>
      <c r="FB324" s="380"/>
      <c r="FC324" s="380"/>
      <c r="FD324" s="380"/>
      <c r="FE324" s="380"/>
      <c r="FF324" s="380"/>
      <c r="FG324" s="380"/>
      <c r="FH324" s="380"/>
      <c r="FI324" s="380"/>
      <c r="FJ324" s="380"/>
      <c r="FK324" s="380"/>
      <c r="FL324" s="380"/>
      <c r="FM324" s="380"/>
      <c r="FN324" s="380"/>
      <c r="FO324" s="380"/>
      <c r="FP324" s="380"/>
      <c r="FQ324" s="380"/>
      <c r="FR324" s="380"/>
      <c r="FS324" s="380"/>
      <c r="FT324" s="380"/>
      <c r="FU324" s="380"/>
      <c r="FV324" s="380"/>
      <c r="FW324" s="380"/>
      <c r="FX324" s="380"/>
      <c r="FY324" s="380"/>
      <c r="FZ324" s="380"/>
      <c r="GA324" s="380"/>
      <c r="GB324" s="380"/>
      <c r="GC324" s="380"/>
      <c r="GD324" s="380"/>
      <c r="GE324" s="380"/>
      <c r="GF324" s="380"/>
      <c r="GG324" s="380"/>
      <c r="GH324" s="380"/>
      <c r="GI324" s="380"/>
      <c r="GJ324" s="380"/>
      <c r="GK324" s="380"/>
      <c r="GL324" s="380"/>
      <c r="GM324" s="380"/>
      <c r="GN324" s="380"/>
      <c r="GO324" s="380"/>
      <c r="GP324" s="380"/>
      <c r="GQ324" s="380"/>
      <c r="GR324" s="380"/>
      <c r="GS324" s="380"/>
      <c r="GT324" s="380"/>
      <c r="GU324" s="380"/>
      <c r="GV324" s="380"/>
      <c r="GW324" s="380"/>
      <c r="GX324" s="380"/>
      <c r="GY324" s="380"/>
      <c r="GZ324" s="380"/>
      <c r="HA324" s="380"/>
      <c r="HB324" s="380"/>
      <c r="HC324" s="380"/>
      <c r="HD324" s="380"/>
      <c r="HE324" s="380"/>
      <c r="HF324" s="380"/>
      <c r="HG324" s="380"/>
      <c r="HH324" s="380"/>
    </row>
    <row r="325" spans="2:216">
      <c r="B325" s="377"/>
      <c r="C325" s="377"/>
      <c r="D325" s="377"/>
      <c r="E325" s="377"/>
      <c r="F325" s="377"/>
      <c r="G325" s="377"/>
      <c r="H325" s="377"/>
      <c r="I325" s="377"/>
      <c r="J325" s="377"/>
      <c r="K325" s="377"/>
      <c r="L325" s="377"/>
      <c r="M325" s="378"/>
      <c r="N325" s="378"/>
      <c r="O325" s="378"/>
      <c r="P325" s="378"/>
      <c r="Q325" s="378"/>
      <c r="R325" s="378"/>
      <c r="S325" s="378"/>
      <c r="T325" s="378"/>
      <c r="U325" s="378"/>
      <c r="V325" s="378"/>
      <c r="W325" s="378"/>
      <c r="X325" s="378"/>
      <c r="Y325" s="380"/>
      <c r="Z325" s="409"/>
      <c r="AA325" s="380"/>
      <c r="AB325" s="380"/>
      <c r="AC325" s="380"/>
      <c r="AD325" s="380"/>
      <c r="AE325" s="380"/>
      <c r="AF325" s="380"/>
      <c r="AG325" s="380"/>
      <c r="AH325" s="380"/>
      <c r="AI325" s="380"/>
      <c r="AJ325" s="380"/>
      <c r="AR325" s="380"/>
      <c r="AS325" s="380"/>
      <c r="AT325" s="380"/>
      <c r="AU325" s="380"/>
      <c r="AV325" s="380"/>
      <c r="AW325" s="380"/>
      <c r="AX325" s="380"/>
      <c r="AY325" s="380"/>
      <c r="AZ325" s="380"/>
      <c r="BA325" s="380"/>
      <c r="BB325" s="380"/>
      <c r="BC325" s="380"/>
      <c r="BD325" s="380"/>
      <c r="BE325" s="380"/>
      <c r="BF325" s="380"/>
      <c r="BG325" s="380"/>
      <c r="BH325" s="380"/>
      <c r="BI325" s="380"/>
      <c r="BJ325" s="377"/>
      <c r="CE325" s="380"/>
      <c r="CF325" s="380"/>
      <c r="CG325" s="380"/>
      <c r="EZ325" s="380"/>
      <c r="FA325" s="380"/>
      <c r="FB325" s="380"/>
      <c r="FC325" s="380"/>
      <c r="FD325" s="380"/>
      <c r="FE325" s="380"/>
      <c r="FF325" s="380"/>
      <c r="FG325" s="380"/>
      <c r="FH325" s="380"/>
      <c r="FI325" s="380"/>
      <c r="FJ325" s="380"/>
      <c r="FK325" s="380"/>
      <c r="FL325" s="380"/>
      <c r="FM325" s="380"/>
      <c r="FN325" s="380"/>
      <c r="FO325" s="380"/>
      <c r="FP325" s="380"/>
      <c r="FQ325" s="380"/>
      <c r="FR325" s="380"/>
      <c r="FS325" s="380"/>
      <c r="FT325" s="380"/>
      <c r="FU325" s="380"/>
      <c r="FV325" s="380"/>
      <c r="FW325" s="380"/>
      <c r="FX325" s="380"/>
      <c r="FY325" s="380"/>
      <c r="FZ325" s="380"/>
      <c r="GA325" s="380"/>
      <c r="GB325" s="380"/>
      <c r="GC325" s="380"/>
      <c r="GD325" s="380"/>
      <c r="GE325" s="380"/>
      <c r="GF325" s="380"/>
      <c r="GG325" s="380"/>
      <c r="GH325" s="380"/>
      <c r="GI325" s="380"/>
      <c r="GJ325" s="380"/>
      <c r="GK325" s="380"/>
      <c r="GL325" s="380"/>
      <c r="GM325" s="380"/>
      <c r="GN325" s="380"/>
      <c r="GO325" s="380"/>
      <c r="GP325" s="380"/>
      <c r="GQ325" s="380"/>
      <c r="GR325" s="380"/>
      <c r="GS325" s="380"/>
      <c r="GT325" s="380"/>
      <c r="GU325" s="380"/>
      <c r="GV325" s="380"/>
      <c r="GW325" s="380"/>
      <c r="GX325" s="380"/>
      <c r="GY325" s="380"/>
      <c r="GZ325" s="380"/>
      <c r="HA325" s="380"/>
      <c r="HB325" s="380"/>
      <c r="HC325" s="380"/>
      <c r="HD325" s="380"/>
      <c r="HE325" s="380"/>
      <c r="HF325" s="380"/>
      <c r="HG325" s="380"/>
      <c r="HH325" s="380"/>
    </row>
    <row r="326" spans="2:216">
      <c r="B326" s="377"/>
      <c r="C326" s="377"/>
      <c r="D326" s="377"/>
      <c r="E326" s="377"/>
      <c r="F326" s="377"/>
      <c r="G326" s="377"/>
      <c r="H326" s="377"/>
      <c r="I326" s="377"/>
      <c r="J326" s="377"/>
      <c r="K326" s="377"/>
      <c r="L326" s="377"/>
      <c r="M326" s="378"/>
      <c r="N326" s="378"/>
      <c r="O326" s="378"/>
      <c r="P326" s="378"/>
      <c r="Q326" s="378"/>
      <c r="R326" s="378"/>
      <c r="S326" s="378"/>
      <c r="T326" s="378"/>
      <c r="U326" s="378"/>
      <c r="V326" s="378"/>
      <c r="W326" s="378"/>
      <c r="X326" s="378"/>
      <c r="Y326" s="380"/>
      <c r="Z326" s="409"/>
      <c r="AA326" s="380"/>
      <c r="AB326" s="380"/>
      <c r="AC326" s="380"/>
      <c r="AD326" s="380"/>
      <c r="AE326" s="380"/>
      <c r="AF326" s="380"/>
      <c r="AG326" s="380"/>
      <c r="AH326" s="380"/>
      <c r="AI326" s="380"/>
      <c r="AJ326" s="380"/>
      <c r="AR326" s="380"/>
      <c r="AS326" s="380"/>
      <c r="AT326" s="380"/>
      <c r="AU326" s="380"/>
      <c r="AV326" s="380"/>
      <c r="AW326" s="380"/>
      <c r="AX326" s="380"/>
      <c r="AY326" s="380"/>
      <c r="AZ326" s="380"/>
      <c r="BA326" s="380"/>
      <c r="BB326" s="380"/>
      <c r="BC326" s="380"/>
      <c r="BD326" s="380"/>
      <c r="BE326" s="380"/>
      <c r="BF326" s="380"/>
      <c r="BG326" s="380"/>
      <c r="BH326" s="380"/>
      <c r="BI326" s="380"/>
      <c r="BJ326" s="377"/>
      <c r="CE326" s="380"/>
      <c r="CF326" s="380"/>
      <c r="CG326" s="380"/>
      <c r="EZ326" s="380"/>
      <c r="FA326" s="380"/>
      <c r="FB326" s="380"/>
      <c r="FC326" s="380"/>
      <c r="FD326" s="380"/>
      <c r="FE326" s="380"/>
      <c r="FF326" s="380"/>
      <c r="FG326" s="380"/>
      <c r="FH326" s="380"/>
      <c r="FI326" s="380"/>
      <c r="FJ326" s="380"/>
      <c r="FK326" s="380"/>
      <c r="FL326" s="380"/>
      <c r="FM326" s="380"/>
      <c r="FN326" s="380"/>
      <c r="FO326" s="380"/>
      <c r="FP326" s="380"/>
      <c r="FQ326" s="380"/>
      <c r="FR326" s="380"/>
      <c r="FS326" s="380"/>
      <c r="FT326" s="380"/>
      <c r="FU326" s="380"/>
      <c r="FV326" s="380"/>
      <c r="FW326" s="380"/>
      <c r="FX326" s="380"/>
      <c r="FY326" s="380"/>
      <c r="FZ326" s="380"/>
      <c r="GA326" s="380"/>
      <c r="GB326" s="380"/>
      <c r="GC326" s="380"/>
      <c r="GD326" s="380"/>
      <c r="GE326" s="380"/>
      <c r="GF326" s="380"/>
      <c r="GG326" s="380"/>
      <c r="GH326" s="380"/>
      <c r="GI326" s="380"/>
      <c r="GJ326" s="380"/>
      <c r="GK326" s="380"/>
      <c r="GL326" s="380"/>
      <c r="GM326" s="380"/>
      <c r="GN326" s="380"/>
      <c r="GO326" s="380"/>
      <c r="GP326" s="380"/>
      <c r="GQ326" s="380"/>
      <c r="GR326" s="380"/>
      <c r="GS326" s="380"/>
      <c r="GT326" s="380"/>
      <c r="GU326" s="380"/>
      <c r="GV326" s="380"/>
      <c r="GW326" s="380"/>
      <c r="GX326" s="380"/>
      <c r="GY326" s="380"/>
      <c r="GZ326" s="380"/>
      <c r="HA326" s="380"/>
      <c r="HB326" s="380"/>
      <c r="HC326" s="380"/>
      <c r="HD326" s="380"/>
      <c r="HE326" s="380"/>
      <c r="HF326" s="380"/>
      <c r="HG326" s="380"/>
      <c r="HH326" s="380"/>
    </row>
    <row r="327" spans="2:216">
      <c r="B327" s="377"/>
      <c r="C327" s="377"/>
      <c r="D327" s="377"/>
      <c r="E327" s="377"/>
      <c r="F327" s="377"/>
      <c r="G327" s="377"/>
      <c r="H327" s="377"/>
      <c r="I327" s="377"/>
      <c r="J327" s="377"/>
      <c r="K327" s="377"/>
      <c r="L327" s="377"/>
      <c r="M327" s="378"/>
      <c r="N327" s="378"/>
      <c r="O327" s="378"/>
      <c r="P327" s="378"/>
      <c r="Q327" s="378"/>
      <c r="R327" s="378"/>
      <c r="S327" s="378"/>
      <c r="T327" s="378"/>
      <c r="U327" s="378"/>
      <c r="V327" s="378"/>
      <c r="W327" s="378"/>
      <c r="X327" s="378"/>
      <c r="Y327" s="380"/>
      <c r="Z327" s="409"/>
      <c r="AA327" s="380"/>
      <c r="AB327" s="380"/>
      <c r="AC327" s="380"/>
      <c r="AD327" s="380"/>
      <c r="AE327" s="380"/>
      <c r="AF327" s="380"/>
      <c r="AG327" s="380"/>
      <c r="AH327" s="380"/>
      <c r="AI327" s="380"/>
      <c r="AJ327" s="380"/>
      <c r="AR327" s="380"/>
      <c r="AS327" s="380"/>
      <c r="AT327" s="380"/>
      <c r="AU327" s="380"/>
      <c r="AV327" s="380"/>
      <c r="AW327" s="380"/>
      <c r="AX327" s="380"/>
      <c r="AY327" s="380"/>
      <c r="AZ327" s="380"/>
      <c r="BA327" s="380"/>
      <c r="BB327" s="380"/>
      <c r="BC327" s="380"/>
      <c r="BD327" s="380"/>
      <c r="BE327" s="380"/>
      <c r="BF327" s="380"/>
      <c r="BG327" s="380"/>
      <c r="BH327" s="380"/>
      <c r="BI327" s="380"/>
      <c r="BJ327" s="377"/>
      <c r="CE327" s="380"/>
      <c r="CF327" s="380"/>
      <c r="CG327" s="380"/>
      <c r="EZ327" s="380"/>
      <c r="FA327" s="380"/>
      <c r="FB327" s="380"/>
      <c r="FC327" s="380"/>
      <c r="FD327" s="380"/>
      <c r="FE327" s="380"/>
      <c r="FF327" s="380"/>
      <c r="FG327" s="380"/>
      <c r="FH327" s="380"/>
      <c r="FI327" s="380"/>
      <c r="FJ327" s="380"/>
      <c r="FK327" s="380"/>
      <c r="FL327" s="380"/>
      <c r="FM327" s="380"/>
      <c r="FN327" s="380"/>
      <c r="FO327" s="380"/>
      <c r="FP327" s="380"/>
      <c r="FQ327" s="380"/>
      <c r="FR327" s="380"/>
      <c r="FS327" s="380"/>
      <c r="FT327" s="380"/>
      <c r="FU327" s="380"/>
      <c r="FV327" s="380"/>
      <c r="FW327" s="380"/>
      <c r="FX327" s="380"/>
      <c r="FY327" s="380"/>
      <c r="FZ327" s="380"/>
      <c r="GA327" s="380"/>
      <c r="GB327" s="380"/>
      <c r="GC327" s="380"/>
      <c r="GD327" s="380"/>
      <c r="GE327" s="380"/>
      <c r="GF327" s="380"/>
      <c r="GG327" s="380"/>
      <c r="GH327" s="380"/>
      <c r="GI327" s="380"/>
      <c r="GJ327" s="380"/>
      <c r="GK327" s="380"/>
      <c r="GL327" s="380"/>
      <c r="GM327" s="380"/>
      <c r="GN327" s="380"/>
      <c r="GO327" s="380"/>
      <c r="GP327" s="380"/>
      <c r="GQ327" s="380"/>
      <c r="GR327" s="380"/>
      <c r="GS327" s="380"/>
      <c r="GT327" s="380"/>
      <c r="GU327" s="380"/>
      <c r="GV327" s="380"/>
      <c r="GW327" s="380"/>
      <c r="GX327" s="380"/>
      <c r="GY327" s="380"/>
      <c r="GZ327" s="380"/>
      <c r="HA327" s="380"/>
      <c r="HB327" s="380"/>
      <c r="HC327" s="380"/>
      <c r="HD327" s="380"/>
      <c r="HE327" s="380"/>
      <c r="HF327" s="380"/>
      <c r="HG327" s="380"/>
      <c r="HH327" s="380"/>
    </row>
    <row r="328" spans="2:216">
      <c r="B328" s="377"/>
      <c r="C328" s="377"/>
      <c r="D328" s="377"/>
      <c r="E328" s="377"/>
      <c r="F328" s="377"/>
      <c r="G328" s="377"/>
      <c r="H328" s="377"/>
      <c r="I328" s="377"/>
      <c r="J328" s="377"/>
      <c r="K328" s="377"/>
      <c r="L328" s="377"/>
      <c r="M328" s="378"/>
      <c r="N328" s="378"/>
      <c r="O328" s="378"/>
      <c r="P328" s="378"/>
      <c r="Q328" s="378"/>
      <c r="R328" s="378"/>
      <c r="S328" s="378"/>
      <c r="T328" s="378"/>
      <c r="U328" s="378"/>
      <c r="V328" s="378"/>
      <c r="W328" s="378"/>
      <c r="X328" s="378"/>
      <c r="Y328" s="380"/>
      <c r="Z328" s="409"/>
      <c r="AA328" s="380"/>
      <c r="AB328" s="380"/>
      <c r="AC328" s="380"/>
      <c r="AD328" s="380"/>
      <c r="AE328" s="380"/>
      <c r="AF328" s="380"/>
      <c r="AG328" s="380"/>
      <c r="AH328" s="380"/>
      <c r="AI328" s="380"/>
      <c r="AJ328" s="380"/>
      <c r="AR328" s="380"/>
      <c r="AS328" s="380"/>
      <c r="AT328" s="380"/>
      <c r="AU328" s="380"/>
      <c r="AV328" s="380"/>
      <c r="AW328" s="380"/>
      <c r="AX328" s="380"/>
      <c r="AY328" s="380"/>
      <c r="AZ328" s="380"/>
      <c r="BA328" s="380"/>
      <c r="BB328" s="380"/>
      <c r="BC328" s="380"/>
      <c r="BD328" s="380"/>
      <c r="BE328" s="380"/>
      <c r="BF328" s="380"/>
      <c r="BG328" s="380"/>
      <c r="BH328" s="380"/>
      <c r="BI328" s="380"/>
      <c r="BJ328" s="377"/>
      <c r="CE328" s="380"/>
      <c r="CF328" s="380"/>
      <c r="CG328" s="380"/>
      <c r="EZ328" s="380"/>
      <c r="FA328" s="380"/>
      <c r="FB328" s="380"/>
      <c r="FC328" s="380"/>
      <c r="FD328" s="380"/>
      <c r="FE328" s="380"/>
      <c r="FF328" s="380"/>
      <c r="FG328" s="380"/>
      <c r="FH328" s="380"/>
      <c r="FI328" s="380"/>
      <c r="FJ328" s="380"/>
      <c r="FK328" s="380"/>
      <c r="FL328" s="380"/>
      <c r="FM328" s="380"/>
      <c r="FN328" s="380"/>
      <c r="FO328" s="380"/>
      <c r="FP328" s="380"/>
      <c r="FQ328" s="380"/>
      <c r="FR328" s="380"/>
      <c r="FS328" s="380"/>
      <c r="FT328" s="380"/>
      <c r="FU328" s="380"/>
      <c r="FV328" s="380"/>
      <c r="FW328" s="380"/>
      <c r="FX328" s="380"/>
      <c r="FY328" s="380"/>
      <c r="FZ328" s="380"/>
      <c r="GA328" s="380"/>
      <c r="GB328" s="380"/>
      <c r="GC328" s="380"/>
      <c r="GD328" s="380"/>
      <c r="GE328" s="380"/>
      <c r="GF328" s="380"/>
      <c r="GG328" s="380"/>
      <c r="GH328" s="380"/>
      <c r="GI328" s="380"/>
      <c r="GJ328" s="380"/>
      <c r="GK328" s="380"/>
      <c r="GL328" s="380"/>
      <c r="GM328" s="380"/>
      <c r="GN328" s="380"/>
      <c r="GO328" s="380"/>
      <c r="GP328" s="380"/>
      <c r="GQ328" s="380"/>
      <c r="GR328" s="380"/>
      <c r="GS328" s="380"/>
      <c r="GT328" s="380"/>
      <c r="GU328" s="380"/>
      <c r="GV328" s="380"/>
      <c r="GW328" s="380"/>
      <c r="GX328" s="380"/>
      <c r="GY328" s="380"/>
      <c r="GZ328" s="380"/>
      <c r="HA328" s="380"/>
      <c r="HB328" s="380"/>
      <c r="HC328" s="380"/>
      <c r="HD328" s="380"/>
      <c r="HE328" s="380"/>
      <c r="HF328" s="380"/>
      <c r="HG328" s="380"/>
      <c r="HH328" s="380"/>
    </row>
    <row r="329" spans="2:216">
      <c r="B329" s="377"/>
      <c r="C329" s="377"/>
      <c r="D329" s="377"/>
      <c r="E329" s="377"/>
      <c r="F329" s="377"/>
      <c r="G329" s="377"/>
      <c r="H329" s="377"/>
      <c r="I329" s="377"/>
      <c r="J329" s="377"/>
      <c r="K329" s="377"/>
      <c r="L329" s="377"/>
      <c r="M329" s="378"/>
      <c r="N329" s="378"/>
      <c r="O329" s="378"/>
      <c r="P329" s="378"/>
      <c r="Q329" s="378"/>
      <c r="R329" s="378"/>
      <c r="S329" s="378"/>
      <c r="T329" s="378"/>
      <c r="U329" s="378"/>
      <c r="V329" s="378"/>
      <c r="W329" s="378"/>
      <c r="X329" s="378"/>
      <c r="Y329" s="380"/>
      <c r="Z329" s="409"/>
      <c r="AA329" s="380"/>
      <c r="AB329" s="380"/>
      <c r="AC329" s="380"/>
      <c r="AD329" s="380"/>
      <c r="AE329" s="380"/>
      <c r="AF329" s="380"/>
      <c r="AG329" s="380"/>
      <c r="AH329" s="380"/>
      <c r="AI329" s="380"/>
      <c r="AJ329" s="380"/>
      <c r="AR329" s="380"/>
      <c r="AS329" s="380"/>
      <c r="AT329" s="380"/>
      <c r="AU329" s="380"/>
      <c r="AV329" s="380"/>
      <c r="AW329" s="380"/>
      <c r="AX329" s="380"/>
      <c r="AY329" s="380"/>
      <c r="AZ329" s="380"/>
      <c r="BA329" s="380"/>
      <c r="BB329" s="380"/>
      <c r="BC329" s="380"/>
      <c r="BD329" s="380"/>
      <c r="BE329" s="380"/>
      <c r="BF329" s="380"/>
      <c r="BG329" s="380"/>
      <c r="BH329" s="380"/>
      <c r="BI329" s="380"/>
      <c r="BJ329" s="377"/>
      <c r="CE329" s="380"/>
      <c r="CF329" s="380"/>
      <c r="CG329" s="380"/>
      <c r="EZ329" s="380"/>
      <c r="FA329" s="380"/>
      <c r="FB329" s="380"/>
      <c r="FC329" s="380"/>
      <c r="FD329" s="380"/>
      <c r="FE329" s="380"/>
      <c r="FF329" s="380"/>
      <c r="FG329" s="380"/>
      <c r="FH329" s="380"/>
      <c r="FI329" s="380"/>
      <c r="FJ329" s="380"/>
      <c r="FK329" s="380"/>
      <c r="FL329" s="380"/>
      <c r="FM329" s="380"/>
      <c r="FN329" s="380"/>
      <c r="FO329" s="380"/>
      <c r="FP329" s="380"/>
      <c r="FQ329" s="380"/>
      <c r="FR329" s="380"/>
      <c r="FS329" s="380"/>
      <c r="FT329" s="380"/>
      <c r="FU329" s="380"/>
      <c r="FV329" s="380"/>
      <c r="FW329" s="380"/>
      <c r="FX329" s="380"/>
      <c r="FY329" s="380"/>
      <c r="FZ329" s="380"/>
      <c r="GA329" s="380"/>
      <c r="GB329" s="380"/>
      <c r="GC329" s="380"/>
      <c r="GD329" s="380"/>
      <c r="GE329" s="380"/>
      <c r="GF329" s="380"/>
      <c r="GG329" s="380"/>
      <c r="GH329" s="380"/>
      <c r="GI329" s="380"/>
      <c r="GJ329" s="380"/>
      <c r="GK329" s="380"/>
      <c r="GL329" s="380"/>
      <c r="GM329" s="380"/>
      <c r="GN329" s="380"/>
      <c r="GO329" s="380"/>
      <c r="GP329" s="380"/>
      <c r="GQ329" s="380"/>
      <c r="GR329" s="380"/>
      <c r="GS329" s="380"/>
      <c r="GT329" s="380"/>
      <c r="GU329" s="380"/>
      <c r="GV329" s="380"/>
      <c r="GW329" s="380"/>
      <c r="GX329" s="380"/>
      <c r="GY329" s="380"/>
      <c r="GZ329" s="380"/>
      <c r="HA329" s="380"/>
      <c r="HB329" s="380"/>
      <c r="HC329" s="380"/>
      <c r="HD329" s="380"/>
      <c r="HE329" s="380"/>
      <c r="HF329" s="380"/>
      <c r="HG329" s="380"/>
      <c r="HH329" s="380"/>
    </row>
    <row r="330" spans="2:216">
      <c r="B330" s="377"/>
      <c r="C330" s="377"/>
      <c r="D330" s="377"/>
      <c r="E330" s="377"/>
      <c r="F330" s="377"/>
      <c r="G330" s="377"/>
      <c r="H330" s="377"/>
      <c r="I330" s="377"/>
      <c r="J330" s="377"/>
      <c r="K330" s="377"/>
      <c r="L330" s="377"/>
      <c r="M330" s="378"/>
      <c r="N330" s="378"/>
      <c r="O330" s="378"/>
      <c r="P330" s="378"/>
      <c r="Q330" s="378"/>
      <c r="R330" s="378"/>
      <c r="S330" s="378"/>
      <c r="T330" s="378"/>
      <c r="U330" s="378"/>
      <c r="V330" s="378"/>
      <c r="W330" s="378"/>
      <c r="X330" s="378"/>
      <c r="Y330" s="380"/>
      <c r="Z330" s="409"/>
      <c r="AA330" s="380"/>
      <c r="AB330" s="380"/>
      <c r="AC330" s="380"/>
      <c r="AD330" s="380"/>
      <c r="AE330" s="380"/>
      <c r="AF330" s="380"/>
      <c r="AG330" s="380"/>
      <c r="AH330" s="380"/>
      <c r="AI330" s="380"/>
      <c r="AJ330" s="380"/>
      <c r="AR330" s="380"/>
      <c r="AS330" s="380"/>
      <c r="AT330" s="380"/>
      <c r="AU330" s="380"/>
      <c r="AV330" s="380"/>
      <c r="AW330" s="380"/>
      <c r="AX330" s="380"/>
      <c r="AY330" s="380"/>
      <c r="AZ330" s="380"/>
      <c r="BA330" s="380"/>
      <c r="BB330" s="380"/>
      <c r="BC330" s="380"/>
      <c r="BD330" s="380"/>
      <c r="BE330" s="380"/>
      <c r="BF330" s="380"/>
      <c r="BG330" s="380"/>
      <c r="BH330" s="380"/>
      <c r="BI330" s="380"/>
      <c r="BJ330" s="377"/>
      <c r="CE330" s="380"/>
      <c r="CF330" s="380"/>
      <c r="CG330" s="380"/>
      <c r="EZ330" s="380"/>
      <c r="FA330" s="380"/>
      <c r="FB330" s="380"/>
      <c r="FC330" s="380"/>
      <c r="FD330" s="380"/>
      <c r="FE330" s="380"/>
      <c r="FF330" s="380"/>
      <c r="FG330" s="380"/>
      <c r="FH330" s="380"/>
      <c r="FI330" s="380"/>
      <c r="FJ330" s="380"/>
      <c r="FK330" s="380"/>
      <c r="FL330" s="380"/>
      <c r="FM330" s="380"/>
      <c r="FN330" s="380"/>
      <c r="FO330" s="380"/>
      <c r="FP330" s="380"/>
      <c r="FQ330" s="380"/>
      <c r="FR330" s="380"/>
      <c r="FS330" s="380"/>
      <c r="FT330" s="380"/>
      <c r="FU330" s="380"/>
      <c r="FV330" s="380"/>
      <c r="FW330" s="380"/>
      <c r="FX330" s="380"/>
      <c r="FY330" s="380"/>
      <c r="FZ330" s="380"/>
      <c r="GA330" s="380"/>
      <c r="GB330" s="380"/>
      <c r="GC330" s="380"/>
      <c r="GD330" s="380"/>
      <c r="GE330" s="380"/>
      <c r="GF330" s="380"/>
      <c r="GG330" s="380"/>
      <c r="GH330" s="380"/>
      <c r="GI330" s="380"/>
      <c r="GJ330" s="380"/>
      <c r="GK330" s="380"/>
      <c r="GL330" s="380"/>
      <c r="GM330" s="380"/>
      <c r="GN330" s="380"/>
      <c r="GO330" s="380"/>
      <c r="GP330" s="380"/>
      <c r="GQ330" s="380"/>
      <c r="GR330" s="380"/>
      <c r="GS330" s="380"/>
      <c r="GT330" s="380"/>
      <c r="GU330" s="380"/>
      <c r="GV330" s="380"/>
      <c r="GW330" s="380"/>
      <c r="GX330" s="380"/>
      <c r="GY330" s="380"/>
      <c r="GZ330" s="380"/>
      <c r="HA330" s="380"/>
      <c r="HB330" s="380"/>
      <c r="HC330" s="380"/>
      <c r="HD330" s="380"/>
      <c r="HE330" s="380"/>
      <c r="HF330" s="380"/>
      <c r="HG330" s="380"/>
      <c r="HH330" s="380"/>
    </row>
    <row r="331" spans="2:216">
      <c r="B331" s="377"/>
      <c r="C331" s="377"/>
      <c r="D331" s="377"/>
      <c r="E331" s="377"/>
      <c r="F331" s="377"/>
      <c r="G331" s="377"/>
      <c r="H331" s="377"/>
      <c r="I331" s="377"/>
      <c r="J331" s="377"/>
      <c r="K331" s="377"/>
      <c r="L331" s="377"/>
      <c r="M331" s="378"/>
      <c r="N331" s="378"/>
      <c r="O331" s="378"/>
      <c r="P331" s="378"/>
      <c r="Q331" s="378"/>
      <c r="R331" s="378"/>
      <c r="S331" s="378"/>
      <c r="T331" s="378"/>
      <c r="U331" s="378"/>
      <c r="V331" s="378"/>
      <c r="W331" s="378"/>
      <c r="X331" s="378"/>
      <c r="Y331" s="380"/>
      <c r="Z331" s="409"/>
      <c r="AA331" s="380"/>
      <c r="AB331" s="380"/>
      <c r="AC331" s="380"/>
      <c r="AD331" s="380"/>
      <c r="AE331" s="380"/>
      <c r="AF331" s="380"/>
      <c r="AG331" s="380"/>
      <c r="AH331" s="380"/>
      <c r="AI331" s="380"/>
      <c r="AJ331" s="380"/>
      <c r="AR331" s="380"/>
      <c r="AS331" s="380"/>
      <c r="AT331" s="380"/>
      <c r="AU331" s="380"/>
      <c r="AV331" s="380"/>
      <c r="AW331" s="380"/>
      <c r="AX331" s="380"/>
      <c r="AY331" s="380"/>
      <c r="AZ331" s="380"/>
      <c r="BA331" s="380"/>
      <c r="BB331" s="380"/>
      <c r="BC331" s="380"/>
      <c r="BD331" s="380"/>
      <c r="BE331" s="380"/>
      <c r="BF331" s="380"/>
      <c r="BG331" s="380"/>
      <c r="BH331" s="380"/>
      <c r="BI331" s="380"/>
      <c r="BJ331" s="377"/>
      <c r="CE331" s="380"/>
      <c r="CF331" s="380"/>
      <c r="CG331" s="380"/>
      <c r="EZ331" s="380"/>
      <c r="FA331" s="380"/>
      <c r="FB331" s="380"/>
      <c r="FC331" s="380"/>
      <c r="FD331" s="380"/>
      <c r="FE331" s="380"/>
      <c r="FF331" s="380"/>
      <c r="FG331" s="380"/>
      <c r="FH331" s="380"/>
      <c r="FI331" s="380"/>
      <c r="FJ331" s="380"/>
      <c r="FK331" s="380"/>
      <c r="FL331" s="380"/>
      <c r="FM331" s="380"/>
      <c r="FN331" s="380"/>
      <c r="FO331" s="380"/>
      <c r="FP331" s="380"/>
      <c r="FQ331" s="380"/>
      <c r="FR331" s="380"/>
      <c r="FS331" s="380"/>
      <c r="FT331" s="380"/>
      <c r="FU331" s="380"/>
      <c r="FV331" s="380"/>
      <c r="FW331" s="380"/>
      <c r="FX331" s="380"/>
      <c r="FY331" s="380"/>
      <c r="FZ331" s="380"/>
      <c r="GA331" s="380"/>
      <c r="GB331" s="380"/>
      <c r="GC331" s="380"/>
      <c r="GD331" s="380"/>
      <c r="GE331" s="380"/>
      <c r="GF331" s="380"/>
      <c r="GG331" s="380"/>
      <c r="GH331" s="380"/>
      <c r="GI331" s="380"/>
      <c r="GJ331" s="380"/>
      <c r="GK331" s="380"/>
      <c r="GL331" s="380"/>
      <c r="GM331" s="380"/>
      <c r="GN331" s="380"/>
      <c r="GO331" s="380"/>
      <c r="GP331" s="380"/>
      <c r="GQ331" s="380"/>
      <c r="GR331" s="380"/>
      <c r="GS331" s="380"/>
      <c r="GT331" s="380"/>
      <c r="GU331" s="380"/>
      <c r="GV331" s="380"/>
      <c r="GW331" s="380"/>
      <c r="GX331" s="380"/>
      <c r="GY331" s="380"/>
      <c r="GZ331" s="380"/>
      <c r="HA331" s="380"/>
      <c r="HB331" s="380"/>
      <c r="HC331" s="380"/>
      <c r="HD331" s="380"/>
      <c r="HE331" s="380"/>
      <c r="HF331" s="380"/>
      <c r="HG331" s="380"/>
      <c r="HH331" s="380"/>
    </row>
    <row r="332" spans="2:216">
      <c r="B332" s="377"/>
      <c r="C332" s="377"/>
      <c r="D332" s="377"/>
      <c r="E332" s="377"/>
      <c r="F332" s="377"/>
      <c r="G332" s="377"/>
      <c r="H332" s="377"/>
      <c r="I332" s="377"/>
      <c r="J332" s="377"/>
      <c r="K332" s="377"/>
      <c r="L332" s="377"/>
      <c r="M332" s="378"/>
      <c r="N332" s="378"/>
      <c r="O332" s="378"/>
      <c r="P332" s="378"/>
      <c r="Q332" s="378"/>
      <c r="R332" s="378"/>
      <c r="S332" s="378"/>
      <c r="T332" s="378"/>
      <c r="U332" s="378"/>
      <c r="V332" s="378"/>
      <c r="W332" s="378"/>
      <c r="X332" s="378"/>
      <c r="Y332" s="380"/>
      <c r="Z332" s="409"/>
      <c r="AA332" s="380"/>
      <c r="AB332" s="380"/>
      <c r="AC332" s="380"/>
      <c r="AD332" s="380"/>
      <c r="AE332" s="380"/>
      <c r="AF332" s="380"/>
      <c r="AG332" s="380"/>
      <c r="AH332" s="380"/>
      <c r="AI332" s="380"/>
      <c r="AJ332" s="380"/>
      <c r="AR332" s="380"/>
      <c r="AS332" s="380"/>
      <c r="AT332" s="380"/>
      <c r="AU332" s="380"/>
      <c r="AV332" s="380"/>
      <c r="AW332" s="380"/>
      <c r="AX332" s="380"/>
      <c r="AY332" s="380"/>
      <c r="AZ332" s="380"/>
      <c r="BA332" s="380"/>
      <c r="BB332" s="380"/>
      <c r="BC332" s="380"/>
      <c r="BD332" s="380"/>
      <c r="BE332" s="380"/>
      <c r="BF332" s="380"/>
      <c r="BG332" s="380"/>
      <c r="BH332" s="380"/>
      <c r="BI332" s="380"/>
      <c r="BJ332" s="377"/>
      <c r="CE332" s="380"/>
      <c r="CF332" s="380"/>
      <c r="CG332" s="380"/>
      <c r="EZ332" s="380"/>
      <c r="FA332" s="380"/>
      <c r="FB332" s="380"/>
      <c r="FC332" s="380"/>
      <c r="FD332" s="380"/>
      <c r="FE332" s="380"/>
      <c r="FF332" s="380"/>
      <c r="FG332" s="380"/>
      <c r="FH332" s="380"/>
      <c r="FI332" s="380"/>
      <c r="FJ332" s="380"/>
      <c r="FK332" s="380"/>
      <c r="FL332" s="380"/>
      <c r="FM332" s="380"/>
      <c r="FN332" s="380"/>
      <c r="FO332" s="380"/>
      <c r="FP332" s="380"/>
      <c r="FQ332" s="380"/>
      <c r="FR332" s="380"/>
      <c r="FS332" s="380"/>
      <c r="FT332" s="380"/>
      <c r="FU332" s="380"/>
      <c r="FV332" s="380"/>
      <c r="FW332" s="380"/>
      <c r="FX332" s="380"/>
      <c r="FY332" s="380"/>
      <c r="FZ332" s="380"/>
      <c r="GA332" s="380"/>
      <c r="GB332" s="380"/>
      <c r="GC332" s="380"/>
      <c r="GD332" s="380"/>
      <c r="GE332" s="380"/>
      <c r="GF332" s="380"/>
      <c r="GG332" s="380"/>
      <c r="GH332" s="380"/>
      <c r="GI332" s="380"/>
      <c r="GJ332" s="380"/>
      <c r="GK332" s="380"/>
      <c r="GL332" s="380"/>
      <c r="GM332" s="380"/>
      <c r="GN332" s="380"/>
      <c r="GO332" s="380"/>
      <c r="GP332" s="380"/>
      <c r="GQ332" s="380"/>
      <c r="GR332" s="380"/>
      <c r="GS332" s="380"/>
      <c r="GT332" s="380"/>
      <c r="GU332" s="380"/>
      <c r="GV332" s="380"/>
      <c r="GW332" s="380"/>
      <c r="GX332" s="380"/>
      <c r="GY332" s="380"/>
      <c r="GZ332" s="380"/>
      <c r="HA332" s="380"/>
      <c r="HB332" s="380"/>
      <c r="HC332" s="380"/>
      <c r="HD332" s="380"/>
      <c r="HE332" s="380"/>
      <c r="HF332" s="380"/>
      <c r="HG332" s="380"/>
      <c r="HH332" s="380"/>
    </row>
    <row r="333" spans="2:216">
      <c r="B333" s="377"/>
      <c r="C333" s="377"/>
      <c r="D333" s="377"/>
      <c r="E333" s="377"/>
      <c r="F333" s="377"/>
      <c r="G333" s="377"/>
      <c r="H333" s="377"/>
      <c r="I333" s="377"/>
      <c r="J333" s="377"/>
      <c r="K333" s="377"/>
      <c r="L333" s="377"/>
      <c r="M333" s="378"/>
      <c r="N333" s="378"/>
      <c r="O333" s="378"/>
      <c r="P333" s="378"/>
      <c r="Q333" s="378"/>
      <c r="R333" s="378"/>
      <c r="S333" s="378"/>
      <c r="T333" s="378"/>
      <c r="U333" s="378"/>
      <c r="V333" s="378"/>
      <c r="W333" s="378"/>
      <c r="X333" s="378"/>
      <c r="Y333" s="380"/>
      <c r="Z333" s="409"/>
      <c r="AA333" s="380"/>
      <c r="AB333" s="380"/>
      <c r="AC333" s="380"/>
      <c r="AD333" s="380"/>
      <c r="AE333" s="380"/>
      <c r="AF333" s="380"/>
      <c r="AG333" s="380"/>
      <c r="AH333" s="380"/>
      <c r="AI333" s="380"/>
      <c r="AJ333" s="380"/>
      <c r="AR333" s="380"/>
      <c r="AS333" s="380"/>
      <c r="AT333" s="380"/>
      <c r="AU333" s="380"/>
      <c r="AV333" s="380"/>
      <c r="AW333" s="380"/>
      <c r="AX333" s="380"/>
      <c r="AY333" s="380"/>
      <c r="AZ333" s="380"/>
      <c r="BA333" s="380"/>
      <c r="BB333" s="380"/>
      <c r="BC333" s="380"/>
      <c r="BD333" s="380"/>
      <c r="BE333" s="380"/>
      <c r="BF333" s="380"/>
      <c r="BG333" s="380"/>
      <c r="BH333" s="380"/>
      <c r="BI333" s="380"/>
      <c r="BJ333" s="377"/>
      <c r="CE333" s="380"/>
      <c r="CF333" s="380"/>
      <c r="CG333" s="380"/>
      <c r="EZ333" s="380"/>
      <c r="FA333" s="380"/>
      <c r="FB333" s="380"/>
      <c r="FC333" s="380"/>
      <c r="FD333" s="380"/>
      <c r="FE333" s="380"/>
      <c r="FF333" s="380"/>
      <c r="FG333" s="380"/>
      <c r="FH333" s="380"/>
      <c r="FI333" s="380"/>
      <c r="FJ333" s="380"/>
      <c r="FK333" s="380"/>
      <c r="FL333" s="380"/>
      <c r="FM333" s="380"/>
      <c r="FN333" s="380"/>
      <c r="FO333" s="380"/>
      <c r="FP333" s="380"/>
      <c r="FQ333" s="380"/>
      <c r="FR333" s="380"/>
      <c r="FS333" s="380"/>
      <c r="FT333" s="380"/>
      <c r="FU333" s="380"/>
      <c r="FV333" s="380"/>
      <c r="FW333" s="380"/>
      <c r="FX333" s="380"/>
      <c r="FY333" s="380"/>
      <c r="FZ333" s="380"/>
      <c r="GA333" s="380"/>
      <c r="GB333" s="380"/>
      <c r="GC333" s="380"/>
      <c r="GD333" s="380"/>
      <c r="GE333" s="380"/>
      <c r="GF333" s="380"/>
      <c r="GG333" s="380"/>
      <c r="GH333" s="380"/>
      <c r="GI333" s="380"/>
      <c r="GJ333" s="380"/>
      <c r="GK333" s="380"/>
      <c r="GL333" s="380"/>
      <c r="GM333" s="380"/>
      <c r="GN333" s="380"/>
      <c r="GO333" s="380"/>
      <c r="GP333" s="380"/>
      <c r="GQ333" s="380"/>
      <c r="GR333" s="380"/>
      <c r="GS333" s="380"/>
      <c r="GT333" s="380"/>
      <c r="GU333" s="380"/>
      <c r="GV333" s="380"/>
      <c r="GW333" s="380"/>
      <c r="GX333" s="380"/>
      <c r="GY333" s="380"/>
      <c r="GZ333" s="380"/>
      <c r="HA333" s="380"/>
      <c r="HB333" s="380"/>
      <c r="HC333" s="380"/>
      <c r="HD333" s="380"/>
      <c r="HE333" s="380"/>
      <c r="HF333" s="380"/>
      <c r="HG333" s="380"/>
      <c r="HH333" s="380"/>
    </row>
    <row r="334" spans="2:216">
      <c r="B334" s="377"/>
      <c r="C334" s="377"/>
      <c r="D334" s="377"/>
      <c r="E334" s="377"/>
      <c r="F334" s="377"/>
      <c r="G334" s="377"/>
      <c r="H334" s="377"/>
      <c r="I334" s="377"/>
      <c r="J334" s="377"/>
      <c r="K334" s="377"/>
      <c r="L334" s="377"/>
      <c r="M334" s="378"/>
      <c r="N334" s="378"/>
      <c r="O334" s="378"/>
      <c r="P334" s="378"/>
      <c r="Q334" s="378"/>
      <c r="R334" s="378"/>
      <c r="S334" s="378"/>
      <c r="T334" s="378"/>
      <c r="U334" s="378"/>
      <c r="V334" s="378"/>
      <c r="W334" s="378"/>
      <c r="X334" s="378"/>
      <c r="Y334" s="380"/>
      <c r="Z334" s="409"/>
      <c r="AA334" s="380"/>
      <c r="AB334" s="380"/>
      <c r="AC334" s="380"/>
      <c r="AD334" s="380"/>
      <c r="AE334" s="380"/>
      <c r="AF334" s="380"/>
      <c r="AG334" s="380"/>
      <c r="AH334" s="380"/>
      <c r="AI334" s="380"/>
      <c r="AJ334" s="380"/>
      <c r="AR334" s="380"/>
      <c r="AS334" s="380"/>
      <c r="AT334" s="380"/>
      <c r="AU334" s="380"/>
      <c r="AV334" s="380"/>
      <c r="AW334" s="380"/>
      <c r="AX334" s="380"/>
      <c r="AY334" s="380"/>
      <c r="AZ334" s="380"/>
      <c r="BA334" s="380"/>
      <c r="BB334" s="380"/>
      <c r="BC334" s="380"/>
      <c r="BD334" s="380"/>
      <c r="BE334" s="380"/>
      <c r="BF334" s="380"/>
      <c r="BG334" s="380"/>
      <c r="BH334" s="380"/>
      <c r="BI334" s="380"/>
      <c r="BJ334" s="377"/>
      <c r="CE334" s="380"/>
      <c r="CF334" s="380"/>
      <c r="CG334" s="380"/>
      <c r="EZ334" s="380"/>
      <c r="FA334" s="380"/>
      <c r="FB334" s="380"/>
      <c r="FC334" s="380"/>
      <c r="FD334" s="380"/>
      <c r="FE334" s="380"/>
      <c r="FF334" s="380"/>
      <c r="FG334" s="380"/>
      <c r="FH334" s="380"/>
      <c r="FI334" s="380"/>
      <c r="FJ334" s="380"/>
      <c r="FK334" s="380"/>
      <c r="FL334" s="380"/>
      <c r="FM334" s="380"/>
      <c r="FN334" s="380"/>
      <c r="FO334" s="380"/>
      <c r="FP334" s="380"/>
      <c r="FQ334" s="380"/>
      <c r="FR334" s="380"/>
      <c r="FS334" s="380"/>
      <c r="FT334" s="380"/>
      <c r="FU334" s="380"/>
      <c r="FV334" s="380"/>
      <c r="FW334" s="380"/>
      <c r="FX334" s="380"/>
      <c r="FY334" s="380"/>
      <c r="FZ334" s="380"/>
      <c r="GA334" s="380"/>
      <c r="GB334" s="380"/>
      <c r="GC334" s="380"/>
      <c r="GD334" s="380"/>
      <c r="GE334" s="380"/>
      <c r="GF334" s="380"/>
      <c r="GG334" s="380"/>
      <c r="GH334" s="380"/>
      <c r="GI334" s="380"/>
      <c r="GJ334" s="380"/>
      <c r="GK334" s="380"/>
      <c r="GL334" s="380"/>
      <c r="GM334" s="380"/>
      <c r="GN334" s="380"/>
      <c r="GO334" s="380"/>
      <c r="GP334" s="380"/>
      <c r="GQ334" s="380"/>
      <c r="GR334" s="380"/>
      <c r="GS334" s="380"/>
      <c r="GT334" s="380"/>
      <c r="GU334" s="380"/>
      <c r="GV334" s="380"/>
      <c r="GW334" s="380"/>
      <c r="GX334" s="380"/>
      <c r="GY334" s="380"/>
      <c r="GZ334" s="380"/>
      <c r="HA334" s="380"/>
      <c r="HB334" s="380"/>
      <c r="HC334" s="380"/>
      <c r="HD334" s="380"/>
      <c r="HE334" s="380"/>
      <c r="HF334" s="380"/>
      <c r="HG334" s="380"/>
      <c r="HH334" s="380"/>
    </row>
    <row r="335" spans="2:216">
      <c r="B335" s="377"/>
      <c r="C335" s="377"/>
      <c r="D335" s="377"/>
      <c r="E335" s="377"/>
      <c r="F335" s="377"/>
      <c r="G335" s="377"/>
      <c r="H335" s="377"/>
      <c r="I335" s="377"/>
      <c r="J335" s="377"/>
      <c r="K335" s="377"/>
      <c r="L335" s="377"/>
      <c r="M335" s="378"/>
      <c r="N335" s="378"/>
      <c r="O335" s="378"/>
      <c r="P335" s="378"/>
      <c r="Q335" s="378"/>
      <c r="R335" s="378"/>
      <c r="S335" s="378"/>
      <c r="T335" s="378"/>
      <c r="U335" s="378"/>
      <c r="V335" s="378"/>
      <c r="W335" s="378"/>
      <c r="X335" s="378"/>
      <c r="Y335" s="380"/>
      <c r="Z335" s="409"/>
      <c r="AA335" s="380"/>
      <c r="AB335" s="380"/>
      <c r="AC335" s="380"/>
      <c r="AD335" s="380"/>
      <c r="AE335" s="380"/>
      <c r="AF335" s="380"/>
      <c r="AG335" s="380"/>
      <c r="AH335" s="380"/>
      <c r="AI335" s="380"/>
      <c r="AJ335" s="380"/>
      <c r="AR335" s="380"/>
      <c r="AS335" s="380"/>
      <c r="AT335" s="380"/>
      <c r="AU335" s="380"/>
      <c r="AV335" s="380"/>
      <c r="AW335" s="380"/>
      <c r="AX335" s="380"/>
      <c r="AY335" s="380"/>
      <c r="AZ335" s="380"/>
      <c r="BA335" s="380"/>
      <c r="BB335" s="380"/>
      <c r="BC335" s="380"/>
      <c r="BD335" s="380"/>
      <c r="BE335" s="380"/>
      <c r="BF335" s="380"/>
      <c r="BG335" s="380"/>
      <c r="BH335" s="380"/>
      <c r="BI335" s="380"/>
      <c r="BJ335" s="377"/>
      <c r="CE335" s="380"/>
      <c r="CF335" s="380"/>
      <c r="CG335" s="380"/>
      <c r="EZ335" s="380"/>
      <c r="FA335" s="380"/>
      <c r="FB335" s="380"/>
      <c r="FC335" s="380"/>
      <c r="FD335" s="380"/>
      <c r="FE335" s="380"/>
      <c r="FF335" s="380"/>
      <c r="FG335" s="380"/>
      <c r="FH335" s="380"/>
      <c r="FI335" s="380"/>
      <c r="FJ335" s="380"/>
      <c r="FK335" s="380"/>
      <c r="FL335" s="380"/>
      <c r="FM335" s="380"/>
      <c r="FN335" s="380"/>
      <c r="FO335" s="380"/>
      <c r="FP335" s="380"/>
      <c r="FQ335" s="380"/>
      <c r="FR335" s="380"/>
      <c r="FS335" s="380"/>
      <c r="FT335" s="380"/>
      <c r="FU335" s="380"/>
      <c r="FV335" s="380"/>
      <c r="FW335" s="380"/>
      <c r="FX335" s="380"/>
      <c r="FY335" s="380"/>
      <c r="FZ335" s="380"/>
      <c r="GA335" s="380"/>
      <c r="GB335" s="380"/>
      <c r="GC335" s="380"/>
      <c r="GD335" s="380"/>
      <c r="GE335" s="380"/>
      <c r="GF335" s="380"/>
      <c r="GG335" s="380"/>
      <c r="GH335" s="380"/>
      <c r="GI335" s="380"/>
      <c r="GJ335" s="380"/>
      <c r="GK335" s="380"/>
      <c r="GL335" s="380"/>
      <c r="GM335" s="380"/>
      <c r="GN335" s="380"/>
      <c r="GO335" s="380"/>
      <c r="GP335" s="380"/>
      <c r="GQ335" s="380"/>
      <c r="GR335" s="380"/>
      <c r="GS335" s="380"/>
      <c r="GT335" s="380"/>
      <c r="GU335" s="380"/>
      <c r="GV335" s="380"/>
      <c r="GW335" s="380"/>
      <c r="GX335" s="380"/>
      <c r="GY335" s="380"/>
      <c r="GZ335" s="380"/>
      <c r="HA335" s="380"/>
      <c r="HB335" s="380"/>
      <c r="HC335" s="380"/>
      <c r="HD335" s="380"/>
      <c r="HE335" s="380"/>
      <c r="HF335" s="380"/>
      <c r="HG335" s="380"/>
      <c r="HH335" s="380"/>
    </row>
    <row r="336" spans="2:216">
      <c r="B336" s="377"/>
      <c r="C336" s="377"/>
      <c r="D336" s="377"/>
      <c r="E336" s="377"/>
      <c r="F336" s="377"/>
      <c r="G336" s="377"/>
      <c r="H336" s="377"/>
      <c r="I336" s="377"/>
      <c r="J336" s="377"/>
      <c r="K336" s="377"/>
      <c r="L336" s="377"/>
      <c r="M336" s="378"/>
      <c r="N336" s="378"/>
      <c r="O336" s="378"/>
      <c r="P336" s="378"/>
      <c r="Q336" s="378"/>
      <c r="R336" s="378"/>
      <c r="S336" s="378"/>
      <c r="T336" s="378"/>
      <c r="U336" s="378"/>
      <c r="V336" s="378"/>
      <c r="W336" s="378"/>
      <c r="X336" s="378"/>
      <c r="Y336" s="380"/>
      <c r="Z336" s="409"/>
      <c r="AA336" s="380"/>
      <c r="AB336" s="380"/>
      <c r="AC336" s="380"/>
      <c r="AD336" s="380"/>
      <c r="AE336" s="380"/>
      <c r="AF336" s="380"/>
      <c r="AG336" s="380"/>
      <c r="AH336" s="380"/>
      <c r="AI336" s="380"/>
      <c r="AJ336" s="380"/>
      <c r="AR336" s="380"/>
      <c r="AS336" s="380"/>
      <c r="AT336" s="380"/>
      <c r="AU336" s="380"/>
      <c r="AV336" s="380"/>
      <c r="AW336" s="380"/>
      <c r="AX336" s="380"/>
      <c r="AY336" s="380"/>
      <c r="AZ336" s="380"/>
      <c r="BA336" s="380"/>
      <c r="BB336" s="380"/>
      <c r="BC336" s="380"/>
      <c r="BD336" s="380"/>
      <c r="BE336" s="380"/>
      <c r="BF336" s="380"/>
      <c r="BG336" s="380"/>
      <c r="BH336" s="380"/>
      <c r="BI336" s="380"/>
      <c r="BJ336" s="377"/>
      <c r="CE336" s="380"/>
      <c r="CF336" s="380"/>
      <c r="CG336" s="380"/>
      <c r="EZ336" s="380"/>
      <c r="FA336" s="380"/>
      <c r="FB336" s="380"/>
      <c r="FC336" s="380"/>
      <c r="FD336" s="380"/>
      <c r="FE336" s="380"/>
      <c r="FF336" s="380"/>
      <c r="FG336" s="380"/>
      <c r="FH336" s="380"/>
      <c r="FI336" s="380"/>
      <c r="FJ336" s="380"/>
      <c r="FK336" s="380"/>
      <c r="FL336" s="380"/>
      <c r="FM336" s="380"/>
      <c r="FN336" s="380"/>
      <c r="FO336" s="380"/>
      <c r="FP336" s="380"/>
      <c r="FQ336" s="380"/>
      <c r="FR336" s="380"/>
      <c r="FS336" s="380"/>
      <c r="FT336" s="380"/>
      <c r="FU336" s="380"/>
      <c r="FV336" s="380"/>
      <c r="FW336" s="380"/>
      <c r="FX336" s="380"/>
      <c r="FY336" s="380"/>
      <c r="FZ336" s="380"/>
      <c r="GA336" s="380"/>
      <c r="GB336" s="380"/>
      <c r="GC336" s="380"/>
      <c r="GD336" s="380"/>
      <c r="GE336" s="380"/>
      <c r="GF336" s="380"/>
      <c r="GG336" s="380"/>
      <c r="GH336" s="380"/>
      <c r="GI336" s="380"/>
      <c r="GJ336" s="380"/>
      <c r="GK336" s="380"/>
      <c r="GL336" s="380"/>
      <c r="GM336" s="380"/>
      <c r="GN336" s="380"/>
      <c r="GO336" s="380"/>
      <c r="GP336" s="380"/>
      <c r="GQ336" s="380"/>
      <c r="GR336" s="380"/>
      <c r="GS336" s="380"/>
      <c r="GT336" s="380"/>
      <c r="GU336" s="380"/>
      <c r="GV336" s="380"/>
      <c r="GW336" s="380"/>
      <c r="GX336" s="380"/>
      <c r="GY336" s="380"/>
      <c r="GZ336" s="380"/>
      <c r="HA336" s="380"/>
      <c r="HB336" s="380"/>
      <c r="HC336" s="380"/>
      <c r="HD336" s="380"/>
      <c r="HE336" s="380"/>
      <c r="HF336" s="380"/>
      <c r="HG336" s="380"/>
      <c r="HH336" s="380"/>
    </row>
    <row r="337" spans="2:216">
      <c r="B337" s="377"/>
      <c r="C337" s="377"/>
      <c r="D337" s="377"/>
      <c r="E337" s="377"/>
      <c r="F337" s="377"/>
      <c r="G337" s="377"/>
      <c r="H337" s="377"/>
      <c r="I337" s="377"/>
      <c r="J337" s="377"/>
      <c r="K337" s="377"/>
      <c r="L337" s="377"/>
      <c r="M337" s="378"/>
      <c r="N337" s="378"/>
      <c r="O337" s="378"/>
      <c r="P337" s="378"/>
      <c r="Q337" s="378"/>
      <c r="R337" s="378"/>
      <c r="S337" s="378"/>
      <c r="T337" s="378"/>
      <c r="U337" s="378"/>
      <c r="V337" s="378"/>
      <c r="W337" s="378"/>
      <c r="X337" s="378"/>
      <c r="Y337" s="380"/>
      <c r="Z337" s="409"/>
      <c r="AA337" s="380"/>
      <c r="AB337" s="380"/>
      <c r="AC337" s="380"/>
      <c r="AD337" s="380"/>
      <c r="AE337" s="380"/>
      <c r="AF337" s="380"/>
      <c r="AG337" s="380"/>
      <c r="AH337" s="380"/>
      <c r="AI337" s="380"/>
      <c r="AJ337" s="380"/>
      <c r="AR337" s="380"/>
      <c r="AS337" s="380"/>
      <c r="AT337" s="380"/>
      <c r="AU337" s="380"/>
      <c r="AV337" s="380"/>
      <c r="AW337" s="380"/>
      <c r="AX337" s="380"/>
      <c r="AY337" s="380"/>
      <c r="AZ337" s="380"/>
      <c r="BA337" s="380"/>
      <c r="BB337" s="380"/>
      <c r="BC337" s="380"/>
      <c r="BD337" s="380"/>
      <c r="BE337" s="380"/>
      <c r="BF337" s="380"/>
      <c r="BG337" s="380"/>
      <c r="BH337" s="380"/>
      <c r="BI337" s="380"/>
      <c r="BJ337" s="377"/>
      <c r="CE337" s="380"/>
      <c r="CF337" s="380"/>
      <c r="CG337" s="380"/>
      <c r="EZ337" s="380"/>
      <c r="FA337" s="380"/>
      <c r="FB337" s="380"/>
      <c r="FC337" s="380"/>
      <c r="FD337" s="380"/>
      <c r="FE337" s="380"/>
      <c r="FF337" s="380"/>
      <c r="FG337" s="380"/>
      <c r="FH337" s="380"/>
      <c r="FI337" s="380"/>
      <c r="FJ337" s="380"/>
      <c r="FK337" s="380"/>
      <c r="FL337" s="380"/>
      <c r="FM337" s="380"/>
      <c r="FN337" s="380"/>
      <c r="FO337" s="380"/>
      <c r="FP337" s="380"/>
      <c r="FQ337" s="380"/>
      <c r="FR337" s="380"/>
      <c r="FS337" s="380"/>
      <c r="FT337" s="380"/>
      <c r="FU337" s="380"/>
      <c r="FV337" s="380"/>
      <c r="FW337" s="380"/>
      <c r="FX337" s="380"/>
      <c r="FY337" s="380"/>
      <c r="FZ337" s="380"/>
      <c r="GA337" s="380"/>
      <c r="GB337" s="380"/>
      <c r="GC337" s="380"/>
      <c r="GD337" s="380"/>
      <c r="GE337" s="380"/>
      <c r="GF337" s="380"/>
      <c r="GG337" s="380"/>
      <c r="GH337" s="380"/>
      <c r="GI337" s="380"/>
      <c r="GJ337" s="380"/>
      <c r="GK337" s="380"/>
      <c r="GL337" s="380"/>
      <c r="GM337" s="380"/>
      <c r="GN337" s="380"/>
      <c r="GO337" s="380"/>
      <c r="GP337" s="380"/>
      <c r="GQ337" s="380"/>
      <c r="GR337" s="380"/>
      <c r="GS337" s="380"/>
      <c r="GT337" s="380"/>
      <c r="GU337" s="380"/>
      <c r="GV337" s="380"/>
      <c r="GW337" s="380"/>
      <c r="GX337" s="380"/>
      <c r="GY337" s="380"/>
      <c r="GZ337" s="380"/>
      <c r="HA337" s="380"/>
      <c r="HB337" s="380"/>
      <c r="HC337" s="380"/>
      <c r="HD337" s="380"/>
      <c r="HE337" s="380"/>
      <c r="HF337" s="380"/>
      <c r="HG337" s="380"/>
      <c r="HH337" s="380"/>
    </row>
    <row r="338" spans="2:216">
      <c r="B338" s="377"/>
      <c r="C338" s="377"/>
      <c r="D338" s="377"/>
      <c r="E338" s="377"/>
      <c r="F338" s="377"/>
      <c r="G338" s="377"/>
      <c r="H338" s="377"/>
      <c r="I338" s="377"/>
      <c r="J338" s="377"/>
      <c r="K338" s="377"/>
      <c r="L338" s="377"/>
      <c r="M338" s="378"/>
      <c r="N338" s="378"/>
      <c r="O338" s="378"/>
      <c r="P338" s="378"/>
      <c r="Q338" s="378"/>
      <c r="R338" s="378"/>
      <c r="S338" s="378"/>
      <c r="T338" s="378"/>
      <c r="U338" s="378"/>
      <c r="V338" s="378"/>
      <c r="W338" s="378"/>
      <c r="X338" s="378"/>
      <c r="Y338" s="380"/>
      <c r="Z338" s="409"/>
      <c r="AA338" s="380"/>
      <c r="AB338" s="380"/>
      <c r="AC338" s="380"/>
      <c r="AD338" s="380"/>
      <c r="AE338" s="380"/>
      <c r="AF338" s="380"/>
      <c r="AG338" s="380"/>
      <c r="AH338" s="380"/>
      <c r="AI338" s="380"/>
      <c r="AJ338" s="380"/>
      <c r="AR338" s="380"/>
      <c r="AS338" s="380"/>
      <c r="AT338" s="380"/>
      <c r="AU338" s="380"/>
      <c r="AV338" s="380"/>
      <c r="AW338" s="380"/>
      <c r="AX338" s="380"/>
      <c r="AY338" s="380"/>
      <c r="AZ338" s="380"/>
      <c r="BA338" s="380"/>
      <c r="BB338" s="380"/>
      <c r="BC338" s="380"/>
      <c r="BD338" s="380"/>
      <c r="BE338" s="380"/>
      <c r="BF338" s="380"/>
      <c r="BG338" s="380"/>
      <c r="BH338" s="380"/>
      <c r="BI338" s="380"/>
      <c r="BJ338" s="377"/>
      <c r="CE338" s="380"/>
      <c r="CF338" s="380"/>
      <c r="CG338" s="380"/>
      <c r="EZ338" s="380"/>
      <c r="FA338" s="380"/>
      <c r="FB338" s="380"/>
      <c r="FC338" s="380"/>
      <c r="FD338" s="380"/>
      <c r="FE338" s="380"/>
      <c r="FF338" s="380"/>
      <c r="FG338" s="380"/>
      <c r="FH338" s="380"/>
      <c r="FI338" s="380"/>
      <c r="FJ338" s="380"/>
      <c r="FK338" s="380"/>
      <c r="FL338" s="380"/>
      <c r="FM338" s="380"/>
      <c r="FN338" s="380"/>
      <c r="FO338" s="380"/>
      <c r="FP338" s="380"/>
      <c r="FQ338" s="380"/>
      <c r="FR338" s="380"/>
      <c r="FS338" s="380"/>
      <c r="FT338" s="380"/>
      <c r="FU338" s="380"/>
      <c r="FV338" s="380"/>
      <c r="FW338" s="380"/>
      <c r="FX338" s="380"/>
      <c r="FY338" s="380"/>
      <c r="FZ338" s="380"/>
      <c r="GA338" s="380"/>
      <c r="GB338" s="380"/>
      <c r="GC338" s="380"/>
      <c r="GD338" s="380"/>
      <c r="GE338" s="380"/>
      <c r="GF338" s="380"/>
      <c r="GG338" s="380"/>
      <c r="GH338" s="380"/>
      <c r="GI338" s="380"/>
      <c r="GJ338" s="380"/>
      <c r="GK338" s="380"/>
      <c r="GL338" s="380"/>
      <c r="GM338" s="380"/>
      <c r="GN338" s="380"/>
      <c r="GO338" s="380"/>
      <c r="GP338" s="380"/>
      <c r="GQ338" s="380"/>
      <c r="GR338" s="380"/>
      <c r="GS338" s="380"/>
      <c r="GT338" s="380"/>
      <c r="GU338" s="380"/>
      <c r="GV338" s="380"/>
      <c r="GW338" s="380"/>
      <c r="GX338" s="380"/>
      <c r="GY338" s="380"/>
      <c r="GZ338" s="380"/>
      <c r="HA338" s="380"/>
      <c r="HB338" s="380"/>
      <c r="HC338" s="380"/>
      <c r="HD338" s="380"/>
      <c r="HE338" s="380"/>
      <c r="HF338" s="380"/>
      <c r="HG338" s="380"/>
      <c r="HH338" s="380"/>
    </row>
    <row r="339" spans="2:216">
      <c r="B339" s="377"/>
      <c r="C339" s="377"/>
      <c r="D339" s="377"/>
      <c r="E339" s="377"/>
      <c r="F339" s="377"/>
      <c r="G339" s="377"/>
      <c r="H339" s="377"/>
      <c r="I339" s="377"/>
      <c r="J339" s="377"/>
      <c r="K339" s="377"/>
      <c r="L339" s="377"/>
      <c r="M339" s="378"/>
      <c r="N339" s="378"/>
      <c r="O339" s="378"/>
      <c r="P339" s="378"/>
      <c r="Q339" s="378"/>
      <c r="R339" s="378"/>
      <c r="S339" s="378"/>
      <c r="T339" s="378"/>
      <c r="U339" s="378"/>
      <c r="V339" s="378"/>
      <c r="W339" s="378"/>
      <c r="X339" s="378"/>
      <c r="Y339" s="380"/>
      <c r="Z339" s="409"/>
      <c r="AA339" s="380"/>
      <c r="AB339" s="380"/>
      <c r="AC339" s="380"/>
      <c r="AD339" s="380"/>
      <c r="AE339" s="380"/>
      <c r="AF339" s="380"/>
      <c r="AG339" s="380"/>
      <c r="AH339" s="380"/>
      <c r="AI339" s="380"/>
      <c r="AJ339" s="380"/>
      <c r="AR339" s="380"/>
      <c r="AS339" s="380"/>
      <c r="AT339" s="380"/>
      <c r="AU339" s="380"/>
      <c r="AV339" s="380"/>
      <c r="AW339" s="380"/>
      <c r="AX339" s="380"/>
      <c r="AY339" s="380"/>
      <c r="AZ339" s="380"/>
      <c r="BA339" s="380"/>
      <c r="BB339" s="380"/>
      <c r="BC339" s="380"/>
      <c r="BD339" s="380"/>
      <c r="BE339" s="380"/>
      <c r="BF339" s="380"/>
      <c r="BG339" s="380"/>
      <c r="BH339" s="380"/>
      <c r="BI339" s="380"/>
      <c r="BJ339" s="377"/>
      <c r="CE339" s="380"/>
      <c r="CF339" s="380"/>
      <c r="CG339" s="380"/>
      <c r="EZ339" s="380"/>
      <c r="FA339" s="380"/>
      <c r="FB339" s="380"/>
      <c r="FC339" s="380"/>
      <c r="FD339" s="380"/>
      <c r="FE339" s="380"/>
      <c r="FF339" s="380"/>
      <c r="FG339" s="380"/>
      <c r="FH339" s="380"/>
      <c r="FI339" s="380"/>
      <c r="FJ339" s="380"/>
      <c r="FK339" s="380"/>
      <c r="FL339" s="380"/>
      <c r="FM339" s="380"/>
      <c r="FN339" s="380"/>
      <c r="FO339" s="380"/>
      <c r="FP339" s="380"/>
      <c r="FQ339" s="380"/>
      <c r="FR339" s="380"/>
      <c r="FS339" s="380"/>
      <c r="FT339" s="380"/>
      <c r="FU339" s="380"/>
      <c r="FV339" s="380"/>
      <c r="FW339" s="380"/>
      <c r="FX339" s="380"/>
      <c r="FY339" s="380"/>
      <c r="FZ339" s="380"/>
      <c r="GA339" s="380"/>
      <c r="GB339" s="380"/>
      <c r="GC339" s="380"/>
      <c r="GD339" s="380"/>
      <c r="GE339" s="380"/>
      <c r="GF339" s="380"/>
      <c r="GG339" s="380"/>
      <c r="GH339" s="380"/>
      <c r="GI339" s="380"/>
      <c r="GJ339" s="380"/>
      <c r="GK339" s="380"/>
      <c r="GL339" s="380"/>
      <c r="GM339" s="380"/>
      <c r="GN339" s="380"/>
      <c r="GO339" s="380"/>
      <c r="GP339" s="380"/>
      <c r="GQ339" s="380"/>
      <c r="GR339" s="380"/>
      <c r="GS339" s="380"/>
      <c r="GT339" s="380"/>
      <c r="GU339" s="380"/>
      <c r="GV339" s="380"/>
      <c r="GW339" s="380"/>
      <c r="GX339" s="380"/>
      <c r="GY339" s="380"/>
      <c r="GZ339" s="380"/>
      <c r="HA339" s="380"/>
      <c r="HB339" s="380"/>
      <c r="HC339" s="380"/>
      <c r="HD339" s="380"/>
      <c r="HE339" s="380"/>
      <c r="HF339" s="380"/>
      <c r="HG339" s="380"/>
      <c r="HH339" s="380"/>
    </row>
    <row r="340" spans="2:216">
      <c r="B340" s="377"/>
      <c r="C340" s="377"/>
      <c r="D340" s="377"/>
      <c r="E340" s="377"/>
      <c r="F340" s="377"/>
      <c r="G340" s="377"/>
      <c r="H340" s="377"/>
      <c r="I340" s="377"/>
      <c r="J340" s="377"/>
      <c r="K340" s="377"/>
      <c r="L340" s="377"/>
      <c r="M340" s="378"/>
      <c r="N340" s="378"/>
      <c r="O340" s="378"/>
      <c r="P340" s="378"/>
      <c r="Q340" s="378"/>
      <c r="R340" s="378"/>
      <c r="S340" s="378"/>
      <c r="T340" s="378"/>
      <c r="U340" s="378"/>
      <c r="V340" s="378"/>
      <c r="W340" s="378"/>
      <c r="X340" s="378"/>
      <c r="Y340" s="380"/>
      <c r="Z340" s="409"/>
      <c r="AA340" s="380"/>
      <c r="AB340" s="380"/>
      <c r="AC340" s="380"/>
      <c r="AD340" s="380"/>
      <c r="AE340" s="380"/>
      <c r="AF340" s="380"/>
      <c r="AG340" s="380"/>
      <c r="AH340" s="380"/>
      <c r="AI340" s="380"/>
      <c r="AJ340" s="380"/>
      <c r="AR340" s="380"/>
      <c r="AS340" s="380"/>
      <c r="AT340" s="380"/>
      <c r="AU340" s="380"/>
      <c r="AV340" s="380"/>
      <c r="AW340" s="380"/>
      <c r="AX340" s="380"/>
      <c r="AY340" s="380"/>
      <c r="AZ340" s="380"/>
      <c r="BA340" s="380"/>
      <c r="BB340" s="380"/>
      <c r="BC340" s="380"/>
      <c r="BD340" s="380"/>
      <c r="BE340" s="380"/>
      <c r="BF340" s="380"/>
      <c r="BG340" s="380"/>
      <c r="BH340" s="380"/>
      <c r="BI340" s="380"/>
      <c r="BJ340" s="377"/>
      <c r="CE340" s="380"/>
      <c r="CF340" s="380"/>
      <c r="CG340" s="380"/>
      <c r="EZ340" s="380"/>
      <c r="FA340" s="380"/>
      <c r="FB340" s="380"/>
      <c r="FC340" s="380"/>
      <c r="FD340" s="380"/>
      <c r="FE340" s="380"/>
      <c r="FF340" s="380"/>
      <c r="FG340" s="380"/>
      <c r="FH340" s="380"/>
      <c r="FI340" s="380"/>
      <c r="FJ340" s="380"/>
      <c r="FK340" s="380"/>
      <c r="FL340" s="380"/>
      <c r="FM340" s="380"/>
      <c r="FN340" s="380"/>
      <c r="FO340" s="380"/>
      <c r="FP340" s="380"/>
      <c r="FQ340" s="380"/>
      <c r="FR340" s="380"/>
      <c r="FS340" s="380"/>
      <c r="FT340" s="380"/>
      <c r="FU340" s="380"/>
      <c r="FV340" s="380"/>
      <c r="FW340" s="380"/>
      <c r="FX340" s="380"/>
      <c r="FY340" s="380"/>
      <c r="FZ340" s="380"/>
      <c r="GA340" s="380"/>
      <c r="GB340" s="380"/>
      <c r="GC340" s="380"/>
      <c r="GD340" s="380"/>
      <c r="GE340" s="380"/>
      <c r="GF340" s="380"/>
      <c r="GG340" s="380"/>
      <c r="GH340" s="380"/>
      <c r="GI340" s="380"/>
      <c r="GJ340" s="380"/>
      <c r="GK340" s="380"/>
      <c r="GL340" s="380"/>
      <c r="GM340" s="380"/>
      <c r="GN340" s="380"/>
      <c r="GO340" s="380"/>
      <c r="GP340" s="380"/>
      <c r="GQ340" s="380"/>
      <c r="GR340" s="380"/>
      <c r="GS340" s="380"/>
      <c r="GT340" s="380"/>
      <c r="GU340" s="380"/>
      <c r="GV340" s="380"/>
      <c r="GW340" s="380"/>
      <c r="GX340" s="380"/>
      <c r="GY340" s="380"/>
      <c r="GZ340" s="380"/>
      <c r="HA340" s="380"/>
      <c r="HB340" s="380"/>
      <c r="HC340" s="380"/>
      <c r="HD340" s="380"/>
      <c r="HE340" s="380"/>
      <c r="HF340" s="380"/>
      <c r="HG340" s="380"/>
      <c r="HH340" s="380"/>
    </row>
    <row r="341" spans="2:216">
      <c r="B341" s="377"/>
      <c r="C341" s="377"/>
      <c r="D341" s="377"/>
      <c r="E341" s="377"/>
      <c r="F341" s="377"/>
      <c r="G341" s="377"/>
      <c r="H341" s="377"/>
      <c r="I341" s="377"/>
      <c r="J341" s="377"/>
      <c r="K341" s="377"/>
      <c r="L341" s="377"/>
      <c r="M341" s="378"/>
      <c r="N341" s="378"/>
      <c r="O341" s="378"/>
      <c r="P341" s="378"/>
      <c r="Q341" s="378"/>
      <c r="R341" s="378"/>
      <c r="S341" s="378"/>
      <c r="T341" s="378"/>
      <c r="U341" s="378"/>
      <c r="V341" s="378"/>
      <c r="W341" s="378"/>
      <c r="X341" s="378"/>
      <c r="Y341" s="380"/>
      <c r="Z341" s="409"/>
      <c r="AA341" s="380"/>
      <c r="AB341" s="380"/>
      <c r="AC341" s="380"/>
      <c r="AD341" s="380"/>
      <c r="AE341" s="380"/>
      <c r="AF341" s="380"/>
      <c r="AG341" s="380"/>
      <c r="AH341" s="380"/>
      <c r="AI341" s="380"/>
      <c r="AJ341" s="380"/>
      <c r="AR341" s="380"/>
      <c r="AS341" s="380"/>
      <c r="AT341" s="380"/>
      <c r="AU341" s="380"/>
      <c r="AV341" s="380"/>
      <c r="AW341" s="380"/>
      <c r="AX341" s="380"/>
      <c r="AY341" s="380"/>
      <c r="AZ341" s="380"/>
      <c r="BA341" s="380"/>
      <c r="BB341" s="380"/>
      <c r="BC341" s="380"/>
      <c r="BD341" s="380"/>
      <c r="BE341" s="380"/>
      <c r="BF341" s="380"/>
      <c r="BG341" s="380"/>
      <c r="BH341" s="380"/>
      <c r="BI341" s="380"/>
      <c r="BJ341" s="377"/>
      <c r="CE341" s="380"/>
      <c r="CF341" s="380"/>
      <c r="CG341" s="380"/>
      <c r="EZ341" s="380"/>
      <c r="FA341" s="380"/>
      <c r="FB341" s="380"/>
      <c r="FC341" s="380"/>
      <c r="FD341" s="380"/>
      <c r="FE341" s="380"/>
      <c r="FF341" s="380"/>
      <c r="FG341" s="380"/>
      <c r="FH341" s="380"/>
      <c r="FI341" s="380"/>
      <c r="FJ341" s="380"/>
      <c r="FK341" s="380"/>
      <c r="FL341" s="380"/>
      <c r="FM341" s="380"/>
      <c r="FN341" s="380"/>
      <c r="FO341" s="380"/>
      <c r="FP341" s="380"/>
      <c r="FQ341" s="380"/>
      <c r="FR341" s="380"/>
      <c r="FS341" s="380"/>
      <c r="FT341" s="380"/>
      <c r="FU341" s="380"/>
      <c r="FV341" s="380"/>
      <c r="FW341" s="380"/>
      <c r="FX341" s="380"/>
      <c r="FY341" s="380"/>
      <c r="FZ341" s="380"/>
      <c r="GA341" s="380"/>
      <c r="GB341" s="380"/>
      <c r="GC341" s="380"/>
      <c r="GD341" s="380"/>
      <c r="GE341" s="380"/>
      <c r="GF341" s="380"/>
      <c r="GG341" s="380"/>
      <c r="GH341" s="380"/>
      <c r="GI341" s="380"/>
      <c r="GJ341" s="380"/>
      <c r="GK341" s="380"/>
      <c r="GL341" s="380"/>
      <c r="GM341" s="380"/>
      <c r="GN341" s="380"/>
      <c r="GO341" s="380"/>
      <c r="GP341" s="380"/>
      <c r="GQ341" s="380"/>
      <c r="GR341" s="380"/>
      <c r="GS341" s="380"/>
      <c r="GT341" s="380"/>
      <c r="GU341" s="380"/>
      <c r="GV341" s="380"/>
      <c r="GW341" s="380"/>
      <c r="GX341" s="380"/>
      <c r="GY341" s="380"/>
      <c r="GZ341" s="380"/>
      <c r="HA341" s="380"/>
      <c r="HB341" s="380"/>
      <c r="HC341" s="380"/>
      <c r="HD341" s="380"/>
      <c r="HE341" s="380"/>
      <c r="HF341" s="380"/>
      <c r="HG341" s="380"/>
      <c r="HH341" s="380"/>
    </row>
    <row r="342" spans="2:216">
      <c r="B342" s="377"/>
      <c r="C342" s="377"/>
      <c r="D342" s="377"/>
      <c r="E342" s="377"/>
      <c r="F342" s="377"/>
      <c r="G342" s="377"/>
      <c r="H342" s="377"/>
      <c r="I342" s="377"/>
      <c r="J342" s="377"/>
      <c r="K342" s="377"/>
      <c r="L342" s="377"/>
      <c r="M342" s="378"/>
      <c r="N342" s="378"/>
      <c r="O342" s="378"/>
      <c r="P342" s="378"/>
      <c r="Q342" s="378"/>
      <c r="R342" s="378"/>
      <c r="S342" s="378"/>
      <c r="T342" s="378"/>
      <c r="U342" s="378"/>
      <c r="V342" s="378"/>
      <c r="W342" s="378"/>
      <c r="X342" s="378"/>
      <c r="Y342" s="380"/>
      <c r="Z342" s="409"/>
      <c r="AA342" s="380"/>
      <c r="AB342" s="380"/>
      <c r="AC342" s="380"/>
      <c r="AD342" s="380"/>
      <c r="AE342" s="380"/>
      <c r="AF342" s="380"/>
      <c r="AG342" s="380"/>
      <c r="AH342" s="380"/>
      <c r="AI342" s="380"/>
      <c r="AJ342" s="380"/>
      <c r="AR342" s="380"/>
      <c r="AS342" s="380"/>
      <c r="AT342" s="380"/>
      <c r="AU342" s="380"/>
      <c r="AV342" s="380"/>
      <c r="AW342" s="380"/>
      <c r="AX342" s="380"/>
      <c r="AY342" s="380"/>
      <c r="AZ342" s="380"/>
      <c r="BA342" s="380"/>
      <c r="BB342" s="380"/>
      <c r="BC342" s="380"/>
      <c r="BD342" s="380"/>
      <c r="BE342" s="380"/>
      <c r="BF342" s="380"/>
      <c r="BG342" s="380"/>
      <c r="BH342" s="380"/>
      <c r="BI342" s="380"/>
      <c r="BJ342" s="377"/>
      <c r="CE342" s="380"/>
      <c r="CF342" s="380"/>
      <c r="CG342" s="380"/>
      <c r="EZ342" s="380"/>
      <c r="FA342" s="380"/>
      <c r="FB342" s="380"/>
      <c r="FC342" s="380"/>
      <c r="FD342" s="380"/>
      <c r="FE342" s="380"/>
      <c r="FF342" s="380"/>
      <c r="FG342" s="380"/>
      <c r="FH342" s="380"/>
      <c r="FI342" s="380"/>
      <c r="FJ342" s="380"/>
      <c r="FK342" s="380"/>
      <c r="FL342" s="380"/>
      <c r="FM342" s="380"/>
      <c r="FN342" s="380"/>
      <c r="FO342" s="380"/>
      <c r="FP342" s="380"/>
      <c r="FQ342" s="380"/>
      <c r="FR342" s="380"/>
      <c r="FS342" s="380"/>
      <c r="FT342" s="380"/>
      <c r="FU342" s="380"/>
      <c r="FV342" s="380"/>
      <c r="FW342" s="380"/>
      <c r="FX342" s="380"/>
      <c r="FY342" s="380"/>
      <c r="FZ342" s="380"/>
      <c r="GA342" s="380"/>
      <c r="GB342" s="380"/>
      <c r="GC342" s="380"/>
      <c r="GD342" s="380"/>
      <c r="GE342" s="380"/>
      <c r="GF342" s="380"/>
      <c r="GG342" s="380"/>
      <c r="GH342" s="380"/>
      <c r="GI342" s="380"/>
      <c r="GJ342" s="380"/>
      <c r="GK342" s="380"/>
      <c r="GL342" s="380"/>
      <c r="GM342" s="380"/>
      <c r="GN342" s="380"/>
      <c r="GO342" s="380"/>
      <c r="GP342" s="380"/>
      <c r="GQ342" s="380"/>
      <c r="GR342" s="380"/>
      <c r="GS342" s="380"/>
      <c r="GT342" s="380"/>
      <c r="GU342" s="380"/>
      <c r="GV342" s="380"/>
      <c r="GW342" s="380"/>
      <c r="GX342" s="380"/>
      <c r="GY342" s="380"/>
      <c r="GZ342" s="380"/>
      <c r="HA342" s="380"/>
      <c r="HB342" s="380"/>
      <c r="HC342" s="380"/>
      <c r="HD342" s="380"/>
      <c r="HE342" s="380"/>
      <c r="HF342" s="380"/>
      <c r="HG342" s="380"/>
      <c r="HH342" s="380"/>
    </row>
    <row r="343" spans="2:216">
      <c r="B343" s="377"/>
      <c r="C343" s="377"/>
      <c r="D343" s="377"/>
      <c r="E343" s="377"/>
      <c r="F343" s="377"/>
      <c r="G343" s="377"/>
      <c r="H343" s="377"/>
      <c r="I343" s="377"/>
      <c r="J343" s="377"/>
      <c r="K343" s="377"/>
      <c r="L343" s="377"/>
      <c r="M343" s="378"/>
      <c r="N343" s="378"/>
      <c r="O343" s="378"/>
      <c r="P343" s="378"/>
      <c r="Q343" s="378"/>
      <c r="R343" s="378"/>
      <c r="S343" s="378"/>
      <c r="T343" s="378"/>
      <c r="U343" s="378"/>
      <c r="V343" s="378"/>
      <c r="W343" s="378"/>
      <c r="X343" s="378"/>
      <c r="Y343" s="380"/>
      <c r="Z343" s="409"/>
      <c r="AA343" s="380"/>
      <c r="AB343" s="380"/>
      <c r="AC343" s="380"/>
      <c r="AD343" s="380"/>
      <c r="AE343" s="380"/>
      <c r="AF343" s="380"/>
      <c r="AG343" s="380"/>
      <c r="AH343" s="380"/>
      <c r="AI343" s="380"/>
      <c r="AJ343" s="380"/>
      <c r="AR343" s="380"/>
      <c r="AS343" s="380"/>
      <c r="AT343" s="380"/>
      <c r="AU343" s="380"/>
      <c r="AV343" s="380"/>
      <c r="AW343" s="380"/>
      <c r="AX343" s="380"/>
      <c r="AY343" s="380"/>
      <c r="AZ343" s="380"/>
      <c r="BA343" s="380"/>
      <c r="BB343" s="380"/>
      <c r="BC343" s="380"/>
      <c r="BD343" s="380"/>
      <c r="BE343" s="380"/>
      <c r="BF343" s="380"/>
      <c r="BG343" s="380"/>
      <c r="BH343" s="380"/>
      <c r="BI343" s="380"/>
      <c r="BJ343" s="377"/>
      <c r="CE343" s="380"/>
      <c r="CF343" s="380"/>
      <c r="CG343" s="380"/>
      <c r="EZ343" s="380"/>
      <c r="FA343" s="380"/>
      <c r="FB343" s="380"/>
      <c r="FC343" s="380"/>
      <c r="FD343" s="380"/>
      <c r="FE343" s="380"/>
      <c r="FF343" s="380"/>
      <c r="FG343" s="380"/>
      <c r="FH343" s="380"/>
      <c r="FI343" s="380"/>
      <c r="FJ343" s="380"/>
      <c r="FK343" s="380"/>
      <c r="FL343" s="380"/>
      <c r="FM343" s="380"/>
      <c r="FN343" s="380"/>
      <c r="FO343" s="380"/>
      <c r="FP343" s="380"/>
      <c r="FQ343" s="380"/>
      <c r="FR343" s="380"/>
      <c r="FS343" s="380"/>
      <c r="FT343" s="380"/>
      <c r="FU343" s="380"/>
      <c r="FV343" s="380"/>
      <c r="FW343" s="380"/>
      <c r="FX343" s="380"/>
      <c r="FY343" s="380"/>
      <c r="FZ343" s="380"/>
      <c r="GA343" s="380"/>
      <c r="GB343" s="380"/>
      <c r="GC343" s="380"/>
      <c r="GD343" s="380"/>
      <c r="GE343" s="380"/>
      <c r="GF343" s="380"/>
      <c r="GG343" s="380"/>
      <c r="GH343" s="380"/>
      <c r="GI343" s="380"/>
      <c r="GJ343" s="380"/>
      <c r="GK343" s="380"/>
      <c r="GL343" s="380"/>
      <c r="GM343" s="380"/>
      <c r="GN343" s="380"/>
      <c r="GO343" s="380"/>
      <c r="GP343" s="380"/>
      <c r="GQ343" s="380"/>
      <c r="GR343" s="380"/>
      <c r="GS343" s="380"/>
      <c r="GT343" s="380"/>
      <c r="GU343" s="380"/>
      <c r="GV343" s="380"/>
      <c r="GW343" s="380"/>
      <c r="GX343" s="380"/>
      <c r="GY343" s="380"/>
      <c r="GZ343" s="380"/>
      <c r="HA343" s="380"/>
      <c r="HB343" s="380"/>
      <c r="HC343" s="380"/>
      <c r="HD343" s="380"/>
      <c r="HE343" s="380"/>
      <c r="HF343" s="380"/>
      <c r="HG343" s="380"/>
      <c r="HH343" s="380"/>
    </row>
    <row r="344" spans="2:216">
      <c r="B344" s="377"/>
      <c r="C344" s="377"/>
      <c r="D344" s="377"/>
      <c r="E344" s="377"/>
      <c r="F344" s="377"/>
      <c r="G344" s="377"/>
      <c r="H344" s="377"/>
      <c r="I344" s="377"/>
      <c r="J344" s="377"/>
      <c r="K344" s="377"/>
      <c r="L344" s="377"/>
      <c r="M344" s="378"/>
      <c r="N344" s="378"/>
      <c r="O344" s="378"/>
      <c r="P344" s="378"/>
      <c r="Q344" s="378"/>
      <c r="R344" s="378"/>
      <c r="S344" s="378"/>
      <c r="T344" s="378"/>
      <c r="U344" s="378"/>
      <c r="V344" s="378"/>
      <c r="W344" s="378"/>
      <c r="X344" s="378"/>
      <c r="Y344" s="380"/>
      <c r="Z344" s="409"/>
      <c r="AA344" s="380"/>
      <c r="AB344" s="380"/>
      <c r="AC344" s="380"/>
      <c r="AD344" s="380"/>
      <c r="AE344" s="380"/>
      <c r="AF344" s="380"/>
      <c r="AG344" s="380"/>
      <c r="AH344" s="380"/>
      <c r="AI344" s="380"/>
      <c r="AJ344" s="380"/>
      <c r="AR344" s="380"/>
      <c r="AS344" s="380"/>
      <c r="AT344" s="380"/>
      <c r="AU344" s="380"/>
      <c r="AV344" s="380"/>
      <c r="AW344" s="380"/>
      <c r="AX344" s="380"/>
      <c r="AY344" s="380"/>
      <c r="AZ344" s="380"/>
      <c r="BA344" s="380"/>
      <c r="BB344" s="380"/>
      <c r="BC344" s="380"/>
      <c r="BD344" s="380"/>
      <c r="BE344" s="380"/>
      <c r="BF344" s="380"/>
      <c r="BG344" s="380"/>
      <c r="BH344" s="380"/>
      <c r="BI344" s="380"/>
      <c r="BJ344" s="377"/>
      <c r="CE344" s="380"/>
      <c r="CF344" s="380"/>
      <c r="CG344" s="380"/>
      <c r="EZ344" s="380"/>
      <c r="FA344" s="380"/>
      <c r="FB344" s="380"/>
      <c r="FC344" s="380"/>
      <c r="FD344" s="380"/>
      <c r="FE344" s="380"/>
      <c r="FF344" s="380"/>
      <c r="FG344" s="380"/>
      <c r="FH344" s="380"/>
      <c r="FI344" s="380"/>
      <c r="FJ344" s="380"/>
      <c r="FK344" s="380"/>
      <c r="FL344" s="380"/>
      <c r="FM344" s="380"/>
      <c r="FN344" s="380"/>
      <c r="FO344" s="380"/>
      <c r="FP344" s="380"/>
      <c r="FQ344" s="380"/>
      <c r="FR344" s="380"/>
      <c r="FS344" s="380"/>
      <c r="FT344" s="380"/>
      <c r="FU344" s="380"/>
      <c r="FV344" s="380"/>
      <c r="FW344" s="380"/>
      <c r="FX344" s="380"/>
      <c r="FY344" s="380"/>
      <c r="FZ344" s="380"/>
      <c r="GA344" s="380"/>
      <c r="GB344" s="380"/>
      <c r="GC344" s="380"/>
      <c r="GD344" s="380"/>
      <c r="GE344" s="380"/>
      <c r="GF344" s="380"/>
      <c r="GG344" s="380"/>
      <c r="GH344" s="380"/>
      <c r="GI344" s="380"/>
      <c r="GJ344" s="380"/>
      <c r="GK344" s="380"/>
      <c r="GL344" s="380"/>
      <c r="GM344" s="380"/>
      <c r="GN344" s="380"/>
      <c r="GO344" s="380"/>
      <c r="GP344" s="380"/>
      <c r="GQ344" s="380"/>
      <c r="GR344" s="380"/>
      <c r="GS344" s="380"/>
      <c r="GT344" s="380"/>
      <c r="GU344" s="380"/>
      <c r="GV344" s="380"/>
      <c r="GW344" s="380"/>
      <c r="GX344" s="380"/>
      <c r="GY344" s="380"/>
      <c r="GZ344" s="380"/>
      <c r="HA344" s="380"/>
      <c r="HB344" s="380"/>
      <c r="HC344" s="380"/>
      <c r="HD344" s="380"/>
      <c r="HE344" s="380"/>
      <c r="HF344" s="380"/>
      <c r="HG344" s="380"/>
      <c r="HH344" s="380"/>
    </row>
    <row r="345" spans="2:216">
      <c r="B345" s="377"/>
      <c r="C345" s="377"/>
      <c r="D345" s="377"/>
      <c r="E345" s="377"/>
      <c r="F345" s="377"/>
      <c r="G345" s="377"/>
      <c r="H345" s="377"/>
      <c r="I345" s="377"/>
      <c r="J345" s="377"/>
      <c r="K345" s="377"/>
      <c r="L345" s="377"/>
      <c r="M345" s="378"/>
      <c r="N345" s="378"/>
      <c r="O345" s="378"/>
      <c r="P345" s="378"/>
      <c r="Q345" s="378"/>
      <c r="R345" s="378"/>
      <c r="S345" s="378"/>
      <c r="T345" s="378"/>
      <c r="U345" s="378"/>
      <c r="V345" s="378"/>
      <c r="W345" s="378"/>
      <c r="X345" s="378"/>
      <c r="Y345" s="380"/>
      <c r="Z345" s="409"/>
      <c r="AA345" s="380"/>
      <c r="AB345" s="380"/>
      <c r="AC345" s="380"/>
      <c r="AD345" s="380"/>
      <c r="AE345" s="380"/>
      <c r="AF345" s="380"/>
      <c r="AG345" s="380"/>
      <c r="AH345" s="380"/>
      <c r="AI345" s="380"/>
      <c r="AJ345" s="380"/>
      <c r="AR345" s="380"/>
      <c r="AS345" s="380"/>
      <c r="AT345" s="380"/>
      <c r="AU345" s="380"/>
      <c r="AV345" s="380"/>
      <c r="AW345" s="380"/>
      <c r="AX345" s="380"/>
      <c r="AY345" s="380"/>
      <c r="AZ345" s="380"/>
      <c r="BA345" s="380"/>
      <c r="BB345" s="380"/>
      <c r="BC345" s="380"/>
      <c r="BD345" s="380"/>
      <c r="BE345" s="380"/>
      <c r="BF345" s="380"/>
      <c r="BG345" s="380"/>
      <c r="BH345" s="380"/>
      <c r="BI345" s="380"/>
      <c r="BJ345" s="377"/>
      <c r="CE345" s="380"/>
      <c r="CF345" s="380"/>
      <c r="CG345" s="380"/>
      <c r="EZ345" s="380"/>
      <c r="FA345" s="380"/>
      <c r="FB345" s="380"/>
      <c r="FC345" s="380"/>
      <c r="FD345" s="380"/>
      <c r="FE345" s="380"/>
      <c r="FF345" s="380"/>
      <c r="FG345" s="380"/>
      <c r="FH345" s="380"/>
      <c r="FI345" s="380"/>
      <c r="FJ345" s="380"/>
      <c r="FK345" s="380"/>
      <c r="FL345" s="380"/>
      <c r="FM345" s="380"/>
      <c r="FN345" s="380"/>
      <c r="FO345" s="380"/>
      <c r="FP345" s="380"/>
      <c r="FQ345" s="380"/>
      <c r="FR345" s="380"/>
      <c r="FS345" s="380"/>
      <c r="FT345" s="380"/>
      <c r="FU345" s="380"/>
      <c r="FV345" s="380"/>
      <c r="FW345" s="380"/>
      <c r="FX345" s="380"/>
      <c r="FY345" s="380"/>
      <c r="FZ345" s="380"/>
      <c r="GA345" s="380"/>
      <c r="GB345" s="380"/>
      <c r="GC345" s="380"/>
      <c r="GD345" s="380"/>
      <c r="GE345" s="380"/>
      <c r="GF345" s="380"/>
      <c r="GG345" s="380"/>
      <c r="GH345" s="380"/>
      <c r="GI345" s="380"/>
      <c r="GJ345" s="380"/>
      <c r="GK345" s="380"/>
      <c r="GL345" s="380"/>
      <c r="GM345" s="380"/>
      <c r="GN345" s="380"/>
      <c r="GO345" s="380"/>
      <c r="GP345" s="380"/>
      <c r="GQ345" s="380"/>
      <c r="GR345" s="380"/>
      <c r="GS345" s="380"/>
      <c r="GT345" s="380"/>
      <c r="GU345" s="380"/>
      <c r="GV345" s="380"/>
      <c r="GW345" s="380"/>
      <c r="GX345" s="380"/>
      <c r="GY345" s="380"/>
      <c r="GZ345" s="380"/>
      <c r="HA345" s="380"/>
      <c r="HB345" s="380"/>
      <c r="HC345" s="380"/>
      <c r="HD345" s="380"/>
      <c r="HE345" s="380"/>
      <c r="HF345" s="380"/>
      <c r="HG345" s="380"/>
      <c r="HH345" s="380"/>
    </row>
    <row r="346" spans="2:216">
      <c r="B346" s="377"/>
      <c r="C346" s="377"/>
      <c r="D346" s="377"/>
      <c r="E346" s="377"/>
      <c r="F346" s="377"/>
      <c r="G346" s="377"/>
      <c r="H346" s="377"/>
      <c r="I346" s="377"/>
      <c r="J346" s="377"/>
      <c r="K346" s="377"/>
      <c r="L346" s="377"/>
      <c r="M346" s="378"/>
      <c r="N346" s="378"/>
      <c r="O346" s="378"/>
      <c r="P346" s="378"/>
      <c r="Q346" s="378"/>
      <c r="R346" s="378"/>
      <c r="S346" s="378"/>
      <c r="T346" s="378"/>
      <c r="U346" s="378"/>
      <c r="V346" s="378"/>
      <c r="W346" s="378"/>
      <c r="X346" s="378"/>
      <c r="Y346" s="380"/>
      <c r="Z346" s="409"/>
      <c r="AA346" s="380"/>
      <c r="AB346" s="380"/>
      <c r="AC346" s="380"/>
      <c r="AD346" s="380"/>
      <c r="AE346" s="380"/>
      <c r="AF346" s="380"/>
      <c r="AG346" s="380"/>
      <c r="AH346" s="380"/>
      <c r="AI346" s="380"/>
      <c r="AJ346" s="380"/>
      <c r="AR346" s="380"/>
      <c r="AS346" s="380"/>
      <c r="AT346" s="380"/>
      <c r="AU346" s="380"/>
      <c r="AV346" s="380"/>
      <c r="AW346" s="380"/>
      <c r="AX346" s="380"/>
      <c r="AY346" s="380"/>
      <c r="AZ346" s="380"/>
      <c r="BA346" s="380"/>
      <c r="BB346" s="380"/>
      <c r="BC346" s="380"/>
      <c r="BD346" s="380"/>
      <c r="BE346" s="380"/>
      <c r="BF346" s="380"/>
      <c r="BG346" s="380"/>
      <c r="BH346" s="380"/>
      <c r="BI346" s="380"/>
      <c r="BJ346" s="377"/>
      <c r="CE346" s="380"/>
      <c r="CF346" s="380"/>
      <c r="CG346" s="380"/>
      <c r="EZ346" s="380"/>
      <c r="FA346" s="380"/>
      <c r="FB346" s="380"/>
      <c r="FC346" s="380"/>
      <c r="FD346" s="380"/>
      <c r="FE346" s="380"/>
      <c r="FF346" s="380"/>
      <c r="FG346" s="380"/>
      <c r="FH346" s="380"/>
      <c r="FI346" s="380"/>
      <c r="FJ346" s="380"/>
      <c r="FK346" s="380"/>
      <c r="FL346" s="380"/>
      <c r="FM346" s="380"/>
      <c r="FN346" s="380"/>
      <c r="FO346" s="380"/>
      <c r="FP346" s="380"/>
      <c r="FQ346" s="380"/>
      <c r="FR346" s="380"/>
      <c r="FS346" s="380"/>
      <c r="FT346" s="380"/>
      <c r="FU346" s="380"/>
      <c r="FV346" s="380"/>
      <c r="FW346" s="380"/>
      <c r="FX346" s="380"/>
      <c r="FY346" s="380"/>
      <c r="FZ346" s="380"/>
      <c r="GA346" s="380"/>
      <c r="GB346" s="380"/>
      <c r="GC346" s="380"/>
      <c r="GD346" s="380"/>
      <c r="GE346" s="380"/>
      <c r="GF346" s="380"/>
      <c r="GG346" s="380"/>
      <c r="GH346" s="380"/>
      <c r="GI346" s="380"/>
      <c r="GJ346" s="380"/>
      <c r="GK346" s="380"/>
      <c r="GL346" s="380"/>
      <c r="GM346" s="380"/>
      <c r="GN346" s="380"/>
      <c r="GO346" s="380"/>
      <c r="GP346" s="380"/>
      <c r="GQ346" s="380"/>
      <c r="GR346" s="380"/>
      <c r="GS346" s="380"/>
      <c r="GT346" s="380"/>
      <c r="GU346" s="380"/>
      <c r="GV346" s="380"/>
      <c r="GW346" s="380"/>
      <c r="GX346" s="380"/>
      <c r="GY346" s="380"/>
      <c r="GZ346" s="380"/>
      <c r="HA346" s="380"/>
      <c r="HB346" s="380"/>
      <c r="HC346" s="380"/>
      <c r="HD346" s="380"/>
      <c r="HE346" s="380"/>
      <c r="HF346" s="380"/>
      <c r="HG346" s="380"/>
      <c r="HH346" s="380"/>
    </row>
    <row r="347" spans="2:216">
      <c r="B347" s="377"/>
      <c r="C347" s="377"/>
      <c r="D347" s="377"/>
      <c r="E347" s="377"/>
      <c r="F347" s="377"/>
      <c r="G347" s="377"/>
      <c r="H347" s="377"/>
      <c r="I347" s="377"/>
      <c r="J347" s="377"/>
      <c r="K347" s="377"/>
      <c r="L347" s="377"/>
      <c r="M347" s="378"/>
      <c r="N347" s="378"/>
      <c r="O347" s="378"/>
      <c r="P347" s="378"/>
      <c r="Q347" s="378"/>
      <c r="R347" s="378"/>
      <c r="S347" s="378"/>
      <c r="T347" s="378"/>
      <c r="U347" s="378"/>
      <c r="V347" s="378"/>
      <c r="W347" s="378"/>
      <c r="X347" s="378"/>
      <c r="Y347" s="380"/>
      <c r="Z347" s="409"/>
      <c r="AA347" s="380"/>
      <c r="AB347" s="380"/>
      <c r="AC347" s="380"/>
      <c r="AD347" s="380"/>
      <c r="AE347" s="380"/>
      <c r="AF347" s="380"/>
      <c r="AG347" s="380"/>
      <c r="AH347" s="380"/>
      <c r="AI347" s="380"/>
      <c r="AJ347" s="380"/>
      <c r="AR347" s="380"/>
      <c r="AS347" s="380"/>
      <c r="AT347" s="380"/>
      <c r="AU347" s="380"/>
      <c r="AV347" s="380"/>
      <c r="AW347" s="380"/>
      <c r="AX347" s="380"/>
      <c r="AY347" s="380"/>
      <c r="AZ347" s="380"/>
      <c r="BA347" s="380"/>
      <c r="BB347" s="380"/>
      <c r="BC347" s="380"/>
      <c r="BD347" s="380"/>
      <c r="BE347" s="380"/>
      <c r="BF347" s="380"/>
      <c r="BG347" s="380"/>
      <c r="BH347" s="380"/>
      <c r="BI347" s="380"/>
      <c r="BJ347" s="377"/>
      <c r="CE347" s="380"/>
      <c r="CF347" s="380"/>
      <c r="CG347" s="380"/>
      <c r="EZ347" s="380"/>
      <c r="FA347" s="380"/>
      <c r="FB347" s="380"/>
      <c r="FC347" s="380"/>
      <c r="FD347" s="380"/>
      <c r="FE347" s="380"/>
      <c r="FF347" s="380"/>
      <c r="FG347" s="380"/>
      <c r="FH347" s="380"/>
      <c r="FI347" s="380"/>
      <c r="FJ347" s="380"/>
      <c r="FK347" s="380"/>
      <c r="FL347" s="380"/>
      <c r="FM347" s="380"/>
      <c r="FN347" s="380"/>
      <c r="FO347" s="380"/>
      <c r="FP347" s="380"/>
      <c r="FQ347" s="380"/>
      <c r="FR347" s="380"/>
      <c r="FS347" s="380"/>
      <c r="FT347" s="380"/>
      <c r="FU347" s="380"/>
      <c r="FV347" s="380"/>
      <c r="FW347" s="380"/>
      <c r="FX347" s="380"/>
      <c r="FY347" s="380"/>
      <c r="FZ347" s="380"/>
      <c r="GA347" s="380"/>
      <c r="GB347" s="380"/>
      <c r="GC347" s="380"/>
      <c r="GD347" s="380"/>
      <c r="GE347" s="380"/>
      <c r="GF347" s="380"/>
      <c r="GG347" s="380"/>
      <c r="GH347" s="380"/>
      <c r="GI347" s="380"/>
      <c r="GJ347" s="380"/>
      <c r="GK347" s="380"/>
      <c r="GL347" s="380"/>
      <c r="GM347" s="380"/>
      <c r="GN347" s="380"/>
      <c r="GO347" s="380"/>
      <c r="GP347" s="380"/>
      <c r="GQ347" s="380"/>
      <c r="GR347" s="380"/>
      <c r="GS347" s="380"/>
      <c r="GT347" s="380"/>
      <c r="GU347" s="380"/>
      <c r="GV347" s="380"/>
      <c r="GW347" s="380"/>
      <c r="GX347" s="380"/>
      <c r="GY347" s="380"/>
      <c r="GZ347" s="380"/>
      <c r="HA347" s="380"/>
      <c r="HB347" s="380"/>
      <c r="HC347" s="380"/>
      <c r="HD347" s="380"/>
      <c r="HE347" s="380"/>
      <c r="HF347" s="380"/>
      <c r="HG347" s="380"/>
      <c r="HH347" s="380"/>
    </row>
    <row r="348" spans="2:216">
      <c r="B348" s="377"/>
      <c r="C348" s="377"/>
      <c r="D348" s="377"/>
      <c r="E348" s="377"/>
      <c r="F348" s="377"/>
      <c r="G348" s="377"/>
      <c r="H348" s="377"/>
      <c r="I348" s="377"/>
      <c r="J348" s="377"/>
      <c r="K348" s="377"/>
      <c r="L348" s="377"/>
      <c r="M348" s="378"/>
      <c r="N348" s="378"/>
      <c r="O348" s="378"/>
      <c r="P348" s="378"/>
      <c r="Q348" s="378"/>
      <c r="R348" s="378"/>
      <c r="S348" s="378"/>
      <c r="T348" s="378"/>
      <c r="U348" s="378"/>
      <c r="V348" s="378"/>
      <c r="W348" s="378"/>
      <c r="X348" s="378"/>
      <c r="Y348" s="380"/>
      <c r="Z348" s="409"/>
      <c r="AA348" s="380"/>
      <c r="AB348" s="380"/>
      <c r="AC348" s="380"/>
      <c r="AD348" s="380"/>
      <c r="AE348" s="380"/>
      <c r="AF348" s="380"/>
      <c r="AG348" s="380"/>
      <c r="AH348" s="380"/>
      <c r="AI348" s="380"/>
      <c r="AJ348" s="380"/>
      <c r="AR348" s="380"/>
      <c r="AS348" s="380"/>
      <c r="AT348" s="380"/>
      <c r="AU348" s="380"/>
      <c r="AV348" s="380"/>
      <c r="AW348" s="380"/>
      <c r="AX348" s="380"/>
      <c r="AY348" s="380"/>
      <c r="AZ348" s="380"/>
      <c r="BA348" s="380"/>
      <c r="BB348" s="380"/>
      <c r="BC348" s="380"/>
      <c r="BD348" s="380"/>
      <c r="BE348" s="380"/>
      <c r="BF348" s="380"/>
      <c r="BG348" s="380"/>
      <c r="BH348" s="380"/>
      <c r="BI348" s="380"/>
      <c r="BJ348" s="377"/>
      <c r="CE348" s="380"/>
      <c r="CF348" s="380"/>
      <c r="CG348" s="380"/>
      <c r="EZ348" s="380"/>
      <c r="FA348" s="380"/>
      <c r="FB348" s="380"/>
      <c r="FC348" s="380"/>
      <c r="FD348" s="380"/>
      <c r="FE348" s="380"/>
      <c r="FF348" s="380"/>
      <c r="FG348" s="380"/>
      <c r="FH348" s="380"/>
      <c r="FI348" s="380"/>
      <c r="FJ348" s="380"/>
      <c r="FK348" s="380"/>
      <c r="FL348" s="380"/>
      <c r="FM348" s="380"/>
      <c r="FN348" s="380"/>
      <c r="FO348" s="380"/>
      <c r="FP348" s="380"/>
      <c r="FQ348" s="380"/>
      <c r="FR348" s="380"/>
      <c r="FS348" s="380"/>
      <c r="FT348" s="380"/>
      <c r="FU348" s="380"/>
      <c r="FV348" s="380"/>
      <c r="FW348" s="380"/>
      <c r="FX348" s="380"/>
      <c r="FY348" s="380"/>
      <c r="FZ348" s="380"/>
      <c r="GA348" s="380"/>
      <c r="GB348" s="380"/>
      <c r="GC348" s="380"/>
      <c r="GD348" s="380"/>
      <c r="GE348" s="380"/>
      <c r="GF348" s="380"/>
      <c r="GG348" s="380"/>
      <c r="GH348" s="380"/>
      <c r="GI348" s="380"/>
      <c r="GJ348" s="380"/>
      <c r="GK348" s="380"/>
      <c r="GL348" s="380"/>
      <c r="GM348" s="380"/>
      <c r="GN348" s="380"/>
      <c r="GO348" s="380"/>
      <c r="GP348" s="380"/>
      <c r="GQ348" s="380"/>
      <c r="GR348" s="380"/>
      <c r="GS348" s="380"/>
      <c r="GT348" s="380"/>
      <c r="GU348" s="380"/>
      <c r="GV348" s="380"/>
      <c r="GW348" s="380"/>
      <c r="GX348" s="380"/>
      <c r="GY348" s="380"/>
      <c r="GZ348" s="380"/>
      <c r="HA348" s="380"/>
      <c r="HB348" s="380"/>
      <c r="HC348" s="380"/>
      <c r="HD348" s="380"/>
      <c r="HE348" s="380"/>
      <c r="HF348" s="380"/>
      <c r="HG348" s="380"/>
      <c r="HH348" s="380"/>
    </row>
    <row r="349" spans="2:216">
      <c r="B349" s="377"/>
      <c r="C349" s="377"/>
      <c r="D349" s="377"/>
      <c r="E349" s="377"/>
      <c r="F349" s="377"/>
      <c r="G349" s="377"/>
      <c r="H349" s="377"/>
      <c r="I349" s="377"/>
      <c r="J349" s="377"/>
      <c r="K349" s="377"/>
      <c r="L349" s="377"/>
      <c r="M349" s="378"/>
      <c r="N349" s="378"/>
      <c r="O349" s="378"/>
      <c r="P349" s="378"/>
      <c r="Q349" s="378"/>
      <c r="R349" s="378"/>
      <c r="S349" s="378"/>
      <c r="T349" s="378"/>
      <c r="U349" s="378"/>
      <c r="V349" s="378"/>
      <c r="W349" s="378"/>
      <c r="X349" s="378"/>
      <c r="Y349" s="380"/>
      <c r="Z349" s="409"/>
      <c r="AA349" s="380"/>
      <c r="AB349" s="380"/>
      <c r="AC349" s="380"/>
      <c r="AD349" s="380"/>
      <c r="AE349" s="380"/>
      <c r="AF349" s="380"/>
      <c r="AG349" s="380"/>
      <c r="AH349" s="380"/>
      <c r="AI349" s="380"/>
      <c r="AJ349" s="380"/>
      <c r="AR349" s="380"/>
      <c r="AS349" s="380"/>
      <c r="AT349" s="380"/>
      <c r="AU349" s="380"/>
      <c r="AV349" s="380"/>
      <c r="AW349" s="380"/>
      <c r="AX349" s="380"/>
      <c r="AY349" s="380"/>
      <c r="AZ349" s="380"/>
      <c r="BA349" s="380"/>
      <c r="BB349" s="380"/>
      <c r="BC349" s="380"/>
      <c r="BD349" s="380"/>
      <c r="BE349" s="380"/>
      <c r="BF349" s="380"/>
      <c r="BG349" s="380"/>
      <c r="BH349" s="380"/>
      <c r="BI349" s="380"/>
      <c r="BJ349" s="377"/>
      <c r="CE349" s="380"/>
      <c r="CF349" s="380"/>
      <c r="CG349" s="380"/>
      <c r="EZ349" s="380"/>
      <c r="FA349" s="380"/>
      <c r="FB349" s="380"/>
      <c r="FC349" s="380"/>
      <c r="FD349" s="380"/>
      <c r="FE349" s="380"/>
      <c r="FF349" s="380"/>
      <c r="FG349" s="380"/>
      <c r="FH349" s="380"/>
      <c r="FI349" s="380"/>
      <c r="FJ349" s="380"/>
      <c r="FK349" s="380"/>
      <c r="FL349" s="380"/>
      <c r="FM349" s="380"/>
      <c r="FN349" s="380"/>
      <c r="FO349" s="380"/>
      <c r="FP349" s="380"/>
      <c r="FQ349" s="380"/>
      <c r="FR349" s="380"/>
      <c r="FS349" s="380"/>
      <c r="FT349" s="380"/>
      <c r="FU349" s="380"/>
      <c r="FV349" s="380"/>
      <c r="FW349" s="380"/>
      <c r="FX349" s="380"/>
      <c r="FY349" s="380"/>
      <c r="FZ349" s="380"/>
      <c r="GA349" s="380"/>
      <c r="GB349" s="380"/>
      <c r="GC349" s="380"/>
      <c r="GD349" s="380"/>
      <c r="GE349" s="380"/>
      <c r="GF349" s="380"/>
      <c r="GG349" s="380"/>
      <c r="GH349" s="380"/>
      <c r="GI349" s="380"/>
      <c r="GJ349" s="380"/>
      <c r="GK349" s="380"/>
      <c r="GL349" s="380"/>
      <c r="GM349" s="380"/>
      <c r="GN349" s="380"/>
      <c r="GO349" s="380"/>
      <c r="GP349" s="380"/>
      <c r="GQ349" s="380"/>
      <c r="GR349" s="380"/>
      <c r="GS349" s="380"/>
      <c r="GT349" s="380"/>
      <c r="GU349" s="380"/>
      <c r="GV349" s="380"/>
      <c r="GW349" s="380"/>
      <c r="GX349" s="380"/>
      <c r="GY349" s="380"/>
      <c r="GZ349" s="380"/>
      <c r="HA349" s="380"/>
      <c r="HB349" s="380"/>
      <c r="HC349" s="380"/>
      <c r="HD349" s="380"/>
      <c r="HE349" s="380"/>
      <c r="HF349" s="380"/>
      <c r="HG349" s="380"/>
      <c r="HH349" s="380"/>
    </row>
    <row r="350" spans="2:216">
      <c r="B350" s="377"/>
      <c r="C350" s="377"/>
      <c r="D350" s="377"/>
      <c r="E350" s="377"/>
      <c r="F350" s="377"/>
      <c r="G350" s="377"/>
      <c r="H350" s="377"/>
      <c r="I350" s="377"/>
      <c r="J350" s="377"/>
      <c r="K350" s="377"/>
      <c r="L350" s="377"/>
      <c r="M350" s="378"/>
      <c r="N350" s="378"/>
      <c r="O350" s="378"/>
      <c r="P350" s="378"/>
      <c r="Q350" s="378"/>
      <c r="R350" s="378"/>
      <c r="S350" s="378"/>
      <c r="T350" s="378"/>
      <c r="U350" s="378"/>
      <c r="V350" s="378"/>
      <c r="W350" s="378"/>
      <c r="X350" s="378"/>
      <c r="Y350" s="380"/>
      <c r="Z350" s="409"/>
      <c r="AA350" s="380"/>
      <c r="AB350" s="380"/>
      <c r="AC350" s="380"/>
      <c r="AD350" s="380"/>
      <c r="AE350" s="380"/>
      <c r="AF350" s="380"/>
      <c r="AG350" s="380"/>
      <c r="AH350" s="380"/>
      <c r="AI350" s="380"/>
      <c r="AJ350" s="380"/>
      <c r="AR350" s="380"/>
      <c r="AS350" s="380"/>
      <c r="AT350" s="380"/>
      <c r="AU350" s="380"/>
      <c r="AV350" s="380"/>
      <c r="AW350" s="380"/>
      <c r="AX350" s="380"/>
      <c r="AY350" s="380"/>
      <c r="AZ350" s="380"/>
      <c r="BA350" s="380"/>
      <c r="BB350" s="380"/>
      <c r="BC350" s="380"/>
      <c r="BD350" s="380"/>
      <c r="BE350" s="380"/>
      <c r="BF350" s="380"/>
      <c r="BG350" s="380"/>
      <c r="BH350" s="380"/>
      <c r="BI350" s="380"/>
      <c r="BJ350" s="377"/>
      <c r="CE350" s="380"/>
      <c r="CF350" s="380"/>
      <c r="CG350" s="380"/>
      <c r="EZ350" s="380"/>
      <c r="FA350" s="380"/>
      <c r="FB350" s="380"/>
      <c r="FC350" s="380"/>
      <c r="FD350" s="380"/>
      <c r="FE350" s="380"/>
      <c r="FF350" s="380"/>
      <c r="FG350" s="380"/>
      <c r="FH350" s="380"/>
      <c r="FI350" s="380"/>
      <c r="FJ350" s="380"/>
      <c r="FK350" s="380"/>
      <c r="FL350" s="380"/>
      <c r="FM350" s="380"/>
      <c r="FN350" s="380"/>
      <c r="FO350" s="380"/>
      <c r="FP350" s="380"/>
      <c r="FQ350" s="380"/>
      <c r="FR350" s="380"/>
      <c r="FS350" s="380"/>
      <c r="FT350" s="380"/>
      <c r="FU350" s="380"/>
      <c r="FV350" s="380"/>
      <c r="FW350" s="380"/>
      <c r="FX350" s="380"/>
      <c r="FY350" s="380"/>
      <c r="FZ350" s="380"/>
      <c r="GA350" s="380"/>
      <c r="GB350" s="380"/>
      <c r="GC350" s="380"/>
      <c r="GD350" s="380"/>
      <c r="GE350" s="380"/>
      <c r="GF350" s="380"/>
      <c r="GG350" s="380"/>
      <c r="GH350" s="380"/>
      <c r="GI350" s="380"/>
      <c r="GJ350" s="380"/>
      <c r="GK350" s="380"/>
      <c r="GL350" s="380"/>
      <c r="GM350" s="380"/>
      <c r="GN350" s="380"/>
      <c r="GO350" s="380"/>
      <c r="GP350" s="380"/>
      <c r="GQ350" s="380"/>
      <c r="GR350" s="380"/>
      <c r="GS350" s="380"/>
      <c r="GT350" s="380"/>
      <c r="GU350" s="380"/>
      <c r="GV350" s="380"/>
      <c r="GW350" s="380"/>
      <c r="GX350" s="380"/>
      <c r="GY350" s="380"/>
      <c r="GZ350" s="380"/>
      <c r="HA350" s="380"/>
      <c r="HB350" s="380"/>
      <c r="HC350" s="380"/>
      <c r="HD350" s="380"/>
      <c r="HE350" s="380"/>
      <c r="HF350" s="380"/>
      <c r="HG350" s="380"/>
      <c r="HH350" s="380"/>
    </row>
    <row r="351" spans="2:216">
      <c r="B351" s="377"/>
      <c r="C351" s="377"/>
      <c r="D351" s="377"/>
      <c r="E351" s="377"/>
      <c r="F351" s="377"/>
      <c r="G351" s="377"/>
      <c r="H351" s="377"/>
      <c r="I351" s="377"/>
      <c r="J351" s="377"/>
      <c r="K351" s="377"/>
      <c r="L351" s="377"/>
      <c r="M351" s="378"/>
      <c r="N351" s="378"/>
      <c r="O351" s="378"/>
      <c r="P351" s="378"/>
      <c r="Q351" s="378"/>
      <c r="R351" s="378"/>
      <c r="S351" s="378"/>
      <c r="T351" s="378"/>
      <c r="U351" s="378"/>
      <c r="V351" s="378"/>
      <c r="W351" s="378"/>
      <c r="X351" s="378"/>
      <c r="Y351" s="380"/>
      <c r="Z351" s="409"/>
      <c r="AA351" s="380"/>
      <c r="AB351" s="380"/>
      <c r="AC351" s="380"/>
      <c r="AD351" s="380"/>
      <c r="AE351" s="380"/>
      <c r="AF351" s="380"/>
      <c r="AG351" s="380"/>
      <c r="AH351" s="380"/>
      <c r="AI351" s="380"/>
      <c r="AJ351" s="380"/>
      <c r="AR351" s="380"/>
      <c r="AS351" s="380"/>
      <c r="AT351" s="380"/>
      <c r="AU351" s="380"/>
      <c r="AV351" s="380"/>
      <c r="AW351" s="380"/>
      <c r="AX351" s="380"/>
      <c r="AY351" s="380"/>
      <c r="AZ351" s="380"/>
      <c r="BA351" s="380"/>
      <c r="BB351" s="380"/>
      <c r="BC351" s="380"/>
      <c r="BD351" s="380"/>
      <c r="BE351" s="380"/>
      <c r="BF351" s="380"/>
      <c r="BG351" s="380"/>
      <c r="BH351" s="380"/>
      <c r="BI351" s="380"/>
      <c r="BJ351" s="377"/>
      <c r="CE351" s="380"/>
      <c r="CF351" s="380"/>
      <c r="CG351" s="380"/>
      <c r="EZ351" s="380"/>
      <c r="FA351" s="380"/>
      <c r="FB351" s="380"/>
      <c r="FC351" s="380"/>
      <c r="FD351" s="380"/>
      <c r="FE351" s="380"/>
      <c r="FF351" s="380"/>
      <c r="FG351" s="380"/>
      <c r="FH351" s="380"/>
      <c r="FI351" s="380"/>
      <c r="FJ351" s="380"/>
      <c r="FK351" s="380"/>
      <c r="FL351" s="380"/>
      <c r="FM351" s="380"/>
      <c r="FN351" s="380"/>
      <c r="FO351" s="380"/>
      <c r="FP351" s="380"/>
      <c r="FQ351" s="380"/>
      <c r="FR351" s="380"/>
      <c r="FS351" s="380"/>
      <c r="FT351" s="380"/>
      <c r="FU351" s="380"/>
      <c r="FV351" s="380"/>
      <c r="FW351" s="380"/>
      <c r="FX351" s="380"/>
      <c r="FY351" s="380"/>
      <c r="FZ351" s="380"/>
      <c r="GA351" s="380"/>
      <c r="GB351" s="380"/>
      <c r="GC351" s="380"/>
      <c r="GD351" s="380"/>
      <c r="GE351" s="380"/>
      <c r="GF351" s="380"/>
      <c r="GG351" s="380"/>
      <c r="GH351" s="380"/>
      <c r="GI351" s="380"/>
      <c r="GJ351" s="380"/>
      <c r="GK351" s="380"/>
      <c r="GL351" s="380"/>
      <c r="GM351" s="380"/>
      <c r="GN351" s="380"/>
      <c r="GO351" s="380"/>
      <c r="GP351" s="380"/>
      <c r="GQ351" s="380"/>
      <c r="GR351" s="380"/>
      <c r="GS351" s="380"/>
      <c r="GT351" s="380"/>
      <c r="GU351" s="380"/>
      <c r="GV351" s="380"/>
      <c r="GW351" s="380"/>
      <c r="GX351" s="380"/>
      <c r="GY351" s="380"/>
      <c r="GZ351" s="380"/>
      <c r="HA351" s="380"/>
      <c r="HB351" s="380"/>
      <c r="HC351" s="380"/>
      <c r="HD351" s="380"/>
      <c r="HE351" s="380"/>
      <c r="HF351" s="380"/>
      <c r="HG351" s="380"/>
      <c r="HH351" s="380"/>
    </row>
    <row r="352" spans="2:216">
      <c r="B352" s="377"/>
      <c r="C352" s="377"/>
      <c r="D352" s="377"/>
      <c r="E352" s="377"/>
      <c r="F352" s="377"/>
      <c r="G352" s="377"/>
      <c r="H352" s="377"/>
      <c r="I352" s="377"/>
      <c r="J352" s="377"/>
      <c r="K352" s="377"/>
      <c r="L352" s="377"/>
      <c r="M352" s="378"/>
      <c r="N352" s="378"/>
      <c r="O352" s="378"/>
      <c r="P352" s="378"/>
      <c r="Q352" s="378"/>
      <c r="R352" s="378"/>
      <c r="S352" s="378"/>
      <c r="T352" s="378"/>
      <c r="U352" s="378"/>
      <c r="V352" s="378"/>
      <c r="W352" s="378"/>
      <c r="X352" s="378"/>
      <c r="Y352" s="380"/>
      <c r="Z352" s="409"/>
      <c r="AA352" s="380"/>
      <c r="AB352" s="380"/>
      <c r="AC352" s="380"/>
      <c r="AD352" s="380"/>
      <c r="AE352" s="380"/>
      <c r="AF352" s="380"/>
      <c r="AG352" s="380"/>
      <c r="AH352" s="380"/>
      <c r="AI352" s="380"/>
      <c r="AJ352" s="380"/>
      <c r="AR352" s="380"/>
      <c r="AS352" s="380"/>
      <c r="AT352" s="380"/>
      <c r="AU352" s="380"/>
      <c r="AV352" s="380"/>
      <c r="AW352" s="380"/>
      <c r="AX352" s="380"/>
      <c r="AY352" s="380"/>
      <c r="AZ352" s="380"/>
      <c r="BA352" s="380"/>
      <c r="BB352" s="380"/>
      <c r="BC352" s="380"/>
      <c r="BD352" s="380"/>
      <c r="BE352" s="380"/>
      <c r="BF352" s="380"/>
      <c r="BG352" s="380"/>
      <c r="BH352" s="380"/>
      <c r="BI352" s="380"/>
      <c r="BJ352" s="377"/>
      <c r="CE352" s="380"/>
      <c r="CF352" s="380"/>
      <c r="CG352" s="380"/>
      <c r="EZ352" s="380"/>
      <c r="FA352" s="380"/>
      <c r="FB352" s="380"/>
      <c r="FC352" s="380"/>
      <c r="FD352" s="380"/>
      <c r="FE352" s="380"/>
      <c r="FF352" s="380"/>
      <c r="FG352" s="380"/>
      <c r="FH352" s="380"/>
      <c r="FI352" s="380"/>
      <c r="FJ352" s="380"/>
      <c r="FK352" s="380"/>
      <c r="FL352" s="380"/>
      <c r="FM352" s="380"/>
      <c r="FN352" s="380"/>
      <c r="FO352" s="380"/>
      <c r="FP352" s="380"/>
      <c r="FQ352" s="380"/>
      <c r="FR352" s="380"/>
      <c r="FS352" s="380"/>
      <c r="FT352" s="380"/>
      <c r="FU352" s="380"/>
      <c r="FV352" s="380"/>
      <c r="FW352" s="380"/>
      <c r="FX352" s="380"/>
      <c r="FY352" s="380"/>
      <c r="FZ352" s="380"/>
      <c r="GA352" s="380"/>
      <c r="GB352" s="380"/>
      <c r="GC352" s="380"/>
      <c r="GD352" s="380"/>
      <c r="GE352" s="380"/>
      <c r="GF352" s="380"/>
      <c r="GG352" s="380"/>
      <c r="GH352" s="380"/>
      <c r="GI352" s="380"/>
      <c r="GJ352" s="380"/>
      <c r="GK352" s="380"/>
      <c r="GL352" s="380"/>
      <c r="GM352" s="380"/>
      <c r="GN352" s="380"/>
      <c r="GO352" s="380"/>
      <c r="GP352" s="380"/>
      <c r="GQ352" s="380"/>
      <c r="GR352" s="380"/>
      <c r="GS352" s="380"/>
      <c r="GT352" s="380"/>
      <c r="GU352" s="380"/>
      <c r="GV352" s="380"/>
      <c r="GW352" s="380"/>
      <c r="GX352" s="380"/>
      <c r="GY352" s="380"/>
      <c r="GZ352" s="380"/>
      <c r="HA352" s="380"/>
      <c r="HB352" s="380"/>
      <c r="HC352" s="380"/>
      <c r="HD352" s="380"/>
      <c r="HE352" s="380"/>
      <c r="HF352" s="380"/>
      <c r="HG352" s="380"/>
      <c r="HH352" s="380"/>
    </row>
    <row r="353" spans="2:216">
      <c r="B353" s="377"/>
      <c r="C353" s="377"/>
      <c r="D353" s="377"/>
      <c r="E353" s="377"/>
      <c r="F353" s="377"/>
      <c r="G353" s="377"/>
      <c r="H353" s="377"/>
      <c r="I353" s="377"/>
      <c r="J353" s="377"/>
      <c r="K353" s="377"/>
      <c r="L353" s="377"/>
      <c r="M353" s="378"/>
      <c r="N353" s="378"/>
      <c r="O353" s="378"/>
      <c r="P353" s="378"/>
      <c r="Q353" s="378"/>
      <c r="R353" s="378"/>
      <c r="S353" s="378"/>
      <c r="T353" s="378"/>
      <c r="U353" s="378"/>
      <c r="V353" s="378"/>
      <c r="W353" s="378"/>
      <c r="X353" s="378"/>
      <c r="Y353" s="380"/>
      <c r="Z353" s="409"/>
      <c r="AA353" s="380"/>
      <c r="AB353" s="380"/>
      <c r="AC353" s="380"/>
      <c r="AD353" s="380"/>
      <c r="AE353" s="380"/>
      <c r="AF353" s="380"/>
      <c r="AG353" s="380"/>
      <c r="AH353" s="380"/>
      <c r="AI353" s="380"/>
      <c r="AJ353" s="380"/>
      <c r="AR353" s="380"/>
      <c r="AS353" s="380"/>
      <c r="AT353" s="380"/>
      <c r="AU353" s="380"/>
      <c r="AV353" s="380"/>
      <c r="AW353" s="380"/>
      <c r="AX353" s="380"/>
      <c r="AY353" s="380"/>
      <c r="AZ353" s="380"/>
      <c r="BA353" s="380"/>
      <c r="BB353" s="380"/>
      <c r="BC353" s="380"/>
      <c r="BD353" s="380"/>
      <c r="BE353" s="380"/>
      <c r="BF353" s="380"/>
      <c r="BG353" s="380"/>
      <c r="BH353" s="380"/>
      <c r="BI353" s="380"/>
      <c r="BJ353" s="377"/>
      <c r="CE353" s="380"/>
      <c r="CF353" s="380"/>
      <c r="CG353" s="380"/>
      <c r="EZ353" s="380"/>
      <c r="FA353" s="380"/>
      <c r="FB353" s="380"/>
      <c r="FC353" s="380"/>
      <c r="FD353" s="380"/>
      <c r="FE353" s="380"/>
      <c r="FF353" s="380"/>
      <c r="FG353" s="380"/>
      <c r="FH353" s="380"/>
      <c r="FI353" s="380"/>
      <c r="FJ353" s="380"/>
      <c r="FK353" s="380"/>
      <c r="FL353" s="380"/>
      <c r="FM353" s="380"/>
      <c r="FN353" s="380"/>
      <c r="FO353" s="380"/>
      <c r="FP353" s="380"/>
      <c r="FQ353" s="380"/>
      <c r="FR353" s="380"/>
      <c r="FS353" s="380"/>
      <c r="FT353" s="380"/>
      <c r="FU353" s="380"/>
      <c r="FV353" s="380"/>
      <c r="FW353" s="380"/>
      <c r="FX353" s="380"/>
      <c r="FY353" s="380"/>
      <c r="FZ353" s="380"/>
      <c r="GA353" s="380"/>
      <c r="GB353" s="380"/>
      <c r="GC353" s="380"/>
      <c r="GD353" s="380"/>
      <c r="GE353" s="380"/>
      <c r="GF353" s="380"/>
      <c r="GG353" s="380"/>
      <c r="GH353" s="380"/>
      <c r="GI353" s="380"/>
      <c r="GJ353" s="380"/>
      <c r="GK353" s="380"/>
      <c r="GL353" s="380"/>
      <c r="GM353" s="380"/>
      <c r="GN353" s="380"/>
      <c r="GO353" s="380"/>
      <c r="GP353" s="380"/>
      <c r="GQ353" s="380"/>
      <c r="GR353" s="380"/>
      <c r="GS353" s="380"/>
      <c r="GT353" s="380"/>
      <c r="GU353" s="380"/>
      <c r="GV353" s="380"/>
      <c r="GW353" s="380"/>
      <c r="GX353" s="380"/>
      <c r="GY353" s="380"/>
      <c r="GZ353" s="380"/>
      <c r="HA353" s="380"/>
      <c r="HB353" s="380"/>
      <c r="HC353" s="380"/>
      <c r="HD353" s="380"/>
      <c r="HE353" s="380"/>
      <c r="HF353" s="380"/>
      <c r="HG353" s="380"/>
      <c r="HH353" s="380"/>
    </row>
    <row r="354" spans="2:216">
      <c r="B354" s="377"/>
      <c r="C354" s="377"/>
      <c r="D354" s="377"/>
      <c r="E354" s="377"/>
      <c r="F354" s="377"/>
      <c r="G354" s="377"/>
      <c r="H354" s="377"/>
      <c r="I354" s="377"/>
      <c r="J354" s="377"/>
      <c r="K354" s="377"/>
      <c r="L354" s="377"/>
      <c r="M354" s="378"/>
      <c r="N354" s="378"/>
      <c r="O354" s="378"/>
      <c r="P354" s="378"/>
      <c r="Q354" s="378"/>
      <c r="R354" s="378"/>
      <c r="S354" s="378"/>
      <c r="T354" s="378"/>
      <c r="U354" s="378"/>
      <c r="V354" s="378"/>
      <c r="W354" s="378"/>
      <c r="X354" s="378"/>
      <c r="Y354" s="380"/>
      <c r="Z354" s="409"/>
      <c r="AA354" s="380"/>
      <c r="AB354" s="380"/>
      <c r="AC354" s="380"/>
      <c r="AD354" s="380"/>
      <c r="AE354" s="380"/>
      <c r="AF354" s="380"/>
      <c r="AG354" s="380"/>
      <c r="AH354" s="380"/>
      <c r="AI354" s="380"/>
      <c r="AJ354" s="380"/>
      <c r="AR354" s="380"/>
      <c r="AS354" s="380"/>
      <c r="AT354" s="380"/>
      <c r="AU354" s="380"/>
      <c r="AV354" s="380"/>
      <c r="AW354" s="380"/>
      <c r="AX354" s="380"/>
      <c r="AY354" s="380"/>
      <c r="AZ354" s="380"/>
      <c r="BA354" s="380"/>
      <c r="BB354" s="380"/>
      <c r="BC354" s="380"/>
      <c r="BD354" s="380"/>
      <c r="BE354" s="380"/>
      <c r="BF354" s="380"/>
      <c r="BG354" s="380"/>
      <c r="BH354" s="380"/>
      <c r="BI354" s="380"/>
      <c r="BJ354" s="377"/>
      <c r="CE354" s="380"/>
      <c r="CF354" s="380"/>
      <c r="CG354" s="380"/>
      <c r="EZ354" s="380"/>
      <c r="FA354" s="380"/>
      <c r="FB354" s="380"/>
      <c r="FC354" s="380"/>
      <c r="FD354" s="380"/>
      <c r="FE354" s="380"/>
      <c r="FF354" s="380"/>
      <c r="FG354" s="380"/>
      <c r="FH354" s="380"/>
      <c r="FI354" s="380"/>
      <c r="FJ354" s="380"/>
      <c r="FK354" s="380"/>
      <c r="FL354" s="380"/>
      <c r="FM354" s="380"/>
      <c r="FN354" s="380"/>
      <c r="FO354" s="380"/>
      <c r="FP354" s="380"/>
      <c r="FQ354" s="380"/>
      <c r="FR354" s="380"/>
      <c r="FS354" s="380"/>
      <c r="FT354" s="380"/>
      <c r="FU354" s="380"/>
      <c r="FV354" s="380"/>
      <c r="FW354" s="380"/>
      <c r="FX354" s="380"/>
      <c r="FY354" s="380"/>
      <c r="FZ354" s="380"/>
      <c r="GA354" s="380"/>
      <c r="GB354" s="380"/>
      <c r="GC354" s="380"/>
      <c r="GD354" s="380"/>
      <c r="GE354" s="380"/>
      <c r="GF354" s="380"/>
      <c r="GG354" s="380"/>
      <c r="GH354" s="380"/>
      <c r="GI354" s="380"/>
      <c r="GJ354" s="380"/>
      <c r="GK354" s="380"/>
      <c r="GL354" s="380"/>
      <c r="GM354" s="380"/>
      <c r="GN354" s="380"/>
      <c r="GO354" s="380"/>
      <c r="GP354" s="380"/>
      <c r="GQ354" s="380"/>
      <c r="GR354" s="380"/>
      <c r="GS354" s="380"/>
      <c r="GT354" s="380"/>
      <c r="GU354" s="380"/>
      <c r="GV354" s="380"/>
      <c r="GW354" s="380"/>
      <c r="GX354" s="380"/>
      <c r="GY354" s="380"/>
      <c r="GZ354" s="380"/>
      <c r="HA354" s="380"/>
      <c r="HB354" s="380"/>
      <c r="HC354" s="380"/>
      <c r="HD354" s="380"/>
      <c r="HE354" s="380"/>
      <c r="HF354" s="380"/>
      <c r="HG354" s="380"/>
      <c r="HH354" s="380"/>
    </row>
    <row r="355" spans="2:216">
      <c r="B355" s="377"/>
      <c r="C355" s="377"/>
      <c r="D355" s="377"/>
      <c r="E355" s="377"/>
      <c r="F355" s="377"/>
      <c r="G355" s="377"/>
      <c r="H355" s="377"/>
      <c r="I355" s="377"/>
      <c r="J355" s="377"/>
      <c r="K355" s="377"/>
      <c r="L355" s="377"/>
      <c r="M355" s="378"/>
      <c r="N355" s="378"/>
      <c r="O355" s="378"/>
      <c r="P355" s="378"/>
      <c r="Q355" s="378"/>
      <c r="R355" s="378"/>
      <c r="S355" s="378"/>
      <c r="T355" s="378"/>
      <c r="U355" s="378"/>
      <c r="V355" s="378"/>
      <c r="W355" s="378"/>
      <c r="X355" s="378"/>
      <c r="Y355" s="380"/>
      <c r="Z355" s="409"/>
      <c r="AA355" s="380"/>
      <c r="AB355" s="380"/>
      <c r="AC355" s="380"/>
      <c r="AD355" s="380"/>
      <c r="AE355" s="380"/>
      <c r="AF355" s="380"/>
      <c r="AG355" s="380"/>
      <c r="AH355" s="380"/>
      <c r="AI355" s="380"/>
      <c r="AJ355" s="380"/>
      <c r="AR355" s="380"/>
      <c r="AS355" s="380"/>
      <c r="AT355" s="380"/>
      <c r="AU355" s="380"/>
      <c r="AV355" s="380"/>
      <c r="AW355" s="380"/>
      <c r="AX355" s="380"/>
      <c r="AY355" s="380"/>
      <c r="AZ355" s="380"/>
      <c r="BA355" s="380"/>
      <c r="BB355" s="380"/>
      <c r="BC355" s="380"/>
      <c r="BD355" s="380"/>
      <c r="BE355" s="380"/>
      <c r="BF355" s="380"/>
      <c r="BG355" s="380"/>
      <c r="BH355" s="380"/>
      <c r="BI355" s="380"/>
      <c r="BJ355" s="377"/>
      <c r="CE355" s="380"/>
      <c r="CF355" s="380"/>
      <c r="CG355" s="380"/>
      <c r="EZ355" s="380"/>
      <c r="FA355" s="380"/>
      <c r="FB355" s="380"/>
      <c r="FC355" s="380"/>
      <c r="FD355" s="380"/>
      <c r="FE355" s="380"/>
      <c r="FF355" s="380"/>
      <c r="FG355" s="380"/>
      <c r="FH355" s="380"/>
      <c r="FI355" s="380"/>
      <c r="FJ355" s="380"/>
      <c r="FK355" s="380"/>
      <c r="FL355" s="380"/>
      <c r="FM355" s="380"/>
      <c r="FN355" s="380"/>
      <c r="FO355" s="380"/>
      <c r="FP355" s="380"/>
      <c r="FQ355" s="380"/>
      <c r="FR355" s="380"/>
      <c r="FS355" s="380"/>
      <c r="FT355" s="380"/>
      <c r="FU355" s="380"/>
      <c r="FV355" s="380"/>
      <c r="FW355" s="380"/>
      <c r="FX355" s="380"/>
      <c r="FY355" s="380"/>
      <c r="FZ355" s="380"/>
      <c r="GA355" s="380"/>
      <c r="GB355" s="380"/>
      <c r="GC355" s="380"/>
      <c r="GD355" s="380"/>
      <c r="GE355" s="380"/>
      <c r="GF355" s="380"/>
      <c r="GG355" s="380"/>
      <c r="GH355" s="380"/>
      <c r="GI355" s="380"/>
      <c r="GJ355" s="380"/>
      <c r="GK355" s="380"/>
      <c r="GL355" s="380"/>
      <c r="GM355" s="380"/>
      <c r="GN355" s="380"/>
      <c r="GO355" s="380"/>
      <c r="GP355" s="380"/>
      <c r="GQ355" s="380"/>
      <c r="GR355" s="380"/>
      <c r="GS355" s="380"/>
      <c r="GT355" s="380"/>
      <c r="GU355" s="380"/>
      <c r="GV355" s="380"/>
      <c r="GW355" s="380"/>
      <c r="GX355" s="380"/>
      <c r="GY355" s="380"/>
      <c r="GZ355" s="380"/>
      <c r="HA355" s="380"/>
      <c r="HB355" s="380"/>
      <c r="HC355" s="380"/>
      <c r="HD355" s="380"/>
      <c r="HE355" s="380"/>
      <c r="HF355" s="380"/>
      <c r="HG355" s="380"/>
      <c r="HH355" s="380"/>
    </row>
    <row r="356" spans="2:216">
      <c r="B356" s="377"/>
      <c r="C356" s="377"/>
      <c r="D356" s="377"/>
      <c r="E356" s="377"/>
      <c r="F356" s="377"/>
      <c r="G356" s="377"/>
      <c r="H356" s="377"/>
      <c r="I356" s="377"/>
      <c r="J356" s="377"/>
      <c r="K356" s="377"/>
      <c r="L356" s="377"/>
      <c r="M356" s="378"/>
      <c r="N356" s="378"/>
      <c r="O356" s="378"/>
      <c r="P356" s="378"/>
      <c r="Q356" s="378"/>
      <c r="R356" s="378"/>
      <c r="S356" s="378"/>
      <c r="T356" s="378"/>
      <c r="U356" s="378"/>
      <c r="V356" s="378"/>
      <c r="W356" s="378"/>
      <c r="X356" s="378"/>
      <c r="Y356" s="380"/>
      <c r="Z356" s="409"/>
      <c r="AA356" s="380"/>
      <c r="AB356" s="380"/>
      <c r="AC356" s="380"/>
      <c r="AD356" s="380"/>
      <c r="AE356" s="380"/>
      <c r="AF356" s="380"/>
      <c r="AG356" s="380"/>
      <c r="AH356" s="380"/>
      <c r="AI356" s="380"/>
      <c r="AJ356" s="380"/>
      <c r="AR356" s="380"/>
      <c r="AS356" s="380"/>
      <c r="AT356" s="380"/>
      <c r="AU356" s="380"/>
      <c r="AV356" s="380"/>
      <c r="AW356" s="380"/>
      <c r="AX356" s="380"/>
      <c r="AY356" s="380"/>
      <c r="AZ356" s="380"/>
      <c r="BA356" s="380"/>
      <c r="BB356" s="380"/>
      <c r="BC356" s="380"/>
      <c r="BD356" s="380"/>
      <c r="BE356" s="380"/>
      <c r="BF356" s="380"/>
      <c r="BG356" s="380"/>
      <c r="BH356" s="380"/>
      <c r="BI356" s="380"/>
      <c r="BJ356" s="377"/>
      <c r="CE356" s="380"/>
      <c r="CF356" s="380"/>
      <c r="CG356" s="380"/>
      <c r="EZ356" s="380"/>
      <c r="FA356" s="380"/>
      <c r="FB356" s="380"/>
      <c r="FC356" s="380"/>
      <c r="FD356" s="380"/>
      <c r="FE356" s="380"/>
      <c r="FF356" s="380"/>
      <c r="FG356" s="380"/>
      <c r="FH356" s="380"/>
      <c r="FI356" s="380"/>
      <c r="FJ356" s="380"/>
      <c r="FK356" s="380"/>
      <c r="FL356" s="380"/>
      <c r="FM356" s="380"/>
      <c r="FN356" s="380"/>
      <c r="FO356" s="380"/>
      <c r="FP356" s="380"/>
      <c r="FQ356" s="380"/>
      <c r="FR356" s="380"/>
      <c r="FS356" s="380"/>
      <c r="FT356" s="380"/>
      <c r="FU356" s="380"/>
      <c r="FV356" s="380"/>
      <c r="FW356" s="380"/>
      <c r="FX356" s="380"/>
      <c r="FY356" s="380"/>
      <c r="FZ356" s="380"/>
      <c r="GA356" s="380"/>
      <c r="GB356" s="380"/>
      <c r="GC356" s="380"/>
      <c r="GD356" s="380"/>
      <c r="GE356" s="380"/>
      <c r="GF356" s="380"/>
      <c r="GG356" s="380"/>
      <c r="GH356" s="380"/>
      <c r="GI356" s="380"/>
      <c r="GJ356" s="380"/>
      <c r="GK356" s="380"/>
      <c r="GL356" s="380"/>
      <c r="GM356" s="380"/>
      <c r="GN356" s="380"/>
      <c r="GO356" s="380"/>
      <c r="GP356" s="380"/>
      <c r="GQ356" s="380"/>
      <c r="GR356" s="380"/>
      <c r="GS356" s="380"/>
      <c r="GT356" s="380"/>
      <c r="GU356" s="380"/>
      <c r="GV356" s="380"/>
      <c r="GW356" s="380"/>
      <c r="GX356" s="380"/>
      <c r="GY356" s="380"/>
      <c r="GZ356" s="380"/>
      <c r="HA356" s="380"/>
      <c r="HB356" s="380"/>
      <c r="HC356" s="380"/>
      <c r="HD356" s="380"/>
      <c r="HE356" s="380"/>
      <c r="HF356" s="380"/>
      <c r="HG356" s="380"/>
      <c r="HH356" s="380"/>
    </row>
    <row r="357" spans="2:216">
      <c r="B357" s="377"/>
      <c r="C357" s="377"/>
      <c r="D357" s="377"/>
      <c r="E357" s="377"/>
      <c r="F357" s="377"/>
      <c r="G357" s="377"/>
      <c r="H357" s="377"/>
      <c r="I357" s="377"/>
      <c r="J357" s="377"/>
      <c r="K357" s="377"/>
      <c r="L357" s="377"/>
      <c r="M357" s="378"/>
      <c r="N357" s="378"/>
      <c r="O357" s="378"/>
      <c r="P357" s="378"/>
      <c r="Q357" s="378"/>
      <c r="R357" s="378"/>
      <c r="S357" s="378"/>
      <c r="T357" s="378"/>
      <c r="U357" s="378"/>
      <c r="V357" s="378"/>
      <c r="W357" s="378"/>
      <c r="X357" s="378"/>
      <c r="Y357" s="380"/>
      <c r="Z357" s="409"/>
      <c r="AA357" s="380"/>
      <c r="AB357" s="380"/>
      <c r="AC357" s="380"/>
      <c r="AD357" s="380"/>
      <c r="AE357" s="380"/>
      <c r="AF357" s="380"/>
      <c r="AG357" s="380"/>
      <c r="AH357" s="380"/>
      <c r="AI357" s="380"/>
      <c r="AJ357" s="380"/>
      <c r="AR357" s="380"/>
      <c r="AS357" s="380"/>
      <c r="AT357" s="380"/>
      <c r="AU357" s="380"/>
      <c r="AV357" s="380"/>
      <c r="AW357" s="380"/>
      <c r="AX357" s="380"/>
      <c r="AY357" s="380"/>
      <c r="AZ357" s="380"/>
      <c r="BA357" s="380"/>
      <c r="BB357" s="380"/>
      <c r="BC357" s="380"/>
      <c r="BD357" s="380"/>
      <c r="BE357" s="380"/>
      <c r="BF357" s="380"/>
      <c r="BG357" s="380"/>
      <c r="BH357" s="380"/>
      <c r="BI357" s="380"/>
      <c r="BJ357" s="377"/>
      <c r="CE357" s="380"/>
      <c r="CF357" s="380"/>
      <c r="CG357" s="380"/>
      <c r="EZ357" s="380"/>
      <c r="FA357" s="380"/>
      <c r="FB357" s="380"/>
      <c r="FC357" s="380"/>
      <c r="FD357" s="380"/>
      <c r="FE357" s="380"/>
      <c r="FF357" s="380"/>
      <c r="FG357" s="380"/>
      <c r="FH357" s="380"/>
      <c r="FI357" s="380"/>
      <c r="FJ357" s="380"/>
      <c r="FK357" s="380"/>
      <c r="FL357" s="380"/>
      <c r="FM357" s="380"/>
      <c r="FN357" s="380"/>
      <c r="FO357" s="380"/>
      <c r="FP357" s="380"/>
      <c r="FQ357" s="380"/>
      <c r="FR357" s="380"/>
      <c r="FS357" s="380"/>
      <c r="FT357" s="380"/>
      <c r="FU357" s="380"/>
      <c r="FV357" s="380"/>
      <c r="FW357" s="380"/>
      <c r="FX357" s="380"/>
      <c r="FY357" s="380"/>
      <c r="FZ357" s="380"/>
      <c r="GA357" s="380"/>
      <c r="GB357" s="380"/>
      <c r="GC357" s="380"/>
      <c r="GD357" s="380"/>
      <c r="GE357" s="380"/>
      <c r="GF357" s="380"/>
      <c r="GG357" s="380"/>
      <c r="GH357" s="380"/>
      <c r="GI357" s="380"/>
      <c r="GJ357" s="380"/>
      <c r="GK357" s="380"/>
      <c r="GL357" s="380"/>
      <c r="GM357" s="380"/>
      <c r="GN357" s="380"/>
      <c r="GO357" s="380"/>
      <c r="GP357" s="380"/>
      <c r="GQ357" s="380"/>
      <c r="GR357" s="380"/>
      <c r="GS357" s="380"/>
      <c r="GT357" s="380"/>
      <c r="GU357" s="380"/>
      <c r="GV357" s="380"/>
      <c r="GW357" s="380"/>
      <c r="GX357" s="380"/>
      <c r="GY357" s="380"/>
      <c r="GZ357" s="380"/>
      <c r="HA357" s="380"/>
      <c r="HB357" s="380"/>
      <c r="HC357" s="380"/>
      <c r="HD357" s="380"/>
      <c r="HE357" s="380"/>
      <c r="HF357" s="380"/>
      <c r="HG357" s="380"/>
      <c r="HH357" s="380"/>
    </row>
    <row r="358" spans="2:216">
      <c r="B358" s="377"/>
      <c r="C358" s="377"/>
      <c r="D358" s="377"/>
      <c r="E358" s="377"/>
      <c r="F358" s="377"/>
      <c r="G358" s="377"/>
      <c r="H358" s="377"/>
      <c r="I358" s="377"/>
      <c r="J358" s="377"/>
      <c r="K358" s="377"/>
      <c r="L358" s="377"/>
      <c r="M358" s="378"/>
      <c r="N358" s="378"/>
      <c r="O358" s="378"/>
      <c r="P358" s="378"/>
      <c r="Q358" s="378"/>
      <c r="R358" s="378"/>
      <c r="S358" s="378"/>
      <c r="T358" s="378"/>
      <c r="U358" s="378"/>
      <c r="V358" s="378"/>
      <c r="W358" s="378"/>
      <c r="X358" s="378"/>
      <c r="Y358" s="380"/>
      <c r="Z358" s="409"/>
      <c r="AA358" s="380"/>
      <c r="AB358" s="380"/>
      <c r="AC358" s="380"/>
      <c r="AD358" s="380"/>
      <c r="AE358" s="380"/>
      <c r="AF358" s="380"/>
      <c r="AG358" s="380"/>
      <c r="AH358" s="380"/>
      <c r="AI358" s="380"/>
      <c r="AJ358" s="380"/>
      <c r="AR358" s="380"/>
      <c r="AS358" s="380"/>
      <c r="AT358" s="380"/>
      <c r="AU358" s="380"/>
      <c r="AV358" s="380"/>
      <c r="AW358" s="380"/>
      <c r="AX358" s="380"/>
      <c r="AY358" s="380"/>
      <c r="AZ358" s="380"/>
      <c r="BA358" s="380"/>
      <c r="BB358" s="380"/>
      <c r="BC358" s="380"/>
      <c r="BD358" s="380"/>
      <c r="BE358" s="380"/>
      <c r="BF358" s="380"/>
      <c r="BG358" s="380"/>
      <c r="BH358" s="380"/>
      <c r="BI358" s="380"/>
      <c r="BJ358" s="377"/>
      <c r="CE358" s="380"/>
      <c r="CF358" s="380"/>
      <c r="CG358" s="380"/>
      <c r="EZ358" s="380"/>
      <c r="FA358" s="380"/>
      <c r="FB358" s="380"/>
      <c r="FC358" s="380"/>
      <c r="FD358" s="380"/>
      <c r="FE358" s="380"/>
      <c r="FF358" s="380"/>
      <c r="FG358" s="380"/>
      <c r="FH358" s="380"/>
      <c r="FI358" s="380"/>
      <c r="FJ358" s="380"/>
      <c r="FK358" s="380"/>
      <c r="FL358" s="380"/>
      <c r="FM358" s="380"/>
      <c r="FN358" s="380"/>
      <c r="FO358" s="380"/>
      <c r="FP358" s="380"/>
      <c r="FQ358" s="380"/>
      <c r="FR358" s="380"/>
      <c r="FS358" s="380"/>
      <c r="FT358" s="380"/>
      <c r="FU358" s="380"/>
      <c r="FV358" s="380"/>
      <c r="FW358" s="380"/>
      <c r="FX358" s="380"/>
      <c r="FY358" s="380"/>
      <c r="FZ358" s="380"/>
      <c r="GA358" s="380"/>
      <c r="GB358" s="380"/>
      <c r="GC358" s="380"/>
      <c r="GD358" s="380"/>
      <c r="GE358" s="380"/>
      <c r="GF358" s="380"/>
      <c r="GG358" s="380"/>
      <c r="GH358" s="380"/>
      <c r="GI358" s="380"/>
      <c r="GJ358" s="380"/>
      <c r="GK358" s="380"/>
      <c r="GL358" s="380"/>
      <c r="GM358" s="380"/>
      <c r="GN358" s="380"/>
      <c r="GO358" s="380"/>
      <c r="GP358" s="380"/>
      <c r="GQ358" s="380"/>
      <c r="GR358" s="380"/>
      <c r="GS358" s="380"/>
      <c r="GT358" s="380"/>
      <c r="GU358" s="380"/>
      <c r="GV358" s="380"/>
      <c r="GW358" s="380"/>
      <c r="GX358" s="380"/>
      <c r="GY358" s="380"/>
      <c r="GZ358" s="380"/>
      <c r="HA358" s="380"/>
      <c r="HB358" s="380"/>
      <c r="HC358" s="380"/>
      <c r="HD358" s="380"/>
      <c r="HE358" s="380"/>
      <c r="HF358" s="380"/>
      <c r="HG358" s="380"/>
      <c r="HH358" s="380"/>
    </row>
    <row r="359" spans="2:216">
      <c r="B359" s="377"/>
      <c r="C359" s="377"/>
      <c r="D359" s="377"/>
      <c r="E359" s="377"/>
      <c r="F359" s="377"/>
      <c r="G359" s="377"/>
      <c r="H359" s="377"/>
      <c r="I359" s="377"/>
      <c r="J359" s="377"/>
      <c r="K359" s="377"/>
      <c r="L359" s="377"/>
      <c r="M359" s="378"/>
      <c r="N359" s="378"/>
      <c r="O359" s="378"/>
      <c r="P359" s="378"/>
      <c r="Q359" s="378"/>
      <c r="R359" s="378"/>
      <c r="S359" s="378"/>
      <c r="T359" s="378"/>
      <c r="U359" s="378"/>
      <c r="V359" s="378"/>
      <c r="W359" s="378"/>
      <c r="X359" s="378"/>
      <c r="Y359" s="380"/>
      <c r="Z359" s="409"/>
      <c r="AA359" s="380"/>
      <c r="AB359" s="380"/>
      <c r="AC359" s="380"/>
      <c r="AD359" s="380"/>
      <c r="AE359" s="380"/>
      <c r="AF359" s="380"/>
      <c r="AG359" s="380"/>
      <c r="AH359" s="380"/>
      <c r="AI359" s="380"/>
      <c r="AJ359" s="380"/>
      <c r="AR359" s="380"/>
      <c r="AS359" s="380"/>
      <c r="AT359" s="380"/>
      <c r="AU359" s="380"/>
      <c r="AV359" s="380"/>
      <c r="AW359" s="380"/>
      <c r="AX359" s="380"/>
      <c r="AY359" s="380"/>
      <c r="AZ359" s="380"/>
      <c r="BA359" s="380"/>
      <c r="BB359" s="380"/>
      <c r="BC359" s="380"/>
      <c r="BD359" s="380"/>
      <c r="BE359" s="380"/>
      <c r="BF359" s="380"/>
      <c r="BG359" s="380"/>
      <c r="BH359" s="380"/>
      <c r="BI359" s="380"/>
      <c r="BJ359" s="377"/>
      <c r="CE359" s="380"/>
      <c r="CF359" s="380"/>
      <c r="CG359" s="380"/>
      <c r="EZ359" s="380"/>
      <c r="FA359" s="380"/>
      <c r="FB359" s="380"/>
      <c r="FC359" s="380"/>
      <c r="FD359" s="380"/>
      <c r="FE359" s="380"/>
      <c r="FF359" s="380"/>
      <c r="FG359" s="380"/>
      <c r="FH359" s="380"/>
      <c r="FI359" s="380"/>
      <c r="FJ359" s="380"/>
      <c r="FK359" s="380"/>
      <c r="FL359" s="380"/>
      <c r="FM359" s="380"/>
      <c r="FN359" s="380"/>
      <c r="FO359" s="380"/>
      <c r="FP359" s="380"/>
      <c r="FQ359" s="380"/>
      <c r="FR359" s="380"/>
      <c r="FS359" s="380"/>
      <c r="FT359" s="380"/>
      <c r="FU359" s="380"/>
      <c r="FV359" s="380"/>
      <c r="FW359" s="380"/>
      <c r="FX359" s="380"/>
      <c r="FY359" s="380"/>
      <c r="FZ359" s="380"/>
      <c r="GA359" s="380"/>
      <c r="GB359" s="380"/>
      <c r="GC359" s="380"/>
      <c r="GD359" s="380"/>
      <c r="GE359" s="380"/>
      <c r="GF359" s="380"/>
      <c r="GG359" s="380"/>
      <c r="GH359" s="380"/>
      <c r="GI359" s="380"/>
      <c r="GJ359" s="380"/>
      <c r="GK359" s="380"/>
      <c r="GL359" s="380"/>
      <c r="GM359" s="380"/>
      <c r="GN359" s="380"/>
      <c r="GO359" s="380"/>
      <c r="GP359" s="380"/>
      <c r="GQ359" s="380"/>
      <c r="GR359" s="380"/>
      <c r="GS359" s="380"/>
      <c r="GT359" s="380"/>
      <c r="GU359" s="380"/>
      <c r="GV359" s="380"/>
      <c r="GW359" s="380"/>
      <c r="GX359" s="380"/>
      <c r="GY359" s="380"/>
      <c r="GZ359" s="380"/>
      <c r="HA359" s="380"/>
      <c r="HB359" s="380"/>
      <c r="HC359" s="380"/>
      <c r="HD359" s="380"/>
      <c r="HE359" s="380"/>
      <c r="HF359" s="380"/>
      <c r="HG359" s="380"/>
      <c r="HH359" s="380"/>
    </row>
    <row r="360" spans="2:216">
      <c r="B360" s="377"/>
      <c r="C360" s="377"/>
      <c r="D360" s="377"/>
      <c r="E360" s="377"/>
      <c r="F360" s="377"/>
      <c r="G360" s="377"/>
      <c r="H360" s="377"/>
      <c r="I360" s="377"/>
      <c r="J360" s="377"/>
      <c r="K360" s="377"/>
      <c r="L360" s="377"/>
      <c r="M360" s="378"/>
      <c r="N360" s="378"/>
      <c r="O360" s="378"/>
      <c r="P360" s="378"/>
      <c r="Q360" s="378"/>
      <c r="R360" s="378"/>
      <c r="S360" s="378"/>
      <c r="T360" s="378"/>
      <c r="U360" s="378"/>
      <c r="V360" s="378"/>
      <c r="W360" s="378"/>
      <c r="X360" s="378"/>
      <c r="Y360" s="380"/>
      <c r="Z360" s="409"/>
      <c r="AA360" s="380"/>
      <c r="AB360" s="380"/>
      <c r="AC360" s="380"/>
      <c r="AD360" s="380"/>
      <c r="AE360" s="380"/>
      <c r="AF360" s="380"/>
      <c r="AG360" s="380"/>
      <c r="AH360" s="380"/>
      <c r="AI360" s="380"/>
      <c r="AJ360" s="380"/>
      <c r="AR360" s="380"/>
      <c r="AS360" s="380"/>
      <c r="AT360" s="380"/>
      <c r="AU360" s="380"/>
      <c r="AV360" s="380"/>
      <c r="AW360" s="380"/>
      <c r="AX360" s="380"/>
      <c r="AY360" s="380"/>
      <c r="AZ360" s="380"/>
      <c r="BA360" s="380"/>
      <c r="BB360" s="380"/>
      <c r="BC360" s="380"/>
      <c r="BD360" s="380"/>
      <c r="BE360" s="380"/>
      <c r="BF360" s="380"/>
      <c r="BG360" s="380"/>
      <c r="BH360" s="380"/>
      <c r="BI360" s="380"/>
      <c r="BJ360" s="377"/>
      <c r="CE360" s="380"/>
      <c r="CF360" s="380"/>
      <c r="CG360" s="380"/>
      <c r="EZ360" s="380"/>
      <c r="FA360" s="380"/>
      <c r="FB360" s="380"/>
      <c r="FC360" s="380"/>
      <c r="FD360" s="380"/>
      <c r="FE360" s="380"/>
      <c r="FF360" s="380"/>
      <c r="FG360" s="380"/>
      <c r="FH360" s="380"/>
      <c r="FI360" s="380"/>
      <c r="FJ360" s="380"/>
      <c r="FK360" s="380"/>
      <c r="FL360" s="380"/>
      <c r="FM360" s="380"/>
      <c r="FN360" s="380"/>
      <c r="FO360" s="380"/>
      <c r="FP360" s="380"/>
      <c r="FQ360" s="380"/>
      <c r="FR360" s="380"/>
      <c r="FS360" s="380"/>
      <c r="FT360" s="380"/>
      <c r="FU360" s="380"/>
      <c r="FV360" s="380"/>
      <c r="FW360" s="380"/>
      <c r="FX360" s="380"/>
      <c r="FY360" s="380"/>
      <c r="FZ360" s="380"/>
      <c r="GA360" s="380"/>
      <c r="GB360" s="380"/>
      <c r="GC360" s="380"/>
      <c r="GD360" s="380"/>
      <c r="GE360" s="380"/>
      <c r="GF360" s="380"/>
      <c r="GG360" s="380"/>
      <c r="GH360" s="380"/>
      <c r="GI360" s="380"/>
      <c r="GJ360" s="380"/>
      <c r="GK360" s="380"/>
      <c r="GL360" s="380"/>
      <c r="GM360" s="380"/>
      <c r="GN360" s="380"/>
      <c r="GO360" s="380"/>
      <c r="GP360" s="380"/>
      <c r="GQ360" s="380"/>
      <c r="GR360" s="380"/>
      <c r="GS360" s="380"/>
      <c r="GT360" s="380"/>
      <c r="GU360" s="380"/>
      <c r="GV360" s="380"/>
      <c r="GW360" s="380"/>
      <c r="GX360" s="380"/>
      <c r="GY360" s="380"/>
      <c r="GZ360" s="380"/>
      <c r="HA360" s="380"/>
      <c r="HB360" s="380"/>
      <c r="HC360" s="380"/>
      <c r="HD360" s="380"/>
      <c r="HE360" s="380"/>
      <c r="HF360" s="380"/>
      <c r="HG360" s="380"/>
      <c r="HH360" s="380"/>
    </row>
    <row r="361" spans="2:216">
      <c r="B361" s="377"/>
      <c r="C361" s="377"/>
      <c r="D361" s="377"/>
      <c r="E361" s="377"/>
      <c r="F361" s="377"/>
      <c r="G361" s="377"/>
      <c r="H361" s="377"/>
      <c r="I361" s="377"/>
      <c r="J361" s="377"/>
      <c r="K361" s="377"/>
      <c r="L361" s="377"/>
      <c r="M361" s="378"/>
      <c r="N361" s="378"/>
      <c r="O361" s="378"/>
      <c r="P361" s="378"/>
      <c r="Q361" s="378"/>
      <c r="R361" s="378"/>
      <c r="S361" s="378"/>
      <c r="T361" s="378"/>
      <c r="U361" s="378"/>
      <c r="V361" s="378"/>
      <c r="W361" s="378"/>
      <c r="X361" s="378"/>
      <c r="Y361" s="380"/>
      <c r="Z361" s="409"/>
      <c r="AA361" s="380"/>
      <c r="AB361" s="380"/>
      <c r="AC361" s="380"/>
      <c r="AD361" s="380"/>
      <c r="AE361" s="380"/>
      <c r="AF361" s="380"/>
      <c r="AG361" s="380"/>
      <c r="AH361" s="380"/>
      <c r="AI361" s="380"/>
      <c r="AJ361" s="380"/>
      <c r="AR361" s="380"/>
      <c r="AS361" s="380"/>
      <c r="AT361" s="380"/>
      <c r="AU361" s="380"/>
      <c r="AV361" s="380"/>
      <c r="AW361" s="380"/>
      <c r="AX361" s="380"/>
      <c r="AY361" s="380"/>
      <c r="AZ361" s="380"/>
      <c r="BA361" s="380"/>
      <c r="BB361" s="380"/>
      <c r="BC361" s="380"/>
      <c r="BD361" s="380"/>
      <c r="BE361" s="380"/>
      <c r="BF361" s="380"/>
      <c r="BG361" s="380"/>
      <c r="BH361" s="380"/>
      <c r="BI361" s="380"/>
      <c r="BJ361" s="377"/>
      <c r="CE361" s="380"/>
      <c r="CF361" s="380"/>
      <c r="CG361" s="380"/>
      <c r="EZ361" s="380"/>
      <c r="FA361" s="380"/>
      <c r="FB361" s="380"/>
      <c r="FC361" s="380"/>
      <c r="FD361" s="380"/>
      <c r="FE361" s="380"/>
      <c r="FF361" s="380"/>
      <c r="FG361" s="380"/>
      <c r="FH361" s="380"/>
      <c r="FI361" s="380"/>
      <c r="FJ361" s="380"/>
      <c r="FK361" s="380"/>
      <c r="FL361" s="380"/>
      <c r="FM361" s="380"/>
      <c r="FN361" s="380"/>
      <c r="FO361" s="380"/>
      <c r="FP361" s="380"/>
      <c r="FQ361" s="380"/>
      <c r="FR361" s="380"/>
      <c r="FS361" s="380"/>
      <c r="FT361" s="380"/>
      <c r="FU361" s="380"/>
      <c r="FV361" s="380"/>
      <c r="FW361" s="380"/>
      <c r="FX361" s="380"/>
      <c r="FY361" s="380"/>
      <c r="FZ361" s="380"/>
      <c r="GA361" s="380"/>
      <c r="GB361" s="380"/>
      <c r="GC361" s="380"/>
      <c r="GD361" s="380"/>
      <c r="GE361" s="380"/>
      <c r="GF361" s="380"/>
      <c r="GG361" s="380"/>
      <c r="GH361" s="380"/>
      <c r="GI361" s="380"/>
      <c r="GJ361" s="380"/>
      <c r="GK361" s="380"/>
      <c r="GL361" s="380"/>
      <c r="GM361" s="380"/>
      <c r="GN361" s="380"/>
      <c r="GO361" s="380"/>
      <c r="GP361" s="380"/>
      <c r="GQ361" s="380"/>
      <c r="GR361" s="380"/>
      <c r="GS361" s="380"/>
      <c r="GT361" s="380"/>
      <c r="GU361" s="380"/>
      <c r="GV361" s="380"/>
      <c r="GW361" s="380"/>
      <c r="GX361" s="380"/>
      <c r="GY361" s="380"/>
      <c r="GZ361" s="380"/>
      <c r="HA361" s="380"/>
      <c r="HB361" s="380"/>
      <c r="HC361" s="380"/>
      <c r="HD361" s="380"/>
      <c r="HE361" s="380"/>
      <c r="HF361" s="380"/>
      <c r="HG361" s="380"/>
      <c r="HH361" s="380"/>
    </row>
    <row r="362" spans="2:216">
      <c r="B362" s="377"/>
      <c r="C362" s="377"/>
      <c r="D362" s="377"/>
      <c r="E362" s="377"/>
      <c r="F362" s="377"/>
      <c r="G362" s="377"/>
      <c r="H362" s="377"/>
      <c r="I362" s="377"/>
      <c r="J362" s="377"/>
      <c r="K362" s="377"/>
      <c r="L362" s="377"/>
      <c r="M362" s="378"/>
      <c r="N362" s="378"/>
      <c r="O362" s="378"/>
      <c r="P362" s="378"/>
      <c r="Q362" s="378"/>
      <c r="R362" s="378"/>
      <c r="S362" s="378"/>
      <c r="T362" s="378"/>
      <c r="U362" s="378"/>
      <c r="V362" s="378"/>
      <c r="W362" s="378"/>
      <c r="X362" s="378"/>
      <c r="Y362" s="380"/>
      <c r="Z362" s="409"/>
      <c r="AA362" s="380"/>
      <c r="AB362" s="380"/>
      <c r="AC362" s="380"/>
      <c r="AD362" s="380"/>
      <c r="AE362" s="380"/>
      <c r="AF362" s="380"/>
      <c r="AG362" s="380"/>
      <c r="AH362" s="380"/>
      <c r="AI362" s="380"/>
      <c r="AJ362" s="380"/>
      <c r="AR362" s="380"/>
      <c r="AS362" s="380"/>
      <c r="AT362" s="380"/>
      <c r="AU362" s="380"/>
      <c r="AV362" s="380"/>
      <c r="AW362" s="380"/>
      <c r="AX362" s="380"/>
      <c r="AY362" s="380"/>
      <c r="AZ362" s="380"/>
      <c r="BA362" s="380"/>
      <c r="BB362" s="380"/>
      <c r="BC362" s="380"/>
      <c r="BD362" s="380"/>
      <c r="BE362" s="380"/>
      <c r="BF362" s="380"/>
      <c r="BG362" s="380"/>
      <c r="BH362" s="380"/>
      <c r="BI362" s="380"/>
      <c r="BJ362" s="377"/>
      <c r="CE362" s="380"/>
      <c r="CF362" s="380"/>
      <c r="CG362" s="380"/>
      <c r="EZ362" s="380"/>
      <c r="FA362" s="380"/>
      <c r="FB362" s="380"/>
      <c r="FC362" s="380"/>
      <c r="FD362" s="380"/>
      <c r="FE362" s="380"/>
      <c r="FF362" s="380"/>
      <c r="FG362" s="380"/>
      <c r="FH362" s="380"/>
      <c r="FI362" s="380"/>
      <c r="FJ362" s="380"/>
      <c r="FK362" s="380"/>
      <c r="FL362" s="380"/>
      <c r="FM362" s="380"/>
      <c r="FN362" s="380"/>
      <c r="FO362" s="380"/>
      <c r="FP362" s="380"/>
      <c r="FQ362" s="380"/>
      <c r="FR362" s="380"/>
      <c r="FS362" s="380"/>
      <c r="FT362" s="380"/>
      <c r="FU362" s="380"/>
      <c r="FV362" s="380"/>
      <c r="FW362" s="380"/>
      <c r="FX362" s="380"/>
      <c r="FY362" s="380"/>
      <c r="FZ362" s="380"/>
      <c r="GA362" s="380"/>
      <c r="GB362" s="380"/>
      <c r="GC362" s="380"/>
      <c r="GD362" s="380"/>
      <c r="GE362" s="380"/>
      <c r="GF362" s="380"/>
      <c r="GG362" s="380"/>
      <c r="GH362" s="380"/>
      <c r="GI362" s="380"/>
      <c r="GJ362" s="380"/>
      <c r="GK362" s="380"/>
      <c r="GL362" s="380"/>
      <c r="GM362" s="380"/>
      <c r="GN362" s="380"/>
      <c r="GO362" s="380"/>
      <c r="GP362" s="380"/>
      <c r="GQ362" s="380"/>
      <c r="GR362" s="380"/>
      <c r="GS362" s="380"/>
      <c r="GT362" s="380"/>
      <c r="GU362" s="380"/>
      <c r="GV362" s="380"/>
      <c r="GW362" s="380"/>
      <c r="GX362" s="380"/>
      <c r="GY362" s="380"/>
      <c r="GZ362" s="380"/>
      <c r="HA362" s="380"/>
      <c r="HB362" s="380"/>
      <c r="HC362" s="380"/>
      <c r="HD362" s="380"/>
      <c r="HE362" s="380"/>
      <c r="HF362" s="380"/>
      <c r="HG362" s="380"/>
      <c r="HH362" s="380"/>
    </row>
    <row r="363" spans="2:216">
      <c r="B363" s="377"/>
      <c r="C363" s="377"/>
      <c r="D363" s="377"/>
      <c r="E363" s="377"/>
      <c r="F363" s="377"/>
      <c r="G363" s="377"/>
      <c r="H363" s="377"/>
      <c r="I363" s="377"/>
      <c r="J363" s="377"/>
      <c r="K363" s="377"/>
      <c r="L363" s="377"/>
      <c r="M363" s="378"/>
      <c r="N363" s="378"/>
      <c r="O363" s="378"/>
      <c r="P363" s="378"/>
      <c r="Q363" s="378"/>
      <c r="R363" s="378"/>
      <c r="S363" s="378"/>
      <c r="T363" s="378"/>
      <c r="U363" s="378"/>
      <c r="V363" s="378"/>
      <c r="W363" s="378"/>
      <c r="X363" s="378"/>
      <c r="Y363" s="380"/>
      <c r="Z363" s="409"/>
      <c r="AA363" s="380"/>
      <c r="AB363" s="380"/>
      <c r="AC363" s="380"/>
      <c r="AD363" s="380"/>
      <c r="AE363" s="380"/>
      <c r="AF363" s="380"/>
      <c r="AG363" s="380"/>
      <c r="AH363" s="380"/>
      <c r="AI363" s="380"/>
      <c r="AJ363" s="380"/>
      <c r="AR363" s="380"/>
      <c r="AS363" s="380"/>
      <c r="AT363" s="380"/>
      <c r="AU363" s="380"/>
      <c r="AV363" s="380"/>
      <c r="AW363" s="380"/>
      <c r="AX363" s="380"/>
      <c r="AY363" s="380"/>
      <c r="AZ363" s="380"/>
      <c r="BA363" s="380"/>
      <c r="BB363" s="380"/>
      <c r="BC363" s="380"/>
      <c r="BD363" s="380"/>
      <c r="BE363" s="380"/>
      <c r="BF363" s="380"/>
      <c r="BG363" s="380"/>
      <c r="BH363" s="380"/>
      <c r="BI363" s="380"/>
      <c r="BJ363" s="377"/>
      <c r="CE363" s="380"/>
      <c r="CF363" s="380"/>
      <c r="CG363" s="380"/>
      <c r="EZ363" s="380"/>
      <c r="FA363" s="380"/>
      <c r="FB363" s="380"/>
      <c r="FC363" s="380"/>
      <c r="FD363" s="380"/>
      <c r="FE363" s="380"/>
      <c r="FF363" s="380"/>
      <c r="FG363" s="380"/>
      <c r="FH363" s="380"/>
      <c r="FI363" s="380"/>
      <c r="FJ363" s="380"/>
      <c r="FK363" s="380"/>
      <c r="FL363" s="380"/>
      <c r="FM363" s="380"/>
      <c r="FN363" s="380"/>
      <c r="FO363" s="380"/>
      <c r="FP363" s="380"/>
      <c r="FQ363" s="380"/>
      <c r="FR363" s="380"/>
      <c r="FS363" s="380"/>
      <c r="FT363" s="380"/>
      <c r="FU363" s="380"/>
      <c r="FV363" s="380"/>
      <c r="FW363" s="380"/>
      <c r="FX363" s="380"/>
      <c r="FY363" s="380"/>
      <c r="FZ363" s="380"/>
      <c r="GA363" s="380"/>
      <c r="GB363" s="380"/>
      <c r="GC363" s="380"/>
      <c r="GD363" s="380"/>
      <c r="GE363" s="380"/>
      <c r="GF363" s="380"/>
      <c r="GG363" s="380"/>
      <c r="GH363" s="380"/>
      <c r="GI363" s="380"/>
      <c r="GJ363" s="380"/>
      <c r="GK363" s="380"/>
      <c r="GL363" s="380"/>
      <c r="GM363" s="380"/>
      <c r="GN363" s="380"/>
      <c r="GO363" s="380"/>
      <c r="GP363" s="380"/>
      <c r="GQ363" s="380"/>
      <c r="GR363" s="380"/>
      <c r="GS363" s="380"/>
      <c r="GT363" s="380"/>
      <c r="GU363" s="380"/>
      <c r="GV363" s="380"/>
      <c r="GW363" s="380"/>
      <c r="GX363" s="380"/>
      <c r="GY363" s="380"/>
      <c r="GZ363" s="380"/>
      <c r="HA363" s="380"/>
      <c r="HB363" s="380"/>
      <c r="HC363" s="380"/>
      <c r="HD363" s="380"/>
      <c r="HE363" s="380"/>
      <c r="HF363" s="380"/>
      <c r="HG363" s="380"/>
      <c r="HH363" s="380"/>
    </row>
    <row r="364" spans="2:216">
      <c r="B364" s="377"/>
      <c r="C364" s="377"/>
      <c r="D364" s="377"/>
      <c r="E364" s="377"/>
      <c r="F364" s="377"/>
      <c r="G364" s="377"/>
      <c r="H364" s="377"/>
      <c r="I364" s="377"/>
      <c r="J364" s="377"/>
      <c r="K364" s="377"/>
      <c r="L364" s="377"/>
      <c r="M364" s="378"/>
      <c r="N364" s="378"/>
      <c r="O364" s="378"/>
      <c r="P364" s="378"/>
      <c r="Q364" s="378"/>
      <c r="R364" s="378"/>
      <c r="S364" s="378"/>
      <c r="T364" s="378"/>
      <c r="U364" s="378"/>
      <c r="V364" s="378"/>
      <c r="W364" s="378"/>
      <c r="X364" s="378"/>
      <c r="Y364" s="380"/>
      <c r="Z364" s="409"/>
      <c r="AA364" s="380"/>
      <c r="AB364" s="380"/>
      <c r="AC364" s="380"/>
      <c r="AD364" s="380"/>
      <c r="AE364" s="380"/>
      <c r="AF364" s="380"/>
      <c r="AG364" s="380"/>
      <c r="AH364" s="380"/>
      <c r="AI364" s="380"/>
      <c r="AJ364" s="380"/>
      <c r="AR364" s="380"/>
      <c r="AS364" s="380"/>
      <c r="AT364" s="380"/>
      <c r="AU364" s="380"/>
      <c r="AV364" s="380"/>
      <c r="AW364" s="380"/>
      <c r="AX364" s="380"/>
      <c r="AY364" s="380"/>
      <c r="AZ364" s="380"/>
      <c r="BA364" s="380"/>
      <c r="BB364" s="380"/>
      <c r="BC364" s="380"/>
      <c r="BD364" s="380"/>
      <c r="BE364" s="380"/>
      <c r="BF364" s="380"/>
      <c r="BG364" s="380"/>
      <c r="BH364" s="380"/>
      <c r="BI364" s="380"/>
      <c r="BJ364" s="377"/>
      <c r="CE364" s="380"/>
      <c r="CF364" s="380"/>
      <c r="CG364" s="380"/>
      <c r="EZ364" s="380"/>
      <c r="FA364" s="380"/>
      <c r="FB364" s="380"/>
      <c r="FC364" s="380"/>
      <c r="FD364" s="380"/>
      <c r="FE364" s="380"/>
      <c r="FF364" s="380"/>
      <c r="FG364" s="380"/>
      <c r="FH364" s="380"/>
      <c r="FI364" s="380"/>
      <c r="FJ364" s="380"/>
      <c r="FK364" s="380"/>
      <c r="FL364" s="380"/>
      <c r="FM364" s="380"/>
      <c r="FN364" s="380"/>
      <c r="FO364" s="380"/>
      <c r="FP364" s="380"/>
      <c r="FQ364" s="380"/>
      <c r="FR364" s="380"/>
      <c r="FS364" s="380"/>
      <c r="FT364" s="380"/>
      <c r="FU364" s="380"/>
      <c r="FV364" s="380"/>
      <c r="FW364" s="380"/>
      <c r="FX364" s="380"/>
      <c r="FY364" s="380"/>
      <c r="FZ364" s="380"/>
      <c r="GA364" s="380"/>
      <c r="GB364" s="380"/>
      <c r="GC364" s="380"/>
      <c r="GD364" s="380"/>
      <c r="GE364" s="380"/>
      <c r="GF364" s="380"/>
      <c r="GG364" s="380"/>
      <c r="GH364" s="380"/>
      <c r="GI364" s="380"/>
      <c r="GJ364" s="380"/>
      <c r="GK364" s="380"/>
      <c r="GL364" s="380"/>
      <c r="GM364" s="380"/>
      <c r="GN364" s="380"/>
      <c r="GO364" s="380"/>
      <c r="GP364" s="380"/>
      <c r="GQ364" s="380"/>
      <c r="GR364" s="380"/>
      <c r="GS364" s="380"/>
      <c r="GT364" s="380"/>
      <c r="GU364" s="380"/>
      <c r="GV364" s="380"/>
      <c r="GW364" s="380"/>
      <c r="GX364" s="380"/>
      <c r="GY364" s="380"/>
      <c r="GZ364" s="380"/>
      <c r="HA364" s="380"/>
      <c r="HB364" s="380"/>
      <c r="HC364" s="380"/>
      <c r="HD364" s="380"/>
      <c r="HE364" s="380"/>
      <c r="HF364" s="380"/>
      <c r="HG364" s="380"/>
      <c r="HH364" s="380"/>
    </row>
  </sheetData>
  <sheetProtection algorithmName="SHA-512" hashValue="PUqZNtVC0JnI/Wz+EzRYce4zldICGKYwoYv1T5sziCVVmI8lETkx58jZ7BeXJfkFtNgsSOTv+05seX7CX2qr3w==" saltValue="dJjF9afp0OCr2VTmtP/cSg==" spinCount="100000" sheet="1" objects="1" scenarios="1"/>
  <autoFilter ref="AN89:AO96" xr:uid="{C2733611-A239-4D1A-A449-CC30BA07D4D1}">
    <filterColumn colId="0">
      <customFilters>
        <customFilter operator="notEqual" val="#N/A"/>
      </customFilters>
    </filterColumn>
  </autoFilter>
  <dataConsolidate/>
  <mergeCells count="30">
    <mergeCell ref="B79:D79"/>
    <mergeCell ref="R54:U54"/>
    <mergeCell ref="R55:S55"/>
    <mergeCell ref="U58:V59"/>
    <mergeCell ref="O82:W83"/>
    <mergeCell ref="N90:W91"/>
    <mergeCell ref="AQ12:AT12"/>
    <mergeCell ref="K47:L47"/>
    <mergeCell ref="W47:X48"/>
    <mergeCell ref="O48:P48"/>
    <mergeCell ref="U50:V50"/>
    <mergeCell ref="W50:X51"/>
    <mergeCell ref="O51:P51"/>
    <mergeCell ref="U51:V51"/>
    <mergeCell ref="AN12:AP12"/>
    <mergeCell ref="F3:I3"/>
    <mergeCell ref="L4:M5"/>
    <mergeCell ref="BQ4:BR4"/>
    <mergeCell ref="B6:B9"/>
    <mergeCell ref="C6:E7"/>
    <mergeCell ref="F6:F7"/>
    <mergeCell ref="G6:G7"/>
    <mergeCell ref="H6:J7"/>
    <mergeCell ref="K6:K7"/>
    <mergeCell ref="L6:M7"/>
    <mergeCell ref="N6:N7"/>
    <mergeCell ref="F8:F9"/>
    <mergeCell ref="G8:G9"/>
    <mergeCell ref="K8:K9"/>
    <mergeCell ref="L8:M9"/>
  </mergeCells>
  <conditionalFormatting sqref="BZ91:CB91">
    <cfRule type="expression" dxfId="985" priority="3">
      <formula>IF(TYPOLOGY = "Bridge", TRUE, FALSE)</formula>
    </cfRule>
    <cfRule type="expression" dxfId="984" priority="18">
      <formula>$CB$91="Scheme meets target"</formula>
    </cfRule>
    <cfRule type="expression" dxfId="983" priority="104">
      <formula>$CB$91="Scheme does not meet target"</formula>
    </cfRule>
    <cfRule type="expression" dxfId="982" priority="105">
      <formula>$CB$91="Target N/A"</formula>
    </cfRule>
  </conditionalFormatting>
  <conditionalFormatting sqref="BZ92:CB92">
    <cfRule type="expression" dxfId="981" priority="2">
      <formula>$CB$92="Scheme does not meet target"</formula>
    </cfRule>
    <cfRule type="expression" dxfId="980" priority="92">
      <formula>$CB$92="Scheme meets target"</formula>
    </cfRule>
    <cfRule type="expression" dxfId="979" priority="103">
      <formula>$CB$92="Target N/A"</formula>
    </cfRule>
  </conditionalFormatting>
  <conditionalFormatting sqref="BZ94:CB94">
    <cfRule type="expression" dxfId="978" priority="1">
      <formula>$CB$94="Scheme does not meet target"</formula>
    </cfRule>
    <cfRule type="expression" dxfId="977" priority="90">
      <formula>$CB$94="Scheme meets target"</formula>
    </cfRule>
    <cfRule type="expression" dxfId="976" priority="91">
      <formula>$CB$94="Target N/A"</formula>
    </cfRule>
  </conditionalFormatting>
  <conditionalFormatting sqref="W44:X45 N12:X12 R44:T45 R13:X43 N13:Q45">
    <cfRule type="expression" dxfId="975" priority="102">
      <formula>N12=0</formula>
    </cfRule>
  </conditionalFormatting>
  <conditionalFormatting sqref="M13:M43">
    <cfRule type="expression" dxfId="974" priority="96">
      <formula>AND($BP13&gt;0,$BM13="No_Reinforcement")</formula>
    </cfRule>
    <cfRule type="expression" dxfId="973" priority="99">
      <formula>$BM13="No_Reinforcement"</formula>
    </cfRule>
    <cfRule type="expression" dxfId="972" priority="101">
      <formula>$BM13="Reinforcement"</formula>
    </cfRule>
  </conditionalFormatting>
  <conditionalFormatting sqref="I12:I43">
    <cfRule type="expression" dxfId="971" priority="97">
      <formula>$I12="Yes"</formula>
    </cfRule>
  </conditionalFormatting>
  <conditionalFormatting sqref="J12:J43">
    <cfRule type="expression" dxfId="970" priority="95">
      <formula>$I12="No"</formula>
    </cfRule>
    <cfRule type="expression" dxfId="969" priority="98">
      <formula>ISBLANK($J12)</formula>
    </cfRule>
  </conditionalFormatting>
  <conditionalFormatting sqref="I42:J43 G12:J12 H13:J41 G13:G43">
    <cfRule type="expression" dxfId="968" priority="94">
      <formula>ISBLANK($B12)</formula>
    </cfRule>
  </conditionalFormatting>
  <conditionalFormatting sqref="L12:L43">
    <cfRule type="expression" dxfId="967" priority="93">
      <formula>$L12&lt;0</formula>
    </cfRule>
  </conditionalFormatting>
  <conditionalFormatting sqref="U44:V45">
    <cfRule type="expression" dxfId="966" priority="89">
      <formula>U44=0</formula>
    </cfRule>
  </conditionalFormatting>
  <conditionalFormatting sqref="Y12:Y43">
    <cfRule type="expression" dxfId="965" priority="106">
      <formula>AND(ISERROR($BN12),L12&gt;0)</formula>
    </cfRule>
  </conditionalFormatting>
  <conditionalFormatting sqref="C12:D43">
    <cfRule type="expression" dxfId="964" priority="107">
      <formula>AND(ISERROR($BN12),$L12&gt;0)</formula>
    </cfRule>
  </conditionalFormatting>
  <conditionalFormatting sqref="Q12:Q45">
    <cfRule type="expression" dxfId="963" priority="86">
      <formula>$I12 = "No"</formula>
    </cfRule>
  </conditionalFormatting>
  <conditionalFormatting sqref="Q44:Q45">
    <cfRule type="expression" dxfId="962" priority="85">
      <formula>$L$44&lt;&gt;0</formula>
    </cfRule>
  </conditionalFormatting>
  <conditionalFormatting sqref="Q45">
    <cfRule type="expression" dxfId="961" priority="84">
      <formula>$L$45&lt;&gt;""</formula>
    </cfRule>
  </conditionalFormatting>
  <conditionalFormatting sqref="V12:V43">
    <cfRule type="expression" dxfId="960" priority="81">
      <formula xml:space="preserve"> $B12 =  "Timber"</formula>
    </cfRule>
    <cfRule type="expression" dxfId="959" priority="82">
      <formula>AND($B12 = "Custom_EPD", $C12 = "Timber_EPD")</formula>
    </cfRule>
    <cfRule type="expression" dxfId="958" priority="83">
      <formula>$C12 &lt;&gt; "Timber_EPD"</formula>
    </cfRule>
  </conditionalFormatting>
  <conditionalFormatting sqref="C9">
    <cfRule type="expression" dxfId="957" priority="80">
      <formula>$C$9 &lt;0</formula>
    </cfRule>
  </conditionalFormatting>
  <conditionalFormatting sqref="D9">
    <cfRule type="expression" dxfId="956" priority="79">
      <formula>$D$9 &lt;0</formula>
    </cfRule>
  </conditionalFormatting>
  <conditionalFormatting sqref="E9">
    <cfRule type="expression" dxfId="955" priority="78">
      <formula>$E$9 &lt;0</formula>
    </cfRule>
  </conditionalFormatting>
  <conditionalFormatting sqref="H42">
    <cfRule type="expression" dxfId="954" priority="108">
      <formula>ISBLANK($B42)</formula>
    </cfRule>
  </conditionalFormatting>
  <conditionalFormatting sqref="F95:J95">
    <cfRule type="expression" dxfId="953" priority="109">
      <formula>$F$48&lt;=228</formula>
    </cfRule>
    <cfRule type="expression" dxfId="952" priority="110">
      <formula>$F$48&gt;228</formula>
    </cfRule>
  </conditionalFormatting>
  <conditionalFormatting sqref="BP91">
    <cfRule type="expression" dxfId="951" priority="111">
      <formula>$F$48&lt;=144</formula>
    </cfRule>
    <cfRule type="expression" dxfId="950" priority="112">
      <formula>$F$48&gt;144</formula>
    </cfRule>
  </conditionalFormatting>
  <conditionalFormatting sqref="L4">
    <cfRule type="expression" dxfId="949" priority="113">
      <formula>"IF(ISNA($L$7))"</formula>
    </cfRule>
    <cfRule type="expression" dxfId="948" priority="114">
      <formula>IF((ISNA($K$8)), "TRUE", "FALSE")</formula>
    </cfRule>
  </conditionalFormatting>
  <conditionalFormatting sqref="CB90">
    <cfRule type="expression" dxfId="947" priority="23">
      <formula>$CB$90 = "Scheme meets target"</formula>
    </cfRule>
    <cfRule type="expression" dxfId="946" priority="24">
      <formula>$CB$90 = "Scheme does not meet target"</formula>
    </cfRule>
  </conditionalFormatting>
  <conditionalFormatting sqref="CA90">
    <cfRule type="expression" dxfId="945" priority="21">
      <formula>$CB$90 = "Scheme meets target"</formula>
    </cfRule>
    <cfRule type="expression" dxfId="944" priority="22">
      <formula>$CB$90 = "Scheme does not meet target"</formula>
    </cfRule>
  </conditionalFormatting>
  <conditionalFormatting sqref="BZ90">
    <cfRule type="expression" dxfId="943" priority="19">
      <formula>$CB$90 = "Scheme meets target"</formula>
    </cfRule>
    <cfRule type="expression" dxfId="942" priority="20">
      <formula>$CB$90 = "Scheme does not meet target"</formula>
    </cfRule>
  </conditionalFormatting>
  <conditionalFormatting sqref="BZ90:CB90">
    <cfRule type="expression" dxfId="941" priority="17">
      <formula>IF(TYPOLOGY &lt;&gt; "Bridge", TRUE, FALSE)</formula>
    </cfRule>
  </conditionalFormatting>
  <conditionalFormatting sqref="J9">
    <cfRule type="expression" dxfId="940" priority="10">
      <formula>$J$9 &lt; 0</formula>
    </cfRule>
    <cfRule type="expression" dxfId="939" priority="16">
      <formula>IF(AND(TYPOLOGY &lt;&gt; "Bridge", $J$9 &lt;&gt; 0), TRUE, FALSE)</formula>
    </cfRule>
  </conditionalFormatting>
  <conditionalFormatting sqref="V62:W62 W63">
    <cfRule type="expression" dxfId="938" priority="119">
      <formula>$AU$51&gt;=$O$62</formula>
    </cfRule>
  </conditionalFormatting>
  <conditionalFormatting sqref="V64:W64">
    <cfRule type="expression" dxfId="937" priority="120">
      <formula>$AU$51&lt;$O$62</formula>
    </cfRule>
    <cfRule type="expression" dxfId="936" priority="121">
      <formula>$AU$51&gt;=$O$64</formula>
    </cfRule>
  </conditionalFormatting>
  <conditionalFormatting sqref="V66:W66">
    <cfRule type="expression" dxfId="935" priority="122">
      <formula>$AU$51&lt;$O$64</formula>
    </cfRule>
    <cfRule type="expression" dxfId="934" priority="123">
      <formula>$AU$51&gt;=$O$66</formula>
    </cfRule>
  </conditionalFormatting>
  <conditionalFormatting sqref="V68:W68">
    <cfRule type="expression" dxfId="933" priority="124">
      <formula>$AU$51&lt;$O$66</formula>
    </cfRule>
    <cfRule type="expression" dxfId="932" priority="125">
      <formula>$AU$51&gt;=$O$68</formula>
    </cfRule>
  </conditionalFormatting>
  <conditionalFormatting sqref="V70:W70">
    <cfRule type="expression" dxfId="931" priority="126">
      <formula>$AU$51&lt;$O$68</formula>
    </cfRule>
    <cfRule type="expression" dxfId="930" priority="127">
      <formula>$AU$51&gt;=$O$70</formula>
    </cfRule>
  </conditionalFormatting>
  <conditionalFormatting sqref="V72:W72">
    <cfRule type="expression" dxfId="929" priority="128">
      <formula>$AU$51&lt;$O$70</formula>
    </cfRule>
    <cfRule type="expression" dxfId="928" priority="129">
      <formula>$AU$51&gt;=$O$72</formula>
    </cfRule>
  </conditionalFormatting>
  <conditionalFormatting sqref="V74:W74">
    <cfRule type="expression" dxfId="927" priority="130">
      <formula>$AU$51&lt;$O$72</formula>
    </cfRule>
    <cfRule type="expression" dxfId="926" priority="131">
      <formula>$AU$51&gt;=$O$74</formula>
    </cfRule>
  </conditionalFormatting>
  <conditionalFormatting sqref="V78:W78">
    <cfRule type="expression" dxfId="925" priority="132">
      <formula>$AU$51&lt;$O$76</formula>
    </cfRule>
  </conditionalFormatting>
  <conditionalFormatting sqref="V76:W76">
    <cfRule type="expression" dxfId="924" priority="133">
      <formula>$AU$51&lt;$O$74</formula>
    </cfRule>
    <cfRule type="expression" dxfId="923" priority="134">
      <formula>$AU$51&gt;=$O$76</formula>
    </cfRule>
  </conditionalFormatting>
  <conditionalFormatting sqref="M12:M43">
    <cfRule type="expression" dxfId="922" priority="116">
      <formula>AND($BP12&gt;0,$BM12 ="No_Reinforcement")</formula>
    </cfRule>
    <cfRule type="expression" dxfId="921" priority="117">
      <formula>$BM12="No_Reinforcement"</formula>
    </cfRule>
    <cfRule type="expression" dxfId="920" priority="3723">
      <formula>$BM12="Reinforcement"</formula>
    </cfRule>
  </conditionalFormatting>
  <conditionalFormatting sqref="G12:G43">
    <cfRule type="expression" dxfId="919" priority="4">
      <formula>$G12 = ""</formula>
    </cfRule>
    <cfRule type="expression" dxfId="918" priority="13">
      <formula>IF(AND(ISBLANK($B12), $G12 &lt;&gt; ""), "TRUE", "FALSE")</formula>
    </cfRule>
  </conditionalFormatting>
  <conditionalFormatting sqref="N9">
    <cfRule type="expression" dxfId="917" priority="12">
      <formula>$N$9 &lt; 0</formula>
    </cfRule>
  </conditionalFormatting>
  <conditionalFormatting sqref="I9">
    <cfRule type="expression" dxfId="916" priority="9">
      <formula>$I$9 &lt; 0</formula>
    </cfRule>
  </conditionalFormatting>
  <conditionalFormatting sqref="H9">
    <cfRule type="expression" dxfId="915" priority="8">
      <formula>$H$9 &lt; 0</formula>
    </cfRule>
  </conditionalFormatting>
  <conditionalFormatting sqref="G8:G9">
    <cfRule type="expression" dxfId="914" priority="6">
      <formula>$G$8 &lt; 0</formula>
    </cfRule>
  </conditionalFormatting>
  <conditionalFormatting sqref="F8:F9">
    <cfRule type="expression" dxfId="913" priority="5">
      <formula>$F$8 &lt; 0</formula>
    </cfRule>
  </conditionalFormatting>
  <dataValidations count="21">
    <dataValidation allowBlank="1" showInputMessage="1" showErrorMessage="1" error="No Design Stage chosen. Please select a Design Stage on the Project Info Tab." sqref="I9" xr:uid="{805F3795-9DAD-4B89-A390-7569EDDDC26E}"/>
    <dataValidation allowBlank="1" showInputMessage="1" showErrorMessage="1" prompt="Set this value to 0 if the project is NOT a bridge. " sqref="J9" xr:uid="{96057C91-9C77-4F75-8252-05922EEC61C1}"/>
    <dataValidation type="list" allowBlank="1" showInputMessage="1" showErrorMessage="1" sqref="M12" xr:uid="{23BB340E-0926-4A55-AB32-E3681F3DEDA1}">
      <formula1>INDIRECT($BM12)</formula1>
    </dataValidation>
    <dataValidation type="list" allowBlank="1" showInputMessage="1" showErrorMessage="1" sqref="E16" xr:uid="{79559571-DD5A-4FFD-B688-3AB09C757423}">
      <formula1>INDIRECT($A$16)</formula1>
    </dataValidation>
    <dataValidation type="list" allowBlank="1" showInputMessage="1" showErrorMessage="1" sqref="E15" xr:uid="{2FFEDBF1-0664-44A3-B368-6A88DBC11FF9}">
      <formula1>INDIRECT($A$15)</formula1>
    </dataValidation>
    <dataValidation type="list" allowBlank="1" showInputMessage="1" showErrorMessage="1" sqref="E14" xr:uid="{0643D73D-C3B0-489F-83D0-376968FBE15B}">
      <formula1>INDIRECT($A$14)</formula1>
    </dataValidation>
    <dataValidation type="list" allowBlank="1" showInputMessage="1" showErrorMessage="1" sqref="E13" xr:uid="{3538F445-E08A-4B69-AC93-2C7CF070CFDC}">
      <formula1>INDIRECT($A$13)</formula1>
    </dataValidation>
    <dataValidation type="list" allowBlank="1" showInputMessage="1" showErrorMessage="1" sqref="E12" xr:uid="{5CBB5D20-6BC6-4866-BCE2-71B9B1746C1A}">
      <formula1>INDIRECT($A$12)</formula1>
    </dataValidation>
    <dataValidation type="decimal" allowBlank="1" showInputMessage="1" showErrorMessage="1" error="No Design Stage chosen. Please select a Design Stage on the Project Info Tab." sqref="I8" xr:uid="{50688186-409B-4AD6-9F21-6477385A6365}">
      <formula1>0.01</formula1>
      <formula2>1</formula2>
    </dataValidation>
    <dataValidation type="custom" allowBlank="1" showInputMessage="1" showErrorMessage="1" error="Cell cannot be edited because it is not a biogenic material. C34.2 for non-biogenic materials will always be zero." sqref="V12:V43" xr:uid="{E27BA221-BEE9-4DDD-97D6-8D130371DC61}">
      <formula1>IF(B12&lt;&gt;"Timber","TRUE",IF(AND(B12&lt;&gt;"Custom_EPD",C12&lt;&gt;"Timber_EPD"),"TRUE","FALSE"))</formula1>
    </dataValidation>
    <dataValidation showInputMessage="1" showErrorMessage="1" sqref="F8" xr:uid="{D676415A-52D4-4A93-B184-1C44D4334957}"/>
    <dataValidation type="custom" allowBlank="1" showInputMessage="1" showErrorMessage="1" error="Material Quantity must not be negative." sqref="L12:L43" xr:uid="{85CEED3E-ABB4-4A39-89D0-9F04A6B54819}">
      <formula1>L12&gt;=0</formula1>
    </dataValidation>
    <dataValidation type="custom" errorStyle="warning" allowBlank="1" showInputMessage="1" showErrorMessage="1" error="'Component Lifespan' should be a positive number and less than or equal to the 'Design Life' of the building._x000a__x000a_The 'Design Life' is entered by the user on the 'Project Info' sheet. " sqref="G12:G43" xr:uid="{C8D1025C-7AB6-49D0-8F2E-54CB1AAA6118}">
      <formula1>AND(I12="No",G12&gt;1,G12&lt;=DESIGN_LIFE)</formula1>
    </dataValidation>
    <dataValidation type="whole" operator="greaterThanOrEqual" showInputMessage="1" showErrorMessage="1" error="Cannot enter a negative value." sqref="J12:J43" xr:uid="{14B1D69B-0ADC-4656-A9A0-FFABE3EE5BF5}">
      <formula1>0</formula1>
    </dataValidation>
    <dataValidation type="list" allowBlank="1" showInputMessage="1" showErrorMessage="1" sqref="I12:I43" xr:uid="{6B665FF9-CA93-4EFF-B157-95927CE80149}">
      <formula1>"No, Yes"</formula1>
    </dataValidation>
    <dataValidation type="list" allowBlank="1" showInputMessage="1" showErrorMessage="1" sqref="B12:B43" xr:uid="{DFA869BF-8925-47A1-B3A8-BF14B5B43E4D}">
      <formula1>Material_list</formula1>
    </dataValidation>
    <dataValidation type="list" allowBlank="1" showInputMessage="1" showErrorMessage="1" sqref="C12:D43" xr:uid="{7B5B65A8-A35E-4225-9B30-887927669D1E}">
      <formula1>INDIRECT(B12)</formula1>
    </dataValidation>
    <dataValidation type="list" allowBlank="1" showInputMessage="1" showErrorMessage="1" sqref="E17:E43" xr:uid="{A89841C6-4D9B-434E-8D50-CB7CE2B7B20C}">
      <formula1>INDIRECT($A$17)</formula1>
    </dataValidation>
    <dataValidation type="list" allowBlank="1" showInputMessage="1" showErrorMessage="1" sqref="K45 K12:K43" xr:uid="{79D56515-A052-4F13-9B87-8118E595E21C}">
      <formula1>LST_MATQUANT</formula1>
    </dataValidation>
    <dataValidation type="list" allowBlank="1" showInputMessage="1" showErrorMessage="1" sqref="M45 M13:M43" xr:uid="{F0E74F5C-1FB7-4F80-9606-29836EE5692B}">
      <formula1>INDIRECT(BM13)</formula1>
    </dataValidation>
    <dataValidation type="decimal" allowBlank="1" showInputMessage="1" showErrorMessage="1" error="Please enter a value between 1-100." sqref="K8:K9" xr:uid="{91BD4A5E-8C3F-4EB7-87EF-AAD18511EDF3}">
      <formula1>0.01</formula1>
      <formula2>1</formula2>
    </dataValidation>
  </dataValidations>
  <printOptions horizontalCentered="1" verticalCentered="1"/>
  <pageMargins left="0.23622047244094491" right="0.23622047244094491" top="0.74803149606299213" bottom="0.74803149606299213" header="0.31496062992125984" footer="0.31496062992125984"/>
  <pageSetup paperSize="8" scale="43"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48545" r:id="rId4" name="Button 1">
              <controlPr defaultSize="0" print="0" autoFill="0" autoPict="0" macro="[0]!PrintPDF" altText="Print Page- PDF">
                <anchor moveWithCells="1">
                  <from>
                    <xdr:col>2</xdr:col>
                    <xdr:colOff>276225</xdr:colOff>
                    <xdr:row>2</xdr:row>
                    <xdr:rowOff>9525</xdr:rowOff>
                  </from>
                  <to>
                    <xdr:col>2</xdr:col>
                    <xdr:colOff>2076450</xdr:colOff>
                    <xdr:row>2</xdr:row>
                    <xdr:rowOff>314325</xdr:rowOff>
                  </to>
                </anchor>
              </controlPr>
            </control>
          </mc:Choice>
        </mc:AlternateContent>
        <mc:AlternateContent xmlns:mc="http://schemas.openxmlformats.org/markup-compatibility/2006">
          <mc:Choice Requires="x14">
            <control shapeId="748546" r:id="rId5" name="Button 2">
              <controlPr defaultSize="0" print="0" autoFill="0" autoPict="0" macro="[0]!Reset_Default_Values_Scheme">
                <anchor moveWithCells="1" sizeWithCells="1">
                  <from>
                    <xdr:col>3</xdr:col>
                    <xdr:colOff>609600</xdr:colOff>
                    <xdr:row>1</xdr:row>
                    <xdr:rowOff>171450</xdr:rowOff>
                  </from>
                  <to>
                    <xdr:col>3</xdr:col>
                    <xdr:colOff>2305050</xdr:colOff>
                    <xdr:row>3</xdr:row>
                    <xdr:rowOff>38100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6" id="{269086B4-53E4-4C26-95C4-C4DB86F20392}">
            <xm:f>IF('Project Info'!C11 = "Yes", TRUE, FALSE)</xm:f>
            <x14:dxf>
              <font>
                <color theme="2" tint="-0.499984740745262"/>
              </font>
              <fill>
                <patternFill>
                  <bgColor theme="2" tint="-0.499984740745262"/>
                </patternFill>
              </fill>
              <border>
                <right style="thin">
                  <color auto="1"/>
                </right>
                <top style="thin">
                  <color auto="1"/>
                </top>
                <vertical/>
                <horizontal/>
              </border>
            </x14:dxf>
          </x14:cfRule>
          <xm:sqref>C9</xm:sqref>
        </x14:conditionalFormatting>
        <x14:conditionalFormatting xmlns:xm="http://schemas.microsoft.com/office/excel/2006/main">
          <x14:cfRule type="expression" priority="25" id="{C8877530-E637-46A7-8AA3-07535759FA88}">
            <xm:f>IF('Project Info'!C11 = "Yes", TRUE, FALSE)</xm:f>
            <x14:dxf>
              <font>
                <b val="0"/>
                <i val="0"/>
                <color theme="2" tint="-0.499984740745262"/>
              </font>
              <fill>
                <patternFill>
                  <bgColor theme="2" tint="-0.499984740745262"/>
                </patternFill>
              </fill>
              <border>
                <right style="thin">
                  <color auto="1"/>
                </right>
                <top style="thin">
                  <color auto="1"/>
                </top>
                <vertical/>
                <horizontal/>
              </border>
            </x14:dxf>
          </x14:cfRule>
          <xm:sqref>D9</xm:sqref>
        </x14:conditionalFormatting>
        <x14:conditionalFormatting xmlns:xm="http://schemas.microsoft.com/office/excel/2006/main">
          <x14:cfRule type="expression" priority="87" id="{D217E0F0-5EBD-4471-8E4A-A4194E001572}">
            <xm:f>$F$8&lt;&gt;'Default Values'!$C$6</xm:f>
            <x14:dxf>
              <font>
                <b val="0"/>
                <i val="0"/>
              </font>
              <fill>
                <patternFill patternType="solid">
                  <bgColor theme="5" tint="0.39994506668294322"/>
                </patternFill>
              </fill>
            </x14:dxf>
          </x14:cfRule>
          <x14:cfRule type="expression" priority="88" id="{0EA86532-9373-4201-A77D-BEA4035D63E2}">
            <xm:f>'Default Values'!$C$6</xm:f>
            <x14:dxf>
              <font>
                <b val="0"/>
                <i val="0"/>
                <strike val="0"/>
              </font>
            </x14:dxf>
          </x14:cfRule>
          <xm:sqref>F8</xm:sqref>
        </x14:conditionalFormatting>
        <x14:conditionalFormatting xmlns:xm="http://schemas.microsoft.com/office/excel/2006/main">
          <x14:cfRule type="expression" priority="77" id="{01254D0A-8964-4D1B-A8B4-C7248D1BA966}">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H47</xm:sqref>
        </x14:conditionalFormatting>
        <x14:conditionalFormatting xmlns:xm="http://schemas.microsoft.com/office/excel/2006/main">
          <x14:cfRule type="expression" priority="76" id="{1C6600E9-8BC3-4AC1-B113-C30DC437E69E}">
            <xm:f>IF('Project Info'!C11 = "Yes", TRUE, FALSE)</xm:f>
            <x14:dxf>
              <font>
                <b val="0"/>
                <i val="0"/>
                <color theme="0" tint="-4.9989318521683403E-2"/>
              </font>
              <fill>
                <patternFill>
                  <bgColor theme="0" tint="-4.9989318521683403E-2"/>
                </patternFill>
              </fill>
              <border>
                <right style="thin">
                  <color theme="0" tint="-4.9989318521683403E-2"/>
                </right>
                <top style="thin">
                  <color theme="0" tint="-4.9989318521683403E-2"/>
                </top>
                <bottom style="thin">
                  <color theme="0" tint="-4.9989318521683403E-2"/>
                </bottom>
                <vertical/>
                <horizontal/>
              </border>
            </x14:dxf>
          </x14:cfRule>
          <xm:sqref>G48</xm:sqref>
        </x14:conditionalFormatting>
        <x14:conditionalFormatting xmlns:xm="http://schemas.microsoft.com/office/excel/2006/main">
          <x14:cfRule type="expression" priority="75" id="{C81C5092-AAEC-4E2F-B285-1C30E3C46ACC}">
            <xm:f>IF('Project Info'!C11 = "Yes", TRUE, FALSE)</xm:f>
            <x14:dxf>
              <font>
                <color theme="0" tint="-4.9989318521683403E-2"/>
              </font>
              <fill>
                <patternFill>
                  <bgColor theme="0" tint="-4.9989318521683403E-2"/>
                </patternFill>
              </fill>
              <border>
                <right style="thin">
                  <color theme="0" tint="-4.9989318521683403E-2"/>
                </right>
                <top style="thin">
                  <color theme="0" tint="-4.9989318521683403E-2"/>
                </top>
                <bottom style="thin">
                  <color theme="0" tint="-4.9989318521683403E-2"/>
                </bottom>
                <vertical/>
                <horizontal/>
              </border>
            </x14:dxf>
          </x14:cfRule>
          <xm:sqref>G49</xm:sqref>
        </x14:conditionalFormatting>
        <x14:conditionalFormatting xmlns:xm="http://schemas.microsoft.com/office/excel/2006/main">
          <x14:cfRule type="expression" priority="74" id="{21C03235-1F5C-432B-BAD7-8A390FF1A474}">
            <xm:f>IF('Project Info'!C11 = "Yes", TRUE, FALSE)</xm:f>
            <x14:dxf>
              <font>
                <b val="0"/>
                <i val="0"/>
                <color theme="0" tint="-4.9989318521683403E-2"/>
              </font>
              <fill>
                <patternFill>
                  <bgColor theme="0" tint="-4.9989318521683403E-2"/>
                </patternFill>
              </fill>
              <border>
                <right style="thin">
                  <color theme="0" tint="-4.9989318521683403E-2"/>
                </right>
                <top style="thin">
                  <color theme="0" tint="-4.9989318521683403E-2"/>
                </top>
                <bottom style="thin">
                  <color theme="0" tint="-4.9989318521683403E-2"/>
                </bottom>
                <vertical/>
                <horizontal/>
              </border>
            </x14:dxf>
          </x14:cfRule>
          <xm:sqref>G50</xm:sqref>
        </x14:conditionalFormatting>
        <x14:conditionalFormatting xmlns:xm="http://schemas.microsoft.com/office/excel/2006/main">
          <x14:cfRule type="expression" priority="73" id="{B562741D-39E1-4215-94A8-3B02846DFCCB}">
            <xm:f>IF('Project Info'!C11 = "Yes", TRUE, FALSE)</xm:f>
            <x14:dxf>
              <font>
                <b val="0"/>
                <i val="0"/>
                <color theme="0" tint="-4.9989318521683403E-2"/>
              </font>
              <fill>
                <patternFill>
                  <bgColor theme="0" tint="-4.9989318521683403E-2"/>
                </patternFill>
              </fill>
              <border>
                <right style="thin">
                  <color theme="0" tint="-4.9989318521683403E-2"/>
                </right>
                <top style="thin">
                  <color theme="0" tint="-4.9989318521683403E-2"/>
                </top>
                <bottom style="thin">
                  <color theme="0" tint="-4.9989318521683403E-2"/>
                </bottom>
                <vertical/>
                <horizontal/>
              </border>
            </x14:dxf>
          </x14:cfRule>
          <xm:sqref>G51</xm:sqref>
        </x14:conditionalFormatting>
        <x14:conditionalFormatting xmlns:xm="http://schemas.microsoft.com/office/excel/2006/main">
          <x14:cfRule type="expression" priority="72" id="{120558E2-E25B-4D5F-85FE-CDB64ED89EAD}">
            <xm:f>IF('Project Info'!C11 = "Yes", TRUE, FALSE)</xm:f>
            <x14:dxf>
              <font>
                <color theme="0" tint="-4.9989318521683403E-2"/>
              </font>
              <fill>
                <patternFill>
                  <bgColor theme="0" tint="-4.9989318521683403E-2"/>
                </patternFill>
              </fill>
              <border>
                <right style="thin">
                  <color theme="0" tint="-4.9989318521683403E-2"/>
                </right>
                <top style="thin">
                  <color theme="0" tint="-4.9989318521683403E-2"/>
                </top>
                <bottom style="thin">
                  <color theme="0" tint="-4.9989318521683403E-2"/>
                </bottom>
                <vertical/>
                <horizontal/>
              </border>
            </x14:dxf>
          </x14:cfRule>
          <xm:sqref>G52</xm:sqref>
        </x14:conditionalFormatting>
        <x14:conditionalFormatting xmlns:xm="http://schemas.microsoft.com/office/excel/2006/main">
          <x14:cfRule type="expression" priority="71" id="{3200C158-3A7F-4114-ABE9-15B29B1B7FBC}">
            <xm:f>IF('Project Info'!C11 = "Yes", TRUE, FALSE)</xm:f>
            <x14:dxf>
              <font>
                <color theme="0" tint="-4.9989318521683403E-2"/>
              </font>
              <fill>
                <patternFill>
                  <bgColor theme="0" tint="-4.9989318521683403E-2"/>
                </patternFill>
              </fill>
              <border>
                <right style="thin">
                  <color theme="0" tint="-4.9989318521683403E-2"/>
                </right>
                <top style="thin">
                  <color theme="0" tint="-4.9989318521683403E-2"/>
                </top>
                <bottom style="thin">
                  <color theme="0" tint="-4.9989318521683403E-2"/>
                </bottom>
                <vertical/>
                <horizontal/>
              </border>
            </x14:dxf>
          </x14:cfRule>
          <xm:sqref>G53</xm:sqref>
        </x14:conditionalFormatting>
        <x14:conditionalFormatting xmlns:xm="http://schemas.microsoft.com/office/excel/2006/main">
          <x14:cfRule type="expression" priority="70" id="{04B338AC-4C3C-493F-84CC-7AD29B7A7BFB}">
            <xm:f>IF('Project Info'!C11 = "Yes", TRUE, FALSE)</xm:f>
            <x14:dxf>
              <font>
                <color theme="0" tint="-4.9989318521683403E-2"/>
              </font>
              <fill>
                <patternFill>
                  <bgColor theme="0" tint="-4.9989318521683403E-2"/>
                </patternFill>
              </fill>
              <border>
                <right style="thin">
                  <color theme="0" tint="-4.9989318521683403E-2"/>
                </right>
                <top style="thin">
                  <color theme="0" tint="-4.9989318521683403E-2"/>
                </top>
                <bottom style="thin">
                  <color theme="0" tint="-4.9989318521683403E-2"/>
                </bottom>
                <vertical/>
                <horizontal/>
              </border>
            </x14:dxf>
          </x14:cfRule>
          <xm:sqref>G54</xm:sqref>
        </x14:conditionalFormatting>
        <x14:conditionalFormatting xmlns:xm="http://schemas.microsoft.com/office/excel/2006/main">
          <x14:cfRule type="expression" priority="69" id="{3DC077CA-6C56-433C-9EF3-57BAB47AA938}">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H48</xm:sqref>
        </x14:conditionalFormatting>
        <x14:conditionalFormatting xmlns:xm="http://schemas.microsoft.com/office/excel/2006/main">
          <x14:cfRule type="expression" priority="68" id="{B448D363-0400-4DB1-98D2-4783CE7044B8}">
            <xm:f>IF('Project Info'!C11 = "Yes", TRUE, FALSE)</xm:f>
            <x14: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H49</xm:sqref>
        </x14:conditionalFormatting>
        <x14:conditionalFormatting xmlns:xm="http://schemas.microsoft.com/office/excel/2006/main">
          <x14:cfRule type="expression" priority="67" id="{2283C3A7-9C0F-4F0E-85C9-3BD0EC694A2C}">
            <xm:f>IF('Project Info'!C11 = "Yes", TRUE, FALSE)</xm:f>
            <x14: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H50</xm:sqref>
        </x14:conditionalFormatting>
        <x14:conditionalFormatting xmlns:xm="http://schemas.microsoft.com/office/excel/2006/main">
          <x14:cfRule type="expression" priority="66" id="{69DDB9AE-1C53-44E3-A067-204AAA01E2B2}">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H51</xm:sqref>
        </x14:conditionalFormatting>
        <x14:conditionalFormatting xmlns:xm="http://schemas.microsoft.com/office/excel/2006/main">
          <x14:cfRule type="expression" priority="65" id="{3A17C637-2F5B-4C1A-A4FC-6D336B96879E}">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H52</xm:sqref>
        </x14:conditionalFormatting>
        <x14:conditionalFormatting xmlns:xm="http://schemas.microsoft.com/office/excel/2006/main">
          <x14:cfRule type="expression" priority="64" id="{CC7225D8-29A2-4554-8DE9-CD3F9F9E22AA}">
            <xm:f>IF('Project Info'!C11 = "Yes", TRUE, FALSE)</xm:f>
            <x14: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H53</xm:sqref>
        </x14:conditionalFormatting>
        <x14:conditionalFormatting xmlns:xm="http://schemas.microsoft.com/office/excel/2006/main">
          <x14:cfRule type="expression" priority="63" id="{9E2B420A-1275-4EFB-8732-8D6B84271EBA}">
            <xm:f>IF('Project Info'!C11 = "Yes", TRUE, FALSE)</xm:f>
            <x14: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H54</xm:sqref>
        </x14:conditionalFormatting>
        <x14:conditionalFormatting xmlns:xm="http://schemas.microsoft.com/office/excel/2006/main">
          <x14:cfRule type="expression" priority="62" id="{0A385B36-8359-4D88-A020-114CEE46AD0A}">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I48</xm:sqref>
        </x14:conditionalFormatting>
        <x14:conditionalFormatting xmlns:xm="http://schemas.microsoft.com/office/excel/2006/main">
          <x14:cfRule type="expression" priority="61" id="{65E2615E-322B-424B-9807-BE07A98FCA07}">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I49</xm:sqref>
        </x14:conditionalFormatting>
        <x14:conditionalFormatting xmlns:xm="http://schemas.microsoft.com/office/excel/2006/main">
          <x14:cfRule type="expression" priority="60" id="{361B4BCE-CB3F-4655-B747-5FFE32D5ECA4}">
            <xm:f>IF('Project Info'!C11 = "Yes", TRUE, FALSE)</xm:f>
            <x14: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I50</xm:sqref>
        </x14:conditionalFormatting>
        <x14:conditionalFormatting xmlns:xm="http://schemas.microsoft.com/office/excel/2006/main">
          <x14:cfRule type="expression" priority="59" id="{051CA516-1F29-4015-8DEE-3C9E1D754E98}">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I51</xm:sqref>
        </x14:conditionalFormatting>
        <x14:conditionalFormatting xmlns:xm="http://schemas.microsoft.com/office/excel/2006/main">
          <x14:cfRule type="expression" priority="58" id="{3DD3B202-759D-48EA-9223-2EEB602F4615}">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I52</xm:sqref>
        </x14:conditionalFormatting>
        <x14:conditionalFormatting xmlns:xm="http://schemas.microsoft.com/office/excel/2006/main">
          <x14:cfRule type="expression" priority="57" id="{EE783374-7778-4F3C-9540-5BB07CF2179B}">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I53</xm:sqref>
        </x14:conditionalFormatting>
        <x14:conditionalFormatting xmlns:xm="http://schemas.microsoft.com/office/excel/2006/main">
          <x14:cfRule type="expression" priority="56" id="{005512E9-5A51-4C08-AC4E-AA125F7FEEEC}">
            <xm:f>IF('Project Info'!C11 = "Yes", TRUE, FALSE)</xm:f>
            <x14: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I54</xm:sqref>
        </x14:conditionalFormatting>
        <x14:conditionalFormatting xmlns:xm="http://schemas.microsoft.com/office/excel/2006/main">
          <x14:cfRule type="expression" priority="55" id="{EF2AE580-8F80-4658-A326-CAE43C7DF82A}">
            <xm:f>IF('Project Info'!C11 = "Yes", TRUE, FALSE)</xm:f>
            <x14: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J48</xm:sqref>
        </x14:conditionalFormatting>
        <x14:conditionalFormatting xmlns:xm="http://schemas.microsoft.com/office/excel/2006/main">
          <x14:cfRule type="expression" priority="54" id="{A5298322-F96C-4A85-9CD5-C7600D673DAA}">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J49</xm:sqref>
        </x14:conditionalFormatting>
        <x14:conditionalFormatting xmlns:xm="http://schemas.microsoft.com/office/excel/2006/main">
          <x14:cfRule type="expression" priority="53" id="{A487B131-BF15-45A0-B07F-19E332D86C35}">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J50</xm:sqref>
        </x14:conditionalFormatting>
        <x14:conditionalFormatting xmlns:xm="http://schemas.microsoft.com/office/excel/2006/main">
          <x14:cfRule type="expression" priority="52" id="{73EA076B-0701-4AB7-8F60-ECA522493FAF}">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J51</xm:sqref>
        </x14:conditionalFormatting>
        <x14:conditionalFormatting xmlns:xm="http://schemas.microsoft.com/office/excel/2006/main">
          <x14:cfRule type="expression" priority="51" id="{E1935BA9-6C4A-45FE-AB27-F96B174EDDF2}">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J52</xm:sqref>
        </x14:conditionalFormatting>
        <x14:conditionalFormatting xmlns:xm="http://schemas.microsoft.com/office/excel/2006/main">
          <x14:cfRule type="expression" priority="50" id="{D460F27B-EEB1-42AD-9954-30B63B739B9C}">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J53</xm:sqref>
        </x14:conditionalFormatting>
        <x14:conditionalFormatting xmlns:xm="http://schemas.microsoft.com/office/excel/2006/main">
          <x14:cfRule type="expression" priority="49" id="{620F1435-E2B9-44F0-BF37-DD57E6ABD8A5}">
            <xm:f>IF('Project Info'!C11 = "Yes", TRUE, FALSE)</xm:f>
            <x14: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J54</xm:sqref>
        </x14:conditionalFormatting>
        <x14:conditionalFormatting xmlns:xm="http://schemas.microsoft.com/office/excel/2006/main">
          <x14:cfRule type="expression" priority="48" id="{B4FEEE34-9AF0-4301-AD84-60D831AA8D50}">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K47:L47</xm:sqref>
        </x14:conditionalFormatting>
        <x14:conditionalFormatting xmlns:xm="http://schemas.microsoft.com/office/excel/2006/main">
          <x14:cfRule type="expression" priority="47" id="{39D77566-5916-427D-A8F1-2DB5B3D6A567}">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K48</xm:sqref>
        </x14:conditionalFormatting>
        <x14:conditionalFormatting xmlns:xm="http://schemas.microsoft.com/office/excel/2006/main">
          <x14:cfRule type="expression" priority="46" id="{78E45575-90E3-471F-80A9-01C6F6E7CDEF}">
            <xm:f>IF('Project Info'!C11 = "Yes", TRUE, FALSE)</xm:f>
            <x14: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K49</xm:sqref>
        </x14:conditionalFormatting>
        <x14:conditionalFormatting xmlns:xm="http://schemas.microsoft.com/office/excel/2006/main">
          <x14:cfRule type="expression" priority="45" id="{AA632EE8-B3D7-423A-8FD8-AB6F69DCA0C0}">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K50</xm:sqref>
        </x14:conditionalFormatting>
        <x14:conditionalFormatting xmlns:xm="http://schemas.microsoft.com/office/excel/2006/main">
          <x14:cfRule type="expression" priority="44" id="{67A2AD1C-8A5E-4625-963B-0E6AB24761EB}">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K51</xm:sqref>
        </x14:conditionalFormatting>
        <x14:conditionalFormatting xmlns:xm="http://schemas.microsoft.com/office/excel/2006/main">
          <x14:cfRule type="expression" priority="43" id="{74A4F556-D93D-4ECC-B254-CD028D5FA729}">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K52</xm:sqref>
        </x14:conditionalFormatting>
        <x14:conditionalFormatting xmlns:xm="http://schemas.microsoft.com/office/excel/2006/main">
          <x14:cfRule type="expression" priority="42" id="{42D8ADF3-ECD9-4DBA-B23E-0D0BC620B742}">
            <xm:f>IF('Project Info'!C11 = "Yes", TRUE, FALSE)</xm:f>
            <x14: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K53</xm:sqref>
        </x14:conditionalFormatting>
        <x14:conditionalFormatting xmlns:xm="http://schemas.microsoft.com/office/excel/2006/main">
          <x14:cfRule type="expression" priority="41" id="{9152B72D-9B75-4C2E-A8DB-386F99AB1D3C}">
            <xm:f>IF('Project Info'!C11 = "Yes", TRUE, FALSE)</xm:f>
            <x14: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K54</xm:sqref>
        </x14:conditionalFormatting>
        <x14:conditionalFormatting xmlns:xm="http://schemas.microsoft.com/office/excel/2006/main">
          <x14:cfRule type="expression" priority="40" id="{24787146-74D1-419A-96ED-3F84AE2BC19C}">
            <xm:f>IF('Project Info'!C11 = "Yes", TRUE, FALSE)</xm:f>
            <x14: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L48</xm:sqref>
        </x14:conditionalFormatting>
        <x14:conditionalFormatting xmlns:xm="http://schemas.microsoft.com/office/excel/2006/main">
          <x14:cfRule type="expression" priority="39" id="{2FAEE6F7-CD73-48EA-A80A-E60B7C6D9C57}">
            <xm:f>IF('Project Info'!C11 = "Yes", TRUE, FALSE)</xm:f>
            <x14: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L49</xm:sqref>
        </x14:conditionalFormatting>
        <x14:conditionalFormatting xmlns:xm="http://schemas.microsoft.com/office/excel/2006/main">
          <x14:cfRule type="expression" priority="38" id="{07B3F601-3B99-4D49-B144-E331FEBC10D5}">
            <xm:f>IF('Project Info'!C11 = "Yes", TRUE, FALSE)</xm:f>
            <x14: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L50</xm:sqref>
        </x14:conditionalFormatting>
        <x14:conditionalFormatting xmlns:xm="http://schemas.microsoft.com/office/excel/2006/main">
          <x14:cfRule type="expression" priority="37" id="{E05E68E5-60D0-4A69-9036-37FD5D2B8DB9}">
            <xm:f>IF('Project Info'!C11 = "Yes", TRUE, FALSE)</xm:f>
            <x14: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L51</xm:sqref>
        </x14:conditionalFormatting>
        <x14:conditionalFormatting xmlns:xm="http://schemas.microsoft.com/office/excel/2006/main">
          <x14:cfRule type="expression" priority="36" id="{6DDF8DF0-9C46-40A7-A613-06D214593B45}">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L52</xm:sqref>
        </x14:conditionalFormatting>
        <x14:conditionalFormatting xmlns:xm="http://schemas.microsoft.com/office/excel/2006/main">
          <x14:cfRule type="expression" priority="35" id="{7A3A8A88-4787-4DED-BAAC-66382DFF9562}">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L53</xm:sqref>
        </x14:conditionalFormatting>
        <x14:conditionalFormatting xmlns:xm="http://schemas.microsoft.com/office/excel/2006/main">
          <x14:cfRule type="expression" priority="34" id="{8CAE3FF1-E591-4678-9B70-11566F8BBA99}">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L54</xm:sqref>
        </x14:conditionalFormatting>
        <x14:conditionalFormatting xmlns:xm="http://schemas.microsoft.com/office/excel/2006/main">
          <x14:cfRule type="expression" priority="33" id="{FB4AA804-29A5-4E24-8E95-051D5F139B9F}">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M48</xm:sqref>
        </x14:conditionalFormatting>
        <x14:conditionalFormatting xmlns:xm="http://schemas.microsoft.com/office/excel/2006/main">
          <x14:cfRule type="expression" priority="32" id="{12D666ED-0BA3-40A3-8CE9-14A2AB6789DF}">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M49</xm:sqref>
        </x14:conditionalFormatting>
        <x14:conditionalFormatting xmlns:xm="http://schemas.microsoft.com/office/excel/2006/main">
          <x14:cfRule type="expression" priority="31" id="{33E06316-11BD-4CA4-BEF6-B2C29BBD64D5}">
            <xm:f>IF('Project Info'!C11 = "Yes", TRUE, FALSE)</xm:f>
            <x14: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M50</xm:sqref>
        </x14:conditionalFormatting>
        <x14:conditionalFormatting xmlns:xm="http://schemas.microsoft.com/office/excel/2006/main">
          <x14:cfRule type="expression" priority="30" id="{8B9A5568-6C81-4878-9794-42FCBE4346FE}">
            <xm:f>IF('Project Info'!C11 = "Yes", TRUE, FALSE)</xm:f>
            <x14: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M51</xm:sqref>
        </x14:conditionalFormatting>
        <x14:conditionalFormatting xmlns:xm="http://schemas.microsoft.com/office/excel/2006/main">
          <x14:cfRule type="expression" priority="29" id="{D3E51750-64F6-4EB6-A6CB-618800A1FB88}">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M52</xm:sqref>
        </x14:conditionalFormatting>
        <x14:conditionalFormatting xmlns:xm="http://schemas.microsoft.com/office/excel/2006/main">
          <x14:cfRule type="expression" priority="28" id="{EA3831D1-4809-4FCC-92D3-10472F571BB2}">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M53</xm:sqref>
        </x14:conditionalFormatting>
        <x14:conditionalFormatting xmlns:xm="http://schemas.microsoft.com/office/excel/2006/main">
          <x14:cfRule type="expression" priority="27" id="{73348777-1832-4979-B7B7-82394A86F61B}">
            <xm:f>IF('Project Info'!C11 = "Yes", TRUE, FALSE)</xm:f>
            <x14: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M54</xm:sqref>
        </x14:conditionalFormatting>
        <x14:conditionalFormatting xmlns:xm="http://schemas.microsoft.com/office/excel/2006/main">
          <x14:cfRule type="expression" priority="15" id="{3EA7E3FD-4113-47A3-91E9-483995B58FE7}">
            <xm:f>ISBLANK('Project Info'!$C$10)</xm:f>
            <x14:dxf>
              <font>
                <color theme="0" tint="-4.9989318521683403E-2"/>
              </font>
              <fill>
                <patternFill>
                  <bgColor theme="0" tint="-4.9989318521683403E-2"/>
                </patternFill>
              </fill>
              <border>
                <left/>
                <right/>
                <top/>
                <bottom/>
                <vertical/>
                <horizontal/>
              </border>
            </x14:dxf>
          </x14:cfRule>
          <xm:sqref>R54:U55</xm:sqref>
        </x14:conditionalFormatting>
        <x14:conditionalFormatting xmlns:xm="http://schemas.microsoft.com/office/excel/2006/main">
          <x14:cfRule type="expression" priority="14" id="{57138F93-8B16-46A8-B3E0-48ED3FE96844}">
            <xm:f>IF(AND('Project Info'!C10 &lt;&gt; "", N9 = ""), TRUE, FALSE)</xm:f>
            <x14:dxf>
              <fill>
                <patternFill>
                  <bgColor rgb="FFFF0000"/>
                </patternFill>
              </fill>
            </x14:dxf>
          </x14:cfRule>
          <xm:sqref>N9</xm:sqref>
        </x14:conditionalFormatting>
        <x14:conditionalFormatting xmlns:xm="http://schemas.microsoft.com/office/excel/2006/main">
          <x14:cfRule type="expression" priority="118" id="{65A02613-DB57-4673-84A0-0F7097D28D65}">
            <xm:f>AND(L12&gt;0,COUNTIF('Custom Data'!$R$16:$R$39,M12)=0)</xm:f>
            <x14:dxf>
              <fill>
                <patternFill>
                  <bgColor rgb="FFFF0000"/>
                </patternFill>
              </fill>
            </x14:dxf>
          </x14:cfRule>
          <xm:sqref>M12:M43</xm:sqref>
        </x14:conditionalFormatting>
        <x14:conditionalFormatting xmlns:xm="http://schemas.microsoft.com/office/excel/2006/main">
          <x14:cfRule type="expression" priority="11" id="{38A7810D-B402-40B4-9CC8-66B10A36F51B}">
            <xm:f>$K$8 &lt;&gt; 'Default Values'!$AA$6</xm:f>
            <x14:dxf>
              <fill>
                <patternFill>
                  <bgColor theme="5" tint="0.39994506668294322"/>
                </patternFill>
              </fill>
            </x14:dxf>
          </x14:cfRule>
          <xm:sqref>K8:K9</xm:sqref>
        </x14:conditionalFormatting>
        <x14:conditionalFormatting xmlns:xm="http://schemas.microsoft.com/office/excel/2006/main">
          <x14:cfRule type="expression" priority="7" id="{D207E7DD-C751-47A4-B2E6-40690565F838}">
            <xm:f>$G$8 &lt;&gt; 'Default Values'!$C$7</xm:f>
            <x14:dxf>
              <fill>
                <patternFill>
                  <bgColor theme="5" tint="0.39994506668294322"/>
                </patternFill>
              </fill>
            </x14:dxf>
          </x14:cfRule>
          <xm:sqref>G8:G9</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663FF385-D369-408A-B811-E1967F6F6DAE}">
          <x14:formula1>
            <xm:f>'Default Values'!$F$6:$F$8</xm:f>
          </x14:formula1>
          <xm:sqref>L8</xm:sqref>
        </x14:dataValidation>
        <x14:dataValidation type="list" allowBlank="1" showInputMessage="1" showErrorMessage="1" error="'Component Lifespan' must be less than or equal to the 'Design Life' of the building._x000a__x000a_The 'Design Life' is entered by the user on the 'Project Info' sheet. " xr:uid="{36E6CB1D-F2D8-43B8-9EDD-1BC17F2108D8}">
          <x14:formula1>
            <xm:f>'Default Values'!$AG$6:$AG$8</xm:f>
          </x14:formula1>
          <xm:sqref>H12:H13</xm:sqref>
        </x14:dataValidation>
        <x14:dataValidation type="list" allowBlank="1" showInputMessage="1" showErrorMessage="1" xr:uid="{285A8CB8-B564-4288-9C92-E32D82107250}">
          <x14:formula1>
            <xm:f>'Default Values'!$AG$6:$AG$8</xm:f>
          </x14:formula1>
          <xm:sqref>H14:H43</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47A9C5-A281-46C2-AFA2-CE38E8613E49}">
  <sheetPr codeName="Sheet43" filterMode="1">
    <tabColor theme="5"/>
    <pageSetUpPr fitToPage="1"/>
  </sheetPr>
  <dimension ref="A1:HH364"/>
  <sheetViews>
    <sheetView showGridLines="0" zoomScale="70" zoomScaleNormal="70" zoomScaleSheetLayoutView="55" zoomScalePageLayoutView="55" workbookViewId="0">
      <selection activeCell="K42" sqref="K42"/>
    </sheetView>
  </sheetViews>
  <sheetFormatPr defaultColWidth="9" defaultRowHeight="14.25"/>
  <cols>
    <col min="1" max="1" width="2.625" style="101" customWidth="1"/>
    <col min="2" max="2" width="20.75" style="93" customWidth="1"/>
    <col min="3" max="3" width="31.5" style="93" customWidth="1"/>
    <col min="4" max="4" width="39.25" style="93" customWidth="1"/>
    <col min="5" max="5" width="32.125" style="93" customWidth="1"/>
    <col min="6" max="6" width="26.125" style="93" customWidth="1"/>
    <col min="7" max="7" width="21.125" style="93" customWidth="1"/>
    <col min="8" max="8" width="19" style="93" customWidth="1"/>
    <col min="9" max="9" width="17.25" style="93" customWidth="1"/>
    <col min="10" max="10" width="16.875" style="93" customWidth="1"/>
    <col min="11" max="11" width="20.25" style="93" customWidth="1"/>
    <col min="12" max="12" width="17.5" style="93" customWidth="1"/>
    <col min="13" max="13" width="27.125" style="1" customWidth="1"/>
    <col min="14" max="14" width="23.5" style="1" customWidth="1"/>
    <col min="15" max="15" width="12" style="1" customWidth="1"/>
    <col min="16" max="16" width="7.75" style="1" customWidth="1"/>
    <col min="17" max="17" width="8.125" style="1" customWidth="1"/>
    <col min="18" max="22" width="7.75" style="1" customWidth="1"/>
    <col min="23" max="23" width="16.5" style="1" customWidth="1"/>
    <col min="24" max="24" width="19.75" style="186" customWidth="1"/>
    <col min="25" max="25" width="9" style="206" customWidth="1"/>
    <col min="26" max="26" width="22.25" style="205" customWidth="1"/>
    <col min="27" max="27" width="12.875" style="206" customWidth="1"/>
    <col min="28" max="28" width="8.625" style="206" customWidth="1"/>
    <col min="29" max="31" width="9" style="206" customWidth="1"/>
    <col min="32" max="32" width="47.25" style="206" customWidth="1"/>
    <col min="33" max="33" width="9" style="206" customWidth="1"/>
    <col min="34" max="34" width="9.75" style="206" customWidth="1"/>
    <col min="35" max="35" width="9" style="206" customWidth="1"/>
    <col min="36" max="36" width="11.75" style="206" customWidth="1"/>
    <col min="37" max="38" width="9" style="380" customWidth="1"/>
    <col min="39" max="39" width="17.75" style="380" customWidth="1"/>
    <col min="40" max="40" width="9.125" style="380" customWidth="1"/>
    <col min="41" max="41" width="9" style="380" customWidth="1"/>
    <col min="42" max="42" width="17.875" style="380" customWidth="1"/>
    <col min="43" max="43" width="9.75" style="380" customWidth="1"/>
    <col min="44" max="45" width="9.75" style="206" customWidth="1"/>
    <col min="46" max="46" width="9.25" style="206" customWidth="1"/>
    <col min="47" max="47" width="22.25" style="206" customWidth="1"/>
    <col min="48" max="48" width="20.875" style="206" bestFit="1" customWidth="1"/>
    <col min="49" max="50" width="11.75" style="206" customWidth="1"/>
    <col min="51" max="51" width="24.875" style="206" bestFit="1" customWidth="1"/>
    <col min="52" max="52" width="20.5" style="206" bestFit="1" customWidth="1"/>
    <col min="53" max="53" width="14" style="206" customWidth="1"/>
    <col min="54" max="54" width="9" style="206" customWidth="1"/>
    <col min="55" max="55" width="31.125" style="206" customWidth="1"/>
    <col min="56" max="56" width="20" style="206" customWidth="1"/>
    <col min="57" max="57" width="15.5" style="206" customWidth="1"/>
    <col min="58" max="61" width="9" style="206" customWidth="1"/>
    <col min="62" max="62" width="15.625" style="209" customWidth="1"/>
    <col min="63" max="63" width="56.5" style="377" customWidth="1"/>
    <col min="64" max="64" width="19.25" style="377" customWidth="1"/>
    <col min="65" max="65" width="20.5" style="378" customWidth="1"/>
    <col min="66" max="66" width="16.75" style="378" customWidth="1"/>
    <col min="67" max="67" width="20" style="378" customWidth="1"/>
    <col min="68" max="68" width="13.75" style="378" customWidth="1"/>
    <col min="69" max="72" width="12.625" style="380" customWidth="1"/>
    <col min="73" max="73" width="13.75" style="380" customWidth="1"/>
    <col min="74" max="74" width="15.125" style="380" customWidth="1"/>
    <col min="75" max="75" width="15.5" style="380" customWidth="1"/>
    <col min="76" max="76" width="9" style="380" customWidth="1"/>
    <col min="77" max="77" width="12.75" style="380" customWidth="1"/>
    <col min="78" max="78" width="36.5" style="380" customWidth="1"/>
    <col min="79" max="79" width="26.25" style="376" customWidth="1"/>
    <col min="80" max="80" width="51.25" style="380" customWidth="1"/>
    <col min="81" max="81" width="9" style="380"/>
    <col min="82" max="82" width="23.75" style="380" bestFit="1" customWidth="1"/>
    <col min="83" max="85" width="9" style="97"/>
    <col min="86" max="86" width="83.625" style="380" customWidth="1"/>
    <col min="87" max="87" width="9" style="380"/>
    <col min="88" max="88" width="15.25" style="103" customWidth="1"/>
    <col min="89" max="155" width="9" style="380"/>
    <col min="156" max="216" width="9" style="97"/>
    <col min="217" max="16384" width="9" style="98"/>
  </cols>
  <sheetData>
    <row r="1" spans="1:216" ht="10.9" customHeight="1" thickBot="1">
      <c r="A1" s="307"/>
      <c r="B1" s="308"/>
      <c r="C1" s="308"/>
      <c r="D1" s="308"/>
      <c r="E1" s="308"/>
      <c r="F1" s="308"/>
      <c r="G1" s="308"/>
      <c r="H1" s="308"/>
      <c r="I1" s="308"/>
      <c r="J1" s="308"/>
      <c r="K1" s="308"/>
      <c r="L1" s="308"/>
      <c r="M1" s="309"/>
      <c r="N1" s="309"/>
      <c r="O1" s="309"/>
      <c r="P1" s="309"/>
      <c r="Q1" s="309"/>
      <c r="R1" s="309"/>
      <c r="S1" s="309"/>
      <c r="T1" s="309"/>
      <c r="U1" s="309"/>
      <c r="V1" s="309"/>
      <c r="W1" s="309"/>
      <c r="X1" s="224"/>
      <c r="Y1" s="103"/>
      <c r="Z1" s="103"/>
      <c r="AA1" s="103"/>
      <c r="AB1" s="103"/>
      <c r="AC1" s="103"/>
      <c r="AD1" s="103"/>
      <c r="AE1" s="103"/>
      <c r="AF1" s="103"/>
      <c r="AG1" s="103"/>
      <c r="AH1" s="103"/>
      <c r="AI1" s="103"/>
      <c r="AJ1" s="103"/>
      <c r="AK1" s="103"/>
      <c r="AL1" s="103"/>
      <c r="AM1" s="103"/>
      <c r="AN1" s="103"/>
      <c r="AO1" s="103"/>
      <c r="AP1" s="103"/>
      <c r="AQ1" s="103"/>
      <c r="AR1" s="103"/>
      <c r="AS1" s="103"/>
      <c r="AT1" s="103"/>
      <c r="AU1" s="103"/>
      <c r="AV1" s="103"/>
      <c r="AW1" s="103"/>
      <c r="AX1" s="103"/>
      <c r="AY1" s="103"/>
      <c r="AZ1" s="103"/>
      <c r="BA1" s="103"/>
      <c r="BB1" s="103"/>
      <c r="BC1" s="103"/>
      <c r="BD1" s="103"/>
      <c r="BE1" s="103"/>
      <c r="BF1" s="103"/>
      <c r="BG1" s="103"/>
      <c r="BH1" s="103"/>
      <c r="BI1" s="103"/>
      <c r="BJ1" s="225"/>
      <c r="BK1" s="225"/>
      <c r="BL1" s="225"/>
      <c r="BM1" s="224"/>
      <c r="BN1" s="224"/>
      <c r="BO1" s="224"/>
      <c r="BP1" s="224"/>
      <c r="BQ1" s="103"/>
      <c r="BR1" s="103"/>
      <c r="BS1" s="103"/>
      <c r="BT1" s="103"/>
      <c r="BU1" s="103"/>
      <c r="BV1" s="103"/>
      <c r="BW1" s="103"/>
      <c r="BX1" s="103"/>
      <c r="BY1" s="103"/>
      <c r="BZ1" s="103"/>
      <c r="CA1" s="225"/>
      <c r="CB1" s="103"/>
      <c r="CC1" s="375"/>
      <c r="CD1" s="375"/>
      <c r="CE1" s="375"/>
      <c r="CF1" s="375"/>
      <c r="CG1" s="375"/>
      <c r="CH1" s="375"/>
      <c r="CI1" s="375"/>
      <c r="CK1" s="375"/>
      <c r="CL1" s="375"/>
      <c r="CM1" s="375"/>
      <c r="CN1" s="375"/>
      <c r="CO1" s="375"/>
      <c r="CP1" s="375"/>
      <c r="CQ1" s="375"/>
      <c r="CR1" s="375"/>
      <c r="CS1" s="375"/>
      <c r="CT1" s="375"/>
      <c r="CU1" s="375"/>
      <c r="CV1" s="375"/>
      <c r="CW1" s="375"/>
      <c r="CX1" s="375"/>
      <c r="CY1" s="375"/>
      <c r="CZ1" s="375"/>
      <c r="DA1" s="375"/>
      <c r="DB1" s="375"/>
      <c r="DC1" s="375"/>
      <c r="DD1" s="375"/>
      <c r="DE1" s="375"/>
      <c r="DF1" s="375"/>
      <c r="DG1" s="375"/>
      <c r="DH1" s="375"/>
      <c r="DI1" s="375"/>
      <c r="DJ1" s="375"/>
      <c r="DK1" s="375"/>
      <c r="DL1" s="375"/>
      <c r="DM1" s="375"/>
      <c r="DN1" s="375"/>
      <c r="DO1" s="375"/>
      <c r="DP1" s="375"/>
      <c r="DQ1" s="375"/>
      <c r="DR1" s="375"/>
      <c r="DS1" s="375"/>
      <c r="DT1" s="375"/>
      <c r="DU1" s="375"/>
      <c r="DV1" s="375"/>
      <c r="DW1" s="375"/>
      <c r="DX1" s="375"/>
      <c r="DY1" s="375"/>
      <c r="DZ1" s="375"/>
      <c r="EA1" s="375"/>
      <c r="EB1" s="375"/>
      <c r="EC1" s="375"/>
      <c r="ED1" s="375"/>
      <c r="EE1" s="375"/>
      <c r="EF1" s="375"/>
      <c r="EG1" s="375"/>
      <c r="EH1" s="391"/>
      <c r="EI1" s="391"/>
      <c r="EJ1" s="391"/>
      <c r="EK1" s="391"/>
      <c r="EL1" s="391"/>
      <c r="EM1" s="391"/>
      <c r="EN1" s="391"/>
      <c r="EO1" s="391"/>
      <c r="EP1" s="391"/>
      <c r="EQ1" s="391"/>
      <c r="ER1" s="391"/>
      <c r="ES1" s="391"/>
      <c r="ET1" s="391"/>
      <c r="EU1" s="391"/>
      <c r="EV1" s="391"/>
      <c r="EW1" s="391"/>
      <c r="EX1" s="391"/>
      <c r="EY1" s="391"/>
      <c r="EZ1" s="391"/>
      <c r="FA1" s="391"/>
      <c r="FB1" s="391"/>
      <c r="FC1" s="391"/>
      <c r="FD1" s="391"/>
      <c r="FE1" s="391"/>
      <c r="FF1" s="391"/>
      <c r="FG1" s="391"/>
      <c r="FH1" s="391"/>
      <c r="FI1" s="391"/>
      <c r="FJ1" s="391"/>
      <c r="FK1" s="391"/>
      <c r="FL1" s="391"/>
      <c r="FM1" s="391"/>
      <c r="FN1" s="391"/>
      <c r="FO1" s="391"/>
      <c r="FP1" s="391"/>
      <c r="FQ1" s="391"/>
      <c r="FR1" s="391"/>
      <c r="FS1" s="391"/>
      <c r="FT1" s="391"/>
      <c r="FU1" s="391"/>
      <c r="FV1" s="391"/>
      <c r="FW1" s="391"/>
      <c r="FX1" s="391"/>
      <c r="FY1" s="391"/>
      <c r="FZ1" s="391"/>
      <c r="GA1" s="391"/>
      <c r="GB1" s="391"/>
      <c r="GC1" s="391"/>
      <c r="GD1" s="391"/>
      <c r="GE1" s="391"/>
      <c r="GF1" s="391"/>
      <c r="GG1" s="391"/>
      <c r="GH1" s="391"/>
      <c r="GI1" s="391"/>
      <c r="GJ1" s="391"/>
      <c r="GK1" s="391"/>
      <c r="GL1" s="391"/>
      <c r="GM1" s="391"/>
      <c r="GN1" s="391"/>
      <c r="GO1" s="391"/>
      <c r="GP1" s="391"/>
      <c r="GQ1" s="391"/>
      <c r="GR1" s="391"/>
      <c r="GS1" s="391"/>
      <c r="GT1" s="391"/>
      <c r="GU1" s="391"/>
      <c r="GV1" s="391"/>
      <c r="GW1" s="98"/>
      <c r="GX1" s="98"/>
      <c r="GY1" s="98"/>
      <c r="GZ1" s="98"/>
      <c r="HA1" s="98"/>
      <c r="HB1" s="98"/>
      <c r="HC1" s="98"/>
      <c r="HD1" s="98"/>
      <c r="HE1" s="98"/>
      <c r="HF1" s="98"/>
      <c r="HG1" s="98"/>
      <c r="HH1" s="98"/>
    </row>
    <row r="2" spans="1:216" s="99" customFormat="1">
      <c r="A2" s="307"/>
      <c r="B2" s="93"/>
      <c r="C2" s="93"/>
      <c r="D2" s="93"/>
      <c r="E2" s="93"/>
      <c r="F2" s="93"/>
      <c r="G2" s="93"/>
      <c r="H2" s="93"/>
      <c r="I2" s="93"/>
      <c r="J2" s="93"/>
      <c r="K2" s="93"/>
      <c r="L2" s="104"/>
      <c r="M2" s="102"/>
      <c r="N2" s="102"/>
      <c r="O2" s="102"/>
      <c r="P2" s="102"/>
      <c r="Q2" s="102"/>
      <c r="R2" s="102"/>
      <c r="S2" s="102"/>
      <c r="T2" s="102"/>
      <c r="U2" s="102"/>
      <c r="V2" s="102"/>
      <c r="W2" s="102"/>
      <c r="X2" s="635"/>
      <c r="Y2" s="185"/>
      <c r="Z2" s="185"/>
      <c r="AA2" s="185"/>
      <c r="AB2" s="185"/>
      <c r="AC2" s="185"/>
      <c r="AD2" s="185"/>
      <c r="AE2" s="185"/>
      <c r="AF2" s="185"/>
      <c r="AG2" s="185"/>
      <c r="AH2" s="185"/>
      <c r="AI2" s="185"/>
      <c r="AJ2" s="185"/>
      <c r="AK2" s="185"/>
      <c r="AL2" s="185"/>
      <c r="AM2" s="185"/>
      <c r="AN2" s="185"/>
      <c r="AO2" s="185"/>
      <c r="AP2" s="185"/>
      <c r="AQ2" s="185"/>
      <c r="AR2" s="185"/>
      <c r="AS2" s="185"/>
      <c r="AT2" s="185"/>
      <c r="AU2" s="185"/>
      <c r="AV2" s="185"/>
      <c r="AW2" s="185"/>
      <c r="AX2" s="185"/>
      <c r="AY2" s="185"/>
      <c r="AZ2" s="185"/>
      <c r="BA2" s="185"/>
      <c r="BB2" s="185"/>
      <c r="BC2" s="185"/>
      <c r="BD2" s="185"/>
      <c r="BE2" s="185"/>
      <c r="BF2" s="185"/>
      <c r="BG2" s="185"/>
      <c r="BH2" s="185"/>
      <c r="BI2" s="185"/>
      <c r="BJ2" s="743"/>
      <c r="BK2" s="743"/>
      <c r="BL2" s="743"/>
      <c r="BM2" s="744"/>
      <c r="BN2" s="744"/>
      <c r="BO2" s="744"/>
      <c r="BP2" s="744"/>
      <c r="BQ2" s="185"/>
      <c r="BR2" s="185"/>
      <c r="BS2" s="185"/>
      <c r="BT2" s="185"/>
      <c r="BU2" s="185"/>
      <c r="BV2" s="185"/>
      <c r="BW2" s="185"/>
      <c r="BX2" s="185"/>
      <c r="BY2" s="185"/>
      <c r="BZ2" s="185"/>
      <c r="CA2" s="743"/>
      <c r="CB2" s="185"/>
      <c r="CC2" s="185"/>
      <c r="CD2" s="185"/>
      <c r="CE2" s="185"/>
      <c r="CF2" s="185"/>
      <c r="CG2" s="185"/>
      <c r="CH2" s="185"/>
      <c r="CI2" s="185"/>
      <c r="CJ2" s="185"/>
      <c r="CK2" s="185"/>
      <c r="CL2" s="185"/>
      <c r="CM2" s="185"/>
      <c r="CN2" s="185"/>
      <c r="CO2" s="185"/>
      <c r="CP2" s="185"/>
      <c r="CQ2" s="185"/>
      <c r="CR2" s="185"/>
      <c r="CS2" s="185"/>
      <c r="CT2" s="185"/>
      <c r="CU2" s="185"/>
      <c r="CV2" s="185"/>
      <c r="CW2" s="185"/>
      <c r="CX2" s="185"/>
      <c r="CY2" s="185"/>
      <c r="CZ2" s="185"/>
      <c r="DA2" s="185"/>
      <c r="DB2" s="185"/>
      <c r="DC2" s="185"/>
      <c r="DD2" s="185"/>
      <c r="DE2" s="185"/>
      <c r="DF2" s="185"/>
      <c r="DG2" s="185"/>
      <c r="DH2" s="185"/>
      <c r="DI2" s="185"/>
      <c r="DJ2" s="185"/>
      <c r="DK2" s="185"/>
      <c r="DL2" s="185"/>
      <c r="DM2" s="185"/>
      <c r="DN2" s="185"/>
      <c r="DO2" s="185"/>
      <c r="DP2" s="185"/>
      <c r="DQ2" s="185"/>
      <c r="DR2" s="185"/>
      <c r="DS2" s="185"/>
      <c r="DT2" s="185"/>
      <c r="DU2" s="185"/>
      <c r="DV2" s="185"/>
      <c r="DW2" s="185"/>
      <c r="DX2" s="185"/>
      <c r="DY2" s="185"/>
      <c r="DZ2" s="185"/>
      <c r="EA2" s="185"/>
      <c r="EB2" s="185"/>
      <c r="EC2" s="185"/>
      <c r="ED2" s="185"/>
      <c r="EE2" s="185"/>
      <c r="EF2" s="185"/>
      <c r="EG2" s="185"/>
      <c r="EH2" s="185"/>
      <c r="EI2" s="185"/>
      <c r="EJ2" s="185"/>
      <c r="EK2" s="185"/>
      <c r="EL2" s="185"/>
      <c r="EM2" s="185"/>
      <c r="EN2" s="185"/>
      <c r="EO2" s="185"/>
      <c r="EP2" s="185"/>
      <c r="EQ2" s="185"/>
      <c r="ER2" s="185"/>
      <c r="ES2" s="185"/>
      <c r="ET2" s="185"/>
      <c r="EU2" s="185"/>
      <c r="EV2" s="185"/>
      <c r="EW2" s="185"/>
      <c r="EX2" s="185"/>
      <c r="EY2" s="185"/>
      <c r="EZ2" s="185"/>
      <c r="FA2" s="185"/>
      <c r="FB2" s="185"/>
      <c r="FC2" s="185"/>
      <c r="FD2" s="185"/>
      <c r="FE2" s="185"/>
      <c r="FF2" s="185"/>
      <c r="FG2" s="185"/>
      <c r="FH2" s="185"/>
      <c r="FI2" s="185"/>
      <c r="FJ2" s="185"/>
      <c r="FK2" s="185"/>
      <c r="FL2" s="185"/>
      <c r="FM2" s="185"/>
      <c r="FN2" s="185"/>
      <c r="FO2" s="185"/>
      <c r="FP2" s="185"/>
      <c r="FQ2" s="185"/>
      <c r="FR2" s="185"/>
      <c r="FS2" s="185"/>
      <c r="FT2" s="185"/>
      <c r="FU2" s="185"/>
      <c r="FV2" s="185"/>
      <c r="FW2" s="185"/>
      <c r="FX2" s="185"/>
      <c r="FY2" s="185"/>
      <c r="FZ2" s="185"/>
      <c r="GA2" s="185"/>
      <c r="GB2" s="185"/>
      <c r="GC2" s="185"/>
      <c r="GD2" s="185"/>
      <c r="GE2" s="185"/>
      <c r="GF2" s="185"/>
      <c r="GG2" s="185"/>
      <c r="GH2" s="185"/>
      <c r="GI2" s="185"/>
      <c r="GJ2" s="185"/>
      <c r="GK2" s="185"/>
      <c r="GL2" s="185"/>
      <c r="GM2" s="185"/>
      <c r="GN2" s="185"/>
      <c r="GO2" s="185"/>
      <c r="GP2" s="185"/>
      <c r="GQ2" s="185"/>
      <c r="GR2" s="185"/>
      <c r="GS2" s="185"/>
      <c r="GT2" s="185"/>
      <c r="GU2" s="185"/>
      <c r="GV2" s="185"/>
      <c r="GW2" s="103"/>
      <c r="GX2" s="103"/>
      <c r="GY2" s="103"/>
      <c r="GZ2" s="103"/>
      <c r="HA2" s="103"/>
      <c r="HB2" s="103"/>
      <c r="HC2" s="103"/>
      <c r="HD2" s="103"/>
      <c r="HE2" s="103"/>
      <c r="HF2" s="103"/>
      <c r="HG2" s="103"/>
      <c r="HH2" s="103"/>
    </row>
    <row r="3" spans="1:216" ht="30">
      <c r="A3" s="307"/>
      <c r="B3" s="93" t="str">
        <f>VERSION</f>
        <v>TSCT v3.1 April 2025</v>
      </c>
      <c r="C3" s="310"/>
      <c r="D3" s="310"/>
      <c r="E3" s="311" t="s">
        <v>225</v>
      </c>
      <c r="F3" s="927" t="s">
        <v>590</v>
      </c>
      <c r="G3" s="927"/>
      <c r="H3" s="927"/>
      <c r="I3" s="927"/>
      <c r="J3" s="311"/>
      <c r="K3" s="311"/>
      <c r="L3" s="112"/>
      <c r="M3" s="106"/>
      <c r="N3" s="106"/>
      <c r="O3" s="106"/>
      <c r="P3" s="106"/>
      <c r="Q3" s="106"/>
      <c r="R3" s="106"/>
      <c r="S3" s="106"/>
      <c r="T3" s="106"/>
      <c r="U3" s="106"/>
      <c r="V3" s="106"/>
      <c r="W3" s="106"/>
      <c r="X3" s="392"/>
      <c r="Y3" s="185"/>
      <c r="Z3" s="199"/>
      <c r="AA3" s="199"/>
      <c r="AB3" s="745"/>
      <c r="AC3" s="745"/>
      <c r="AD3" s="745"/>
      <c r="AE3" s="745"/>
      <c r="AF3" s="745"/>
      <c r="AG3" s="745"/>
      <c r="AH3" s="745"/>
      <c r="AI3" s="745"/>
      <c r="AJ3" s="745"/>
      <c r="AK3" s="745"/>
      <c r="AL3" s="745"/>
      <c r="AM3" s="745"/>
      <c r="AN3" s="745"/>
      <c r="AO3" s="745"/>
      <c r="AP3" s="745"/>
      <c r="AQ3" s="745"/>
      <c r="AR3" s="745"/>
      <c r="AS3" s="745"/>
      <c r="AT3" s="745"/>
      <c r="AU3" s="745"/>
      <c r="AV3" s="745"/>
      <c r="AW3" s="745"/>
      <c r="AX3" s="745"/>
      <c r="AY3" s="745"/>
      <c r="AZ3" s="745"/>
      <c r="BA3" s="745"/>
      <c r="BB3" s="745"/>
      <c r="BC3" s="745"/>
      <c r="BD3" s="745"/>
      <c r="BE3" s="745"/>
      <c r="BF3" s="745"/>
      <c r="BG3" s="745"/>
      <c r="BH3" s="745"/>
      <c r="BI3" s="745"/>
      <c r="BJ3" s="746"/>
      <c r="BK3" s="746"/>
      <c r="BL3" s="746"/>
      <c r="BM3" s="746"/>
      <c r="BN3" s="746"/>
      <c r="BO3" s="746"/>
      <c r="BP3" s="747"/>
      <c r="BQ3" s="745"/>
      <c r="BR3" s="745"/>
      <c r="BS3" s="745"/>
      <c r="BT3" s="745"/>
      <c r="BU3" s="745"/>
      <c r="BV3" s="745"/>
      <c r="BW3" s="745"/>
      <c r="BX3" s="745"/>
      <c r="BY3" s="745"/>
      <c r="BZ3" s="745"/>
      <c r="CA3" s="209"/>
      <c r="CB3" s="745"/>
      <c r="CC3" s="745"/>
      <c r="CD3" s="745"/>
      <c r="CE3" s="745"/>
      <c r="CF3" s="745"/>
      <c r="CG3" s="745"/>
      <c r="CH3" s="745"/>
      <c r="CI3" s="185"/>
      <c r="CJ3" s="185"/>
      <c r="CK3" s="185"/>
      <c r="CL3" s="185"/>
      <c r="CM3" s="185"/>
      <c r="CN3" s="185"/>
      <c r="CO3" s="185"/>
      <c r="CP3" s="185"/>
      <c r="CQ3" s="185"/>
      <c r="CR3" s="185"/>
      <c r="CS3" s="185"/>
      <c r="CT3" s="185"/>
      <c r="CU3" s="185"/>
      <c r="CV3" s="185"/>
      <c r="CW3" s="185"/>
      <c r="CX3" s="185"/>
      <c r="CY3" s="185"/>
      <c r="CZ3" s="185"/>
      <c r="DA3" s="185"/>
      <c r="DB3" s="185"/>
      <c r="DC3" s="185"/>
      <c r="DD3" s="185"/>
      <c r="DE3" s="185"/>
      <c r="DF3" s="185"/>
      <c r="DG3" s="185"/>
      <c r="DH3" s="185"/>
      <c r="DI3" s="185"/>
      <c r="DJ3" s="185"/>
      <c r="DK3" s="185"/>
      <c r="DL3" s="185"/>
      <c r="DM3" s="185"/>
      <c r="DN3" s="185"/>
      <c r="DO3" s="185"/>
      <c r="DP3" s="185"/>
      <c r="DQ3" s="185"/>
      <c r="DR3" s="185"/>
      <c r="DS3" s="185"/>
      <c r="DT3" s="185"/>
      <c r="DU3" s="185"/>
      <c r="DV3" s="185"/>
      <c r="DW3" s="185"/>
      <c r="DX3" s="185"/>
      <c r="DY3" s="185"/>
      <c r="DZ3" s="185"/>
      <c r="EA3" s="185"/>
      <c r="EB3" s="185"/>
      <c r="EC3" s="185"/>
      <c r="ED3" s="185"/>
      <c r="EE3" s="185"/>
      <c r="EF3" s="185"/>
      <c r="EG3" s="185"/>
      <c r="EH3" s="185"/>
      <c r="EI3" s="185"/>
      <c r="EJ3" s="185"/>
      <c r="EK3" s="185"/>
      <c r="EL3" s="185"/>
      <c r="EM3" s="185"/>
      <c r="EN3" s="185"/>
      <c r="EO3" s="185"/>
      <c r="EP3" s="185"/>
      <c r="EQ3" s="185"/>
      <c r="ER3" s="185"/>
      <c r="ES3" s="185"/>
      <c r="ET3" s="185"/>
      <c r="EU3" s="185"/>
      <c r="EV3" s="185"/>
      <c r="EW3" s="185"/>
      <c r="EX3" s="185"/>
      <c r="EY3" s="185"/>
      <c r="EZ3" s="185"/>
      <c r="FA3" s="185"/>
      <c r="FB3" s="185"/>
      <c r="FC3" s="185"/>
      <c r="FD3" s="185"/>
      <c r="FE3" s="185"/>
      <c r="FF3" s="185"/>
      <c r="FG3" s="185"/>
      <c r="FH3" s="185"/>
      <c r="FI3" s="185"/>
      <c r="FJ3" s="185"/>
      <c r="FK3" s="185"/>
      <c r="FL3" s="185"/>
      <c r="FM3" s="185"/>
      <c r="FN3" s="185"/>
      <c r="FO3" s="185"/>
      <c r="FP3" s="185"/>
      <c r="FQ3" s="185"/>
      <c r="FR3" s="185"/>
      <c r="FS3" s="185"/>
      <c r="FT3" s="185"/>
      <c r="FU3" s="185"/>
      <c r="FV3" s="185"/>
      <c r="FW3" s="185"/>
      <c r="FX3" s="185"/>
      <c r="FY3" s="185"/>
      <c r="FZ3" s="185"/>
      <c r="GA3" s="185"/>
      <c r="GB3" s="185"/>
      <c r="GC3" s="185"/>
      <c r="GD3" s="185"/>
      <c r="GE3" s="185"/>
      <c r="GF3" s="185"/>
      <c r="GG3" s="185"/>
      <c r="GH3" s="185"/>
      <c r="GI3" s="185"/>
      <c r="GJ3" s="185"/>
      <c r="GK3" s="185"/>
      <c r="GL3" s="185"/>
      <c r="GM3" s="185"/>
      <c r="GN3" s="185"/>
      <c r="GO3" s="185"/>
      <c r="GP3" s="185"/>
      <c r="GQ3" s="185"/>
      <c r="GR3" s="185"/>
      <c r="GS3" s="185"/>
      <c r="GT3" s="185"/>
      <c r="GU3" s="185"/>
      <c r="GV3" s="185"/>
      <c r="GW3" s="103"/>
      <c r="GX3" s="103"/>
      <c r="GY3" s="103"/>
      <c r="GZ3" s="103"/>
      <c r="HA3" s="103"/>
      <c r="HB3" s="103"/>
      <c r="HC3" s="103"/>
      <c r="HD3" s="103"/>
      <c r="HE3" s="103"/>
      <c r="HF3" s="103"/>
      <c r="HG3" s="103"/>
      <c r="HH3" s="103"/>
    </row>
    <row r="4" spans="1:216" ht="18" customHeight="1">
      <c r="A4" s="307"/>
      <c r="D4" s="310"/>
      <c r="E4" s="398"/>
      <c r="F4" s="395"/>
      <c r="G4" s="395"/>
      <c r="H4" s="395"/>
      <c r="I4" s="395"/>
      <c r="J4" s="399"/>
      <c r="L4" s="966"/>
      <c r="M4" s="966"/>
      <c r="N4" s="106"/>
      <c r="O4" s="106"/>
      <c r="P4" s="106"/>
      <c r="Q4" s="106"/>
      <c r="R4" s="106"/>
      <c r="S4" s="106"/>
      <c r="T4" s="106"/>
      <c r="U4" s="106"/>
      <c r="V4" s="106"/>
      <c r="W4" s="106"/>
      <c r="X4" s="392"/>
      <c r="Y4" s="185"/>
      <c r="Z4" s="199"/>
      <c r="AA4" s="199"/>
      <c r="AB4" s="745"/>
      <c r="AC4" s="745"/>
      <c r="AD4" s="745"/>
      <c r="AE4" s="745"/>
      <c r="AF4" s="745"/>
      <c r="AG4" s="745"/>
      <c r="AH4" s="745"/>
      <c r="AI4" s="745"/>
      <c r="AJ4" s="745"/>
      <c r="AK4" s="745"/>
      <c r="AL4" s="745"/>
      <c r="AM4" s="745"/>
      <c r="AN4" s="745"/>
      <c r="AO4" s="745"/>
      <c r="AP4" s="745"/>
      <c r="AQ4" s="745"/>
      <c r="AR4" s="745"/>
      <c r="AS4" s="745"/>
      <c r="AT4" s="745"/>
      <c r="AU4" s="745"/>
      <c r="AV4" s="745"/>
      <c r="AW4" s="745"/>
      <c r="AX4" s="745"/>
      <c r="AY4" s="185"/>
      <c r="AZ4" s="185"/>
      <c r="BA4" s="745"/>
      <c r="BB4" s="745"/>
      <c r="BC4" s="745"/>
      <c r="BD4" s="745"/>
      <c r="BE4" s="745"/>
      <c r="BF4" s="745"/>
      <c r="BG4" s="745"/>
      <c r="BH4" s="745"/>
      <c r="BI4" s="745"/>
      <c r="BJ4" s="746"/>
      <c r="BK4" s="746"/>
      <c r="BL4" s="746"/>
      <c r="BM4" s="746"/>
      <c r="BN4" s="746"/>
      <c r="BO4" s="746"/>
      <c r="BP4" s="747"/>
      <c r="BQ4" s="965"/>
      <c r="BR4" s="965"/>
      <c r="BS4" s="748"/>
      <c r="BT4" s="748"/>
      <c r="BU4" s="745"/>
      <c r="BV4" s="745"/>
      <c r="BW4" s="745"/>
      <c r="BX4" s="749"/>
      <c r="BY4" s="749"/>
      <c r="BZ4" s="745"/>
      <c r="CA4" s="209"/>
      <c r="CB4" s="745"/>
      <c r="CC4" s="745"/>
      <c r="CD4" s="745"/>
      <c r="CE4" s="745"/>
      <c r="CF4" s="745"/>
      <c r="CG4" s="745"/>
      <c r="CH4" s="745"/>
      <c r="CI4" s="185"/>
      <c r="CJ4" s="185"/>
      <c r="CK4" s="185"/>
      <c r="CL4" s="185"/>
      <c r="CM4" s="185"/>
      <c r="CN4" s="185"/>
      <c r="CO4" s="185"/>
      <c r="CP4" s="185"/>
      <c r="CQ4" s="185"/>
      <c r="CR4" s="185"/>
      <c r="CS4" s="185"/>
      <c r="CT4" s="185"/>
      <c r="CU4" s="185"/>
      <c r="CV4" s="185"/>
      <c r="CW4" s="185"/>
      <c r="CX4" s="185"/>
      <c r="CY4" s="185"/>
      <c r="CZ4" s="185"/>
      <c r="DA4" s="185"/>
      <c r="DB4" s="185"/>
      <c r="DC4" s="185"/>
      <c r="DD4" s="185"/>
      <c r="DE4" s="185"/>
      <c r="DF4" s="185"/>
      <c r="DG4" s="185"/>
      <c r="DH4" s="185"/>
      <c r="DI4" s="185"/>
      <c r="DJ4" s="185"/>
      <c r="DK4" s="185"/>
      <c r="DL4" s="185"/>
      <c r="DM4" s="185"/>
      <c r="DN4" s="185"/>
      <c r="DO4" s="185"/>
      <c r="DP4" s="185"/>
      <c r="DQ4" s="185"/>
      <c r="DR4" s="185"/>
      <c r="DS4" s="185"/>
      <c r="DT4" s="185"/>
      <c r="DU4" s="185"/>
      <c r="DV4" s="185"/>
      <c r="DW4" s="185"/>
      <c r="DX4" s="185"/>
      <c r="DY4" s="185"/>
      <c r="DZ4" s="185"/>
      <c r="EA4" s="185"/>
      <c r="EB4" s="185"/>
      <c r="EC4" s="185"/>
      <c r="ED4" s="185"/>
      <c r="EE4" s="185"/>
      <c r="EF4" s="185"/>
      <c r="EG4" s="185"/>
      <c r="EH4" s="185"/>
      <c r="EI4" s="185"/>
      <c r="EJ4" s="185"/>
      <c r="EK4" s="185"/>
      <c r="EL4" s="185"/>
      <c r="EM4" s="185"/>
      <c r="EN4" s="185"/>
      <c r="EO4" s="185"/>
      <c r="EP4" s="185"/>
      <c r="EQ4" s="185"/>
      <c r="ER4" s="185"/>
      <c r="ES4" s="185"/>
      <c r="ET4" s="185"/>
      <c r="EU4" s="185"/>
      <c r="EV4" s="185"/>
      <c r="EW4" s="185"/>
      <c r="EX4" s="185"/>
      <c r="EY4" s="185"/>
      <c r="EZ4" s="185"/>
      <c r="FA4" s="185"/>
      <c r="FB4" s="185"/>
      <c r="FC4" s="185"/>
      <c r="FD4" s="185"/>
      <c r="FE4" s="185"/>
      <c r="FF4" s="185"/>
      <c r="FG4" s="185"/>
      <c r="FH4" s="185"/>
      <c r="FI4" s="185"/>
      <c r="FJ4" s="185"/>
      <c r="FK4" s="185"/>
      <c r="FL4" s="185"/>
      <c r="FM4" s="185"/>
      <c r="FN4" s="185"/>
      <c r="FO4" s="185"/>
      <c r="FP4" s="185"/>
      <c r="FQ4" s="185"/>
      <c r="FR4" s="185"/>
      <c r="FS4" s="185"/>
      <c r="FT4" s="185"/>
      <c r="FU4" s="185"/>
      <c r="FV4" s="185"/>
      <c r="FW4" s="185"/>
      <c r="FX4" s="185"/>
      <c r="FY4" s="185"/>
      <c r="FZ4" s="185"/>
      <c r="GA4" s="185"/>
      <c r="GB4" s="185"/>
      <c r="GC4" s="185"/>
      <c r="GD4" s="185"/>
      <c r="GE4" s="185"/>
      <c r="GF4" s="185"/>
      <c r="GG4" s="185"/>
      <c r="GH4" s="185"/>
      <c r="GI4" s="185"/>
      <c r="GJ4" s="185"/>
      <c r="GK4" s="185"/>
      <c r="GL4" s="185"/>
      <c r="GM4" s="185"/>
      <c r="GN4" s="185"/>
      <c r="GO4" s="185"/>
      <c r="GP4" s="185"/>
      <c r="GQ4" s="185"/>
      <c r="GR4" s="185"/>
      <c r="GS4" s="185"/>
      <c r="GT4" s="185"/>
      <c r="GU4" s="185"/>
      <c r="GV4" s="185"/>
      <c r="GW4" s="103"/>
      <c r="GX4" s="103"/>
      <c r="GY4" s="103"/>
      <c r="GZ4" s="103"/>
      <c r="HA4" s="103"/>
      <c r="HB4" s="103"/>
      <c r="HC4" s="103"/>
      <c r="HD4" s="103"/>
      <c r="HE4" s="103"/>
      <c r="HF4" s="103"/>
      <c r="HG4" s="103"/>
      <c r="HH4" s="103"/>
    </row>
    <row r="5" spans="1:216" ht="18" customHeight="1" thickBot="1">
      <c r="A5" s="307"/>
      <c r="F5" s="500"/>
      <c r="H5" s="497"/>
      <c r="I5" s="497"/>
      <c r="K5" s="499"/>
      <c r="L5" s="966"/>
      <c r="M5" s="966"/>
      <c r="O5" s="497"/>
      <c r="P5" s="106"/>
      <c r="S5" s="106"/>
      <c r="T5" s="106"/>
      <c r="U5" s="106"/>
      <c r="V5" s="106"/>
      <c r="W5" s="106"/>
      <c r="X5" s="392"/>
      <c r="Y5" s="185"/>
      <c r="Z5" s="745"/>
      <c r="AA5" s="199"/>
      <c r="AB5" s="745"/>
      <c r="AC5" s="750" t="s">
        <v>795</v>
      </c>
      <c r="AD5" s="745"/>
      <c r="AE5" s="745"/>
      <c r="AF5" s="745"/>
      <c r="AG5" s="745"/>
      <c r="AH5" s="185"/>
      <c r="AI5" s="185"/>
      <c r="AJ5" s="745"/>
      <c r="AK5" s="745"/>
      <c r="AL5" s="745"/>
      <c r="AM5" s="745"/>
      <c r="AN5" s="745"/>
      <c r="AO5" s="745"/>
      <c r="AP5" s="745"/>
      <c r="AQ5" s="745"/>
      <c r="AR5" s="745"/>
      <c r="AS5" s="745"/>
      <c r="AT5" s="745"/>
      <c r="AU5" s="185"/>
      <c r="AV5" s="185"/>
      <c r="AW5" s="185"/>
      <c r="AX5" s="745"/>
      <c r="AY5" s="745"/>
      <c r="AZ5" s="745"/>
      <c r="BA5" s="745"/>
      <c r="BB5" s="745"/>
      <c r="BC5" s="745"/>
      <c r="BD5" s="745"/>
      <c r="BE5" s="745"/>
      <c r="BF5" s="745"/>
      <c r="BG5" s="745"/>
      <c r="BH5" s="745"/>
      <c r="BI5" s="745"/>
      <c r="BJ5" s="746"/>
      <c r="BK5" s="746"/>
      <c r="BL5" s="746"/>
      <c r="BM5" s="746"/>
      <c r="BN5" s="746"/>
      <c r="BO5" s="746"/>
      <c r="BP5" s="747"/>
      <c r="BQ5" s="185"/>
      <c r="BR5" s="745"/>
      <c r="BS5" s="745"/>
      <c r="BT5" s="745"/>
      <c r="BU5" s="745"/>
      <c r="BV5" s="745"/>
      <c r="BW5" s="745"/>
      <c r="BX5" s="185"/>
      <c r="BY5" s="745"/>
      <c r="BZ5" s="745"/>
      <c r="CA5" s="209"/>
      <c r="CB5" s="745"/>
      <c r="CC5" s="745"/>
      <c r="CD5" s="745"/>
      <c r="CE5" s="745"/>
      <c r="CF5" s="745"/>
      <c r="CG5" s="745"/>
      <c r="CH5" s="745"/>
      <c r="CI5" s="185"/>
      <c r="CJ5" s="185"/>
      <c r="CK5" s="185"/>
      <c r="CL5" s="185"/>
      <c r="CM5" s="185"/>
      <c r="CN5" s="185"/>
      <c r="CO5" s="185"/>
      <c r="CP5" s="185"/>
      <c r="CQ5" s="185"/>
      <c r="CR5" s="185"/>
      <c r="CS5" s="185"/>
      <c r="CT5" s="185"/>
      <c r="CU5" s="185"/>
      <c r="CV5" s="185"/>
      <c r="CW5" s="185"/>
      <c r="CX5" s="185"/>
      <c r="CY5" s="185"/>
      <c r="CZ5" s="185"/>
      <c r="DA5" s="185"/>
      <c r="DB5" s="185"/>
      <c r="DC5" s="185"/>
      <c r="DD5" s="185"/>
      <c r="DE5" s="185"/>
      <c r="DF5" s="185"/>
      <c r="DG5" s="185"/>
      <c r="DH5" s="185"/>
      <c r="DI5" s="185"/>
      <c r="DJ5" s="185"/>
      <c r="DK5" s="185"/>
      <c r="DL5" s="185"/>
      <c r="DM5" s="185"/>
      <c r="DN5" s="185"/>
      <c r="DO5" s="185"/>
      <c r="DP5" s="185"/>
      <c r="DQ5" s="185"/>
      <c r="DR5" s="185"/>
      <c r="DS5" s="185"/>
      <c r="DT5" s="185"/>
      <c r="DU5" s="185"/>
      <c r="DV5" s="185"/>
      <c r="DW5" s="185"/>
      <c r="DX5" s="185"/>
      <c r="DY5" s="185"/>
      <c r="DZ5" s="185"/>
      <c r="EA5" s="185"/>
      <c r="EB5" s="185"/>
      <c r="EC5" s="185"/>
      <c r="ED5" s="185"/>
      <c r="EE5" s="185"/>
      <c r="EF5" s="185"/>
      <c r="EG5" s="185"/>
      <c r="EH5" s="185"/>
      <c r="EI5" s="185"/>
      <c r="EJ5" s="185"/>
      <c r="EK5" s="185"/>
      <c r="EL5" s="185"/>
      <c r="EM5" s="185"/>
      <c r="EN5" s="185"/>
      <c r="EO5" s="185"/>
      <c r="EP5" s="185"/>
      <c r="EQ5" s="185"/>
      <c r="ER5" s="185"/>
      <c r="ES5" s="185"/>
      <c r="ET5" s="185"/>
      <c r="EU5" s="185"/>
      <c r="EV5" s="185"/>
      <c r="EW5" s="185"/>
      <c r="EX5" s="185"/>
      <c r="EY5" s="185"/>
      <c r="EZ5" s="185"/>
      <c r="FA5" s="185"/>
      <c r="FB5" s="185"/>
      <c r="FC5" s="185"/>
      <c r="FD5" s="185"/>
      <c r="FE5" s="185"/>
      <c r="FF5" s="185"/>
      <c r="FG5" s="185"/>
      <c r="FH5" s="185"/>
      <c r="FI5" s="185"/>
      <c r="FJ5" s="185"/>
      <c r="FK5" s="185"/>
      <c r="FL5" s="185"/>
      <c r="FM5" s="185"/>
      <c r="FN5" s="185"/>
      <c r="FO5" s="185"/>
      <c r="FP5" s="185"/>
      <c r="FQ5" s="185"/>
      <c r="FR5" s="185"/>
      <c r="FS5" s="185"/>
      <c r="FT5" s="185"/>
      <c r="FU5" s="185"/>
      <c r="FV5" s="185"/>
      <c r="FW5" s="185"/>
      <c r="FX5" s="185"/>
      <c r="FY5" s="185"/>
      <c r="FZ5" s="185"/>
      <c r="GA5" s="185"/>
      <c r="GB5" s="185"/>
      <c r="GC5" s="185"/>
      <c r="GD5" s="185"/>
      <c r="GE5" s="185"/>
      <c r="GF5" s="185"/>
      <c r="GG5" s="185"/>
      <c r="GH5" s="185"/>
      <c r="GI5" s="185"/>
      <c r="GJ5" s="185"/>
      <c r="GK5" s="185"/>
      <c r="GL5" s="185"/>
      <c r="GM5" s="185"/>
      <c r="GN5" s="185"/>
      <c r="GO5" s="185"/>
      <c r="GP5" s="185"/>
      <c r="GQ5" s="185"/>
      <c r="GR5" s="185"/>
      <c r="GS5" s="185"/>
      <c r="GT5" s="185"/>
      <c r="GU5" s="185"/>
      <c r="GV5" s="185"/>
      <c r="GW5" s="103"/>
      <c r="GX5" s="103"/>
      <c r="GY5" s="103"/>
      <c r="GZ5" s="103"/>
      <c r="HA5" s="103"/>
      <c r="HB5" s="103"/>
      <c r="HC5" s="103"/>
      <c r="HD5" s="103"/>
      <c r="HE5" s="103"/>
      <c r="HF5" s="103"/>
      <c r="HG5" s="103"/>
      <c r="HH5" s="103"/>
    </row>
    <row r="6" spans="1:216" ht="30" customHeight="1">
      <c r="A6" s="307"/>
      <c r="B6" s="947" t="s">
        <v>747</v>
      </c>
      <c r="C6" s="941" t="s">
        <v>751</v>
      </c>
      <c r="D6" s="942"/>
      <c r="E6" s="943"/>
      <c r="F6" s="947" t="s">
        <v>708</v>
      </c>
      <c r="G6" s="947" t="s">
        <v>709</v>
      </c>
      <c r="H6" s="941" t="s">
        <v>638</v>
      </c>
      <c r="I6" s="942"/>
      <c r="J6" s="943"/>
      <c r="K6" s="947" t="s">
        <v>700</v>
      </c>
      <c r="L6" s="941" t="s">
        <v>746</v>
      </c>
      <c r="M6" s="943"/>
      <c r="N6" s="947" t="s">
        <v>713</v>
      </c>
      <c r="O6" s="497"/>
      <c r="P6" s="106"/>
      <c r="S6" s="106"/>
      <c r="T6" s="451"/>
      <c r="U6" s="106"/>
      <c r="V6" s="106"/>
      <c r="W6" s="451"/>
      <c r="X6" s="392"/>
      <c r="Y6" s="185"/>
      <c r="Z6" s="118"/>
      <c r="AA6" s="185"/>
      <c r="AB6" s="745"/>
      <c r="AC6" s="185" t="s">
        <v>798</v>
      </c>
      <c r="AD6" s="745"/>
      <c r="AE6" s="745"/>
      <c r="AF6" s="745"/>
      <c r="AG6" s="745"/>
      <c r="AH6" s="745" t="s">
        <v>800</v>
      </c>
      <c r="AI6" s="745"/>
      <c r="AJ6" s="751" t="s">
        <v>855</v>
      </c>
      <c r="AK6" s="745"/>
      <c r="AL6" s="745"/>
      <c r="AM6" s="745"/>
      <c r="AN6" s="745"/>
      <c r="AO6" s="745"/>
      <c r="AP6" s="745"/>
      <c r="AQ6" s="745"/>
      <c r="AR6" s="745"/>
      <c r="AS6" s="745"/>
      <c r="AT6" s="745"/>
      <c r="AU6" s="185"/>
      <c r="AV6" s="185"/>
      <c r="AW6" s="185"/>
      <c r="AX6" s="745"/>
      <c r="AY6" s="745"/>
      <c r="AZ6" s="745"/>
      <c r="BA6" s="745"/>
      <c r="BB6" s="745"/>
      <c r="BC6" s="745"/>
      <c r="BD6" s="745"/>
      <c r="BE6" s="745"/>
      <c r="BF6" s="745"/>
      <c r="BG6" s="745"/>
      <c r="BH6" s="745"/>
      <c r="BI6" s="745"/>
      <c r="BJ6" s="746"/>
      <c r="BK6" s="746"/>
      <c r="BL6" s="746"/>
      <c r="BM6" s="746"/>
      <c r="BN6" s="746"/>
      <c r="BO6" s="746"/>
      <c r="BP6" s="747"/>
      <c r="BQ6" s="752"/>
      <c r="BR6" s="745"/>
      <c r="BS6" s="745"/>
      <c r="BT6" s="745"/>
      <c r="BU6" s="745"/>
      <c r="BV6" s="745"/>
      <c r="BW6" s="745"/>
      <c r="BX6" s="753"/>
      <c r="BY6" s="745"/>
      <c r="BZ6" s="745"/>
      <c r="CA6" s="209"/>
      <c r="CB6" s="745"/>
      <c r="CC6" s="745"/>
      <c r="CD6" s="745"/>
      <c r="CE6" s="745"/>
      <c r="CF6" s="745"/>
      <c r="CG6" s="745"/>
      <c r="CH6" s="745"/>
      <c r="CI6" s="185"/>
      <c r="CJ6" s="185"/>
      <c r="CK6" s="185"/>
      <c r="CL6" s="185"/>
      <c r="CM6" s="185"/>
      <c r="CN6" s="185"/>
      <c r="CO6" s="185"/>
      <c r="CP6" s="185"/>
      <c r="CQ6" s="185"/>
      <c r="CR6" s="185"/>
      <c r="CS6" s="185"/>
      <c r="CT6" s="185"/>
      <c r="CU6" s="185"/>
      <c r="CV6" s="185"/>
      <c r="CW6" s="185"/>
      <c r="CX6" s="185"/>
      <c r="CY6" s="185"/>
      <c r="CZ6" s="185"/>
      <c r="DA6" s="185"/>
      <c r="DB6" s="185"/>
      <c r="DC6" s="185"/>
      <c r="DD6" s="185"/>
      <c r="DE6" s="185"/>
      <c r="DF6" s="185"/>
      <c r="DG6" s="185"/>
      <c r="DH6" s="185"/>
      <c r="DI6" s="185"/>
      <c r="DJ6" s="185"/>
      <c r="DK6" s="185"/>
      <c r="DL6" s="185"/>
      <c r="DM6" s="185"/>
      <c r="DN6" s="185"/>
      <c r="DO6" s="185"/>
      <c r="DP6" s="185"/>
      <c r="DQ6" s="185"/>
      <c r="DR6" s="185"/>
      <c r="DS6" s="185"/>
      <c r="DT6" s="185"/>
      <c r="DU6" s="185"/>
      <c r="DV6" s="185"/>
      <c r="DW6" s="185"/>
      <c r="DX6" s="185"/>
      <c r="DY6" s="185"/>
      <c r="DZ6" s="185"/>
      <c r="EA6" s="185"/>
      <c r="EB6" s="185"/>
      <c r="EC6" s="185"/>
      <c r="ED6" s="185"/>
      <c r="EE6" s="185"/>
      <c r="EF6" s="185"/>
      <c r="EG6" s="185"/>
      <c r="EH6" s="185"/>
      <c r="EI6" s="185"/>
      <c r="EJ6" s="185"/>
      <c r="EK6" s="185"/>
      <c r="EL6" s="185"/>
      <c r="EM6" s="185"/>
      <c r="EN6" s="185"/>
      <c r="EO6" s="185"/>
      <c r="EP6" s="185"/>
      <c r="EQ6" s="185"/>
      <c r="ER6" s="185"/>
      <c r="ES6" s="185"/>
      <c r="ET6" s="185"/>
      <c r="EU6" s="185"/>
      <c r="EV6" s="185"/>
      <c r="EW6" s="185"/>
      <c r="EX6" s="185"/>
      <c r="EY6" s="185"/>
      <c r="EZ6" s="185"/>
      <c r="FA6" s="185"/>
      <c r="FB6" s="185"/>
      <c r="FC6" s="185"/>
      <c r="FD6" s="185"/>
      <c r="FE6" s="185"/>
      <c r="FF6" s="185"/>
      <c r="FG6" s="185"/>
      <c r="FH6" s="185"/>
      <c r="FI6" s="185"/>
      <c r="FJ6" s="185"/>
      <c r="FK6" s="185"/>
      <c r="FL6" s="185"/>
      <c r="FM6" s="185"/>
      <c r="FN6" s="185"/>
      <c r="FO6" s="185"/>
      <c r="FP6" s="185"/>
      <c r="FQ6" s="185"/>
      <c r="FR6" s="185"/>
      <c r="FS6" s="185"/>
      <c r="FT6" s="185"/>
      <c r="FU6" s="185"/>
      <c r="FV6" s="185"/>
      <c r="FW6" s="185"/>
      <c r="FX6" s="185"/>
      <c r="FY6" s="185"/>
      <c r="FZ6" s="185"/>
      <c r="GA6" s="185"/>
      <c r="GB6" s="185"/>
      <c r="GC6" s="185"/>
      <c r="GD6" s="185"/>
      <c r="GE6" s="185"/>
      <c r="GF6" s="185"/>
      <c r="GG6" s="185"/>
      <c r="GH6" s="185"/>
      <c r="GI6" s="185"/>
      <c r="GJ6" s="185"/>
      <c r="GK6" s="185"/>
      <c r="GL6" s="185"/>
      <c r="GM6" s="185"/>
      <c r="GN6" s="185"/>
      <c r="GO6" s="185"/>
      <c r="GP6" s="185"/>
      <c r="GQ6" s="185"/>
      <c r="GR6" s="185"/>
      <c r="GS6" s="185"/>
      <c r="GT6" s="185"/>
      <c r="GU6" s="185"/>
      <c r="GV6" s="185"/>
      <c r="GW6" s="103"/>
      <c r="GX6" s="103"/>
      <c r="GY6" s="103"/>
      <c r="GZ6" s="103"/>
      <c r="HA6" s="103"/>
      <c r="HB6" s="103"/>
      <c r="HC6" s="103"/>
      <c r="HD6" s="103"/>
      <c r="HE6" s="103"/>
      <c r="HF6" s="103"/>
      <c r="HG6" s="103"/>
      <c r="HH6" s="103"/>
    </row>
    <row r="7" spans="1:216" ht="18" customHeight="1" thickBot="1">
      <c r="A7" s="307"/>
      <c r="B7" s="948"/>
      <c r="C7" s="944"/>
      <c r="D7" s="945"/>
      <c r="E7" s="946"/>
      <c r="F7" s="948"/>
      <c r="G7" s="949"/>
      <c r="H7" s="944"/>
      <c r="I7" s="945"/>
      <c r="J7" s="946"/>
      <c r="K7" s="949"/>
      <c r="L7" s="944"/>
      <c r="M7" s="946"/>
      <c r="N7" s="949"/>
      <c r="O7" s="102"/>
      <c r="P7" s="420"/>
      <c r="S7" s="106"/>
      <c r="T7" s="452"/>
      <c r="U7" s="452"/>
      <c r="V7" s="106"/>
      <c r="W7" s="451"/>
      <c r="X7" s="392"/>
      <c r="Y7" s="185"/>
      <c r="Z7" s="118"/>
      <c r="AA7" s="745"/>
      <c r="AB7" s="745"/>
      <c r="AC7" s="199" t="str">
        <f>'MATERIAL DATA'!Q5</f>
        <v>0.1.1.1. Toxic/contaminated material treatment</v>
      </c>
      <c r="AD7" s="754">
        <f ca="1">SUMIF($E$12:$E$45,AC7,$O$12:$O$45)+SUMIF($E$12:$E$45,AC7,$P$12:$P$45)+SUMIF($E$12:$E$45,AC7,R$12:$R$45) +SUMIF($E$12:$E$45, AC7, $Q$12:$Q$43)</f>
        <v>0</v>
      </c>
      <c r="AE7" s="745"/>
      <c r="AF7" s="185"/>
      <c r="AG7" s="745"/>
      <c r="AH7" s="745" t="s">
        <v>5</v>
      </c>
      <c r="AI7" s="755">
        <f>SUM(AA12:AB17)</f>
        <v>0</v>
      </c>
      <c r="AJ7" s="756">
        <f>AW43</f>
        <v>0</v>
      </c>
      <c r="AK7" s="745"/>
      <c r="AL7" s="745"/>
      <c r="AM7" s="745"/>
      <c r="AN7" s="745"/>
      <c r="AO7" s="745"/>
      <c r="AP7" s="745"/>
      <c r="AQ7" s="745"/>
      <c r="AR7" s="745"/>
      <c r="AS7" s="745"/>
      <c r="AT7" s="745"/>
      <c r="AU7" s="185"/>
      <c r="AV7" s="185"/>
      <c r="AW7" s="185"/>
      <c r="AX7" s="745"/>
      <c r="AY7" s="745"/>
      <c r="AZ7" s="745"/>
      <c r="BA7" s="745"/>
      <c r="BB7" s="745"/>
      <c r="BC7" s="745"/>
      <c r="BD7" s="745"/>
      <c r="BE7" s="745"/>
      <c r="BF7" s="745"/>
      <c r="BG7" s="745"/>
      <c r="BH7" s="745"/>
      <c r="BI7" s="745"/>
      <c r="BJ7" s="746"/>
      <c r="BK7" s="746"/>
      <c r="BL7" s="746"/>
      <c r="BM7" s="757"/>
      <c r="BN7" s="746"/>
      <c r="BO7" s="746"/>
      <c r="BP7" s="747"/>
      <c r="BQ7" s="752"/>
      <c r="BR7" s="185"/>
      <c r="BS7" s="185"/>
      <c r="BT7" s="185"/>
      <c r="BU7" s="745"/>
      <c r="BV7" s="745"/>
      <c r="BW7" s="745"/>
      <c r="BX7" s="745"/>
      <c r="BY7" s="745"/>
      <c r="BZ7" s="745"/>
      <c r="CA7" s="209"/>
      <c r="CB7" s="758"/>
      <c r="CC7" s="745"/>
      <c r="CD7" s="745"/>
      <c r="CE7" s="745"/>
      <c r="CF7" s="745"/>
      <c r="CG7" s="745"/>
      <c r="CH7" s="745"/>
      <c r="CI7" s="185"/>
      <c r="CJ7" s="185"/>
      <c r="CK7" s="185"/>
      <c r="CL7" s="185"/>
      <c r="CM7" s="185"/>
      <c r="CN7" s="185"/>
      <c r="CO7" s="759"/>
      <c r="CP7" s="185"/>
      <c r="CQ7" s="185"/>
      <c r="CR7" s="185"/>
      <c r="CS7" s="185"/>
      <c r="CT7" s="185"/>
      <c r="CU7" s="185"/>
      <c r="CV7" s="185"/>
      <c r="CW7" s="185"/>
      <c r="CX7" s="185"/>
      <c r="CY7" s="185"/>
      <c r="CZ7" s="185"/>
      <c r="DA7" s="185"/>
      <c r="DB7" s="185"/>
      <c r="DC7" s="185"/>
      <c r="DD7" s="185"/>
      <c r="DE7" s="185"/>
      <c r="DF7" s="185"/>
      <c r="DG7" s="185"/>
      <c r="DH7" s="185"/>
      <c r="DI7" s="185"/>
      <c r="DJ7" s="185"/>
      <c r="DK7" s="185"/>
      <c r="DL7" s="185"/>
      <c r="DM7" s="185"/>
      <c r="DN7" s="185"/>
      <c r="DO7" s="185"/>
      <c r="DP7" s="185"/>
      <c r="DQ7" s="185"/>
      <c r="DR7" s="185"/>
      <c r="DS7" s="185"/>
      <c r="DT7" s="185"/>
      <c r="DU7" s="185"/>
      <c r="DV7" s="185"/>
      <c r="DW7" s="185"/>
      <c r="DX7" s="185"/>
      <c r="DY7" s="185"/>
      <c r="DZ7" s="185"/>
      <c r="EA7" s="185"/>
      <c r="EB7" s="185"/>
      <c r="EC7" s="185"/>
      <c r="ED7" s="185"/>
      <c r="EE7" s="185"/>
      <c r="EF7" s="185"/>
      <c r="EG7" s="185"/>
      <c r="EH7" s="185"/>
      <c r="EI7" s="185"/>
      <c r="EJ7" s="185"/>
      <c r="EK7" s="185"/>
      <c r="EL7" s="185"/>
      <c r="EM7" s="185"/>
      <c r="EN7" s="185"/>
      <c r="EO7" s="185"/>
      <c r="EP7" s="185"/>
      <c r="EQ7" s="185"/>
      <c r="ER7" s="185"/>
      <c r="ES7" s="185"/>
      <c r="ET7" s="185"/>
      <c r="EU7" s="185"/>
      <c r="EV7" s="185"/>
      <c r="EW7" s="185"/>
      <c r="EX7" s="185"/>
      <c r="EY7" s="185"/>
      <c r="EZ7" s="185"/>
      <c r="FA7" s="185"/>
      <c r="FB7" s="185"/>
      <c r="FC7" s="185"/>
      <c r="FD7" s="185"/>
      <c r="FE7" s="185"/>
      <c r="FF7" s="185"/>
      <c r="FG7" s="185"/>
      <c r="FH7" s="185"/>
      <c r="FI7" s="185"/>
      <c r="FJ7" s="185"/>
      <c r="FK7" s="185"/>
      <c r="FL7" s="185"/>
      <c r="FM7" s="185"/>
      <c r="FN7" s="185"/>
      <c r="FO7" s="185"/>
      <c r="FP7" s="185"/>
      <c r="FQ7" s="185"/>
      <c r="FR7" s="185"/>
      <c r="FS7" s="185"/>
      <c r="FT7" s="185"/>
      <c r="FU7" s="185"/>
      <c r="FV7" s="185"/>
      <c r="FW7" s="185"/>
      <c r="FX7" s="185"/>
      <c r="FY7" s="185"/>
      <c r="FZ7" s="185"/>
      <c r="GA7" s="185"/>
      <c r="GB7" s="185"/>
      <c r="GC7" s="185"/>
      <c r="GD7" s="185"/>
      <c r="GE7" s="185"/>
      <c r="GF7" s="185"/>
      <c r="GG7" s="185"/>
      <c r="GH7" s="185"/>
      <c r="GI7" s="185"/>
      <c r="GJ7" s="185"/>
      <c r="GK7" s="185"/>
      <c r="GL7" s="185"/>
      <c r="GM7" s="185"/>
      <c r="GN7" s="185"/>
      <c r="GO7" s="185"/>
      <c r="GP7" s="185"/>
      <c r="GQ7" s="185"/>
      <c r="GR7" s="185"/>
      <c r="GS7" s="185"/>
      <c r="GT7" s="185"/>
      <c r="GU7" s="185"/>
      <c r="GV7" s="185"/>
      <c r="GW7" s="103"/>
      <c r="GX7" s="103"/>
      <c r="GY7" s="103"/>
      <c r="GZ7" s="103"/>
      <c r="HA7" s="103"/>
      <c r="HB7" s="103"/>
      <c r="HC7" s="103"/>
      <c r="HD7" s="103"/>
      <c r="HE7" s="103"/>
      <c r="HF7" s="103"/>
      <c r="HG7" s="103"/>
      <c r="HH7" s="103"/>
    </row>
    <row r="8" spans="1:216" ht="18" customHeight="1">
      <c r="A8" s="307"/>
      <c r="B8" s="948"/>
      <c r="C8" s="501" t="s">
        <v>639</v>
      </c>
      <c r="D8" s="502" t="s">
        <v>641</v>
      </c>
      <c r="E8" s="503" t="s">
        <v>643</v>
      </c>
      <c r="F8" s="930">
        <f>'Default Values'!$C$6</f>
        <v>17.5</v>
      </c>
      <c r="G8" s="932">
        <f>'Default Values'!$C$7</f>
        <v>20</v>
      </c>
      <c r="H8" s="504" t="s">
        <v>640</v>
      </c>
      <c r="I8" s="505" t="s">
        <v>642</v>
      </c>
      <c r="J8" s="506" t="s">
        <v>644</v>
      </c>
      <c r="K8" s="928">
        <f>'Default Values'!$AA$6</f>
        <v>0.15</v>
      </c>
      <c r="L8" s="950"/>
      <c r="M8" s="951"/>
      <c r="N8" s="498" t="str">
        <f>IF(ISBLANK('Project Info'!C10), "", 'Project Info'!C10)</f>
        <v/>
      </c>
      <c r="O8" s="99"/>
      <c r="P8" s="106"/>
      <c r="S8" s="106"/>
      <c r="T8" s="452"/>
      <c r="U8" s="106"/>
      <c r="V8" s="106"/>
      <c r="W8" s="106"/>
      <c r="X8" s="392"/>
      <c r="Y8" s="185"/>
      <c r="Z8" s="118"/>
      <c r="AA8" s="199"/>
      <c r="AB8" s="745"/>
      <c r="AC8" s="199" t="str">
        <f>'MATERIAL DATA'!Q6</f>
        <v>0.1.1.2 Demolition works</v>
      </c>
      <c r="AD8" s="754">
        <f ca="1">SUMIF($E$12:$E$45,AC8,$O$12:$O$45)+SUMIF($E$12:$E$45,AC8,$P$12:$P$45)+SUMIF($E$12:$E$45,AC8,R$12:$R$45) +SUMIF($E$12:$E$45, AC8, $Q$12:$Q$43)</f>
        <v>0</v>
      </c>
      <c r="AE8" s="745"/>
      <c r="AF8" s="185"/>
      <c r="AG8" s="745"/>
      <c r="AH8" s="745" t="s">
        <v>17</v>
      </c>
      <c r="AI8" s="755">
        <f>SUM(AA18:AA26)</f>
        <v>0</v>
      </c>
      <c r="AJ8" s="756">
        <f t="shared" ref="AJ8:AJ11" si="0">AW44</f>
        <v>0</v>
      </c>
      <c r="AK8" s="745"/>
      <c r="AL8" s="745"/>
      <c r="AM8" s="745"/>
      <c r="AN8" s="745"/>
      <c r="AO8" s="745"/>
      <c r="AP8" s="745"/>
      <c r="AQ8" s="745"/>
      <c r="AR8" s="745"/>
      <c r="AS8" s="745"/>
      <c r="AT8" s="745"/>
      <c r="AU8" s="185"/>
      <c r="AV8" s="185"/>
      <c r="AW8" s="185"/>
      <c r="AX8" s="745"/>
      <c r="AY8" s="745"/>
      <c r="AZ8" s="745"/>
      <c r="BA8" s="745"/>
      <c r="BB8" s="745"/>
      <c r="BC8" s="745"/>
      <c r="BD8" s="745"/>
      <c r="BE8" s="745"/>
      <c r="BF8" s="745"/>
      <c r="BG8" s="745"/>
      <c r="BH8" s="745"/>
      <c r="BI8" s="745"/>
      <c r="BJ8" s="746"/>
      <c r="BK8" s="746"/>
      <c r="BL8" s="746"/>
      <c r="BM8" s="186"/>
      <c r="BN8" s="186"/>
      <c r="BO8" s="746"/>
      <c r="BP8" s="747"/>
      <c r="BQ8" s="186"/>
      <c r="BR8" s="745"/>
      <c r="BS8" s="745"/>
      <c r="BT8" s="745"/>
      <c r="BU8" s="745"/>
      <c r="BV8" s="745"/>
      <c r="BW8" s="745"/>
      <c r="BX8" s="753"/>
      <c r="BY8" s="745"/>
      <c r="BZ8" s="745"/>
      <c r="CA8" s="209"/>
      <c r="CB8" s="760"/>
      <c r="CC8" s="745"/>
      <c r="CD8" s="745"/>
      <c r="CE8" s="745"/>
      <c r="CF8" s="745"/>
      <c r="CG8" s="745"/>
      <c r="CH8" s="745"/>
      <c r="CI8" s="185"/>
      <c r="CJ8" s="185"/>
      <c r="CK8" s="185"/>
      <c r="CL8" s="185"/>
      <c r="CM8" s="185"/>
      <c r="CN8" s="185"/>
      <c r="CO8" s="185"/>
      <c r="CP8" s="185"/>
      <c r="CQ8" s="185"/>
      <c r="CR8" s="185"/>
      <c r="CS8" s="185"/>
      <c r="CT8" s="185"/>
      <c r="CU8" s="185"/>
      <c r="CV8" s="185"/>
      <c r="CW8" s="185"/>
      <c r="CX8" s="185"/>
      <c r="CY8" s="185"/>
      <c r="CZ8" s="185"/>
      <c r="DA8" s="185"/>
      <c r="DB8" s="185"/>
      <c r="DC8" s="185"/>
      <c r="DD8" s="185"/>
      <c r="DE8" s="185"/>
      <c r="DF8" s="185"/>
      <c r="DG8" s="185"/>
      <c r="DH8" s="185"/>
      <c r="DI8" s="185"/>
      <c r="DJ8" s="185"/>
      <c r="DK8" s="185"/>
      <c r="DL8" s="185"/>
      <c r="DM8" s="185"/>
      <c r="DN8" s="185"/>
      <c r="DO8" s="185"/>
      <c r="DP8" s="185"/>
      <c r="DQ8" s="185"/>
      <c r="DR8" s="185"/>
      <c r="DS8" s="185"/>
      <c r="DT8" s="185"/>
      <c r="DU8" s="185"/>
      <c r="DV8" s="185"/>
      <c r="DW8" s="185"/>
      <c r="DX8" s="185"/>
      <c r="DY8" s="185"/>
      <c r="DZ8" s="185"/>
      <c r="EA8" s="185"/>
      <c r="EB8" s="185"/>
      <c r="EC8" s="185"/>
      <c r="ED8" s="185"/>
      <c r="EE8" s="185"/>
      <c r="EF8" s="185"/>
      <c r="EG8" s="185"/>
      <c r="EH8" s="185"/>
      <c r="EI8" s="185"/>
      <c r="EJ8" s="185"/>
      <c r="EK8" s="185"/>
      <c r="EL8" s="185"/>
      <c r="EM8" s="185"/>
      <c r="EN8" s="185"/>
      <c r="EO8" s="185"/>
      <c r="EP8" s="185"/>
      <c r="EQ8" s="185"/>
      <c r="ER8" s="185"/>
      <c r="ES8" s="185"/>
      <c r="ET8" s="185"/>
      <c r="EU8" s="185"/>
      <c r="EV8" s="185"/>
      <c r="EW8" s="185"/>
      <c r="EX8" s="185"/>
      <c r="EY8" s="185"/>
      <c r="EZ8" s="185"/>
      <c r="FA8" s="185"/>
      <c r="FB8" s="185"/>
      <c r="FC8" s="185"/>
      <c r="FD8" s="185"/>
      <c r="FE8" s="185"/>
      <c r="FF8" s="185"/>
      <c r="FG8" s="185"/>
      <c r="FH8" s="185"/>
      <c r="FI8" s="185"/>
      <c r="FJ8" s="185"/>
      <c r="FK8" s="185"/>
      <c r="FL8" s="185"/>
      <c r="FM8" s="185"/>
      <c r="FN8" s="185"/>
      <c r="FO8" s="185"/>
      <c r="FP8" s="185"/>
      <c r="FQ8" s="185"/>
      <c r="FR8" s="185"/>
      <c r="FS8" s="185"/>
      <c r="FT8" s="185"/>
      <c r="FU8" s="185"/>
      <c r="FV8" s="185"/>
      <c r="FW8" s="185"/>
      <c r="FX8" s="185"/>
      <c r="FY8" s="185"/>
      <c r="FZ8" s="185"/>
      <c r="GA8" s="185"/>
      <c r="GB8" s="185"/>
      <c r="GC8" s="185"/>
      <c r="GD8" s="185"/>
      <c r="GE8" s="185"/>
      <c r="GF8" s="185"/>
      <c r="GG8" s="185"/>
      <c r="GH8" s="185"/>
      <c r="GI8" s="185"/>
      <c r="GJ8" s="185"/>
      <c r="GK8" s="185"/>
      <c r="GL8" s="185"/>
      <c r="GM8" s="185"/>
      <c r="GN8" s="185"/>
      <c r="GO8" s="185"/>
      <c r="GP8" s="185"/>
      <c r="GQ8" s="185"/>
      <c r="GR8" s="185"/>
      <c r="GS8" s="185"/>
      <c r="GT8" s="185"/>
      <c r="GU8" s="185"/>
      <c r="GV8" s="185"/>
      <c r="GW8" s="185"/>
      <c r="GX8" s="185"/>
      <c r="GY8" s="185"/>
      <c r="GZ8" s="185"/>
      <c r="HA8" s="185"/>
      <c r="HB8" s="185"/>
      <c r="HC8" s="185"/>
      <c r="HD8" s="185"/>
      <c r="HE8" s="185"/>
      <c r="HF8" s="185"/>
      <c r="HG8" s="185"/>
      <c r="HH8" s="185"/>
    </row>
    <row r="9" spans="1:216" ht="18" customHeight="1" thickBot="1">
      <c r="A9" s="307"/>
      <c r="B9" s="949"/>
      <c r="C9" s="699"/>
      <c r="D9" s="700"/>
      <c r="E9" s="701"/>
      <c r="F9" s="931">
        <f>'Default Values'!$C$6</f>
        <v>17.5</v>
      </c>
      <c r="G9" s="933">
        <f>'Default Values'!$C$7</f>
        <v>20</v>
      </c>
      <c r="H9" s="699"/>
      <c r="I9" s="702"/>
      <c r="J9" s="703"/>
      <c r="K9" s="929">
        <f>'Default Values'!$AA$6</f>
        <v>0.15</v>
      </c>
      <c r="L9" s="952"/>
      <c r="M9" s="953"/>
      <c r="N9" s="652"/>
      <c r="O9" s="99"/>
      <c r="P9" s="106"/>
      <c r="S9" s="106"/>
      <c r="T9" s="451"/>
      <c r="U9" s="451"/>
      <c r="V9" s="461"/>
      <c r="W9" s="106"/>
      <c r="X9" s="392"/>
      <c r="Y9" s="185"/>
      <c r="Z9" s="118"/>
      <c r="AA9" s="199"/>
      <c r="AB9" s="745"/>
      <c r="AC9" s="199" t="str">
        <f>'MATERIAL DATA'!Q7</f>
        <v>0.1.2.1 Temporary supports</v>
      </c>
      <c r="AD9" s="754">
        <f ca="1">SUMIF($E$12:$E$45,AC9,$O$12:$O$45)+SUMIF($E$12:$E$45,AC9,$P$12:$P$45)+SUMIF($E$12:$E$45,AC9,R$12:$R$45) +SUMIF($E$12:$E$45, AC9, $Q$12:$Q$43)</f>
        <v>0</v>
      </c>
      <c r="AE9" s="745"/>
      <c r="AF9" s="185"/>
      <c r="AG9" s="745"/>
      <c r="AH9" s="745" t="s">
        <v>758</v>
      </c>
      <c r="AI9" s="755">
        <f>SUM(AA27:AA29)</f>
        <v>0</v>
      </c>
      <c r="AJ9" s="756">
        <f t="shared" si="0"/>
        <v>0</v>
      </c>
      <c r="AK9" s="745"/>
      <c r="AL9" s="745"/>
      <c r="AM9" s="745"/>
      <c r="AN9" s="745"/>
      <c r="AO9" s="745"/>
      <c r="AP9" s="745"/>
      <c r="AQ9" s="745"/>
      <c r="AR9" s="745"/>
      <c r="AS9" s="745"/>
      <c r="AT9" s="745"/>
      <c r="AU9" s="185"/>
      <c r="AV9" s="185"/>
      <c r="AW9" s="185"/>
      <c r="AX9" s="745"/>
      <c r="AY9" s="745"/>
      <c r="AZ9" s="745"/>
      <c r="BA9" s="745"/>
      <c r="BB9" s="745"/>
      <c r="BC9" s="745"/>
      <c r="BD9" s="745"/>
      <c r="BE9" s="745"/>
      <c r="BF9" s="746"/>
      <c r="BG9" s="745"/>
      <c r="BH9" s="745"/>
      <c r="BI9" s="745"/>
      <c r="BJ9" s="746"/>
      <c r="BK9" s="746"/>
      <c r="BL9" s="746"/>
      <c r="BM9" s="745"/>
      <c r="BN9" s="746"/>
      <c r="BO9" s="746"/>
      <c r="BP9" s="747"/>
      <c r="BQ9" s="745"/>
      <c r="BR9" s="745"/>
      <c r="BS9" s="745"/>
      <c r="BT9" s="745"/>
      <c r="BU9" s="745"/>
      <c r="BV9" s="745"/>
      <c r="BW9" s="745"/>
      <c r="BX9" s="745"/>
      <c r="BY9" s="745"/>
      <c r="BZ9" s="745"/>
      <c r="CA9" s="209"/>
      <c r="CB9" s="745"/>
      <c r="CC9" s="745"/>
      <c r="CD9" s="745"/>
      <c r="CE9" s="745"/>
      <c r="CF9" s="745"/>
      <c r="CG9" s="745"/>
      <c r="CH9" s="745"/>
      <c r="CI9" s="185"/>
      <c r="CJ9" s="185"/>
      <c r="CK9" s="185"/>
      <c r="CL9" s="185"/>
      <c r="CM9" s="185"/>
      <c r="CN9" s="185"/>
      <c r="CO9" s="185"/>
      <c r="CP9" s="185"/>
      <c r="CQ9" s="185"/>
      <c r="CR9" s="185"/>
      <c r="CS9" s="185"/>
      <c r="CT9" s="185"/>
      <c r="CU9" s="185"/>
      <c r="CV9" s="185"/>
      <c r="CW9" s="185"/>
      <c r="CX9" s="185"/>
      <c r="CY9" s="185"/>
      <c r="CZ9" s="185"/>
      <c r="DA9" s="185"/>
      <c r="DB9" s="185"/>
      <c r="DC9" s="185"/>
      <c r="DD9" s="185"/>
      <c r="DE9" s="185"/>
      <c r="DF9" s="185"/>
      <c r="DG9" s="185"/>
      <c r="DH9" s="185"/>
      <c r="DI9" s="185"/>
      <c r="DJ9" s="185"/>
      <c r="DK9" s="185"/>
      <c r="DL9" s="185"/>
      <c r="DM9" s="185"/>
      <c r="DN9" s="185"/>
      <c r="DO9" s="185"/>
      <c r="DP9" s="185"/>
      <c r="DQ9" s="185"/>
      <c r="DR9" s="185"/>
      <c r="DS9" s="185"/>
      <c r="DT9" s="185"/>
      <c r="DU9" s="185"/>
      <c r="DV9" s="185"/>
      <c r="DW9" s="185"/>
      <c r="DX9" s="185"/>
      <c r="DY9" s="185"/>
      <c r="DZ9" s="185"/>
      <c r="EA9" s="185"/>
      <c r="EB9" s="185"/>
      <c r="EC9" s="185"/>
      <c r="ED9" s="185"/>
      <c r="EE9" s="185"/>
      <c r="EF9" s="185"/>
      <c r="EG9" s="185"/>
      <c r="EH9" s="185"/>
      <c r="EI9" s="185"/>
      <c r="EJ9" s="185"/>
      <c r="EK9" s="185"/>
      <c r="EL9" s="185"/>
      <c r="EM9" s="185"/>
      <c r="EN9" s="185"/>
      <c r="EO9" s="185"/>
      <c r="EP9" s="185"/>
      <c r="EQ9" s="185"/>
      <c r="ER9" s="185"/>
      <c r="ES9" s="185"/>
      <c r="ET9" s="185"/>
      <c r="EU9" s="185"/>
      <c r="EV9" s="185"/>
      <c r="EW9" s="185"/>
      <c r="EX9" s="185"/>
      <c r="EY9" s="185"/>
      <c r="EZ9" s="185"/>
      <c r="FA9" s="185"/>
      <c r="FB9" s="185"/>
      <c r="FC9" s="185"/>
      <c r="FD9" s="185"/>
      <c r="FE9" s="185"/>
      <c r="FF9" s="185"/>
      <c r="FG9" s="185"/>
      <c r="FH9" s="185"/>
      <c r="FI9" s="185"/>
      <c r="FJ9" s="185"/>
      <c r="FK9" s="185"/>
      <c r="FL9" s="185"/>
      <c r="FM9" s="185"/>
      <c r="FN9" s="185"/>
      <c r="FO9" s="185"/>
      <c r="FP9" s="185"/>
      <c r="FQ9" s="185"/>
      <c r="FR9" s="185"/>
      <c r="FS9" s="185"/>
      <c r="FT9" s="185"/>
      <c r="FU9" s="185"/>
      <c r="FV9" s="185"/>
      <c r="FW9" s="185"/>
      <c r="FX9" s="185"/>
      <c r="FY9" s="185"/>
      <c r="FZ9" s="185"/>
      <c r="GA9" s="185"/>
      <c r="GB9" s="185"/>
      <c r="GC9" s="185"/>
      <c r="GD9" s="185"/>
      <c r="GE9" s="185"/>
      <c r="GF9" s="185"/>
      <c r="GG9" s="185"/>
      <c r="GH9" s="185"/>
      <c r="GI9" s="185"/>
      <c r="GJ9" s="185"/>
      <c r="GK9" s="185"/>
      <c r="GL9" s="185"/>
      <c r="GM9" s="185"/>
      <c r="GN9" s="185"/>
      <c r="GO9" s="185"/>
      <c r="GP9" s="185"/>
      <c r="GQ9" s="185"/>
      <c r="GR9" s="185"/>
      <c r="GS9" s="185"/>
      <c r="GT9" s="185"/>
      <c r="GU9" s="185"/>
      <c r="GV9" s="185"/>
      <c r="GW9" s="185"/>
      <c r="GX9" s="185"/>
      <c r="GY9" s="185"/>
      <c r="GZ9" s="185"/>
      <c r="HA9" s="185"/>
      <c r="HB9" s="185"/>
      <c r="HC9" s="185"/>
      <c r="HD9" s="185"/>
      <c r="HE9" s="185"/>
      <c r="HF9" s="185"/>
      <c r="HG9" s="185"/>
      <c r="HH9" s="185"/>
    </row>
    <row r="10" spans="1:216" ht="30.75" thickBot="1">
      <c r="A10" s="307"/>
      <c r="E10" s="311"/>
      <c r="F10" s="311"/>
      <c r="G10" s="311"/>
      <c r="H10" s="311"/>
      <c r="I10" s="311"/>
      <c r="J10" s="311"/>
      <c r="L10" s="112"/>
      <c r="M10" s="553"/>
      <c r="N10" s="106"/>
      <c r="O10" s="106"/>
      <c r="P10" s="106"/>
      <c r="Q10" s="106"/>
      <c r="R10" s="106"/>
      <c r="S10" s="106"/>
      <c r="T10" s="106"/>
      <c r="U10" s="106"/>
      <c r="V10" s="106"/>
      <c r="W10" s="106"/>
      <c r="X10" s="392"/>
      <c r="Y10" s="185"/>
      <c r="Z10" s="750" t="s">
        <v>795</v>
      </c>
      <c r="AA10" s="199"/>
      <c r="AB10" s="745"/>
      <c r="AC10" s="199" t="str">
        <f>'MATERIAL DATA'!Q8</f>
        <v>0.1.2.2 Façade retention</v>
      </c>
      <c r="AD10" s="754">
        <f ca="1">SUMIF($E$12:$E$45,AC10,$O$12:$O$45)+SUMIF($E$12:$E$45,AC10,$P$12:$P$45)+SUMIF($E$12:$E$45,AC10,R$12:$R$45) +SUMIF($E$12:$E$45, AC10, $Q$12:$Q$43)</f>
        <v>0</v>
      </c>
      <c r="AE10" s="745"/>
      <c r="AF10" s="185"/>
      <c r="AG10" s="745"/>
      <c r="AH10" s="745" t="s">
        <v>764</v>
      </c>
      <c r="AI10" s="755">
        <f>SUM(AA30:AA48)</f>
        <v>0</v>
      </c>
      <c r="AJ10" s="756">
        <f t="shared" si="0"/>
        <v>0</v>
      </c>
      <c r="AK10" s="745"/>
      <c r="AL10" s="745"/>
      <c r="AM10" s="745"/>
      <c r="AN10" s="745"/>
      <c r="AO10" s="745"/>
      <c r="AP10" s="745"/>
      <c r="AQ10" s="745"/>
      <c r="AR10" s="745"/>
      <c r="AS10" s="745"/>
      <c r="AT10" s="745"/>
      <c r="AU10" s="185"/>
      <c r="AV10" s="185"/>
      <c r="AW10" s="185"/>
      <c r="AX10" s="745"/>
      <c r="AY10" s="185"/>
      <c r="AZ10" s="745"/>
      <c r="BA10" s="745"/>
      <c r="BB10" s="745"/>
      <c r="BC10" s="745"/>
      <c r="BD10" s="745"/>
      <c r="BE10" s="745"/>
      <c r="BF10" s="745"/>
      <c r="BG10" s="745"/>
      <c r="BH10" s="745"/>
      <c r="BI10" s="745"/>
      <c r="BJ10" s="746"/>
      <c r="BK10" s="746"/>
      <c r="BL10" s="746"/>
      <c r="BM10" s="745"/>
      <c r="BN10" s="746"/>
      <c r="BO10" s="746"/>
      <c r="BP10" s="747"/>
      <c r="BQ10" s="745"/>
      <c r="BR10" s="745"/>
      <c r="BS10" s="745"/>
      <c r="BT10" s="745"/>
      <c r="BU10" s="185"/>
      <c r="BV10" s="745"/>
      <c r="BW10" s="745"/>
      <c r="BX10" s="745"/>
      <c r="BY10" s="745"/>
      <c r="BZ10" s="745"/>
      <c r="CA10" s="743"/>
      <c r="CB10" s="743"/>
      <c r="CC10" s="745"/>
      <c r="CD10" s="743"/>
      <c r="CE10" s="745"/>
      <c r="CF10" s="745"/>
      <c r="CG10" s="745"/>
      <c r="CH10" s="745"/>
      <c r="CI10" s="185"/>
      <c r="CJ10" s="185"/>
      <c r="CK10" s="185"/>
      <c r="CL10" s="185"/>
      <c r="CM10" s="185"/>
      <c r="CN10" s="751" t="s">
        <v>454</v>
      </c>
      <c r="CO10" s="185"/>
      <c r="CP10" s="185"/>
      <c r="CQ10" s="185"/>
      <c r="CR10" s="185"/>
      <c r="CS10" s="185"/>
      <c r="CT10" s="185"/>
      <c r="CU10" s="185"/>
      <c r="CV10" s="185"/>
      <c r="CW10" s="185"/>
      <c r="CX10" s="185"/>
      <c r="CY10" s="185"/>
      <c r="CZ10" s="185"/>
      <c r="DA10" s="185"/>
      <c r="DB10" s="185"/>
      <c r="DC10" s="185"/>
      <c r="DD10" s="185"/>
      <c r="DE10" s="185"/>
      <c r="DF10" s="185"/>
      <c r="DG10" s="185"/>
      <c r="DH10" s="185"/>
      <c r="DI10" s="185"/>
      <c r="DJ10" s="185"/>
      <c r="DK10" s="185"/>
      <c r="DL10" s="185"/>
      <c r="DM10" s="185"/>
      <c r="DN10" s="185"/>
      <c r="DO10" s="185"/>
      <c r="DP10" s="185"/>
      <c r="DQ10" s="185"/>
      <c r="DR10" s="185"/>
      <c r="DS10" s="185"/>
      <c r="DT10" s="185"/>
      <c r="DU10" s="185"/>
      <c r="DV10" s="185"/>
      <c r="DW10" s="185"/>
      <c r="DX10" s="185"/>
      <c r="DY10" s="185"/>
      <c r="DZ10" s="185"/>
      <c r="EA10" s="185"/>
      <c r="EB10" s="185"/>
      <c r="EC10" s="185"/>
      <c r="ED10" s="185"/>
      <c r="EE10" s="185"/>
      <c r="EF10" s="185"/>
      <c r="EG10" s="185"/>
      <c r="EH10" s="185"/>
      <c r="EI10" s="185"/>
      <c r="EJ10" s="185"/>
      <c r="EK10" s="185"/>
      <c r="EL10" s="185"/>
      <c r="EM10" s="185"/>
      <c r="EN10" s="185"/>
      <c r="EO10" s="185"/>
      <c r="EP10" s="185"/>
      <c r="EQ10" s="185"/>
      <c r="ER10" s="185"/>
      <c r="ES10" s="185"/>
      <c r="ET10" s="185"/>
      <c r="EU10" s="185"/>
      <c r="EV10" s="185"/>
      <c r="EW10" s="185"/>
      <c r="EX10" s="185"/>
      <c r="EY10" s="185"/>
      <c r="EZ10" s="185"/>
      <c r="FA10" s="185"/>
      <c r="FB10" s="185"/>
      <c r="FC10" s="185"/>
      <c r="FD10" s="185"/>
      <c r="FE10" s="185"/>
      <c r="FF10" s="185"/>
      <c r="FG10" s="185"/>
      <c r="FH10" s="185"/>
      <c r="FI10" s="185"/>
      <c r="FJ10" s="185"/>
      <c r="FK10" s="185"/>
      <c r="FL10" s="185"/>
      <c r="FM10" s="185"/>
      <c r="FN10" s="185"/>
      <c r="FO10" s="185"/>
      <c r="FP10" s="185"/>
      <c r="FQ10" s="185"/>
      <c r="FR10" s="185"/>
      <c r="FS10" s="185"/>
      <c r="FT10" s="185"/>
      <c r="FU10" s="185"/>
      <c r="FV10" s="185"/>
      <c r="FW10" s="185"/>
      <c r="FX10" s="185"/>
      <c r="FY10" s="185"/>
      <c r="FZ10" s="185"/>
      <c r="GA10" s="185"/>
      <c r="GB10" s="185"/>
      <c r="GC10" s="185"/>
      <c r="GD10" s="185"/>
      <c r="GE10" s="185"/>
      <c r="GF10" s="185"/>
      <c r="GG10" s="185"/>
      <c r="GH10" s="185"/>
      <c r="GI10" s="185"/>
      <c r="GJ10" s="185"/>
      <c r="GK10" s="185"/>
      <c r="GL10" s="185"/>
      <c r="GM10" s="185"/>
      <c r="GN10" s="185"/>
      <c r="GO10" s="185"/>
      <c r="GP10" s="185"/>
      <c r="GQ10" s="185"/>
      <c r="GR10" s="185"/>
      <c r="GS10" s="185"/>
      <c r="GT10" s="185"/>
      <c r="GU10" s="185"/>
      <c r="GV10" s="185"/>
      <c r="GW10" s="185"/>
      <c r="GX10" s="185"/>
      <c r="GY10" s="185"/>
      <c r="GZ10" s="185"/>
      <c r="HA10" s="185"/>
      <c r="HB10" s="185"/>
      <c r="HC10" s="185"/>
      <c r="HD10" s="185"/>
      <c r="HE10" s="185"/>
      <c r="HF10" s="185"/>
      <c r="HG10" s="185"/>
      <c r="HH10" s="185"/>
    </row>
    <row r="11" spans="1:216" ht="45" customHeight="1" thickBot="1">
      <c r="B11" s="261" t="s">
        <v>1</v>
      </c>
      <c r="C11" s="261" t="s">
        <v>290</v>
      </c>
      <c r="D11" s="261" t="s">
        <v>291</v>
      </c>
      <c r="E11" s="261" t="str">
        <f>IF(TYPOLOGY = "Bridge", "Bridge Element", "Structural Element")</f>
        <v>Structural Element</v>
      </c>
      <c r="F11" s="261" t="s">
        <v>292</v>
      </c>
      <c r="G11" s="261" t="s">
        <v>451</v>
      </c>
      <c r="H11" s="261" t="s">
        <v>854</v>
      </c>
      <c r="I11" s="261" t="s">
        <v>985</v>
      </c>
      <c r="J11" s="261" t="s">
        <v>1067</v>
      </c>
      <c r="K11" s="261" t="s">
        <v>293</v>
      </c>
      <c r="L11" s="261" t="s">
        <v>294</v>
      </c>
      <c r="M11" s="262" t="s">
        <v>300</v>
      </c>
      <c r="N11" s="261" t="s">
        <v>1023</v>
      </c>
      <c r="O11" s="261" t="s">
        <v>103</v>
      </c>
      <c r="P11" s="261" t="s">
        <v>104</v>
      </c>
      <c r="Q11" s="261" t="s">
        <v>664</v>
      </c>
      <c r="R11" s="261" t="s">
        <v>646</v>
      </c>
      <c r="S11" s="261" t="s">
        <v>663</v>
      </c>
      <c r="T11" s="261" t="s">
        <v>106</v>
      </c>
      <c r="U11" s="261" t="s">
        <v>647</v>
      </c>
      <c r="V11" s="261" t="s">
        <v>648</v>
      </c>
      <c r="W11" s="261" t="s">
        <v>695</v>
      </c>
      <c r="X11" s="261" t="s">
        <v>578</v>
      </c>
      <c r="Y11" s="744"/>
      <c r="Z11" s="745" t="s">
        <v>752</v>
      </c>
      <c r="AA11" s="199"/>
      <c r="AB11" s="745"/>
      <c r="AC11" s="199" t="str">
        <f>'MATERIAL DATA'!Q9</f>
        <v>0.1.2.3 Specialist groundworks</v>
      </c>
      <c r="AD11" s="754">
        <f ca="1">SUMIF($E$12:$E$45,AC11,$O$12:$O$45)+SUMIF($E$12:$E$45,AC11,$P$12:$P$45)+SUMIF($E$12:$E$45,AC11,R$12:$R$45) +SUMIF($E$12:$E$45, AC11, $Q$12:$Q$43)</f>
        <v>0</v>
      </c>
      <c r="AE11" s="745"/>
      <c r="AF11" s="185"/>
      <c r="AG11" s="745"/>
      <c r="AH11" s="745" t="s">
        <v>773</v>
      </c>
      <c r="AI11" s="755">
        <f>SUM(AA49:AA52)</f>
        <v>0</v>
      </c>
      <c r="AJ11" s="756">
        <f t="shared" si="0"/>
        <v>0</v>
      </c>
      <c r="AK11" s="745"/>
      <c r="AL11" s="745"/>
      <c r="AM11" s="745"/>
      <c r="AN11" s="749" t="s">
        <v>410</v>
      </c>
      <c r="AO11" s="745"/>
      <c r="AP11" s="745"/>
      <c r="AQ11" s="745"/>
      <c r="AR11" s="748"/>
      <c r="AS11" s="748"/>
      <c r="AT11" s="748"/>
      <c r="AU11" s="185"/>
      <c r="AV11" s="185"/>
      <c r="AW11" s="185"/>
      <c r="AX11" s="749"/>
      <c r="AY11" s="749" t="s">
        <v>742</v>
      </c>
      <c r="AZ11" s="749"/>
      <c r="BA11" s="749"/>
      <c r="BB11" s="761"/>
      <c r="BC11" s="761"/>
      <c r="BD11" s="761"/>
      <c r="BE11" s="761"/>
      <c r="BF11" s="762"/>
      <c r="BG11" s="762"/>
      <c r="BH11" s="762"/>
      <c r="BI11" s="762"/>
      <c r="BJ11" s="762"/>
      <c r="BK11" s="763" t="s">
        <v>79</v>
      </c>
      <c r="BL11" s="763"/>
      <c r="BM11" s="745"/>
      <c r="BN11" s="748" t="s">
        <v>8</v>
      </c>
      <c r="BO11" s="763" t="s">
        <v>3</v>
      </c>
      <c r="BP11" s="763" t="s">
        <v>113</v>
      </c>
      <c r="BQ11" s="763" t="s">
        <v>98</v>
      </c>
      <c r="BR11" s="749" t="s">
        <v>106</v>
      </c>
      <c r="BS11" s="749" t="s">
        <v>647</v>
      </c>
      <c r="BT11" s="749" t="s">
        <v>648</v>
      </c>
      <c r="BU11" s="749" t="s">
        <v>320</v>
      </c>
      <c r="BV11" s="749" t="s">
        <v>385</v>
      </c>
      <c r="BW11" s="749" t="s">
        <v>386</v>
      </c>
      <c r="BX11" s="860" t="s">
        <v>103</v>
      </c>
      <c r="BY11" s="763" t="s">
        <v>1000</v>
      </c>
      <c r="BZ11" s="749" t="s">
        <v>646</v>
      </c>
      <c r="CA11" s="185"/>
      <c r="CB11" s="209" t="s">
        <v>157</v>
      </c>
      <c r="CC11" s="745" t="s">
        <v>419</v>
      </c>
      <c r="CD11" s="745" t="s">
        <v>111</v>
      </c>
      <c r="CE11" s="749" t="s">
        <v>412</v>
      </c>
      <c r="CF11" s="209"/>
      <c r="CG11" s="749" t="s">
        <v>413</v>
      </c>
      <c r="CH11" s="764" t="s">
        <v>621</v>
      </c>
      <c r="CI11" s="765" t="s">
        <v>458</v>
      </c>
      <c r="CJ11" s="766" t="s">
        <v>1024</v>
      </c>
      <c r="CK11" s="765" t="s">
        <v>579</v>
      </c>
      <c r="CL11" s="767" t="s">
        <v>857</v>
      </c>
      <c r="CM11" s="767" t="s">
        <v>1008</v>
      </c>
      <c r="CN11" s="751">
        <v>-2</v>
      </c>
      <c r="CO11" s="749">
        <v>-1</v>
      </c>
      <c r="CP11" s="749">
        <v>-0.5</v>
      </c>
      <c r="CQ11" s="749">
        <f>CO11+1</f>
        <v>0</v>
      </c>
      <c r="CR11" s="749">
        <f t="shared" ref="CR11:FC11" si="1">CQ11+1</f>
        <v>1</v>
      </c>
      <c r="CS11" s="749">
        <f t="shared" si="1"/>
        <v>2</v>
      </c>
      <c r="CT11" s="749">
        <f t="shared" si="1"/>
        <v>3</v>
      </c>
      <c r="CU11" s="749">
        <f t="shared" si="1"/>
        <v>4</v>
      </c>
      <c r="CV11" s="749">
        <f t="shared" si="1"/>
        <v>5</v>
      </c>
      <c r="CW11" s="749">
        <f t="shared" si="1"/>
        <v>6</v>
      </c>
      <c r="CX11" s="749">
        <f t="shared" si="1"/>
        <v>7</v>
      </c>
      <c r="CY11" s="749">
        <f t="shared" si="1"/>
        <v>8</v>
      </c>
      <c r="CZ11" s="749">
        <f t="shared" si="1"/>
        <v>9</v>
      </c>
      <c r="DA11" s="749">
        <f t="shared" si="1"/>
        <v>10</v>
      </c>
      <c r="DB11" s="749">
        <f t="shared" si="1"/>
        <v>11</v>
      </c>
      <c r="DC11" s="749">
        <f t="shared" si="1"/>
        <v>12</v>
      </c>
      <c r="DD11" s="749">
        <f t="shared" si="1"/>
        <v>13</v>
      </c>
      <c r="DE11" s="749">
        <f t="shared" si="1"/>
        <v>14</v>
      </c>
      <c r="DF11" s="749">
        <f t="shared" si="1"/>
        <v>15</v>
      </c>
      <c r="DG11" s="749">
        <f t="shared" si="1"/>
        <v>16</v>
      </c>
      <c r="DH11" s="749">
        <f t="shared" si="1"/>
        <v>17</v>
      </c>
      <c r="DI11" s="749">
        <f t="shared" si="1"/>
        <v>18</v>
      </c>
      <c r="DJ11" s="749">
        <f t="shared" si="1"/>
        <v>19</v>
      </c>
      <c r="DK11" s="749">
        <f t="shared" si="1"/>
        <v>20</v>
      </c>
      <c r="DL11" s="749">
        <f t="shared" si="1"/>
        <v>21</v>
      </c>
      <c r="DM11" s="749">
        <f t="shared" si="1"/>
        <v>22</v>
      </c>
      <c r="DN11" s="749">
        <f t="shared" si="1"/>
        <v>23</v>
      </c>
      <c r="DO11" s="749">
        <f t="shared" si="1"/>
        <v>24</v>
      </c>
      <c r="DP11" s="749">
        <f t="shared" si="1"/>
        <v>25</v>
      </c>
      <c r="DQ11" s="749">
        <f t="shared" si="1"/>
        <v>26</v>
      </c>
      <c r="DR11" s="749">
        <f t="shared" si="1"/>
        <v>27</v>
      </c>
      <c r="DS11" s="749">
        <f t="shared" si="1"/>
        <v>28</v>
      </c>
      <c r="DT11" s="749">
        <f t="shared" si="1"/>
        <v>29</v>
      </c>
      <c r="DU11" s="749">
        <f t="shared" si="1"/>
        <v>30</v>
      </c>
      <c r="DV11" s="749">
        <f t="shared" si="1"/>
        <v>31</v>
      </c>
      <c r="DW11" s="749">
        <f t="shared" si="1"/>
        <v>32</v>
      </c>
      <c r="DX11" s="749">
        <f t="shared" si="1"/>
        <v>33</v>
      </c>
      <c r="DY11" s="749">
        <f t="shared" si="1"/>
        <v>34</v>
      </c>
      <c r="DZ11" s="749">
        <f t="shared" si="1"/>
        <v>35</v>
      </c>
      <c r="EA11" s="749">
        <f t="shared" si="1"/>
        <v>36</v>
      </c>
      <c r="EB11" s="749">
        <f t="shared" si="1"/>
        <v>37</v>
      </c>
      <c r="EC11" s="749">
        <f t="shared" si="1"/>
        <v>38</v>
      </c>
      <c r="ED11" s="749">
        <f t="shared" si="1"/>
        <v>39</v>
      </c>
      <c r="EE11" s="749">
        <f t="shared" si="1"/>
        <v>40</v>
      </c>
      <c r="EF11" s="749">
        <f t="shared" si="1"/>
        <v>41</v>
      </c>
      <c r="EG11" s="749">
        <f t="shared" si="1"/>
        <v>42</v>
      </c>
      <c r="EH11" s="749">
        <f t="shared" si="1"/>
        <v>43</v>
      </c>
      <c r="EI11" s="749">
        <f t="shared" si="1"/>
        <v>44</v>
      </c>
      <c r="EJ11" s="749">
        <f t="shared" si="1"/>
        <v>45</v>
      </c>
      <c r="EK11" s="749">
        <f t="shared" si="1"/>
        <v>46</v>
      </c>
      <c r="EL11" s="749">
        <f t="shared" si="1"/>
        <v>47</v>
      </c>
      <c r="EM11" s="749">
        <f t="shared" si="1"/>
        <v>48</v>
      </c>
      <c r="EN11" s="749">
        <f t="shared" si="1"/>
        <v>49</v>
      </c>
      <c r="EO11" s="749">
        <f t="shared" si="1"/>
        <v>50</v>
      </c>
      <c r="EP11" s="749">
        <f t="shared" si="1"/>
        <v>51</v>
      </c>
      <c r="EQ11" s="749">
        <f t="shared" si="1"/>
        <v>52</v>
      </c>
      <c r="ER11" s="749">
        <f t="shared" si="1"/>
        <v>53</v>
      </c>
      <c r="ES11" s="749">
        <f t="shared" si="1"/>
        <v>54</v>
      </c>
      <c r="ET11" s="749">
        <f t="shared" si="1"/>
        <v>55</v>
      </c>
      <c r="EU11" s="749">
        <f t="shared" si="1"/>
        <v>56</v>
      </c>
      <c r="EV11" s="749">
        <f t="shared" si="1"/>
        <v>57</v>
      </c>
      <c r="EW11" s="749">
        <f t="shared" si="1"/>
        <v>58</v>
      </c>
      <c r="EX11" s="749">
        <f t="shared" si="1"/>
        <v>59</v>
      </c>
      <c r="EY11" s="749">
        <f t="shared" si="1"/>
        <v>60</v>
      </c>
      <c r="EZ11" s="749">
        <f t="shared" si="1"/>
        <v>61</v>
      </c>
      <c r="FA11" s="749">
        <f t="shared" si="1"/>
        <v>62</v>
      </c>
      <c r="FB11" s="749">
        <f t="shared" si="1"/>
        <v>63</v>
      </c>
      <c r="FC11" s="749">
        <f t="shared" si="1"/>
        <v>64</v>
      </c>
      <c r="FD11" s="749">
        <f t="shared" ref="FD11:HD11" si="2">FC11+1</f>
        <v>65</v>
      </c>
      <c r="FE11" s="749">
        <f t="shared" si="2"/>
        <v>66</v>
      </c>
      <c r="FF11" s="749">
        <f t="shared" si="2"/>
        <v>67</v>
      </c>
      <c r="FG11" s="749">
        <f t="shared" si="2"/>
        <v>68</v>
      </c>
      <c r="FH11" s="749">
        <f t="shared" si="2"/>
        <v>69</v>
      </c>
      <c r="FI11" s="749">
        <f t="shared" si="2"/>
        <v>70</v>
      </c>
      <c r="FJ11" s="749">
        <f t="shared" si="2"/>
        <v>71</v>
      </c>
      <c r="FK11" s="749">
        <f t="shared" si="2"/>
        <v>72</v>
      </c>
      <c r="FL11" s="749">
        <f t="shared" si="2"/>
        <v>73</v>
      </c>
      <c r="FM11" s="749">
        <f t="shared" si="2"/>
        <v>74</v>
      </c>
      <c r="FN11" s="749">
        <f t="shared" si="2"/>
        <v>75</v>
      </c>
      <c r="FO11" s="749">
        <f t="shared" si="2"/>
        <v>76</v>
      </c>
      <c r="FP11" s="749">
        <f t="shared" si="2"/>
        <v>77</v>
      </c>
      <c r="FQ11" s="749">
        <f t="shared" si="2"/>
        <v>78</v>
      </c>
      <c r="FR11" s="749">
        <f t="shared" si="2"/>
        <v>79</v>
      </c>
      <c r="FS11" s="749">
        <f t="shared" si="2"/>
        <v>80</v>
      </c>
      <c r="FT11" s="749">
        <f t="shared" si="2"/>
        <v>81</v>
      </c>
      <c r="FU11" s="749">
        <f t="shared" si="2"/>
        <v>82</v>
      </c>
      <c r="FV11" s="749">
        <f t="shared" si="2"/>
        <v>83</v>
      </c>
      <c r="FW11" s="749">
        <f t="shared" si="2"/>
        <v>84</v>
      </c>
      <c r="FX11" s="749">
        <f t="shared" si="2"/>
        <v>85</v>
      </c>
      <c r="FY11" s="749">
        <f t="shared" si="2"/>
        <v>86</v>
      </c>
      <c r="FZ11" s="749">
        <f t="shared" si="2"/>
        <v>87</v>
      </c>
      <c r="GA11" s="749">
        <f t="shared" si="2"/>
        <v>88</v>
      </c>
      <c r="GB11" s="749">
        <f t="shared" si="2"/>
        <v>89</v>
      </c>
      <c r="GC11" s="749">
        <f t="shared" si="2"/>
        <v>90</v>
      </c>
      <c r="GD11" s="749">
        <f t="shared" si="2"/>
        <v>91</v>
      </c>
      <c r="GE11" s="749">
        <f t="shared" si="2"/>
        <v>92</v>
      </c>
      <c r="GF11" s="749">
        <f t="shared" si="2"/>
        <v>93</v>
      </c>
      <c r="GG11" s="749">
        <f t="shared" si="2"/>
        <v>94</v>
      </c>
      <c r="GH11" s="749">
        <f t="shared" si="2"/>
        <v>95</v>
      </c>
      <c r="GI11" s="749">
        <f t="shared" si="2"/>
        <v>96</v>
      </c>
      <c r="GJ11" s="749">
        <f t="shared" si="2"/>
        <v>97</v>
      </c>
      <c r="GK11" s="749">
        <f t="shared" si="2"/>
        <v>98</v>
      </c>
      <c r="GL11" s="749">
        <f t="shared" si="2"/>
        <v>99</v>
      </c>
      <c r="GM11" s="749">
        <f t="shared" si="2"/>
        <v>100</v>
      </c>
      <c r="GN11" s="749">
        <f t="shared" si="2"/>
        <v>101</v>
      </c>
      <c r="GO11" s="749">
        <f t="shared" si="2"/>
        <v>102</v>
      </c>
      <c r="GP11" s="749">
        <f t="shared" si="2"/>
        <v>103</v>
      </c>
      <c r="GQ11" s="749">
        <f t="shared" si="2"/>
        <v>104</v>
      </c>
      <c r="GR11" s="749">
        <f t="shared" si="2"/>
        <v>105</v>
      </c>
      <c r="GS11" s="749">
        <f t="shared" si="2"/>
        <v>106</v>
      </c>
      <c r="GT11" s="749">
        <f t="shared" si="2"/>
        <v>107</v>
      </c>
      <c r="GU11" s="749">
        <f t="shared" si="2"/>
        <v>108</v>
      </c>
      <c r="GV11" s="749">
        <f t="shared" si="2"/>
        <v>109</v>
      </c>
      <c r="GW11" s="749">
        <f t="shared" si="2"/>
        <v>110</v>
      </c>
      <c r="GX11" s="749">
        <f t="shared" si="2"/>
        <v>111</v>
      </c>
      <c r="GY11" s="749">
        <f t="shared" si="2"/>
        <v>112</v>
      </c>
      <c r="GZ11" s="749">
        <f t="shared" si="2"/>
        <v>113</v>
      </c>
      <c r="HA11" s="749">
        <f t="shared" si="2"/>
        <v>114</v>
      </c>
      <c r="HB11" s="749">
        <f t="shared" si="2"/>
        <v>115</v>
      </c>
      <c r="HC11" s="749">
        <f t="shared" si="2"/>
        <v>116</v>
      </c>
      <c r="HD11" s="749">
        <f t="shared" si="2"/>
        <v>117</v>
      </c>
      <c r="HE11" s="749">
        <f>HD11+1</f>
        <v>118</v>
      </c>
      <c r="HF11" s="749">
        <f t="shared" ref="HF11" si="3">HE11+1</f>
        <v>119</v>
      </c>
      <c r="HG11" s="749">
        <f>HF11+1</f>
        <v>120</v>
      </c>
      <c r="HH11" s="185"/>
    </row>
    <row r="12" spans="1:216" ht="20.100000000000001" customHeight="1">
      <c r="A12" s="519" t="str">
        <f t="shared" ref="A12:A43" si="4">IF(TYPOLOGY = "Bridge", "BRIDGE_STR_ELEMENT", "LST_STR_ELEMENT")</f>
        <v>LST_STR_ELEMENT</v>
      </c>
      <c r="B12" s="518"/>
      <c r="C12" s="115"/>
      <c r="D12" s="116"/>
      <c r="E12" s="117"/>
      <c r="F12" s="116"/>
      <c r="G12" s="350" t="e">
        <f>IF(TYPOLOGY = "Bridge", _xlfn.XLOOKUP($E12, BRIDGE_STR_ELEMENT, 'MATERIAL DATA'!$R$36:$R$74,,), _xlfn.XLOOKUP($BL12, 'LIFECYCLE MATERIAL DATA'!$A$5:$A$104, 'LIFECYCLE MATERIAL DATA'!$Q$5:$Q$104,,))</f>
        <v>#N/A</v>
      </c>
      <c r="H12" s="630"/>
      <c r="I12" s="631"/>
      <c r="J12" s="736"/>
      <c r="K12" s="116"/>
      <c r="L12" s="95"/>
      <c r="M12" s="358"/>
      <c r="N12" s="156">
        <f>IFERROR(SUM(O12:V12,X12),"")</f>
        <v>0</v>
      </c>
      <c r="O12" s="157" t="str">
        <f>IFERROR(IF($I12="Yes","",$BX12),"")</f>
        <v/>
      </c>
      <c r="P12" s="158" t="str">
        <f>IFERROR(IF($I12="Yes","",$BY12),"")</f>
        <v/>
      </c>
      <c r="Q12" s="158" t="str" cm="1">
        <f t="array" ref="Q12">IFERROR(_xlfn.IFS(AND($I12 = "Yes", $J12 =1),(($BX12+$BU12)/($J12) + ($BY12+$BR12 +$BZ12)),AND($I12 = "Yes", $J12 &gt;1), (($BX12+$BU12)/($J12) + ($BY12*2 +$BZ12)) ), "")</f>
        <v/>
      </c>
      <c r="R12" s="158" t="str">
        <f t="shared" ref="R12:R43" si="5">IF($I12="Yes", "", $BZ12)</f>
        <v/>
      </c>
      <c r="S12" s="159">
        <f>IF($I12="Yes","",(SUM(O12:P12,R12,T12:V12)+X12)*$CI12)</f>
        <v>0</v>
      </c>
      <c r="T12" s="159" t="str">
        <f t="shared" ref="T12:T14" si="6">IFERROR(IF($I12="Yes","",$BR12),"")</f>
        <v/>
      </c>
      <c r="U12" s="586" t="str">
        <f>IFERROR(IF($I12="Yes","",$BS12),"")</f>
        <v/>
      </c>
      <c r="V12" s="396" t="str">
        <f>IFERROR(IF($I12="Yes","",$BT12),"")</f>
        <v/>
      </c>
      <c r="W12" s="156" t="str">
        <f t="shared" ref="W12:W41" si="7">IFERROR(IF($I12="Yes","",$CD12*($CI12+1)),"")</f>
        <v/>
      </c>
      <c r="X12" s="160">
        <f t="shared" ref="X12:X43" si="8">IFERROR(IF($I12="Yes","",$CC12),"")</f>
        <v>0</v>
      </c>
      <c r="Y12" s="274" t="s">
        <v>415</v>
      </c>
      <c r="Z12" s="745" t="str">
        <f>'MATERIAL DATA'!$Q36</f>
        <v>1.1.1 Primary Girder(s)</v>
      </c>
      <c r="AA12" s="768">
        <f>SUMIF($E$12:$E$43,Z12,$O$12:$O$43) + SUMIF($E$12:$E$43,Z12,$P$12:$P$43) + SUMIF($E$12:$E$43,Z12,$R$12:$R$43) + SUMIF($E$12:$E$43,Z12,$Q$12:$Q$43)</f>
        <v>0</v>
      </c>
      <c r="AB12" s="745"/>
      <c r="AC12" s="199" t="str">
        <f>'MATERIAL DATA'!Q10</f>
        <v>1.1. Piling</v>
      </c>
      <c r="AD12" s="754">
        <f ca="1">SUMIF($E$12:$E$45,AC12,$O$12:$O$45)+SUMIF($E$12:$E$45,AC12,$P$12:$P$45)+SUMIF($E$12:$E$45,AC12,R$12:$R$45) +SUMIF($E$12:$E$45, AC12, $Q$12:$Q$43)</f>
        <v>0</v>
      </c>
      <c r="AE12" s="745"/>
      <c r="AF12" s="185"/>
      <c r="AG12" s="745"/>
      <c r="AH12" s="185"/>
      <c r="AI12" s="745"/>
      <c r="AJ12" s="745"/>
      <c r="AK12" s="745"/>
      <c r="AL12" s="745"/>
      <c r="AM12" s="745"/>
      <c r="AN12" s="925"/>
      <c r="AO12" s="925"/>
      <c r="AP12" s="925"/>
      <c r="AQ12" s="926"/>
      <c r="AR12" s="926"/>
      <c r="AS12" s="926"/>
      <c r="AT12" s="926"/>
      <c r="AU12" s="185"/>
      <c r="AV12" s="185"/>
      <c r="AW12" s="185"/>
      <c r="AX12" s="185"/>
      <c r="AY12" s="185"/>
      <c r="AZ12" s="185"/>
      <c r="BA12" s="185"/>
      <c r="BB12" s="770"/>
      <c r="BC12" s="770"/>
      <c r="BD12" s="770"/>
      <c r="BE12" s="770"/>
      <c r="BF12" s="745"/>
      <c r="BG12" s="745"/>
      <c r="BH12" s="745"/>
      <c r="BI12" s="745"/>
      <c r="BJ12" s="745"/>
      <c r="BK12" s="209" t="str">
        <f>IF(B12="Concrete","C_",IF(B12="Steel","S_",IF(B12="Timber","T_",IF(B12="Other","O_",IF(B12="Custom_EPD","E_",IF(B12="_","ER","ER"))))))</f>
        <v>ER</v>
      </c>
      <c r="BL12" s="209" t="str">
        <f t="shared" ref="BL12:BL41" si="9">CONCATENATE(B12," - ",C12," - ", D12)</f>
        <v xml:space="preserve"> -  - </v>
      </c>
      <c r="BM12" s="745" t="str" cm="1">
        <f t="array" ref="BM12">_xlfn.IFS(OR(AND(TYPOLOGY &lt;&gt; "Bridge", B12="concrete",D12&lt;&gt;"Reinforced - 150mm hollow core slab"),C12="Concrete_EPD",),"Reinforcement",(OR(AND(TYPOLOGY="Bridge",B12="concrete",D12&lt;&gt;"Reinforced - 150mm hollow core slab"),C12="Concrete_EPD",)),"Bridge_Reinforcement",TRUE, "No_Reinforcement")</f>
        <v>No_Reinforcement</v>
      </c>
      <c r="BN12" s="186" t="e">
        <f>_xlfn.XLOOKUP($BL12,'LIFECYCLE MATERIAL DATA'!$A$5:$A$104,'LIFECYCLE MATERIAL DATA'!$D$5:$D$104,)</f>
        <v>#N/A</v>
      </c>
      <c r="BO12" s="186">
        <f>IFERROR(IF(M12&lt;&gt;0,_xlfn.XLOOKUP(M12,'Custom Data'!S16:S45,'Custom Data'!T16:T45,,-1),0),0)</f>
        <v>0</v>
      </c>
      <c r="BP12" s="186">
        <f t="shared" ref="BP12:BP43" si="10">IFERROR(BO12*BQ12/(1000*BN12),0)</f>
        <v>0</v>
      </c>
      <c r="BQ12" s="846" t="str">
        <f t="shared" ref="BQ12:BQ41" si="11">IF(K12="VOLUME [m3]", 1000*$L12*$BN12, IF(AND(K12="MASS [kg]",ISNUMBER(BN12)), $L12,"ER"))</f>
        <v>ER</v>
      </c>
      <c r="BR12" s="745" t="str">
        <f>IFERROR(_xlfn.XLOOKUP($BL12,'LIFECYCLE MATERIAL DATA'!$A$5:$A$104,'LIFECYCLE MATERIAL DATA'!$I$5:$I$104,,)*($BQ12/1000)+_xlfn.XLOOKUP('Project Info'!$C$15,'LIFECYCLE MATERIAL DATA'!$A$5:$A$104,'LIFECYCLE MATERIAL DATA'!$I$5:$I$104,,)*($BP12/1000),"")</f>
        <v/>
      </c>
      <c r="BS12" s="745" t="str">
        <f>IFERROR(_xlfn.XLOOKUP($BL12,'LIFECYCLE MATERIAL DATA'!$A$5:$A$104, 'LIFECYCLE MATERIAL DATA'!$J$5:$J$104,,)*($BQ12/1000)+_xlfn.XLOOKUP('Project Info'!$C$15,'LIFECYCLE MATERIAL DATA'!$A$5:$A$104,'LIFECYCLE MATERIAL DATA'!$J$5:$J$104,,)*($BP12/1000),"")</f>
        <v/>
      </c>
      <c r="BT12" s="745" t="str">
        <f>IFERROR(_xlfn.XLOOKUP($BL12,'LIFECYCLE MATERIAL DATA'!$A$5:$A$104, 'LIFECYCLE MATERIAL DATA'!$K$5:$K$104,,)*($BQ12/1000),"")</f>
        <v/>
      </c>
      <c r="BU12" s="185" t="str">
        <f>IFERROR(_xlfn.XLOOKUP($BL12,'LIFECYCLE MATERIAL DATA'!$A$5:$A$104,'LIFECYCLE MATERIAL DATA'!$L$5:$L$104,,)*($BQ12/1000)+_xlfn.XLOOKUP('Project Info'!$C$15,'LIFECYCLE MATERIAL DATA'!$A$5:$A$104,'LIFECYCLE MATERIAL DATA'!$L$5:$L$104,,)*($BP12/1000),"")</f>
        <v/>
      </c>
      <c r="BV12" s="745" t="str">
        <f>IF(OR($E12=$AC$12, $E12=$AC$13, $E12=$AC$14, $E12=$Z$27, $E12=$Z$28, $E12=$Z$29),"Excavation","")</f>
        <v/>
      </c>
      <c r="BW12" s="745" t="str">
        <f>IF($K12='MATERIAL DATA'!$O$5,$L12, IF($K12='MATERIAL DATA'!$O$6,$L12/(1000*'Scheme 4'!$BN12),""))</f>
        <v/>
      </c>
      <c r="BX12" s="745" t="str">
        <f>IFERROR(((_xlfn.XLOOKUP($BL12,'LIFECYCLE MATERIAL DATA'!$A$5:$A$104,'LIFECYCLE MATERIAL DATA'!$F$5:$F$104,,))*$BQ12/1000+_xlfn.XLOOKUP('Project Info'!$C$15,'LIFECYCLE MATERIAL DATA'!$A$5:$A$104,'LIFECYCLE MATERIAL DATA'!$F$5:$F$104,,)*$BP12/1000),"")</f>
        <v/>
      </c>
      <c r="BY12" s="771" t="str">
        <f>IFERROR((_xlfn.XLOOKUP($BL12,'LIFECYCLE MATERIAL DATA'!$A$5:$A$104,'LIFECYCLE MATERIAL DATA'!$G$5:$G$104,,)*$BQ12/1000++_xlfn.XLOOKUP('Project Info'!$C$15,'LIFECYCLE MATERIAL DATA'!$A$5:$A$104,'LIFECYCLE MATERIAL DATA'!$G$5:$G$104,,)*$BP12/1000),"")</f>
        <v/>
      </c>
      <c r="BZ12" s="745" t="str">
        <f>IFERROR(_xlfn.XLOOKUP('Scheme 4'!$BL12,'LIFECYCLE MATERIAL DATA'!$A$5:$A$104,'LIFECYCLE MATERIAL DATA'!$H$5:$H$104,,)*SUM($BX12+$BY12+$CB12+$CC12), "")</f>
        <v/>
      </c>
      <c r="CA12" s="185"/>
      <c r="CB12" s="743" t="str">
        <f>IFERROR((_xlfn.XLOOKUP($BL12,'LIFECYCLE MATERIAL DATA'!$A$5:$A$104, 'LIFECYCLE MATERIAL DATA'!$M$5:$M$104)*$BQ12/1000++_xlfn.XLOOKUP('Project Info'!$C$15,'LIFECYCLE MATERIAL DATA'!$A$5:$A$104,'LIFECYCLE MATERIAL DATA'!$M$5:$M$104)*$BP12/1000),"")</f>
        <v/>
      </c>
      <c r="CC12" s="745">
        <f>IFERROR(IF(OR($B12="Timber",$C12="Timber_EPD", $C12="Bamboo"),_xlfn.XLOOKUP($BL12,'LIFECYCLE MATERIAL DATA Master'!$A$5:$A$104,'LIFECYCLE MATERIAL DATA Master'!$E$5:$E$104,,)*$BQ12,0),"")/1000</f>
        <v>0</v>
      </c>
      <c r="CD12" s="185" t="str">
        <f>IFERROR((_xlfn.XLOOKUP($BL12,'LIFECYCLE MATERIAL DATA'!$A$5:$A$104,'LIFECYCLE MATERIAL DATA'!$N$5:$N$104,,)*$BQ12/1000++_xlfn.XLOOKUP('Project Info'!$C$15,'LIFECYCLE MATERIAL DATA'!$A$5:$A$104,'LIFECYCLE MATERIAL DATA'!$N$5:$N$104,,)*$BP12/1000),"")</f>
        <v/>
      </c>
      <c r="CE12" s="745" t="str">
        <f>Targets!A16</f>
        <v>SCORS Target (137)</v>
      </c>
      <c r="CF12" s="209" t="str">
        <f>Targets!B16</f>
        <v>Residential, Commercial, Education, Other</v>
      </c>
      <c r="CG12" s="209">
        <f>Targets!C16</f>
        <v>137</v>
      </c>
      <c r="CH12" s="772">
        <f>IFERROR(1+_xlfn.XLOOKUP($BL12,'LIFECYCLE MATERIAL DATA'!$A$5:$A$104,'LIFECYCLE MATERIAL DATA'!$H$5:$H$104,,),0)</f>
        <v>0</v>
      </c>
      <c r="CI12" s="765">
        <f t="shared" ref="CI12:CI26" si="12">IFERROR(IF($G12&lt;=DESIGN_LIFE,(ROUNDUP((DESIGN_LIFE/$G12)-1,0)),0),0)</f>
        <v>0</v>
      </c>
      <c r="CJ12" s="773">
        <f t="shared" ref="CJ12:CJ43" si="13">IFERROR(S12/CI12,0)*0.5</f>
        <v>0</v>
      </c>
      <c r="CK12" s="774">
        <f t="shared" ref="CK12:CK43" si="14">IFERROR(DESIGN_LIFE/G12,0)</f>
        <v>0</v>
      </c>
      <c r="CL12" s="767">
        <f>$CJ12*$K$8</f>
        <v>0</v>
      </c>
      <c r="CM12" s="775">
        <f>$CL12+$CJ12</f>
        <v>0</v>
      </c>
      <c r="CN12" s="769">
        <v>0</v>
      </c>
      <c r="CO12" s="745">
        <f t="shared" ref="CO12:CP43" si="15">IF(CO$11&gt;=DESIGN_LIFE,CN12,IF(AND(CO$11-2&gt;0,$CK12&lt;&gt;0),IF(INT((CO$11-2)/(DESIGN_LIFE/$CK12))=((CO$11-2)/(DESIGN_LIFE/$CK12)),$CM12+CN12,CN12),CN12))</f>
        <v>0</v>
      </c>
      <c r="CP12" s="745">
        <f t="shared" si="15"/>
        <v>0</v>
      </c>
      <c r="CQ12" s="745">
        <f t="shared" ref="CQ12:DV12" si="16">IF(CQ$11&gt;=DESIGN_LIFE,CP12,IF(AND(CQ$11&gt;0,$CK12&lt;&gt;0),IF(INT((CQ$11)/(DESIGN_LIFE/$CK12))=((CQ$11)/(DESIGN_LIFE/$CK12)),$CM12+CP12,CP12),CP12))</f>
        <v>0</v>
      </c>
      <c r="CR12" s="745">
        <f t="shared" si="16"/>
        <v>0</v>
      </c>
      <c r="CS12" s="745">
        <f t="shared" si="16"/>
        <v>0</v>
      </c>
      <c r="CT12" s="745">
        <f t="shared" si="16"/>
        <v>0</v>
      </c>
      <c r="CU12" s="745">
        <f t="shared" si="16"/>
        <v>0</v>
      </c>
      <c r="CV12" s="745">
        <f t="shared" si="16"/>
        <v>0</v>
      </c>
      <c r="CW12" s="745">
        <f t="shared" si="16"/>
        <v>0</v>
      </c>
      <c r="CX12" s="745">
        <f t="shared" si="16"/>
        <v>0</v>
      </c>
      <c r="CY12" s="745">
        <f t="shared" si="16"/>
        <v>0</v>
      </c>
      <c r="CZ12" s="745">
        <f t="shared" si="16"/>
        <v>0</v>
      </c>
      <c r="DA12" s="745">
        <f t="shared" si="16"/>
        <v>0</v>
      </c>
      <c r="DB12" s="745">
        <f t="shared" si="16"/>
        <v>0</v>
      </c>
      <c r="DC12" s="745">
        <f t="shared" si="16"/>
        <v>0</v>
      </c>
      <c r="DD12" s="745">
        <f t="shared" si="16"/>
        <v>0</v>
      </c>
      <c r="DE12" s="745">
        <f t="shared" si="16"/>
        <v>0</v>
      </c>
      <c r="DF12" s="745">
        <f t="shared" si="16"/>
        <v>0</v>
      </c>
      <c r="DG12" s="745">
        <f t="shared" si="16"/>
        <v>0</v>
      </c>
      <c r="DH12" s="745">
        <f t="shared" si="16"/>
        <v>0</v>
      </c>
      <c r="DI12" s="745">
        <f t="shared" si="16"/>
        <v>0</v>
      </c>
      <c r="DJ12" s="745">
        <f t="shared" si="16"/>
        <v>0</v>
      </c>
      <c r="DK12" s="745">
        <f t="shared" si="16"/>
        <v>0</v>
      </c>
      <c r="DL12" s="745">
        <f t="shared" si="16"/>
        <v>0</v>
      </c>
      <c r="DM12" s="745">
        <f t="shared" si="16"/>
        <v>0</v>
      </c>
      <c r="DN12" s="745">
        <f t="shared" si="16"/>
        <v>0</v>
      </c>
      <c r="DO12" s="745">
        <f t="shared" si="16"/>
        <v>0</v>
      </c>
      <c r="DP12" s="745">
        <f t="shared" si="16"/>
        <v>0</v>
      </c>
      <c r="DQ12" s="745">
        <f t="shared" si="16"/>
        <v>0</v>
      </c>
      <c r="DR12" s="745">
        <f t="shared" si="16"/>
        <v>0</v>
      </c>
      <c r="DS12" s="745">
        <f t="shared" si="16"/>
        <v>0</v>
      </c>
      <c r="DT12" s="745">
        <f t="shared" si="16"/>
        <v>0</v>
      </c>
      <c r="DU12" s="745">
        <f t="shared" si="16"/>
        <v>0</v>
      </c>
      <c r="DV12" s="745">
        <f t="shared" si="16"/>
        <v>0</v>
      </c>
      <c r="DW12" s="745">
        <f t="shared" ref="DW12:FB12" si="17">IF(DW$11&gt;=DESIGN_LIFE,DV12,IF(AND(DW$11&gt;0,$CK12&lt;&gt;0),IF(INT((DW$11)/(DESIGN_LIFE/$CK12))=((DW$11)/(DESIGN_LIFE/$CK12)),$CM12+DV12,DV12),DV12))</f>
        <v>0</v>
      </c>
      <c r="DX12" s="745">
        <f t="shared" si="17"/>
        <v>0</v>
      </c>
      <c r="DY12" s="745">
        <f t="shared" si="17"/>
        <v>0</v>
      </c>
      <c r="DZ12" s="745">
        <f t="shared" si="17"/>
        <v>0</v>
      </c>
      <c r="EA12" s="745">
        <f t="shared" si="17"/>
        <v>0</v>
      </c>
      <c r="EB12" s="745">
        <f t="shared" si="17"/>
        <v>0</v>
      </c>
      <c r="EC12" s="745">
        <f t="shared" si="17"/>
        <v>0</v>
      </c>
      <c r="ED12" s="745">
        <f t="shared" si="17"/>
        <v>0</v>
      </c>
      <c r="EE12" s="745">
        <f t="shared" si="17"/>
        <v>0</v>
      </c>
      <c r="EF12" s="745">
        <f t="shared" si="17"/>
        <v>0</v>
      </c>
      <c r="EG12" s="745">
        <f t="shared" si="17"/>
        <v>0</v>
      </c>
      <c r="EH12" s="745">
        <f t="shared" si="17"/>
        <v>0</v>
      </c>
      <c r="EI12" s="745">
        <f t="shared" si="17"/>
        <v>0</v>
      </c>
      <c r="EJ12" s="745">
        <f t="shared" si="17"/>
        <v>0</v>
      </c>
      <c r="EK12" s="745">
        <f t="shared" si="17"/>
        <v>0</v>
      </c>
      <c r="EL12" s="745">
        <f t="shared" si="17"/>
        <v>0</v>
      </c>
      <c r="EM12" s="745">
        <f t="shared" si="17"/>
        <v>0</v>
      </c>
      <c r="EN12" s="745">
        <f t="shared" si="17"/>
        <v>0</v>
      </c>
      <c r="EO12" s="745">
        <f t="shared" si="17"/>
        <v>0</v>
      </c>
      <c r="EP12" s="745">
        <f t="shared" si="17"/>
        <v>0</v>
      </c>
      <c r="EQ12" s="745">
        <f t="shared" si="17"/>
        <v>0</v>
      </c>
      <c r="ER12" s="745">
        <f t="shared" si="17"/>
        <v>0</v>
      </c>
      <c r="ES12" s="745">
        <f t="shared" si="17"/>
        <v>0</v>
      </c>
      <c r="ET12" s="745">
        <f t="shared" si="17"/>
        <v>0</v>
      </c>
      <c r="EU12" s="745">
        <f t="shared" si="17"/>
        <v>0</v>
      </c>
      <c r="EV12" s="745">
        <f t="shared" si="17"/>
        <v>0</v>
      </c>
      <c r="EW12" s="745">
        <f t="shared" si="17"/>
        <v>0</v>
      </c>
      <c r="EX12" s="745">
        <f t="shared" si="17"/>
        <v>0</v>
      </c>
      <c r="EY12" s="745">
        <f t="shared" si="17"/>
        <v>0</v>
      </c>
      <c r="EZ12" s="745">
        <f t="shared" si="17"/>
        <v>0</v>
      </c>
      <c r="FA12" s="745">
        <f t="shared" si="17"/>
        <v>0</v>
      </c>
      <c r="FB12" s="745">
        <f t="shared" si="17"/>
        <v>0</v>
      </c>
      <c r="FC12" s="745">
        <f t="shared" ref="FC12:GH12" si="18">IF(FC$11&gt;=DESIGN_LIFE,FB12,IF(AND(FC$11&gt;0,$CK12&lt;&gt;0),IF(INT((FC$11)/(DESIGN_LIFE/$CK12))=((FC$11)/(DESIGN_LIFE/$CK12)),$CM12+FB12,FB12),FB12))</f>
        <v>0</v>
      </c>
      <c r="FD12" s="745">
        <f t="shared" si="18"/>
        <v>0</v>
      </c>
      <c r="FE12" s="745">
        <f t="shared" si="18"/>
        <v>0</v>
      </c>
      <c r="FF12" s="745">
        <f t="shared" si="18"/>
        <v>0</v>
      </c>
      <c r="FG12" s="745">
        <f t="shared" si="18"/>
        <v>0</v>
      </c>
      <c r="FH12" s="745">
        <f t="shared" si="18"/>
        <v>0</v>
      </c>
      <c r="FI12" s="745">
        <f t="shared" si="18"/>
        <v>0</v>
      </c>
      <c r="FJ12" s="745">
        <f t="shared" si="18"/>
        <v>0</v>
      </c>
      <c r="FK12" s="745">
        <f t="shared" si="18"/>
        <v>0</v>
      </c>
      <c r="FL12" s="745">
        <f t="shared" si="18"/>
        <v>0</v>
      </c>
      <c r="FM12" s="745">
        <f t="shared" si="18"/>
        <v>0</v>
      </c>
      <c r="FN12" s="745">
        <f t="shared" si="18"/>
        <v>0</v>
      </c>
      <c r="FO12" s="745">
        <f t="shared" si="18"/>
        <v>0</v>
      </c>
      <c r="FP12" s="745">
        <f t="shared" si="18"/>
        <v>0</v>
      </c>
      <c r="FQ12" s="745">
        <f t="shared" si="18"/>
        <v>0</v>
      </c>
      <c r="FR12" s="745">
        <f t="shared" si="18"/>
        <v>0</v>
      </c>
      <c r="FS12" s="745">
        <f t="shared" si="18"/>
        <v>0</v>
      </c>
      <c r="FT12" s="745">
        <f t="shared" si="18"/>
        <v>0</v>
      </c>
      <c r="FU12" s="745">
        <f t="shared" si="18"/>
        <v>0</v>
      </c>
      <c r="FV12" s="745">
        <f t="shared" si="18"/>
        <v>0</v>
      </c>
      <c r="FW12" s="745">
        <f t="shared" si="18"/>
        <v>0</v>
      </c>
      <c r="FX12" s="745">
        <f t="shared" si="18"/>
        <v>0</v>
      </c>
      <c r="FY12" s="745">
        <f t="shared" si="18"/>
        <v>0</v>
      </c>
      <c r="FZ12" s="745">
        <f t="shared" si="18"/>
        <v>0</v>
      </c>
      <c r="GA12" s="745">
        <f t="shared" si="18"/>
        <v>0</v>
      </c>
      <c r="GB12" s="745">
        <f t="shared" si="18"/>
        <v>0</v>
      </c>
      <c r="GC12" s="745">
        <f t="shared" si="18"/>
        <v>0</v>
      </c>
      <c r="GD12" s="745">
        <f t="shared" si="18"/>
        <v>0</v>
      </c>
      <c r="GE12" s="745">
        <f t="shared" si="18"/>
        <v>0</v>
      </c>
      <c r="GF12" s="745">
        <f t="shared" si="18"/>
        <v>0</v>
      </c>
      <c r="GG12" s="745">
        <f t="shared" si="18"/>
        <v>0</v>
      </c>
      <c r="GH12" s="745">
        <f t="shared" si="18"/>
        <v>0</v>
      </c>
      <c r="GI12" s="745">
        <f t="shared" ref="GI12:HG12" si="19">IF(GI$11&gt;=DESIGN_LIFE,GH12,IF(AND(GI$11&gt;0,$CK12&lt;&gt;0),IF(INT((GI$11)/(DESIGN_LIFE/$CK12))=((GI$11)/(DESIGN_LIFE/$CK12)),$CM12+GH12,GH12),GH12))</f>
        <v>0</v>
      </c>
      <c r="GJ12" s="745">
        <f t="shared" si="19"/>
        <v>0</v>
      </c>
      <c r="GK12" s="745">
        <f t="shared" si="19"/>
        <v>0</v>
      </c>
      <c r="GL12" s="745">
        <f t="shared" si="19"/>
        <v>0</v>
      </c>
      <c r="GM12" s="745">
        <f t="shared" si="19"/>
        <v>0</v>
      </c>
      <c r="GN12" s="745">
        <f t="shared" si="19"/>
        <v>0</v>
      </c>
      <c r="GO12" s="745">
        <f t="shared" si="19"/>
        <v>0</v>
      </c>
      <c r="GP12" s="745">
        <f t="shared" si="19"/>
        <v>0</v>
      </c>
      <c r="GQ12" s="745">
        <f t="shared" si="19"/>
        <v>0</v>
      </c>
      <c r="GR12" s="745">
        <f t="shared" si="19"/>
        <v>0</v>
      </c>
      <c r="GS12" s="745">
        <f t="shared" si="19"/>
        <v>0</v>
      </c>
      <c r="GT12" s="745">
        <f t="shared" si="19"/>
        <v>0</v>
      </c>
      <c r="GU12" s="745">
        <f t="shared" si="19"/>
        <v>0</v>
      </c>
      <c r="GV12" s="745">
        <f t="shared" si="19"/>
        <v>0</v>
      </c>
      <c r="GW12" s="745">
        <f t="shared" si="19"/>
        <v>0</v>
      </c>
      <c r="GX12" s="745">
        <f t="shared" si="19"/>
        <v>0</v>
      </c>
      <c r="GY12" s="745">
        <f t="shared" si="19"/>
        <v>0</v>
      </c>
      <c r="GZ12" s="745">
        <f t="shared" si="19"/>
        <v>0</v>
      </c>
      <c r="HA12" s="745">
        <f t="shared" si="19"/>
        <v>0</v>
      </c>
      <c r="HB12" s="745">
        <f t="shared" si="19"/>
        <v>0</v>
      </c>
      <c r="HC12" s="745">
        <f t="shared" si="19"/>
        <v>0</v>
      </c>
      <c r="HD12" s="745">
        <f t="shared" si="19"/>
        <v>0</v>
      </c>
      <c r="HE12" s="745">
        <f t="shared" si="19"/>
        <v>0</v>
      </c>
      <c r="HF12" s="745">
        <f t="shared" si="19"/>
        <v>0</v>
      </c>
      <c r="HG12" s="745">
        <f t="shared" si="19"/>
        <v>0</v>
      </c>
      <c r="HH12" s="185"/>
    </row>
    <row r="13" spans="1:216" ht="20.100000000000001" customHeight="1">
      <c r="A13" s="519" t="str">
        <f t="shared" si="4"/>
        <v>LST_STR_ELEMENT</v>
      </c>
      <c r="B13" s="357"/>
      <c r="C13" s="115"/>
      <c r="D13" s="116"/>
      <c r="E13" s="117"/>
      <c r="F13" s="116"/>
      <c r="G13" s="350" t="e">
        <f>IF(TYPOLOGY = "Bridge", _xlfn.XLOOKUP($E13, BRIDGE_STR_ELEMENT, 'MATERIAL DATA'!$R$36:$R$74,,), _xlfn.XLOOKUP($BL13, 'LIFECYCLE MATERIAL DATA'!$A$5:$A$104, 'LIFECYCLE MATERIAL DATA'!$Q$5:$Q$104,,))</f>
        <v>#N/A</v>
      </c>
      <c r="H13" s="630"/>
      <c r="I13" s="631"/>
      <c r="J13" s="736"/>
      <c r="K13" s="116"/>
      <c r="L13" s="95"/>
      <c r="M13" s="358"/>
      <c r="N13" s="156">
        <f>IFERROR(SUM(O13:V13,X13),"")</f>
        <v>0</v>
      </c>
      <c r="O13" s="157" t="str">
        <f t="shared" ref="O13:O43" si="20">IFERROR(IF($I13="Yes","",$BX13),"")</f>
        <v/>
      </c>
      <c r="P13" s="158" t="str">
        <f t="shared" ref="P13:P43" si="21">IFERROR(IF($I13="Yes","",$BY13),"")</f>
        <v/>
      </c>
      <c r="Q13" s="158" t="str" cm="1">
        <f t="array" ref="Q13">IFERROR(_xlfn.IFS(AND($I13 = "Yes", $J13 =1),(($BX13+$BU13)/($J13) + ($BY13+$BR13 +$BZ13)),AND($I13 = "Yes", $J13 &gt;1), (($BX13+$BU13)/($J13) + ($BY13*2 +$BZ13)) ), "")</f>
        <v/>
      </c>
      <c r="R13" s="158" t="str">
        <f t="shared" si="5"/>
        <v/>
      </c>
      <c r="S13" s="159">
        <f t="shared" ref="S13:S43" si="22">IF($I13="Yes","",(SUM(O13:P13,R13,T13:V13)+X13)*$CI13)</f>
        <v>0</v>
      </c>
      <c r="T13" s="159" t="str">
        <f t="shared" si="6"/>
        <v/>
      </c>
      <c r="U13" s="158" t="str">
        <f>IFERROR(IF($I13="Yes","",$BS13),"")</f>
        <v/>
      </c>
      <c r="V13" s="396" t="str">
        <f t="shared" ref="V13:V43" si="23">IFERROR(IF($I13="Yes","",$BT13),"")</f>
        <v/>
      </c>
      <c r="W13" s="156" t="str">
        <f t="shared" si="7"/>
        <v/>
      </c>
      <c r="X13" s="160">
        <f t="shared" si="8"/>
        <v>0</v>
      </c>
      <c r="Y13" s="274" t="s">
        <v>415</v>
      </c>
      <c r="Z13" s="745" t="str">
        <f>'MATERIAL DATA'!$Q37</f>
        <v>1.1.2 Secondary members (cross-beams, bracing, etc.)</v>
      </c>
      <c r="AA13" s="768">
        <f t="shared" ref="AA13:AA17" si="24">SUMIF($E$12:$E$43,Z13,$O$12:$O$43) + SUMIF($E$12:$E$43,Z13,$P$12:$P$43) + SUMIF($E$12:$E$43,Z13,$R$12:$R$43) + SUMIF($E$12:$E$43,Z13,$Q$12:$Q$43)</f>
        <v>0</v>
      </c>
      <c r="AB13" s="745"/>
      <c r="AC13" s="199" t="str">
        <f>'MATERIAL DATA'!Q11</f>
        <v>1.1 Foundations (incl. pile caps)</v>
      </c>
      <c r="AD13" s="754">
        <f ca="1">SUMIF($E$12:$E$45,AC13,$O$12:$O$45)+SUMIF($E$12:$E$45,AC13,$P$12:$P$45)+SUMIF($E$12:$E$45,AC13,R$12:$R$45) +SUMIF($E$12:$E$45, AC13, $Q$12:$Q$43)</f>
        <v>0</v>
      </c>
      <c r="AE13" s="745"/>
      <c r="AF13" s="185"/>
      <c r="AG13" s="745"/>
      <c r="AH13" s="776" t="s">
        <v>799</v>
      </c>
      <c r="AI13" s="745"/>
      <c r="AJ13" s="751" t="s">
        <v>855</v>
      </c>
      <c r="AK13" s="749" t="s">
        <v>1</v>
      </c>
      <c r="AL13" s="745"/>
      <c r="AM13" s="745"/>
      <c r="AN13" s="749" t="s">
        <v>411</v>
      </c>
      <c r="AO13" s="749" t="s">
        <v>306</v>
      </c>
      <c r="AP13" s="745"/>
      <c r="AQ13" s="745"/>
      <c r="AR13" s="748"/>
      <c r="AS13" s="761"/>
      <c r="AT13" s="761"/>
      <c r="AU13" s="185" t="s">
        <v>651</v>
      </c>
      <c r="AV13" s="745" t="s">
        <v>727</v>
      </c>
      <c r="AW13" s="777" t="s">
        <v>726</v>
      </c>
      <c r="AX13" s="770"/>
      <c r="AY13" s="770" t="s">
        <v>719</v>
      </c>
      <c r="AZ13" s="745" t="s">
        <v>727</v>
      </c>
      <c r="BA13" s="777" t="s">
        <v>726</v>
      </c>
      <c r="BB13" s="761"/>
      <c r="BC13" s="770" t="s">
        <v>641</v>
      </c>
      <c r="BD13" s="745" t="s">
        <v>727</v>
      </c>
      <c r="BE13" s="777" t="s">
        <v>726</v>
      </c>
      <c r="BF13" s="761"/>
      <c r="BG13" s="761"/>
      <c r="BH13" s="749"/>
      <c r="BI13" s="749"/>
      <c r="BJ13" s="748"/>
      <c r="BK13" s="209" t="str">
        <f>IF(B13="Concrete","C_",IF(B13="Steel","S_",IF(B13="Timber","T_",IF(B13="Other","O_",IF(B13="Custom_EPD","E_",IF(B13="_","ER","ER"))))))</f>
        <v>ER</v>
      </c>
      <c r="BL13" s="209" t="str">
        <f t="shared" si="9"/>
        <v xml:space="preserve"> -  - </v>
      </c>
      <c r="BM13" s="745" t="str" cm="1">
        <f t="array" ref="BM13">_xlfn.IFS(OR(AND(TYPOLOGY &lt;&gt; "Bridge", B13="concrete",D13&lt;&gt;"Reinforced - 150mm hollow core slab"),C13="Concrete_EPD",),"Reinforcement",(OR(AND(TYPOLOGY="Bridge",B13="concrete",D13&lt;&gt;"Reinforced - 150mm hollow core slab"),C13="Concrete_EPD",)),"Bridge_Reinforcement",TRUE, "No_Reinforcement")</f>
        <v>No_Reinforcement</v>
      </c>
      <c r="BN13" s="186" t="e">
        <f>_xlfn.XLOOKUP($BL13,'LIFECYCLE MATERIAL DATA'!$A$5:$A$104,'LIFECYCLE MATERIAL DATA'!$D$5:$D$104,)</f>
        <v>#N/A</v>
      </c>
      <c r="BO13" s="186">
        <f>IFERROR(IF(M13&lt;&gt;0,_xlfn.XLOOKUP(M13,'Custom Data'!S16:S45,'Custom Data'!T16:T45,,-1),0),0)</f>
        <v>0</v>
      </c>
      <c r="BP13" s="186">
        <f t="shared" si="10"/>
        <v>0</v>
      </c>
      <c r="BQ13" s="846" t="str">
        <f t="shared" si="11"/>
        <v>ER</v>
      </c>
      <c r="BR13" s="745" t="str">
        <f>IFERROR(_xlfn.XLOOKUP($BL13,'LIFECYCLE MATERIAL DATA'!$A$5:$A$104,'LIFECYCLE MATERIAL DATA'!$I$5:$I$104,,)*($BQ13/1000)+_xlfn.XLOOKUP('Project Info'!$C$15,'LIFECYCLE MATERIAL DATA'!$A$5:$A$104,'LIFECYCLE MATERIAL DATA'!$I$5:$I$104,,)*($BP13/1000),"")</f>
        <v/>
      </c>
      <c r="BS13" s="745" t="str">
        <f>IFERROR(_xlfn.XLOOKUP($BL13,'LIFECYCLE MATERIAL DATA'!$A$5:$A$104, 'LIFECYCLE MATERIAL DATA'!$J$5:$J$104,,)*($BQ13/1000)+_xlfn.XLOOKUP('Project Info'!$C$15,'LIFECYCLE MATERIAL DATA'!$A$5:$A$104,'LIFECYCLE MATERIAL DATA'!$J$5:$J$104,,)*($BP13/1000),"")</f>
        <v/>
      </c>
      <c r="BT13" s="745" t="str">
        <f>IFERROR(_xlfn.XLOOKUP($BL13,'LIFECYCLE MATERIAL DATA'!$A$5:$A$104, 'LIFECYCLE MATERIAL DATA'!$K$5:$K$104,,)*($BQ13/1000),"")</f>
        <v/>
      </c>
      <c r="BU13" s="185" t="str">
        <f>IFERROR(_xlfn.XLOOKUP($BL13,'LIFECYCLE MATERIAL DATA'!$A$5:$A$104,'LIFECYCLE MATERIAL DATA'!$L$5:$L$104,,)*($BQ13/1000)+_xlfn.XLOOKUP('Project Info'!$C$15,'LIFECYCLE MATERIAL DATA'!$A$5:$A$104,'LIFECYCLE MATERIAL DATA'!$L$5:$L$104,,)*($BP13/1000),"")</f>
        <v/>
      </c>
      <c r="BV13" s="745" t="str">
        <f t="shared" ref="BV13:BV45" si="25">IF(OR($E13=$AC$12, $E13=$AC$13, $E13=$AC$14, $E13=$Z$27, $E13=$Z$28, $E13=$Z$29),"Excavation","")</f>
        <v/>
      </c>
      <c r="BW13" s="745" t="str">
        <f>IF($K13='MATERIAL DATA'!$O$5,$L13, IF($K13='MATERIAL DATA'!$O$6,$L13/(1000*'Scheme 4'!$BN13),""))</f>
        <v/>
      </c>
      <c r="BX13" s="745" t="str">
        <f>IFERROR(((_xlfn.XLOOKUP($BL13,'LIFECYCLE MATERIAL DATA'!$A$5:$A$104,'LIFECYCLE MATERIAL DATA'!$F$5:$F$104,,))*$BQ13/1000+_xlfn.XLOOKUP('Project Info'!$C$15,'LIFECYCLE MATERIAL DATA'!$A$5:$A$104,'LIFECYCLE MATERIAL DATA'!$F$5:$F$104,,)*$BP13/1000),"")</f>
        <v/>
      </c>
      <c r="BY13" s="771" t="str">
        <f>IFERROR((_xlfn.XLOOKUP($BL13,'LIFECYCLE MATERIAL DATA'!$A$5:$A$104,'LIFECYCLE MATERIAL DATA'!$G$5:$G$104,,)*$BQ13/1000++_xlfn.XLOOKUP('Project Info'!$C$15,'LIFECYCLE MATERIAL DATA'!$A$5:$A$104,'LIFECYCLE MATERIAL DATA'!$G$5:$G$104,,)*$BP13/1000),"")</f>
        <v/>
      </c>
      <c r="BZ13" s="745" t="str">
        <f>IFERROR(_xlfn.XLOOKUP('Scheme 4'!$BL13,'LIFECYCLE MATERIAL DATA'!$A$5:$A$104,'LIFECYCLE MATERIAL DATA'!$H$5:$H$104,,)*SUM($BX13+$BY13+$CB13+$CC13), "")</f>
        <v/>
      </c>
      <c r="CA13" s="185"/>
      <c r="CB13" s="743" t="str">
        <f>IFERROR((_xlfn.XLOOKUP($BL13,'LIFECYCLE MATERIAL DATA'!$A$5:$A$104, 'LIFECYCLE MATERIAL DATA'!$M$5:$M$104)*$BQ13/1000++_xlfn.XLOOKUP('Project Info'!$C$15,'LIFECYCLE MATERIAL DATA'!$A$5:$A$104,'LIFECYCLE MATERIAL DATA'!$M$5:$M$104)*$BP13/1000),"")</f>
        <v/>
      </c>
      <c r="CC13" s="745">
        <f>IFERROR(IF(OR($B13="Timber",$C13="Timber_EPD", $C13="Bamboo"),_xlfn.XLOOKUP($BL13,'LIFECYCLE MATERIAL DATA Master'!$A$5:$A$104,'LIFECYCLE MATERIAL DATA Master'!$E$5:$E$104,,)*$BQ13,0),"")/1000</f>
        <v>0</v>
      </c>
      <c r="CD13" s="185" t="str">
        <f>IFERROR((_xlfn.XLOOKUP($BL13,'LIFECYCLE MATERIAL DATA'!$A$5:$A$104,'LIFECYCLE MATERIAL DATA'!$N$5:$N$104,,)*$BQ13/1000++_xlfn.XLOOKUP('Project Info'!$C$15,'LIFECYCLE MATERIAL DATA'!$A$5:$A$104,'LIFECYCLE MATERIAL DATA'!$N$5:$N$104,,)*$BP13/1000),"")</f>
        <v/>
      </c>
      <c r="CE13" s="745" t="str">
        <f>Targets!A17</f>
        <v>RIBA Domestic Target (301)</v>
      </c>
      <c r="CF13" s="209" t="str">
        <f>Targets!B17</f>
        <v>Residential</v>
      </c>
      <c r="CG13" s="778">
        <f>Targets!C17</f>
        <v>300.625</v>
      </c>
      <c r="CH13" s="772">
        <f>IFERROR(1+_xlfn.XLOOKUP($BL13,'LIFECYCLE MATERIAL DATA'!$A$5:$A$104,'LIFECYCLE MATERIAL DATA'!$H$5:$H$104,,),0)</f>
        <v>0</v>
      </c>
      <c r="CI13" s="765">
        <f t="shared" si="12"/>
        <v>0</v>
      </c>
      <c r="CJ13" s="773">
        <f t="shared" si="13"/>
        <v>0</v>
      </c>
      <c r="CK13" s="774">
        <f t="shared" si="14"/>
        <v>0</v>
      </c>
      <c r="CL13" s="767">
        <f t="shared" ref="CL13:CL43" si="26">$CJ13*$K$8</f>
        <v>0</v>
      </c>
      <c r="CM13" s="775">
        <f t="shared" ref="CM13:CM43" si="27">$CL13+$CJ13</f>
        <v>0</v>
      </c>
      <c r="CN13" s="769">
        <v>0</v>
      </c>
      <c r="CO13" s="745">
        <f t="shared" si="15"/>
        <v>0</v>
      </c>
      <c r="CP13" s="745">
        <f t="shared" si="15"/>
        <v>0</v>
      </c>
      <c r="CQ13" s="745">
        <f t="shared" ref="CQ13:DV13" si="28">IF(CQ$11&gt;=DESIGN_LIFE,CP13,IF(AND(CQ$11&gt;0,$CK13&lt;&gt;0),IF(INT((CQ$11)/(DESIGN_LIFE/$CK13))=((CQ$11)/(DESIGN_LIFE/$CK13)),$CM13+CP13,CP13),CP13))</f>
        <v>0</v>
      </c>
      <c r="CR13" s="745">
        <f t="shared" si="28"/>
        <v>0</v>
      </c>
      <c r="CS13" s="745">
        <f t="shared" si="28"/>
        <v>0</v>
      </c>
      <c r="CT13" s="745">
        <f t="shared" si="28"/>
        <v>0</v>
      </c>
      <c r="CU13" s="745">
        <f t="shared" si="28"/>
        <v>0</v>
      </c>
      <c r="CV13" s="745">
        <f t="shared" si="28"/>
        <v>0</v>
      </c>
      <c r="CW13" s="745">
        <f t="shared" si="28"/>
        <v>0</v>
      </c>
      <c r="CX13" s="745">
        <f t="shared" si="28"/>
        <v>0</v>
      </c>
      <c r="CY13" s="745">
        <f t="shared" si="28"/>
        <v>0</v>
      </c>
      <c r="CZ13" s="745">
        <f t="shared" si="28"/>
        <v>0</v>
      </c>
      <c r="DA13" s="745">
        <f t="shared" si="28"/>
        <v>0</v>
      </c>
      <c r="DB13" s="745">
        <f t="shared" si="28"/>
        <v>0</v>
      </c>
      <c r="DC13" s="745">
        <f t="shared" si="28"/>
        <v>0</v>
      </c>
      <c r="DD13" s="745">
        <f t="shared" si="28"/>
        <v>0</v>
      </c>
      <c r="DE13" s="745">
        <f t="shared" si="28"/>
        <v>0</v>
      </c>
      <c r="DF13" s="745">
        <f t="shared" si="28"/>
        <v>0</v>
      </c>
      <c r="DG13" s="745">
        <f t="shared" si="28"/>
        <v>0</v>
      </c>
      <c r="DH13" s="745">
        <f t="shared" si="28"/>
        <v>0</v>
      </c>
      <c r="DI13" s="745">
        <f t="shared" si="28"/>
        <v>0</v>
      </c>
      <c r="DJ13" s="745">
        <f t="shared" si="28"/>
        <v>0</v>
      </c>
      <c r="DK13" s="745">
        <f t="shared" si="28"/>
        <v>0</v>
      </c>
      <c r="DL13" s="745">
        <f t="shared" si="28"/>
        <v>0</v>
      </c>
      <c r="DM13" s="745">
        <f t="shared" si="28"/>
        <v>0</v>
      </c>
      <c r="DN13" s="745">
        <f t="shared" si="28"/>
        <v>0</v>
      </c>
      <c r="DO13" s="745">
        <f t="shared" si="28"/>
        <v>0</v>
      </c>
      <c r="DP13" s="745">
        <f t="shared" si="28"/>
        <v>0</v>
      </c>
      <c r="DQ13" s="745">
        <f t="shared" si="28"/>
        <v>0</v>
      </c>
      <c r="DR13" s="745">
        <f t="shared" si="28"/>
        <v>0</v>
      </c>
      <c r="DS13" s="745">
        <f t="shared" si="28"/>
        <v>0</v>
      </c>
      <c r="DT13" s="745">
        <f t="shared" si="28"/>
        <v>0</v>
      </c>
      <c r="DU13" s="745">
        <f t="shared" si="28"/>
        <v>0</v>
      </c>
      <c r="DV13" s="745">
        <f t="shared" si="28"/>
        <v>0</v>
      </c>
      <c r="DW13" s="745">
        <f t="shared" ref="DW13:FB13" si="29">IF(DW$11&gt;=DESIGN_LIFE,DV13,IF(AND(DW$11&gt;0,$CK13&lt;&gt;0),IF(INT((DW$11)/(DESIGN_LIFE/$CK13))=((DW$11)/(DESIGN_LIFE/$CK13)),$CM13+DV13,DV13),DV13))</f>
        <v>0</v>
      </c>
      <c r="DX13" s="745">
        <f t="shared" si="29"/>
        <v>0</v>
      </c>
      <c r="DY13" s="745">
        <f t="shared" si="29"/>
        <v>0</v>
      </c>
      <c r="DZ13" s="745">
        <f t="shared" si="29"/>
        <v>0</v>
      </c>
      <c r="EA13" s="745">
        <f t="shared" si="29"/>
        <v>0</v>
      </c>
      <c r="EB13" s="745">
        <f t="shared" si="29"/>
        <v>0</v>
      </c>
      <c r="EC13" s="745">
        <f t="shared" si="29"/>
        <v>0</v>
      </c>
      <c r="ED13" s="745">
        <f t="shared" si="29"/>
        <v>0</v>
      </c>
      <c r="EE13" s="745">
        <f t="shared" si="29"/>
        <v>0</v>
      </c>
      <c r="EF13" s="745">
        <f t="shared" si="29"/>
        <v>0</v>
      </c>
      <c r="EG13" s="745">
        <f t="shared" si="29"/>
        <v>0</v>
      </c>
      <c r="EH13" s="745">
        <f t="shared" si="29"/>
        <v>0</v>
      </c>
      <c r="EI13" s="745">
        <f t="shared" si="29"/>
        <v>0</v>
      </c>
      <c r="EJ13" s="745">
        <f t="shared" si="29"/>
        <v>0</v>
      </c>
      <c r="EK13" s="745">
        <f t="shared" si="29"/>
        <v>0</v>
      </c>
      <c r="EL13" s="745">
        <f t="shared" si="29"/>
        <v>0</v>
      </c>
      <c r="EM13" s="745">
        <f t="shared" si="29"/>
        <v>0</v>
      </c>
      <c r="EN13" s="745">
        <f t="shared" si="29"/>
        <v>0</v>
      </c>
      <c r="EO13" s="745">
        <f t="shared" si="29"/>
        <v>0</v>
      </c>
      <c r="EP13" s="745">
        <f t="shared" si="29"/>
        <v>0</v>
      </c>
      <c r="EQ13" s="745">
        <f t="shared" si="29"/>
        <v>0</v>
      </c>
      <c r="ER13" s="745">
        <f t="shared" si="29"/>
        <v>0</v>
      </c>
      <c r="ES13" s="745">
        <f t="shared" si="29"/>
        <v>0</v>
      </c>
      <c r="ET13" s="745">
        <f t="shared" si="29"/>
        <v>0</v>
      </c>
      <c r="EU13" s="745">
        <f t="shared" si="29"/>
        <v>0</v>
      </c>
      <c r="EV13" s="745">
        <f t="shared" si="29"/>
        <v>0</v>
      </c>
      <c r="EW13" s="745">
        <f t="shared" si="29"/>
        <v>0</v>
      </c>
      <c r="EX13" s="745">
        <f t="shared" si="29"/>
        <v>0</v>
      </c>
      <c r="EY13" s="745">
        <f t="shared" si="29"/>
        <v>0</v>
      </c>
      <c r="EZ13" s="745">
        <f t="shared" si="29"/>
        <v>0</v>
      </c>
      <c r="FA13" s="745">
        <f t="shared" si="29"/>
        <v>0</v>
      </c>
      <c r="FB13" s="745">
        <f t="shared" si="29"/>
        <v>0</v>
      </c>
      <c r="FC13" s="745">
        <f t="shared" ref="FC13:GH13" si="30">IF(FC$11&gt;=DESIGN_LIFE,FB13,IF(AND(FC$11&gt;0,$CK13&lt;&gt;0),IF(INT((FC$11)/(DESIGN_LIFE/$CK13))=((FC$11)/(DESIGN_LIFE/$CK13)),$CM13+FB13,FB13),FB13))</f>
        <v>0</v>
      </c>
      <c r="FD13" s="745">
        <f t="shared" si="30"/>
        <v>0</v>
      </c>
      <c r="FE13" s="745">
        <f t="shared" si="30"/>
        <v>0</v>
      </c>
      <c r="FF13" s="745">
        <f t="shared" si="30"/>
        <v>0</v>
      </c>
      <c r="FG13" s="745">
        <f t="shared" si="30"/>
        <v>0</v>
      </c>
      <c r="FH13" s="745">
        <f t="shared" si="30"/>
        <v>0</v>
      </c>
      <c r="FI13" s="745">
        <f t="shared" si="30"/>
        <v>0</v>
      </c>
      <c r="FJ13" s="745">
        <f t="shared" si="30"/>
        <v>0</v>
      </c>
      <c r="FK13" s="745">
        <f t="shared" si="30"/>
        <v>0</v>
      </c>
      <c r="FL13" s="745">
        <f t="shared" si="30"/>
        <v>0</v>
      </c>
      <c r="FM13" s="745">
        <f t="shared" si="30"/>
        <v>0</v>
      </c>
      <c r="FN13" s="745">
        <f t="shared" si="30"/>
        <v>0</v>
      </c>
      <c r="FO13" s="745">
        <f t="shared" si="30"/>
        <v>0</v>
      </c>
      <c r="FP13" s="745">
        <f t="shared" si="30"/>
        <v>0</v>
      </c>
      <c r="FQ13" s="745">
        <f t="shared" si="30"/>
        <v>0</v>
      </c>
      <c r="FR13" s="745">
        <f t="shared" si="30"/>
        <v>0</v>
      </c>
      <c r="FS13" s="745">
        <f t="shared" si="30"/>
        <v>0</v>
      </c>
      <c r="FT13" s="745">
        <f t="shared" si="30"/>
        <v>0</v>
      </c>
      <c r="FU13" s="745">
        <f t="shared" si="30"/>
        <v>0</v>
      </c>
      <c r="FV13" s="745">
        <f t="shared" si="30"/>
        <v>0</v>
      </c>
      <c r="FW13" s="745">
        <f t="shared" si="30"/>
        <v>0</v>
      </c>
      <c r="FX13" s="745">
        <f t="shared" si="30"/>
        <v>0</v>
      </c>
      <c r="FY13" s="745">
        <f t="shared" si="30"/>
        <v>0</v>
      </c>
      <c r="FZ13" s="745">
        <f t="shared" si="30"/>
        <v>0</v>
      </c>
      <c r="GA13" s="745">
        <f t="shared" si="30"/>
        <v>0</v>
      </c>
      <c r="GB13" s="745">
        <f t="shared" si="30"/>
        <v>0</v>
      </c>
      <c r="GC13" s="745">
        <f t="shared" si="30"/>
        <v>0</v>
      </c>
      <c r="GD13" s="745">
        <f t="shared" si="30"/>
        <v>0</v>
      </c>
      <c r="GE13" s="745">
        <f t="shared" si="30"/>
        <v>0</v>
      </c>
      <c r="GF13" s="745">
        <f t="shared" si="30"/>
        <v>0</v>
      </c>
      <c r="GG13" s="745">
        <f t="shared" si="30"/>
        <v>0</v>
      </c>
      <c r="GH13" s="745">
        <f t="shared" si="30"/>
        <v>0</v>
      </c>
      <c r="GI13" s="745">
        <f t="shared" ref="GI13:HG13" si="31">IF(GI$11&gt;=DESIGN_LIFE,GH13,IF(AND(GI$11&gt;0,$CK13&lt;&gt;0),IF(INT((GI$11)/(DESIGN_LIFE/$CK13))=((GI$11)/(DESIGN_LIFE/$CK13)),$CM13+GH13,GH13),GH13))</f>
        <v>0</v>
      </c>
      <c r="GJ13" s="745">
        <f t="shared" si="31"/>
        <v>0</v>
      </c>
      <c r="GK13" s="745">
        <f t="shared" si="31"/>
        <v>0</v>
      </c>
      <c r="GL13" s="745">
        <f t="shared" si="31"/>
        <v>0</v>
      </c>
      <c r="GM13" s="745">
        <f t="shared" si="31"/>
        <v>0</v>
      </c>
      <c r="GN13" s="745">
        <f t="shared" si="31"/>
        <v>0</v>
      </c>
      <c r="GO13" s="745">
        <f t="shared" si="31"/>
        <v>0</v>
      </c>
      <c r="GP13" s="745">
        <f t="shared" si="31"/>
        <v>0</v>
      </c>
      <c r="GQ13" s="745">
        <f t="shared" si="31"/>
        <v>0</v>
      </c>
      <c r="GR13" s="745">
        <f t="shared" si="31"/>
        <v>0</v>
      </c>
      <c r="GS13" s="745">
        <f t="shared" si="31"/>
        <v>0</v>
      </c>
      <c r="GT13" s="745">
        <f t="shared" si="31"/>
        <v>0</v>
      </c>
      <c r="GU13" s="745">
        <f t="shared" si="31"/>
        <v>0</v>
      </c>
      <c r="GV13" s="745">
        <f t="shared" si="31"/>
        <v>0</v>
      </c>
      <c r="GW13" s="745">
        <f t="shared" si="31"/>
        <v>0</v>
      </c>
      <c r="GX13" s="745">
        <f t="shared" si="31"/>
        <v>0</v>
      </c>
      <c r="GY13" s="745">
        <f t="shared" si="31"/>
        <v>0</v>
      </c>
      <c r="GZ13" s="745">
        <f t="shared" si="31"/>
        <v>0</v>
      </c>
      <c r="HA13" s="745">
        <f t="shared" si="31"/>
        <v>0</v>
      </c>
      <c r="HB13" s="745">
        <f t="shared" si="31"/>
        <v>0</v>
      </c>
      <c r="HC13" s="745">
        <f t="shared" si="31"/>
        <v>0</v>
      </c>
      <c r="HD13" s="745">
        <f t="shared" si="31"/>
        <v>0</v>
      </c>
      <c r="HE13" s="745">
        <f t="shared" si="31"/>
        <v>0</v>
      </c>
      <c r="HF13" s="745">
        <f t="shared" si="31"/>
        <v>0</v>
      </c>
      <c r="HG13" s="745">
        <f t="shared" si="31"/>
        <v>0</v>
      </c>
      <c r="HH13" s="185"/>
    </row>
    <row r="14" spans="1:216" ht="20.100000000000001" customHeight="1">
      <c r="A14" s="520" t="str">
        <f t="shared" si="4"/>
        <v>LST_STR_ELEMENT</v>
      </c>
      <c r="B14" s="357"/>
      <c r="C14" s="115"/>
      <c r="D14" s="116"/>
      <c r="E14" s="117"/>
      <c r="F14" s="116"/>
      <c r="G14" s="350" t="e">
        <f>IF(TYPOLOGY = "Bridge", _xlfn.XLOOKUP($E14, BRIDGE_STR_ELEMENT, 'MATERIAL DATA'!$R$36:$R$74,,), _xlfn.XLOOKUP($BL14, 'LIFECYCLE MATERIAL DATA'!$A$5:$A$104, 'LIFECYCLE MATERIAL DATA'!$Q$5:$Q$104,,))</f>
        <v>#N/A</v>
      </c>
      <c r="H14" s="630"/>
      <c r="I14" s="631"/>
      <c r="J14" s="736"/>
      <c r="K14" s="116"/>
      <c r="L14" s="95"/>
      <c r="M14" s="358"/>
      <c r="N14" s="156">
        <f t="shared" ref="N14:N25" si="32">IFERROR(SUM(O14:V14,X14),"")</f>
        <v>0</v>
      </c>
      <c r="O14" s="157" t="str">
        <f t="shared" si="20"/>
        <v/>
      </c>
      <c r="P14" s="158" t="str">
        <f t="shared" si="21"/>
        <v/>
      </c>
      <c r="Q14" s="158" t="str" cm="1">
        <f t="array" ref="Q14">IFERROR(_xlfn.IFS(AND($I14 = "Yes", $J14 =1),(($BX14+$BU14)/($J14) + ($BY14+$BR14 +$BZ14)),AND($I14 = "Yes", $J14 &gt;1), (($BX14+$BU14)/($J14) + ($BY14*2 +$BZ14)) ), "")</f>
        <v/>
      </c>
      <c r="R14" s="158" t="str">
        <f t="shared" si="5"/>
        <v/>
      </c>
      <c r="S14" s="159">
        <f t="shared" si="22"/>
        <v>0</v>
      </c>
      <c r="T14" s="159" t="str">
        <f t="shared" si="6"/>
        <v/>
      </c>
      <c r="U14" s="158" t="str">
        <f t="shared" ref="U14:U43" si="33">IFERROR(IF($I14="Yes","",$BS14),"")</f>
        <v/>
      </c>
      <c r="V14" s="396" t="str">
        <f t="shared" si="23"/>
        <v/>
      </c>
      <c r="W14" s="156" t="str">
        <f t="shared" si="7"/>
        <v/>
      </c>
      <c r="X14" s="160">
        <f t="shared" si="8"/>
        <v>0</v>
      </c>
      <c r="Y14" s="274" t="s">
        <v>415</v>
      </c>
      <c r="Z14" s="745" t="str">
        <f>'MATERIAL DATA'!$Q38</f>
        <v>1.1.3 Deck</v>
      </c>
      <c r="AA14" s="768">
        <f t="shared" si="24"/>
        <v>0</v>
      </c>
      <c r="AB14" s="745"/>
      <c r="AC14" s="199" t="str">
        <f>'MATERIAL DATA'!Q12</f>
        <v>1.2.1 Lowest slab</v>
      </c>
      <c r="AD14" s="754">
        <f ca="1">SUMIF($E$12:$E$45,AC14,$O$12:$O$45)+SUMIF($E$12:$E$45,AC14,$P$12:$P$45)+SUMIF($E$12:$E$45,AC14,R$12:$R$45) +SUMIF($E$12:$E$45, AC14, $Q$12:$Q$43)</f>
        <v>0</v>
      </c>
      <c r="AE14" s="185"/>
      <c r="AF14" s="185"/>
      <c r="AG14" s="185"/>
      <c r="AH14" s="745" t="s">
        <v>398</v>
      </c>
      <c r="AI14" s="779">
        <f ca="1">SUM(AD12)</f>
        <v>0</v>
      </c>
      <c r="AJ14" s="780">
        <f ca="1">BA43</f>
        <v>0</v>
      </c>
      <c r="AK14" s="745" t="s">
        <v>2</v>
      </c>
      <c r="AL14" s="781">
        <f>SUMIF($B$12:$B$43,"Concrete",$BQ$12:$BQ$43)+SUMIF($C$12:$C$43,"Concrete_EPD",$BQ$12:$BQ$43)</f>
        <v>0</v>
      </c>
      <c r="AM14" s="745"/>
      <c r="AN14" s="745" t="s">
        <v>307</v>
      </c>
      <c r="AO14" s="745">
        <f>BF43</f>
        <v>0</v>
      </c>
      <c r="AP14" s="745"/>
      <c r="AQ14" s="745"/>
      <c r="AR14" s="756"/>
      <c r="AS14" s="782"/>
      <c r="AT14" s="782"/>
      <c r="AU14" s="743" t="s">
        <v>715</v>
      </c>
      <c r="AV14" s="755">
        <f>Q51*K8</f>
        <v>0</v>
      </c>
      <c r="AW14" s="756">
        <f>AV14+Q51</f>
        <v>0</v>
      </c>
      <c r="AX14" s="755"/>
      <c r="AY14" s="743" t="s">
        <v>715</v>
      </c>
      <c r="AZ14" s="754" t="e">
        <f>AZ25*K8</f>
        <v>#DIV/0!</v>
      </c>
      <c r="BA14" s="756" t="e">
        <f>AZ14+AZ25</f>
        <v>#DIV/0!</v>
      </c>
      <c r="BB14" s="745"/>
      <c r="BC14" s="743" t="s">
        <v>715</v>
      </c>
      <c r="BD14" s="754" t="e">
        <f>BD25*K8</f>
        <v>#DIV/0!</v>
      </c>
      <c r="BE14" s="756" t="e">
        <f>BD14+BD25</f>
        <v>#DIV/0!</v>
      </c>
      <c r="BF14" s="745"/>
      <c r="BG14" s="745"/>
      <c r="BH14" s="745"/>
      <c r="BI14" s="745"/>
      <c r="BJ14" s="745"/>
      <c r="BK14" s="209" t="str">
        <f>IF(B14="Concrete","C_",IF(B14="Steel","S_",IF(B14="Timber","T_",IF(B14="Other","O_",IF(B14="Custom_EPD","E_",IF(B14="_","ER","ER"))))))</f>
        <v>ER</v>
      </c>
      <c r="BL14" s="209" t="str">
        <f t="shared" si="9"/>
        <v xml:space="preserve"> -  - </v>
      </c>
      <c r="BM14" s="745" t="str" cm="1">
        <f t="array" ref="BM14">_xlfn.IFS(OR(AND(TYPOLOGY &lt;&gt; "Bridge", B14="concrete",D14&lt;&gt;"Reinforced - 150mm hollow core slab"),C14="Concrete_EPD",),"Reinforcement",(OR(AND(TYPOLOGY="Bridge",B14="concrete",D14&lt;&gt;"Reinforced - 150mm hollow core slab"),C14="Concrete_EPD",)),"Bridge_Reinforcement",TRUE, "No_Reinforcement")</f>
        <v>No_Reinforcement</v>
      </c>
      <c r="BN14" s="186" t="e">
        <f>_xlfn.XLOOKUP($BL14,'LIFECYCLE MATERIAL DATA'!$A$5:$A$104,'LIFECYCLE MATERIAL DATA'!$D$5:$D$104,)</f>
        <v>#N/A</v>
      </c>
      <c r="BO14" s="186">
        <f>IFERROR(IF(M14&lt;&gt;0,_xlfn.XLOOKUP(M14,'Custom Data'!S16:S45,'Custom Data'!T16:T45,,-1),0),0)</f>
        <v>0</v>
      </c>
      <c r="BP14" s="186">
        <f t="shared" si="10"/>
        <v>0</v>
      </c>
      <c r="BQ14" s="846" t="str">
        <f t="shared" si="11"/>
        <v>ER</v>
      </c>
      <c r="BR14" s="745" t="str">
        <f>IFERROR(_xlfn.XLOOKUP($BL14,'LIFECYCLE MATERIAL DATA'!$A$5:$A$104,'LIFECYCLE MATERIAL DATA'!$I$5:$I$104,,)*($BQ14/1000)+_xlfn.XLOOKUP('Project Info'!$C$15,'LIFECYCLE MATERIAL DATA'!$A$5:$A$104,'LIFECYCLE MATERIAL DATA'!$I$5:$I$104,,)*($BP14/1000),"")</f>
        <v/>
      </c>
      <c r="BS14" s="745" t="str">
        <f>IFERROR(_xlfn.XLOOKUP($BL14,'LIFECYCLE MATERIAL DATA'!$A$5:$A$104, 'LIFECYCLE MATERIAL DATA'!$J$5:$J$104,,)*($BQ14/1000)+_xlfn.XLOOKUP('Project Info'!$C$15,'LIFECYCLE MATERIAL DATA'!$A$5:$A$104,'LIFECYCLE MATERIAL DATA'!$J$5:$J$104,,)*($BP14/1000),"")</f>
        <v/>
      </c>
      <c r="BT14" s="745" t="str">
        <f>IFERROR(_xlfn.XLOOKUP($BL14,'LIFECYCLE MATERIAL DATA'!$A$5:$A$104, 'LIFECYCLE MATERIAL DATA'!$K$5:$K$104,,)*($BQ14/1000),"")</f>
        <v/>
      </c>
      <c r="BU14" s="185" t="str">
        <f>IFERROR(_xlfn.XLOOKUP($BL14,'LIFECYCLE MATERIAL DATA'!$A$5:$A$104,'LIFECYCLE MATERIAL DATA'!$L$5:$L$104,,)*($BQ14/1000)+_xlfn.XLOOKUP('Project Info'!$C$15,'LIFECYCLE MATERIAL DATA'!$A$5:$A$104,'LIFECYCLE MATERIAL DATA'!$L$5:$L$104,,)*($BP14/1000),"")</f>
        <v/>
      </c>
      <c r="BV14" s="745" t="str">
        <f t="shared" si="25"/>
        <v/>
      </c>
      <c r="BW14" s="745" t="str">
        <f>IF($K14='MATERIAL DATA'!$O$5,$L14, IF($K14='MATERIAL DATA'!$O$6,$L14/(1000*'Scheme 4'!$BN14),""))</f>
        <v/>
      </c>
      <c r="BX14" s="745" t="str">
        <f>IFERROR(((_xlfn.XLOOKUP($BL14,'LIFECYCLE MATERIAL DATA'!$A$5:$A$104,'LIFECYCLE MATERIAL DATA'!$F$5:$F$104,,))*$BQ14/1000+_xlfn.XLOOKUP('Project Info'!$C$15,'LIFECYCLE MATERIAL DATA'!$A$5:$A$104,'LIFECYCLE MATERIAL DATA'!$F$5:$F$104,,)*$BP14/1000),"")</f>
        <v/>
      </c>
      <c r="BY14" s="771" t="str">
        <f>IFERROR((_xlfn.XLOOKUP($BL14,'LIFECYCLE MATERIAL DATA'!$A$5:$A$104,'LIFECYCLE MATERIAL DATA'!$G$5:$G$104,,)*$BQ14/1000++_xlfn.XLOOKUP('Project Info'!$C$15,'LIFECYCLE MATERIAL DATA'!$A$5:$A$104,'LIFECYCLE MATERIAL DATA'!$G$5:$G$104,,)*$BP14/1000),"")</f>
        <v/>
      </c>
      <c r="BZ14" s="745" t="str">
        <f>IFERROR(_xlfn.XLOOKUP('Scheme 4'!$BL14,'LIFECYCLE MATERIAL DATA'!$A$5:$A$104,'LIFECYCLE MATERIAL DATA'!$H$5:$H$104,,)*SUM($BX14+$BY14+$CB14+$CC14), "")</f>
        <v/>
      </c>
      <c r="CA14" s="185"/>
      <c r="CB14" s="743" t="str">
        <f>IFERROR((_xlfn.XLOOKUP($BL14,'LIFECYCLE MATERIAL DATA'!$A$5:$A$104, 'LIFECYCLE MATERIAL DATA'!$M$5:$M$104)*$BQ14/1000++_xlfn.XLOOKUP('Project Info'!$C$15,'LIFECYCLE MATERIAL DATA'!$A$5:$A$104,'LIFECYCLE MATERIAL DATA'!$M$5:$M$104)*$BP14/1000),"")</f>
        <v/>
      </c>
      <c r="CC14" s="745">
        <f>IFERROR(IF(OR($B14="Timber",$C14="Timber_EPD", $C14="Bamboo"),_xlfn.XLOOKUP($BL14,'LIFECYCLE MATERIAL DATA Master'!$A$5:$A$104,'LIFECYCLE MATERIAL DATA Master'!$E$5:$E$104,,)*$BQ14,0),"")/1000</f>
        <v>0</v>
      </c>
      <c r="CD14" s="185" t="str">
        <f>IFERROR((_xlfn.XLOOKUP($BL14,'LIFECYCLE MATERIAL DATA'!$A$5:$A$104,'LIFECYCLE MATERIAL DATA'!$N$5:$N$104,,)*$BQ14/1000++_xlfn.XLOOKUP('Project Info'!$C$15,'LIFECYCLE MATERIAL DATA'!$A$5:$A$104,'LIFECYCLE MATERIAL DATA'!$N$5:$N$104,,)*$BP14/1000),"")</f>
        <v/>
      </c>
      <c r="CE14" s="745" t="str">
        <f>Targets!A18</f>
        <v>RIBA Commercial Target (234)</v>
      </c>
      <c r="CF14" s="209" t="str">
        <f>Targets!B18</f>
        <v>Commercial</v>
      </c>
      <c r="CG14" s="778">
        <f>Targets!C18</f>
        <v>234</v>
      </c>
      <c r="CH14" s="772">
        <f>IFERROR(1+_xlfn.XLOOKUP($BL14,'LIFECYCLE MATERIAL DATA'!$A$5:$A$104,'LIFECYCLE MATERIAL DATA'!$H$5:$H$104,,),0)</f>
        <v>0</v>
      </c>
      <c r="CI14" s="765">
        <f t="shared" si="12"/>
        <v>0</v>
      </c>
      <c r="CJ14" s="773">
        <f t="shared" si="13"/>
        <v>0</v>
      </c>
      <c r="CK14" s="774">
        <f t="shared" si="14"/>
        <v>0</v>
      </c>
      <c r="CL14" s="767">
        <f t="shared" si="26"/>
        <v>0</v>
      </c>
      <c r="CM14" s="775">
        <f t="shared" si="27"/>
        <v>0</v>
      </c>
      <c r="CN14" s="769">
        <v>0</v>
      </c>
      <c r="CO14" s="745">
        <f t="shared" si="15"/>
        <v>0</v>
      </c>
      <c r="CP14" s="745">
        <f t="shared" si="15"/>
        <v>0</v>
      </c>
      <c r="CQ14" s="745">
        <f t="shared" ref="CQ14:DV14" si="34">IF(CQ$11&gt;=DESIGN_LIFE,CP14,IF(AND(CQ$11&gt;0,$CK14&lt;&gt;0),IF(INT((CQ$11)/(DESIGN_LIFE/$CK14))=((CQ$11)/(DESIGN_LIFE/$CK14)),$CM14+CP14,CP14),CP14))</f>
        <v>0</v>
      </c>
      <c r="CR14" s="745">
        <f t="shared" si="34"/>
        <v>0</v>
      </c>
      <c r="CS14" s="745">
        <f t="shared" si="34"/>
        <v>0</v>
      </c>
      <c r="CT14" s="745">
        <f t="shared" si="34"/>
        <v>0</v>
      </c>
      <c r="CU14" s="745">
        <f t="shared" si="34"/>
        <v>0</v>
      </c>
      <c r="CV14" s="745">
        <f t="shared" si="34"/>
        <v>0</v>
      </c>
      <c r="CW14" s="745">
        <f t="shared" si="34"/>
        <v>0</v>
      </c>
      <c r="CX14" s="745">
        <f t="shared" si="34"/>
        <v>0</v>
      </c>
      <c r="CY14" s="745">
        <f t="shared" si="34"/>
        <v>0</v>
      </c>
      <c r="CZ14" s="745">
        <f t="shared" si="34"/>
        <v>0</v>
      </c>
      <c r="DA14" s="745">
        <f t="shared" si="34"/>
        <v>0</v>
      </c>
      <c r="DB14" s="745">
        <f t="shared" si="34"/>
        <v>0</v>
      </c>
      <c r="DC14" s="745">
        <f t="shared" si="34"/>
        <v>0</v>
      </c>
      <c r="DD14" s="745">
        <f t="shared" si="34"/>
        <v>0</v>
      </c>
      <c r="DE14" s="745">
        <f t="shared" si="34"/>
        <v>0</v>
      </c>
      <c r="DF14" s="745">
        <f t="shared" si="34"/>
        <v>0</v>
      </c>
      <c r="DG14" s="745">
        <f t="shared" si="34"/>
        <v>0</v>
      </c>
      <c r="DH14" s="745">
        <f t="shared" si="34"/>
        <v>0</v>
      </c>
      <c r="DI14" s="745">
        <f t="shared" si="34"/>
        <v>0</v>
      </c>
      <c r="DJ14" s="745">
        <f t="shared" si="34"/>
        <v>0</v>
      </c>
      <c r="DK14" s="745">
        <f t="shared" si="34"/>
        <v>0</v>
      </c>
      <c r="DL14" s="745">
        <f t="shared" si="34"/>
        <v>0</v>
      </c>
      <c r="DM14" s="745">
        <f t="shared" si="34"/>
        <v>0</v>
      </c>
      <c r="DN14" s="745">
        <f t="shared" si="34"/>
        <v>0</v>
      </c>
      <c r="DO14" s="745">
        <f t="shared" si="34"/>
        <v>0</v>
      </c>
      <c r="DP14" s="745">
        <f t="shared" si="34"/>
        <v>0</v>
      </c>
      <c r="DQ14" s="745">
        <f t="shared" si="34"/>
        <v>0</v>
      </c>
      <c r="DR14" s="745">
        <f t="shared" si="34"/>
        <v>0</v>
      </c>
      <c r="DS14" s="745">
        <f t="shared" si="34"/>
        <v>0</v>
      </c>
      <c r="DT14" s="745">
        <f t="shared" si="34"/>
        <v>0</v>
      </c>
      <c r="DU14" s="745">
        <f t="shared" si="34"/>
        <v>0</v>
      </c>
      <c r="DV14" s="745">
        <f t="shared" si="34"/>
        <v>0</v>
      </c>
      <c r="DW14" s="745">
        <f t="shared" ref="DW14:FB14" si="35">IF(DW$11&gt;=DESIGN_LIFE,DV14,IF(AND(DW$11&gt;0,$CK14&lt;&gt;0),IF(INT((DW$11)/(DESIGN_LIFE/$CK14))=((DW$11)/(DESIGN_LIFE/$CK14)),$CM14+DV14,DV14),DV14))</f>
        <v>0</v>
      </c>
      <c r="DX14" s="745">
        <f t="shared" si="35"/>
        <v>0</v>
      </c>
      <c r="DY14" s="745">
        <f t="shared" si="35"/>
        <v>0</v>
      </c>
      <c r="DZ14" s="745">
        <f t="shared" si="35"/>
        <v>0</v>
      </c>
      <c r="EA14" s="745">
        <f t="shared" si="35"/>
        <v>0</v>
      </c>
      <c r="EB14" s="745">
        <f t="shared" si="35"/>
        <v>0</v>
      </c>
      <c r="EC14" s="745">
        <f t="shared" si="35"/>
        <v>0</v>
      </c>
      <c r="ED14" s="745">
        <f t="shared" si="35"/>
        <v>0</v>
      </c>
      <c r="EE14" s="745">
        <f t="shared" si="35"/>
        <v>0</v>
      </c>
      <c r="EF14" s="745">
        <f t="shared" si="35"/>
        <v>0</v>
      </c>
      <c r="EG14" s="745">
        <f t="shared" si="35"/>
        <v>0</v>
      </c>
      <c r="EH14" s="745">
        <f t="shared" si="35"/>
        <v>0</v>
      </c>
      <c r="EI14" s="745">
        <f t="shared" si="35"/>
        <v>0</v>
      </c>
      <c r="EJ14" s="745">
        <f t="shared" si="35"/>
        <v>0</v>
      </c>
      <c r="EK14" s="745">
        <f t="shared" si="35"/>
        <v>0</v>
      </c>
      <c r="EL14" s="745">
        <f t="shared" si="35"/>
        <v>0</v>
      </c>
      <c r="EM14" s="745">
        <f t="shared" si="35"/>
        <v>0</v>
      </c>
      <c r="EN14" s="745">
        <f t="shared" si="35"/>
        <v>0</v>
      </c>
      <c r="EO14" s="745">
        <f t="shared" si="35"/>
        <v>0</v>
      </c>
      <c r="EP14" s="745">
        <f t="shared" si="35"/>
        <v>0</v>
      </c>
      <c r="EQ14" s="745">
        <f t="shared" si="35"/>
        <v>0</v>
      </c>
      <c r="ER14" s="745">
        <f t="shared" si="35"/>
        <v>0</v>
      </c>
      <c r="ES14" s="745">
        <f t="shared" si="35"/>
        <v>0</v>
      </c>
      <c r="ET14" s="745">
        <f t="shared" si="35"/>
        <v>0</v>
      </c>
      <c r="EU14" s="745">
        <f t="shared" si="35"/>
        <v>0</v>
      </c>
      <c r="EV14" s="745">
        <f t="shared" si="35"/>
        <v>0</v>
      </c>
      <c r="EW14" s="745">
        <f t="shared" si="35"/>
        <v>0</v>
      </c>
      <c r="EX14" s="745">
        <f t="shared" si="35"/>
        <v>0</v>
      </c>
      <c r="EY14" s="745">
        <f t="shared" si="35"/>
        <v>0</v>
      </c>
      <c r="EZ14" s="745">
        <f t="shared" si="35"/>
        <v>0</v>
      </c>
      <c r="FA14" s="745">
        <f t="shared" si="35"/>
        <v>0</v>
      </c>
      <c r="FB14" s="745">
        <f t="shared" si="35"/>
        <v>0</v>
      </c>
      <c r="FC14" s="745">
        <f t="shared" ref="FC14:GH14" si="36">IF(FC$11&gt;=DESIGN_LIFE,FB14,IF(AND(FC$11&gt;0,$CK14&lt;&gt;0),IF(INT((FC$11)/(DESIGN_LIFE/$CK14))=((FC$11)/(DESIGN_LIFE/$CK14)),$CM14+FB14,FB14),FB14))</f>
        <v>0</v>
      </c>
      <c r="FD14" s="745">
        <f t="shared" si="36"/>
        <v>0</v>
      </c>
      <c r="FE14" s="745">
        <f t="shared" si="36"/>
        <v>0</v>
      </c>
      <c r="FF14" s="745">
        <f t="shared" si="36"/>
        <v>0</v>
      </c>
      <c r="FG14" s="745">
        <f t="shared" si="36"/>
        <v>0</v>
      </c>
      <c r="FH14" s="745">
        <f t="shared" si="36"/>
        <v>0</v>
      </c>
      <c r="FI14" s="745">
        <f t="shared" si="36"/>
        <v>0</v>
      </c>
      <c r="FJ14" s="745">
        <f t="shared" si="36"/>
        <v>0</v>
      </c>
      <c r="FK14" s="745">
        <f t="shared" si="36"/>
        <v>0</v>
      </c>
      <c r="FL14" s="745">
        <f t="shared" si="36"/>
        <v>0</v>
      </c>
      <c r="FM14" s="745">
        <f t="shared" si="36"/>
        <v>0</v>
      </c>
      <c r="FN14" s="745">
        <f t="shared" si="36"/>
        <v>0</v>
      </c>
      <c r="FO14" s="745">
        <f t="shared" si="36"/>
        <v>0</v>
      </c>
      <c r="FP14" s="745">
        <f t="shared" si="36"/>
        <v>0</v>
      </c>
      <c r="FQ14" s="745">
        <f t="shared" si="36"/>
        <v>0</v>
      </c>
      <c r="FR14" s="745">
        <f t="shared" si="36"/>
        <v>0</v>
      </c>
      <c r="FS14" s="745">
        <f t="shared" si="36"/>
        <v>0</v>
      </c>
      <c r="FT14" s="745">
        <f t="shared" si="36"/>
        <v>0</v>
      </c>
      <c r="FU14" s="745">
        <f t="shared" si="36"/>
        <v>0</v>
      </c>
      <c r="FV14" s="745">
        <f t="shared" si="36"/>
        <v>0</v>
      </c>
      <c r="FW14" s="745">
        <f t="shared" si="36"/>
        <v>0</v>
      </c>
      <c r="FX14" s="745">
        <f t="shared" si="36"/>
        <v>0</v>
      </c>
      <c r="FY14" s="745">
        <f t="shared" si="36"/>
        <v>0</v>
      </c>
      <c r="FZ14" s="745">
        <f t="shared" si="36"/>
        <v>0</v>
      </c>
      <c r="GA14" s="745">
        <f t="shared" si="36"/>
        <v>0</v>
      </c>
      <c r="GB14" s="745">
        <f t="shared" si="36"/>
        <v>0</v>
      </c>
      <c r="GC14" s="745">
        <f t="shared" si="36"/>
        <v>0</v>
      </c>
      <c r="GD14" s="745">
        <f t="shared" si="36"/>
        <v>0</v>
      </c>
      <c r="GE14" s="745">
        <f t="shared" si="36"/>
        <v>0</v>
      </c>
      <c r="GF14" s="745">
        <f t="shared" si="36"/>
        <v>0</v>
      </c>
      <c r="GG14" s="745">
        <f t="shared" si="36"/>
        <v>0</v>
      </c>
      <c r="GH14" s="745">
        <f t="shared" si="36"/>
        <v>0</v>
      </c>
      <c r="GI14" s="745">
        <f t="shared" ref="GI14:HG14" si="37">IF(GI$11&gt;=DESIGN_LIFE,GH14,IF(AND(GI$11&gt;0,$CK14&lt;&gt;0),IF(INT((GI$11)/(DESIGN_LIFE/$CK14))=((GI$11)/(DESIGN_LIFE/$CK14)),$CM14+GH14,GH14),GH14))</f>
        <v>0</v>
      </c>
      <c r="GJ14" s="745">
        <f t="shared" si="37"/>
        <v>0</v>
      </c>
      <c r="GK14" s="745">
        <f t="shared" si="37"/>
        <v>0</v>
      </c>
      <c r="GL14" s="745">
        <f t="shared" si="37"/>
        <v>0</v>
      </c>
      <c r="GM14" s="745">
        <f t="shared" si="37"/>
        <v>0</v>
      </c>
      <c r="GN14" s="745">
        <f t="shared" si="37"/>
        <v>0</v>
      </c>
      <c r="GO14" s="745">
        <f t="shared" si="37"/>
        <v>0</v>
      </c>
      <c r="GP14" s="745">
        <f t="shared" si="37"/>
        <v>0</v>
      </c>
      <c r="GQ14" s="745">
        <f t="shared" si="37"/>
        <v>0</v>
      </c>
      <c r="GR14" s="745">
        <f t="shared" si="37"/>
        <v>0</v>
      </c>
      <c r="GS14" s="745">
        <f t="shared" si="37"/>
        <v>0</v>
      </c>
      <c r="GT14" s="745">
        <f t="shared" si="37"/>
        <v>0</v>
      </c>
      <c r="GU14" s="745">
        <f t="shared" si="37"/>
        <v>0</v>
      </c>
      <c r="GV14" s="745">
        <f t="shared" si="37"/>
        <v>0</v>
      </c>
      <c r="GW14" s="745">
        <f t="shared" si="37"/>
        <v>0</v>
      </c>
      <c r="GX14" s="745">
        <f t="shared" si="37"/>
        <v>0</v>
      </c>
      <c r="GY14" s="745">
        <f t="shared" si="37"/>
        <v>0</v>
      </c>
      <c r="GZ14" s="745">
        <f t="shared" si="37"/>
        <v>0</v>
      </c>
      <c r="HA14" s="745">
        <f t="shared" si="37"/>
        <v>0</v>
      </c>
      <c r="HB14" s="745">
        <f t="shared" si="37"/>
        <v>0</v>
      </c>
      <c r="HC14" s="745">
        <f t="shared" si="37"/>
        <v>0</v>
      </c>
      <c r="HD14" s="745">
        <f t="shared" si="37"/>
        <v>0</v>
      </c>
      <c r="HE14" s="745">
        <f t="shared" si="37"/>
        <v>0</v>
      </c>
      <c r="HF14" s="745">
        <f t="shared" si="37"/>
        <v>0</v>
      </c>
      <c r="HG14" s="745">
        <f t="shared" si="37"/>
        <v>0</v>
      </c>
      <c r="HH14" s="185"/>
    </row>
    <row r="15" spans="1:216" ht="20.100000000000001" customHeight="1">
      <c r="A15" s="520" t="str">
        <f t="shared" si="4"/>
        <v>LST_STR_ELEMENT</v>
      </c>
      <c r="B15" s="357"/>
      <c r="C15" s="115"/>
      <c r="D15" s="116"/>
      <c r="E15" s="117"/>
      <c r="F15" s="116"/>
      <c r="G15" s="350" t="e">
        <f>IF(TYPOLOGY = "Bridge", _xlfn.XLOOKUP($E15, BRIDGE_STR_ELEMENT, 'MATERIAL DATA'!$R$36:$R$74,,), _xlfn.XLOOKUP($BL15, 'LIFECYCLE MATERIAL DATA'!$A$5:$A$104, 'LIFECYCLE MATERIAL DATA'!$Q$5:$Q$104,,))</f>
        <v>#N/A</v>
      </c>
      <c r="H15" s="630"/>
      <c r="I15" s="631"/>
      <c r="J15" s="736"/>
      <c r="K15" s="116"/>
      <c r="L15" s="95"/>
      <c r="M15" s="358"/>
      <c r="N15" s="156">
        <f t="shared" si="32"/>
        <v>0</v>
      </c>
      <c r="O15" s="157" t="str">
        <f t="shared" si="20"/>
        <v/>
      </c>
      <c r="P15" s="158" t="str">
        <f t="shared" si="21"/>
        <v/>
      </c>
      <c r="Q15" s="158" t="str" cm="1">
        <f t="array" ref="Q15">IFERROR(_xlfn.IFS(AND($I15 = "Yes", $J15 =1),(($BX15+$BU15)/($J15) + ($BY15+$BR15 +$BZ15)),AND($I15 = "Yes", $J15 &gt;1), (($BX15+$BU15)/($J15) + ($BY15*2 +$BZ15)) ), "")</f>
        <v/>
      </c>
      <c r="R15" s="158" t="str">
        <f t="shared" si="5"/>
        <v/>
      </c>
      <c r="S15" s="159">
        <f t="shared" si="22"/>
        <v>0</v>
      </c>
      <c r="T15" s="159" t="str">
        <f>IFERROR(IF($I15="Yes","",$BR15),"")</f>
        <v/>
      </c>
      <c r="U15" s="158" t="str">
        <f t="shared" si="33"/>
        <v/>
      </c>
      <c r="V15" s="396" t="str">
        <f t="shared" si="23"/>
        <v/>
      </c>
      <c r="W15" s="156" t="str">
        <f t="shared" si="7"/>
        <v/>
      </c>
      <c r="X15" s="160">
        <f t="shared" si="8"/>
        <v>0</v>
      </c>
      <c r="Y15" s="274" t="s">
        <v>415</v>
      </c>
      <c r="Z15" s="745" t="str">
        <f>'MATERIAL DATA'!$Q39</f>
        <v>1.2.1 Truss</v>
      </c>
      <c r="AA15" s="768">
        <f t="shared" si="24"/>
        <v>0</v>
      </c>
      <c r="AB15" s="745"/>
      <c r="AC15" s="199" t="str">
        <f>'MATERIAL DATA'!Q13</f>
        <v>1.2.2 Suspended slabs</v>
      </c>
      <c r="AD15" s="754">
        <f ca="1">SUMIF($E$12:$E$45,AC15,$O$12:$O$45)+SUMIF($E$12:$E$45,AC15,$P$12:$P$45)+SUMIF($E$12:$E$45,AC15,R$12:$R$45) +SUMIF($E$12:$E$45, AC15, $Q$12:$Q$43)</f>
        <v>0</v>
      </c>
      <c r="AE15" s="745"/>
      <c r="AF15" s="185"/>
      <c r="AG15" s="185"/>
      <c r="AH15" s="745" t="s">
        <v>851</v>
      </c>
      <c r="AI15" s="779">
        <f ca="1">SUM(AD13,AD14,AD15,AD16)</f>
        <v>0</v>
      </c>
      <c r="AJ15" s="780">
        <f t="shared" ref="AJ15:AJ21" ca="1" si="38">BA44</f>
        <v>0</v>
      </c>
      <c r="AK15" s="745" t="s">
        <v>14</v>
      </c>
      <c r="AL15" s="781">
        <f>SUMIF($B$12:$B$43,"Steel",$BQ$12:$BQ$43)+SUMIF($C$12:$C$43,"Steel_EPD",$BQ$12:$BQ$43)+SUM($BP$12:$BP$43)</f>
        <v>0</v>
      </c>
      <c r="AM15" s="745"/>
      <c r="AN15" s="745" t="s">
        <v>308</v>
      </c>
      <c r="AO15" s="745">
        <f t="shared" ref="AO15:AO23" si="39">BF44</f>
        <v>0</v>
      </c>
      <c r="AP15" s="745"/>
      <c r="AQ15" s="745"/>
      <c r="AR15" s="755"/>
      <c r="AS15" s="755"/>
      <c r="AT15" s="755"/>
      <c r="AU15" s="783" t="s">
        <v>578</v>
      </c>
      <c r="AV15" s="755">
        <f>K8*U51</f>
        <v>0</v>
      </c>
      <c r="AW15" s="756">
        <f>AV15+U51</f>
        <v>0</v>
      </c>
      <c r="AX15" s="756"/>
      <c r="AY15" s="783" t="s">
        <v>578</v>
      </c>
      <c r="AZ15" s="755">
        <f>AZ26*K8</f>
        <v>0</v>
      </c>
      <c r="BA15" s="756">
        <f>AZ15+AZ26</f>
        <v>0</v>
      </c>
      <c r="BB15" s="745"/>
      <c r="BC15" s="783" t="s">
        <v>578</v>
      </c>
      <c r="BD15" s="755">
        <f>BD26*K8</f>
        <v>0</v>
      </c>
      <c r="BE15" s="756">
        <f>BD15+BD26</f>
        <v>0</v>
      </c>
      <c r="BF15" s="745"/>
      <c r="BG15" s="745"/>
      <c r="BH15" s="745"/>
      <c r="BI15" s="745"/>
      <c r="BJ15" s="745"/>
      <c r="BK15" s="209" t="str">
        <f t="shared" ref="BK15:BK28" si="40">IF(B15="Concrete","C_",IF(B15="Steel","S_",IF(B15="Timber","T_",IF(B15="Other","O_",IF(B15="Custom EPD","E_",IF(B15="_","ER","ER"))))))</f>
        <v>ER</v>
      </c>
      <c r="BL15" s="209" t="str">
        <f t="shared" si="9"/>
        <v xml:space="preserve"> -  - </v>
      </c>
      <c r="BM15" s="745" t="str" cm="1">
        <f t="array" ref="BM15">_xlfn.IFS(OR(AND(TYPOLOGY &lt;&gt; "Bridge", B15="concrete",D15&lt;&gt;"Reinforced - 150mm hollow core slab"),C15="Concrete_EPD",),"Reinforcement",(OR(AND(TYPOLOGY="Bridge",B15="concrete",D15&lt;&gt;"Reinforced - 150mm hollow core slab"),C15="Concrete_EPD",)),"Bridge_Reinforcement",TRUE, "No_Reinforcement")</f>
        <v>No_Reinforcement</v>
      </c>
      <c r="BN15" s="186" t="e">
        <f>_xlfn.XLOOKUP($BL15,'LIFECYCLE MATERIAL DATA'!$A$5:$A$104,'LIFECYCLE MATERIAL DATA'!$D$5:$D$104,)</f>
        <v>#N/A</v>
      </c>
      <c r="BO15" s="186">
        <f>IFERROR(IF(M15&lt;&gt;0,_xlfn.XLOOKUP(M15,'Custom Data'!S16:S45,'Custom Data'!T16:T45,,-1),0),0)</f>
        <v>0</v>
      </c>
      <c r="BP15" s="186">
        <f t="shared" si="10"/>
        <v>0</v>
      </c>
      <c r="BQ15" s="846" t="str">
        <f t="shared" si="11"/>
        <v>ER</v>
      </c>
      <c r="BR15" s="745" t="str">
        <f>IFERROR(_xlfn.XLOOKUP($BL15,'LIFECYCLE MATERIAL DATA'!$A$5:$A$104,'LIFECYCLE MATERIAL DATA'!$I$5:$I$104,,)*($BQ15/1000)+_xlfn.XLOOKUP('Project Info'!$C$15,'LIFECYCLE MATERIAL DATA'!$A$5:$A$104,'LIFECYCLE MATERIAL DATA'!$I$5:$I$104,,)*($BP15/1000),"")</f>
        <v/>
      </c>
      <c r="BS15" s="745" t="str">
        <f>IFERROR(_xlfn.XLOOKUP($BL15,'LIFECYCLE MATERIAL DATA'!$A$5:$A$104, 'LIFECYCLE MATERIAL DATA'!$J$5:$J$104,,)*($BQ15/1000)+_xlfn.XLOOKUP('Project Info'!$C$15,'LIFECYCLE MATERIAL DATA'!$A$5:$A$104,'LIFECYCLE MATERIAL DATA'!$J$5:$J$104,,)*($BP15/1000),"")</f>
        <v/>
      </c>
      <c r="BT15" s="745" t="str">
        <f>IFERROR(_xlfn.XLOOKUP($BL15,'LIFECYCLE MATERIAL DATA'!$A$5:$A$104, 'LIFECYCLE MATERIAL DATA'!$K$5:$K$104,,)*($BQ15/1000),"")</f>
        <v/>
      </c>
      <c r="BU15" s="185" t="str">
        <f>IFERROR(_xlfn.XLOOKUP($BL15,'LIFECYCLE MATERIAL DATA'!$A$5:$A$104,'LIFECYCLE MATERIAL DATA'!$L$5:$L$104,,)*($BQ15/1000)+_xlfn.XLOOKUP('Project Info'!$C$15,'LIFECYCLE MATERIAL DATA'!$A$5:$A$104,'LIFECYCLE MATERIAL DATA'!$L$5:$L$104,,)*($BP15/1000),"")</f>
        <v/>
      </c>
      <c r="BV15" s="745" t="str">
        <f t="shared" si="25"/>
        <v/>
      </c>
      <c r="BW15" s="745" t="str">
        <f>IF($K15='MATERIAL DATA'!$O$5,$L15, IF($K15='MATERIAL DATA'!$O$6,$L15/(1000*'Scheme 4'!$BN15),""))</f>
        <v/>
      </c>
      <c r="BX15" s="745" t="str">
        <f>IFERROR(((_xlfn.XLOOKUP($BL15,'LIFECYCLE MATERIAL DATA'!$A$5:$A$104,'LIFECYCLE MATERIAL DATA'!$F$5:$F$104,,))*$BQ15/1000+_xlfn.XLOOKUP('Project Info'!$C$15,'LIFECYCLE MATERIAL DATA'!$A$5:$A$104,'LIFECYCLE MATERIAL DATA'!$F$5:$F$104,,)*$BP15/1000),"")</f>
        <v/>
      </c>
      <c r="BY15" s="771" t="str">
        <f>IFERROR((_xlfn.XLOOKUP($BL15,'LIFECYCLE MATERIAL DATA'!$A$5:$A$104,'LIFECYCLE MATERIAL DATA'!$G$5:$G$104,,)*$BQ15/1000++_xlfn.XLOOKUP('Project Info'!$C$15,'LIFECYCLE MATERIAL DATA'!$A$5:$A$104,'LIFECYCLE MATERIAL DATA'!$G$5:$G$104,,)*$BP15/1000),"")</f>
        <v/>
      </c>
      <c r="BZ15" s="745" t="str">
        <f>IFERROR(_xlfn.XLOOKUP('Scheme 4'!$BL15,'LIFECYCLE MATERIAL DATA'!$A$5:$A$104,'LIFECYCLE MATERIAL DATA'!$H$5:$H$104,,)*SUM($BX15+$BY15+$CB15+$CC15), "")</f>
        <v/>
      </c>
      <c r="CA15" s="185"/>
      <c r="CB15" s="743" t="str">
        <f>IFERROR((_xlfn.XLOOKUP($BL15,'LIFECYCLE MATERIAL DATA'!$A$5:$A$104, 'LIFECYCLE MATERIAL DATA'!$M$5:$M$104)*$BQ15/1000++_xlfn.XLOOKUP('Project Info'!$C$15,'LIFECYCLE MATERIAL DATA'!$A$5:$A$104,'LIFECYCLE MATERIAL DATA'!$M$5:$M$104)*$BP15/1000),"")</f>
        <v/>
      </c>
      <c r="CC15" s="745">
        <f>IFERROR(IF(OR($B15="Timber",$C15="Timber_EPD", $C15="Bamboo"),_xlfn.XLOOKUP($BL15,'LIFECYCLE MATERIAL DATA Master'!$A$5:$A$104,'LIFECYCLE MATERIAL DATA Master'!$E$5:$E$104,,)*$BQ15,0),"")/1000</f>
        <v>0</v>
      </c>
      <c r="CD15" s="185" t="str">
        <f>IFERROR((_xlfn.XLOOKUP($BL15,'LIFECYCLE MATERIAL DATA'!$A$5:$A$104,'LIFECYCLE MATERIAL DATA'!$N$5:$N$104,,)*$BQ15/1000++_xlfn.XLOOKUP('Project Info'!$C$15,'LIFECYCLE MATERIAL DATA'!$A$5:$A$104,'LIFECYCLE MATERIAL DATA'!$N$5:$N$104,,)*$BP15/1000),"")</f>
        <v/>
      </c>
      <c r="CE15" s="745" t="str">
        <f>Targets!A19</f>
        <v>RIBA Education Target (168)</v>
      </c>
      <c r="CF15" s="209" t="str">
        <f>Targets!B19</f>
        <v>Education</v>
      </c>
      <c r="CG15" s="778">
        <f>Targets!C19</f>
        <v>168.48</v>
      </c>
      <c r="CH15" s="772">
        <f>IFERROR(1+_xlfn.XLOOKUP($BL15,'LIFECYCLE MATERIAL DATA'!$A$5:$A$104,'LIFECYCLE MATERIAL DATA'!$H$5:$H$104,,),0)</f>
        <v>0</v>
      </c>
      <c r="CI15" s="765">
        <f t="shared" si="12"/>
        <v>0</v>
      </c>
      <c r="CJ15" s="773">
        <f t="shared" si="13"/>
        <v>0</v>
      </c>
      <c r="CK15" s="774">
        <f t="shared" si="14"/>
        <v>0</v>
      </c>
      <c r="CL15" s="767">
        <f t="shared" si="26"/>
        <v>0</v>
      </c>
      <c r="CM15" s="775">
        <f t="shared" si="27"/>
        <v>0</v>
      </c>
      <c r="CN15" s="769">
        <v>0</v>
      </c>
      <c r="CO15" s="745">
        <f t="shared" si="15"/>
        <v>0</v>
      </c>
      <c r="CP15" s="745">
        <f t="shared" si="15"/>
        <v>0</v>
      </c>
      <c r="CQ15" s="745">
        <f t="shared" ref="CQ15:DV15" si="41">IF(CQ$11&gt;=DESIGN_LIFE,CP15,IF(AND(CQ$11&gt;0,$CK15&lt;&gt;0),IF(INT((CQ$11)/(DESIGN_LIFE/$CK15))=((CQ$11)/(DESIGN_LIFE/$CK15)),$CM15+CP15,CP15),CP15))</f>
        <v>0</v>
      </c>
      <c r="CR15" s="745">
        <f t="shared" si="41"/>
        <v>0</v>
      </c>
      <c r="CS15" s="745">
        <f t="shared" si="41"/>
        <v>0</v>
      </c>
      <c r="CT15" s="745">
        <f t="shared" si="41"/>
        <v>0</v>
      </c>
      <c r="CU15" s="745">
        <f t="shared" si="41"/>
        <v>0</v>
      </c>
      <c r="CV15" s="745">
        <f t="shared" si="41"/>
        <v>0</v>
      </c>
      <c r="CW15" s="745">
        <f t="shared" si="41"/>
        <v>0</v>
      </c>
      <c r="CX15" s="745">
        <f t="shared" si="41"/>
        <v>0</v>
      </c>
      <c r="CY15" s="745">
        <f t="shared" si="41"/>
        <v>0</v>
      </c>
      <c r="CZ15" s="745">
        <f t="shared" si="41"/>
        <v>0</v>
      </c>
      <c r="DA15" s="745">
        <f t="shared" si="41"/>
        <v>0</v>
      </c>
      <c r="DB15" s="745">
        <f t="shared" si="41"/>
        <v>0</v>
      </c>
      <c r="DC15" s="745">
        <f t="shared" si="41"/>
        <v>0</v>
      </c>
      <c r="DD15" s="745">
        <f t="shared" si="41"/>
        <v>0</v>
      </c>
      <c r="DE15" s="745">
        <f t="shared" si="41"/>
        <v>0</v>
      </c>
      <c r="DF15" s="745">
        <f t="shared" si="41"/>
        <v>0</v>
      </c>
      <c r="DG15" s="745">
        <f t="shared" si="41"/>
        <v>0</v>
      </c>
      <c r="DH15" s="745">
        <f t="shared" si="41"/>
        <v>0</v>
      </c>
      <c r="DI15" s="745">
        <f t="shared" si="41"/>
        <v>0</v>
      </c>
      <c r="DJ15" s="745">
        <f t="shared" si="41"/>
        <v>0</v>
      </c>
      <c r="DK15" s="745">
        <f t="shared" si="41"/>
        <v>0</v>
      </c>
      <c r="DL15" s="745">
        <f t="shared" si="41"/>
        <v>0</v>
      </c>
      <c r="DM15" s="745">
        <f t="shared" si="41"/>
        <v>0</v>
      </c>
      <c r="DN15" s="745">
        <f t="shared" si="41"/>
        <v>0</v>
      </c>
      <c r="DO15" s="745">
        <f t="shared" si="41"/>
        <v>0</v>
      </c>
      <c r="DP15" s="745">
        <f t="shared" si="41"/>
        <v>0</v>
      </c>
      <c r="DQ15" s="745">
        <f t="shared" si="41"/>
        <v>0</v>
      </c>
      <c r="DR15" s="745">
        <f t="shared" si="41"/>
        <v>0</v>
      </c>
      <c r="DS15" s="745">
        <f t="shared" si="41"/>
        <v>0</v>
      </c>
      <c r="DT15" s="745">
        <f t="shared" si="41"/>
        <v>0</v>
      </c>
      <c r="DU15" s="745">
        <f t="shared" si="41"/>
        <v>0</v>
      </c>
      <c r="DV15" s="745">
        <f t="shared" si="41"/>
        <v>0</v>
      </c>
      <c r="DW15" s="745">
        <f t="shared" ref="DW15:FB15" si="42">IF(DW$11&gt;=DESIGN_LIFE,DV15,IF(AND(DW$11&gt;0,$CK15&lt;&gt;0),IF(INT((DW$11)/(DESIGN_LIFE/$CK15))=((DW$11)/(DESIGN_LIFE/$CK15)),$CM15+DV15,DV15),DV15))</f>
        <v>0</v>
      </c>
      <c r="DX15" s="745">
        <f t="shared" si="42"/>
        <v>0</v>
      </c>
      <c r="DY15" s="745">
        <f t="shared" si="42"/>
        <v>0</v>
      </c>
      <c r="DZ15" s="745">
        <f t="shared" si="42"/>
        <v>0</v>
      </c>
      <c r="EA15" s="745">
        <f t="shared" si="42"/>
        <v>0</v>
      </c>
      <c r="EB15" s="745">
        <f t="shared" si="42"/>
        <v>0</v>
      </c>
      <c r="EC15" s="745">
        <f t="shared" si="42"/>
        <v>0</v>
      </c>
      <c r="ED15" s="745">
        <f t="shared" si="42"/>
        <v>0</v>
      </c>
      <c r="EE15" s="745">
        <f t="shared" si="42"/>
        <v>0</v>
      </c>
      <c r="EF15" s="745">
        <f t="shared" si="42"/>
        <v>0</v>
      </c>
      <c r="EG15" s="745">
        <f t="shared" si="42"/>
        <v>0</v>
      </c>
      <c r="EH15" s="745">
        <f t="shared" si="42"/>
        <v>0</v>
      </c>
      <c r="EI15" s="745">
        <f t="shared" si="42"/>
        <v>0</v>
      </c>
      <c r="EJ15" s="745">
        <f t="shared" si="42"/>
        <v>0</v>
      </c>
      <c r="EK15" s="745">
        <f t="shared" si="42"/>
        <v>0</v>
      </c>
      <c r="EL15" s="745">
        <f t="shared" si="42"/>
        <v>0</v>
      </c>
      <c r="EM15" s="745">
        <f t="shared" si="42"/>
        <v>0</v>
      </c>
      <c r="EN15" s="745">
        <f t="shared" si="42"/>
        <v>0</v>
      </c>
      <c r="EO15" s="745">
        <f t="shared" si="42"/>
        <v>0</v>
      </c>
      <c r="EP15" s="745">
        <f t="shared" si="42"/>
        <v>0</v>
      </c>
      <c r="EQ15" s="745">
        <f t="shared" si="42"/>
        <v>0</v>
      </c>
      <c r="ER15" s="745">
        <f t="shared" si="42"/>
        <v>0</v>
      </c>
      <c r="ES15" s="745">
        <f t="shared" si="42"/>
        <v>0</v>
      </c>
      <c r="ET15" s="745">
        <f t="shared" si="42"/>
        <v>0</v>
      </c>
      <c r="EU15" s="745">
        <f t="shared" si="42"/>
        <v>0</v>
      </c>
      <c r="EV15" s="745">
        <f t="shared" si="42"/>
        <v>0</v>
      </c>
      <c r="EW15" s="745">
        <f t="shared" si="42"/>
        <v>0</v>
      </c>
      <c r="EX15" s="745">
        <f t="shared" si="42"/>
        <v>0</v>
      </c>
      <c r="EY15" s="745">
        <f t="shared" si="42"/>
        <v>0</v>
      </c>
      <c r="EZ15" s="745">
        <f t="shared" si="42"/>
        <v>0</v>
      </c>
      <c r="FA15" s="745">
        <f t="shared" si="42"/>
        <v>0</v>
      </c>
      <c r="FB15" s="745">
        <f t="shared" si="42"/>
        <v>0</v>
      </c>
      <c r="FC15" s="745">
        <f t="shared" ref="FC15:GH15" si="43">IF(FC$11&gt;=DESIGN_LIFE,FB15,IF(AND(FC$11&gt;0,$CK15&lt;&gt;0),IF(INT((FC$11)/(DESIGN_LIFE/$CK15))=((FC$11)/(DESIGN_LIFE/$CK15)),$CM15+FB15,FB15),FB15))</f>
        <v>0</v>
      </c>
      <c r="FD15" s="745">
        <f t="shared" si="43"/>
        <v>0</v>
      </c>
      <c r="FE15" s="745">
        <f t="shared" si="43"/>
        <v>0</v>
      </c>
      <c r="FF15" s="745">
        <f t="shared" si="43"/>
        <v>0</v>
      </c>
      <c r="FG15" s="745">
        <f t="shared" si="43"/>
        <v>0</v>
      </c>
      <c r="FH15" s="745">
        <f t="shared" si="43"/>
        <v>0</v>
      </c>
      <c r="FI15" s="745">
        <f t="shared" si="43"/>
        <v>0</v>
      </c>
      <c r="FJ15" s="745">
        <f t="shared" si="43"/>
        <v>0</v>
      </c>
      <c r="FK15" s="745">
        <f t="shared" si="43"/>
        <v>0</v>
      </c>
      <c r="FL15" s="745">
        <f t="shared" si="43"/>
        <v>0</v>
      </c>
      <c r="FM15" s="745">
        <f t="shared" si="43"/>
        <v>0</v>
      </c>
      <c r="FN15" s="745">
        <f t="shared" si="43"/>
        <v>0</v>
      </c>
      <c r="FO15" s="745">
        <f t="shared" si="43"/>
        <v>0</v>
      </c>
      <c r="FP15" s="745">
        <f t="shared" si="43"/>
        <v>0</v>
      </c>
      <c r="FQ15" s="745">
        <f t="shared" si="43"/>
        <v>0</v>
      </c>
      <c r="FR15" s="745">
        <f t="shared" si="43"/>
        <v>0</v>
      </c>
      <c r="FS15" s="745">
        <f t="shared" si="43"/>
        <v>0</v>
      </c>
      <c r="FT15" s="745">
        <f t="shared" si="43"/>
        <v>0</v>
      </c>
      <c r="FU15" s="745">
        <f t="shared" si="43"/>
        <v>0</v>
      </c>
      <c r="FV15" s="745">
        <f t="shared" si="43"/>
        <v>0</v>
      </c>
      <c r="FW15" s="745">
        <f t="shared" si="43"/>
        <v>0</v>
      </c>
      <c r="FX15" s="745">
        <f t="shared" si="43"/>
        <v>0</v>
      </c>
      <c r="FY15" s="745">
        <f t="shared" si="43"/>
        <v>0</v>
      </c>
      <c r="FZ15" s="745">
        <f t="shared" si="43"/>
        <v>0</v>
      </c>
      <c r="GA15" s="745">
        <f t="shared" si="43"/>
        <v>0</v>
      </c>
      <c r="GB15" s="745">
        <f t="shared" si="43"/>
        <v>0</v>
      </c>
      <c r="GC15" s="745">
        <f t="shared" si="43"/>
        <v>0</v>
      </c>
      <c r="GD15" s="745">
        <f t="shared" si="43"/>
        <v>0</v>
      </c>
      <c r="GE15" s="745">
        <f t="shared" si="43"/>
        <v>0</v>
      </c>
      <c r="GF15" s="745">
        <f t="shared" si="43"/>
        <v>0</v>
      </c>
      <c r="GG15" s="745">
        <f t="shared" si="43"/>
        <v>0</v>
      </c>
      <c r="GH15" s="745">
        <f t="shared" si="43"/>
        <v>0</v>
      </c>
      <c r="GI15" s="745">
        <f t="shared" ref="GI15:HG15" si="44">IF(GI$11&gt;=DESIGN_LIFE,GH15,IF(AND(GI$11&gt;0,$CK15&lt;&gt;0),IF(INT((GI$11)/(DESIGN_LIFE/$CK15))=((GI$11)/(DESIGN_LIFE/$CK15)),$CM15+GH15,GH15),GH15))</f>
        <v>0</v>
      </c>
      <c r="GJ15" s="745">
        <f t="shared" si="44"/>
        <v>0</v>
      </c>
      <c r="GK15" s="745">
        <f t="shared" si="44"/>
        <v>0</v>
      </c>
      <c r="GL15" s="745">
        <f t="shared" si="44"/>
        <v>0</v>
      </c>
      <c r="GM15" s="745">
        <f t="shared" si="44"/>
        <v>0</v>
      </c>
      <c r="GN15" s="745">
        <f t="shared" si="44"/>
        <v>0</v>
      </c>
      <c r="GO15" s="745">
        <f t="shared" si="44"/>
        <v>0</v>
      </c>
      <c r="GP15" s="745">
        <f t="shared" si="44"/>
        <v>0</v>
      </c>
      <c r="GQ15" s="745">
        <f t="shared" si="44"/>
        <v>0</v>
      </c>
      <c r="GR15" s="745">
        <f t="shared" si="44"/>
        <v>0</v>
      </c>
      <c r="GS15" s="745">
        <f t="shared" si="44"/>
        <v>0</v>
      </c>
      <c r="GT15" s="745">
        <f t="shared" si="44"/>
        <v>0</v>
      </c>
      <c r="GU15" s="745">
        <f t="shared" si="44"/>
        <v>0</v>
      </c>
      <c r="GV15" s="745">
        <f t="shared" si="44"/>
        <v>0</v>
      </c>
      <c r="GW15" s="745">
        <f t="shared" si="44"/>
        <v>0</v>
      </c>
      <c r="GX15" s="745">
        <f t="shared" si="44"/>
        <v>0</v>
      </c>
      <c r="GY15" s="745">
        <f t="shared" si="44"/>
        <v>0</v>
      </c>
      <c r="GZ15" s="745">
        <f t="shared" si="44"/>
        <v>0</v>
      </c>
      <c r="HA15" s="745">
        <f t="shared" si="44"/>
        <v>0</v>
      </c>
      <c r="HB15" s="745">
        <f t="shared" si="44"/>
        <v>0</v>
      </c>
      <c r="HC15" s="745">
        <f t="shared" si="44"/>
        <v>0</v>
      </c>
      <c r="HD15" s="745">
        <f t="shared" si="44"/>
        <v>0</v>
      </c>
      <c r="HE15" s="745">
        <f t="shared" si="44"/>
        <v>0</v>
      </c>
      <c r="HF15" s="745">
        <f t="shared" si="44"/>
        <v>0</v>
      </c>
      <c r="HG15" s="745">
        <f t="shared" si="44"/>
        <v>0</v>
      </c>
      <c r="HH15" s="185"/>
    </row>
    <row r="16" spans="1:216" ht="20.100000000000001" customHeight="1">
      <c r="A16" s="520" t="str">
        <f t="shared" si="4"/>
        <v>LST_STR_ELEMENT</v>
      </c>
      <c r="B16" s="357"/>
      <c r="C16" s="115"/>
      <c r="D16" s="116"/>
      <c r="E16" s="117"/>
      <c r="F16" s="116"/>
      <c r="G16" s="350" t="e">
        <f>IF(TYPOLOGY = "Bridge", _xlfn.XLOOKUP($E16, BRIDGE_STR_ELEMENT, 'MATERIAL DATA'!$R$36:$R$74,,), _xlfn.XLOOKUP($BL16, 'LIFECYCLE MATERIAL DATA'!$A$5:$A$104, 'LIFECYCLE MATERIAL DATA'!$Q$5:$Q$104,,))</f>
        <v>#N/A</v>
      </c>
      <c r="H16" s="630"/>
      <c r="I16" s="631"/>
      <c r="J16" s="736"/>
      <c r="K16" s="116"/>
      <c r="L16" s="95"/>
      <c r="M16" s="358"/>
      <c r="N16" s="156">
        <f t="shared" si="32"/>
        <v>0</v>
      </c>
      <c r="O16" s="157" t="str">
        <f t="shared" si="20"/>
        <v/>
      </c>
      <c r="P16" s="158" t="str">
        <f t="shared" si="21"/>
        <v/>
      </c>
      <c r="Q16" s="158" t="str" cm="1">
        <f t="array" ref="Q16">IFERROR(_xlfn.IFS(AND($I16 = "Yes", $J16 =1),(($BX16+$BU16)/($J16) + ($BY16+$BR16 +$BZ16)),AND($I16 = "Yes", $J16 &gt;1), (($BX16+$BU16)/($J16) + ($BY16*2 +$BZ16)) ), "")</f>
        <v/>
      </c>
      <c r="R16" s="158" t="str">
        <f t="shared" si="5"/>
        <v/>
      </c>
      <c r="S16" s="159">
        <f t="shared" si="22"/>
        <v>0</v>
      </c>
      <c r="T16" s="159" t="str">
        <f t="shared" ref="T16:T43" si="45">IFERROR(IF($I16="Yes","",$BR16),"")</f>
        <v/>
      </c>
      <c r="U16" s="158" t="str">
        <f t="shared" si="33"/>
        <v/>
      </c>
      <c r="V16" s="396" t="str">
        <f t="shared" si="23"/>
        <v/>
      </c>
      <c r="W16" s="156" t="str">
        <f t="shared" si="7"/>
        <v/>
      </c>
      <c r="X16" s="160">
        <f t="shared" si="8"/>
        <v>0</v>
      </c>
      <c r="Y16" s="274" t="s">
        <v>415</v>
      </c>
      <c r="Z16" s="745" t="str">
        <f>'MATERIAL DATA'!$Q40</f>
        <v>1.2.2 Deck</v>
      </c>
      <c r="AA16" s="768">
        <f t="shared" si="24"/>
        <v>0</v>
      </c>
      <c r="AB16" s="745"/>
      <c r="AC16" s="199" t="str">
        <f>'MATERIAL DATA'!Q14</f>
        <v>1.2.3 Basement retaining walls</v>
      </c>
      <c r="AD16" s="754">
        <f ca="1">SUMIF($E$12:$E$45,AC16,$O$12:$O$45)+SUMIF($E$12:$E$45,AC16,$P$12:$P$45)+SUMIF($E$12:$E$45,AC16,R$12:$R$45) +SUMIF($E$12:$E$45, AC16, $Q$12:$Q$43)</f>
        <v>0</v>
      </c>
      <c r="AE16" s="745"/>
      <c r="AF16" s="185"/>
      <c r="AG16" s="185"/>
      <c r="AH16" s="745" t="s">
        <v>850</v>
      </c>
      <c r="AI16" s="779">
        <f ca="1">SUM(AD17,AD18)</f>
        <v>0</v>
      </c>
      <c r="AJ16" s="780">
        <f t="shared" ca="1" si="38"/>
        <v>0</v>
      </c>
      <c r="AK16" s="745" t="s">
        <v>15</v>
      </c>
      <c r="AL16" s="781">
        <f>SUMIF($B$12:$B$43,"Timber",$BQ$12:$BQ$43)+SUMIF($C$12:$C$43,"Timber_EPD",$BQ$12:$BQ$43)</f>
        <v>0</v>
      </c>
      <c r="AM16" s="745"/>
      <c r="AN16" s="745" t="s">
        <v>309</v>
      </c>
      <c r="AO16" s="745">
        <f t="shared" ca="1" si="39"/>
        <v>0</v>
      </c>
      <c r="AP16" s="745"/>
      <c r="AQ16" s="745"/>
      <c r="AR16" s="755"/>
      <c r="AS16" s="755"/>
      <c r="AT16" s="185"/>
      <c r="AU16" s="784" t="s">
        <v>716</v>
      </c>
      <c r="AV16" s="755" t="e">
        <f>AV26*K8</f>
        <v>#VALUE!</v>
      </c>
      <c r="AW16" s="756" t="e">
        <f>AV16+AV26</f>
        <v>#VALUE!</v>
      </c>
      <c r="AX16" s="755"/>
      <c r="AY16" s="784" t="s">
        <v>716</v>
      </c>
      <c r="AZ16" s="755" t="e">
        <f>AV30*K8</f>
        <v>#DIV/0!</v>
      </c>
      <c r="BA16" s="785" t="e">
        <f>AZ16+AV30</f>
        <v>#DIV/0!</v>
      </c>
      <c r="BB16" s="786"/>
      <c r="BC16" s="784" t="s">
        <v>716</v>
      </c>
      <c r="BD16" s="755" t="e">
        <f>AV34*K8</f>
        <v>#DIV/0!</v>
      </c>
      <c r="BE16" s="785" t="e">
        <f>BD16+AV34</f>
        <v>#DIV/0!</v>
      </c>
      <c r="BF16" s="786"/>
      <c r="BG16" s="786"/>
      <c r="BH16" s="786"/>
      <c r="BI16" s="786"/>
      <c r="BJ16" s="786"/>
      <c r="BK16" s="209" t="str">
        <f t="shared" si="40"/>
        <v>ER</v>
      </c>
      <c r="BL16" s="209" t="str">
        <f t="shared" si="9"/>
        <v xml:space="preserve"> -  - </v>
      </c>
      <c r="BM16" s="745" t="str" cm="1">
        <f t="array" ref="BM16">_xlfn.IFS(OR(AND(TYPOLOGY &lt;&gt; "Bridge", B16="concrete",D16&lt;&gt;"Reinforced - 150mm hollow core slab"),C16="Concrete_EPD",),"Reinforcement",(OR(AND(TYPOLOGY="Bridge",B16="concrete",D16&lt;&gt;"Reinforced - 150mm hollow core slab"),C16="Concrete_EPD",)),"Bridge_Reinforcement",TRUE, "No_Reinforcement")</f>
        <v>No_Reinforcement</v>
      </c>
      <c r="BN16" s="186" t="e">
        <f>_xlfn.XLOOKUP($BL16,'LIFECYCLE MATERIAL DATA'!$A$5:$A$104,'LIFECYCLE MATERIAL DATA'!$D$5:$D$104,)</f>
        <v>#N/A</v>
      </c>
      <c r="BO16" s="186">
        <f>IFERROR(IF(M16&lt;&gt;0,_xlfn.XLOOKUP(M16,'Custom Data'!S16:S45,'Custom Data'!T16:T45,,-1),0),0)</f>
        <v>0</v>
      </c>
      <c r="BP16" s="186">
        <f t="shared" si="10"/>
        <v>0</v>
      </c>
      <c r="BQ16" s="846" t="str">
        <f t="shared" si="11"/>
        <v>ER</v>
      </c>
      <c r="BR16" s="745" t="str">
        <f>IFERROR(_xlfn.XLOOKUP($BL16,'LIFECYCLE MATERIAL DATA'!$A$5:$A$104,'LIFECYCLE MATERIAL DATA'!$I$5:$I$104,,)*($BQ16/1000)+_xlfn.XLOOKUP('Project Info'!$C$15,'LIFECYCLE MATERIAL DATA'!$A$5:$A$104,'LIFECYCLE MATERIAL DATA'!$I$5:$I$104,,)*($BP16/1000),"")</f>
        <v/>
      </c>
      <c r="BS16" s="745" t="str">
        <f>IFERROR(_xlfn.XLOOKUP($BL16,'LIFECYCLE MATERIAL DATA'!$A$5:$A$104, 'LIFECYCLE MATERIAL DATA'!$J$5:$J$104,,)*($BQ16/1000)+_xlfn.XLOOKUP('Project Info'!$C$15,'LIFECYCLE MATERIAL DATA'!$A$5:$A$104,'LIFECYCLE MATERIAL DATA'!$J$5:$J$104,,)*($BP16/1000),"")</f>
        <v/>
      </c>
      <c r="BT16" s="745" t="str">
        <f>IFERROR(_xlfn.XLOOKUP($BL16,'LIFECYCLE MATERIAL DATA'!$A$5:$A$104, 'LIFECYCLE MATERIAL DATA'!$K$5:$K$104,,)*($BQ16/1000),"")</f>
        <v/>
      </c>
      <c r="BU16" s="185" t="str">
        <f>IFERROR(_xlfn.XLOOKUP($BL16,'LIFECYCLE MATERIAL DATA'!$A$5:$A$104,'LIFECYCLE MATERIAL DATA'!$L$5:$L$104,,)*($BQ16/1000)+_xlfn.XLOOKUP('Project Info'!$C$15,'LIFECYCLE MATERIAL DATA'!$A$5:$A$104,'LIFECYCLE MATERIAL DATA'!$L$5:$L$104,,)*($BP16/1000),"")</f>
        <v/>
      </c>
      <c r="BV16" s="745" t="str">
        <f t="shared" si="25"/>
        <v/>
      </c>
      <c r="BW16" s="745" t="str">
        <f>IF($K16='MATERIAL DATA'!$O$5,$L16, IF($K16='MATERIAL DATA'!$O$6,$L16/(1000*'Scheme 4'!$BN16),""))</f>
        <v/>
      </c>
      <c r="BX16" s="745" t="str">
        <f>IFERROR(((_xlfn.XLOOKUP($BL16,'LIFECYCLE MATERIAL DATA'!$A$5:$A$104,'LIFECYCLE MATERIAL DATA'!$F$5:$F$104,,))*$BQ16/1000+_xlfn.XLOOKUP('Project Info'!$C$15,'LIFECYCLE MATERIAL DATA'!$A$5:$A$104,'LIFECYCLE MATERIAL DATA'!$F$5:$F$104,,)*$BP16/1000),"")</f>
        <v/>
      </c>
      <c r="BY16" s="771" t="str">
        <f>IFERROR((_xlfn.XLOOKUP($BL16,'LIFECYCLE MATERIAL DATA'!$A$5:$A$104,'LIFECYCLE MATERIAL DATA'!$G$5:$G$104,,)*$BQ16/1000++_xlfn.XLOOKUP('Project Info'!$C$15,'LIFECYCLE MATERIAL DATA'!$A$5:$A$104,'LIFECYCLE MATERIAL DATA'!$G$5:$G$104,,)*$BP16/1000),"")</f>
        <v/>
      </c>
      <c r="BZ16" s="745" t="str">
        <f>IFERROR(_xlfn.XLOOKUP('Scheme 4'!$BL16,'LIFECYCLE MATERIAL DATA'!$A$5:$A$104,'LIFECYCLE MATERIAL DATA'!$H$5:$H$104,,)*SUM($BX16+$BY16+$CB16+$CC16), "")</f>
        <v/>
      </c>
      <c r="CA16" s="185"/>
      <c r="CB16" s="743" t="str">
        <f>IFERROR((_xlfn.XLOOKUP($BL16,'LIFECYCLE MATERIAL DATA'!$A$5:$A$104, 'LIFECYCLE MATERIAL DATA'!$M$5:$M$104)*$BQ16/1000++_xlfn.XLOOKUP('Project Info'!$C$15,'LIFECYCLE MATERIAL DATA'!$A$5:$A$104,'LIFECYCLE MATERIAL DATA'!$M$5:$M$104)*$BP16/1000),"")</f>
        <v/>
      </c>
      <c r="CC16" s="745">
        <f>IFERROR(IF(OR($B16="Timber",$C16="Timber_EPD", $C16="Bamboo"),_xlfn.XLOOKUP($BL16,'LIFECYCLE MATERIAL DATA Master'!$A$5:$A$104,'LIFECYCLE MATERIAL DATA Master'!$E$5:$E$104,,)*$BQ16,0),"")/1000</f>
        <v>0</v>
      </c>
      <c r="CD16" s="185" t="str">
        <f>IFERROR((_xlfn.XLOOKUP($BL16,'LIFECYCLE MATERIAL DATA'!$A$5:$A$104,'LIFECYCLE MATERIAL DATA'!$N$5:$N$104,,)*$BQ16/1000++_xlfn.XLOOKUP('Project Info'!$C$15,'LIFECYCLE MATERIAL DATA'!$A$5:$A$104,'LIFECYCLE MATERIAL DATA'!$N$5:$N$104,,)*$BP16/1000),"")</f>
        <v/>
      </c>
      <c r="CE16" s="745" t="str">
        <f>Targets!A20</f>
        <v>LETI Education Target (168)</v>
      </c>
      <c r="CF16" s="209" t="str">
        <f>Targets!B20</f>
        <v>Education</v>
      </c>
      <c r="CG16" s="778">
        <f>Targets!C20</f>
        <v>168.48</v>
      </c>
      <c r="CH16" s="772">
        <f>IFERROR(1+_xlfn.XLOOKUP($BL16,'LIFECYCLE MATERIAL DATA'!$A$5:$A$104,'LIFECYCLE MATERIAL DATA'!$H$5:$H$104,,),0)</f>
        <v>0</v>
      </c>
      <c r="CI16" s="765">
        <f t="shared" si="12"/>
        <v>0</v>
      </c>
      <c r="CJ16" s="773">
        <f t="shared" si="13"/>
        <v>0</v>
      </c>
      <c r="CK16" s="774">
        <f t="shared" si="14"/>
        <v>0</v>
      </c>
      <c r="CL16" s="767">
        <f t="shared" si="26"/>
        <v>0</v>
      </c>
      <c r="CM16" s="775">
        <f t="shared" si="27"/>
        <v>0</v>
      </c>
      <c r="CN16" s="769">
        <v>0</v>
      </c>
      <c r="CO16" s="745">
        <f t="shared" si="15"/>
        <v>0</v>
      </c>
      <c r="CP16" s="745">
        <f t="shared" si="15"/>
        <v>0</v>
      </c>
      <c r="CQ16" s="745">
        <f t="shared" ref="CQ16:DV16" si="46">IF(CQ$11&gt;=DESIGN_LIFE,CP16,IF(AND(CQ$11&gt;0,$CK16&lt;&gt;0),IF(INT((CQ$11)/(DESIGN_LIFE/$CK16))=((CQ$11)/(DESIGN_LIFE/$CK16)),$CM16+CP16,CP16),CP16))</f>
        <v>0</v>
      </c>
      <c r="CR16" s="745">
        <f t="shared" si="46"/>
        <v>0</v>
      </c>
      <c r="CS16" s="745">
        <f t="shared" si="46"/>
        <v>0</v>
      </c>
      <c r="CT16" s="745">
        <f t="shared" si="46"/>
        <v>0</v>
      </c>
      <c r="CU16" s="745">
        <f t="shared" si="46"/>
        <v>0</v>
      </c>
      <c r="CV16" s="745">
        <f t="shared" si="46"/>
        <v>0</v>
      </c>
      <c r="CW16" s="745">
        <f t="shared" si="46"/>
        <v>0</v>
      </c>
      <c r="CX16" s="745">
        <f t="shared" si="46"/>
        <v>0</v>
      </c>
      <c r="CY16" s="745">
        <f t="shared" si="46"/>
        <v>0</v>
      </c>
      <c r="CZ16" s="745">
        <f t="shared" si="46"/>
        <v>0</v>
      </c>
      <c r="DA16" s="745">
        <f t="shared" si="46"/>
        <v>0</v>
      </c>
      <c r="DB16" s="745">
        <f t="shared" si="46"/>
        <v>0</v>
      </c>
      <c r="DC16" s="745">
        <f t="shared" si="46"/>
        <v>0</v>
      </c>
      <c r="DD16" s="745">
        <f t="shared" si="46"/>
        <v>0</v>
      </c>
      <c r="DE16" s="745">
        <f t="shared" si="46"/>
        <v>0</v>
      </c>
      <c r="DF16" s="745">
        <f t="shared" si="46"/>
        <v>0</v>
      </c>
      <c r="DG16" s="745">
        <f t="shared" si="46"/>
        <v>0</v>
      </c>
      <c r="DH16" s="745">
        <f t="shared" si="46"/>
        <v>0</v>
      </c>
      <c r="DI16" s="745">
        <f t="shared" si="46"/>
        <v>0</v>
      </c>
      <c r="DJ16" s="745">
        <f t="shared" si="46"/>
        <v>0</v>
      </c>
      <c r="DK16" s="745">
        <f t="shared" si="46"/>
        <v>0</v>
      </c>
      <c r="DL16" s="745">
        <f t="shared" si="46"/>
        <v>0</v>
      </c>
      <c r="DM16" s="745">
        <f t="shared" si="46"/>
        <v>0</v>
      </c>
      <c r="DN16" s="745">
        <f t="shared" si="46"/>
        <v>0</v>
      </c>
      <c r="DO16" s="745">
        <f t="shared" si="46"/>
        <v>0</v>
      </c>
      <c r="DP16" s="745">
        <f t="shared" si="46"/>
        <v>0</v>
      </c>
      <c r="DQ16" s="745">
        <f t="shared" si="46"/>
        <v>0</v>
      </c>
      <c r="DR16" s="745">
        <f t="shared" si="46"/>
        <v>0</v>
      </c>
      <c r="DS16" s="745">
        <f t="shared" si="46"/>
        <v>0</v>
      </c>
      <c r="DT16" s="745">
        <f t="shared" si="46"/>
        <v>0</v>
      </c>
      <c r="DU16" s="745">
        <f t="shared" si="46"/>
        <v>0</v>
      </c>
      <c r="DV16" s="745">
        <f t="shared" si="46"/>
        <v>0</v>
      </c>
      <c r="DW16" s="745">
        <f t="shared" ref="DW16:FB16" si="47">IF(DW$11&gt;=DESIGN_LIFE,DV16,IF(AND(DW$11&gt;0,$CK16&lt;&gt;0),IF(INT((DW$11)/(DESIGN_LIFE/$CK16))=((DW$11)/(DESIGN_LIFE/$CK16)),$CM16+DV16,DV16),DV16))</f>
        <v>0</v>
      </c>
      <c r="DX16" s="745">
        <f t="shared" si="47"/>
        <v>0</v>
      </c>
      <c r="DY16" s="745">
        <f t="shared" si="47"/>
        <v>0</v>
      </c>
      <c r="DZ16" s="745">
        <f t="shared" si="47"/>
        <v>0</v>
      </c>
      <c r="EA16" s="745">
        <f t="shared" si="47"/>
        <v>0</v>
      </c>
      <c r="EB16" s="745">
        <f t="shared" si="47"/>
        <v>0</v>
      </c>
      <c r="EC16" s="745">
        <f t="shared" si="47"/>
        <v>0</v>
      </c>
      <c r="ED16" s="745">
        <f t="shared" si="47"/>
        <v>0</v>
      </c>
      <c r="EE16" s="745">
        <f t="shared" si="47"/>
        <v>0</v>
      </c>
      <c r="EF16" s="745">
        <f t="shared" si="47"/>
        <v>0</v>
      </c>
      <c r="EG16" s="745">
        <f t="shared" si="47"/>
        <v>0</v>
      </c>
      <c r="EH16" s="745">
        <f t="shared" si="47"/>
        <v>0</v>
      </c>
      <c r="EI16" s="745">
        <f t="shared" si="47"/>
        <v>0</v>
      </c>
      <c r="EJ16" s="745">
        <f t="shared" si="47"/>
        <v>0</v>
      </c>
      <c r="EK16" s="745">
        <f t="shared" si="47"/>
        <v>0</v>
      </c>
      <c r="EL16" s="745">
        <f t="shared" si="47"/>
        <v>0</v>
      </c>
      <c r="EM16" s="745">
        <f t="shared" si="47"/>
        <v>0</v>
      </c>
      <c r="EN16" s="745">
        <f t="shared" si="47"/>
        <v>0</v>
      </c>
      <c r="EO16" s="745">
        <f t="shared" si="47"/>
        <v>0</v>
      </c>
      <c r="EP16" s="745">
        <f t="shared" si="47"/>
        <v>0</v>
      </c>
      <c r="EQ16" s="745">
        <f t="shared" si="47"/>
        <v>0</v>
      </c>
      <c r="ER16" s="745">
        <f t="shared" si="47"/>
        <v>0</v>
      </c>
      <c r="ES16" s="745">
        <f t="shared" si="47"/>
        <v>0</v>
      </c>
      <c r="ET16" s="745">
        <f t="shared" si="47"/>
        <v>0</v>
      </c>
      <c r="EU16" s="745">
        <f t="shared" si="47"/>
        <v>0</v>
      </c>
      <c r="EV16" s="745">
        <f t="shared" si="47"/>
        <v>0</v>
      </c>
      <c r="EW16" s="745">
        <f t="shared" si="47"/>
        <v>0</v>
      </c>
      <c r="EX16" s="745">
        <f t="shared" si="47"/>
        <v>0</v>
      </c>
      <c r="EY16" s="745">
        <f t="shared" si="47"/>
        <v>0</v>
      </c>
      <c r="EZ16" s="745">
        <f t="shared" si="47"/>
        <v>0</v>
      </c>
      <c r="FA16" s="745">
        <f t="shared" si="47"/>
        <v>0</v>
      </c>
      <c r="FB16" s="745">
        <f t="shared" si="47"/>
        <v>0</v>
      </c>
      <c r="FC16" s="745">
        <f t="shared" ref="FC16:GH16" si="48">IF(FC$11&gt;=DESIGN_LIFE,FB16,IF(AND(FC$11&gt;0,$CK16&lt;&gt;0),IF(INT((FC$11)/(DESIGN_LIFE/$CK16))=((FC$11)/(DESIGN_LIFE/$CK16)),$CM16+FB16,FB16),FB16))</f>
        <v>0</v>
      </c>
      <c r="FD16" s="745">
        <f t="shared" si="48"/>
        <v>0</v>
      </c>
      <c r="FE16" s="745">
        <f t="shared" si="48"/>
        <v>0</v>
      </c>
      <c r="FF16" s="745">
        <f t="shared" si="48"/>
        <v>0</v>
      </c>
      <c r="FG16" s="745">
        <f t="shared" si="48"/>
        <v>0</v>
      </c>
      <c r="FH16" s="745">
        <f t="shared" si="48"/>
        <v>0</v>
      </c>
      <c r="FI16" s="745">
        <f t="shared" si="48"/>
        <v>0</v>
      </c>
      <c r="FJ16" s="745">
        <f t="shared" si="48"/>
        <v>0</v>
      </c>
      <c r="FK16" s="745">
        <f t="shared" si="48"/>
        <v>0</v>
      </c>
      <c r="FL16" s="745">
        <f t="shared" si="48"/>
        <v>0</v>
      </c>
      <c r="FM16" s="745">
        <f t="shared" si="48"/>
        <v>0</v>
      </c>
      <c r="FN16" s="745">
        <f t="shared" si="48"/>
        <v>0</v>
      </c>
      <c r="FO16" s="745">
        <f t="shared" si="48"/>
        <v>0</v>
      </c>
      <c r="FP16" s="745">
        <f t="shared" si="48"/>
        <v>0</v>
      </c>
      <c r="FQ16" s="745">
        <f t="shared" si="48"/>
        <v>0</v>
      </c>
      <c r="FR16" s="745">
        <f t="shared" si="48"/>
        <v>0</v>
      </c>
      <c r="FS16" s="745">
        <f t="shared" si="48"/>
        <v>0</v>
      </c>
      <c r="FT16" s="745">
        <f t="shared" si="48"/>
        <v>0</v>
      </c>
      <c r="FU16" s="745">
        <f t="shared" si="48"/>
        <v>0</v>
      </c>
      <c r="FV16" s="745">
        <f t="shared" si="48"/>
        <v>0</v>
      </c>
      <c r="FW16" s="745">
        <f t="shared" si="48"/>
        <v>0</v>
      </c>
      <c r="FX16" s="745">
        <f t="shared" si="48"/>
        <v>0</v>
      </c>
      <c r="FY16" s="745">
        <f t="shared" si="48"/>
        <v>0</v>
      </c>
      <c r="FZ16" s="745">
        <f t="shared" si="48"/>
        <v>0</v>
      </c>
      <c r="GA16" s="745">
        <f t="shared" si="48"/>
        <v>0</v>
      </c>
      <c r="GB16" s="745">
        <f t="shared" si="48"/>
        <v>0</v>
      </c>
      <c r="GC16" s="745">
        <f t="shared" si="48"/>
        <v>0</v>
      </c>
      <c r="GD16" s="745">
        <f t="shared" si="48"/>
        <v>0</v>
      </c>
      <c r="GE16" s="745">
        <f t="shared" si="48"/>
        <v>0</v>
      </c>
      <c r="GF16" s="745">
        <f t="shared" si="48"/>
        <v>0</v>
      </c>
      <c r="GG16" s="745">
        <f t="shared" si="48"/>
        <v>0</v>
      </c>
      <c r="GH16" s="745">
        <f t="shared" si="48"/>
        <v>0</v>
      </c>
      <c r="GI16" s="745">
        <f t="shared" ref="GI16:HG16" si="49">IF(GI$11&gt;=DESIGN_LIFE,GH16,IF(AND(GI$11&gt;0,$CK16&lt;&gt;0),IF(INT((GI$11)/(DESIGN_LIFE/$CK16))=((GI$11)/(DESIGN_LIFE/$CK16)),$CM16+GH16,GH16),GH16))</f>
        <v>0</v>
      </c>
      <c r="GJ16" s="745">
        <f t="shared" si="49"/>
        <v>0</v>
      </c>
      <c r="GK16" s="745">
        <f t="shared" si="49"/>
        <v>0</v>
      </c>
      <c r="GL16" s="745">
        <f t="shared" si="49"/>
        <v>0</v>
      </c>
      <c r="GM16" s="745">
        <f t="shared" si="49"/>
        <v>0</v>
      </c>
      <c r="GN16" s="745">
        <f t="shared" si="49"/>
        <v>0</v>
      </c>
      <c r="GO16" s="745">
        <f t="shared" si="49"/>
        <v>0</v>
      </c>
      <c r="GP16" s="745">
        <f t="shared" si="49"/>
        <v>0</v>
      </c>
      <c r="GQ16" s="745">
        <f t="shared" si="49"/>
        <v>0</v>
      </c>
      <c r="GR16" s="745">
        <f t="shared" si="49"/>
        <v>0</v>
      </c>
      <c r="GS16" s="745">
        <f t="shared" si="49"/>
        <v>0</v>
      </c>
      <c r="GT16" s="745">
        <f t="shared" si="49"/>
        <v>0</v>
      </c>
      <c r="GU16" s="745">
        <f t="shared" si="49"/>
        <v>0</v>
      </c>
      <c r="GV16" s="745">
        <f t="shared" si="49"/>
        <v>0</v>
      </c>
      <c r="GW16" s="745">
        <f t="shared" si="49"/>
        <v>0</v>
      </c>
      <c r="GX16" s="745">
        <f t="shared" si="49"/>
        <v>0</v>
      </c>
      <c r="GY16" s="745">
        <f t="shared" si="49"/>
        <v>0</v>
      </c>
      <c r="GZ16" s="745">
        <f t="shared" si="49"/>
        <v>0</v>
      </c>
      <c r="HA16" s="745">
        <f t="shared" si="49"/>
        <v>0</v>
      </c>
      <c r="HB16" s="745">
        <f t="shared" si="49"/>
        <v>0</v>
      </c>
      <c r="HC16" s="745">
        <f t="shared" si="49"/>
        <v>0</v>
      </c>
      <c r="HD16" s="745">
        <f t="shared" si="49"/>
        <v>0</v>
      </c>
      <c r="HE16" s="745">
        <f t="shared" si="49"/>
        <v>0</v>
      </c>
      <c r="HF16" s="745">
        <f t="shared" si="49"/>
        <v>0</v>
      </c>
      <c r="HG16" s="745">
        <f t="shared" si="49"/>
        <v>0</v>
      </c>
      <c r="HH16" s="185"/>
    </row>
    <row r="17" spans="1:216" ht="20.100000000000001" customHeight="1">
      <c r="A17" s="520" t="str">
        <f t="shared" si="4"/>
        <v>LST_STR_ELEMENT</v>
      </c>
      <c r="B17" s="357"/>
      <c r="C17" s="115"/>
      <c r="D17" s="116"/>
      <c r="E17" s="117"/>
      <c r="F17" s="116"/>
      <c r="G17" s="350" t="e">
        <f>IF(TYPOLOGY = "Bridge", _xlfn.XLOOKUP($E17, BRIDGE_STR_ELEMENT, 'MATERIAL DATA'!$R$36:$R$74,,), _xlfn.XLOOKUP($BL17, 'LIFECYCLE MATERIAL DATA'!$A$5:$A$104, 'LIFECYCLE MATERIAL DATA'!$Q$5:$Q$104,,))</f>
        <v>#N/A</v>
      </c>
      <c r="H17" s="630"/>
      <c r="I17" s="631"/>
      <c r="J17" s="736"/>
      <c r="K17" s="116"/>
      <c r="L17" s="95"/>
      <c r="M17" s="358"/>
      <c r="N17" s="156">
        <f t="shared" si="32"/>
        <v>0</v>
      </c>
      <c r="O17" s="157" t="str">
        <f t="shared" si="20"/>
        <v/>
      </c>
      <c r="P17" s="158" t="str">
        <f t="shared" si="21"/>
        <v/>
      </c>
      <c r="Q17" s="158" t="str" cm="1">
        <f t="array" ref="Q17">IFERROR(_xlfn.IFS(AND($I17 = "Yes", $J17 =1),(($BX17+$BU17)/($J17) + ($BY17+$BR17 +$BZ17)),AND($I17 = "Yes", $J17 &gt;1), (($BX17+$BU17)/($J17) + ($BY17*2 +$BZ17)) ), "")</f>
        <v/>
      </c>
      <c r="R17" s="158" t="str">
        <f t="shared" si="5"/>
        <v/>
      </c>
      <c r="S17" s="159">
        <f t="shared" si="22"/>
        <v>0</v>
      </c>
      <c r="T17" s="159" t="str">
        <f t="shared" si="45"/>
        <v/>
      </c>
      <c r="U17" s="158" t="str">
        <f t="shared" si="33"/>
        <v/>
      </c>
      <c r="V17" s="396" t="str">
        <f t="shared" si="23"/>
        <v/>
      </c>
      <c r="W17" s="156" t="str">
        <f t="shared" si="7"/>
        <v/>
      </c>
      <c r="X17" s="160">
        <f t="shared" si="8"/>
        <v>0</v>
      </c>
      <c r="Y17" s="274" t="s">
        <v>415</v>
      </c>
      <c r="Z17" s="745" t="str">
        <f>'MATERIAL DATA'!$Q41</f>
        <v>1.3.1 Cable System</v>
      </c>
      <c r="AA17" s="768">
        <f t="shared" si="24"/>
        <v>0</v>
      </c>
      <c r="AB17" s="745"/>
      <c r="AC17" s="199" t="str">
        <f>'MATERIAL DATA'!Q15</f>
        <v>2.1.1 Frame (vertical) - columns/structural walls &amp; braces</v>
      </c>
      <c r="AD17" s="754">
        <f ca="1">SUMIF($E$12:$E$45,AC17,$O$12:$O$45)+SUMIF($E$12:$E$45,AC17,$P$12:$P$45)+SUMIF($E$12:$E$45,AC17,R$12:$R$45) +SUMIF($E$12:$E$45, AC17, $Q$12:$Q$43)</f>
        <v>0</v>
      </c>
      <c r="AE17" s="745"/>
      <c r="AF17" s="185"/>
      <c r="AG17" s="185"/>
      <c r="AH17" s="745" t="s">
        <v>399</v>
      </c>
      <c r="AI17" s="779">
        <f ca="1">SUM(AD19,AD20)</f>
        <v>0</v>
      </c>
      <c r="AJ17" s="780">
        <f t="shared" ca="1" si="38"/>
        <v>0</v>
      </c>
      <c r="AK17" s="745" t="s">
        <v>16</v>
      </c>
      <c r="AL17" s="781">
        <f>SUMIF($B$12:$B$43,"Other",$BQ$12:$BQ$43)+SUMIF($C$12:$C$43,"Other_EPD",$BQ$12:$BQ$43)</f>
        <v>0</v>
      </c>
      <c r="AM17" s="745"/>
      <c r="AN17" s="745" t="s">
        <v>310</v>
      </c>
      <c r="AO17" s="745">
        <f t="shared" si="39"/>
        <v>0</v>
      </c>
      <c r="AP17" s="745"/>
      <c r="AQ17" s="749"/>
      <c r="AR17" s="755"/>
      <c r="AS17" s="755"/>
      <c r="AT17" s="755"/>
      <c r="AU17" s="783" t="s">
        <v>729</v>
      </c>
      <c r="AV17" s="755">
        <f>T51*K8</f>
        <v>0</v>
      </c>
      <c r="AW17" s="756">
        <f>AV17+T51</f>
        <v>0</v>
      </c>
      <c r="AX17" s="755"/>
      <c r="AY17" s="783" t="s">
        <v>729</v>
      </c>
      <c r="AZ17" s="755">
        <f>AZ30*K8</f>
        <v>0</v>
      </c>
      <c r="BA17" s="787">
        <f>AZ17+AZ30</f>
        <v>0</v>
      </c>
      <c r="BB17" s="186"/>
      <c r="BC17" s="783" t="s">
        <v>729</v>
      </c>
      <c r="BD17" s="755">
        <f>BD30*K8</f>
        <v>0</v>
      </c>
      <c r="BE17" s="787">
        <f>BD17+BD30</f>
        <v>0</v>
      </c>
      <c r="BF17" s="186"/>
      <c r="BG17" s="186"/>
      <c r="BH17" s="186"/>
      <c r="BI17" s="186"/>
      <c r="BJ17" s="186"/>
      <c r="BK17" s="209" t="str">
        <f t="shared" si="40"/>
        <v>ER</v>
      </c>
      <c r="BL17" s="209" t="str">
        <f t="shared" si="9"/>
        <v xml:space="preserve"> -  - </v>
      </c>
      <c r="BM17" s="745" t="str" cm="1">
        <f t="array" ref="BM17">_xlfn.IFS(OR(AND(TYPOLOGY &lt;&gt; "Bridge", B17="concrete",D17&lt;&gt;"Reinforced - 150mm hollow core slab"),C17="Concrete_EPD",),"Reinforcement",(OR(AND(TYPOLOGY="Bridge",B17="concrete",D17&lt;&gt;"Reinforced - 150mm hollow core slab"),C17="Concrete_EPD",)),"Bridge_Reinforcement",TRUE, "No_Reinforcement")</f>
        <v>No_Reinforcement</v>
      </c>
      <c r="BN17" s="186" t="e">
        <f>_xlfn.XLOOKUP($BL17,'LIFECYCLE MATERIAL DATA'!$A$5:$A$104,'LIFECYCLE MATERIAL DATA'!$D$5:$D$104,)</f>
        <v>#N/A</v>
      </c>
      <c r="BO17" s="186">
        <f>IFERROR(IF(M17&lt;&gt;0,_xlfn.XLOOKUP(M17,'Custom Data'!S16:S45,'Custom Data'!T16:T45,,-1),0),0)</f>
        <v>0</v>
      </c>
      <c r="BP17" s="186">
        <f t="shared" si="10"/>
        <v>0</v>
      </c>
      <c r="BQ17" s="846" t="str">
        <f t="shared" si="11"/>
        <v>ER</v>
      </c>
      <c r="BR17" s="745" t="str">
        <f>IFERROR(_xlfn.XLOOKUP($BL17,'LIFECYCLE MATERIAL DATA'!$A$5:$A$104,'LIFECYCLE MATERIAL DATA'!$I$5:$I$104,,)*($BQ17/1000)+_xlfn.XLOOKUP('Project Info'!$C$15,'LIFECYCLE MATERIAL DATA'!$A$5:$A$104,'LIFECYCLE MATERIAL DATA'!$I$5:$I$104,,)*($BP17/1000),"")</f>
        <v/>
      </c>
      <c r="BS17" s="745" t="str">
        <f>IFERROR(_xlfn.XLOOKUP($BL17,'LIFECYCLE MATERIAL DATA'!$A$5:$A$104, 'LIFECYCLE MATERIAL DATA'!$J$5:$J$104,,)*($BQ17/1000)+_xlfn.XLOOKUP('Project Info'!$C$15,'LIFECYCLE MATERIAL DATA'!$A$5:$A$104,'LIFECYCLE MATERIAL DATA'!$J$5:$J$104,,)*($BP17/1000),"")</f>
        <v/>
      </c>
      <c r="BT17" s="745" t="str">
        <f>IFERROR(_xlfn.XLOOKUP($BL17,'LIFECYCLE MATERIAL DATA'!$A$5:$A$104, 'LIFECYCLE MATERIAL DATA'!$K$5:$K$104,,)*($BQ17/1000),"")</f>
        <v/>
      </c>
      <c r="BU17" s="185" t="str">
        <f>IFERROR(_xlfn.XLOOKUP($BL17,'LIFECYCLE MATERIAL DATA'!$A$5:$A$104,'LIFECYCLE MATERIAL DATA'!$L$5:$L$104,,)*($BQ17/1000)+_xlfn.XLOOKUP('Project Info'!$C$15,'LIFECYCLE MATERIAL DATA'!$A$5:$A$104,'LIFECYCLE MATERIAL DATA'!$L$5:$L$104,,)*($BP17/1000),"")</f>
        <v/>
      </c>
      <c r="BV17" s="745" t="str">
        <f t="shared" si="25"/>
        <v/>
      </c>
      <c r="BW17" s="745" t="str">
        <f>IF($K17='MATERIAL DATA'!$O$5,$L17, IF($K17='MATERIAL DATA'!$O$6,$L17/(1000*'Scheme 4'!$BN17),""))</f>
        <v/>
      </c>
      <c r="BX17" s="745" t="str">
        <f>IFERROR(((_xlfn.XLOOKUP($BL17,'LIFECYCLE MATERIAL DATA'!$A$5:$A$104,'LIFECYCLE MATERIAL DATA'!$F$5:$F$104,,))*$BQ17/1000+_xlfn.XLOOKUP('Project Info'!$C$15,'LIFECYCLE MATERIAL DATA'!$A$5:$A$104,'LIFECYCLE MATERIAL DATA'!$F$5:$F$104,,)*$BP17/1000),"")</f>
        <v/>
      </c>
      <c r="BY17" s="771" t="str">
        <f>IFERROR((_xlfn.XLOOKUP($BL17,'LIFECYCLE MATERIAL DATA'!$A$5:$A$104,'LIFECYCLE MATERIAL DATA'!$G$5:$G$104,,)*$BQ17/1000++_xlfn.XLOOKUP('Project Info'!$C$15,'LIFECYCLE MATERIAL DATA'!$A$5:$A$104,'LIFECYCLE MATERIAL DATA'!$G$5:$G$104,,)*$BP17/1000),"")</f>
        <v/>
      </c>
      <c r="BZ17" s="745" t="str">
        <f>IFERROR(_xlfn.XLOOKUP('Scheme 4'!$BL17,'LIFECYCLE MATERIAL DATA'!$A$5:$A$104,'LIFECYCLE MATERIAL DATA'!$H$5:$H$104,,)*SUM($BX17+$BY17+$CB17+$CC17), "")</f>
        <v/>
      </c>
      <c r="CA17" s="185"/>
      <c r="CB17" s="743" t="str">
        <f>IFERROR((_xlfn.XLOOKUP($BL17,'LIFECYCLE MATERIAL DATA'!$A$5:$A$104, 'LIFECYCLE MATERIAL DATA'!$M$5:$M$104)*$BQ17/1000++_xlfn.XLOOKUP('Project Info'!$C$15,'LIFECYCLE MATERIAL DATA'!$A$5:$A$104,'LIFECYCLE MATERIAL DATA'!$M$5:$M$104)*$BP17/1000),"")</f>
        <v/>
      </c>
      <c r="CC17" s="745">
        <f>IFERROR(IF(OR($B17="Timber",$C17="Timber_EPD", $C17="Bamboo"),_xlfn.XLOOKUP($BL17,'LIFECYCLE MATERIAL DATA Master'!$A$5:$A$104,'LIFECYCLE MATERIAL DATA Master'!$E$5:$E$104,,)*$BQ17,0),"")/1000</f>
        <v>0</v>
      </c>
      <c r="CD17" s="185" t="str">
        <f>IFERROR((_xlfn.XLOOKUP($BL17,'LIFECYCLE MATERIAL DATA'!$A$5:$A$104,'LIFECYCLE MATERIAL DATA'!$N$5:$N$104,,)*$BQ17/1000++_xlfn.XLOOKUP('Project Info'!$C$15,'LIFECYCLE MATERIAL DATA'!$A$5:$A$104,'LIFECYCLE MATERIAL DATA'!$N$5:$N$104,,)*$BP17/1000),"")</f>
        <v/>
      </c>
      <c r="CE17" s="745" t="str">
        <f>Targets!A21</f>
        <v>LETI Residential Target (201)</v>
      </c>
      <c r="CF17" s="209" t="str">
        <f>Targets!B21</f>
        <v>Residential</v>
      </c>
      <c r="CG17" s="209">
        <f>Targets!C21</f>
        <v>201</v>
      </c>
      <c r="CH17" s="772">
        <f>IFERROR(1+_xlfn.XLOOKUP($BL17,'LIFECYCLE MATERIAL DATA'!$A$5:$A$104,'LIFECYCLE MATERIAL DATA'!$H$5:$H$104,,),0)</f>
        <v>0</v>
      </c>
      <c r="CI17" s="765">
        <f t="shared" si="12"/>
        <v>0</v>
      </c>
      <c r="CJ17" s="773">
        <f t="shared" si="13"/>
        <v>0</v>
      </c>
      <c r="CK17" s="774">
        <f t="shared" si="14"/>
        <v>0</v>
      </c>
      <c r="CL17" s="767">
        <f t="shared" si="26"/>
        <v>0</v>
      </c>
      <c r="CM17" s="775">
        <f t="shared" si="27"/>
        <v>0</v>
      </c>
      <c r="CN17" s="769">
        <v>0</v>
      </c>
      <c r="CO17" s="745">
        <f t="shared" si="15"/>
        <v>0</v>
      </c>
      <c r="CP17" s="745">
        <f t="shared" si="15"/>
        <v>0</v>
      </c>
      <c r="CQ17" s="745">
        <f t="shared" ref="CQ17:DV17" si="50">IF(CQ$11&gt;=DESIGN_LIFE,CP17,IF(AND(CQ$11&gt;0,$CK17&lt;&gt;0),IF(INT((CQ$11)/(DESIGN_LIFE/$CK17))=((CQ$11)/(DESIGN_LIFE/$CK17)),$CM17+CP17,CP17),CP17))</f>
        <v>0</v>
      </c>
      <c r="CR17" s="745">
        <f t="shared" si="50"/>
        <v>0</v>
      </c>
      <c r="CS17" s="745">
        <f t="shared" si="50"/>
        <v>0</v>
      </c>
      <c r="CT17" s="745">
        <f t="shared" si="50"/>
        <v>0</v>
      </c>
      <c r="CU17" s="745">
        <f t="shared" si="50"/>
        <v>0</v>
      </c>
      <c r="CV17" s="745">
        <f t="shared" si="50"/>
        <v>0</v>
      </c>
      <c r="CW17" s="745">
        <f t="shared" si="50"/>
        <v>0</v>
      </c>
      <c r="CX17" s="745">
        <f t="shared" si="50"/>
        <v>0</v>
      </c>
      <c r="CY17" s="745">
        <f t="shared" si="50"/>
        <v>0</v>
      </c>
      <c r="CZ17" s="745">
        <f t="shared" si="50"/>
        <v>0</v>
      </c>
      <c r="DA17" s="745">
        <f t="shared" si="50"/>
        <v>0</v>
      </c>
      <c r="DB17" s="745">
        <f t="shared" si="50"/>
        <v>0</v>
      </c>
      <c r="DC17" s="745">
        <f t="shared" si="50"/>
        <v>0</v>
      </c>
      <c r="DD17" s="745">
        <f t="shared" si="50"/>
        <v>0</v>
      </c>
      <c r="DE17" s="745">
        <f t="shared" si="50"/>
        <v>0</v>
      </c>
      <c r="DF17" s="745">
        <f t="shared" si="50"/>
        <v>0</v>
      </c>
      <c r="DG17" s="745">
        <f t="shared" si="50"/>
        <v>0</v>
      </c>
      <c r="DH17" s="745">
        <f t="shared" si="50"/>
        <v>0</v>
      </c>
      <c r="DI17" s="745">
        <f t="shared" si="50"/>
        <v>0</v>
      </c>
      <c r="DJ17" s="745">
        <f t="shared" si="50"/>
        <v>0</v>
      </c>
      <c r="DK17" s="745">
        <f t="shared" si="50"/>
        <v>0</v>
      </c>
      <c r="DL17" s="745">
        <f t="shared" si="50"/>
        <v>0</v>
      </c>
      <c r="DM17" s="745">
        <f t="shared" si="50"/>
        <v>0</v>
      </c>
      <c r="DN17" s="745">
        <f t="shared" si="50"/>
        <v>0</v>
      </c>
      <c r="DO17" s="745">
        <f t="shared" si="50"/>
        <v>0</v>
      </c>
      <c r="DP17" s="745">
        <f t="shared" si="50"/>
        <v>0</v>
      </c>
      <c r="DQ17" s="745">
        <f t="shared" si="50"/>
        <v>0</v>
      </c>
      <c r="DR17" s="745">
        <f t="shared" si="50"/>
        <v>0</v>
      </c>
      <c r="DS17" s="745">
        <f t="shared" si="50"/>
        <v>0</v>
      </c>
      <c r="DT17" s="745">
        <f t="shared" si="50"/>
        <v>0</v>
      </c>
      <c r="DU17" s="745">
        <f t="shared" si="50"/>
        <v>0</v>
      </c>
      <c r="DV17" s="745">
        <f t="shared" si="50"/>
        <v>0</v>
      </c>
      <c r="DW17" s="745">
        <f t="shared" ref="DW17:FB17" si="51">IF(DW$11&gt;=DESIGN_LIFE,DV17,IF(AND(DW$11&gt;0,$CK17&lt;&gt;0),IF(INT((DW$11)/(DESIGN_LIFE/$CK17))=((DW$11)/(DESIGN_LIFE/$CK17)),$CM17+DV17,DV17),DV17))</f>
        <v>0</v>
      </c>
      <c r="DX17" s="745">
        <f t="shared" si="51"/>
        <v>0</v>
      </c>
      <c r="DY17" s="745">
        <f t="shared" si="51"/>
        <v>0</v>
      </c>
      <c r="DZ17" s="745">
        <f t="shared" si="51"/>
        <v>0</v>
      </c>
      <c r="EA17" s="745">
        <f t="shared" si="51"/>
        <v>0</v>
      </c>
      <c r="EB17" s="745">
        <f t="shared" si="51"/>
        <v>0</v>
      </c>
      <c r="EC17" s="745">
        <f t="shared" si="51"/>
        <v>0</v>
      </c>
      <c r="ED17" s="745">
        <f t="shared" si="51"/>
        <v>0</v>
      </c>
      <c r="EE17" s="745">
        <f t="shared" si="51"/>
        <v>0</v>
      </c>
      <c r="EF17" s="745">
        <f t="shared" si="51"/>
        <v>0</v>
      </c>
      <c r="EG17" s="745">
        <f t="shared" si="51"/>
        <v>0</v>
      </c>
      <c r="EH17" s="745">
        <f t="shared" si="51"/>
        <v>0</v>
      </c>
      <c r="EI17" s="745">
        <f t="shared" si="51"/>
        <v>0</v>
      </c>
      <c r="EJ17" s="745">
        <f t="shared" si="51"/>
        <v>0</v>
      </c>
      <c r="EK17" s="745">
        <f t="shared" si="51"/>
        <v>0</v>
      </c>
      <c r="EL17" s="745">
        <f t="shared" si="51"/>
        <v>0</v>
      </c>
      <c r="EM17" s="745">
        <f t="shared" si="51"/>
        <v>0</v>
      </c>
      <c r="EN17" s="745">
        <f t="shared" si="51"/>
        <v>0</v>
      </c>
      <c r="EO17" s="745">
        <f t="shared" si="51"/>
        <v>0</v>
      </c>
      <c r="EP17" s="745">
        <f t="shared" si="51"/>
        <v>0</v>
      </c>
      <c r="EQ17" s="745">
        <f t="shared" si="51"/>
        <v>0</v>
      </c>
      <c r="ER17" s="745">
        <f t="shared" si="51"/>
        <v>0</v>
      </c>
      <c r="ES17" s="745">
        <f t="shared" si="51"/>
        <v>0</v>
      </c>
      <c r="ET17" s="745">
        <f t="shared" si="51"/>
        <v>0</v>
      </c>
      <c r="EU17" s="745">
        <f t="shared" si="51"/>
        <v>0</v>
      </c>
      <c r="EV17" s="745">
        <f t="shared" si="51"/>
        <v>0</v>
      </c>
      <c r="EW17" s="745">
        <f t="shared" si="51"/>
        <v>0</v>
      </c>
      <c r="EX17" s="745">
        <f t="shared" si="51"/>
        <v>0</v>
      </c>
      <c r="EY17" s="745">
        <f t="shared" si="51"/>
        <v>0</v>
      </c>
      <c r="EZ17" s="745">
        <f t="shared" si="51"/>
        <v>0</v>
      </c>
      <c r="FA17" s="745">
        <f t="shared" si="51"/>
        <v>0</v>
      </c>
      <c r="FB17" s="745">
        <f t="shared" si="51"/>
        <v>0</v>
      </c>
      <c r="FC17" s="745">
        <f t="shared" ref="FC17:GH17" si="52">IF(FC$11&gt;=DESIGN_LIFE,FB17,IF(AND(FC$11&gt;0,$CK17&lt;&gt;0),IF(INT((FC$11)/(DESIGN_LIFE/$CK17))=((FC$11)/(DESIGN_LIFE/$CK17)),$CM17+FB17,FB17),FB17))</f>
        <v>0</v>
      </c>
      <c r="FD17" s="745">
        <f t="shared" si="52"/>
        <v>0</v>
      </c>
      <c r="FE17" s="745">
        <f t="shared" si="52"/>
        <v>0</v>
      </c>
      <c r="FF17" s="745">
        <f t="shared" si="52"/>
        <v>0</v>
      </c>
      <c r="FG17" s="745">
        <f t="shared" si="52"/>
        <v>0</v>
      </c>
      <c r="FH17" s="745">
        <f t="shared" si="52"/>
        <v>0</v>
      </c>
      <c r="FI17" s="745">
        <f t="shared" si="52"/>
        <v>0</v>
      </c>
      <c r="FJ17" s="745">
        <f t="shared" si="52"/>
        <v>0</v>
      </c>
      <c r="FK17" s="745">
        <f t="shared" si="52"/>
        <v>0</v>
      </c>
      <c r="FL17" s="745">
        <f t="shared" si="52"/>
        <v>0</v>
      </c>
      <c r="FM17" s="745">
        <f t="shared" si="52"/>
        <v>0</v>
      </c>
      <c r="FN17" s="745">
        <f t="shared" si="52"/>
        <v>0</v>
      </c>
      <c r="FO17" s="745">
        <f t="shared" si="52"/>
        <v>0</v>
      </c>
      <c r="FP17" s="745">
        <f t="shared" si="52"/>
        <v>0</v>
      </c>
      <c r="FQ17" s="745">
        <f t="shared" si="52"/>
        <v>0</v>
      </c>
      <c r="FR17" s="745">
        <f t="shared" si="52"/>
        <v>0</v>
      </c>
      <c r="FS17" s="745">
        <f t="shared" si="52"/>
        <v>0</v>
      </c>
      <c r="FT17" s="745">
        <f t="shared" si="52"/>
        <v>0</v>
      </c>
      <c r="FU17" s="745">
        <f t="shared" si="52"/>
        <v>0</v>
      </c>
      <c r="FV17" s="745">
        <f t="shared" si="52"/>
        <v>0</v>
      </c>
      <c r="FW17" s="745">
        <f t="shared" si="52"/>
        <v>0</v>
      </c>
      <c r="FX17" s="745">
        <f t="shared" si="52"/>
        <v>0</v>
      </c>
      <c r="FY17" s="745">
        <f t="shared" si="52"/>
        <v>0</v>
      </c>
      <c r="FZ17" s="745">
        <f t="shared" si="52"/>
        <v>0</v>
      </c>
      <c r="GA17" s="745">
        <f t="shared" si="52"/>
        <v>0</v>
      </c>
      <c r="GB17" s="745">
        <f t="shared" si="52"/>
        <v>0</v>
      </c>
      <c r="GC17" s="745">
        <f t="shared" si="52"/>
        <v>0</v>
      </c>
      <c r="GD17" s="745">
        <f t="shared" si="52"/>
        <v>0</v>
      </c>
      <c r="GE17" s="745">
        <f t="shared" si="52"/>
        <v>0</v>
      </c>
      <c r="GF17" s="745">
        <f t="shared" si="52"/>
        <v>0</v>
      </c>
      <c r="GG17" s="745">
        <f t="shared" si="52"/>
        <v>0</v>
      </c>
      <c r="GH17" s="745">
        <f t="shared" si="52"/>
        <v>0</v>
      </c>
      <c r="GI17" s="745">
        <f t="shared" ref="GI17:HG17" si="53">IF(GI$11&gt;=DESIGN_LIFE,GH17,IF(AND(GI$11&gt;0,$CK17&lt;&gt;0),IF(INT((GI$11)/(DESIGN_LIFE/$CK17))=((GI$11)/(DESIGN_LIFE/$CK17)),$CM17+GH17,GH17),GH17))</f>
        <v>0</v>
      </c>
      <c r="GJ17" s="745">
        <f t="shared" si="53"/>
        <v>0</v>
      </c>
      <c r="GK17" s="745">
        <f t="shared" si="53"/>
        <v>0</v>
      </c>
      <c r="GL17" s="745">
        <f t="shared" si="53"/>
        <v>0</v>
      </c>
      <c r="GM17" s="745">
        <f t="shared" si="53"/>
        <v>0</v>
      </c>
      <c r="GN17" s="745">
        <f t="shared" si="53"/>
        <v>0</v>
      </c>
      <c r="GO17" s="745">
        <f t="shared" si="53"/>
        <v>0</v>
      </c>
      <c r="GP17" s="745">
        <f t="shared" si="53"/>
        <v>0</v>
      </c>
      <c r="GQ17" s="745">
        <f t="shared" si="53"/>
        <v>0</v>
      </c>
      <c r="GR17" s="745">
        <f t="shared" si="53"/>
        <v>0</v>
      </c>
      <c r="GS17" s="745">
        <f t="shared" si="53"/>
        <v>0</v>
      </c>
      <c r="GT17" s="745">
        <f t="shared" si="53"/>
        <v>0</v>
      </c>
      <c r="GU17" s="745">
        <f t="shared" si="53"/>
        <v>0</v>
      </c>
      <c r="GV17" s="745">
        <f t="shared" si="53"/>
        <v>0</v>
      </c>
      <c r="GW17" s="745">
        <f t="shared" si="53"/>
        <v>0</v>
      </c>
      <c r="GX17" s="745">
        <f t="shared" si="53"/>
        <v>0</v>
      </c>
      <c r="GY17" s="745">
        <f t="shared" si="53"/>
        <v>0</v>
      </c>
      <c r="GZ17" s="745">
        <f t="shared" si="53"/>
        <v>0</v>
      </c>
      <c r="HA17" s="745">
        <f t="shared" si="53"/>
        <v>0</v>
      </c>
      <c r="HB17" s="745">
        <f t="shared" si="53"/>
        <v>0</v>
      </c>
      <c r="HC17" s="745">
        <f t="shared" si="53"/>
        <v>0</v>
      </c>
      <c r="HD17" s="745">
        <f t="shared" si="53"/>
        <v>0</v>
      </c>
      <c r="HE17" s="745">
        <f t="shared" si="53"/>
        <v>0</v>
      </c>
      <c r="HF17" s="745">
        <f t="shared" si="53"/>
        <v>0</v>
      </c>
      <c r="HG17" s="745">
        <f t="shared" si="53"/>
        <v>0</v>
      </c>
      <c r="HH17" s="185"/>
    </row>
    <row r="18" spans="1:216" ht="20.100000000000001" customHeight="1">
      <c r="A18" s="520" t="str">
        <f t="shared" si="4"/>
        <v>LST_STR_ELEMENT</v>
      </c>
      <c r="B18" s="357"/>
      <c r="C18" s="115"/>
      <c r="D18" s="116"/>
      <c r="E18" s="117"/>
      <c r="F18" s="116"/>
      <c r="G18" s="350" t="e">
        <f>IF(TYPOLOGY = "Bridge", _xlfn.XLOOKUP($E18, BRIDGE_STR_ELEMENT, 'MATERIAL DATA'!$R$36:$R$74,,), _xlfn.XLOOKUP($BL18, 'LIFECYCLE MATERIAL DATA'!$A$5:$A$104, 'LIFECYCLE MATERIAL DATA'!$Q$5:$Q$104,,))</f>
        <v>#N/A</v>
      </c>
      <c r="H18" s="630"/>
      <c r="I18" s="631"/>
      <c r="J18" s="736"/>
      <c r="K18" s="116"/>
      <c r="L18" s="95"/>
      <c r="M18" s="358"/>
      <c r="N18" s="156">
        <f t="shared" si="32"/>
        <v>0</v>
      </c>
      <c r="O18" s="157" t="str">
        <f t="shared" si="20"/>
        <v/>
      </c>
      <c r="P18" s="158" t="str">
        <f t="shared" si="21"/>
        <v/>
      </c>
      <c r="Q18" s="158" t="str" cm="1">
        <f t="array" ref="Q18">IFERROR(_xlfn.IFS(AND($I18 = "Yes", $J18 =1),(($BX18+$BU18)/($J18) + ($BY18+$BR18 +$BZ18)),AND($I18 = "Yes", $J18 &gt;1), (($BX18+$BU18)/($J18) + ($BY18*2 +$BZ18)) ), "")</f>
        <v/>
      </c>
      <c r="R18" s="158" t="str">
        <f t="shared" si="5"/>
        <v/>
      </c>
      <c r="S18" s="159">
        <f t="shared" si="22"/>
        <v>0</v>
      </c>
      <c r="T18" s="159" t="str">
        <f t="shared" si="45"/>
        <v/>
      </c>
      <c r="U18" s="158" t="str">
        <f t="shared" si="33"/>
        <v/>
      </c>
      <c r="V18" s="396" t="str">
        <f t="shared" si="23"/>
        <v/>
      </c>
      <c r="W18" s="156" t="str">
        <f t="shared" si="7"/>
        <v/>
      </c>
      <c r="X18" s="160">
        <f t="shared" si="8"/>
        <v>0</v>
      </c>
      <c r="Y18" s="274" t="s">
        <v>415</v>
      </c>
      <c r="Z18" s="745" t="str">
        <f>'MATERIAL DATA'!$Q42</f>
        <v>2.1.1 Abutment (incl. wingwalls but excl. foundations)</v>
      </c>
      <c r="AA18" s="768">
        <f>SUMIF($E$12:$E$43,Z18,$O$12:$O$43) + SUMIF($E$12:$E$43,Z18,$P$12:$P$43) + SUMIF($E$12:$E$43,Z18,$R$12:$R$43) + SUMIF($E$12:$E$43,Z18,$Q$12:$Q$43)</f>
        <v>0</v>
      </c>
      <c r="AB18" s="745"/>
      <c r="AC18" s="199" t="str">
        <f>'MATERIAL DATA'!Q16</f>
        <v>2.1.2 Frame (Horizontal) - beams, joists &amp; braces</v>
      </c>
      <c r="AD18" s="754">
        <f ca="1">SUMIF($E$12:$E$45,AC18,$O$12:$O$45)+SUMIF($E$12:$E$45,AC18,$P$12:$P$45)+SUMIF($E$12:$E$45,AC18,R$12:$R$45) +SUMIF($E$12:$E$45, AC18, $Q$12:$Q$43)</f>
        <v>0</v>
      </c>
      <c r="AE18" s="745"/>
      <c r="AF18" s="185"/>
      <c r="AG18" s="185"/>
      <c r="AH18" s="185" t="s">
        <v>400</v>
      </c>
      <c r="AI18" s="779" t="e">
        <f>#N/A</f>
        <v>#N/A</v>
      </c>
      <c r="AJ18" s="780" t="e">
        <f t="shared" si="38"/>
        <v>#N/A</v>
      </c>
      <c r="AK18" s="745"/>
      <c r="AL18" s="745"/>
      <c r="AM18" s="745"/>
      <c r="AN18" s="745" t="s">
        <v>587</v>
      </c>
      <c r="AO18" s="745">
        <f t="shared" si="39"/>
        <v>0</v>
      </c>
      <c r="AP18" s="745"/>
      <c r="AQ18" s="745"/>
      <c r="AR18" s="745"/>
      <c r="AS18" s="186"/>
      <c r="AT18" s="186"/>
      <c r="AU18" s="209" t="s">
        <v>717</v>
      </c>
      <c r="AV18" s="788" t="e">
        <f>SUM(Q51:S51,U51)*K8</f>
        <v>#VALUE!</v>
      </c>
      <c r="AW18" s="789" t="e">
        <f>AV18+ SUM(Q51:S51,U51)</f>
        <v>#VALUE!</v>
      </c>
      <c r="AX18" s="186"/>
      <c r="AY18" s="209" t="s">
        <v>717</v>
      </c>
      <c r="AZ18" s="754" t="e">
        <f>AZ29*K8</f>
        <v>#DIV/0!</v>
      </c>
      <c r="BA18" s="756" t="e">
        <f>AZ18+AZ29</f>
        <v>#DIV/0!</v>
      </c>
      <c r="BB18" s="745"/>
      <c r="BC18" s="209" t="s">
        <v>717</v>
      </c>
      <c r="BD18" s="754" t="e">
        <f>BD29*K8</f>
        <v>#DIV/0!</v>
      </c>
      <c r="BE18" s="756" t="e">
        <f>BD18+BD29</f>
        <v>#DIV/0!</v>
      </c>
      <c r="BF18" s="186"/>
      <c r="BG18" s="186"/>
      <c r="BH18" s="186"/>
      <c r="BI18" s="186"/>
      <c r="BJ18" s="745"/>
      <c r="BK18" s="209" t="str">
        <f t="shared" si="40"/>
        <v>ER</v>
      </c>
      <c r="BL18" s="209" t="str">
        <f t="shared" si="9"/>
        <v xml:space="preserve"> -  - </v>
      </c>
      <c r="BM18" s="745" t="str" cm="1">
        <f t="array" ref="BM18">_xlfn.IFS(OR(AND(TYPOLOGY &lt;&gt; "Bridge", B18="concrete",D18&lt;&gt;"Reinforced - 150mm hollow core slab"),C18="Concrete_EPD",),"Reinforcement",(OR(AND(TYPOLOGY="Bridge",B18="concrete",D18&lt;&gt;"Reinforced - 150mm hollow core slab"),C18="Concrete_EPD",)),"Bridge_Reinforcement",TRUE, "No_Reinforcement")</f>
        <v>No_Reinforcement</v>
      </c>
      <c r="BN18" s="186" t="e">
        <f>_xlfn.XLOOKUP($BL18,'LIFECYCLE MATERIAL DATA'!$A$5:$A$104,'LIFECYCLE MATERIAL DATA'!$D$5:$D$104,)</f>
        <v>#N/A</v>
      </c>
      <c r="BO18" s="186">
        <f>IFERROR(IF(M18&lt;&gt;0,_xlfn.XLOOKUP(M18,'Custom Data'!S16:S45,'Custom Data'!T16:T45,,-1),0),0)</f>
        <v>0</v>
      </c>
      <c r="BP18" s="186">
        <f t="shared" si="10"/>
        <v>0</v>
      </c>
      <c r="BQ18" s="846" t="str">
        <f t="shared" si="11"/>
        <v>ER</v>
      </c>
      <c r="BR18" s="745" t="str">
        <f>IFERROR(_xlfn.XLOOKUP($BL18,'LIFECYCLE MATERIAL DATA'!$A$5:$A$104,'LIFECYCLE MATERIAL DATA'!$I$5:$I$104,,)*($BQ18/1000)+_xlfn.XLOOKUP('Project Info'!$C$15,'LIFECYCLE MATERIAL DATA'!$A$5:$A$104,'LIFECYCLE MATERIAL DATA'!$I$5:$I$104,,)*($BP18/1000),"")</f>
        <v/>
      </c>
      <c r="BS18" s="745" t="str">
        <f>IFERROR(_xlfn.XLOOKUP($BL18,'LIFECYCLE MATERIAL DATA'!$A$5:$A$104, 'LIFECYCLE MATERIAL DATA'!$J$5:$J$104,,)*($BQ18/1000)+_xlfn.XLOOKUP('Project Info'!$C$15,'LIFECYCLE MATERIAL DATA'!$A$5:$A$104,'LIFECYCLE MATERIAL DATA'!$J$5:$J$104,,)*($BP18/1000),"")</f>
        <v/>
      </c>
      <c r="BT18" s="745" t="str">
        <f>IFERROR(_xlfn.XLOOKUP($BL18,'LIFECYCLE MATERIAL DATA'!$A$5:$A$104, 'LIFECYCLE MATERIAL DATA'!$K$5:$K$104,,)*($BQ18/1000),"")</f>
        <v/>
      </c>
      <c r="BU18" s="185" t="str">
        <f>IFERROR(_xlfn.XLOOKUP($BL18,'LIFECYCLE MATERIAL DATA'!$A$5:$A$104,'LIFECYCLE MATERIAL DATA'!$L$5:$L$104,,)*($BQ18/1000)+_xlfn.XLOOKUP('Project Info'!$C$15,'LIFECYCLE MATERIAL DATA'!$A$5:$A$104,'LIFECYCLE MATERIAL DATA'!$L$5:$L$104,,)*($BP18/1000),"")</f>
        <v/>
      </c>
      <c r="BV18" s="745" t="str">
        <f t="shared" si="25"/>
        <v/>
      </c>
      <c r="BW18" s="745" t="str">
        <f>IF($K18='MATERIAL DATA'!$O$5,$L18, IF($K18='MATERIAL DATA'!$O$6,$L18/(1000*'Scheme 4'!$BN18),""))</f>
        <v/>
      </c>
      <c r="BX18" s="745" t="str">
        <f>IFERROR(((_xlfn.XLOOKUP($BL18,'LIFECYCLE MATERIAL DATA'!$A$5:$A$104,'LIFECYCLE MATERIAL DATA'!$F$5:$F$104,,))*$BQ18/1000+_xlfn.XLOOKUP('Project Info'!$C$15,'LIFECYCLE MATERIAL DATA'!$A$5:$A$104,'LIFECYCLE MATERIAL DATA'!$F$5:$F$104,,)*$BP18/1000),"")</f>
        <v/>
      </c>
      <c r="BY18" s="771" t="str">
        <f>IFERROR((_xlfn.XLOOKUP($BL18,'LIFECYCLE MATERIAL DATA'!$A$5:$A$104,'LIFECYCLE MATERIAL DATA'!$G$5:$G$104,,)*$BQ18/1000++_xlfn.XLOOKUP('Project Info'!$C$15,'LIFECYCLE MATERIAL DATA'!$A$5:$A$104,'LIFECYCLE MATERIAL DATA'!$G$5:$G$104,,)*$BP18/1000),"")</f>
        <v/>
      </c>
      <c r="BZ18" s="745" t="str">
        <f>IFERROR(_xlfn.XLOOKUP('Scheme 4'!$BL18,'LIFECYCLE MATERIAL DATA'!$A$5:$A$104,'LIFECYCLE MATERIAL DATA'!$H$5:$H$104,,)*SUM($BX18+$BY18+$CB18+$CC18), "")</f>
        <v/>
      </c>
      <c r="CA18" s="185"/>
      <c r="CB18" s="743" t="str">
        <f>IFERROR((_xlfn.XLOOKUP($BL18,'LIFECYCLE MATERIAL DATA'!$A$5:$A$104, 'LIFECYCLE MATERIAL DATA'!$M$5:$M$104)*$BQ18/1000++_xlfn.XLOOKUP('Project Info'!$C$15,'LIFECYCLE MATERIAL DATA'!$A$5:$A$104,'LIFECYCLE MATERIAL DATA'!$M$5:$M$104)*$BP18/1000),"")</f>
        <v/>
      </c>
      <c r="CC18" s="745">
        <f>IFERROR(IF(OR($B18="Timber",$C18="Timber_EPD", $C18="Bamboo"),_xlfn.XLOOKUP($BL18,'LIFECYCLE MATERIAL DATA Master'!$A$5:$A$104,'LIFECYCLE MATERIAL DATA Master'!$E$5:$E$104,,)*$BQ18,0),"")/1000</f>
        <v>0</v>
      </c>
      <c r="CD18" s="185" t="str">
        <f>IFERROR((_xlfn.XLOOKUP($BL18,'LIFECYCLE MATERIAL DATA'!$A$5:$A$104,'LIFECYCLE MATERIAL DATA'!$N$5:$N$104,,)*$BQ18/1000++_xlfn.XLOOKUP('Project Info'!$C$15,'LIFECYCLE MATERIAL DATA'!$A$5:$A$104,'LIFECYCLE MATERIAL DATA'!$N$5:$N$104,,)*$BP18/1000),"")</f>
        <v/>
      </c>
      <c r="CE18" s="745" t="str">
        <f>Targets!A22</f>
        <v>LETI Commercial Target (228)</v>
      </c>
      <c r="CF18" s="209" t="str">
        <f>Targets!B22</f>
        <v>Commercial</v>
      </c>
      <c r="CG18" s="209">
        <f>Targets!C22</f>
        <v>228</v>
      </c>
      <c r="CH18" s="772">
        <f>IFERROR(1+_xlfn.XLOOKUP($BL18,'LIFECYCLE MATERIAL DATA'!$A$5:$A$104,'LIFECYCLE MATERIAL DATA'!$H$5:$H$104,,),0)</f>
        <v>0</v>
      </c>
      <c r="CI18" s="765">
        <f t="shared" si="12"/>
        <v>0</v>
      </c>
      <c r="CJ18" s="773">
        <f t="shared" si="13"/>
        <v>0</v>
      </c>
      <c r="CK18" s="774">
        <f t="shared" si="14"/>
        <v>0</v>
      </c>
      <c r="CL18" s="767">
        <f t="shared" si="26"/>
        <v>0</v>
      </c>
      <c r="CM18" s="775">
        <f t="shared" si="27"/>
        <v>0</v>
      </c>
      <c r="CN18" s="769">
        <v>0</v>
      </c>
      <c r="CO18" s="745">
        <f t="shared" si="15"/>
        <v>0</v>
      </c>
      <c r="CP18" s="745">
        <f t="shared" si="15"/>
        <v>0</v>
      </c>
      <c r="CQ18" s="745">
        <f t="shared" ref="CQ18:DV18" si="54">IF(CQ$11&gt;=DESIGN_LIFE,CP18,IF(AND(CQ$11&gt;0,$CK18&lt;&gt;0),IF(INT((CQ$11)/(DESIGN_LIFE/$CK18))=((CQ$11)/(DESIGN_LIFE/$CK18)),$CM18+CP18,CP18),CP18))</f>
        <v>0</v>
      </c>
      <c r="CR18" s="745">
        <f t="shared" si="54"/>
        <v>0</v>
      </c>
      <c r="CS18" s="745">
        <f t="shared" si="54"/>
        <v>0</v>
      </c>
      <c r="CT18" s="745">
        <f t="shared" si="54"/>
        <v>0</v>
      </c>
      <c r="CU18" s="745">
        <f t="shared" si="54"/>
        <v>0</v>
      </c>
      <c r="CV18" s="745">
        <f t="shared" si="54"/>
        <v>0</v>
      </c>
      <c r="CW18" s="745">
        <f t="shared" si="54"/>
        <v>0</v>
      </c>
      <c r="CX18" s="745">
        <f t="shared" si="54"/>
        <v>0</v>
      </c>
      <c r="CY18" s="745">
        <f t="shared" si="54"/>
        <v>0</v>
      </c>
      <c r="CZ18" s="745">
        <f t="shared" si="54"/>
        <v>0</v>
      </c>
      <c r="DA18" s="745">
        <f t="shared" si="54"/>
        <v>0</v>
      </c>
      <c r="DB18" s="745">
        <f t="shared" si="54"/>
        <v>0</v>
      </c>
      <c r="DC18" s="745">
        <f t="shared" si="54"/>
        <v>0</v>
      </c>
      <c r="DD18" s="745">
        <f t="shared" si="54"/>
        <v>0</v>
      </c>
      <c r="DE18" s="745">
        <f t="shared" si="54"/>
        <v>0</v>
      </c>
      <c r="DF18" s="745">
        <f t="shared" si="54"/>
        <v>0</v>
      </c>
      <c r="DG18" s="745">
        <f t="shared" si="54"/>
        <v>0</v>
      </c>
      <c r="DH18" s="745">
        <f t="shared" si="54"/>
        <v>0</v>
      </c>
      <c r="DI18" s="745">
        <f t="shared" si="54"/>
        <v>0</v>
      </c>
      <c r="DJ18" s="745">
        <f t="shared" si="54"/>
        <v>0</v>
      </c>
      <c r="DK18" s="745">
        <f t="shared" si="54"/>
        <v>0</v>
      </c>
      <c r="DL18" s="745">
        <f t="shared" si="54"/>
        <v>0</v>
      </c>
      <c r="DM18" s="745">
        <f t="shared" si="54"/>
        <v>0</v>
      </c>
      <c r="DN18" s="745">
        <f t="shared" si="54"/>
        <v>0</v>
      </c>
      <c r="DO18" s="745">
        <f t="shared" si="54"/>
        <v>0</v>
      </c>
      <c r="DP18" s="745">
        <f t="shared" si="54"/>
        <v>0</v>
      </c>
      <c r="DQ18" s="745">
        <f t="shared" si="54"/>
        <v>0</v>
      </c>
      <c r="DR18" s="745">
        <f t="shared" si="54"/>
        <v>0</v>
      </c>
      <c r="DS18" s="745">
        <f t="shared" si="54"/>
        <v>0</v>
      </c>
      <c r="DT18" s="745">
        <f t="shared" si="54"/>
        <v>0</v>
      </c>
      <c r="DU18" s="745">
        <f t="shared" si="54"/>
        <v>0</v>
      </c>
      <c r="DV18" s="745">
        <f t="shared" si="54"/>
        <v>0</v>
      </c>
      <c r="DW18" s="745">
        <f t="shared" ref="DW18:FB18" si="55">IF(DW$11&gt;=DESIGN_LIFE,DV18,IF(AND(DW$11&gt;0,$CK18&lt;&gt;0),IF(INT((DW$11)/(DESIGN_LIFE/$CK18))=((DW$11)/(DESIGN_LIFE/$CK18)),$CM18+DV18,DV18),DV18))</f>
        <v>0</v>
      </c>
      <c r="DX18" s="745">
        <f t="shared" si="55"/>
        <v>0</v>
      </c>
      <c r="DY18" s="745">
        <f t="shared" si="55"/>
        <v>0</v>
      </c>
      <c r="DZ18" s="745">
        <f t="shared" si="55"/>
        <v>0</v>
      </c>
      <c r="EA18" s="745">
        <f t="shared" si="55"/>
        <v>0</v>
      </c>
      <c r="EB18" s="745">
        <f t="shared" si="55"/>
        <v>0</v>
      </c>
      <c r="EC18" s="745">
        <f t="shared" si="55"/>
        <v>0</v>
      </c>
      <c r="ED18" s="745">
        <f t="shared" si="55"/>
        <v>0</v>
      </c>
      <c r="EE18" s="745">
        <f t="shared" si="55"/>
        <v>0</v>
      </c>
      <c r="EF18" s="745">
        <f t="shared" si="55"/>
        <v>0</v>
      </c>
      <c r="EG18" s="745">
        <f t="shared" si="55"/>
        <v>0</v>
      </c>
      <c r="EH18" s="745">
        <f t="shared" si="55"/>
        <v>0</v>
      </c>
      <c r="EI18" s="745">
        <f t="shared" si="55"/>
        <v>0</v>
      </c>
      <c r="EJ18" s="745">
        <f t="shared" si="55"/>
        <v>0</v>
      </c>
      <c r="EK18" s="745">
        <f t="shared" si="55"/>
        <v>0</v>
      </c>
      <c r="EL18" s="745">
        <f t="shared" si="55"/>
        <v>0</v>
      </c>
      <c r="EM18" s="745">
        <f t="shared" si="55"/>
        <v>0</v>
      </c>
      <c r="EN18" s="745">
        <f t="shared" si="55"/>
        <v>0</v>
      </c>
      <c r="EO18" s="745">
        <f t="shared" si="55"/>
        <v>0</v>
      </c>
      <c r="EP18" s="745">
        <f t="shared" si="55"/>
        <v>0</v>
      </c>
      <c r="EQ18" s="745">
        <f t="shared" si="55"/>
        <v>0</v>
      </c>
      <c r="ER18" s="745">
        <f t="shared" si="55"/>
        <v>0</v>
      </c>
      <c r="ES18" s="745">
        <f t="shared" si="55"/>
        <v>0</v>
      </c>
      <c r="ET18" s="745">
        <f t="shared" si="55"/>
        <v>0</v>
      </c>
      <c r="EU18" s="745">
        <f t="shared" si="55"/>
        <v>0</v>
      </c>
      <c r="EV18" s="745">
        <f t="shared" si="55"/>
        <v>0</v>
      </c>
      <c r="EW18" s="745">
        <f t="shared" si="55"/>
        <v>0</v>
      </c>
      <c r="EX18" s="745">
        <f t="shared" si="55"/>
        <v>0</v>
      </c>
      <c r="EY18" s="745">
        <f t="shared" si="55"/>
        <v>0</v>
      </c>
      <c r="EZ18" s="745">
        <f t="shared" si="55"/>
        <v>0</v>
      </c>
      <c r="FA18" s="745">
        <f t="shared" si="55"/>
        <v>0</v>
      </c>
      <c r="FB18" s="745">
        <f t="shared" si="55"/>
        <v>0</v>
      </c>
      <c r="FC18" s="745">
        <f t="shared" ref="FC18:GH18" si="56">IF(FC$11&gt;=DESIGN_LIFE,FB18,IF(AND(FC$11&gt;0,$CK18&lt;&gt;0),IF(INT((FC$11)/(DESIGN_LIFE/$CK18))=((FC$11)/(DESIGN_LIFE/$CK18)),$CM18+FB18,FB18),FB18))</f>
        <v>0</v>
      </c>
      <c r="FD18" s="745">
        <f t="shared" si="56"/>
        <v>0</v>
      </c>
      <c r="FE18" s="745">
        <f t="shared" si="56"/>
        <v>0</v>
      </c>
      <c r="FF18" s="745">
        <f t="shared" si="56"/>
        <v>0</v>
      </c>
      <c r="FG18" s="745">
        <f t="shared" si="56"/>
        <v>0</v>
      </c>
      <c r="FH18" s="745">
        <f t="shared" si="56"/>
        <v>0</v>
      </c>
      <c r="FI18" s="745">
        <f t="shared" si="56"/>
        <v>0</v>
      </c>
      <c r="FJ18" s="745">
        <f t="shared" si="56"/>
        <v>0</v>
      </c>
      <c r="FK18" s="745">
        <f t="shared" si="56"/>
        <v>0</v>
      </c>
      <c r="FL18" s="745">
        <f t="shared" si="56"/>
        <v>0</v>
      </c>
      <c r="FM18" s="745">
        <f t="shared" si="56"/>
        <v>0</v>
      </c>
      <c r="FN18" s="745">
        <f t="shared" si="56"/>
        <v>0</v>
      </c>
      <c r="FO18" s="745">
        <f t="shared" si="56"/>
        <v>0</v>
      </c>
      <c r="FP18" s="745">
        <f t="shared" si="56"/>
        <v>0</v>
      </c>
      <c r="FQ18" s="745">
        <f t="shared" si="56"/>
        <v>0</v>
      </c>
      <c r="FR18" s="745">
        <f t="shared" si="56"/>
        <v>0</v>
      </c>
      <c r="FS18" s="745">
        <f t="shared" si="56"/>
        <v>0</v>
      </c>
      <c r="FT18" s="745">
        <f t="shared" si="56"/>
        <v>0</v>
      </c>
      <c r="FU18" s="745">
        <f t="shared" si="56"/>
        <v>0</v>
      </c>
      <c r="FV18" s="745">
        <f t="shared" si="56"/>
        <v>0</v>
      </c>
      <c r="FW18" s="745">
        <f t="shared" si="56"/>
        <v>0</v>
      </c>
      <c r="FX18" s="745">
        <f t="shared" si="56"/>
        <v>0</v>
      </c>
      <c r="FY18" s="745">
        <f t="shared" si="56"/>
        <v>0</v>
      </c>
      <c r="FZ18" s="745">
        <f t="shared" si="56"/>
        <v>0</v>
      </c>
      <c r="GA18" s="745">
        <f t="shared" si="56"/>
        <v>0</v>
      </c>
      <c r="GB18" s="745">
        <f t="shared" si="56"/>
        <v>0</v>
      </c>
      <c r="GC18" s="745">
        <f t="shared" si="56"/>
        <v>0</v>
      </c>
      <c r="GD18" s="745">
        <f t="shared" si="56"/>
        <v>0</v>
      </c>
      <c r="GE18" s="745">
        <f t="shared" si="56"/>
        <v>0</v>
      </c>
      <c r="GF18" s="745">
        <f t="shared" si="56"/>
        <v>0</v>
      </c>
      <c r="GG18" s="745">
        <f t="shared" si="56"/>
        <v>0</v>
      </c>
      <c r="GH18" s="745">
        <f t="shared" si="56"/>
        <v>0</v>
      </c>
      <c r="GI18" s="745">
        <f t="shared" ref="GI18:HG18" si="57">IF(GI$11&gt;=DESIGN_LIFE,GH18,IF(AND(GI$11&gt;0,$CK18&lt;&gt;0),IF(INT((GI$11)/(DESIGN_LIFE/$CK18))=((GI$11)/(DESIGN_LIFE/$CK18)),$CM18+GH18,GH18),GH18))</f>
        <v>0</v>
      </c>
      <c r="GJ18" s="745">
        <f t="shared" si="57"/>
        <v>0</v>
      </c>
      <c r="GK18" s="745">
        <f t="shared" si="57"/>
        <v>0</v>
      </c>
      <c r="GL18" s="745">
        <f t="shared" si="57"/>
        <v>0</v>
      </c>
      <c r="GM18" s="745">
        <f t="shared" si="57"/>
        <v>0</v>
      </c>
      <c r="GN18" s="745">
        <f t="shared" si="57"/>
        <v>0</v>
      </c>
      <c r="GO18" s="745">
        <f t="shared" si="57"/>
        <v>0</v>
      </c>
      <c r="GP18" s="745">
        <f t="shared" si="57"/>
        <v>0</v>
      </c>
      <c r="GQ18" s="745">
        <f t="shared" si="57"/>
        <v>0</v>
      </c>
      <c r="GR18" s="745">
        <f t="shared" si="57"/>
        <v>0</v>
      </c>
      <c r="GS18" s="745">
        <f t="shared" si="57"/>
        <v>0</v>
      </c>
      <c r="GT18" s="745">
        <f t="shared" si="57"/>
        <v>0</v>
      </c>
      <c r="GU18" s="745">
        <f t="shared" si="57"/>
        <v>0</v>
      </c>
      <c r="GV18" s="745">
        <f t="shared" si="57"/>
        <v>0</v>
      </c>
      <c r="GW18" s="745">
        <f t="shared" si="57"/>
        <v>0</v>
      </c>
      <c r="GX18" s="745">
        <f t="shared" si="57"/>
        <v>0</v>
      </c>
      <c r="GY18" s="745">
        <f t="shared" si="57"/>
        <v>0</v>
      </c>
      <c r="GZ18" s="745">
        <f t="shared" si="57"/>
        <v>0</v>
      </c>
      <c r="HA18" s="745">
        <f t="shared" si="57"/>
        <v>0</v>
      </c>
      <c r="HB18" s="745">
        <f t="shared" si="57"/>
        <v>0</v>
      </c>
      <c r="HC18" s="745">
        <f t="shared" si="57"/>
        <v>0</v>
      </c>
      <c r="HD18" s="745">
        <f t="shared" si="57"/>
        <v>0</v>
      </c>
      <c r="HE18" s="745">
        <f t="shared" si="57"/>
        <v>0</v>
      </c>
      <c r="HF18" s="745">
        <f t="shared" si="57"/>
        <v>0</v>
      </c>
      <c r="HG18" s="745">
        <f t="shared" si="57"/>
        <v>0</v>
      </c>
      <c r="HH18" s="185"/>
    </row>
    <row r="19" spans="1:216" ht="20.100000000000001" customHeight="1">
      <c r="A19" s="520" t="str">
        <f t="shared" si="4"/>
        <v>LST_STR_ELEMENT</v>
      </c>
      <c r="B19" s="357"/>
      <c r="C19" s="115"/>
      <c r="D19" s="116"/>
      <c r="E19" s="117"/>
      <c r="F19" s="116"/>
      <c r="G19" s="350" t="e">
        <f>IF(TYPOLOGY = "Bridge", _xlfn.XLOOKUP($E19, BRIDGE_STR_ELEMENT, 'MATERIAL DATA'!$R$36:$R$74,,), _xlfn.XLOOKUP($BL19, 'LIFECYCLE MATERIAL DATA'!$A$5:$A$104, 'LIFECYCLE MATERIAL DATA'!$Q$5:$Q$104,,))</f>
        <v>#N/A</v>
      </c>
      <c r="H19" s="630"/>
      <c r="I19" s="631"/>
      <c r="J19" s="736"/>
      <c r="K19" s="116"/>
      <c r="L19" s="95"/>
      <c r="M19" s="358"/>
      <c r="N19" s="156">
        <f t="shared" si="32"/>
        <v>0</v>
      </c>
      <c r="O19" s="157" t="str">
        <f t="shared" si="20"/>
        <v/>
      </c>
      <c r="P19" s="158" t="str">
        <f t="shared" si="21"/>
        <v/>
      </c>
      <c r="Q19" s="158" t="str" cm="1">
        <f t="array" ref="Q19">IFERROR(_xlfn.IFS(AND($I19 = "Yes", $J19 =1),(($BX19+$BU19)/($J19) + ($BY19+$BR19 +$BZ19)),AND($I19 = "Yes", $J19 &gt;1), (($BX19+$BU19)/($J19) + ($BY19*2 +$BZ19)) ), "")</f>
        <v/>
      </c>
      <c r="R19" s="158" t="str">
        <f t="shared" si="5"/>
        <v/>
      </c>
      <c r="S19" s="159">
        <f t="shared" si="22"/>
        <v>0</v>
      </c>
      <c r="T19" s="159" t="str">
        <f t="shared" si="45"/>
        <v/>
      </c>
      <c r="U19" s="158" t="str">
        <f t="shared" si="33"/>
        <v/>
      </c>
      <c r="V19" s="396" t="str">
        <f t="shared" si="23"/>
        <v/>
      </c>
      <c r="W19" s="156" t="str">
        <f t="shared" si="7"/>
        <v/>
      </c>
      <c r="X19" s="160">
        <f t="shared" si="8"/>
        <v>0</v>
      </c>
      <c r="Y19" s="274" t="s">
        <v>415</v>
      </c>
      <c r="Z19" s="745" t="str">
        <f>'MATERIAL DATA'!$Q43</f>
        <v>2.1.2 Transition Slab</v>
      </c>
      <c r="AA19" s="768">
        <f>SUMIF($E$12:$E$43,Z19,$O$12:$O$43) + SUMIF($E$12:$E$43,Z19,$P$12:$P$43) + SUMIF($E$12:$E$43,Z19,$R$12:$R$43) + SUMIF($E$12:$E$43,Z19,$Q$12:$Q$43)</f>
        <v>0</v>
      </c>
      <c r="AB19" s="745"/>
      <c r="AC19" s="199" t="str">
        <f>'MATERIAL DATA'!Q17</f>
        <v>2.2.1 Upper floor and roof - structural slabs</v>
      </c>
      <c r="AD19" s="754">
        <f ca="1">SUMIF($E$12:$E$45,AC19,$O$12:$O$45)+SUMIF($E$12:$E$45,AC19,$P$12:$P$45)+SUMIF($E$12:$E$45,AC19,R$12:$R$45) +SUMIF($E$12:$E$45, AC19, $Q$12:$Q$43)</f>
        <v>0</v>
      </c>
      <c r="AE19" s="745"/>
      <c r="AF19" s="185"/>
      <c r="AG19" s="185"/>
      <c r="AH19" s="185" t="s">
        <v>796</v>
      </c>
      <c r="AI19" s="754">
        <f ca="1">AD24</f>
        <v>0</v>
      </c>
      <c r="AJ19" s="780">
        <f t="shared" ca="1" si="38"/>
        <v>0</v>
      </c>
      <c r="AK19" s="745"/>
      <c r="AL19" s="186"/>
      <c r="AM19" s="745"/>
      <c r="AN19" s="745" t="s">
        <v>861</v>
      </c>
      <c r="AO19" s="745">
        <f t="shared" si="39"/>
        <v>0</v>
      </c>
      <c r="AP19" s="745"/>
      <c r="AQ19" s="745"/>
      <c r="AR19" s="755"/>
      <c r="AS19" s="755"/>
      <c r="AT19" s="755"/>
      <c r="AU19" s="745" t="s">
        <v>728</v>
      </c>
      <c r="AV19" s="755">
        <f>AV25*K8</f>
        <v>0</v>
      </c>
      <c r="AW19" s="756">
        <f>AV19+AV25</f>
        <v>0</v>
      </c>
      <c r="AX19" s="745"/>
      <c r="AY19" s="745" t="s">
        <v>728</v>
      </c>
      <c r="AZ19" s="755">
        <f>AV29*K8</f>
        <v>0</v>
      </c>
      <c r="BA19" s="756">
        <f>AZ19+AV29</f>
        <v>0</v>
      </c>
      <c r="BB19" s="745"/>
      <c r="BC19" s="745" t="s">
        <v>728</v>
      </c>
      <c r="BD19" s="755">
        <f>AV33*K8</f>
        <v>0</v>
      </c>
      <c r="BE19" s="756">
        <f>BD19+AV33</f>
        <v>0</v>
      </c>
      <c r="BF19" s="186"/>
      <c r="BG19" s="186"/>
      <c r="BH19" s="186"/>
      <c r="BI19" s="186"/>
      <c r="BJ19" s="745"/>
      <c r="BK19" s="209" t="str">
        <f t="shared" si="40"/>
        <v>ER</v>
      </c>
      <c r="BL19" s="209" t="str">
        <f t="shared" si="9"/>
        <v xml:space="preserve"> -  - </v>
      </c>
      <c r="BM19" s="745" t="str" cm="1">
        <f t="array" ref="BM19">_xlfn.IFS(OR(AND(TYPOLOGY &lt;&gt; "Bridge", B19="concrete",D19&lt;&gt;"Reinforced - 150mm hollow core slab"),C19="Concrete_EPD",),"Reinforcement",(OR(AND(TYPOLOGY="Bridge",B19="concrete",D19&lt;&gt;"Reinforced - 150mm hollow core slab"),C19="Concrete_EPD",)),"Bridge_Reinforcement",TRUE, "No_Reinforcement")</f>
        <v>No_Reinforcement</v>
      </c>
      <c r="BN19" s="186" t="e">
        <f>_xlfn.XLOOKUP($BL19,'LIFECYCLE MATERIAL DATA'!$A$5:$A$104,'LIFECYCLE MATERIAL DATA'!$D$5:$D$104,)</f>
        <v>#N/A</v>
      </c>
      <c r="BO19" s="186">
        <f>IFERROR(IF(M19&lt;&gt;0,_xlfn.XLOOKUP(M19,'Custom Data'!S16:S45,'Custom Data'!T16:T45,,-1),0),0)</f>
        <v>0</v>
      </c>
      <c r="BP19" s="186">
        <f t="shared" si="10"/>
        <v>0</v>
      </c>
      <c r="BQ19" s="846" t="str">
        <f t="shared" si="11"/>
        <v>ER</v>
      </c>
      <c r="BR19" s="745" t="str">
        <f>IFERROR(_xlfn.XLOOKUP($BL19,'LIFECYCLE MATERIAL DATA'!$A$5:$A$104,'LIFECYCLE MATERIAL DATA'!$I$5:$I$104,,)*($BQ19/1000)+_xlfn.XLOOKUP('Project Info'!$C$15,'LIFECYCLE MATERIAL DATA'!$A$5:$A$104,'LIFECYCLE MATERIAL DATA'!$I$5:$I$104,,)*($BP19/1000),"")</f>
        <v/>
      </c>
      <c r="BS19" s="745" t="str">
        <f>IFERROR(_xlfn.XLOOKUP($BL19,'LIFECYCLE MATERIAL DATA'!$A$5:$A$104, 'LIFECYCLE MATERIAL DATA'!$J$5:$J$104,,)*($BQ19/1000)+_xlfn.XLOOKUP('Project Info'!$C$15,'LIFECYCLE MATERIAL DATA'!$A$5:$A$104,'LIFECYCLE MATERIAL DATA'!$J$5:$J$104,,)*($BP19/1000),"")</f>
        <v/>
      </c>
      <c r="BT19" s="745" t="str">
        <f>IFERROR(_xlfn.XLOOKUP($BL19,'LIFECYCLE MATERIAL DATA'!$A$5:$A$104, 'LIFECYCLE MATERIAL DATA'!$K$5:$K$104,,)*($BQ19/1000),"")</f>
        <v/>
      </c>
      <c r="BU19" s="185" t="str">
        <f>IFERROR(_xlfn.XLOOKUP($BL19,'LIFECYCLE MATERIAL DATA'!$A$5:$A$104,'LIFECYCLE MATERIAL DATA'!$L$5:$L$104,,)*($BQ19/1000)+_xlfn.XLOOKUP('Project Info'!$C$15,'LIFECYCLE MATERIAL DATA'!$A$5:$A$104,'LIFECYCLE MATERIAL DATA'!$L$5:$L$104,,)*($BP19/1000),"")</f>
        <v/>
      </c>
      <c r="BV19" s="745" t="str">
        <f t="shared" si="25"/>
        <v/>
      </c>
      <c r="BW19" s="745" t="str">
        <f>IF($K19='MATERIAL DATA'!$O$5,$L19, IF($K19='MATERIAL DATA'!$O$6,$L19/(1000*'Scheme 4'!$BN19),""))</f>
        <v/>
      </c>
      <c r="BX19" s="745" t="str">
        <f>IFERROR(((_xlfn.XLOOKUP($BL19,'LIFECYCLE MATERIAL DATA'!$A$5:$A$104,'LIFECYCLE MATERIAL DATA'!$F$5:$F$104,,))*$BQ19/1000+_xlfn.XLOOKUP('Project Info'!$C$15,'LIFECYCLE MATERIAL DATA'!$A$5:$A$104,'LIFECYCLE MATERIAL DATA'!$F$5:$F$104,,)*$BP19/1000),"")</f>
        <v/>
      </c>
      <c r="BY19" s="771" t="str">
        <f>IFERROR((_xlfn.XLOOKUP($BL19,'LIFECYCLE MATERIAL DATA'!$A$5:$A$104,'LIFECYCLE MATERIAL DATA'!$G$5:$G$104,,)*$BQ19/1000++_xlfn.XLOOKUP('Project Info'!$C$15,'LIFECYCLE MATERIAL DATA'!$A$5:$A$104,'LIFECYCLE MATERIAL DATA'!$G$5:$G$104,,)*$BP19/1000),"")</f>
        <v/>
      </c>
      <c r="BZ19" s="745" t="str">
        <f>IFERROR(_xlfn.XLOOKUP('Scheme 4'!$BL19,'LIFECYCLE MATERIAL DATA'!$A$5:$A$104,'LIFECYCLE MATERIAL DATA'!$H$5:$H$104,,)*SUM($BX19+$BY19+$CB19+$CC19), "")</f>
        <v/>
      </c>
      <c r="CA19" s="185"/>
      <c r="CB19" s="743" t="str">
        <f>IFERROR((_xlfn.XLOOKUP($BL19,'LIFECYCLE MATERIAL DATA'!$A$5:$A$104, 'LIFECYCLE MATERIAL DATA'!$M$5:$M$104)*$BQ19/1000++_xlfn.XLOOKUP('Project Info'!$C$15,'LIFECYCLE MATERIAL DATA'!$A$5:$A$104,'LIFECYCLE MATERIAL DATA'!$M$5:$M$104)*$BP19/1000),"")</f>
        <v/>
      </c>
      <c r="CC19" s="745">
        <f>IFERROR(IF(OR($B19="Timber",$C19="Timber_EPD", $C19="Bamboo"),_xlfn.XLOOKUP($BL19,'LIFECYCLE MATERIAL DATA Master'!$A$5:$A$104,'LIFECYCLE MATERIAL DATA Master'!$E$5:$E$104,,)*$BQ19,0),"")/1000</f>
        <v>0</v>
      </c>
      <c r="CD19" s="185" t="str">
        <f>IFERROR((_xlfn.XLOOKUP($BL19,'LIFECYCLE MATERIAL DATA'!$A$5:$A$104,'LIFECYCLE MATERIAL DATA'!$N$5:$N$104,,)*$BQ19/1000++_xlfn.XLOOKUP('Project Info'!$C$15,'LIFECYCLE MATERIAL DATA'!$A$5:$A$104,'LIFECYCLE MATERIAL DATA'!$N$5:$N$104,,)*$BP19/1000),"")</f>
        <v/>
      </c>
      <c r="CE19" s="745"/>
      <c r="CF19" s="745"/>
      <c r="CG19" s="745"/>
      <c r="CH19" s="772">
        <f>IFERROR(1+_xlfn.XLOOKUP($BL19,'LIFECYCLE MATERIAL DATA'!$A$5:$A$104,'LIFECYCLE MATERIAL DATA'!$H$5:$H$104,,),0)</f>
        <v>0</v>
      </c>
      <c r="CI19" s="765">
        <f t="shared" si="12"/>
        <v>0</v>
      </c>
      <c r="CJ19" s="773">
        <f t="shared" si="13"/>
        <v>0</v>
      </c>
      <c r="CK19" s="774">
        <f t="shared" si="14"/>
        <v>0</v>
      </c>
      <c r="CL19" s="767">
        <f t="shared" si="26"/>
        <v>0</v>
      </c>
      <c r="CM19" s="775">
        <f t="shared" si="27"/>
        <v>0</v>
      </c>
      <c r="CN19" s="769">
        <v>0</v>
      </c>
      <c r="CO19" s="745">
        <f t="shared" si="15"/>
        <v>0</v>
      </c>
      <c r="CP19" s="745">
        <f t="shared" si="15"/>
        <v>0</v>
      </c>
      <c r="CQ19" s="745">
        <f t="shared" ref="CQ19:DV19" si="58">IF(CQ$11&gt;=DESIGN_LIFE,CP19,IF(AND(CQ$11&gt;0,$CK19&lt;&gt;0),IF(INT((CQ$11)/(DESIGN_LIFE/$CK19))=((CQ$11)/(DESIGN_LIFE/$CK19)),$CM19+CP19,CP19),CP19))</f>
        <v>0</v>
      </c>
      <c r="CR19" s="745">
        <f t="shared" si="58"/>
        <v>0</v>
      </c>
      <c r="CS19" s="745">
        <f t="shared" si="58"/>
        <v>0</v>
      </c>
      <c r="CT19" s="745">
        <f t="shared" si="58"/>
        <v>0</v>
      </c>
      <c r="CU19" s="745">
        <f t="shared" si="58"/>
        <v>0</v>
      </c>
      <c r="CV19" s="745">
        <f t="shared" si="58"/>
        <v>0</v>
      </c>
      <c r="CW19" s="745">
        <f t="shared" si="58"/>
        <v>0</v>
      </c>
      <c r="CX19" s="745">
        <f t="shared" si="58"/>
        <v>0</v>
      </c>
      <c r="CY19" s="745">
        <f t="shared" si="58"/>
        <v>0</v>
      </c>
      <c r="CZ19" s="745">
        <f t="shared" si="58"/>
        <v>0</v>
      </c>
      <c r="DA19" s="745">
        <f t="shared" si="58"/>
        <v>0</v>
      </c>
      <c r="DB19" s="745">
        <f t="shared" si="58"/>
        <v>0</v>
      </c>
      <c r="DC19" s="745">
        <f t="shared" si="58"/>
        <v>0</v>
      </c>
      <c r="DD19" s="745">
        <f t="shared" si="58"/>
        <v>0</v>
      </c>
      <c r="DE19" s="745">
        <f t="shared" si="58"/>
        <v>0</v>
      </c>
      <c r="DF19" s="745">
        <f t="shared" si="58"/>
        <v>0</v>
      </c>
      <c r="DG19" s="745">
        <f t="shared" si="58"/>
        <v>0</v>
      </c>
      <c r="DH19" s="745">
        <f t="shared" si="58"/>
        <v>0</v>
      </c>
      <c r="DI19" s="745">
        <f t="shared" si="58"/>
        <v>0</v>
      </c>
      <c r="DJ19" s="745">
        <f t="shared" si="58"/>
        <v>0</v>
      </c>
      <c r="DK19" s="745">
        <f t="shared" si="58"/>
        <v>0</v>
      </c>
      <c r="DL19" s="745">
        <f t="shared" si="58"/>
        <v>0</v>
      </c>
      <c r="DM19" s="745">
        <f t="shared" si="58"/>
        <v>0</v>
      </c>
      <c r="DN19" s="745">
        <f t="shared" si="58"/>
        <v>0</v>
      </c>
      <c r="DO19" s="745">
        <f t="shared" si="58"/>
        <v>0</v>
      </c>
      <c r="DP19" s="745">
        <f t="shared" si="58"/>
        <v>0</v>
      </c>
      <c r="DQ19" s="745">
        <f t="shared" si="58"/>
        <v>0</v>
      </c>
      <c r="DR19" s="745">
        <f t="shared" si="58"/>
        <v>0</v>
      </c>
      <c r="DS19" s="745">
        <f t="shared" si="58"/>
        <v>0</v>
      </c>
      <c r="DT19" s="745">
        <f t="shared" si="58"/>
        <v>0</v>
      </c>
      <c r="DU19" s="745">
        <f t="shared" si="58"/>
        <v>0</v>
      </c>
      <c r="DV19" s="745">
        <f t="shared" si="58"/>
        <v>0</v>
      </c>
      <c r="DW19" s="745">
        <f t="shared" ref="DW19:FB19" si="59">IF(DW$11&gt;=DESIGN_LIFE,DV19,IF(AND(DW$11&gt;0,$CK19&lt;&gt;0),IF(INT((DW$11)/(DESIGN_LIFE/$CK19))=((DW$11)/(DESIGN_LIFE/$CK19)),$CM19+DV19,DV19),DV19))</f>
        <v>0</v>
      </c>
      <c r="DX19" s="745">
        <f t="shared" si="59"/>
        <v>0</v>
      </c>
      <c r="DY19" s="745">
        <f t="shared" si="59"/>
        <v>0</v>
      </c>
      <c r="DZ19" s="745">
        <f t="shared" si="59"/>
        <v>0</v>
      </c>
      <c r="EA19" s="745">
        <f t="shared" si="59"/>
        <v>0</v>
      </c>
      <c r="EB19" s="745">
        <f t="shared" si="59"/>
        <v>0</v>
      </c>
      <c r="EC19" s="745">
        <f t="shared" si="59"/>
        <v>0</v>
      </c>
      <c r="ED19" s="745">
        <f t="shared" si="59"/>
        <v>0</v>
      </c>
      <c r="EE19" s="745">
        <f t="shared" si="59"/>
        <v>0</v>
      </c>
      <c r="EF19" s="745">
        <f t="shared" si="59"/>
        <v>0</v>
      </c>
      <c r="EG19" s="745">
        <f t="shared" si="59"/>
        <v>0</v>
      </c>
      <c r="EH19" s="745">
        <f t="shared" si="59"/>
        <v>0</v>
      </c>
      <c r="EI19" s="745">
        <f t="shared" si="59"/>
        <v>0</v>
      </c>
      <c r="EJ19" s="745">
        <f t="shared" si="59"/>
        <v>0</v>
      </c>
      <c r="EK19" s="745">
        <f t="shared" si="59"/>
        <v>0</v>
      </c>
      <c r="EL19" s="745">
        <f t="shared" si="59"/>
        <v>0</v>
      </c>
      <c r="EM19" s="745">
        <f t="shared" si="59"/>
        <v>0</v>
      </c>
      <c r="EN19" s="745">
        <f t="shared" si="59"/>
        <v>0</v>
      </c>
      <c r="EO19" s="745">
        <f t="shared" si="59"/>
        <v>0</v>
      </c>
      <c r="EP19" s="745">
        <f t="shared" si="59"/>
        <v>0</v>
      </c>
      <c r="EQ19" s="745">
        <f t="shared" si="59"/>
        <v>0</v>
      </c>
      <c r="ER19" s="745">
        <f t="shared" si="59"/>
        <v>0</v>
      </c>
      <c r="ES19" s="745">
        <f t="shared" si="59"/>
        <v>0</v>
      </c>
      <c r="ET19" s="745">
        <f t="shared" si="59"/>
        <v>0</v>
      </c>
      <c r="EU19" s="745">
        <f t="shared" si="59"/>
        <v>0</v>
      </c>
      <c r="EV19" s="745">
        <f t="shared" si="59"/>
        <v>0</v>
      </c>
      <c r="EW19" s="745">
        <f t="shared" si="59"/>
        <v>0</v>
      </c>
      <c r="EX19" s="745">
        <f t="shared" si="59"/>
        <v>0</v>
      </c>
      <c r="EY19" s="745">
        <f t="shared" si="59"/>
        <v>0</v>
      </c>
      <c r="EZ19" s="745">
        <f t="shared" si="59"/>
        <v>0</v>
      </c>
      <c r="FA19" s="745">
        <f t="shared" si="59"/>
        <v>0</v>
      </c>
      <c r="FB19" s="745">
        <f t="shared" si="59"/>
        <v>0</v>
      </c>
      <c r="FC19" s="745">
        <f t="shared" ref="FC19:GH19" si="60">IF(FC$11&gt;=DESIGN_LIFE,FB19,IF(AND(FC$11&gt;0,$CK19&lt;&gt;0),IF(INT((FC$11)/(DESIGN_LIFE/$CK19))=((FC$11)/(DESIGN_LIFE/$CK19)),$CM19+FB19,FB19),FB19))</f>
        <v>0</v>
      </c>
      <c r="FD19" s="745">
        <f t="shared" si="60"/>
        <v>0</v>
      </c>
      <c r="FE19" s="745">
        <f t="shared" si="60"/>
        <v>0</v>
      </c>
      <c r="FF19" s="745">
        <f t="shared" si="60"/>
        <v>0</v>
      </c>
      <c r="FG19" s="745">
        <f t="shared" si="60"/>
        <v>0</v>
      </c>
      <c r="FH19" s="745">
        <f t="shared" si="60"/>
        <v>0</v>
      </c>
      <c r="FI19" s="745">
        <f t="shared" si="60"/>
        <v>0</v>
      </c>
      <c r="FJ19" s="745">
        <f t="shared" si="60"/>
        <v>0</v>
      </c>
      <c r="FK19" s="745">
        <f t="shared" si="60"/>
        <v>0</v>
      </c>
      <c r="FL19" s="745">
        <f t="shared" si="60"/>
        <v>0</v>
      </c>
      <c r="FM19" s="745">
        <f t="shared" si="60"/>
        <v>0</v>
      </c>
      <c r="FN19" s="745">
        <f t="shared" si="60"/>
        <v>0</v>
      </c>
      <c r="FO19" s="745">
        <f t="shared" si="60"/>
        <v>0</v>
      </c>
      <c r="FP19" s="745">
        <f t="shared" si="60"/>
        <v>0</v>
      </c>
      <c r="FQ19" s="745">
        <f t="shared" si="60"/>
        <v>0</v>
      </c>
      <c r="FR19" s="745">
        <f t="shared" si="60"/>
        <v>0</v>
      </c>
      <c r="FS19" s="745">
        <f t="shared" si="60"/>
        <v>0</v>
      </c>
      <c r="FT19" s="745">
        <f t="shared" si="60"/>
        <v>0</v>
      </c>
      <c r="FU19" s="745">
        <f t="shared" si="60"/>
        <v>0</v>
      </c>
      <c r="FV19" s="745">
        <f t="shared" si="60"/>
        <v>0</v>
      </c>
      <c r="FW19" s="745">
        <f t="shared" si="60"/>
        <v>0</v>
      </c>
      <c r="FX19" s="745">
        <f t="shared" si="60"/>
        <v>0</v>
      </c>
      <c r="FY19" s="745">
        <f t="shared" si="60"/>
        <v>0</v>
      </c>
      <c r="FZ19" s="745">
        <f t="shared" si="60"/>
        <v>0</v>
      </c>
      <c r="GA19" s="745">
        <f t="shared" si="60"/>
        <v>0</v>
      </c>
      <c r="GB19" s="745">
        <f t="shared" si="60"/>
        <v>0</v>
      </c>
      <c r="GC19" s="745">
        <f t="shared" si="60"/>
        <v>0</v>
      </c>
      <c r="GD19" s="745">
        <f t="shared" si="60"/>
        <v>0</v>
      </c>
      <c r="GE19" s="745">
        <f t="shared" si="60"/>
        <v>0</v>
      </c>
      <c r="GF19" s="745">
        <f t="shared" si="60"/>
        <v>0</v>
      </c>
      <c r="GG19" s="745">
        <f t="shared" si="60"/>
        <v>0</v>
      </c>
      <c r="GH19" s="745">
        <f t="shared" si="60"/>
        <v>0</v>
      </c>
      <c r="GI19" s="745">
        <f t="shared" ref="GI19:HG19" si="61">IF(GI$11&gt;=DESIGN_LIFE,GH19,IF(AND(GI$11&gt;0,$CK19&lt;&gt;0),IF(INT((GI$11)/(DESIGN_LIFE/$CK19))=((GI$11)/(DESIGN_LIFE/$CK19)),$CM19+GH19,GH19),GH19))</f>
        <v>0</v>
      </c>
      <c r="GJ19" s="745">
        <f t="shared" si="61"/>
        <v>0</v>
      </c>
      <c r="GK19" s="745">
        <f t="shared" si="61"/>
        <v>0</v>
      </c>
      <c r="GL19" s="745">
        <f t="shared" si="61"/>
        <v>0</v>
      </c>
      <c r="GM19" s="745">
        <f t="shared" si="61"/>
        <v>0</v>
      </c>
      <c r="GN19" s="745">
        <f t="shared" si="61"/>
        <v>0</v>
      </c>
      <c r="GO19" s="745">
        <f t="shared" si="61"/>
        <v>0</v>
      </c>
      <c r="GP19" s="745">
        <f t="shared" si="61"/>
        <v>0</v>
      </c>
      <c r="GQ19" s="745">
        <f t="shared" si="61"/>
        <v>0</v>
      </c>
      <c r="GR19" s="745">
        <f t="shared" si="61"/>
        <v>0</v>
      </c>
      <c r="GS19" s="745">
        <f t="shared" si="61"/>
        <v>0</v>
      </c>
      <c r="GT19" s="745">
        <f t="shared" si="61"/>
        <v>0</v>
      </c>
      <c r="GU19" s="745">
        <f t="shared" si="61"/>
        <v>0</v>
      </c>
      <c r="GV19" s="745">
        <f t="shared" si="61"/>
        <v>0</v>
      </c>
      <c r="GW19" s="745">
        <f t="shared" si="61"/>
        <v>0</v>
      </c>
      <c r="GX19" s="745">
        <f t="shared" si="61"/>
        <v>0</v>
      </c>
      <c r="GY19" s="745">
        <f t="shared" si="61"/>
        <v>0</v>
      </c>
      <c r="GZ19" s="745">
        <f t="shared" si="61"/>
        <v>0</v>
      </c>
      <c r="HA19" s="745">
        <f t="shared" si="61"/>
        <v>0</v>
      </c>
      <c r="HB19" s="745">
        <f t="shared" si="61"/>
        <v>0</v>
      </c>
      <c r="HC19" s="745">
        <f t="shared" si="61"/>
        <v>0</v>
      </c>
      <c r="HD19" s="745">
        <f t="shared" si="61"/>
        <v>0</v>
      </c>
      <c r="HE19" s="745">
        <f t="shared" si="61"/>
        <v>0</v>
      </c>
      <c r="HF19" s="745">
        <f t="shared" si="61"/>
        <v>0</v>
      </c>
      <c r="HG19" s="745">
        <f t="shared" si="61"/>
        <v>0</v>
      </c>
      <c r="HH19" s="185"/>
    </row>
    <row r="20" spans="1:216" ht="20.100000000000001" customHeight="1">
      <c r="A20" s="520" t="str">
        <f t="shared" si="4"/>
        <v>LST_STR_ELEMENT</v>
      </c>
      <c r="B20" s="357"/>
      <c r="C20" s="115"/>
      <c r="D20" s="116"/>
      <c r="E20" s="117"/>
      <c r="F20" s="116"/>
      <c r="G20" s="350" t="e">
        <f>IF(TYPOLOGY = "Bridge", _xlfn.XLOOKUP($E20, BRIDGE_STR_ELEMENT, 'MATERIAL DATA'!$R$36:$R$74,,), _xlfn.XLOOKUP($BL20, 'LIFECYCLE MATERIAL DATA'!$A$5:$A$104, 'LIFECYCLE MATERIAL DATA'!$Q$5:$Q$104,,))</f>
        <v>#N/A</v>
      </c>
      <c r="H20" s="630"/>
      <c r="I20" s="631"/>
      <c r="J20" s="736"/>
      <c r="K20" s="116"/>
      <c r="L20" s="95"/>
      <c r="M20" s="358"/>
      <c r="N20" s="156">
        <f t="shared" si="32"/>
        <v>0</v>
      </c>
      <c r="O20" s="157" t="str">
        <f t="shared" si="20"/>
        <v/>
      </c>
      <c r="P20" s="158" t="str">
        <f t="shared" si="21"/>
        <v/>
      </c>
      <c r="Q20" s="158" t="str" cm="1">
        <f t="array" ref="Q20">IFERROR(_xlfn.IFS(AND($I20 = "Yes", $J20 =1),(($BX20+$BU20)/($J20) + ($BY20+$BR20 +$BZ20)),AND($I20 = "Yes", $J20 &gt;1), (($BX20+$BU20)/($J20) + ($BY20*2 +$BZ20)) ), "")</f>
        <v/>
      </c>
      <c r="R20" s="158" t="str">
        <f t="shared" si="5"/>
        <v/>
      </c>
      <c r="S20" s="159">
        <f t="shared" si="22"/>
        <v>0</v>
      </c>
      <c r="T20" s="159" t="str">
        <f t="shared" si="45"/>
        <v/>
      </c>
      <c r="U20" s="158" t="str">
        <f t="shared" si="33"/>
        <v/>
      </c>
      <c r="V20" s="396" t="str">
        <f t="shared" si="23"/>
        <v/>
      </c>
      <c r="W20" s="156" t="str">
        <f t="shared" si="7"/>
        <v/>
      </c>
      <c r="X20" s="160">
        <f t="shared" si="8"/>
        <v>0</v>
      </c>
      <c r="Y20" s="274" t="s">
        <v>415</v>
      </c>
      <c r="Z20" s="745" t="str">
        <f>'MATERIAL DATA'!$Q44</f>
        <v>2.2.1 Columns</v>
      </c>
      <c r="AA20" s="768">
        <f t="shared" ref="AA20:AA37" si="62">SUMIF($E$12:$E$43,Z20,$O$12:$O$43) + SUMIF($E$12:$E$43,Z20,$P$12:$P$43) + SUMIF($E$12:$E$43,Z20,$R$12:$R$43) + SUMIF($E$12:$E$43,Z20,$Q$12:$Q$43)</f>
        <v>0</v>
      </c>
      <c r="AB20" s="745"/>
      <c r="AC20" s="199" t="str">
        <f>'MATERIAL DATA'!Q18</f>
        <v>2.2.2 Upper floor and roof - non-structural slabs</v>
      </c>
      <c r="AD20" s="754">
        <f ca="1">SUMIF($E$12:$E$45,AC20,$O$12:$O$45)+SUMIF($E$12:$E$45,AC20,$P$12:$P$45)+SUMIF($E$12:$E$45,AC20,R$12:$R$45) +SUMIF($E$12:$E$45, AC20, $Q$12:$Q$43)</f>
        <v>0</v>
      </c>
      <c r="AE20" s="745"/>
      <c r="AF20" s="185"/>
      <c r="AG20" s="185"/>
      <c r="AH20" s="745" t="s">
        <v>797</v>
      </c>
      <c r="AI20" s="754">
        <f ca="1">SUM(AD25,AD26)</f>
        <v>0</v>
      </c>
      <c r="AJ20" s="780">
        <f t="shared" ca="1" si="38"/>
        <v>0</v>
      </c>
      <c r="AK20" s="745"/>
      <c r="AL20" s="745"/>
      <c r="AM20" s="745"/>
      <c r="AN20" s="745" t="s">
        <v>312</v>
      </c>
      <c r="AO20" s="745">
        <f t="shared" si="39"/>
        <v>0</v>
      </c>
      <c r="AP20" s="745"/>
      <c r="AQ20" s="745"/>
      <c r="AR20" s="745"/>
      <c r="AS20" s="745"/>
      <c r="AT20" s="745"/>
      <c r="AU20" s="185"/>
      <c r="AV20" s="185"/>
      <c r="AW20" s="185"/>
      <c r="AX20" s="185"/>
      <c r="AY20" s="185"/>
      <c r="AZ20" s="185"/>
      <c r="BA20" s="185"/>
      <c r="BB20" s="745"/>
      <c r="BC20" s="745"/>
      <c r="BD20" s="745"/>
      <c r="BE20" s="745"/>
      <c r="BF20" s="745"/>
      <c r="BG20" s="745"/>
      <c r="BH20" s="745"/>
      <c r="BI20" s="745"/>
      <c r="BJ20" s="745"/>
      <c r="BK20" s="209" t="str">
        <f t="shared" si="40"/>
        <v>ER</v>
      </c>
      <c r="BL20" s="209" t="str">
        <f t="shared" si="9"/>
        <v xml:space="preserve"> -  - </v>
      </c>
      <c r="BM20" s="745" t="str" cm="1">
        <f t="array" ref="BM20">_xlfn.IFS(OR(AND(TYPOLOGY &lt;&gt; "Bridge", B20="concrete",D20&lt;&gt;"Reinforced - 150mm hollow core slab"),C20="Concrete_EPD",),"Reinforcement",(OR(AND(TYPOLOGY="Bridge",B20="concrete",D20&lt;&gt;"Reinforced - 150mm hollow core slab"),C20="Concrete_EPD",)),"Bridge_Reinforcement",TRUE, "No_Reinforcement")</f>
        <v>No_Reinforcement</v>
      </c>
      <c r="BN20" s="186" t="e">
        <f>_xlfn.XLOOKUP($BL20,'LIFECYCLE MATERIAL DATA'!$A$5:$A$104,'LIFECYCLE MATERIAL DATA'!$D$5:$D$104,)</f>
        <v>#N/A</v>
      </c>
      <c r="BO20" s="186">
        <f>IFERROR(IF(M20&lt;&gt;0,_xlfn.XLOOKUP(M20,'Custom Data'!S16:S45,'Custom Data'!T16:T45,,-1),0),0)</f>
        <v>0</v>
      </c>
      <c r="BP20" s="186">
        <f t="shared" si="10"/>
        <v>0</v>
      </c>
      <c r="BQ20" s="846" t="str">
        <f t="shared" si="11"/>
        <v>ER</v>
      </c>
      <c r="BR20" s="745" t="str">
        <f>IFERROR(_xlfn.XLOOKUP($BL20,'LIFECYCLE MATERIAL DATA'!$A$5:$A$104,'LIFECYCLE MATERIAL DATA'!$I$5:$I$104,,)*($BQ20/1000)+_xlfn.XLOOKUP('Project Info'!$C$15,'LIFECYCLE MATERIAL DATA'!$A$5:$A$104,'LIFECYCLE MATERIAL DATA'!$I$5:$I$104,,)*($BP20/1000),"")</f>
        <v/>
      </c>
      <c r="BS20" s="745" t="str">
        <f>IFERROR(_xlfn.XLOOKUP($BL20,'LIFECYCLE MATERIAL DATA'!$A$5:$A$104, 'LIFECYCLE MATERIAL DATA'!$J$5:$J$104,,)*($BQ20/1000)+_xlfn.XLOOKUP('Project Info'!$C$15,'LIFECYCLE MATERIAL DATA'!$A$5:$A$104,'LIFECYCLE MATERIAL DATA'!$J$5:$J$104,,)*($BP20/1000),"")</f>
        <v/>
      </c>
      <c r="BT20" s="745" t="str">
        <f>IFERROR(_xlfn.XLOOKUP($BL20,'LIFECYCLE MATERIAL DATA'!$A$5:$A$104, 'LIFECYCLE MATERIAL DATA'!$K$5:$K$104,,)*($BQ20/1000),"")</f>
        <v/>
      </c>
      <c r="BU20" s="185" t="str">
        <f>IFERROR(_xlfn.XLOOKUP($BL20,'LIFECYCLE MATERIAL DATA'!$A$5:$A$104,'LIFECYCLE MATERIAL DATA'!$L$5:$L$104,,)*($BQ20/1000)+_xlfn.XLOOKUP('Project Info'!$C$15,'LIFECYCLE MATERIAL DATA'!$A$5:$A$104,'LIFECYCLE MATERIAL DATA'!$L$5:$L$104,,)*($BP20/1000),"")</f>
        <v/>
      </c>
      <c r="BV20" s="745" t="str">
        <f t="shared" si="25"/>
        <v/>
      </c>
      <c r="BW20" s="745" t="str">
        <f>IF($K20='MATERIAL DATA'!$O$5,$L20, IF($K20='MATERIAL DATA'!$O$6,$L20/(1000*'Scheme 4'!$BN20),""))</f>
        <v/>
      </c>
      <c r="BX20" s="745" t="str">
        <f>IFERROR(((_xlfn.XLOOKUP($BL20,'LIFECYCLE MATERIAL DATA'!$A$5:$A$104,'LIFECYCLE MATERIAL DATA'!$F$5:$F$104,,))*$BQ20/1000+_xlfn.XLOOKUP('Project Info'!$C$15,'LIFECYCLE MATERIAL DATA'!$A$5:$A$104,'LIFECYCLE MATERIAL DATA'!$F$5:$F$104,,)*$BP20/1000),"")</f>
        <v/>
      </c>
      <c r="BY20" s="771" t="str">
        <f>IFERROR((_xlfn.XLOOKUP($BL20,'LIFECYCLE MATERIAL DATA'!$A$5:$A$104,'LIFECYCLE MATERIAL DATA'!$G$5:$G$104,,)*$BQ20/1000++_xlfn.XLOOKUP('Project Info'!$C$15,'LIFECYCLE MATERIAL DATA'!$A$5:$A$104,'LIFECYCLE MATERIAL DATA'!$G$5:$G$104,,)*$BP20/1000),"")</f>
        <v/>
      </c>
      <c r="BZ20" s="745" t="str">
        <f>IFERROR(_xlfn.XLOOKUP('Scheme 4'!$BL20,'LIFECYCLE MATERIAL DATA'!$A$5:$A$104,'LIFECYCLE MATERIAL DATA'!$H$5:$H$104,,)*SUM($BX20+$BY20+$CB20+$CC20), "")</f>
        <v/>
      </c>
      <c r="CA20" s="185"/>
      <c r="CB20" s="743" t="str">
        <f>IFERROR((_xlfn.XLOOKUP($BL20,'LIFECYCLE MATERIAL DATA'!$A$5:$A$104, 'LIFECYCLE MATERIAL DATA'!$M$5:$M$104)*$BQ20/1000++_xlfn.XLOOKUP('Project Info'!$C$15,'LIFECYCLE MATERIAL DATA'!$A$5:$A$104,'LIFECYCLE MATERIAL DATA'!$M$5:$M$104)*$BP20/1000),"")</f>
        <v/>
      </c>
      <c r="CC20" s="745">
        <f>IFERROR(IF(OR($B20="Timber",$C20="Timber_EPD", $C20="Bamboo"),_xlfn.XLOOKUP($BL20,'LIFECYCLE MATERIAL DATA Master'!$A$5:$A$104,'LIFECYCLE MATERIAL DATA Master'!$E$5:$E$104,,)*$BQ20,0),"")/1000</f>
        <v>0</v>
      </c>
      <c r="CD20" s="185" t="str">
        <f>IFERROR((_xlfn.XLOOKUP($BL20,'LIFECYCLE MATERIAL DATA'!$A$5:$A$104,'LIFECYCLE MATERIAL DATA'!$N$5:$N$104,,)*$BQ20/1000++_xlfn.XLOOKUP('Project Info'!$C$15,'LIFECYCLE MATERIAL DATA'!$A$5:$A$104,'LIFECYCLE MATERIAL DATA'!$N$5:$N$104,,)*$BP20/1000),"")</f>
        <v/>
      </c>
      <c r="CE20" s="745"/>
      <c r="CF20" s="745"/>
      <c r="CG20" s="745"/>
      <c r="CH20" s="772">
        <f>IFERROR(1+_xlfn.XLOOKUP($BL20,'LIFECYCLE MATERIAL DATA'!$A$5:$A$104,'LIFECYCLE MATERIAL DATA'!$H$5:$H$104,,),0)</f>
        <v>0</v>
      </c>
      <c r="CI20" s="765">
        <f t="shared" si="12"/>
        <v>0</v>
      </c>
      <c r="CJ20" s="773">
        <f t="shared" si="13"/>
        <v>0</v>
      </c>
      <c r="CK20" s="774">
        <f t="shared" si="14"/>
        <v>0</v>
      </c>
      <c r="CL20" s="767">
        <f t="shared" si="26"/>
        <v>0</v>
      </c>
      <c r="CM20" s="775">
        <f t="shared" si="27"/>
        <v>0</v>
      </c>
      <c r="CN20" s="769">
        <v>0</v>
      </c>
      <c r="CO20" s="745">
        <f t="shared" si="15"/>
        <v>0</v>
      </c>
      <c r="CP20" s="745">
        <f t="shared" si="15"/>
        <v>0</v>
      </c>
      <c r="CQ20" s="745">
        <f t="shared" ref="CQ20:DV20" si="63">IF(CQ$11&gt;=DESIGN_LIFE,CP20,IF(AND(CQ$11&gt;0,$CK20&lt;&gt;0),IF(INT((CQ$11)/(DESIGN_LIFE/$CK20))=((CQ$11)/(DESIGN_LIFE/$CK20)),$CM20+CP20,CP20),CP20))</f>
        <v>0</v>
      </c>
      <c r="CR20" s="745">
        <f t="shared" si="63"/>
        <v>0</v>
      </c>
      <c r="CS20" s="745">
        <f t="shared" si="63"/>
        <v>0</v>
      </c>
      <c r="CT20" s="745">
        <f t="shared" si="63"/>
        <v>0</v>
      </c>
      <c r="CU20" s="745">
        <f t="shared" si="63"/>
        <v>0</v>
      </c>
      <c r="CV20" s="745">
        <f t="shared" si="63"/>
        <v>0</v>
      </c>
      <c r="CW20" s="745">
        <f t="shared" si="63"/>
        <v>0</v>
      </c>
      <c r="CX20" s="745">
        <f t="shared" si="63"/>
        <v>0</v>
      </c>
      <c r="CY20" s="745">
        <f t="shared" si="63"/>
        <v>0</v>
      </c>
      <c r="CZ20" s="745">
        <f t="shared" si="63"/>
        <v>0</v>
      </c>
      <c r="DA20" s="745">
        <f t="shared" si="63"/>
        <v>0</v>
      </c>
      <c r="DB20" s="745">
        <f t="shared" si="63"/>
        <v>0</v>
      </c>
      <c r="DC20" s="745">
        <f t="shared" si="63"/>
        <v>0</v>
      </c>
      <c r="DD20" s="745">
        <f t="shared" si="63"/>
        <v>0</v>
      </c>
      <c r="DE20" s="745">
        <f t="shared" si="63"/>
        <v>0</v>
      </c>
      <c r="DF20" s="745">
        <f t="shared" si="63"/>
        <v>0</v>
      </c>
      <c r="DG20" s="745">
        <f t="shared" si="63"/>
        <v>0</v>
      </c>
      <c r="DH20" s="745">
        <f t="shared" si="63"/>
        <v>0</v>
      </c>
      <c r="DI20" s="745">
        <f t="shared" si="63"/>
        <v>0</v>
      </c>
      <c r="DJ20" s="745">
        <f t="shared" si="63"/>
        <v>0</v>
      </c>
      <c r="DK20" s="745">
        <f t="shared" si="63"/>
        <v>0</v>
      </c>
      <c r="DL20" s="745">
        <f t="shared" si="63"/>
        <v>0</v>
      </c>
      <c r="DM20" s="745">
        <f t="shared" si="63"/>
        <v>0</v>
      </c>
      <c r="DN20" s="745">
        <f t="shared" si="63"/>
        <v>0</v>
      </c>
      <c r="DO20" s="745">
        <f t="shared" si="63"/>
        <v>0</v>
      </c>
      <c r="DP20" s="745">
        <f t="shared" si="63"/>
        <v>0</v>
      </c>
      <c r="DQ20" s="745">
        <f t="shared" si="63"/>
        <v>0</v>
      </c>
      <c r="DR20" s="745">
        <f t="shared" si="63"/>
        <v>0</v>
      </c>
      <c r="DS20" s="745">
        <f t="shared" si="63"/>
        <v>0</v>
      </c>
      <c r="DT20" s="745">
        <f t="shared" si="63"/>
        <v>0</v>
      </c>
      <c r="DU20" s="745">
        <f t="shared" si="63"/>
        <v>0</v>
      </c>
      <c r="DV20" s="745">
        <f t="shared" si="63"/>
        <v>0</v>
      </c>
      <c r="DW20" s="745">
        <f t="shared" ref="DW20:FB20" si="64">IF(DW$11&gt;=DESIGN_LIFE,DV20,IF(AND(DW$11&gt;0,$CK20&lt;&gt;0),IF(INT((DW$11)/(DESIGN_LIFE/$CK20))=((DW$11)/(DESIGN_LIFE/$CK20)),$CM20+DV20,DV20),DV20))</f>
        <v>0</v>
      </c>
      <c r="DX20" s="745">
        <f t="shared" si="64"/>
        <v>0</v>
      </c>
      <c r="DY20" s="745">
        <f t="shared" si="64"/>
        <v>0</v>
      </c>
      <c r="DZ20" s="745">
        <f t="shared" si="64"/>
        <v>0</v>
      </c>
      <c r="EA20" s="745">
        <f t="shared" si="64"/>
        <v>0</v>
      </c>
      <c r="EB20" s="745">
        <f t="shared" si="64"/>
        <v>0</v>
      </c>
      <c r="EC20" s="745">
        <f t="shared" si="64"/>
        <v>0</v>
      </c>
      <c r="ED20" s="745">
        <f t="shared" si="64"/>
        <v>0</v>
      </c>
      <c r="EE20" s="745">
        <f t="shared" si="64"/>
        <v>0</v>
      </c>
      <c r="EF20" s="745">
        <f t="shared" si="64"/>
        <v>0</v>
      </c>
      <c r="EG20" s="745">
        <f t="shared" si="64"/>
        <v>0</v>
      </c>
      <c r="EH20" s="745">
        <f t="shared" si="64"/>
        <v>0</v>
      </c>
      <c r="EI20" s="745">
        <f t="shared" si="64"/>
        <v>0</v>
      </c>
      <c r="EJ20" s="745">
        <f t="shared" si="64"/>
        <v>0</v>
      </c>
      <c r="EK20" s="745">
        <f t="shared" si="64"/>
        <v>0</v>
      </c>
      <c r="EL20" s="745">
        <f t="shared" si="64"/>
        <v>0</v>
      </c>
      <c r="EM20" s="745">
        <f t="shared" si="64"/>
        <v>0</v>
      </c>
      <c r="EN20" s="745">
        <f t="shared" si="64"/>
        <v>0</v>
      </c>
      <c r="EO20" s="745">
        <f t="shared" si="64"/>
        <v>0</v>
      </c>
      <c r="EP20" s="745">
        <f t="shared" si="64"/>
        <v>0</v>
      </c>
      <c r="EQ20" s="745">
        <f t="shared" si="64"/>
        <v>0</v>
      </c>
      <c r="ER20" s="745">
        <f t="shared" si="64"/>
        <v>0</v>
      </c>
      <c r="ES20" s="745">
        <f t="shared" si="64"/>
        <v>0</v>
      </c>
      <c r="ET20" s="745">
        <f t="shared" si="64"/>
        <v>0</v>
      </c>
      <c r="EU20" s="745">
        <f t="shared" si="64"/>
        <v>0</v>
      </c>
      <c r="EV20" s="745">
        <f t="shared" si="64"/>
        <v>0</v>
      </c>
      <c r="EW20" s="745">
        <f t="shared" si="64"/>
        <v>0</v>
      </c>
      <c r="EX20" s="745">
        <f t="shared" si="64"/>
        <v>0</v>
      </c>
      <c r="EY20" s="745">
        <f t="shared" si="64"/>
        <v>0</v>
      </c>
      <c r="EZ20" s="745">
        <f t="shared" si="64"/>
        <v>0</v>
      </c>
      <c r="FA20" s="745">
        <f t="shared" si="64"/>
        <v>0</v>
      </c>
      <c r="FB20" s="745">
        <f t="shared" si="64"/>
        <v>0</v>
      </c>
      <c r="FC20" s="745">
        <f t="shared" ref="FC20:GH20" si="65">IF(FC$11&gt;=DESIGN_LIFE,FB20,IF(AND(FC$11&gt;0,$CK20&lt;&gt;0),IF(INT((FC$11)/(DESIGN_LIFE/$CK20))=((FC$11)/(DESIGN_LIFE/$CK20)),$CM20+FB20,FB20),FB20))</f>
        <v>0</v>
      </c>
      <c r="FD20" s="745">
        <f t="shared" si="65"/>
        <v>0</v>
      </c>
      <c r="FE20" s="745">
        <f t="shared" si="65"/>
        <v>0</v>
      </c>
      <c r="FF20" s="745">
        <f t="shared" si="65"/>
        <v>0</v>
      </c>
      <c r="FG20" s="745">
        <f t="shared" si="65"/>
        <v>0</v>
      </c>
      <c r="FH20" s="745">
        <f t="shared" si="65"/>
        <v>0</v>
      </c>
      <c r="FI20" s="745">
        <f t="shared" si="65"/>
        <v>0</v>
      </c>
      <c r="FJ20" s="745">
        <f t="shared" si="65"/>
        <v>0</v>
      </c>
      <c r="FK20" s="745">
        <f t="shared" si="65"/>
        <v>0</v>
      </c>
      <c r="FL20" s="745">
        <f t="shared" si="65"/>
        <v>0</v>
      </c>
      <c r="FM20" s="745">
        <f t="shared" si="65"/>
        <v>0</v>
      </c>
      <c r="FN20" s="745">
        <f t="shared" si="65"/>
        <v>0</v>
      </c>
      <c r="FO20" s="745">
        <f t="shared" si="65"/>
        <v>0</v>
      </c>
      <c r="FP20" s="745">
        <f t="shared" si="65"/>
        <v>0</v>
      </c>
      <c r="FQ20" s="745">
        <f t="shared" si="65"/>
        <v>0</v>
      </c>
      <c r="FR20" s="745">
        <f t="shared" si="65"/>
        <v>0</v>
      </c>
      <c r="FS20" s="745">
        <f t="shared" si="65"/>
        <v>0</v>
      </c>
      <c r="FT20" s="745">
        <f t="shared" si="65"/>
        <v>0</v>
      </c>
      <c r="FU20" s="745">
        <f t="shared" si="65"/>
        <v>0</v>
      </c>
      <c r="FV20" s="745">
        <f t="shared" si="65"/>
        <v>0</v>
      </c>
      <c r="FW20" s="745">
        <f t="shared" si="65"/>
        <v>0</v>
      </c>
      <c r="FX20" s="745">
        <f t="shared" si="65"/>
        <v>0</v>
      </c>
      <c r="FY20" s="745">
        <f t="shared" si="65"/>
        <v>0</v>
      </c>
      <c r="FZ20" s="745">
        <f t="shared" si="65"/>
        <v>0</v>
      </c>
      <c r="GA20" s="745">
        <f t="shared" si="65"/>
        <v>0</v>
      </c>
      <c r="GB20" s="745">
        <f t="shared" si="65"/>
        <v>0</v>
      </c>
      <c r="GC20" s="745">
        <f t="shared" si="65"/>
        <v>0</v>
      </c>
      <c r="GD20" s="745">
        <f t="shared" si="65"/>
        <v>0</v>
      </c>
      <c r="GE20" s="745">
        <f t="shared" si="65"/>
        <v>0</v>
      </c>
      <c r="GF20" s="745">
        <f t="shared" si="65"/>
        <v>0</v>
      </c>
      <c r="GG20" s="745">
        <f t="shared" si="65"/>
        <v>0</v>
      </c>
      <c r="GH20" s="745">
        <f t="shared" si="65"/>
        <v>0</v>
      </c>
      <c r="GI20" s="745">
        <f t="shared" ref="GI20:HG20" si="66">IF(GI$11&gt;=DESIGN_LIFE,GH20,IF(AND(GI$11&gt;0,$CK20&lt;&gt;0),IF(INT((GI$11)/(DESIGN_LIFE/$CK20))=((GI$11)/(DESIGN_LIFE/$CK20)),$CM20+GH20,GH20),GH20))</f>
        <v>0</v>
      </c>
      <c r="GJ20" s="745">
        <f t="shared" si="66"/>
        <v>0</v>
      </c>
      <c r="GK20" s="745">
        <f t="shared" si="66"/>
        <v>0</v>
      </c>
      <c r="GL20" s="745">
        <f t="shared" si="66"/>
        <v>0</v>
      </c>
      <c r="GM20" s="745">
        <f t="shared" si="66"/>
        <v>0</v>
      </c>
      <c r="GN20" s="745">
        <f t="shared" si="66"/>
        <v>0</v>
      </c>
      <c r="GO20" s="745">
        <f t="shared" si="66"/>
        <v>0</v>
      </c>
      <c r="GP20" s="745">
        <f t="shared" si="66"/>
        <v>0</v>
      </c>
      <c r="GQ20" s="745">
        <f t="shared" si="66"/>
        <v>0</v>
      </c>
      <c r="GR20" s="745">
        <f t="shared" si="66"/>
        <v>0</v>
      </c>
      <c r="GS20" s="745">
        <f t="shared" si="66"/>
        <v>0</v>
      </c>
      <c r="GT20" s="745">
        <f t="shared" si="66"/>
        <v>0</v>
      </c>
      <c r="GU20" s="745">
        <f t="shared" si="66"/>
        <v>0</v>
      </c>
      <c r="GV20" s="745">
        <f t="shared" si="66"/>
        <v>0</v>
      </c>
      <c r="GW20" s="745">
        <f t="shared" si="66"/>
        <v>0</v>
      </c>
      <c r="GX20" s="745">
        <f t="shared" si="66"/>
        <v>0</v>
      </c>
      <c r="GY20" s="745">
        <f t="shared" si="66"/>
        <v>0</v>
      </c>
      <c r="GZ20" s="745">
        <f t="shared" si="66"/>
        <v>0</v>
      </c>
      <c r="HA20" s="745">
        <f t="shared" si="66"/>
        <v>0</v>
      </c>
      <c r="HB20" s="745">
        <f t="shared" si="66"/>
        <v>0</v>
      </c>
      <c r="HC20" s="745">
        <f t="shared" si="66"/>
        <v>0</v>
      </c>
      <c r="HD20" s="745">
        <f t="shared" si="66"/>
        <v>0</v>
      </c>
      <c r="HE20" s="745">
        <f t="shared" si="66"/>
        <v>0</v>
      </c>
      <c r="HF20" s="745">
        <f t="shared" si="66"/>
        <v>0</v>
      </c>
      <c r="HG20" s="745">
        <f t="shared" si="66"/>
        <v>0</v>
      </c>
      <c r="HH20" s="185"/>
    </row>
    <row r="21" spans="1:216" ht="20.100000000000001" customHeight="1">
      <c r="A21" s="520" t="str">
        <f t="shared" si="4"/>
        <v>LST_STR_ELEMENT</v>
      </c>
      <c r="B21" s="357"/>
      <c r="C21" s="115"/>
      <c r="D21" s="116"/>
      <c r="E21" s="117"/>
      <c r="F21" s="116"/>
      <c r="G21" s="350" t="e">
        <f>IF(TYPOLOGY = "Bridge", _xlfn.XLOOKUP($E21, BRIDGE_STR_ELEMENT, 'MATERIAL DATA'!$R$36:$R$74,,), _xlfn.XLOOKUP($BL21, 'LIFECYCLE MATERIAL DATA'!$A$5:$A$104, 'LIFECYCLE MATERIAL DATA'!$Q$5:$Q$104,,))</f>
        <v>#N/A</v>
      </c>
      <c r="H21" s="630"/>
      <c r="I21" s="631"/>
      <c r="J21" s="736"/>
      <c r="K21" s="116"/>
      <c r="L21" s="95"/>
      <c r="M21" s="358"/>
      <c r="N21" s="156">
        <f t="shared" si="32"/>
        <v>0</v>
      </c>
      <c r="O21" s="157" t="str">
        <f t="shared" si="20"/>
        <v/>
      </c>
      <c r="P21" s="158" t="str">
        <f t="shared" si="21"/>
        <v/>
      </c>
      <c r="Q21" s="158" t="str" cm="1">
        <f t="array" ref="Q21">IFERROR(_xlfn.IFS(AND($I21 = "Yes", $J21 =1),(($BX21+$BU21)/($J21) + ($BY21+$BR21 +$BZ21)),AND($I21 = "Yes", $J21 &gt;1), (($BX21+$BU21)/($J21) + ($BY21*2 +$BZ21)) ), "")</f>
        <v/>
      </c>
      <c r="R21" s="158" t="str">
        <f t="shared" si="5"/>
        <v/>
      </c>
      <c r="S21" s="159">
        <f t="shared" si="22"/>
        <v>0</v>
      </c>
      <c r="T21" s="159" t="str">
        <f t="shared" si="45"/>
        <v/>
      </c>
      <c r="U21" s="158" t="str">
        <f t="shared" si="33"/>
        <v/>
      </c>
      <c r="V21" s="396" t="str">
        <f t="shared" si="23"/>
        <v/>
      </c>
      <c r="W21" s="156" t="str">
        <f t="shared" si="7"/>
        <v/>
      </c>
      <c r="X21" s="160">
        <f t="shared" si="8"/>
        <v>0</v>
      </c>
      <c r="Y21" s="274" t="s">
        <v>415</v>
      </c>
      <c r="Z21" s="745" t="str">
        <f>'MATERIAL DATA'!$Q45</f>
        <v>2.2.2 Walls</v>
      </c>
      <c r="AA21" s="768">
        <f t="shared" si="62"/>
        <v>0</v>
      </c>
      <c r="AB21" s="745"/>
      <c r="AC21" s="199" t="str">
        <f>'MATERIAL DATA'!Q19</f>
        <v>2.4.1 Stairs</v>
      </c>
      <c r="AD21" s="754">
        <f ca="1">SUMIF($E$12:$E$45,AC21,$O$12:$O$45)+SUMIF($E$12:$E$45,AC21,$P$12:$P$45)+SUMIF($E$12:$E$45,AC21,R$12:$R$45) +SUMIF($E$12:$E$45, AC21, $Q$12:$Q$43)</f>
        <v>0</v>
      </c>
      <c r="AE21" s="745"/>
      <c r="AF21" s="185"/>
      <c r="AG21" s="185"/>
      <c r="AH21" s="745" t="s">
        <v>16</v>
      </c>
      <c r="AI21" s="754">
        <f ca="1">SUM(AD7,AD8,AD9,AD10,AD11,AD21:AD23,AD27:AD29)</f>
        <v>0</v>
      </c>
      <c r="AJ21" s="780">
        <f t="shared" ca="1" si="38"/>
        <v>0</v>
      </c>
      <c r="AK21" s="745"/>
      <c r="AL21" s="745"/>
      <c r="AM21" s="745"/>
      <c r="AN21" s="745" t="s">
        <v>862</v>
      </c>
      <c r="AO21" s="745">
        <f t="shared" si="39"/>
        <v>0</v>
      </c>
      <c r="AP21" s="745"/>
      <c r="AQ21" s="745"/>
      <c r="AR21" s="745"/>
      <c r="AS21" s="745"/>
      <c r="AT21" s="745"/>
      <c r="AU21" s="185"/>
      <c r="AV21" s="185"/>
      <c r="AW21" s="185"/>
      <c r="AX21" s="185"/>
      <c r="AY21" s="185"/>
      <c r="AZ21" s="185"/>
      <c r="BA21" s="185"/>
      <c r="BB21" s="745"/>
      <c r="BC21" s="745"/>
      <c r="BD21" s="745"/>
      <c r="BE21" s="745"/>
      <c r="BF21" s="745"/>
      <c r="BG21" s="745"/>
      <c r="BH21" s="745"/>
      <c r="BI21" s="745"/>
      <c r="BJ21" s="745"/>
      <c r="BK21" s="209" t="str">
        <f t="shared" si="40"/>
        <v>ER</v>
      </c>
      <c r="BL21" s="209" t="str">
        <f t="shared" si="9"/>
        <v xml:space="preserve"> -  - </v>
      </c>
      <c r="BM21" s="745" t="str" cm="1">
        <f t="array" ref="BM21">_xlfn.IFS(OR(AND(TYPOLOGY &lt;&gt; "Bridge", B21="concrete",D21&lt;&gt;"Reinforced - 150mm hollow core slab"),C21="Concrete_EPD",),"Reinforcement",(OR(AND(TYPOLOGY="Bridge",B21="concrete",D21&lt;&gt;"Reinforced - 150mm hollow core slab"),C21="Concrete_EPD",)),"Bridge_Reinforcement",TRUE, "No_Reinforcement")</f>
        <v>No_Reinforcement</v>
      </c>
      <c r="BN21" s="186" t="e">
        <f>_xlfn.XLOOKUP($BL21,'LIFECYCLE MATERIAL DATA'!$A$5:$A$104,'LIFECYCLE MATERIAL DATA'!$D$5:$D$104,)</f>
        <v>#N/A</v>
      </c>
      <c r="BO21" s="186">
        <f>IFERROR(IF(M21&lt;&gt;0,_xlfn.XLOOKUP(M21,'Custom Data'!S16:S45,'Custom Data'!T16:T45,,-1),0),0)</f>
        <v>0</v>
      </c>
      <c r="BP21" s="186">
        <f t="shared" si="10"/>
        <v>0</v>
      </c>
      <c r="BQ21" s="846" t="str">
        <f t="shared" si="11"/>
        <v>ER</v>
      </c>
      <c r="BR21" s="745" t="str">
        <f>IFERROR(_xlfn.XLOOKUP($BL21,'LIFECYCLE MATERIAL DATA'!$A$5:$A$104,'LIFECYCLE MATERIAL DATA'!$I$5:$I$104,,)*($BQ21/1000)+_xlfn.XLOOKUP('Project Info'!$C$15,'LIFECYCLE MATERIAL DATA'!$A$5:$A$104,'LIFECYCLE MATERIAL DATA'!$I$5:$I$104,,)*($BP21/1000),"")</f>
        <v/>
      </c>
      <c r="BS21" s="745" t="str">
        <f>IFERROR(_xlfn.XLOOKUP($BL21,'LIFECYCLE MATERIAL DATA'!$A$5:$A$104, 'LIFECYCLE MATERIAL DATA'!$J$5:$J$104,,)*($BQ21/1000)+_xlfn.XLOOKUP('Project Info'!$C$15,'LIFECYCLE MATERIAL DATA'!$A$5:$A$104,'LIFECYCLE MATERIAL DATA'!$J$5:$J$104,,)*($BP21/1000),"")</f>
        <v/>
      </c>
      <c r="BT21" s="745" t="str">
        <f>IFERROR(_xlfn.XLOOKUP($BL21,'LIFECYCLE MATERIAL DATA'!$A$5:$A$104, 'LIFECYCLE MATERIAL DATA'!$K$5:$K$104,,)*($BQ21/1000),"")</f>
        <v/>
      </c>
      <c r="BU21" s="185" t="str">
        <f>IFERROR(_xlfn.XLOOKUP($BL21,'LIFECYCLE MATERIAL DATA'!$A$5:$A$104,'LIFECYCLE MATERIAL DATA'!$L$5:$L$104,,)*($BQ21/1000)+_xlfn.XLOOKUP('Project Info'!$C$15,'LIFECYCLE MATERIAL DATA'!$A$5:$A$104,'LIFECYCLE MATERIAL DATA'!$L$5:$L$104,,)*($BP21/1000),"")</f>
        <v/>
      </c>
      <c r="BV21" s="745" t="str">
        <f t="shared" si="25"/>
        <v/>
      </c>
      <c r="BW21" s="745" t="str">
        <f>IF($K21='MATERIAL DATA'!$O$5,$L21, IF($K21='MATERIAL DATA'!$O$6,$L21/(1000*'Scheme 4'!$BN21),""))</f>
        <v/>
      </c>
      <c r="BX21" s="745" t="str">
        <f>IFERROR(((_xlfn.XLOOKUP($BL21,'LIFECYCLE MATERIAL DATA'!$A$5:$A$104,'LIFECYCLE MATERIAL DATA'!$F$5:$F$104,,))*$BQ21/1000+_xlfn.XLOOKUP('Project Info'!$C$15,'LIFECYCLE MATERIAL DATA'!$A$5:$A$104,'LIFECYCLE MATERIAL DATA'!$F$5:$F$104,,)*$BP21/1000),"")</f>
        <v/>
      </c>
      <c r="BY21" s="771" t="str">
        <f>IFERROR((_xlfn.XLOOKUP($BL21,'LIFECYCLE MATERIAL DATA'!$A$5:$A$104,'LIFECYCLE MATERIAL DATA'!$G$5:$G$104,,)*$BQ21/1000++_xlfn.XLOOKUP('Project Info'!$C$15,'LIFECYCLE MATERIAL DATA'!$A$5:$A$104,'LIFECYCLE MATERIAL DATA'!$G$5:$G$104,,)*$BP21/1000),"")</f>
        <v/>
      </c>
      <c r="BZ21" s="745" t="str">
        <f>IFERROR(_xlfn.XLOOKUP('Scheme 4'!$BL21,'LIFECYCLE MATERIAL DATA'!$A$5:$A$104,'LIFECYCLE MATERIAL DATA'!$H$5:$H$104,,)*SUM($BX21+$BY21+$CB21+$CC21), "")</f>
        <v/>
      </c>
      <c r="CA21" s="185"/>
      <c r="CB21" s="743" t="str">
        <f>IFERROR((_xlfn.XLOOKUP($BL21,'LIFECYCLE MATERIAL DATA'!$A$5:$A$104, 'LIFECYCLE MATERIAL DATA'!$M$5:$M$104)*$BQ21/1000++_xlfn.XLOOKUP('Project Info'!$C$15,'LIFECYCLE MATERIAL DATA'!$A$5:$A$104,'LIFECYCLE MATERIAL DATA'!$M$5:$M$104)*$BP21/1000),"")</f>
        <v/>
      </c>
      <c r="CC21" s="745">
        <f>IFERROR(IF(OR($B21="Timber",$C21="Timber_EPD", $C21="Bamboo"),_xlfn.XLOOKUP($BL21,'LIFECYCLE MATERIAL DATA Master'!$A$5:$A$104,'LIFECYCLE MATERIAL DATA Master'!$E$5:$E$104,,)*$BQ21,0),"")/1000</f>
        <v>0</v>
      </c>
      <c r="CD21" s="185" t="str">
        <f>IFERROR((_xlfn.XLOOKUP($BL21,'LIFECYCLE MATERIAL DATA'!$A$5:$A$104,'LIFECYCLE MATERIAL DATA'!$N$5:$N$104,,)*$BQ21/1000++_xlfn.XLOOKUP('Project Info'!$C$15,'LIFECYCLE MATERIAL DATA'!$A$5:$A$104,'LIFECYCLE MATERIAL DATA'!$N$5:$N$104,,)*$BP21/1000),"")</f>
        <v/>
      </c>
      <c r="CE21" s="209"/>
      <c r="CF21" s="209"/>
      <c r="CG21" s="209"/>
      <c r="CH21" s="772">
        <f>IFERROR(1+_xlfn.XLOOKUP($BL21,'LIFECYCLE MATERIAL DATA'!$A$5:$A$104,'LIFECYCLE MATERIAL DATA'!$H$5:$H$104,,),0)</f>
        <v>0</v>
      </c>
      <c r="CI21" s="765">
        <f t="shared" si="12"/>
        <v>0</v>
      </c>
      <c r="CJ21" s="773">
        <f t="shared" si="13"/>
        <v>0</v>
      </c>
      <c r="CK21" s="774">
        <f t="shared" si="14"/>
        <v>0</v>
      </c>
      <c r="CL21" s="767">
        <f t="shared" si="26"/>
        <v>0</v>
      </c>
      <c r="CM21" s="775">
        <f t="shared" si="27"/>
        <v>0</v>
      </c>
      <c r="CN21" s="769">
        <v>0</v>
      </c>
      <c r="CO21" s="745">
        <f t="shared" si="15"/>
        <v>0</v>
      </c>
      <c r="CP21" s="745">
        <f t="shared" si="15"/>
        <v>0</v>
      </c>
      <c r="CQ21" s="745">
        <f t="shared" ref="CQ21:DV21" si="67">IF(CQ$11&gt;=DESIGN_LIFE,CP21,IF(AND(CQ$11&gt;0,$CK21&lt;&gt;0),IF(INT((CQ$11)/(DESIGN_LIFE/$CK21))=((CQ$11)/(DESIGN_LIFE/$CK21)),$CM21+CP21,CP21),CP21))</f>
        <v>0</v>
      </c>
      <c r="CR21" s="745">
        <f t="shared" si="67"/>
        <v>0</v>
      </c>
      <c r="CS21" s="745">
        <f t="shared" si="67"/>
        <v>0</v>
      </c>
      <c r="CT21" s="745">
        <f t="shared" si="67"/>
        <v>0</v>
      </c>
      <c r="CU21" s="745">
        <f t="shared" si="67"/>
        <v>0</v>
      </c>
      <c r="CV21" s="745">
        <f t="shared" si="67"/>
        <v>0</v>
      </c>
      <c r="CW21" s="745">
        <f t="shared" si="67"/>
        <v>0</v>
      </c>
      <c r="CX21" s="745">
        <f t="shared" si="67"/>
        <v>0</v>
      </c>
      <c r="CY21" s="745">
        <f t="shared" si="67"/>
        <v>0</v>
      </c>
      <c r="CZ21" s="745">
        <f t="shared" si="67"/>
        <v>0</v>
      </c>
      <c r="DA21" s="745">
        <f t="shared" si="67"/>
        <v>0</v>
      </c>
      <c r="DB21" s="745">
        <f t="shared" si="67"/>
        <v>0</v>
      </c>
      <c r="DC21" s="745">
        <f t="shared" si="67"/>
        <v>0</v>
      </c>
      <c r="DD21" s="745">
        <f t="shared" si="67"/>
        <v>0</v>
      </c>
      <c r="DE21" s="745">
        <f t="shared" si="67"/>
        <v>0</v>
      </c>
      <c r="DF21" s="745">
        <f t="shared" si="67"/>
        <v>0</v>
      </c>
      <c r="DG21" s="745">
        <f t="shared" si="67"/>
        <v>0</v>
      </c>
      <c r="DH21" s="745">
        <f t="shared" si="67"/>
        <v>0</v>
      </c>
      <c r="DI21" s="745">
        <f t="shared" si="67"/>
        <v>0</v>
      </c>
      <c r="DJ21" s="745">
        <f t="shared" si="67"/>
        <v>0</v>
      </c>
      <c r="DK21" s="745">
        <f t="shared" si="67"/>
        <v>0</v>
      </c>
      <c r="DL21" s="745">
        <f t="shared" si="67"/>
        <v>0</v>
      </c>
      <c r="DM21" s="745">
        <f t="shared" si="67"/>
        <v>0</v>
      </c>
      <c r="DN21" s="745">
        <f t="shared" si="67"/>
        <v>0</v>
      </c>
      <c r="DO21" s="745">
        <f t="shared" si="67"/>
        <v>0</v>
      </c>
      <c r="DP21" s="745">
        <f t="shared" si="67"/>
        <v>0</v>
      </c>
      <c r="DQ21" s="745">
        <f t="shared" si="67"/>
        <v>0</v>
      </c>
      <c r="DR21" s="745">
        <f t="shared" si="67"/>
        <v>0</v>
      </c>
      <c r="DS21" s="745">
        <f t="shared" si="67"/>
        <v>0</v>
      </c>
      <c r="DT21" s="745">
        <f t="shared" si="67"/>
        <v>0</v>
      </c>
      <c r="DU21" s="745">
        <f t="shared" si="67"/>
        <v>0</v>
      </c>
      <c r="DV21" s="745">
        <f t="shared" si="67"/>
        <v>0</v>
      </c>
      <c r="DW21" s="745">
        <f t="shared" ref="DW21:FB21" si="68">IF(DW$11&gt;=DESIGN_LIFE,DV21,IF(AND(DW$11&gt;0,$CK21&lt;&gt;0),IF(INT((DW$11)/(DESIGN_LIFE/$CK21))=((DW$11)/(DESIGN_LIFE/$CK21)),$CM21+DV21,DV21),DV21))</f>
        <v>0</v>
      </c>
      <c r="DX21" s="745">
        <f t="shared" si="68"/>
        <v>0</v>
      </c>
      <c r="DY21" s="745">
        <f t="shared" si="68"/>
        <v>0</v>
      </c>
      <c r="DZ21" s="745">
        <f t="shared" si="68"/>
        <v>0</v>
      </c>
      <c r="EA21" s="745">
        <f t="shared" si="68"/>
        <v>0</v>
      </c>
      <c r="EB21" s="745">
        <f t="shared" si="68"/>
        <v>0</v>
      </c>
      <c r="EC21" s="745">
        <f t="shared" si="68"/>
        <v>0</v>
      </c>
      <c r="ED21" s="745">
        <f t="shared" si="68"/>
        <v>0</v>
      </c>
      <c r="EE21" s="745">
        <f t="shared" si="68"/>
        <v>0</v>
      </c>
      <c r="EF21" s="745">
        <f t="shared" si="68"/>
        <v>0</v>
      </c>
      <c r="EG21" s="745">
        <f t="shared" si="68"/>
        <v>0</v>
      </c>
      <c r="EH21" s="745">
        <f t="shared" si="68"/>
        <v>0</v>
      </c>
      <c r="EI21" s="745">
        <f t="shared" si="68"/>
        <v>0</v>
      </c>
      <c r="EJ21" s="745">
        <f t="shared" si="68"/>
        <v>0</v>
      </c>
      <c r="EK21" s="745">
        <f t="shared" si="68"/>
        <v>0</v>
      </c>
      <c r="EL21" s="745">
        <f t="shared" si="68"/>
        <v>0</v>
      </c>
      <c r="EM21" s="745">
        <f t="shared" si="68"/>
        <v>0</v>
      </c>
      <c r="EN21" s="745">
        <f t="shared" si="68"/>
        <v>0</v>
      </c>
      <c r="EO21" s="745">
        <f t="shared" si="68"/>
        <v>0</v>
      </c>
      <c r="EP21" s="745">
        <f t="shared" si="68"/>
        <v>0</v>
      </c>
      <c r="EQ21" s="745">
        <f t="shared" si="68"/>
        <v>0</v>
      </c>
      <c r="ER21" s="745">
        <f t="shared" si="68"/>
        <v>0</v>
      </c>
      <c r="ES21" s="745">
        <f t="shared" si="68"/>
        <v>0</v>
      </c>
      <c r="ET21" s="745">
        <f t="shared" si="68"/>
        <v>0</v>
      </c>
      <c r="EU21" s="745">
        <f t="shared" si="68"/>
        <v>0</v>
      </c>
      <c r="EV21" s="745">
        <f t="shared" si="68"/>
        <v>0</v>
      </c>
      <c r="EW21" s="745">
        <f t="shared" si="68"/>
        <v>0</v>
      </c>
      <c r="EX21" s="745">
        <f t="shared" si="68"/>
        <v>0</v>
      </c>
      <c r="EY21" s="745">
        <f t="shared" si="68"/>
        <v>0</v>
      </c>
      <c r="EZ21" s="745">
        <f t="shared" si="68"/>
        <v>0</v>
      </c>
      <c r="FA21" s="745">
        <f t="shared" si="68"/>
        <v>0</v>
      </c>
      <c r="FB21" s="745">
        <f t="shared" si="68"/>
        <v>0</v>
      </c>
      <c r="FC21" s="745">
        <f t="shared" ref="FC21:GH21" si="69">IF(FC$11&gt;=DESIGN_LIFE,FB21,IF(AND(FC$11&gt;0,$CK21&lt;&gt;0),IF(INT((FC$11)/(DESIGN_LIFE/$CK21))=((FC$11)/(DESIGN_LIFE/$CK21)),$CM21+FB21,FB21),FB21))</f>
        <v>0</v>
      </c>
      <c r="FD21" s="745">
        <f t="shared" si="69"/>
        <v>0</v>
      </c>
      <c r="FE21" s="745">
        <f t="shared" si="69"/>
        <v>0</v>
      </c>
      <c r="FF21" s="745">
        <f t="shared" si="69"/>
        <v>0</v>
      </c>
      <c r="FG21" s="745">
        <f t="shared" si="69"/>
        <v>0</v>
      </c>
      <c r="FH21" s="745">
        <f t="shared" si="69"/>
        <v>0</v>
      </c>
      <c r="FI21" s="745">
        <f t="shared" si="69"/>
        <v>0</v>
      </c>
      <c r="FJ21" s="745">
        <f t="shared" si="69"/>
        <v>0</v>
      </c>
      <c r="FK21" s="745">
        <f t="shared" si="69"/>
        <v>0</v>
      </c>
      <c r="FL21" s="745">
        <f t="shared" si="69"/>
        <v>0</v>
      </c>
      <c r="FM21" s="745">
        <f t="shared" si="69"/>
        <v>0</v>
      </c>
      <c r="FN21" s="745">
        <f t="shared" si="69"/>
        <v>0</v>
      </c>
      <c r="FO21" s="745">
        <f t="shared" si="69"/>
        <v>0</v>
      </c>
      <c r="FP21" s="745">
        <f t="shared" si="69"/>
        <v>0</v>
      </c>
      <c r="FQ21" s="745">
        <f t="shared" si="69"/>
        <v>0</v>
      </c>
      <c r="FR21" s="745">
        <f t="shared" si="69"/>
        <v>0</v>
      </c>
      <c r="FS21" s="745">
        <f t="shared" si="69"/>
        <v>0</v>
      </c>
      <c r="FT21" s="745">
        <f t="shared" si="69"/>
        <v>0</v>
      </c>
      <c r="FU21" s="745">
        <f t="shared" si="69"/>
        <v>0</v>
      </c>
      <c r="FV21" s="745">
        <f t="shared" si="69"/>
        <v>0</v>
      </c>
      <c r="FW21" s="745">
        <f t="shared" si="69"/>
        <v>0</v>
      </c>
      <c r="FX21" s="745">
        <f t="shared" si="69"/>
        <v>0</v>
      </c>
      <c r="FY21" s="745">
        <f t="shared" si="69"/>
        <v>0</v>
      </c>
      <c r="FZ21" s="745">
        <f t="shared" si="69"/>
        <v>0</v>
      </c>
      <c r="GA21" s="745">
        <f t="shared" si="69"/>
        <v>0</v>
      </c>
      <c r="GB21" s="745">
        <f t="shared" si="69"/>
        <v>0</v>
      </c>
      <c r="GC21" s="745">
        <f t="shared" si="69"/>
        <v>0</v>
      </c>
      <c r="GD21" s="745">
        <f t="shared" si="69"/>
        <v>0</v>
      </c>
      <c r="GE21" s="745">
        <f t="shared" si="69"/>
        <v>0</v>
      </c>
      <c r="GF21" s="745">
        <f t="shared" si="69"/>
        <v>0</v>
      </c>
      <c r="GG21" s="745">
        <f t="shared" si="69"/>
        <v>0</v>
      </c>
      <c r="GH21" s="745">
        <f t="shared" si="69"/>
        <v>0</v>
      </c>
      <c r="GI21" s="745">
        <f t="shared" ref="GI21:HG21" si="70">IF(GI$11&gt;=DESIGN_LIFE,GH21,IF(AND(GI$11&gt;0,$CK21&lt;&gt;0),IF(INT((GI$11)/(DESIGN_LIFE/$CK21))=((GI$11)/(DESIGN_LIFE/$CK21)),$CM21+GH21,GH21),GH21))</f>
        <v>0</v>
      </c>
      <c r="GJ21" s="745">
        <f t="shared" si="70"/>
        <v>0</v>
      </c>
      <c r="GK21" s="745">
        <f t="shared" si="70"/>
        <v>0</v>
      </c>
      <c r="GL21" s="745">
        <f t="shared" si="70"/>
        <v>0</v>
      </c>
      <c r="GM21" s="745">
        <f t="shared" si="70"/>
        <v>0</v>
      </c>
      <c r="GN21" s="745">
        <f t="shared" si="70"/>
        <v>0</v>
      </c>
      <c r="GO21" s="745">
        <f t="shared" si="70"/>
        <v>0</v>
      </c>
      <c r="GP21" s="745">
        <f t="shared" si="70"/>
        <v>0</v>
      </c>
      <c r="GQ21" s="745">
        <f t="shared" si="70"/>
        <v>0</v>
      </c>
      <c r="GR21" s="745">
        <f t="shared" si="70"/>
        <v>0</v>
      </c>
      <c r="GS21" s="745">
        <f t="shared" si="70"/>
        <v>0</v>
      </c>
      <c r="GT21" s="745">
        <f t="shared" si="70"/>
        <v>0</v>
      </c>
      <c r="GU21" s="745">
        <f t="shared" si="70"/>
        <v>0</v>
      </c>
      <c r="GV21" s="745">
        <f t="shared" si="70"/>
        <v>0</v>
      </c>
      <c r="GW21" s="745">
        <f t="shared" si="70"/>
        <v>0</v>
      </c>
      <c r="GX21" s="745">
        <f t="shared" si="70"/>
        <v>0</v>
      </c>
      <c r="GY21" s="745">
        <f t="shared" si="70"/>
        <v>0</v>
      </c>
      <c r="GZ21" s="745">
        <f t="shared" si="70"/>
        <v>0</v>
      </c>
      <c r="HA21" s="745">
        <f t="shared" si="70"/>
        <v>0</v>
      </c>
      <c r="HB21" s="745">
        <f t="shared" si="70"/>
        <v>0</v>
      </c>
      <c r="HC21" s="745">
        <f t="shared" si="70"/>
        <v>0</v>
      </c>
      <c r="HD21" s="745">
        <f t="shared" si="70"/>
        <v>0</v>
      </c>
      <c r="HE21" s="745">
        <f t="shared" si="70"/>
        <v>0</v>
      </c>
      <c r="HF21" s="745">
        <f t="shared" si="70"/>
        <v>0</v>
      </c>
      <c r="HG21" s="745">
        <f t="shared" si="70"/>
        <v>0</v>
      </c>
      <c r="HH21" s="185"/>
    </row>
    <row r="22" spans="1:216" ht="20.100000000000001" customHeight="1">
      <c r="A22" s="520" t="str">
        <f t="shared" si="4"/>
        <v>LST_STR_ELEMENT</v>
      </c>
      <c r="B22" s="357"/>
      <c r="C22" s="115"/>
      <c r="D22" s="116"/>
      <c r="E22" s="117"/>
      <c r="F22" s="116"/>
      <c r="G22" s="350" t="e">
        <f>IF(TYPOLOGY = "Bridge", _xlfn.XLOOKUP($E22, BRIDGE_STR_ELEMENT, 'MATERIAL DATA'!$R$36:$R$74,,), _xlfn.XLOOKUP($BL22, 'LIFECYCLE MATERIAL DATA'!$A$5:$A$104, 'LIFECYCLE MATERIAL DATA'!$Q$5:$Q$104,,))</f>
        <v>#N/A</v>
      </c>
      <c r="H22" s="630"/>
      <c r="I22" s="631"/>
      <c r="J22" s="736"/>
      <c r="K22" s="116"/>
      <c r="L22" s="95"/>
      <c r="M22" s="358"/>
      <c r="N22" s="156">
        <f t="shared" si="32"/>
        <v>0</v>
      </c>
      <c r="O22" s="157" t="str">
        <f t="shared" si="20"/>
        <v/>
      </c>
      <c r="P22" s="158" t="str">
        <f t="shared" si="21"/>
        <v/>
      </c>
      <c r="Q22" s="158" t="str" cm="1">
        <f t="array" ref="Q22">IFERROR(_xlfn.IFS(AND($I22 = "Yes", $J22 =1),(($BX22+$BU22)/($J22) + ($BY22+$BR22 +$BZ22)),AND($I22 = "Yes", $J22 &gt;1), (($BX22+$BU22)/($J22) + ($BY22*2 +$BZ22)) ), "")</f>
        <v/>
      </c>
      <c r="R22" s="158" t="str">
        <f t="shared" si="5"/>
        <v/>
      </c>
      <c r="S22" s="159">
        <f t="shared" si="22"/>
        <v>0</v>
      </c>
      <c r="T22" s="159" t="str">
        <f t="shared" si="45"/>
        <v/>
      </c>
      <c r="U22" s="158" t="str">
        <f t="shared" si="33"/>
        <v/>
      </c>
      <c r="V22" s="396" t="str">
        <f t="shared" si="23"/>
        <v/>
      </c>
      <c r="W22" s="156" t="str">
        <f t="shared" si="7"/>
        <v/>
      </c>
      <c r="X22" s="160">
        <f t="shared" si="8"/>
        <v>0</v>
      </c>
      <c r="Y22" s="274" t="s">
        <v>415</v>
      </c>
      <c r="Z22" s="745" t="str">
        <f>'MATERIAL DATA'!$Q46</f>
        <v>2.2.3 Beams</v>
      </c>
      <c r="AA22" s="768">
        <f t="shared" si="62"/>
        <v>0</v>
      </c>
      <c r="AB22" s="745"/>
      <c r="AC22" s="199" t="str">
        <f>'MATERIAL DATA'!Q20</f>
        <v>2.4.2 Ramps</v>
      </c>
      <c r="AD22" s="754">
        <f ca="1">SUMIF($E$12:$E$45,AC22,$O$12:$O$45)+SUMIF($E$12:$E$45,AC22,$P$12:$P$45)+SUMIF($E$12:$E$45,AC22,R$12:$R$45) +SUMIF($E$12:$E$45, AC22, $Q$12:$Q$43)</f>
        <v>0</v>
      </c>
      <c r="AE22" s="745"/>
      <c r="AF22" s="185"/>
      <c r="AG22" s="745"/>
      <c r="AH22" s="745"/>
      <c r="AI22" s="745"/>
      <c r="AJ22" s="745"/>
      <c r="AK22" s="745"/>
      <c r="AL22" s="745"/>
      <c r="AM22" s="745"/>
      <c r="AN22" s="745" t="s">
        <v>313</v>
      </c>
      <c r="AO22" s="745">
        <f t="shared" si="39"/>
        <v>0</v>
      </c>
      <c r="AP22" s="745"/>
      <c r="AQ22" s="745"/>
      <c r="AR22" s="749"/>
      <c r="AS22" s="782"/>
      <c r="AT22" s="185"/>
      <c r="AU22" s="185"/>
      <c r="AV22" s="185"/>
      <c r="AW22" s="185"/>
      <c r="AX22" s="790"/>
      <c r="AY22" s="790"/>
      <c r="AZ22" s="790"/>
      <c r="BA22" s="790"/>
      <c r="BB22" s="756"/>
      <c r="BC22" s="756"/>
      <c r="BD22" s="756"/>
      <c r="BE22" s="756"/>
      <c r="BF22" s="756"/>
      <c r="BG22" s="756"/>
      <c r="BH22" s="756"/>
      <c r="BI22" s="756"/>
      <c r="BJ22" s="756"/>
      <c r="BK22" s="209" t="str">
        <f t="shared" si="40"/>
        <v>ER</v>
      </c>
      <c r="BL22" s="209" t="str">
        <f t="shared" si="9"/>
        <v xml:space="preserve"> -  - </v>
      </c>
      <c r="BM22" s="745" t="str" cm="1">
        <f t="array" ref="BM22">_xlfn.IFS(OR(AND(TYPOLOGY &lt;&gt; "Bridge", B22="concrete",D22&lt;&gt;"Reinforced - 150mm hollow core slab"),C22="Concrete_EPD",),"Reinforcement",(OR(AND(TYPOLOGY="Bridge",B22="concrete",D22&lt;&gt;"Reinforced - 150mm hollow core slab"),C22="Concrete_EPD",)),"Bridge_Reinforcement",TRUE, "No_Reinforcement")</f>
        <v>No_Reinforcement</v>
      </c>
      <c r="BN22" s="186" t="e">
        <f>_xlfn.XLOOKUP($BL22,'LIFECYCLE MATERIAL DATA'!$A$5:$A$104,'LIFECYCLE MATERIAL DATA'!$D$5:$D$104,)</f>
        <v>#N/A</v>
      </c>
      <c r="BO22" s="186">
        <f>IFERROR(IF(M22&lt;&gt;0,_xlfn.XLOOKUP(M22,'Custom Data'!S16:S45,'Custom Data'!T16:T45,,-1),0),0)</f>
        <v>0</v>
      </c>
      <c r="BP22" s="186">
        <f t="shared" si="10"/>
        <v>0</v>
      </c>
      <c r="BQ22" s="846" t="str">
        <f t="shared" si="11"/>
        <v>ER</v>
      </c>
      <c r="BR22" s="745" t="str">
        <f>IFERROR(_xlfn.XLOOKUP($BL22,'LIFECYCLE MATERIAL DATA'!$A$5:$A$104,'LIFECYCLE MATERIAL DATA'!$I$5:$I$104,,)*($BQ22/1000)+_xlfn.XLOOKUP('Project Info'!$C$15,'LIFECYCLE MATERIAL DATA'!$A$5:$A$104,'LIFECYCLE MATERIAL DATA'!$I$5:$I$104,,)*($BP22/1000),"")</f>
        <v/>
      </c>
      <c r="BS22" s="745" t="str">
        <f>IFERROR(_xlfn.XLOOKUP($BL22,'LIFECYCLE MATERIAL DATA'!$A$5:$A$104, 'LIFECYCLE MATERIAL DATA'!$J$5:$J$104,,)*($BQ22/1000)+_xlfn.XLOOKUP('Project Info'!$C$15,'LIFECYCLE MATERIAL DATA'!$A$5:$A$104,'LIFECYCLE MATERIAL DATA'!$J$5:$J$104,,)*($BP22/1000),"")</f>
        <v/>
      </c>
      <c r="BT22" s="745" t="str">
        <f>IFERROR(_xlfn.XLOOKUP($BL22,'LIFECYCLE MATERIAL DATA'!$A$5:$A$104, 'LIFECYCLE MATERIAL DATA'!$K$5:$K$104,,)*($BQ22/1000),"")</f>
        <v/>
      </c>
      <c r="BU22" s="185" t="str">
        <f>IFERROR(_xlfn.XLOOKUP($BL22,'LIFECYCLE MATERIAL DATA'!$A$5:$A$104,'LIFECYCLE MATERIAL DATA'!$L$5:$L$104,,)*($BQ22/1000)+_xlfn.XLOOKUP('Project Info'!$C$15,'LIFECYCLE MATERIAL DATA'!$A$5:$A$104,'LIFECYCLE MATERIAL DATA'!$L$5:$L$104,,)*($BP22/1000),"")</f>
        <v/>
      </c>
      <c r="BV22" s="745" t="str">
        <f t="shared" si="25"/>
        <v/>
      </c>
      <c r="BW22" s="745" t="str">
        <f>IF($K22='MATERIAL DATA'!$O$5,$L22, IF($K22='MATERIAL DATA'!$O$6,$L22/(1000*'Scheme 4'!$BN22),""))</f>
        <v/>
      </c>
      <c r="BX22" s="745" t="str">
        <f>IFERROR(((_xlfn.XLOOKUP($BL22,'LIFECYCLE MATERIAL DATA'!$A$5:$A$104,'LIFECYCLE MATERIAL DATA'!$F$5:$F$104,,))*$BQ22/1000+_xlfn.XLOOKUP('Project Info'!$C$15,'LIFECYCLE MATERIAL DATA'!$A$5:$A$104,'LIFECYCLE MATERIAL DATA'!$F$5:$F$104,,)*$BP22/1000),"")</f>
        <v/>
      </c>
      <c r="BY22" s="771" t="str">
        <f>IFERROR((_xlfn.XLOOKUP($BL22,'LIFECYCLE MATERIAL DATA'!$A$5:$A$104,'LIFECYCLE MATERIAL DATA'!$G$5:$G$104,,)*$BQ22/1000++_xlfn.XLOOKUP('Project Info'!$C$15,'LIFECYCLE MATERIAL DATA'!$A$5:$A$104,'LIFECYCLE MATERIAL DATA'!$G$5:$G$104,,)*$BP22/1000),"")</f>
        <v/>
      </c>
      <c r="BZ22" s="745" t="str">
        <f>IFERROR(_xlfn.XLOOKUP('Scheme 4'!$BL22,'LIFECYCLE MATERIAL DATA'!$A$5:$A$104,'LIFECYCLE MATERIAL DATA'!$H$5:$H$104,,)*SUM($BX22+$BY22+$CB22+$CC22), "")</f>
        <v/>
      </c>
      <c r="CA22" s="185"/>
      <c r="CB22" s="743" t="str">
        <f>IFERROR((_xlfn.XLOOKUP($BL22,'LIFECYCLE MATERIAL DATA'!$A$5:$A$104, 'LIFECYCLE MATERIAL DATA'!$M$5:$M$104)*$BQ22/1000++_xlfn.XLOOKUP('Project Info'!$C$15,'LIFECYCLE MATERIAL DATA'!$A$5:$A$104,'LIFECYCLE MATERIAL DATA'!$M$5:$M$104)*$BP22/1000),"")</f>
        <v/>
      </c>
      <c r="CC22" s="745">
        <f>IFERROR(IF(OR($B22="Timber",$C22="Timber_EPD", $C22="Bamboo"),_xlfn.XLOOKUP($BL22,'LIFECYCLE MATERIAL DATA Master'!$A$5:$A$104,'LIFECYCLE MATERIAL DATA Master'!$E$5:$E$104,,)*$BQ22,0),"")/1000</f>
        <v>0</v>
      </c>
      <c r="CD22" s="185" t="str">
        <f>IFERROR((_xlfn.XLOOKUP($BL22,'LIFECYCLE MATERIAL DATA'!$A$5:$A$104,'LIFECYCLE MATERIAL DATA'!$N$5:$N$104,,)*$BQ22/1000++_xlfn.XLOOKUP('Project Info'!$C$15,'LIFECYCLE MATERIAL DATA'!$A$5:$A$104,'LIFECYCLE MATERIAL DATA'!$N$5:$N$104,,)*$BP22/1000),"")</f>
        <v/>
      </c>
      <c r="CE22" s="209"/>
      <c r="CF22" s="209"/>
      <c r="CG22" s="209"/>
      <c r="CH22" s="772">
        <f>IFERROR(1+_xlfn.XLOOKUP($BL22,'LIFECYCLE MATERIAL DATA'!$A$5:$A$104,'LIFECYCLE MATERIAL DATA'!$H$5:$H$104,,),0)</f>
        <v>0</v>
      </c>
      <c r="CI22" s="765">
        <f t="shared" si="12"/>
        <v>0</v>
      </c>
      <c r="CJ22" s="773">
        <f t="shared" si="13"/>
        <v>0</v>
      </c>
      <c r="CK22" s="774">
        <f t="shared" si="14"/>
        <v>0</v>
      </c>
      <c r="CL22" s="767">
        <f t="shared" si="26"/>
        <v>0</v>
      </c>
      <c r="CM22" s="775">
        <f t="shared" si="27"/>
        <v>0</v>
      </c>
      <c r="CN22" s="769">
        <v>0</v>
      </c>
      <c r="CO22" s="745">
        <f t="shared" si="15"/>
        <v>0</v>
      </c>
      <c r="CP22" s="745">
        <f t="shared" si="15"/>
        <v>0</v>
      </c>
      <c r="CQ22" s="745">
        <f t="shared" ref="CQ22:DV22" si="71">IF(CQ$11&gt;=DESIGN_LIFE,CP22,IF(AND(CQ$11&gt;0,$CK22&lt;&gt;0),IF(INT((CQ$11)/(DESIGN_LIFE/$CK22))=((CQ$11)/(DESIGN_LIFE/$CK22)),$CM22+CP22,CP22),CP22))</f>
        <v>0</v>
      </c>
      <c r="CR22" s="745">
        <f t="shared" si="71"/>
        <v>0</v>
      </c>
      <c r="CS22" s="745">
        <f t="shared" si="71"/>
        <v>0</v>
      </c>
      <c r="CT22" s="745">
        <f t="shared" si="71"/>
        <v>0</v>
      </c>
      <c r="CU22" s="745">
        <f t="shared" si="71"/>
        <v>0</v>
      </c>
      <c r="CV22" s="745">
        <f t="shared" si="71"/>
        <v>0</v>
      </c>
      <c r="CW22" s="745">
        <f t="shared" si="71"/>
        <v>0</v>
      </c>
      <c r="CX22" s="745">
        <f t="shared" si="71"/>
        <v>0</v>
      </c>
      <c r="CY22" s="745">
        <f t="shared" si="71"/>
        <v>0</v>
      </c>
      <c r="CZ22" s="745">
        <f t="shared" si="71"/>
        <v>0</v>
      </c>
      <c r="DA22" s="745">
        <f t="shared" si="71"/>
        <v>0</v>
      </c>
      <c r="DB22" s="745">
        <f t="shared" si="71"/>
        <v>0</v>
      </c>
      <c r="DC22" s="745">
        <f t="shared" si="71"/>
        <v>0</v>
      </c>
      <c r="DD22" s="745">
        <f t="shared" si="71"/>
        <v>0</v>
      </c>
      <c r="DE22" s="745">
        <f t="shared" si="71"/>
        <v>0</v>
      </c>
      <c r="DF22" s="745">
        <f t="shared" si="71"/>
        <v>0</v>
      </c>
      <c r="DG22" s="745">
        <f t="shared" si="71"/>
        <v>0</v>
      </c>
      <c r="DH22" s="745">
        <f t="shared" si="71"/>
        <v>0</v>
      </c>
      <c r="DI22" s="745">
        <f t="shared" si="71"/>
        <v>0</v>
      </c>
      <c r="DJ22" s="745">
        <f t="shared" si="71"/>
        <v>0</v>
      </c>
      <c r="DK22" s="745">
        <f t="shared" si="71"/>
        <v>0</v>
      </c>
      <c r="DL22" s="745">
        <f t="shared" si="71"/>
        <v>0</v>
      </c>
      <c r="DM22" s="745">
        <f t="shared" si="71"/>
        <v>0</v>
      </c>
      <c r="DN22" s="745">
        <f t="shared" si="71"/>
        <v>0</v>
      </c>
      <c r="DO22" s="745">
        <f t="shared" si="71"/>
        <v>0</v>
      </c>
      <c r="DP22" s="745">
        <f t="shared" si="71"/>
        <v>0</v>
      </c>
      <c r="DQ22" s="745">
        <f t="shared" si="71"/>
        <v>0</v>
      </c>
      <c r="DR22" s="745">
        <f t="shared" si="71"/>
        <v>0</v>
      </c>
      <c r="DS22" s="745">
        <f t="shared" si="71"/>
        <v>0</v>
      </c>
      <c r="DT22" s="745">
        <f t="shared" si="71"/>
        <v>0</v>
      </c>
      <c r="DU22" s="745">
        <f t="shared" si="71"/>
        <v>0</v>
      </c>
      <c r="DV22" s="745">
        <f t="shared" si="71"/>
        <v>0</v>
      </c>
      <c r="DW22" s="745">
        <f t="shared" ref="DW22:FB22" si="72">IF(DW$11&gt;=DESIGN_LIFE,DV22,IF(AND(DW$11&gt;0,$CK22&lt;&gt;0),IF(INT((DW$11)/(DESIGN_LIFE/$CK22))=((DW$11)/(DESIGN_LIFE/$CK22)),$CM22+DV22,DV22),DV22))</f>
        <v>0</v>
      </c>
      <c r="DX22" s="745">
        <f t="shared" si="72"/>
        <v>0</v>
      </c>
      <c r="DY22" s="745">
        <f t="shared" si="72"/>
        <v>0</v>
      </c>
      <c r="DZ22" s="745">
        <f t="shared" si="72"/>
        <v>0</v>
      </c>
      <c r="EA22" s="745">
        <f t="shared" si="72"/>
        <v>0</v>
      </c>
      <c r="EB22" s="745">
        <f t="shared" si="72"/>
        <v>0</v>
      </c>
      <c r="EC22" s="745">
        <f t="shared" si="72"/>
        <v>0</v>
      </c>
      <c r="ED22" s="745">
        <f t="shared" si="72"/>
        <v>0</v>
      </c>
      <c r="EE22" s="745">
        <f t="shared" si="72"/>
        <v>0</v>
      </c>
      <c r="EF22" s="745">
        <f t="shared" si="72"/>
        <v>0</v>
      </c>
      <c r="EG22" s="745">
        <f t="shared" si="72"/>
        <v>0</v>
      </c>
      <c r="EH22" s="745">
        <f t="shared" si="72"/>
        <v>0</v>
      </c>
      <c r="EI22" s="745">
        <f t="shared" si="72"/>
        <v>0</v>
      </c>
      <c r="EJ22" s="745">
        <f t="shared" si="72"/>
        <v>0</v>
      </c>
      <c r="EK22" s="745">
        <f t="shared" si="72"/>
        <v>0</v>
      </c>
      <c r="EL22" s="745">
        <f t="shared" si="72"/>
        <v>0</v>
      </c>
      <c r="EM22" s="745">
        <f t="shared" si="72"/>
        <v>0</v>
      </c>
      <c r="EN22" s="745">
        <f t="shared" si="72"/>
        <v>0</v>
      </c>
      <c r="EO22" s="745">
        <f t="shared" si="72"/>
        <v>0</v>
      </c>
      <c r="EP22" s="745">
        <f t="shared" si="72"/>
        <v>0</v>
      </c>
      <c r="EQ22" s="745">
        <f t="shared" si="72"/>
        <v>0</v>
      </c>
      <c r="ER22" s="745">
        <f t="shared" si="72"/>
        <v>0</v>
      </c>
      <c r="ES22" s="745">
        <f t="shared" si="72"/>
        <v>0</v>
      </c>
      <c r="ET22" s="745">
        <f t="shared" si="72"/>
        <v>0</v>
      </c>
      <c r="EU22" s="745">
        <f t="shared" si="72"/>
        <v>0</v>
      </c>
      <c r="EV22" s="745">
        <f t="shared" si="72"/>
        <v>0</v>
      </c>
      <c r="EW22" s="745">
        <f t="shared" si="72"/>
        <v>0</v>
      </c>
      <c r="EX22" s="745">
        <f t="shared" si="72"/>
        <v>0</v>
      </c>
      <c r="EY22" s="745">
        <f t="shared" si="72"/>
        <v>0</v>
      </c>
      <c r="EZ22" s="745">
        <f t="shared" si="72"/>
        <v>0</v>
      </c>
      <c r="FA22" s="745">
        <f t="shared" si="72"/>
        <v>0</v>
      </c>
      <c r="FB22" s="745">
        <f t="shared" si="72"/>
        <v>0</v>
      </c>
      <c r="FC22" s="745">
        <f t="shared" ref="FC22:GH22" si="73">IF(FC$11&gt;=DESIGN_LIFE,FB22,IF(AND(FC$11&gt;0,$CK22&lt;&gt;0),IF(INT((FC$11)/(DESIGN_LIFE/$CK22))=((FC$11)/(DESIGN_LIFE/$CK22)),$CM22+FB22,FB22),FB22))</f>
        <v>0</v>
      </c>
      <c r="FD22" s="745">
        <f t="shared" si="73"/>
        <v>0</v>
      </c>
      <c r="FE22" s="745">
        <f t="shared" si="73"/>
        <v>0</v>
      </c>
      <c r="FF22" s="745">
        <f t="shared" si="73"/>
        <v>0</v>
      </c>
      <c r="FG22" s="745">
        <f t="shared" si="73"/>
        <v>0</v>
      </c>
      <c r="FH22" s="745">
        <f t="shared" si="73"/>
        <v>0</v>
      </c>
      <c r="FI22" s="745">
        <f t="shared" si="73"/>
        <v>0</v>
      </c>
      <c r="FJ22" s="745">
        <f t="shared" si="73"/>
        <v>0</v>
      </c>
      <c r="FK22" s="745">
        <f t="shared" si="73"/>
        <v>0</v>
      </c>
      <c r="FL22" s="745">
        <f t="shared" si="73"/>
        <v>0</v>
      </c>
      <c r="FM22" s="745">
        <f t="shared" si="73"/>
        <v>0</v>
      </c>
      <c r="FN22" s="745">
        <f t="shared" si="73"/>
        <v>0</v>
      </c>
      <c r="FO22" s="745">
        <f t="shared" si="73"/>
        <v>0</v>
      </c>
      <c r="FP22" s="745">
        <f t="shared" si="73"/>
        <v>0</v>
      </c>
      <c r="FQ22" s="745">
        <f t="shared" si="73"/>
        <v>0</v>
      </c>
      <c r="FR22" s="745">
        <f t="shared" si="73"/>
        <v>0</v>
      </c>
      <c r="FS22" s="745">
        <f t="shared" si="73"/>
        <v>0</v>
      </c>
      <c r="FT22" s="745">
        <f t="shared" si="73"/>
        <v>0</v>
      </c>
      <c r="FU22" s="745">
        <f t="shared" si="73"/>
        <v>0</v>
      </c>
      <c r="FV22" s="745">
        <f t="shared" si="73"/>
        <v>0</v>
      </c>
      <c r="FW22" s="745">
        <f t="shared" si="73"/>
        <v>0</v>
      </c>
      <c r="FX22" s="745">
        <f t="shared" si="73"/>
        <v>0</v>
      </c>
      <c r="FY22" s="745">
        <f t="shared" si="73"/>
        <v>0</v>
      </c>
      <c r="FZ22" s="745">
        <f t="shared" si="73"/>
        <v>0</v>
      </c>
      <c r="GA22" s="745">
        <f t="shared" si="73"/>
        <v>0</v>
      </c>
      <c r="GB22" s="745">
        <f t="shared" si="73"/>
        <v>0</v>
      </c>
      <c r="GC22" s="745">
        <f t="shared" si="73"/>
        <v>0</v>
      </c>
      <c r="GD22" s="745">
        <f t="shared" si="73"/>
        <v>0</v>
      </c>
      <c r="GE22" s="745">
        <f t="shared" si="73"/>
        <v>0</v>
      </c>
      <c r="GF22" s="745">
        <f t="shared" si="73"/>
        <v>0</v>
      </c>
      <c r="GG22" s="745">
        <f t="shared" si="73"/>
        <v>0</v>
      </c>
      <c r="GH22" s="745">
        <f t="shared" si="73"/>
        <v>0</v>
      </c>
      <c r="GI22" s="745">
        <f t="shared" ref="GI22:HG22" si="74">IF(GI$11&gt;=DESIGN_LIFE,GH22,IF(AND(GI$11&gt;0,$CK22&lt;&gt;0),IF(INT((GI$11)/(DESIGN_LIFE/$CK22))=((GI$11)/(DESIGN_LIFE/$CK22)),$CM22+GH22,GH22),GH22))</f>
        <v>0</v>
      </c>
      <c r="GJ22" s="745">
        <f t="shared" si="74"/>
        <v>0</v>
      </c>
      <c r="GK22" s="745">
        <f t="shared" si="74"/>
        <v>0</v>
      </c>
      <c r="GL22" s="745">
        <f t="shared" si="74"/>
        <v>0</v>
      </c>
      <c r="GM22" s="745">
        <f t="shared" si="74"/>
        <v>0</v>
      </c>
      <c r="GN22" s="745">
        <f t="shared" si="74"/>
        <v>0</v>
      </c>
      <c r="GO22" s="745">
        <f t="shared" si="74"/>
        <v>0</v>
      </c>
      <c r="GP22" s="745">
        <f t="shared" si="74"/>
        <v>0</v>
      </c>
      <c r="GQ22" s="745">
        <f t="shared" si="74"/>
        <v>0</v>
      </c>
      <c r="GR22" s="745">
        <f t="shared" si="74"/>
        <v>0</v>
      </c>
      <c r="GS22" s="745">
        <f t="shared" si="74"/>
        <v>0</v>
      </c>
      <c r="GT22" s="745">
        <f t="shared" si="74"/>
        <v>0</v>
      </c>
      <c r="GU22" s="745">
        <f t="shared" si="74"/>
        <v>0</v>
      </c>
      <c r="GV22" s="745">
        <f t="shared" si="74"/>
        <v>0</v>
      </c>
      <c r="GW22" s="745">
        <f t="shared" si="74"/>
        <v>0</v>
      </c>
      <c r="GX22" s="745">
        <f t="shared" si="74"/>
        <v>0</v>
      </c>
      <c r="GY22" s="745">
        <f t="shared" si="74"/>
        <v>0</v>
      </c>
      <c r="GZ22" s="745">
        <f t="shared" si="74"/>
        <v>0</v>
      </c>
      <c r="HA22" s="745">
        <f t="shared" si="74"/>
        <v>0</v>
      </c>
      <c r="HB22" s="745">
        <f t="shared" si="74"/>
        <v>0</v>
      </c>
      <c r="HC22" s="745">
        <f t="shared" si="74"/>
        <v>0</v>
      </c>
      <c r="HD22" s="745">
        <f t="shared" si="74"/>
        <v>0</v>
      </c>
      <c r="HE22" s="745">
        <f t="shared" si="74"/>
        <v>0</v>
      </c>
      <c r="HF22" s="745">
        <f t="shared" si="74"/>
        <v>0</v>
      </c>
      <c r="HG22" s="745">
        <f t="shared" si="74"/>
        <v>0</v>
      </c>
      <c r="HH22" s="185"/>
    </row>
    <row r="23" spans="1:216" ht="20.100000000000001" customHeight="1">
      <c r="A23" s="520" t="str">
        <f t="shared" si="4"/>
        <v>LST_STR_ELEMENT</v>
      </c>
      <c r="B23" s="357"/>
      <c r="C23" s="115"/>
      <c r="D23" s="116"/>
      <c r="E23" s="117"/>
      <c r="F23" s="116"/>
      <c r="G23" s="350" t="e">
        <f>IF(TYPOLOGY = "Bridge", _xlfn.XLOOKUP($E23, BRIDGE_STR_ELEMENT, 'MATERIAL DATA'!$R$36:$R$74,,), _xlfn.XLOOKUP($BL23, 'LIFECYCLE MATERIAL DATA'!$A$5:$A$104, 'LIFECYCLE MATERIAL DATA'!$Q$5:$Q$104,,))</f>
        <v>#N/A</v>
      </c>
      <c r="H23" s="630"/>
      <c r="I23" s="631"/>
      <c r="J23" s="736"/>
      <c r="K23" s="116"/>
      <c r="L23" s="95"/>
      <c r="M23" s="358"/>
      <c r="N23" s="156">
        <f t="shared" si="32"/>
        <v>0</v>
      </c>
      <c r="O23" s="157" t="str">
        <f t="shared" si="20"/>
        <v/>
      </c>
      <c r="P23" s="158" t="str">
        <f t="shared" si="21"/>
        <v/>
      </c>
      <c r="Q23" s="158" t="str" cm="1">
        <f t="array" ref="Q23">IFERROR(_xlfn.IFS(AND($I23 = "Yes", $J23 =1),(($BX23+$BU23)/($J23) + ($BY23+$BR23 +$BZ23)),AND($I23 = "Yes", $J23 &gt;1), (($BX23+$BU23)/($J23) + ($BY23*2 +$BZ23)) ), "")</f>
        <v/>
      </c>
      <c r="R23" s="158" t="str">
        <f t="shared" si="5"/>
        <v/>
      </c>
      <c r="S23" s="159">
        <f t="shared" si="22"/>
        <v>0</v>
      </c>
      <c r="T23" s="159" t="str">
        <f t="shared" si="45"/>
        <v/>
      </c>
      <c r="U23" s="158" t="str">
        <f t="shared" si="33"/>
        <v/>
      </c>
      <c r="V23" s="396" t="str">
        <f t="shared" si="23"/>
        <v/>
      </c>
      <c r="W23" s="156" t="str">
        <f t="shared" si="7"/>
        <v/>
      </c>
      <c r="X23" s="160">
        <f t="shared" si="8"/>
        <v>0</v>
      </c>
      <c r="Y23" s="274" t="s">
        <v>415</v>
      </c>
      <c r="Z23" s="745" t="str">
        <f>'MATERIAL DATA'!$Q47</f>
        <v>2.3.1 Arch</v>
      </c>
      <c r="AA23" s="768">
        <f t="shared" si="62"/>
        <v>0</v>
      </c>
      <c r="AB23" s="745"/>
      <c r="AC23" s="199" t="str">
        <f>'MATERIAL DATA'!Q21</f>
        <v>2.4.3. Safety and access ladders, chutes, slides and guarding</v>
      </c>
      <c r="AD23" s="754">
        <f ca="1">SUMIF($E$12:$E$45,AC23,$O$12:$O$45)+SUMIF($E$12:$E$45,AC23,$P$12:$P$45)+SUMIF($E$12:$E$45,AC23,R$12:$R$45) +SUMIF($E$12:$E$45, AC23, $Q$12:$Q$43)</f>
        <v>0</v>
      </c>
      <c r="AE23" s="745"/>
      <c r="AF23" s="185"/>
      <c r="AG23" s="745"/>
      <c r="AH23" s="745"/>
      <c r="AI23" s="745"/>
      <c r="AJ23" s="745"/>
      <c r="AK23" s="745"/>
      <c r="AL23" s="745"/>
      <c r="AM23" s="745"/>
      <c r="AN23" s="745" t="s">
        <v>314</v>
      </c>
      <c r="AO23" s="745" t="e">
        <f t="shared" si="39"/>
        <v>#VALUE!</v>
      </c>
      <c r="AP23" s="745"/>
      <c r="AQ23" s="745"/>
      <c r="AR23" s="745"/>
      <c r="AS23" s="770"/>
      <c r="AT23" s="770"/>
      <c r="AU23" s="777" t="s">
        <v>718</v>
      </c>
      <c r="AV23" s="185"/>
      <c r="AW23" s="770"/>
      <c r="AX23" s="770"/>
      <c r="AY23" s="784" t="s">
        <v>720</v>
      </c>
      <c r="AZ23" s="756"/>
      <c r="BA23" s="770"/>
      <c r="BB23" s="770"/>
      <c r="BC23" s="777" t="s">
        <v>737</v>
      </c>
      <c r="BD23" s="770"/>
      <c r="BE23" s="770"/>
      <c r="BF23" s="770"/>
      <c r="BG23" s="770"/>
      <c r="BH23" s="770"/>
      <c r="BI23" s="770"/>
      <c r="BJ23" s="770"/>
      <c r="BK23" s="209" t="str">
        <f t="shared" si="40"/>
        <v>ER</v>
      </c>
      <c r="BL23" s="209" t="str">
        <f t="shared" si="9"/>
        <v xml:space="preserve"> -  - </v>
      </c>
      <c r="BM23" s="745" t="str" cm="1">
        <f t="array" ref="BM23">_xlfn.IFS(OR(AND(TYPOLOGY &lt;&gt; "Bridge", B23="concrete",D23&lt;&gt;"Reinforced - 150mm hollow core slab"),C23="Concrete_EPD",),"Reinforcement",(OR(AND(TYPOLOGY="Bridge",B23="concrete",D23&lt;&gt;"Reinforced - 150mm hollow core slab"),C23="Concrete_EPD",)),"Bridge_Reinforcement",TRUE, "No_Reinforcement")</f>
        <v>No_Reinforcement</v>
      </c>
      <c r="BN23" s="186" t="e">
        <f>_xlfn.XLOOKUP($BL23,'LIFECYCLE MATERIAL DATA'!$A$5:$A$104,'LIFECYCLE MATERIAL DATA'!$D$5:$D$104,)</f>
        <v>#N/A</v>
      </c>
      <c r="BO23" s="186">
        <f>IFERROR(IF(M23&lt;&gt;0,_xlfn.XLOOKUP(M23,'Custom Data'!S16:S45,'Custom Data'!T16:T45,,-1),0),0)</f>
        <v>0</v>
      </c>
      <c r="BP23" s="186">
        <f t="shared" si="10"/>
        <v>0</v>
      </c>
      <c r="BQ23" s="846" t="str">
        <f t="shared" si="11"/>
        <v>ER</v>
      </c>
      <c r="BR23" s="745" t="str">
        <f>IFERROR(_xlfn.XLOOKUP($BL23,'LIFECYCLE MATERIAL DATA'!$A$5:$A$104,'LIFECYCLE MATERIAL DATA'!$I$5:$I$104,,)*($BQ23/1000)+_xlfn.XLOOKUP('Project Info'!$C$15,'LIFECYCLE MATERIAL DATA'!$A$5:$A$104,'LIFECYCLE MATERIAL DATA'!$I$5:$I$104,,)*($BP23/1000),"")</f>
        <v/>
      </c>
      <c r="BS23" s="745" t="str">
        <f>IFERROR(_xlfn.XLOOKUP($BL23,'LIFECYCLE MATERIAL DATA'!$A$5:$A$104, 'LIFECYCLE MATERIAL DATA'!$J$5:$J$104,,)*($BQ23/1000)+_xlfn.XLOOKUP('Project Info'!$C$15,'LIFECYCLE MATERIAL DATA'!$A$5:$A$104,'LIFECYCLE MATERIAL DATA'!$J$5:$J$104,,)*($BP23/1000),"")</f>
        <v/>
      </c>
      <c r="BT23" s="745" t="str">
        <f>IFERROR(_xlfn.XLOOKUP($BL23,'LIFECYCLE MATERIAL DATA'!$A$5:$A$104, 'LIFECYCLE MATERIAL DATA'!$K$5:$K$104,,)*($BQ23/1000),"")</f>
        <v/>
      </c>
      <c r="BU23" s="185" t="str">
        <f>IFERROR(_xlfn.XLOOKUP($BL23,'LIFECYCLE MATERIAL DATA'!$A$5:$A$104,'LIFECYCLE MATERIAL DATA'!$L$5:$L$104,,)*($BQ23/1000)+_xlfn.XLOOKUP('Project Info'!$C$15,'LIFECYCLE MATERIAL DATA'!$A$5:$A$104,'LIFECYCLE MATERIAL DATA'!$L$5:$L$104,,)*($BP23/1000),"")</f>
        <v/>
      </c>
      <c r="BV23" s="745" t="str">
        <f t="shared" si="25"/>
        <v/>
      </c>
      <c r="BW23" s="745" t="str">
        <f>IF($K23='MATERIAL DATA'!$O$5,$L23, IF($K23='MATERIAL DATA'!$O$6,$L23/(1000*'Scheme 4'!$BN23),""))</f>
        <v/>
      </c>
      <c r="BX23" s="745" t="str">
        <f>IFERROR(((_xlfn.XLOOKUP($BL23,'LIFECYCLE MATERIAL DATA'!$A$5:$A$104,'LIFECYCLE MATERIAL DATA'!$F$5:$F$104,,))*$BQ23/1000+_xlfn.XLOOKUP('Project Info'!$C$15,'LIFECYCLE MATERIAL DATA'!$A$5:$A$104,'LIFECYCLE MATERIAL DATA'!$F$5:$F$104,,)*$BP23/1000),"")</f>
        <v/>
      </c>
      <c r="BY23" s="771" t="str">
        <f>IFERROR((_xlfn.XLOOKUP($BL23,'LIFECYCLE MATERIAL DATA'!$A$5:$A$104,'LIFECYCLE MATERIAL DATA'!$G$5:$G$104,,)*$BQ23/1000++_xlfn.XLOOKUP('Project Info'!$C$15,'LIFECYCLE MATERIAL DATA'!$A$5:$A$104,'LIFECYCLE MATERIAL DATA'!$G$5:$G$104,,)*$BP23/1000),"")</f>
        <v/>
      </c>
      <c r="BZ23" s="745" t="str">
        <f>IFERROR(_xlfn.XLOOKUP('Scheme 4'!$BL23,'LIFECYCLE MATERIAL DATA'!$A$5:$A$104,'LIFECYCLE MATERIAL DATA'!$H$5:$H$104,,)*SUM($BX23+$BY23+$CB23+$CC23), "")</f>
        <v/>
      </c>
      <c r="CA23" s="185"/>
      <c r="CB23" s="743" t="str">
        <f>IFERROR((_xlfn.XLOOKUP($BL23,'LIFECYCLE MATERIAL DATA'!$A$5:$A$104, 'LIFECYCLE MATERIAL DATA'!$M$5:$M$104)*$BQ23/1000++_xlfn.XLOOKUP('Project Info'!$C$15,'LIFECYCLE MATERIAL DATA'!$A$5:$A$104,'LIFECYCLE MATERIAL DATA'!$M$5:$M$104)*$BP23/1000),"")</f>
        <v/>
      </c>
      <c r="CC23" s="745">
        <f>IFERROR(IF(OR($B23="Timber",$C23="Timber_EPD", $C23="Bamboo"),_xlfn.XLOOKUP($BL23,'LIFECYCLE MATERIAL DATA Master'!$A$5:$A$104,'LIFECYCLE MATERIAL DATA Master'!$E$5:$E$104,,)*$BQ23,0),"")/1000</f>
        <v>0</v>
      </c>
      <c r="CD23" s="185" t="str">
        <f>IFERROR((_xlfn.XLOOKUP($BL23,'LIFECYCLE MATERIAL DATA'!$A$5:$A$104,'LIFECYCLE MATERIAL DATA'!$N$5:$N$104,,)*$BQ23/1000++_xlfn.XLOOKUP('Project Info'!$C$15,'LIFECYCLE MATERIAL DATA'!$A$5:$A$104,'LIFECYCLE MATERIAL DATA'!$N$5:$N$104,,)*$BP23/1000),"")</f>
        <v/>
      </c>
      <c r="CE23" s="209"/>
      <c r="CF23" s="209"/>
      <c r="CG23" s="209"/>
      <c r="CH23" s="772">
        <f>IFERROR(1+_xlfn.XLOOKUP($BL23,'LIFECYCLE MATERIAL DATA'!$A$5:$A$104,'LIFECYCLE MATERIAL DATA'!$H$5:$H$104,,),0)</f>
        <v>0</v>
      </c>
      <c r="CI23" s="765">
        <f t="shared" si="12"/>
        <v>0</v>
      </c>
      <c r="CJ23" s="773">
        <f t="shared" si="13"/>
        <v>0</v>
      </c>
      <c r="CK23" s="774">
        <f t="shared" si="14"/>
        <v>0</v>
      </c>
      <c r="CL23" s="767">
        <f t="shared" si="26"/>
        <v>0</v>
      </c>
      <c r="CM23" s="775">
        <f t="shared" si="27"/>
        <v>0</v>
      </c>
      <c r="CN23" s="769">
        <v>0</v>
      </c>
      <c r="CO23" s="745">
        <f t="shared" si="15"/>
        <v>0</v>
      </c>
      <c r="CP23" s="745">
        <f t="shared" si="15"/>
        <v>0</v>
      </c>
      <c r="CQ23" s="745">
        <f t="shared" ref="CQ23:DV23" si="75">IF(CQ$11&gt;=DESIGN_LIFE,CP23,IF(AND(CQ$11&gt;0,$CK23&lt;&gt;0),IF(INT((CQ$11)/(DESIGN_LIFE/$CK23))=((CQ$11)/(DESIGN_LIFE/$CK23)),$CM23+CP23,CP23),CP23))</f>
        <v>0</v>
      </c>
      <c r="CR23" s="745">
        <f t="shared" si="75"/>
        <v>0</v>
      </c>
      <c r="CS23" s="745">
        <f t="shared" si="75"/>
        <v>0</v>
      </c>
      <c r="CT23" s="745">
        <f t="shared" si="75"/>
        <v>0</v>
      </c>
      <c r="CU23" s="745">
        <f t="shared" si="75"/>
        <v>0</v>
      </c>
      <c r="CV23" s="745">
        <f t="shared" si="75"/>
        <v>0</v>
      </c>
      <c r="CW23" s="745">
        <f t="shared" si="75"/>
        <v>0</v>
      </c>
      <c r="CX23" s="745">
        <f t="shared" si="75"/>
        <v>0</v>
      </c>
      <c r="CY23" s="745">
        <f t="shared" si="75"/>
        <v>0</v>
      </c>
      <c r="CZ23" s="745">
        <f t="shared" si="75"/>
        <v>0</v>
      </c>
      <c r="DA23" s="745">
        <f t="shared" si="75"/>
        <v>0</v>
      </c>
      <c r="DB23" s="745">
        <f t="shared" si="75"/>
        <v>0</v>
      </c>
      <c r="DC23" s="745">
        <f t="shared" si="75"/>
        <v>0</v>
      </c>
      <c r="DD23" s="745">
        <f t="shared" si="75"/>
        <v>0</v>
      </c>
      <c r="DE23" s="745">
        <f t="shared" si="75"/>
        <v>0</v>
      </c>
      <c r="DF23" s="745">
        <f t="shared" si="75"/>
        <v>0</v>
      </c>
      <c r="DG23" s="745">
        <f t="shared" si="75"/>
        <v>0</v>
      </c>
      <c r="DH23" s="745">
        <f t="shared" si="75"/>
        <v>0</v>
      </c>
      <c r="DI23" s="745">
        <f t="shared" si="75"/>
        <v>0</v>
      </c>
      <c r="DJ23" s="745">
        <f t="shared" si="75"/>
        <v>0</v>
      </c>
      <c r="DK23" s="745">
        <f t="shared" si="75"/>
        <v>0</v>
      </c>
      <c r="DL23" s="745">
        <f t="shared" si="75"/>
        <v>0</v>
      </c>
      <c r="DM23" s="745">
        <f t="shared" si="75"/>
        <v>0</v>
      </c>
      <c r="DN23" s="745">
        <f t="shared" si="75"/>
        <v>0</v>
      </c>
      <c r="DO23" s="745">
        <f t="shared" si="75"/>
        <v>0</v>
      </c>
      <c r="DP23" s="745">
        <f t="shared" si="75"/>
        <v>0</v>
      </c>
      <c r="DQ23" s="745">
        <f t="shared" si="75"/>
        <v>0</v>
      </c>
      <c r="DR23" s="745">
        <f t="shared" si="75"/>
        <v>0</v>
      </c>
      <c r="DS23" s="745">
        <f t="shared" si="75"/>
        <v>0</v>
      </c>
      <c r="DT23" s="745">
        <f t="shared" si="75"/>
        <v>0</v>
      </c>
      <c r="DU23" s="745">
        <f t="shared" si="75"/>
        <v>0</v>
      </c>
      <c r="DV23" s="745">
        <f t="shared" si="75"/>
        <v>0</v>
      </c>
      <c r="DW23" s="745">
        <f t="shared" ref="DW23:FB23" si="76">IF(DW$11&gt;=DESIGN_LIFE,DV23,IF(AND(DW$11&gt;0,$CK23&lt;&gt;0),IF(INT((DW$11)/(DESIGN_LIFE/$CK23))=((DW$11)/(DESIGN_LIFE/$CK23)),$CM23+DV23,DV23),DV23))</f>
        <v>0</v>
      </c>
      <c r="DX23" s="745">
        <f t="shared" si="76"/>
        <v>0</v>
      </c>
      <c r="DY23" s="745">
        <f t="shared" si="76"/>
        <v>0</v>
      </c>
      <c r="DZ23" s="745">
        <f t="shared" si="76"/>
        <v>0</v>
      </c>
      <c r="EA23" s="745">
        <f t="shared" si="76"/>
        <v>0</v>
      </c>
      <c r="EB23" s="745">
        <f t="shared" si="76"/>
        <v>0</v>
      </c>
      <c r="EC23" s="745">
        <f t="shared" si="76"/>
        <v>0</v>
      </c>
      <c r="ED23" s="745">
        <f t="shared" si="76"/>
        <v>0</v>
      </c>
      <c r="EE23" s="745">
        <f t="shared" si="76"/>
        <v>0</v>
      </c>
      <c r="EF23" s="745">
        <f t="shared" si="76"/>
        <v>0</v>
      </c>
      <c r="EG23" s="745">
        <f t="shared" si="76"/>
        <v>0</v>
      </c>
      <c r="EH23" s="745">
        <f t="shared" si="76"/>
        <v>0</v>
      </c>
      <c r="EI23" s="745">
        <f t="shared" si="76"/>
        <v>0</v>
      </c>
      <c r="EJ23" s="745">
        <f t="shared" si="76"/>
        <v>0</v>
      </c>
      <c r="EK23" s="745">
        <f t="shared" si="76"/>
        <v>0</v>
      </c>
      <c r="EL23" s="745">
        <f t="shared" si="76"/>
        <v>0</v>
      </c>
      <c r="EM23" s="745">
        <f t="shared" si="76"/>
        <v>0</v>
      </c>
      <c r="EN23" s="745">
        <f t="shared" si="76"/>
        <v>0</v>
      </c>
      <c r="EO23" s="745">
        <f t="shared" si="76"/>
        <v>0</v>
      </c>
      <c r="EP23" s="745">
        <f t="shared" si="76"/>
        <v>0</v>
      </c>
      <c r="EQ23" s="745">
        <f t="shared" si="76"/>
        <v>0</v>
      </c>
      <c r="ER23" s="745">
        <f t="shared" si="76"/>
        <v>0</v>
      </c>
      <c r="ES23" s="745">
        <f t="shared" si="76"/>
        <v>0</v>
      </c>
      <c r="ET23" s="745">
        <f t="shared" si="76"/>
        <v>0</v>
      </c>
      <c r="EU23" s="745">
        <f t="shared" si="76"/>
        <v>0</v>
      </c>
      <c r="EV23" s="745">
        <f t="shared" si="76"/>
        <v>0</v>
      </c>
      <c r="EW23" s="745">
        <f t="shared" si="76"/>
        <v>0</v>
      </c>
      <c r="EX23" s="745">
        <f t="shared" si="76"/>
        <v>0</v>
      </c>
      <c r="EY23" s="745">
        <f t="shared" si="76"/>
        <v>0</v>
      </c>
      <c r="EZ23" s="745">
        <f t="shared" si="76"/>
        <v>0</v>
      </c>
      <c r="FA23" s="745">
        <f t="shared" si="76"/>
        <v>0</v>
      </c>
      <c r="FB23" s="745">
        <f t="shared" si="76"/>
        <v>0</v>
      </c>
      <c r="FC23" s="745">
        <f t="shared" ref="FC23:GH23" si="77">IF(FC$11&gt;=DESIGN_LIFE,FB23,IF(AND(FC$11&gt;0,$CK23&lt;&gt;0),IF(INT((FC$11)/(DESIGN_LIFE/$CK23))=((FC$11)/(DESIGN_LIFE/$CK23)),$CM23+FB23,FB23),FB23))</f>
        <v>0</v>
      </c>
      <c r="FD23" s="745">
        <f t="shared" si="77"/>
        <v>0</v>
      </c>
      <c r="FE23" s="745">
        <f t="shared" si="77"/>
        <v>0</v>
      </c>
      <c r="FF23" s="745">
        <f t="shared" si="77"/>
        <v>0</v>
      </c>
      <c r="FG23" s="745">
        <f t="shared" si="77"/>
        <v>0</v>
      </c>
      <c r="FH23" s="745">
        <f t="shared" si="77"/>
        <v>0</v>
      </c>
      <c r="FI23" s="745">
        <f t="shared" si="77"/>
        <v>0</v>
      </c>
      <c r="FJ23" s="745">
        <f t="shared" si="77"/>
        <v>0</v>
      </c>
      <c r="FK23" s="745">
        <f t="shared" si="77"/>
        <v>0</v>
      </c>
      <c r="FL23" s="745">
        <f t="shared" si="77"/>
        <v>0</v>
      </c>
      <c r="FM23" s="745">
        <f t="shared" si="77"/>
        <v>0</v>
      </c>
      <c r="FN23" s="745">
        <f t="shared" si="77"/>
        <v>0</v>
      </c>
      <c r="FO23" s="745">
        <f t="shared" si="77"/>
        <v>0</v>
      </c>
      <c r="FP23" s="745">
        <f t="shared" si="77"/>
        <v>0</v>
      </c>
      <c r="FQ23" s="745">
        <f t="shared" si="77"/>
        <v>0</v>
      </c>
      <c r="FR23" s="745">
        <f t="shared" si="77"/>
        <v>0</v>
      </c>
      <c r="FS23" s="745">
        <f t="shared" si="77"/>
        <v>0</v>
      </c>
      <c r="FT23" s="745">
        <f t="shared" si="77"/>
        <v>0</v>
      </c>
      <c r="FU23" s="745">
        <f t="shared" si="77"/>
        <v>0</v>
      </c>
      <c r="FV23" s="745">
        <f t="shared" si="77"/>
        <v>0</v>
      </c>
      <c r="FW23" s="745">
        <f t="shared" si="77"/>
        <v>0</v>
      </c>
      <c r="FX23" s="745">
        <f t="shared" si="77"/>
        <v>0</v>
      </c>
      <c r="FY23" s="745">
        <f t="shared" si="77"/>
        <v>0</v>
      </c>
      <c r="FZ23" s="745">
        <f t="shared" si="77"/>
        <v>0</v>
      </c>
      <c r="GA23" s="745">
        <f t="shared" si="77"/>
        <v>0</v>
      </c>
      <c r="GB23" s="745">
        <f t="shared" si="77"/>
        <v>0</v>
      </c>
      <c r="GC23" s="745">
        <f t="shared" si="77"/>
        <v>0</v>
      </c>
      <c r="GD23" s="745">
        <f t="shared" si="77"/>
        <v>0</v>
      </c>
      <c r="GE23" s="745">
        <f t="shared" si="77"/>
        <v>0</v>
      </c>
      <c r="GF23" s="745">
        <f t="shared" si="77"/>
        <v>0</v>
      </c>
      <c r="GG23" s="745">
        <f t="shared" si="77"/>
        <v>0</v>
      </c>
      <c r="GH23" s="745">
        <f t="shared" si="77"/>
        <v>0</v>
      </c>
      <c r="GI23" s="745">
        <f t="shared" ref="GI23:HG23" si="78">IF(GI$11&gt;=DESIGN_LIFE,GH23,IF(AND(GI$11&gt;0,$CK23&lt;&gt;0),IF(INT((GI$11)/(DESIGN_LIFE/$CK23))=((GI$11)/(DESIGN_LIFE/$CK23)),$CM23+GH23,GH23),GH23))</f>
        <v>0</v>
      </c>
      <c r="GJ23" s="745">
        <f t="shared" si="78"/>
        <v>0</v>
      </c>
      <c r="GK23" s="745">
        <f t="shared" si="78"/>
        <v>0</v>
      </c>
      <c r="GL23" s="745">
        <f t="shared" si="78"/>
        <v>0</v>
      </c>
      <c r="GM23" s="745">
        <f t="shared" si="78"/>
        <v>0</v>
      </c>
      <c r="GN23" s="745">
        <f t="shared" si="78"/>
        <v>0</v>
      </c>
      <c r="GO23" s="745">
        <f t="shared" si="78"/>
        <v>0</v>
      </c>
      <c r="GP23" s="745">
        <f t="shared" si="78"/>
        <v>0</v>
      </c>
      <c r="GQ23" s="745">
        <f t="shared" si="78"/>
        <v>0</v>
      </c>
      <c r="GR23" s="745">
        <f t="shared" si="78"/>
        <v>0</v>
      </c>
      <c r="GS23" s="745">
        <f t="shared" si="78"/>
        <v>0</v>
      </c>
      <c r="GT23" s="745">
        <f t="shared" si="78"/>
        <v>0</v>
      </c>
      <c r="GU23" s="745">
        <f t="shared" si="78"/>
        <v>0</v>
      </c>
      <c r="GV23" s="745">
        <f t="shared" si="78"/>
        <v>0</v>
      </c>
      <c r="GW23" s="745">
        <f t="shared" si="78"/>
        <v>0</v>
      </c>
      <c r="GX23" s="745">
        <f t="shared" si="78"/>
        <v>0</v>
      </c>
      <c r="GY23" s="745">
        <f t="shared" si="78"/>
        <v>0</v>
      </c>
      <c r="GZ23" s="745">
        <f t="shared" si="78"/>
        <v>0</v>
      </c>
      <c r="HA23" s="745">
        <f t="shared" si="78"/>
        <v>0</v>
      </c>
      <c r="HB23" s="745">
        <f t="shared" si="78"/>
        <v>0</v>
      </c>
      <c r="HC23" s="745">
        <f t="shared" si="78"/>
        <v>0</v>
      </c>
      <c r="HD23" s="745">
        <f t="shared" si="78"/>
        <v>0</v>
      </c>
      <c r="HE23" s="745">
        <f t="shared" si="78"/>
        <v>0</v>
      </c>
      <c r="HF23" s="745">
        <f t="shared" si="78"/>
        <v>0</v>
      </c>
      <c r="HG23" s="745">
        <f t="shared" si="78"/>
        <v>0</v>
      </c>
      <c r="HH23" s="185"/>
    </row>
    <row r="24" spans="1:216" ht="20.100000000000001" customHeight="1">
      <c r="A24" s="520" t="str">
        <f t="shared" si="4"/>
        <v>LST_STR_ELEMENT</v>
      </c>
      <c r="B24" s="357"/>
      <c r="C24" s="115"/>
      <c r="D24" s="116"/>
      <c r="E24" s="117"/>
      <c r="F24" s="116"/>
      <c r="G24" s="350" t="e">
        <f>IF(TYPOLOGY = "Bridge", _xlfn.XLOOKUP($E24, BRIDGE_STR_ELEMENT, 'MATERIAL DATA'!$R$36:$R$74,,), _xlfn.XLOOKUP($BL24, 'LIFECYCLE MATERIAL DATA'!$A$5:$A$104, 'LIFECYCLE MATERIAL DATA'!$Q$5:$Q$104,,))</f>
        <v>#N/A</v>
      </c>
      <c r="H24" s="630"/>
      <c r="I24" s="631"/>
      <c r="J24" s="736"/>
      <c r="K24" s="116"/>
      <c r="L24" s="95"/>
      <c r="M24" s="358"/>
      <c r="N24" s="156">
        <f t="shared" si="32"/>
        <v>0</v>
      </c>
      <c r="O24" s="157" t="str">
        <f t="shared" si="20"/>
        <v/>
      </c>
      <c r="P24" s="158" t="str">
        <f t="shared" si="21"/>
        <v/>
      </c>
      <c r="Q24" s="158" t="str" cm="1">
        <f t="array" ref="Q24">IFERROR(_xlfn.IFS(AND($I24 = "Yes", $J24 =1),(($BX24+$BU24)/($J24) + ($BY24+$BR24 +$BZ24)),AND($I24 = "Yes", $J24 &gt;1), (($BX24+$BU24)/($J24) + ($BY24*2 +$BZ24)) ), "")</f>
        <v/>
      </c>
      <c r="R24" s="158" t="str">
        <f t="shared" si="5"/>
        <v/>
      </c>
      <c r="S24" s="159">
        <f t="shared" si="22"/>
        <v>0</v>
      </c>
      <c r="T24" s="159" t="str">
        <f t="shared" si="45"/>
        <v/>
      </c>
      <c r="U24" s="158" t="str">
        <f t="shared" si="33"/>
        <v/>
      </c>
      <c r="V24" s="396" t="str">
        <f t="shared" si="23"/>
        <v/>
      </c>
      <c r="W24" s="156" t="str">
        <f t="shared" si="7"/>
        <v/>
      </c>
      <c r="X24" s="160">
        <f t="shared" si="8"/>
        <v>0</v>
      </c>
      <c r="Y24" s="274" t="s">
        <v>415</v>
      </c>
      <c r="Z24" s="745" t="str">
        <f>'MATERIAL DATA'!$Q48</f>
        <v>2.3.2 Spandrel Wall</v>
      </c>
      <c r="AA24" s="768">
        <f t="shared" si="62"/>
        <v>0</v>
      </c>
      <c r="AB24" s="745"/>
      <c r="AC24" s="199" t="str">
        <f>'MATERIAL DATA'!Q22</f>
        <v>6 Pre-fabricated buildings and building units</v>
      </c>
      <c r="AD24" s="754">
        <f ca="1">SUMIF($E$12:$E$45,AC24,$O$12:$O$45)+SUMIF($E$12:$E$45,AC24,$P$12:$P$45)+SUMIF($E$12:$E$45,AC24,R$12:$R$45) +SUMIF($E$12:$E$45, AC24, $Q$12:$Q$43)</f>
        <v>0</v>
      </c>
      <c r="AE24" s="745"/>
      <c r="AF24" s="185"/>
      <c r="AG24" s="745"/>
      <c r="AH24" s="745"/>
      <c r="AI24" s="745"/>
      <c r="AJ24" s="745"/>
      <c r="AK24" s="745"/>
      <c r="AL24" s="745"/>
      <c r="AM24" s="745"/>
      <c r="AN24" s="791"/>
      <c r="AO24" s="185"/>
      <c r="AP24" s="745"/>
      <c r="AQ24" s="745"/>
      <c r="AR24" s="745"/>
      <c r="AS24" s="745"/>
      <c r="AT24" s="745"/>
      <c r="AU24" s="185" t="s">
        <v>734</v>
      </c>
      <c r="AV24" s="754">
        <f>R51*0.5</f>
        <v>0</v>
      </c>
      <c r="AW24" s="745"/>
      <c r="AX24" s="745"/>
      <c r="AY24" s="185" t="s">
        <v>650</v>
      </c>
      <c r="AZ24" s="792" t="e" cm="1">
        <f t="array" ref="AZ24">SUMPRODUCT(SUMIF(H12:H43, New_Ext, Q12:Q43)) + SUMPRODUCT(E9,G8)/1000 + SUM(Q44:Q45)</f>
        <v>#VALUE!</v>
      </c>
      <c r="BA24" s="745"/>
      <c r="BB24" s="745"/>
      <c r="BC24" s="185" t="s">
        <v>650</v>
      </c>
      <c r="BD24" s="185" t="e">
        <f>SUMIF(H12:H43, Retained, Q12:Q43) + SUMPRODUCT(D9,G8)/1000 + ((D9/SUM(GIA_RN))*SUM(Q44:Q45))</f>
        <v>#VALUE!</v>
      </c>
      <c r="BE24" s="745"/>
      <c r="BF24" s="745"/>
      <c r="BG24" s="745"/>
      <c r="BH24" s="745"/>
      <c r="BI24" s="745"/>
      <c r="BJ24" s="745"/>
      <c r="BK24" s="209" t="str">
        <f t="shared" si="40"/>
        <v>ER</v>
      </c>
      <c r="BL24" s="209" t="str">
        <f t="shared" si="9"/>
        <v xml:space="preserve"> -  - </v>
      </c>
      <c r="BM24" s="745" t="str" cm="1">
        <f t="array" ref="BM24">_xlfn.IFS(OR(AND(TYPOLOGY &lt;&gt; "Bridge", B24="concrete",D24&lt;&gt;"Reinforced - 150mm hollow core slab"),C24="Concrete_EPD",),"Reinforcement",(OR(AND(TYPOLOGY="Bridge",B24="concrete",D24&lt;&gt;"Reinforced - 150mm hollow core slab"),C24="Concrete_EPD",)),"Bridge_Reinforcement",TRUE, "No_Reinforcement")</f>
        <v>No_Reinforcement</v>
      </c>
      <c r="BN24" s="186" t="e">
        <f>_xlfn.XLOOKUP($BL24,'LIFECYCLE MATERIAL DATA'!$A$5:$A$104,'LIFECYCLE MATERIAL DATA'!$D$5:$D$104,)</f>
        <v>#N/A</v>
      </c>
      <c r="BO24" s="186">
        <f>IFERROR(IF(M24&lt;&gt;0,_xlfn.XLOOKUP(M24,'Custom Data'!S16:S45,'Custom Data'!T16:T45,,-1),0),0)</f>
        <v>0</v>
      </c>
      <c r="BP24" s="186">
        <f t="shared" si="10"/>
        <v>0</v>
      </c>
      <c r="BQ24" s="846" t="str">
        <f t="shared" si="11"/>
        <v>ER</v>
      </c>
      <c r="BR24" s="745" t="str">
        <f>IFERROR(_xlfn.XLOOKUP($BL24,'LIFECYCLE MATERIAL DATA'!$A$5:$A$104,'LIFECYCLE MATERIAL DATA'!$I$5:$I$104,,)*($BQ24/1000)+_xlfn.XLOOKUP('Project Info'!$C$15,'LIFECYCLE MATERIAL DATA'!$A$5:$A$104,'LIFECYCLE MATERIAL DATA'!$I$5:$I$104,,)*($BP24/1000),"")</f>
        <v/>
      </c>
      <c r="BS24" s="745" t="str">
        <f>IFERROR(_xlfn.XLOOKUP($BL24,'LIFECYCLE MATERIAL DATA'!$A$5:$A$104, 'LIFECYCLE MATERIAL DATA'!$J$5:$J$104,,)*($BQ24/1000)+_xlfn.XLOOKUP('Project Info'!$C$15,'LIFECYCLE MATERIAL DATA'!$A$5:$A$104,'LIFECYCLE MATERIAL DATA'!$J$5:$J$104,,)*($BP24/1000),"")</f>
        <v/>
      </c>
      <c r="BT24" s="745" t="str">
        <f>IFERROR(_xlfn.XLOOKUP($BL24,'LIFECYCLE MATERIAL DATA'!$A$5:$A$104, 'LIFECYCLE MATERIAL DATA'!$K$5:$K$104,,)*($BQ24/1000),"")</f>
        <v/>
      </c>
      <c r="BU24" s="185" t="str">
        <f>IFERROR(_xlfn.XLOOKUP($BL24,'LIFECYCLE MATERIAL DATA'!$A$5:$A$104,'LIFECYCLE MATERIAL DATA'!$L$5:$L$104,,)*($BQ24/1000)+_xlfn.XLOOKUP('Project Info'!$C$15,'LIFECYCLE MATERIAL DATA'!$A$5:$A$104,'LIFECYCLE MATERIAL DATA'!$L$5:$L$104,,)*($BP24/1000),"")</f>
        <v/>
      </c>
      <c r="BV24" s="745" t="str">
        <f t="shared" si="25"/>
        <v/>
      </c>
      <c r="BW24" s="745" t="str">
        <f>IF($K24='MATERIAL DATA'!$O$5,$L24, IF($K24='MATERIAL DATA'!$O$6,$L24/(1000*'Scheme 4'!$BN24),""))</f>
        <v/>
      </c>
      <c r="BX24" s="745" t="str">
        <f>IFERROR(((_xlfn.XLOOKUP($BL24,'LIFECYCLE MATERIAL DATA'!$A$5:$A$104,'LIFECYCLE MATERIAL DATA'!$F$5:$F$104,,))*$BQ24/1000+_xlfn.XLOOKUP('Project Info'!$C$15,'LIFECYCLE MATERIAL DATA'!$A$5:$A$104,'LIFECYCLE MATERIAL DATA'!$F$5:$F$104,,)*$BP24/1000),"")</f>
        <v/>
      </c>
      <c r="BY24" s="771" t="str">
        <f>IFERROR((_xlfn.XLOOKUP($BL24,'LIFECYCLE MATERIAL DATA'!$A$5:$A$104,'LIFECYCLE MATERIAL DATA'!$G$5:$G$104,,)*$BQ24/1000++_xlfn.XLOOKUP('Project Info'!$C$15,'LIFECYCLE MATERIAL DATA'!$A$5:$A$104,'LIFECYCLE MATERIAL DATA'!$G$5:$G$104,,)*$BP24/1000),"")</f>
        <v/>
      </c>
      <c r="BZ24" s="745" t="str">
        <f>IFERROR(_xlfn.XLOOKUP('Scheme 4'!$BL24,'LIFECYCLE MATERIAL DATA'!$A$5:$A$104,'LIFECYCLE MATERIAL DATA'!$H$5:$H$104,,)*SUM($BX24+$BY24+$CB24+$CC24), "")</f>
        <v/>
      </c>
      <c r="CA24" s="185"/>
      <c r="CB24" s="743" t="str">
        <f>IFERROR((_xlfn.XLOOKUP($BL24,'LIFECYCLE MATERIAL DATA'!$A$5:$A$104, 'LIFECYCLE MATERIAL DATA'!$M$5:$M$104)*$BQ24/1000++_xlfn.XLOOKUP('Project Info'!$C$15,'LIFECYCLE MATERIAL DATA'!$A$5:$A$104,'LIFECYCLE MATERIAL DATA'!$M$5:$M$104)*$BP24/1000),"")</f>
        <v/>
      </c>
      <c r="CC24" s="745">
        <f>IFERROR(IF(OR($B24="Timber",$C24="Timber_EPD", $C24="Bamboo"),_xlfn.XLOOKUP($BL24,'LIFECYCLE MATERIAL DATA Master'!$A$5:$A$104,'LIFECYCLE MATERIAL DATA Master'!$E$5:$E$104,,)*$BQ24,0),"")/1000</f>
        <v>0</v>
      </c>
      <c r="CD24" s="185" t="str">
        <f>IFERROR((_xlfn.XLOOKUP($BL24,'LIFECYCLE MATERIAL DATA'!$A$5:$A$104,'LIFECYCLE MATERIAL DATA'!$N$5:$N$104,,)*$BQ24/1000++_xlfn.XLOOKUP('Project Info'!$C$15,'LIFECYCLE MATERIAL DATA'!$A$5:$A$104,'LIFECYCLE MATERIAL DATA'!$N$5:$N$104,,)*$BP24/1000),"")</f>
        <v/>
      </c>
      <c r="CE24" s="209"/>
      <c r="CF24" s="209"/>
      <c r="CG24" s="209"/>
      <c r="CH24" s="772">
        <f>IFERROR(1+_xlfn.XLOOKUP($BL24,'LIFECYCLE MATERIAL DATA'!$A$5:$A$104,'LIFECYCLE MATERIAL DATA'!$H$5:$H$104,,),0)</f>
        <v>0</v>
      </c>
      <c r="CI24" s="765">
        <f t="shared" si="12"/>
        <v>0</v>
      </c>
      <c r="CJ24" s="773">
        <f t="shared" si="13"/>
        <v>0</v>
      </c>
      <c r="CK24" s="774">
        <f t="shared" si="14"/>
        <v>0</v>
      </c>
      <c r="CL24" s="767">
        <f t="shared" si="26"/>
        <v>0</v>
      </c>
      <c r="CM24" s="775">
        <f t="shared" si="27"/>
        <v>0</v>
      </c>
      <c r="CN24" s="769">
        <v>0</v>
      </c>
      <c r="CO24" s="745">
        <f t="shared" si="15"/>
        <v>0</v>
      </c>
      <c r="CP24" s="745">
        <f t="shared" si="15"/>
        <v>0</v>
      </c>
      <c r="CQ24" s="745">
        <f t="shared" ref="CQ24:DV24" si="79">IF(CQ$11&gt;=DESIGN_LIFE,CP24,IF(AND(CQ$11&gt;0,$CK24&lt;&gt;0),IF(INT((CQ$11)/(DESIGN_LIFE/$CK24))=((CQ$11)/(DESIGN_LIFE/$CK24)),$CM24+CP24,CP24),CP24))</f>
        <v>0</v>
      </c>
      <c r="CR24" s="745">
        <f t="shared" si="79"/>
        <v>0</v>
      </c>
      <c r="CS24" s="745">
        <f t="shared" si="79"/>
        <v>0</v>
      </c>
      <c r="CT24" s="745">
        <f t="shared" si="79"/>
        <v>0</v>
      </c>
      <c r="CU24" s="745">
        <f t="shared" si="79"/>
        <v>0</v>
      </c>
      <c r="CV24" s="745">
        <f t="shared" si="79"/>
        <v>0</v>
      </c>
      <c r="CW24" s="745">
        <f t="shared" si="79"/>
        <v>0</v>
      </c>
      <c r="CX24" s="745">
        <f t="shared" si="79"/>
        <v>0</v>
      </c>
      <c r="CY24" s="745">
        <f t="shared" si="79"/>
        <v>0</v>
      </c>
      <c r="CZ24" s="745">
        <f t="shared" si="79"/>
        <v>0</v>
      </c>
      <c r="DA24" s="745">
        <f t="shared" si="79"/>
        <v>0</v>
      </c>
      <c r="DB24" s="745">
        <f t="shared" si="79"/>
        <v>0</v>
      </c>
      <c r="DC24" s="745">
        <f t="shared" si="79"/>
        <v>0</v>
      </c>
      <c r="DD24" s="745">
        <f t="shared" si="79"/>
        <v>0</v>
      </c>
      <c r="DE24" s="745">
        <f t="shared" si="79"/>
        <v>0</v>
      </c>
      <c r="DF24" s="745">
        <f t="shared" si="79"/>
        <v>0</v>
      </c>
      <c r="DG24" s="745">
        <f t="shared" si="79"/>
        <v>0</v>
      </c>
      <c r="DH24" s="745">
        <f t="shared" si="79"/>
        <v>0</v>
      </c>
      <c r="DI24" s="745">
        <f t="shared" si="79"/>
        <v>0</v>
      </c>
      <c r="DJ24" s="745">
        <f t="shared" si="79"/>
        <v>0</v>
      </c>
      <c r="DK24" s="745">
        <f t="shared" si="79"/>
        <v>0</v>
      </c>
      <c r="DL24" s="745">
        <f t="shared" si="79"/>
        <v>0</v>
      </c>
      <c r="DM24" s="745">
        <f t="shared" si="79"/>
        <v>0</v>
      </c>
      <c r="DN24" s="745">
        <f t="shared" si="79"/>
        <v>0</v>
      </c>
      <c r="DO24" s="745">
        <f t="shared" si="79"/>
        <v>0</v>
      </c>
      <c r="DP24" s="745">
        <f t="shared" si="79"/>
        <v>0</v>
      </c>
      <c r="DQ24" s="745">
        <f t="shared" si="79"/>
        <v>0</v>
      </c>
      <c r="DR24" s="745">
        <f t="shared" si="79"/>
        <v>0</v>
      </c>
      <c r="DS24" s="745">
        <f t="shared" si="79"/>
        <v>0</v>
      </c>
      <c r="DT24" s="745">
        <f t="shared" si="79"/>
        <v>0</v>
      </c>
      <c r="DU24" s="745">
        <f t="shared" si="79"/>
        <v>0</v>
      </c>
      <c r="DV24" s="745">
        <f t="shared" si="79"/>
        <v>0</v>
      </c>
      <c r="DW24" s="745">
        <f t="shared" ref="DW24:FB24" si="80">IF(DW$11&gt;=DESIGN_LIFE,DV24,IF(AND(DW$11&gt;0,$CK24&lt;&gt;0),IF(INT((DW$11)/(DESIGN_LIFE/$CK24))=((DW$11)/(DESIGN_LIFE/$CK24)),$CM24+DV24,DV24),DV24))</f>
        <v>0</v>
      </c>
      <c r="DX24" s="745">
        <f t="shared" si="80"/>
        <v>0</v>
      </c>
      <c r="DY24" s="745">
        <f t="shared" si="80"/>
        <v>0</v>
      </c>
      <c r="DZ24" s="745">
        <f t="shared" si="80"/>
        <v>0</v>
      </c>
      <c r="EA24" s="745">
        <f t="shared" si="80"/>
        <v>0</v>
      </c>
      <c r="EB24" s="745">
        <f t="shared" si="80"/>
        <v>0</v>
      </c>
      <c r="EC24" s="745">
        <f t="shared" si="80"/>
        <v>0</v>
      </c>
      <c r="ED24" s="745">
        <f t="shared" si="80"/>
        <v>0</v>
      </c>
      <c r="EE24" s="745">
        <f t="shared" si="80"/>
        <v>0</v>
      </c>
      <c r="EF24" s="745">
        <f t="shared" si="80"/>
        <v>0</v>
      </c>
      <c r="EG24" s="745">
        <f t="shared" si="80"/>
        <v>0</v>
      </c>
      <c r="EH24" s="745">
        <f t="shared" si="80"/>
        <v>0</v>
      </c>
      <c r="EI24" s="745">
        <f t="shared" si="80"/>
        <v>0</v>
      </c>
      <c r="EJ24" s="745">
        <f t="shared" si="80"/>
        <v>0</v>
      </c>
      <c r="EK24" s="745">
        <f t="shared" si="80"/>
        <v>0</v>
      </c>
      <c r="EL24" s="745">
        <f t="shared" si="80"/>
        <v>0</v>
      </c>
      <c r="EM24" s="745">
        <f t="shared" si="80"/>
        <v>0</v>
      </c>
      <c r="EN24" s="745">
        <f t="shared" si="80"/>
        <v>0</v>
      </c>
      <c r="EO24" s="745">
        <f t="shared" si="80"/>
        <v>0</v>
      </c>
      <c r="EP24" s="745">
        <f t="shared" si="80"/>
        <v>0</v>
      </c>
      <c r="EQ24" s="745">
        <f t="shared" si="80"/>
        <v>0</v>
      </c>
      <c r="ER24" s="745">
        <f t="shared" si="80"/>
        <v>0</v>
      </c>
      <c r="ES24" s="745">
        <f t="shared" si="80"/>
        <v>0</v>
      </c>
      <c r="ET24" s="745">
        <f t="shared" si="80"/>
        <v>0</v>
      </c>
      <c r="EU24" s="745">
        <f t="shared" si="80"/>
        <v>0</v>
      </c>
      <c r="EV24" s="745">
        <f t="shared" si="80"/>
        <v>0</v>
      </c>
      <c r="EW24" s="745">
        <f t="shared" si="80"/>
        <v>0</v>
      </c>
      <c r="EX24" s="745">
        <f t="shared" si="80"/>
        <v>0</v>
      </c>
      <c r="EY24" s="745">
        <f t="shared" si="80"/>
        <v>0</v>
      </c>
      <c r="EZ24" s="745">
        <f t="shared" si="80"/>
        <v>0</v>
      </c>
      <c r="FA24" s="745">
        <f t="shared" si="80"/>
        <v>0</v>
      </c>
      <c r="FB24" s="745">
        <f t="shared" si="80"/>
        <v>0</v>
      </c>
      <c r="FC24" s="745">
        <f t="shared" ref="FC24:GH24" si="81">IF(FC$11&gt;=DESIGN_LIFE,FB24,IF(AND(FC$11&gt;0,$CK24&lt;&gt;0),IF(INT((FC$11)/(DESIGN_LIFE/$CK24))=((FC$11)/(DESIGN_LIFE/$CK24)),$CM24+FB24,FB24),FB24))</f>
        <v>0</v>
      </c>
      <c r="FD24" s="745">
        <f t="shared" si="81"/>
        <v>0</v>
      </c>
      <c r="FE24" s="745">
        <f t="shared" si="81"/>
        <v>0</v>
      </c>
      <c r="FF24" s="745">
        <f t="shared" si="81"/>
        <v>0</v>
      </c>
      <c r="FG24" s="745">
        <f t="shared" si="81"/>
        <v>0</v>
      </c>
      <c r="FH24" s="745">
        <f t="shared" si="81"/>
        <v>0</v>
      </c>
      <c r="FI24" s="745">
        <f t="shared" si="81"/>
        <v>0</v>
      </c>
      <c r="FJ24" s="745">
        <f t="shared" si="81"/>
        <v>0</v>
      </c>
      <c r="FK24" s="745">
        <f t="shared" si="81"/>
        <v>0</v>
      </c>
      <c r="FL24" s="745">
        <f t="shared" si="81"/>
        <v>0</v>
      </c>
      <c r="FM24" s="745">
        <f t="shared" si="81"/>
        <v>0</v>
      </c>
      <c r="FN24" s="745">
        <f t="shared" si="81"/>
        <v>0</v>
      </c>
      <c r="FO24" s="745">
        <f t="shared" si="81"/>
        <v>0</v>
      </c>
      <c r="FP24" s="745">
        <f t="shared" si="81"/>
        <v>0</v>
      </c>
      <c r="FQ24" s="745">
        <f t="shared" si="81"/>
        <v>0</v>
      </c>
      <c r="FR24" s="745">
        <f t="shared" si="81"/>
        <v>0</v>
      </c>
      <c r="FS24" s="745">
        <f t="shared" si="81"/>
        <v>0</v>
      </c>
      <c r="FT24" s="745">
        <f t="shared" si="81"/>
        <v>0</v>
      </c>
      <c r="FU24" s="745">
        <f t="shared" si="81"/>
        <v>0</v>
      </c>
      <c r="FV24" s="745">
        <f t="shared" si="81"/>
        <v>0</v>
      </c>
      <c r="FW24" s="745">
        <f t="shared" si="81"/>
        <v>0</v>
      </c>
      <c r="FX24" s="745">
        <f t="shared" si="81"/>
        <v>0</v>
      </c>
      <c r="FY24" s="745">
        <f t="shared" si="81"/>
        <v>0</v>
      </c>
      <c r="FZ24" s="745">
        <f t="shared" si="81"/>
        <v>0</v>
      </c>
      <c r="GA24" s="745">
        <f t="shared" si="81"/>
        <v>0</v>
      </c>
      <c r="GB24" s="745">
        <f t="shared" si="81"/>
        <v>0</v>
      </c>
      <c r="GC24" s="745">
        <f t="shared" si="81"/>
        <v>0</v>
      </c>
      <c r="GD24" s="745">
        <f t="shared" si="81"/>
        <v>0</v>
      </c>
      <c r="GE24" s="745">
        <f t="shared" si="81"/>
        <v>0</v>
      </c>
      <c r="GF24" s="745">
        <f t="shared" si="81"/>
        <v>0</v>
      </c>
      <c r="GG24" s="745">
        <f t="shared" si="81"/>
        <v>0</v>
      </c>
      <c r="GH24" s="745">
        <f t="shared" si="81"/>
        <v>0</v>
      </c>
      <c r="GI24" s="745">
        <f t="shared" ref="GI24:HG24" si="82">IF(GI$11&gt;=DESIGN_LIFE,GH24,IF(AND(GI$11&gt;0,$CK24&lt;&gt;0),IF(INT((GI$11)/(DESIGN_LIFE/$CK24))=((GI$11)/(DESIGN_LIFE/$CK24)),$CM24+GH24,GH24),GH24))</f>
        <v>0</v>
      </c>
      <c r="GJ24" s="745">
        <f t="shared" si="82"/>
        <v>0</v>
      </c>
      <c r="GK24" s="745">
        <f t="shared" si="82"/>
        <v>0</v>
      </c>
      <c r="GL24" s="745">
        <f t="shared" si="82"/>
        <v>0</v>
      </c>
      <c r="GM24" s="745">
        <f t="shared" si="82"/>
        <v>0</v>
      </c>
      <c r="GN24" s="745">
        <f t="shared" si="82"/>
        <v>0</v>
      </c>
      <c r="GO24" s="745">
        <f t="shared" si="82"/>
        <v>0</v>
      </c>
      <c r="GP24" s="745">
        <f t="shared" si="82"/>
        <v>0</v>
      </c>
      <c r="GQ24" s="745">
        <f t="shared" si="82"/>
        <v>0</v>
      </c>
      <c r="GR24" s="745">
        <f t="shared" si="82"/>
        <v>0</v>
      </c>
      <c r="GS24" s="745">
        <f t="shared" si="82"/>
        <v>0</v>
      </c>
      <c r="GT24" s="745">
        <f t="shared" si="82"/>
        <v>0</v>
      </c>
      <c r="GU24" s="745">
        <f t="shared" si="82"/>
        <v>0</v>
      </c>
      <c r="GV24" s="745">
        <f t="shared" si="82"/>
        <v>0</v>
      </c>
      <c r="GW24" s="745">
        <f t="shared" si="82"/>
        <v>0</v>
      </c>
      <c r="GX24" s="745">
        <f t="shared" si="82"/>
        <v>0</v>
      </c>
      <c r="GY24" s="745">
        <f t="shared" si="82"/>
        <v>0</v>
      </c>
      <c r="GZ24" s="745">
        <f t="shared" si="82"/>
        <v>0</v>
      </c>
      <c r="HA24" s="745">
        <f t="shared" si="82"/>
        <v>0</v>
      </c>
      <c r="HB24" s="745">
        <f t="shared" si="82"/>
        <v>0</v>
      </c>
      <c r="HC24" s="745">
        <f t="shared" si="82"/>
        <v>0</v>
      </c>
      <c r="HD24" s="745">
        <f t="shared" si="82"/>
        <v>0</v>
      </c>
      <c r="HE24" s="745">
        <f t="shared" si="82"/>
        <v>0</v>
      </c>
      <c r="HF24" s="745">
        <f t="shared" si="82"/>
        <v>0</v>
      </c>
      <c r="HG24" s="745">
        <f t="shared" si="82"/>
        <v>0</v>
      </c>
      <c r="HH24" s="185"/>
    </row>
    <row r="25" spans="1:216" ht="20.100000000000001" customHeight="1">
      <c r="A25" s="520" t="str">
        <f t="shared" si="4"/>
        <v>LST_STR_ELEMENT</v>
      </c>
      <c r="B25" s="357"/>
      <c r="C25" s="115"/>
      <c r="D25" s="116"/>
      <c r="E25" s="117"/>
      <c r="F25" s="116"/>
      <c r="G25" s="350" t="e">
        <f>IF(TYPOLOGY = "Bridge", _xlfn.XLOOKUP($E25, BRIDGE_STR_ELEMENT, 'MATERIAL DATA'!$R$36:$R$74,,), _xlfn.XLOOKUP($BL25, 'LIFECYCLE MATERIAL DATA'!$A$5:$A$104, 'LIFECYCLE MATERIAL DATA'!$Q$5:$Q$104,,))</f>
        <v>#N/A</v>
      </c>
      <c r="H25" s="630"/>
      <c r="I25" s="631"/>
      <c r="J25" s="736"/>
      <c r="K25" s="116"/>
      <c r="L25" s="95"/>
      <c r="M25" s="358"/>
      <c r="N25" s="156">
        <f t="shared" si="32"/>
        <v>0</v>
      </c>
      <c r="O25" s="157" t="str">
        <f t="shared" si="20"/>
        <v/>
      </c>
      <c r="P25" s="158" t="str">
        <f t="shared" si="21"/>
        <v/>
      </c>
      <c r="Q25" s="158" t="str" cm="1">
        <f t="array" ref="Q25">IFERROR(_xlfn.IFS(AND($I25 = "Yes", $J25 =1),(($BX25+$BU25)/($J25) + ($BY25+$BR25 +$BZ25)),AND($I25 = "Yes", $J25 &gt;1), (($BX25+$BU25)/($J25) + ($BY25*2 +$BZ25)) ), "")</f>
        <v/>
      </c>
      <c r="R25" s="158" t="str">
        <f t="shared" si="5"/>
        <v/>
      </c>
      <c r="S25" s="159">
        <f t="shared" si="22"/>
        <v>0</v>
      </c>
      <c r="T25" s="159" t="str">
        <f t="shared" si="45"/>
        <v/>
      </c>
      <c r="U25" s="158" t="str">
        <f t="shared" si="33"/>
        <v/>
      </c>
      <c r="V25" s="396" t="str">
        <f t="shared" si="23"/>
        <v/>
      </c>
      <c r="W25" s="156" t="str">
        <f t="shared" si="7"/>
        <v/>
      </c>
      <c r="X25" s="160">
        <f t="shared" si="8"/>
        <v>0</v>
      </c>
      <c r="Y25" s="274" t="s">
        <v>415</v>
      </c>
      <c r="Z25" s="745" t="str">
        <f>'MATERIAL DATA'!$Q49</f>
        <v>2.3.3 Backing</v>
      </c>
      <c r="AA25" s="768">
        <f t="shared" si="62"/>
        <v>0</v>
      </c>
      <c r="AB25" s="745"/>
      <c r="AC25" s="199" t="str">
        <f>'MATERIAL DATA'!Q23</f>
        <v>7.1 Alterations</v>
      </c>
      <c r="AD25" s="754">
        <f ca="1">SUMIF($E$12:$E$45,AC25,$O$12:$O$45)+SUMIF($E$12:$E$45,AC25,$P$12:$P$45)+SUMIF($E$12:$E$45,AC25,R$12:$R$45) +SUMIF($E$12:$E$45, AC25, $Q$12:$Q$43)</f>
        <v>0</v>
      </c>
      <c r="AE25" s="745"/>
      <c r="AF25" s="185"/>
      <c r="AG25" s="745"/>
      <c r="AH25" s="745"/>
      <c r="AI25" s="745"/>
      <c r="AJ25" s="745"/>
      <c r="AK25" s="745"/>
      <c r="AL25" s="745"/>
      <c r="AM25" s="745"/>
      <c r="AN25" s="745" t="s">
        <v>316</v>
      </c>
      <c r="AO25" s="745">
        <f t="shared" ref="AO25:AO28" si="83">BF54</f>
        <v>0</v>
      </c>
      <c r="AP25" s="745"/>
      <c r="AQ25" s="745"/>
      <c r="AR25" s="745"/>
      <c r="AS25" s="793"/>
      <c r="AT25" s="793"/>
      <c r="AU25" s="185" t="s">
        <v>735</v>
      </c>
      <c r="AV25" s="794">
        <f>T51*0.5</f>
        <v>0</v>
      </c>
      <c r="AW25" s="793"/>
      <c r="AX25" s="793"/>
      <c r="AY25" s="795" t="s">
        <v>730</v>
      </c>
      <c r="AZ25" s="754" t="e" cm="1">
        <f t="array" ref="AZ25">SUMPRODUCT(SUMIF(H12:H43, New_Ext, O12:O43)) + SUMPRODUCT(SUMIF(H12:H43, New_Ext, P12:P43)) + SUMPRODUCT(SUMIF(H12:H43, New_Ext, R12:R43)) + ((E9/SUM(GIA_RN))*H9/1000) + ((E9/SUM(GIA_RN))*(R48+T48)) + AZ24</f>
        <v>#DIV/0!</v>
      </c>
      <c r="BA25" s="793"/>
      <c r="BB25" s="793"/>
      <c r="BC25" s="745" t="s">
        <v>659</v>
      </c>
      <c r="BD25" s="779" t="e">
        <f>SUMIF(H12:H43,Retained,'Scheme 4'!O12:O43)+SUMIF(H12:H43,Retained,'Scheme 4'!P12:P43)+SUMIF(H12:H43,Retained,'Scheme 4'!R12:R43)+ ((D9/SUM(GIA_RN))*H9/1000) +((D9/SUM(GIA_RN))*(R48+T48))</f>
        <v>#DIV/0!</v>
      </c>
      <c r="BE25" s="793"/>
      <c r="BF25" s="793"/>
      <c r="BG25" s="793"/>
      <c r="BH25" s="793"/>
      <c r="BI25" s="793"/>
      <c r="BJ25" s="793"/>
      <c r="BK25" s="209" t="str">
        <f t="shared" si="40"/>
        <v>ER</v>
      </c>
      <c r="BL25" s="209" t="str">
        <f t="shared" si="9"/>
        <v xml:space="preserve"> -  - </v>
      </c>
      <c r="BM25" s="745" t="str" cm="1">
        <f t="array" ref="BM25">_xlfn.IFS(OR(AND(TYPOLOGY &lt;&gt; "Bridge", B25="concrete",D25&lt;&gt;"Reinforced - 150mm hollow core slab"),C25="Concrete_EPD",),"Reinforcement",(OR(AND(TYPOLOGY="Bridge",B25="concrete",D25&lt;&gt;"Reinforced - 150mm hollow core slab"),C25="Concrete_EPD",)),"Bridge_Reinforcement",TRUE, "No_Reinforcement")</f>
        <v>No_Reinforcement</v>
      </c>
      <c r="BN25" s="186" t="e">
        <f>_xlfn.XLOOKUP($BL25,'LIFECYCLE MATERIAL DATA'!$A$5:$A$104,'LIFECYCLE MATERIAL DATA'!$D$5:$D$104,)</f>
        <v>#N/A</v>
      </c>
      <c r="BO25" s="186">
        <f>IFERROR(IF(M25&lt;&gt;0,_xlfn.XLOOKUP(M25,'Custom Data'!S16:S45,'Custom Data'!T16:T45,,-1),0),0)</f>
        <v>0</v>
      </c>
      <c r="BP25" s="186">
        <f t="shared" si="10"/>
        <v>0</v>
      </c>
      <c r="BQ25" s="846" t="str">
        <f t="shared" si="11"/>
        <v>ER</v>
      </c>
      <c r="BR25" s="745" t="str">
        <f>IFERROR(_xlfn.XLOOKUP($BL25,'LIFECYCLE MATERIAL DATA'!$A$5:$A$104,'LIFECYCLE MATERIAL DATA'!$I$5:$I$104,,)*($BQ25/1000)+_xlfn.XLOOKUP('Project Info'!$C$15,'LIFECYCLE MATERIAL DATA'!$A$5:$A$104,'LIFECYCLE MATERIAL DATA'!$I$5:$I$104,,)*($BP25/1000),"")</f>
        <v/>
      </c>
      <c r="BS25" s="745" t="str">
        <f>IFERROR(_xlfn.XLOOKUP($BL25,'LIFECYCLE MATERIAL DATA'!$A$5:$A$104, 'LIFECYCLE MATERIAL DATA'!$J$5:$J$104,,)*($BQ25/1000)+_xlfn.XLOOKUP('Project Info'!$C$15,'LIFECYCLE MATERIAL DATA'!$A$5:$A$104,'LIFECYCLE MATERIAL DATA'!$J$5:$J$104,,)*($BP25/1000),"")</f>
        <v/>
      </c>
      <c r="BT25" s="745" t="str">
        <f>IFERROR(_xlfn.XLOOKUP($BL25,'LIFECYCLE MATERIAL DATA'!$A$5:$A$104, 'LIFECYCLE MATERIAL DATA'!$K$5:$K$104,,)*($BQ25/1000),"")</f>
        <v/>
      </c>
      <c r="BU25" s="185" t="str">
        <f>IFERROR(_xlfn.XLOOKUP($BL25,'LIFECYCLE MATERIAL DATA'!$A$5:$A$104,'LIFECYCLE MATERIAL DATA'!$L$5:$L$104,,)*($BQ25/1000)+_xlfn.XLOOKUP('Project Info'!$C$15,'LIFECYCLE MATERIAL DATA'!$A$5:$A$104,'LIFECYCLE MATERIAL DATA'!$L$5:$L$104,,)*($BP25/1000),"")</f>
        <v/>
      </c>
      <c r="BV25" s="745" t="str">
        <f t="shared" si="25"/>
        <v/>
      </c>
      <c r="BW25" s="745" t="str">
        <f>IF($K25='MATERIAL DATA'!$O$5,$L25, IF($K25='MATERIAL DATA'!$O$6,$L25/(1000*'Scheme 4'!$BN25),""))</f>
        <v/>
      </c>
      <c r="BX25" s="745" t="str">
        <f>IFERROR(((_xlfn.XLOOKUP($BL25,'LIFECYCLE MATERIAL DATA'!$A$5:$A$104,'LIFECYCLE MATERIAL DATA'!$F$5:$F$104,,))*$BQ25/1000+_xlfn.XLOOKUP('Project Info'!$C$15,'LIFECYCLE MATERIAL DATA'!$A$5:$A$104,'LIFECYCLE MATERIAL DATA'!$F$5:$F$104,,)*$BP25/1000),"")</f>
        <v/>
      </c>
      <c r="BY25" s="771" t="str">
        <f>IFERROR((_xlfn.XLOOKUP($BL25,'LIFECYCLE MATERIAL DATA'!$A$5:$A$104,'LIFECYCLE MATERIAL DATA'!$G$5:$G$104,,)*$BQ25/1000++_xlfn.XLOOKUP('Project Info'!$C$15,'LIFECYCLE MATERIAL DATA'!$A$5:$A$104,'LIFECYCLE MATERIAL DATA'!$G$5:$G$104,,)*$BP25/1000),"")</f>
        <v/>
      </c>
      <c r="BZ25" s="745" t="str">
        <f>IFERROR(_xlfn.XLOOKUP('Scheme 4'!$BL25,'LIFECYCLE MATERIAL DATA'!$A$5:$A$104,'LIFECYCLE MATERIAL DATA'!$H$5:$H$104,,)*SUM($BX25+$BY25+$CB25+$CC25), "")</f>
        <v/>
      </c>
      <c r="CA25" s="185"/>
      <c r="CB25" s="743" t="str">
        <f>IFERROR((_xlfn.XLOOKUP($BL25,'LIFECYCLE MATERIAL DATA'!$A$5:$A$104, 'LIFECYCLE MATERIAL DATA'!$M$5:$M$104)*$BQ25/1000++_xlfn.XLOOKUP('Project Info'!$C$15,'LIFECYCLE MATERIAL DATA'!$A$5:$A$104,'LIFECYCLE MATERIAL DATA'!$M$5:$M$104)*$BP25/1000),"")</f>
        <v/>
      </c>
      <c r="CC25" s="745">
        <f>IFERROR(IF(OR($B25="Timber",$C25="Timber_EPD", $C25="Bamboo"),_xlfn.XLOOKUP($BL25,'LIFECYCLE MATERIAL DATA Master'!$A$5:$A$104,'LIFECYCLE MATERIAL DATA Master'!$E$5:$E$104,,)*$BQ25,0),"")/1000</f>
        <v>0</v>
      </c>
      <c r="CD25" s="185" t="str">
        <f>IFERROR((_xlfn.XLOOKUP($BL25,'LIFECYCLE MATERIAL DATA'!$A$5:$A$104,'LIFECYCLE MATERIAL DATA'!$N$5:$N$104,,)*$BQ25/1000++_xlfn.XLOOKUP('Project Info'!$C$15,'LIFECYCLE MATERIAL DATA'!$A$5:$A$104,'LIFECYCLE MATERIAL DATA'!$N$5:$N$104,,)*$BP25/1000),"")</f>
        <v/>
      </c>
      <c r="CE25" s="209"/>
      <c r="CF25" s="209"/>
      <c r="CG25" s="209"/>
      <c r="CH25" s="772">
        <f>IFERROR(1+_xlfn.XLOOKUP($BL25,'LIFECYCLE MATERIAL DATA'!$A$5:$A$104,'LIFECYCLE MATERIAL DATA'!$H$5:$H$104,,),0)</f>
        <v>0</v>
      </c>
      <c r="CI25" s="765">
        <f t="shared" si="12"/>
        <v>0</v>
      </c>
      <c r="CJ25" s="773">
        <f t="shared" si="13"/>
        <v>0</v>
      </c>
      <c r="CK25" s="774">
        <f t="shared" si="14"/>
        <v>0</v>
      </c>
      <c r="CL25" s="767">
        <f t="shared" si="26"/>
        <v>0</v>
      </c>
      <c r="CM25" s="775">
        <f t="shared" si="27"/>
        <v>0</v>
      </c>
      <c r="CN25" s="769">
        <v>0</v>
      </c>
      <c r="CO25" s="745">
        <f t="shared" si="15"/>
        <v>0</v>
      </c>
      <c r="CP25" s="745">
        <f t="shared" si="15"/>
        <v>0</v>
      </c>
      <c r="CQ25" s="745">
        <f t="shared" ref="CQ25:DV25" si="84">IF(CQ$11&gt;=DESIGN_LIFE,CP25,IF(AND(CQ$11&gt;0,$CK25&lt;&gt;0),IF(INT((CQ$11)/(DESIGN_LIFE/$CK25))=((CQ$11)/(DESIGN_LIFE/$CK25)),$CM25+CP25,CP25),CP25))</f>
        <v>0</v>
      </c>
      <c r="CR25" s="745">
        <f t="shared" si="84"/>
        <v>0</v>
      </c>
      <c r="CS25" s="745">
        <f t="shared" si="84"/>
        <v>0</v>
      </c>
      <c r="CT25" s="745">
        <f t="shared" si="84"/>
        <v>0</v>
      </c>
      <c r="CU25" s="745">
        <f t="shared" si="84"/>
        <v>0</v>
      </c>
      <c r="CV25" s="745">
        <f t="shared" si="84"/>
        <v>0</v>
      </c>
      <c r="CW25" s="745">
        <f t="shared" si="84"/>
        <v>0</v>
      </c>
      <c r="CX25" s="745">
        <f t="shared" si="84"/>
        <v>0</v>
      </c>
      <c r="CY25" s="745">
        <f t="shared" si="84"/>
        <v>0</v>
      </c>
      <c r="CZ25" s="745">
        <f t="shared" si="84"/>
        <v>0</v>
      </c>
      <c r="DA25" s="745">
        <f t="shared" si="84"/>
        <v>0</v>
      </c>
      <c r="DB25" s="745">
        <f t="shared" si="84"/>
        <v>0</v>
      </c>
      <c r="DC25" s="745">
        <f t="shared" si="84"/>
        <v>0</v>
      </c>
      <c r="DD25" s="745">
        <f t="shared" si="84"/>
        <v>0</v>
      </c>
      <c r="DE25" s="745">
        <f t="shared" si="84"/>
        <v>0</v>
      </c>
      <c r="DF25" s="745">
        <f t="shared" si="84"/>
        <v>0</v>
      </c>
      <c r="DG25" s="745">
        <f t="shared" si="84"/>
        <v>0</v>
      </c>
      <c r="DH25" s="745">
        <f t="shared" si="84"/>
        <v>0</v>
      </c>
      <c r="DI25" s="745">
        <f t="shared" si="84"/>
        <v>0</v>
      </c>
      <c r="DJ25" s="745">
        <f t="shared" si="84"/>
        <v>0</v>
      </c>
      <c r="DK25" s="745">
        <f t="shared" si="84"/>
        <v>0</v>
      </c>
      <c r="DL25" s="745">
        <f t="shared" si="84"/>
        <v>0</v>
      </c>
      <c r="DM25" s="745">
        <f t="shared" si="84"/>
        <v>0</v>
      </c>
      <c r="DN25" s="745">
        <f t="shared" si="84"/>
        <v>0</v>
      </c>
      <c r="DO25" s="745">
        <f t="shared" si="84"/>
        <v>0</v>
      </c>
      <c r="DP25" s="745">
        <f t="shared" si="84"/>
        <v>0</v>
      </c>
      <c r="DQ25" s="745">
        <f t="shared" si="84"/>
        <v>0</v>
      </c>
      <c r="DR25" s="745">
        <f t="shared" si="84"/>
        <v>0</v>
      </c>
      <c r="DS25" s="745">
        <f t="shared" si="84"/>
        <v>0</v>
      </c>
      <c r="DT25" s="745">
        <f t="shared" si="84"/>
        <v>0</v>
      </c>
      <c r="DU25" s="745">
        <f t="shared" si="84"/>
        <v>0</v>
      </c>
      <c r="DV25" s="745">
        <f t="shared" si="84"/>
        <v>0</v>
      </c>
      <c r="DW25" s="745">
        <f t="shared" ref="DW25:FB25" si="85">IF(DW$11&gt;=DESIGN_LIFE,DV25,IF(AND(DW$11&gt;0,$CK25&lt;&gt;0),IF(INT((DW$11)/(DESIGN_LIFE/$CK25))=((DW$11)/(DESIGN_LIFE/$CK25)),$CM25+DV25,DV25),DV25))</f>
        <v>0</v>
      </c>
      <c r="DX25" s="745">
        <f t="shared" si="85"/>
        <v>0</v>
      </c>
      <c r="DY25" s="745">
        <f t="shared" si="85"/>
        <v>0</v>
      </c>
      <c r="DZ25" s="745">
        <f t="shared" si="85"/>
        <v>0</v>
      </c>
      <c r="EA25" s="745">
        <f t="shared" si="85"/>
        <v>0</v>
      </c>
      <c r="EB25" s="745">
        <f t="shared" si="85"/>
        <v>0</v>
      </c>
      <c r="EC25" s="745">
        <f t="shared" si="85"/>
        <v>0</v>
      </c>
      <c r="ED25" s="745">
        <f t="shared" si="85"/>
        <v>0</v>
      </c>
      <c r="EE25" s="745">
        <f t="shared" si="85"/>
        <v>0</v>
      </c>
      <c r="EF25" s="745">
        <f t="shared" si="85"/>
        <v>0</v>
      </c>
      <c r="EG25" s="745">
        <f t="shared" si="85"/>
        <v>0</v>
      </c>
      <c r="EH25" s="745">
        <f t="shared" si="85"/>
        <v>0</v>
      </c>
      <c r="EI25" s="745">
        <f t="shared" si="85"/>
        <v>0</v>
      </c>
      <c r="EJ25" s="745">
        <f t="shared" si="85"/>
        <v>0</v>
      </c>
      <c r="EK25" s="745">
        <f t="shared" si="85"/>
        <v>0</v>
      </c>
      <c r="EL25" s="745">
        <f t="shared" si="85"/>
        <v>0</v>
      </c>
      <c r="EM25" s="745">
        <f t="shared" si="85"/>
        <v>0</v>
      </c>
      <c r="EN25" s="745">
        <f t="shared" si="85"/>
        <v>0</v>
      </c>
      <c r="EO25" s="745">
        <f t="shared" si="85"/>
        <v>0</v>
      </c>
      <c r="EP25" s="745">
        <f t="shared" si="85"/>
        <v>0</v>
      </c>
      <c r="EQ25" s="745">
        <f t="shared" si="85"/>
        <v>0</v>
      </c>
      <c r="ER25" s="745">
        <f t="shared" si="85"/>
        <v>0</v>
      </c>
      <c r="ES25" s="745">
        <f t="shared" si="85"/>
        <v>0</v>
      </c>
      <c r="ET25" s="745">
        <f t="shared" si="85"/>
        <v>0</v>
      </c>
      <c r="EU25" s="745">
        <f t="shared" si="85"/>
        <v>0</v>
      </c>
      <c r="EV25" s="745">
        <f t="shared" si="85"/>
        <v>0</v>
      </c>
      <c r="EW25" s="745">
        <f t="shared" si="85"/>
        <v>0</v>
      </c>
      <c r="EX25" s="745">
        <f t="shared" si="85"/>
        <v>0</v>
      </c>
      <c r="EY25" s="745">
        <f t="shared" si="85"/>
        <v>0</v>
      </c>
      <c r="EZ25" s="745">
        <f t="shared" si="85"/>
        <v>0</v>
      </c>
      <c r="FA25" s="745">
        <f t="shared" si="85"/>
        <v>0</v>
      </c>
      <c r="FB25" s="745">
        <f t="shared" si="85"/>
        <v>0</v>
      </c>
      <c r="FC25" s="745">
        <f t="shared" ref="FC25:GH25" si="86">IF(FC$11&gt;=DESIGN_LIFE,FB25,IF(AND(FC$11&gt;0,$CK25&lt;&gt;0),IF(INT((FC$11)/(DESIGN_LIFE/$CK25))=((FC$11)/(DESIGN_LIFE/$CK25)),$CM25+FB25,FB25),FB25))</f>
        <v>0</v>
      </c>
      <c r="FD25" s="745">
        <f t="shared" si="86"/>
        <v>0</v>
      </c>
      <c r="FE25" s="745">
        <f t="shared" si="86"/>
        <v>0</v>
      </c>
      <c r="FF25" s="745">
        <f t="shared" si="86"/>
        <v>0</v>
      </c>
      <c r="FG25" s="745">
        <f t="shared" si="86"/>
        <v>0</v>
      </c>
      <c r="FH25" s="745">
        <f t="shared" si="86"/>
        <v>0</v>
      </c>
      <c r="FI25" s="745">
        <f t="shared" si="86"/>
        <v>0</v>
      </c>
      <c r="FJ25" s="745">
        <f t="shared" si="86"/>
        <v>0</v>
      </c>
      <c r="FK25" s="745">
        <f t="shared" si="86"/>
        <v>0</v>
      </c>
      <c r="FL25" s="745">
        <f t="shared" si="86"/>
        <v>0</v>
      </c>
      <c r="FM25" s="745">
        <f t="shared" si="86"/>
        <v>0</v>
      </c>
      <c r="FN25" s="745">
        <f t="shared" si="86"/>
        <v>0</v>
      </c>
      <c r="FO25" s="745">
        <f t="shared" si="86"/>
        <v>0</v>
      </c>
      <c r="FP25" s="745">
        <f t="shared" si="86"/>
        <v>0</v>
      </c>
      <c r="FQ25" s="745">
        <f t="shared" si="86"/>
        <v>0</v>
      </c>
      <c r="FR25" s="745">
        <f t="shared" si="86"/>
        <v>0</v>
      </c>
      <c r="FS25" s="745">
        <f t="shared" si="86"/>
        <v>0</v>
      </c>
      <c r="FT25" s="745">
        <f t="shared" si="86"/>
        <v>0</v>
      </c>
      <c r="FU25" s="745">
        <f t="shared" si="86"/>
        <v>0</v>
      </c>
      <c r="FV25" s="745">
        <f t="shared" si="86"/>
        <v>0</v>
      </c>
      <c r="FW25" s="745">
        <f t="shared" si="86"/>
        <v>0</v>
      </c>
      <c r="FX25" s="745">
        <f t="shared" si="86"/>
        <v>0</v>
      </c>
      <c r="FY25" s="745">
        <f t="shared" si="86"/>
        <v>0</v>
      </c>
      <c r="FZ25" s="745">
        <f t="shared" si="86"/>
        <v>0</v>
      </c>
      <c r="GA25" s="745">
        <f t="shared" si="86"/>
        <v>0</v>
      </c>
      <c r="GB25" s="745">
        <f t="shared" si="86"/>
        <v>0</v>
      </c>
      <c r="GC25" s="745">
        <f t="shared" si="86"/>
        <v>0</v>
      </c>
      <c r="GD25" s="745">
        <f t="shared" si="86"/>
        <v>0</v>
      </c>
      <c r="GE25" s="745">
        <f t="shared" si="86"/>
        <v>0</v>
      </c>
      <c r="GF25" s="745">
        <f t="shared" si="86"/>
        <v>0</v>
      </c>
      <c r="GG25" s="745">
        <f t="shared" si="86"/>
        <v>0</v>
      </c>
      <c r="GH25" s="745">
        <f t="shared" si="86"/>
        <v>0</v>
      </c>
      <c r="GI25" s="745">
        <f t="shared" ref="GI25:HG25" si="87">IF(GI$11&gt;=DESIGN_LIFE,GH25,IF(AND(GI$11&gt;0,$CK25&lt;&gt;0),IF(INT((GI$11)/(DESIGN_LIFE/$CK25))=((GI$11)/(DESIGN_LIFE/$CK25)),$CM25+GH25,GH25),GH25))</f>
        <v>0</v>
      </c>
      <c r="GJ25" s="745">
        <f t="shared" si="87"/>
        <v>0</v>
      </c>
      <c r="GK25" s="745">
        <f t="shared" si="87"/>
        <v>0</v>
      </c>
      <c r="GL25" s="745">
        <f t="shared" si="87"/>
        <v>0</v>
      </c>
      <c r="GM25" s="745">
        <f t="shared" si="87"/>
        <v>0</v>
      </c>
      <c r="GN25" s="745">
        <f t="shared" si="87"/>
        <v>0</v>
      </c>
      <c r="GO25" s="745">
        <f t="shared" si="87"/>
        <v>0</v>
      </c>
      <c r="GP25" s="745">
        <f t="shared" si="87"/>
        <v>0</v>
      </c>
      <c r="GQ25" s="745">
        <f t="shared" si="87"/>
        <v>0</v>
      </c>
      <c r="GR25" s="745">
        <f t="shared" si="87"/>
        <v>0</v>
      </c>
      <c r="GS25" s="745">
        <f t="shared" si="87"/>
        <v>0</v>
      </c>
      <c r="GT25" s="745">
        <f t="shared" si="87"/>
        <v>0</v>
      </c>
      <c r="GU25" s="745">
        <f t="shared" si="87"/>
        <v>0</v>
      </c>
      <c r="GV25" s="745">
        <f t="shared" si="87"/>
        <v>0</v>
      </c>
      <c r="GW25" s="745">
        <f t="shared" si="87"/>
        <v>0</v>
      </c>
      <c r="GX25" s="745">
        <f t="shared" si="87"/>
        <v>0</v>
      </c>
      <c r="GY25" s="745">
        <f t="shared" si="87"/>
        <v>0</v>
      </c>
      <c r="GZ25" s="745">
        <f t="shared" si="87"/>
        <v>0</v>
      </c>
      <c r="HA25" s="745">
        <f t="shared" si="87"/>
        <v>0</v>
      </c>
      <c r="HB25" s="745">
        <f t="shared" si="87"/>
        <v>0</v>
      </c>
      <c r="HC25" s="745">
        <f t="shared" si="87"/>
        <v>0</v>
      </c>
      <c r="HD25" s="745">
        <f t="shared" si="87"/>
        <v>0</v>
      </c>
      <c r="HE25" s="745">
        <f t="shared" si="87"/>
        <v>0</v>
      </c>
      <c r="HF25" s="745">
        <f t="shared" si="87"/>
        <v>0</v>
      </c>
      <c r="HG25" s="745">
        <f t="shared" si="87"/>
        <v>0</v>
      </c>
      <c r="HH25" s="185"/>
    </row>
    <row r="26" spans="1:216" ht="20.100000000000001" customHeight="1">
      <c r="A26" s="520" t="str">
        <f t="shared" si="4"/>
        <v>LST_STR_ELEMENT</v>
      </c>
      <c r="B26" s="357"/>
      <c r="C26" s="115"/>
      <c r="D26" s="116"/>
      <c r="E26" s="117"/>
      <c r="F26" s="116"/>
      <c r="G26" s="350" t="e">
        <f>IF(TYPOLOGY = "Bridge", _xlfn.XLOOKUP($E26, BRIDGE_STR_ELEMENT, 'MATERIAL DATA'!$R$36:$R$74,,), _xlfn.XLOOKUP($BL26, 'LIFECYCLE MATERIAL DATA'!$A$5:$A$104, 'LIFECYCLE MATERIAL DATA'!$Q$5:$Q$104,,))</f>
        <v>#N/A</v>
      </c>
      <c r="H26" s="630"/>
      <c r="I26" s="631"/>
      <c r="J26" s="736"/>
      <c r="K26" s="116"/>
      <c r="L26" s="95"/>
      <c r="M26" s="358"/>
      <c r="N26" s="156">
        <f>IFERROR(SUM(O26:V26,X26),"")</f>
        <v>0</v>
      </c>
      <c r="O26" s="157" t="str">
        <f t="shared" si="20"/>
        <v/>
      </c>
      <c r="P26" s="158" t="str">
        <f t="shared" si="21"/>
        <v/>
      </c>
      <c r="Q26" s="158" t="str" cm="1">
        <f t="array" ref="Q26">IFERROR(_xlfn.IFS(AND($I26 = "Yes", $J26 =1),(($BX26+$BU26)/($J26) + ($BY26+$BR26 +$BZ26)),AND($I26 = "Yes", $J26 &gt;1), (($BX26+$BU26)/($J26) + ($BY26*2 +$BZ26)) ), "")</f>
        <v/>
      </c>
      <c r="R26" s="158" t="str">
        <f t="shared" si="5"/>
        <v/>
      </c>
      <c r="S26" s="159">
        <f t="shared" si="22"/>
        <v>0</v>
      </c>
      <c r="T26" s="159" t="str">
        <f t="shared" si="45"/>
        <v/>
      </c>
      <c r="U26" s="158" t="str">
        <f t="shared" si="33"/>
        <v/>
      </c>
      <c r="V26" s="396" t="str">
        <f t="shared" si="23"/>
        <v/>
      </c>
      <c r="W26" s="156" t="str">
        <f t="shared" si="7"/>
        <v/>
      </c>
      <c r="X26" s="160">
        <f t="shared" si="8"/>
        <v>0</v>
      </c>
      <c r="Y26" s="274" t="s">
        <v>415</v>
      </c>
      <c r="Z26" s="745" t="str">
        <f>'MATERIAL DATA'!$Q50</f>
        <v>2.4.1 Pylon</v>
      </c>
      <c r="AA26" s="768">
        <f t="shared" si="62"/>
        <v>0</v>
      </c>
      <c r="AB26" s="745"/>
      <c r="AC26" s="199" t="str">
        <f>'MATERIAL DATA'!Q24</f>
        <v>7.2 Repairs to existing, Cleaning existing surfaces &amp; General Renovation works</v>
      </c>
      <c r="AD26" s="754">
        <f ca="1">SUMIF($E$12:$E$45,AC26,$O$12:$O$45)+SUMIF($E$12:$E$45,AC26,$P$12:$P$45)+SUMIF($E$12:$E$45,AC26,R$12:$R$45) +SUMIF($E$12:$E$45, AC26, $Q$12:$Q$43)</f>
        <v>0</v>
      </c>
      <c r="AE26" s="745"/>
      <c r="AF26" s="185"/>
      <c r="AG26" s="745"/>
      <c r="AH26" s="745"/>
      <c r="AI26" s="745"/>
      <c r="AJ26" s="745"/>
      <c r="AK26" s="745"/>
      <c r="AL26" s="745"/>
      <c r="AM26" s="745"/>
      <c r="AN26" s="745" t="s">
        <v>317</v>
      </c>
      <c r="AO26" s="745">
        <f t="shared" si="83"/>
        <v>0</v>
      </c>
      <c r="AP26" s="745"/>
      <c r="AQ26" s="745"/>
      <c r="AR26" s="745"/>
      <c r="AS26" s="745"/>
      <c r="AT26" s="745"/>
      <c r="AU26" s="185" t="s">
        <v>736</v>
      </c>
      <c r="AV26" s="796" t="e">
        <f>(Q51 + SUM(R51, V48, T12:T43)*0.5 + SUM(U12:V43) + SUM(X12:X43))</f>
        <v>#VALUE!</v>
      </c>
      <c r="AW26" s="745"/>
      <c r="AX26" s="745"/>
      <c r="AY26" s="783" t="s">
        <v>578</v>
      </c>
      <c r="AZ26" s="794" cm="1">
        <f t="array" ref="AZ26">SUMPRODUCT(SUMIF(H12:H43, New_Ext, X12:X43))</f>
        <v>0</v>
      </c>
      <c r="BA26" s="745"/>
      <c r="BB26" s="745"/>
      <c r="BC26" s="185" t="s">
        <v>578</v>
      </c>
      <c r="BD26" s="794">
        <f>SUMIF(H12:H43, Retained, 'Scheme 4'!X12:X43)</f>
        <v>0</v>
      </c>
      <c r="BE26" s="745"/>
      <c r="BF26" s="745"/>
      <c r="BG26" s="745"/>
      <c r="BH26" s="745"/>
      <c r="BI26" s="745"/>
      <c r="BJ26" s="745"/>
      <c r="BK26" s="209" t="str">
        <f t="shared" si="40"/>
        <v>ER</v>
      </c>
      <c r="BL26" s="209" t="str">
        <f t="shared" si="9"/>
        <v xml:space="preserve"> -  - </v>
      </c>
      <c r="BM26" s="745" t="str" cm="1">
        <f t="array" ref="BM26">_xlfn.IFS(OR(AND(TYPOLOGY &lt;&gt; "Bridge", B26="concrete",D26&lt;&gt;"Reinforced - 150mm hollow core slab"),C26="Concrete_EPD",),"Reinforcement",(OR(AND(TYPOLOGY="Bridge",B26="concrete",D26&lt;&gt;"Reinforced - 150mm hollow core slab"),C26="Concrete_EPD",)),"Bridge_Reinforcement",TRUE, "No_Reinforcement")</f>
        <v>No_Reinforcement</v>
      </c>
      <c r="BN26" s="186" t="e">
        <f>_xlfn.XLOOKUP($BL26,'LIFECYCLE MATERIAL DATA'!$A$5:$A$104,'LIFECYCLE MATERIAL DATA'!$D$5:$D$104,)</f>
        <v>#N/A</v>
      </c>
      <c r="BO26" s="186">
        <f>IFERROR(IF(M26&lt;&gt;0,_xlfn.XLOOKUP(M26,'Custom Data'!S16:S45,'Custom Data'!T16:T45,,-1),0),0)</f>
        <v>0</v>
      </c>
      <c r="BP26" s="186">
        <f t="shared" si="10"/>
        <v>0</v>
      </c>
      <c r="BQ26" s="846" t="str">
        <f t="shared" si="11"/>
        <v>ER</v>
      </c>
      <c r="BR26" s="745" t="str">
        <f>IFERROR(_xlfn.XLOOKUP($BL26,'LIFECYCLE MATERIAL DATA'!$A$5:$A$104,'LIFECYCLE MATERIAL DATA'!$I$5:$I$104,,)*($BQ26/1000)+_xlfn.XLOOKUP('Project Info'!$C$15,'LIFECYCLE MATERIAL DATA'!$A$5:$A$104,'LIFECYCLE MATERIAL DATA'!$I$5:$I$104,,)*($BP26/1000),"")</f>
        <v/>
      </c>
      <c r="BS26" s="745" t="str">
        <f>IFERROR(_xlfn.XLOOKUP($BL26,'LIFECYCLE MATERIAL DATA'!$A$5:$A$104, 'LIFECYCLE MATERIAL DATA'!$J$5:$J$104,,)*($BQ26/1000)+_xlfn.XLOOKUP('Project Info'!$C$15,'LIFECYCLE MATERIAL DATA'!$A$5:$A$104,'LIFECYCLE MATERIAL DATA'!$J$5:$J$104,,)*($BP26/1000),"")</f>
        <v/>
      </c>
      <c r="BT26" s="745" t="str">
        <f>IFERROR(_xlfn.XLOOKUP($BL26,'LIFECYCLE MATERIAL DATA'!$A$5:$A$104, 'LIFECYCLE MATERIAL DATA'!$K$5:$K$104,,)*($BQ26/1000),"")</f>
        <v/>
      </c>
      <c r="BU26" s="185" t="str">
        <f>IFERROR(_xlfn.XLOOKUP($BL26,'LIFECYCLE MATERIAL DATA'!$A$5:$A$104,'LIFECYCLE MATERIAL DATA'!$L$5:$L$104,,)*($BQ26/1000)+_xlfn.XLOOKUP('Project Info'!$C$15,'LIFECYCLE MATERIAL DATA'!$A$5:$A$104,'LIFECYCLE MATERIAL DATA'!$L$5:$L$104,,)*($BP26/1000),"")</f>
        <v/>
      </c>
      <c r="BV26" s="745" t="str">
        <f t="shared" si="25"/>
        <v/>
      </c>
      <c r="BW26" s="745" t="str">
        <f>IF($K26='MATERIAL DATA'!$O$5,$L26, IF($K26='MATERIAL DATA'!$O$6,$L26/(1000*'Scheme 4'!$BN26),""))</f>
        <v/>
      </c>
      <c r="BX26" s="745" t="str">
        <f>IFERROR(((_xlfn.XLOOKUP($BL26,'LIFECYCLE MATERIAL DATA'!$A$5:$A$104,'LIFECYCLE MATERIAL DATA'!$F$5:$F$104,,))*$BQ26/1000+_xlfn.XLOOKUP('Project Info'!$C$15,'LIFECYCLE MATERIAL DATA'!$A$5:$A$104,'LIFECYCLE MATERIAL DATA'!$F$5:$F$104,,)*$BP26/1000),"")</f>
        <v/>
      </c>
      <c r="BY26" s="771" t="str">
        <f>IFERROR((_xlfn.XLOOKUP($BL26,'LIFECYCLE MATERIAL DATA'!$A$5:$A$104,'LIFECYCLE MATERIAL DATA'!$G$5:$G$104,,)*$BQ26/1000++_xlfn.XLOOKUP('Project Info'!$C$15,'LIFECYCLE MATERIAL DATA'!$A$5:$A$104,'LIFECYCLE MATERIAL DATA'!$G$5:$G$104,,)*$BP26/1000),"")</f>
        <v/>
      </c>
      <c r="BZ26" s="745" t="str">
        <f>IFERROR(_xlfn.XLOOKUP('Scheme 4'!$BL26,'LIFECYCLE MATERIAL DATA'!$A$5:$A$104,'LIFECYCLE MATERIAL DATA'!$H$5:$H$104,,)*SUM($BX26+$BY26+$CB26+$CC26), "")</f>
        <v/>
      </c>
      <c r="CA26" s="185"/>
      <c r="CB26" s="743" t="str">
        <f>IFERROR((_xlfn.XLOOKUP($BL26,'LIFECYCLE MATERIAL DATA'!$A$5:$A$104, 'LIFECYCLE MATERIAL DATA'!$M$5:$M$104)*$BQ26/1000++_xlfn.XLOOKUP('Project Info'!$C$15,'LIFECYCLE MATERIAL DATA'!$A$5:$A$104,'LIFECYCLE MATERIAL DATA'!$M$5:$M$104)*$BP26/1000),"")</f>
        <v/>
      </c>
      <c r="CC26" s="745">
        <f>IFERROR(IF(OR($B26="Timber",$C26="Timber_EPD", $C26="Bamboo"),_xlfn.XLOOKUP($BL26,'LIFECYCLE MATERIAL DATA Master'!$A$5:$A$104,'LIFECYCLE MATERIAL DATA Master'!$E$5:$E$104,,)*$BQ26,0),"")/1000</f>
        <v>0</v>
      </c>
      <c r="CD26" s="185" t="str">
        <f>IFERROR((_xlfn.XLOOKUP($BL26,'LIFECYCLE MATERIAL DATA'!$A$5:$A$104,'LIFECYCLE MATERIAL DATA'!$N$5:$N$104,,)*$BQ26/1000++_xlfn.XLOOKUP('Project Info'!$C$15,'LIFECYCLE MATERIAL DATA'!$A$5:$A$104,'LIFECYCLE MATERIAL DATA'!$N$5:$N$104,,)*$BP26/1000),"")</f>
        <v/>
      </c>
      <c r="CE26" s="209"/>
      <c r="CF26" s="209"/>
      <c r="CG26" s="209"/>
      <c r="CH26" s="772">
        <f>IFERROR(1+_xlfn.XLOOKUP($BL26,'LIFECYCLE MATERIAL DATA'!$A$5:$A$104,'LIFECYCLE MATERIAL DATA'!$H$5:$H$104,,),0)</f>
        <v>0</v>
      </c>
      <c r="CI26" s="765">
        <f t="shared" si="12"/>
        <v>0</v>
      </c>
      <c r="CJ26" s="773">
        <f t="shared" si="13"/>
        <v>0</v>
      </c>
      <c r="CK26" s="774">
        <f t="shared" si="14"/>
        <v>0</v>
      </c>
      <c r="CL26" s="767">
        <f t="shared" si="26"/>
        <v>0</v>
      </c>
      <c r="CM26" s="775">
        <f t="shared" si="27"/>
        <v>0</v>
      </c>
      <c r="CN26" s="769">
        <v>0</v>
      </c>
      <c r="CO26" s="745">
        <f t="shared" si="15"/>
        <v>0</v>
      </c>
      <c r="CP26" s="745">
        <f t="shared" si="15"/>
        <v>0</v>
      </c>
      <c r="CQ26" s="745">
        <f t="shared" ref="CQ26:DV26" si="88">IF(CQ$11&gt;=DESIGN_LIFE,CP26,IF(AND(CQ$11&gt;0,$CK26&lt;&gt;0),IF(INT((CQ$11)/(DESIGN_LIFE/$CK26))=((CQ$11)/(DESIGN_LIFE/$CK26)),$CM26+CP26,CP26),CP26))</f>
        <v>0</v>
      </c>
      <c r="CR26" s="745">
        <f t="shared" si="88"/>
        <v>0</v>
      </c>
      <c r="CS26" s="745">
        <f t="shared" si="88"/>
        <v>0</v>
      </c>
      <c r="CT26" s="745">
        <f t="shared" si="88"/>
        <v>0</v>
      </c>
      <c r="CU26" s="745">
        <f t="shared" si="88"/>
        <v>0</v>
      </c>
      <c r="CV26" s="745">
        <f t="shared" si="88"/>
        <v>0</v>
      </c>
      <c r="CW26" s="745">
        <f t="shared" si="88"/>
        <v>0</v>
      </c>
      <c r="CX26" s="745">
        <f t="shared" si="88"/>
        <v>0</v>
      </c>
      <c r="CY26" s="745">
        <f t="shared" si="88"/>
        <v>0</v>
      </c>
      <c r="CZ26" s="745">
        <f t="shared" si="88"/>
        <v>0</v>
      </c>
      <c r="DA26" s="745">
        <f t="shared" si="88"/>
        <v>0</v>
      </c>
      <c r="DB26" s="745">
        <f t="shared" si="88"/>
        <v>0</v>
      </c>
      <c r="DC26" s="745">
        <f t="shared" si="88"/>
        <v>0</v>
      </c>
      <c r="DD26" s="745">
        <f t="shared" si="88"/>
        <v>0</v>
      </c>
      <c r="DE26" s="745">
        <f t="shared" si="88"/>
        <v>0</v>
      </c>
      <c r="DF26" s="745">
        <f t="shared" si="88"/>
        <v>0</v>
      </c>
      <c r="DG26" s="745">
        <f t="shared" si="88"/>
        <v>0</v>
      </c>
      <c r="DH26" s="745">
        <f t="shared" si="88"/>
        <v>0</v>
      </c>
      <c r="DI26" s="745">
        <f t="shared" si="88"/>
        <v>0</v>
      </c>
      <c r="DJ26" s="745">
        <f t="shared" si="88"/>
        <v>0</v>
      </c>
      <c r="DK26" s="745">
        <f t="shared" si="88"/>
        <v>0</v>
      </c>
      <c r="DL26" s="745">
        <f t="shared" si="88"/>
        <v>0</v>
      </c>
      <c r="DM26" s="745">
        <f t="shared" si="88"/>
        <v>0</v>
      </c>
      <c r="DN26" s="745">
        <f t="shared" si="88"/>
        <v>0</v>
      </c>
      <c r="DO26" s="745">
        <f t="shared" si="88"/>
        <v>0</v>
      </c>
      <c r="DP26" s="745">
        <f t="shared" si="88"/>
        <v>0</v>
      </c>
      <c r="DQ26" s="745">
        <f t="shared" si="88"/>
        <v>0</v>
      </c>
      <c r="DR26" s="745">
        <f t="shared" si="88"/>
        <v>0</v>
      </c>
      <c r="DS26" s="745">
        <f t="shared" si="88"/>
        <v>0</v>
      </c>
      <c r="DT26" s="745">
        <f t="shared" si="88"/>
        <v>0</v>
      </c>
      <c r="DU26" s="745">
        <f t="shared" si="88"/>
        <v>0</v>
      </c>
      <c r="DV26" s="745">
        <f t="shared" si="88"/>
        <v>0</v>
      </c>
      <c r="DW26" s="745">
        <f t="shared" ref="DW26:FB26" si="89">IF(DW$11&gt;=DESIGN_LIFE,DV26,IF(AND(DW$11&gt;0,$CK26&lt;&gt;0),IF(INT((DW$11)/(DESIGN_LIFE/$CK26))=((DW$11)/(DESIGN_LIFE/$CK26)),$CM26+DV26,DV26),DV26))</f>
        <v>0</v>
      </c>
      <c r="DX26" s="745">
        <f t="shared" si="89"/>
        <v>0</v>
      </c>
      <c r="DY26" s="745">
        <f t="shared" si="89"/>
        <v>0</v>
      </c>
      <c r="DZ26" s="745">
        <f t="shared" si="89"/>
        <v>0</v>
      </c>
      <c r="EA26" s="745">
        <f t="shared" si="89"/>
        <v>0</v>
      </c>
      <c r="EB26" s="745">
        <f t="shared" si="89"/>
        <v>0</v>
      </c>
      <c r="EC26" s="745">
        <f t="shared" si="89"/>
        <v>0</v>
      </c>
      <c r="ED26" s="745">
        <f t="shared" si="89"/>
        <v>0</v>
      </c>
      <c r="EE26" s="745">
        <f t="shared" si="89"/>
        <v>0</v>
      </c>
      <c r="EF26" s="745">
        <f t="shared" si="89"/>
        <v>0</v>
      </c>
      <c r="EG26" s="745">
        <f t="shared" si="89"/>
        <v>0</v>
      </c>
      <c r="EH26" s="745">
        <f t="shared" si="89"/>
        <v>0</v>
      </c>
      <c r="EI26" s="745">
        <f t="shared" si="89"/>
        <v>0</v>
      </c>
      <c r="EJ26" s="745">
        <f t="shared" si="89"/>
        <v>0</v>
      </c>
      <c r="EK26" s="745">
        <f t="shared" si="89"/>
        <v>0</v>
      </c>
      <c r="EL26" s="745">
        <f t="shared" si="89"/>
        <v>0</v>
      </c>
      <c r="EM26" s="745">
        <f t="shared" si="89"/>
        <v>0</v>
      </c>
      <c r="EN26" s="745">
        <f t="shared" si="89"/>
        <v>0</v>
      </c>
      <c r="EO26" s="745">
        <f t="shared" si="89"/>
        <v>0</v>
      </c>
      <c r="EP26" s="745">
        <f t="shared" si="89"/>
        <v>0</v>
      </c>
      <c r="EQ26" s="745">
        <f t="shared" si="89"/>
        <v>0</v>
      </c>
      <c r="ER26" s="745">
        <f t="shared" si="89"/>
        <v>0</v>
      </c>
      <c r="ES26" s="745">
        <f t="shared" si="89"/>
        <v>0</v>
      </c>
      <c r="ET26" s="745">
        <f t="shared" si="89"/>
        <v>0</v>
      </c>
      <c r="EU26" s="745">
        <f t="shared" si="89"/>
        <v>0</v>
      </c>
      <c r="EV26" s="745">
        <f t="shared" si="89"/>
        <v>0</v>
      </c>
      <c r="EW26" s="745">
        <f t="shared" si="89"/>
        <v>0</v>
      </c>
      <c r="EX26" s="745">
        <f t="shared" si="89"/>
        <v>0</v>
      </c>
      <c r="EY26" s="745">
        <f t="shared" si="89"/>
        <v>0</v>
      </c>
      <c r="EZ26" s="745">
        <f t="shared" si="89"/>
        <v>0</v>
      </c>
      <c r="FA26" s="745">
        <f t="shared" si="89"/>
        <v>0</v>
      </c>
      <c r="FB26" s="745">
        <f t="shared" si="89"/>
        <v>0</v>
      </c>
      <c r="FC26" s="745">
        <f t="shared" ref="FC26:GH26" si="90">IF(FC$11&gt;=DESIGN_LIFE,FB26,IF(AND(FC$11&gt;0,$CK26&lt;&gt;0),IF(INT((FC$11)/(DESIGN_LIFE/$CK26))=((FC$11)/(DESIGN_LIFE/$CK26)),$CM26+FB26,FB26),FB26))</f>
        <v>0</v>
      </c>
      <c r="FD26" s="745">
        <f t="shared" si="90"/>
        <v>0</v>
      </c>
      <c r="FE26" s="745">
        <f t="shared" si="90"/>
        <v>0</v>
      </c>
      <c r="FF26" s="745">
        <f t="shared" si="90"/>
        <v>0</v>
      </c>
      <c r="FG26" s="745">
        <f t="shared" si="90"/>
        <v>0</v>
      </c>
      <c r="FH26" s="745">
        <f t="shared" si="90"/>
        <v>0</v>
      </c>
      <c r="FI26" s="745">
        <f t="shared" si="90"/>
        <v>0</v>
      </c>
      <c r="FJ26" s="745">
        <f t="shared" si="90"/>
        <v>0</v>
      </c>
      <c r="FK26" s="745">
        <f t="shared" si="90"/>
        <v>0</v>
      </c>
      <c r="FL26" s="745">
        <f t="shared" si="90"/>
        <v>0</v>
      </c>
      <c r="FM26" s="745">
        <f t="shared" si="90"/>
        <v>0</v>
      </c>
      <c r="FN26" s="745">
        <f t="shared" si="90"/>
        <v>0</v>
      </c>
      <c r="FO26" s="745">
        <f t="shared" si="90"/>
        <v>0</v>
      </c>
      <c r="FP26" s="745">
        <f t="shared" si="90"/>
        <v>0</v>
      </c>
      <c r="FQ26" s="745">
        <f t="shared" si="90"/>
        <v>0</v>
      </c>
      <c r="FR26" s="745">
        <f t="shared" si="90"/>
        <v>0</v>
      </c>
      <c r="FS26" s="745">
        <f t="shared" si="90"/>
        <v>0</v>
      </c>
      <c r="FT26" s="745">
        <f t="shared" si="90"/>
        <v>0</v>
      </c>
      <c r="FU26" s="745">
        <f t="shared" si="90"/>
        <v>0</v>
      </c>
      <c r="FV26" s="745">
        <f t="shared" si="90"/>
        <v>0</v>
      </c>
      <c r="FW26" s="745">
        <f t="shared" si="90"/>
        <v>0</v>
      </c>
      <c r="FX26" s="745">
        <f t="shared" si="90"/>
        <v>0</v>
      </c>
      <c r="FY26" s="745">
        <f t="shared" si="90"/>
        <v>0</v>
      </c>
      <c r="FZ26" s="745">
        <f t="shared" si="90"/>
        <v>0</v>
      </c>
      <c r="GA26" s="745">
        <f t="shared" si="90"/>
        <v>0</v>
      </c>
      <c r="GB26" s="745">
        <f t="shared" si="90"/>
        <v>0</v>
      </c>
      <c r="GC26" s="745">
        <f t="shared" si="90"/>
        <v>0</v>
      </c>
      <c r="GD26" s="745">
        <f t="shared" si="90"/>
        <v>0</v>
      </c>
      <c r="GE26" s="745">
        <f t="shared" si="90"/>
        <v>0</v>
      </c>
      <c r="GF26" s="745">
        <f t="shared" si="90"/>
        <v>0</v>
      </c>
      <c r="GG26" s="745">
        <f t="shared" si="90"/>
        <v>0</v>
      </c>
      <c r="GH26" s="745">
        <f t="shared" si="90"/>
        <v>0</v>
      </c>
      <c r="GI26" s="745">
        <f t="shared" ref="GI26:HG26" si="91">IF(GI$11&gt;=DESIGN_LIFE,GH26,IF(AND(GI$11&gt;0,$CK26&lt;&gt;0),IF(INT((GI$11)/(DESIGN_LIFE/$CK26))=((GI$11)/(DESIGN_LIFE/$CK26)),$CM26+GH26,GH26),GH26))</f>
        <v>0</v>
      </c>
      <c r="GJ26" s="745">
        <f t="shared" si="91"/>
        <v>0</v>
      </c>
      <c r="GK26" s="745">
        <f t="shared" si="91"/>
        <v>0</v>
      </c>
      <c r="GL26" s="745">
        <f t="shared" si="91"/>
        <v>0</v>
      </c>
      <c r="GM26" s="745">
        <f t="shared" si="91"/>
        <v>0</v>
      </c>
      <c r="GN26" s="745">
        <f t="shared" si="91"/>
        <v>0</v>
      </c>
      <c r="GO26" s="745">
        <f t="shared" si="91"/>
        <v>0</v>
      </c>
      <c r="GP26" s="745">
        <f t="shared" si="91"/>
        <v>0</v>
      </c>
      <c r="GQ26" s="745">
        <f t="shared" si="91"/>
        <v>0</v>
      </c>
      <c r="GR26" s="745">
        <f t="shared" si="91"/>
        <v>0</v>
      </c>
      <c r="GS26" s="745">
        <f t="shared" si="91"/>
        <v>0</v>
      </c>
      <c r="GT26" s="745">
        <f t="shared" si="91"/>
        <v>0</v>
      </c>
      <c r="GU26" s="745">
        <f t="shared" si="91"/>
        <v>0</v>
      </c>
      <c r="GV26" s="745">
        <f t="shared" si="91"/>
        <v>0</v>
      </c>
      <c r="GW26" s="745">
        <f t="shared" si="91"/>
        <v>0</v>
      </c>
      <c r="GX26" s="745">
        <f t="shared" si="91"/>
        <v>0</v>
      </c>
      <c r="GY26" s="745">
        <f t="shared" si="91"/>
        <v>0</v>
      </c>
      <c r="GZ26" s="745">
        <f t="shared" si="91"/>
        <v>0</v>
      </c>
      <c r="HA26" s="745">
        <f t="shared" si="91"/>
        <v>0</v>
      </c>
      <c r="HB26" s="745">
        <f t="shared" si="91"/>
        <v>0</v>
      </c>
      <c r="HC26" s="745">
        <f t="shared" si="91"/>
        <v>0</v>
      </c>
      <c r="HD26" s="745">
        <f t="shared" si="91"/>
        <v>0</v>
      </c>
      <c r="HE26" s="745">
        <f t="shared" si="91"/>
        <v>0</v>
      </c>
      <c r="HF26" s="745">
        <f t="shared" si="91"/>
        <v>0</v>
      </c>
      <c r="HG26" s="745">
        <f t="shared" si="91"/>
        <v>0</v>
      </c>
      <c r="HH26" s="185"/>
    </row>
    <row r="27" spans="1:216" ht="20.100000000000001" customHeight="1">
      <c r="A27" s="520" t="str">
        <f t="shared" si="4"/>
        <v>LST_STR_ELEMENT</v>
      </c>
      <c r="B27" s="357"/>
      <c r="C27" s="115"/>
      <c r="D27" s="116"/>
      <c r="E27" s="117"/>
      <c r="F27" s="116"/>
      <c r="G27" s="350" t="e">
        <f>IF(TYPOLOGY = "Bridge", _xlfn.XLOOKUP($E27, BRIDGE_STR_ELEMENT, 'MATERIAL DATA'!$R$36:$R$74,,), _xlfn.XLOOKUP($BL27, 'LIFECYCLE MATERIAL DATA'!$A$5:$A$104, 'LIFECYCLE MATERIAL DATA'!$Q$5:$Q$104,,))</f>
        <v>#N/A</v>
      </c>
      <c r="H27" s="630"/>
      <c r="I27" s="631"/>
      <c r="J27" s="736"/>
      <c r="K27" s="116"/>
      <c r="L27" s="95"/>
      <c r="M27" s="358"/>
      <c r="N27" s="156">
        <f t="shared" ref="N27:N43" si="92">IFERROR(SUM(O27:V27,X27),"")</f>
        <v>0</v>
      </c>
      <c r="O27" s="157" t="str">
        <f t="shared" si="20"/>
        <v/>
      </c>
      <c r="P27" s="158" t="str">
        <f t="shared" si="21"/>
        <v/>
      </c>
      <c r="Q27" s="158" t="str" cm="1">
        <f t="array" ref="Q27">IFERROR(_xlfn.IFS(AND($I27 = "Yes", $J27 =1),(($BX27+$BU27)/($J27) + ($BY27+$BR27 +$BZ27)),AND($I27 = "Yes", $J27 &gt;1), (($BX27+$BU27)/($J27) + ($BY27*2 +$BZ27)) ), "")</f>
        <v/>
      </c>
      <c r="R27" s="158" t="str">
        <f t="shared" si="5"/>
        <v/>
      </c>
      <c r="S27" s="159">
        <f t="shared" si="22"/>
        <v>0</v>
      </c>
      <c r="T27" s="159" t="str">
        <f t="shared" si="45"/>
        <v/>
      </c>
      <c r="U27" s="158" t="str">
        <f t="shared" si="33"/>
        <v/>
      </c>
      <c r="V27" s="396" t="str">
        <f t="shared" si="23"/>
        <v/>
      </c>
      <c r="W27" s="156" t="str">
        <f t="shared" si="7"/>
        <v/>
      </c>
      <c r="X27" s="160">
        <f t="shared" si="8"/>
        <v>0</v>
      </c>
      <c r="Y27" s="274" t="s">
        <v>415</v>
      </c>
      <c r="Z27" s="745" t="str">
        <f>'MATERIAL DATA'!$Q51</f>
        <v>3.1.1 Pad</v>
      </c>
      <c r="AA27" s="768">
        <f t="shared" si="62"/>
        <v>0</v>
      </c>
      <c r="AB27" s="745"/>
      <c r="AC27" s="199" t="str">
        <f>'MATERIAL DATA'!$Q$25</f>
        <v>Other</v>
      </c>
      <c r="AD27" s="754">
        <f ca="1">SUMIF($E$12:$E$45,AC27,$O$12:$O$45)+SUMIF($E$12:$E$45,AC27,$P$12:$P$45)+SUMIF($E$12:$E$45,AC27,R$12:$R$45) +SUMIF($E$12:$E$45, AC27, $Q$12:$Q$43)</f>
        <v>0</v>
      </c>
      <c r="AE27" s="745"/>
      <c r="AF27" s="185"/>
      <c r="AG27" s="745"/>
      <c r="AH27" s="745"/>
      <c r="AI27" s="745"/>
      <c r="AJ27" s="745"/>
      <c r="AK27" s="745"/>
      <c r="AL27" s="745"/>
      <c r="AM27" s="745"/>
      <c r="AN27" s="745" t="s">
        <v>318</v>
      </c>
      <c r="AO27" s="745">
        <f t="shared" si="83"/>
        <v>0</v>
      </c>
      <c r="AP27" s="745"/>
      <c r="AQ27" s="745"/>
      <c r="AR27" s="745"/>
      <c r="AS27" s="745"/>
      <c r="AT27" s="745"/>
      <c r="AU27" s="185"/>
      <c r="AV27" s="185"/>
      <c r="AW27" s="745"/>
      <c r="AX27" s="745"/>
      <c r="AY27" s="743" t="s">
        <v>722</v>
      </c>
      <c r="AZ27" s="754" t="e" cm="1">
        <f t="array" ref="AZ27">SUMPRODUCT(SUMIF(H12:H43,New_Ext,S12:S43))+((E9/SUM(GIA_RN))*J9/1000)</f>
        <v>#DIV/0!</v>
      </c>
      <c r="BA27" s="745"/>
      <c r="BB27" s="745"/>
      <c r="BC27" s="793" t="s">
        <v>722</v>
      </c>
      <c r="BD27" s="185" t="e">
        <f>SUMIF(H12:H43, Retained, 'Scheme 4'!S12:S43) +((D9/SUM(GIA_RN))*J9/1000)</f>
        <v>#DIV/0!</v>
      </c>
      <c r="BE27" s="745"/>
      <c r="BF27" s="745"/>
      <c r="BG27" s="745"/>
      <c r="BH27" s="745"/>
      <c r="BI27" s="745"/>
      <c r="BJ27" s="745"/>
      <c r="BK27" s="209" t="str">
        <f t="shared" si="40"/>
        <v>ER</v>
      </c>
      <c r="BL27" s="209" t="str">
        <f t="shared" si="9"/>
        <v xml:space="preserve"> -  - </v>
      </c>
      <c r="BM27" s="745" t="str" cm="1">
        <f t="array" ref="BM27">_xlfn.IFS(OR(AND(TYPOLOGY &lt;&gt; "Bridge", B27="concrete",D27&lt;&gt;"Reinforced - 150mm hollow core slab"),C27="Concrete_EPD",),"Reinforcement",(OR(AND(TYPOLOGY="Bridge",B27="concrete",D27&lt;&gt;"Reinforced - 150mm hollow core slab"),C27="Concrete_EPD",)),"Bridge_Reinforcement",TRUE, "No_Reinforcement")</f>
        <v>No_Reinforcement</v>
      </c>
      <c r="BN27" s="186" t="e">
        <f>_xlfn.XLOOKUP($BL27,'LIFECYCLE MATERIAL DATA'!$A$5:$A$104,'LIFECYCLE MATERIAL DATA'!$D$5:$D$104,)</f>
        <v>#N/A</v>
      </c>
      <c r="BO27" s="186">
        <f>IFERROR(IF(M27&lt;&gt;0,_xlfn.XLOOKUP(M27,'Custom Data'!S16:S45,'Custom Data'!T16:T45,,-1),0),0)</f>
        <v>0</v>
      </c>
      <c r="BP27" s="186">
        <f t="shared" si="10"/>
        <v>0</v>
      </c>
      <c r="BQ27" s="846" t="str">
        <f t="shared" si="11"/>
        <v>ER</v>
      </c>
      <c r="BR27" s="745" t="str">
        <f>IFERROR(_xlfn.XLOOKUP($BL27,'LIFECYCLE MATERIAL DATA'!$A$5:$A$104,'LIFECYCLE MATERIAL DATA'!$I$5:$I$104,,)*($BQ27/1000)+_xlfn.XLOOKUP('Project Info'!$C$15,'LIFECYCLE MATERIAL DATA'!$A$5:$A$104,'LIFECYCLE MATERIAL DATA'!$I$5:$I$104,,)*($BP27/1000),"")</f>
        <v/>
      </c>
      <c r="BS27" s="745" t="str">
        <f>IFERROR(_xlfn.XLOOKUP($BL27,'LIFECYCLE MATERIAL DATA'!$A$5:$A$104, 'LIFECYCLE MATERIAL DATA'!$J$5:$J$104,,)*($BQ27/1000)+_xlfn.XLOOKUP('Project Info'!$C$15,'LIFECYCLE MATERIAL DATA'!$A$5:$A$104,'LIFECYCLE MATERIAL DATA'!$J$5:$J$104,,)*($BP27/1000),"")</f>
        <v/>
      </c>
      <c r="BT27" s="745" t="str">
        <f>IFERROR(_xlfn.XLOOKUP($BL27,'LIFECYCLE MATERIAL DATA'!$A$5:$A$104, 'LIFECYCLE MATERIAL DATA'!$K$5:$K$104,,)*($BQ27/1000),"")</f>
        <v/>
      </c>
      <c r="BU27" s="185" t="str">
        <f>IFERROR(_xlfn.XLOOKUP($BL27,'LIFECYCLE MATERIAL DATA'!$A$5:$A$104,'LIFECYCLE MATERIAL DATA'!$L$5:$L$104,,)*($BQ27/1000)+_xlfn.XLOOKUP('Project Info'!$C$15,'LIFECYCLE MATERIAL DATA'!$A$5:$A$104,'LIFECYCLE MATERIAL DATA'!$L$5:$L$104,,)*($BP27/1000),"")</f>
        <v/>
      </c>
      <c r="BV27" s="745" t="str">
        <f t="shared" si="25"/>
        <v/>
      </c>
      <c r="BW27" s="745" t="str">
        <f>IF($K27='MATERIAL DATA'!$O$5,$L27, IF($K27='MATERIAL DATA'!$O$6,$L27/(1000*'Scheme 4'!$BN27),""))</f>
        <v/>
      </c>
      <c r="BX27" s="745" t="str">
        <f>IFERROR(((_xlfn.XLOOKUP($BL27,'LIFECYCLE MATERIAL DATA'!$A$5:$A$104,'LIFECYCLE MATERIAL DATA'!$F$5:$F$104,,))*$BQ27/1000+_xlfn.XLOOKUP('Project Info'!$C$15,'LIFECYCLE MATERIAL DATA'!$A$5:$A$104,'LIFECYCLE MATERIAL DATA'!$F$5:$F$104,,)*$BP27/1000),"")</f>
        <v/>
      </c>
      <c r="BY27" s="771" t="str">
        <f>IFERROR((_xlfn.XLOOKUP($BL27,'LIFECYCLE MATERIAL DATA'!$A$5:$A$104,'LIFECYCLE MATERIAL DATA'!$G$5:$G$104,,)*$BQ27/1000++_xlfn.XLOOKUP('Project Info'!$C$15,'LIFECYCLE MATERIAL DATA'!$A$5:$A$104,'LIFECYCLE MATERIAL DATA'!$G$5:$G$104,,)*$BP27/1000),"")</f>
        <v/>
      </c>
      <c r="BZ27" s="745" t="str">
        <f>IFERROR(_xlfn.XLOOKUP('Scheme 4'!$BL27,'LIFECYCLE MATERIAL DATA'!$A$5:$A$104,'LIFECYCLE MATERIAL DATA'!$H$5:$H$104,,)*SUM($BX27+$BY27+$CB27+$CC27), "")</f>
        <v/>
      </c>
      <c r="CA27" s="185"/>
      <c r="CB27" s="743" t="str">
        <f>IFERROR((_xlfn.XLOOKUP($BL27,'LIFECYCLE MATERIAL DATA'!$A$5:$A$104, 'LIFECYCLE MATERIAL DATA'!$M$5:$M$104)*$BQ27/1000++_xlfn.XLOOKUP('Project Info'!$C$15,'LIFECYCLE MATERIAL DATA'!$A$5:$A$104,'LIFECYCLE MATERIAL DATA'!$M$5:$M$104)*$BP27/1000),"")</f>
        <v/>
      </c>
      <c r="CC27" s="745">
        <f>IFERROR(IF(OR($B27="Timber",$C27="Timber_EPD", $C27="Bamboo"),_xlfn.XLOOKUP($BL27,'LIFECYCLE MATERIAL DATA Master'!$A$5:$A$104,'LIFECYCLE MATERIAL DATA Master'!$E$5:$E$104,,)*$BQ27,0),"")/1000</f>
        <v>0</v>
      </c>
      <c r="CD27" s="185" t="str">
        <f>IFERROR((_xlfn.XLOOKUP($BL27,'LIFECYCLE MATERIAL DATA'!$A$5:$A$104,'LIFECYCLE MATERIAL DATA'!$N$5:$N$104,,)*$BQ27/1000++_xlfn.XLOOKUP('Project Info'!$C$15,'LIFECYCLE MATERIAL DATA'!$A$5:$A$104,'LIFECYCLE MATERIAL DATA'!$N$5:$N$104,,)*$BP27/1000),"")</f>
        <v/>
      </c>
      <c r="CE27" s="209"/>
      <c r="CF27" s="209"/>
      <c r="CG27" s="209"/>
      <c r="CH27" s="772">
        <f>IFERROR(1+_xlfn.XLOOKUP($BL27,'LIFECYCLE MATERIAL DATA'!$A$5:$A$104,'LIFECYCLE MATERIAL DATA'!$H$5:$H$104,,),0)</f>
        <v>0</v>
      </c>
      <c r="CI27" s="765">
        <f>IFERROR(IF($G27&lt;=DESIGN_LIFE,(ROUNDUP((DESIGN_LIFE/$G27)-1,0)),0),0)</f>
        <v>0</v>
      </c>
      <c r="CJ27" s="773">
        <f t="shared" si="13"/>
        <v>0</v>
      </c>
      <c r="CK27" s="774">
        <f t="shared" si="14"/>
        <v>0</v>
      </c>
      <c r="CL27" s="767">
        <f t="shared" si="26"/>
        <v>0</v>
      </c>
      <c r="CM27" s="775">
        <f t="shared" si="27"/>
        <v>0</v>
      </c>
      <c r="CN27" s="769">
        <v>0</v>
      </c>
      <c r="CO27" s="745">
        <f t="shared" si="15"/>
        <v>0</v>
      </c>
      <c r="CP27" s="745">
        <f t="shared" si="15"/>
        <v>0</v>
      </c>
      <c r="CQ27" s="745">
        <f t="shared" ref="CQ27:DV27" si="93">IF(CQ$11&gt;=DESIGN_LIFE,CP27,IF(AND(CQ$11&gt;0,$CK27&lt;&gt;0),IF(INT((CQ$11)/(DESIGN_LIFE/$CK27))=((CQ$11)/(DESIGN_LIFE/$CK27)),$CM27+CP27,CP27),CP27))</f>
        <v>0</v>
      </c>
      <c r="CR27" s="745">
        <f t="shared" si="93"/>
        <v>0</v>
      </c>
      <c r="CS27" s="745">
        <f t="shared" si="93"/>
        <v>0</v>
      </c>
      <c r="CT27" s="745">
        <f t="shared" si="93"/>
        <v>0</v>
      </c>
      <c r="CU27" s="745">
        <f t="shared" si="93"/>
        <v>0</v>
      </c>
      <c r="CV27" s="745">
        <f t="shared" si="93"/>
        <v>0</v>
      </c>
      <c r="CW27" s="745">
        <f t="shared" si="93"/>
        <v>0</v>
      </c>
      <c r="CX27" s="745">
        <f t="shared" si="93"/>
        <v>0</v>
      </c>
      <c r="CY27" s="745">
        <f t="shared" si="93"/>
        <v>0</v>
      </c>
      <c r="CZ27" s="745">
        <f t="shared" si="93"/>
        <v>0</v>
      </c>
      <c r="DA27" s="745">
        <f t="shared" si="93"/>
        <v>0</v>
      </c>
      <c r="DB27" s="745">
        <f t="shared" si="93"/>
        <v>0</v>
      </c>
      <c r="DC27" s="745">
        <f t="shared" si="93"/>
        <v>0</v>
      </c>
      <c r="DD27" s="745">
        <f t="shared" si="93"/>
        <v>0</v>
      </c>
      <c r="DE27" s="745">
        <f t="shared" si="93"/>
        <v>0</v>
      </c>
      <c r="DF27" s="745">
        <f t="shared" si="93"/>
        <v>0</v>
      </c>
      <c r="DG27" s="745">
        <f t="shared" si="93"/>
        <v>0</v>
      </c>
      <c r="DH27" s="745">
        <f t="shared" si="93"/>
        <v>0</v>
      </c>
      <c r="DI27" s="745">
        <f t="shared" si="93"/>
        <v>0</v>
      </c>
      <c r="DJ27" s="745">
        <f t="shared" si="93"/>
        <v>0</v>
      </c>
      <c r="DK27" s="745">
        <f t="shared" si="93"/>
        <v>0</v>
      </c>
      <c r="DL27" s="745">
        <f t="shared" si="93"/>
        <v>0</v>
      </c>
      <c r="DM27" s="745">
        <f t="shared" si="93"/>
        <v>0</v>
      </c>
      <c r="DN27" s="745">
        <f t="shared" si="93"/>
        <v>0</v>
      </c>
      <c r="DO27" s="745">
        <f t="shared" si="93"/>
        <v>0</v>
      </c>
      <c r="DP27" s="745">
        <f t="shared" si="93"/>
        <v>0</v>
      </c>
      <c r="DQ27" s="745">
        <f t="shared" si="93"/>
        <v>0</v>
      </c>
      <c r="DR27" s="745">
        <f t="shared" si="93"/>
        <v>0</v>
      </c>
      <c r="DS27" s="745">
        <f t="shared" si="93"/>
        <v>0</v>
      </c>
      <c r="DT27" s="745">
        <f t="shared" si="93"/>
        <v>0</v>
      </c>
      <c r="DU27" s="745">
        <f t="shared" si="93"/>
        <v>0</v>
      </c>
      <c r="DV27" s="745">
        <f t="shared" si="93"/>
        <v>0</v>
      </c>
      <c r="DW27" s="745">
        <f t="shared" ref="DW27:FB27" si="94">IF(DW$11&gt;=DESIGN_LIFE,DV27,IF(AND(DW$11&gt;0,$CK27&lt;&gt;0),IF(INT((DW$11)/(DESIGN_LIFE/$CK27))=((DW$11)/(DESIGN_LIFE/$CK27)),$CM27+DV27,DV27),DV27))</f>
        <v>0</v>
      </c>
      <c r="DX27" s="745">
        <f t="shared" si="94"/>
        <v>0</v>
      </c>
      <c r="DY27" s="745">
        <f t="shared" si="94"/>
        <v>0</v>
      </c>
      <c r="DZ27" s="745">
        <f t="shared" si="94"/>
        <v>0</v>
      </c>
      <c r="EA27" s="745">
        <f t="shared" si="94"/>
        <v>0</v>
      </c>
      <c r="EB27" s="745">
        <f t="shared" si="94"/>
        <v>0</v>
      </c>
      <c r="EC27" s="745">
        <f t="shared" si="94"/>
        <v>0</v>
      </c>
      <c r="ED27" s="745">
        <f t="shared" si="94"/>
        <v>0</v>
      </c>
      <c r="EE27" s="745">
        <f t="shared" si="94"/>
        <v>0</v>
      </c>
      <c r="EF27" s="745">
        <f t="shared" si="94"/>
        <v>0</v>
      </c>
      <c r="EG27" s="745">
        <f t="shared" si="94"/>
        <v>0</v>
      </c>
      <c r="EH27" s="745">
        <f t="shared" si="94"/>
        <v>0</v>
      </c>
      <c r="EI27" s="745">
        <f t="shared" si="94"/>
        <v>0</v>
      </c>
      <c r="EJ27" s="745">
        <f t="shared" si="94"/>
        <v>0</v>
      </c>
      <c r="EK27" s="745">
        <f t="shared" si="94"/>
        <v>0</v>
      </c>
      <c r="EL27" s="745">
        <f t="shared" si="94"/>
        <v>0</v>
      </c>
      <c r="EM27" s="745">
        <f t="shared" si="94"/>
        <v>0</v>
      </c>
      <c r="EN27" s="745">
        <f t="shared" si="94"/>
        <v>0</v>
      </c>
      <c r="EO27" s="745">
        <f t="shared" si="94"/>
        <v>0</v>
      </c>
      <c r="EP27" s="745">
        <f t="shared" si="94"/>
        <v>0</v>
      </c>
      <c r="EQ27" s="745">
        <f t="shared" si="94"/>
        <v>0</v>
      </c>
      <c r="ER27" s="745">
        <f t="shared" si="94"/>
        <v>0</v>
      </c>
      <c r="ES27" s="745">
        <f t="shared" si="94"/>
        <v>0</v>
      </c>
      <c r="ET27" s="745">
        <f t="shared" si="94"/>
        <v>0</v>
      </c>
      <c r="EU27" s="745">
        <f t="shared" si="94"/>
        <v>0</v>
      </c>
      <c r="EV27" s="745">
        <f t="shared" si="94"/>
        <v>0</v>
      </c>
      <c r="EW27" s="745">
        <f t="shared" si="94"/>
        <v>0</v>
      </c>
      <c r="EX27" s="745">
        <f t="shared" si="94"/>
        <v>0</v>
      </c>
      <c r="EY27" s="745">
        <f t="shared" si="94"/>
        <v>0</v>
      </c>
      <c r="EZ27" s="745">
        <f t="shared" si="94"/>
        <v>0</v>
      </c>
      <c r="FA27" s="745">
        <f t="shared" si="94"/>
        <v>0</v>
      </c>
      <c r="FB27" s="745">
        <f t="shared" si="94"/>
        <v>0</v>
      </c>
      <c r="FC27" s="745">
        <f t="shared" ref="FC27:GH27" si="95">IF(FC$11&gt;=DESIGN_LIFE,FB27,IF(AND(FC$11&gt;0,$CK27&lt;&gt;0),IF(INT((FC$11)/(DESIGN_LIFE/$CK27))=((FC$11)/(DESIGN_LIFE/$CK27)),$CM27+FB27,FB27),FB27))</f>
        <v>0</v>
      </c>
      <c r="FD27" s="745">
        <f t="shared" si="95"/>
        <v>0</v>
      </c>
      <c r="FE27" s="745">
        <f t="shared" si="95"/>
        <v>0</v>
      </c>
      <c r="FF27" s="745">
        <f t="shared" si="95"/>
        <v>0</v>
      </c>
      <c r="FG27" s="745">
        <f t="shared" si="95"/>
        <v>0</v>
      </c>
      <c r="FH27" s="745">
        <f t="shared" si="95"/>
        <v>0</v>
      </c>
      <c r="FI27" s="745">
        <f t="shared" si="95"/>
        <v>0</v>
      </c>
      <c r="FJ27" s="745">
        <f t="shared" si="95"/>
        <v>0</v>
      </c>
      <c r="FK27" s="745">
        <f t="shared" si="95"/>
        <v>0</v>
      </c>
      <c r="FL27" s="745">
        <f t="shared" si="95"/>
        <v>0</v>
      </c>
      <c r="FM27" s="745">
        <f t="shared" si="95"/>
        <v>0</v>
      </c>
      <c r="FN27" s="745">
        <f t="shared" si="95"/>
        <v>0</v>
      </c>
      <c r="FO27" s="745">
        <f t="shared" si="95"/>
        <v>0</v>
      </c>
      <c r="FP27" s="745">
        <f t="shared" si="95"/>
        <v>0</v>
      </c>
      <c r="FQ27" s="745">
        <f t="shared" si="95"/>
        <v>0</v>
      </c>
      <c r="FR27" s="745">
        <f t="shared" si="95"/>
        <v>0</v>
      </c>
      <c r="FS27" s="745">
        <f t="shared" si="95"/>
        <v>0</v>
      </c>
      <c r="FT27" s="745">
        <f t="shared" si="95"/>
        <v>0</v>
      </c>
      <c r="FU27" s="745">
        <f t="shared" si="95"/>
        <v>0</v>
      </c>
      <c r="FV27" s="745">
        <f t="shared" si="95"/>
        <v>0</v>
      </c>
      <c r="FW27" s="745">
        <f t="shared" si="95"/>
        <v>0</v>
      </c>
      <c r="FX27" s="745">
        <f t="shared" si="95"/>
        <v>0</v>
      </c>
      <c r="FY27" s="745">
        <f t="shared" si="95"/>
        <v>0</v>
      </c>
      <c r="FZ27" s="745">
        <f t="shared" si="95"/>
        <v>0</v>
      </c>
      <c r="GA27" s="745">
        <f t="shared" si="95"/>
        <v>0</v>
      </c>
      <c r="GB27" s="745">
        <f t="shared" si="95"/>
        <v>0</v>
      </c>
      <c r="GC27" s="745">
        <f t="shared" si="95"/>
        <v>0</v>
      </c>
      <c r="GD27" s="745">
        <f t="shared" si="95"/>
        <v>0</v>
      </c>
      <c r="GE27" s="745">
        <f t="shared" si="95"/>
        <v>0</v>
      </c>
      <c r="GF27" s="745">
        <f t="shared" si="95"/>
        <v>0</v>
      </c>
      <c r="GG27" s="745">
        <f t="shared" si="95"/>
        <v>0</v>
      </c>
      <c r="GH27" s="745">
        <f t="shared" si="95"/>
        <v>0</v>
      </c>
      <c r="GI27" s="745">
        <f t="shared" ref="GI27:HG27" si="96">IF(GI$11&gt;=DESIGN_LIFE,GH27,IF(AND(GI$11&gt;0,$CK27&lt;&gt;0),IF(INT((GI$11)/(DESIGN_LIFE/$CK27))=((GI$11)/(DESIGN_LIFE/$CK27)),$CM27+GH27,GH27),GH27))</f>
        <v>0</v>
      </c>
      <c r="GJ27" s="745">
        <f t="shared" si="96"/>
        <v>0</v>
      </c>
      <c r="GK27" s="745">
        <f t="shared" si="96"/>
        <v>0</v>
      </c>
      <c r="GL27" s="745">
        <f t="shared" si="96"/>
        <v>0</v>
      </c>
      <c r="GM27" s="745">
        <f t="shared" si="96"/>
        <v>0</v>
      </c>
      <c r="GN27" s="745">
        <f t="shared" si="96"/>
        <v>0</v>
      </c>
      <c r="GO27" s="745">
        <f t="shared" si="96"/>
        <v>0</v>
      </c>
      <c r="GP27" s="745">
        <f t="shared" si="96"/>
        <v>0</v>
      </c>
      <c r="GQ27" s="745">
        <f t="shared" si="96"/>
        <v>0</v>
      </c>
      <c r="GR27" s="745">
        <f t="shared" si="96"/>
        <v>0</v>
      </c>
      <c r="GS27" s="745">
        <f t="shared" si="96"/>
        <v>0</v>
      </c>
      <c r="GT27" s="745">
        <f t="shared" si="96"/>
        <v>0</v>
      </c>
      <c r="GU27" s="745">
        <f t="shared" si="96"/>
        <v>0</v>
      </c>
      <c r="GV27" s="745">
        <f t="shared" si="96"/>
        <v>0</v>
      </c>
      <c r="GW27" s="745">
        <f t="shared" si="96"/>
        <v>0</v>
      </c>
      <c r="GX27" s="745">
        <f t="shared" si="96"/>
        <v>0</v>
      </c>
      <c r="GY27" s="745">
        <f t="shared" si="96"/>
        <v>0</v>
      </c>
      <c r="GZ27" s="745">
        <f t="shared" si="96"/>
        <v>0</v>
      </c>
      <c r="HA27" s="745">
        <f t="shared" si="96"/>
        <v>0</v>
      </c>
      <c r="HB27" s="745">
        <f t="shared" si="96"/>
        <v>0</v>
      </c>
      <c r="HC27" s="745">
        <f t="shared" si="96"/>
        <v>0</v>
      </c>
      <c r="HD27" s="745">
        <f t="shared" si="96"/>
        <v>0</v>
      </c>
      <c r="HE27" s="745">
        <f t="shared" si="96"/>
        <v>0</v>
      </c>
      <c r="HF27" s="745">
        <f t="shared" si="96"/>
        <v>0</v>
      </c>
      <c r="HG27" s="745">
        <f t="shared" si="96"/>
        <v>0</v>
      </c>
      <c r="HH27" s="185"/>
    </row>
    <row r="28" spans="1:216" ht="20.100000000000001" customHeight="1">
      <c r="A28" s="520" t="str">
        <f t="shared" si="4"/>
        <v>LST_STR_ELEMENT</v>
      </c>
      <c r="B28" s="357"/>
      <c r="C28" s="115"/>
      <c r="D28" s="116"/>
      <c r="E28" s="117"/>
      <c r="F28" s="116"/>
      <c r="G28" s="350" t="e">
        <f>IF(TYPOLOGY = "Bridge", _xlfn.XLOOKUP($E28, BRIDGE_STR_ELEMENT, 'MATERIAL DATA'!$R$36:$R$74,,), _xlfn.XLOOKUP($BL28, 'LIFECYCLE MATERIAL DATA'!$A$5:$A$104, 'LIFECYCLE MATERIAL DATA'!$Q$5:$Q$104,,))</f>
        <v>#N/A</v>
      </c>
      <c r="H28" s="630"/>
      <c r="I28" s="631"/>
      <c r="J28" s="736"/>
      <c r="K28" s="116"/>
      <c r="L28" s="95"/>
      <c r="M28" s="358"/>
      <c r="N28" s="156">
        <f t="shared" si="92"/>
        <v>0</v>
      </c>
      <c r="O28" s="157" t="str">
        <f t="shared" si="20"/>
        <v/>
      </c>
      <c r="P28" s="158" t="str">
        <f t="shared" si="21"/>
        <v/>
      </c>
      <c r="Q28" s="158" t="str" cm="1">
        <f t="array" ref="Q28">IFERROR(_xlfn.IFS(AND($I28 = "Yes", $J28 =1),(($BX28+$BU28)/($J28) + ($BY28+$BR28 +$BZ28)),AND($I28 = "Yes", $J28 &gt;1), (($BX28+$BU28)/($J28) + ($BY28*2 +$BZ28)) ), "")</f>
        <v/>
      </c>
      <c r="R28" s="158" t="str">
        <f t="shared" si="5"/>
        <v/>
      </c>
      <c r="S28" s="159">
        <f t="shared" si="22"/>
        <v>0</v>
      </c>
      <c r="T28" s="159" t="str">
        <f t="shared" si="45"/>
        <v/>
      </c>
      <c r="U28" s="158" t="str">
        <f t="shared" si="33"/>
        <v/>
      </c>
      <c r="V28" s="396" t="str">
        <f t="shared" si="23"/>
        <v/>
      </c>
      <c r="W28" s="156" t="str">
        <f t="shared" si="7"/>
        <v/>
      </c>
      <c r="X28" s="160">
        <f t="shared" si="8"/>
        <v>0</v>
      </c>
      <c r="Y28" s="274" t="s">
        <v>415</v>
      </c>
      <c r="Z28" s="745" t="str">
        <f>'MATERIAL DATA'!$Q52</f>
        <v>3.2.1 Pile Cap</v>
      </c>
      <c r="AA28" s="768">
        <f t="shared" si="62"/>
        <v>0</v>
      </c>
      <c r="AB28" s="745"/>
      <c r="AC28" s="199" t="str">
        <f>'MATERIAL DATA'!$Q$26</f>
        <v>1.1 Excavation-Foundation</v>
      </c>
      <c r="AD28" s="754">
        <f>$N$44</f>
        <v>0</v>
      </c>
      <c r="AE28" s="745"/>
      <c r="AF28" s="185"/>
      <c r="AG28" s="745"/>
      <c r="AH28" s="745"/>
      <c r="AI28" s="745"/>
      <c r="AJ28" s="745"/>
      <c r="AK28" s="745"/>
      <c r="AL28" s="745"/>
      <c r="AM28" s="745"/>
      <c r="AN28" s="745" t="s">
        <v>319</v>
      </c>
      <c r="AO28" s="745">
        <f t="shared" si="83"/>
        <v>0</v>
      </c>
      <c r="AP28" s="745"/>
      <c r="AQ28" s="745"/>
      <c r="AR28" s="745"/>
      <c r="AS28" s="745"/>
      <c r="AT28" s="745"/>
      <c r="AU28" s="185" t="s">
        <v>723</v>
      </c>
      <c r="AV28" s="779" t="e">
        <f>AZ27*0.5</f>
        <v>#DIV/0!</v>
      </c>
      <c r="AW28" s="745"/>
      <c r="AX28" s="745"/>
      <c r="AY28" s="185" t="s">
        <v>733</v>
      </c>
      <c r="AZ28" s="754" t="str" cm="1">
        <f t="array" ref="AZ28">IFERROR(SUMPRODUCT(SUMIF(H12:H43,New_Ext,T12:T43)) + SUMPRODUCT(SUMIF(H12:H43,New_Ext,U12:U43)) + SUMPRODUCT(SUMIF(H12:H43,New_Ext,V12:V43))  + ((E9/SUM(GIA_RN))*V48), "")</f>
        <v/>
      </c>
      <c r="BA28" s="745"/>
      <c r="BB28" s="745"/>
      <c r="BC28" s="745" t="s">
        <v>733</v>
      </c>
      <c r="BD28" s="185" t="e">
        <f>SUMIF(H12:H43,Retained, T12:T43) +  SUMIF(H12:H43, Retained, U12:U43) + SUMIF(H12:H43, Retained,V12:V43) + ((D9/SUM(GIA_RN))*V48)</f>
        <v>#DIV/0!</v>
      </c>
      <c r="BE28" s="745"/>
      <c r="BF28" s="745"/>
      <c r="BG28" s="745"/>
      <c r="BH28" s="745"/>
      <c r="BI28" s="745"/>
      <c r="BJ28" s="745"/>
      <c r="BK28" s="209" t="str">
        <f t="shared" si="40"/>
        <v>ER</v>
      </c>
      <c r="BL28" s="209" t="str">
        <f t="shared" si="9"/>
        <v xml:space="preserve"> -  - </v>
      </c>
      <c r="BM28" s="745" t="str" cm="1">
        <f t="array" ref="BM28">_xlfn.IFS(OR(AND(TYPOLOGY &lt;&gt; "Bridge", B28="concrete",D28&lt;&gt;"Reinforced - 150mm hollow core slab"),C28="Concrete_EPD",),"Reinforcement",(OR(AND(TYPOLOGY="Bridge",B28="concrete",D28&lt;&gt;"Reinforced - 150mm hollow core slab"),C28="Concrete_EPD",)),"Bridge_Reinforcement",TRUE, "No_Reinforcement")</f>
        <v>No_Reinforcement</v>
      </c>
      <c r="BN28" s="186" t="e">
        <f>_xlfn.XLOOKUP($BL28,'LIFECYCLE MATERIAL DATA'!$A$5:$A$104,'LIFECYCLE MATERIAL DATA'!$D$5:$D$104,)</f>
        <v>#N/A</v>
      </c>
      <c r="BO28" s="186">
        <f>IFERROR(IF(M28&lt;&gt;0,_xlfn.XLOOKUP(M28,'Custom Data'!S16:S45,'Custom Data'!T16:T45,,-1),0),0)</f>
        <v>0</v>
      </c>
      <c r="BP28" s="186">
        <f t="shared" si="10"/>
        <v>0</v>
      </c>
      <c r="BQ28" s="846" t="str">
        <f t="shared" si="11"/>
        <v>ER</v>
      </c>
      <c r="BR28" s="745" t="str">
        <f>IFERROR(_xlfn.XLOOKUP($BL28,'LIFECYCLE MATERIAL DATA'!$A$5:$A$104,'LIFECYCLE MATERIAL DATA'!$I$5:$I$104,,)*($BQ28/1000)+_xlfn.XLOOKUP('Project Info'!$C$15,'LIFECYCLE MATERIAL DATA'!$A$5:$A$104,'LIFECYCLE MATERIAL DATA'!$I$5:$I$104,,)*($BP28/1000),"")</f>
        <v/>
      </c>
      <c r="BS28" s="745" t="str">
        <f>IFERROR(_xlfn.XLOOKUP($BL28,'LIFECYCLE MATERIAL DATA'!$A$5:$A$104, 'LIFECYCLE MATERIAL DATA'!$J$5:$J$104,,)*($BQ28/1000)+_xlfn.XLOOKUP('Project Info'!$C$15,'LIFECYCLE MATERIAL DATA'!$A$5:$A$104,'LIFECYCLE MATERIAL DATA'!$J$5:$J$104,,)*($BP28/1000),"")</f>
        <v/>
      </c>
      <c r="BT28" s="745" t="str">
        <f>IFERROR(_xlfn.XLOOKUP($BL28,'LIFECYCLE MATERIAL DATA'!$A$5:$A$104, 'LIFECYCLE MATERIAL DATA'!$K$5:$K$104,,)*($BQ28/1000),"")</f>
        <v/>
      </c>
      <c r="BU28" s="185" t="str">
        <f>IFERROR(_xlfn.XLOOKUP($BL28,'LIFECYCLE MATERIAL DATA'!$A$5:$A$104,'LIFECYCLE MATERIAL DATA'!$L$5:$L$104,,)*($BQ28/1000)+_xlfn.XLOOKUP('Project Info'!$C$15,'LIFECYCLE MATERIAL DATA'!$A$5:$A$104,'LIFECYCLE MATERIAL DATA'!$L$5:$L$104,,)*($BP28/1000),"")</f>
        <v/>
      </c>
      <c r="BV28" s="745" t="str">
        <f t="shared" si="25"/>
        <v/>
      </c>
      <c r="BW28" s="745" t="str">
        <f>IF($K28='MATERIAL DATA'!$O$5,$L28, IF($K28='MATERIAL DATA'!$O$6,$L28/(1000*'Scheme 4'!$BN28),""))</f>
        <v/>
      </c>
      <c r="BX28" s="745" t="str">
        <f>IFERROR(((_xlfn.XLOOKUP($BL28,'LIFECYCLE MATERIAL DATA'!$A$5:$A$104,'LIFECYCLE MATERIAL DATA'!$F$5:$F$104,,))*$BQ28/1000+_xlfn.XLOOKUP('Project Info'!$C$15,'LIFECYCLE MATERIAL DATA'!$A$5:$A$104,'LIFECYCLE MATERIAL DATA'!$F$5:$F$104,,)*$BP28/1000),"")</f>
        <v/>
      </c>
      <c r="BY28" s="771" t="str">
        <f>IFERROR((_xlfn.XLOOKUP($BL28,'LIFECYCLE MATERIAL DATA'!$A$5:$A$104,'LIFECYCLE MATERIAL DATA'!$G$5:$G$104,,)*$BQ28/1000++_xlfn.XLOOKUP('Project Info'!$C$15,'LIFECYCLE MATERIAL DATA'!$A$5:$A$104,'LIFECYCLE MATERIAL DATA'!$G$5:$G$104,,)*$BP28/1000),"")</f>
        <v/>
      </c>
      <c r="BZ28" s="745" t="str">
        <f>IFERROR(_xlfn.XLOOKUP('Scheme 4'!$BL28,'LIFECYCLE MATERIAL DATA'!$A$5:$A$104,'LIFECYCLE MATERIAL DATA'!$H$5:$H$104,,)*SUM($BX28+$BY28+$CB28+$CC28), "")</f>
        <v/>
      </c>
      <c r="CA28" s="185"/>
      <c r="CB28" s="743" t="str">
        <f>IFERROR((_xlfn.XLOOKUP($BL28,'LIFECYCLE MATERIAL DATA'!$A$5:$A$104, 'LIFECYCLE MATERIAL DATA'!$M$5:$M$104)*$BQ28/1000++_xlfn.XLOOKUP('Project Info'!$C$15,'LIFECYCLE MATERIAL DATA'!$A$5:$A$104,'LIFECYCLE MATERIAL DATA'!$M$5:$M$104)*$BP28/1000),"")</f>
        <v/>
      </c>
      <c r="CC28" s="745">
        <f>IFERROR(IF(OR($B28="Timber",$C28="Timber_EPD", $C28="Bamboo"),_xlfn.XLOOKUP($BL28,'LIFECYCLE MATERIAL DATA Master'!$A$5:$A$104,'LIFECYCLE MATERIAL DATA Master'!$E$5:$E$104,,)*$BQ28,0),"")/1000</f>
        <v>0</v>
      </c>
      <c r="CD28" s="185" t="str">
        <f>IFERROR((_xlfn.XLOOKUP($BL28,'LIFECYCLE MATERIAL DATA'!$A$5:$A$104,'LIFECYCLE MATERIAL DATA'!$N$5:$N$104,,)*$BQ28/1000++_xlfn.XLOOKUP('Project Info'!$C$15,'LIFECYCLE MATERIAL DATA'!$A$5:$A$104,'LIFECYCLE MATERIAL DATA'!$N$5:$N$104,,)*$BP28/1000),"")</f>
        <v/>
      </c>
      <c r="CE28" s="209"/>
      <c r="CF28" s="209"/>
      <c r="CG28" s="209"/>
      <c r="CH28" s="772">
        <f>IFERROR(1+_xlfn.XLOOKUP($BL28,'LIFECYCLE MATERIAL DATA'!$A$5:$A$104,'LIFECYCLE MATERIAL DATA'!$H$5:$H$104,,),0)</f>
        <v>0</v>
      </c>
      <c r="CI28" s="765">
        <f t="shared" ref="CI28:CI43" si="97">IFERROR(IF($G28&lt;=DESIGN_LIFE,(ROUNDUP((DESIGN_LIFE/$G28)-1,0)),0),0)</f>
        <v>0</v>
      </c>
      <c r="CJ28" s="773">
        <f t="shared" si="13"/>
        <v>0</v>
      </c>
      <c r="CK28" s="774">
        <f t="shared" si="14"/>
        <v>0</v>
      </c>
      <c r="CL28" s="767">
        <f t="shared" si="26"/>
        <v>0</v>
      </c>
      <c r="CM28" s="775">
        <f t="shared" si="27"/>
        <v>0</v>
      </c>
      <c r="CN28" s="769">
        <v>0</v>
      </c>
      <c r="CO28" s="745">
        <f t="shared" si="15"/>
        <v>0</v>
      </c>
      <c r="CP28" s="745">
        <f t="shared" si="15"/>
        <v>0</v>
      </c>
      <c r="CQ28" s="745">
        <f t="shared" ref="CQ28:DV28" si="98">IF(CQ$11&gt;=DESIGN_LIFE,CP28,IF(AND(CQ$11&gt;0,$CK28&lt;&gt;0),IF(INT((CQ$11)/(DESIGN_LIFE/$CK28))=((CQ$11)/(DESIGN_LIFE/$CK28)),$CM28+CP28,CP28),CP28))</f>
        <v>0</v>
      </c>
      <c r="CR28" s="745">
        <f t="shared" si="98"/>
        <v>0</v>
      </c>
      <c r="CS28" s="745">
        <f t="shared" si="98"/>
        <v>0</v>
      </c>
      <c r="CT28" s="745">
        <f t="shared" si="98"/>
        <v>0</v>
      </c>
      <c r="CU28" s="745">
        <f t="shared" si="98"/>
        <v>0</v>
      </c>
      <c r="CV28" s="745">
        <f t="shared" si="98"/>
        <v>0</v>
      </c>
      <c r="CW28" s="745">
        <f t="shared" si="98"/>
        <v>0</v>
      </c>
      <c r="CX28" s="745">
        <f t="shared" si="98"/>
        <v>0</v>
      </c>
      <c r="CY28" s="745">
        <f t="shared" si="98"/>
        <v>0</v>
      </c>
      <c r="CZ28" s="745">
        <f t="shared" si="98"/>
        <v>0</v>
      </c>
      <c r="DA28" s="745">
        <f t="shared" si="98"/>
        <v>0</v>
      </c>
      <c r="DB28" s="745">
        <f t="shared" si="98"/>
        <v>0</v>
      </c>
      <c r="DC28" s="745">
        <f t="shared" si="98"/>
        <v>0</v>
      </c>
      <c r="DD28" s="745">
        <f t="shared" si="98"/>
        <v>0</v>
      </c>
      <c r="DE28" s="745">
        <f t="shared" si="98"/>
        <v>0</v>
      </c>
      <c r="DF28" s="745">
        <f t="shared" si="98"/>
        <v>0</v>
      </c>
      <c r="DG28" s="745">
        <f t="shared" si="98"/>
        <v>0</v>
      </c>
      <c r="DH28" s="745">
        <f t="shared" si="98"/>
        <v>0</v>
      </c>
      <c r="DI28" s="745">
        <f t="shared" si="98"/>
        <v>0</v>
      </c>
      <c r="DJ28" s="745">
        <f t="shared" si="98"/>
        <v>0</v>
      </c>
      <c r="DK28" s="745">
        <f t="shared" si="98"/>
        <v>0</v>
      </c>
      <c r="DL28" s="745">
        <f t="shared" si="98"/>
        <v>0</v>
      </c>
      <c r="DM28" s="745">
        <f t="shared" si="98"/>
        <v>0</v>
      </c>
      <c r="DN28" s="745">
        <f t="shared" si="98"/>
        <v>0</v>
      </c>
      <c r="DO28" s="745">
        <f t="shared" si="98"/>
        <v>0</v>
      </c>
      <c r="DP28" s="745">
        <f t="shared" si="98"/>
        <v>0</v>
      </c>
      <c r="DQ28" s="745">
        <f t="shared" si="98"/>
        <v>0</v>
      </c>
      <c r="DR28" s="745">
        <f t="shared" si="98"/>
        <v>0</v>
      </c>
      <c r="DS28" s="745">
        <f t="shared" si="98"/>
        <v>0</v>
      </c>
      <c r="DT28" s="745">
        <f t="shared" si="98"/>
        <v>0</v>
      </c>
      <c r="DU28" s="745">
        <f t="shared" si="98"/>
        <v>0</v>
      </c>
      <c r="DV28" s="745">
        <f t="shared" si="98"/>
        <v>0</v>
      </c>
      <c r="DW28" s="745">
        <f t="shared" ref="DW28:FB28" si="99">IF(DW$11&gt;=DESIGN_LIFE,DV28,IF(AND(DW$11&gt;0,$CK28&lt;&gt;0),IF(INT((DW$11)/(DESIGN_LIFE/$CK28))=((DW$11)/(DESIGN_LIFE/$CK28)),$CM28+DV28,DV28),DV28))</f>
        <v>0</v>
      </c>
      <c r="DX28" s="745">
        <f t="shared" si="99"/>
        <v>0</v>
      </c>
      <c r="DY28" s="745">
        <f t="shared" si="99"/>
        <v>0</v>
      </c>
      <c r="DZ28" s="745">
        <f t="shared" si="99"/>
        <v>0</v>
      </c>
      <c r="EA28" s="745">
        <f t="shared" si="99"/>
        <v>0</v>
      </c>
      <c r="EB28" s="745">
        <f t="shared" si="99"/>
        <v>0</v>
      </c>
      <c r="EC28" s="745">
        <f t="shared" si="99"/>
        <v>0</v>
      </c>
      <c r="ED28" s="745">
        <f t="shared" si="99"/>
        <v>0</v>
      </c>
      <c r="EE28" s="745">
        <f t="shared" si="99"/>
        <v>0</v>
      </c>
      <c r="EF28" s="745">
        <f t="shared" si="99"/>
        <v>0</v>
      </c>
      <c r="EG28" s="745">
        <f t="shared" si="99"/>
        <v>0</v>
      </c>
      <c r="EH28" s="745">
        <f t="shared" si="99"/>
        <v>0</v>
      </c>
      <c r="EI28" s="745">
        <f t="shared" si="99"/>
        <v>0</v>
      </c>
      <c r="EJ28" s="745">
        <f t="shared" si="99"/>
        <v>0</v>
      </c>
      <c r="EK28" s="745">
        <f t="shared" si="99"/>
        <v>0</v>
      </c>
      <c r="EL28" s="745">
        <f t="shared" si="99"/>
        <v>0</v>
      </c>
      <c r="EM28" s="745">
        <f t="shared" si="99"/>
        <v>0</v>
      </c>
      <c r="EN28" s="745">
        <f t="shared" si="99"/>
        <v>0</v>
      </c>
      <c r="EO28" s="745">
        <f t="shared" si="99"/>
        <v>0</v>
      </c>
      <c r="EP28" s="745">
        <f t="shared" si="99"/>
        <v>0</v>
      </c>
      <c r="EQ28" s="745">
        <f t="shared" si="99"/>
        <v>0</v>
      </c>
      <c r="ER28" s="745">
        <f t="shared" si="99"/>
        <v>0</v>
      </c>
      <c r="ES28" s="745">
        <f t="shared" si="99"/>
        <v>0</v>
      </c>
      <c r="ET28" s="745">
        <f t="shared" si="99"/>
        <v>0</v>
      </c>
      <c r="EU28" s="745">
        <f t="shared" si="99"/>
        <v>0</v>
      </c>
      <c r="EV28" s="745">
        <f t="shared" si="99"/>
        <v>0</v>
      </c>
      <c r="EW28" s="745">
        <f t="shared" si="99"/>
        <v>0</v>
      </c>
      <c r="EX28" s="745">
        <f t="shared" si="99"/>
        <v>0</v>
      </c>
      <c r="EY28" s="745">
        <f t="shared" si="99"/>
        <v>0</v>
      </c>
      <c r="EZ28" s="745">
        <f t="shared" si="99"/>
        <v>0</v>
      </c>
      <c r="FA28" s="745">
        <f t="shared" si="99"/>
        <v>0</v>
      </c>
      <c r="FB28" s="745">
        <f t="shared" si="99"/>
        <v>0</v>
      </c>
      <c r="FC28" s="745">
        <f t="shared" ref="FC28:GH28" si="100">IF(FC$11&gt;=DESIGN_LIFE,FB28,IF(AND(FC$11&gt;0,$CK28&lt;&gt;0),IF(INT((FC$11)/(DESIGN_LIFE/$CK28))=((FC$11)/(DESIGN_LIFE/$CK28)),$CM28+FB28,FB28),FB28))</f>
        <v>0</v>
      </c>
      <c r="FD28" s="745">
        <f t="shared" si="100"/>
        <v>0</v>
      </c>
      <c r="FE28" s="745">
        <f t="shared" si="100"/>
        <v>0</v>
      </c>
      <c r="FF28" s="745">
        <f t="shared" si="100"/>
        <v>0</v>
      </c>
      <c r="FG28" s="745">
        <f t="shared" si="100"/>
        <v>0</v>
      </c>
      <c r="FH28" s="745">
        <f t="shared" si="100"/>
        <v>0</v>
      </c>
      <c r="FI28" s="745">
        <f t="shared" si="100"/>
        <v>0</v>
      </c>
      <c r="FJ28" s="745">
        <f t="shared" si="100"/>
        <v>0</v>
      </c>
      <c r="FK28" s="745">
        <f t="shared" si="100"/>
        <v>0</v>
      </c>
      <c r="FL28" s="745">
        <f t="shared" si="100"/>
        <v>0</v>
      </c>
      <c r="FM28" s="745">
        <f t="shared" si="100"/>
        <v>0</v>
      </c>
      <c r="FN28" s="745">
        <f t="shared" si="100"/>
        <v>0</v>
      </c>
      <c r="FO28" s="745">
        <f t="shared" si="100"/>
        <v>0</v>
      </c>
      <c r="FP28" s="745">
        <f t="shared" si="100"/>
        <v>0</v>
      </c>
      <c r="FQ28" s="745">
        <f t="shared" si="100"/>
        <v>0</v>
      </c>
      <c r="FR28" s="745">
        <f t="shared" si="100"/>
        <v>0</v>
      </c>
      <c r="FS28" s="745">
        <f t="shared" si="100"/>
        <v>0</v>
      </c>
      <c r="FT28" s="745">
        <f t="shared" si="100"/>
        <v>0</v>
      </c>
      <c r="FU28" s="745">
        <f t="shared" si="100"/>
        <v>0</v>
      </c>
      <c r="FV28" s="745">
        <f t="shared" si="100"/>
        <v>0</v>
      </c>
      <c r="FW28" s="745">
        <f t="shared" si="100"/>
        <v>0</v>
      </c>
      <c r="FX28" s="745">
        <f t="shared" si="100"/>
        <v>0</v>
      </c>
      <c r="FY28" s="745">
        <f t="shared" si="100"/>
        <v>0</v>
      </c>
      <c r="FZ28" s="745">
        <f t="shared" si="100"/>
        <v>0</v>
      </c>
      <c r="GA28" s="745">
        <f t="shared" si="100"/>
        <v>0</v>
      </c>
      <c r="GB28" s="745">
        <f t="shared" si="100"/>
        <v>0</v>
      </c>
      <c r="GC28" s="745">
        <f t="shared" si="100"/>
        <v>0</v>
      </c>
      <c r="GD28" s="745">
        <f t="shared" si="100"/>
        <v>0</v>
      </c>
      <c r="GE28" s="745">
        <f t="shared" si="100"/>
        <v>0</v>
      </c>
      <c r="GF28" s="745">
        <f t="shared" si="100"/>
        <v>0</v>
      </c>
      <c r="GG28" s="745">
        <f t="shared" si="100"/>
        <v>0</v>
      </c>
      <c r="GH28" s="745">
        <f t="shared" si="100"/>
        <v>0</v>
      </c>
      <c r="GI28" s="745">
        <f t="shared" ref="GI28:HG28" si="101">IF(GI$11&gt;=DESIGN_LIFE,GH28,IF(AND(GI$11&gt;0,$CK28&lt;&gt;0),IF(INT((GI$11)/(DESIGN_LIFE/$CK28))=((GI$11)/(DESIGN_LIFE/$CK28)),$CM28+GH28,GH28),GH28))</f>
        <v>0</v>
      </c>
      <c r="GJ28" s="745">
        <f t="shared" si="101"/>
        <v>0</v>
      </c>
      <c r="GK28" s="745">
        <f t="shared" si="101"/>
        <v>0</v>
      </c>
      <c r="GL28" s="745">
        <f t="shared" si="101"/>
        <v>0</v>
      </c>
      <c r="GM28" s="745">
        <f t="shared" si="101"/>
        <v>0</v>
      </c>
      <c r="GN28" s="745">
        <f t="shared" si="101"/>
        <v>0</v>
      </c>
      <c r="GO28" s="745">
        <f t="shared" si="101"/>
        <v>0</v>
      </c>
      <c r="GP28" s="745">
        <f t="shared" si="101"/>
        <v>0</v>
      </c>
      <c r="GQ28" s="745">
        <f t="shared" si="101"/>
        <v>0</v>
      </c>
      <c r="GR28" s="745">
        <f t="shared" si="101"/>
        <v>0</v>
      </c>
      <c r="GS28" s="745">
        <f t="shared" si="101"/>
        <v>0</v>
      </c>
      <c r="GT28" s="745">
        <f t="shared" si="101"/>
        <v>0</v>
      </c>
      <c r="GU28" s="745">
        <f t="shared" si="101"/>
        <v>0</v>
      </c>
      <c r="GV28" s="745">
        <f t="shared" si="101"/>
        <v>0</v>
      </c>
      <c r="GW28" s="745">
        <f t="shared" si="101"/>
        <v>0</v>
      </c>
      <c r="GX28" s="745">
        <f t="shared" si="101"/>
        <v>0</v>
      </c>
      <c r="GY28" s="745">
        <f t="shared" si="101"/>
        <v>0</v>
      </c>
      <c r="GZ28" s="745">
        <f t="shared" si="101"/>
        <v>0</v>
      </c>
      <c r="HA28" s="745">
        <f t="shared" si="101"/>
        <v>0</v>
      </c>
      <c r="HB28" s="745">
        <f t="shared" si="101"/>
        <v>0</v>
      </c>
      <c r="HC28" s="745">
        <f t="shared" si="101"/>
        <v>0</v>
      </c>
      <c r="HD28" s="745">
        <f t="shared" si="101"/>
        <v>0</v>
      </c>
      <c r="HE28" s="745">
        <f t="shared" si="101"/>
        <v>0</v>
      </c>
      <c r="HF28" s="745">
        <f t="shared" si="101"/>
        <v>0</v>
      </c>
      <c r="HG28" s="745">
        <f t="shared" si="101"/>
        <v>0</v>
      </c>
      <c r="HH28" s="185"/>
    </row>
    <row r="29" spans="1:216" ht="20.100000000000001" customHeight="1">
      <c r="A29" s="520" t="str">
        <f t="shared" si="4"/>
        <v>LST_STR_ELEMENT</v>
      </c>
      <c r="B29" s="357"/>
      <c r="C29" s="115"/>
      <c r="D29" s="116"/>
      <c r="E29" s="117"/>
      <c r="F29" s="116"/>
      <c r="G29" s="350" t="e">
        <f>IF(TYPOLOGY = "Bridge", _xlfn.XLOOKUP($E29, BRIDGE_STR_ELEMENT, 'MATERIAL DATA'!$R$36:$R$74,,), _xlfn.XLOOKUP($BL29, 'LIFECYCLE MATERIAL DATA'!$A$5:$A$104, 'LIFECYCLE MATERIAL DATA'!$Q$5:$Q$104,,))</f>
        <v>#N/A</v>
      </c>
      <c r="H29" s="630"/>
      <c r="I29" s="631"/>
      <c r="J29" s="736"/>
      <c r="K29" s="116"/>
      <c r="L29" s="95"/>
      <c r="M29" s="358"/>
      <c r="N29" s="156">
        <f t="shared" si="92"/>
        <v>0</v>
      </c>
      <c r="O29" s="157" t="str">
        <f t="shared" si="20"/>
        <v/>
      </c>
      <c r="P29" s="158" t="str">
        <f t="shared" si="21"/>
        <v/>
      </c>
      <c r="Q29" s="158" t="str" cm="1">
        <f t="array" ref="Q29">IFERROR(_xlfn.IFS(AND($I29 = "Yes", $J29 =1),(($BX29+$BU29)/($J29) + ($BY29+$BR29 +$BZ29)),AND($I29 = "Yes", $J29 &gt;1), (($BX29+$BU29)/($J29) + ($BY29*2 +$BZ29)) ), "")</f>
        <v/>
      </c>
      <c r="R29" s="158" t="str">
        <f t="shared" si="5"/>
        <v/>
      </c>
      <c r="S29" s="159">
        <f t="shared" si="22"/>
        <v>0</v>
      </c>
      <c r="T29" s="159" t="str">
        <f t="shared" si="45"/>
        <v/>
      </c>
      <c r="U29" s="158" t="str">
        <f t="shared" si="33"/>
        <v/>
      </c>
      <c r="V29" s="396" t="str">
        <f t="shared" si="23"/>
        <v/>
      </c>
      <c r="W29" s="156" t="str">
        <f t="shared" si="7"/>
        <v/>
      </c>
      <c r="X29" s="160">
        <f t="shared" si="8"/>
        <v>0</v>
      </c>
      <c r="Y29" s="274" t="s">
        <v>415</v>
      </c>
      <c r="Z29" s="745" t="str">
        <f>'MATERIAL DATA'!$Q53</f>
        <v>3.2.2 Piles</v>
      </c>
      <c r="AA29" s="768">
        <f t="shared" si="62"/>
        <v>0</v>
      </c>
      <c r="AB29" s="745"/>
      <c r="AC29" s="199" t="str">
        <f>'MATERIAL DATA'!$Q$27</f>
        <v>1.1 Excavation-Other</v>
      </c>
      <c r="AD29" s="779">
        <f>$N$45</f>
        <v>0</v>
      </c>
      <c r="AE29" s="745"/>
      <c r="AF29" s="185"/>
      <c r="AG29" s="745"/>
      <c r="AH29" s="745"/>
      <c r="AI29" s="745"/>
      <c r="AJ29" s="745"/>
      <c r="AK29" s="745"/>
      <c r="AL29" s="745"/>
      <c r="AM29" s="745"/>
      <c r="AN29" s="745"/>
      <c r="AO29" s="745"/>
      <c r="AP29" s="745"/>
      <c r="AQ29" s="745"/>
      <c r="AR29" s="745"/>
      <c r="AS29" s="745"/>
      <c r="AT29" s="745"/>
      <c r="AU29" s="185" t="s">
        <v>724</v>
      </c>
      <c r="AV29" s="754">
        <f>AZ30*0.5</f>
        <v>0</v>
      </c>
      <c r="AW29" s="745"/>
      <c r="AX29" s="745"/>
      <c r="AY29" s="784" t="s">
        <v>731</v>
      </c>
      <c r="AZ29" s="797" t="e">
        <f>SUM(AZ25:AZ28)</f>
        <v>#DIV/0!</v>
      </c>
      <c r="BA29" s="745"/>
      <c r="BB29" s="745"/>
      <c r="BC29" s="745" t="s">
        <v>256</v>
      </c>
      <c r="BD29" s="779" t="e">
        <f>SUM(BD25:BD28)</f>
        <v>#DIV/0!</v>
      </c>
      <c r="BE29" s="745"/>
      <c r="BF29" s="745"/>
      <c r="BG29" s="745"/>
      <c r="BH29" s="745"/>
      <c r="BI29" s="745"/>
      <c r="BJ29" s="745"/>
      <c r="BK29" s="209" t="str">
        <f>IF(B29="Concrete","C_",IF(B29="Steel","S_",IF(B29="Timber","T_",IF(B29="Other","O_",IF(B29="Custom_EPD","E_",IF(B29="_","ER","ER"))))))</f>
        <v>ER</v>
      </c>
      <c r="BL29" s="209" t="str">
        <f t="shared" si="9"/>
        <v xml:space="preserve"> -  - </v>
      </c>
      <c r="BM29" s="745" t="str" cm="1">
        <f t="array" ref="BM29">_xlfn.IFS(OR(AND(TYPOLOGY &lt;&gt; "Bridge", B29="concrete",D29&lt;&gt;"Reinforced - 150mm hollow core slab"),C29="Concrete_EPD",),"Reinforcement",(OR(AND(TYPOLOGY="Bridge",B29="concrete",D29&lt;&gt;"Reinforced - 150mm hollow core slab"),C29="Concrete_EPD",)),"Bridge_Reinforcement",TRUE, "No_Reinforcement")</f>
        <v>No_Reinforcement</v>
      </c>
      <c r="BN29" s="186" t="e">
        <f>_xlfn.XLOOKUP($BL29,'LIFECYCLE MATERIAL DATA'!$A$5:$A$104,'LIFECYCLE MATERIAL DATA'!$D$5:$D$104,)</f>
        <v>#N/A</v>
      </c>
      <c r="BO29" s="186">
        <f>IFERROR(IF(M29&lt;&gt;0,_xlfn.XLOOKUP(M29,'Custom Data'!S16:S45,'Custom Data'!T16:T45,,-1),0),0)</f>
        <v>0</v>
      </c>
      <c r="BP29" s="186">
        <f t="shared" si="10"/>
        <v>0</v>
      </c>
      <c r="BQ29" s="846" t="str">
        <f t="shared" si="11"/>
        <v>ER</v>
      </c>
      <c r="BR29" s="745" t="str">
        <f>IFERROR(_xlfn.XLOOKUP($BL29,'LIFECYCLE MATERIAL DATA'!$A$5:$A$104,'LIFECYCLE MATERIAL DATA'!$I$5:$I$104,,)*($BQ29/1000)+_xlfn.XLOOKUP('Project Info'!$C$15,'LIFECYCLE MATERIAL DATA'!$A$5:$A$104,'LIFECYCLE MATERIAL DATA'!$I$5:$I$104,,)*($BP29/1000),"")</f>
        <v/>
      </c>
      <c r="BS29" s="745" t="str">
        <f>IFERROR(_xlfn.XLOOKUP($BL29,'LIFECYCLE MATERIAL DATA'!$A$5:$A$104, 'LIFECYCLE MATERIAL DATA'!$J$5:$J$104,,)*($BQ29/1000)+_xlfn.XLOOKUP('Project Info'!$C$15,'LIFECYCLE MATERIAL DATA'!$A$5:$A$104,'LIFECYCLE MATERIAL DATA'!$J$5:$J$104,,)*($BP29/1000),"")</f>
        <v/>
      </c>
      <c r="BT29" s="745" t="str">
        <f>IFERROR(_xlfn.XLOOKUP($BL29,'LIFECYCLE MATERIAL DATA'!$A$5:$A$104, 'LIFECYCLE MATERIAL DATA'!$K$5:$K$104,,)*($BQ29/1000),"")</f>
        <v/>
      </c>
      <c r="BU29" s="185" t="str">
        <f>IFERROR(_xlfn.XLOOKUP($BL29,'LIFECYCLE MATERIAL DATA'!$A$5:$A$104,'LIFECYCLE MATERIAL DATA'!$L$5:$L$104,,)*($BQ29/1000)+_xlfn.XLOOKUP('Project Info'!$C$15,'LIFECYCLE MATERIAL DATA'!$A$5:$A$104,'LIFECYCLE MATERIAL DATA'!$L$5:$L$104,,)*($BP29/1000),"")</f>
        <v/>
      </c>
      <c r="BV29" s="745" t="str">
        <f t="shared" si="25"/>
        <v/>
      </c>
      <c r="BW29" s="745" t="str">
        <f>IF($K29='MATERIAL DATA'!$O$5,$L29, IF($K29='MATERIAL DATA'!$O$6,$L29/(1000*'Scheme 4'!$BN29),""))</f>
        <v/>
      </c>
      <c r="BX29" s="745" t="str">
        <f>IFERROR(((_xlfn.XLOOKUP($BL29,'LIFECYCLE MATERIAL DATA'!$A$5:$A$104,'LIFECYCLE MATERIAL DATA'!$F$5:$F$104,,))*$BQ29/1000+_xlfn.XLOOKUP('Project Info'!$C$15,'LIFECYCLE MATERIAL DATA'!$A$5:$A$104,'LIFECYCLE MATERIAL DATA'!$F$5:$F$104,,)*$BP29/1000),"")</f>
        <v/>
      </c>
      <c r="BY29" s="771" t="str">
        <f>IFERROR((_xlfn.XLOOKUP($BL29,'LIFECYCLE MATERIAL DATA'!$A$5:$A$104,'LIFECYCLE MATERIAL DATA'!$G$5:$G$104,,)*$BQ29/1000++_xlfn.XLOOKUP('Project Info'!$C$15,'LIFECYCLE MATERIAL DATA'!$A$5:$A$104,'LIFECYCLE MATERIAL DATA'!$G$5:$G$104,,)*$BP29/1000),"")</f>
        <v/>
      </c>
      <c r="BZ29" s="745" t="str">
        <f>IFERROR(_xlfn.XLOOKUP('Scheme 4'!$BL29,'LIFECYCLE MATERIAL DATA'!$A$5:$A$104,'LIFECYCLE MATERIAL DATA'!$H$5:$H$104,,)*SUM($BX29+$BY29+$CB29+$CC29), "")</f>
        <v/>
      </c>
      <c r="CA29" s="185"/>
      <c r="CB29" s="743" t="str">
        <f>IFERROR((_xlfn.XLOOKUP($BL29,'LIFECYCLE MATERIAL DATA'!$A$5:$A$104, 'LIFECYCLE MATERIAL DATA'!$M$5:$M$104)*$BQ29/1000++_xlfn.XLOOKUP('Project Info'!$C$15,'LIFECYCLE MATERIAL DATA'!$A$5:$A$104,'LIFECYCLE MATERIAL DATA'!$M$5:$M$104)*$BP29/1000),"")</f>
        <v/>
      </c>
      <c r="CC29" s="745">
        <f>IFERROR(IF(OR($B29="Timber",$C29="Timber_EPD", $C29="Bamboo"),_xlfn.XLOOKUP($BL29,'LIFECYCLE MATERIAL DATA Master'!$A$5:$A$104,'LIFECYCLE MATERIAL DATA Master'!$E$5:$E$104,,)*$BQ29,0),"")/1000</f>
        <v>0</v>
      </c>
      <c r="CD29" s="185" t="str">
        <f>IFERROR((_xlfn.XLOOKUP($BL29,'LIFECYCLE MATERIAL DATA'!$A$5:$A$104,'LIFECYCLE MATERIAL DATA'!$N$5:$N$104,,)*$BQ29/1000++_xlfn.XLOOKUP('Project Info'!$C$15,'LIFECYCLE MATERIAL DATA'!$A$5:$A$104,'LIFECYCLE MATERIAL DATA'!$N$5:$N$104,,)*$BP29/1000),"")</f>
        <v/>
      </c>
      <c r="CE29" s="209"/>
      <c r="CF29" s="209"/>
      <c r="CG29" s="209"/>
      <c r="CH29" s="772">
        <f>IFERROR(1+_xlfn.XLOOKUP($BL29,'LIFECYCLE MATERIAL DATA'!$A$5:$A$104,'LIFECYCLE MATERIAL DATA'!$H$5:$H$104,,),0)</f>
        <v>0</v>
      </c>
      <c r="CI29" s="765">
        <f t="shared" si="97"/>
        <v>0</v>
      </c>
      <c r="CJ29" s="773">
        <f t="shared" si="13"/>
        <v>0</v>
      </c>
      <c r="CK29" s="774">
        <f t="shared" si="14"/>
        <v>0</v>
      </c>
      <c r="CL29" s="767">
        <f t="shared" si="26"/>
        <v>0</v>
      </c>
      <c r="CM29" s="775">
        <f t="shared" si="27"/>
        <v>0</v>
      </c>
      <c r="CN29" s="769">
        <v>0</v>
      </c>
      <c r="CO29" s="745">
        <f t="shared" si="15"/>
        <v>0</v>
      </c>
      <c r="CP29" s="745">
        <f t="shared" si="15"/>
        <v>0</v>
      </c>
      <c r="CQ29" s="745">
        <f t="shared" ref="CQ29:DV29" si="102">IF(CQ$11&gt;=DESIGN_LIFE,CP29,IF(AND(CQ$11&gt;0,$CK29&lt;&gt;0),IF(INT((CQ$11)/(DESIGN_LIFE/$CK29))=((CQ$11)/(DESIGN_LIFE/$CK29)),$CM29+CP29,CP29),CP29))</f>
        <v>0</v>
      </c>
      <c r="CR29" s="745">
        <f t="shared" si="102"/>
        <v>0</v>
      </c>
      <c r="CS29" s="745">
        <f t="shared" si="102"/>
        <v>0</v>
      </c>
      <c r="CT29" s="745">
        <f t="shared" si="102"/>
        <v>0</v>
      </c>
      <c r="CU29" s="745">
        <f t="shared" si="102"/>
        <v>0</v>
      </c>
      <c r="CV29" s="745">
        <f t="shared" si="102"/>
        <v>0</v>
      </c>
      <c r="CW29" s="745">
        <f t="shared" si="102"/>
        <v>0</v>
      </c>
      <c r="CX29" s="745">
        <f t="shared" si="102"/>
        <v>0</v>
      </c>
      <c r="CY29" s="745">
        <f t="shared" si="102"/>
        <v>0</v>
      </c>
      <c r="CZ29" s="745">
        <f t="shared" si="102"/>
        <v>0</v>
      </c>
      <c r="DA29" s="745">
        <f t="shared" si="102"/>
        <v>0</v>
      </c>
      <c r="DB29" s="745">
        <f t="shared" si="102"/>
        <v>0</v>
      </c>
      <c r="DC29" s="745">
        <f t="shared" si="102"/>
        <v>0</v>
      </c>
      <c r="DD29" s="745">
        <f t="shared" si="102"/>
        <v>0</v>
      </c>
      <c r="DE29" s="745">
        <f t="shared" si="102"/>
        <v>0</v>
      </c>
      <c r="DF29" s="745">
        <f t="shared" si="102"/>
        <v>0</v>
      </c>
      <c r="DG29" s="745">
        <f t="shared" si="102"/>
        <v>0</v>
      </c>
      <c r="DH29" s="745">
        <f t="shared" si="102"/>
        <v>0</v>
      </c>
      <c r="DI29" s="745">
        <f t="shared" si="102"/>
        <v>0</v>
      </c>
      <c r="DJ29" s="745">
        <f t="shared" si="102"/>
        <v>0</v>
      </c>
      <c r="DK29" s="745">
        <f t="shared" si="102"/>
        <v>0</v>
      </c>
      <c r="DL29" s="745">
        <f t="shared" si="102"/>
        <v>0</v>
      </c>
      <c r="DM29" s="745">
        <f t="shared" si="102"/>
        <v>0</v>
      </c>
      <c r="DN29" s="745">
        <f t="shared" si="102"/>
        <v>0</v>
      </c>
      <c r="DO29" s="745">
        <f t="shared" si="102"/>
        <v>0</v>
      </c>
      <c r="DP29" s="745">
        <f t="shared" si="102"/>
        <v>0</v>
      </c>
      <c r="DQ29" s="745">
        <f t="shared" si="102"/>
        <v>0</v>
      </c>
      <c r="DR29" s="745">
        <f t="shared" si="102"/>
        <v>0</v>
      </c>
      <c r="DS29" s="745">
        <f t="shared" si="102"/>
        <v>0</v>
      </c>
      <c r="DT29" s="745">
        <f t="shared" si="102"/>
        <v>0</v>
      </c>
      <c r="DU29" s="745">
        <f t="shared" si="102"/>
        <v>0</v>
      </c>
      <c r="DV29" s="745">
        <f t="shared" si="102"/>
        <v>0</v>
      </c>
      <c r="DW29" s="745">
        <f t="shared" ref="DW29:FB29" si="103">IF(DW$11&gt;=DESIGN_LIFE,DV29,IF(AND(DW$11&gt;0,$CK29&lt;&gt;0),IF(INT((DW$11)/(DESIGN_LIFE/$CK29))=((DW$11)/(DESIGN_LIFE/$CK29)),$CM29+DV29,DV29),DV29))</f>
        <v>0</v>
      </c>
      <c r="DX29" s="745">
        <f t="shared" si="103"/>
        <v>0</v>
      </c>
      <c r="DY29" s="745">
        <f t="shared" si="103"/>
        <v>0</v>
      </c>
      <c r="DZ29" s="745">
        <f t="shared" si="103"/>
        <v>0</v>
      </c>
      <c r="EA29" s="745">
        <f t="shared" si="103"/>
        <v>0</v>
      </c>
      <c r="EB29" s="745">
        <f t="shared" si="103"/>
        <v>0</v>
      </c>
      <c r="EC29" s="745">
        <f t="shared" si="103"/>
        <v>0</v>
      </c>
      <c r="ED29" s="745">
        <f t="shared" si="103"/>
        <v>0</v>
      </c>
      <c r="EE29" s="745">
        <f t="shared" si="103"/>
        <v>0</v>
      </c>
      <c r="EF29" s="745">
        <f t="shared" si="103"/>
        <v>0</v>
      </c>
      <c r="EG29" s="745">
        <f t="shared" si="103"/>
        <v>0</v>
      </c>
      <c r="EH29" s="745">
        <f t="shared" si="103"/>
        <v>0</v>
      </c>
      <c r="EI29" s="745">
        <f t="shared" si="103"/>
        <v>0</v>
      </c>
      <c r="EJ29" s="745">
        <f t="shared" si="103"/>
        <v>0</v>
      </c>
      <c r="EK29" s="745">
        <f t="shared" si="103"/>
        <v>0</v>
      </c>
      <c r="EL29" s="745">
        <f t="shared" si="103"/>
        <v>0</v>
      </c>
      <c r="EM29" s="745">
        <f t="shared" si="103"/>
        <v>0</v>
      </c>
      <c r="EN29" s="745">
        <f t="shared" si="103"/>
        <v>0</v>
      </c>
      <c r="EO29" s="745">
        <f t="shared" si="103"/>
        <v>0</v>
      </c>
      <c r="EP29" s="745">
        <f t="shared" si="103"/>
        <v>0</v>
      </c>
      <c r="EQ29" s="745">
        <f t="shared" si="103"/>
        <v>0</v>
      </c>
      <c r="ER29" s="745">
        <f t="shared" si="103"/>
        <v>0</v>
      </c>
      <c r="ES29" s="745">
        <f t="shared" si="103"/>
        <v>0</v>
      </c>
      <c r="ET29" s="745">
        <f t="shared" si="103"/>
        <v>0</v>
      </c>
      <c r="EU29" s="745">
        <f t="shared" si="103"/>
        <v>0</v>
      </c>
      <c r="EV29" s="745">
        <f t="shared" si="103"/>
        <v>0</v>
      </c>
      <c r="EW29" s="745">
        <f t="shared" si="103"/>
        <v>0</v>
      </c>
      <c r="EX29" s="745">
        <f t="shared" si="103"/>
        <v>0</v>
      </c>
      <c r="EY29" s="745">
        <f t="shared" si="103"/>
        <v>0</v>
      </c>
      <c r="EZ29" s="745">
        <f t="shared" si="103"/>
        <v>0</v>
      </c>
      <c r="FA29" s="745">
        <f t="shared" si="103"/>
        <v>0</v>
      </c>
      <c r="FB29" s="745">
        <f t="shared" si="103"/>
        <v>0</v>
      </c>
      <c r="FC29" s="745">
        <f t="shared" ref="FC29:GH29" si="104">IF(FC$11&gt;=DESIGN_LIFE,FB29,IF(AND(FC$11&gt;0,$CK29&lt;&gt;0),IF(INT((FC$11)/(DESIGN_LIFE/$CK29))=((FC$11)/(DESIGN_LIFE/$CK29)),$CM29+FB29,FB29),FB29))</f>
        <v>0</v>
      </c>
      <c r="FD29" s="745">
        <f t="shared" si="104"/>
        <v>0</v>
      </c>
      <c r="FE29" s="745">
        <f t="shared" si="104"/>
        <v>0</v>
      </c>
      <c r="FF29" s="745">
        <f t="shared" si="104"/>
        <v>0</v>
      </c>
      <c r="FG29" s="745">
        <f t="shared" si="104"/>
        <v>0</v>
      </c>
      <c r="FH29" s="745">
        <f t="shared" si="104"/>
        <v>0</v>
      </c>
      <c r="FI29" s="745">
        <f t="shared" si="104"/>
        <v>0</v>
      </c>
      <c r="FJ29" s="745">
        <f t="shared" si="104"/>
        <v>0</v>
      </c>
      <c r="FK29" s="745">
        <f t="shared" si="104"/>
        <v>0</v>
      </c>
      <c r="FL29" s="745">
        <f t="shared" si="104"/>
        <v>0</v>
      </c>
      <c r="FM29" s="745">
        <f t="shared" si="104"/>
        <v>0</v>
      </c>
      <c r="FN29" s="745">
        <f t="shared" si="104"/>
        <v>0</v>
      </c>
      <c r="FO29" s="745">
        <f t="shared" si="104"/>
        <v>0</v>
      </c>
      <c r="FP29" s="745">
        <f t="shared" si="104"/>
        <v>0</v>
      </c>
      <c r="FQ29" s="745">
        <f t="shared" si="104"/>
        <v>0</v>
      </c>
      <c r="FR29" s="745">
        <f t="shared" si="104"/>
        <v>0</v>
      </c>
      <c r="FS29" s="745">
        <f t="shared" si="104"/>
        <v>0</v>
      </c>
      <c r="FT29" s="745">
        <f t="shared" si="104"/>
        <v>0</v>
      </c>
      <c r="FU29" s="745">
        <f t="shared" si="104"/>
        <v>0</v>
      </c>
      <c r="FV29" s="745">
        <f t="shared" si="104"/>
        <v>0</v>
      </c>
      <c r="FW29" s="745">
        <f t="shared" si="104"/>
        <v>0</v>
      </c>
      <c r="FX29" s="745">
        <f t="shared" si="104"/>
        <v>0</v>
      </c>
      <c r="FY29" s="745">
        <f t="shared" si="104"/>
        <v>0</v>
      </c>
      <c r="FZ29" s="745">
        <f t="shared" si="104"/>
        <v>0</v>
      </c>
      <c r="GA29" s="745">
        <f t="shared" si="104"/>
        <v>0</v>
      </c>
      <c r="GB29" s="745">
        <f t="shared" si="104"/>
        <v>0</v>
      </c>
      <c r="GC29" s="745">
        <f t="shared" si="104"/>
        <v>0</v>
      </c>
      <c r="GD29" s="745">
        <f t="shared" si="104"/>
        <v>0</v>
      </c>
      <c r="GE29" s="745">
        <f t="shared" si="104"/>
        <v>0</v>
      </c>
      <c r="GF29" s="745">
        <f t="shared" si="104"/>
        <v>0</v>
      </c>
      <c r="GG29" s="745">
        <f t="shared" si="104"/>
        <v>0</v>
      </c>
      <c r="GH29" s="745">
        <f t="shared" si="104"/>
        <v>0</v>
      </c>
      <c r="GI29" s="745">
        <f t="shared" ref="GI29:HG29" si="105">IF(GI$11&gt;=DESIGN_LIFE,GH29,IF(AND(GI$11&gt;0,$CK29&lt;&gt;0),IF(INT((GI$11)/(DESIGN_LIFE/$CK29))=((GI$11)/(DESIGN_LIFE/$CK29)),$CM29+GH29,GH29),GH29))</f>
        <v>0</v>
      </c>
      <c r="GJ29" s="745">
        <f t="shared" si="105"/>
        <v>0</v>
      </c>
      <c r="GK29" s="745">
        <f t="shared" si="105"/>
        <v>0</v>
      </c>
      <c r="GL29" s="745">
        <f t="shared" si="105"/>
        <v>0</v>
      </c>
      <c r="GM29" s="745">
        <f t="shared" si="105"/>
        <v>0</v>
      </c>
      <c r="GN29" s="745">
        <f t="shared" si="105"/>
        <v>0</v>
      </c>
      <c r="GO29" s="745">
        <f t="shared" si="105"/>
        <v>0</v>
      </c>
      <c r="GP29" s="745">
        <f t="shared" si="105"/>
        <v>0</v>
      </c>
      <c r="GQ29" s="745">
        <f t="shared" si="105"/>
        <v>0</v>
      </c>
      <c r="GR29" s="745">
        <f t="shared" si="105"/>
        <v>0</v>
      </c>
      <c r="GS29" s="745">
        <f t="shared" si="105"/>
        <v>0</v>
      </c>
      <c r="GT29" s="745">
        <f t="shared" si="105"/>
        <v>0</v>
      </c>
      <c r="GU29" s="745">
        <f t="shared" si="105"/>
        <v>0</v>
      </c>
      <c r="GV29" s="745">
        <f t="shared" si="105"/>
        <v>0</v>
      </c>
      <c r="GW29" s="745">
        <f t="shared" si="105"/>
        <v>0</v>
      </c>
      <c r="GX29" s="745">
        <f t="shared" si="105"/>
        <v>0</v>
      </c>
      <c r="GY29" s="745">
        <f t="shared" si="105"/>
        <v>0</v>
      </c>
      <c r="GZ29" s="745">
        <f t="shared" si="105"/>
        <v>0</v>
      </c>
      <c r="HA29" s="745">
        <f t="shared" si="105"/>
        <v>0</v>
      </c>
      <c r="HB29" s="745">
        <f t="shared" si="105"/>
        <v>0</v>
      </c>
      <c r="HC29" s="745">
        <f t="shared" si="105"/>
        <v>0</v>
      </c>
      <c r="HD29" s="745">
        <f t="shared" si="105"/>
        <v>0</v>
      </c>
      <c r="HE29" s="745">
        <f t="shared" si="105"/>
        <v>0</v>
      </c>
      <c r="HF29" s="745">
        <f t="shared" si="105"/>
        <v>0</v>
      </c>
      <c r="HG29" s="745">
        <f t="shared" si="105"/>
        <v>0</v>
      </c>
      <c r="HH29" s="185"/>
    </row>
    <row r="30" spans="1:216" ht="20.100000000000001" customHeight="1">
      <c r="A30" s="520" t="str">
        <f t="shared" si="4"/>
        <v>LST_STR_ELEMENT</v>
      </c>
      <c r="B30" s="357"/>
      <c r="C30" s="115"/>
      <c r="D30" s="116"/>
      <c r="E30" s="117"/>
      <c r="F30" s="116"/>
      <c r="G30" s="350" t="e">
        <f>IF(TYPOLOGY = "Bridge", _xlfn.XLOOKUP($E30, BRIDGE_STR_ELEMENT, 'MATERIAL DATA'!$R$36:$R$74,,), _xlfn.XLOOKUP($BL30, 'LIFECYCLE MATERIAL DATA'!$A$5:$A$104, 'LIFECYCLE MATERIAL DATA'!$Q$5:$Q$104,,))</f>
        <v>#N/A</v>
      </c>
      <c r="H30" s="630"/>
      <c r="I30" s="631"/>
      <c r="J30" s="736"/>
      <c r="K30" s="116"/>
      <c r="L30" s="95"/>
      <c r="M30" s="358"/>
      <c r="N30" s="156">
        <f t="shared" si="92"/>
        <v>0</v>
      </c>
      <c r="O30" s="157" t="str">
        <f t="shared" si="20"/>
        <v/>
      </c>
      <c r="P30" s="158" t="str">
        <f t="shared" si="21"/>
        <v/>
      </c>
      <c r="Q30" s="158" t="str" cm="1">
        <f t="array" ref="Q30">IFERROR(_xlfn.IFS(AND($I30 = "Yes", $J30 =1),(($BX30+$BU30)/($J30) + ($BY30+$BR30 +$BZ30)),AND($I30 = "Yes", $J30 &gt;1), (($BX30+$BU30)/($J30) + ($BY30*2 +$BZ30)) ), "")</f>
        <v/>
      </c>
      <c r="R30" s="158" t="str">
        <f t="shared" si="5"/>
        <v/>
      </c>
      <c r="S30" s="159">
        <f t="shared" si="22"/>
        <v>0</v>
      </c>
      <c r="T30" s="159" t="str">
        <f t="shared" si="45"/>
        <v/>
      </c>
      <c r="U30" s="158" t="str">
        <f t="shared" si="33"/>
        <v/>
      </c>
      <c r="V30" s="396" t="str">
        <f t="shared" si="23"/>
        <v/>
      </c>
      <c r="W30" s="156" t="str">
        <f t="shared" si="7"/>
        <v/>
      </c>
      <c r="X30" s="160">
        <f t="shared" si="8"/>
        <v>0</v>
      </c>
      <c r="Y30" s="274" t="s">
        <v>415</v>
      </c>
      <c r="Z30" s="745" t="str">
        <f>'MATERIAL DATA'!$Q54</f>
        <v>4.1.1 Vehicle impact parapets</v>
      </c>
      <c r="AA30" s="768">
        <f t="shared" si="62"/>
        <v>0</v>
      </c>
      <c r="AB30" s="185"/>
      <c r="AC30" s="185"/>
      <c r="AD30" s="185"/>
      <c r="AE30" s="745"/>
      <c r="AF30" s="185"/>
      <c r="AG30" s="745"/>
      <c r="AH30" s="745"/>
      <c r="AI30" s="745"/>
      <c r="AJ30" s="745"/>
      <c r="AK30" s="745"/>
      <c r="AL30" s="745"/>
      <c r="AM30" s="745"/>
      <c r="AN30" s="745"/>
      <c r="AO30" s="745"/>
      <c r="AP30" s="745"/>
      <c r="AQ30" s="745"/>
      <c r="AR30" s="745"/>
      <c r="AS30" s="745"/>
      <c r="AT30" s="745"/>
      <c r="AU30" s="185" t="s">
        <v>725</v>
      </c>
      <c r="AV30" s="771" t="e">
        <f>AZ25+ SUM(AZ27,AZ31,AZ32)*0.5 + AZ26 + SUM(AZ33:AZ34)</f>
        <v>#DIV/0!</v>
      </c>
      <c r="AW30" s="745"/>
      <c r="AX30" s="745"/>
      <c r="AY30" s="783" t="s">
        <v>732</v>
      </c>
      <c r="AZ30" s="185" cm="1">
        <f t="array" ref="AZ30">SUMPRODUCT(SUMIF(H12:H43,New_Ext,W12:W43))</f>
        <v>0</v>
      </c>
      <c r="BA30" s="745"/>
      <c r="BB30" s="745"/>
      <c r="BC30" s="745" t="s">
        <v>111</v>
      </c>
      <c r="BD30" s="185">
        <f>SUMIF(H12:H43,Retained,'Scheme 4'!W12:W43)</f>
        <v>0</v>
      </c>
      <c r="BE30" s="745"/>
      <c r="BF30" s="745"/>
      <c r="BG30" s="745"/>
      <c r="BH30" s="745"/>
      <c r="BI30" s="745"/>
      <c r="BJ30" s="745"/>
      <c r="BK30" s="209" t="str">
        <f>IF(B30="Concrete","C_",IF(B30="Steel","S_",IF(B30="Timber","T_",IF(B30="Other","O_",IF(B30="Custom_EPD","E_",IF(B30="_","ER","ER"))))))</f>
        <v>ER</v>
      </c>
      <c r="BL30" s="209" t="str">
        <f t="shared" si="9"/>
        <v xml:space="preserve"> -  - </v>
      </c>
      <c r="BM30" s="745" t="str" cm="1">
        <f t="array" ref="BM30">_xlfn.IFS(OR(AND(TYPOLOGY &lt;&gt; "Bridge", B30="concrete",D30&lt;&gt;"Reinforced - 150mm hollow core slab"),C30="Concrete_EPD",),"Reinforcement",(OR(AND(TYPOLOGY="Bridge",B30="concrete",D30&lt;&gt;"Reinforced - 150mm hollow core slab"),C30="Concrete_EPD",)),"Bridge_Reinforcement",TRUE, "No_Reinforcement")</f>
        <v>No_Reinforcement</v>
      </c>
      <c r="BN30" s="186" t="e">
        <f>_xlfn.XLOOKUP($BL30,'LIFECYCLE MATERIAL DATA'!$A$5:$A$104,'LIFECYCLE MATERIAL DATA'!$D$5:$D$104,)</f>
        <v>#N/A</v>
      </c>
      <c r="BO30" s="186">
        <f>IFERROR(IF(M30&lt;&gt;0,_xlfn.XLOOKUP(M30,'Custom Data'!S16:S45,'Custom Data'!T16:T45,,-1),0),0)</f>
        <v>0</v>
      </c>
      <c r="BP30" s="186">
        <f t="shared" si="10"/>
        <v>0</v>
      </c>
      <c r="BQ30" s="846" t="str">
        <f t="shared" si="11"/>
        <v>ER</v>
      </c>
      <c r="BR30" s="745" t="str">
        <f>IFERROR(_xlfn.XLOOKUP($BL30,'LIFECYCLE MATERIAL DATA'!$A$5:$A$104,'LIFECYCLE MATERIAL DATA'!$I$5:$I$104,,)*($BQ30/1000)+_xlfn.XLOOKUP('Project Info'!$C$15,'LIFECYCLE MATERIAL DATA'!$A$5:$A$104,'LIFECYCLE MATERIAL DATA'!$I$5:$I$104,,)*($BP30/1000),"")</f>
        <v/>
      </c>
      <c r="BS30" s="745" t="str">
        <f>IFERROR(_xlfn.XLOOKUP($BL30,'LIFECYCLE MATERIAL DATA'!$A$5:$A$104, 'LIFECYCLE MATERIAL DATA'!$J$5:$J$104,,)*($BQ30/1000)+_xlfn.XLOOKUP('Project Info'!$C$15,'LIFECYCLE MATERIAL DATA'!$A$5:$A$104,'LIFECYCLE MATERIAL DATA'!$J$5:$J$104,,)*($BP30/1000),"")</f>
        <v/>
      </c>
      <c r="BT30" s="745" t="str">
        <f>IFERROR(_xlfn.XLOOKUP($BL30,'LIFECYCLE MATERIAL DATA'!$A$5:$A$104, 'LIFECYCLE MATERIAL DATA'!$K$5:$K$104,,)*($BQ30/1000),"")</f>
        <v/>
      </c>
      <c r="BU30" s="185" t="str">
        <f>IFERROR(_xlfn.XLOOKUP($BL30,'LIFECYCLE MATERIAL DATA'!$A$5:$A$104,'LIFECYCLE MATERIAL DATA'!$L$5:$L$104,,)*($BQ30/1000)+_xlfn.XLOOKUP('Project Info'!$C$15,'LIFECYCLE MATERIAL DATA'!$A$5:$A$104,'LIFECYCLE MATERIAL DATA'!$L$5:$L$104,,)*($BP30/1000),"")</f>
        <v/>
      </c>
      <c r="BV30" s="745" t="str">
        <f t="shared" si="25"/>
        <v/>
      </c>
      <c r="BW30" s="745" t="str">
        <f>IF($K30='MATERIAL DATA'!$O$5,$L30, IF($K30='MATERIAL DATA'!$O$6,$L30/(1000*'Scheme 4'!$BN30),""))</f>
        <v/>
      </c>
      <c r="BX30" s="745" t="str">
        <f>IFERROR(((_xlfn.XLOOKUP($BL30,'LIFECYCLE MATERIAL DATA'!$A$5:$A$104,'LIFECYCLE MATERIAL DATA'!$F$5:$F$104,,))*$BQ30/1000+_xlfn.XLOOKUP('Project Info'!$C$15,'LIFECYCLE MATERIAL DATA'!$A$5:$A$104,'LIFECYCLE MATERIAL DATA'!$F$5:$F$104,,)*$BP30/1000),"")</f>
        <v/>
      </c>
      <c r="BY30" s="771" t="str">
        <f>IFERROR((_xlfn.XLOOKUP($BL30,'LIFECYCLE MATERIAL DATA'!$A$5:$A$104,'LIFECYCLE MATERIAL DATA'!$G$5:$G$104,,)*$BQ30/1000++_xlfn.XLOOKUP('Project Info'!$C$15,'LIFECYCLE MATERIAL DATA'!$A$5:$A$104,'LIFECYCLE MATERIAL DATA'!$G$5:$G$104,,)*$BP30/1000),"")</f>
        <v/>
      </c>
      <c r="BZ30" s="745" t="str">
        <f>IFERROR(_xlfn.XLOOKUP('Scheme 4'!$BL30,'LIFECYCLE MATERIAL DATA'!$A$5:$A$104,'LIFECYCLE MATERIAL DATA'!$H$5:$H$104,,)*SUM($BX30+$BY30+$CB30+$CC30), "")</f>
        <v/>
      </c>
      <c r="CA30" s="185"/>
      <c r="CB30" s="743" t="str">
        <f>IFERROR((_xlfn.XLOOKUP($BL30,'LIFECYCLE MATERIAL DATA'!$A$5:$A$104, 'LIFECYCLE MATERIAL DATA'!$M$5:$M$104)*$BQ30/1000++_xlfn.XLOOKUP('Project Info'!$C$15,'LIFECYCLE MATERIAL DATA'!$A$5:$A$104,'LIFECYCLE MATERIAL DATA'!$M$5:$M$104)*$BP30/1000),"")</f>
        <v/>
      </c>
      <c r="CC30" s="745">
        <f>IFERROR(IF(OR($B30="Timber",$C30="Timber_EPD", $C30="Bamboo"),_xlfn.XLOOKUP($BL30,'LIFECYCLE MATERIAL DATA Master'!$A$5:$A$104,'LIFECYCLE MATERIAL DATA Master'!$E$5:$E$104,,)*$BQ30,0),"")/1000</f>
        <v>0</v>
      </c>
      <c r="CD30" s="185" t="str">
        <f>IFERROR((_xlfn.XLOOKUP($BL30,'LIFECYCLE MATERIAL DATA'!$A$5:$A$104,'LIFECYCLE MATERIAL DATA'!$N$5:$N$104,,)*$BQ30/1000++_xlfn.XLOOKUP('Project Info'!$C$15,'LIFECYCLE MATERIAL DATA'!$A$5:$A$104,'LIFECYCLE MATERIAL DATA'!$N$5:$N$104,,)*$BP30/1000),"")</f>
        <v/>
      </c>
      <c r="CE30" s="209"/>
      <c r="CF30" s="209"/>
      <c r="CG30" s="209"/>
      <c r="CH30" s="772">
        <f>IFERROR(1+_xlfn.XLOOKUP($BL30,'LIFECYCLE MATERIAL DATA'!$A$5:$A$104,'LIFECYCLE MATERIAL DATA'!$H$5:$H$104,,),0)</f>
        <v>0</v>
      </c>
      <c r="CI30" s="765">
        <f t="shared" si="97"/>
        <v>0</v>
      </c>
      <c r="CJ30" s="773">
        <f t="shared" si="13"/>
        <v>0</v>
      </c>
      <c r="CK30" s="774">
        <f t="shared" si="14"/>
        <v>0</v>
      </c>
      <c r="CL30" s="767">
        <f t="shared" si="26"/>
        <v>0</v>
      </c>
      <c r="CM30" s="775">
        <f t="shared" si="27"/>
        <v>0</v>
      </c>
      <c r="CN30" s="769">
        <v>0</v>
      </c>
      <c r="CO30" s="745">
        <f t="shared" si="15"/>
        <v>0</v>
      </c>
      <c r="CP30" s="745">
        <f t="shared" si="15"/>
        <v>0</v>
      </c>
      <c r="CQ30" s="745">
        <f t="shared" ref="CQ30:DV30" si="106">IF(CQ$11&gt;=DESIGN_LIFE,CP30,IF(AND(CQ$11&gt;0,$CK30&lt;&gt;0),IF(INT((CQ$11)/(DESIGN_LIFE/$CK30))=((CQ$11)/(DESIGN_LIFE/$CK30)),$CM30+CP30,CP30),CP30))</f>
        <v>0</v>
      </c>
      <c r="CR30" s="745">
        <f t="shared" si="106"/>
        <v>0</v>
      </c>
      <c r="CS30" s="745">
        <f t="shared" si="106"/>
        <v>0</v>
      </c>
      <c r="CT30" s="745">
        <f t="shared" si="106"/>
        <v>0</v>
      </c>
      <c r="CU30" s="745">
        <f t="shared" si="106"/>
        <v>0</v>
      </c>
      <c r="CV30" s="745">
        <f t="shared" si="106"/>
        <v>0</v>
      </c>
      <c r="CW30" s="745">
        <f t="shared" si="106"/>
        <v>0</v>
      </c>
      <c r="CX30" s="745">
        <f t="shared" si="106"/>
        <v>0</v>
      </c>
      <c r="CY30" s="745">
        <f t="shared" si="106"/>
        <v>0</v>
      </c>
      <c r="CZ30" s="745">
        <f t="shared" si="106"/>
        <v>0</v>
      </c>
      <c r="DA30" s="745">
        <f t="shared" si="106"/>
        <v>0</v>
      </c>
      <c r="DB30" s="745">
        <f t="shared" si="106"/>
        <v>0</v>
      </c>
      <c r="DC30" s="745">
        <f t="shared" si="106"/>
        <v>0</v>
      </c>
      <c r="DD30" s="745">
        <f t="shared" si="106"/>
        <v>0</v>
      </c>
      <c r="DE30" s="745">
        <f t="shared" si="106"/>
        <v>0</v>
      </c>
      <c r="DF30" s="745">
        <f t="shared" si="106"/>
        <v>0</v>
      </c>
      <c r="DG30" s="745">
        <f t="shared" si="106"/>
        <v>0</v>
      </c>
      <c r="DH30" s="745">
        <f t="shared" si="106"/>
        <v>0</v>
      </c>
      <c r="DI30" s="745">
        <f t="shared" si="106"/>
        <v>0</v>
      </c>
      <c r="DJ30" s="745">
        <f t="shared" si="106"/>
        <v>0</v>
      </c>
      <c r="DK30" s="745">
        <f t="shared" si="106"/>
        <v>0</v>
      </c>
      <c r="DL30" s="745">
        <f t="shared" si="106"/>
        <v>0</v>
      </c>
      <c r="DM30" s="745">
        <f t="shared" si="106"/>
        <v>0</v>
      </c>
      <c r="DN30" s="745">
        <f t="shared" si="106"/>
        <v>0</v>
      </c>
      <c r="DO30" s="745">
        <f t="shared" si="106"/>
        <v>0</v>
      </c>
      <c r="DP30" s="745">
        <f t="shared" si="106"/>
        <v>0</v>
      </c>
      <c r="DQ30" s="745">
        <f t="shared" si="106"/>
        <v>0</v>
      </c>
      <c r="DR30" s="745">
        <f t="shared" si="106"/>
        <v>0</v>
      </c>
      <c r="DS30" s="745">
        <f t="shared" si="106"/>
        <v>0</v>
      </c>
      <c r="DT30" s="745">
        <f t="shared" si="106"/>
        <v>0</v>
      </c>
      <c r="DU30" s="745">
        <f t="shared" si="106"/>
        <v>0</v>
      </c>
      <c r="DV30" s="745">
        <f t="shared" si="106"/>
        <v>0</v>
      </c>
      <c r="DW30" s="745">
        <f t="shared" ref="DW30:FB30" si="107">IF(DW$11&gt;=DESIGN_LIFE,DV30,IF(AND(DW$11&gt;0,$CK30&lt;&gt;0),IF(INT((DW$11)/(DESIGN_LIFE/$CK30))=((DW$11)/(DESIGN_LIFE/$CK30)),$CM30+DV30,DV30),DV30))</f>
        <v>0</v>
      </c>
      <c r="DX30" s="745">
        <f t="shared" si="107"/>
        <v>0</v>
      </c>
      <c r="DY30" s="745">
        <f t="shared" si="107"/>
        <v>0</v>
      </c>
      <c r="DZ30" s="745">
        <f t="shared" si="107"/>
        <v>0</v>
      </c>
      <c r="EA30" s="745">
        <f t="shared" si="107"/>
        <v>0</v>
      </c>
      <c r="EB30" s="745">
        <f t="shared" si="107"/>
        <v>0</v>
      </c>
      <c r="EC30" s="745">
        <f t="shared" si="107"/>
        <v>0</v>
      </c>
      <c r="ED30" s="745">
        <f t="shared" si="107"/>
        <v>0</v>
      </c>
      <c r="EE30" s="745">
        <f t="shared" si="107"/>
        <v>0</v>
      </c>
      <c r="EF30" s="745">
        <f t="shared" si="107"/>
        <v>0</v>
      </c>
      <c r="EG30" s="745">
        <f t="shared" si="107"/>
        <v>0</v>
      </c>
      <c r="EH30" s="745">
        <f t="shared" si="107"/>
        <v>0</v>
      </c>
      <c r="EI30" s="745">
        <f t="shared" si="107"/>
        <v>0</v>
      </c>
      <c r="EJ30" s="745">
        <f t="shared" si="107"/>
        <v>0</v>
      </c>
      <c r="EK30" s="745">
        <f t="shared" si="107"/>
        <v>0</v>
      </c>
      <c r="EL30" s="745">
        <f t="shared" si="107"/>
        <v>0</v>
      </c>
      <c r="EM30" s="745">
        <f t="shared" si="107"/>
        <v>0</v>
      </c>
      <c r="EN30" s="745">
        <f t="shared" si="107"/>
        <v>0</v>
      </c>
      <c r="EO30" s="745">
        <f t="shared" si="107"/>
        <v>0</v>
      </c>
      <c r="EP30" s="745">
        <f t="shared" si="107"/>
        <v>0</v>
      </c>
      <c r="EQ30" s="745">
        <f t="shared" si="107"/>
        <v>0</v>
      </c>
      <c r="ER30" s="745">
        <f t="shared" si="107"/>
        <v>0</v>
      </c>
      <c r="ES30" s="745">
        <f t="shared" si="107"/>
        <v>0</v>
      </c>
      <c r="ET30" s="745">
        <f t="shared" si="107"/>
        <v>0</v>
      </c>
      <c r="EU30" s="745">
        <f t="shared" si="107"/>
        <v>0</v>
      </c>
      <c r="EV30" s="745">
        <f t="shared" si="107"/>
        <v>0</v>
      </c>
      <c r="EW30" s="745">
        <f t="shared" si="107"/>
        <v>0</v>
      </c>
      <c r="EX30" s="745">
        <f t="shared" si="107"/>
        <v>0</v>
      </c>
      <c r="EY30" s="745">
        <f t="shared" si="107"/>
        <v>0</v>
      </c>
      <c r="EZ30" s="745">
        <f t="shared" si="107"/>
        <v>0</v>
      </c>
      <c r="FA30" s="745">
        <f t="shared" si="107"/>
        <v>0</v>
      </c>
      <c r="FB30" s="745">
        <f t="shared" si="107"/>
        <v>0</v>
      </c>
      <c r="FC30" s="745">
        <f t="shared" ref="FC30:GH30" si="108">IF(FC$11&gt;=DESIGN_LIFE,FB30,IF(AND(FC$11&gt;0,$CK30&lt;&gt;0),IF(INT((FC$11)/(DESIGN_LIFE/$CK30))=((FC$11)/(DESIGN_LIFE/$CK30)),$CM30+FB30,FB30),FB30))</f>
        <v>0</v>
      </c>
      <c r="FD30" s="745">
        <f t="shared" si="108"/>
        <v>0</v>
      </c>
      <c r="FE30" s="745">
        <f t="shared" si="108"/>
        <v>0</v>
      </c>
      <c r="FF30" s="745">
        <f t="shared" si="108"/>
        <v>0</v>
      </c>
      <c r="FG30" s="745">
        <f t="shared" si="108"/>
        <v>0</v>
      </c>
      <c r="FH30" s="745">
        <f t="shared" si="108"/>
        <v>0</v>
      </c>
      <c r="FI30" s="745">
        <f t="shared" si="108"/>
        <v>0</v>
      </c>
      <c r="FJ30" s="745">
        <f t="shared" si="108"/>
        <v>0</v>
      </c>
      <c r="FK30" s="745">
        <f t="shared" si="108"/>
        <v>0</v>
      </c>
      <c r="FL30" s="745">
        <f t="shared" si="108"/>
        <v>0</v>
      </c>
      <c r="FM30" s="745">
        <f t="shared" si="108"/>
        <v>0</v>
      </c>
      <c r="FN30" s="745">
        <f t="shared" si="108"/>
        <v>0</v>
      </c>
      <c r="FO30" s="745">
        <f t="shared" si="108"/>
        <v>0</v>
      </c>
      <c r="FP30" s="745">
        <f t="shared" si="108"/>
        <v>0</v>
      </c>
      <c r="FQ30" s="745">
        <f t="shared" si="108"/>
        <v>0</v>
      </c>
      <c r="FR30" s="745">
        <f t="shared" si="108"/>
        <v>0</v>
      </c>
      <c r="FS30" s="745">
        <f t="shared" si="108"/>
        <v>0</v>
      </c>
      <c r="FT30" s="745">
        <f t="shared" si="108"/>
        <v>0</v>
      </c>
      <c r="FU30" s="745">
        <f t="shared" si="108"/>
        <v>0</v>
      </c>
      <c r="FV30" s="745">
        <f t="shared" si="108"/>
        <v>0</v>
      </c>
      <c r="FW30" s="745">
        <f t="shared" si="108"/>
        <v>0</v>
      </c>
      <c r="FX30" s="745">
        <f t="shared" si="108"/>
        <v>0</v>
      </c>
      <c r="FY30" s="745">
        <f t="shared" si="108"/>
        <v>0</v>
      </c>
      <c r="FZ30" s="745">
        <f t="shared" si="108"/>
        <v>0</v>
      </c>
      <c r="GA30" s="745">
        <f t="shared" si="108"/>
        <v>0</v>
      </c>
      <c r="GB30" s="745">
        <f t="shared" si="108"/>
        <v>0</v>
      </c>
      <c r="GC30" s="745">
        <f t="shared" si="108"/>
        <v>0</v>
      </c>
      <c r="GD30" s="745">
        <f t="shared" si="108"/>
        <v>0</v>
      </c>
      <c r="GE30" s="745">
        <f t="shared" si="108"/>
        <v>0</v>
      </c>
      <c r="GF30" s="745">
        <f t="shared" si="108"/>
        <v>0</v>
      </c>
      <c r="GG30" s="745">
        <f t="shared" si="108"/>
        <v>0</v>
      </c>
      <c r="GH30" s="745">
        <f t="shared" si="108"/>
        <v>0</v>
      </c>
      <c r="GI30" s="745">
        <f t="shared" ref="GI30:HG30" si="109">IF(GI$11&gt;=DESIGN_LIFE,GH30,IF(AND(GI$11&gt;0,$CK30&lt;&gt;0),IF(INT((GI$11)/(DESIGN_LIFE/$CK30))=((GI$11)/(DESIGN_LIFE/$CK30)),$CM30+GH30,GH30),GH30))</f>
        <v>0</v>
      </c>
      <c r="GJ30" s="745">
        <f t="shared" si="109"/>
        <v>0</v>
      </c>
      <c r="GK30" s="745">
        <f t="shared" si="109"/>
        <v>0</v>
      </c>
      <c r="GL30" s="745">
        <f t="shared" si="109"/>
        <v>0</v>
      </c>
      <c r="GM30" s="745">
        <f t="shared" si="109"/>
        <v>0</v>
      </c>
      <c r="GN30" s="745">
        <f t="shared" si="109"/>
        <v>0</v>
      </c>
      <c r="GO30" s="745">
        <f t="shared" si="109"/>
        <v>0</v>
      </c>
      <c r="GP30" s="745">
        <f t="shared" si="109"/>
        <v>0</v>
      </c>
      <c r="GQ30" s="745">
        <f t="shared" si="109"/>
        <v>0</v>
      </c>
      <c r="GR30" s="745">
        <f t="shared" si="109"/>
        <v>0</v>
      </c>
      <c r="GS30" s="745">
        <f t="shared" si="109"/>
        <v>0</v>
      </c>
      <c r="GT30" s="745">
        <f t="shared" si="109"/>
        <v>0</v>
      </c>
      <c r="GU30" s="745">
        <f t="shared" si="109"/>
        <v>0</v>
      </c>
      <c r="GV30" s="745">
        <f t="shared" si="109"/>
        <v>0</v>
      </c>
      <c r="GW30" s="745">
        <f t="shared" si="109"/>
        <v>0</v>
      </c>
      <c r="GX30" s="745">
        <f t="shared" si="109"/>
        <v>0</v>
      </c>
      <c r="GY30" s="745">
        <f t="shared" si="109"/>
        <v>0</v>
      </c>
      <c r="GZ30" s="745">
        <f t="shared" si="109"/>
        <v>0</v>
      </c>
      <c r="HA30" s="745">
        <f t="shared" si="109"/>
        <v>0</v>
      </c>
      <c r="HB30" s="745">
        <f t="shared" si="109"/>
        <v>0</v>
      </c>
      <c r="HC30" s="745">
        <f t="shared" si="109"/>
        <v>0</v>
      </c>
      <c r="HD30" s="745">
        <f t="shared" si="109"/>
        <v>0</v>
      </c>
      <c r="HE30" s="745">
        <f t="shared" si="109"/>
        <v>0</v>
      </c>
      <c r="HF30" s="745">
        <f t="shared" si="109"/>
        <v>0</v>
      </c>
      <c r="HG30" s="745">
        <f t="shared" si="109"/>
        <v>0</v>
      </c>
      <c r="HH30" s="185"/>
    </row>
    <row r="31" spans="1:216" ht="20.100000000000001" customHeight="1">
      <c r="A31" s="520" t="str">
        <f t="shared" si="4"/>
        <v>LST_STR_ELEMENT</v>
      </c>
      <c r="B31" s="629"/>
      <c r="C31" s="628"/>
      <c r="D31" s="626"/>
      <c r="E31" s="627"/>
      <c r="F31" s="626"/>
      <c r="G31" s="350" t="e">
        <f>IF(TYPOLOGY = "Bridge", _xlfn.XLOOKUP($E31, BRIDGE_STR_ELEMENT, 'MATERIAL DATA'!$R$36:$R$74,,), _xlfn.XLOOKUP($BL31, 'LIFECYCLE MATERIAL DATA'!$A$5:$A$104, 'LIFECYCLE MATERIAL DATA'!$Q$5:$Q$104,,))</f>
        <v>#N/A</v>
      </c>
      <c r="H31" s="630"/>
      <c r="I31" s="631"/>
      <c r="J31" s="737"/>
      <c r="K31" s="626"/>
      <c r="L31" s="632"/>
      <c r="M31" s="358"/>
      <c r="N31" s="156">
        <f t="shared" si="92"/>
        <v>0</v>
      </c>
      <c r="O31" s="157" t="str">
        <f t="shared" si="20"/>
        <v/>
      </c>
      <c r="P31" s="158" t="str">
        <f t="shared" si="21"/>
        <v/>
      </c>
      <c r="Q31" s="158" t="str" cm="1">
        <f t="array" ref="Q31">IFERROR(_xlfn.IFS(AND($I31 = "Yes", $J31 =1),(($BX31+$BU31)/($J31) + ($BY31+$BR31 +$BZ31)),AND($I31 = "Yes", $J31 &gt;1), (($BX31+$BU31)/($J31) + ($BY31*2 +$BZ31)) ), "")</f>
        <v/>
      </c>
      <c r="R31" s="158" t="str">
        <f t="shared" si="5"/>
        <v/>
      </c>
      <c r="S31" s="159">
        <f t="shared" si="22"/>
        <v>0</v>
      </c>
      <c r="T31" s="159" t="str">
        <f t="shared" si="45"/>
        <v/>
      </c>
      <c r="U31" s="158" t="str">
        <f t="shared" si="33"/>
        <v/>
      </c>
      <c r="V31" s="396" t="str">
        <f t="shared" si="23"/>
        <v/>
      </c>
      <c r="W31" s="156" t="str">
        <f t="shared" si="7"/>
        <v/>
      </c>
      <c r="X31" s="160">
        <f t="shared" si="8"/>
        <v>0</v>
      </c>
      <c r="Y31" s="274" t="s">
        <v>415</v>
      </c>
      <c r="Z31" s="745" t="str">
        <f>'MATERIAL DATA'!$Q55</f>
        <v>4.1.2 Pedestrian/cyclist parapets</v>
      </c>
      <c r="AA31" s="768">
        <f t="shared" si="62"/>
        <v>0</v>
      </c>
      <c r="AB31" s="745"/>
      <c r="AC31" s="745"/>
      <c r="AD31" s="745"/>
      <c r="AE31" s="745"/>
      <c r="AF31" s="745"/>
      <c r="AG31" s="745"/>
      <c r="AH31" s="745"/>
      <c r="AI31" s="745"/>
      <c r="AJ31" s="745"/>
      <c r="AK31" s="745"/>
      <c r="AL31" s="745"/>
      <c r="AM31" s="745"/>
      <c r="AN31" s="745"/>
      <c r="AO31" s="745"/>
      <c r="AP31" s="745"/>
      <c r="AQ31" s="745"/>
      <c r="AR31" s="745"/>
      <c r="AS31" s="745"/>
      <c r="AT31" s="745"/>
      <c r="AU31" s="185"/>
      <c r="AV31" s="185"/>
      <c r="AW31" s="745"/>
      <c r="AX31" s="745"/>
      <c r="AY31" s="745" t="s">
        <v>105</v>
      </c>
      <c r="AZ31" s="754" t="e">
        <f>((E9/SUM(GIA_RN))*SUM(V48))</f>
        <v>#DIV/0!</v>
      </c>
      <c r="BA31" s="745"/>
      <c r="BB31" s="745"/>
      <c r="BC31" s="745" t="s">
        <v>105</v>
      </c>
      <c r="BD31" s="185" t="e">
        <f>((D9/SUM(GIA_RN))*SUM(V48))</f>
        <v>#DIV/0!</v>
      </c>
      <c r="BE31" s="745"/>
      <c r="BF31" s="745"/>
      <c r="BG31" s="745"/>
      <c r="BH31" s="745"/>
      <c r="BI31" s="745"/>
      <c r="BJ31" s="745"/>
      <c r="BK31" s="209" t="str">
        <f>IF(B31="Concrete","C_",IF(B31="Steel","S_",IF(B31="Timber","T_",IF(B31="Other","O_",IF(B31="Custom_EPD","E_",IF(B31="_","ER","ER"))))))</f>
        <v>ER</v>
      </c>
      <c r="BL31" s="209" t="str">
        <f t="shared" si="9"/>
        <v xml:space="preserve"> -  - </v>
      </c>
      <c r="BM31" s="745" t="str" cm="1">
        <f t="array" ref="BM31">_xlfn.IFS(OR(AND(TYPOLOGY &lt;&gt; "Bridge", B31="concrete",D31&lt;&gt;"Reinforced - 150mm hollow core slab"),C31="Concrete_EPD",),"Reinforcement",(OR(AND(TYPOLOGY="Bridge",B31="concrete",D31&lt;&gt;"Reinforced - 150mm hollow core slab"),C31="Concrete_EPD",)),"Bridge_Reinforcement",TRUE, "No_Reinforcement")</f>
        <v>No_Reinforcement</v>
      </c>
      <c r="BN31" s="186" t="e">
        <f>_xlfn.XLOOKUP($BL31,'LIFECYCLE MATERIAL DATA'!$A$5:$A$104,'LIFECYCLE MATERIAL DATA'!$D$5:$D$104,)</f>
        <v>#N/A</v>
      </c>
      <c r="BO31" s="186">
        <f>IFERROR(IF(M31&lt;&gt;0,_xlfn.XLOOKUP(M31,'Custom Data'!S16:S45,'Custom Data'!T16:T45,,-1),0),0)</f>
        <v>0</v>
      </c>
      <c r="BP31" s="186">
        <f t="shared" si="10"/>
        <v>0</v>
      </c>
      <c r="BQ31" s="846" t="str">
        <f t="shared" si="11"/>
        <v>ER</v>
      </c>
      <c r="BR31" s="745" t="str">
        <f>IFERROR(_xlfn.XLOOKUP($BL31,'LIFECYCLE MATERIAL DATA'!$A$5:$A$104,'LIFECYCLE MATERIAL DATA'!$I$5:$I$104,,)*($BQ31/1000)+_xlfn.XLOOKUP('Project Info'!$C$15,'LIFECYCLE MATERIAL DATA'!$A$5:$A$104,'LIFECYCLE MATERIAL DATA'!$I$5:$I$104,,)*($BP31/1000),"")</f>
        <v/>
      </c>
      <c r="BS31" s="745" t="str">
        <f>IFERROR(_xlfn.XLOOKUP($BL31,'LIFECYCLE MATERIAL DATA'!$A$5:$A$104, 'LIFECYCLE MATERIAL DATA'!$J$5:$J$104,,)*($BQ31/1000)+_xlfn.XLOOKUP('Project Info'!$C$15,'LIFECYCLE MATERIAL DATA'!$A$5:$A$104,'LIFECYCLE MATERIAL DATA'!$J$5:$J$104,,)*($BP31/1000),"")</f>
        <v/>
      </c>
      <c r="BT31" s="745" t="str">
        <f>IFERROR(_xlfn.XLOOKUP($BL31,'LIFECYCLE MATERIAL DATA'!$A$5:$A$104, 'LIFECYCLE MATERIAL DATA'!$K$5:$K$104,,)*($BQ31/1000),"")</f>
        <v/>
      </c>
      <c r="BU31" s="185" t="str">
        <f>IFERROR(_xlfn.XLOOKUP($BL31,'LIFECYCLE MATERIAL DATA'!$A$5:$A$104,'LIFECYCLE MATERIAL DATA'!$L$5:$L$104,,)*($BQ31/1000)+_xlfn.XLOOKUP('Project Info'!$C$15,'LIFECYCLE MATERIAL DATA'!$A$5:$A$104,'LIFECYCLE MATERIAL DATA'!$L$5:$L$104,,)*($BP31/1000),"")</f>
        <v/>
      </c>
      <c r="BV31" s="745" t="str">
        <f t="shared" si="25"/>
        <v/>
      </c>
      <c r="BW31" s="745" t="str">
        <f>IF($K31='MATERIAL DATA'!$O$5,$L31, IF($K31='MATERIAL DATA'!$O$6,$L31/(1000*'Scheme 4'!$BN31),""))</f>
        <v/>
      </c>
      <c r="BX31" s="745" t="str">
        <f>IFERROR(((_xlfn.XLOOKUP($BL31,'LIFECYCLE MATERIAL DATA'!$A$5:$A$104,'LIFECYCLE MATERIAL DATA'!$F$5:$F$104,,))*$BQ31/1000+_xlfn.XLOOKUP('Project Info'!$C$15,'LIFECYCLE MATERIAL DATA'!$A$5:$A$104,'LIFECYCLE MATERIAL DATA'!$F$5:$F$104,,)*$BP31/1000),"")</f>
        <v/>
      </c>
      <c r="BY31" s="771" t="str">
        <f>IFERROR((_xlfn.XLOOKUP($BL31,'LIFECYCLE MATERIAL DATA'!$A$5:$A$104,'LIFECYCLE MATERIAL DATA'!$G$5:$G$104,,)*$BQ31/1000++_xlfn.XLOOKUP('Project Info'!$C$15,'LIFECYCLE MATERIAL DATA'!$A$5:$A$104,'LIFECYCLE MATERIAL DATA'!$G$5:$G$104,,)*$BP31/1000),"")</f>
        <v/>
      </c>
      <c r="BZ31" s="745" t="str">
        <f>IFERROR(_xlfn.XLOOKUP('Scheme 4'!$BL31,'LIFECYCLE MATERIAL DATA'!$A$5:$A$104,'LIFECYCLE MATERIAL DATA'!$H$5:$H$104,,)*SUM($BX31+$BY31+$CB31+$CC31), "")</f>
        <v/>
      </c>
      <c r="CA31" s="185"/>
      <c r="CB31" s="743" t="str">
        <f>IFERROR((_xlfn.XLOOKUP($BL31,'LIFECYCLE MATERIAL DATA'!$A$5:$A$104, 'LIFECYCLE MATERIAL DATA'!$M$5:$M$104)*$BQ31/1000++_xlfn.XLOOKUP('Project Info'!$C$15,'LIFECYCLE MATERIAL DATA'!$A$5:$A$104,'LIFECYCLE MATERIAL DATA'!$M$5:$M$104)*$BP31/1000),"")</f>
        <v/>
      </c>
      <c r="CC31" s="745">
        <f>IFERROR(IF(OR($B31="Timber",$C31="Timber_EPD", $C31="Bamboo"),_xlfn.XLOOKUP($BL31,'LIFECYCLE MATERIAL DATA Master'!$A$5:$A$104,'LIFECYCLE MATERIAL DATA Master'!$E$5:$E$104,,)*$BQ31,0),"")/1000</f>
        <v>0</v>
      </c>
      <c r="CD31" s="185" t="str">
        <f>IFERROR((_xlfn.XLOOKUP($BL31,'LIFECYCLE MATERIAL DATA'!$A$5:$A$104,'LIFECYCLE MATERIAL DATA'!$N$5:$N$104,,)*$BQ31/1000++_xlfn.XLOOKUP('Project Info'!$C$15,'LIFECYCLE MATERIAL DATA'!$A$5:$A$104,'LIFECYCLE MATERIAL DATA'!$N$5:$N$104,,)*$BP31/1000),"")</f>
        <v/>
      </c>
      <c r="CE31" s="209"/>
      <c r="CF31" s="209"/>
      <c r="CG31" s="209"/>
      <c r="CH31" s="772">
        <f>IFERROR(1+_xlfn.XLOOKUP($BL31,'LIFECYCLE MATERIAL DATA'!$A$5:$A$104,'LIFECYCLE MATERIAL DATA'!$H$5:$H$104,,),0)</f>
        <v>0</v>
      </c>
      <c r="CI31" s="765">
        <f t="shared" si="97"/>
        <v>0</v>
      </c>
      <c r="CJ31" s="773">
        <f t="shared" si="13"/>
        <v>0</v>
      </c>
      <c r="CK31" s="774">
        <f t="shared" si="14"/>
        <v>0</v>
      </c>
      <c r="CL31" s="767">
        <f t="shared" si="26"/>
        <v>0</v>
      </c>
      <c r="CM31" s="775">
        <f t="shared" si="27"/>
        <v>0</v>
      </c>
      <c r="CN31" s="769">
        <v>0</v>
      </c>
      <c r="CO31" s="745">
        <f t="shared" si="15"/>
        <v>0</v>
      </c>
      <c r="CP31" s="745">
        <f t="shared" si="15"/>
        <v>0</v>
      </c>
      <c r="CQ31" s="745">
        <f t="shared" ref="CQ31:DV31" si="110">IF(CQ$11&gt;=DESIGN_LIFE,CP31,IF(AND(CQ$11&gt;0,$CK31&lt;&gt;0),IF(INT((CQ$11)/(DESIGN_LIFE/$CK31))=((CQ$11)/(DESIGN_LIFE/$CK31)),$CM31+CP31,CP31),CP31))</f>
        <v>0</v>
      </c>
      <c r="CR31" s="745">
        <f t="shared" si="110"/>
        <v>0</v>
      </c>
      <c r="CS31" s="745">
        <f t="shared" si="110"/>
        <v>0</v>
      </c>
      <c r="CT31" s="745">
        <f t="shared" si="110"/>
        <v>0</v>
      </c>
      <c r="CU31" s="745">
        <f t="shared" si="110"/>
        <v>0</v>
      </c>
      <c r="CV31" s="745">
        <f t="shared" si="110"/>
        <v>0</v>
      </c>
      <c r="CW31" s="745">
        <f t="shared" si="110"/>
        <v>0</v>
      </c>
      <c r="CX31" s="745">
        <f t="shared" si="110"/>
        <v>0</v>
      </c>
      <c r="CY31" s="745">
        <f t="shared" si="110"/>
        <v>0</v>
      </c>
      <c r="CZ31" s="745">
        <f t="shared" si="110"/>
        <v>0</v>
      </c>
      <c r="DA31" s="745">
        <f t="shared" si="110"/>
        <v>0</v>
      </c>
      <c r="DB31" s="745">
        <f t="shared" si="110"/>
        <v>0</v>
      </c>
      <c r="DC31" s="745">
        <f t="shared" si="110"/>
        <v>0</v>
      </c>
      <c r="DD31" s="745">
        <f t="shared" si="110"/>
        <v>0</v>
      </c>
      <c r="DE31" s="745">
        <f t="shared" si="110"/>
        <v>0</v>
      </c>
      <c r="DF31" s="745">
        <f t="shared" si="110"/>
        <v>0</v>
      </c>
      <c r="DG31" s="745">
        <f t="shared" si="110"/>
        <v>0</v>
      </c>
      <c r="DH31" s="745">
        <f t="shared" si="110"/>
        <v>0</v>
      </c>
      <c r="DI31" s="745">
        <f t="shared" si="110"/>
        <v>0</v>
      </c>
      <c r="DJ31" s="745">
        <f t="shared" si="110"/>
        <v>0</v>
      </c>
      <c r="DK31" s="745">
        <f t="shared" si="110"/>
        <v>0</v>
      </c>
      <c r="DL31" s="745">
        <f t="shared" si="110"/>
        <v>0</v>
      </c>
      <c r="DM31" s="745">
        <f t="shared" si="110"/>
        <v>0</v>
      </c>
      <c r="DN31" s="745">
        <f t="shared" si="110"/>
        <v>0</v>
      </c>
      <c r="DO31" s="745">
        <f t="shared" si="110"/>
        <v>0</v>
      </c>
      <c r="DP31" s="745">
        <f t="shared" si="110"/>
        <v>0</v>
      </c>
      <c r="DQ31" s="745">
        <f t="shared" si="110"/>
        <v>0</v>
      </c>
      <c r="DR31" s="745">
        <f t="shared" si="110"/>
        <v>0</v>
      </c>
      <c r="DS31" s="745">
        <f t="shared" si="110"/>
        <v>0</v>
      </c>
      <c r="DT31" s="745">
        <f t="shared" si="110"/>
        <v>0</v>
      </c>
      <c r="DU31" s="745">
        <f t="shared" si="110"/>
        <v>0</v>
      </c>
      <c r="DV31" s="745">
        <f t="shared" si="110"/>
        <v>0</v>
      </c>
      <c r="DW31" s="745">
        <f t="shared" ref="DW31:FB31" si="111">IF(DW$11&gt;=DESIGN_LIFE,DV31,IF(AND(DW$11&gt;0,$CK31&lt;&gt;0),IF(INT((DW$11)/(DESIGN_LIFE/$CK31))=((DW$11)/(DESIGN_LIFE/$CK31)),$CM31+DV31,DV31),DV31))</f>
        <v>0</v>
      </c>
      <c r="DX31" s="745">
        <f t="shared" si="111"/>
        <v>0</v>
      </c>
      <c r="DY31" s="745">
        <f t="shared" si="111"/>
        <v>0</v>
      </c>
      <c r="DZ31" s="745">
        <f t="shared" si="111"/>
        <v>0</v>
      </c>
      <c r="EA31" s="745">
        <f t="shared" si="111"/>
        <v>0</v>
      </c>
      <c r="EB31" s="745">
        <f t="shared" si="111"/>
        <v>0</v>
      </c>
      <c r="EC31" s="745">
        <f t="shared" si="111"/>
        <v>0</v>
      </c>
      <c r="ED31" s="745">
        <f t="shared" si="111"/>
        <v>0</v>
      </c>
      <c r="EE31" s="745">
        <f t="shared" si="111"/>
        <v>0</v>
      </c>
      <c r="EF31" s="745">
        <f t="shared" si="111"/>
        <v>0</v>
      </c>
      <c r="EG31" s="745">
        <f t="shared" si="111"/>
        <v>0</v>
      </c>
      <c r="EH31" s="745">
        <f t="shared" si="111"/>
        <v>0</v>
      </c>
      <c r="EI31" s="745">
        <f t="shared" si="111"/>
        <v>0</v>
      </c>
      <c r="EJ31" s="745">
        <f t="shared" si="111"/>
        <v>0</v>
      </c>
      <c r="EK31" s="745">
        <f t="shared" si="111"/>
        <v>0</v>
      </c>
      <c r="EL31" s="745">
        <f t="shared" si="111"/>
        <v>0</v>
      </c>
      <c r="EM31" s="745">
        <f t="shared" si="111"/>
        <v>0</v>
      </c>
      <c r="EN31" s="745">
        <f t="shared" si="111"/>
        <v>0</v>
      </c>
      <c r="EO31" s="745">
        <f t="shared" si="111"/>
        <v>0</v>
      </c>
      <c r="EP31" s="745">
        <f t="shared" si="111"/>
        <v>0</v>
      </c>
      <c r="EQ31" s="745">
        <f t="shared" si="111"/>
        <v>0</v>
      </c>
      <c r="ER31" s="745">
        <f t="shared" si="111"/>
        <v>0</v>
      </c>
      <c r="ES31" s="745">
        <f t="shared" si="111"/>
        <v>0</v>
      </c>
      <c r="ET31" s="745">
        <f t="shared" si="111"/>
        <v>0</v>
      </c>
      <c r="EU31" s="745">
        <f t="shared" si="111"/>
        <v>0</v>
      </c>
      <c r="EV31" s="745">
        <f t="shared" si="111"/>
        <v>0</v>
      </c>
      <c r="EW31" s="745">
        <f t="shared" si="111"/>
        <v>0</v>
      </c>
      <c r="EX31" s="745">
        <f t="shared" si="111"/>
        <v>0</v>
      </c>
      <c r="EY31" s="745">
        <f t="shared" si="111"/>
        <v>0</v>
      </c>
      <c r="EZ31" s="745">
        <f t="shared" si="111"/>
        <v>0</v>
      </c>
      <c r="FA31" s="745">
        <f t="shared" si="111"/>
        <v>0</v>
      </c>
      <c r="FB31" s="745">
        <f t="shared" si="111"/>
        <v>0</v>
      </c>
      <c r="FC31" s="745">
        <f t="shared" ref="FC31:GH31" si="112">IF(FC$11&gt;=DESIGN_LIFE,FB31,IF(AND(FC$11&gt;0,$CK31&lt;&gt;0),IF(INT((FC$11)/(DESIGN_LIFE/$CK31))=((FC$11)/(DESIGN_LIFE/$CK31)),$CM31+FB31,FB31),FB31))</f>
        <v>0</v>
      </c>
      <c r="FD31" s="745">
        <f t="shared" si="112"/>
        <v>0</v>
      </c>
      <c r="FE31" s="745">
        <f t="shared" si="112"/>
        <v>0</v>
      </c>
      <c r="FF31" s="745">
        <f t="shared" si="112"/>
        <v>0</v>
      </c>
      <c r="FG31" s="745">
        <f t="shared" si="112"/>
        <v>0</v>
      </c>
      <c r="FH31" s="745">
        <f t="shared" si="112"/>
        <v>0</v>
      </c>
      <c r="FI31" s="745">
        <f t="shared" si="112"/>
        <v>0</v>
      </c>
      <c r="FJ31" s="745">
        <f t="shared" si="112"/>
        <v>0</v>
      </c>
      <c r="FK31" s="745">
        <f t="shared" si="112"/>
        <v>0</v>
      </c>
      <c r="FL31" s="745">
        <f t="shared" si="112"/>
        <v>0</v>
      </c>
      <c r="FM31" s="745">
        <f t="shared" si="112"/>
        <v>0</v>
      </c>
      <c r="FN31" s="745">
        <f t="shared" si="112"/>
        <v>0</v>
      </c>
      <c r="FO31" s="745">
        <f t="shared" si="112"/>
        <v>0</v>
      </c>
      <c r="FP31" s="745">
        <f t="shared" si="112"/>
        <v>0</v>
      </c>
      <c r="FQ31" s="745">
        <f t="shared" si="112"/>
        <v>0</v>
      </c>
      <c r="FR31" s="745">
        <f t="shared" si="112"/>
        <v>0</v>
      </c>
      <c r="FS31" s="745">
        <f t="shared" si="112"/>
        <v>0</v>
      </c>
      <c r="FT31" s="745">
        <f t="shared" si="112"/>
        <v>0</v>
      </c>
      <c r="FU31" s="745">
        <f t="shared" si="112"/>
        <v>0</v>
      </c>
      <c r="FV31" s="745">
        <f t="shared" si="112"/>
        <v>0</v>
      </c>
      <c r="FW31" s="745">
        <f t="shared" si="112"/>
        <v>0</v>
      </c>
      <c r="FX31" s="745">
        <f t="shared" si="112"/>
        <v>0</v>
      </c>
      <c r="FY31" s="745">
        <f t="shared" si="112"/>
        <v>0</v>
      </c>
      <c r="FZ31" s="745">
        <f t="shared" si="112"/>
        <v>0</v>
      </c>
      <c r="GA31" s="745">
        <f t="shared" si="112"/>
        <v>0</v>
      </c>
      <c r="GB31" s="745">
        <f t="shared" si="112"/>
        <v>0</v>
      </c>
      <c r="GC31" s="745">
        <f t="shared" si="112"/>
        <v>0</v>
      </c>
      <c r="GD31" s="745">
        <f t="shared" si="112"/>
        <v>0</v>
      </c>
      <c r="GE31" s="745">
        <f t="shared" si="112"/>
        <v>0</v>
      </c>
      <c r="GF31" s="745">
        <f t="shared" si="112"/>
        <v>0</v>
      </c>
      <c r="GG31" s="745">
        <f t="shared" si="112"/>
        <v>0</v>
      </c>
      <c r="GH31" s="745">
        <f t="shared" si="112"/>
        <v>0</v>
      </c>
      <c r="GI31" s="745">
        <f t="shared" ref="GI31:HG31" si="113">IF(GI$11&gt;=DESIGN_LIFE,GH31,IF(AND(GI$11&gt;0,$CK31&lt;&gt;0),IF(INT((GI$11)/(DESIGN_LIFE/$CK31))=((GI$11)/(DESIGN_LIFE/$CK31)),$CM31+GH31,GH31),GH31))</f>
        <v>0</v>
      </c>
      <c r="GJ31" s="745">
        <f t="shared" si="113"/>
        <v>0</v>
      </c>
      <c r="GK31" s="745">
        <f t="shared" si="113"/>
        <v>0</v>
      </c>
      <c r="GL31" s="745">
        <f t="shared" si="113"/>
        <v>0</v>
      </c>
      <c r="GM31" s="745">
        <f t="shared" si="113"/>
        <v>0</v>
      </c>
      <c r="GN31" s="745">
        <f t="shared" si="113"/>
        <v>0</v>
      </c>
      <c r="GO31" s="745">
        <f t="shared" si="113"/>
        <v>0</v>
      </c>
      <c r="GP31" s="745">
        <f t="shared" si="113"/>
        <v>0</v>
      </c>
      <c r="GQ31" s="745">
        <f t="shared" si="113"/>
        <v>0</v>
      </c>
      <c r="GR31" s="745">
        <f t="shared" si="113"/>
        <v>0</v>
      </c>
      <c r="GS31" s="745">
        <f t="shared" si="113"/>
        <v>0</v>
      </c>
      <c r="GT31" s="745">
        <f t="shared" si="113"/>
        <v>0</v>
      </c>
      <c r="GU31" s="745">
        <f t="shared" si="113"/>
        <v>0</v>
      </c>
      <c r="GV31" s="745">
        <f t="shared" si="113"/>
        <v>0</v>
      </c>
      <c r="GW31" s="745">
        <f t="shared" si="113"/>
        <v>0</v>
      </c>
      <c r="GX31" s="745">
        <f t="shared" si="113"/>
        <v>0</v>
      </c>
      <c r="GY31" s="745">
        <f t="shared" si="113"/>
        <v>0</v>
      </c>
      <c r="GZ31" s="745">
        <f t="shared" si="113"/>
        <v>0</v>
      </c>
      <c r="HA31" s="745">
        <f t="shared" si="113"/>
        <v>0</v>
      </c>
      <c r="HB31" s="745">
        <f t="shared" si="113"/>
        <v>0</v>
      </c>
      <c r="HC31" s="745">
        <f t="shared" si="113"/>
        <v>0</v>
      </c>
      <c r="HD31" s="745">
        <f t="shared" si="113"/>
        <v>0</v>
      </c>
      <c r="HE31" s="745">
        <f t="shared" si="113"/>
        <v>0</v>
      </c>
      <c r="HF31" s="745">
        <f t="shared" si="113"/>
        <v>0</v>
      </c>
      <c r="HG31" s="745">
        <f t="shared" si="113"/>
        <v>0</v>
      </c>
      <c r="HH31" s="185"/>
    </row>
    <row r="32" spans="1:216" s="99" customFormat="1" ht="20.100000000000001" customHeight="1">
      <c r="A32" s="520" t="str">
        <f t="shared" si="4"/>
        <v>LST_STR_ELEMENT</v>
      </c>
      <c r="B32" s="629"/>
      <c r="C32" s="628"/>
      <c r="D32" s="626"/>
      <c r="E32" s="627"/>
      <c r="F32" s="626"/>
      <c r="G32" s="350" t="e">
        <f>IF(TYPOLOGY = "Bridge", _xlfn.XLOOKUP($E32, BRIDGE_STR_ELEMENT, 'MATERIAL DATA'!$R$36:$R$74,,), _xlfn.XLOOKUP($BL32, 'LIFECYCLE MATERIAL DATA'!$A$5:$A$104, 'LIFECYCLE MATERIAL DATA'!$Q$5:$Q$104,,))</f>
        <v>#N/A</v>
      </c>
      <c r="H32" s="630"/>
      <c r="I32" s="631"/>
      <c r="J32" s="737"/>
      <c r="K32" s="626"/>
      <c r="L32" s="632"/>
      <c r="M32" s="400"/>
      <c r="N32" s="156">
        <f t="shared" si="92"/>
        <v>0</v>
      </c>
      <c r="O32" s="157" t="str">
        <f t="shared" si="20"/>
        <v/>
      </c>
      <c r="P32" s="158" t="str">
        <f t="shared" si="21"/>
        <v/>
      </c>
      <c r="Q32" s="158" t="str" cm="1">
        <f t="array" ref="Q32">IFERROR(_xlfn.IFS(AND($I32 = "Yes", $J32 =1),(($BX32+$BU32)/($J32) + ($BY32+$BR32 +$BZ32)),AND($I32 = "Yes", $J32 &gt;1), (($BX32+$BU32)/($J32) + ($BY32*2 +$BZ32)) ), "")</f>
        <v/>
      </c>
      <c r="R32" s="158" t="str">
        <f t="shared" si="5"/>
        <v/>
      </c>
      <c r="S32" s="159">
        <f t="shared" si="22"/>
        <v>0</v>
      </c>
      <c r="T32" s="159" t="str">
        <f t="shared" si="45"/>
        <v/>
      </c>
      <c r="U32" s="158" t="str">
        <f t="shared" si="33"/>
        <v/>
      </c>
      <c r="V32" s="396" t="str">
        <f t="shared" si="23"/>
        <v/>
      </c>
      <c r="W32" s="156" t="str">
        <f t="shared" si="7"/>
        <v/>
      </c>
      <c r="X32" s="160">
        <f t="shared" si="8"/>
        <v>0</v>
      </c>
      <c r="Y32" s="274" t="s">
        <v>415</v>
      </c>
      <c r="Z32" s="745" t="str">
        <f>'MATERIAL DATA'!$Q56</f>
        <v>4.1.3 anti-throw screens</v>
      </c>
      <c r="AA32" s="768">
        <f t="shared" si="62"/>
        <v>0</v>
      </c>
      <c r="AB32" s="185"/>
      <c r="AC32" s="185"/>
      <c r="AD32" s="185"/>
      <c r="AE32" s="185"/>
      <c r="AF32" s="185"/>
      <c r="AG32" s="185"/>
      <c r="AH32" s="185"/>
      <c r="AI32" s="185"/>
      <c r="AJ32" s="185"/>
      <c r="AK32" s="185"/>
      <c r="AL32" s="185"/>
      <c r="AM32" s="185"/>
      <c r="AN32" s="185"/>
      <c r="AO32" s="185"/>
      <c r="AP32" s="185"/>
      <c r="AQ32" s="185"/>
      <c r="AR32" s="185"/>
      <c r="AS32" s="185"/>
      <c r="AT32" s="185"/>
      <c r="AU32" s="185" t="s">
        <v>738</v>
      </c>
      <c r="AV32" s="754" t="e">
        <f>BD27*0.5</f>
        <v>#DIV/0!</v>
      </c>
      <c r="AW32" s="185"/>
      <c r="AX32" s="185"/>
      <c r="AY32" s="185" t="s">
        <v>106</v>
      </c>
      <c r="AZ32" s="754" cm="1">
        <f t="array" ref="AZ32">SUMPRODUCT(SUMIF(H12:H43,New_Ext,T12:T43))</f>
        <v>0</v>
      </c>
      <c r="BA32" s="185"/>
      <c r="BB32" s="185"/>
      <c r="BC32" s="185" t="s">
        <v>106</v>
      </c>
      <c r="BD32" s="185">
        <f>SUMIF(H12:H43, Retained, 'Scheme 4'!T12:T43)</f>
        <v>0</v>
      </c>
      <c r="BE32" s="185"/>
      <c r="BF32" s="185"/>
      <c r="BG32" s="185"/>
      <c r="BH32" s="185"/>
      <c r="BI32" s="185"/>
      <c r="BJ32" s="185"/>
      <c r="BK32" s="209" t="str">
        <f t="shared" ref="BK32:BK41" si="114">IF(B32="Concrete","C_",IF(B32="Steel","S_",IF(B32="Timber","T_",IF(B32="Other","O_",IF(B32="Custom_EPD","E_",IF(B32="_","ER","ER"))))))</f>
        <v>ER</v>
      </c>
      <c r="BL32" s="209" t="str">
        <f t="shared" si="9"/>
        <v xml:space="preserve"> -  - </v>
      </c>
      <c r="BM32" s="745" t="str" cm="1">
        <f t="array" ref="BM32">_xlfn.IFS(OR(AND(TYPOLOGY &lt;&gt; "Bridge", B32="concrete",D32&lt;&gt;"Reinforced - 150mm hollow core slab"),C32="Concrete_EPD",),"Reinforcement",(OR(AND(TYPOLOGY="Bridge",B32="concrete",D32&lt;&gt;"Reinforced - 150mm hollow core slab"),C32="Concrete_EPD",)),"Bridge_Reinforcement",TRUE, "No_Reinforcement")</f>
        <v>No_Reinforcement</v>
      </c>
      <c r="BN32" s="186" t="e">
        <f>_xlfn.XLOOKUP($BL32,'LIFECYCLE MATERIAL DATA'!$A$5:$A$104,'LIFECYCLE MATERIAL DATA'!$D$5:$D$104,)</f>
        <v>#N/A</v>
      </c>
      <c r="BO32" s="186">
        <f>IFERROR(IF(M32&lt;&gt;0,_xlfn.XLOOKUP(M32,'Custom Data'!S16:S45,'Custom Data'!T16:T45,,-1),0),0)</f>
        <v>0</v>
      </c>
      <c r="BP32" s="186">
        <f t="shared" si="10"/>
        <v>0</v>
      </c>
      <c r="BQ32" s="846" t="str">
        <f t="shared" si="11"/>
        <v>ER</v>
      </c>
      <c r="BR32" s="745" t="str">
        <f>IFERROR(_xlfn.XLOOKUP($BL32,'LIFECYCLE MATERIAL DATA'!$A$5:$A$104,'LIFECYCLE MATERIAL DATA'!$I$5:$I$104,,)*($BQ32/1000)+_xlfn.XLOOKUP('Project Info'!$C$15,'LIFECYCLE MATERIAL DATA'!$A$5:$A$104,'LIFECYCLE MATERIAL DATA'!$I$5:$I$104,,)*($BP32/1000),"")</f>
        <v/>
      </c>
      <c r="BS32" s="745" t="str">
        <f>IFERROR(_xlfn.XLOOKUP($BL32,'LIFECYCLE MATERIAL DATA'!$A$5:$A$104, 'LIFECYCLE MATERIAL DATA'!$J$5:$J$104,,)*($BQ32/1000)+_xlfn.XLOOKUP('Project Info'!$C$15,'LIFECYCLE MATERIAL DATA'!$A$5:$A$104,'LIFECYCLE MATERIAL DATA'!$J$5:$J$104,,)*($BP32/1000),"")</f>
        <v/>
      </c>
      <c r="BT32" s="745" t="str">
        <f>IFERROR(_xlfn.XLOOKUP($BL32,'LIFECYCLE MATERIAL DATA'!$A$5:$A$104, 'LIFECYCLE MATERIAL DATA'!$K$5:$K$104,,)*($BQ32/1000),"")</f>
        <v/>
      </c>
      <c r="BU32" s="185" t="str">
        <f>IFERROR(_xlfn.XLOOKUP($BL32,'LIFECYCLE MATERIAL DATA'!$A$5:$A$104,'LIFECYCLE MATERIAL DATA'!$L$5:$L$104,,)*($BQ32/1000)+_xlfn.XLOOKUP('Project Info'!$C$15,'LIFECYCLE MATERIAL DATA'!$A$5:$A$104,'LIFECYCLE MATERIAL DATA'!$L$5:$L$104,,)*($BP32/1000),"")</f>
        <v/>
      </c>
      <c r="BV32" s="745" t="str">
        <f t="shared" si="25"/>
        <v/>
      </c>
      <c r="BW32" s="745" t="str">
        <f>IF($K32='MATERIAL DATA'!$O$5,$L32, IF($K32='MATERIAL DATA'!$O$6,$L32/(1000*'Scheme 4'!$BN32),""))</f>
        <v/>
      </c>
      <c r="BX32" s="745" t="str">
        <f>IFERROR(((_xlfn.XLOOKUP($BL32,'LIFECYCLE MATERIAL DATA'!$A$5:$A$104,'LIFECYCLE MATERIAL DATA'!$F$5:$F$104,,))*$BQ32/1000+_xlfn.XLOOKUP('Project Info'!$C$15,'LIFECYCLE MATERIAL DATA'!$A$5:$A$104,'LIFECYCLE MATERIAL DATA'!$F$5:$F$104,,)*$BP32/1000),"")</f>
        <v/>
      </c>
      <c r="BY32" s="771" t="str">
        <f>IFERROR((_xlfn.XLOOKUP($BL32,'LIFECYCLE MATERIAL DATA'!$A$5:$A$104,'LIFECYCLE MATERIAL DATA'!$G$5:$G$104,,)*$BQ32/1000++_xlfn.XLOOKUP('Project Info'!$C$15,'LIFECYCLE MATERIAL DATA'!$A$5:$A$104,'LIFECYCLE MATERIAL DATA'!$G$5:$G$104,,)*$BP32/1000),"")</f>
        <v/>
      </c>
      <c r="BZ32" s="745" t="str">
        <f>IFERROR(_xlfn.XLOOKUP('Scheme 4'!$BL32,'LIFECYCLE MATERIAL DATA'!$A$5:$A$104,'LIFECYCLE MATERIAL DATA'!$H$5:$H$104,,)*SUM($BX32+$BY32+$CB32+$CC32), "")</f>
        <v/>
      </c>
      <c r="CA32" s="185"/>
      <c r="CB32" s="743" t="str">
        <f>IFERROR((_xlfn.XLOOKUP($BL32,'LIFECYCLE MATERIAL DATA'!$A$5:$A$104, 'LIFECYCLE MATERIAL DATA'!$M$5:$M$104)*$BQ32/1000++_xlfn.XLOOKUP('Project Info'!$C$15,'LIFECYCLE MATERIAL DATA'!$A$5:$A$104,'LIFECYCLE MATERIAL DATA'!$M$5:$M$104)*$BP32/1000),"")</f>
        <v/>
      </c>
      <c r="CC32" s="745">
        <f>IFERROR(IF(OR($B32="Timber",$C32="Timber_EPD", $C32="Bamboo"),_xlfn.XLOOKUP($BL32,'LIFECYCLE MATERIAL DATA Master'!$A$5:$A$104,'LIFECYCLE MATERIAL DATA Master'!$E$5:$E$104,,)*$BQ32,0),"")/1000</f>
        <v>0</v>
      </c>
      <c r="CD32" s="185" t="str">
        <f>IFERROR((_xlfn.XLOOKUP($BL32,'LIFECYCLE MATERIAL DATA'!$A$5:$A$104,'LIFECYCLE MATERIAL DATA'!$N$5:$N$104,,)*$BQ32/1000++_xlfn.XLOOKUP('Project Info'!$C$15,'LIFECYCLE MATERIAL DATA'!$A$5:$A$104,'LIFECYCLE MATERIAL DATA'!$N$5:$N$104,,)*$BP32/1000),"")</f>
        <v/>
      </c>
      <c r="CE32" s="743"/>
      <c r="CF32" s="743"/>
      <c r="CG32" s="743"/>
      <c r="CH32" s="772">
        <f>IFERROR(1+_xlfn.XLOOKUP($BL32,'LIFECYCLE MATERIAL DATA'!$A$5:$A$104,'LIFECYCLE MATERIAL DATA'!$H$5:$H$104,,),0)</f>
        <v>0</v>
      </c>
      <c r="CI32" s="765">
        <f t="shared" si="97"/>
        <v>0</v>
      </c>
      <c r="CJ32" s="773">
        <f t="shared" si="13"/>
        <v>0</v>
      </c>
      <c r="CK32" s="774">
        <f t="shared" si="14"/>
        <v>0</v>
      </c>
      <c r="CL32" s="767">
        <f t="shared" si="26"/>
        <v>0</v>
      </c>
      <c r="CM32" s="775">
        <f t="shared" si="27"/>
        <v>0</v>
      </c>
      <c r="CN32" s="769">
        <v>0</v>
      </c>
      <c r="CO32" s="745">
        <f t="shared" si="15"/>
        <v>0</v>
      </c>
      <c r="CP32" s="745">
        <f t="shared" si="15"/>
        <v>0</v>
      </c>
      <c r="CQ32" s="745">
        <f t="shared" ref="CQ32:DV32" si="115">IF(CQ$11&gt;=DESIGN_LIFE,CP32,IF(AND(CQ$11&gt;0,$CK32&lt;&gt;0),IF(INT((CQ$11)/(DESIGN_LIFE/$CK32))=((CQ$11)/(DESIGN_LIFE/$CK32)),$CM32+CP32,CP32),CP32))</f>
        <v>0</v>
      </c>
      <c r="CR32" s="745">
        <f t="shared" si="115"/>
        <v>0</v>
      </c>
      <c r="CS32" s="745">
        <f t="shared" si="115"/>
        <v>0</v>
      </c>
      <c r="CT32" s="745">
        <f t="shared" si="115"/>
        <v>0</v>
      </c>
      <c r="CU32" s="745">
        <f t="shared" si="115"/>
        <v>0</v>
      </c>
      <c r="CV32" s="745">
        <f t="shared" si="115"/>
        <v>0</v>
      </c>
      <c r="CW32" s="745">
        <f t="shared" si="115"/>
        <v>0</v>
      </c>
      <c r="CX32" s="745">
        <f t="shared" si="115"/>
        <v>0</v>
      </c>
      <c r="CY32" s="745">
        <f t="shared" si="115"/>
        <v>0</v>
      </c>
      <c r="CZ32" s="745">
        <f t="shared" si="115"/>
        <v>0</v>
      </c>
      <c r="DA32" s="745">
        <f t="shared" si="115"/>
        <v>0</v>
      </c>
      <c r="DB32" s="745">
        <f t="shared" si="115"/>
        <v>0</v>
      </c>
      <c r="DC32" s="745">
        <f t="shared" si="115"/>
        <v>0</v>
      </c>
      <c r="DD32" s="745">
        <f t="shared" si="115"/>
        <v>0</v>
      </c>
      <c r="DE32" s="745">
        <f t="shared" si="115"/>
        <v>0</v>
      </c>
      <c r="DF32" s="745">
        <f t="shared" si="115"/>
        <v>0</v>
      </c>
      <c r="DG32" s="745">
        <f t="shared" si="115"/>
        <v>0</v>
      </c>
      <c r="DH32" s="745">
        <f t="shared" si="115"/>
        <v>0</v>
      </c>
      <c r="DI32" s="745">
        <f t="shared" si="115"/>
        <v>0</v>
      </c>
      <c r="DJ32" s="745">
        <f t="shared" si="115"/>
        <v>0</v>
      </c>
      <c r="DK32" s="745">
        <f t="shared" si="115"/>
        <v>0</v>
      </c>
      <c r="DL32" s="745">
        <f t="shared" si="115"/>
        <v>0</v>
      </c>
      <c r="DM32" s="745">
        <f t="shared" si="115"/>
        <v>0</v>
      </c>
      <c r="DN32" s="745">
        <f t="shared" si="115"/>
        <v>0</v>
      </c>
      <c r="DO32" s="745">
        <f t="shared" si="115"/>
        <v>0</v>
      </c>
      <c r="DP32" s="745">
        <f t="shared" si="115"/>
        <v>0</v>
      </c>
      <c r="DQ32" s="745">
        <f t="shared" si="115"/>
        <v>0</v>
      </c>
      <c r="DR32" s="745">
        <f t="shared" si="115"/>
        <v>0</v>
      </c>
      <c r="DS32" s="745">
        <f t="shared" si="115"/>
        <v>0</v>
      </c>
      <c r="DT32" s="745">
        <f t="shared" si="115"/>
        <v>0</v>
      </c>
      <c r="DU32" s="745">
        <f t="shared" si="115"/>
        <v>0</v>
      </c>
      <c r="DV32" s="745">
        <f t="shared" si="115"/>
        <v>0</v>
      </c>
      <c r="DW32" s="745">
        <f t="shared" ref="DW32:FB32" si="116">IF(DW$11&gt;=DESIGN_LIFE,DV32,IF(AND(DW$11&gt;0,$CK32&lt;&gt;0),IF(INT((DW$11)/(DESIGN_LIFE/$CK32))=((DW$11)/(DESIGN_LIFE/$CK32)),$CM32+DV32,DV32),DV32))</f>
        <v>0</v>
      </c>
      <c r="DX32" s="745">
        <f t="shared" si="116"/>
        <v>0</v>
      </c>
      <c r="DY32" s="745">
        <f t="shared" si="116"/>
        <v>0</v>
      </c>
      <c r="DZ32" s="745">
        <f t="shared" si="116"/>
        <v>0</v>
      </c>
      <c r="EA32" s="745">
        <f t="shared" si="116"/>
        <v>0</v>
      </c>
      <c r="EB32" s="745">
        <f t="shared" si="116"/>
        <v>0</v>
      </c>
      <c r="EC32" s="745">
        <f t="shared" si="116"/>
        <v>0</v>
      </c>
      <c r="ED32" s="745">
        <f t="shared" si="116"/>
        <v>0</v>
      </c>
      <c r="EE32" s="745">
        <f t="shared" si="116"/>
        <v>0</v>
      </c>
      <c r="EF32" s="745">
        <f t="shared" si="116"/>
        <v>0</v>
      </c>
      <c r="EG32" s="745">
        <f t="shared" si="116"/>
        <v>0</v>
      </c>
      <c r="EH32" s="745">
        <f t="shared" si="116"/>
        <v>0</v>
      </c>
      <c r="EI32" s="745">
        <f t="shared" si="116"/>
        <v>0</v>
      </c>
      <c r="EJ32" s="745">
        <f t="shared" si="116"/>
        <v>0</v>
      </c>
      <c r="EK32" s="745">
        <f t="shared" si="116"/>
        <v>0</v>
      </c>
      <c r="EL32" s="745">
        <f t="shared" si="116"/>
        <v>0</v>
      </c>
      <c r="EM32" s="745">
        <f t="shared" si="116"/>
        <v>0</v>
      </c>
      <c r="EN32" s="745">
        <f t="shared" si="116"/>
        <v>0</v>
      </c>
      <c r="EO32" s="745">
        <f t="shared" si="116"/>
        <v>0</v>
      </c>
      <c r="EP32" s="745">
        <f t="shared" si="116"/>
        <v>0</v>
      </c>
      <c r="EQ32" s="745">
        <f t="shared" si="116"/>
        <v>0</v>
      </c>
      <c r="ER32" s="745">
        <f t="shared" si="116"/>
        <v>0</v>
      </c>
      <c r="ES32" s="745">
        <f t="shared" si="116"/>
        <v>0</v>
      </c>
      <c r="ET32" s="745">
        <f t="shared" si="116"/>
        <v>0</v>
      </c>
      <c r="EU32" s="745">
        <f t="shared" si="116"/>
        <v>0</v>
      </c>
      <c r="EV32" s="745">
        <f t="shared" si="116"/>
        <v>0</v>
      </c>
      <c r="EW32" s="745">
        <f t="shared" si="116"/>
        <v>0</v>
      </c>
      <c r="EX32" s="745">
        <f t="shared" si="116"/>
        <v>0</v>
      </c>
      <c r="EY32" s="745">
        <f t="shared" si="116"/>
        <v>0</v>
      </c>
      <c r="EZ32" s="745">
        <f t="shared" si="116"/>
        <v>0</v>
      </c>
      <c r="FA32" s="745">
        <f t="shared" si="116"/>
        <v>0</v>
      </c>
      <c r="FB32" s="745">
        <f t="shared" si="116"/>
        <v>0</v>
      </c>
      <c r="FC32" s="745">
        <f t="shared" ref="FC32:GH32" si="117">IF(FC$11&gt;=DESIGN_LIFE,FB32,IF(AND(FC$11&gt;0,$CK32&lt;&gt;0),IF(INT((FC$11)/(DESIGN_LIFE/$CK32))=((FC$11)/(DESIGN_LIFE/$CK32)),$CM32+FB32,FB32),FB32))</f>
        <v>0</v>
      </c>
      <c r="FD32" s="745">
        <f t="shared" si="117"/>
        <v>0</v>
      </c>
      <c r="FE32" s="745">
        <f t="shared" si="117"/>
        <v>0</v>
      </c>
      <c r="FF32" s="745">
        <f t="shared" si="117"/>
        <v>0</v>
      </c>
      <c r="FG32" s="745">
        <f t="shared" si="117"/>
        <v>0</v>
      </c>
      <c r="FH32" s="745">
        <f t="shared" si="117"/>
        <v>0</v>
      </c>
      <c r="FI32" s="745">
        <f t="shared" si="117"/>
        <v>0</v>
      </c>
      <c r="FJ32" s="745">
        <f t="shared" si="117"/>
        <v>0</v>
      </c>
      <c r="FK32" s="745">
        <f t="shared" si="117"/>
        <v>0</v>
      </c>
      <c r="FL32" s="745">
        <f t="shared" si="117"/>
        <v>0</v>
      </c>
      <c r="FM32" s="745">
        <f t="shared" si="117"/>
        <v>0</v>
      </c>
      <c r="FN32" s="745">
        <f t="shared" si="117"/>
        <v>0</v>
      </c>
      <c r="FO32" s="745">
        <f t="shared" si="117"/>
        <v>0</v>
      </c>
      <c r="FP32" s="745">
        <f t="shared" si="117"/>
        <v>0</v>
      </c>
      <c r="FQ32" s="745">
        <f t="shared" si="117"/>
        <v>0</v>
      </c>
      <c r="FR32" s="745">
        <f t="shared" si="117"/>
        <v>0</v>
      </c>
      <c r="FS32" s="745">
        <f t="shared" si="117"/>
        <v>0</v>
      </c>
      <c r="FT32" s="745">
        <f t="shared" si="117"/>
        <v>0</v>
      </c>
      <c r="FU32" s="745">
        <f t="shared" si="117"/>
        <v>0</v>
      </c>
      <c r="FV32" s="745">
        <f t="shared" si="117"/>
        <v>0</v>
      </c>
      <c r="FW32" s="745">
        <f t="shared" si="117"/>
        <v>0</v>
      </c>
      <c r="FX32" s="745">
        <f t="shared" si="117"/>
        <v>0</v>
      </c>
      <c r="FY32" s="745">
        <f t="shared" si="117"/>
        <v>0</v>
      </c>
      <c r="FZ32" s="745">
        <f t="shared" si="117"/>
        <v>0</v>
      </c>
      <c r="GA32" s="745">
        <f t="shared" si="117"/>
        <v>0</v>
      </c>
      <c r="GB32" s="745">
        <f t="shared" si="117"/>
        <v>0</v>
      </c>
      <c r="GC32" s="745">
        <f t="shared" si="117"/>
        <v>0</v>
      </c>
      <c r="GD32" s="745">
        <f t="shared" si="117"/>
        <v>0</v>
      </c>
      <c r="GE32" s="745">
        <f t="shared" si="117"/>
        <v>0</v>
      </c>
      <c r="GF32" s="745">
        <f t="shared" si="117"/>
        <v>0</v>
      </c>
      <c r="GG32" s="745">
        <f t="shared" si="117"/>
        <v>0</v>
      </c>
      <c r="GH32" s="745">
        <f t="shared" si="117"/>
        <v>0</v>
      </c>
      <c r="GI32" s="745">
        <f t="shared" ref="GI32:HG32" si="118">IF(GI$11&gt;=DESIGN_LIFE,GH32,IF(AND(GI$11&gt;0,$CK32&lt;&gt;0),IF(INT((GI$11)/(DESIGN_LIFE/$CK32))=((GI$11)/(DESIGN_LIFE/$CK32)),$CM32+GH32,GH32),GH32))</f>
        <v>0</v>
      </c>
      <c r="GJ32" s="745">
        <f t="shared" si="118"/>
        <v>0</v>
      </c>
      <c r="GK32" s="745">
        <f t="shared" si="118"/>
        <v>0</v>
      </c>
      <c r="GL32" s="745">
        <f t="shared" si="118"/>
        <v>0</v>
      </c>
      <c r="GM32" s="745">
        <f t="shared" si="118"/>
        <v>0</v>
      </c>
      <c r="GN32" s="745">
        <f t="shared" si="118"/>
        <v>0</v>
      </c>
      <c r="GO32" s="745">
        <f t="shared" si="118"/>
        <v>0</v>
      </c>
      <c r="GP32" s="745">
        <f t="shared" si="118"/>
        <v>0</v>
      </c>
      <c r="GQ32" s="745">
        <f t="shared" si="118"/>
        <v>0</v>
      </c>
      <c r="GR32" s="745">
        <f t="shared" si="118"/>
        <v>0</v>
      </c>
      <c r="GS32" s="745">
        <f t="shared" si="118"/>
        <v>0</v>
      </c>
      <c r="GT32" s="745">
        <f t="shared" si="118"/>
        <v>0</v>
      </c>
      <c r="GU32" s="745">
        <f t="shared" si="118"/>
        <v>0</v>
      </c>
      <c r="GV32" s="745">
        <f t="shared" si="118"/>
        <v>0</v>
      </c>
      <c r="GW32" s="745">
        <f t="shared" si="118"/>
        <v>0</v>
      </c>
      <c r="GX32" s="745">
        <f t="shared" si="118"/>
        <v>0</v>
      </c>
      <c r="GY32" s="745">
        <f t="shared" si="118"/>
        <v>0</v>
      </c>
      <c r="GZ32" s="745">
        <f t="shared" si="118"/>
        <v>0</v>
      </c>
      <c r="HA32" s="745">
        <f t="shared" si="118"/>
        <v>0</v>
      </c>
      <c r="HB32" s="745">
        <f t="shared" si="118"/>
        <v>0</v>
      </c>
      <c r="HC32" s="745">
        <f t="shared" si="118"/>
        <v>0</v>
      </c>
      <c r="HD32" s="745">
        <f t="shared" si="118"/>
        <v>0</v>
      </c>
      <c r="HE32" s="745">
        <f t="shared" si="118"/>
        <v>0</v>
      </c>
      <c r="HF32" s="745">
        <f t="shared" si="118"/>
        <v>0</v>
      </c>
      <c r="HG32" s="745">
        <f t="shared" si="118"/>
        <v>0</v>
      </c>
      <c r="HH32" s="185"/>
    </row>
    <row r="33" spans="1:216" s="99" customFormat="1" ht="20.100000000000001" customHeight="1">
      <c r="A33" s="520" t="str">
        <f t="shared" si="4"/>
        <v>LST_STR_ELEMENT</v>
      </c>
      <c r="B33" s="629"/>
      <c r="C33" s="628"/>
      <c r="D33" s="626"/>
      <c r="E33" s="627"/>
      <c r="F33" s="626"/>
      <c r="G33" s="350" t="e">
        <f>IF(TYPOLOGY = "Bridge", _xlfn.XLOOKUP($E33, BRIDGE_STR_ELEMENT, 'MATERIAL DATA'!$R$36:$R$74,,), _xlfn.XLOOKUP($BL33, 'LIFECYCLE MATERIAL DATA'!$A$5:$A$104, 'LIFECYCLE MATERIAL DATA'!$Q$5:$Q$104,,))</f>
        <v>#N/A</v>
      </c>
      <c r="H33" s="630"/>
      <c r="I33" s="631"/>
      <c r="J33" s="737"/>
      <c r="K33" s="626"/>
      <c r="L33" s="632"/>
      <c r="M33" s="400"/>
      <c r="N33" s="156">
        <f t="shared" si="92"/>
        <v>0</v>
      </c>
      <c r="O33" s="157" t="str">
        <f t="shared" si="20"/>
        <v/>
      </c>
      <c r="P33" s="158" t="str">
        <f t="shared" si="21"/>
        <v/>
      </c>
      <c r="Q33" s="158" t="str" cm="1">
        <f t="array" ref="Q33">IFERROR(_xlfn.IFS(AND($I33 = "Yes", $J33 =1),(($BX33+$BU33)/($J33) + ($BY33+$BR33 +$BZ33)),AND($I33 = "Yes", $J33 &gt;1), (($BX33+$BU33)/($J33) + ($BY33*2 +$BZ33)) ), "")</f>
        <v/>
      </c>
      <c r="R33" s="158" t="str">
        <f t="shared" si="5"/>
        <v/>
      </c>
      <c r="S33" s="159">
        <f t="shared" si="22"/>
        <v>0</v>
      </c>
      <c r="T33" s="159" t="str">
        <f t="shared" si="45"/>
        <v/>
      </c>
      <c r="U33" s="158" t="str">
        <f t="shared" si="33"/>
        <v/>
      </c>
      <c r="V33" s="396" t="str">
        <f t="shared" si="23"/>
        <v/>
      </c>
      <c r="W33" s="156" t="str">
        <f t="shared" si="7"/>
        <v/>
      </c>
      <c r="X33" s="160">
        <f t="shared" si="8"/>
        <v>0</v>
      </c>
      <c r="Y33" s="274" t="s">
        <v>415</v>
      </c>
      <c r="Z33" s="745" t="str">
        <f>'MATERIAL DATA'!$Q57</f>
        <v>4.2.1 Impact protection</v>
      </c>
      <c r="AA33" s="768">
        <f t="shared" si="62"/>
        <v>0</v>
      </c>
      <c r="AB33" s="185"/>
      <c r="AC33" s="185"/>
      <c r="AD33" s="185"/>
      <c r="AE33" s="185"/>
      <c r="AF33" s="185"/>
      <c r="AG33" s="185"/>
      <c r="AH33" s="185"/>
      <c r="AI33" s="185"/>
      <c r="AJ33" s="185"/>
      <c r="AK33" s="185"/>
      <c r="AL33" s="185"/>
      <c r="AM33" s="185"/>
      <c r="AN33" s="185"/>
      <c r="AO33" s="185"/>
      <c r="AP33" s="185"/>
      <c r="AQ33" s="185"/>
      <c r="AR33" s="185"/>
      <c r="AS33" s="185"/>
      <c r="AT33" s="185"/>
      <c r="AU33" s="185" t="s">
        <v>739</v>
      </c>
      <c r="AV33" s="185">
        <f>BD30*0.5</f>
        <v>0</v>
      </c>
      <c r="AW33" s="185"/>
      <c r="AX33" s="185"/>
      <c r="AY33" s="185" t="s">
        <v>647</v>
      </c>
      <c r="AZ33" s="185" cm="1">
        <f t="array" ref="AZ33">SUMPRODUCT(SUMIF(H12:H43,New_Ext,U12:U43))</f>
        <v>0</v>
      </c>
      <c r="BA33" s="185"/>
      <c r="BB33" s="185"/>
      <c r="BC33" s="185" t="s">
        <v>647</v>
      </c>
      <c r="BD33" s="185">
        <f>SUMIF(H12:H43, Retained, U12:U43)</f>
        <v>0</v>
      </c>
      <c r="BE33" s="185"/>
      <c r="BF33" s="185"/>
      <c r="BG33" s="185"/>
      <c r="BH33" s="185"/>
      <c r="BI33" s="185"/>
      <c r="BJ33" s="185"/>
      <c r="BK33" s="209" t="str">
        <f t="shared" si="114"/>
        <v>ER</v>
      </c>
      <c r="BL33" s="209" t="str">
        <f t="shared" si="9"/>
        <v xml:space="preserve"> -  - </v>
      </c>
      <c r="BM33" s="745" t="str" cm="1">
        <f t="array" ref="BM33">_xlfn.IFS(OR(AND(TYPOLOGY &lt;&gt; "Bridge", B33="concrete",D33&lt;&gt;"Reinforced - 150mm hollow core slab"),C33="Concrete_EPD",),"Reinforcement",(OR(AND(TYPOLOGY="Bridge",B33="concrete",D33&lt;&gt;"Reinforced - 150mm hollow core slab"),C33="Concrete_EPD",)),"Bridge_Reinforcement",TRUE, "No_Reinforcement")</f>
        <v>No_Reinforcement</v>
      </c>
      <c r="BN33" s="186" t="e">
        <f>_xlfn.XLOOKUP($BL33,'LIFECYCLE MATERIAL DATA'!$A$5:$A$104,'LIFECYCLE MATERIAL DATA'!$D$5:$D$104,)</f>
        <v>#N/A</v>
      </c>
      <c r="BO33" s="186">
        <f>IFERROR(IF(M33&lt;&gt;0,_xlfn.XLOOKUP(M33,'Custom Data'!S16:S45,'Custom Data'!T16:T45,,-1),0),0)</f>
        <v>0</v>
      </c>
      <c r="BP33" s="186">
        <f t="shared" si="10"/>
        <v>0</v>
      </c>
      <c r="BQ33" s="846" t="str">
        <f t="shared" si="11"/>
        <v>ER</v>
      </c>
      <c r="BR33" s="745" t="str">
        <f>IFERROR(_xlfn.XLOOKUP($BL33,'LIFECYCLE MATERIAL DATA'!$A$5:$A$104,'LIFECYCLE MATERIAL DATA'!$I$5:$I$104,,)*($BQ33/1000)+_xlfn.XLOOKUP('Project Info'!$C$15,'LIFECYCLE MATERIAL DATA'!$A$5:$A$104,'LIFECYCLE MATERIAL DATA'!$I$5:$I$104,,)*($BP33/1000),"")</f>
        <v/>
      </c>
      <c r="BS33" s="745" t="str">
        <f>IFERROR(_xlfn.XLOOKUP($BL33,'LIFECYCLE MATERIAL DATA'!$A$5:$A$104, 'LIFECYCLE MATERIAL DATA'!$J$5:$J$104,,)*($BQ33/1000)+_xlfn.XLOOKUP('Project Info'!$C$15,'LIFECYCLE MATERIAL DATA'!$A$5:$A$104,'LIFECYCLE MATERIAL DATA'!$J$5:$J$104,,)*($BP33/1000),"")</f>
        <v/>
      </c>
      <c r="BT33" s="745" t="str">
        <f>IFERROR(_xlfn.XLOOKUP($BL33,'LIFECYCLE MATERIAL DATA'!$A$5:$A$104, 'LIFECYCLE MATERIAL DATA'!$K$5:$K$104,,)*($BQ33/1000),"")</f>
        <v/>
      </c>
      <c r="BU33" s="185" t="str">
        <f>IFERROR(_xlfn.XLOOKUP($BL33,'LIFECYCLE MATERIAL DATA'!$A$5:$A$104,'LIFECYCLE MATERIAL DATA'!$L$5:$L$104,,)*($BQ33/1000)+_xlfn.XLOOKUP('Project Info'!$C$15,'LIFECYCLE MATERIAL DATA'!$A$5:$A$104,'LIFECYCLE MATERIAL DATA'!$L$5:$L$104,,)*($BP33/1000),"")</f>
        <v/>
      </c>
      <c r="BV33" s="745" t="str">
        <f t="shared" si="25"/>
        <v/>
      </c>
      <c r="BW33" s="745" t="str">
        <f>IF($K33='MATERIAL DATA'!$O$5,$L33, IF($K33='MATERIAL DATA'!$O$6,$L33/(1000*'Scheme 4'!$BN33),""))</f>
        <v/>
      </c>
      <c r="BX33" s="745" t="str">
        <f>IFERROR(((_xlfn.XLOOKUP($BL33,'LIFECYCLE MATERIAL DATA'!$A$5:$A$104,'LIFECYCLE MATERIAL DATA'!$F$5:$F$104,,))*$BQ33/1000+_xlfn.XLOOKUP('Project Info'!$C$15,'LIFECYCLE MATERIAL DATA'!$A$5:$A$104,'LIFECYCLE MATERIAL DATA'!$F$5:$F$104,,)*$BP33/1000),"")</f>
        <v/>
      </c>
      <c r="BY33" s="771" t="str">
        <f>IFERROR((_xlfn.XLOOKUP($BL33,'LIFECYCLE MATERIAL DATA'!$A$5:$A$104,'LIFECYCLE MATERIAL DATA'!$G$5:$G$104,,)*$BQ33/1000++_xlfn.XLOOKUP('Project Info'!$C$15,'LIFECYCLE MATERIAL DATA'!$A$5:$A$104,'LIFECYCLE MATERIAL DATA'!$G$5:$G$104,,)*$BP33/1000),"")</f>
        <v/>
      </c>
      <c r="BZ33" s="745" t="str">
        <f>IFERROR(_xlfn.XLOOKUP('Scheme 4'!$BL33,'LIFECYCLE MATERIAL DATA'!$A$5:$A$104,'LIFECYCLE MATERIAL DATA'!$H$5:$H$104,,)*SUM($BX33+$BY33+$CB33+$CC33), "")</f>
        <v/>
      </c>
      <c r="CA33" s="185"/>
      <c r="CB33" s="743" t="str">
        <f>IFERROR((_xlfn.XLOOKUP($BL33,'LIFECYCLE MATERIAL DATA'!$A$5:$A$104, 'LIFECYCLE MATERIAL DATA'!$M$5:$M$104)*$BQ33/1000++_xlfn.XLOOKUP('Project Info'!$C$15,'LIFECYCLE MATERIAL DATA'!$A$5:$A$104,'LIFECYCLE MATERIAL DATA'!$M$5:$M$104)*$BP33/1000),"")</f>
        <v/>
      </c>
      <c r="CC33" s="745">
        <f>IFERROR(IF(OR($B33="Timber",$C33="Timber_EPD", $C33="Bamboo"),_xlfn.XLOOKUP($BL33,'LIFECYCLE MATERIAL DATA Master'!$A$5:$A$104,'LIFECYCLE MATERIAL DATA Master'!$E$5:$E$104,,)*$BQ33,0),"")/1000</f>
        <v>0</v>
      </c>
      <c r="CD33" s="185" t="str">
        <f>IFERROR((_xlfn.XLOOKUP($BL33,'LIFECYCLE MATERIAL DATA'!$A$5:$A$104,'LIFECYCLE MATERIAL DATA'!$N$5:$N$104,,)*$BQ33/1000++_xlfn.XLOOKUP('Project Info'!$C$15,'LIFECYCLE MATERIAL DATA'!$A$5:$A$104,'LIFECYCLE MATERIAL DATA'!$N$5:$N$104,,)*$BP33/1000),"")</f>
        <v/>
      </c>
      <c r="CE33" s="743"/>
      <c r="CF33" s="743"/>
      <c r="CG33" s="743"/>
      <c r="CH33" s="772">
        <f>IFERROR(1+_xlfn.XLOOKUP($BL33,'LIFECYCLE MATERIAL DATA'!$A$5:$A$104,'LIFECYCLE MATERIAL DATA'!$H$5:$H$104,,),0)</f>
        <v>0</v>
      </c>
      <c r="CI33" s="765">
        <f t="shared" si="97"/>
        <v>0</v>
      </c>
      <c r="CJ33" s="773">
        <f t="shared" si="13"/>
        <v>0</v>
      </c>
      <c r="CK33" s="774">
        <f t="shared" si="14"/>
        <v>0</v>
      </c>
      <c r="CL33" s="767">
        <f t="shared" si="26"/>
        <v>0</v>
      </c>
      <c r="CM33" s="775">
        <f t="shared" si="27"/>
        <v>0</v>
      </c>
      <c r="CN33" s="769">
        <v>0</v>
      </c>
      <c r="CO33" s="745">
        <f t="shared" si="15"/>
        <v>0</v>
      </c>
      <c r="CP33" s="745">
        <f t="shared" si="15"/>
        <v>0</v>
      </c>
      <c r="CQ33" s="745">
        <f t="shared" ref="CQ33:DV33" si="119">IF(CQ$11&gt;=DESIGN_LIFE,CP33,IF(AND(CQ$11&gt;0,$CK33&lt;&gt;0),IF(INT((CQ$11)/(DESIGN_LIFE/$CK33))=((CQ$11)/(DESIGN_LIFE/$CK33)),$CM33+CP33,CP33),CP33))</f>
        <v>0</v>
      </c>
      <c r="CR33" s="745">
        <f t="shared" si="119"/>
        <v>0</v>
      </c>
      <c r="CS33" s="745">
        <f t="shared" si="119"/>
        <v>0</v>
      </c>
      <c r="CT33" s="745">
        <f t="shared" si="119"/>
        <v>0</v>
      </c>
      <c r="CU33" s="745">
        <f t="shared" si="119"/>
        <v>0</v>
      </c>
      <c r="CV33" s="745">
        <f t="shared" si="119"/>
        <v>0</v>
      </c>
      <c r="CW33" s="745">
        <f t="shared" si="119"/>
        <v>0</v>
      </c>
      <c r="CX33" s="745">
        <f t="shared" si="119"/>
        <v>0</v>
      </c>
      <c r="CY33" s="745">
        <f t="shared" si="119"/>
        <v>0</v>
      </c>
      <c r="CZ33" s="745">
        <f t="shared" si="119"/>
        <v>0</v>
      </c>
      <c r="DA33" s="745">
        <f t="shared" si="119"/>
        <v>0</v>
      </c>
      <c r="DB33" s="745">
        <f t="shared" si="119"/>
        <v>0</v>
      </c>
      <c r="DC33" s="745">
        <f t="shared" si="119"/>
        <v>0</v>
      </c>
      <c r="DD33" s="745">
        <f t="shared" si="119"/>
        <v>0</v>
      </c>
      <c r="DE33" s="745">
        <f t="shared" si="119"/>
        <v>0</v>
      </c>
      <c r="DF33" s="745">
        <f t="shared" si="119"/>
        <v>0</v>
      </c>
      <c r="DG33" s="745">
        <f t="shared" si="119"/>
        <v>0</v>
      </c>
      <c r="DH33" s="745">
        <f t="shared" si="119"/>
        <v>0</v>
      </c>
      <c r="DI33" s="745">
        <f t="shared" si="119"/>
        <v>0</v>
      </c>
      <c r="DJ33" s="745">
        <f t="shared" si="119"/>
        <v>0</v>
      </c>
      <c r="DK33" s="745">
        <f t="shared" si="119"/>
        <v>0</v>
      </c>
      <c r="DL33" s="745">
        <f t="shared" si="119"/>
        <v>0</v>
      </c>
      <c r="DM33" s="745">
        <f t="shared" si="119"/>
        <v>0</v>
      </c>
      <c r="DN33" s="745">
        <f t="shared" si="119"/>
        <v>0</v>
      </c>
      <c r="DO33" s="745">
        <f t="shared" si="119"/>
        <v>0</v>
      </c>
      <c r="DP33" s="745">
        <f t="shared" si="119"/>
        <v>0</v>
      </c>
      <c r="DQ33" s="745">
        <f t="shared" si="119"/>
        <v>0</v>
      </c>
      <c r="DR33" s="745">
        <f t="shared" si="119"/>
        <v>0</v>
      </c>
      <c r="DS33" s="745">
        <f t="shared" si="119"/>
        <v>0</v>
      </c>
      <c r="DT33" s="745">
        <f t="shared" si="119"/>
        <v>0</v>
      </c>
      <c r="DU33" s="745">
        <f t="shared" si="119"/>
        <v>0</v>
      </c>
      <c r="DV33" s="745">
        <f t="shared" si="119"/>
        <v>0</v>
      </c>
      <c r="DW33" s="745">
        <f t="shared" ref="DW33:FB33" si="120">IF(DW$11&gt;=DESIGN_LIFE,DV33,IF(AND(DW$11&gt;0,$CK33&lt;&gt;0),IF(INT((DW$11)/(DESIGN_LIFE/$CK33))=((DW$11)/(DESIGN_LIFE/$CK33)),$CM33+DV33,DV33),DV33))</f>
        <v>0</v>
      </c>
      <c r="DX33" s="745">
        <f t="shared" si="120"/>
        <v>0</v>
      </c>
      <c r="DY33" s="745">
        <f t="shared" si="120"/>
        <v>0</v>
      </c>
      <c r="DZ33" s="745">
        <f t="shared" si="120"/>
        <v>0</v>
      </c>
      <c r="EA33" s="745">
        <f t="shared" si="120"/>
        <v>0</v>
      </c>
      <c r="EB33" s="745">
        <f t="shared" si="120"/>
        <v>0</v>
      </c>
      <c r="EC33" s="745">
        <f t="shared" si="120"/>
        <v>0</v>
      </c>
      <c r="ED33" s="745">
        <f t="shared" si="120"/>
        <v>0</v>
      </c>
      <c r="EE33" s="745">
        <f t="shared" si="120"/>
        <v>0</v>
      </c>
      <c r="EF33" s="745">
        <f t="shared" si="120"/>
        <v>0</v>
      </c>
      <c r="EG33" s="745">
        <f t="shared" si="120"/>
        <v>0</v>
      </c>
      <c r="EH33" s="745">
        <f t="shared" si="120"/>
        <v>0</v>
      </c>
      <c r="EI33" s="745">
        <f t="shared" si="120"/>
        <v>0</v>
      </c>
      <c r="EJ33" s="745">
        <f t="shared" si="120"/>
        <v>0</v>
      </c>
      <c r="EK33" s="745">
        <f t="shared" si="120"/>
        <v>0</v>
      </c>
      <c r="EL33" s="745">
        <f t="shared" si="120"/>
        <v>0</v>
      </c>
      <c r="EM33" s="745">
        <f t="shared" si="120"/>
        <v>0</v>
      </c>
      <c r="EN33" s="745">
        <f t="shared" si="120"/>
        <v>0</v>
      </c>
      <c r="EO33" s="745">
        <f t="shared" si="120"/>
        <v>0</v>
      </c>
      <c r="EP33" s="745">
        <f t="shared" si="120"/>
        <v>0</v>
      </c>
      <c r="EQ33" s="745">
        <f t="shared" si="120"/>
        <v>0</v>
      </c>
      <c r="ER33" s="745">
        <f t="shared" si="120"/>
        <v>0</v>
      </c>
      <c r="ES33" s="745">
        <f t="shared" si="120"/>
        <v>0</v>
      </c>
      <c r="ET33" s="745">
        <f t="shared" si="120"/>
        <v>0</v>
      </c>
      <c r="EU33" s="745">
        <f t="shared" si="120"/>
        <v>0</v>
      </c>
      <c r="EV33" s="745">
        <f t="shared" si="120"/>
        <v>0</v>
      </c>
      <c r="EW33" s="745">
        <f t="shared" si="120"/>
        <v>0</v>
      </c>
      <c r="EX33" s="745">
        <f t="shared" si="120"/>
        <v>0</v>
      </c>
      <c r="EY33" s="745">
        <f t="shared" si="120"/>
        <v>0</v>
      </c>
      <c r="EZ33" s="745">
        <f t="shared" si="120"/>
        <v>0</v>
      </c>
      <c r="FA33" s="745">
        <f t="shared" si="120"/>
        <v>0</v>
      </c>
      <c r="FB33" s="745">
        <f t="shared" si="120"/>
        <v>0</v>
      </c>
      <c r="FC33" s="745">
        <f t="shared" ref="FC33:GH33" si="121">IF(FC$11&gt;=DESIGN_LIFE,FB33,IF(AND(FC$11&gt;0,$CK33&lt;&gt;0),IF(INT((FC$11)/(DESIGN_LIFE/$CK33))=((FC$11)/(DESIGN_LIFE/$CK33)),$CM33+FB33,FB33),FB33))</f>
        <v>0</v>
      </c>
      <c r="FD33" s="745">
        <f t="shared" si="121"/>
        <v>0</v>
      </c>
      <c r="FE33" s="745">
        <f t="shared" si="121"/>
        <v>0</v>
      </c>
      <c r="FF33" s="745">
        <f t="shared" si="121"/>
        <v>0</v>
      </c>
      <c r="FG33" s="745">
        <f t="shared" si="121"/>
        <v>0</v>
      </c>
      <c r="FH33" s="745">
        <f t="shared" si="121"/>
        <v>0</v>
      </c>
      <c r="FI33" s="745">
        <f t="shared" si="121"/>
        <v>0</v>
      </c>
      <c r="FJ33" s="745">
        <f t="shared" si="121"/>
        <v>0</v>
      </c>
      <c r="FK33" s="745">
        <f t="shared" si="121"/>
        <v>0</v>
      </c>
      <c r="FL33" s="745">
        <f t="shared" si="121"/>
        <v>0</v>
      </c>
      <c r="FM33" s="745">
        <f t="shared" si="121"/>
        <v>0</v>
      </c>
      <c r="FN33" s="745">
        <f t="shared" si="121"/>
        <v>0</v>
      </c>
      <c r="FO33" s="745">
        <f t="shared" si="121"/>
        <v>0</v>
      </c>
      <c r="FP33" s="745">
        <f t="shared" si="121"/>
        <v>0</v>
      </c>
      <c r="FQ33" s="745">
        <f t="shared" si="121"/>
        <v>0</v>
      </c>
      <c r="FR33" s="745">
        <f t="shared" si="121"/>
        <v>0</v>
      </c>
      <c r="FS33" s="745">
        <f t="shared" si="121"/>
        <v>0</v>
      </c>
      <c r="FT33" s="745">
        <f t="shared" si="121"/>
        <v>0</v>
      </c>
      <c r="FU33" s="745">
        <f t="shared" si="121"/>
        <v>0</v>
      </c>
      <c r="FV33" s="745">
        <f t="shared" si="121"/>
        <v>0</v>
      </c>
      <c r="FW33" s="745">
        <f t="shared" si="121"/>
        <v>0</v>
      </c>
      <c r="FX33" s="745">
        <f t="shared" si="121"/>
        <v>0</v>
      </c>
      <c r="FY33" s="745">
        <f t="shared" si="121"/>
        <v>0</v>
      </c>
      <c r="FZ33" s="745">
        <f t="shared" si="121"/>
        <v>0</v>
      </c>
      <c r="GA33" s="745">
        <f t="shared" si="121"/>
        <v>0</v>
      </c>
      <c r="GB33" s="745">
        <f t="shared" si="121"/>
        <v>0</v>
      </c>
      <c r="GC33" s="745">
        <f t="shared" si="121"/>
        <v>0</v>
      </c>
      <c r="GD33" s="745">
        <f t="shared" si="121"/>
        <v>0</v>
      </c>
      <c r="GE33" s="745">
        <f t="shared" si="121"/>
        <v>0</v>
      </c>
      <c r="GF33" s="745">
        <f t="shared" si="121"/>
        <v>0</v>
      </c>
      <c r="GG33" s="745">
        <f t="shared" si="121"/>
        <v>0</v>
      </c>
      <c r="GH33" s="745">
        <f t="shared" si="121"/>
        <v>0</v>
      </c>
      <c r="GI33" s="745">
        <f t="shared" ref="GI33:HG33" si="122">IF(GI$11&gt;=DESIGN_LIFE,GH33,IF(AND(GI$11&gt;0,$CK33&lt;&gt;0),IF(INT((GI$11)/(DESIGN_LIFE/$CK33))=((GI$11)/(DESIGN_LIFE/$CK33)),$CM33+GH33,GH33),GH33))</f>
        <v>0</v>
      </c>
      <c r="GJ33" s="745">
        <f t="shared" si="122"/>
        <v>0</v>
      </c>
      <c r="GK33" s="745">
        <f t="shared" si="122"/>
        <v>0</v>
      </c>
      <c r="GL33" s="745">
        <f t="shared" si="122"/>
        <v>0</v>
      </c>
      <c r="GM33" s="745">
        <f t="shared" si="122"/>
        <v>0</v>
      </c>
      <c r="GN33" s="745">
        <f t="shared" si="122"/>
        <v>0</v>
      </c>
      <c r="GO33" s="745">
        <f t="shared" si="122"/>
        <v>0</v>
      </c>
      <c r="GP33" s="745">
        <f t="shared" si="122"/>
        <v>0</v>
      </c>
      <c r="GQ33" s="745">
        <f t="shared" si="122"/>
        <v>0</v>
      </c>
      <c r="GR33" s="745">
        <f t="shared" si="122"/>
        <v>0</v>
      </c>
      <c r="GS33" s="745">
        <f t="shared" si="122"/>
        <v>0</v>
      </c>
      <c r="GT33" s="745">
        <f t="shared" si="122"/>
        <v>0</v>
      </c>
      <c r="GU33" s="745">
        <f t="shared" si="122"/>
        <v>0</v>
      </c>
      <c r="GV33" s="745">
        <f t="shared" si="122"/>
        <v>0</v>
      </c>
      <c r="GW33" s="745">
        <f t="shared" si="122"/>
        <v>0</v>
      </c>
      <c r="GX33" s="745">
        <f t="shared" si="122"/>
        <v>0</v>
      </c>
      <c r="GY33" s="745">
        <f t="shared" si="122"/>
        <v>0</v>
      </c>
      <c r="GZ33" s="745">
        <f t="shared" si="122"/>
        <v>0</v>
      </c>
      <c r="HA33" s="745">
        <f t="shared" si="122"/>
        <v>0</v>
      </c>
      <c r="HB33" s="745">
        <f t="shared" si="122"/>
        <v>0</v>
      </c>
      <c r="HC33" s="745">
        <f t="shared" si="122"/>
        <v>0</v>
      </c>
      <c r="HD33" s="745">
        <f t="shared" si="122"/>
        <v>0</v>
      </c>
      <c r="HE33" s="745">
        <f t="shared" si="122"/>
        <v>0</v>
      </c>
      <c r="HF33" s="745">
        <f t="shared" si="122"/>
        <v>0</v>
      </c>
      <c r="HG33" s="745">
        <f t="shared" si="122"/>
        <v>0</v>
      </c>
      <c r="HH33" s="185"/>
    </row>
    <row r="34" spans="1:216" s="99" customFormat="1" ht="20.100000000000001" customHeight="1">
      <c r="A34" s="520" t="str">
        <f t="shared" si="4"/>
        <v>LST_STR_ELEMENT</v>
      </c>
      <c r="B34" s="629"/>
      <c r="C34" s="628"/>
      <c r="D34" s="626"/>
      <c r="E34" s="627"/>
      <c r="F34" s="626"/>
      <c r="G34" s="350" t="e">
        <f>IF(TYPOLOGY = "Bridge", _xlfn.XLOOKUP($E34, BRIDGE_STR_ELEMENT, 'MATERIAL DATA'!$R$36:$R$74,,), _xlfn.XLOOKUP($BL34, 'LIFECYCLE MATERIAL DATA'!$A$5:$A$104, 'LIFECYCLE MATERIAL DATA'!$Q$5:$Q$104,,))</f>
        <v>#N/A</v>
      </c>
      <c r="H34" s="630"/>
      <c r="I34" s="631"/>
      <c r="J34" s="737"/>
      <c r="K34" s="626"/>
      <c r="L34" s="632"/>
      <c r="M34" s="400"/>
      <c r="N34" s="156">
        <f t="shared" si="92"/>
        <v>0</v>
      </c>
      <c r="O34" s="157" t="str">
        <f t="shared" si="20"/>
        <v/>
      </c>
      <c r="P34" s="158" t="str">
        <f t="shared" si="21"/>
        <v/>
      </c>
      <c r="Q34" s="158" t="str" cm="1">
        <f t="array" ref="Q34">IFERROR(_xlfn.IFS(AND($I34 = "Yes", $J34 =1),(($BX34+$BU34)/($J34) + ($BY34+$BR34 +$BZ34)),AND($I34 = "Yes", $J34 &gt;1), (($BX34+$BU34)/($J34) + ($BY34*2 +$BZ34)) ), "")</f>
        <v/>
      </c>
      <c r="R34" s="158" t="str">
        <f t="shared" si="5"/>
        <v/>
      </c>
      <c r="S34" s="159">
        <f t="shared" si="22"/>
        <v>0</v>
      </c>
      <c r="T34" s="159" t="str">
        <f t="shared" si="45"/>
        <v/>
      </c>
      <c r="U34" s="158" t="str">
        <f t="shared" si="33"/>
        <v/>
      </c>
      <c r="V34" s="396" t="str">
        <f t="shared" si="23"/>
        <v/>
      </c>
      <c r="W34" s="156" t="str">
        <f t="shared" si="7"/>
        <v/>
      </c>
      <c r="X34" s="160">
        <f t="shared" si="8"/>
        <v>0</v>
      </c>
      <c r="Y34" s="274" t="s">
        <v>415</v>
      </c>
      <c r="Z34" s="745" t="str">
        <f>'MATERIAL DATA'!$Q58</f>
        <v>4.2.2 Scour protection</v>
      </c>
      <c r="AA34" s="768">
        <f t="shared" si="62"/>
        <v>0</v>
      </c>
      <c r="AB34" s="185"/>
      <c r="AC34" s="185"/>
      <c r="AD34" s="185"/>
      <c r="AE34" s="185"/>
      <c r="AF34" s="185"/>
      <c r="AG34" s="185"/>
      <c r="AH34" s="185"/>
      <c r="AI34" s="185"/>
      <c r="AJ34" s="185"/>
      <c r="AK34" s="185"/>
      <c r="AL34" s="185"/>
      <c r="AM34" s="185"/>
      <c r="AN34" s="185"/>
      <c r="AO34" s="185"/>
      <c r="AP34" s="185"/>
      <c r="AQ34" s="185"/>
      <c r="AR34" s="185"/>
      <c r="AS34" s="185"/>
      <c r="AT34" s="185"/>
      <c r="AU34" s="185" t="s">
        <v>740</v>
      </c>
      <c r="AV34" s="185" t="e">
        <f>BD25+ SUM(BD27,BD31,BD32)*0.5 + BD26 + SUM(BD33:BD34)</f>
        <v>#DIV/0!</v>
      </c>
      <c r="AW34" s="185"/>
      <c r="AX34" s="185"/>
      <c r="AY34" s="185" t="s">
        <v>648</v>
      </c>
      <c r="AZ34" s="185" cm="1">
        <f t="array" ref="AZ34">SUMPRODUCT(SUMIF(H12:H43,New_Ext,V12:V43))</f>
        <v>0</v>
      </c>
      <c r="BA34" s="185"/>
      <c r="BB34" s="185"/>
      <c r="BC34" s="185" t="s">
        <v>648</v>
      </c>
      <c r="BD34" s="185">
        <f>SUMIF(H12:H43, Retained, V12:V43)</f>
        <v>0</v>
      </c>
      <c r="BE34" s="185"/>
      <c r="BF34" s="185"/>
      <c r="BG34" s="185"/>
      <c r="BH34" s="185"/>
      <c r="BI34" s="185"/>
      <c r="BJ34" s="185"/>
      <c r="BK34" s="209" t="str">
        <f t="shared" si="114"/>
        <v>ER</v>
      </c>
      <c r="BL34" s="209" t="str">
        <f t="shared" si="9"/>
        <v xml:space="preserve"> -  - </v>
      </c>
      <c r="BM34" s="745" t="str" cm="1">
        <f t="array" ref="BM34">_xlfn.IFS(OR(AND(TYPOLOGY &lt;&gt; "Bridge", B34="concrete",D34&lt;&gt;"Reinforced - 150mm hollow core slab"),C34="Concrete_EPD",),"Reinforcement",(OR(AND(TYPOLOGY="Bridge",B34="concrete",D34&lt;&gt;"Reinforced - 150mm hollow core slab"),C34="Concrete_EPD",)),"Bridge_Reinforcement",TRUE, "No_Reinforcement")</f>
        <v>No_Reinforcement</v>
      </c>
      <c r="BN34" s="186" t="e">
        <f>_xlfn.XLOOKUP($BL34,'LIFECYCLE MATERIAL DATA'!$A$5:$A$104,'LIFECYCLE MATERIAL DATA'!$D$5:$D$104,)</f>
        <v>#N/A</v>
      </c>
      <c r="BO34" s="186">
        <f>IFERROR(IF(M34&lt;&gt;0,_xlfn.XLOOKUP(M34,'Custom Data'!S16:S45,'Custom Data'!T16:T45,,-1),0),0)</f>
        <v>0</v>
      </c>
      <c r="BP34" s="186">
        <f t="shared" si="10"/>
        <v>0</v>
      </c>
      <c r="BQ34" s="846" t="str">
        <f t="shared" si="11"/>
        <v>ER</v>
      </c>
      <c r="BR34" s="745" t="str">
        <f>IFERROR(_xlfn.XLOOKUP($BL34,'LIFECYCLE MATERIAL DATA'!$A$5:$A$104,'LIFECYCLE MATERIAL DATA'!$I$5:$I$104,,)*($BQ34/1000)+_xlfn.XLOOKUP('Project Info'!$C$15,'LIFECYCLE MATERIAL DATA'!$A$5:$A$104,'LIFECYCLE MATERIAL DATA'!$I$5:$I$104,,)*($BP34/1000),"")</f>
        <v/>
      </c>
      <c r="BS34" s="745" t="str">
        <f>IFERROR(_xlfn.XLOOKUP($BL34,'LIFECYCLE MATERIAL DATA'!$A$5:$A$104, 'LIFECYCLE MATERIAL DATA'!$J$5:$J$104,,)*($BQ34/1000)+_xlfn.XLOOKUP('Project Info'!$C$15,'LIFECYCLE MATERIAL DATA'!$A$5:$A$104,'LIFECYCLE MATERIAL DATA'!$J$5:$J$104,,)*($BP34/1000),"")</f>
        <v/>
      </c>
      <c r="BT34" s="745" t="str">
        <f>IFERROR(_xlfn.XLOOKUP($BL34,'LIFECYCLE MATERIAL DATA'!$A$5:$A$104, 'LIFECYCLE MATERIAL DATA'!$K$5:$K$104,,)*($BQ34/1000),"")</f>
        <v/>
      </c>
      <c r="BU34" s="185" t="str">
        <f>IFERROR(_xlfn.XLOOKUP($BL34,'LIFECYCLE MATERIAL DATA'!$A$5:$A$104,'LIFECYCLE MATERIAL DATA'!$L$5:$L$104,,)*($BQ34/1000)+_xlfn.XLOOKUP('Project Info'!$C$15,'LIFECYCLE MATERIAL DATA'!$A$5:$A$104,'LIFECYCLE MATERIAL DATA'!$L$5:$L$104,,)*($BP34/1000),"")</f>
        <v/>
      </c>
      <c r="BV34" s="745" t="str">
        <f t="shared" si="25"/>
        <v/>
      </c>
      <c r="BW34" s="745" t="str">
        <f>IF($K34='MATERIAL DATA'!$O$5,$L34, IF($K34='MATERIAL DATA'!$O$6,$L34/(1000*'Scheme 4'!$BN34),""))</f>
        <v/>
      </c>
      <c r="BX34" s="745" t="str">
        <f>IFERROR(((_xlfn.XLOOKUP($BL34,'LIFECYCLE MATERIAL DATA'!$A$5:$A$104,'LIFECYCLE MATERIAL DATA'!$F$5:$F$104,,))*$BQ34/1000+_xlfn.XLOOKUP('Project Info'!$C$15,'LIFECYCLE MATERIAL DATA'!$A$5:$A$104,'LIFECYCLE MATERIAL DATA'!$F$5:$F$104,,)*$BP34/1000),"")</f>
        <v/>
      </c>
      <c r="BY34" s="771" t="str">
        <f>IFERROR((_xlfn.XLOOKUP($BL34,'LIFECYCLE MATERIAL DATA'!$A$5:$A$104,'LIFECYCLE MATERIAL DATA'!$G$5:$G$104,,)*$BQ34/1000++_xlfn.XLOOKUP('Project Info'!$C$15,'LIFECYCLE MATERIAL DATA'!$A$5:$A$104,'LIFECYCLE MATERIAL DATA'!$G$5:$G$104,,)*$BP34/1000),"")</f>
        <v/>
      </c>
      <c r="BZ34" s="745" t="str">
        <f>IFERROR(_xlfn.XLOOKUP('Scheme 4'!$BL34,'LIFECYCLE MATERIAL DATA'!$A$5:$A$104,'LIFECYCLE MATERIAL DATA'!$H$5:$H$104,,)*SUM($BX34+$BY34+$CB34+$CC34), "")</f>
        <v/>
      </c>
      <c r="CA34" s="185"/>
      <c r="CB34" s="743" t="str">
        <f>IFERROR((_xlfn.XLOOKUP($BL34,'LIFECYCLE MATERIAL DATA'!$A$5:$A$104, 'LIFECYCLE MATERIAL DATA'!$M$5:$M$104)*$BQ34/1000++_xlfn.XLOOKUP('Project Info'!$C$15,'LIFECYCLE MATERIAL DATA'!$A$5:$A$104,'LIFECYCLE MATERIAL DATA'!$M$5:$M$104)*$BP34/1000),"")</f>
        <v/>
      </c>
      <c r="CC34" s="745">
        <f>IFERROR(IF(OR($B34="Timber",$C34="Timber_EPD", $C34="Bamboo"),_xlfn.XLOOKUP($BL34,'LIFECYCLE MATERIAL DATA Master'!$A$5:$A$104,'LIFECYCLE MATERIAL DATA Master'!$E$5:$E$104,,)*$BQ34,0),"")/1000</f>
        <v>0</v>
      </c>
      <c r="CD34" s="185" t="str">
        <f>IFERROR((_xlfn.XLOOKUP($BL34,'LIFECYCLE MATERIAL DATA'!$A$5:$A$104,'LIFECYCLE MATERIAL DATA'!$N$5:$N$104,,)*$BQ34/1000++_xlfn.XLOOKUP('Project Info'!$C$15,'LIFECYCLE MATERIAL DATA'!$A$5:$A$104,'LIFECYCLE MATERIAL DATA'!$N$5:$N$104,,)*$BP34/1000),"")</f>
        <v/>
      </c>
      <c r="CE34" s="743"/>
      <c r="CF34" s="743"/>
      <c r="CG34" s="743"/>
      <c r="CH34" s="772">
        <f>IFERROR(1+_xlfn.XLOOKUP($BL34,'LIFECYCLE MATERIAL DATA'!$A$5:$A$104,'LIFECYCLE MATERIAL DATA'!$H$5:$H$104,,),0)</f>
        <v>0</v>
      </c>
      <c r="CI34" s="765">
        <f t="shared" si="97"/>
        <v>0</v>
      </c>
      <c r="CJ34" s="773">
        <f t="shared" si="13"/>
        <v>0</v>
      </c>
      <c r="CK34" s="774">
        <f t="shared" si="14"/>
        <v>0</v>
      </c>
      <c r="CL34" s="767">
        <f t="shared" si="26"/>
        <v>0</v>
      </c>
      <c r="CM34" s="775">
        <f t="shared" si="27"/>
        <v>0</v>
      </c>
      <c r="CN34" s="769">
        <v>0</v>
      </c>
      <c r="CO34" s="745">
        <f t="shared" si="15"/>
        <v>0</v>
      </c>
      <c r="CP34" s="745">
        <f t="shared" si="15"/>
        <v>0</v>
      </c>
      <c r="CQ34" s="745">
        <f t="shared" ref="CQ34:DV34" si="123">IF(CQ$11&gt;=DESIGN_LIFE,CP34,IF(AND(CQ$11&gt;0,$CK34&lt;&gt;0),IF(INT((CQ$11)/(DESIGN_LIFE/$CK34))=((CQ$11)/(DESIGN_LIFE/$CK34)),$CM34+CP34,CP34),CP34))</f>
        <v>0</v>
      </c>
      <c r="CR34" s="745">
        <f t="shared" si="123"/>
        <v>0</v>
      </c>
      <c r="CS34" s="745">
        <f t="shared" si="123"/>
        <v>0</v>
      </c>
      <c r="CT34" s="745">
        <f t="shared" si="123"/>
        <v>0</v>
      </c>
      <c r="CU34" s="745">
        <f t="shared" si="123"/>
        <v>0</v>
      </c>
      <c r="CV34" s="745">
        <f t="shared" si="123"/>
        <v>0</v>
      </c>
      <c r="CW34" s="745">
        <f t="shared" si="123"/>
        <v>0</v>
      </c>
      <c r="CX34" s="745">
        <f t="shared" si="123"/>
        <v>0</v>
      </c>
      <c r="CY34" s="745">
        <f t="shared" si="123"/>
        <v>0</v>
      </c>
      <c r="CZ34" s="745">
        <f t="shared" si="123"/>
        <v>0</v>
      </c>
      <c r="DA34" s="745">
        <f t="shared" si="123"/>
        <v>0</v>
      </c>
      <c r="DB34" s="745">
        <f t="shared" si="123"/>
        <v>0</v>
      </c>
      <c r="DC34" s="745">
        <f t="shared" si="123"/>
        <v>0</v>
      </c>
      <c r="DD34" s="745">
        <f t="shared" si="123"/>
        <v>0</v>
      </c>
      <c r="DE34" s="745">
        <f t="shared" si="123"/>
        <v>0</v>
      </c>
      <c r="DF34" s="745">
        <f t="shared" si="123"/>
        <v>0</v>
      </c>
      <c r="DG34" s="745">
        <f t="shared" si="123"/>
        <v>0</v>
      </c>
      <c r="DH34" s="745">
        <f t="shared" si="123"/>
        <v>0</v>
      </c>
      <c r="DI34" s="745">
        <f t="shared" si="123"/>
        <v>0</v>
      </c>
      <c r="DJ34" s="745">
        <f t="shared" si="123"/>
        <v>0</v>
      </c>
      <c r="DK34" s="745">
        <f t="shared" si="123"/>
        <v>0</v>
      </c>
      <c r="DL34" s="745">
        <f t="shared" si="123"/>
        <v>0</v>
      </c>
      <c r="DM34" s="745">
        <f t="shared" si="123"/>
        <v>0</v>
      </c>
      <c r="DN34" s="745">
        <f t="shared" si="123"/>
        <v>0</v>
      </c>
      <c r="DO34" s="745">
        <f t="shared" si="123"/>
        <v>0</v>
      </c>
      <c r="DP34" s="745">
        <f t="shared" si="123"/>
        <v>0</v>
      </c>
      <c r="DQ34" s="745">
        <f t="shared" si="123"/>
        <v>0</v>
      </c>
      <c r="DR34" s="745">
        <f t="shared" si="123"/>
        <v>0</v>
      </c>
      <c r="DS34" s="745">
        <f t="shared" si="123"/>
        <v>0</v>
      </c>
      <c r="DT34" s="745">
        <f t="shared" si="123"/>
        <v>0</v>
      </c>
      <c r="DU34" s="745">
        <f t="shared" si="123"/>
        <v>0</v>
      </c>
      <c r="DV34" s="745">
        <f t="shared" si="123"/>
        <v>0</v>
      </c>
      <c r="DW34" s="745">
        <f t="shared" ref="DW34:FB34" si="124">IF(DW$11&gt;=DESIGN_LIFE,DV34,IF(AND(DW$11&gt;0,$CK34&lt;&gt;0),IF(INT((DW$11)/(DESIGN_LIFE/$CK34))=((DW$11)/(DESIGN_LIFE/$CK34)),$CM34+DV34,DV34),DV34))</f>
        <v>0</v>
      </c>
      <c r="DX34" s="745">
        <f t="shared" si="124"/>
        <v>0</v>
      </c>
      <c r="DY34" s="745">
        <f t="shared" si="124"/>
        <v>0</v>
      </c>
      <c r="DZ34" s="745">
        <f t="shared" si="124"/>
        <v>0</v>
      </c>
      <c r="EA34" s="745">
        <f t="shared" si="124"/>
        <v>0</v>
      </c>
      <c r="EB34" s="745">
        <f t="shared" si="124"/>
        <v>0</v>
      </c>
      <c r="EC34" s="745">
        <f t="shared" si="124"/>
        <v>0</v>
      </c>
      <c r="ED34" s="745">
        <f t="shared" si="124"/>
        <v>0</v>
      </c>
      <c r="EE34" s="745">
        <f t="shared" si="124"/>
        <v>0</v>
      </c>
      <c r="EF34" s="745">
        <f t="shared" si="124"/>
        <v>0</v>
      </c>
      <c r="EG34" s="745">
        <f t="shared" si="124"/>
        <v>0</v>
      </c>
      <c r="EH34" s="745">
        <f t="shared" si="124"/>
        <v>0</v>
      </c>
      <c r="EI34" s="745">
        <f t="shared" si="124"/>
        <v>0</v>
      </c>
      <c r="EJ34" s="745">
        <f t="shared" si="124"/>
        <v>0</v>
      </c>
      <c r="EK34" s="745">
        <f t="shared" si="124"/>
        <v>0</v>
      </c>
      <c r="EL34" s="745">
        <f t="shared" si="124"/>
        <v>0</v>
      </c>
      <c r="EM34" s="745">
        <f t="shared" si="124"/>
        <v>0</v>
      </c>
      <c r="EN34" s="745">
        <f t="shared" si="124"/>
        <v>0</v>
      </c>
      <c r="EO34" s="745">
        <f t="shared" si="124"/>
        <v>0</v>
      </c>
      <c r="EP34" s="745">
        <f t="shared" si="124"/>
        <v>0</v>
      </c>
      <c r="EQ34" s="745">
        <f t="shared" si="124"/>
        <v>0</v>
      </c>
      <c r="ER34" s="745">
        <f t="shared" si="124"/>
        <v>0</v>
      </c>
      <c r="ES34" s="745">
        <f t="shared" si="124"/>
        <v>0</v>
      </c>
      <c r="ET34" s="745">
        <f t="shared" si="124"/>
        <v>0</v>
      </c>
      <c r="EU34" s="745">
        <f t="shared" si="124"/>
        <v>0</v>
      </c>
      <c r="EV34" s="745">
        <f t="shared" si="124"/>
        <v>0</v>
      </c>
      <c r="EW34" s="745">
        <f t="shared" si="124"/>
        <v>0</v>
      </c>
      <c r="EX34" s="745">
        <f t="shared" si="124"/>
        <v>0</v>
      </c>
      <c r="EY34" s="745">
        <f t="shared" si="124"/>
        <v>0</v>
      </c>
      <c r="EZ34" s="745">
        <f t="shared" si="124"/>
        <v>0</v>
      </c>
      <c r="FA34" s="745">
        <f t="shared" si="124"/>
        <v>0</v>
      </c>
      <c r="FB34" s="745">
        <f t="shared" si="124"/>
        <v>0</v>
      </c>
      <c r="FC34" s="745">
        <f t="shared" ref="FC34:GH34" si="125">IF(FC$11&gt;=DESIGN_LIFE,FB34,IF(AND(FC$11&gt;0,$CK34&lt;&gt;0),IF(INT((FC$11)/(DESIGN_LIFE/$CK34))=((FC$11)/(DESIGN_LIFE/$CK34)),$CM34+FB34,FB34),FB34))</f>
        <v>0</v>
      </c>
      <c r="FD34" s="745">
        <f t="shared" si="125"/>
        <v>0</v>
      </c>
      <c r="FE34" s="745">
        <f t="shared" si="125"/>
        <v>0</v>
      </c>
      <c r="FF34" s="745">
        <f t="shared" si="125"/>
        <v>0</v>
      </c>
      <c r="FG34" s="745">
        <f t="shared" si="125"/>
        <v>0</v>
      </c>
      <c r="FH34" s="745">
        <f t="shared" si="125"/>
        <v>0</v>
      </c>
      <c r="FI34" s="745">
        <f t="shared" si="125"/>
        <v>0</v>
      </c>
      <c r="FJ34" s="745">
        <f t="shared" si="125"/>
        <v>0</v>
      </c>
      <c r="FK34" s="745">
        <f t="shared" si="125"/>
        <v>0</v>
      </c>
      <c r="FL34" s="745">
        <f t="shared" si="125"/>
        <v>0</v>
      </c>
      <c r="FM34" s="745">
        <f t="shared" si="125"/>
        <v>0</v>
      </c>
      <c r="FN34" s="745">
        <f t="shared" si="125"/>
        <v>0</v>
      </c>
      <c r="FO34" s="745">
        <f t="shared" si="125"/>
        <v>0</v>
      </c>
      <c r="FP34" s="745">
        <f t="shared" si="125"/>
        <v>0</v>
      </c>
      <c r="FQ34" s="745">
        <f t="shared" si="125"/>
        <v>0</v>
      </c>
      <c r="FR34" s="745">
        <f t="shared" si="125"/>
        <v>0</v>
      </c>
      <c r="FS34" s="745">
        <f t="shared" si="125"/>
        <v>0</v>
      </c>
      <c r="FT34" s="745">
        <f t="shared" si="125"/>
        <v>0</v>
      </c>
      <c r="FU34" s="745">
        <f t="shared" si="125"/>
        <v>0</v>
      </c>
      <c r="FV34" s="745">
        <f t="shared" si="125"/>
        <v>0</v>
      </c>
      <c r="FW34" s="745">
        <f t="shared" si="125"/>
        <v>0</v>
      </c>
      <c r="FX34" s="745">
        <f t="shared" si="125"/>
        <v>0</v>
      </c>
      <c r="FY34" s="745">
        <f t="shared" si="125"/>
        <v>0</v>
      </c>
      <c r="FZ34" s="745">
        <f t="shared" si="125"/>
        <v>0</v>
      </c>
      <c r="GA34" s="745">
        <f t="shared" si="125"/>
        <v>0</v>
      </c>
      <c r="GB34" s="745">
        <f t="shared" si="125"/>
        <v>0</v>
      </c>
      <c r="GC34" s="745">
        <f t="shared" si="125"/>
        <v>0</v>
      </c>
      <c r="GD34" s="745">
        <f t="shared" si="125"/>
        <v>0</v>
      </c>
      <c r="GE34" s="745">
        <f t="shared" si="125"/>
        <v>0</v>
      </c>
      <c r="GF34" s="745">
        <f t="shared" si="125"/>
        <v>0</v>
      </c>
      <c r="GG34" s="745">
        <f t="shared" si="125"/>
        <v>0</v>
      </c>
      <c r="GH34" s="745">
        <f t="shared" si="125"/>
        <v>0</v>
      </c>
      <c r="GI34" s="745">
        <f t="shared" ref="GI34:HG34" si="126">IF(GI$11&gt;=DESIGN_LIFE,GH34,IF(AND(GI$11&gt;0,$CK34&lt;&gt;0),IF(INT((GI$11)/(DESIGN_LIFE/$CK34))=((GI$11)/(DESIGN_LIFE/$CK34)),$CM34+GH34,GH34),GH34))</f>
        <v>0</v>
      </c>
      <c r="GJ34" s="745">
        <f t="shared" si="126"/>
        <v>0</v>
      </c>
      <c r="GK34" s="745">
        <f t="shared" si="126"/>
        <v>0</v>
      </c>
      <c r="GL34" s="745">
        <f t="shared" si="126"/>
        <v>0</v>
      </c>
      <c r="GM34" s="745">
        <f t="shared" si="126"/>
        <v>0</v>
      </c>
      <c r="GN34" s="745">
        <f t="shared" si="126"/>
        <v>0</v>
      </c>
      <c r="GO34" s="745">
        <f t="shared" si="126"/>
        <v>0</v>
      </c>
      <c r="GP34" s="745">
        <f t="shared" si="126"/>
        <v>0</v>
      </c>
      <c r="GQ34" s="745">
        <f t="shared" si="126"/>
        <v>0</v>
      </c>
      <c r="GR34" s="745">
        <f t="shared" si="126"/>
        <v>0</v>
      </c>
      <c r="GS34" s="745">
        <f t="shared" si="126"/>
        <v>0</v>
      </c>
      <c r="GT34" s="745">
        <f t="shared" si="126"/>
        <v>0</v>
      </c>
      <c r="GU34" s="745">
        <f t="shared" si="126"/>
        <v>0</v>
      </c>
      <c r="GV34" s="745">
        <f t="shared" si="126"/>
        <v>0</v>
      </c>
      <c r="GW34" s="745">
        <f t="shared" si="126"/>
        <v>0</v>
      </c>
      <c r="GX34" s="745">
        <f t="shared" si="126"/>
        <v>0</v>
      </c>
      <c r="GY34" s="745">
        <f t="shared" si="126"/>
        <v>0</v>
      </c>
      <c r="GZ34" s="745">
        <f t="shared" si="126"/>
        <v>0</v>
      </c>
      <c r="HA34" s="745">
        <f t="shared" si="126"/>
        <v>0</v>
      </c>
      <c r="HB34" s="745">
        <f t="shared" si="126"/>
        <v>0</v>
      </c>
      <c r="HC34" s="745">
        <f t="shared" si="126"/>
        <v>0</v>
      </c>
      <c r="HD34" s="745">
        <f t="shared" si="126"/>
        <v>0</v>
      </c>
      <c r="HE34" s="745">
        <f t="shared" si="126"/>
        <v>0</v>
      </c>
      <c r="HF34" s="745">
        <f t="shared" si="126"/>
        <v>0</v>
      </c>
      <c r="HG34" s="745">
        <f t="shared" si="126"/>
        <v>0</v>
      </c>
      <c r="HH34" s="185"/>
    </row>
    <row r="35" spans="1:216" s="99" customFormat="1" ht="20.100000000000001" customHeight="1">
      <c r="A35" s="520" t="str">
        <f t="shared" si="4"/>
        <v>LST_STR_ELEMENT</v>
      </c>
      <c r="B35" s="629"/>
      <c r="C35" s="628"/>
      <c r="D35" s="626"/>
      <c r="E35" s="627"/>
      <c r="F35" s="626"/>
      <c r="G35" s="350" t="e">
        <f>IF(TYPOLOGY = "Bridge", _xlfn.XLOOKUP($E35, BRIDGE_STR_ELEMENT, 'MATERIAL DATA'!$R$36:$R$74,,), _xlfn.XLOOKUP($BL35, 'LIFECYCLE MATERIAL DATA'!$A$5:$A$104, 'LIFECYCLE MATERIAL DATA'!$Q$5:$Q$104,,))</f>
        <v>#N/A</v>
      </c>
      <c r="H35" s="630"/>
      <c r="I35" s="631"/>
      <c r="J35" s="737"/>
      <c r="K35" s="626"/>
      <c r="L35" s="632"/>
      <c r="M35" s="400"/>
      <c r="N35" s="156">
        <f t="shared" si="92"/>
        <v>0</v>
      </c>
      <c r="O35" s="157" t="str">
        <f t="shared" si="20"/>
        <v/>
      </c>
      <c r="P35" s="158" t="str">
        <f t="shared" si="21"/>
        <v/>
      </c>
      <c r="Q35" s="158" t="str" cm="1">
        <f t="array" ref="Q35">IFERROR(_xlfn.IFS(AND($I35 = "Yes", $J35 =1),(($BX35+$BU35)/($J35) + ($BY35+$BR35 +$BZ35)),AND($I35 = "Yes", $J35 &gt;1), (($BX35+$BU35)/($J35) + ($BY35*2 +$BZ35)) ), "")</f>
        <v/>
      </c>
      <c r="R35" s="158" t="str">
        <f t="shared" si="5"/>
        <v/>
      </c>
      <c r="S35" s="159">
        <f t="shared" si="22"/>
        <v>0</v>
      </c>
      <c r="T35" s="159" t="str">
        <f t="shared" si="45"/>
        <v/>
      </c>
      <c r="U35" s="158" t="str">
        <f t="shared" si="33"/>
        <v/>
      </c>
      <c r="V35" s="396" t="str">
        <f t="shared" si="23"/>
        <v/>
      </c>
      <c r="W35" s="156" t="str">
        <f t="shared" si="7"/>
        <v/>
      </c>
      <c r="X35" s="160">
        <f t="shared" si="8"/>
        <v>0</v>
      </c>
      <c r="Y35" s="274" t="s">
        <v>415</v>
      </c>
      <c r="Z35" s="745" t="str">
        <f>'MATERIAL DATA'!$Q59</f>
        <v>4.3.1 Expansion joints</v>
      </c>
      <c r="AA35" s="768">
        <f t="shared" si="62"/>
        <v>0</v>
      </c>
      <c r="AB35" s="185"/>
      <c r="AC35" s="185"/>
      <c r="AD35" s="185"/>
      <c r="AE35" s="185"/>
      <c r="AF35" s="185"/>
      <c r="AG35" s="185"/>
      <c r="AH35" s="185"/>
      <c r="AI35" s="185"/>
      <c r="AJ35" s="185"/>
      <c r="AK35" s="185"/>
      <c r="AL35" s="185"/>
      <c r="AM35" s="185"/>
      <c r="AN35" s="185"/>
      <c r="AO35" s="185"/>
      <c r="AP35" s="185"/>
      <c r="AQ35" s="185"/>
      <c r="AR35" s="185"/>
      <c r="AS35" s="185"/>
      <c r="AT35" s="185"/>
      <c r="AU35" s="185"/>
      <c r="AV35" s="185"/>
      <c r="AW35" s="185"/>
      <c r="AX35" s="185"/>
      <c r="AY35" s="185"/>
      <c r="AZ35" s="185"/>
      <c r="BA35" s="185"/>
      <c r="BB35" s="185"/>
      <c r="BC35" s="185"/>
      <c r="BD35" s="185"/>
      <c r="BE35" s="185"/>
      <c r="BF35" s="185"/>
      <c r="BG35" s="185"/>
      <c r="BH35" s="185"/>
      <c r="BI35" s="185"/>
      <c r="BJ35" s="185"/>
      <c r="BK35" s="209" t="str">
        <f t="shared" si="114"/>
        <v>ER</v>
      </c>
      <c r="BL35" s="209" t="str">
        <f t="shared" si="9"/>
        <v xml:space="preserve"> -  - </v>
      </c>
      <c r="BM35" s="745" t="str" cm="1">
        <f t="array" ref="BM35">_xlfn.IFS(OR(AND(TYPOLOGY &lt;&gt; "Bridge", B35="concrete",D35&lt;&gt;"Reinforced - 150mm hollow core slab"),C35="Concrete_EPD",),"Reinforcement",(OR(AND(TYPOLOGY="Bridge",B35="concrete",D35&lt;&gt;"Reinforced - 150mm hollow core slab"),C35="Concrete_EPD",)),"Bridge_Reinforcement",TRUE, "No_Reinforcement")</f>
        <v>No_Reinforcement</v>
      </c>
      <c r="BN35" s="186" t="e">
        <f>_xlfn.XLOOKUP($BL35,'LIFECYCLE MATERIAL DATA'!$A$5:$A$104,'LIFECYCLE MATERIAL DATA'!$D$5:$D$104,)</f>
        <v>#N/A</v>
      </c>
      <c r="BO35" s="186">
        <f>IFERROR(IF(M35&lt;&gt;0,_xlfn.XLOOKUP(M35,'Custom Data'!S16:S45,'Custom Data'!T16:T45,,-1),0),0)</f>
        <v>0</v>
      </c>
      <c r="BP35" s="186">
        <f t="shared" si="10"/>
        <v>0</v>
      </c>
      <c r="BQ35" s="846" t="str">
        <f t="shared" si="11"/>
        <v>ER</v>
      </c>
      <c r="BR35" s="745" t="str">
        <f>IFERROR(_xlfn.XLOOKUP($BL35,'LIFECYCLE MATERIAL DATA'!$A$5:$A$104,'LIFECYCLE MATERIAL DATA'!$I$5:$I$104,,)*($BQ35/1000)+_xlfn.XLOOKUP('Project Info'!$C$15,'LIFECYCLE MATERIAL DATA'!$A$5:$A$104,'LIFECYCLE MATERIAL DATA'!$I$5:$I$104,,)*($BP35/1000),"")</f>
        <v/>
      </c>
      <c r="BS35" s="745" t="str">
        <f>IFERROR(_xlfn.XLOOKUP($BL35,'LIFECYCLE MATERIAL DATA'!$A$5:$A$104, 'LIFECYCLE MATERIAL DATA'!$J$5:$J$104,,)*($BQ35/1000)+_xlfn.XLOOKUP('Project Info'!$C$15,'LIFECYCLE MATERIAL DATA'!$A$5:$A$104,'LIFECYCLE MATERIAL DATA'!$J$5:$J$104,,)*($BP35/1000),"")</f>
        <v/>
      </c>
      <c r="BT35" s="745" t="str">
        <f>IFERROR(_xlfn.XLOOKUP($BL35,'LIFECYCLE MATERIAL DATA'!$A$5:$A$104, 'LIFECYCLE MATERIAL DATA'!$K$5:$K$104,,)*($BQ35/1000),"")</f>
        <v/>
      </c>
      <c r="BU35" s="185" t="str">
        <f>IFERROR(_xlfn.XLOOKUP($BL35,'LIFECYCLE MATERIAL DATA'!$A$5:$A$104,'LIFECYCLE MATERIAL DATA'!$L$5:$L$104,,)*($BQ35/1000)+_xlfn.XLOOKUP('Project Info'!$C$15,'LIFECYCLE MATERIAL DATA'!$A$5:$A$104,'LIFECYCLE MATERIAL DATA'!$L$5:$L$104,,)*($BP35/1000),"")</f>
        <v/>
      </c>
      <c r="BV35" s="745" t="str">
        <f t="shared" si="25"/>
        <v/>
      </c>
      <c r="BW35" s="745" t="str">
        <f>IF($K35='MATERIAL DATA'!$O$5,$L35, IF($K35='MATERIAL DATA'!$O$6,$L35/(1000*'Scheme 4'!$BN35),""))</f>
        <v/>
      </c>
      <c r="BX35" s="745" t="str">
        <f>IFERROR(((_xlfn.XLOOKUP($BL35,'LIFECYCLE MATERIAL DATA'!$A$5:$A$104,'LIFECYCLE MATERIAL DATA'!$F$5:$F$104,,))*$BQ35/1000+_xlfn.XLOOKUP('Project Info'!$C$15,'LIFECYCLE MATERIAL DATA'!$A$5:$A$104,'LIFECYCLE MATERIAL DATA'!$F$5:$F$104,,)*$BP35/1000),"")</f>
        <v/>
      </c>
      <c r="BY35" s="771" t="str">
        <f>IFERROR((_xlfn.XLOOKUP($BL35,'LIFECYCLE MATERIAL DATA'!$A$5:$A$104,'LIFECYCLE MATERIAL DATA'!$G$5:$G$104,,)*$BQ35/1000++_xlfn.XLOOKUP('Project Info'!$C$15,'LIFECYCLE MATERIAL DATA'!$A$5:$A$104,'LIFECYCLE MATERIAL DATA'!$G$5:$G$104,,)*$BP35/1000),"")</f>
        <v/>
      </c>
      <c r="BZ35" s="745" t="str">
        <f>IFERROR(_xlfn.XLOOKUP('Scheme 4'!$BL35,'LIFECYCLE MATERIAL DATA'!$A$5:$A$104,'LIFECYCLE MATERIAL DATA'!$H$5:$H$104,,)*SUM($BX35+$BY35+$CB35+$CC35), "")</f>
        <v/>
      </c>
      <c r="CA35" s="185"/>
      <c r="CB35" s="743" t="str">
        <f>IFERROR((_xlfn.XLOOKUP($BL35,'LIFECYCLE MATERIAL DATA'!$A$5:$A$104, 'LIFECYCLE MATERIAL DATA'!$M$5:$M$104)*$BQ35/1000++_xlfn.XLOOKUP('Project Info'!$C$15,'LIFECYCLE MATERIAL DATA'!$A$5:$A$104,'LIFECYCLE MATERIAL DATA'!$M$5:$M$104)*$BP35/1000),"")</f>
        <v/>
      </c>
      <c r="CC35" s="745">
        <f>IFERROR(IF(OR($B35="Timber",$C35="Timber_EPD", $C35="Bamboo"),_xlfn.XLOOKUP($BL35,'LIFECYCLE MATERIAL DATA Master'!$A$5:$A$104,'LIFECYCLE MATERIAL DATA Master'!$E$5:$E$104,,)*$BQ35,0),"")/1000</f>
        <v>0</v>
      </c>
      <c r="CD35" s="185" t="str">
        <f>IFERROR((_xlfn.XLOOKUP($BL35,'LIFECYCLE MATERIAL DATA'!$A$5:$A$104,'LIFECYCLE MATERIAL DATA'!$N$5:$N$104,,)*$BQ35/1000++_xlfn.XLOOKUP('Project Info'!$C$15,'LIFECYCLE MATERIAL DATA'!$A$5:$A$104,'LIFECYCLE MATERIAL DATA'!$N$5:$N$104,,)*$BP35/1000),"")</f>
        <v/>
      </c>
      <c r="CE35" s="743"/>
      <c r="CF35" s="743"/>
      <c r="CG35" s="743"/>
      <c r="CH35" s="772">
        <f>IFERROR(1+_xlfn.XLOOKUP($BL35,'LIFECYCLE MATERIAL DATA'!$A$5:$A$104,'LIFECYCLE MATERIAL DATA'!$H$5:$H$104,,),0)</f>
        <v>0</v>
      </c>
      <c r="CI35" s="765">
        <f t="shared" si="97"/>
        <v>0</v>
      </c>
      <c r="CJ35" s="773">
        <f t="shared" si="13"/>
        <v>0</v>
      </c>
      <c r="CK35" s="774">
        <f t="shared" si="14"/>
        <v>0</v>
      </c>
      <c r="CL35" s="767">
        <f t="shared" si="26"/>
        <v>0</v>
      </c>
      <c r="CM35" s="775">
        <f t="shared" si="27"/>
        <v>0</v>
      </c>
      <c r="CN35" s="769">
        <v>0</v>
      </c>
      <c r="CO35" s="745">
        <f t="shared" si="15"/>
        <v>0</v>
      </c>
      <c r="CP35" s="745">
        <f t="shared" si="15"/>
        <v>0</v>
      </c>
      <c r="CQ35" s="745">
        <f t="shared" ref="CQ35:DV35" si="127">IF(CQ$11&gt;=DESIGN_LIFE,CP35,IF(AND(CQ$11&gt;0,$CK35&lt;&gt;0),IF(INT((CQ$11)/(DESIGN_LIFE/$CK35))=((CQ$11)/(DESIGN_LIFE/$CK35)),$CM35+CP35,CP35),CP35))</f>
        <v>0</v>
      </c>
      <c r="CR35" s="745">
        <f t="shared" si="127"/>
        <v>0</v>
      </c>
      <c r="CS35" s="745">
        <f t="shared" si="127"/>
        <v>0</v>
      </c>
      <c r="CT35" s="745">
        <f t="shared" si="127"/>
        <v>0</v>
      </c>
      <c r="CU35" s="745">
        <f t="shared" si="127"/>
        <v>0</v>
      </c>
      <c r="CV35" s="745">
        <f t="shared" si="127"/>
        <v>0</v>
      </c>
      <c r="CW35" s="745">
        <f t="shared" si="127"/>
        <v>0</v>
      </c>
      <c r="CX35" s="745">
        <f t="shared" si="127"/>
        <v>0</v>
      </c>
      <c r="CY35" s="745">
        <f t="shared" si="127"/>
        <v>0</v>
      </c>
      <c r="CZ35" s="745">
        <f t="shared" si="127"/>
        <v>0</v>
      </c>
      <c r="DA35" s="745">
        <f t="shared" si="127"/>
        <v>0</v>
      </c>
      <c r="DB35" s="745">
        <f t="shared" si="127"/>
        <v>0</v>
      </c>
      <c r="DC35" s="745">
        <f t="shared" si="127"/>
        <v>0</v>
      </c>
      <c r="DD35" s="745">
        <f t="shared" si="127"/>
        <v>0</v>
      </c>
      <c r="DE35" s="745">
        <f t="shared" si="127"/>
        <v>0</v>
      </c>
      <c r="DF35" s="745">
        <f t="shared" si="127"/>
        <v>0</v>
      </c>
      <c r="DG35" s="745">
        <f t="shared" si="127"/>
        <v>0</v>
      </c>
      <c r="DH35" s="745">
        <f t="shared" si="127"/>
        <v>0</v>
      </c>
      <c r="DI35" s="745">
        <f t="shared" si="127"/>
        <v>0</v>
      </c>
      <c r="DJ35" s="745">
        <f t="shared" si="127"/>
        <v>0</v>
      </c>
      <c r="DK35" s="745">
        <f t="shared" si="127"/>
        <v>0</v>
      </c>
      <c r="DL35" s="745">
        <f t="shared" si="127"/>
        <v>0</v>
      </c>
      <c r="DM35" s="745">
        <f t="shared" si="127"/>
        <v>0</v>
      </c>
      <c r="DN35" s="745">
        <f t="shared" si="127"/>
        <v>0</v>
      </c>
      <c r="DO35" s="745">
        <f t="shared" si="127"/>
        <v>0</v>
      </c>
      <c r="DP35" s="745">
        <f t="shared" si="127"/>
        <v>0</v>
      </c>
      <c r="DQ35" s="745">
        <f t="shared" si="127"/>
        <v>0</v>
      </c>
      <c r="DR35" s="745">
        <f t="shared" si="127"/>
        <v>0</v>
      </c>
      <c r="DS35" s="745">
        <f t="shared" si="127"/>
        <v>0</v>
      </c>
      <c r="DT35" s="745">
        <f t="shared" si="127"/>
        <v>0</v>
      </c>
      <c r="DU35" s="745">
        <f t="shared" si="127"/>
        <v>0</v>
      </c>
      <c r="DV35" s="745">
        <f t="shared" si="127"/>
        <v>0</v>
      </c>
      <c r="DW35" s="745">
        <f t="shared" ref="DW35:FB35" si="128">IF(DW$11&gt;=DESIGN_LIFE,DV35,IF(AND(DW$11&gt;0,$CK35&lt;&gt;0),IF(INT((DW$11)/(DESIGN_LIFE/$CK35))=((DW$11)/(DESIGN_LIFE/$CK35)),$CM35+DV35,DV35),DV35))</f>
        <v>0</v>
      </c>
      <c r="DX35" s="745">
        <f t="shared" si="128"/>
        <v>0</v>
      </c>
      <c r="DY35" s="745">
        <f t="shared" si="128"/>
        <v>0</v>
      </c>
      <c r="DZ35" s="745">
        <f t="shared" si="128"/>
        <v>0</v>
      </c>
      <c r="EA35" s="745">
        <f t="shared" si="128"/>
        <v>0</v>
      </c>
      <c r="EB35" s="745">
        <f t="shared" si="128"/>
        <v>0</v>
      </c>
      <c r="EC35" s="745">
        <f t="shared" si="128"/>
        <v>0</v>
      </c>
      <c r="ED35" s="745">
        <f t="shared" si="128"/>
        <v>0</v>
      </c>
      <c r="EE35" s="745">
        <f t="shared" si="128"/>
        <v>0</v>
      </c>
      <c r="EF35" s="745">
        <f t="shared" si="128"/>
        <v>0</v>
      </c>
      <c r="EG35" s="745">
        <f t="shared" si="128"/>
        <v>0</v>
      </c>
      <c r="EH35" s="745">
        <f t="shared" si="128"/>
        <v>0</v>
      </c>
      <c r="EI35" s="745">
        <f t="shared" si="128"/>
        <v>0</v>
      </c>
      <c r="EJ35" s="745">
        <f t="shared" si="128"/>
        <v>0</v>
      </c>
      <c r="EK35" s="745">
        <f t="shared" si="128"/>
        <v>0</v>
      </c>
      <c r="EL35" s="745">
        <f t="shared" si="128"/>
        <v>0</v>
      </c>
      <c r="EM35" s="745">
        <f t="shared" si="128"/>
        <v>0</v>
      </c>
      <c r="EN35" s="745">
        <f t="shared" si="128"/>
        <v>0</v>
      </c>
      <c r="EO35" s="745">
        <f t="shared" si="128"/>
        <v>0</v>
      </c>
      <c r="EP35" s="745">
        <f t="shared" si="128"/>
        <v>0</v>
      </c>
      <c r="EQ35" s="745">
        <f t="shared" si="128"/>
        <v>0</v>
      </c>
      <c r="ER35" s="745">
        <f t="shared" si="128"/>
        <v>0</v>
      </c>
      <c r="ES35" s="745">
        <f t="shared" si="128"/>
        <v>0</v>
      </c>
      <c r="ET35" s="745">
        <f t="shared" si="128"/>
        <v>0</v>
      </c>
      <c r="EU35" s="745">
        <f t="shared" si="128"/>
        <v>0</v>
      </c>
      <c r="EV35" s="745">
        <f t="shared" si="128"/>
        <v>0</v>
      </c>
      <c r="EW35" s="745">
        <f t="shared" si="128"/>
        <v>0</v>
      </c>
      <c r="EX35" s="745">
        <f t="shared" si="128"/>
        <v>0</v>
      </c>
      <c r="EY35" s="745">
        <f t="shared" si="128"/>
        <v>0</v>
      </c>
      <c r="EZ35" s="745">
        <f t="shared" si="128"/>
        <v>0</v>
      </c>
      <c r="FA35" s="745">
        <f t="shared" si="128"/>
        <v>0</v>
      </c>
      <c r="FB35" s="745">
        <f t="shared" si="128"/>
        <v>0</v>
      </c>
      <c r="FC35" s="745">
        <f t="shared" ref="FC35:GH35" si="129">IF(FC$11&gt;=DESIGN_LIFE,FB35,IF(AND(FC$11&gt;0,$CK35&lt;&gt;0),IF(INT((FC$11)/(DESIGN_LIFE/$CK35))=((FC$11)/(DESIGN_LIFE/$CK35)),$CM35+FB35,FB35),FB35))</f>
        <v>0</v>
      </c>
      <c r="FD35" s="745">
        <f t="shared" si="129"/>
        <v>0</v>
      </c>
      <c r="FE35" s="745">
        <f t="shared" si="129"/>
        <v>0</v>
      </c>
      <c r="FF35" s="745">
        <f t="shared" si="129"/>
        <v>0</v>
      </c>
      <c r="FG35" s="745">
        <f t="shared" si="129"/>
        <v>0</v>
      </c>
      <c r="FH35" s="745">
        <f t="shared" si="129"/>
        <v>0</v>
      </c>
      <c r="FI35" s="745">
        <f t="shared" si="129"/>
        <v>0</v>
      </c>
      <c r="FJ35" s="745">
        <f t="shared" si="129"/>
        <v>0</v>
      </c>
      <c r="FK35" s="745">
        <f t="shared" si="129"/>
        <v>0</v>
      </c>
      <c r="FL35" s="745">
        <f t="shared" si="129"/>
        <v>0</v>
      </c>
      <c r="FM35" s="745">
        <f t="shared" si="129"/>
        <v>0</v>
      </c>
      <c r="FN35" s="745">
        <f t="shared" si="129"/>
        <v>0</v>
      </c>
      <c r="FO35" s="745">
        <f t="shared" si="129"/>
        <v>0</v>
      </c>
      <c r="FP35" s="745">
        <f t="shared" si="129"/>
        <v>0</v>
      </c>
      <c r="FQ35" s="745">
        <f t="shared" si="129"/>
        <v>0</v>
      </c>
      <c r="FR35" s="745">
        <f t="shared" si="129"/>
        <v>0</v>
      </c>
      <c r="FS35" s="745">
        <f t="shared" si="129"/>
        <v>0</v>
      </c>
      <c r="FT35" s="745">
        <f t="shared" si="129"/>
        <v>0</v>
      </c>
      <c r="FU35" s="745">
        <f t="shared" si="129"/>
        <v>0</v>
      </c>
      <c r="FV35" s="745">
        <f t="shared" si="129"/>
        <v>0</v>
      </c>
      <c r="FW35" s="745">
        <f t="shared" si="129"/>
        <v>0</v>
      </c>
      <c r="FX35" s="745">
        <f t="shared" si="129"/>
        <v>0</v>
      </c>
      <c r="FY35" s="745">
        <f t="shared" si="129"/>
        <v>0</v>
      </c>
      <c r="FZ35" s="745">
        <f t="shared" si="129"/>
        <v>0</v>
      </c>
      <c r="GA35" s="745">
        <f t="shared" si="129"/>
        <v>0</v>
      </c>
      <c r="GB35" s="745">
        <f t="shared" si="129"/>
        <v>0</v>
      </c>
      <c r="GC35" s="745">
        <f t="shared" si="129"/>
        <v>0</v>
      </c>
      <c r="GD35" s="745">
        <f t="shared" si="129"/>
        <v>0</v>
      </c>
      <c r="GE35" s="745">
        <f t="shared" si="129"/>
        <v>0</v>
      </c>
      <c r="GF35" s="745">
        <f t="shared" si="129"/>
        <v>0</v>
      </c>
      <c r="GG35" s="745">
        <f t="shared" si="129"/>
        <v>0</v>
      </c>
      <c r="GH35" s="745">
        <f t="shared" si="129"/>
        <v>0</v>
      </c>
      <c r="GI35" s="745">
        <f t="shared" ref="GI35:HG35" si="130">IF(GI$11&gt;=DESIGN_LIFE,GH35,IF(AND(GI$11&gt;0,$CK35&lt;&gt;0),IF(INT((GI$11)/(DESIGN_LIFE/$CK35))=((GI$11)/(DESIGN_LIFE/$CK35)),$CM35+GH35,GH35),GH35))</f>
        <v>0</v>
      </c>
      <c r="GJ35" s="745">
        <f t="shared" si="130"/>
        <v>0</v>
      </c>
      <c r="GK35" s="745">
        <f t="shared" si="130"/>
        <v>0</v>
      </c>
      <c r="GL35" s="745">
        <f t="shared" si="130"/>
        <v>0</v>
      </c>
      <c r="GM35" s="745">
        <f t="shared" si="130"/>
        <v>0</v>
      </c>
      <c r="GN35" s="745">
        <f t="shared" si="130"/>
        <v>0</v>
      </c>
      <c r="GO35" s="745">
        <f t="shared" si="130"/>
        <v>0</v>
      </c>
      <c r="GP35" s="745">
        <f t="shared" si="130"/>
        <v>0</v>
      </c>
      <c r="GQ35" s="745">
        <f t="shared" si="130"/>
        <v>0</v>
      </c>
      <c r="GR35" s="745">
        <f t="shared" si="130"/>
        <v>0</v>
      </c>
      <c r="GS35" s="745">
        <f t="shared" si="130"/>
        <v>0</v>
      </c>
      <c r="GT35" s="745">
        <f t="shared" si="130"/>
        <v>0</v>
      </c>
      <c r="GU35" s="745">
        <f t="shared" si="130"/>
        <v>0</v>
      </c>
      <c r="GV35" s="745">
        <f t="shared" si="130"/>
        <v>0</v>
      </c>
      <c r="GW35" s="745">
        <f t="shared" si="130"/>
        <v>0</v>
      </c>
      <c r="GX35" s="745">
        <f t="shared" si="130"/>
        <v>0</v>
      </c>
      <c r="GY35" s="745">
        <f t="shared" si="130"/>
        <v>0</v>
      </c>
      <c r="GZ35" s="745">
        <f t="shared" si="130"/>
        <v>0</v>
      </c>
      <c r="HA35" s="745">
        <f t="shared" si="130"/>
        <v>0</v>
      </c>
      <c r="HB35" s="745">
        <f t="shared" si="130"/>
        <v>0</v>
      </c>
      <c r="HC35" s="745">
        <f t="shared" si="130"/>
        <v>0</v>
      </c>
      <c r="HD35" s="745">
        <f t="shared" si="130"/>
        <v>0</v>
      </c>
      <c r="HE35" s="745">
        <f t="shared" si="130"/>
        <v>0</v>
      </c>
      <c r="HF35" s="745">
        <f t="shared" si="130"/>
        <v>0</v>
      </c>
      <c r="HG35" s="745">
        <f t="shared" si="130"/>
        <v>0</v>
      </c>
      <c r="HH35" s="185"/>
    </row>
    <row r="36" spans="1:216" s="99" customFormat="1" ht="19.899999999999999" customHeight="1">
      <c r="A36" s="520" t="str">
        <f t="shared" si="4"/>
        <v>LST_STR_ELEMENT</v>
      </c>
      <c r="B36" s="629"/>
      <c r="C36" s="628"/>
      <c r="D36" s="626"/>
      <c r="E36" s="627"/>
      <c r="F36" s="626"/>
      <c r="G36" s="350" t="e">
        <f>IF(TYPOLOGY = "Bridge", _xlfn.XLOOKUP($E36, BRIDGE_STR_ELEMENT, 'MATERIAL DATA'!$R$36:$R$74,,), _xlfn.XLOOKUP($BL36, 'LIFECYCLE MATERIAL DATA'!$A$5:$A$104, 'LIFECYCLE MATERIAL DATA'!$Q$5:$Q$104,,))</f>
        <v>#N/A</v>
      </c>
      <c r="H36" s="630"/>
      <c r="I36" s="631"/>
      <c r="J36" s="737"/>
      <c r="K36" s="626"/>
      <c r="L36" s="632"/>
      <c r="M36" s="400"/>
      <c r="N36" s="156">
        <f t="shared" si="92"/>
        <v>0</v>
      </c>
      <c r="O36" s="157" t="str">
        <f t="shared" si="20"/>
        <v/>
      </c>
      <c r="P36" s="158" t="str">
        <f t="shared" si="21"/>
        <v/>
      </c>
      <c r="Q36" s="158" t="str" cm="1">
        <f t="array" ref="Q36">IFERROR(_xlfn.IFS(AND($I36 = "Yes", $J36 =1),(($BX36+$BU36)/($J36) + ($BY36+$BR36 +$BZ36)),AND($I36 = "Yes", $J36 &gt;1), (($BX36+$BU36)/($J36) + ($BY36*2 +$BZ36)) ), "")</f>
        <v/>
      </c>
      <c r="R36" s="158" t="str">
        <f t="shared" si="5"/>
        <v/>
      </c>
      <c r="S36" s="159">
        <f t="shared" si="22"/>
        <v>0</v>
      </c>
      <c r="T36" s="159" t="str">
        <f t="shared" si="45"/>
        <v/>
      </c>
      <c r="U36" s="158" t="str">
        <f t="shared" si="33"/>
        <v/>
      </c>
      <c r="V36" s="396" t="str">
        <f t="shared" si="23"/>
        <v/>
      </c>
      <c r="W36" s="156" t="str">
        <f t="shared" si="7"/>
        <v/>
      </c>
      <c r="X36" s="160">
        <f t="shared" si="8"/>
        <v>0</v>
      </c>
      <c r="Y36" s="274" t="s">
        <v>415</v>
      </c>
      <c r="Z36" s="745" t="str">
        <f>'MATERIAL DATA'!$Q60</f>
        <v>4.4.1 Bearings (mechanical)</v>
      </c>
      <c r="AA36" s="768">
        <f t="shared" si="62"/>
        <v>0</v>
      </c>
      <c r="AB36" s="185"/>
      <c r="AC36" s="185"/>
      <c r="AD36" s="185"/>
      <c r="AE36" s="185"/>
      <c r="AF36" s="185"/>
      <c r="AG36" s="185"/>
      <c r="AH36" s="185"/>
      <c r="AI36" s="185"/>
      <c r="AJ36" s="185"/>
      <c r="AK36" s="185"/>
      <c r="AL36" s="185"/>
      <c r="AM36" s="185"/>
      <c r="AN36" s="185"/>
      <c r="AO36" s="185"/>
      <c r="AP36" s="185"/>
      <c r="AQ36" s="185"/>
      <c r="AR36" s="185"/>
      <c r="AS36" s="185"/>
      <c r="AT36" s="185"/>
      <c r="AU36" s="185"/>
      <c r="AV36" s="185"/>
      <c r="AW36" s="185"/>
      <c r="AX36" s="185"/>
      <c r="AY36" s="185"/>
      <c r="AZ36" s="185"/>
      <c r="BA36" s="185"/>
      <c r="BB36" s="185"/>
      <c r="BC36" s="185"/>
      <c r="BD36" s="185"/>
      <c r="BE36" s="185"/>
      <c r="BF36" s="185"/>
      <c r="BG36" s="185"/>
      <c r="BH36" s="185"/>
      <c r="BI36" s="185"/>
      <c r="BJ36" s="185"/>
      <c r="BK36" s="209" t="str">
        <f t="shared" si="114"/>
        <v>ER</v>
      </c>
      <c r="BL36" s="209" t="str">
        <f t="shared" si="9"/>
        <v xml:space="preserve"> -  - </v>
      </c>
      <c r="BM36" s="745" t="str" cm="1">
        <f t="array" ref="BM36">_xlfn.IFS(OR(AND(TYPOLOGY &lt;&gt; "Bridge", B36="concrete",D36&lt;&gt;"Reinforced - 150mm hollow core slab"),C36="Concrete_EPD",),"Reinforcement",(OR(AND(TYPOLOGY="Bridge",B36="concrete",D36&lt;&gt;"Reinforced - 150mm hollow core slab"),C36="Concrete_EPD",)),"Bridge_Reinforcement",TRUE, "No_Reinforcement")</f>
        <v>No_Reinforcement</v>
      </c>
      <c r="BN36" s="186" t="e">
        <f>_xlfn.XLOOKUP($BL36,'LIFECYCLE MATERIAL DATA'!$A$5:$A$104,'LIFECYCLE MATERIAL DATA'!$D$5:$D$104,)</f>
        <v>#N/A</v>
      </c>
      <c r="BO36" s="186">
        <f>IFERROR(IF(M36&lt;&gt;0,_xlfn.XLOOKUP(M36,'Custom Data'!S16:S45,'Custom Data'!T16:T45,,-1),0),0)</f>
        <v>0</v>
      </c>
      <c r="BP36" s="186">
        <f t="shared" si="10"/>
        <v>0</v>
      </c>
      <c r="BQ36" s="846" t="str">
        <f t="shared" si="11"/>
        <v>ER</v>
      </c>
      <c r="BR36" s="745" t="str">
        <f>IFERROR(_xlfn.XLOOKUP($BL36,'LIFECYCLE MATERIAL DATA'!$A$5:$A$104,'LIFECYCLE MATERIAL DATA'!$I$5:$I$104,,)*($BQ36/1000)+_xlfn.XLOOKUP('Project Info'!$C$15,'LIFECYCLE MATERIAL DATA'!$A$5:$A$104,'LIFECYCLE MATERIAL DATA'!$I$5:$I$104,,)*($BP36/1000),"")</f>
        <v/>
      </c>
      <c r="BS36" s="745" t="str">
        <f>IFERROR(_xlfn.XLOOKUP($BL36,'LIFECYCLE MATERIAL DATA'!$A$5:$A$104, 'LIFECYCLE MATERIAL DATA'!$J$5:$J$104,,)*($BQ36/1000)+_xlfn.XLOOKUP('Project Info'!$C$15,'LIFECYCLE MATERIAL DATA'!$A$5:$A$104,'LIFECYCLE MATERIAL DATA'!$J$5:$J$104,,)*($BP36/1000),"")</f>
        <v/>
      </c>
      <c r="BT36" s="745" t="str">
        <f>IFERROR(_xlfn.XLOOKUP($BL36,'LIFECYCLE MATERIAL DATA'!$A$5:$A$104, 'LIFECYCLE MATERIAL DATA'!$K$5:$K$104,,)*($BQ36/1000),"")</f>
        <v/>
      </c>
      <c r="BU36" s="185" t="str">
        <f>IFERROR(_xlfn.XLOOKUP($BL36,'LIFECYCLE MATERIAL DATA'!$A$5:$A$104,'LIFECYCLE MATERIAL DATA'!$L$5:$L$104,,)*($BQ36/1000)+_xlfn.XLOOKUP('Project Info'!$C$15,'LIFECYCLE MATERIAL DATA'!$A$5:$A$104,'LIFECYCLE MATERIAL DATA'!$L$5:$L$104,,)*($BP36/1000),"")</f>
        <v/>
      </c>
      <c r="BV36" s="745" t="str">
        <f t="shared" si="25"/>
        <v/>
      </c>
      <c r="BW36" s="745" t="str">
        <f>IF($K36='MATERIAL DATA'!$O$5,$L36, IF($K36='MATERIAL DATA'!$O$6,$L36/(1000*'Scheme 4'!$BN36),""))</f>
        <v/>
      </c>
      <c r="BX36" s="745" t="str">
        <f>IFERROR(((_xlfn.XLOOKUP($BL36,'LIFECYCLE MATERIAL DATA'!$A$5:$A$104,'LIFECYCLE MATERIAL DATA'!$F$5:$F$104,,))*$BQ36/1000+_xlfn.XLOOKUP('Project Info'!$C$15,'LIFECYCLE MATERIAL DATA'!$A$5:$A$104,'LIFECYCLE MATERIAL DATA'!$F$5:$F$104,,)*$BP36/1000),"")</f>
        <v/>
      </c>
      <c r="BY36" s="771" t="str">
        <f>IFERROR((_xlfn.XLOOKUP($BL36,'LIFECYCLE MATERIAL DATA'!$A$5:$A$104,'LIFECYCLE MATERIAL DATA'!$G$5:$G$104,,)*$BQ36/1000++_xlfn.XLOOKUP('Project Info'!$C$15,'LIFECYCLE MATERIAL DATA'!$A$5:$A$104,'LIFECYCLE MATERIAL DATA'!$G$5:$G$104,,)*$BP36/1000),"")</f>
        <v/>
      </c>
      <c r="BZ36" s="745" t="str">
        <f>IFERROR(_xlfn.XLOOKUP('Scheme 4'!$BL36,'LIFECYCLE MATERIAL DATA'!$A$5:$A$104,'LIFECYCLE MATERIAL DATA'!$H$5:$H$104,,)*SUM($BX36+$BY36+$CB36+$CC36), "")</f>
        <v/>
      </c>
      <c r="CA36" s="185"/>
      <c r="CB36" s="743" t="str">
        <f>IFERROR((_xlfn.XLOOKUP($BL36,'LIFECYCLE MATERIAL DATA'!$A$5:$A$104, 'LIFECYCLE MATERIAL DATA'!$M$5:$M$104)*$BQ36/1000++_xlfn.XLOOKUP('Project Info'!$C$15,'LIFECYCLE MATERIAL DATA'!$A$5:$A$104,'LIFECYCLE MATERIAL DATA'!$M$5:$M$104)*$BP36/1000),"")</f>
        <v/>
      </c>
      <c r="CC36" s="745">
        <f>IFERROR(IF(OR($B36="Timber",$C36="Timber_EPD", $C36="Bamboo"),_xlfn.XLOOKUP($BL36,'LIFECYCLE MATERIAL DATA Master'!$A$5:$A$104,'LIFECYCLE MATERIAL DATA Master'!$E$5:$E$104,,)*$BQ36,0),"")/1000</f>
        <v>0</v>
      </c>
      <c r="CD36" s="185" t="str">
        <f>IFERROR((_xlfn.XLOOKUP($BL36,'LIFECYCLE MATERIAL DATA'!$A$5:$A$104,'LIFECYCLE MATERIAL DATA'!$N$5:$N$104,,)*$BQ36/1000++_xlfn.XLOOKUP('Project Info'!$C$15,'LIFECYCLE MATERIAL DATA'!$A$5:$A$104,'LIFECYCLE MATERIAL DATA'!$N$5:$N$104,,)*$BP36/1000),"")</f>
        <v/>
      </c>
      <c r="CE36" s="743"/>
      <c r="CF36" s="743"/>
      <c r="CG36" s="743"/>
      <c r="CH36" s="772">
        <f>IFERROR(1+_xlfn.XLOOKUP($BL36,'LIFECYCLE MATERIAL DATA'!$A$5:$A$104,'LIFECYCLE MATERIAL DATA'!$H$5:$H$104,,),0)</f>
        <v>0</v>
      </c>
      <c r="CI36" s="765">
        <f t="shared" si="97"/>
        <v>0</v>
      </c>
      <c r="CJ36" s="773">
        <f t="shared" si="13"/>
        <v>0</v>
      </c>
      <c r="CK36" s="774">
        <f t="shared" si="14"/>
        <v>0</v>
      </c>
      <c r="CL36" s="767">
        <f t="shared" si="26"/>
        <v>0</v>
      </c>
      <c r="CM36" s="775">
        <f t="shared" si="27"/>
        <v>0</v>
      </c>
      <c r="CN36" s="769">
        <v>0</v>
      </c>
      <c r="CO36" s="745">
        <f t="shared" si="15"/>
        <v>0</v>
      </c>
      <c r="CP36" s="745">
        <f t="shared" si="15"/>
        <v>0</v>
      </c>
      <c r="CQ36" s="745">
        <f t="shared" ref="CQ36:DV36" si="131">IF(CQ$11&gt;=DESIGN_LIFE,CP36,IF(AND(CQ$11&gt;0,$CK36&lt;&gt;0),IF(INT((CQ$11)/(DESIGN_LIFE/$CK36))=((CQ$11)/(DESIGN_LIFE/$CK36)),$CM36+CP36,CP36),CP36))</f>
        <v>0</v>
      </c>
      <c r="CR36" s="745">
        <f t="shared" si="131"/>
        <v>0</v>
      </c>
      <c r="CS36" s="745">
        <f t="shared" si="131"/>
        <v>0</v>
      </c>
      <c r="CT36" s="745">
        <f t="shared" si="131"/>
        <v>0</v>
      </c>
      <c r="CU36" s="745">
        <f t="shared" si="131"/>
        <v>0</v>
      </c>
      <c r="CV36" s="745">
        <f t="shared" si="131"/>
        <v>0</v>
      </c>
      <c r="CW36" s="745">
        <f t="shared" si="131"/>
        <v>0</v>
      </c>
      <c r="CX36" s="745">
        <f t="shared" si="131"/>
        <v>0</v>
      </c>
      <c r="CY36" s="745">
        <f t="shared" si="131"/>
        <v>0</v>
      </c>
      <c r="CZ36" s="745">
        <f t="shared" si="131"/>
        <v>0</v>
      </c>
      <c r="DA36" s="745">
        <f t="shared" si="131"/>
        <v>0</v>
      </c>
      <c r="DB36" s="745">
        <f t="shared" si="131"/>
        <v>0</v>
      </c>
      <c r="DC36" s="745">
        <f t="shared" si="131"/>
        <v>0</v>
      </c>
      <c r="DD36" s="745">
        <f t="shared" si="131"/>
        <v>0</v>
      </c>
      <c r="DE36" s="745">
        <f t="shared" si="131"/>
        <v>0</v>
      </c>
      <c r="DF36" s="745">
        <f t="shared" si="131"/>
        <v>0</v>
      </c>
      <c r="DG36" s="745">
        <f t="shared" si="131"/>
        <v>0</v>
      </c>
      <c r="DH36" s="745">
        <f t="shared" si="131"/>
        <v>0</v>
      </c>
      <c r="DI36" s="745">
        <f t="shared" si="131"/>
        <v>0</v>
      </c>
      <c r="DJ36" s="745">
        <f t="shared" si="131"/>
        <v>0</v>
      </c>
      <c r="DK36" s="745">
        <f t="shared" si="131"/>
        <v>0</v>
      </c>
      <c r="DL36" s="745">
        <f t="shared" si="131"/>
        <v>0</v>
      </c>
      <c r="DM36" s="745">
        <f t="shared" si="131"/>
        <v>0</v>
      </c>
      <c r="DN36" s="745">
        <f t="shared" si="131"/>
        <v>0</v>
      </c>
      <c r="DO36" s="745">
        <f t="shared" si="131"/>
        <v>0</v>
      </c>
      <c r="DP36" s="745">
        <f t="shared" si="131"/>
        <v>0</v>
      </c>
      <c r="DQ36" s="745">
        <f t="shared" si="131"/>
        <v>0</v>
      </c>
      <c r="DR36" s="745">
        <f t="shared" si="131"/>
        <v>0</v>
      </c>
      <c r="DS36" s="745">
        <f t="shared" si="131"/>
        <v>0</v>
      </c>
      <c r="DT36" s="745">
        <f t="shared" si="131"/>
        <v>0</v>
      </c>
      <c r="DU36" s="745">
        <f t="shared" si="131"/>
        <v>0</v>
      </c>
      <c r="DV36" s="745">
        <f t="shared" si="131"/>
        <v>0</v>
      </c>
      <c r="DW36" s="745">
        <f t="shared" ref="DW36:FB36" si="132">IF(DW$11&gt;=DESIGN_LIFE,DV36,IF(AND(DW$11&gt;0,$CK36&lt;&gt;0),IF(INT((DW$11)/(DESIGN_LIFE/$CK36))=((DW$11)/(DESIGN_LIFE/$CK36)),$CM36+DV36,DV36),DV36))</f>
        <v>0</v>
      </c>
      <c r="DX36" s="745">
        <f t="shared" si="132"/>
        <v>0</v>
      </c>
      <c r="DY36" s="745">
        <f t="shared" si="132"/>
        <v>0</v>
      </c>
      <c r="DZ36" s="745">
        <f t="shared" si="132"/>
        <v>0</v>
      </c>
      <c r="EA36" s="745">
        <f t="shared" si="132"/>
        <v>0</v>
      </c>
      <c r="EB36" s="745">
        <f t="shared" si="132"/>
        <v>0</v>
      </c>
      <c r="EC36" s="745">
        <f t="shared" si="132"/>
        <v>0</v>
      </c>
      <c r="ED36" s="745">
        <f t="shared" si="132"/>
        <v>0</v>
      </c>
      <c r="EE36" s="745">
        <f t="shared" si="132"/>
        <v>0</v>
      </c>
      <c r="EF36" s="745">
        <f t="shared" si="132"/>
        <v>0</v>
      </c>
      <c r="EG36" s="745">
        <f t="shared" si="132"/>
        <v>0</v>
      </c>
      <c r="EH36" s="745">
        <f t="shared" si="132"/>
        <v>0</v>
      </c>
      <c r="EI36" s="745">
        <f t="shared" si="132"/>
        <v>0</v>
      </c>
      <c r="EJ36" s="745">
        <f t="shared" si="132"/>
        <v>0</v>
      </c>
      <c r="EK36" s="745">
        <f t="shared" si="132"/>
        <v>0</v>
      </c>
      <c r="EL36" s="745">
        <f t="shared" si="132"/>
        <v>0</v>
      </c>
      <c r="EM36" s="745">
        <f t="shared" si="132"/>
        <v>0</v>
      </c>
      <c r="EN36" s="745">
        <f t="shared" si="132"/>
        <v>0</v>
      </c>
      <c r="EO36" s="745">
        <f t="shared" si="132"/>
        <v>0</v>
      </c>
      <c r="EP36" s="745">
        <f t="shared" si="132"/>
        <v>0</v>
      </c>
      <c r="EQ36" s="745">
        <f t="shared" si="132"/>
        <v>0</v>
      </c>
      <c r="ER36" s="745">
        <f t="shared" si="132"/>
        <v>0</v>
      </c>
      <c r="ES36" s="745">
        <f t="shared" si="132"/>
        <v>0</v>
      </c>
      <c r="ET36" s="745">
        <f t="shared" si="132"/>
        <v>0</v>
      </c>
      <c r="EU36" s="745">
        <f t="shared" si="132"/>
        <v>0</v>
      </c>
      <c r="EV36" s="745">
        <f t="shared" si="132"/>
        <v>0</v>
      </c>
      <c r="EW36" s="745">
        <f t="shared" si="132"/>
        <v>0</v>
      </c>
      <c r="EX36" s="745">
        <f t="shared" si="132"/>
        <v>0</v>
      </c>
      <c r="EY36" s="745">
        <f t="shared" si="132"/>
        <v>0</v>
      </c>
      <c r="EZ36" s="745">
        <f t="shared" si="132"/>
        <v>0</v>
      </c>
      <c r="FA36" s="745">
        <f t="shared" si="132"/>
        <v>0</v>
      </c>
      <c r="FB36" s="745">
        <f t="shared" si="132"/>
        <v>0</v>
      </c>
      <c r="FC36" s="745">
        <f t="shared" ref="FC36:GH36" si="133">IF(FC$11&gt;=DESIGN_LIFE,FB36,IF(AND(FC$11&gt;0,$CK36&lt;&gt;0),IF(INT((FC$11)/(DESIGN_LIFE/$CK36))=((FC$11)/(DESIGN_LIFE/$CK36)),$CM36+FB36,FB36),FB36))</f>
        <v>0</v>
      </c>
      <c r="FD36" s="745">
        <f t="shared" si="133"/>
        <v>0</v>
      </c>
      <c r="FE36" s="745">
        <f t="shared" si="133"/>
        <v>0</v>
      </c>
      <c r="FF36" s="745">
        <f t="shared" si="133"/>
        <v>0</v>
      </c>
      <c r="FG36" s="745">
        <f t="shared" si="133"/>
        <v>0</v>
      </c>
      <c r="FH36" s="745">
        <f t="shared" si="133"/>
        <v>0</v>
      </c>
      <c r="FI36" s="745">
        <f t="shared" si="133"/>
        <v>0</v>
      </c>
      <c r="FJ36" s="745">
        <f t="shared" si="133"/>
        <v>0</v>
      </c>
      <c r="FK36" s="745">
        <f t="shared" si="133"/>
        <v>0</v>
      </c>
      <c r="FL36" s="745">
        <f t="shared" si="133"/>
        <v>0</v>
      </c>
      <c r="FM36" s="745">
        <f t="shared" si="133"/>
        <v>0</v>
      </c>
      <c r="FN36" s="745">
        <f t="shared" si="133"/>
        <v>0</v>
      </c>
      <c r="FO36" s="745">
        <f t="shared" si="133"/>
        <v>0</v>
      </c>
      <c r="FP36" s="745">
        <f t="shared" si="133"/>
        <v>0</v>
      </c>
      <c r="FQ36" s="745">
        <f t="shared" si="133"/>
        <v>0</v>
      </c>
      <c r="FR36" s="745">
        <f t="shared" si="133"/>
        <v>0</v>
      </c>
      <c r="FS36" s="745">
        <f t="shared" si="133"/>
        <v>0</v>
      </c>
      <c r="FT36" s="745">
        <f t="shared" si="133"/>
        <v>0</v>
      </c>
      <c r="FU36" s="745">
        <f t="shared" si="133"/>
        <v>0</v>
      </c>
      <c r="FV36" s="745">
        <f t="shared" si="133"/>
        <v>0</v>
      </c>
      <c r="FW36" s="745">
        <f t="shared" si="133"/>
        <v>0</v>
      </c>
      <c r="FX36" s="745">
        <f t="shared" si="133"/>
        <v>0</v>
      </c>
      <c r="FY36" s="745">
        <f t="shared" si="133"/>
        <v>0</v>
      </c>
      <c r="FZ36" s="745">
        <f t="shared" si="133"/>
        <v>0</v>
      </c>
      <c r="GA36" s="745">
        <f t="shared" si="133"/>
        <v>0</v>
      </c>
      <c r="GB36" s="745">
        <f t="shared" si="133"/>
        <v>0</v>
      </c>
      <c r="GC36" s="745">
        <f t="shared" si="133"/>
        <v>0</v>
      </c>
      <c r="GD36" s="745">
        <f t="shared" si="133"/>
        <v>0</v>
      </c>
      <c r="GE36" s="745">
        <f t="shared" si="133"/>
        <v>0</v>
      </c>
      <c r="GF36" s="745">
        <f t="shared" si="133"/>
        <v>0</v>
      </c>
      <c r="GG36" s="745">
        <f t="shared" si="133"/>
        <v>0</v>
      </c>
      <c r="GH36" s="745">
        <f t="shared" si="133"/>
        <v>0</v>
      </c>
      <c r="GI36" s="745">
        <f t="shared" ref="GI36:HG36" si="134">IF(GI$11&gt;=DESIGN_LIFE,GH36,IF(AND(GI$11&gt;0,$CK36&lt;&gt;0),IF(INT((GI$11)/(DESIGN_LIFE/$CK36))=((GI$11)/(DESIGN_LIFE/$CK36)),$CM36+GH36,GH36),GH36))</f>
        <v>0</v>
      </c>
      <c r="GJ36" s="745">
        <f t="shared" si="134"/>
        <v>0</v>
      </c>
      <c r="GK36" s="745">
        <f t="shared" si="134"/>
        <v>0</v>
      </c>
      <c r="GL36" s="745">
        <f t="shared" si="134"/>
        <v>0</v>
      </c>
      <c r="GM36" s="745">
        <f t="shared" si="134"/>
        <v>0</v>
      </c>
      <c r="GN36" s="745">
        <f t="shared" si="134"/>
        <v>0</v>
      </c>
      <c r="GO36" s="745">
        <f t="shared" si="134"/>
        <v>0</v>
      </c>
      <c r="GP36" s="745">
        <f t="shared" si="134"/>
        <v>0</v>
      </c>
      <c r="GQ36" s="745">
        <f t="shared" si="134"/>
        <v>0</v>
      </c>
      <c r="GR36" s="745">
        <f t="shared" si="134"/>
        <v>0</v>
      </c>
      <c r="GS36" s="745">
        <f t="shared" si="134"/>
        <v>0</v>
      </c>
      <c r="GT36" s="745">
        <f t="shared" si="134"/>
        <v>0</v>
      </c>
      <c r="GU36" s="745">
        <f t="shared" si="134"/>
        <v>0</v>
      </c>
      <c r="GV36" s="745">
        <f t="shared" si="134"/>
        <v>0</v>
      </c>
      <c r="GW36" s="745">
        <f t="shared" si="134"/>
        <v>0</v>
      </c>
      <c r="GX36" s="745">
        <f t="shared" si="134"/>
        <v>0</v>
      </c>
      <c r="GY36" s="745">
        <f t="shared" si="134"/>
        <v>0</v>
      </c>
      <c r="GZ36" s="745">
        <f t="shared" si="134"/>
        <v>0</v>
      </c>
      <c r="HA36" s="745">
        <f t="shared" si="134"/>
        <v>0</v>
      </c>
      <c r="HB36" s="745">
        <f t="shared" si="134"/>
        <v>0</v>
      </c>
      <c r="HC36" s="745">
        <f t="shared" si="134"/>
        <v>0</v>
      </c>
      <c r="HD36" s="745">
        <f t="shared" si="134"/>
        <v>0</v>
      </c>
      <c r="HE36" s="745">
        <f t="shared" si="134"/>
        <v>0</v>
      </c>
      <c r="HF36" s="745">
        <f t="shared" si="134"/>
        <v>0</v>
      </c>
      <c r="HG36" s="745">
        <f t="shared" si="134"/>
        <v>0</v>
      </c>
      <c r="HH36" s="185"/>
    </row>
    <row r="37" spans="1:216" s="99" customFormat="1" ht="19.899999999999999" customHeight="1">
      <c r="A37" s="520" t="str">
        <f t="shared" si="4"/>
        <v>LST_STR_ELEMENT</v>
      </c>
      <c r="B37" s="629"/>
      <c r="C37" s="628"/>
      <c r="D37" s="626"/>
      <c r="E37" s="627"/>
      <c r="F37" s="626"/>
      <c r="G37" s="350" t="e">
        <f>IF(TYPOLOGY = "Bridge", _xlfn.XLOOKUP($E37, BRIDGE_STR_ELEMENT, 'MATERIAL DATA'!$R$36:$R$74,,), _xlfn.XLOOKUP($BL37, 'LIFECYCLE MATERIAL DATA'!$A$5:$A$104, 'LIFECYCLE MATERIAL DATA'!$Q$5:$Q$104,,))</f>
        <v>#N/A</v>
      </c>
      <c r="H37" s="630"/>
      <c r="I37" s="631"/>
      <c r="J37" s="737"/>
      <c r="K37" s="626"/>
      <c r="L37" s="632"/>
      <c r="M37" s="400"/>
      <c r="N37" s="156">
        <f t="shared" si="92"/>
        <v>0</v>
      </c>
      <c r="O37" s="157" t="str">
        <f t="shared" si="20"/>
        <v/>
      </c>
      <c r="P37" s="158" t="str">
        <f t="shared" si="21"/>
        <v/>
      </c>
      <c r="Q37" s="158" t="str" cm="1">
        <f t="array" ref="Q37">IFERROR(_xlfn.IFS(AND($I37 = "Yes", $J37 =1),(($BX37+$BU37)/($J37) + ($BY37+$BR37 +$BZ37)),AND($I37 = "Yes", $J37 &gt;1), (($BX37+$BU37)/($J37) + ($BY37*2 +$BZ37)) ), "")</f>
        <v/>
      </c>
      <c r="R37" s="158" t="str">
        <f t="shared" si="5"/>
        <v/>
      </c>
      <c r="S37" s="159">
        <f t="shared" si="22"/>
        <v>0</v>
      </c>
      <c r="T37" s="159" t="str">
        <f t="shared" si="45"/>
        <v/>
      </c>
      <c r="U37" s="158" t="str">
        <f t="shared" si="33"/>
        <v/>
      </c>
      <c r="V37" s="396" t="str">
        <f t="shared" si="23"/>
        <v/>
      </c>
      <c r="W37" s="156" t="str">
        <f t="shared" si="7"/>
        <v/>
      </c>
      <c r="X37" s="160">
        <f t="shared" si="8"/>
        <v>0</v>
      </c>
      <c r="Y37" s="274" t="s">
        <v>415</v>
      </c>
      <c r="Z37" s="745" t="str">
        <f>'MATERIAL DATA'!$Q61</f>
        <v>4.4.2 Bearings (elastomeric)</v>
      </c>
      <c r="AA37" s="768">
        <f t="shared" si="62"/>
        <v>0</v>
      </c>
      <c r="AB37" s="185"/>
      <c r="AC37" s="185"/>
      <c r="AD37" s="185"/>
      <c r="AE37" s="185"/>
      <c r="AF37" s="185"/>
      <c r="AG37" s="185"/>
      <c r="AH37" s="185"/>
      <c r="AI37" s="185"/>
      <c r="AJ37" s="185"/>
      <c r="AK37" s="185"/>
      <c r="AL37" s="185"/>
      <c r="AM37" s="185"/>
      <c r="AN37" s="185"/>
      <c r="AO37" s="185"/>
      <c r="AP37" s="185"/>
      <c r="AQ37" s="185"/>
      <c r="AR37" s="185"/>
      <c r="AS37" s="185"/>
      <c r="AT37" s="185"/>
      <c r="AU37" s="185"/>
      <c r="AV37" s="771"/>
      <c r="AW37" s="185"/>
      <c r="AX37" s="185"/>
      <c r="AY37" s="185"/>
      <c r="AZ37" s="185"/>
      <c r="BA37" s="185"/>
      <c r="BB37" s="185"/>
      <c r="BC37" s="185"/>
      <c r="BD37" s="185"/>
      <c r="BE37" s="185"/>
      <c r="BF37" s="185"/>
      <c r="BG37" s="185"/>
      <c r="BH37" s="185"/>
      <c r="BI37" s="185"/>
      <c r="BJ37" s="185"/>
      <c r="BK37" s="209" t="str">
        <f t="shared" si="114"/>
        <v>ER</v>
      </c>
      <c r="BL37" s="209" t="str">
        <f t="shared" si="9"/>
        <v xml:space="preserve"> -  - </v>
      </c>
      <c r="BM37" s="745" t="str" cm="1">
        <f t="array" ref="BM37">_xlfn.IFS(OR(AND(TYPOLOGY &lt;&gt; "Bridge", B37="concrete",D37&lt;&gt;"Reinforced - 150mm hollow core slab"),C37="Concrete_EPD",),"Reinforcement",(OR(AND(TYPOLOGY="Bridge",B37="concrete",D37&lt;&gt;"Reinforced - 150mm hollow core slab"),C37="Concrete_EPD",)),"Bridge_Reinforcement",TRUE, "No_Reinforcement")</f>
        <v>No_Reinforcement</v>
      </c>
      <c r="BN37" s="186" t="e">
        <f>_xlfn.XLOOKUP($BL37,'LIFECYCLE MATERIAL DATA'!$A$5:$A$104,'LIFECYCLE MATERIAL DATA'!$D$5:$D$104,)</f>
        <v>#N/A</v>
      </c>
      <c r="BO37" s="186">
        <f>IFERROR(IF(M37&lt;&gt;0,_xlfn.XLOOKUP(M37,'Custom Data'!S16:S45,'Custom Data'!T16:T45,,-1),0),0)</f>
        <v>0</v>
      </c>
      <c r="BP37" s="186">
        <f t="shared" si="10"/>
        <v>0</v>
      </c>
      <c r="BQ37" s="846" t="str">
        <f t="shared" si="11"/>
        <v>ER</v>
      </c>
      <c r="BR37" s="745" t="str">
        <f>IFERROR(_xlfn.XLOOKUP($BL37,'LIFECYCLE MATERIAL DATA'!$A$5:$A$104,'LIFECYCLE MATERIAL DATA'!$I$5:$I$104,,)*($BQ37/1000)+_xlfn.XLOOKUP('Project Info'!$C$15,'LIFECYCLE MATERIAL DATA'!$A$5:$A$104,'LIFECYCLE MATERIAL DATA'!$I$5:$I$104,,)*($BP37/1000),"")</f>
        <v/>
      </c>
      <c r="BS37" s="745" t="str">
        <f>IFERROR(_xlfn.XLOOKUP($BL37,'LIFECYCLE MATERIAL DATA'!$A$5:$A$104, 'LIFECYCLE MATERIAL DATA'!$J$5:$J$104,,)*($BQ37/1000)+_xlfn.XLOOKUP('Project Info'!$C$15,'LIFECYCLE MATERIAL DATA'!$A$5:$A$104,'LIFECYCLE MATERIAL DATA'!$J$5:$J$104,,)*($BP37/1000),"")</f>
        <v/>
      </c>
      <c r="BT37" s="745" t="str">
        <f>IFERROR(_xlfn.XLOOKUP($BL37,'LIFECYCLE MATERIAL DATA'!$A$5:$A$104, 'LIFECYCLE MATERIAL DATA'!$K$5:$K$104,,)*($BQ37/1000),"")</f>
        <v/>
      </c>
      <c r="BU37" s="185" t="str">
        <f>IFERROR(_xlfn.XLOOKUP($BL37,'LIFECYCLE MATERIAL DATA'!$A$5:$A$104,'LIFECYCLE MATERIAL DATA'!$L$5:$L$104,,)*($BQ37/1000)+_xlfn.XLOOKUP('Project Info'!$C$15,'LIFECYCLE MATERIAL DATA'!$A$5:$A$104,'LIFECYCLE MATERIAL DATA'!$L$5:$L$104,,)*($BP37/1000),"")</f>
        <v/>
      </c>
      <c r="BV37" s="745" t="str">
        <f t="shared" si="25"/>
        <v/>
      </c>
      <c r="BW37" s="745" t="str">
        <f>IF($K37='MATERIAL DATA'!$O$5,$L37, IF($K37='MATERIAL DATA'!$O$6,$L37/(1000*'Scheme 4'!$BN37),""))</f>
        <v/>
      </c>
      <c r="BX37" s="745" t="str">
        <f>IFERROR(((_xlfn.XLOOKUP($BL37,'LIFECYCLE MATERIAL DATA'!$A$5:$A$104,'LIFECYCLE MATERIAL DATA'!$F$5:$F$104,,))*$BQ37/1000+_xlfn.XLOOKUP('Project Info'!$C$15,'LIFECYCLE MATERIAL DATA'!$A$5:$A$104,'LIFECYCLE MATERIAL DATA'!$F$5:$F$104,,)*$BP37/1000),"")</f>
        <v/>
      </c>
      <c r="BY37" s="771" t="str">
        <f>IFERROR((_xlfn.XLOOKUP($BL37,'LIFECYCLE MATERIAL DATA'!$A$5:$A$104,'LIFECYCLE MATERIAL DATA'!$G$5:$G$104,,)*$BQ37/1000++_xlfn.XLOOKUP('Project Info'!$C$15,'LIFECYCLE MATERIAL DATA'!$A$5:$A$104,'LIFECYCLE MATERIAL DATA'!$G$5:$G$104,,)*$BP37/1000),"")</f>
        <v/>
      </c>
      <c r="BZ37" s="745" t="str">
        <f>IFERROR(_xlfn.XLOOKUP('Scheme 4'!$BL37,'LIFECYCLE MATERIAL DATA'!$A$5:$A$104,'LIFECYCLE MATERIAL DATA'!$H$5:$H$104,,)*SUM($BX37+$BY37+$CB37+$CC37), "")</f>
        <v/>
      </c>
      <c r="CA37" s="185"/>
      <c r="CB37" s="743" t="str">
        <f>IFERROR((_xlfn.XLOOKUP($BL37,'LIFECYCLE MATERIAL DATA'!$A$5:$A$104, 'LIFECYCLE MATERIAL DATA'!$M$5:$M$104)*$BQ37/1000++_xlfn.XLOOKUP('Project Info'!$C$15,'LIFECYCLE MATERIAL DATA'!$A$5:$A$104,'LIFECYCLE MATERIAL DATA'!$M$5:$M$104)*$BP37/1000),"")</f>
        <v/>
      </c>
      <c r="CC37" s="745">
        <f>IFERROR(IF(OR($B37="Timber",$C37="Timber_EPD", $C37="Bamboo"),_xlfn.XLOOKUP($BL37,'LIFECYCLE MATERIAL DATA Master'!$A$5:$A$104,'LIFECYCLE MATERIAL DATA Master'!$E$5:$E$104,,)*$BQ37,0),"")/1000</f>
        <v>0</v>
      </c>
      <c r="CD37" s="185" t="str">
        <f>IFERROR((_xlfn.XLOOKUP($BL37,'LIFECYCLE MATERIAL DATA'!$A$5:$A$104,'LIFECYCLE MATERIAL DATA'!$N$5:$N$104,,)*$BQ37/1000++_xlfn.XLOOKUP('Project Info'!$C$15,'LIFECYCLE MATERIAL DATA'!$A$5:$A$104,'LIFECYCLE MATERIAL DATA'!$N$5:$N$104,,)*$BP37/1000),"")</f>
        <v/>
      </c>
      <c r="CE37" s="743"/>
      <c r="CF37" s="743"/>
      <c r="CG37" s="743"/>
      <c r="CH37" s="772">
        <f>IFERROR(1+_xlfn.XLOOKUP($BL37,'LIFECYCLE MATERIAL DATA'!$A$5:$A$104,'LIFECYCLE MATERIAL DATA'!$H$5:$H$104,,),0)</f>
        <v>0</v>
      </c>
      <c r="CI37" s="765">
        <f t="shared" si="97"/>
        <v>0</v>
      </c>
      <c r="CJ37" s="773">
        <f t="shared" si="13"/>
        <v>0</v>
      </c>
      <c r="CK37" s="774">
        <f t="shared" si="14"/>
        <v>0</v>
      </c>
      <c r="CL37" s="767">
        <f t="shared" si="26"/>
        <v>0</v>
      </c>
      <c r="CM37" s="775">
        <f t="shared" si="27"/>
        <v>0</v>
      </c>
      <c r="CN37" s="769">
        <v>0</v>
      </c>
      <c r="CO37" s="745">
        <f t="shared" si="15"/>
        <v>0</v>
      </c>
      <c r="CP37" s="745">
        <f t="shared" si="15"/>
        <v>0</v>
      </c>
      <c r="CQ37" s="745">
        <f t="shared" ref="CQ37:DV37" si="135">IF(CQ$11&gt;=DESIGN_LIFE,CP37,IF(AND(CQ$11&gt;0,$CK37&lt;&gt;0),IF(INT((CQ$11)/(DESIGN_LIFE/$CK37))=((CQ$11)/(DESIGN_LIFE/$CK37)),$CM37+CP37,CP37),CP37))</f>
        <v>0</v>
      </c>
      <c r="CR37" s="745">
        <f t="shared" si="135"/>
        <v>0</v>
      </c>
      <c r="CS37" s="745">
        <f t="shared" si="135"/>
        <v>0</v>
      </c>
      <c r="CT37" s="745">
        <f t="shared" si="135"/>
        <v>0</v>
      </c>
      <c r="CU37" s="745">
        <f t="shared" si="135"/>
        <v>0</v>
      </c>
      <c r="CV37" s="745">
        <f t="shared" si="135"/>
        <v>0</v>
      </c>
      <c r="CW37" s="745">
        <f t="shared" si="135"/>
        <v>0</v>
      </c>
      <c r="CX37" s="745">
        <f t="shared" si="135"/>
        <v>0</v>
      </c>
      <c r="CY37" s="745">
        <f t="shared" si="135"/>
        <v>0</v>
      </c>
      <c r="CZ37" s="745">
        <f t="shared" si="135"/>
        <v>0</v>
      </c>
      <c r="DA37" s="745">
        <f t="shared" si="135"/>
        <v>0</v>
      </c>
      <c r="DB37" s="745">
        <f t="shared" si="135"/>
        <v>0</v>
      </c>
      <c r="DC37" s="745">
        <f t="shared" si="135"/>
        <v>0</v>
      </c>
      <c r="DD37" s="745">
        <f t="shared" si="135"/>
        <v>0</v>
      </c>
      <c r="DE37" s="745">
        <f t="shared" si="135"/>
        <v>0</v>
      </c>
      <c r="DF37" s="745">
        <f t="shared" si="135"/>
        <v>0</v>
      </c>
      <c r="DG37" s="745">
        <f t="shared" si="135"/>
        <v>0</v>
      </c>
      <c r="DH37" s="745">
        <f t="shared" si="135"/>
        <v>0</v>
      </c>
      <c r="DI37" s="745">
        <f t="shared" si="135"/>
        <v>0</v>
      </c>
      <c r="DJ37" s="745">
        <f t="shared" si="135"/>
        <v>0</v>
      </c>
      <c r="DK37" s="745">
        <f t="shared" si="135"/>
        <v>0</v>
      </c>
      <c r="DL37" s="745">
        <f t="shared" si="135"/>
        <v>0</v>
      </c>
      <c r="DM37" s="745">
        <f t="shared" si="135"/>
        <v>0</v>
      </c>
      <c r="DN37" s="745">
        <f t="shared" si="135"/>
        <v>0</v>
      </c>
      <c r="DO37" s="745">
        <f t="shared" si="135"/>
        <v>0</v>
      </c>
      <c r="DP37" s="745">
        <f t="shared" si="135"/>
        <v>0</v>
      </c>
      <c r="DQ37" s="745">
        <f t="shared" si="135"/>
        <v>0</v>
      </c>
      <c r="DR37" s="745">
        <f t="shared" si="135"/>
        <v>0</v>
      </c>
      <c r="DS37" s="745">
        <f t="shared" si="135"/>
        <v>0</v>
      </c>
      <c r="DT37" s="745">
        <f t="shared" si="135"/>
        <v>0</v>
      </c>
      <c r="DU37" s="745">
        <f t="shared" si="135"/>
        <v>0</v>
      </c>
      <c r="DV37" s="745">
        <f t="shared" si="135"/>
        <v>0</v>
      </c>
      <c r="DW37" s="745">
        <f t="shared" ref="DW37:FB37" si="136">IF(DW$11&gt;=DESIGN_LIFE,DV37,IF(AND(DW$11&gt;0,$CK37&lt;&gt;0),IF(INT((DW$11)/(DESIGN_LIFE/$CK37))=((DW$11)/(DESIGN_LIFE/$CK37)),$CM37+DV37,DV37),DV37))</f>
        <v>0</v>
      </c>
      <c r="DX37" s="745">
        <f t="shared" si="136"/>
        <v>0</v>
      </c>
      <c r="DY37" s="745">
        <f t="shared" si="136"/>
        <v>0</v>
      </c>
      <c r="DZ37" s="745">
        <f t="shared" si="136"/>
        <v>0</v>
      </c>
      <c r="EA37" s="745">
        <f t="shared" si="136"/>
        <v>0</v>
      </c>
      <c r="EB37" s="745">
        <f t="shared" si="136"/>
        <v>0</v>
      </c>
      <c r="EC37" s="745">
        <f t="shared" si="136"/>
        <v>0</v>
      </c>
      <c r="ED37" s="745">
        <f t="shared" si="136"/>
        <v>0</v>
      </c>
      <c r="EE37" s="745">
        <f t="shared" si="136"/>
        <v>0</v>
      </c>
      <c r="EF37" s="745">
        <f t="shared" si="136"/>
        <v>0</v>
      </c>
      <c r="EG37" s="745">
        <f t="shared" si="136"/>
        <v>0</v>
      </c>
      <c r="EH37" s="745">
        <f t="shared" si="136"/>
        <v>0</v>
      </c>
      <c r="EI37" s="745">
        <f t="shared" si="136"/>
        <v>0</v>
      </c>
      <c r="EJ37" s="745">
        <f t="shared" si="136"/>
        <v>0</v>
      </c>
      <c r="EK37" s="745">
        <f t="shared" si="136"/>
        <v>0</v>
      </c>
      <c r="EL37" s="745">
        <f t="shared" si="136"/>
        <v>0</v>
      </c>
      <c r="EM37" s="745">
        <f t="shared" si="136"/>
        <v>0</v>
      </c>
      <c r="EN37" s="745">
        <f t="shared" si="136"/>
        <v>0</v>
      </c>
      <c r="EO37" s="745">
        <f t="shared" si="136"/>
        <v>0</v>
      </c>
      <c r="EP37" s="745">
        <f t="shared" si="136"/>
        <v>0</v>
      </c>
      <c r="EQ37" s="745">
        <f t="shared" si="136"/>
        <v>0</v>
      </c>
      <c r="ER37" s="745">
        <f t="shared" si="136"/>
        <v>0</v>
      </c>
      <c r="ES37" s="745">
        <f t="shared" si="136"/>
        <v>0</v>
      </c>
      <c r="ET37" s="745">
        <f t="shared" si="136"/>
        <v>0</v>
      </c>
      <c r="EU37" s="745">
        <f t="shared" si="136"/>
        <v>0</v>
      </c>
      <c r="EV37" s="745">
        <f t="shared" si="136"/>
        <v>0</v>
      </c>
      <c r="EW37" s="745">
        <f t="shared" si="136"/>
        <v>0</v>
      </c>
      <c r="EX37" s="745">
        <f t="shared" si="136"/>
        <v>0</v>
      </c>
      <c r="EY37" s="745">
        <f t="shared" si="136"/>
        <v>0</v>
      </c>
      <c r="EZ37" s="745">
        <f t="shared" si="136"/>
        <v>0</v>
      </c>
      <c r="FA37" s="745">
        <f t="shared" si="136"/>
        <v>0</v>
      </c>
      <c r="FB37" s="745">
        <f t="shared" si="136"/>
        <v>0</v>
      </c>
      <c r="FC37" s="745">
        <f t="shared" ref="FC37:GH37" si="137">IF(FC$11&gt;=DESIGN_LIFE,FB37,IF(AND(FC$11&gt;0,$CK37&lt;&gt;0),IF(INT((FC$11)/(DESIGN_LIFE/$CK37))=((FC$11)/(DESIGN_LIFE/$CK37)),$CM37+FB37,FB37),FB37))</f>
        <v>0</v>
      </c>
      <c r="FD37" s="745">
        <f t="shared" si="137"/>
        <v>0</v>
      </c>
      <c r="FE37" s="745">
        <f t="shared" si="137"/>
        <v>0</v>
      </c>
      <c r="FF37" s="745">
        <f t="shared" si="137"/>
        <v>0</v>
      </c>
      <c r="FG37" s="745">
        <f t="shared" si="137"/>
        <v>0</v>
      </c>
      <c r="FH37" s="745">
        <f t="shared" si="137"/>
        <v>0</v>
      </c>
      <c r="FI37" s="745">
        <f t="shared" si="137"/>
        <v>0</v>
      </c>
      <c r="FJ37" s="745">
        <f t="shared" si="137"/>
        <v>0</v>
      </c>
      <c r="FK37" s="745">
        <f t="shared" si="137"/>
        <v>0</v>
      </c>
      <c r="FL37" s="745">
        <f t="shared" si="137"/>
        <v>0</v>
      </c>
      <c r="FM37" s="745">
        <f t="shared" si="137"/>
        <v>0</v>
      </c>
      <c r="FN37" s="745">
        <f t="shared" si="137"/>
        <v>0</v>
      </c>
      <c r="FO37" s="745">
        <f t="shared" si="137"/>
        <v>0</v>
      </c>
      <c r="FP37" s="745">
        <f t="shared" si="137"/>
        <v>0</v>
      </c>
      <c r="FQ37" s="745">
        <f t="shared" si="137"/>
        <v>0</v>
      </c>
      <c r="FR37" s="745">
        <f t="shared" si="137"/>
        <v>0</v>
      </c>
      <c r="FS37" s="745">
        <f t="shared" si="137"/>
        <v>0</v>
      </c>
      <c r="FT37" s="745">
        <f t="shared" si="137"/>
        <v>0</v>
      </c>
      <c r="FU37" s="745">
        <f t="shared" si="137"/>
        <v>0</v>
      </c>
      <c r="FV37" s="745">
        <f t="shared" si="137"/>
        <v>0</v>
      </c>
      <c r="FW37" s="745">
        <f t="shared" si="137"/>
        <v>0</v>
      </c>
      <c r="FX37" s="745">
        <f t="shared" si="137"/>
        <v>0</v>
      </c>
      <c r="FY37" s="745">
        <f t="shared" si="137"/>
        <v>0</v>
      </c>
      <c r="FZ37" s="745">
        <f t="shared" si="137"/>
        <v>0</v>
      </c>
      <c r="GA37" s="745">
        <f t="shared" si="137"/>
        <v>0</v>
      </c>
      <c r="GB37" s="745">
        <f t="shared" si="137"/>
        <v>0</v>
      </c>
      <c r="GC37" s="745">
        <f t="shared" si="137"/>
        <v>0</v>
      </c>
      <c r="GD37" s="745">
        <f t="shared" si="137"/>
        <v>0</v>
      </c>
      <c r="GE37" s="745">
        <f t="shared" si="137"/>
        <v>0</v>
      </c>
      <c r="GF37" s="745">
        <f t="shared" si="137"/>
        <v>0</v>
      </c>
      <c r="GG37" s="745">
        <f t="shared" si="137"/>
        <v>0</v>
      </c>
      <c r="GH37" s="745">
        <f t="shared" si="137"/>
        <v>0</v>
      </c>
      <c r="GI37" s="745">
        <f t="shared" ref="GI37:HG37" si="138">IF(GI$11&gt;=DESIGN_LIFE,GH37,IF(AND(GI$11&gt;0,$CK37&lt;&gt;0),IF(INT((GI$11)/(DESIGN_LIFE/$CK37))=((GI$11)/(DESIGN_LIFE/$CK37)),$CM37+GH37,GH37),GH37))</f>
        <v>0</v>
      </c>
      <c r="GJ37" s="745">
        <f t="shared" si="138"/>
        <v>0</v>
      </c>
      <c r="GK37" s="745">
        <f t="shared" si="138"/>
        <v>0</v>
      </c>
      <c r="GL37" s="745">
        <f t="shared" si="138"/>
        <v>0</v>
      </c>
      <c r="GM37" s="745">
        <f t="shared" si="138"/>
        <v>0</v>
      </c>
      <c r="GN37" s="745">
        <f t="shared" si="138"/>
        <v>0</v>
      </c>
      <c r="GO37" s="745">
        <f t="shared" si="138"/>
        <v>0</v>
      </c>
      <c r="GP37" s="745">
        <f t="shared" si="138"/>
        <v>0</v>
      </c>
      <c r="GQ37" s="745">
        <f t="shared" si="138"/>
        <v>0</v>
      </c>
      <c r="GR37" s="745">
        <f t="shared" si="138"/>
        <v>0</v>
      </c>
      <c r="GS37" s="745">
        <f t="shared" si="138"/>
        <v>0</v>
      </c>
      <c r="GT37" s="745">
        <f t="shared" si="138"/>
        <v>0</v>
      </c>
      <c r="GU37" s="745">
        <f t="shared" si="138"/>
        <v>0</v>
      </c>
      <c r="GV37" s="745">
        <f t="shared" si="138"/>
        <v>0</v>
      </c>
      <c r="GW37" s="745">
        <f t="shared" si="138"/>
        <v>0</v>
      </c>
      <c r="GX37" s="745">
        <f t="shared" si="138"/>
        <v>0</v>
      </c>
      <c r="GY37" s="745">
        <f t="shared" si="138"/>
        <v>0</v>
      </c>
      <c r="GZ37" s="745">
        <f t="shared" si="138"/>
        <v>0</v>
      </c>
      <c r="HA37" s="745">
        <f t="shared" si="138"/>
        <v>0</v>
      </c>
      <c r="HB37" s="745">
        <f t="shared" si="138"/>
        <v>0</v>
      </c>
      <c r="HC37" s="745">
        <f t="shared" si="138"/>
        <v>0</v>
      </c>
      <c r="HD37" s="745">
        <f t="shared" si="138"/>
        <v>0</v>
      </c>
      <c r="HE37" s="745">
        <f t="shared" si="138"/>
        <v>0</v>
      </c>
      <c r="HF37" s="745">
        <f t="shared" si="138"/>
        <v>0</v>
      </c>
      <c r="HG37" s="745">
        <f t="shared" si="138"/>
        <v>0</v>
      </c>
      <c r="HH37" s="185"/>
    </row>
    <row r="38" spans="1:216" s="99" customFormat="1" ht="19.899999999999999" customHeight="1">
      <c r="A38" s="520" t="str">
        <f t="shared" si="4"/>
        <v>LST_STR_ELEMENT</v>
      </c>
      <c r="B38" s="629"/>
      <c r="C38" s="628"/>
      <c r="D38" s="626"/>
      <c r="E38" s="627"/>
      <c r="F38" s="626"/>
      <c r="G38" s="350" t="e">
        <f>IF(TYPOLOGY = "Bridge", _xlfn.XLOOKUP($E38, BRIDGE_STR_ELEMENT, 'MATERIAL DATA'!$R$36:$R$74,,), _xlfn.XLOOKUP($BL38, 'LIFECYCLE MATERIAL DATA'!$A$5:$A$104, 'LIFECYCLE MATERIAL DATA'!$Q$5:$Q$104,,))</f>
        <v>#N/A</v>
      </c>
      <c r="H38" s="630"/>
      <c r="I38" s="631"/>
      <c r="J38" s="737"/>
      <c r="K38" s="626"/>
      <c r="L38" s="632"/>
      <c r="M38" s="400"/>
      <c r="N38" s="156">
        <f t="shared" si="92"/>
        <v>0</v>
      </c>
      <c r="O38" s="157" t="str">
        <f t="shared" si="20"/>
        <v/>
      </c>
      <c r="P38" s="158" t="str">
        <f t="shared" si="21"/>
        <v/>
      </c>
      <c r="Q38" s="158" t="str" cm="1">
        <f t="array" ref="Q38">IFERROR(_xlfn.IFS(AND($I38 = "Yes", $J38 =1),(($BX38+$BU38)/($J38) + ($BY38+$BR38 +$BZ38)),AND($I38 = "Yes", $J38 &gt;1), (($BX38+$BU38)/($J38) + ($BY38*2 +$BZ38)) ), "")</f>
        <v/>
      </c>
      <c r="R38" s="158" t="str">
        <f t="shared" si="5"/>
        <v/>
      </c>
      <c r="S38" s="159">
        <f t="shared" si="22"/>
        <v>0</v>
      </c>
      <c r="T38" s="159" t="str">
        <f t="shared" si="45"/>
        <v/>
      </c>
      <c r="U38" s="158" t="str">
        <f t="shared" si="33"/>
        <v/>
      </c>
      <c r="V38" s="396" t="str">
        <f t="shared" si="23"/>
        <v/>
      </c>
      <c r="W38" s="156" t="str">
        <f t="shared" si="7"/>
        <v/>
      </c>
      <c r="X38" s="160">
        <f t="shared" si="8"/>
        <v>0</v>
      </c>
      <c r="Y38" s="274" t="s">
        <v>415</v>
      </c>
      <c r="Z38" s="745" t="str">
        <f>'MATERIAL DATA'!$Q62</f>
        <v>4.5.1 Surface</v>
      </c>
      <c r="AA38" s="768">
        <f t="shared" ref="AA38:AA50" si="139">SUMIF($E$12:$E$43,Z38,$O$12:$O$43) + SUMIF($E$12:$E$43,Z38,$P$12:$P$43) + SUMIF($E$12:$E$43,Z38,$R$12:$R$43) + SUMIF($E$12:$E$43,Z38,$Q$12:$Q$43)</f>
        <v>0</v>
      </c>
      <c r="AB38" s="185"/>
      <c r="AC38" s="185"/>
      <c r="AD38" s="185"/>
      <c r="AE38" s="185"/>
      <c r="AF38" s="185"/>
      <c r="AG38" s="185"/>
      <c r="AH38" s="185"/>
      <c r="AI38" s="185"/>
      <c r="AJ38" s="185"/>
      <c r="AK38" s="185"/>
      <c r="AL38" s="185"/>
      <c r="AM38" s="185"/>
      <c r="AN38" s="185"/>
      <c r="AO38" s="185"/>
      <c r="AP38" s="185"/>
      <c r="AQ38" s="185"/>
      <c r="AR38" s="185"/>
      <c r="AS38" s="185"/>
      <c r="AT38" s="185"/>
      <c r="AU38" s="185"/>
      <c r="AV38" s="185"/>
      <c r="AW38" s="185"/>
      <c r="AX38" s="185"/>
      <c r="AY38" s="185"/>
      <c r="AZ38" s="754"/>
      <c r="BA38" s="185"/>
      <c r="BB38" s="185"/>
      <c r="BC38" s="185"/>
      <c r="BD38" s="185"/>
      <c r="BE38" s="185"/>
      <c r="BF38" s="185"/>
      <c r="BG38" s="185"/>
      <c r="BH38" s="185"/>
      <c r="BI38" s="185"/>
      <c r="BJ38" s="185"/>
      <c r="BK38" s="209" t="str">
        <f t="shared" si="114"/>
        <v>ER</v>
      </c>
      <c r="BL38" s="209" t="str">
        <f t="shared" si="9"/>
        <v xml:space="preserve"> -  - </v>
      </c>
      <c r="BM38" s="745" t="str" cm="1">
        <f t="array" ref="BM38">_xlfn.IFS(OR(AND(TYPOLOGY &lt;&gt; "Bridge", B38="concrete",D38&lt;&gt;"Reinforced - 150mm hollow core slab"),C38="Concrete_EPD",),"Reinforcement",(OR(AND(TYPOLOGY="Bridge",B38="concrete",D38&lt;&gt;"Reinforced - 150mm hollow core slab"),C38="Concrete_EPD",)),"Bridge_Reinforcement",TRUE, "No_Reinforcement")</f>
        <v>No_Reinforcement</v>
      </c>
      <c r="BN38" s="186" t="e">
        <f>_xlfn.XLOOKUP($BL38,'LIFECYCLE MATERIAL DATA'!$A$5:$A$104,'LIFECYCLE MATERIAL DATA'!$D$5:$D$104,)</f>
        <v>#N/A</v>
      </c>
      <c r="BO38" s="186">
        <f>IFERROR(IF(M38&lt;&gt;0,_xlfn.XLOOKUP(M38,'Custom Data'!S16:S45,'Custom Data'!T16:T45,,-1),0),0)</f>
        <v>0</v>
      </c>
      <c r="BP38" s="186">
        <f t="shared" si="10"/>
        <v>0</v>
      </c>
      <c r="BQ38" s="846" t="str">
        <f t="shared" si="11"/>
        <v>ER</v>
      </c>
      <c r="BR38" s="745" t="str">
        <f>IFERROR(_xlfn.XLOOKUP($BL38,'LIFECYCLE MATERIAL DATA'!$A$5:$A$104,'LIFECYCLE MATERIAL DATA'!$I$5:$I$104,,)*($BQ38/1000)+_xlfn.XLOOKUP('Project Info'!$C$15,'LIFECYCLE MATERIAL DATA'!$A$5:$A$104,'LIFECYCLE MATERIAL DATA'!$I$5:$I$104,,)*($BP38/1000),"")</f>
        <v/>
      </c>
      <c r="BS38" s="745" t="str">
        <f>IFERROR(_xlfn.XLOOKUP($BL38,'LIFECYCLE MATERIAL DATA'!$A$5:$A$104, 'LIFECYCLE MATERIAL DATA'!$J$5:$J$104,,)*($BQ38/1000)+_xlfn.XLOOKUP('Project Info'!$C$15,'LIFECYCLE MATERIAL DATA'!$A$5:$A$104,'LIFECYCLE MATERIAL DATA'!$J$5:$J$104,,)*($BP38/1000),"")</f>
        <v/>
      </c>
      <c r="BT38" s="745" t="str">
        <f>IFERROR(_xlfn.XLOOKUP($BL38,'LIFECYCLE MATERIAL DATA'!$A$5:$A$104, 'LIFECYCLE MATERIAL DATA'!$K$5:$K$104,,)*($BQ38/1000),"")</f>
        <v/>
      </c>
      <c r="BU38" s="185" t="str">
        <f>IFERROR(_xlfn.XLOOKUP($BL38,'LIFECYCLE MATERIAL DATA'!$A$5:$A$104,'LIFECYCLE MATERIAL DATA'!$L$5:$L$104,,)*($BQ38/1000)+_xlfn.XLOOKUP('Project Info'!$C$15,'LIFECYCLE MATERIAL DATA'!$A$5:$A$104,'LIFECYCLE MATERIAL DATA'!$L$5:$L$104,,)*($BP38/1000),"")</f>
        <v/>
      </c>
      <c r="BV38" s="745" t="str">
        <f t="shared" si="25"/>
        <v/>
      </c>
      <c r="BW38" s="745" t="str">
        <f>IF($K38='MATERIAL DATA'!$O$5,$L38, IF($K38='MATERIAL DATA'!$O$6,$L38/(1000*'Scheme 4'!$BN38),""))</f>
        <v/>
      </c>
      <c r="BX38" s="745" t="str">
        <f>IFERROR(((_xlfn.XLOOKUP($BL38,'LIFECYCLE MATERIAL DATA'!$A$5:$A$104,'LIFECYCLE MATERIAL DATA'!$F$5:$F$104,,))*$BQ38/1000+_xlfn.XLOOKUP('Project Info'!$C$15,'LIFECYCLE MATERIAL DATA'!$A$5:$A$104,'LIFECYCLE MATERIAL DATA'!$F$5:$F$104,,)*$BP38/1000),"")</f>
        <v/>
      </c>
      <c r="BY38" s="771" t="str">
        <f>IFERROR((_xlfn.XLOOKUP($BL38,'LIFECYCLE MATERIAL DATA'!$A$5:$A$104,'LIFECYCLE MATERIAL DATA'!$G$5:$G$104,,)*$BQ38/1000++_xlfn.XLOOKUP('Project Info'!$C$15,'LIFECYCLE MATERIAL DATA'!$A$5:$A$104,'LIFECYCLE MATERIAL DATA'!$G$5:$G$104,,)*$BP38/1000),"")</f>
        <v/>
      </c>
      <c r="BZ38" s="745" t="str">
        <f>IFERROR(_xlfn.XLOOKUP('Scheme 4'!$BL38,'LIFECYCLE MATERIAL DATA'!$A$5:$A$104,'LIFECYCLE MATERIAL DATA'!$H$5:$H$104,,)*SUM($BX38+$BY38+$CB38+$CC38), "")</f>
        <v/>
      </c>
      <c r="CA38" s="185"/>
      <c r="CB38" s="743" t="str">
        <f>IFERROR((_xlfn.XLOOKUP($BL38,'LIFECYCLE MATERIAL DATA'!$A$5:$A$104, 'LIFECYCLE MATERIAL DATA'!$M$5:$M$104)*$BQ38/1000++_xlfn.XLOOKUP('Project Info'!$C$15,'LIFECYCLE MATERIAL DATA'!$A$5:$A$104,'LIFECYCLE MATERIAL DATA'!$M$5:$M$104)*$BP38/1000),"")</f>
        <v/>
      </c>
      <c r="CC38" s="745">
        <f>IFERROR(IF(OR($B38="Timber",$C38="Timber_EPD", $C38="Bamboo"),_xlfn.XLOOKUP($BL38,'LIFECYCLE MATERIAL DATA Master'!$A$5:$A$104,'LIFECYCLE MATERIAL DATA Master'!$E$5:$E$104,,)*$BQ38,0),"")/1000</f>
        <v>0</v>
      </c>
      <c r="CD38" s="185" t="str">
        <f>IFERROR((_xlfn.XLOOKUP($BL38,'LIFECYCLE MATERIAL DATA'!$A$5:$A$104,'LIFECYCLE MATERIAL DATA'!$N$5:$N$104,,)*$BQ38/1000++_xlfn.XLOOKUP('Project Info'!$C$15,'LIFECYCLE MATERIAL DATA'!$A$5:$A$104,'LIFECYCLE MATERIAL DATA'!$N$5:$N$104,,)*$BP38/1000),"")</f>
        <v/>
      </c>
      <c r="CE38" s="743"/>
      <c r="CF38" s="743"/>
      <c r="CG38" s="743"/>
      <c r="CH38" s="772">
        <f>IFERROR(1+_xlfn.XLOOKUP($BL38,'LIFECYCLE MATERIAL DATA'!$A$5:$A$104,'LIFECYCLE MATERIAL DATA'!$H$5:$H$104,,),0)</f>
        <v>0</v>
      </c>
      <c r="CI38" s="765">
        <f t="shared" si="97"/>
        <v>0</v>
      </c>
      <c r="CJ38" s="773">
        <f t="shared" si="13"/>
        <v>0</v>
      </c>
      <c r="CK38" s="774">
        <f t="shared" si="14"/>
        <v>0</v>
      </c>
      <c r="CL38" s="767">
        <f t="shared" si="26"/>
        <v>0</v>
      </c>
      <c r="CM38" s="775">
        <f t="shared" si="27"/>
        <v>0</v>
      </c>
      <c r="CN38" s="769">
        <v>0</v>
      </c>
      <c r="CO38" s="745">
        <f t="shared" si="15"/>
        <v>0</v>
      </c>
      <c r="CP38" s="745">
        <f t="shared" si="15"/>
        <v>0</v>
      </c>
      <c r="CQ38" s="745">
        <f t="shared" ref="CQ38:DV38" si="140">IF(CQ$11&gt;=DESIGN_LIFE,CP38,IF(AND(CQ$11&gt;0,$CK38&lt;&gt;0),IF(INT((CQ$11)/(DESIGN_LIFE/$CK38))=((CQ$11)/(DESIGN_LIFE/$CK38)),$CM38+CP38,CP38),CP38))</f>
        <v>0</v>
      </c>
      <c r="CR38" s="745">
        <f t="shared" si="140"/>
        <v>0</v>
      </c>
      <c r="CS38" s="745">
        <f t="shared" si="140"/>
        <v>0</v>
      </c>
      <c r="CT38" s="745">
        <f t="shared" si="140"/>
        <v>0</v>
      </c>
      <c r="CU38" s="745">
        <f t="shared" si="140"/>
        <v>0</v>
      </c>
      <c r="CV38" s="745">
        <f t="shared" si="140"/>
        <v>0</v>
      </c>
      <c r="CW38" s="745">
        <f t="shared" si="140"/>
        <v>0</v>
      </c>
      <c r="CX38" s="745">
        <f t="shared" si="140"/>
        <v>0</v>
      </c>
      <c r="CY38" s="745">
        <f t="shared" si="140"/>
        <v>0</v>
      </c>
      <c r="CZ38" s="745">
        <f t="shared" si="140"/>
        <v>0</v>
      </c>
      <c r="DA38" s="745">
        <f t="shared" si="140"/>
        <v>0</v>
      </c>
      <c r="DB38" s="745">
        <f t="shared" si="140"/>
        <v>0</v>
      </c>
      <c r="DC38" s="745">
        <f t="shared" si="140"/>
        <v>0</v>
      </c>
      <c r="DD38" s="745">
        <f t="shared" si="140"/>
        <v>0</v>
      </c>
      <c r="DE38" s="745">
        <f t="shared" si="140"/>
        <v>0</v>
      </c>
      <c r="DF38" s="745">
        <f t="shared" si="140"/>
        <v>0</v>
      </c>
      <c r="DG38" s="745">
        <f t="shared" si="140"/>
        <v>0</v>
      </c>
      <c r="DH38" s="745">
        <f t="shared" si="140"/>
        <v>0</v>
      </c>
      <c r="DI38" s="745">
        <f t="shared" si="140"/>
        <v>0</v>
      </c>
      <c r="DJ38" s="745">
        <f t="shared" si="140"/>
        <v>0</v>
      </c>
      <c r="DK38" s="745">
        <f t="shared" si="140"/>
        <v>0</v>
      </c>
      <c r="DL38" s="745">
        <f t="shared" si="140"/>
        <v>0</v>
      </c>
      <c r="DM38" s="745">
        <f t="shared" si="140"/>
        <v>0</v>
      </c>
      <c r="DN38" s="745">
        <f t="shared" si="140"/>
        <v>0</v>
      </c>
      <c r="DO38" s="745">
        <f t="shared" si="140"/>
        <v>0</v>
      </c>
      <c r="DP38" s="745">
        <f t="shared" si="140"/>
        <v>0</v>
      </c>
      <c r="DQ38" s="745">
        <f t="shared" si="140"/>
        <v>0</v>
      </c>
      <c r="DR38" s="745">
        <f t="shared" si="140"/>
        <v>0</v>
      </c>
      <c r="DS38" s="745">
        <f t="shared" si="140"/>
        <v>0</v>
      </c>
      <c r="DT38" s="745">
        <f t="shared" si="140"/>
        <v>0</v>
      </c>
      <c r="DU38" s="745">
        <f t="shared" si="140"/>
        <v>0</v>
      </c>
      <c r="DV38" s="745">
        <f t="shared" si="140"/>
        <v>0</v>
      </c>
      <c r="DW38" s="745">
        <f t="shared" ref="DW38:FB38" si="141">IF(DW$11&gt;=DESIGN_LIFE,DV38,IF(AND(DW$11&gt;0,$CK38&lt;&gt;0),IF(INT((DW$11)/(DESIGN_LIFE/$CK38))=((DW$11)/(DESIGN_LIFE/$CK38)),$CM38+DV38,DV38),DV38))</f>
        <v>0</v>
      </c>
      <c r="DX38" s="745">
        <f t="shared" si="141"/>
        <v>0</v>
      </c>
      <c r="DY38" s="745">
        <f t="shared" si="141"/>
        <v>0</v>
      </c>
      <c r="DZ38" s="745">
        <f t="shared" si="141"/>
        <v>0</v>
      </c>
      <c r="EA38" s="745">
        <f t="shared" si="141"/>
        <v>0</v>
      </c>
      <c r="EB38" s="745">
        <f t="shared" si="141"/>
        <v>0</v>
      </c>
      <c r="EC38" s="745">
        <f t="shared" si="141"/>
        <v>0</v>
      </c>
      <c r="ED38" s="745">
        <f t="shared" si="141"/>
        <v>0</v>
      </c>
      <c r="EE38" s="745">
        <f t="shared" si="141"/>
        <v>0</v>
      </c>
      <c r="EF38" s="745">
        <f t="shared" si="141"/>
        <v>0</v>
      </c>
      <c r="EG38" s="745">
        <f t="shared" si="141"/>
        <v>0</v>
      </c>
      <c r="EH38" s="745">
        <f t="shared" si="141"/>
        <v>0</v>
      </c>
      <c r="EI38" s="745">
        <f t="shared" si="141"/>
        <v>0</v>
      </c>
      <c r="EJ38" s="745">
        <f t="shared" si="141"/>
        <v>0</v>
      </c>
      <c r="EK38" s="745">
        <f t="shared" si="141"/>
        <v>0</v>
      </c>
      <c r="EL38" s="745">
        <f t="shared" si="141"/>
        <v>0</v>
      </c>
      <c r="EM38" s="745">
        <f t="shared" si="141"/>
        <v>0</v>
      </c>
      <c r="EN38" s="745">
        <f t="shared" si="141"/>
        <v>0</v>
      </c>
      <c r="EO38" s="745">
        <f t="shared" si="141"/>
        <v>0</v>
      </c>
      <c r="EP38" s="745">
        <f t="shared" si="141"/>
        <v>0</v>
      </c>
      <c r="EQ38" s="745">
        <f t="shared" si="141"/>
        <v>0</v>
      </c>
      <c r="ER38" s="745">
        <f t="shared" si="141"/>
        <v>0</v>
      </c>
      <c r="ES38" s="745">
        <f t="shared" si="141"/>
        <v>0</v>
      </c>
      <c r="ET38" s="745">
        <f t="shared" si="141"/>
        <v>0</v>
      </c>
      <c r="EU38" s="745">
        <f t="shared" si="141"/>
        <v>0</v>
      </c>
      <c r="EV38" s="745">
        <f t="shared" si="141"/>
        <v>0</v>
      </c>
      <c r="EW38" s="745">
        <f t="shared" si="141"/>
        <v>0</v>
      </c>
      <c r="EX38" s="745">
        <f t="shared" si="141"/>
        <v>0</v>
      </c>
      <c r="EY38" s="745">
        <f t="shared" si="141"/>
        <v>0</v>
      </c>
      <c r="EZ38" s="745">
        <f t="shared" si="141"/>
        <v>0</v>
      </c>
      <c r="FA38" s="745">
        <f t="shared" si="141"/>
        <v>0</v>
      </c>
      <c r="FB38" s="745">
        <f t="shared" si="141"/>
        <v>0</v>
      </c>
      <c r="FC38" s="745">
        <f t="shared" ref="FC38:GH38" si="142">IF(FC$11&gt;=DESIGN_LIFE,FB38,IF(AND(FC$11&gt;0,$CK38&lt;&gt;0),IF(INT((FC$11)/(DESIGN_LIFE/$CK38))=((FC$11)/(DESIGN_LIFE/$CK38)),$CM38+FB38,FB38),FB38))</f>
        <v>0</v>
      </c>
      <c r="FD38" s="745">
        <f t="shared" si="142"/>
        <v>0</v>
      </c>
      <c r="FE38" s="745">
        <f t="shared" si="142"/>
        <v>0</v>
      </c>
      <c r="FF38" s="745">
        <f t="shared" si="142"/>
        <v>0</v>
      </c>
      <c r="FG38" s="745">
        <f t="shared" si="142"/>
        <v>0</v>
      </c>
      <c r="FH38" s="745">
        <f t="shared" si="142"/>
        <v>0</v>
      </c>
      <c r="FI38" s="745">
        <f t="shared" si="142"/>
        <v>0</v>
      </c>
      <c r="FJ38" s="745">
        <f t="shared" si="142"/>
        <v>0</v>
      </c>
      <c r="FK38" s="745">
        <f t="shared" si="142"/>
        <v>0</v>
      </c>
      <c r="FL38" s="745">
        <f t="shared" si="142"/>
        <v>0</v>
      </c>
      <c r="FM38" s="745">
        <f t="shared" si="142"/>
        <v>0</v>
      </c>
      <c r="FN38" s="745">
        <f t="shared" si="142"/>
        <v>0</v>
      </c>
      <c r="FO38" s="745">
        <f t="shared" si="142"/>
        <v>0</v>
      </c>
      <c r="FP38" s="745">
        <f t="shared" si="142"/>
        <v>0</v>
      </c>
      <c r="FQ38" s="745">
        <f t="shared" si="142"/>
        <v>0</v>
      </c>
      <c r="FR38" s="745">
        <f t="shared" si="142"/>
        <v>0</v>
      </c>
      <c r="FS38" s="745">
        <f t="shared" si="142"/>
        <v>0</v>
      </c>
      <c r="FT38" s="745">
        <f t="shared" si="142"/>
        <v>0</v>
      </c>
      <c r="FU38" s="745">
        <f t="shared" si="142"/>
        <v>0</v>
      </c>
      <c r="FV38" s="745">
        <f t="shared" si="142"/>
        <v>0</v>
      </c>
      <c r="FW38" s="745">
        <f t="shared" si="142"/>
        <v>0</v>
      </c>
      <c r="FX38" s="745">
        <f t="shared" si="142"/>
        <v>0</v>
      </c>
      <c r="FY38" s="745">
        <f t="shared" si="142"/>
        <v>0</v>
      </c>
      <c r="FZ38" s="745">
        <f t="shared" si="142"/>
        <v>0</v>
      </c>
      <c r="GA38" s="745">
        <f t="shared" si="142"/>
        <v>0</v>
      </c>
      <c r="GB38" s="745">
        <f t="shared" si="142"/>
        <v>0</v>
      </c>
      <c r="GC38" s="745">
        <f t="shared" si="142"/>
        <v>0</v>
      </c>
      <c r="GD38" s="745">
        <f t="shared" si="142"/>
        <v>0</v>
      </c>
      <c r="GE38" s="745">
        <f t="shared" si="142"/>
        <v>0</v>
      </c>
      <c r="GF38" s="745">
        <f t="shared" si="142"/>
        <v>0</v>
      </c>
      <c r="GG38" s="745">
        <f t="shared" si="142"/>
        <v>0</v>
      </c>
      <c r="GH38" s="745">
        <f t="shared" si="142"/>
        <v>0</v>
      </c>
      <c r="GI38" s="745">
        <f t="shared" ref="GI38:HG38" si="143">IF(GI$11&gt;=DESIGN_LIFE,GH38,IF(AND(GI$11&gt;0,$CK38&lt;&gt;0),IF(INT((GI$11)/(DESIGN_LIFE/$CK38))=((GI$11)/(DESIGN_LIFE/$CK38)),$CM38+GH38,GH38),GH38))</f>
        <v>0</v>
      </c>
      <c r="GJ38" s="745">
        <f t="shared" si="143"/>
        <v>0</v>
      </c>
      <c r="GK38" s="745">
        <f t="shared" si="143"/>
        <v>0</v>
      </c>
      <c r="GL38" s="745">
        <f t="shared" si="143"/>
        <v>0</v>
      </c>
      <c r="GM38" s="745">
        <f t="shared" si="143"/>
        <v>0</v>
      </c>
      <c r="GN38" s="745">
        <f t="shared" si="143"/>
        <v>0</v>
      </c>
      <c r="GO38" s="745">
        <f t="shared" si="143"/>
        <v>0</v>
      </c>
      <c r="GP38" s="745">
        <f t="shared" si="143"/>
        <v>0</v>
      </c>
      <c r="GQ38" s="745">
        <f t="shared" si="143"/>
        <v>0</v>
      </c>
      <c r="GR38" s="745">
        <f t="shared" si="143"/>
        <v>0</v>
      </c>
      <c r="GS38" s="745">
        <f t="shared" si="143"/>
        <v>0</v>
      </c>
      <c r="GT38" s="745">
        <f t="shared" si="143"/>
        <v>0</v>
      </c>
      <c r="GU38" s="745">
        <f t="shared" si="143"/>
        <v>0</v>
      </c>
      <c r="GV38" s="745">
        <f t="shared" si="143"/>
        <v>0</v>
      </c>
      <c r="GW38" s="745">
        <f t="shared" si="143"/>
        <v>0</v>
      </c>
      <c r="GX38" s="745">
        <f t="shared" si="143"/>
        <v>0</v>
      </c>
      <c r="GY38" s="745">
        <f t="shared" si="143"/>
        <v>0</v>
      </c>
      <c r="GZ38" s="745">
        <f t="shared" si="143"/>
        <v>0</v>
      </c>
      <c r="HA38" s="745">
        <f t="shared" si="143"/>
        <v>0</v>
      </c>
      <c r="HB38" s="745">
        <f t="shared" si="143"/>
        <v>0</v>
      </c>
      <c r="HC38" s="745">
        <f t="shared" si="143"/>
        <v>0</v>
      </c>
      <c r="HD38" s="745">
        <f t="shared" si="143"/>
        <v>0</v>
      </c>
      <c r="HE38" s="745">
        <f t="shared" si="143"/>
        <v>0</v>
      </c>
      <c r="HF38" s="745">
        <f t="shared" si="143"/>
        <v>0</v>
      </c>
      <c r="HG38" s="745">
        <f t="shared" si="143"/>
        <v>0</v>
      </c>
      <c r="HH38" s="185"/>
    </row>
    <row r="39" spans="1:216" s="99" customFormat="1" ht="19.899999999999999" customHeight="1">
      <c r="A39" s="520" t="str">
        <f t="shared" si="4"/>
        <v>LST_STR_ELEMENT</v>
      </c>
      <c r="B39" s="629"/>
      <c r="C39" s="628"/>
      <c r="D39" s="626"/>
      <c r="E39" s="627"/>
      <c r="F39" s="626"/>
      <c r="G39" s="350" t="e">
        <f>IF(TYPOLOGY = "Bridge", _xlfn.XLOOKUP($E39, BRIDGE_STR_ELEMENT, 'MATERIAL DATA'!$R$36:$R$74,,), _xlfn.XLOOKUP($BL39, 'LIFECYCLE MATERIAL DATA'!$A$5:$A$104, 'LIFECYCLE MATERIAL DATA'!$Q$5:$Q$104,,))</f>
        <v>#N/A</v>
      </c>
      <c r="H39" s="630"/>
      <c r="I39" s="631"/>
      <c r="J39" s="737"/>
      <c r="K39" s="626"/>
      <c r="L39" s="632"/>
      <c r="M39" s="400"/>
      <c r="N39" s="156">
        <f t="shared" si="92"/>
        <v>0</v>
      </c>
      <c r="O39" s="157" t="str">
        <f t="shared" si="20"/>
        <v/>
      </c>
      <c r="P39" s="158" t="str">
        <f t="shared" si="21"/>
        <v/>
      </c>
      <c r="Q39" s="158" t="str" cm="1">
        <f t="array" ref="Q39">IFERROR(_xlfn.IFS(AND($I39 = "Yes", $J39 =1),(($BX39+$BU39)/($J39) + ($BY39+$BR39 +$BZ39)),AND($I39 = "Yes", $J39 &gt;1), (($BX39+$BU39)/($J39) + ($BY39*2 +$BZ39)) ), "")</f>
        <v/>
      </c>
      <c r="R39" s="158" t="str">
        <f t="shared" si="5"/>
        <v/>
      </c>
      <c r="S39" s="159">
        <f t="shared" si="22"/>
        <v>0</v>
      </c>
      <c r="T39" s="159" t="str">
        <f t="shared" si="45"/>
        <v/>
      </c>
      <c r="U39" s="158" t="str">
        <f t="shared" si="33"/>
        <v/>
      </c>
      <c r="V39" s="396" t="str">
        <f t="shared" si="23"/>
        <v/>
      </c>
      <c r="W39" s="156" t="str">
        <f t="shared" si="7"/>
        <v/>
      </c>
      <c r="X39" s="160">
        <f t="shared" si="8"/>
        <v>0</v>
      </c>
      <c r="Y39" s="274" t="s">
        <v>415</v>
      </c>
      <c r="Z39" s="745" t="str">
        <f>'MATERIAL DATA'!$Q63</f>
        <v>4.5.2 Waterproofing</v>
      </c>
      <c r="AA39" s="768">
        <f t="shared" si="139"/>
        <v>0</v>
      </c>
      <c r="AB39" s="185"/>
      <c r="AC39" s="185"/>
      <c r="AD39" s="185"/>
      <c r="AE39" s="185"/>
      <c r="AF39" s="185"/>
      <c r="AG39" s="185"/>
      <c r="AH39" s="185"/>
      <c r="AI39" s="185"/>
      <c r="AJ39" s="185"/>
      <c r="AK39" s="185"/>
      <c r="AL39" s="185"/>
      <c r="AM39" s="185"/>
      <c r="AN39" s="185"/>
      <c r="AO39" s="185"/>
      <c r="AP39" s="185"/>
      <c r="AQ39" s="185"/>
      <c r="AR39" s="185"/>
      <c r="AS39" s="185"/>
      <c r="AT39" s="185"/>
      <c r="AU39" s="185"/>
      <c r="AV39" s="185"/>
      <c r="AW39" s="185"/>
      <c r="AX39" s="185"/>
      <c r="AY39" s="185"/>
      <c r="AZ39" s="185"/>
      <c r="BA39" s="185"/>
      <c r="BB39" s="185"/>
      <c r="BC39" s="185"/>
      <c r="BD39" s="185"/>
      <c r="BE39" s="185"/>
      <c r="BF39" s="185"/>
      <c r="BG39" s="185"/>
      <c r="BH39" s="185"/>
      <c r="BI39" s="185"/>
      <c r="BJ39" s="185"/>
      <c r="BK39" s="209" t="str">
        <f t="shared" si="114"/>
        <v>ER</v>
      </c>
      <c r="BL39" s="209" t="str">
        <f t="shared" si="9"/>
        <v xml:space="preserve"> -  - </v>
      </c>
      <c r="BM39" s="745" t="str" cm="1">
        <f t="array" ref="BM39">_xlfn.IFS(OR(AND(TYPOLOGY &lt;&gt; "Bridge", B39="concrete",D39&lt;&gt;"Reinforced - 150mm hollow core slab"),C39="Concrete_EPD",),"Reinforcement",(OR(AND(TYPOLOGY="Bridge",B39="concrete",D39&lt;&gt;"Reinforced - 150mm hollow core slab"),C39="Concrete_EPD",)),"Bridge_Reinforcement",TRUE, "No_Reinforcement")</f>
        <v>No_Reinforcement</v>
      </c>
      <c r="BN39" s="186" t="e">
        <f>_xlfn.XLOOKUP($BL39,'LIFECYCLE MATERIAL DATA'!$A$5:$A$104,'LIFECYCLE MATERIAL DATA'!$D$5:$D$104,)</f>
        <v>#N/A</v>
      </c>
      <c r="BO39" s="186">
        <f>IFERROR(IF(M39&lt;&gt;0,_xlfn.XLOOKUP(M39,'Custom Data'!S16:S45,'Custom Data'!T16:T45,,-1),0),0)</f>
        <v>0</v>
      </c>
      <c r="BP39" s="186">
        <f t="shared" si="10"/>
        <v>0</v>
      </c>
      <c r="BQ39" s="846" t="str">
        <f t="shared" si="11"/>
        <v>ER</v>
      </c>
      <c r="BR39" s="745" t="str">
        <f>IFERROR(_xlfn.XLOOKUP($BL39,'LIFECYCLE MATERIAL DATA'!$A$5:$A$104,'LIFECYCLE MATERIAL DATA'!$I$5:$I$104,,)*($BQ39/1000)+_xlfn.XLOOKUP('Project Info'!$C$15,'LIFECYCLE MATERIAL DATA'!$A$5:$A$104,'LIFECYCLE MATERIAL DATA'!$I$5:$I$104,,)*($BP39/1000),"")</f>
        <v/>
      </c>
      <c r="BS39" s="745" t="str">
        <f>IFERROR(_xlfn.XLOOKUP($BL39,'LIFECYCLE MATERIAL DATA'!$A$5:$A$104, 'LIFECYCLE MATERIAL DATA'!$J$5:$J$104,,)*($BQ39/1000)+_xlfn.XLOOKUP('Project Info'!$C$15,'LIFECYCLE MATERIAL DATA'!$A$5:$A$104,'LIFECYCLE MATERIAL DATA'!$J$5:$J$104,,)*($BP39/1000),"")</f>
        <v/>
      </c>
      <c r="BT39" s="745" t="str">
        <f>IFERROR(_xlfn.XLOOKUP($BL39,'LIFECYCLE MATERIAL DATA'!$A$5:$A$104, 'LIFECYCLE MATERIAL DATA'!$K$5:$K$104,,)*($BQ39/1000),"")</f>
        <v/>
      </c>
      <c r="BU39" s="185" t="str">
        <f>IFERROR(_xlfn.XLOOKUP($BL39,'LIFECYCLE MATERIAL DATA'!$A$5:$A$104,'LIFECYCLE MATERIAL DATA'!$L$5:$L$104,,)*($BQ39/1000)+_xlfn.XLOOKUP('Project Info'!$C$15,'LIFECYCLE MATERIAL DATA'!$A$5:$A$104,'LIFECYCLE MATERIAL DATA'!$L$5:$L$104,,)*($BP39/1000),"")</f>
        <v/>
      </c>
      <c r="BV39" s="745" t="str">
        <f t="shared" si="25"/>
        <v/>
      </c>
      <c r="BW39" s="745" t="str">
        <f>IF($K39='MATERIAL DATA'!$O$5,$L39, IF($K39='MATERIAL DATA'!$O$6,$L39/(1000*'Scheme 4'!$BN39),""))</f>
        <v/>
      </c>
      <c r="BX39" s="745" t="str">
        <f>IFERROR(((_xlfn.XLOOKUP($BL39,'LIFECYCLE MATERIAL DATA'!$A$5:$A$104,'LIFECYCLE MATERIAL DATA'!$F$5:$F$104,,))*$BQ39/1000+_xlfn.XLOOKUP('Project Info'!$C$15,'LIFECYCLE MATERIAL DATA'!$A$5:$A$104,'LIFECYCLE MATERIAL DATA'!$F$5:$F$104,,)*$BP39/1000),"")</f>
        <v/>
      </c>
      <c r="BY39" s="771" t="str">
        <f>IFERROR((_xlfn.XLOOKUP($BL39,'LIFECYCLE MATERIAL DATA'!$A$5:$A$104,'LIFECYCLE MATERIAL DATA'!$G$5:$G$104,,)*$BQ39/1000++_xlfn.XLOOKUP('Project Info'!$C$15,'LIFECYCLE MATERIAL DATA'!$A$5:$A$104,'LIFECYCLE MATERIAL DATA'!$G$5:$G$104,,)*$BP39/1000),"")</f>
        <v/>
      </c>
      <c r="BZ39" s="745" t="str">
        <f>IFERROR(_xlfn.XLOOKUP('Scheme 4'!$BL39,'LIFECYCLE MATERIAL DATA'!$A$5:$A$104,'LIFECYCLE MATERIAL DATA'!$H$5:$H$104,,)*SUM($BX39+$BY39+$CB39+$CC39), "")</f>
        <v/>
      </c>
      <c r="CA39" s="185"/>
      <c r="CB39" s="743" t="str">
        <f>IFERROR((_xlfn.XLOOKUP($BL39,'LIFECYCLE MATERIAL DATA'!$A$5:$A$104, 'LIFECYCLE MATERIAL DATA'!$M$5:$M$104)*$BQ39/1000++_xlfn.XLOOKUP('Project Info'!$C$15,'LIFECYCLE MATERIAL DATA'!$A$5:$A$104,'LIFECYCLE MATERIAL DATA'!$M$5:$M$104)*$BP39/1000),"")</f>
        <v/>
      </c>
      <c r="CC39" s="745">
        <f>IFERROR(IF(OR($B39="Timber",$C39="Timber_EPD", $C39="Bamboo"),_xlfn.XLOOKUP($BL39,'LIFECYCLE MATERIAL DATA Master'!$A$5:$A$104,'LIFECYCLE MATERIAL DATA Master'!$E$5:$E$104,,)*$BQ39,0),"")/1000</f>
        <v>0</v>
      </c>
      <c r="CD39" s="185" t="str">
        <f>IFERROR((_xlfn.XLOOKUP($BL39,'LIFECYCLE MATERIAL DATA'!$A$5:$A$104,'LIFECYCLE MATERIAL DATA'!$N$5:$N$104,,)*$BQ39/1000++_xlfn.XLOOKUP('Project Info'!$C$15,'LIFECYCLE MATERIAL DATA'!$A$5:$A$104,'LIFECYCLE MATERIAL DATA'!$N$5:$N$104,,)*$BP39/1000),"")</f>
        <v/>
      </c>
      <c r="CE39" s="743"/>
      <c r="CF39" s="743"/>
      <c r="CG39" s="743"/>
      <c r="CH39" s="772">
        <f>IFERROR(1+_xlfn.XLOOKUP($BL39,'LIFECYCLE MATERIAL DATA'!$A$5:$A$104,'LIFECYCLE MATERIAL DATA'!$H$5:$H$104,,),0)</f>
        <v>0</v>
      </c>
      <c r="CI39" s="765">
        <f t="shared" si="97"/>
        <v>0</v>
      </c>
      <c r="CJ39" s="773">
        <f t="shared" si="13"/>
        <v>0</v>
      </c>
      <c r="CK39" s="774">
        <f t="shared" si="14"/>
        <v>0</v>
      </c>
      <c r="CL39" s="767">
        <f t="shared" si="26"/>
        <v>0</v>
      </c>
      <c r="CM39" s="775">
        <f t="shared" si="27"/>
        <v>0</v>
      </c>
      <c r="CN39" s="769">
        <v>0</v>
      </c>
      <c r="CO39" s="745">
        <f t="shared" si="15"/>
        <v>0</v>
      </c>
      <c r="CP39" s="745">
        <f t="shared" si="15"/>
        <v>0</v>
      </c>
      <c r="CQ39" s="745">
        <f t="shared" ref="CQ39:DV39" si="144">IF(CQ$11&gt;=DESIGN_LIFE,CP39,IF(AND(CQ$11&gt;0,$CK39&lt;&gt;0),IF(INT((CQ$11)/(DESIGN_LIFE/$CK39))=((CQ$11)/(DESIGN_LIFE/$CK39)),$CM39+CP39,CP39),CP39))</f>
        <v>0</v>
      </c>
      <c r="CR39" s="745">
        <f t="shared" si="144"/>
        <v>0</v>
      </c>
      <c r="CS39" s="745">
        <f t="shared" si="144"/>
        <v>0</v>
      </c>
      <c r="CT39" s="745">
        <f t="shared" si="144"/>
        <v>0</v>
      </c>
      <c r="CU39" s="745">
        <f t="shared" si="144"/>
        <v>0</v>
      </c>
      <c r="CV39" s="745">
        <f t="shared" si="144"/>
        <v>0</v>
      </c>
      <c r="CW39" s="745">
        <f t="shared" si="144"/>
        <v>0</v>
      </c>
      <c r="CX39" s="745">
        <f t="shared" si="144"/>
        <v>0</v>
      </c>
      <c r="CY39" s="745">
        <f t="shared" si="144"/>
        <v>0</v>
      </c>
      <c r="CZ39" s="745">
        <f t="shared" si="144"/>
        <v>0</v>
      </c>
      <c r="DA39" s="745">
        <f t="shared" si="144"/>
        <v>0</v>
      </c>
      <c r="DB39" s="745">
        <f t="shared" si="144"/>
        <v>0</v>
      </c>
      <c r="DC39" s="745">
        <f t="shared" si="144"/>
        <v>0</v>
      </c>
      <c r="DD39" s="745">
        <f t="shared" si="144"/>
        <v>0</v>
      </c>
      <c r="DE39" s="745">
        <f t="shared" si="144"/>
        <v>0</v>
      </c>
      <c r="DF39" s="745">
        <f t="shared" si="144"/>
        <v>0</v>
      </c>
      <c r="DG39" s="745">
        <f t="shared" si="144"/>
        <v>0</v>
      </c>
      <c r="DH39" s="745">
        <f t="shared" si="144"/>
        <v>0</v>
      </c>
      <c r="DI39" s="745">
        <f t="shared" si="144"/>
        <v>0</v>
      </c>
      <c r="DJ39" s="745">
        <f t="shared" si="144"/>
        <v>0</v>
      </c>
      <c r="DK39" s="745">
        <f t="shared" si="144"/>
        <v>0</v>
      </c>
      <c r="DL39" s="745">
        <f t="shared" si="144"/>
        <v>0</v>
      </c>
      <c r="DM39" s="745">
        <f t="shared" si="144"/>
        <v>0</v>
      </c>
      <c r="DN39" s="745">
        <f t="shared" si="144"/>
        <v>0</v>
      </c>
      <c r="DO39" s="745">
        <f t="shared" si="144"/>
        <v>0</v>
      </c>
      <c r="DP39" s="745">
        <f t="shared" si="144"/>
        <v>0</v>
      </c>
      <c r="DQ39" s="745">
        <f t="shared" si="144"/>
        <v>0</v>
      </c>
      <c r="DR39" s="745">
        <f t="shared" si="144"/>
        <v>0</v>
      </c>
      <c r="DS39" s="745">
        <f t="shared" si="144"/>
        <v>0</v>
      </c>
      <c r="DT39" s="745">
        <f t="shared" si="144"/>
        <v>0</v>
      </c>
      <c r="DU39" s="745">
        <f t="shared" si="144"/>
        <v>0</v>
      </c>
      <c r="DV39" s="745">
        <f t="shared" si="144"/>
        <v>0</v>
      </c>
      <c r="DW39" s="745">
        <f t="shared" ref="DW39:FB39" si="145">IF(DW$11&gt;=DESIGN_LIFE,DV39,IF(AND(DW$11&gt;0,$CK39&lt;&gt;0),IF(INT((DW$11)/(DESIGN_LIFE/$CK39))=((DW$11)/(DESIGN_LIFE/$CK39)),$CM39+DV39,DV39),DV39))</f>
        <v>0</v>
      </c>
      <c r="DX39" s="745">
        <f t="shared" si="145"/>
        <v>0</v>
      </c>
      <c r="DY39" s="745">
        <f t="shared" si="145"/>
        <v>0</v>
      </c>
      <c r="DZ39" s="745">
        <f t="shared" si="145"/>
        <v>0</v>
      </c>
      <c r="EA39" s="745">
        <f t="shared" si="145"/>
        <v>0</v>
      </c>
      <c r="EB39" s="745">
        <f t="shared" si="145"/>
        <v>0</v>
      </c>
      <c r="EC39" s="745">
        <f t="shared" si="145"/>
        <v>0</v>
      </c>
      <c r="ED39" s="745">
        <f t="shared" si="145"/>
        <v>0</v>
      </c>
      <c r="EE39" s="745">
        <f t="shared" si="145"/>
        <v>0</v>
      </c>
      <c r="EF39" s="745">
        <f t="shared" si="145"/>
        <v>0</v>
      </c>
      <c r="EG39" s="745">
        <f t="shared" si="145"/>
        <v>0</v>
      </c>
      <c r="EH39" s="745">
        <f t="shared" si="145"/>
        <v>0</v>
      </c>
      <c r="EI39" s="745">
        <f t="shared" si="145"/>
        <v>0</v>
      </c>
      <c r="EJ39" s="745">
        <f t="shared" si="145"/>
        <v>0</v>
      </c>
      <c r="EK39" s="745">
        <f t="shared" si="145"/>
        <v>0</v>
      </c>
      <c r="EL39" s="745">
        <f t="shared" si="145"/>
        <v>0</v>
      </c>
      <c r="EM39" s="745">
        <f t="shared" si="145"/>
        <v>0</v>
      </c>
      <c r="EN39" s="745">
        <f t="shared" si="145"/>
        <v>0</v>
      </c>
      <c r="EO39" s="745">
        <f t="shared" si="145"/>
        <v>0</v>
      </c>
      <c r="EP39" s="745">
        <f t="shared" si="145"/>
        <v>0</v>
      </c>
      <c r="EQ39" s="745">
        <f t="shared" si="145"/>
        <v>0</v>
      </c>
      <c r="ER39" s="745">
        <f t="shared" si="145"/>
        <v>0</v>
      </c>
      <c r="ES39" s="745">
        <f t="shared" si="145"/>
        <v>0</v>
      </c>
      <c r="ET39" s="745">
        <f t="shared" si="145"/>
        <v>0</v>
      </c>
      <c r="EU39" s="745">
        <f t="shared" si="145"/>
        <v>0</v>
      </c>
      <c r="EV39" s="745">
        <f t="shared" si="145"/>
        <v>0</v>
      </c>
      <c r="EW39" s="745">
        <f t="shared" si="145"/>
        <v>0</v>
      </c>
      <c r="EX39" s="745">
        <f t="shared" si="145"/>
        <v>0</v>
      </c>
      <c r="EY39" s="745">
        <f t="shared" si="145"/>
        <v>0</v>
      </c>
      <c r="EZ39" s="745">
        <f t="shared" si="145"/>
        <v>0</v>
      </c>
      <c r="FA39" s="745">
        <f t="shared" si="145"/>
        <v>0</v>
      </c>
      <c r="FB39" s="745">
        <f t="shared" si="145"/>
        <v>0</v>
      </c>
      <c r="FC39" s="745">
        <f t="shared" ref="FC39:GH39" si="146">IF(FC$11&gt;=DESIGN_LIFE,FB39,IF(AND(FC$11&gt;0,$CK39&lt;&gt;0),IF(INT((FC$11)/(DESIGN_LIFE/$CK39))=((FC$11)/(DESIGN_LIFE/$CK39)),$CM39+FB39,FB39),FB39))</f>
        <v>0</v>
      </c>
      <c r="FD39" s="745">
        <f t="shared" si="146"/>
        <v>0</v>
      </c>
      <c r="FE39" s="745">
        <f t="shared" si="146"/>
        <v>0</v>
      </c>
      <c r="FF39" s="745">
        <f t="shared" si="146"/>
        <v>0</v>
      </c>
      <c r="FG39" s="745">
        <f t="shared" si="146"/>
        <v>0</v>
      </c>
      <c r="FH39" s="745">
        <f t="shared" si="146"/>
        <v>0</v>
      </c>
      <c r="FI39" s="745">
        <f t="shared" si="146"/>
        <v>0</v>
      </c>
      <c r="FJ39" s="745">
        <f t="shared" si="146"/>
        <v>0</v>
      </c>
      <c r="FK39" s="745">
        <f t="shared" si="146"/>
        <v>0</v>
      </c>
      <c r="FL39" s="745">
        <f t="shared" si="146"/>
        <v>0</v>
      </c>
      <c r="FM39" s="745">
        <f t="shared" si="146"/>
        <v>0</v>
      </c>
      <c r="FN39" s="745">
        <f t="shared" si="146"/>
        <v>0</v>
      </c>
      <c r="FO39" s="745">
        <f t="shared" si="146"/>
        <v>0</v>
      </c>
      <c r="FP39" s="745">
        <f t="shared" si="146"/>
        <v>0</v>
      </c>
      <c r="FQ39" s="745">
        <f t="shared" si="146"/>
        <v>0</v>
      </c>
      <c r="FR39" s="745">
        <f t="shared" si="146"/>
        <v>0</v>
      </c>
      <c r="FS39" s="745">
        <f t="shared" si="146"/>
        <v>0</v>
      </c>
      <c r="FT39" s="745">
        <f t="shared" si="146"/>
        <v>0</v>
      </c>
      <c r="FU39" s="745">
        <f t="shared" si="146"/>
        <v>0</v>
      </c>
      <c r="FV39" s="745">
        <f t="shared" si="146"/>
        <v>0</v>
      </c>
      <c r="FW39" s="745">
        <f t="shared" si="146"/>
        <v>0</v>
      </c>
      <c r="FX39" s="745">
        <f t="shared" si="146"/>
        <v>0</v>
      </c>
      <c r="FY39" s="745">
        <f t="shared" si="146"/>
        <v>0</v>
      </c>
      <c r="FZ39" s="745">
        <f t="shared" si="146"/>
        <v>0</v>
      </c>
      <c r="GA39" s="745">
        <f t="shared" si="146"/>
        <v>0</v>
      </c>
      <c r="GB39" s="745">
        <f t="shared" si="146"/>
        <v>0</v>
      </c>
      <c r="GC39" s="745">
        <f t="shared" si="146"/>
        <v>0</v>
      </c>
      <c r="GD39" s="745">
        <f t="shared" si="146"/>
        <v>0</v>
      </c>
      <c r="GE39" s="745">
        <f t="shared" si="146"/>
        <v>0</v>
      </c>
      <c r="GF39" s="745">
        <f t="shared" si="146"/>
        <v>0</v>
      </c>
      <c r="GG39" s="745">
        <f t="shared" si="146"/>
        <v>0</v>
      </c>
      <c r="GH39" s="745">
        <f t="shared" si="146"/>
        <v>0</v>
      </c>
      <c r="GI39" s="745">
        <f t="shared" ref="GI39:HG39" si="147">IF(GI$11&gt;=DESIGN_LIFE,GH39,IF(AND(GI$11&gt;0,$CK39&lt;&gt;0),IF(INT((GI$11)/(DESIGN_LIFE/$CK39))=((GI$11)/(DESIGN_LIFE/$CK39)),$CM39+GH39,GH39),GH39))</f>
        <v>0</v>
      </c>
      <c r="GJ39" s="745">
        <f t="shared" si="147"/>
        <v>0</v>
      </c>
      <c r="GK39" s="745">
        <f t="shared" si="147"/>
        <v>0</v>
      </c>
      <c r="GL39" s="745">
        <f t="shared" si="147"/>
        <v>0</v>
      </c>
      <c r="GM39" s="745">
        <f t="shared" si="147"/>
        <v>0</v>
      </c>
      <c r="GN39" s="745">
        <f t="shared" si="147"/>
        <v>0</v>
      </c>
      <c r="GO39" s="745">
        <f t="shared" si="147"/>
        <v>0</v>
      </c>
      <c r="GP39" s="745">
        <f t="shared" si="147"/>
        <v>0</v>
      </c>
      <c r="GQ39" s="745">
        <f t="shared" si="147"/>
        <v>0</v>
      </c>
      <c r="GR39" s="745">
        <f t="shared" si="147"/>
        <v>0</v>
      </c>
      <c r="GS39" s="745">
        <f t="shared" si="147"/>
        <v>0</v>
      </c>
      <c r="GT39" s="745">
        <f t="shared" si="147"/>
        <v>0</v>
      </c>
      <c r="GU39" s="745">
        <f t="shared" si="147"/>
        <v>0</v>
      </c>
      <c r="GV39" s="745">
        <f t="shared" si="147"/>
        <v>0</v>
      </c>
      <c r="GW39" s="745">
        <f t="shared" si="147"/>
        <v>0</v>
      </c>
      <c r="GX39" s="745">
        <f t="shared" si="147"/>
        <v>0</v>
      </c>
      <c r="GY39" s="745">
        <f t="shared" si="147"/>
        <v>0</v>
      </c>
      <c r="GZ39" s="745">
        <f t="shared" si="147"/>
        <v>0</v>
      </c>
      <c r="HA39" s="745">
        <f t="shared" si="147"/>
        <v>0</v>
      </c>
      <c r="HB39" s="745">
        <f t="shared" si="147"/>
        <v>0</v>
      </c>
      <c r="HC39" s="745">
        <f t="shared" si="147"/>
        <v>0</v>
      </c>
      <c r="HD39" s="745">
        <f t="shared" si="147"/>
        <v>0</v>
      </c>
      <c r="HE39" s="745">
        <f t="shared" si="147"/>
        <v>0</v>
      </c>
      <c r="HF39" s="745">
        <f t="shared" si="147"/>
        <v>0</v>
      </c>
      <c r="HG39" s="745">
        <f t="shared" si="147"/>
        <v>0</v>
      </c>
      <c r="HH39" s="185"/>
    </row>
    <row r="40" spans="1:216" s="99" customFormat="1" ht="20.100000000000001" customHeight="1">
      <c r="A40" s="520" t="str">
        <f t="shared" si="4"/>
        <v>LST_STR_ELEMENT</v>
      </c>
      <c r="B40" s="629"/>
      <c r="C40" s="628"/>
      <c r="D40" s="626"/>
      <c r="E40" s="627"/>
      <c r="F40" s="626"/>
      <c r="G40" s="350" t="e">
        <f>IF(TYPOLOGY = "Bridge", _xlfn.XLOOKUP($E40, BRIDGE_STR_ELEMENT, 'MATERIAL DATA'!$R$36:$R$74,,), _xlfn.XLOOKUP($BL40, 'LIFECYCLE MATERIAL DATA'!$A$5:$A$104, 'LIFECYCLE MATERIAL DATA'!$Q$5:$Q$104,,))</f>
        <v>#N/A</v>
      </c>
      <c r="H40" s="630"/>
      <c r="I40" s="631"/>
      <c r="J40" s="737"/>
      <c r="K40" s="626"/>
      <c r="L40" s="632"/>
      <c r="M40" s="400"/>
      <c r="N40" s="156">
        <f t="shared" si="92"/>
        <v>0</v>
      </c>
      <c r="O40" s="157" t="str">
        <f t="shared" si="20"/>
        <v/>
      </c>
      <c r="P40" s="158" t="str">
        <f t="shared" si="21"/>
        <v/>
      </c>
      <c r="Q40" s="158" t="str" cm="1">
        <f t="array" ref="Q40">IFERROR(_xlfn.IFS(AND($I40 = "Yes", $J40 =1),(($BX40+$BU40)/($J40) + ($BY40+$BR40 +$BZ40)),AND($I40 = "Yes", $J40 &gt;1), (($BX40+$BU40)/($J40) + ($BY40*2 +$BZ40)) ), "")</f>
        <v/>
      </c>
      <c r="R40" s="158" t="str">
        <f t="shared" si="5"/>
        <v/>
      </c>
      <c r="S40" s="159">
        <f t="shared" si="22"/>
        <v>0</v>
      </c>
      <c r="T40" s="159" t="str">
        <f t="shared" si="45"/>
        <v/>
      </c>
      <c r="U40" s="158" t="str">
        <f t="shared" si="33"/>
        <v/>
      </c>
      <c r="V40" s="396" t="str">
        <f t="shared" si="23"/>
        <v/>
      </c>
      <c r="W40" s="156" t="str">
        <f t="shared" si="7"/>
        <v/>
      </c>
      <c r="X40" s="160">
        <f t="shared" si="8"/>
        <v>0</v>
      </c>
      <c r="Y40" s="274" t="s">
        <v>415</v>
      </c>
      <c r="Z40" s="745" t="str">
        <f>'MATERIAL DATA'!$Q64</f>
        <v>4.6.1 Rails</v>
      </c>
      <c r="AA40" s="768">
        <f t="shared" si="139"/>
        <v>0</v>
      </c>
      <c r="AB40" s="185"/>
      <c r="AC40" s="185"/>
      <c r="AD40" s="185"/>
      <c r="AE40" s="185"/>
      <c r="AF40" s="185"/>
      <c r="AG40" s="185"/>
      <c r="AH40" s="185"/>
      <c r="AI40" s="185"/>
      <c r="AJ40" s="185"/>
      <c r="AK40" s="185"/>
      <c r="AL40" s="185"/>
      <c r="AM40" s="185"/>
      <c r="AN40" s="185"/>
      <c r="AO40" s="185"/>
      <c r="AP40" s="185"/>
      <c r="AQ40" s="185"/>
      <c r="AR40" s="185"/>
      <c r="AS40" s="185"/>
      <c r="AT40" s="185"/>
      <c r="AU40" s="185"/>
      <c r="AV40" s="185"/>
      <c r="AW40" s="185"/>
      <c r="AX40" s="185"/>
      <c r="AY40" s="185"/>
      <c r="AZ40" s="185"/>
      <c r="BA40" s="185"/>
      <c r="BB40" s="185"/>
      <c r="BC40" s="185"/>
      <c r="BD40" s="185"/>
      <c r="BE40" s="185"/>
      <c r="BF40" s="185"/>
      <c r="BG40" s="185"/>
      <c r="BH40" s="185"/>
      <c r="BI40" s="185"/>
      <c r="BJ40" s="185"/>
      <c r="BK40" s="209" t="str">
        <f t="shared" si="114"/>
        <v>ER</v>
      </c>
      <c r="BL40" s="209" t="str">
        <f t="shared" si="9"/>
        <v xml:space="preserve"> -  - </v>
      </c>
      <c r="BM40" s="745" t="str" cm="1">
        <f t="array" ref="BM40">_xlfn.IFS(OR(AND(TYPOLOGY &lt;&gt; "Bridge", B40="concrete",D40&lt;&gt;"Reinforced - 150mm hollow core slab"),C40="Concrete_EPD",),"Reinforcement",(OR(AND(TYPOLOGY="Bridge",B40="concrete",D40&lt;&gt;"Reinforced - 150mm hollow core slab"),C40="Concrete_EPD",)),"Bridge_Reinforcement",TRUE, "No_Reinforcement")</f>
        <v>No_Reinforcement</v>
      </c>
      <c r="BN40" s="186" t="e">
        <f>_xlfn.XLOOKUP($BL40,'LIFECYCLE MATERIAL DATA'!$A$5:$A$104,'LIFECYCLE MATERIAL DATA'!$D$5:$D$104,)</f>
        <v>#N/A</v>
      </c>
      <c r="BO40" s="186">
        <f>IFERROR(IF(M40&lt;&gt;0,_xlfn.XLOOKUP(M40,'Custom Data'!S16:S45,'Custom Data'!T16:T45,,-1),0),0)</f>
        <v>0</v>
      </c>
      <c r="BP40" s="186">
        <f t="shared" si="10"/>
        <v>0</v>
      </c>
      <c r="BQ40" s="846" t="str">
        <f t="shared" si="11"/>
        <v>ER</v>
      </c>
      <c r="BR40" s="745" t="str">
        <f>IFERROR(_xlfn.XLOOKUP($BL40,'LIFECYCLE MATERIAL DATA'!$A$5:$A$104,'LIFECYCLE MATERIAL DATA'!$I$5:$I$104,,)*($BQ40/1000)+_xlfn.XLOOKUP('Project Info'!$C$15,'LIFECYCLE MATERIAL DATA'!$A$5:$A$104,'LIFECYCLE MATERIAL DATA'!$I$5:$I$104,,)*($BP40/1000),"")</f>
        <v/>
      </c>
      <c r="BS40" s="745" t="str">
        <f>IFERROR(_xlfn.XLOOKUP($BL40,'LIFECYCLE MATERIAL DATA'!$A$5:$A$104, 'LIFECYCLE MATERIAL DATA'!$J$5:$J$104,,)*($BQ40/1000)+_xlfn.XLOOKUP('Project Info'!$C$15,'LIFECYCLE MATERIAL DATA'!$A$5:$A$104,'LIFECYCLE MATERIAL DATA'!$J$5:$J$104,,)*($BP40/1000),"")</f>
        <v/>
      </c>
      <c r="BT40" s="745" t="str">
        <f>IFERROR(_xlfn.XLOOKUP($BL40,'LIFECYCLE MATERIAL DATA'!$A$5:$A$104, 'LIFECYCLE MATERIAL DATA'!$K$5:$K$104,,)*($BQ40/1000),"")</f>
        <v/>
      </c>
      <c r="BU40" s="185" t="str">
        <f>IFERROR(_xlfn.XLOOKUP($BL40,'LIFECYCLE MATERIAL DATA'!$A$5:$A$104,'LIFECYCLE MATERIAL DATA'!$L$5:$L$104,,)*($BQ40/1000)+_xlfn.XLOOKUP('Project Info'!$C$15,'LIFECYCLE MATERIAL DATA'!$A$5:$A$104,'LIFECYCLE MATERIAL DATA'!$L$5:$L$104,,)*($BP40/1000),"")</f>
        <v/>
      </c>
      <c r="BV40" s="745" t="str">
        <f t="shared" si="25"/>
        <v/>
      </c>
      <c r="BW40" s="745" t="str">
        <f>IF($K40='MATERIAL DATA'!$O$5,$L40, IF($K40='MATERIAL DATA'!$O$6,$L40/(1000*'Scheme 4'!$BN40),""))</f>
        <v/>
      </c>
      <c r="BX40" s="745" t="str">
        <f>IFERROR(((_xlfn.XLOOKUP($BL40,'LIFECYCLE MATERIAL DATA'!$A$5:$A$104,'LIFECYCLE MATERIAL DATA'!$F$5:$F$104,,))*$BQ40/1000+_xlfn.XLOOKUP('Project Info'!$C$15,'LIFECYCLE MATERIAL DATA'!$A$5:$A$104,'LIFECYCLE MATERIAL DATA'!$F$5:$F$104,,)*$BP40/1000),"")</f>
        <v/>
      </c>
      <c r="BY40" s="771" t="str">
        <f>IFERROR((_xlfn.XLOOKUP($BL40,'LIFECYCLE MATERIAL DATA'!$A$5:$A$104,'LIFECYCLE MATERIAL DATA'!$G$5:$G$104,,)*$BQ40/1000++_xlfn.XLOOKUP('Project Info'!$C$15,'LIFECYCLE MATERIAL DATA'!$A$5:$A$104,'LIFECYCLE MATERIAL DATA'!$G$5:$G$104,,)*$BP40/1000),"")</f>
        <v/>
      </c>
      <c r="BZ40" s="745" t="str">
        <f>IFERROR(_xlfn.XLOOKUP('Scheme 4'!$BL40,'LIFECYCLE MATERIAL DATA'!$A$5:$A$104,'LIFECYCLE MATERIAL DATA'!$H$5:$H$104,,)*SUM($BX40+$BY40+$CB40+$CC40), "")</f>
        <v/>
      </c>
      <c r="CA40" s="185"/>
      <c r="CB40" s="743" t="str">
        <f>IFERROR((_xlfn.XLOOKUP($BL40,'LIFECYCLE MATERIAL DATA'!$A$5:$A$104, 'LIFECYCLE MATERIAL DATA'!$M$5:$M$104)*$BQ40/1000++_xlfn.XLOOKUP('Project Info'!$C$15,'LIFECYCLE MATERIAL DATA'!$A$5:$A$104,'LIFECYCLE MATERIAL DATA'!$M$5:$M$104)*$BP40/1000),"")</f>
        <v/>
      </c>
      <c r="CC40" s="745">
        <f>IFERROR(IF(OR($B40="Timber",$C40="Timber_EPD", $C40="Bamboo"),_xlfn.XLOOKUP($BL40,'LIFECYCLE MATERIAL DATA Master'!$A$5:$A$104,'LIFECYCLE MATERIAL DATA Master'!$E$5:$E$104,,)*$BQ40,0),"")/1000</f>
        <v>0</v>
      </c>
      <c r="CD40" s="185" t="str">
        <f>IFERROR((_xlfn.XLOOKUP($BL40,'LIFECYCLE MATERIAL DATA'!$A$5:$A$104,'LIFECYCLE MATERIAL DATA'!$N$5:$N$104,,)*$BQ40/1000++_xlfn.XLOOKUP('Project Info'!$C$15,'LIFECYCLE MATERIAL DATA'!$A$5:$A$104,'LIFECYCLE MATERIAL DATA'!$N$5:$N$104,,)*$BP40/1000),"")</f>
        <v/>
      </c>
      <c r="CE40" s="743"/>
      <c r="CF40" s="743"/>
      <c r="CG40" s="743"/>
      <c r="CH40" s="772">
        <f>IFERROR(1+_xlfn.XLOOKUP($BL40,'LIFECYCLE MATERIAL DATA'!$A$5:$A$104,'LIFECYCLE MATERIAL DATA'!$H$5:$H$104,,),0)</f>
        <v>0</v>
      </c>
      <c r="CI40" s="765">
        <f t="shared" si="97"/>
        <v>0</v>
      </c>
      <c r="CJ40" s="773">
        <f t="shared" si="13"/>
        <v>0</v>
      </c>
      <c r="CK40" s="774">
        <f t="shared" si="14"/>
        <v>0</v>
      </c>
      <c r="CL40" s="767">
        <f t="shared" si="26"/>
        <v>0</v>
      </c>
      <c r="CM40" s="775">
        <f t="shared" si="27"/>
        <v>0</v>
      </c>
      <c r="CN40" s="769">
        <v>0</v>
      </c>
      <c r="CO40" s="745">
        <f t="shared" si="15"/>
        <v>0</v>
      </c>
      <c r="CP40" s="745">
        <f t="shared" si="15"/>
        <v>0</v>
      </c>
      <c r="CQ40" s="745">
        <f t="shared" ref="CQ40:DV40" si="148">IF(CQ$11&gt;=DESIGN_LIFE,CP40,IF(AND(CQ$11&gt;0,$CK40&lt;&gt;0),IF(INT((CQ$11)/(DESIGN_LIFE/$CK40))=((CQ$11)/(DESIGN_LIFE/$CK40)),$CM40+CP40,CP40),CP40))</f>
        <v>0</v>
      </c>
      <c r="CR40" s="745">
        <f t="shared" si="148"/>
        <v>0</v>
      </c>
      <c r="CS40" s="745">
        <f t="shared" si="148"/>
        <v>0</v>
      </c>
      <c r="CT40" s="745">
        <f t="shared" si="148"/>
        <v>0</v>
      </c>
      <c r="CU40" s="745">
        <f t="shared" si="148"/>
        <v>0</v>
      </c>
      <c r="CV40" s="745">
        <f t="shared" si="148"/>
        <v>0</v>
      </c>
      <c r="CW40" s="745">
        <f t="shared" si="148"/>
        <v>0</v>
      </c>
      <c r="CX40" s="745">
        <f t="shared" si="148"/>
        <v>0</v>
      </c>
      <c r="CY40" s="745">
        <f t="shared" si="148"/>
        <v>0</v>
      </c>
      <c r="CZ40" s="745">
        <f t="shared" si="148"/>
        <v>0</v>
      </c>
      <c r="DA40" s="745">
        <f t="shared" si="148"/>
        <v>0</v>
      </c>
      <c r="DB40" s="745">
        <f t="shared" si="148"/>
        <v>0</v>
      </c>
      <c r="DC40" s="745">
        <f t="shared" si="148"/>
        <v>0</v>
      </c>
      <c r="DD40" s="745">
        <f t="shared" si="148"/>
        <v>0</v>
      </c>
      <c r="DE40" s="745">
        <f t="shared" si="148"/>
        <v>0</v>
      </c>
      <c r="DF40" s="745">
        <f t="shared" si="148"/>
        <v>0</v>
      </c>
      <c r="DG40" s="745">
        <f t="shared" si="148"/>
        <v>0</v>
      </c>
      <c r="DH40" s="745">
        <f t="shared" si="148"/>
        <v>0</v>
      </c>
      <c r="DI40" s="745">
        <f t="shared" si="148"/>
        <v>0</v>
      </c>
      <c r="DJ40" s="745">
        <f t="shared" si="148"/>
        <v>0</v>
      </c>
      <c r="DK40" s="745">
        <f t="shared" si="148"/>
        <v>0</v>
      </c>
      <c r="DL40" s="745">
        <f t="shared" si="148"/>
        <v>0</v>
      </c>
      <c r="DM40" s="745">
        <f t="shared" si="148"/>
        <v>0</v>
      </c>
      <c r="DN40" s="745">
        <f t="shared" si="148"/>
        <v>0</v>
      </c>
      <c r="DO40" s="745">
        <f t="shared" si="148"/>
        <v>0</v>
      </c>
      <c r="DP40" s="745">
        <f t="shared" si="148"/>
        <v>0</v>
      </c>
      <c r="DQ40" s="745">
        <f t="shared" si="148"/>
        <v>0</v>
      </c>
      <c r="DR40" s="745">
        <f t="shared" si="148"/>
        <v>0</v>
      </c>
      <c r="DS40" s="745">
        <f t="shared" si="148"/>
        <v>0</v>
      </c>
      <c r="DT40" s="745">
        <f t="shared" si="148"/>
        <v>0</v>
      </c>
      <c r="DU40" s="745">
        <f t="shared" si="148"/>
        <v>0</v>
      </c>
      <c r="DV40" s="745">
        <f t="shared" si="148"/>
        <v>0</v>
      </c>
      <c r="DW40" s="745">
        <f t="shared" ref="DW40:FB40" si="149">IF(DW$11&gt;=DESIGN_LIFE,DV40,IF(AND(DW$11&gt;0,$CK40&lt;&gt;0),IF(INT((DW$11)/(DESIGN_LIFE/$CK40))=((DW$11)/(DESIGN_LIFE/$CK40)),$CM40+DV40,DV40),DV40))</f>
        <v>0</v>
      </c>
      <c r="DX40" s="745">
        <f t="shared" si="149"/>
        <v>0</v>
      </c>
      <c r="DY40" s="745">
        <f t="shared" si="149"/>
        <v>0</v>
      </c>
      <c r="DZ40" s="745">
        <f t="shared" si="149"/>
        <v>0</v>
      </c>
      <c r="EA40" s="745">
        <f t="shared" si="149"/>
        <v>0</v>
      </c>
      <c r="EB40" s="745">
        <f t="shared" si="149"/>
        <v>0</v>
      </c>
      <c r="EC40" s="745">
        <f t="shared" si="149"/>
        <v>0</v>
      </c>
      <c r="ED40" s="745">
        <f t="shared" si="149"/>
        <v>0</v>
      </c>
      <c r="EE40" s="745">
        <f t="shared" si="149"/>
        <v>0</v>
      </c>
      <c r="EF40" s="745">
        <f t="shared" si="149"/>
        <v>0</v>
      </c>
      <c r="EG40" s="745">
        <f t="shared" si="149"/>
        <v>0</v>
      </c>
      <c r="EH40" s="745">
        <f t="shared" si="149"/>
        <v>0</v>
      </c>
      <c r="EI40" s="745">
        <f t="shared" si="149"/>
        <v>0</v>
      </c>
      <c r="EJ40" s="745">
        <f t="shared" si="149"/>
        <v>0</v>
      </c>
      <c r="EK40" s="745">
        <f t="shared" si="149"/>
        <v>0</v>
      </c>
      <c r="EL40" s="745">
        <f t="shared" si="149"/>
        <v>0</v>
      </c>
      <c r="EM40" s="745">
        <f t="shared" si="149"/>
        <v>0</v>
      </c>
      <c r="EN40" s="745">
        <f t="shared" si="149"/>
        <v>0</v>
      </c>
      <c r="EO40" s="745">
        <f t="shared" si="149"/>
        <v>0</v>
      </c>
      <c r="EP40" s="745">
        <f t="shared" si="149"/>
        <v>0</v>
      </c>
      <c r="EQ40" s="745">
        <f t="shared" si="149"/>
        <v>0</v>
      </c>
      <c r="ER40" s="745">
        <f t="shared" si="149"/>
        <v>0</v>
      </c>
      <c r="ES40" s="745">
        <f t="shared" si="149"/>
        <v>0</v>
      </c>
      <c r="ET40" s="745">
        <f t="shared" si="149"/>
        <v>0</v>
      </c>
      <c r="EU40" s="745">
        <f t="shared" si="149"/>
        <v>0</v>
      </c>
      <c r="EV40" s="745">
        <f t="shared" si="149"/>
        <v>0</v>
      </c>
      <c r="EW40" s="745">
        <f t="shared" si="149"/>
        <v>0</v>
      </c>
      <c r="EX40" s="745">
        <f t="shared" si="149"/>
        <v>0</v>
      </c>
      <c r="EY40" s="745">
        <f t="shared" si="149"/>
        <v>0</v>
      </c>
      <c r="EZ40" s="745">
        <f t="shared" si="149"/>
        <v>0</v>
      </c>
      <c r="FA40" s="745">
        <f t="shared" si="149"/>
        <v>0</v>
      </c>
      <c r="FB40" s="745">
        <f t="shared" si="149"/>
        <v>0</v>
      </c>
      <c r="FC40" s="745">
        <f t="shared" ref="FC40:GH40" si="150">IF(FC$11&gt;=DESIGN_LIFE,FB40,IF(AND(FC$11&gt;0,$CK40&lt;&gt;0),IF(INT((FC$11)/(DESIGN_LIFE/$CK40))=((FC$11)/(DESIGN_LIFE/$CK40)),$CM40+FB40,FB40),FB40))</f>
        <v>0</v>
      </c>
      <c r="FD40" s="745">
        <f t="shared" si="150"/>
        <v>0</v>
      </c>
      <c r="FE40" s="745">
        <f t="shared" si="150"/>
        <v>0</v>
      </c>
      <c r="FF40" s="745">
        <f t="shared" si="150"/>
        <v>0</v>
      </c>
      <c r="FG40" s="745">
        <f t="shared" si="150"/>
        <v>0</v>
      </c>
      <c r="FH40" s="745">
        <f t="shared" si="150"/>
        <v>0</v>
      </c>
      <c r="FI40" s="745">
        <f t="shared" si="150"/>
        <v>0</v>
      </c>
      <c r="FJ40" s="745">
        <f t="shared" si="150"/>
        <v>0</v>
      </c>
      <c r="FK40" s="745">
        <f t="shared" si="150"/>
        <v>0</v>
      </c>
      <c r="FL40" s="745">
        <f t="shared" si="150"/>
        <v>0</v>
      </c>
      <c r="FM40" s="745">
        <f t="shared" si="150"/>
        <v>0</v>
      </c>
      <c r="FN40" s="745">
        <f t="shared" si="150"/>
        <v>0</v>
      </c>
      <c r="FO40" s="745">
        <f t="shared" si="150"/>
        <v>0</v>
      </c>
      <c r="FP40" s="745">
        <f t="shared" si="150"/>
        <v>0</v>
      </c>
      <c r="FQ40" s="745">
        <f t="shared" si="150"/>
        <v>0</v>
      </c>
      <c r="FR40" s="745">
        <f t="shared" si="150"/>
        <v>0</v>
      </c>
      <c r="FS40" s="745">
        <f t="shared" si="150"/>
        <v>0</v>
      </c>
      <c r="FT40" s="745">
        <f t="shared" si="150"/>
        <v>0</v>
      </c>
      <c r="FU40" s="745">
        <f t="shared" si="150"/>
        <v>0</v>
      </c>
      <c r="FV40" s="745">
        <f t="shared" si="150"/>
        <v>0</v>
      </c>
      <c r="FW40" s="745">
        <f t="shared" si="150"/>
        <v>0</v>
      </c>
      <c r="FX40" s="745">
        <f t="shared" si="150"/>
        <v>0</v>
      </c>
      <c r="FY40" s="745">
        <f t="shared" si="150"/>
        <v>0</v>
      </c>
      <c r="FZ40" s="745">
        <f t="shared" si="150"/>
        <v>0</v>
      </c>
      <c r="GA40" s="745">
        <f t="shared" si="150"/>
        <v>0</v>
      </c>
      <c r="GB40" s="745">
        <f t="shared" si="150"/>
        <v>0</v>
      </c>
      <c r="GC40" s="745">
        <f t="shared" si="150"/>
        <v>0</v>
      </c>
      <c r="GD40" s="745">
        <f t="shared" si="150"/>
        <v>0</v>
      </c>
      <c r="GE40" s="745">
        <f t="shared" si="150"/>
        <v>0</v>
      </c>
      <c r="GF40" s="745">
        <f t="shared" si="150"/>
        <v>0</v>
      </c>
      <c r="GG40" s="745">
        <f t="shared" si="150"/>
        <v>0</v>
      </c>
      <c r="GH40" s="745">
        <f t="shared" si="150"/>
        <v>0</v>
      </c>
      <c r="GI40" s="745">
        <f t="shared" ref="GI40:HG40" si="151">IF(GI$11&gt;=DESIGN_LIFE,GH40,IF(AND(GI$11&gt;0,$CK40&lt;&gt;0),IF(INT((GI$11)/(DESIGN_LIFE/$CK40))=((GI$11)/(DESIGN_LIFE/$CK40)),$CM40+GH40,GH40),GH40))</f>
        <v>0</v>
      </c>
      <c r="GJ40" s="745">
        <f t="shared" si="151"/>
        <v>0</v>
      </c>
      <c r="GK40" s="745">
        <f t="shared" si="151"/>
        <v>0</v>
      </c>
      <c r="GL40" s="745">
        <f t="shared" si="151"/>
        <v>0</v>
      </c>
      <c r="GM40" s="745">
        <f t="shared" si="151"/>
        <v>0</v>
      </c>
      <c r="GN40" s="745">
        <f t="shared" si="151"/>
        <v>0</v>
      </c>
      <c r="GO40" s="745">
        <f t="shared" si="151"/>
        <v>0</v>
      </c>
      <c r="GP40" s="745">
        <f t="shared" si="151"/>
        <v>0</v>
      </c>
      <c r="GQ40" s="745">
        <f t="shared" si="151"/>
        <v>0</v>
      </c>
      <c r="GR40" s="745">
        <f t="shared" si="151"/>
        <v>0</v>
      </c>
      <c r="GS40" s="745">
        <f t="shared" si="151"/>
        <v>0</v>
      </c>
      <c r="GT40" s="745">
        <f t="shared" si="151"/>
        <v>0</v>
      </c>
      <c r="GU40" s="745">
        <f t="shared" si="151"/>
        <v>0</v>
      </c>
      <c r="GV40" s="745">
        <f t="shared" si="151"/>
        <v>0</v>
      </c>
      <c r="GW40" s="745">
        <f t="shared" si="151"/>
        <v>0</v>
      </c>
      <c r="GX40" s="745">
        <f t="shared" si="151"/>
        <v>0</v>
      </c>
      <c r="GY40" s="745">
        <f t="shared" si="151"/>
        <v>0</v>
      </c>
      <c r="GZ40" s="745">
        <f t="shared" si="151"/>
        <v>0</v>
      </c>
      <c r="HA40" s="745">
        <f t="shared" si="151"/>
        <v>0</v>
      </c>
      <c r="HB40" s="745">
        <f t="shared" si="151"/>
        <v>0</v>
      </c>
      <c r="HC40" s="745">
        <f t="shared" si="151"/>
        <v>0</v>
      </c>
      <c r="HD40" s="745">
        <f t="shared" si="151"/>
        <v>0</v>
      </c>
      <c r="HE40" s="745">
        <f t="shared" si="151"/>
        <v>0</v>
      </c>
      <c r="HF40" s="745">
        <f t="shared" si="151"/>
        <v>0</v>
      </c>
      <c r="HG40" s="745">
        <f t="shared" si="151"/>
        <v>0</v>
      </c>
      <c r="HH40" s="185"/>
    </row>
    <row r="41" spans="1:216" s="99" customFormat="1" ht="19.899999999999999" customHeight="1">
      <c r="A41" s="520" t="str">
        <f t="shared" si="4"/>
        <v>LST_STR_ELEMENT</v>
      </c>
      <c r="B41" s="629"/>
      <c r="C41" s="628"/>
      <c r="D41" s="626"/>
      <c r="E41" s="627"/>
      <c r="F41" s="626"/>
      <c r="G41" s="350" t="e">
        <f>IF(TYPOLOGY = "Bridge", _xlfn.XLOOKUP($E41, BRIDGE_STR_ELEMENT, 'MATERIAL DATA'!$R$36:$R$74,,), _xlfn.XLOOKUP($BL41, 'LIFECYCLE MATERIAL DATA'!$A$5:$A$104, 'LIFECYCLE MATERIAL DATA'!$Q$5:$Q$104,,))</f>
        <v>#N/A</v>
      </c>
      <c r="H41" s="630"/>
      <c r="I41" s="631"/>
      <c r="J41" s="737"/>
      <c r="K41" s="626"/>
      <c r="L41" s="632"/>
      <c r="M41" s="400"/>
      <c r="N41" s="156">
        <f t="shared" si="92"/>
        <v>0</v>
      </c>
      <c r="O41" s="157" t="str">
        <f t="shared" si="20"/>
        <v/>
      </c>
      <c r="P41" s="158" t="str">
        <f t="shared" si="21"/>
        <v/>
      </c>
      <c r="Q41" s="158" t="str" cm="1">
        <f t="array" ref="Q41">IFERROR(_xlfn.IFS(AND($I41 = "Yes", $J41 =1),(($BX41+$BU41)/($J41) + ($BY41+$BR41 +$BZ41)),AND($I41 = "Yes", $J41 &gt;1), (($BX41+$BU41)/($J41) + ($BY41*2 +$BZ41)) ), "")</f>
        <v/>
      </c>
      <c r="R41" s="158" t="str">
        <f t="shared" si="5"/>
        <v/>
      </c>
      <c r="S41" s="159">
        <f t="shared" si="22"/>
        <v>0</v>
      </c>
      <c r="T41" s="159" t="str">
        <f t="shared" si="45"/>
        <v/>
      </c>
      <c r="U41" s="158" t="str">
        <f t="shared" si="33"/>
        <v/>
      </c>
      <c r="V41" s="396" t="str">
        <f t="shared" si="23"/>
        <v/>
      </c>
      <c r="W41" s="156" t="str">
        <f t="shared" si="7"/>
        <v/>
      </c>
      <c r="X41" s="160">
        <f t="shared" si="8"/>
        <v>0</v>
      </c>
      <c r="Y41" s="274" t="s">
        <v>415</v>
      </c>
      <c r="Z41" s="745" t="str">
        <f>'MATERIAL DATA'!$Q65</f>
        <v>4.6.2 Sleepers</v>
      </c>
      <c r="AA41" s="768">
        <f t="shared" si="139"/>
        <v>0</v>
      </c>
      <c r="AB41" s="185"/>
      <c r="AC41" s="185"/>
      <c r="AD41" s="185"/>
      <c r="AE41" s="185"/>
      <c r="AF41" s="185"/>
      <c r="AG41" s="185"/>
      <c r="AH41" s="185"/>
      <c r="AI41" s="185"/>
      <c r="AJ41" s="185"/>
      <c r="AK41" s="185"/>
      <c r="AL41" s="185"/>
      <c r="AM41" s="185"/>
      <c r="AN41" s="185"/>
      <c r="AO41" s="185"/>
      <c r="AP41" s="185"/>
      <c r="AQ41" s="185"/>
      <c r="AR41" s="185"/>
      <c r="AS41" s="185"/>
      <c r="AT41" s="185"/>
      <c r="AU41" s="185"/>
      <c r="AV41" s="185"/>
      <c r="AW41" s="185"/>
      <c r="AX41" s="185"/>
      <c r="AY41" s="185"/>
      <c r="AZ41" s="185"/>
      <c r="BA41" s="185"/>
      <c r="BB41" s="185"/>
      <c r="BC41" s="185"/>
      <c r="BD41" s="185"/>
      <c r="BE41" s="185"/>
      <c r="BF41" s="185"/>
      <c r="BG41" s="185"/>
      <c r="BH41" s="185"/>
      <c r="BI41" s="185"/>
      <c r="BJ41" s="185"/>
      <c r="BK41" s="209" t="str">
        <f t="shared" si="114"/>
        <v>ER</v>
      </c>
      <c r="BL41" s="209" t="str">
        <f t="shared" si="9"/>
        <v xml:space="preserve"> -  - </v>
      </c>
      <c r="BM41" s="745" t="str" cm="1">
        <f t="array" ref="BM41">_xlfn.IFS(OR(AND(TYPOLOGY &lt;&gt; "Bridge", B41="concrete",D41&lt;&gt;"Reinforced - 150mm hollow core slab"),C41="Concrete_EPD",),"Reinforcement",(OR(AND(TYPOLOGY="Bridge",B41="concrete",D41&lt;&gt;"Reinforced - 150mm hollow core slab"),C41="Concrete_EPD",)),"Bridge_Reinforcement",TRUE, "No_Reinforcement")</f>
        <v>No_Reinforcement</v>
      </c>
      <c r="BN41" s="186" t="e">
        <f>_xlfn.XLOOKUP($BL41,'LIFECYCLE MATERIAL DATA'!$A$5:$A$104,'LIFECYCLE MATERIAL DATA'!$D$5:$D$104,)</f>
        <v>#N/A</v>
      </c>
      <c r="BO41" s="186">
        <f>IFERROR(IF(M41&lt;&gt;0,_xlfn.XLOOKUP(M41,'Custom Data'!S16:S45,'Custom Data'!T16:T45,,-1),0),0)</f>
        <v>0</v>
      </c>
      <c r="BP41" s="186">
        <f t="shared" si="10"/>
        <v>0</v>
      </c>
      <c r="BQ41" s="846" t="str">
        <f t="shared" si="11"/>
        <v>ER</v>
      </c>
      <c r="BR41" s="745" t="str">
        <f>IFERROR(_xlfn.XLOOKUP($BL41,'LIFECYCLE MATERIAL DATA'!$A$5:$A$104,'LIFECYCLE MATERIAL DATA'!$I$5:$I$104,,)*($BQ41/1000)+_xlfn.XLOOKUP('Project Info'!$C$15,'LIFECYCLE MATERIAL DATA'!$A$5:$A$104,'LIFECYCLE MATERIAL DATA'!$I$5:$I$104,,)*($BP41/1000),"")</f>
        <v/>
      </c>
      <c r="BS41" s="745" t="str">
        <f>IFERROR(_xlfn.XLOOKUP($BL41,'LIFECYCLE MATERIAL DATA'!$A$5:$A$104, 'LIFECYCLE MATERIAL DATA'!$J$5:$J$104,,)*($BQ41/1000)+_xlfn.XLOOKUP('Project Info'!$C$15,'LIFECYCLE MATERIAL DATA'!$A$5:$A$104,'LIFECYCLE MATERIAL DATA'!$J$5:$J$104,,)*($BP41/1000),"")</f>
        <v/>
      </c>
      <c r="BT41" s="745" t="str">
        <f>IFERROR(_xlfn.XLOOKUP($BL41,'LIFECYCLE MATERIAL DATA'!$A$5:$A$104, 'LIFECYCLE MATERIAL DATA'!$K$5:$K$104,,)*($BQ41/1000),"")</f>
        <v/>
      </c>
      <c r="BU41" s="185" t="str">
        <f>IFERROR(_xlfn.XLOOKUP($BL41,'LIFECYCLE MATERIAL DATA'!$A$5:$A$104,'LIFECYCLE MATERIAL DATA'!$L$5:$L$104,,)*($BQ41/1000)+_xlfn.XLOOKUP('Project Info'!$C$15,'LIFECYCLE MATERIAL DATA'!$A$5:$A$104,'LIFECYCLE MATERIAL DATA'!$L$5:$L$104,,)*($BP41/1000),"")</f>
        <v/>
      </c>
      <c r="BV41" s="745" t="str">
        <f t="shared" si="25"/>
        <v/>
      </c>
      <c r="BW41" s="745" t="str">
        <f>IF($K41='MATERIAL DATA'!$O$5,$L41, IF($K41='MATERIAL DATA'!$O$6,$L41/(1000*'Scheme 4'!$BN41),""))</f>
        <v/>
      </c>
      <c r="BX41" s="745" t="str">
        <f>IFERROR(((_xlfn.XLOOKUP($BL41,'LIFECYCLE MATERIAL DATA'!$A$5:$A$104,'LIFECYCLE MATERIAL DATA'!$F$5:$F$104,,))*$BQ41/1000+_xlfn.XLOOKUP('Project Info'!$C$15,'LIFECYCLE MATERIAL DATA'!$A$5:$A$104,'LIFECYCLE MATERIAL DATA'!$F$5:$F$104,,)*$BP41/1000),"")</f>
        <v/>
      </c>
      <c r="BY41" s="771" t="str">
        <f>IFERROR((_xlfn.XLOOKUP($BL41,'LIFECYCLE MATERIAL DATA'!$A$5:$A$104,'LIFECYCLE MATERIAL DATA'!$G$5:$G$104,,)*$BQ41/1000++_xlfn.XLOOKUP('Project Info'!$C$15,'LIFECYCLE MATERIAL DATA'!$A$5:$A$104,'LIFECYCLE MATERIAL DATA'!$G$5:$G$104,,)*$BP41/1000),"")</f>
        <v/>
      </c>
      <c r="BZ41" s="745" t="str">
        <f>IFERROR(_xlfn.XLOOKUP('Scheme 4'!$BL41,'LIFECYCLE MATERIAL DATA'!$A$5:$A$104,'LIFECYCLE MATERIAL DATA'!$H$5:$H$104,,)*SUM($BX41+$BY41+$CB41+$CC41), "")</f>
        <v/>
      </c>
      <c r="CA41" s="185"/>
      <c r="CB41" s="743" t="str">
        <f>IFERROR((_xlfn.XLOOKUP($BL41,'LIFECYCLE MATERIAL DATA'!$A$5:$A$104, 'LIFECYCLE MATERIAL DATA'!$M$5:$M$104)*$BQ41/1000++_xlfn.XLOOKUP('Project Info'!$C$15,'LIFECYCLE MATERIAL DATA'!$A$5:$A$104,'LIFECYCLE MATERIAL DATA'!$M$5:$M$104)*$BP41/1000),"")</f>
        <v/>
      </c>
      <c r="CC41" s="745">
        <f>IFERROR(IF(OR($B41="Timber",$C41="Timber_EPD", $C41="Bamboo"),_xlfn.XLOOKUP($BL41,'LIFECYCLE MATERIAL DATA Master'!$A$5:$A$104,'LIFECYCLE MATERIAL DATA Master'!$E$5:$E$104,,)*$BQ41,0),"")/1000</f>
        <v>0</v>
      </c>
      <c r="CD41" s="185" t="str">
        <f>IFERROR((_xlfn.XLOOKUP($BL41,'LIFECYCLE MATERIAL DATA'!$A$5:$A$104,'LIFECYCLE MATERIAL DATA'!$N$5:$N$104,,)*$BQ41/1000++_xlfn.XLOOKUP('Project Info'!$C$15,'LIFECYCLE MATERIAL DATA'!$A$5:$A$104,'LIFECYCLE MATERIAL DATA'!$N$5:$N$104,,)*$BP41/1000),"")</f>
        <v/>
      </c>
      <c r="CE41" s="743"/>
      <c r="CF41" s="743"/>
      <c r="CG41" s="743"/>
      <c r="CH41" s="772">
        <f>IFERROR(1+_xlfn.XLOOKUP($BL41,'LIFECYCLE MATERIAL DATA'!$A$5:$A$104,'LIFECYCLE MATERIAL DATA'!$H$5:$H$104,,),0)</f>
        <v>0</v>
      </c>
      <c r="CI41" s="765">
        <f t="shared" si="97"/>
        <v>0</v>
      </c>
      <c r="CJ41" s="773">
        <f t="shared" si="13"/>
        <v>0</v>
      </c>
      <c r="CK41" s="774">
        <f t="shared" si="14"/>
        <v>0</v>
      </c>
      <c r="CL41" s="767">
        <f t="shared" si="26"/>
        <v>0</v>
      </c>
      <c r="CM41" s="775">
        <f t="shared" si="27"/>
        <v>0</v>
      </c>
      <c r="CN41" s="769">
        <v>0</v>
      </c>
      <c r="CO41" s="745">
        <f t="shared" si="15"/>
        <v>0</v>
      </c>
      <c r="CP41" s="745">
        <f t="shared" si="15"/>
        <v>0</v>
      </c>
      <c r="CQ41" s="745">
        <f t="shared" ref="CQ41:DV41" si="152">IF(CQ$11&gt;=DESIGN_LIFE,CP41,IF(AND(CQ$11&gt;0,$CK41&lt;&gt;0),IF(INT((CQ$11)/(DESIGN_LIFE/$CK41))=((CQ$11)/(DESIGN_LIFE/$CK41)),$CM41+CP41,CP41),CP41))</f>
        <v>0</v>
      </c>
      <c r="CR41" s="745">
        <f t="shared" si="152"/>
        <v>0</v>
      </c>
      <c r="CS41" s="745">
        <f t="shared" si="152"/>
        <v>0</v>
      </c>
      <c r="CT41" s="745">
        <f t="shared" si="152"/>
        <v>0</v>
      </c>
      <c r="CU41" s="745">
        <f t="shared" si="152"/>
        <v>0</v>
      </c>
      <c r="CV41" s="745">
        <f t="shared" si="152"/>
        <v>0</v>
      </c>
      <c r="CW41" s="745">
        <f t="shared" si="152"/>
        <v>0</v>
      </c>
      <c r="CX41" s="745">
        <f t="shared" si="152"/>
        <v>0</v>
      </c>
      <c r="CY41" s="745">
        <f t="shared" si="152"/>
        <v>0</v>
      </c>
      <c r="CZ41" s="745">
        <f t="shared" si="152"/>
        <v>0</v>
      </c>
      <c r="DA41" s="745">
        <f t="shared" si="152"/>
        <v>0</v>
      </c>
      <c r="DB41" s="745">
        <f t="shared" si="152"/>
        <v>0</v>
      </c>
      <c r="DC41" s="745">
        <f t="shared" si="152"/>
        <v>0</v>
      </c>
      <c r="DD41" s="745">
        <f t="shared" si="152"/>
        <v>0</v>
      </c>
      <c r="DE41" s="745">
        <f t="shared" si="152"/>
        <v>0</v>
      </c>
      <c r="DF41" s="745">
        <f t="shared" si="152"/>
        <v>0</v>
      </c>
      <c r="DG41" s="745">
        <f t="shared" si="152"/>
        <v>0</v>
      </c>
      <c r="DH41" s="745">
        <f t="shared" si="152"/>
        <v>0</v>
      </c>
      <c r="DI41" s="745">
        <f t="shared" si="152"/>
        <v>0</v>
      </c>
      <c r="DJ41" s="745">
        <f t="shared" si="152"/>
        <v>0</v>
      </c>
      <c r="DK41" s="745">
        <f t="shared" si="152"/>
        <v>0</v>
      </c>
      <c r="DL41" s="745">
        <f t="shared" si="152"/>
        <v>0</v>
      </c>
      <c r="DM41" s="745">
        <f t="shared" si="152"/>
        <v>0</v>
      </c>
      <c r="DN41" s="745">
        <f t="shared" si="152"/>
        <v>0</v>
      </c>
      <c r="DO41" s="745">
        <f t="shared" si="152"/>
        <v>0</v>
      </c>
      <c r="DP41" s="745">
        <f t="shared" si="152"/>
        <v>0</v>
      </c>
      <c r="DQ41" s="745">
        <f t="shared" si="152"/>
        <v>0</v>
      </c>
      <c r="DR41" s="745">
        <f t="shared" si="152"/>
        <v>0</v>
      </c>
      <c r="DS41" s="745">
        <f t="shared" si="152"/>
        <v>0</v>
      </c>
      <c r="DT41" s="745">
        <f t="shared" si="152"/>
        <v>0</v>
      </c>
      <c r="DU41" s="745">
        <f t="shared" si="152"/>
        <v>0</v>
      </c>
      <c r="DV41" s="745">
        <f t="shared" si="152"/>
        <v>0</v>
      </c>
      <c r="DW41" s="745">
        <f t="shared" ref="DW41:FB41" si="153">IF(DW$11&gt;=DESIGN_LIFE,DV41,IF(AND(DW$11&gt;0,$CK41&lt;&gt;0),IF(INT((DW$11)/(DESIGN_LIFE/$CK41))=((DW$11)/(DESIGN_LIFE/$CK41)),$CM41+DV41,DV41),DV41))</f>
        <v>0</v>
      </c>
      <c r="DX41" s="745">
        <f t="shared" si="153"/>
        <v>0</v>
      </c>
      <c r="DY41" s="745">
        <f t="shared" si="153"/>
        <v>0</v>
      </c>
      <c r="DZ41" s="745">
        <f t="shared" si="153"/>
        <v>0</v>
      </c>
      <c r="EA41" s="745">
        <f t="shared" si="153"/>
        <v>0</v>
      </c>
      <c r="EB41" s="745">
        <f t="shared" si="153"/>
        <v>0</v>
      </c>
      <c r="EC41" s="745">
        <f t="shared" si="153"/>
        <v>0</v>
      </c>
      <c r="ED41" s="745">
        <f t="shared" si="153"/>
        <v>0</v>
      </c>
      <c r="EE41" s="745">
        <f t="shared" si="153"/>
        <v>0</v>
      </c>
      <c r="EF41" s="745">
        <f t="shared" si="153"/>
        <v>0</v>
      </c>
      <c r="EG41" s="745">
        <f t="shared" si="153"/>
        <v>0</v>
      </c>
      <c r="EH41" s="745">
        <f t="shared" si="153"/>
        <v>0</v>
      </c>
      <c r="EI41" s="745">
        <f t="shared" si="153"/>
        <v>0</v>
      </c>
      <c r="EJ41" s="745">
        <f t="shared" si="153"/>
        <v>0</v>
      </c>
      <c r="EK41" s="745">
        <f t="shared" si="153"/>
        <v>0</v>
      </c>
      <c r="EL41" s="745">
        <f t="shared" si="153"/>
        <v>0</v>
      </c>
      <c r="EM41" s="745">
        <f t="shared" si="153"/>
        <v>0</v>
      </c>
      <c r="EN41" s="745">
        <f t="shared" si="153"/>
        <v>0</v>
      </c>
      <c r="EO41" s="745">
        <f t="shared" si="153"/>
        <v>0</v>
      </c>
      <c r="EP41" s="745">
        <f t="shared" si="153"/>
        <v>0</v>
      </c>
      <c r="EQ41" s="745">
        <f t="shared" si="153"/>
        <v>0</v>
      </c>
      <c r="ER41" s="745">
        <f t="shared" si="153"/>
        <v>0</v>
      </c>
      <c r="ES41" s="745">
        <f t="shared" si="153"/>
        <v>0</v>
      </c>
      <c r="ET41" s="745">
        <f t="shared" si="153"/>
        <v>0</v>
      </c>
      <c r="EU41" s="745">
        <f t="shared" si="153"/>
        <v>0</v>
      </c>
      <c r="EV41" s="745">
        <f t="shared" si="153"/>
        <v>0</v>
      </c>
      <c r="EW41" s="745">
        <f t="shared" si="153"/>
        <v>0</v>
      </c>
      <c r="EX41" s="745">
        <f t="shared" si="153"/>
        <v>0</v>
      </c>
      <c r="EY41" s="745">
        <f t="shared" si="153"/>
        <v>0</v>
      </c>
      <c r="EZ41" s="745">
        <f t="shared" si="153"/>
        <v>0</v>
      </c>
      <c r="FA41" s="745">
        <f t="shared" si="153"/>
        <v>0</v>
      </c>
      <c r="FB41" s="745">
        <f t="shared" si="153"/>
        <v>0</v>
      </c>
      <c r="FC41" s="745">
        <f t="shared" ref="FC41:GH41" si="154">IF(FC$11&gt;=DESIGN_LIFE,FB41,IF(AND(FC$11&gt;0,$CK41&lt;&gt;0),IF(INT((FC$11)/(DESIGN_LIFE/$CK41))=((FC$11)/(DESIGN_LIFE/$CK41)),$CM41+FB41,FB41),FB41))</f>
        <v>0</v>
      </c>
      <c r="FD41" s="745">
        <f t="shared" si="154"/>
        <v>0</v>
      </c>
      <c r="FE41" s="745">
        <f t="shared" si="154"/>
        <v>0</v>
      </c>
      <c r="FF41" s="745">
        <f t="shared" si="154"/>
        <v>0</v>
      </c>
      <c r="FG41" s="745">
        <f t="shared" si="154"/>
        <v>0</v>
      </c>
      <c r="FH41" s="745">
        <f t="shared" si="154"/>
        <v>0</v>
      </c>
      <c r="FI41" s="745">
        <f t="shared" si="154"/>
        <v>0</v>
      </c>
      <c r="FJ41" s="745">
        <f t="shared" si="154"/>
        <v>0</v>
      </c>
      <c r="FK41" s="745">
        <f t="shared" si="154"/>
        <v>0</v>
      </c>
      <c r="FL41" s="745">
        <f t="shared" si="154"/>
        <v>0</v>
      </c>
      <c r="FM41" s="745">
        <f t="shared" si="154"/>
        <v>0</v>
      </c>
      <c r="FN41" s="745">
        <f t="shared" si="154"/>
        <v>0</v>
      </c>
      <c r="FO41" s="745">
        <f t="shared" si="154"/>
        <v>0</v>
      </c>
      <c r="FP41" s="745">
        <f t="shared" si="154"/>
        <v>0</v>
      </c>
      <c r="FQ41" s="745">
        <f t="shared" si="154"/>
        <v>0</v>
      </c>
      <c r="FR41" s="745">
        <f t="shared" si="154"/>
        <v>0</v>
      </c>
      <c r="FS41" s="745">
        <f t="shared" si="154"/>
        <v>0</v>
      </c>
      <c r="FT41" s="745">
        <f t="shared" si="154"/>
        <v>0</v>
      </c>
      <c r="FU41" s="745">
        <f t="shared" si="154"/>
        <v>0</v>
      </c>
      <c r="FV41" s="745">
        <f t="shared" si="154"/>
        <v>0</v>
      </c>
      <c r="FW41" s="745">
        <f t="shared" si="154"/>
        <v>0</v>
      </c>
      <c r="FX41" s="745">
        <f t="shared" si="154"/>
        <v>0</v>
      </c>
      <c r="FY41" s="745">
        <f t="shared" si="154"/>
        <v>0</v>
      </c>
      <c r="FZ41" s="745">
        <f t="shared" si="154"/>
        <v>0</v>
      </c>
      <c r="GA41" s="745">
        <f t="shared" si="154"/>
        <v>0</v>
      </c>
      <c r="GB41" s="745">
        <f t="shared" si="154"/>
        <v>0</v>
      </c>
      <c r="GC41" s="745">
        <f t="shared" si="154"/>
        <v>0</v>
      </c>
      <c r="GD41" s="745">
        <f t="shared" si="154"/>
        <v>0</v>
      </c>
      <c r="GE41" s="745">
        <f t="shared" si="154"/>
        <v>0</v>
      </c>
      <c r="GF41" s="745">
        <f t="shared" si="154"/>
        <v>0</v>
      </c>
      <c r="GG41" s="745">
        <f t="shared" si="154"/>
        <v>0</v>
      </c>
      <c r="GH41" s="745">
        <f t="shared" si="154"/>
        <v>0</v>
      </c>
      <c r="GI41" s="745">
        <f t="shared" ref="GI41:HG41" si="155">IF(GI$11&gt;=DESIGN_LIFE,GH41,IF(AND(GI$11&gt;0,$CK41&lt;&gt;0),IF(INT((GI$11)/(DESIGN_LIFE/$CK41))=((GI$11)/(DESIGN_LIFE/$CK41)),$CM41+GH41,GH41),GH41))</f>
        <v>0</v>
      </c>
      <c r="GJ41" s="745">
        <f t="shared" si="155"/>
        <v>0</v>
      </c>
      <c r="GK41" s="745">
        <f t="shared" si="155"/>
        <v>0</v>
      </c>
      <c r="GL41" s="745">
        <f t="shared" si="155"/>
        <v>0</v>
      </c>
      <c r="GM41" s="745">
        <f t="shared" si="155"/>
        <v>0</v>
      </c>
      <c r="GN41" s="745">
        <f t="shared" si="155"/>
        <v>0</v>
      </c>
      <c r="GO41" s="745">
        <f t="shared" si="155"/>
        <v>0</v>
      </c>
      <c r="GP41" s="745">
        <f t="shared" si="155"/>
        <v>0</v>
      </c>
      <c r="GQ41" s="745">
        <f t="shared" si="155"/>
        <v>0</v>
      </c>
      <c r="GR41" s="745">
        <f t="shared" si="155"/>
        <v>0</v>
      </c>
      <c r="GS41" s="745">
        <f t="shared" si="155"/>
        <v>0</v>
      </c>
      <c r="GT41" s="745">
        <f t="shared" si="155"/>
        <v>0</v>
      </c>
      <c r="GU41" s="745">
        <f t="shared" si="155"/>
        <v>0</v>
      </c>
      <c r="GV41" s="745">
        <f t="shared" si="155"/>
        <v>0</v>
      </c>
      <c r="GW41" s="745">
        <f t="shared" si="155"/>
        <v>0</v>
      </c>
      <c r="GX41" s="745">
        <f t="shared" si="155"/>
        <v>0</v>
      </c>
      <c r="GY41" s="745">
        <f t="shared" si="155"/>
        <v>0</v>
      </c>
      <c r="GZ41" s="745">
        <f t="shared" si="155"/>
        <v>0</v>
      </c>
      <c r="HA41" s="745">
        <f t="shared" si="155"/>
        <v>0</v>
      </c>
      <c r="HB41" s="745">
        <f t="shared" si="155"/>
        <v>0</v>
      </c>
      <c r="HC41" s="745">
        <f t="shared" si="155"/>
        <v>0</v>
      </c>
      <c r="HD41" s="745">
        <f t="shared" si="155"/>
        <v>0</v>
      </c>
      <c r="HE41" s="745">
        <f t="shared" si="155"/>
        <v>0</v>
      </c>
      <c r="HF41" s="745">
        <f t="shared" si="155"/>
        <v>0</v>
      </c>
      <c r="HG41" s="745">
        <f t="shared" si="155"/>
        <v>0</v>
      </c>
      <c r="HH41" s="185"/>
    </row>
    <row r="42" spans="1:216" ht="20.100000000000001" customHeight="1">
      <c r="A42" s="520" t="str">
        <f t="shared" si="4"/>
        <v>LST_STR_ELEMENT</v>
      </c>
      <c r="B42" s="629"/>
      <c r="C42" s="628"/>
      <c r="D42" s="626"/>
      <c r="E42" s="627"/>
      <c r="F42" s="626"/>
      <c r="G42" s="350" t="e">
        <f>IF(TYPOLOGY = "Bridge", _xlfn.XLOOKUP($E42, BRIDGE_STR_ELEMENT, 'MATERIAL DATA'!$R$36:$R$74,,), _xlfn.XLOOKUP($BL42, 'LIFECYCLE MATERIAL DATA'!$A$5:$A$104, 'LIFECYCLE MATERIAL DATA'!$Q$5:$Q$104,,))</f>
        <v>#N/A</v>
      </c>
      <c r="H42" s="630"/>
      <c r="I42" s="631"/>
      <c r="J42" s="737"/>
      <c r="K42" s="626"/>
      <c r="L42" s="632"/>
      <c r="M42" s="358"/>
      <c r="N42" s="156">
        <f t="shared" si="92"/>
        <v>0</v>
      </c>
      <c r="O42" s="157" t="str">
        <f t="shared" si="20"/>
        <v/>
      </c>
      <c r="P42" s="158" t="str">
        <f t="shared" si="21"/>
        <v/>
      </c>
      <c r="Q42" s="158" t="str" cm="1">
        <f t="array" ref="Q42">IFERROR(_xlfn.IFS(AND($I42 = "Yes", $J42 =1),(($BX42+$BU42)/($J42) + ($BY42+$BR42 +$BZ42)),AND($I42 = "Yes", $J42 &gt;1), (($BX42+$BU42)/($J42) + ($BY42*2 +$BZ42)) ), "")</f>
        <v/>
      </c>
      <c r="R42" s="158" t="str">
        <f t="shared" si="5"/>
        <v/>
      </c>
      <c r="S42" s="159">
        <f t="shared" si="22"/>
        <v>0</v>
      </c>
      <c r="T42" s="159" t="str">
        <f t="shared" si="45"/>
        <v/>
      </c>
      <c r="U42" s="158" t="str">
        <f t="shared" si="33"/>
        <v/>
      </c>
      <c r="V42" s="396" t="str">
        <f t="shared" si="23"/>
        <v/>
      </c>
      <c r="W42" s="156" t="str">
        <f>IFERROR(IF($I42="Yes","",$CD42*($CI42+1)),"")</f>
        <v/>
      </c>
      <c r="X42" s="160">
        <f t="shared" si="8"/>
        <v>0</v>
      </c>
      <c r="Y42" s="274" t="s">
        <v>415</v>
      </c>
      <c r="Z42" s="745" t="str">
        <f>'MATERIAL DATA'!$Q66</f>
        <v>4.6.3 Ballast</v>
      </c>
      <c r="AA42" s="768">
        <f t="shared" si="139"/>
        <v>0</v>
      </c>
      <c r="AB42" s="745"/>
      <c r="AC42" s="745"/>
      <c r="AD42" s="745"/>
      <c r="AE42" s="745"/>
      <c r="AF42" s="745"/>
      <c r="AG42" s="745"/>
      <c r="AH42" s="749" t="s">
        <v>409</v>
      </c>
      <c r="AI42" s="749" t="s">
        <v>408</v>
      </c>
      <c r="AJ42" s="745"/>
      <c r="AK42" s="745"/>
      <c r="AL42" s="749" t="s">
        <v>414</v>
      </c>
      <c r="AM42" s="745"/>
      <c r="AN42" s="745"/>
      <c r="AO42" s="745"/>
      <c r="AP42" s="745"/>
      <c r="AQ42" s="745"/>
      <c r="AR42" s="745"/>
      <c r="AS42" s="745"/>
      <c r="AT42" s="745"/>
      <c r="AU42" s="185" t="s">
        <v>802</v>
      </c>
      <c r="AV42" s="745" t="s">
        <v>727</v>
      </c>
      <c r="AW42" s="749" t="s">
        <v>726</v>
      </c>
      <c r="AX42" s="745"/>
      <c r="AY42" s="745" t="s">
        <v>803</v>
      </c>
      <c r="AZ42" s="745" t="s">
        <v>727</v>
      </c>
      <c r="BA42" s="749" t="s">
        <v>726</v>
      </c>
      <c r="BB42" s="745"/>
      <c r="BC42" s="745" t="s">
        <v>410</v>
      </c>
      <c r="BD42" s="185" t="s">
        <v>863</v>
      </c>
      <c r="BE42" s="745" t="s">
        <v>857</v>
      </c>
      <c r="BF42" s="749" t="s">
        <v>864</v>
      </c>
      <c r="BG42" s="745"/>
      <c r="BH42" s="745"/>
      <c r="BI42" s="745"/>
      <c r="BJ42" s="745"/>
      <c r="BK42" s="209" t="str">
        <f>IF(B42="Concrete","C_",IF(B42="Steel","S_",IF(B42="Timber","T_",IF(B42="Other","O_",IF(B42="Custom_EPD","E_",IF(B42="_","ER","ER"))))))</f>
        <v>ER</v>
      </c>
      <c r="BL42" s="209" t="str">
        <f>CONCATENATE(B42," - ",C42," - ", D42)</f>
        <v xml:space="preserve"> -  - </v>
      </c>
      <c r="BM42" s="745" t="str" cm="1">
        <f t="array" ref="BM42">_xlfn.IFS(OR(AND(TYPOLOGY &lt;&gt; "Bridge", B42="concrete",D42&lt;&gt;"Reinforced - 150mm hollow core slab"),C42="Concrete_EPD",),"Reinforcement",(OR(AND(TYPOLOGY="Bridge",B42="concrete",D42&lt;&gt;"Reinforced - 150mm hollow core slab"),C42="Concrete_EPD",)),"Bridge_Reinforcement",TRUE, "No_Reinforcement")</f>
        <v>No_Reinforcement</v>
      </c>
      <c r="BN42" s="186" t="e">
        <f>_xlfn.XLOOKUP($BL42,'LIFECYCLE MATERIAL DATA'!$A$5:$A$104,'LIFECYCLE MATERIAL DATA'!$D$5:$D$104,)</f>
        <v>#N/A</v>
      </c>
      <c r="BO42" s="186">
        <f>IFERROR(IF(M42&lt;&gt;0,_xlfn.XLOOKUP(M42,'Custom Data'!S16:S45,'Custom Data'!T16:T45,,-1),0),0)</f>
        <v>0</v>
      </c>
      <c r="BP42" s="186">
        <f t="shared" si="10"/>
        <v>0</v>
      </c>
      <c r="BQ42" s="846" t="str">
        <f>IF(K42="VOLUME [m3]", 1000*$L42*$BN42, IF(AND(K42="MASS [kg]",ISNUMBER(BN42)), $L42,"ER"))</f>
        <v>ER</v>
      </c>
      <c r="BR42" s="745" t="str">
        <f>IFERROR(_xlfn.XLOOKUP($BL42,'LIFECYCLE MATERIAL DATA'!$A$5:$A$104,'LIFECYCLE MATERIAL DATA'!$I$5:$I$104,,)*($BQ42/1000)+_xlfn.XLOOKUP('Project Info'!$C$15,'LIFECYCLE MATERIAL DATA'!$A$5:$A$104,'LIFECYCLE MATERIAL DATA'!$I$5:$I$104,,)*($BP42/1000),"")</f>
        <v/>
      </c>
      <c r="BS42" s="745" t="str">
        <f>IFERROR(_xlfn.XLOOKUP($BL42,'LIFECYCLE MATERIAL DATA'!$A$5:$A$104, 'LIFECYCLE MATERIAL DATA'!$J$5:$J$104,,)*($BQ42/1000)+_xlfn.XLOOKUP('Project Info'!$C$15,'LIFECYCLE MATERIAL DATA'!$A$5:$A$104,'LIFECYCLE MATERIAL DATA'!$J$5:$J$104,,)*($BP42/1000),"")</f>
        <v/>
      </c>
      <c r="BT42" s="745" t="str">
        <f>IFERROR(_xlfn.XLOOKUP($BL42,'LIFECYCLE MATERIAL DATA'!$A$5:$A$104, 'LIFECYCLE MATERIAL DATA'!$K$5:$K$104,,)*($BQ42/1000),"")</f>
        <v/>
      </c>
      <c r="BU42" s="185" t="str">
        <f>IFERROR(_xlfn.XLOOKUP($BL42,'LIFECYCLE MATERIAL DATA'!$A$5:$A$104,'LIFECYCLE MATERIAL DATA'!$L$5:$L$104,,)*($BQ42/1000)+_xlfn.XLOOKUP('Project Info'!$C$15,'LIFECYCLE MATERIAL DATA'!$A$5:$A$104,'LIFECYCLE MATERIAL DATA'!$L$5:$L$104,,)*($BP42/1000),"")</f>
        <v/>
      </c>
      <c r="BV42" s="745" t="str">
        <f t="shared" si="25"/>
        <v/>
      </c>
      <c r="BW42" s="745" t="str">
        <f>IF($K42='MATERIAL DATA'!$O$5,$L42, IF($K42='MATERIAL DATA'!$O$6,$L42/(1000*'Scheme 4'!$BN42),""))</f>
        <v/>
      </c>
      <c r="BX42" s="745" t="str">
        <f>IFERROR(((_xlfn.XLOOKUP($BL42,'LIFECYCLE MATERIAL DATA'!$A$5:$A$104,'LIFECYCLE MATERIAL DATA'!$F$5:$F$104,,))*$BQ42/1000+_xlfn.XLOOKUP('Project Info'!$C$15,'LIFECYCLE MATERIAL DATA'!$A$5:$A$104,'LIFECYCLE MATERIAL DATA'!$F$5:$F$104,,)*$BP42/1000),"")</f>
        <v/>
      </c>
      <c r="BY42" s="771" t="str">
        <f>IFERROR((_xlfn.XLOOKUP($BL42,'LIFECYCLE MATERIAL DATA'!$A$5:$A$104,'LIFECYCLE MATERIAL DATA'!$G$5:$G$104,,)*$BQ42/1000++_xlfn.XLOOKUP('Project Info'!$C$15,'LIFECYCLE MATERIAL DATA'!$A$5:$A$104,'LIFECYCLE MATERIAL DATA'!$G$5:$G$104,,)*$BP42/1000),"")</f>
        <v/>
      </c>
      <c r="BZ42" s="745" t="str">
        <f>IFERROR(_xlfn.XLOOKUP('Scheme 4'!$BL42,'LIFECYCLE MATERIAL DATA'!$A$5:$A$104,'LIFECYCLE MATERIAL DATA'!$H$5:$H$104,,)*SUM($BX42+$BY42+$CB42+$CC42), "")</f>
        <v/>
      </c>
      <c r="CA42" s="185"/>
      <c r="CB42" s="743" t="str">
        <f>IFERROR((_xlfn.XLOOKUP($BL42,'LIFECYCLE MATERIAL DATA'!$A$5:$A$104, 'LIFECYCLE MATERIAL DATA'!$M$5:$M$104)*$BQ42/1000++_xlfn.XLOOKUP('Project Info'!$C$15,'LIFECYCLE MATERIAL DATA'!$A$5:$A$104,'LIFECYCLE MATERIAL DATA'!$M$5:$M$104)*$BP42/1000),"")</f>
        <v/>
      </c>
      <c r="CC42" s="745">
        <f>IFERROR(IF(OR($B42="Timber",$C42="Timber_EPD", $C42="Bamboo"),_xlfn.XLOOKUP($BL42,'LIFECYCLE MATERIAL DATA Master'!$A$5:$A$104,'LIFECYCLE MATERIAL DATA Master'!$E$5:$E$104,,)*$BQ42,0),"")/1000</f>
        <v>0</v>
      </c>
      <c r="CD42" s="185" t="str">
        <f>IFERROR((_xlfn.XLOOKUP($BL42,'LIFECYCLE MATERIAL DATA'!$A$5:$A$104,'LIFECYCLE MATERIAL DATA'!$N$5:$N$104,,)*$BQ42/1000++_xlfn.XLOOKUP('Project Info'!$C$15,'LIFECYCLE MATERIAL DATA'!$A$5:$A$104,'LIFECYCLE MATERIAL DATA'!$N$5:$N$104,,)*$BP42/1000),"")</f>
        <v/>
      </c>
      <c r="CE42" s="209"/>
      <c r="CF42" s="209"/>
      <c r="CG42" s="209"/>
      <c r="CH42" s="772">
        <f>IFERROR(1+_xlfn.XLOOKUP($BL42,'LIFECYCLE MATERIAL DATA'!$A$5:$A$104,'LIFECYCLE MATERIAL DATA'!$H$5:$H$104,,),0)</f>
        <v>0</v>
      </c>
      <c r="CI42" s="765">
        <f t="shared" si="97"/>
        <v>0</v>
      </c>
      <c r="CJ42" s="773">
        <f t="shared" si="13"/>
        <v>0</v>
      </c>
      <c r="CK42" s="774">
        <f t="shared" si="14"/>
        <v>0</v>
      </c>
      <c r="CL42" s="767">
        <f t="shared" si="26"/>
        <v>0</v>
      </c>
      <c r="CM42" s="775">
        <f t="shared" si="27"/>
        <v>0</v>
      </c>
      <c r="CN42" s="769">
        <v>0</v>
      </c>
      <c r="CO42" s="745">
        <f t="shared" si="15"/>
        <v>0</v>
      </c>
      <c r="CP42" s="745">
        <f t="shared" si="15"/>
        <v>0</v>
      </c>
      <c r="CQ42" s="745">
        <f t="shared" ref="CQ42:DV42" si="156">IF(CQ$11&gt;=DESIGN_LIFE,CP42,IF(AND(CQ$11&gt;0,$CK42&lt;&gt;0),IF(INT((CQ$11)/(DESIGN_LIFE/$CK42))=((CQ$11)/(DESIGN_LIFE/$CK42)),$CM42+CP42,CP42),CP42))</f>
        <v>0</v>
      </c>
      <c r="CR42" s="745">
        <f t="shared" si="156"/>
        <v>0</v>
      </c>
      <c r="CS42" s="745">
        <f t="shared" si="156"/>
        <v>0</v>
      </c>
      <c r="CT42" s="745">
        <f t="shared" si="156"/>
        <v>0</v>
      </c>
      <c r="CU42" s="745">
        <f t="shared" si="156"/>
        <v>0</v>
      </c>
      <c r="CV42" s="745">
        <f t="shared" si="156"/>
        <v>0</v>
      </c>
      <c r="CW42" s="745">
        <f t="shared" si="156"/>
        <v>0</v>
      </c>
      <c r="CX42" s="745">
        <f t="shared" si="156"/>
        <v>0</v>
      </c>
      <c r="CY42" s="745">
        <f t="shared" si="156"/>
        <v>0</v>
      </c>
      <c r="CZ42" s="745">
        <f t="shared" si="156"/>
        <v>0</v>
      </c>
      <c r="DA42" s="745">
        <f t="shared" si="156"/>
        <v>0</v>
      </c>
      <c r="DB42" s="745">
        <f t="shared" si="156"/>
        <v>0</v>
      </c>
      <c r="DC42" s="745">
        <f t="shared" si="156"/>
        <v>0</v>
      </c>
      <c r="DD42" s="745">
        <f t="shared" si="156"/>
        <v>0</v>
      </c>
      <c r="DE42" s="745">
        <f t="shared" si="156"/>
        <v>0</v>
      </c>
      <c r="DF42" s="745">
        <f t="shared" si="156"/>
        <v>0</v>
      </c>
      <c r="DG42" s="745">
        <f t="shared" si="156"/>
        <v>0</v>
      </c>
      <c r="DH42" s="745">
        <f t="shared" si="156"/>
        <v>0</v>
      </c>
      <c r="DI42" s="745">
        <f t="shared" si="156"/>
        <v>0</v>
      </c>
      <c r="DJ42" s="745">
        <f t="shared" si="156"/>
        <v>0</v>
      </c>
      <c r="DK42" s="745">
        <f t="shared" si="156"/>
        <v>0</v>
      </c>
      <c r="DL42" s="745">
        <f t="shared" si="156"/>
        <v>0</v>
      </c>
      <c r="DM42" s="745">
        <f t="shared" si="156"/>
        <v>0</v>
      </c>
      <c r="DN42" s="745">
        <f t="shared" si="156"/>
        <v>0</v>
      </c>
      <c r="DO42" s="745">
        <f t="shared" si="156"/>
        <v>0</v>
      </c>
      <c r="DP42" s="745">
        <f t="shared" si="156"/>
        <v>0</v>
      </c>
      <c r="DQ42" s="745">
        <f t="shared" si="156"/>
        <v>0</v>
      </c>
      <c r="DR42" s="745">
        <f t="shared" si="156"/>
        <v>0</v>
      </c>
      <c r="DS42" s="745">
        <f t="shared" si="156"/>
        <v>0</v>
      </c>
      <c r="DT42" s="745">
        <f t="shared" si="156"/>
        <v>0</v>
      </c>
      <c r="DU42" s="745">
        <f t="shared" si="156"/>
        <v>0</v>
      </c>
      <c r="DV42" s="745">
        <f t="shared" si="156"/>
        <v>0</v>
      </c>
      <c r="DW42" s="745">
        <f t="shared" ref="DW42:FB42" si="157">IF(DW$11&gt;=DESIGN_LIFE,DV42,IF(AND(DW$11&gt;0,$CK42&lt;&gt;0),IF(INT((DW$11)/(DESIGN_LIFE/$CK42))=((DW$11)/(DESIGN_LIFE/$CK42)),$CM42+DV42,DV42),DV42))</f>
        <v>0</v>
      </c>
      <c r="DX42" s="745">
        <f t="shared" si="157"/>
        <v>0</v>
      </c>
      <c r="DY42" s="745">
        <f t="shared" si="157"/>
        <v>0</v>
      </c>
      <c r="DZ42" s="745">
        <f t="shared" si="157"/>
        <v>0</v>
      </c>
      <c r="EA42" s="745">
        <f t="shared" si="157"/>
        <v>0</v>
      </c>
      <c r="EB42" s="745">
        <f t="shared" si="157"/>
        <v>0</v>
      </c>
      <c r="EC42" s="745">
        <f t="shared" si="157"/>
        <v>0</v>
      </c>
      <c r="ED42" s="745">
        <f t="shared" si="157"/>
        <v>0</v>
      </c>
      <c r="EE42" s="745">
        <f t="shared" si="157"/>
        <v>0</v>
      </c>
      <c r="EF42" s="745">
        <f t="shared" si="157"/>
        <v>0</v>
      </c>
      <c r="EG42" s="745">
        <f t="shared" si="157"/>
        <v>0</v>
      </c>
      <c r="EH42" s="745">
        <f t="shared" si="157"/>
        <v>0</v>
      </c>
      <c r="EI42" s="745">
        <f t="shared" si="157"/>
        <v>0</v>
      </c>
      <c r="EJ42" s="745">
        <f t="shared" si="157"/>
        <v>0</v>
      </c>
      <c r="EK42" s="745">
        <f t="shared" si="157"/>
        <v>0</v>
      </c>
      <c r="EL42" s="745">
        <f t="shared" si="157"/>
        <v>0</v>
      </c>
      <c r="EM42" s="745">
        <f t="shared" si="157"/>
        <v>0</v>
      </c>
      <c r="EN42" s="745">
        <f t="shared" si="157"/>
        <v>0</v>
      </c>
      <c r="EO42" s="745">
        <f t="shared" si="157"/>
        <v>0</v>
      </c>
      <c r="EP42" s="745">
        <f t="shared" si="157"/>
        <v>0</v>
      </c>
      <c r="EQ42" s="745">
        <f t="shared" si="157"/>
        <v>0</v>
      </c>
      <c r="ER42" s="745">
        <f t="shared" si="157"/>
        <v>0</v>
      </c>
      <c r="ES42" s="745">
        <f t="shared" si="157"/>
        <v>0</v>
      </c>
      <c r="ET42" s="745">
        <f t="shared" si="157"/>
        <v>0</v>
      </c>
      <c r="EU42" s="745">
        <f t="shared" si="157"/>
        <v>0</v>
      </c>
      <c r="EV42" s="745">
        <f t="shared" si="157"/>
        <v>0</v>
      </c>
      <c r="EW42" s="745">
        <f t="shared" si="157"/>
        <v>0</v>
      </c>
      <c r="EX42" s="745">
        <f t="shared" si="157"/>
        <v>0</v>
      </c>
      <c r="EY42" s="745">
        <f t="shared" si="157"/>
        <v>0</v>
      </c>
      <c r="EZ42" s="745">
        <f t="shared" si="157"/>
        <v>0</v>
      </c>
      <c r="FA42" s="745">
        <f t="shared" si="157"/>
        <v>0</v>
      </c>
      <c r="FB42" s="745">
        <f t="shared" si="157"/>
        <v>0</v>
      </c>
      <c r="FC42" s="745">
        <f t="shared" ref="FC42:GH42" si="158">IF(FC$11&gt;=DESIGN_LIFE,FB42,IF(AND(FC$11&gt;0,$CK42&lt;&gt;0),IF(INT((FC$11)/(DESIGN_LIFE/$CK42))=((FC$11)/(DESIGN_LIFE/$CK42)),$CM42+FB42,FB42),FB42))</f>
        <v>0</v>
      </c>
      <c r="FD42" s="745">
        <f t="shared" si="158"/>
        <v>0</v>
      </c>
      <c r="FE42" s="745">
        <f t="shared" si="158"/>
        <v>0</v>
      </c>
      <c r="FF42" s="745">
        <f t="shared" si="158"/>
        <v>0</v>
      </c>
      <c r="FG42" s="745">
        <f t="shared" si="158"/>
        <v>0</v>
      </c>
      <c r="FH42" s="745">
        <f t="shared" si="158"/>
        <v>0</v>
      </c>
      <c r="FI42" s="745">
        <f t="shared" si="158"/>
        <v>0</v>
      </c>
      <c r="FJ42" s="745">
        <f t="shared" si="158"/>
        <v>0</v>
      </c>
      <c r="FK42" s="745">
        <f t="shared" si="158"/>
        <v>0</v>
      </c>
      <c r="FL42" s="745">
        <f t="shared" si="158"/>
        <v>0</v>
      </c>
      <c r="FM42" s="745">
        <f t="shared" si="158"/>
        <v>0</v>
      </c>
      <c r="FN42" s="745">
        <f t="shared" si="158"/>
        <v>0</v>
      </c>
      <c r="FO42" s="745">
        <f t="shared" si="158"/>
        <v>0</v>
      </c>
      <c r="FP42" s="745">
        <f t="shared" si="158"/>
        <v>0</v>
      </c>
      <c r="FQ42" s="745">
        <f t="shared" si="158"/>
        <v>0</v>
      </c>
      <c r="FR42" s="745">
        <f t="shared" si="158"/>
        <v>0</v>
      </c>
      <c r="FS42" s="745">
        <f t="shared" si="158"/>
        <v>0</v>
      </c>
      <c r="FT42" s="745">
        <f t="shared" si="158"/>
        <v>0</v>
      </c>
      <c r="FU42" s="745">
        <f t="shared" si="158"/>
        <v>0</v>
      </c>
      <c r="FV42" s="745">
        <f t="shared" si="158"/>
        <v>0</v>
      </c>
      <c r="FW42" s="745">
        <f t="shared" si="158"/>
        <v>0</v>
      </c>
      <c r="FX42" s="745">
        <f t="shared" si="158"/>
        <v>0</v>
      </c>
      <c r="FY42" s="745">
        <f t="shared" si="158"/>
        <v>0</v>
      </c>
      <c r="FZ42" s="745">
        <f t="shared" si="158"/>
        <v>0</v>
      </c>
      <c r="GA42" s="745">
        <f t="shared" si="158"/>
        <v>0</v>
      </c>
      <c r="GB42" s="745">
        <f t="shared" si="158"/>
        <v>0</v>
      </c>
      <c r="GC42" s="745">
        <f t="shared" si="158"/>
        <v>0</v>
      </c>
      <c r="GD42" s="745">
        <f t="shared" si="158"/>
        <v>0</v>
      </c>
      <c r="GE42" s="745">
        <f t="shared" si="158"/>
        <v>0</v>
      </c>
      <c r="GF42" s="745">
        <f t="shared" si="158"/>
        <v>0</v>
      </c>
      <c r="GG42" s="745">
        <f t="shared" si="158"/>
        <v>0</v>
      </c>
      <c r="GH42" s="745">
        <f t="shared" si="158"/>
        <v>0</v>
      </c>
      <c r="GI42" s="745">
        <f t="shared" ref="GI42:HG42" si="159">IF(GI$11&gt;=DESIGN_LIFE,GH42,IF(AND(GI$11&gt;0,$CK42&lt;&gt;0),IF(INT((GI$11)/(DESIGN_LIFE/$CK42))=((GI$11)/(DESIGN_LIFE/$CK42)),$CM42+GH42,GH42),GH42))</f>
        <v>0</v>
      </c>
      <c r="GJ42" s="745">
        <f t="shared" si="159"/>
        <v>0</v>
      </c>
      <c r="GK42" s="745">
        <f t="shared" si="159"/>
        <v>0</v>
      </c>
      <c r="GL42" s="745">
        <f t="shared" si="159"/>
        <v>0</v>
      </c>
      <c r="GM42" s="745">
        <f t="shared" si="159"/>
        <v>0</v>
      </c>
      <c r="GN42" s="745">
        <f t="shared" si="159"/>
        <v>0</v>
      </c>
      <c r="GO42" s="745">
        <f t="shared" si="159"/>
        <v>0</v>
      </c>
      <c r="GP42" s="745">
        <f t="shared" si="159"/>
        <v>0</v>
      </c>
      <c r="GQ42" s="745">
        <f t="shared" si="159"/>
        <v>0</v>
      </c>
      <c r="GR42" s="745">
        <f t="shared" si="159"/>
        <v>0</v>
      </c>
      <c r="GS42" s="745">
        <f t="shared" si="159"/>
        <v>0</v>
      </c>
      <c r="GT42" s="745">
        <f t="shared" si="159"/>
        <v>0</v>
      </c>
      <c r="GU42" s="745">
        <f t="shared" si="159"/>
        <v>0</v>
      </c>
      <c r="GV42" s="745">
        <f t="shared" si="159"/>
        <v>0</v>
      </c>
      <c r="GW42" s="745">
        <f t="shared" si="159"/>
        <v>0</v>
      </c>
      <c r="GX42" s="745">
        <f t="shared" si="159"/>
        <v>0</v>
      </c>
      <c r="GY42" s="745">
        <f t="shared" si="159"/>
        <v>0</v>
      </c>
      <c r="GZ42" s="745">
        <f t="shared" si="159"/>
        <v>0</v>
      </c>
      <c r="HA42" s="745">
        <f t="shared" si="159"/>
        <v>0</v>
      </c>
      <c r="HB42" s="745">
        <f t="shared" si="159"/>
        <v>0</v>
      </c>
      <c r="HC42" s="745">
        <f t="shared" si="159"/>
        <v>0</v>
      </c>
      <c r="HD42" s="745">
        <f t="shared" si="159"/>
        <v>0</v>
      </c>
      <c r="HE42" s="745">
        <f t="shared" si="159"/>
        <v>0</v>
      </c>
      <c r="HF42" s="745">
        <f t="shared" si="159"/>
        <v>0</v>
      </c>
      <c r="HG42" s="745">
        <f t="shared" si="159"/>
        <v>0</v>
      </c>
      <c r="HH42" s="185"/>
    </row>
    <row r="43" spans="1:216" ht="20.100000000000001" customHeight="1">
      <c r="A43" s="520" t="str">
        <f t="shared" si="4"/>
        <v>LST_STR_ELEMENT</v>
      </c>
      <c r="B43" s="629"/>
      <c r="C43" s="628"/>
      <c r="D43" s="626"/>
      <c r="E43" s="627"/>
      <c r="F43" s="626"/>
      <c r="G43" s="350" t="e">
        <f>IF(TYPOLOGY = "Bridge", _xlfn.XLOOKUP($E43, BRIDGE_STR_ELEMENT, 'MATERIAL DATA'!$R$36:$R$74,,), _xlfn.XLOOKUP($BL43, 'LIFECYCLE MATERIAL DATA'!$A$5:$A$104, 'LIFECYCLE MATERIAL DATA'!$Q$5:$Q$104,,))</f>
        <v>#N/A</v>
      </c>
      <c r="H43" s="843"/>
      <c r="I43" s="631"/>
      <c r="J43" s="737"/>
      <c r="K43" s="626"/>
      <c r="L43" s="632"/>
      <c r="M43" s="358"/>
      <c r="N43" s="156">
        <f t="shared" si="92"/>
        <v>0</v>
      </c>
      <c r="O43" s="157" t="str">
        <f t="shared" si="20"/>
        <v/>
      </c>
      <c r="P43" s="158" t="str">
        <f t="shared" si="21"/>
        <v/>
      </c>
      <c r="Q43" s="158" t="str" cm="1">
        <f t="array" ref="Q43">IFERROR(_xlfn.IFS(AND($I43 = "Yes", $J43 =1),(($BX43+$BU43)/($J43) + ($BY43+$BR43 +$BZ43)),AND($I43 = "Yes", $J43 &gt;1), (($BX43+$BU43)/($J43) + ($BY43*2 +$BZ43)) ), "")</f>
        <v/>
      </c>
      <c r="R43" s="158" t="str">
        <f t="shared" si="5"/>
        <v/>
      </c>
      <c r="S43" s="159">
        <f t="shared" si="22"/>
        <v>0</v>
      </c>
      <c r="T43" s="159" t="str">
        <f t="shared" si="45"/>
        <v/>
      </c>
      <c r="U43" s="586" t="str">
        <f t="shared" si="33"/>
        <v/>
      </c>
      <c r="V43" s="396" t="str">
        <f t="shared" si="23"/>
        <v/>
      </c>
      <c r="W43" s="156" t="str">
        <f>IFERROR(IF($I43="Yes","",$CD43*($CI43+1)),"")</f>
        <v/>
      </c>
      <c r="X43" s="160">
        <f t="shared" si="8"/>
        <v>0</v>
      </c>
      <c r="Y43" s="274" t="s">
        <v>415</v>
      </c>
      <c r="Z43" s="745" t="str">
        <f>'MATERIAL DATA'!$Q67</f>
        <v>4.7.1 Drainage</v>
      </c>
      <c r="AA43" s="768">
        <f t="shared" si="139"/>
        <v>0</v>
      </c>
      <c r="AB43" s="185"/>
      <c r="AC43" s="745"/>
      <c r="AD43" s="745"/>
      <c r="AE43" s="745"/>
      <c r="AF43" s="745"/>
      <c r="AG43" s="745" t="s">
        <v>233</v>
      </c>
      <c r="AH43" s="779">
        <f>AU51*SUM(GIA_RN)/$AI$43</f>
        <v>0</v>
      </c>
      <c r="AI43" s="185">
        <v>1100</v>
      </c>
      <c r="AJ43" s="745"/>
      <c r="AK43" s="745"/>
      <c r="AL43" s="798" t="str">
        <f>_xlfn.CONCAT('Scheme 4'!$F$3:$K$3, IF(TYPOLOGY = "Bridge", " - Bridge", " -"), " Element emission breakdown 
[tCO2e]")</f>
        <v>Scheme 4 - Element emission breakdown 
[tCO2e]</v>
      </c>
      <c r="AM43" s="745"/>
      <c r="AN43" s="745"/>
      <c r="AO43" s="745"/>
      <c r="AP43" s="745"/>
      <c r="AQ43" s="745"/>
      <c r="AR43" s="745"/>
      <c r="AS43" s="745"/>
      <c r="AT43" s="745"/>
      <c r="AU43" s="745" t="s">
        <v>5</v>
      </c>
      <c r="AV43" s="745">
        <f>AI7*K8</f>
        <v>0</v>
      </c>
      <c r="AW43" s="756">
        <f>AV43+AI7</f>
        <v>0</v>
      </c>
      <c r="AX43" s="745"/>
      <c r="AY43" s="745" t="s">
        <v>398</v>
      </c>
      <c r="AZ43" s="745">
        <f ca="1">AI14*K8</f>
        <v>0</v>
      </c>
      <c r="BA43" s="785">
        <f ca="1">AZ43+AI14</f>
        <v>0</v>
      </c>
      <c r="BB43" s="745"/>
      <c r="BC43" s="745" t="s">
        <v>307</v>
      </c>
      <c r="BD43" s="185">
        <f>SUMIF($B$12:$B$45,"Timber",$O$12:$O45)+SUMIF($C$12:$C$45,"Timber_EPD",$O$12:$O45)</f>
        <v>0</v>
      </c>
      <c r="BE43" s="745">
        <f>BD43*K8</f>
        <v>0</v>
      </c>
      <c r="BF43" s="749">
        <f t="shared" ref="BF43:BF51" si="160">BD43+BE43</f>
        <v>0</v>
      </c>
      <c r="BG43" s="745"/>
      <c r="BH43" s="745"/>
      <c r="BI43" s="745"/>
      <c r="BJ43" s="745"/>
      <c r="BK43" s="209" t="str">
        <f>IF(B43="Concrete","C_",IF(B43="Steel","S_",IF(B43="Timber","T_",IF(B43="Other","O_",IF(B43="Custom_EPD","E_",IF(B43="_","ER","ER"))))))</f>
        <v>ER</v>
      </c>
      <c r="BL43" s="209" t="str">
        <f>CONCATENATE(B43," - ",C43," - ", D43)</f>
        <v xml:space="preserve"> -  - </v>
      </c>
      <c r="BM43" s="745" t="str" cm="1">
        <f t="array" ref="BM43">_xlfn.IFS(OR(AND(TYPOLOGY &lt;&gt; "Bridge", B43="concrete",D43&lt;&gt;"Reinforced - 150mm hollow core slab"),C43="Concrete_EPD",),"Reinforcement",(OR(AND(TYPOLOGY="Bridge",B43="concrete",D43&lt;&gt;"Reinforced - 150mm hollow core slab"),C43="Concrete_EPD",)),"Bridge_Reinforcement",TRUE, "No_Reinforcement")</f>
        <v>No_Reinforcement</v>
      </c>
      <c r="BN43" s="186" t="e">
        <f>_xlfn.XLOOKUP($BL43,'LIFECYCLE MATERIAL DATA'!$A$5:$A$104,'LIFECYCLE MATERIAL DATA'!$D$5:$D$104,)</f>
        <v>#N/A</v>
      </c>
      <c r="BO43" s="186">
        <f>IFERROR(IF(M43&lt;&gt;0,_xlfn.XLOOKUP(M43,'Custom Data'!S16:S45,'Custom Data'!T16:T45,,-1),0),0)</f>
        <v>0</v>
      </c>
      <c r="BP43" s="186">
        <f t="shared" si="10"/>
        <v>0</v>
      </c>
      <c r="BQ43" s="846" t="str">
        <f>IF(K43="VOLUME [m3]", 1000*$L43*$BN43, IF(AND(K43="MASS [kg]",ISNUMBER(BN43)), $L43,"ER"))</f>
        <v>ER</v>
      </c>
      <c r="BR43" s="745" t="str">
        <f>IFERROR(_xlfn.XLOOKUP($BL43,'LIFECYCLE MATERIAL DATA'!$A$5:$A$104,'LIFECYCLE MATERIAL DATA'!$I$5:$I$104,,)*($BQ43/1000)+_xlfn.XLOOKUP('Project Info'!$C$15,'LIFECYCLE MATERIAL DATA'!$A$5:$A$104,'LIFECYCLE MATERIAL DATA'!$I$5:$I$104,,)*($BP43/1000),"")</f>
        <v/>
      </c>
      <c r="BS43" s="745" t="str">
        <f>IFERROR(_xlfn.XLOOKUP($BL43,'LIFECYCLE MATERIAL DATA'!$A$5:$A$104, 'LIFECYCLE MATERIAL DATA'!$J$5:$J$104,,)*($BQ43/1000)+_xlfn.XLOOKUP('Project Info'!$C$15,'LIFECYCLE MATERIAL DATA'!$A$5:$A$104,'LIFECYCLE MATERIAL DATA'!$J$5:$J$104,,)*($BP43/1000),"")</f>
        <v/>
      </c>
      <c r="BT43" s="745" t="str">
        <f>IFERROR(_xlfn.XLOOKUP($BL43,'LIFECYCLE MATERIAL DATA'!$A$5:$A$104, 'LIFECYCLE MATERIAL DATA'!$K$5:$K$104,,)*($BQ43/1000),"")</f>
        <v/>
      </c>
      <c r="BU43" s="185" t="str">
        <f>IFERROR(_xlfn.XLOOKUP($BL43,'LIFECYCLE MATERIAL DATA'!$A$5:$A$104,'LIFECYCLE MATERIAL DATA'!$L$5:$L$104,,)*($BQ43/1000)+_xlfn.XLOOKUP('Project Info'!$C$15,'LIFECYCLE MATERIAL DATA'!$A$5:$A$104,'LIFECYCLE MATERIAL DATA'!$L$5:$L$104,,)*($BP43/1000),"")</f>
        <v/>
      </c>
      <c r="BV43" s="745" t="str">
        <f t="shared" si="25"/>
        <v/>
      </c>
      <c r="BW43" s="745" t="str">
        <f>IF($K43='MATERIAL DATA'!$O$5,$L43, IF($K43='MATERIAL DATA'!$O$6,$L43/(1000*'Scheme 4'!$BN43),""))</f>
        <v/>
      </c>
      <c r="BX43" s="745" t="str">
        <f>IFERROR(((_xlfn.XLOOKUP($BL43,'LIFECYCLE MATERIAL DATA'!$A$5:$A$104,'LIFECYCLE MATERIAL DATA'!$F$5:$F$104,,))*$BQ43/1000+_xlfn.XLOOKUP('Project Info'!$C$15,'LIFECYCLE MATERIAL DATA'!$A$5:$A$104,'LIFECYCLE MATERIAL DATA'!$F$5:$F$104,,)*$BP43/1000),"")</f>
        <v/>
      </c>
      <c r="BY43" s="771" t="str">
        <f>IFERROR((_xlfn.XLOOKUP($BL43,'LIFECYCLE MATERIAL DATA'!$A$5:$A$104,'LIFECYCLE MATERIAL DATA'!$G$5:$G$104,,)*$BQ43/1000++_xlfn.XLOOKUP('Project Info'!$C$15,'LIFECYCLE MATERIAL DATA'!$A$5:$A$104,'LIFECYCLE MATERIAL DATA'!$G$5:$G$104,,)*$BP43/1000),"")</f>
        <v/>
      </c>
      <c r="BZ43" s="745" t="str">
        <f>IFERROR(_xlfn.XLOOKUP('Scheme 4'!$BL43,'LIFECYCLE MATERIAL DATA'!$A$5:$A$104,'LIFECYCLE MATERIAL DATA'!$H$5:$H$104,,)*SUM($BX43+$BY43+$CB43+$CC43), "")</f>
        <v/>
      </c>
      <c r="CA43" s="185"/>
      <c r="CB43" s="743" t="str">
        <f>IFERROR((_xlfn.XLOOKUP($BL43,'LIFECYCLE MATERIAL DATA'!$A$5:$A$104, 'LIFECYCLE MATERIAL DATA'!$M$5:$M$104)*$BQ43/1000++_xlfn.XLOOKUP('Project Info'!$C$15,'LIFECYCLE MATERIAL DATA'!$A$5:$A$104,'LIFECYCLE MATERIAL DATA'!$M$5:$M$104)*$BP43/1000),"")</f>
        <v/>
      </c>
      <c r="CC43" s="745">
        <f>IFERROR(IF(OR($B43="Timber",$C43="Timber_EPD", $C43="Bamboo"),_xlfn.XLOOKUP($BL43,'LIFECYCLE MATERIAL DATA Master'!$A$5:$A$104,'LIFECYCLE MATERIAL DATA Master'!$E$5:$E$104,,)*$BQ43,0),"")/1000</f>
        <v>0</v>
      </c>
      <c r="CD43" s="185" t="str">
        <f>IFERROR((_xlfn.XLOOKUP($BL43,'LIFECYCLE MATERIAL DATA'!$A$5:$A$104,'LIFECYCLE MATERIAL DATA'!$N$5:$N$104,,)*$BQ43/1000++_xlfn.XLOOKUP('Project Info'!$C$15,'LIFECYCLE MATERIAL DATA'!$A$5:$A$104,'LIFECYCLE MATERIAL DATA'!$N$5:$N$104,,)*$BP43/1000),"")</f>
        <v/>
      </c>
      <c r="CE43" s="209"/>
      <c r="CF43" s="209"/>
      <c r="CG43" s="209"/>
      <c r="CH43" s="772">
        <f>IFERROR(1+_xlfn.XLOOKUP($BL43,'LIFECYCLE MATERIAL DATA'!$A$5:$A$104,'LIFECYCLE MATERIAL DATA'!$H$5:$H$104,,),0)</f>
        <v>0</v>
      </c>
      <c r="CI43" s="765">
        <f t="shared" si="97"/>
        <v>0</v>
      </c>
      <c r="CJ43" s="773">
        <f t="shared" si="13"/>
        <v>0</v>
      </c>
      <c r="CK43" s="774">
        <f t="shared" si="14"/>
        <v>0</v>
      </c>
      <c r="CL43" s="767">
        <f t="shared" si="26"/>
        <v>0</v>
      </c>
      <c r="CM43" s="775">
        <f t="shared" si="27"/>
        <v>0</v>
      </c>
      <c r="CN43" s="769">
        <v>0</v>
      </c>
      <c r="CO43" s="745">
        <f t="shared" si="15"/>
        <v>0</v>
      </c>
      <c r="CP43" s="745">
        <f t="shared" si="15"/>
        <v>0</v>
      </c>
      <c r="CQ43" s="745">
        <f t="shared" ref="CQ43:DV43" si="161">IF(CQ$11&gt;=DESIGN_LIFE,CP43,IF(AND(CQ$11&gt;0,$CK43&lt;&gt;0),IF(INT((CQ$11)/(DESIGN_LIFE/$CK43))=((CQ$11)/(DESIGN_LIFE/$CK43)),$CM43+CP43,CP43),CP43))</f>
        <v>0</v>
      </c>
      <c r="CR43" s="745">
        <f t="shared" si="161"/>
        <v>0</v>
      </c>
      <c r="CS43" s="745">
        <f t="shared" si="161"/>
        <v>0</v>
      </c>
      <c r="CT43" s="745">
        <f t="shared" si="161"/>
        <v>0</v>
      </c>
      <c r="CU43" s="745">
        <f t="shared" si="161"/>
        <v>0</v>
      </c>
      <c r="CV43" s="745">
        <f t="shared" si="161"/>
        <v>0</v>
      </c>
      <c r="CW43" s="745">
        <f t="shared" si="161"/>
        <v>0</v>
      </c>
      <c r="CX43" s="745">
        <f t="shared" si="161"/>
        <v>0</v>
      </c>
      <c r="CY43" s="745">
        <f t="shared" si="161"/>
        <v>0</v>
      </c>
      <c r="CZ43" s="745">
        <f t="shared" si="161"/>
        <v>0</v>
      </c>
      <c r="DA43" s="745">
        <f t="shared" si="161"/>
        <v>0</v>
      </c>
      <c r="DB43" s="745">
        <f t="shared" si="161"/>
        <v>0</v>
      </c>
      <c r="DC43" s="745">
        <f t="shared" si="161"/>
        <v>0</v>
      </c>
      <c r="DD43" s="745">
        <f t="shared" si="161"/>
        <v>0</v>
      </c>
      <c r="DE43" s="745">
        <f t="shared" si="161"/>
        <v>0</v>
      </c>
      <c r="DF43" s="745">
        <f t="shared" si="161"/>
        <v>0</v>
      </c>
      <c r="DG43" s="745">
        <f t="shared" si="161"/>
        <v>0</v>
      </c>
      <c r="DH43" s="745">
        <f t="shared" si="161"/>
        <v>0</v>
      </c>
      <c r="DI43" s="745">
        <f t="shared" si="161"/>
        <v>0</v>
      </c>
      <c r="DJ43" s="745">
        <f t="shared" si="161"/>
        <v>0</v>
      </c>
      <c r="DK43" s="745">
        <f t="shared" si="161"/>
        <v>0</v>
      </c>
      <c r="DL43" s="745">
        <f t="shared" si="161"/>
        <v>0</v>
      </c>
      <c r="DM43" s="745">
        <f t="shared" si="161"/>
        <v>0</v>
      </c>
      <c r="DN43" s="745">
        <f t="shared" si="161"/>
        <v>0</v>
      </c>
      <c r="DO43" s="745">
        <f t="shared" si="161"/>
        <v>0</v>
      </c>
      <c r="DP43" s="745">
        <f t="shared" si="161"/>
        <v>0</v>
      </c>
      <c r="DQ43" s="745">
        <f t="shared" si="161"/>
        <v>0</v>
      </c>
      <c r="DR43" s="745">
        <f t="shared" si="161"/>
        <v>0</v>
      </c>
      <c r="DS43" s="745">
        <f t="shared" si="161"/>
        <v>0</v>
      </c>
      <c r="DT43" s="745">
        <f t="shared" si="161"/>
        <v>0</v>
      </c>
      <c r="DU43" s="745">
        <f t="shared" si="161"/>
        <v>0</v>
      </c>
      <c r="DV43" s="745">
        <f t="shared" si="161"/>
        <v>0</v>
      </c>
      <c r="DW43" s="745">
        <f t="shared" ref="DW43:FB43" si="162">IF(DW$11&gt;=DESIGN_LIFE,DV43,IF(AND(DW$11&gt;0,$CK43&lt;&gt;0),IF(INT((DW$11)/(DESIGN_LIFE/$CK43))=((DW$11)/(DESIGN_LIFE/$CK43)),$CM43+DV43,DV43),DV43))</f>
        <v>0</v>
      </c>
      <c r="DX43" s="745">
        <f t="shared" si="162"/>
        <v>0</v>
      </c>
      <c r="DY43" s="745">
        <f t="shared" si="162"/>
        <v>0</v>
      </c>
      <c r="DZ43" s="745">
        <f t="shared" si="162"/>
        <v>0</v>
      </c>
      <c r="EA43" s="745">
        <f t="shared" si="162"/>
        <v>0</v>
      </c>
      <c r="EB43" s="745">
        <f t="shared" si="162"/>
        <v>0</v>
      </c>
      <c r="EC43" s="745">
        <f t="shared" si="162"/>
        <v>0</v>
      </c>
      <c r="ED43" s="745">
        <f t="shared" si="162"/>
        <v>0</v>
      </c>
      <c r="EE43" s="745">
        <f t="shared" si="162"/>
        <v>0</v>
      </c>
      <c r="EF43" s="745">
        <f t="shared" si="162"/>
        <v>0</v>
      </c>
      <c r="EG43" s="745">
        <f t="shared" si="162"/>
        <v>0</v>
      </c>
      <c r="EH43" s="745">
        <f t="shared" si="162"/>
        <v>0</v>
      </c>
      <c r="EI43" s="745">
        <f t="shared" si="162"/>
        <v>0</v>
      </c>
      <c r="EJ43" s="745">
        <f t="shared" si="162"/>
        <v>0</v>
      </c>
      <c r="EK43" s="745">
        <f t="shared" si="162"/>
        <v>0</v>
      </c>
      <c r="EL43" s="745">
        <f t="shared" si="162"/>
        <v>0</v>
      </c>
      <c r="EM43" s="745">
        <f t="shared" si="162"/>
        <v>0</v>
      </c>
      <c r="EN43" s="745">
        <f t="shared" si="162"/>
        <v>0</v>
      </c>
      <c r="EO43" s="745">
        <f t="shared" si="162"/>
        <v>0</v>
      </c>
      <c r="EP43" s="745">
        <f t="shared" si="162"/>
        <v>0</v>
      </c>
      <c r="EQ43" s="745">
        <f t="shared" si="162"/>
        <v>0</v>
      </c>
      <c r="ER43" s="745">
        <f t="shared" si="162"/>
        <v>0</v>
      </c>
      <c r="ES43" s="745">
        <f t="shared" si="162"/>
        <v>0</v>
      </c>
      <c r="ET43" s="745">
        <f t="shared" si="162"/>
        <v>0</v>
      </c>
      <c r="EU43" s="745">
        <f t="shared" si="162"/>
        <v>0</v>
      </c>
      <c r="EV43" s="745">
        <f t="shared" si="162"/>
        <v>0</v>
      </c>
      <c r="EW43" s="745">
        <f t="shared" si="162"/>
        <v>0</v>
      </c>
      <c r="EX43" s="745">
        <f t="shared" si="162"/>
        <v>0</v>
      </c>
      <c r="EY43" s="745">
        <f t="shared" si="162"/>
        <v>0</v>
      </c>
      <c r="EZ43" s="745">
        <f t="shared" si="162"/>
        <v>0</v>
      </c>
      <c r="FA43" s="745">
        <f t="shared" si="162"/>
        <v>0</v>
      </c>
      <c r="FB43" s="745">
        <f t="shared" si="162"/>
        <v>0</v>
      </c>
      <c r="FC43" s="745">
        <f t="shared" ref="FC43:GH43" si="163">IF(FC$11&gt;=DESIGN_LIFE,FB43,IF(AND(FC$11&gt;0,$CK43&lt;&gt;0),IF(INT((FC$11)/(DESIGN_LIFE/$CK43))=((FC$11)/(DESIGN_LIFE/$CK43)),$CM43+FB43,FB43),FB43))</f>
        <v>0</v>
      </c>
      <c r="FD43" s="745">
        <f t="shared" si="163"/>
        <v>0</v>
      </c>
      <c r="FE43" s="745">
        <f t="shared" si="163"/>
        <v>0</v>
      </c>
      <c r="FF43" s="745">
        <f t="shared" si="163"/>
        <v>0</v>
      </c>
      <c r="FG43" s="745">
        <f t="shared" si="163"/>
        <v>0</v>
      </c>
      <c r="FH43" s="745">
        <f t="shared" si="163"/>
        <v>0</v>
      </c>
      <c r="FI43" s="745">
        <f t="shared" si="163"/>
        <v>0</v>
      </c>
      <c r="FJ43" s="745">
        <f t="shared" si="163"/>
        <v>0</v>
      </c>
      <c r="FK43" s="745">
        <f t="shared" si="163"/>
        <v>0</v>
      </c>
      <c r="FL43" s="745">
        <f t="shared" si="163"/>
        <v>0</v>
      </c>
      <c r="FM43" s="745">
        <f t="shared" si="163"/>
        <v>0</v>
      </c>
      <c r="FN43" s="745">
        <f t="shared" si="163"/>
        <v>0</v>
      </c>
      <c r="FO43" s="745">
        <f t="shared" si="163"/>
        <v>0</v>
      </c>
      <c r="FP43" s="745">
        <f t="shared" si="163"/>
        <v>0</v>
      </c>
      <c r="FQ43" s="745">
        <f t="shared" si="163"/>
        <v>0</v>
      </c>
      <c r="FR43" s="745">
        <f t="shared" si="163"/>
        <v>0</v>
      </c>
      <c r="FS43" s="745">
        <f t="shared" si="163"/>
        <v>0</v>
      </c>
      <c r="FT43" s="745">
        <f t="shared" si="163"/>
        <v>0</v>
      </c>
      <c r="FU43" s="745">
        <f t="shared" si="163"/>
        <v>0</v>
      </c>
      <c r="FV43" s="745">
        <f t="shared" si="163"/>
        <v>0</v>
      </c>
      <c r="FW43" s="745">
        <f t="shared" si="163"/>
        <v>0</v>
      </c>
      <c r="FX43" s="745">
        <f t="shared" si="163"/>
        <v>0</v>
      </c>
      <c r="FY43" s="745">
        <f t="shared" si="163"/>
        <v>0</v>
      </c>
      <c r="FZ43" s="745">
        <f t="shared" si="163"/>
        <v>0</v>
      </c>
      <c r="GA43" s="745">
        <f t="shared" si="163"/>
        <v>0</v>
      </c>
      <c r="GB43" s="745">
        <f t="shared" si="163"/>
        <v>0</v>
      </c>
      <c r="GC43" s="745">
        <f t="shared" si="163"/>
        <v>0</v>
      </c>
      <c r="GD43" s="745">
        <f t="shared" si="163"/>
        <v>0</v>
      </c>
      <c r="GE43" s="745">
        <f t="shared" si="163"/>
        <v>0</v>
      </c>
      <c r="GF43" s="745">
        <f t="shared" si="163"/>
        <v>0</v>
      </c>
      <c r="GG43" s="745">
        <f t="shared" si="163"/>
        <v>0</v>
      </c>
      <c r="GH43" s="745">
        <f t="shared" si="163"/>
        <v>0</v>
      </c>
      <c r="GI43" s="745">
        <f t="shared" ref="GI43:HG43" si="164">IF(GI$11&gt;=DESIGN_LIFE,GH43,IF(AND(GI$11&gt;0,$CK43&lt;&gt;0),IF(INT((GI$11)/(DESIGN_LIFE/$CK43))=((GI$11)/(DESIGN_LIFE/$CK43)),$CM43+GH43,GH43),GH43))</f>
        <v>0</v>
      </c>
      <c r="GJ43" s="745">
        <f t="shared" si="164"/>
        <v>0</v>
      </c>
      <c r="GK43" s="745">
        <f t="shared" si="164"/>
        <v>0</v>
      </c>
      <c r="GL43" s="745">
        <f t="shared" si="164"/>
        <v>0</v>
      </c>
      <c r="GM43" s="745">
        <f t="shared" si="164"/>
        <v>0</v>
      </c>
      <c r="GN43" s="745">
        <f t="shared" si="164"/>
        <v>0</v>
      </c>
      <c r="GO43" s="745">
        <f t="shared" si="164"/>
        <v>0</v>
      </c>
      <c r="GP43" s="745">
        <f t="shared" si="164"/>
        <v>0</v>
      </c>
      <c r="GQ43" s="745">
        <f t="shared" si="164"/>
        <v>0</v>
      </c>
      <c r="GR43" s="745">
        <f t="shared" si="164"/>
        <v>0</v>
      </c>
      <c r="GS43" s="745">
        <f t="shared" si="164"/>
        <v>0</v>
      </c>
      <c r="GT43" s="745">
        <f t="shared" si="164"/>
        <v>0</v>
      </c>
      <c r="GU43" s="745">
        <f t="shared" si="164"/>
        <v>0</v>
      </c>
      <c r="GV43" s="745">
        <f t="shared" si="164"/>
        <v>0</v>
      </c>
      <c r="GW43" s="745">
        <f t="shared" si="164"/>
        <v>0</v>
      </c>
      <c r="GX43" s="745">
        <f t="shared" si="164"/>
        <v>0</v>
      </c>
      <c r="GY43" s="745">
        <f t="shared" si="164"/>
        <v>0</v>
      </c>
      <c r="GZ43" s="745">
        <f t="shared" si="164"/>
        <v>0</v>
      </c>
      <c r="HA43" s="745">
        <f t="shared" si="164"/>
        <v>0</v>
      </c>
      <c r="HB43" s="745">
        <f t="shared" si="164"/>
        <v>0</v>
      </c>
      <c r="HC43" s="745">
        <f t="shared" si="164"/>
        <v>0</v>
      </c>
      <c r="HD43" s="745">
        <f t="shared" si="164"/>
        <v>0</v>
      </c>
      <c r="HE43" s="745">
        <f t="shared" si="164"/>
        <v>0</v>
      </c>
      <c r="HF43" s="745">
        <f t="shared" si="164"/>
        <v>0</v>
      </c>
      <c r="HG43" s="745">
        <f t="shared" si="164"/>
        <v>0</v>
      </c>
      <c r="HH43" s="185"/>
    </row>
    <row r="44" spans="1:216" ht="20.100000000000001" customHeight="1">
      <c r="B44" s="359" t="str">
        <f>'MATERIAL DATA'!Q26</f>
        <v>1.1 Excavation-Foundation</v>
      </c>
      <c r="C44" s="119"/>
      <c r="D44" s="120"/>
      <c r="E44" s="121"/>
      <c r="F44" s="122"/>
      <c r="G44" s="122"/>
      <c r="H44" s="122"/>
      <c r="I44" s="122"/>
      <c r="J44" s="122"/>
      <c r="K44" s="122"/>
      <c r="L44" s="123">
        <f>SUMIFS($BW$12:$BW$43,$BV$12:$BV$43,"Excavation")*'Project Info'!$C$17</f>
        <v>0</v>
      </c>
      <c r="M44" s="360"/>
      <c r="N44" s="156">
        <f>IFERROR(SUM(O44:V44,X44),"")</f>
        <v>0</v>
      </c>
      <c r="O44" s="157"/>
      <c r="P44" s="158"/>
      <c r="Q44" s="158">
        <f>IFERROR((($BQ44*(('Default Values'!$L$6*'Default Values'!$P$6/1000)+ ('Default Values'!$L$6*'Default Values'!$J$6*'Default Values'!$P$9/1000))*'Project Info'!$C$16)/1000),"")</f>
        <v>0</v>
      </c>
      <c r="R44" s="158"/>
      <c r="S44" s="159"/>
      <c r="T44" s="159"/>
      <c r="U44" s="158"/>
      <c r="V44" s="396"/>
      <c r="W44" s="156"/>
      <c r="X44" s="160"/>
      <c r="Y44" s="744"/>
      <c r="Z44" s="745" t="str">
        <f>'MATERIAL DATA'!$Q68</f>
        <v>4.8.1 Non-structural edge beam/fascia</v>
      </c>
      <c r="AA44" s="768">
        <f t="shared" si="139"/>
        <v>0</v>
      </c>
      <c r="AB44" s="745"/>
      <c r="AC44" s="745"/>
      <c r="AD44" s="745"/>
      <c r="AE44" s="745"/>
      <c r="AF44" s="745"/>
      <c r="AG44" s="745" t="s">
        <v>234</v>
      </c>
      <c r="AH44" s="779">
        <f>AU51*SUM(GIA_RN)/$AI$44</f>
        <v>0</v>
      </c>
      <c r="AI44" s="185">
        <v>1400</v>
      </c>
      <c r="AJ44" s="745"/>
      <c r="AK44" s="745"/>
      <c r="AL44" s="209"/>
      <c r="AM44" s="745"/>
      <c r="AN44" s="745"/>
      <c r="AO44" s="745"/>
      <c r="AP44" s="745"/>
      <c r="AQ44" s="745"/>
      <c r="AR44" s="745"/>
      <c r="AS44" s="745"/>
      <c r="AT44" s="745"/>
      <c r="AU44" s="745" t="s">
        <v>17</v>
      </c>
      <c r="AV44" s="745">
        <f>AI8*K8</f>
        <v>0</v>
      </c>
      <c r="AW44" s="756">
        <f t="shared" ref="AW44:AW47" si="165">AV44+AI8</f>
        <v>0</v>
      </c>
      <c r="AX44" s="745"/>
      <c r="AY44" s="745" t="s">
        <v>851</v>
      </c>
      <c r="AZ44" s="745">
        <f ca="1">AI15*K8</f>
        <v>0</v>
      </c>
      <c r="BA44" s="785">
        <f t="shared" ref="BA44:BA50" ca="1" si="166">AZ44+AI15</f>
        <v>0</v>
      </c>
      <c r="BB44" s="745"/>
      <c r="BC44" s="745" t="s">
        <v>308</v>
      </c>
      <c r="BD44" s="185">
        <f>SUMIF($B$12:$B$45,"Timber",$P$12:$P$45)+SUMIF($C$12:$C$45,"Timber_EPD",$P$12:$P$45)</f>
        <v>0</v>
      </c>
      <c r="BE44" s="745">
        <f>BD44*K8</f>
        <v>0</v>
      </c>
      <c r="BF44" s="749">
        <f t="shared" si="160"/>
        <v>0</v>
      </c>
      <c r="BG44" s="745"/>
      <c r="BH44" s="745"/>
      <c r="BI44" s="745"/>
      <c r="BJ44" s="745"/>
      <c r="BK44" s="209" t="str">
        <f>IF(B44="Concrete","C_",IF(B44="Steel","S_",IF(B44="Timber","T_",IF(B44="Other","O_",IF(B44="Custom EPD","E_",IF(B44="_","_"," "))))))</f>
        <v xml:space="preserve"> </v>
      </c>
      <c r="BL44" s="209"/>
      <c r="BM44" s="209"/>
      <c r="BN44" s="186">
        <f>'Project Info'!$C$17/1000</f>
        <v>1.6</v>
      </c>
      <c r="BO44" s="186"/>
      <c r="BP44" s="186"/>
      <c r="BQ44" s="847">
        <f xml:space="preserve"> $L44</f>
        <v>0</v>
      </c>
      <c r="BR44" s="745" t="str">
        <f>IFERROR(_xlfn.XLOOKUP($BL44,'LIFECYCLE MATERIAL DATA'!$A$5:$A$104,'LIFECYCLE MATERIAL DATA'!$I$5:$I$104,,)*($BQ44/1000)+_xlfn.XLOOKUP('Project Info'!$C$15,'LIFECYCLE MATERIAL DATA'!$A$5:$A$104,'LIFECYCLE MATERIAL DATA'!$I$5:$I$104,,)*($BP44/1000),"")</f>
        <v/>
      </c>
      <c r="BS44" s="745"/>
      <c r="BT44" s="745" t="str">
        <f>IFERROR(_xlfn.XLOOKUP($BL44,'LIFECYCLE MATERIAL DATA'!$A$5:$A$104, 'LIFECYCLE MATERIAL DATA'!$K$5:$K$104,,)*($BQ44/1000),"")</f>
        <v/>
      </c>
      <c r="BU44" s="185" t="str">
        <f>IFERROR(_xlfn.XLOOKUP($BL44,'LIFECYCLE MATERIAL DATA'!$A$5:$A$104,'LIFECYCLE MATERIAL DATA'!$L$5:$L$104,,)*($BQ44/1000)+_xlfn.XLOOKUP('Project Info'!$C$15,'LIFECYCLE MATERIAL DATA'!$A$5:$A$104,'LIFECYCLE MATERIAL DATA'!$L$5:$L$104,,)*($BP44/1000),"")</f>
        <v/>
      </c>
      <c r="BV44" s="745" t="str">
        <f t="shared" si="25"/>
        <v/>
      </c>
      <c r="BW44" s="745" t="str">
        <f>IF($K44='MATERIAL DATA'!$O$5,$L44, IF($K44='MATERIAL DATA'!$O$6,$L44/(1000*'Scheme 4'!$BN44),""))</f>
        <v/>
      </c>
      <c r="BX44" s="745"/>
      <c r="BY44" s="745"/>
      <c r="BZ44" s="745"/>
      <c r="CA44" s="209"/>
      <c r="CB44" s="743" t="str">
        <f>IFERROR((_xlfn.XLOOKUP($BL44,'LIFECYCLE MATERIAL DATA'!$A$5:$A$104, 'LIFECYCLE MATERIAL DATA'!$M$5:$M$104)*$BQ44/1000++_xlfn.XLOOKUP('Project Info'!$C$15,'LIFECYCLE MATERIAL DATA'!$A$5:$A$104,'LIFECYCLE MATERIAL DATA'!$M$5:$M$104)*$BP44/1000),"")</f>
        <v/>
      </c>
      <c r="CC44" s="745"/>
      <c r="CD44" s="745"/>
      <c r="CE44" s="209"/>
      <c r="CF44" s="209"/>
      <c r="CG44" s="209"/>
      <c r="CH44" s="799"/>
      <c r="CI44" s="185"/>
      <c r="CJ44" s="185"/>
      <c r="CK44" s="185"/>
      <c r="CL44" s="185"/>
      <c r="CM44" s="751" t="s">
        <v>455</v>
      </c>
      <c r="CN44" s="769">
        <f t="shared" ref="CN44:DV44" si="167">SUM(CN12:CN43) + IF(CN11 &gt;= DESIGN_LIFE*0.5, + $BF$53, 0)</f>
        <v>0</v>
      </c>
      <c r="CO44" s="769">
        <f>SUM(CO12:CO43) + IF(CO11 &gt;= DESIGN_LIFE*0.5, + $BF$53, 0)</f>
        <v>0</v>
      </c>
      <c r="CP44" s="769">
        <f t="shared" si="167"/>
        <v>0</v>
      </c>
      <c r="CQ44" s="769">
        <f t="shared" si="167"/>
        <v>0</v>
      </c>
      <c r="CR44" s="769">
        <f t="shared" si="167"/>
        <v>0</v>
      </c>
      <c r="CS44" s="769">
        <f t="shared" si="167"/>
        <v>0</v>
      </c>
      <c r="CT44" s="769">
        <f t="shared" si="167"/>
        <v>0</v>
      </c>
      <c r="CU44" s="769">
        <f t="shared" si="167"/>
        <v>0</v>
      </c>
      <c r="CV44" s="769">
        <f t="shared" si="167"/>
        <v>0</v>
      </c>
      <c r="CW44" s="769">
        <f t="shared" si="167"/>
        <v>0</v>
      </c>
      <c r="CX44" s="769">
        <f t="shared" si="167"/>
        <v>0</v>
      </c>
      <c r="CY44" s="769">
        <f t="shared" si="167"/>
        <v>0</v>
      </c>
      <c r="CZ44" s="769">
        <f t="shared" si="167"/>
        <v>0</v>
      </c>
      <c r="DA44" s="769">
        <f t="shared" si="167"/>
        <v>0</v>
      </c>
      <c r="DB44" s="769">
        <f t="shared" si="167"/>
        <v>0</v>
      </c>
      <c r="DC44" s="769">
        <f t="shared" si="167"/>
        <v>0</v>
      </c>
      <c r="DD44" s="769">
        <f t="shared" si="167"/>
        <v>0</v>
      </c>
      <c r="DE44" s="769">
        <f t="shared" si="167"/>
        <v>0</v>
      </c>
      <c r="DF44" s="769">
        <f t="shared" si="167"/>
        <v>0</v>
      </c>
      <c r="DG44" s="769">
        <f t="shared" si="167"/>
        <v>0</v>
      </c>
      <c r="DH44" s="769">
        <f t="shared" si="167"/>
        <v>0</v>
      </c>
      <c r="DI44" s="769">
        <f t="shared" si="167"/>
        <v>0</v>
      </c>
      <c r="DJ44" s="769">
        <f t="shared" si="167"/>
        <v>0</v>
      </c>
      <c r="DK44" s="769">
        <f t="shared" si="167"/>
        <v>0</v>
      </c>
      <c r="DL44" s="769">
        <f t="shared" si="167"/>
        <v>0</v>
      </c>
      <c r="DM44" s="769">
        <f t="shared" si="167"/>
        <v>0</v>
      </c>
      <c r="DN44" s="769">
        <f t="shared" si="167"/>
        <v>0</v>
      </c>
      <c r="DO44" s="769">
        <f t="shared" si="167"/>
        <v>0</v>
      </c>
      <c r="DP44" s="769">
        <f t="shared" si="167"/>
        <v>0</v>
      </c>
      <c r="DQ44" s="769">
        <f t="shared" si="167"/>
        <v>0</v>
      </c>
      <c r="DR44" s="769">
        <f t="shared" si="167"/>
        <v>0</v>
      </c>
      <c r="DS44" s="769">
        <f t="shared" si="167"/>
        <v>0</v>
      </c>
      <c r="DT44" s="769">
        <f t="shared" si="167"/>
        <v>0</v>
      </c>
      <c r="DU44" s="769">
        <f t="shared" si="167"/>
        <v>0</v>
      </c>
      <c r="DV44" s="769">
        <f t="shared" si="167"/>
        <v>0</v>
      </c>
      <c r="DW44" s="769">
        <f>SUM(DW12:DW43) + IF(DW11 &gt;= DESIGN_LIFE*0.5, $BF$53, 0)</f>
        <v>0</v>
      </c>
      <c r="DX44" s="769">
        <f t="shared" ref="DX44:GI44" si="168">SUM(DX12:DX43) + IF(DX11 &gt;= DESIGN_LIFE*0.5, + $BF$53, 0)</f>
        <v>0</v>
      </c>
      <c r="DY44" s="769">
        <f t="shared" si="168"/>
        <v>0</v>
      </c>
      <c r="DZ44" s="769">
        <f t="shared" si="168"/>
        <v>0</v>
      </c>
      <c r="EA44" s="769">
        <f t="shared" si="168"/>
        <v>0</v>
      </c>
      <c r="EB44" s="769">
        <f t="shared" si="168"/>
        <v>0</v>
      </c>
      <c r="EC44" s="769">
        <f t="shared" si="168"/>
        <v>0</v>
      </c>
      <c r="ED44" s="769">
        <f t="shared" si="168"/>
        <v>0</v>
      </c>
      <c r="EE44" s="769">
        <f t="shared" si="168"/>
        <v>0</v>
      </c>
      <c r="EF44" s="769">
        <f t="shared" si="168"/>
        <v>0</v>
      </c>
      <c r="EG44" s="769">
        <f t="shared" si="168"/>
        <v>0</v>
      </c>
      <c r="EH44" s="769">
        <f t="shared" si="168"/>
        <v>0</v>
      </c>
      <c r="EI44" s="769">
        <f t="shared" si="168"/>
        <v>0</v>
      </c>
      <c r="EJ44" s="769">
        <f t="shared" si="168"/>
        <v>0</v>
      </c>
      <c r="EK44" s="769">
        <f t="shared" si="168"/>
        <v>0</v>
      </c>
      <c r="EL44" s="769">
        <f t="shared" si="168"/>
        <v>0</v>
      </c>
      <c r="EM44" s="769">
        <f t="shared" si="168"/>
        <v>0</v>
      </c>
      <c r="EN44" s="769">
        <f t="shared" si="168"/>
        <v>0</v>
      </c>
      <c r="EO44" s="769">
        <f t="shared" si="168"/>
        <v>0</v>
      </c>
      <c r="EP44" s="769">
        <f t="shared" si="168"/>
        <v>0</v>
      </c>
      <c r="EQ44" s="769">
        <f t="shared" si="168"/>
        <v>0</v>
      </c>
      <c r="ER44" s="769">
        <f t="shared" si="168"/>
        <v>0</v>
      </c>
      <c r="ES44" s="769">
        <f t="shared" si="168"/>
        <v>0</v>
      </c>
      <c r="ET44" s="769">
        <f t="shared" si="168"/>
        <v>0</v>
      </c>
      <c r="EU44" s="769">
        <f t="shared" si="168"/>
        <v>0</v>
      </c>
      <c r="EV44" s="769">
        <f t="shared" si="168"/>
        <v>0</v>
      </c>
      <c r="EW44" s="769">
        <f t="shared" si="168"/>
        <v>0</v>
      </c>
      <c r="EX44" s="769">
        <f t="shared" si="168"/>
        <v>0</v>
      </c>
      <c r="EY44" s="769">
        <f t="shared" si="168"/>
        <v>0</v>
      </c>
      <c r="EZ44" s="769">
        <f t="shared" si="168"/>
        <v>0</v>
      </c>
      <c r="FA44" s="769">
        <f t="shared" si="168"/>
        <v>0</v>
      </c>
      <c r="FB44" s="769">
        <f t="shared" si="168"/>
        <v>0</v>
      </c>
      <c r="FC44" s="769">
        <f t="shared" si="168"/>
        <v>0</v>
      </c>
      <c r="FD44" s="769">
        <f t="shared" si="168"/>
        <v>0</v>
      </c>
      <c r="FE44" s="769">
        <f t="shared" si="168"/>
        <v>0</v>
      </c>
      <c r="FF44" s="769">
        <f t="shared" si="168"/>
        <v>0</v>
      </c>
      <c r="FG44" s="769">
        <f t="shared" si="168"/>
        <v>0</v>
      </c>
      <c r="FH44" s="769">
        <f t="shared" si="168"/>
        <v>0</v>
      </c>
      <c r="FI44" s="769">
        <f t="shared" si="168"/>
        <v>0</v>
      </c>
      <c r="FJ44" s="769">
        <f t="shared" si="168"/>
        <v>0</v>
      </c>
      <c r="FK44" s="769">
        <f t="shared" si="168"/>
        <v>0</v>
      </c>
      <c r="FL44" s="769">
        <f t="shared" si="168"/>
        <v>0</v>
      </c>
      <c r="FM44" s="769">
        <f t="shared" si="168"/>
        <v>0</v>
      </c>
      <c r="FN44" s="769">
        <f t="shared" si="168"/>
        <v>0</v>
      </c>
      <c r="FO44" s="769">
        <f t="shared" si="168"/>
        <v>0</v>
      </c>
      <c r="FP44" s="769">
        <f t="shared" si="168"/>
        <v>0</v>
      </c>
      <c r="FQ44" s="769">
        <f t="shared" si="168"/>
        <v>0</v>
      </c>
      <c r="FR44" s="769">
        <f t="shared" si="168"/>
        <v>0</v>
      </c>
      <c r="FS44" s="769">
        <f t="shared" si="168"/>
        <v>0</v>
      </c>
      <c r="FT44" s="769">
        <f t="shared" si="168"/>
        <v>0</v>
      </c>
      <c r="FU44" s="769">
        <f t="shared" si="168"/>
        <v>0</v>
      </c>
      <c r="FV44" s="769">
        <f t="shared" si="168"/>
        <v>0</v>
      </c>
      <c r="FW44" s="769">
        <f t="shared" si="168"/>
        <v>0</v>
      </c>
      <c r="FX44" s="769">
        <f t="shared" si="168"/>
        <v>0</v>
      </c>
      <c r="FY44" s="769">
        <f t="shared" si="168"/>
        <v>0</v>
      </c>
      <c r="FZ44" s="769">
        <f t="shared" si="168"/>
        <v>0</v>
      </c>
      <c r="GA44" s="769">
        <f t="shared" si="168"/>
        <v>0</v>
      </c>
      <c r="GB44" s="769">
        <f t="shared" si="168"/>
        <v>0</v>
      </c>
      <c r="GC44" s="769">
        <f t="shared" si="168"/>
        <v>0</v>
      </c>
      <c r="GD44" s="769">
        <f t="shared" si="168"/>
        <v>0</v>
      </c>
      <c r="GE44" s="769">
        <f t="shared" si="168"/>
        <v>0</v>
      </c>
      <c r="GF44" s="769">
        <f t="shared" si="168"/>
        <v>0</v>
      </c>
      <c r="GG44" s="769">
        <f t="shared" si="168"/>
        <v>0</v>
      </c>
      <c r="GH44" s="769">
        <f t="shared" si="168"/>
        <v>0</v>
      </c>
      <c r="GI44" s="769">
        <f t="shared" si="168"/>
        <v>0</v>
      </c>
      <c r="GJ44" s="769">
        <f t="shared" ref="GJ44:HG44" si="169">SUM(GJ12:GJ43) + IF(GJ11 &gt;= DESIGN_LIFE*0.5, + $BF$53, 0)</f>
        <v>0</v>
      </c>
      <c r="GK44" s="769">
        <f t="shared" si="169"/>
        <v>0</v>
      </c>
      <c r="GL44" s="769">
        <f t="shared" si="169"/>
        <v>0</v>
      </c>
      <c r="GM44" s="769">
        <f t="shared" si="169"/>
        <v>0</v>
      </c>
      <c r="GN44" s="769">
        <f t="shared" si="169"/>
        <v>0</v>
      </c>
      <c r="GO44" s="769">
        <f t="shared" si="169"/>
        <v>0</v>
      </c>
      <c r="GP44" s="769">
        <f t="shared" si="169"/>
        <v>0</v>
      </c>
      <c r="GQ44" s="769">
        <f t="shared" si="169"/>
        <v>0</v>
      </c>
      <c r="GR44" s="769">
        <f t="shared" si="169"/>
        <v>0</v>
      </c>
      <c r="GS44" s="769">
        <f t="shared" si="169"/>
        <v>0</v>
      </c>
      <c r="GT44" s="769">
        <f t="shared" si="169"/>
        <v>0</v>
      </c>
      <c r="GU44" s="769">
        <f t="shared" si="169"/>
        <v>0</v>
      </c>
      <c r="GV44" s="769">
        <f t="shared" si="169"/>
        <v>0</v>
      </c>
      <c r="GW44" s="769">
        <f t="shared" si="169"/>
        <v>0</v>
      </c>
      <c r="GX44" s="769">
        <f t="shared" si="169"/>
        <v>0</v>
      </c>
      <c r="GY44" s="769">
        <f t="shared" si="169"/>
        <v>0</v>
      </c>
      <c r="GZ44" s="769">
        <f t="shared" si="169"/>
        <v>0</v>
      </c>
      <c r="HA44" s="769">
        <f t="shared" si="169"/>
        <v>0</v>
      </c>
      <c r="HB44" s="769">
        <f t="shared" si="169"/>
        <v>0</v>
      </c>
      <c r="HC44" s="769">
        <f t="shared" si="169"/>
        <v>0</v>
      </c>
      <c r="HD44" s="769">
        <f t="shared" si="169"/>
        <v>0</v>
      </c>
      <c r="HE44" s="769">
        <f t="shared" si="169"/>
        <v>0</v>
      </c>
      <c r="HF44" s="769">
        <f t="shared" si="169"/>
        <v>0</v>
      </c>
      <c r="HG44" s="769">
        <f t="shared" si="169"/>
        <v>0</v>
      </c>
      <c r="HH44" s="185"/>
    </row>
    <row r="45" spans="1:216" ht="20.100000000000001" customHeight="1" thickBot="1">
      <c r="B45" s="361" t="str">
        <f>'MATERIAL DATA'!Q27</f>
        <v>1.1 Excavation-Other</v>
      </c>
      <c r="C45" s="362"/>
      <c r="D45" s="362"/>
      <c r="E45" s="363"/>
      <c r="F45" s="364"/>
      <c r="G45" s="365"/>
      <c r="H45" s="365"/>
      <c r="I45" s="365"/>
      <c r="J45" s="365"/>
      <c r="K45" s="364"/>
      <c r="L45" s="366"/>
      <c r="M45" s="367"/>
      <c r="N45" s="368">
        <f t="shared" ref="N45" si="170">IFERROR(SUM(O45:V45,X45),"")</f>
        <v>0</v>
      </c>
      <c r="O45" s="369"/>
      <c r="P45" s="370"/>
      <c r="Q45" s="370" t="str">
        <f>IFERROR((($BQ45*(('Default Values'!$L$6*'Default Values'!$P$6/1000)+ ('Default Values'!$L$6*'Default Values'!$J$6*'Default Values'!$P$9/1000))*'Project Info'!$C$16)/1000),"")</f>
        <v/>
      </c>
      <c r="R45" s="370"/>
      <c r="S45" s="371"/>
      <c r="T45" s="371"/>
      <c r="U45" s="370"/>
      <c r="V45" s="397"/>
      <c r="W45" s="368"/>
      <c r="X45" s="372"/>
      <c r="Y45" s="744"/>
      <c r="Z45" s="745" t="str">
        <f>'MATERIAL DATA'!$Q69</f>
        <v>4.8.2 Fencing</v>
      </c>
      <c r="AA45" s="768">
        <f t="shared" si="139"/>
        <v>0</v>
      </c>
      <c r="AB45" s="745"/>
      <c r="AC45" s="745"/>
      <c r="AD45" s="745"/>
      <c r="AE45" s="745"/>
      <c r="AF45" s="745"/>
      <c r="AG45" s="745" t="s">
        <v>235</v>
      </c>
      <c r="AH45" s="779">
        <f>AU51*SUM(GIA_RN)/$AI$45</f>
        <v>0</v>
      </c>
      <c r="AI45" s="185">
        <v>2600</v>
      </c>
      <c r="AJ45" s="745"/>
      <c r="AK45" s="745"/>
      <c r="AL45" s="209"/>
      <c r="AM45" s="745"/>
      <c r="AN45" s="185"/>
      <c r="AO45" s="185"/>
      <c r="AP45" s="745"/>
      <c r="AQ45" s="745"/>
      <c r="AR45" s="745"/>
      <c r="AS45" s="745"/>
      <c r="AT45" s="745"/>
      <c r="AU45" s="745" t="s">
        <v>758</v>
      </c>
      <c r="AV45" s="745">
        <f>AI9*K8</f>
        <v>0</v>
      </c>
      <c r="AW45" s="756">
        <f t="shared" si="165"/>
        <v>0</v>
      </c>
      <c r="AX45" s="745"/>
      <c r="AY45" s="745" t="s">
        <v>850</v>
      </c>
      <c r="AZ45" s="745">
        <f ca="1">AI16*K8</f>
        <v>0</v>
      </c>
      <c r="BA45" s="785">
        <f t="shared" ca="1" si="166"/>
        <v>0</v>
      </c>
      <c r="BB45" s="745"/>
      <c r="BC45" s="745" t="s">
        <v>1003</v>
      </c>
      <c r="BD45" s="185">
        <f ca="1">SUMIF($B$12:$B$45,"Timber",$R$12:$R$45)+SUMIF($C$12:$C$45,"Timber_EPD",$R$12:$R$45)+SUMIF($B$12:$B$45,"Timber",$Q$12:$Q$43)+SUMIF($C$12:$C$45,"Timber_EPD",$Q$12:$Q$45)</f>
        <v>0</v>
      </c>
      <c r="BE45" s="745">
        <f ca="1">BD45*K8</f>
        <v>0</v>
      </c>
      <c r="BF45" s="749">
        <f t="shared" ca="1" si="160"/>
        <v>0</v>
      </c>
      <c r="BG45" s="745"/>
      <c r="BH45" s="745"/>
      <c r="BI45" s="745"/>
      <c r="BJ45" s="745"/>
      <c r="BK45" s="209" t="str">
        <f>IF(B45="Concrete","C_",IF(B45="Steel","S_",IF(B45="Timber","T_",IF(B45="Other","O_",IF(B45="Custom EPD","E_",IF(B45="_","_"," "))))))</f>
        <v xml:space="preserve"> </v>
      </c>
      <c r="BL45" s="209"/>
      <c r="BM45" s="209"/>
      <c r="BN45" s="186">
        <f>'Project Info'!$C$17/1000</f>
        <v>1.6</v>
      </c>
      <c r="BO45" s="186"/>
      <c r="BP45" s="186"/>
      <c r="BQ45" s="847" t="str">
        <f>IF(K45="VOLUME [m3]", $L45*'Project Info'!C$17, IF(K45="MASS [kg]", $L45, ""))</f>
        <v/>
      </c>
      <c r="BR45" s="745" t="str">
        <f>IFERROR(_xlfn.XLOOKUP($BL45,'LIFECYCLE MATERIAL DATA'!$A$5:$A$104,'LIFECYCLE MATERIAL DATA'!$I$5:$I$104,,)*($BQ45/1000)+_xlfn.XLOOKUP('Project Info'!$C$15,'LIFECYCLE MATERIAL DATA'!$A$5:$A$104,'LIFECYCLE MATERIAL DATA'!$I$5:$I$104,,)*($BP45/1000),"")</f>
        <v/>
      </c>
      <c r="BS45" s="745"/>
      <c r="BT45" s="745"/>
      <c r="BU45" s="185" t="str">
        <f>IFERROR(_xlfn.XLOOKUP($BL45,'LIFECYCLE MATERIAL DATA'!$A$5:$A$104,'LIFECYCLE MATERIAL DATA'!$L$5:$L$104,,)*($BQ45/1000)+_xlfn.XLOOKUP('Project Info'!$C$15,'LIFECYCLE MATERIAL DATA'!$A$5:$A$104,'LIFECYCLE MATERIAL DATA'!$L$5:$L$104,,)*($BP45/1000),"")</f>
        <v/>
      </c>
      <c r="BV45" s="745" t="str">
        <f t="shared" si="25"/>
        <v/>
      </c>
      <c r="BW45" s="745" t="str">
        <f>IF($K45='MATERIAL DATA'!$O$5,$L45, IF($K45='MATERIAL DATA'!$O$6,$L45/(1000*'Scheme 4'!$BN45),""))</f>
        <v/>
      </c>
      <c r="BX45" s="745"/>
      <c r="BY45" s="745"/>
      <c r="BZ45" s="745"/>
      <c r="CA45" s="209"/>
      <c r="CB45" s="743" t="str">
        <f>IFERROR((_xlfn.XLOOKUP($BL45,'LIFECYCLE MATERIAL DATA'!$A$5:$A$104, 'LIFECYCLE MATERIAL DATA'!$M$5:$M$104)*$BQ45/1000++_xlfn.XLOOKUP('Project Info'!$C$15,'LIFECYCLE MATERIAL DATA'!$A$5:$A$104,'LIFECYCLE MATERIAL DATA'!$M$5:$M$104)*$BP45/1000),"")</f>
        <v/>
      </c>
      <c r="CC45" s="745"/>
      <c r="CD45" s="745"/>
      <c r="CE45" s="209"/>
      <c r="CF45" s="209"/>
      <c r="CG45" s="209"/>
      <c r="CH45" s="799"/>
      <c r="CI45" s="185"/>
      <c r="CJ45" s="185"/>
      <c r="CK45" s="185"/>
      <c r="CL45" s="185"/>
      <c r="CM45" s="751" t="s">
        <v>16</v>
      </c>
      <c r="CN45" s="769">
        <v>0</v>
      </c>
      <c r="CO45" s="786">
        <f>AO14+AO19</f>
        <v>0</v>
      </c>
      <c r="CP45" s="745">
        <f>CO45+AO15+AO20</f>
        <v>0</v>
      </c>
      <c r="CQ45" s="745">
        <f ca="1">CP45+AO16+AO21</f>
        <v>0</v>
      </c>
      <c r="CR45" s="745">
        <f t="shared" ref="CR45:FC45" ca="1" si="171">(IF(CR$11=DESIGN_LIFE,CQ45+$AO$23+$AO$25+$AO$26+$AO$27+$AO$28+$AO$18,CQ45))</f>
        <v>0</v>
      </c>
      <c r="CS45" s="745">
        <f t="shared" ca="1" si="171"/>
        <v>0</v>
      </c>
      <c r="CT45" s="745">
        <f t="shared" ca="1" si="171"/>
        <v>0</v>
      </c>
      <c r="CU45" s="745">
        <f t="shared" ca="1" si="171"/>
        <v>0</v>
      </c>
      <c r="CV45" s="745">
        <f t="shared" ca="1" si="171"/>
        <v>0</v>
      </c>
      <c r="CW45" s="745">
        <f t="shared" ca="1" si="171"/>
        <v>0</v>
      </c>
      <c r="CX45" s="745">
        <f t="shared" ca="1" si="171"/>
        <v>0</v>
      </c>
      <c r="CY45" s="745">
        <f t="shared" ca="1" si="171"/>
        <v>0</v>
      </c>
      <c r="CZ45" s="745">
        <f t="shared" ca="1" si="171"/>
        <v>0</v>
      </c>
      <c r="DA45" s="745">
        <f t="shared" ca="1" si="171"/>
        <v>0</v>
      </c>
      <c r="DB45" s="745">
        <f t="shared" ca="1" si="171"/>
        <v>0</v>
      </c>
      <c r="DC45" s="745">
        <f t="shared" ca="1" si="171"/>
        <v>0</v>
      </c>
      <c r="DD45" s="745">
        <f t="shared" ca="1" si="171"/>
        <v>0</v>
      </c>
      <c r="DE45" s="745">
        <f t="shared" ca="1" si="171"/>
        <v>0</v>
      </c>
      <c r="DF45" s="745">
        <f t="shared" ca="1" si="171"/>
        <v>0</v>
      </c>
      <c r="DG45" s="745">
        <f t="shared" ca="1" si="171"/>
        <v>0</v>
      </c>
      <c r="DH45" s="745">
        <f t="shared" ca="1" si="171"/>
        <v>0</v>
      </c>
      <c r="DI45" s="745">
        <f t="shared" ca="1" si="171"/>
        <v>0</v>
      </c>
      <c r="DJ45" s="745">
        <f t="shared" ca="1" si="171"/>
        <v>0</v>
      </c>
      <c r="DK45" s="745">
        <f t="shared" ca="1" si="171"/>
        <v>0</v>
      </c>
      <c r="DL45" s="745">
        <f t="shared" ca="1" si="171"/>
        <v>0</v>
      </c>
      <c r="DM45" s="745">
        <f t="shared" ca="1" si="171"/>
        <v>0</v>
      </c>
      <c r="DN45" s="745">
        <f t="shared" ca="1" si="171"/>
        <v>0</v>
      </c>
      <c r="DO45" s="745">
        <f t="shared" ca="1" si="171"/>
        <v>0</v>
      </c>
      <c r="DP45" s="745">
        <f t="shared" ca="1" si="171"/>
        <v>0</v>
      </c>
      <c r="DQ45" s="745">
        <f t="shared" ca="1" si="171"/>
        <v>0</v>
      </c>
      <c r="DR45" s="745">
        <f t="shared" ca="1" si="171"/>
        <v>0</v>
      </c>
      <c r="DS45" s="745">
        <f t="shared" ca="1" si="171"/>
        <v>0</v>
      </c>
      <c r="DT45" s="745">
        <f t="shared" ca="1" si="171"/>
        <v>0</v>
      </c>
      <c r="DU45" s="745">
        <f t="shared" ca="1" si="171"/>
        <v>0</v>
      </c>
      <c r="DV45" s="745">
        <f t="shared" ca="1" si="171"/>
        <v>0</v>
      </c>
      <c r="DW45" s="745">
        <f t="shared" ca="1" si="171"/>
        <v>0</v>
      </c>
      <c r="DX45" s="745">
        <f t="shared" ca="1" si="171"/>
        <v>0</v>
      </c>
      <c r="DY45" s="745">
        <f t="shared" ca="1" si="171"/>
        <v>0</v>
      </c>
      <c r="DZ45" s="745">
        <f t="shared" ca="1" si="171"/>
        <v>0</v>
      </c>
      <c r="EA45" s="745">
        <f t="shared" ca="1" si="171"/>
        <v>0</v>
      </c>
      <c r="EB45" s="745">
        <f t="shared" ca="1" si="171"/>
        <v>0</v>
      </c>
      <c r="EC45" s="745">
        <f t="shared" ca="1" si="171"/>
        <v>0</v>
      </c>
      <c r="ED45" s="745">
        <f t="shared" ca="1" si="171"/>
        <v>0</v>
      </c>
      <c r="EE45" s="745">
        <f t="shared" ca="1" si="171"/>
        <v>0</v>
      </c>
      <c r="EF45" s="745">
        <f t="shared" ca="1" si="171"/>
        <v>0</v>
      </c>
      <c r="EG45" s="745">
        <f t="shared" ca="1" si="171"/>
        <v>0</v>
      </c>
      <c r="EH45" s="745">
        <f t="shared" ca="1" si="171"/>
        <v>0</v>
      </c>
      <c r="EI45" s="745">
        <f t="shared" ca="1" si="171"/>
        <v>0</v>
      </c>
      <c r="EJ45" s="745">
        <f t="shared" ca="1" si="171"/>
        <v>0</v>
      </c>
      <c r="EK45" s="745">
        <f t="shared" ca="1" si="171"/>
        <v>0</v>
      </c>
      <c r="EL45" s="745">
        <f t="shared" ca="1" si="171"/>
        <v>0</v>
      </c>
      <c r="EM45" s="745">
        <f t="shared" ca="1" si="171"/>
        <v>0</v>
      </c>
      <c r="EN45" s="745">
        <f t="shared" ca="1" si="171"/>
        <v>0</v>
      </c>
      <c r="EO45" s="745">
        <f t="shared" ca="1" si="171"/>
        <v>0</v>
      </c>
      <c r="EP45" s="745">
        <f t="shared" ca="1" si="171"/>
        <v>0</v>
      </c>
      <c r="EQ45" s="745">
        <f t="shared" ca="1" si="171"/>
        <v>0</v>
      </c>
      <c r="ER45" s="745">
        <f t="shared" ca="1" si="171"/>
        <v>0</v>
      </c>
      <c r="ES45" s="745">
        <f t="shared" ca="1" si="171"/>
        <v>0</v>
      </c>
      <c r="ET45" s="745">
        <f t="shared" ca="1" si="171"/>
        <v>0</v>
      </c>
      <c r="EU45" s="745">
        <f t="shared" ca="1" si="171"/>
        <v>0</v>
      </c>
      <c r="EV45" s="745">
        <f t="shared" ca="1" si="171"/>
        <v>0</v>
      </c>
      <c r="EW45" s="745">
        <f t="shared" ca="1" si="171"/>
        <v>0</v>
      </c>
      <c r="EX45" s="745">
        <f t="shared" ca="1" si="171"/>
        <v>0</v>
      </c>
      <c r="EY45" s="745">
        <f t="shared" ca="1" si="171"/>
        <v>0</v>
      </c>
      <c r="EZ45" s="745">
        <f t="shared" ca="1" si="171"/>
        <v>0</v>
      </c>
      <c r="FA45" s="745">
        <f t="shared" ca="1" si="171"/>
        <v>0</v>
      </c>
      <c r="FB45" s="745">
        <f t="shared" ca="1" si="171"/>
        <v>0</v>
      </c>
      <c r="FC45" s="745">
        <f t="shared" ca="1" si="171"/>
        <v>0</v>
      </c>
      <c r="FD45" s="745">
        <f t="shared" ref="FD45:HG45" ca="1" si="172">(IF(FD$11=DESIGN_LIFE,FC45+$AO$23+$AO$25+$AO$26+$AO$27+$AO$28+$AO$18,FC45))</f>
        <v>0</v>
      </c>
      <c r="FE45" s="745">
        <f t="shared" ca="1" si="172"/>
        <v>0</v>
      </c>
      <c r="FF45" s="745">
        <f t="shared" ca="1" si="172"/>
        <v>0</v>
      </c>
      <c r="FG45" s="745">
        <f t="shared" ca="1" si="172"/>
        <v>0</v>
      </c>
      <c r="FH45" s="745">
        <f t="shared" ca="1" si="172"/>
        <v>0</v>
      </c>
      <c r="FI45" s="745">
        <f t="shared" ca="1" si="172"/>
        <v>0</v>
      </c>
      <c r="FJ45" s="745">
        <f t="shared" ca="1" si="172"/>
        <v>0</v>
      </c>
      <c r="FK45" s="745">
        <f t="shared" ca="1" si="172"/>
        <v>0</v>
      </c>
      <c r="FL45" s="745">
        <f t="shared" ca="1" si="172"/>
        <v>0</v>
      </c>
      <c r="FM45" s="745">
        <f t="shared" ca="1" si="172"/>
        <v>0</v>
      </c>
      <c r="FN45" s="745">
        <f t="shared" ca="1" si="172"/>
        <v>0</v>
      </c>
      <c r="FO45" s="745">
        <f t="shared" ca="1" si="172"/>
        <v>0</v>
      </c>
      <c r="FP45" s="745">
        <f t="shared" ca="1" si="172"/>
        <v>0</v>
      </c>
      <c r="FQ45" s="745">
        <f t="shared" ca="1" si="172"/>
        <v>0</v>
      </c>
      <c r="FR45" s="745">
        <f t="shared" ca="1" si="172"/>
        <v>0</v>
      </c>
      <c r="FS45" s="745">
        <f t="shared" ca="1" si="172"/>
        <v>0</v>
      </c>
      <c r="FT45" s="745">
        <f t="shared" ca="1" si="172"/>
        <v>0</v>
      </c>
      <c r="FU45" s="745">
        <f t="shared" ca="1" si="172"/>
        <v>0</v>
      </c>
      <c r="FV45" s="745">
        <f t="shared" ca="1" si="172"/>
        <v>0</v>
      </c>
      <c r="FW45" s="745">
        <f t="shared" ca="1" si="172"/>
        <v>0</v>
      </c>
      <c r="FX45" s="745">
        <f t="shared" ca="1" si="172"/>
        <v>0</v>
      </c>
      <c r="FY45" s="745">
        <f t="shared" ca="1" si="172"/>
        <v>0</v>
      </c>
      <c r="FZ45" s="745">
        <f t="shared" ca="1" si="172"/>
        <v>0</v>
      </c>
      <c r="GA45" s="745">
        <f t="shared" ca="1" si="172"/>
        <v>0</v>
      </c>
      <c r="GB45" s="745">
        <f t="shared" ca="1" si="172"/>
        <v>0</v>
      </c>
      <c r="GC45" s="745">
        <f t="shared" ca="1" si="172"/>
        <v>0</v>
      </c>
      <c r="GD45" s="745">
        <f t="shared" ca="1" si="172"/>
        <v>0</v>
      </c>
      <c r="GE45" s="745">
        <f t="shared" ca="1" si="172"/>
        <v>0</v>
      </c>
      <c r="GF45" s="745">
        <f t="shared" ca="1" si="172"/>
        <v>0</v>
      </c>
      <c r="GG45" s="745">
        <f t="shared" ca="1" si="172"/>
        <v>0</v>
      </c>
      <c r="GH45" s="745">
        <f t="shared" ca="1" si="172"/>
        <v>0</v>
      </c>
      <c r="GI45" s="745">
        <f t="shared" ca="1" si="172"/>
        <v>0</v>
      </c>
      <c r="GJ45" s="745">
        <f t="shared" ca="1" si="172"/>
        <v>0</v>
      </c>
      <c r="GK45" s="745">
        <f t="shared" ca="1" si="172"/>
        <v>0</v>
      </c>
      <c r="GL45" s="745">
        <f t="shared" ca="1" si="172"/>
        <v>0</v>
      </c>
      <c r="GM45" s="745">
        <f t="shared" ca="1" si="172"/>
        <v>0</v>
      </c>
      <c r="GN45" s="745">
        <f t="shared" ca="1" si="172"/>
        <v>0</v>
      </c>
      <c r="GO45" s="745">
        <f t="shared" ca="1" si="172"/>
        <v>0</v>
      </c>
      <c r="GP45" s="745">
        <f t="shared" ca="1" si="172"/>
        <v>0</v>
      </c>
      <c r="GQ45" s="745">
        <f t="shared" ca="1" si="172"/>
        <v>0</v>
      </c>
      <c r="GR45" s="745">
        <f t="shared" ca="1" si="172"/>
        <v>0</v>
      </c>
      <c r="GS45" s="745">
        <f t="shared" ca="1" si="172"/>
        <v>0</v>
      </c>
      <c r="GT45" s="745">
        <f t="shared" ca="1" si="172"/>
        <v>0</v>
      </c>
      <c r="GU45" s="745">
        <f t="shared" ca="1" si="172"/>
        <v>0</v>
      </c>
      <c r="GV45" s="745">
        <f t="shared" ca="1" si="172"/>
        <v>0</v>
      </c>
      <c r="GW45" s="745">
        <f t="shared" ca="1" si="172"/>
        <v>0</v>
      </c>
      <c r="GX45" s="745">
        <f t="shared" ca="1" si="172"/>
        <v>0</v>
      </c>
      <c r="GY45" s="745">
        <f t="shared" ca="1" si="172"/>
        <v>0</v>
      </c>
      <c r="GZ45" s="745">
        <f t="shared" ca="1" si="172"/>
        <v>0</v>
      </c>
      <c r="HA45" s="745">
        <f t="shared" ca="1" si="172"/>
        <v>0</v>
      </c>
      <c r="HB45" s="745">
        <f t="shared" ca="1" si="172"/>
        <v>0</v>
      </c>
      <c r="HC45" s="745">
        <f t="shared" ca="1" si="172"/>
        <v>0</v>
      </c>
      <c r="HD45" s="745">
        <f t="shared" ca="1" si="172"/>
        <v>0</v>
      </c>
      <c r="HE45" s="745">
        <f t="shared" ca="1" si="172"/>
        <v>0</v>
      </c>
      <c r="HF45" s="745">
        <f t="shared" ca="1" si="172"/>
        <v>0</v>
      </c>
      <c r="HG45" s="745">
        <f t="shared" ca="1" si="172"/>
        <v>0</v>
      </c>
      <c r="HH45" s="185"/>
    </row>
    <row r="46" spans="1:216" ht="20.100000000000001" customHeight="1" thickBot="1">
      <c r="B46" s="214"/>
      <c r="C46" s="214"/>
      <c r="D46" s="214"/>
      <c r="E46" s="214"/>
      <c r="F46" s="214"/>
      <c r="G46" s="214"/>
      <c r="H46" s="214"/>
      <c r="I46" s="214"/>
      <c r="J46" s="214"/>
      <c r="K46" s="214"/>
      <c r="L46" s="214"/>
      <c r="M46" s="216"/>
      <c r="N46" s="217"/>
      <c r="O46" s="217"/>
      <c r="P46" s="217"/>
      <c r="Q46" s="217"/>
      <c r="R46" s="217"/>
      <c r="S46" s="217"/>
      <c r="T46" s="217"/>
      <c r="U46" s="217"/>
      <c r="V46" s="221"/>
      <c r="W46" s="221"/>
      <c r="X46" s="458"/>
      <c r="Y46" s="185"/>
      <c r="Z46" s="745" t="str">
        <f>'MATERIAL DATA'!$Q70</f>
        <v>4.8.3 Benches</v>
      </c>
      <c r="AA46" s="768">
        <f t="shared" si="139"/>
        <v>0</v>
      </c>
      <c r="AB46" s="745"/>
      <c r="AC46" s="745"/>
      <c r="AD46" s="745"/>
      <c r="AE46" s="745"/>
      <c r="AF46" s="745" t="s">
        <v>661</v>
      </c>
      <c r="AG46" s="745"/>
      <c r="AH46" s="786">
        <f>E48*1000</f>
        <v>0</v>
      </c>
      <c r="AI46" s="745"/>
      <c r="AJ46" s="745"/>
      <c r="AK46" s="209"/>
      <c r="AL46" s="745"/>
      <c r="AM46" s="745"/>
      <c r="AN46" s="185"/>
      <c r="AO46" s="185"/>
      <c r="AP46" s="745"/>
      <c r="AQ46" s="745"/>
      <c r="AR46" s="745"/>
      <c r="AS46" s="745"/>
      <c r="AT46" s="745"/>
      <c r="AU46" s="745" t="s">
        <v>764</v>
      </c>
      <c r="AV46" s="745">
        <f>AI10*K8</f>
        <v>0</v>
      </c>
      <c r="AW46" s="756">
        <f t="shared" si="165"/>
        <v>0</v>
      </c>
      <c r="AX46" s="745"/>
      <c r="AY46" s="745" t="s">
        <v>399</v>
      </c>
      <c r="AZ46" s="745">
        <f ca="1">AI17*K8</f>
        <v>0</v>
      </c>
      <c r="BA46" s="785">
        <f t="shared" ca="1" si="166"/>
        <v>0</v>
      </c>
      <c r="BB46" s="745"/>
      <c r="BC46" s="745" t="s">
        <v>310</v>
      </c>
      <c r="BD46" s="185">
        <f>SUMIF($B$12:$B$45,"Timber",$T$12:$T$45)+SUMIF($C$12:$C$45,"Timber_EPD",$T$12:$T$45) +SUMIF($B$12:$B$45,"Timber",$U$12:$U$45) +SUMIF($C$12:$C$45,"Timber_EPD",$U$12:$U$45) +SUMIF($B$12:$B$45,"Timber",$V$12:$V$45)+SUMIF($C$12:$C$45,"Timber_EPD",$V$12:$V$45)</f>
        <v>0</v>
      </c>
      <c r="BE46" s="745">
        <f>BD46*K8</f>
        <v>0</v>
      </c>
      <c r="BF46" s="749">
        <f t="shared" si="160"/>
        <v>0</v>
      </c>
      <c r="BG46" s="745"/>
      <c r="BH46" s="745"/>
      <c r="BI46" s="745"/>
      <c r="BK46" s="209"/>
      <c r="BL46" s="209"/>
      <c r="BM46" s="846"/>
      <c r="BN46" s="848"/>
      <c r="BO46" s="186"/>
      <c r="BP46" s="849"/>
      <c r="BQ46" s="745"/>
      <c r="BR46" s="745"/>
      <c r="BS46" s="745"/>
      <c r="BT46" s="745"/>
      <c r="BU46" s="745"/>
      <c r="BV46" s="745"/>
      <c r="BW46" s="745"/>
      <c r="BX46" s="745"/>
      <c r="BY46" s="745"/>
      <c r="BZ46" s="745"/>
      <c r="CA46" s="209"/>
      <c r="CB46" s="745"/>
      <c r="CC46" s="745"/>
      <c r="CD46" s="745"/>
      <c r="CE46" s="209"/>
      <c r="CF46" s="209"/>
      <c r="CG46" s="209"/>
      <c r="CH46" s="799"/>
      <c r="CI46" s="185"/>
      <c r="CJ46" s="185"/>
      <c r="CK46" s="185"/>
      <c r="CL46" s="185"/>
      <c r="CM46" s="751" t="s">
        <v>456</v>
      </c>
      <c r="CN46" s="769">
        <f>SUM(CN44:CN45)</f>
        <v>0</v>
      </c>
      <c r="CO46" s="745">
        <f t="shared" ref="CO46:EZ46" si="173">SUM(CO44:CO45)</f>
        <v>0</v>
      </c>
      <c r="CP46" s="745">
        <f t="shared" si="173"/>
        <v>0</v>
      </c>
      <c r="CQ46" s="745">
        <f t="shared" ca="1" si="173"/>
        <v>0</v>
      </c>
      <c r="CR46" s="745">
        <f t="shared" ca="1" si="173"/>
        <v>0</v>
      </c>
      <c r="CS46" s="745">
        <f t="shared" ca="1" si="173"/>
        <v>0</v>
      </c>
      <c r="CT46" s="745">
        <f t="shared" ca="1" si="173"/>
        <v>0</v>
      </c>
      <c r="CU46" s="745">
        <f t="shared" ca="1" si="173"/>
        <v>0</v>
      </c>
      <c r="CV46" s="745">
        <f t="shared" ca="1" si="173"/>
        <v>0</v>
      </c>
      <c r="CW46" s="745">
        <f t="shared" ca="1" si="173"/>
        <v>0</v>
      </c>
      <c r="CX46" s="745">
        <f t="shared" ca="1" si="173"/>
        <v>0</v>
      </c>
      <c r="CY46" s="745">
        <f t="shared" ca="1" si="173"/>
        <v>0</v>
      </c>
      <c r="CZ46" s="745">
        <f t="shared" ca="1" si="173"/>
        <v>0</v>
      </c>
      <c r="DA46" s="745">
        <f t="shared" ca="1" si="173"/>
        <v>0</v>
      </c>
      <c r="DB46" s="745">
        <f t="shared" ca="1" si="173"/>
        <v>0</v>
      </c>
      <c r="DC46" s="745">
        <f t="shared" ca="1" si="173"/>
        <v>0</v>
      </c>
      <c r="DD46" s="745">
        <f t="shared" ca="1" si="173"/>
        <v>0</v>
      </c>
      <c r="DE46" s="745">
        <f t="shared" ca="1" si="173"/>
        <v>0</v>
      </c>
      <c r="DF46" s="745">
        <f t="shared" ca="1" si="173"/>
        <v>0</v>
      </c>
      <c r="DG46" s="745">
        <f t="shared" ca="1" si="173"/>
        <v>0</v>
      </c>
      <c r="DH46" s="745">
        <f t="shared" ca="1" si="173"/>
        <v>0</v>
      </c>
      <c r="DI46" s="745">
        <f t="shared" ca="1" si="173"/>
        <v>0</v>
      </c>
      <c r="DJ46" s="745">
        <f t="shared" ca="1" si="173"/>
        <v>0</v>
      </c>
      <c r="DK46" s="745">
        <f t="shared" ca="1" si="173"/>
        <v>0</v>
      </c>
      <c r="DL46" s="745">
        <f t="shared" ca="1" si="173"/>
        <v>0</v>
      </c>
      <c r="DM46" s="745">
        <f t="shared" ca="1" si="173"/>
        <v>0</v>
      </c>
      <c r="DN46" s="745">
        <f t="shared" ca="1" si="173"/>
        <v>0</v>
      </c>
      <c r="DO46" s="745">
        <f t="shared" ca="1" si="173"/>
        <v>0</v>
      </c>
      <c r="DP46" s="745">
        <f t="shared" ca="1" si="173"/>
        <v>0</v>
      </c>
      <c r="DQ46" s="745">
        <f t="shared" ca="1" si="173"/>
        <v>0</v>
      </c>
      <c r="DR46" s="745">
        <f t="shared" ca="1" si="173"/>
        <v>0</v>
      </c>
      <c r="DS46" s="745">
        <f t="shared" ca="1" si="173"/>
        <v>0</v>
      </c>
      <c r="DT46" s="745">
        <f t="shared" ca="1" si="173"/>
        <v>0</v>
      </c>
      <c r="DU46" s="745">
        <f t="shared" ca="1" si="173"/>
        <v>0</v>
      </c>
      <c r="DV46" s="745">
        <f t="shared" ca="1" si="173"/>
        <v>0</v>
      </c>
      <c r="DW46" s="745">
        <f t="shared" ca="1" si="173"/>
        <v>0</v>
      </c>
      <c r="DX46" s="745">
        <f t="shared" ca="1" si="173"/>
        <v>0</v>
      </c>
      <c r="DY46" s="745">
        <f t="shared" ca="1" si="173"/>
        <v>0</v>
      </c>
      <c r="DZ46" s="745">
        <f t="shared" ca="1" si="173"/>
        <v>0</v>
      </c>
      <c r="EA46" s="745">
        <f t="shared" ca="1" si="173"/>
        <v>0</v>
      </c>
      <c r="EB46" s="745">
        <f t="shared" ca="1" si="173"/>
        <v>0</v>
      </c>
      <c r="EC46" s="745">
        <f t="shared" ca="1" si="173"/>
        <v>0</v>
      </c>
      <c r="ED46" s="745">
        <f t="shared" ca="1" si="173"/>
        <v>0</v>
      </c>
      <c r="EE46" s="745">
        <f t="shared" ca="1" si="173"/>
        <v>0</v>
      </c>
      <c r="EF46" s="745">
        <f t="shared" ca="1" si="173"/>
        <v>0</v>
      </c>
      <c r="EG46" s="745">
        <f t="shared" ca="1" si="173"/>
        <v>0</v>
      </c>
      <c r="EH46" s="745">
        <f t="shared" ca="1" si="173"/>
        <v>0</v>
      </c>
      <c r="EI46" s="745">
        <f t="shared" ca="1" si="173"/>
        <v>0</v>
      </c>
      <c r="EJ46" s="745">
        <f t="shared" ca="1" si="173"/>
        <v>0</v>
      </c>
      <c r="EK46" s="745">
        <f t="shared" ca="1" si="173"/>
        <v>0</v>
      </c>
      <c r="EL46" s="745">
        <f t="shared" ca="1" si="173"/>
        <v>0</v>
      </c>
      <c r="EM46" s="745">
        <f t="shared" ca="1" si="173"/>
        <v>0</v>
      </c>
      <c r="EN46" s="745">
        <f t="shared" ca="1" si="173"/>
        <v>0</v>
      </c>
      <c r="EO46" s="745">
        <f t="shared" ca="1" si="173"/>
        <v>0</v>
      </c>
      <c r="EP46" s="745">
        <f t="shared" ca="1" si="173"/>
        <v>0</v>
      </c>
      <c r="EQ46" s="745">
        <f t="shared" ca="1" si="173"/>
        <v>0</v>
      </c>
      <c r="ER46" s="745">
        <f t="shared" ca="1" si="173"/>
        <v>0</v>
      </c>
      <c r="ES46" s="745">
        <f t="shared" ca="1" si="173"/>
        <v>0</v>
      </c>
      <c r="ET46" s="745">
        <f t="shared" ca="1" si="173"/>
        <v>0</v>
      </c>
      <c r="EU46" s="745">
        <f t="shared" ca="1" si="173"/>
        <v>0</v>
      </c>
      <c r="EV46" s="745">
        <f t="shared" ca="1" si="173"/>
        <v>0</v>
      </c>
      <c r="EW46" s="745">
        <f t="shared" ca="1" si="173"/>
        <v>0</v>
      </c>
      <c r="EX46" s="745">
        <f t="shared" ca="1" si="173"/>
        <v>0</v>
      </c>
      <c r="EY46" s="745">
        <f t="shared" ca="1" si="173"/>
        <v>0</v>
      </c>
      <c r="EZ46" s="745">
        <f t="shared" ca="1" si="173"/>
        <v>0</v>
      </c>
      <c r="FA46" s="745">
        <f t="shared" ref="FA46:HG46" ca="1" si="174">SUM(FA44:FA45)</f>
        <v>0</v>
      </c>
      <c r="FB46" s="745">
        <f t="shared" ca="1" si="174"/>
        <v>0</v>
      </c>
      <c r="FC46" s="745">
        <f t="shared" ca="1" si="174"/>
        <v>0</v>
      </c>
      <c r="FD46" s="745">
        <f t="shared" ca="1" si="174"/>
        <v>0</v>
      </c>
      <c r="FE46" s="745">
        <f t="shared" ca="1" si="174"/>
        <v>0</v>
      </c>
      <c r="FF46" s="745">
        <f t="shared" ca="1" si="174"/>
        <v>0</v>
      </c>
      <c r="FG46" s="745">
        <f t="shared" ca="1" si="174"/>
        <v>0</v>
      </c>
      <c r="FH46" s="745">
        <f t="shared" ca="1" si="174"/>
        <v>0</v>
      </c>
      <c r="FI46" s="745">
        <f t="shared" ca="1" si="174"/>
        <v>0</v>
      </c>
      <c r="FJ46" s="745">
        <f t="shared" ca="1" si="174"/>
        <v>0</v>
      </c>
      <c r="FK46" s="745">
        <f t="shared" ca="1" si="174"/>
        <v>0</v>
      </c>
      <c r="FL46" s="745">
        <f t="shared" ca="1" si="174"/>
        <v>0</v>
      </c>
      <c r="FM46" s="745">
        <f t="shared" ca="1" si="174"/>
        <v>0</v>
      </c>
      <c r="FN46" s="745">
        <f t="shared" ca="1" si="174"/>
        <v>0</v>
      </c>
      <c r="FO46" s="745">
        <f t="shared" ca="1" si="174"/>
        <v>0</v>
      </c>
      <c r="FP46" s="745">
        <f t="shared" ca="1" si="174"/>
        <v>0</v>
      </c>
      <c r="FQ46" s="745">
        <f t="shared" ca="1" si="174"/>
        <v>0</v>
      </c>
      <c r="FR46" s="745">
        <f t="shared" ca="1" si="174"/>
        <v>0</v>
      </c>
      <c r="FS46" s="745">
        <f t="shared" ca="1" si="174"/>
        <v>0</v>
      </c>
      <c r="FT46" s="745">
        <f t="shared" ca="1" si="174"/>
        <v>0</v>
      </c>
      <c r="FU46" s="745">
        <f t="shared" ca="1" si="174"/>
        <v>0</v>
      </c>
      <c r="FV46" s="745">
        <f t="shared" ca="1" si="174"/>
        <v>0</v>
      </c>
      <c r="FW46" s="745">
        <f t="shared" ca="1" si="174"/>
        <v>0</v>
      </c>
      <c r="FX46" s="745">
        <f t="shared" ca="1" si="174"/>
        <v>0</v>
      </c>
      <c r="FY46" s="745">
        <f t="shared" ca="1" si="174"/>
        <v>0</v>
      </c>
      <c r="FZ46" s="745">
        <f t="shared" ca="1" si="174"/>
        <v>0</v>
      </c>
      <c r="GA46" s="745">
        <f t="shared" ca="1" si="174"/>
        <v>0</v>
      </c>
      <c r="GB46" s="745">
        <f t="shared" ca="1" si="174"/>
        <v>0</v>
      </c>
      <c r="GC46" s="745">
        <f t="shared" ca="1" si="174"/>
        <v>0</v>
      </c>
      <c r="GD46" s="745">
        <f t="shared" ca="1" si="174"/>
        <v>0</v>
      </c>
      <c r="GE46" s="745">
        <f t="shared" ca="1" si="174"/>
        <v>0</v>
      </c>
      <c r="GF46" s="745">
        <f t="shared" ca="1" si="174"/>
        <v>0</v>
      </c>
      <c r="GG46" s="745">
        <f t="shared" ca="1" si="174"/>
        <v>0</v>
      </c>
      <c r="GH46" s="745">
        <f t="shared" ca="1" si="174"/>
        <v>0</v>
      </c>
      <c r="GI46" s="745">
        <f t="shared" ca="1" si="174"/>
        <v>0</v>
      </c>
      <c r="GJ46" s="745">
        <f t="shared" ca="1" si="174"/>
        <v>0</v>
      </c>
      <c r="GK46" s="745">
        <f t="shared" ca="1" si="174"/>
        <v>0</v>
      </c>
      <c r="GL46" s="745">
        <f t="shared" ca="1" si="174"/>
        <v>0</v>
      </c>
      <c r="GM46" s="745">
        <f t="shared" ca="1" si="174"/>
        <v>0</v>
      </c>
      <c r="GN46" s="745">
        <f t="shared" ca="1" si="174"/>
        <v>0</v>
      </c>
      <c r="GO46" s="745">
        <f t="shared" ca="1" si="174"/>
        <v>0</v>
      </c>
      <c r="GP46" s="745">
        <f t="shared" ca="1" si="174"/>
        <v>0</v>
      </c>
      <c r="GQ46" s="745">
        <f t="shared" ca="1" si="174"/>
        <v>0</v>
      </c>
      <c r="GR46" s="745">
        <f t="shared" ca="1" si="174"/>
        <v>0</v>
      </c>
      <c r="GS46" s="745">
        <f t="shared" ca="1" si="174"/>
        <v>0</v>
      </c>
      <c r="GT46" s="745">
        <f t="shared" ca="1" si="174"/>
        <v>0</v>
      </c>
      <c r="GU46" s="745">
        <f t="shared" ca="1" si="174"/>
        <v>0</v>
      </c>
      <c r="GV46" s="745">
        <f t="shared" ca="1" si="174"/>
        <v>0</v>
      </c>
      <c r="GW46" s="745">
        <f t="shared" ca="1" si="174"/>
        <v>0</v>
      </c>
      <c r="GX46" s="745">
        <f t="shared" ca="1" si="174"/>
        <v>0</v>
      </c>
      <c r="GY46" s="745">
        <f t="shared" ca="1" si="174"/>
        <v>0</v>
      </c>
      <c r="GZ46" s="745">
        <f t="shared" ca="1" si="174"/>
        <v>0</v>
      </c>
      <c r="HA46" s="745">
        <f t="shared" ca="1" si="174"/>
        <v>0</v>
      </c>
      <c r="HB46" s="745">
        <f t="shared" ca="1" si="174"/>
        <v>0</v>
      </c>
      <c r="HC46" s="745">
        <f t="shared" ca="1" si="174"/>
        <v>0</v>
      </c>
      <c r="HD46" s="745">
        <f t="shared" ca="1" si="174"/>
        <v>0</v>
      </c>
      <c r="HE46" s="745">
        <f t="shared" ca="1" si="174"/>
        <v>0</v>
      </c>
      <c r="HF46" s="745">
        <f t="shared" ca="1" si="174"/>
        <v>0</v>
      </c>
      <c r="HG46" s="745">
        <f t="shared" ca="1" si="174"/>
        <v>0</v>
      </c>
      <c r="HH46" s="185"/>
    </row>
    <row r="47" spans="1:216" ht="20.100000000000001" customHeight="1" thickBot="1">
      <c r="B47" s="549"/>
      <c r="C47" s="215"/>
      <c r="D47" s="548"/>
      <c r="E47" s="480" t="s">
        <v>651</v>
      </c>
      <c r="F47" s="547"/>
      <c r="G47" s="215"/>
      <c r="H47" s="479" t="s">
        <v>641</v>
      </c>
      <c r="I47" s="464"/>
      <c r="J47" s="464"/>
      <c r="K47" s="934" t="s">
        <v>652</v>
      </c>
      <c r="L47" s="935"/>
      <c r="M47" s="214"/>
      <c r="N47" s="465"/>
      <c r="O47" s="465"/>
      <c r="P47" s="465"/>
      <c r="Q47" s="685" t="s">
        <v>640</v>
      </c>
      <c r="R47" s="114" t="s">
        <v>649</v>
      </c>
      <c r="S47" s="114" t="s">
        <v>650</v>
      </c>
      <c r="T47" s="114" t="s">
        <v>642</v>
      </c>
      <c r="U47" s="114" t="s">
        <v>644</v>
      </c>
      <c r="V47" s="114" t="s">
        <v>105</v>
      </c>
      <c r="W47" s="959" t="s">
        <v>807</v>
      </c>
      <c r="X47" s="960"/>
      <c r="Y47" s="185"/>
      <c r="Z47" s="745" t="str">
        <f>'MATERIAL DATA'!$Q71</f>
        <v>4.8.4 Planters</v>
      </c>
      <c r="AA47" s="768">
        <f t="shared" si="139"/>
        <v>0</v>
      </c>
      <c r="AB47" s="745"/>
      <c r="AC47" s="745"/>
      <c r="AD47" s="745"/>
      <c r="AE47" s="745"/>
      <c r="AF47" s="745" t="s">
        <v>236</v>
      </c>
      <c r="AG47" s="745"/>
      <c r="AH47" s="786" t="e">
        <f>E51*1000</f>
        <v>#VALUE!</v>
      </c>
      <c r="AI47" s="745"/>
      <c r="AJ47" s="745"/>
      <c r="AK47" s="209"/>
      <c r="AL47" s="745"/>
      <c r="AM47" s="745"/>
      <c r="AN47" s="185"/>
      <c r="AO47" s="185"/>
      <c r="AP47" s="745"/>
      <c r="AQ47" s="745"/>
      <c r="AR47" s="745"/>
      <c r="AS47" s="745"/>
      <c r="AT47" s="745"/>
      <c r="AU47" s="745" t="s">
        <v>773</v>
      </c>
      <c r="AV47" s="745">
        <f>AI11*K8</f>
        <v>0</v>
      </c>
      <c r="AW47" s="756">
        <f t="shared" si="165"/>
        <v>0</v>
      </c>
      <c r="AX47" s="745"/>
      <c r="AY47" s="745" t="s">
        <v>400</v>
      </c>
      <c r="AZ47" s="745" t="e">
        <f>IFERROR(AI18*K8, #N/A)</f>
        <v>#N/A</v>
      </c>
      <c r="BA47" s="785" t="e">
        <f t="shared" si="166"/>
        <v>#N/A</v>
      </c>
      <c r="BB47" s="745"/>
      <c r="BC47" s="745" t="s">
        <v>587</v>
      </c>
      <c r="BD47" s="185">
        <f>SUMIF($B$12:$B$45,"Timber",$X$12:$X$45)+SUMIF($C$12:$C$45,"Timber_EPD",$X$12:$X$45)</f>
        <v>0</v>
      </c>
      <c r="BE47" s="745">
        <f>BD47*K8</f>
        <v>0</v>
      </c>
      <c r="BF47" s="749">
        <f t="shared" si="160"/>
        <v>0</v>
      </c>
      <c r="BG47" s="745"/>
      <c r="BH47" s="745"/>
      <c r="BI47" s="745"/>
      <c r="BK47" s="209"/>
      <c r="BL47" s="209"/>
      <c r="BM47" s="846"/>
      <c r="BN47" s="848"/>
      <c r="BO47" s="186"/>
      <c r="BP47" s="849"/>
      <c r="BQ47" s="745"/>
      <c r="BR47" s="745"/>
      <c r="BS47" s="745"/>
      <c r="BT47" s="745"/>
      <c r="BU47" s="745"/>
      <c r="BV47" s="745"/>
      <c r="BW47" s="745"/>
      <c r="BX47" s="745"/>
      <c r="BY47" s="745"/>
      <c r="BZ47" s="745"/>
      <c r="CA47" s="209"/>
      <c r="CB47" s="745"/>
      <c r="CC47" s="745"/>
      <c r="CD47" s="745"/>
      <c r="CE47" s="209"/>
      <c r="CF47" s="209"/>
      <c r="CG47" s="209"/>
      <c r="CH47" s="799"/>
      <c r="CI47" s="185"/>
      <c r="CJ47" s="185"/>
      <c r="CK47" s="185"/>
      <c r="CL47" s="185"/>
      <c r="CM47" s="751" t="s">
        <v>457</v>
      </c>
      <c r="CN47" s="769">
        <v>0</v>
      </c>
      <c r="CO47" s="745">
        <v>0</v>
      </c>
      <c r="CP47" s="745">
        <v>0</v>
      </c>
      <c r="CQ47" s="745">
        <f>$AO$18</f>
        <v>0</v>
      </c>
      <c r="CR47" s="745">
        <f t="shared" ref="CR47:FC47" si="175">IF(DESIGN_LIFE&gt;=CR$11,CQ47,IF(CR$11=DESIGN_LIFE+1,0,IF(CR$11&gt;DESIGN_LIFE,CQ47)))</f>
        <v>0</v>
      </c>
      <c r="CS47" s="745">
        <f t="shared" si="175"/>
        <v>0</v>
      </c>
      <c r="CT47" s="745">
        <f t="shared" si="175"/>
        <v>0</v>
      </c>
      <c r="CU47" s="745">
        <f t="shared" si="175"/>
        <v>0</v>
      </c>
      <c r="CV47" s="745">
        <f t="shared" si="175"/>
        <v>0</v>
      </c>
      <c r="CW47" s="745">
        <f t="shared" si="175"/>
        <v>0</v>
      </c>
      <c r="CX47" s="745">
        <f t="shared" si="175"/>
        <v>0</v>
      </c>
      <c r="CY47" s="745">
        <f t="shared" si="175"/>
        <v>0</v>
      </c>
      <c r="CZ47" s="745">
        <f t="shared" si="175"/>
        <v>0</v>
      </c>
      <c r="DA47" s="745">
        <f t="shared" si="175"/>
        <v>0</v>
      </c>
      <c r="DB47" s="745">
        <f t="shared" si="175"/>
        <v>0</v>
      </c>
      <c r="DC47" s="745">
        <f t="shared" si="175"/>
        <v>0</v>
      </c>
      <c r="DD47" s="745">
        <f t="shared" si="175"/>
        <v>0</v>
      </c>
      <c r="DE47" s="745">
        <f t="shared" si="175"/>
        <v>0</v>
      </c>
      <c r="DF47" s="745">
        <f t="shared" si="175"/>
        <v>0</v>
      </c>
      <c r="DG47" s="745">
        <f t="shared" si="175"/>
        <v>0</v>
      </c>
      <c r="DH47" s="745">
        <f t="shared" si="175"/>
        <v>0</v>
      </c>
      <c r="DI47" s="745">
        <f t="shared" si="175"/>
        <v>0</v>
      </c>
      <c r="DJ47" s="745">
        <f t="shared" si="175"/>
        <v>0</v>
      </c>
      <c r="DK47" s="745">
        <f t="shared" si="175"/>
        <v>0</v>
      </c>
      <c r="DL47" s="745">
        <f t="shared" si="175"/>
        <v>0</v>
      </c>
      <c r="DM47" s="745">
        <f t="shared" si="175"/>
        <v>0</v>
      </c>
      <c r="DN47" s="745">
        <f t="shared" si="175"/>
        <v>0</v>
      </c>
      <c r="DO47" s="745">
        <f t="shared" si="175"/>
        <v>0</v>
      </c>
      <c r="DP47" s="745">
        <f t="shared" si="175"/>
        <v>0</v>
      </c>
      <c r="DQ47" s="745">
        <f t="shared" si="175"/>
        <v>0</v>
      </c>
      <c r="DR47" s="745">
        <f t="shared" si="175"/>
        <v>0</v>
      </c>
      <c r="DS47" s="745">
        <f t="shared" si="175"/>
        <v>0</v>
      </c>
      <c r="DT47" s="745">
        <f t="shared" si="175"/>
        <v>0</v>
      </c>
      <c r="DU47" s="745">
        <f t="shared" si="175"/>
        <v>0</v>
      </c>
      <c r="DV47" s="745">
        <f t="shared" si="175"/>
        <v>0</v>
      </c>
      <c r="DW47" s="745">
        <f t="shared" si="175"/>
        <v>0</v>
      </c>
      <c r="DX47" s="745">
        <f t="shared" si="175"/>
        <v>0</v>
      </c>
      <c r="DY47" s="745">
        <f t="shared" si="175"/>
        <v>0</v>
      </c>
      <c r="DZ47" s="745">
        <f t="shared" si="175"/>
        <v>0</v>
      </c>
      <c r="EA47" s="745">
        <f t="shared" si="175"/>
        <v>0</v>
      </c>
      <c r="EB47" s="745">
        <f t="shared" si="175"/>
        <v>0</v>
      </c>
      <c r="EC47" s="745">
        <f t="shared" si="175"/>
        <v>0</v>
      </c>
      <c r="ED47" s="745">
        <f t="shared" si="175"/>
        <v>0</v>
      </c>
      <c r="EE47" s="745">
        <f t="shared" si="175"/>
        <v>0</v>
      </c>
      <c r="EF47" s="745">
        <f t="shared" si="175"/>
        <v>0</v>
      </c>
      <c r="EG47" s="745">
        <f t="shared" si="175"/>
        <v>0</v>
      </c>
      <c r="EH47" s="745">
        <f t="shared" si="175"/>
        <v>0</v>
      </c>
      <c r="EI47" s="745">
        <f t="shared" si="175"/>
        <v>0</v>
      </c>
      <c r="EJ47" s="745">
        <f t="shared" si="175"/>
        <v>0</v>
      </c>
      <c r="EK47" s="745">
        <f t="shared" si="175"/>
        <v>0</v>
      </c>
      <c r="EL47" s="745">
        <f t="shared" si="175"/>
        <v>0</v>
      </c>
      <c r="EM47" s="745">
        <f t="shared" si="175"/>
        <v>0</v>
      </c>
      <c r="EN47" s="745">
        <f t="shared" si="175"/>
        <v>0</v>
      </c>
      <c r="EO47" s="745">
        <f t="shared" si="175"/>
        <v>0</v>
      </c>
      <c r="EP47" s="745">
        <f t="shared" si="175"/>
        <v>0</v>
      </c>
      <c r="EQ47" s="745">
        <f t="shared" si="175"/>
        <v>0</v>
      </c>
      <c r="ER47" s="745">
        <f t="shared" si="175"/>
        <v>0</v>
      </c>
      <c r="ES47" s="745">
        <f t="shared" si="175"/>
        <v>0</v>
      </c>
      <c r="ET47" s="745">
        <f t="shared" si="175"/>
        <v>0</v>
      </c>
      <c r="EU47" s="745">
        <f t="shared" si="175"/>
        <v>0</v>
      </c>
      <c r="EV47" s="745">
        <f t="shared" si="175"/>
        <v>0</v>
      </c>
      <c r="EW47" s="745">
        <f t="shared" si="175"/>
        <v>0</v>
      </c>
      <c r="EX47" s="745">
        <f t="shared" si="175"/>
        <v>0</v>
      </c>
      <c r="EY47" s="745">
        <f t="shared" si="175"/>
        <v>0</v>
      </c>
      <c r="EZ47" s="745">
        <f t="shared" si="175"/>
        <v>0</v>
      </c>
      <c r="FA47" s="745">
        <f t="shared" si="175"/>
        <v>0</v>
      </c>
      <c r="FB47" s="745">
        <f t="shared" si="175"/>
        <v>0</v>
      </c>
      <c r="FC47" s="745">
        <f t="shared" si="175"/>
        <v>0</v>
      </c>
      <c r="FD47" s="745">
        <f t="shared" ref="FD47:HG47" si="176">IF(DESIGN_LIFE&gt;=FD$11,FC47,IF(FD$11=DESIGN_LIFE+1,0,IF(FD$11&gt;DESIGN_LIFE,FC47)))</f>
        <v>0</v>
      </c>
      <c r="FE47" s="745">
        <f t="shared" si="176"/>
        <v>0</v>
      </c>
      <c r="FF47" s="745">
        <f t="shared" si="176"/>
        <v>0</v>
      </c>
      <c r="FG47" s="745">
        <f t="shared" si="176"/>
        <v>0</v>
      </c>
      <c r="FH47" s="745">
        <f t="shared" si="176"/>
        <v>0</v>
      </c>
      <c r="FI47" s="745">
        <f t="shared" si="176"/>
        <v>0</v>
      </c>
      <c r="FJ47" s="745">
        <f t="shared" si="176"/>
        <v>0</v>
      </c>
      <c r="FK47" s="745">
        <f t="shared" si="176"/>
        <v>0</v>
      </c>
      <c r="FL47" s="745">
        <f t="shared" si="176"/>
        <v>0</v>
      </c>
      <c r="FM47" s="745">
        <f t="shared" si="176"/>
        <v>0</v>
      </c>
      <c r="FN47" s="745">
        <f t="shared" si="176"/>
        <v>0</v>
      </c>
      <c r="FO47" s="745">
        <f t="shared" si="176"/>
        <v>0</v>
      </c>
      <c r="FP47" s="745">
        <f t="shared" si="176"/>
        <v>0</v>
      </c>
      <c r="FQ47" s="745">
        <f t="shared" si="176"/>
        <v>0</v>
      </c>
      <c r="FR47" s="745">
        <f t="shared" si="176"/>
        <v>0</v>
      </c>
      <c r="FS47" s="745">
        <f t="shared" si="176"/>
        <v>0</v>
      </c>
      <c r="FT47" s="745">
        <f t="shared" si="176"/>
        <v>0</v>
      </c>
      <c r="FU47" s="745">
        <f t="shared" si="176"/>
        <v>0</v>
      </c>
      <c r="FV47" s="745">
        <f t="shared" si="176"/>
        <v>0</v>
      </c>
      <c r="FW47" s="745">
        <f t="shared" si="176"/>
        <v>0</v>
      </c>
      <c r="FX47" s="745">
        <f t="shared" si="176"/>
        <v>0</v>
      </c>
      <c r="FY47" s="745">
        <f t="shared" si="176"/>
        <v>0</v>
      </c>
      <c r="FZ47" s="745">
        <f t="shared" si="176"/>
        <v>0</v>
      </c>
      <c r="GA47" s="745">
        <f t="shared" si="176"/>
        <v>0</v>
      </c>
      <c r="GB47" s="745">
        <f t="shared" si="176"/>
        <v>0</v>
      </c>
      <c r="GC47" s="745">
        <f t="shared" si="176"/>
        <v>0</v>
      </c>
      <c r="GD47" s="745">
        <f t="shared" si="176"/>
        <v>0</v>
      </c>
      <c r="GE47" s="745">
        <f t="shared" si="176"/>
        <v>0</v>
      </c>
      <c r="GF47" s="745">
        <f t="shared" si="176"/>
        <v>0</v>
      </c>
      <c r="GG47" s="745">
        <f t="shared" si="176"/>
        <v>0</v>
      </c>
      <c r="GH47" s="745">
        <f t="shared" si="176"/>
        <v>0</v>
      </c>
      <c r="GI47" s="745">
        <f t="shared" si="176"/>
        <v>0</v>
      </c>
      <c r="GJ47" s="745">
        <f t="shared" si="176"/>
        <v>0</v>
      </c>
      <c r="GK47" s="745">
        <f t="shared" si="176"/>
        <v>0</v>
      </c>
      <c r="GL47" s="745">
        <f t="shared" si="176"/>
        <v>0</v>
      </c>
      <c r="GM47" s="745">
        <f t="shared" si="176"/>
        <v>0</v>
      </c>
      <c r="GN47" s="745">
        <f t="shared" si="176"/>
        <v>0</v>
      </c>
      <c r="GO47" s="745">
        <f t="shared" si="176"/>
        <v>0</v>
      </c>
      <c r="GP47" s="745">
        <f t="shared" si="176"/>
        <v>0</v>
      </c>
      <c r="GQ47" s="745">
        <f t="shared" si="176"/>
        <v>0</v>
      </c>
      <c r="GR47" s="745">
        <f t="shared" si="176"/>
        <v>0</v>
      </c>
      <c r="GS47" s="745">
        <f t="shared" si="176"/>
        <v>0</v>
      </c>
      <c r="GT47" s="745">
        <f t="shared" si="176"/>
        <v>0</v>
      </c>
      <c r="GU47" s="745">
        <f t="shared" si="176"/>
        <v>0</v>
      </c>
      <c r="GV47" s="745">
        <f t="shared" si="176"/>
        <v>0</v>
      </c>
      <c r="GW47" s="745">
        <f t="shared" si="176"/>
        <v>0</v>
      </c>
      <c r="GX47" s="745">
        <f t="shared" si="176"/>
        <v>0</v>
      </c>
      <c r="GY47" s="745">
        <f t="shared" si="176"/>
        <v>0</v>
      </c>
      <c r="GZ47" s="745">
        <f t="shared" si="176"/>
        <v>0</v>
      </c>
      <c r="HA47" s="745">
        <f t="shared" si="176"/>
        <v>0</v>
      </c>
      <c r="HB47" s="745">
        <f t="shared" si="176"/>
        <v>0</v>
      </c>
      <c r="HC47" s="745">
        <f t="shared" si="176"/>
        <v>0</v>
      </c>
      <c r="HD47" s="745">
        <f t="shared" si="176"/>
        <v>0</v>
      </c>
      <c r="HE47" s="745">
        <f t="shared" si="176"/>
        <v>0</v>
      </c>
      <c r="HF47" s="745">
        <f t="shared" si="176"/>
        <v>0</v>
      </c>
      <c r="HG47" s="745">
        <f t="shared" si="176"/>
        <v>0</v>
      </c>
      <c r="HH47" s="185"/>
    </row>
    <row r="48" spans="1:216" ht="20.100000000000001" customHeight="1" thickBot="1">
      <c r="B48" s="215"/>
      <c r="C48" s="462"/>
      <c r="D48" s="467" t="s">
        <v>658</v>
      </c>
      <c r="E48" s="481">
        <f>AW14</f>
        <v>0</v>
      </c>
      <c r="F48" s="545" t="e">
        <f>TEXT(1000*E48/SUM(GIA_RN), "#,###0") &amp; _xlfn.CONCAT(IF(TYPOLOGY="Bridge", " kgCO₂e/FA", " kgCO₂e/m²" ))</f>
        <v>#DIV/0!</v>
      </c>
      <c r="G48" s="467" t="s">
        <v>658</v>
      </c>
      <c r="H48" s="478" t="e">
        <f>BE14</f>
        <v>#DIV/0!</v>
      </c>
      <c r="I48" s="510" t="e">
        <f>TEXT(1000*H48/D9, "#,###0") &amp; _xlfn.CONCAT(IF(TYPOLOGY="Bridge", " kgCO₂e/FA", " kgCO₂e/m²" ))</f>
        <v>#DIV/0!</v>
      </c>
      <c r="J48" s="447" t="s">
        <v>658</v>
      </c>
      <c r="K48" s="472" t="e">
        <f>BA14</f>
        <v>#DIV/0!</v>
      </c>
      <c r="L48" s="512" t="e">
        <f>TEXT(1000*K48/E9, "#,###0") &amp; _xlfn.CONCAT(IF(TYPOLOGY="Bridge", " kgCO₂e/FA", " kgCO₂e/m²" ))</f>
        <v>#DIV/0!</v>
      </c>
      <c r="M48" s="489"/>
      <c r="N48" s="465"/>
      <c r="O48" s="963" t="s">
        <v>1029</v>
      </c>
      <c r="P48" s="964"/>
      <c r="Q48" s="686">
        <f>$H$9/1000</f>
        <v>0</v>
      </c>
      <c r="R48" s="161">
        <f>C9*F8/1000</f>
        <v>0</v>
      </c>
      <c r="S48" s="161">
        <f>SUM(E9*G8)/1000 + SUM(Q44:Q45) + SUM(Q12:Q43)</f>
        <v>0</v>
      </c>
      <c r="T48" s="161">
        <f>I9/1000</f>
        <v>0</v>
      </c>
      <c r="U48" s="161">
        <f>J9/1000</f>
        <v>0</v>
      </c>
      <c r="V48" s="162" t="e">
        <f>IF(L8='Default Values'!F6, SUM(GIA_RN)*('Default Values'!G6*G8), IF(L8='Default Values'!F7, SUM(GIA_RN)*('Default Values'!G7*G8), IF(L8='Default Values'!F8,  SUM(GIA_RN)*('Default Values'!G8*G8),"")))/1000</f>
        <v>#VALUE!</v>
      </c>
      <c r="W48" s="959"/>
      <c r="X48" s="960"/>
      <c r="Y48" s="185"/>
      <c r="Z48" s="745" t="str">
        <f>'MATERIAL DATA'!$Q72</f>
        <v>4.8.5 Lighting columns</v>
      </c>
      <c r="AA48" s="768">
        <f t="shared" si="139"/>
        <v>0</v>
      </c>
      <c r="AB48" s="745"/>
      <c r="AC48" s="745"/>
      <c r="AD48" s="745"/>
      <c r="AE48" s="745"/>
      <c r="AF48" s="800" t="str">
        <f>CONCATENATE( FIXED(AH43,0), " one-way flights from London to New York")</f>
        <v>0 one-way flights from London to New York</v>
      </c>
      <c r="AG48" s="745"/>
      <c r="AH48" s="745"/>
      <c r="AI48" s="745"/>
      <c r="AJ48" s="745"/>
      <c r="AK48" s="209"/>
      <c r="AL48" s="745"/>
      <c r="AM48" s="745"/>
      <c r="AN48" s="185"/>
      <c r="AO48" s="185"/>
      <c r="AP48" s="745"/>
      <c r="AQ48" s="745"/>
      <c r="AR48" s="745"/>
      <c r="AS48" s="745"/>
      <c r="AT48" s="745"/>
      <c r="AU48" s="185"/>
      <c r="AV48" s="745"/>
      <c r="AW48" s="745"/>
      <c r="AX48" s="745"/>
      <c r="AY48" s="185" t="s">
        <v>796</v>
      </c>
      <c r="AZ48" s="745">
        <f ca="1">AI19*K8</f>
        <v>0</v>
      </c>
      <c r="BA48" s="785">
        <f t="shared" ca="1" si="166"/>
        <v>0</v>
      </c>
      <c r="BB48" s="745"/>
      <c r="BC48" s="745" t="s">
        <v>861</v>
      </c>
      <c r="BD48" s="185">
        <f>SUMIFS($O$12:$O$45,$B$12:$B$45,"&lt;&gt;Timber",$C$12:$C$45,"&lt;&gt;Timber_EPD") + H9/1000</f>
        <v>0</v>
      </c>
      <c r="BE48" s="745">
        <f>BD48*K8</f>
        <v>0</v>
      </c>
      <c r="BF48" s="749">
        <f t="shared" si="160"/>
        <v>0</v>
      </c>
      <c r="BG48" s="745"/>
      <c r="BH48" s="745"/>
      <c r="BI48" s="745"/>
      <c r="BK48" s="801"/>
      <c r="BL48" s="801"/>
      <c r="BM48" s="846"/>
      <c r="BN48" s="848"/>
      <c r="BO48" s="745"/>
      <c r="BP48" s="849"/>
      <c r="BQ48" s="745"/>
      <c r="BR48" s="745"/>
      <c r="BS48" s="745"/>
      <c r="BT48" s="745"/>
      <c r="BU48" s="745"/>
      <c r="BV48" s="745"/>
      <c r="BW48" s="745"/>
      <c r="BX48" s="745"/>
      <c r="BY48" s="745"/>
      <c r="BZ48" s="745"/>
      <c r="CA48" s="209"/>
      <c r="CB48" s="745"/>
      <c r="CC48" s="745"/>
      <c r="CD48" s="745"/>
      <c r="CE48" s="209"/>
      <c r="CF48" s="209"/>
      <c r="CG48" s="209"/>
      <c r="CH48" s="799"/>
      <c r="CI48" s="185"/>
      <c r="CJ48" s="185"/>
      <c r="CK48" s="185"/>
      <c r="CL48" s="185"/>
      <c r="CM48" s="185"/>
      <c r="CN48" s="185"/>
      <c r="CO48" s="185"/>
      <c r="CP48" s="185"/>
      <c r="CQ48" s="185"/>
      <c r="CR48" s="185"/>
      <c r="CS48" s="185"/>
      <c r="CT48" s="185"/>
      <c r="CU48" s="185"/>
      <c r="CV48" s="185"/>
      <c r="CW48" s="185"/>
      <c r="CX48" s="185"/>
      <c r="CY48" s="185"/>
      <c r="CZ48" s="185"/>
      <c r="DA48" s="185"/>
      <c r="DB48" s="185"/>
      <c r="DC48" s="185"/>
      <c r="DD48" s="185"/>
      <c r="DE48" s="185"/>
      <c r="DF48" s="185"/>
      <c r="DG48" s="185"/>
      <c r="DH48" s="185"/>
      <c r="DI48" s="185"/>
      <c r="DJ48" s="185"/>
      <c r="DK48" s="185"/>
      <c r="DL48" s="185"/>
      <c r="DM48" s="185"/>
      <c r="DN48" s="185"/>
      <c r="DO48" s="185"/>
      <c r="DP48" s="185"/>
      <c r="DQ48" s="185"/>
      <c r="DR48" s="185"/>
      <c r="DS48" s="185"/>
      <c r="DT48" s="185"/>
      <c r="DU48" s="185"/>
      <c r="DV48" s="185"/>
      <c r="DW48" s="185"/>
      <c r="DX48" s="185"/>
      <c r="DY48" s="185"/>
      <c r="DZ48" s="185"/>
      <c r="EA48" s="185"/>
      <c r="EB48" s="185"/>
      <c r="EC48" s="185"/>
      <c r="ED48" s="185"/>
      <c r="EE48" s="185"/>
      <c r="EF48" s="185"/>
      <c r="EG48" s="185"/>
      <c r="EH48" s="185"/>
      <c r="EI48" s="185"/>
      <c r="EJ48" s="185"/>
      <c r="EK48" s="185"/>
      <c r="EL48" s="185"/>
      <c r="EM48" s="185"/>
      <c r="EN48" s="185"/>
      <c r="EO48" s="185"/>
      <c r="EP48" s="185"/>
      <c r="EQ48" s="185"/>
      <c r="ER48" s="185"/>
      <c r="ES48" s="185"/>
      <c r="ET48" s="185"/>
      <c r="EU48" s="185"/>
      <c r="EV48" s="185"/>
      <c r="EW48" s="185"/>
      <c r="EX48" s="185"/>
      <c r="EY48" s="185"/>
      <c r="EZ48" s="185"/>
      <c r="FA48" s="185"/>
      <c r="FB48" s="185"/>
      <c r="FC48" s="185"/>
      <c r="FD48" s="185"/>
      <c r="FE48" s="185"/>
      <c r="FF48" s="185"/>
      <c r="FG48" s="185"/>
      <c r="FH48" s="185"/>
      <c r="FI48" s="185"/>
      <c r="FJ48" s="185"/>
      <c r="FK48" s="185"/>
      <c r="FL48" s="185"/>
      <c r="FM48" s="185"/>
      <c r="FN48" s="185"/>
      <c r="FO48" s="185"/>
      <c r="FP48" s="185"/>
      <c r="FQ48" s="185"/>
      <c r="FR48" s="185"/>
      <c r="FS48" s="185"/>
      <c r="FT48" s="185"/>
      <c r="FU48" s="185"/>
      <c r="FV48" s="185"/>
      <c r="FW48" s="185"/>
      <c r="FX48" s="185"/>
      <c r="FY48" s="185"/>
      <c r="FZ48" s="185"/>
      <c r="GA48" s="185"/>
      <c r="GB48" s="185"/>
      <c r="GC48" s="185"/>
      <c r="GD48" s="185"/>
      <c r="GE48" s="185"/>
      <c r="GF48" s="185"/>
      <c r="GG48" s="185"/>
      <c r="GH48" s="185"/>
      <c r="GI48" s="185"/>
      <c r="GJ48" s="185"/>
      <c r="GK48" s="185"/>
      <c r="GL48" s="185"/>
      <c r="GM48" s="185"/>
      <c r="GN48" s="185"/>
      <c r="GO48" s="185"/>
      <c r="GP48" s="185"/>
      <c r="GQ48" s="185"/>
      <c r="GR48" s="185"/>
      <c r="GS48" s="185"/>
      <c r="GT48" s="185"/>
      <c r="GU48" s="185"/>
      <c r="GV48" s="185"/>
      <c r="GW48" s="185"/>
      <c r="GX48" s="185"/>
      <c r="GY48" s="185"/>
      <c r="GZ48" s="185"/>
      <c r="HA48" s="185"/>
      <c r="HB48" s="185"/>
      <c r="HC48" s="185"/>
      <c r="HD48" s="185"/>
      <c r="HE48" s="185"/>
      <c r="HF48" s="185"/>
      <c r="HG48" s="185"/>
      <c r="HH48" s="185"/>
    </row>
    <row r="49" spans="2:216" ht="20.100000000000001" customHeight="1" thickBot="1">
      <c r="B49" s="215"/>
      <c r="C49" s="463"/>
      <c r="D49" s="468" t="s">
        <v>583</v>
      </c>
      <c r="E49" s="482">
        <f>AW15</f>
        <v>0</v>
      </c>
      <c r="F49" s="507" t="e">
        <f>TEXT(1000*E49/SUM(GIA_RN), "#,###0") &amp; _xlfn.CONCAT(IF(TYPOLOGY="Bridge", " kgCO₂e/FA", " kgCO₂e/m²" ))</f>
        <v>#DIV/0!</v>
      </c>
      <c r="G49" s="468" t="s">
        <v>583</v>
      </c>
      <c r="H49" s="485">
        <f>BE15</f>
        <v>0</v>
      </c>
      <c r="I49" s="511" t="e">
        <f>TEXT(1000*H49/D9, "#,###0") &amp; _xlfn.CONCAT(IF(TYPOLOGY="Bridge", " kgCO₂e/FA", " kgCO₂e/m²" ))</f>
        <v>#DIV/0!</v>
      </c>
      <c r="J49" s="448" t="s">
        <v>583</v>
      </c>
      <c r="K49" s="473">
        <f>BA15</f>
        <v>0</v>
      </c>
      <c r="L49" s="513" t="e">
        <f>TEXT(1000*K49/E9, "#,###0") &amp; _xlfn.CONCAT(IF(TYPOLOGY="Bridge", " kgCO₂e/FA", " kgCO₂e/m²" ))</f>
        <v>#DIV/0!</v>
      </c>
      <c r="M49" s="445"/>
      <c r="N49" s="465"/>
      <c r="O49" s="465"/>
      <c r="P49" s="465"/>
      <c r="Q49" s="465"/>
      <c r="R49" s="465"/>
      <c r="S49" s="465"/>
      <c r="T49" s="465"/>
      <c r="U49" s="465"/>
      <c r="V49" s="465"/>
      <c r="W49" s="465"/>
      <c r="X49" s="539"/>
      <c r="Y49" s="185"/>
      <c r="Z49" s="745" t="str">
        <f>'MATERIAL DATA'!$Q73</f>
        <v>5.1.1 Fill</v>
      </c>
      <c r="AA49" s="768">
        <f t="shared" si="139"/>
        <v>0</v>
      </c>
      <c r="AB49" s="745"/>
      <c r="AC49" s="745"/>
      <c r="AD49" s="745"/>
      <c r="AE49" s="745"/>
      <c r="AF49" s="800" t="str">
        <f>CONCATENATE( FIXED(AH44,0), " people's consumption of meat, dairy and beer for 1 year")</f>
        <v>0 people's consumption of meat, dairy and beer for 1 year</v>
      </c>
      <c r="AG49" s="745"/>
      <c r="AH49" s="745"/>
      <c r="AI49" s="745"/>
      <c r="AJ49" s="745"/>
      <c r="AK49" s="209"/>
      <c r="AL49" s="745"/>
      <c r="AM49" s="745"/>
      <c r="AN49" s="185"/>
      <c r="AO49" s="185"/>
      <c r="AP49" s="745"/>
      <c r="AQ49" s="745"/>
      <c r="AR49" s="745"/>
      <c r="AS49" s="745"/>
      <c r="AT49" s="745"/>
      <c r="AU49" s="185"/>
      <c r="AV49" s="745"/>
      <c r="AW49" s="745"/>
      <c r="AX49" s="745"/>
      <c r="AY49" s="745" t="s">
        <v>797</v>
      </c>
      <c r="AZ49" s="745">
        <f ca="1">AI20*K8</f>
        <v>0</v>
      </c>
      <c r="BA49" s="785">
        <f t="shared" ca="1" si="166"/>
        <v>0</v>
      </c>
      <c r="BB49" s="745"/>
      <c r="BC49" s="745" t="s">
        <v>312</v>
      </c>
      <c r="BD49" s="185">
        <f>SUMIFS($P$12:$P$45,$B$12:$B$45,"&lt;&gt;Timber",$C$12:$C$45,"&lt;&gt;Timber_EPD")</f>
        <v>0</v>
      </c>
      <c r="BE49" s="745">
        <f>BD49*K8</f>
        <v>0</v>
      </c>
      <c r="BF49" s="749">
        <f t="shared" si="160"/>
        <v>0</v>
      </c>
      <c r="BG49" s="745"/>
      <c r="BH49" s="745"/>
      <c r="BI49" s="745"/>
      <c r="BK49" s="209"/>
      <c r="BL49" s="814"/>
      <c r="BM49" s="849"/>
      <c r="BN49" s="186"/>
      <c r="BO49" s="848"/>
      <c r="BP49" s="209"/>
      <c r="BQ49" s="745"/>
      <c r="BR49" s="745"/>
      <c r="BS49" s="745"/>
      <c r="BT49" s="745"/>
      <c r="BU49" s="745"/>
      <c r="BV49" s="745"/>
      <c r="BW49" s="745"/>
      <c r="BX49" s="745"/>
      <c r="BY49" s="745"/>
      <c r="BZ49" s="745"/>
      <c r="CA49" s="209"/>
      <c r="CB49" s="745"/>
      <c r="CC49" s="745"/>
      <c r="CD49" s="745"/>
      <c r="CE49" s="209"/>
      <c r="CF49" s="209"/>
      <c r="CG49" s="209"/>
      <c r="CH49" s="799"/>
      <c r="CI49" s="185"/>
      <c r="CJ49" s="185"/>
      <c r="CK49" s="185"/>
      <c r="CL49" s="185"/>
      <c r="CM49" s="185"/>
      <c r="CN49" s="185"/>
      <c r="CO49" s="185"/>
      <c r="CP49" s="185"/>
      <c r="CQ49" s="185"/>
      <c r="CR49" s="185"/>
      <c r="CS49" s="185"/>
      <c r="CT49" s="185"/>
      <c r="CU49" s="185"/>
      <c r="CV49" s="185"/>
      <c r="CW49" s="185"/>
      <c r="CX49" s="185"/>
      <c r="CY49" s="185"/>
      <c r="CZ49" s="185"/>
      <c r="DA49" s="185"/>
      <c r="DB49" s="185"/>
      <c r="DC49" s="185"/>
      <c r="DD49" s="185"/>
      <c r="DE49" s="185"/>
      <c r="DF49" s="185"/>
      <c r="DG49" s="185"/>
      <c r="DH49" s="185"/>
      <c r="DI49" s="185"/>
      <c r="DJ49" s="185"/>
      <c r="DK49" s="185"/>
      <c r="DL49" s="185"/>
      <c r="DM49" s="185"/>
      <c r="DN49" s="185"/>
      <c r="DO49" s="185"/>
      <c r="DP49" s="185"/>
      <c r="DQ49" s="185"/>
      <c r="DR49" s="185"/>
      <c r="DS49" s="185"/>
      <c r="DT49" s="185"/>
      <c r="DU49" s="185"/>
      <c r="DV49" s="185"/>
      <c r="DW49" s="185"/>
      <c r="DX49" s="185"/>
      <c r="DY49" s="185"/>
      <c r="DZ49" s="185"/>
      <c r="EA49" s="185"/>
      <c r="EB49" s="185"/>
      <c r="EC49" s="185"/>
      <c r="ED49" s="185"/>
      <c r="EE49" s="185"/>
      <c r="EF49" s="185"/>
      <c r="EG49" s="185"/>
      <c r="EH49" s="185"/>
      <c r="EI49" s="185"/>
      <c r="EJ49" s="185"/>
      <c r="EK49" s="185"/>
      <c r="EL49" s="185"/>
      <c r="EM49" s="185"/>
      <c r="EN49" s="185"/>
      <c r="EO49" s="185"/>
      <c r="EP49" s="185"/>
      <c r="EQ49" s="185"/>
      <c r="ER49" s="185"/>
      <c r="ES49" s="185"/>
      <c r="ET49" s="185"/>
      <c r="EU49" s="185"/>
      <c r="EV49" s="185"/>
      <c r="EW49" s="185"/>
      <c r="EX49" s="185"/>
      <c r="EY49" s="185"/>
      <c r="EZ49" s="185"/>
      <c r="FA49" s="185"/>
      <c r="FB49" s="185"/>
      <c r="FC49" s="185"/>
      <c r="FD49" s="185"/>
      <c r="FE49" s="185"/>
      <c r="FF49" s="185"/>
      <c r="FG49" s="185"/>
      <c r="FH49" s="185"/>
      <c r="FI49" s="185"/>
      <c r="FJ49" s="185"/>
      <c r="FK49" s="185"/>
      <c r="FL49" s="185"/>
      <c r="FM49" s="185"/>
      <c r="FN49" s="185"/>
      <c r="FO49" s="185"/>
      <c r="FP49" s="185"/>
      <c r="FQ49" s="185"/>
      <c r="FR49" s="185"/>
      <c r="FS49" s="185"/>
      <c r="FT49" s="185"/>
      <c r="FU49" s="185"/>
      <c r="FV49" s="185"/>
      <c r="FW49" s="185"/>
      <c r="FX49" s="185"/>
      <c r="FY49" s="185"/>
      <c r="FZ49" s="185"/>
      <c r="GA49" s="185"/>
      <c r="GB49" s="185"/>
      <c r="GC49" s="185"/>
      <c r="GD49" s="185"/>
      <c r="GE49" s="185"/>
      <c r="GF49" s="185"/>
      <c r="GG49" s="185"/>
      <c r="GH49" s="185"/>
      <c r="GI49" s="185"/>
      <c r="GJ49" s="185"/>
      <c r="GK49" s="185"/>
      <c r="GL49" s="185"/>
      <c r="GM49" s="185"/>
      <c r="GN49" s="185"/>
      <c r="GO49" s="185"/>
      <c r="GP49" s="185"/>
      <c r="GQ49" s="185"/>
      <c r="GR49" s="185"/>
      <c r="GS49" s="185"/>
      <c r="GT49" s="185"/>
      <c r="GU49" s="185"/>
      <c r="GV49" s="185"/>
      <c r="GW49" s="185"/>
      <c r="GX49" s="185"/>
      <c r="GY49" s="185"/>
      <c r="GZ49" s="185"/>
      <c r="HA49" s="185"/>
      <c r="HB49" s="185"/>
      <c r="HC49" s="185"/>
      <c r="HD49" s="185"/>
      <c r="HE49" s="185"/>
      <c r="HF49" s="185"/>
      <c r="HG49" s="185"/>
      <c r="HH49" s="185"/>
    </row>
    <row r="50" spans="2:216" ht="28.15" customHeight="1" thickBot="1">
      <c r="B50" s="215"/>
      <c r="C50" s="463"/>
      <c r="D50" s="469"/>
      <c r="E50" s="483"/>
      <c r="F50" s="454"/>
      <c r="G50" s="469"/>
      <c r="H50" s="477"/>
      <c r="I50" s="488"/>
      <c r="J50" s="455"/>
      <c r="K50" s="474"/>
      <c r="L50" s="456"/>
      <c r="M50" s="457"/>
      <c r="N50" s="465"/>
      <c r="O50" s="465"/>
      <c r="P50" s="217"/>
      <c r="Q50" s="113" t="s">
        <v>159</v>
      </c>
      <c r="R50" s="113" t="s">
        <v>158</v>
      </c>
      <c r="S50" s="113" t="s">
        <v>11</v>
      </c>
      <c r="T50" s="114" t="s">
        <v>111</v>
      </c>
      <c r="U50" s="955" t="s">
        <v>578</v>
      </c>
      <c r="V50" s="956"/>
      <c r="W50" s="959" t="s">
        <v>807</v>
      </c>
      <c r="X50" s="960"/>
      <c r="Y50" s="185"/>
      <c r="Z50" s="745" t="str">
        <f>'MATERIAL DATA'!$Q74</f>
        <v>5.2.1 Earth Retention System</v>
      </c>
      <c r="AA50" s="768">
        <f t="shared" si="139"/>
        <v>0</v>
      </c>
      <c r="AB50" s="745"/>
      <c r="AC50" s="745"/>
      <c r="AD50" s="745"/>
      <c r="AE50" s="745"/>
      <c r="AF50" s="800" t="str">
        <f>CONCATENATE( FIXED(AH45,0), " average family cars running for 1 year")</f>
        <v>0 average family cars running for 1 year</v>
      </c>
      <c r="AG50" s="745"/>
      <c r="AH50" s="745"/>
      <c r="AI50" s="745"/>
      <c r="AJ50" s="745"/>
      <c r="AK50" s="745"/>
      <c r="AL50" s="745"/>
      <c r="AM50" s="745"/>
      <c r="AN50" s="185"/>
      <c r="AO50" s="185"/>
      <c r="AP50" s="745"/>
      <c r="AQ50" s="745"/>
      <c r="AR50" s="745"/>
      <c r="AS50" s="745"/>
      <c r="AT50" s="745"/>
      <c r="AU50" s="185" t="s">
        <v>853</v>
      </c>
      <c r="AV50" s="745"/>
      <c r="AW50" s="745"/>
      <c r="AX50" s="745"/>
      <c r="AY50" s="745" t="s">
        <v>16</v>
      </c>
      <c r="AZ50" s="745">
        <f ca="1">AI21*K8</f>
        <v>0</v>
      </c>
      <c r="BA50" s="785">
        <f t="shared" ca="1" si="166"/>
        <v>0</v>
      </c>
      <c r="BB50" s="745"/>
      <c r="BC50" s="745" t="s">
        <v>862</v>
      </c>
      <c r="BD50" s="185">
        <f>SUMIFS($R$12:$R$45,$B$12:$B$45,"&lt;&gt;Timber",$C$12:$C$45,"&lt;&gt;Timber_EPD") + SUMIFS($Q$12:$Q45,$B$12:$B$45,"&lt;&gt;Timber",$C$12:$C$45,"&lt;&gt;Timber_EPD") + SUM(E9*G8)/1000 +R48 +I9/1000</f>
        <v>0</v>
      </c>
      <c r="BE50" s="745">
        <f>BD50*K8</f>
        <v>0</v>
      </c>
      <c r="BF50" s="749">
        <f t="shared" si="160"/>
        <v>0</v>
      </c>
      <c r="BG50" s="745"/>
      <c r="BH50" s="745"/>
      <c r="BI50" s="745"/>
      <c r="BK50" s="209"/>
      <c r="BL50" s="209"/>
      <c r="BM50" s="849"/>
      <c r="BN50" s="186"/>
      <c r="BO50" s="848"/>
      <c r="BP50" s="209"/>
      <c r="BQ50" s="745"/>
      <c r="BR50" s="745"/>
      <c r="BS50" s="745"/>
      <c r="BT50" s="745"/>
      <c r="BU50" s="745"/>
      <c r="BV50" s="745"/>
      <c r="BW50" s="745"/>
      <c r="BX50" s="745"/>
      <c r="BY50" s="745"/>
      <c r="BZ50" s="745"/>
      <c r="CA50" s="209"/>
      <c r="CB50" s="745"/>
      <c r="CC50" s="745"/>
      <c r="CD50" s="745"/>
      <c r="CE50" s="209"/>
      <c r="CF50" s="209"/>
      <c r="CG50" s="209"/>
      <c r="CH50" s="799"/>
      <c r="CI50" s="185"/>
      <c r="CJ50" s="185"/>
      <c r="CK50" s="185"/>
      <c r="CL50" s="185"/>
      <c r="CM50" s="185"/>
      <c r="CN50" s="185"/>
      <c r="CO50" s="185"/>
      <c r="CP50" s="185"/>
      <c r="CQ50" s="185"/>
      <c r="CR50" s="185"/>
      <c r="CS50" s="185"/>
      <c r="CT50" s="185"/>
      <c r="CU50" s="185"/>
      <c r="CV50" s="185"/>
      <c r="CW50" s="185"/>
      <c r="CX50" s="185"/>
      <c r="CY50" s="185"/>
      <c r="CZ50" s="185"/>
      <c r="DA50" s="185"/>
      <c r="DB50" s="185"/>
      <c r="DC50" s="185"/>
      <c r="DD50" s="185"/>
      <c r="DE50" s="185"/>
      <c r="DF50" s="185"/>
      <c r="DG50" s="185"/>
      <c r="DH50" s="185"/>
      <c r="DI50" s="185"/>
      <c r="DJ50" s="185"/>
      <c r="DK50" s="185"/>
      <c r="DL50" s="185"/>
      <c r="DM50" s="185"/>
      <c r="DN50" s="185"/>
      <c r="DO50" s="185"/>
      <c r="DP50" s="185"/>
      <c r="DQ50" s="185"/>
      <c r="DR50" s="185"/>
      <c r="DS50" s="185"/>
      <c r="DT50" s="185"/>
      <c r="DU50" s="185"/>
      <c r="DV50" s="185"/>
      <c r="DW50" s="185"/>
      <c r="DX50" s="185"/>
      <c r="DY50" s="185"/>
      <c r="DZ50" s="185"/>
      <c r="EA50" s="185"/>
      <c r="EB50" s="185"/>
      <c r="EC50" s="185"/>
      <c r="ED50" s="185"/>
      <c r="EE50" s="185"/>
      <c r="EF50" s="185"/>
      <c r="EG50" s="185"/>
      <c r="EH50" s="185"/>
      <c r="EI50" s="185"/>
      <c r="EJ50" s="185"/>
      <c r="EK50" s="185"/>
      <c r="EL50" s="185"/>
      <c r="EM50" s="185"/>
      <c r="EN50" s="185"/>
      <c r="EO50" s="185"/>
      <c r="EP50" s="185"/>
      <c r="EQ50" s="185"/>
      <c r="ER50" s="185"/>
      <c r="ES50" s="185"/>
      <c r="ET50" s="185"/>
      <c r="EU50" s="185"/>
      <c r="EV50" s="185"/>
      <c r="EW50" s="185"/>
      <c r="EX50" s="185"/>
      <c r="EY50" s="185"/>
      <c r="EZ50" s="185"/>
      <c r="FA50" s="185"/>
      <c r="FB50" s="185"/>
      <c r="FC50" s="185"/>
      <c r="FD50" s="185"/>
      <c r="FE50" s="185"/>
      <c r="FF50" s="185"/>
      <c r="FG50" s="185"/>
      <c r="FH50" s="185"/>
      <c r="FI50" s="185"/>
      <c r="FJ50" s="185"/>
      <c r="FK50" s="185"/>
      <c r="FL50" s="185"/>
      <c r="FM50" s="185"/>
      <c r="FN50" s="185"/>
      <c r="FO50" s="185"/>
      <c r="FP50" s="185"/>
      <c r="FQ50" s="185"/>
      <c r="FR50" s="185"/>
      <c r="FS50" s="185"/>
      <c r="FT50" s="185"/>
      <c r="FU50" s="185"/>
      <c r="FV50" s="185"/>
      <c r="FW50" s="185"/>
      <c r="FX50" s="185"/>
      <c r="FY50" s="185"/>
      <c r="FZ50" s="185"/>
      <c r="GA50" s="185"/>
      <c r="GB50" s="185"/>
      <c r="GC50" s="185"/>
      <c r="GD50" s="185"/>
      <c r="GE50" s="185"/>
      <c r="GF50" s="185"/>
      <c r="GG50" s="185"/>
      <c r="GH50" s="185"/>
      <c r="GI50" s="185"/>
      <c r="GJ50" s="185"/>
      <c r="GK50" s="185"/>
      <c r="GL50" s="185"/>
      <c r="GM50" s="185"/>
      <c r="GN50" s="185"/>
      <c r="GO50" s="185"/>
      <c r="GP50" s="185"/>
      <c r="GQ50" s="185"/>
      <c r="GR50" s="185"/>
      <c r="GS50" s="185"/>
      <c r="GT50" s="185"/>
      <c r="GU50" s="185"/>
      <c r="GV50" s="185"/>
      <c r="GW50" s="185"/>
      <c r="GX50" s="185"/>
      <c r="GY50" s="185"/>
      <c r="GZ50" s="185"/>
      <c r="HA50" s="185"/>
      <c r="HB50" s="185"/>
      <c r="HC50" s="185"/>
      <c r="HD50" s="185"/>
      <c r="HE50" s="185"/>
      <c r="HF50" s="185"/>
      <c r="HG50" s="185"/>
      <c r="HH50" s="185"/>
    </row>
    <row r="51" spans="2:216" ht="20.100000000000001" customHeight="1" thickBot="1">
      <c r="B51" s="215"/>
      <c r="C51" s="463"/>
      <c r="D51" s="470" t="s">
        <v>1033</v>
      </c>
      <c r="E51" s="484" t="e">
        <f>AW16</f>
        <v>#VALUE!</v>
      </c>
      <c r="F51" s="508" t="e">
        <f>TEXT(1000*E51/SUM(GIA_RN),"#,###0") &amp; _xlfn.CONCAT(IF(TYPOLOGY="Bridge", " kgCO₂e/FA", " kgCO₂e/m²" ))</f>
        <v>#VALUE!</v>
      </c>
      <c r="G51" s="470" t="s">
        <v>198</v>
      </c>
      <c r="H51" s="478" t="e">
        <f>BE16</f>
        <v>#DIV/0!</v>
      </c>
      <c r="I51" s="536" t="e">
        <f>TEXT(1000*H51/D9, "#,###0") &amp; _xlfn.CONCAT(IF(TYPOLOGY="Bridge", " kgCO₂e/FA", " kgCO₂e/m²" ))</f>
        <v>#DIV/0!</v>
      </c>
      <c r="J51" s="449" t="s">
        <v>198</v>
      </c>
      <c r="K51" s="475" t="e">
        <f>BA16</f>
        <v>#DIV/0!</v>
      </c>
      <c r="L51" s="514" t="e">
        <f>TEXT(1000*K51/E9, "#,###0") &amp; _xlfn.CONCAT(IF(TYPOLOGY="Bridge", " kgCO₂e/FA", " kgCO₂e/m²" ))</f>
        <v>#DIV/0!</v>
      </c>
      <c r="M51" s="490"/>
      <c r="N51" s="465"/>
      <c r="O51" s="955" t="s">
        <v>344</v>
      </c>
      <c r="P51" s="956"/>
      <c r="Q51" s="164">
        <f>SUM(O12:O45)+SUM(P12:P45)+SUM(R12:R45) + (Q48) + (R48+S48+T48)</f>
        <v>0</v>
      </c>
      <c r="R51" s="163">
        <f>SUM(S12:S45) + J9/1000</f>
        <v>0</v>
      </c>
      <c r="S51" s="163" t="e">
        <f>SUM(V48,T12:V45)</f>
        <v>#VALUE!</v>
      </c>
      <c r="T51" s="165">
        <f>SUM(W12:W45)</f>
        <v>0</v>
      </c>
      <c r="U51" s="957">
        <f>SUM(X12:X45)</f>
        <v>0</v>
      </c>
      <c r="V51" s="958"/>
      <c r="W51" s="959"/>
      <c r="X51" s="960"/>
      <c r="Y51" s="185"/>
      <c r="Z51" s="745" t="s">
        <v>804</v>
      </c>
      <c r="AA51" s="768">
        <f>$N$44</f>
        <v>0</v>
      </c>
      <c r="AB51" s="745"/>
      <c r="AC51" s="745"/>
      <c r="AD51" s="745"/>
      <c r="AE51" s="745"/>
      <c r="AF51" s="745"/>
      <c r="AG51" s="745"/>
      <c r="AH51" s="745"/>
      <c r="AI51" s="745"/>
      <c r="AJ51" s="745"/>
      <c r="AK51" s="745"/>
      <c r="AL51" s="745"/>
      <c r="AM51" s="745"/>
      <c r="AN51" s="185"/>
      <c r="AO51" s="185"/>
      <c r="AP51" s="745"/>
      <c r="AQ51" s="745"/>
      <c r="AR51" s="745"/>
      <c r="AS51" s="745"/>
      <c r="AT51" s="745"/>
      <c r="AU51" s="779">
        <f>IFERROR(1000*E48/SUM(GIA_RN), 0)</f>
        <v>0</v>
      </c>
      <c r="AV51" s="745"/>
      <c r="AW51" s="745"/>
      <c r="AX51" s="745"/>
      <c r="AY51" s="745"/>
      <c r="AZ51" s="745"/>
      <c r="BA51" s="745"/>
      <c r="BB51" s="745"/>
      <c r="BC51" s="745" t="s">
        <v>313</v>
      </c>
      <c r="BD51" s="185">
        <f>SUMIFS($T$12:$T$45,$B$12:$B$45,"&lt;&gt;Timber",$C$12:$C$45,"&lt;&gt;Timber_EPD") + SUMIFS($U$12:$U$45,$B$12:$B$45,"&lt;&gt;Timber",$C$12:$C$45,"&lt;&gt;Timber_EPD")</f>
        <v>0</v>
      </c>
      <c r="BE51" s="745">
        <f>BD51*K8</f>
        <v>0</v>
      </c>
      <c r="BF51" s="749">
        <f t="shared" si="160"/>
        <v>0</v>
      </c>
      <c r="BG51" s="745"/>
      <c r="BH51" s="745"/>
      <c r="BI51" s="745"/>
      <c r="BK51" s="209"/>
      <c r="BL51" s="209"/>
      <c r="BM51" s="849"/>
      <c r="BN51" s="186"/>
      <c r="BO51" s="848"/>
      <c r="BP51" s="209"/>
      <c r="BQ51" s="745"/>
      <c r="BR51" s="745"/>
      <c r="BS51" s="745"/>
      <c r="BT51" s="745"/>
      <c r="BU51" s="745"/>
      <c r="BV51" s="745"/>
      <c r="BW51" s="745"/>
      <c r="BX51" s="745"/>
      <c r="BY51" s="745"/>
      <c r="BZ51" s="745"/>
      <c r="CA51" s="209"/>
      <c r="CB51" s="745"/>
      <c r="CC51" s="745"/>
      <c r="CD51" s="745"/>
      <c r="CE51" s="745"/>
      <c r="CF51" s="745"/>
      <c r="CG51" s="745"/>
      <c r="CH51" s="745"/>
      <c r="CI51" s="185"/>
      <c r="CJ51" s="185"/>
      <c r="CK51" s="185"/>
      <c r="CL51" s="185"/>
      <c r="CM51" s="185"/>
      <c r="CN51" s="185"/>
      <c r="CO51" s="185"/>
      <c r="CP51" s="185"/>
      <c r="CQ51" s="185"/>
      <c r="CR51" s="185"/>
      <c r="CS51" s="185"/>
      <c r="CT51" s="185"/>
      <c r="CU51" s="185"/>
      <c r="CV51" s="185"/>
      <c r="CW51" s="185"/>
      <c r="CX51" s="185"/>
      <c r="CY51" s="185"/>
      <c r="CZ51" s="185"/>
      <c r="DA51" s="185"/>
      <c r="DB51" s="185"/>
      <c r="DC51" s="185"/>
      <c r="DD51" s="185"/>
      <c r="DE51" s="185"/>
      <c r="DF51" s="185"/>
      <c r="DG51" s="185"/>
      <c r="DH51" s="185"/>
      <c r="DI51" s="185"/>
      <c r="DJ51" s="185"/>
      <c r="DK51" s="185"/>
      <c r="DL51" s="185"/>
      <c r="DM51" s="185"/>
      <c r="DN51" s="185"/>
      <c r="DO51" s="185"/>
      <c r="DP51" s="185"/>
      <c r="DQ51" s="185"/>
      <c r="DR51" s="185"/>
      <c r="DS51" s="185"/>
      <c r="DT51" s="185"/>
      <c r="DU51" s="185"/>
      <c r="DV51" s="185"/>
      <c r="DW51" s="185"/>
      <c r="DX51" s="185"/>
      <c r="DY51" s="185"/>
      <c r="DZ51" s="185"/>
      <c r="EA51" s="185"/>
      <c r="EB51" s="185"/>
      <c r="EC51" s="185"/>
      <c r="ED51" s="185"/>
      <c r="EE51" s="185"/>
      <c r="EF51" s="185"/>
      <c r="EG51" s="185"/>
      <c r="EH51" s="185"/>
      <c r="EI51" s="185"/>
      <c r="EJ51" s="185"/>
      <c r="EK51" s="185"/>
      <c r="EL51" s="185"/>
      <c r="EM51" s="185"/>
      <c r="EN51" s="185"/>
      <c r="EO51" s="185"/>
      <c r="EP51" s="185"/>
      <c r="EQ51" s="185"/>
      <c r="ER51" s="185"/>
      <c r="ES51" s="185"/>
      <c r="ET51" s="185"/>
      <c r="EU51" s="185"/>
      <c r="EV51" s="185"/>
      <c r="EW51" s="185"/>
      <c r="EX51" s="185"/>
      <c r="EY51" s="185"/>
      <c r="EZ51" s="185"/>
      <c r="FA51" s="185"/>
      <c r="FB51" s="185"/>
      <c r="FC51" s="185"/>
      <c r="FD51" s="185"/>
      <c r="FE51" s="185"/>
      <c r="FF51" s="185"/>
      <c r="FG51" s="185"/>
      <c r="FH51" s="185"/>
      <c r="FI51" s="185"/>
      <c r="FJ51" s="185"/>
      <c r="FK51" s="185"/>
      <c r="FL51" s="185"/>
      <c r="FM51" s="185"/>
      <c r="FN51" s="185"/>
      <c r="FO51" s="185"/>
      <c r="FP51" s="185"/>
      <c r="FQ51" s="185"/>
      <c r="FR51" s="185"/>
      <c r="FS51" s="185"/>
      <c r="FT51" s="185"/>
      <c r="FU51" s="185"/>
      <c r="FV51" s="185"/>
      <c r="FW51" s="185"/>
      <c r="FX51" s="185"/>
      <c r="FY51" s="185"/>
      <c r="FZ51" s="185"/>
      <c r="GA51" s="185"/>
      <c r="GB51" s="185"/>
      <c r="GC51" s="185"/>
      <c r="GD51" s="185"/>
      <c r="GE51" s="185"/>
      <c r="GF51" s="185"/>
      <c r="GG51" s="185"/>
      <c r="GH51" s="185"/>
      <c r="GI51" s="185"/>
      <c r="GJ51" s="185"/>
      <c r="GK51" s="185"/>
      <c r="GL51" s="185"/>
      <c r="GM51" s="185"/>
      <c r="GN51" s="185"/>
      <c r="GO51" s="185"/>
      <c r="GP51" s="185"/>
      <c r="GQ51" s="185"/>
      <c r="GR51" s="185"/>
      <c r="GS51" s="185"/>
      <c r="GT51" s="185"/>
      <c r="GU51" s="185"/>
      <c r="GV51" s="185"/>
      <c r="GW51" s="185"/>
      <c r="GX51" s="185"/>
      <c r="GY51" s="185"/>
      <c r="GZ51" s="185"/>
      <c r="HA51" s="185"/>
      <c r="HB51" s="185"/>
      <c r="HC51" s="185"/>
      <c r="HD51" s="185"/>
      <c r="HE51" s="185"/>
      <c r="HF51" s="185"/>
      <c r="HG51" s="185"/>
      <c r="HH51" s="185"/>
    </row>
    <row r="52" spans="2:216" ht="20.100000000000001" customHeight="1">
      <c r="B52" s="215"/>
      <c r="C52" s="463"/>
      <c r="D52" s="468" t="s">
        <v>1034</v>
      </c>
      <c r="E52" s="482" t="e">
        <f>AW18</f>
        <v>#VALUE!</v>
      </c>
      <c r="F52" s="507" t="e">
        <f>TEXT(1000*E52/SUM(GIA_RN), "#,###0") &amp; _xlfn.CONCAT(IF(TYPOLOGY="Bridge", " kgCO₂e/FA", " kgCO₂e/m²" ))</f>
        <v>#VALUE!</v>
      </c>
      <c r="G52" s="468" t="s">
        <v>198</v>
      </c>
      <c r="H52" s="486" t="e">
        <f>BE18</f>
        <v>#DIV/0!</v>
      </c>
      <c r="I52" s="511" t="e">
        <f>TEXT(1000*H52/D9, "#,###0") &amp; _xlfn.CONCAT(IF(TYPOLOGY="Bridge", " kgCO₂e/FA", " kgCO₂e/m²" ))</f>
        <v>#DIV/0!</v>
      </c>
      <c r="J52" s="448" t="s">
        <v>198</v>
      </c>
      <c r="K52" s="473" t="e">
        <f>BA18</f>
        <v>#DIV/0!</v>
      </c>
      <c r="L52" s="513" t="e">
        <f>TEXT(1000*K52/E9, "#,###0") &amp; _xlfn.CONCAT(IF(TYPOLOGY="Bridge", " kgCO₂e/FA", " kgCO₂e/m²" ))</f>
        <v>#DIV/0!</v>
      </c>
      <c r="M52" s="445"/>
      <c r="N52" s="217"/>
      <c r="O52" s="217"/>
      <c r="P52" s="217"/>
      <c r="Q52" s="217"/>
      <c r="R52" s="217"/>
      <c r="S52" s="217"/>
      <c r="T52" s="217"/>
      <c r="U52" s="220"/>
      <c r="V52" s="220"/>
      <c r="W52" s="220"/>
      <c r="X52" s="459"/>
      <c r="Y52" s="185"/>
      <c r="Z52" s="118" t="s">
        <v>805</v>
      </c>
      <c r="AA52" s="768">
        <f>$N$45</f>
        <v>0</v>
      </c>
      <c r="AB52" s="745"/>
      <c r="AC52" s="745"/>
      <c r="AD52" s="745"/>
      <c r="AE52" s="745"/>
      <c r="AF52" s="745"/>
      <c r="AG52" s="751" t="s">
        <v>172</v>
      </c>
      <c r="AH52" s="745"/>
      <c r="AI52" s="745"/>
      <c r="AJ52" s="745"/>
      <c r="AK52" s="745"/>
      <c r="AL52" s="745"/>
      <c r="AM52" s="185"/>
      <c r="AN52" s="749" t="s">
        <v>809</v>
      </c>
      <c r="AO52" s="185"/>
      <c r="AP52" s="745"/>
      <c r="AQ52" s="745"/>
      <c r="AR52" s="745"/>
      <c r="AS52" s="745"/>
      <c r="AT52" s="745"/>
      <c r="AU52" s="185"/>
      <c r="AV52" s="745"/>
      <c r="AW52" s="745"/>
      <c r="AX52" s="745"/>
      <c r="AY52" s="745"/>
      <c r="AZ52" s="745"/>
      <c r="BA52" s="745"/>
      <c r="BB52" s="745"/>
      <c r="BC52" s="745" t="s">
        <v>314</v>
      </c>
      <c r="BD52" s="779" t="e">
        <f>$V$48</f>
        <v>#VALUE!</v>
      </c>
      <c r="BE52" s="745" t="e">
        <f>BD52*K8</f>
        <v>#VALUE!</v>
      </c>
      <c r="BF52" s="749" t="e">
        <f>(BD52+BE52)*0.5</f>
        <v>#VALUE!</v>
      </c>
      <c r="BG52" s="745"/>
      <c r="BH52" s="745"/>
      <c r="BI52" s="745"/>
      <c r="BK52" s="209"/>
      <c r="BL52" s="209"/>
      <c r="BM52" s="849"/>
      <c r="BN52" s="186"/>
      <c r="BO52" s="848"/>
      <c r="BP52" s="209"/>
      <c r="BQ52" s="745"/>
      <c r="BR52" s="745"/>
      <c r="BS52" s="745"/>
      <c r="BT52" s="745"/>
      <c r="BU52" s="745"/>
      <c r="BV52" s="745"/>
      <c r="BW52" s="745"/>
      <c r="BX52" s="745"/>
      <c r="BY52" s="745"/>
      <c r="BZ52" s="745"/>
      <c r="CA52" s="209"/>
      <c r="CB52" s="745"/>
      <c r="CC52" s="745"/>
      <c r="CD52" s="745"/>
      <c r="CE52" s="745"/>
      <c r="CF52" s="745"/>
      <c r="CG52" s="745"/>
      <c r="CH52" s="745"/>
      <c r="CI52" s="185"/>
      <c r="CJ52" s="185"/>
      <c r="CK52" s="185"/>
      <c r="CL52" s="185"/>
      <c r="CM52" s="185"/>
      <c r="CN52" s="185"/>
      <c r="CO52" s="185"/>
      <c r="CP52" s="185"/>
      <c r="CQ52" s="185"/>
      <c r="CR52" s="185"/>
      <c r="CS52" s="185"/>
      <c r="CT52" s="185"/>
      <c r="CU52" s="185"/>
      <c r="CV52" s="185"/>
      <c r="CW52" s="185"/>
      <c r="CX52" s="185"/>
      <c r="CY52" s="185"/>
      <c r="CZ52" s="185"/>
      <c r="DA52" s="185"/>
      <c r="DB52" s="185"/>
      <c r="DC52" s="185"/>
      <c r="DD52" s="185"/>
      <c r="DE52" s="185"/>
      <c r="DF52" s="185"/>
      <c r="DG52" s="103"/>
      <c r="DH52" s="103"/>
      <c r="DI52" s="103"/>
      <c r="DJ52" s="103"/>
      <c r="DK52" s="103"/>
      <c r="DL52" s="103"/>
      <c r="DM52" s="103"/>
      <c r="DN52" s="103"/>
      <c r="DO52" s="103"/>
      <c r="DP52" s="103"/>
      <c r="DQ52" s="103"/>
      <c r="DR52" s="103"/>
      <c r="DS52" s="103"/>
      <c r="DT52" s="103"/>
      <c r="DU52" s="103"/>
      <c r="DV52" s="103"/>
      <c r="DW52" s="103"/>
      <c r="DX52" s="103"/>
      <c r="DY52" s="103"/>
      <c r="DZ52" s="103"/>
      <c r="EA52" s="103"/>
      <c r="EB52" s="103"/>
      <c r="EC52" s="103"/>
      <c r="ED52" s="103"/>
      <c r="EE52" s="103"/>
      <c r="EF52" s="103"/>
      <c r="EG52" s="103"/>
      <c r="EH52" s="103"/>
      <c r="EI52" s="103"/>
      <c r="EJ52" s="103"/>
      <c r="EK52" s="103"/>
      <c r="EL52" s="185"/>
      <c r="EM52" s="185"/>
      <c r="EN52" s="185"/>
      <c r="EO52" s="185"/>
      <c r="EP52" s="185"/>
      <c r="EQ52" s="185"/>
      <c r="ER52" s="185"/>
      <c r="ES52" s="185"/>
      <c r="ET52" s="185"/>
      <c r="EU52" s="185"/>
      <c r="EV52" s="185"/>
      <c r="EW52" s="185"/>
      <c r="EX52" s="185"/>
      <c r="EY52" s="185"/>
      <c r="EZ52" s="185"/>
      <c r="FA52" s="185"/>
      <c r="FB52" s="185"/>
      <c r="FC52" s="185"/>
      <c r="FD52" s="185"/>
      <c r="FE52" s="185"/>
      <c r="FF52" s="185"/>
      <c r="FG52" s="185"/>
      <c r="FH52" s="185"/>
      <c r="FI52" s="185"/>
      <c r="FJ52" s="185"/>
      <c r="FK52" s="185"/>
      <c r="FL52" s="185"/>
      <c r="FM52" s="185"/>
      <c r="FN52" s="185"/>
      <c r="FO52" s="185"/>
      <c r="FP52" s="185"/>
      <c r="FQ52" s="185"/>
      <c r="FR52" s="185"/>
      <c r="FS52" s="185"/>
      <c r="FT52" s="185"/>
      <c r="FU52" s="185"/>
      <c r="FV52" s="185"/>
      <c r="FW52" s="185"/>
      <c r="FX52" s="185"/>
      <c r="FY52" s="185"/>
      <c r="FZ52" s="185"/>
      <c r="GA52" s="185"/>
      <c r="GB52" s="185"/>
      <c r="GC52" s="185"/>
      <c r="GD52" s="185"/>
      <c r="GE52" s="185"/>
      <c r="GF52" s="185"/>
      <c r="GG52" s="185"/>
      <c r="GH52" s="185"/>
      <c r="GI52" s="185"/>
      <c r="GJ52" s="185"/>
      <c r="GK52" s="185"/>
      <c r="GL52" s="185"/>
      <c r="GM52" s="185"/>
      <c r="GN52" s="185"/>
      <c r="GO52" s="185"/>
      <c r="GP52" s="185"/>
      <c r="GQ52" s="185"/>
      <c r="GR52" s="185"/>
      <c r="GS52" s="185"/>
      <c r="GT52" s="185"/>
      <c r="GU52" s="185"/>
      <c r="GV52" s="185"/>
      <c r="GW52" s="185"/>
      <c r="GX52" s="185"/>
      <c r="GY52" s="185"/>
      <c r="GZ52" s="185"/>
      <c r="HA52" s="185"/>
      <c r="HB52" s="185"/>
      <c r="HC52" s="185"/>
      <c r="HD52" s="185"/>
      <c r="HE52" s="185"/>
      <c r="HF52" s="185"/>
      <c r="HG52" s="185"/>
      <c r="HH52" s="185"/>
    </row>
    <row r="53" spans="2:216" ht="20.100000000000001" customHeight="1" thickBot="1">
      <c r="B53" s="215"/>
      <c r="C53" s="522"/>
      <c r="D53" s="468" t="s">
        <v>1035</v>
      </c>
      <c r="E53" s="482">
        <f>AW19</f>
        <v>0</v>
      </c>
      <c r="F53" s="507" t="e">
        <f>TEXT(1000*E53/SUM(GIA_RN), "#,###0") &amp; _xlfn.CONCAT(IF(TYPOLOGY="Bridge", " kgCO₂e/FA", " kgCO₂e/m²" ))</f>
        <v>#DIV/0!</v>
      </c>
      <c r="G53" s="468" t="s">
        <v>277</v>
      </c>
      <c r="H53" s="486">
        <f>BE19</f>
        <v>0</v>
      </c>
      <c r="I53" s="511" t="e">
        <f>TEXT(1000*H53/D9, "#,###0") &amp; _xlfn.CONCAT(IF(TYPOLOGY="Bridge", " kgCO₂e/FA", " kgCO₂e/m²" ))</f>
        <v>#DIV/0!</v>
      </c>
      <c r="J53" s="448" t="s">
        <v>277</v>
      </c>
      <c r="K53" s="473">
        <f>BA19</f>
        <v>0</v>
      </c>
      <c r="L53" s="513" t="e">
        <f>TEXT(1000*K53/E9, "#,###0") &amp; _xlfn.CONCAT(IF(TYPOLOGY="Bridge", " kgCO₂e/FA", " kgCO₂e/m²" ))</f>
        <v>#DIV/0!</v>
      </c>
      <c r="M53" s="445"/>
      <c r="N53" s="465"/>
      <c r="O53" s="465"/>
      <c r="P53" s="219"/>
      <c r="Q53" s="219"/>
      <c r="R53" s="219"/>
      <c r="S53" s="220"/>
      <c r="T53" s="220"/>
      <c r="U53" s="220"/>
      <c r="V53" s="220"/>
      <c r="W53" s="220"/>
      <c r="X53" s="459"/>
      <c r="Y53" s="185"/>
      <c r="Z53" s="745"/>
      <c r="AA53" s="745"/>
      <c r="AB53" s="745"/>
      <c r="AC53" s="745"/>
      <c r="AD53" s="745"/>
      <c r="AE53" s="745"/>
      <c r="AF53" s="745"/>
      <c r="AG53" s="769" t="s">
        <v>228</v>
      </c>
      <c r="AH53" s="745">
        <v>0</v>
      </c>
      <c r="AI53" s="185" t="str">
        <f>_xlfn.CONCAT("This project scheme has a SCORS rating of ", LOOKUP(AU51,AH53:AH63,AG53:AG63))</f>
        <v>This project scheme has a SCORS rating of A++</v>
      </c>
      <c r="AJ53" s="745"/>
      <c r="AK53" s="745"/>
      <c r="AL53" s="745"/>
      <c r="AM53" s="769" t="s">
        <v>228</v>
      </c>
      <c r="AN53" s="185">
        <v>0</v>
      </c>
      <c r="AO53" s="185" t="str">
        <f>_xlfn.CONCAT("This project scheme has a SCORS for Bridges rating of ", LOOKUP(AU51,AN53:AN63,AM53:AM63))</f>
        <v>This project scheme has a SCORS for Bridges rating of A++</v>
      </c>
      <c r="AP53" s="745"/>
      <c r="AQ53" s="745"/>
      <c r="AR53" s="745"/>
      <c r="AS53" s="745"/>
      <c r="AT53" s="745"/>
      <c r="AU53" s="185"/>
      <c r="AV53" s="745"/>
      <c r="AW53" s="745"/>
      <c r="AX53" s="745"/>
      <c r="AY53" s="745"/>
      <c r="AZ53" s="745"/>
      <c r="BA53" s="745"/>
      <c r="BB53" s="745"/>
      <c r="BC53" s="185" t="s">
        <v>1009</v>
      </c>
      <c r="BD53" s="779">
        <f>U48</f>
        <v>0</v>
      </c>
      <c r="BE53" s="185">
        <f>BD53*K8</f>
        <v>0</v>
      </c>
      <c r="BF53" s="802">
        <f>(BD53+BE53)*0.5</f>
        <v>0</v>
      </c>
      <c r="BG53" s="745"/>
      <c r="BH53" s="745"/>
      <c r="BI53" s="745"/>
      <c r="BJ53" s="745"/>
      <c r="BK53" s="209"/>
      <c r="BL53" s="745"/>
      <c r="BM53" s="745"/>
      <c r="BN53" s="745"/>
      <c r="BO53" s="745"/>
      <c r="BP53" s="209"/>
      <c r="BQ53" s="745"/>
      <c r="BR53" s="745"/>
      <c r="BS53" s="745"/>
      <c r="BT53" s="745"/>
      <c r="BU53" s="745"/>
      <c r="BV53" s="745"/>
      <c r="BW53" s="745"/>
      <c r="BX53" s="745"/>
      <c r="BY53" s="745"/>
      <c r="BZ53" s="745"/>
      <c r="CA53" s="209"/>
      <c r="CB53" s="745"/>
      <c r="CC53" s="745"/>
      <c r="CD53" s="745"/>
      <c r="CE53" s="745"/>
      <c r="CF53" s="745"/>
      <c r="CG53" s="745"/>
      <c r="CH53" s="745"/>
      <c r="CI53" s="185"/>
      <c r="CJ53" s="185"/>
      <c r="CK53" s="185"/>
      <c r="CL53" s="185"/>
      <c r="CM53" s="185"/>
      <c r="CN53" s="185"/>
      <c r="CO53" s="185"/>
      <c r="CP53" s="185"/>
      <c r="CQ53" s="185"/>
      <c r="CR53" s="185"/>
      <c r="CS53" s="185"/>
      <c r="CT53" s="185"/>
      <c r="CU53" s="185"/>
      <c r="CV53" s="185"/>
      <c r="CW53" s="185"/>
      <c r="CX53" s="185"/>
      <c r="CY53" s="185"/>
      <c r="CZ53" s="185"/>
      <c r="DA53" s="185"/>
      <c r="DB53" s="185"/>
      <c r="DC53" s="185"/>
      <c r="DD53" s="185"/>
      <c r="DE53" s="185"/>
      <c r="DF53" s="185"/>
      <c r="DG53" s="103"/>
      <c r="DH53" s="103"/>
      <c r="DI53" s="103"/>
      <c r="DJ53" s="103"/>
      <c r="DK53" s="103"/>
      <c r="DL53" s="103"/>
      <c r="DM53" s="103"/>
      <c r="DN53" s="103"/>
      <c r="DO53" s="103"/>
      <c r="DP53" s="103"/>
      <c r="DQ53" s="103"/>
      <c r="DR53" s="103"/>
      <c r="DS53" s="103"/>
      <c r="DT53" s="103"/>
      <c r="DU53" s="103"/>
      <c r="DV53" s="103"/>
      <c r="DW53" s="103"/>
      <c r="DX53" s="103"/>
      <c r="DY53" s="103"/>
      <c r="DZ53" s="103"/>
      <c r="EA53" s="103"/>
      <c r="EB53" s="103"/>
      <c r="EC53" s="103"/>
      <c r="ED53" s="103"/>
      <c r="EE53" s="103"/>
      <c r="EF53" s="103"/>
      <c r="EG53" s="103"/>
      <c r="EH53" s="103"/>
      <c r="EI53" s="103"/>
      <c r="EJ53" s="103"/>
      <c r="EK53" s="103"/>
      <c r="EL53" s="185"/>
      <c r="EM53" s="185"/>
      <c r="EN53" s="185"/>
      <c r="EO53" s="185"/>
      <c r="EP53" s="185"/>
      <c r="EQ53" s="185"/>
      <c r="ER53" s="185"/>
      <c r="ES53" s="185"/>
      <c r="ET53" s="185"/>
      <c r="EU53" s="185"/>
      <c r="EV53" s="185"/>
      <c r="EW53" s="185"/>
      <c r="EX53" s="185"/>
      <c r="EY53" s="185"/>
      <c r="EZ53" s="185"/>
      <c r="FA53" s="185"/>
      <c r="FB53" s="185"/>
      <c r="FC53" s="185"/>
      <c r="FD53" s="185"/>
      <c r="FE53" s="185"/>
      <c r="FF53" s="185"/>
      <c r="FG53" s="185"/>
      <c r="FH53" s="185"/>
      <c r="FI53" s="185"/>
      <c r="FJ53" s="185"/>
      <c r="FK53" s="185"/>
      <c r="FL53" s="185"/>
      <c r="FM53" s="185"/>
      <c r="FN53" s="185"/>
      <c r="FO53" s="185"/>
      <c r="FP53" s="185"/>
      <c r="FQ53" s="185"/>
      <c r="FR53" s="185"/>
      <c r="FS53" s="185"/>
      <c r="FT53" s="185"/>
      <c r="FU53" s="185"/>
      <c r="FV53" s="185"/>
      <c r="FW53" s="185"/>
      <c r="FX53" s="185"/>
      <c r="FY53" s="185"/>
      <c r="FZ53" s="185"/>
      <c r="GA53" s="185"/>
      <c r="GB53" s="185"/>
      <c r="GC53" s="185"/>
      <c r="GD53" s="185"/>
      <c r="GE53" s="185"/>
      <c r="GF53" s="185"/>
      <c r="GG53" s="185"/>
      <c r="GH53" s="185"/>
      <c r="GI53" s="185"/>
      <c r="GJ53" s="185"/>
      <c r="GK53" s="185"/>
      <c r="GL53" s="185"/>
      <c r="GM53" s="185"/>
      <c r="GN53" s="185"/>
      <c r="GO53" s="185"/>
      <c r="GP53" s="185"/>
      <c r="GQ53" s="185"/>
      <c r="GR53" s="185"/>
      <c r="GS53" s="185"/>
      <c r="GT53" s="185"/>
      <c r="GU53" s="185"/>
      <c r="GV53" s="185"/>
      <c r="GW53" s="103"/>
      <c r="GX53" s="103"/>
      <c r="GY53" s="103"/>
      <c r="GZ53" s="103"/>
      <c r="HA53" s="103"/>
      <c r="HB53" s="103"/>
      <c r="HC53" s="103"/>
      <c r="HD53" s="103"/>
      <c r="HE53" s="103"/>
      <c r="HF53" s="103"/>
      <c r="HG53" s="103"/>
      <c r="HH53" s="103"/>
    </row>
    <row r="54" spans="2:216" ht="20.100000000000001" customHeight="1" thickBot="1">
      <c r="B54" s="215"/>
      <c r="C54" s="522"/>
      <c r="D54" s="468" t="s">
        <v>1036</v>
      </c>
      <c r="E54" s="482">
        <f>AW17</f>
        <v>0</v>
      </c>
      <c r="F54" s="509" t="e">
        <f>TEXT(1000*E54/SUM(GIA_RN), "#,###0") &amp; _xlfn.CONCAT(IF(TYPOLOGY="Bridge", " kgCO₂e/FA", " kgCO₂e/m²" ))</f>
        <v>#DIV/0!</v>
      </c>
      <c r="G54" s="471" t="s">
        <v>277</v>
      </c>
      <c r="H54" s="487">
        <f>BE17</f>
        <v>0</v>
      </c>
      <c r="I54" s="546" t="e">
        <f>TEXT(1000*H54/D9,"#,###0") &amp; _xlfn.CONCAT(IF(TYPOLOGY="Bridge", " kgCO₂e/FA", " kgCO₂e/m²" ))</f>
        <v>#DIV/0!</v>
      </c>
      <c r="J54" s="466" t="s">
        <v>277</v>
      </c>
      <c r="K54" s="476">
        <f>BA17</f>
        <v>0</v>
      </c>
      <c r="L54" s="515" t="e">
        <f>TEXT(1000*K54/E9, "#,###0") &amp; _xlfn.CONCAT(IF(TYPOLOGY="Bridge", " kgCO₂e/FA", " kgCO₂e/m²" ))</f>
        <v>#DIV/0!</v>
      </c>
      <c r="M54" s="446"/>
      <c r="N54" s="465"/>
      <c r="O54" s="465"/>
      <c r="P54" s="465"/>
      <c r="Q54" s="465"/>
      <c r="R54" s="938" t="s">
        <v>808</v>
      </c>
      <c r="S54" s="939"/>
      <c r="T54" s="939"/>
      <c r="U54" s="940"/>
      <c r="V54" s="220"/>
      <c r="W54" s="220"/>
      <c r="X54" s="459"/>
      <c r="Y54" s="185"/>
      <c r="Z54" s="745"/>
      <c r="AA54" s="745"/>
      <c r="AB54" s="745"/>
      <c r="AC54" s="745"/>
      <c r="AD54" s="185"/>
      <c r="AE54" s="745"/>
      <c r="AF54" s="745"/>
      <c r="AG54" s="769"/>
      <c r="AH54" s="745"/>
      <c r="AI54" s="745"/>
      <c r="AJ54" s="745"/>
      <c r="AK54" s="745"/>
      <c r="AL54" s="745"/>
      <c r="AM54" s="769"/>
      <c r="AN54" s="185"/>
      <c r="AO54" s="185"/>
      <c r="AP54" s="745"/>
      <c r="AQ54" s="745"/>
      <c r="AR54" s="745"/>
      <c r="AS54" s="745"/>
      <c r="AT54" s="745"/>
      <c r="AU54" s="185"/>
      <c r="AV54" s="745"/>
      <c r="AW54" s="745"/>
      <c r="AX54" s="745"/>
      <c r="AY54" s="745"/>
      <c r="AZ54" s="745"/>
      <c r="BA54" s="745"/>
      <c r="BB54" s="745"/>
      <c r="BC54" s="745" t="s">
        <v>316</v>
      </c>
      <c r="BD54" s="185">
        <f>SUMIF($B$12:$B$45,"Timber",$BR$12:$BR$45)+SUMIF($C$12:$C$45,"Timber_EPD",$T$12:$T$45)</f>
        <v>0</v>
      </c>
      <c r="BE54" s="745">
        <f>BD54*K8</f>
        <v>0</v>
      </c>
      <c r="BF54" s="749">
        <f>(BD54+BE54)*0.5</f>
        <v>0</v>
      </c>
      <c r="BG54" s="745"/>
      <c r="BH54" s="745"/>
      <c r="BI54" s="745"/>
      <c r="BJ54" s="745"/>
      <c r="BK54" s="209"/>
      <c r="BL54" s="745"/>
      <c r="BM54" s="745"/>
      <c r="BN54" s="745"/>
      <c r="BO54" s="745"/>
      <c r="BP54" s="209"/>
      <c r="BQ54" s="745"/>
      <c r="BR54" s="745"/>
      <c r="BS54" s="745"/>
      <c r="BT54" s="745"/>
      <c r="BU54" s="745"/>
      <c r="BV54" s="745"/>
      <c r="BW54" s="745"/>
      <c r="BX54" s="745"/>
      <c r="BY54" s="745"/>
      <c r="BZ54" s="745"/>
      <c r="CA54" s="209"/>
      <c r="CB54" s="745"/>
      <c r="CC54" s="745"/>
      <c r="CD54" s="745"/>
      <c r="CE54" s="745"/>
      <c r="CF54" s="745"/>
      <c r="CG54" s="745"/>
      <c r="CH54" s="745"/>
      <c r="CI54" s="185"/>
      <c r="CJ54" s="185"/>
      <c r="CK54" s="185"/>
      <c r="CL54" s="185"/>
      <c r="CM54" s="185"/>
      <c r="CN54" s="185"/>
      <c r="CO54" s="185"/>
      <c r="CP54" s="185"/>
      <c r="CQ54" s="185"/>
      <c r="CR54" s="185"/>
      <c r="CS54" s="185"/>
      <c r="CT54" s="185"/>
      <c r="CU54" s="185"/>
      <c r="CV54" s="185"/>
      <c r="CW54" s="185"/>
      <c r="CX54" s="185"/>
      <c r="CY54" s="185"/>
      <c r="CZ54" s="185"/>
      <c r="DA54" s="185"/>
      <c r="DB54" s="185"/>
      <c r="DC54" s="185"/>
      <c r="DD54" s="185"/>
      <c r="DE54" s="185"/>
      <c r="DF54" s="185"/>
      <c r="DG54" s="103"/>
      <c r="DH54" s="103"/>
      <c r="DI54" s="103"/>
      <c r="DJ54" s="103"/>
      <c r="DK54" s="103"/>
      <c r="DL54" s="103"/>
      <c r="DM54" s="103"/>
      <c r="DN54" s="103"/>
      <c r="DO54" s="103"/>
      <c r="DP54" s="103"/>
      <c r="DQ54" s="103"/>
      <c r="DR54" s="103"/>
      <c r="DS54" s="103"/>
      <c r="DT54" s="103"/>
      <c r="DU54" s="103"/>
      <c r="DV54" s="103"/>
      <c r="DW54" s="103"/>
      <c r="DX54" s="103"/>
      <c r="DY54" s="103"/>
      <c r="DZ54" s="103"/>
      <c r="EA54" s="103"/>
      <c r="EB54" s="103"/>
      <c r="EC54" s="103"/>
      <c r="ED54" s="103"/>
      <c r="EE54" s="103"/>
      <c r="EF54" s="103"/>
      <c r="EG54" s="103"/>
      <c r="EH54" s="103"/>
      <c r="EI54" s="103"/>
      <c r="EJ54" s="103"/>
      <c r="EK54" s="103"/>
      <c r="EL54" s="185"/>
      <c r="EM54" s="185"/>
      <c r="EN54" s="185"/>
      <c r="EO54" s="185"/>
      <c r="EP54" s="185"/>
      <c r="EQ54" s="185"/>
      <c r="ER54" s="185"/>
      <c r="ES54" s="185"/>
      <c r="ET54" s="185"/>
      <c r="EU54" s="185"/>
      <c r="EV54" s="185"/>
      <c r="EW54" s="185"/>
      <c r="EX54" s="185"/>
      <c r="EY54" s="185"/>
      <c r="EZ54" s="185"/>
      <c r="FA54" s="185"/>
      <c r="FB54" s="185"/>
      <c r="FC54" s="185"/>
      <c r="FD54" s="185"/>
      <c r="FE54" s="185"/>
      <c r="FF54" s="185"/>
      <c r="FG54" s="185"/>
      <c r="FH54" s="185"/>
      <c r="FI54" s="185"/>
      <c r="FJ54" s="185"/>
      <c r="FK54" s="185"/>
      <c r="FL54" s="185"/>
      <c r="FM54" s="185"/>
      <c r="FN54" s="185"/>
      <c r="FO54" s="185"/>
      <c r="FP54" s="185"/>
      <c r="FQ54" s="185"/>
      <c r="FR54" s="185"/>
      <c r="FS54" s="185"/>
      <c r="FT54" s="185"/>
      <c r="FU54" s="185"/>
      <c r="FV54" s="185"/>
      <c r="FW54" s="185"/>
      <c r="FX54" s="185"/>
      <c r="FY54" s="185"/>
      <c r="FZ54" s="185"/>
      <c r="GA54" s="185"/>
      <c r="GB54" s="185"/>
      <c r="GC54" s="185"/>
      <c r="GD54" s="185"/>
      <c r="GE54" s="185"/>
      <c r="GF54" s="185"/>
      <c r="GG54" s="185"/>
      <c r="GH54" s="185"/>
      <c r="GI54" s="185"/>
      <c r="GJ54" s="185"/>
      <c r="GK54" s="185"/>
      <c r="GL54" s="185"/>
      <c r="GM54" s="185"/>
      <c r="GN54" s="185"/>
      <c r="GO54" s="185"/>
      <c r="GP54" s="185"/>
      <c r="GQ54" s="185"/>
      <c r="GR54" s="185"/>
      <c r="GS54" s="185"/>
      <c r="GT54" s="185"/>
      <c r="GU54" s="185"/>
      <c r="GV54" s="185"/>
      <c r="GW54" s="103"/>
      <c r="GX54" s="103"/>
      <c r="GY54" s="103"/>
      <c r="GZ54" s="103"/>
      <c r="HA54" s="103"/>
      <c r="HB54" s="103"/>
      <c r="HC54" s="103"/>
      <c r="HD54" s="103"/>
      <c r="HE54" s="103"/>
      <c r="HF54" s="103"/>
      <c r="HG54" s="103"/>
      <c r="HH54" s="103"/>
    </row>
    <row r="55" spans="2:216" ht="20.100000000000001" customHeight="1" thickBot="1">
      <c r="B55" s="215"/>
      <c r="C55" s="523" t="s">
        <v>794</v>
      </c>
      <c r="D55" s="523"/>
      <c r="E55" s="523"/>
      <c r="F55" s="552"/>
      <c r="G55" s="525"/>
      <c r="H55" s="525"/>
      <c r="I55" s="525"/>
      <c r="J55" s="464"/>
      <c r="K55" s="214"/>
      <c r="L55" s="214"/>
      <c r="M55" s="218"/>
      <c r="N55" s="465"/>
      <c r="O55" s="465"/>
      <c r="P55" s="465"/>
      <c r="Q55" s="465"/>
      <c r="R55" s="936">
        <f>IFERROR(1000*E48/N9, 0)</f>
        <v>0</v>
      </c>
      <c r="S55" s="937"/>
      <c r="T55" s="491" t="str">
        <f xml:space="preserve"> _xlfn.CONCAT("Per", " ", N8)</f>
        <v xml:space="preserve">Per </v>
      </c>
      <c r="U55" s="492"/>
      <c r="V55" s="220"/>
      <c r="W55" s="220"/>
      <c r="X55" s="459"/>
      <c r="Y55" s="185"/>
      <c r="Z55" s="745"/>
      <c r="AA55" s="745"/>
      <c r="AB55" s="745"/>
      <c r="AC55" s="745"/>
      <c r="AD55" s="745"/>
      <c r="AE55" s="745"/>
      <c r="AF55" s="745"/>
      <c r="AG55" s="769"/>
      <c r="AH55" s="745"/>
      <c r="AI55" s="745"/>
      <c r="AJ55" s="745"/>
      <c r="AK55" s="745"/>
      <c r="AL55" s="745"/>
      <c r="AM55" s="769"/>
      <c r="AN55" s="745"/>
      <c r="AO55" s="745"/>
      <c r="AP55" s="745"/>
      <c r="AQ55" s="745"/>
      <c r="AR55" s="745"/>
      <c r="AS55" s="745"/>
      <c r="AT55" s="745"/>
      <c r="AU55" s="185"/>
      <c r="AV55" s="745"/>
      <c r="AW55" s="745"/>
      <c r="AX55" s="745"/>
      <c r="AY55" s="745"/>
      <c r="AZ55" s="745"/>
      <c r="BA55" s="745"/>
      <c r="BB55" s="745"/>
      <c r="BC55" s="745" t="s">
        <v>317</v>
      </c>
      <c r="BD55" s="185">
        <f>SUMIF($B$12:$B$45,"Timber",$U$12:$U$45)+SUMIF($C$12:$C$45,"Timber_EPD",$U$12:$U$45) + SUMIF($B$12:$B$45,"Timber",$V$12:$V$45) + SUMIF($C$12:$C$45,"Timber_EPD",$V$12:$V$45)</f>
        <v>0</v>
      </c>
      <c r="BE55" s="745">
        <f>BD55*K8</f>
        <v>0</v>
      </c>
      <c r="BF55" s="749">
        <f>BD55+BE55</f>
        <v>0</v>
      </c>
      <c r="BG55" s="745"/>
      <c r="BH55" s="745"/>
      <c r="BI55" s="745"/>
      <c r="BJ55" s="745"/>
      <c r="BK55" s="209"/>
      <c r="BL55" s="745"/>
      <c r="BM55" s="745"/>
      <c r="BN55" s="745"/>
      <c r="BO55" s="745"/>
      <c r="BP55" s="209"/>
      <c r="BQ55" s="745"/>
      <c r="BR55" s="745"/>
      <c r="BS55" s="745"/>
      <c r="BT55" s="745"/>
      <c r="BU55" s="745"/>
      <c r="BV55" s="745"/>
      <c r="BW55" s="745"/>
      <c r="BX55" s="745"/>
      <c r="BY55" s="745"/>
      <c r="BZ55" s="745"/>
      <c r="CA55" s="209"/>
      <c r="CB55" s="745"/>
      <c r="CC55" s="745"/>
      <c r="CD55" s="745"/>
      <c r="CE55" s="745"/>
      <c r="CF55" s="745"/>
      <c r="CG55" s="745"/>
      <c r="CH55" s="745"/>
      <c r="CI55" s="185"/>
      <c r="CJ55" s="185"/>
      <c r="CK55" s="185"/>
      <c r="CL55" s="185"/>
      <c r="CM55" s="185"/>
      <c r="CN55" s="185"/>
      <c r="CO55" s="185"/>
      <c r="CP55" s="185"/>
      <c r="CQ55" s="185"/>
      <c r="CR55" s="185"/>
      <c r="CS55" s="185"/>
      <c r="CT55" s="185"/>
      <c r="CU55" s="185"/>
      <c r="CV55" s="185"/>
      <c r="CW55" s="185"/>
      <c r="CX55" s="185"/>
      <c r="CY55" s="185"/>
      <c r="CZ55" s="185"/>
      <c r="DA55" s="185"/>
      <c r="DB55" s="185"/>
      <c r="DC55" s="185"/>
      <c r="DD55" s="185"/>
      <c r="DE55" s="185"/>
      <c r="DF55" s="185"/>
      <c r="DG55" s="103"/>
      <c r="DH55" s="103"/>
      <c r="DI55" s="103"/>
      <c r="DJ55" s="103"/>
      <c r="DK55" s="103"/>
      <c r="DL55" s="103"/>
      <c r="DM55" s="103"/>
      <c r="DN55" s="103"/>
      <c r="DO55" s="103"/>
      <c r="DP55" s="103"/>
      <c r="DQ55" s="103"/>
      <c r="DR55" s="103"/>
      <c r="DS55" s="103"/>
      <c r="DT55" s="103"/>
      <c r="DU55" s="103"/>
      <c r="DV55" s="103"/>
      <c r="DW55" s="103"/>
      <c r="DX55" s="103"/>
      <c r="DY55" s="103"/>
      <c r="DZ55" s="103"/>
      <c r="EA55" s="103"/>
      <c r="EB55" s="103"/>
      <c r="EC55" s="103"/>
      <c r="ED55" s="103"/>
      <c r="EE55" s="103"/>
      <c r="EF55" s="103"/>
      <c r="EG55" s="103"/>
      <c r="EH55" s="103"/>
      <c r="EI55" s="103"/>
      <c r="EJ55" s="103"/>
      <c r="EK55" s="103"/>
      <c r="EL55" s="185"/>
      <c r="EM55" s="185"/>
      <c r="EN55" s="185"/>
      <c r="EO55" s="185"/>
      <c r="EP55" s="185"/>
      <c r="EQ55" s="185"/>
      <c r="ER55" s="185"/>
      <c r="ES55" s="185"/>
      <c r="ET55" s="185"/>
      <c r="EU55" s="185"/>
      <c r="EV55" s="185"/>
      <c r="EW55" s="185"/>
      <c r="EX55" s="185"/>
      <c r="EY55" s="185"/>
      <c r="EZ55" s="185"/>
      <c r="FA55" s="185"/>
      <c r="FB55" s="185"/>
      <c r="FC55" s="185"/>
      <c r="FD55" s="185"/>
      <c r="FE55" s="185"/>
      <c r="FF55" s="185"/>
      <c r="FG55" s="185"/>
      <c r="FH55" s="185"/>
      <c r="FI55" s="185"/>
      <c r="FJ55" s="185"/>
      <c r="FK55" s="185"/>
      <c r="FL55" s="185"/>
      <c r="FM55" s="185"/>
      <c r="FN55" s="185"/>
      <c r="FO55" s="185"/>
      <c r="FP55" s="185"/>
      <c r="FQ55" s="185"/>
      <c r="FR55" s="185"/>
      <c r="FS55" s="185"/>
      <c r="FT55" s="185"/>
      <c r="FU55" s="185"/>
      <c r="FV55" s="185"/>
      <c r="FW55" s="185"/>
      <c r="FX55" s="185"/>
      <c r="FY55" s="185"/>
      <c r="FZ55" s="185"/>
      <c r="GA55" s="185"/>
      <c r="GB55" s="185"/>
      <c r="GC55" s="185"/>
      <c r="GD55" s="185"/>
      <c r="GE55" s="185"/>
      <c r="GF55" s="185"/>
      <c r="GG55" s="185"/>
      <c r="GH55" s="185"/>
      <c r="GI55" s="185"/>
      <c r="GJ55" s="185"/>
      <c r="GK55" s="185"/>
      <c r="GL55" s="185"/>
      <c r="GM55" s="185"/>
      <c r="GN55" s="185"/>
      <c r="GO55" s="185"/>
      <c r="GP55" s="185"/>
      <c r="GQ55" s="185"/>
      <c r="GR55" s="185"/>
      <c r="GS55" s="185"/>
      <c r="GT55" s="185"/>
      <c r="GU55" s="185"/>
      <c r="GV55" s="185"/>
      <c r="GW55" s="103"/>
      <c r="GX55" s="103"/>
      <c r="GY55" s="103"/>
      <c r="GZ55" s="103"/>
      <c r="HA55" s="103"/>
      <c r="HB55" s="103"/>
      <c r="HC55" s="103"/>
      <c r="HD55" s="103"/>
      <c r="HE55" s="103"/>
      <c r="HF55" s="103"/>
      <c r="HG55" s="103"/>
      <c r="HH55" s="103"/>
    </row>
    <row r="56" spans="2:216" ht="20.100000000000001" customHeight="1" thickBot="1">
      <c r="B56" s="263"/>
      <c r="C56" s="264"/>
      <c r="D56" s="264"/>
      <c r="E56" s="264"/>
      <c r="F56" s="264"/>
      <c r="G56" s="264"/>
      <c r="H56" s="264"/>
      <c r="I56" s="264"/>
      <c r="J56" s="264"/>
      <c r="K56" s="265"/>
      <c r="L56" s="265"/>
      <c r="M56" s="222"/>
      <c r="N56" s="266"/>
      <c r="O56" s="267"/>
      <c r="P56" s="267"/>
      <c r="Q56" s="267"/>
      <c r="R56" s="267"/>
      <c r="S56" s="267"/>
      <c r="T56" s="267"/>
      <c r="U56" s="267"/>
      <c r="V56" s="267"/>
      <c r="W56" s="267"/>
      <c r="X56" s="460"/>
      <c r="Y56" s="185"/>
      <c r="Z56" s="745"/>
      <c r="AA56" s="745"/>
      <c r="AB56" s="745"/>
      <c r="AC56" s="745"/>
      <c r="AD56" s="745"/>
      <c r="AE56" s="745"/>
      <c r="AF56" s="745"/>
      <c r="AG56" s="769" t="s">
        <v>229</v>
      </c>
      <c r="AH56" s="745">
        <v>50</v>
      </c>
      <c r="AI56" s="745"/>
      <c r="AJ56" s="745"/>
      <c r="AK56" s="745"/>
      <c r="AL56" s="745"/>
      <c r="AM56" s="769" t="s">
        <v>229</v>
      </c>
      <c r="AN56" s="745">
        <v>250</v>
      </c>
      <c r="AO56" s="745"/>
      <c r="AP56" s="745"/>
      <c r="AQ56" s="745"/>
      <c r="AR56" s="745"/>
      <c r="AS56" s="745"/>
      <c r="AT56" s="745"/>
      <c r="AU56" s="185"/>
      <c r="AV56" s="745"/>
      <c r="AW56" s="745"/>
      <c r="AX56" s="745"/>
      <c r="AY56" s="745"/>
      <c r="AZ56" s="745"/>
      <c r="BA56" s="745"/>
      <c r="BB56" s="745"/>
      <c r="BC56" s="745" t="s">
        <v>318</v>
      </c>
      <c r="BD56" s="185">
        <f>SUMIFS($T$12:$T$45,$B$12:$B$45,"&lt;&gt;Timber",$C$12:$C$45,"&lt;&gt;Timber_EPD")</f>
        <v>0</v>
      </c>
      <c r="BE56" s="745">
        <f>BD56*K8</f>
        <v>0</v>
      </c>
      <c r="BF56" s="749">
        <f>(BD56+BE56)*0.5</f>
        <v>0</v>
      </c>
      <c r="BG56" s="745"/>
      <c r="BH56" s="745"/>
      <c r="BI56" s="745"/>
      <c r="BJ56" s="745"/>
      <c r="BK56" s="209"/>
      <c r="BL56" s="745"/>
      <c r="BM56" s="745"/>
      <c r="BN56" s="745"/>
      <c r="BO56" s="745"/>
      <c r="BP56" s="209"/>
      <c r="BQ56" s="745"/>
      <c r="BR56" s="745"/>
      <c r="BS56" s="745"/>
      <c r="BT56" s="745"/>
      <c r="BU56" s="745"/>
      <c r="BV56" s="745"/>
      <c r="BW56" s="745"/>
      <c r="BX56" s="745"/>
      <c r="BY56" s="745"/>
      <c r="BZ56" s="745"/>
      <c r="CA56" s="209"/>
      <c r="CB56" s="745"/>
      <c r="CC56" s="745"/>
      <c r="CD56" s="745"/>
      <c r="CE56" s="745"/>
      <c r="CF56" s="745"/>
      <c r="CG56" s="745"/>
      <c r="CH56" s="745"/>
      <c r="CI56" s="185"/>
      <c r="CJ56" s="185"/>
      <c r="CK56" s="185"/>
      <c r="CL56" s="185"/>
      <c r="CM56" s="185"/>
      <c r="CN56" s="185"/>
      <c r="CO56" s="185"/>
      <c r="CP56" s="185"/>
      <c r="CQ56" s="185"/>
      <c r="CR56" s="185"/>
      <c r="CS56" s="185"/>
      <c r="CT56" s="185"/>
      <c r="CU56" s="185"/>
      <c r="CV56" s="185"/>
      <c r="CW56" s="185"/>
      <c r="CX56" s="185"/>
      <c r="CY56" s="185"/>
      <c r="CZ56" s="185"/>
      <c r="DA56" s="185"/>
      <c r="DB56" s="185"/>
      <c r="DC56" s="185"/>
      <c r="DD56" s="185"/>
      <c r="DE56" s="185"/>
      <c r="DF56" s="185"/>
      <c r="DG56" s="103"/>
      <c r="DH56" s="103"/>
      <c r="DI56" s="103"/>
      <c r="DJ56" s="103"/>
      <c r="DK56" s="103"/>
      <c r="DL56" s="103"/>
      <c r="DM56" s="103"/>
      <c r="DN56" s="103"/>
      <c r="DO56" s="103"/>
      <c r="DP56" s="103"/>
      <c r="DQ56" s="103"/>
      <c r="DR56" s="103"/>
      <c r="DS56" s="103"/>
      <c r="DT56" s="103"/>
      <c r="DU56" s="103"/>
      <c r="DV56" s="103"/>
      <c r="DW56" s="103"/>
      <c r="DX56" s="103"/>
      <c r="DY56" s="103"/>
      <c r="DZ56" s="103"/>
      <c r="EA56" s="103"/>
      <c r="EB56" s="103"/>
      <c r="EC56" s="103"/>
      <c r="ED56" s="103"/>
      <c r="EE56" s="103"/>
      <c r="EF56" s="103"/>
      <c r="EG56" s="103"/>
      <c r="EH56" s="103"/>
      <c r="EI56" s="103"/>
      <c r="EJ56" s="103"/>
      <c r="EK56" s="103"/>
      <c r="EL56" s="185"/>
      <c r="EM56" s="185"/>
      <c r="EN56" s="185"/>
      <c r="EO56" s="185"/>
      <c r="EP56" s="185"/>
      <c r="EQ56" s="185"/>
      <c r="ER56" s="185"/>
      <c r="ES56" s="185"/>
      <c r="ET56" s="185"/>
      <c r="EU56" s="185"/>
      <c r="EV56" s="185"/>
      <c r="EW56" s="185"/>
      <c r="EX56" s="185"/>
      <c r="EY56" s="185"/>
      <c r="EZ56" s="185"/>
      <c r="FA56" s="185"/>
      <c r="FB56" s="185"/>
      <c r="FC56" s="185"/>
      <c r="FD56" s="185"/>
      <c r="FE56" s="185"/>
      <c r="FF56" s="185"/>
      <c r="FG56" s="185"/>
      <c r="FH56" s="185"/>
      <c r="FI56" s="185"/>
      <c r="FJ56" s="185"/>
      <c r="FK56" s="185"/>
      <c r="FL56" s="185"/>
      <c r="FM56" s="185"/>
      <c r="FN56" s="185"/>
      <c r="FO56" s="185"/>
      <c r="FP56" s="185"/>
      <c r="FQ56" s="185"/>
      <c r="FR56" s="185"/>
      <c r="FS56" s="185"/>
      <c r="FT56" s="185"/>
      <c r="FU56" s="185"/>
      <c r="FV56" s="185"/>
      <c r="FW56" s="185"/>
      <c r="FX56" s="185"/>
      <c r="FY56" s="185"/>
      <c r="FZ56" s="185"/>
      <c r="GA56" s="185"/>
      <c r="GB56" s="185"/>
      <c r="GC56" s="185"/>
      <c r="GD56" s="185"/>
      <c r="GE56" s="185"/>
      <c r="GF56" s="185"/>
      <c r="GG56" s="185"/>
      <c r="GH56" s="185"/>
      <c r="GI56" s="185"/>
      <c r="GJ56" s="185"/>
      <c r="GK56" s="185"/>
      <c r="GL56" s="185"/>
      <c r="GM56" s="185"/>
      <c r="GN56" s="185"/>
      <c r="GO56" s="185"/>
      <c r="GP56" s="185"/>
      <c r="GQ56" s="185"/>
      <c r="GR56" s="185"/>
      <c r="GS56" s="185"/>
      <c r="GT56" s="185"/>
      <c r="GU56" s="185"/>
      <c r="GV56" s="185"/>
      <c r="GW56" s="103"/>
      <c r="GX56" s="103"/>
      <c r="GY56" s="103"/>
      <c r="GZ56" s="103"/>
      <c r="HA56" s="103"/>
      <c r="HB56" s="103"/>
      <c r="HC56" s="103"/>
      <c r="HD56" s="103"/>
      <c r="HE56" s="103"/>
      <c r="HF56" s="103"/>
      <c r="HG56" s="103"/>
      <c r="HH56" s="103"/>
    </row>
    <row r="57" spans="2:216" ht="61.35" customHeight="1">
      <c r="B57" s="223"/>
      <c r="C57" s="223"/>
      <c r="D57" s="223"/>
      <c r="E57" s="223"/>
      <c r="F57" s="223"/>
      <c r="G57" s="223"/>
      <c r="H57" s="223"/>
      <c r="I57" s="223"/>
      <c r="J57" s="223"/>
      <c r="K57" s="223"/>
      <c r="L57" s="223"/>
      <c r="M57" s="94"/>
      <c r="N57" s="268"/>
      <c r="O57" s="241"/>
      <c r="P57" s="241"/>
      <c r="Q57" s="241"/>
      <c r="R57" s="241"/>
      <c r="S57" s="241"/>
      <c r="T57" s="241"/>
      <c r="U57" s="241"/>
      <c r="V57" s="241"/>
      <c r="W57" s="241"/>
      <c r="X57" s="401"/>
      <c r="Y57" s="185"/>
      <c r="Z57" s="745"/>
      <c r="AA57" s="745"/>
      <c r="AB57" s="745"/>
      <c r="AC57" s="745"/>
      <c r="AD57" s="745"/>
      <c r="AE57" s="745"/>
      <c r="AF57" s="745"/>
      <c r="AG57" s="769" t="s">
        <v>159</v>
      </c>
      <c r="AH57" s="745">
        <v>100</v>
      </c>
      <c r="AI57" s="745"/>
      <c r="AJ57" s="745"/>
      <c r="AK57" s="745"/>
      <c r="AL57" s="745"/>
      <c r="AM57" s="769" t="s">
        <v>159</v>
      </c>
      <c r="AN57" s="745">
        <v>500</v>
      </c>
      <c r="AO57" s="745"/>
      <c r="AP57" s="745"/>
      <c r="AQ57" s="745"/>
      <c r="AR57" s="745"/>
      <c r="AS57" s="745"/>
      <c r="AT57" s="745"/>
      <c r="AU57" s="185"/>
      <c r="AV57" s="745"/>
      <c r="AW57" s="745"/>
      <c r="AX57" s="745"/>
      <c r="AY57" s="745"/>
      <c r="AZ57" s="745"/>
      <c r="BA57" s="745"/>
      <c r="BB57" s="745"/>
      <c r="BC57" s="745" t="s">
        <v>319</v>
      </c>
      <c r="BD57" s="185">
        <f>SUMIFS($U$12:$U$45,$B$12:$B$45,"&lt;&gt;Timber",$C$12:$C$45,"&lt;&gt;Timber_EPD")</f>
        <v>0</v>
      </c>
      <c r="BE57" s="745">
        <f>BD57*K8</f>
        <v>0</v>
      </c>
      <c r="BF57" s="749">
        <f>BD57+BE57</f>
        <v>0</v>
      </c>
      <c r="BG57" s="745"/>
      <c r="BH57" s="745"/>
      <c r="BI57" s="745"/>
      <c r="BK57" s="209"/>
      <c r="BL57" s="745"/>
      <c r="BM57" s="745"/>
      <c r="BN57" s="745"/>
      <c r="BO57" s="745"/>
      <c r="BP57" s="209"/>
      <c r="BQ57" s="745"/>
      <c r="BR57" s="745"/>
      <c r="BS57" s="745"/>
      <c r="BT57" s="745"/>
      <c r="BU57" s="745"/>
      <c r="BV57" s="745"/>
      <c r="BW57" s="745"/>
      <c r="BX57" s="745"/>
      <c r="BY57" s="745"/>
      <c r="BZ57" s="745"/>
      <c r="CA57" s="209"/>
      <c r="CB57" s="745"/>
      <c r="CC57" s="745"/>
      <c r="CD57" s="745"/>
      <c r="CE57" s="745"/>
      <c r="CF57" s="745"/>
      <c r="CG57" s="745"/>
      <c r="CH57" s="745"/>
      <c r="CI57" s="185"/>
      <c r="CJ57" s="185"/>
      <c r="CK57" s="185"/>
      <c r="CL57" s="185"/>
      <c r="CM57" s="185"/>
      <c r="CN57" s="185"/>
      <c r="CO57" s="185"/>
      <c r="CP57" s="185"/>
      <c r="CQ57" s="185"/>
      <c r="CR57" s="185"/>
      <c r="CS57" s="185"/>
      <c r="CT57" s="185"/>
      <c r="CU57" s="185"/>
      <c r="CV57" s="185"/>
      <c r="CW57" s="185"/>
      <c r="CX57" s="185"/>
      <c r="CY57" s="185"/>
      <c r="CZ57" s="185"/>
      <c r="DA57" s="185"/>
      <c r="DB57" s="185"/>
      <c r="DC57" s="185"/>
      <c r="DD57" s="185"/>
      <c r="DE57" s="185"/>
      <c r="DF57" s="185"/>
      <c r="DG57" s="103"/>
      <c r="DH57" s="103"/>
      <c r="DI57" s="103"/>
      <c r="DJ57" s="103"/>
      <c r="DK57" s="103"/>
      <c r="DL57" s="103"/>
      <c r="DM57" s="103"/>
      <c r="DN57" s="103"/>
      <c r="DO57" s="103"/>
      <c r="DP57" s="103"/>
      <c r="DQ57" s="103"/>
      <c r="DR57" s="103"/>
      <c r="DS57" s="103"/>
      <c r="DT57" s="103"/>
      <c r="DU57" s="103"/>
      <c r="DV57" s="103"/>
      <c r="DW57" s="103"/>
      <c r="DX57" s="103"/>
      <c r="DY57" s="103"/>
      <c r="DZ57" s="103"/>
      <c r="EA57" s="103"/>
      <c r="EB57" s="103"/>
      <c r="EC57" s="103"/>
      <c r="ED57" s="103"/>
      <c r="EE57" s="103"/>
      <c r="EF57" s="103"/>
      <c r="EG57" s="103"/>
      <c r="EH57" s="103"/>
      <c r="EI57" s="103"/>
      <c r="EJ57" s="103"/>
      <c r="EK57" s="103"/>
      <c r="EL57" s="185"/>
      <c r="EM57" s="185"/>
      <c r="EN57" s="185"/>
      <c r="EO57" s="185"/>
      <c r="EP57" s="185"/>
      <c r="EQ57" s="185"/>
      <c r="ER57" s="185"/>
      <c r="ES57" s="185"/>
      <c r="ET57" s="185"/>
      <c r="EU57" s="185"/>
      <c r="EV57" s="185"/>
      <c r="EW57" s="185"/>
      <c r="EX57" s="185"/>
      <c r="EY57" s="185"/>
      <c r="EZ57" s="185"/>
      <c r="FA57" s="185"/>
      <c r="FB57" s="185"/>
      <c r="FC57" s="185"/>
      <c r="FD57" s="185"/>
      <c r="FE57" s="185"/>
      <c r="FF57" s="185"/>
      <c r="FG57" s="185"/>
      <c r="FH57" s="185"/>
      <c r="FI57" s="185"/>
      <c r="FJ57" s="185"/>
      <c r="FK57" s="185"/>
      <c r="FL57" s="185"/>
      <c r="FM57" s="185"/>
      <c r="FN57" s="185"/>
      <c r="FO57" s="185"/>
      <c r="FP57" s="185"/>
      <c r="FQ57" s="185"/>
      <c r="FR57" s="185"/>
      <c r="FS57" s="185"/>
      <c r="FT57" s="185"/>
      <c r="FU57" s="185"/>
      <c r="FV57" s="185"/>
      <c r="FW57" s="185"/>
      <c r="FX57" s="185"/>
      <c r="FY57" s="185"/>
      <c r="FZ57" s="185"/>
      <c r="GA57" s="185"/>
      <c r="GB57" s="185"/>
      <c r="GC57" s="185"/>
      <c r="GD57" s="185"/>
      <c r="GE57" s="185"/>
      <c r="GF57" s="185"/>
      <c r="GG57" s="185"/>
      <c r="GH57" s="185"/>
      <c r="GI57" s="185"/>
      <c r="GJ57" s="185"/>
      <c r="GK57" s="185"/>
      <c r="GL57" s="185"/>
      <c r="GM57" s="185"/>
      <c r="GN57" s="185"/>
      <c r="GO57" s="185"/>
      <c r="GP57" s="185"/>
      <c r="GQ57" s="185"/>
      <c r="GR57" s="185"/>
      <c r="GS57" s="185"/>
      <c r="GT57" s="185"/>
      <c r="GU57" s="185"/>
      <c r="GV57" s="185"/>
      <c r="GW57" s="103"/>
      <c r="GX57" s="103"/>
      <c r="GY57" s="103"/>
      <c r="GZ57" s="103"/>
      <c r="HA57" s="103"/>
      <c r="HB57" s="103"/>
      <c r="HC57" s="103"/>
      <c r="HD57" s="103"/>
      <c r="HE57" s="103"/>
      <c r="HF57" s="103"/>
      <c r="HG57" s="103"/>
      <c r="HH57" s="103"/>
    </row>
    <row r="58" spans="2:216" ht="27" customHeight="1">
      <c r="B58" s="101"/>
      <c r="C58" s="101"/>
      <c r="D58" s="101"/>
      <c r="E58" s="101"/>
      <c r="F58" s="101"/>
      <c r="G58" s="101"/>
      <c r="H58" s="101"/>
      <c r="I58" s="101"/>
      <c r="J58" s="101"/>
      <c r="K58" s="101"/>
      <c r="L58" s="101"/>
      <c r="M58" s="94"/>
      <c r="N58" s="268"/>
      <c r="O58" s="241"/>
      <c r="P58" s="241"/>
      <c r="Q58" s="241"/>
      <c r="R58" s="241"/>
      <c r="S58" s="241"/>
      <c r="U58" s="961" t="str">
        <f>IF(TYPOLOGY= "Bridge", 'Default Values'!$AI$17, "")</f>
        <v/>
      </c>
      <c r="V58" s="961"/>
      <c r="W58" s="241"/>
      <c r="X58" s="401"/>
      <c r="Y58" s="185"/>
      <c r="Z58" s="199"/>
      <c r="AA58" s="745"/>
      <c r="AB58" s="745"/>
      <c r="AC58" s="745"/>
      <c r="AD58" s="745"/>
      <c r="AE58" s="745"/>
      <c r="AF58" s="745"/>
      <c r="AG58" s="769" t="s">
        <v>158</v>
      </c>
      <c r="AH58" s="745">
        <v>150</v>
      </c>
      <c r="AI58" s="745"/>
      <c r="AJ58" s="745"/>
      <c r="AK58" s="745"/>
      <c r="AL58" s="745"/>
      <c r="AM58" s="769" t="s">
        <v>158</v>
      </c>
      <c r="AN58" s="745">
        <v>1000</v>
      </c>
      <c r="AO58" s="745"/>
      <c r="AP58" s="745"/>
      <c r="AQ58" s="745"/>
      <c r="AR58" s="745"/>
      <c r="AS58" s="745"/>
      <c r="AT58" s="745"/>
      <c r="AU58" s="185"/>
      <c r="AV58" s="745"/>
      <c r="AW58" s="745"/>
      <c r="AX58" s="745"/>
      <c r="AY58" s="745"/>
      <c r="AZ58" s="745"/>
      <c r="BA58" s="745"/>
      <c r="BB58" s="745"/>
      <c r="BC58" s="776" t="s">
        <v>906</v>
      </c>
      <c r="BD58" s="745"/>
      <c r="BE58" s="745"/>
      <c r="BF58" s="745"/>
      <c r="BG58" s="745"/>
      <c r="BH58" s="745"/>
      <c r="BI58" s="745"/>
      <c r="BJ58" s="745"/>
      <c r="BK58" s="745"/>
      <c r="BL58" s="745"/>
      <c r="BM58" s="745"/>
      <c r="BN58" s="745"/>
      <c r="BO58" s="745"/>
      <c r="BP58" s="745"/>
      <c r="BQ58" s="745"/>
      <c r="BR58" s="745"/>
      <c r="BS58" s="745"/>
      <c r="BT58" s="745"/>
      <c r="BU58" s="745"/>
      <c r="BV58" s="745"/>
      <c r="BW58" s="745"/>
      <c r="BX58" s="745"/>
      <c r="BY58" s="745"/>
      <c r="BZ58" s="745"/>
      <c r="CA58" s="209"/>
      <c r="CB58" s="745"/>
      <c r="CC58" s="745"/>
      <c r="CD58" s="745"/>
      <c r="CE58" s="745"/>
      <c r="CF58" s="745"/>
      <c r="CG58" s="745"/>
      <c r="CH58" s="745"/>
      <c r="CI58" s="185"/>
      <c r="CJ58" s="185"/>
      <c r="CK58" s="185"/>
      <c r="CL58" s="185"/>
      <c r="CM58" s="185"/>
      <c r="CN58" s="185"/>
      <c r="CO58" s="185"/>
      <c r="CP58" s="185"/>
      <c r="CQ58" s="185"/>
      <c r="CR58" s="185"/>
      <c r="CS58" s="185"/>
      <c r="CT58" s="185"/>
      <c r="CU58" s="185"/>
      <c r="CV58" s="185"/>
      <c r="CW58" s="185"/>
      <c r="CX58" s="185"/>
      <c r="CY58" s="185"/>
      <c r="CZ58" s="185"/>
      <c r="DA58" s="185"/>
      <c r="DB58" s="185"/>
      <c r="DC58" s="185"/>
      <c r="DD58" s="185"/>
      <c r="DE58" s="185"/>
      <c r="DF58" s="185"/>
      <c r="DG58" s="103"/>
      <c r="DH58" s="103"/>
      <c r="DI58" s="103"/>
      <c r="DJ58" s="103"/>
      <c r="DK58" s="103"/>
      <c r="DL58" s="103"/>
      <c r="DM58" s="103"/>
      <c r="DN58" s="103"/>
      <c r="DO58" s="103"/>
      <c r="DP58" s="103"/>
      <c r="DQ58" s="103"/>
      <c r="DR58" s="103"/>
      <c r="DS58" s="103"/>
      <c r="DT58" s="103"/>
      <c r="DU58" s="103"/>
      <c r="DV58" s="103"/>
      <c r="DW58" s="103"/>
      <c r="DX58" s="103"/>
      <c r="DY58" s="103"/>
      <c r="DZ58" s="103"/>
      <c r="EA58" s="103"/>
      <c r="EB58" s="103"/>
      <c r="EC58" s="103"/>
      <c r="ED58" s="103"/>
      <c r="EE58" s="103"/>
      <c r="EF58" s="103"/>
      <c r="EG58" s="103"/>
      <c r="EH58" s="103"/>
      <c r="EI58" s="103"/>
      <c r="EJ58" s="103"/>
      <c r="EK58" s="103"/>
      <c r="EL58" s="185"/>
      <c r="EM58" s="185"/>
      <c r="EN58" s="185"/>
      <c r="EO58" s="185"/>
      <c r="EP58" s="185"/>
      <c r="EQ58" s="185"/>
      <c r="ER58" s="185"/>
      <c r="ES58" s="185"/>
      <c r="ET58" s="185"/>
      <c r="EU58" s="185"/>
      <c r="EV58" s="185"/>
      <c r="EW58" s="185"/>
      <c r="EX58" s="185"/>
      <c r="EY58" s="185"/>
      <c r="EZ58" s="185"/>
      <c r="FA58" s="185"/>
      <c r="FB58" s="185"/>
      <c r="FC58" s="185"/>
      <c r="FD58" s="185"/>
      <c r="FE58" s="185"/>
      <c r="FF58" s="185"/>
      <c r="FG58" s="185"/>
      <c r="FH58" s="185"/>
      <c r="FI58" s="185"/>
      <c r="FJ58" s="185"/>
      <c r="FK58" s="185"/>
      <c r="FL58" s="185"/>
      <c r="FM58" s="185"/>
      <c r="FN58" s="185"/>
      <c r="FO58" s="185"/>
      <c r="FP58" s="185"/>
      <c r="FQ58" s="185"/>
      <c r="FR58" s="185"/>
      <c r="FS58" s="185"/>
      <c r="FT58" s="185"/>
      <c r="FU58" s="185"/>
      <c r="FV58" s="185"/>
      <c r="FW58" s="185"/>
      <c r="FX58" s="185"/>
      <c r="FY58" s="185"/>
      <c r="FZ58" s="185"/>
      <c r="GA58" s="185"/>
      <c r="GB58" s="185"/>
      <c r="GC58" s="185"/>
      <c r="GD58" s="185"/>
      <c r="GE58" s="185"/>
      <c r="GF58" s="185"/>
      <c r="GG58" s="185"/>
      <c r="GH58" s="185"/>
      <c r="GI58" s="185"/>
      <c r="GJ58" s="185"/>
      <c r="GK58" s="185"/>
      <c r="GL58" s="185"/>
      <c r="GM58" s="185"/>
      <c r="GN58" s="185"/>
      <c r="GO58" s="185"/>
      <c r="GP58" s="185"/>
      <c r="GQ58" s="185"/>
      <c r="GR58" s="185"/>
      <c r="GS58" s="185"/>
      <c r="GT58" s="185"/>
      <c r="GU58" s="185"/>
      <c r="GV58" s="185"/>
      <c r="GW58" s="103"/>
      <c r="GX58" s="103"/>
      <c r="GY58" s="103"/>
      <c r="GZ58" s="103"/>
      <c r="HA58" s="103"/>
      <c r="HB58" s="103"/>
      <c r="HC58" s="103"/>
      <c r="HD58" s="103"/>
      <c r="HE58" s="103"/>
      <c r="HF58" s="103"/>
      <c r="HG58" s="103"/>
      <c r="HH58" s="103"/>
    </row>
    <row r="59" spans="2:216" ht="14.25" customHeight="1">
      <c r="B59" s="101"/>
      <c r="C59" s="101"/>
      <c r="D59" s="101"/>
      <c r="E59" s="103"/>
      <c r="F59" s="101"/>
      <c r="G59" s="101"/>
      <c r="H59" s="101"/>
      <c r="I59" s="101"/>
      <c r="J59" s="101"/>
      <c r="K59" s="101"/>
      <c r="L59" s="101"/>
      <c r="M59" s="101"/>
      <c r="N59" s="101"/>
      <c r="O59" s="101"/>
      <c r="P59" s="101"/>
      <c r="Q59" s="101"/>
      <c r="R59" s="101"/>
      <c r="S59" s="101"/>
      <c r="T59" s="98"/>
      <c r="U59" s="961"/>
      <c r="V59" s="961"/>
      <c r="W59" s="101"/>
      <c r="X59" s="103"/>
      <c r="Y59" s="185"/>
      <c r="Z59" s="199"/>
      <c r="AA59" s="745"/>
      <c r="AB59" s="745"/>
      <c r="AC59" s="745"/>
      <c r="AD59" s="745"/>
      <c r="AE59" s="745"/>
      <c r="AF59" s="745"/>
      <c r="AG59" s="769" t="s">
        <v>11</v>
      </c>
      <c r="AH59" s="745">
        <v>200</v>
      </c>
      <c r="AI59" s="745"/>
      <c r="AJ59" s="745"/>
      <c r="AK59" s="745"/>
      <c r="AL59" s="745"/>
      <c r="AM59" s="769" t="s">
        <v>11</v>
      </c>
      <c r="AN59" s="745">
        <v>1500</v>
      </c>
      <c r="AO59" s="745"/>
      <c r="AP59" s="745"/>
      <c r="AQ59" s="745"/>
      <c r="AR59" s="745"/>
      <c r="AS59" s="745"/>
      <c r="AT59" s="745"/>
      <c r="AU59" s="185"/>
      <c r="AV59" s="745"/>
      <c r="AW59" s="745"/>
      <c r="AX59" s="745"/>
      <c r="AY59" s="745"/>
      <c r="AZ59" s="745"/>
      <c r="BA59" s="745"/>
      <c r="BB59" s="745"/>
      <c r="BC59" s="745" t="s">
        <v>651</v>
      </c>
      <c r="BD59" s="745" t="s">
        <v>727</v>
      </c>
      <c r="BE59" s="749" t="s">
        <v>726</v>
      </c>
      <c r="BF59" s="745"/>
      <c r="BG59" s="745"/>
      <c r="BH59" s="745"/>
      <c r="BI59" s="745"/>
      <c r="BJ59" s="745"/>
      <c r="BK59" s="745"/>
      <c r="BL59" s="745"/>
      <c r="BM59" s="745"/>
      <c r="BN59" s="745"/>
      <c r="BO59" s="745"/>
      <c r="BP59" s="745"/>
      <c r="BQ59" s="745"/>
      <c r="BR59" s="745"/>
      <c r="BS59" s="745"/>
      <c r="BT59" s="745"/>
      <c r="BU59" s="745"/>
      <c r="BV59" s="745"/>
      <c r="BW59" s="745"/>
      <c r="BX59" s="745"/>
      <c r="BY59" s="745"/>
      <c r="BZ59" s="745"/>
      <c r="CA59" s="209"/>
      <c r="CB59" s="745"/>
      <c r="CC59" s="745"/>
      <c r="CD59" s="745"/>
      <c r="CE59" s="745"/>
      <c r="CF59" s="745"/>
      <c r="CG59" s="745"/>
      <c r="CH59" s="745"/>
      <c r="CI59" s="185"/>
      <c r="CJ59" s="185"/>
      <c r="CK59" s="185"/>
      <c r="CL59" s="185"/>
      <c r="CM59" s="185"/>
      <c r="CN59" s="185"/>
      <c r="CO59" s="185"/>
      <c r="CP59" s="185"/>
      <c r="CQ59" s="185"/>
      <c r="CR59" s="185"/>
      <c r="CS59" s="185"/>
      <c r="CT59" s="185"/>
      <c r="CU59" s="185"/>
      <c r="CV59" s="185"/>
      <c r="CW59" s="185"/>
      <c r="CX59" s="185"/>
      <c r="CY59" s="185"/>
      <c r="CZ59" s="185"/>
      <c r="DA59" s="185"/>
      <c r="DB59" s="185"/>
      <c r="DC59" s="185"/>
      <c r="DD59" s="185"/>
      <c r="DE59" s="185"/>
      <c r="DF59" s="185"/>
      <c r="DG59" s="103"/>
      <c r="DH59" s="103"/>
      <c r="DI59" s="103"/>
      <c r="DJ59" s="103"/>
      <c r="DK59" s="103"/>
      <c r="DL59" s="103"/>
      <c r="DM59" s="103"/>
      <c r="DN59" s="103"/>
      <c r="DO59" s="103"/>
      <c r="DP59" s="103"/>
      <c r="DQ59" s="103"/>
      <c r="DR59" s="103"/>
      <c r="DS59" s="103"/>
      <c r="DT59" s="103"/>
      <c r="DU59" s="103"/>
      <c r="DV59" s="103"/>
      <c r="DW59" s="103"/>
      <c r="DX59" s="103"/>
      <c r="DY59" s="103"/>
      <c r="DZ59" s="103"/>
      <c r="EA59" s="103"/>
      <c r="EB59" s="103"/>
      <c r="EC59" s="103"/>
      <c r="ED59" s="103"/>
      <c r="EE59" s="103"/>
      <c r="EF59" s="103"/>
      <c r="EG59" s="103"/>
      <c r="EH59" s="103"/>
      <c r="EI59" s="103"/>
      <c r="EJ59" s="103"/>
      <c r="EK59" s="103"/>
      <c r="EL59" s="185"/>
      <c r="EM59" s="185"/>
      <c r="EN59" s="185"/>
      <c r="EO59" s="185"/>
      <c r="EP59" s="185"/>
      <c r="EQ59" s="185"/>
      <c r="ER59" s="185"/>
      <c r="ES59" s="185"/>
      <c r="ET59" s="185"/>
      <c r="EU59" s="185"/>
      <c r="EV59" s="185"/>
      <c r="EW59" s="185"/>
      <c r="EX59" s="185"/>
      <c r="EY59" s="185"/>
      <c r="EZ59" s="185"/>
      <c r="FA59" s="185"/>
      <c r="FB59" s="185"/>
      <c r="FC59" s="185"/>
      <c r="FD59" s="185"/>
      <c r="FE59" s="185"/>
      <c r="FF59" s="185"/>
      <c r="FG59" s="185"/>
      <c r="FH59" s="185"/>
      <c r="FI59" s="185"/>
      <c r="FJ59" s="185"/>
      <c r="FK59" s="185"/>
      <c r="FL59" s="185"/>
      <c r="FM59" s="185"/>
      <c r="FN59" s="185"/>
      <c r="FO59" s="185"/>
      <c r="FP59" s="185"/>
      <c r="FQ59" s="185"/>
      <c r="FR59" s="185"/>
      <c r="FS59" s="185"/>
      <c r="FT59" s="185"/>
      <c r="FU59" s="185"/>
      <c r="FV59" s="185"/>
      <c r="FW59" s="185"/>
      <c r="FX59" s="185"/>
      <c r="FY59" s="185"/>
      <c r="FZ59" s="185"/>
      <c r="GA59" s="185"/>
      <c r="GB59" s="185"/>
      <c r="GC59" s="185"/>
      <c r="GD59" s="185"/>
      <c r="GE59" s="185"/>
      <c r="GF59" s="185"/>
      <c r="GG59" s="185"/>
      <c r="GH59" s="185"/>
      <c r="GI59" s="185"/>
      <c r="GJ59" s="185"/>
      <c r="GK59" s="185"/>
      <c r="GL59" s="185"/>
      <c r="GM59" s="185"/>
      <c r="GN59" s="185"/>
      <c r="GO59" s="185"/>
      <c r="GP59" s="185"/>
      <c r="GQ59" s="185"/>
      <c r="GR59" s="185"/>
      <c r="GS59" s="185"/>
      <c r="GT59" s="185"/>
      <c r="GU59" s="185"/>
      <c r="GV59" s="185"/>
      <c r="GW59" s="103"/>
      <c r="GX59" s="103"/>
      <c r="GY59" s="103"/>
      <c r="GZ59" s="103"/>
      <c r="HA59" s="103"/>
      <c r="HB59" s="103"/>
      <c r="HC59" s="103"/>
      <c r="HD59" s="103"/>
      <c r="HE59" s="103"/>
      <c r="HF59" s="103"/>
      <c r="HG59" s="103"/>
      <c r="HH59" s="103"/>
    </row>
    <row r="60" spans="2:216" ht="14.25" customHeight="1">
      <c r="B60" s="101"/>
      <c r="C60" s="101"/>
      <c r="D60" s="101"/>
      <c r="E60" s="101"/>
      <c r="F60" s="101"/>
      <c r="G60" s="101"/>
      <c r="H60" s="101"/>
      <c r="I60" s="101"/>
      <c r="J60" s="101"/>
      <c r="K60" s="101"/>
      <c r="L60" s="101"/>
      <c r="M60" s="101"/>
      <c r="N60" s="101"/>
      <c r="O60" s="101"/>
      <c r="P60" s="101"/>
      <c r="Q60" s="101"/>
      <c r="R60" s="101"/>
      <c r="S60" s="101"/>
      <c r="T60" s="101"/>
      <c r="U60" s="101"/>
      <c r="V60" s="101"/>
      <c r="W60" s="101"/>
      <c r="X60" s="103"/>
      <c r="Y60" s="185"/>
      <c r="Z60" s="199"/>
      <c r="AA60" s="745"/>
      <c r="AB60" s="745"/>
      <c r="AC60" s="745"/>
      <c r="AD60" s="745"/>
      <c r="AE60" s="745"/>
      <c r="AF60" s="745"/>
      <c r="AG60" s="769" t="s">
        <v>111</v>
      </c>
      <c r="AH60" s="745">
        <v>250</v>
      </c>
      <c r="AI60" s="745"/>
      <c r="AJ60" s="745"/>
      <c r="AK60" s="745"/>
      <c r="AL60" s="745"/>
      <c r="AM60" s="769" t="s">
        <v>111</v>
      </c>
      <c r="AN60" s="745">
        <v>2000</v>
      </c>
      <c r="AO60" s="745"/>
      <c r="AP60" s="745"/>
      <c r="AQ60" s="745"/>
      <c r="AR60" s="745"/>
      <c r="AS60" s="745"/>
      <c r="AT60" s="745"/>
      <c r="AU60" s="185"/>
      <c r="AV60" s="745"/>
      <c r="AW60" s="745"/>
      <c r="AX60" s="745"/>
      <c r="AY60" s="745"/>
      <c r="AZ60" s="745"/>
      <c r="BA60" s="745"/>
      <c r="BB60" s="745"/>
      <c r="BC60" s="745" t="s">
        <v>640</v>
      </c>
      <c r="BD60" s="755">
        <f>$H$9/1000*$K$8</f>
        <v>0</v>
      </c>
      <c r="BE60" s="749">
        <f>$BD$60+$H$9/1000</f>
        <v>0</v>
      </c>
      <c r="BF60" s="745"/>
      <c r="BG60" s="745"/>
      <c r="BH60" s="745"/>
      <c r="BI60" s="745"/>
      <c r="BJ60" s="745"/>
      <c r="BK60" s="745"/>
      <c r="BL60" s="745"/>
      <c r="BM60" s="745"/>
      <c r="BN60" s="745"/>
      <c r="BO60" s="745"/>
      <c r="BP60" s="745"/>
      <c r="BQ60" s="745"/>
      <c r="BR60" s="745"/>
      <c r="BS60" s="745"/>
      <c r="BT60" s="745"/>
      <c r="BU60" s="745"/>
      <c r="BV60" s="745"/>
      <c r="BW60" s="745"/>
      <c r="BX60" s="745"/>
      <c r="BY60" s="745"/>
      <c r="BZ60" s="745"/>
      <c r="CA60" s="209"/>
      <c r="CB60" s="745"/>
      <c r="CC60" s="745"/>
      <c r="CD60" s="745"/>
      <c r="CE60" s="745"/>
      <c r="CF60" s="745"/>
      <c r="CG60" s="745"/>
      <c r="CH60" s="745"/>
      <c r="CI60" s="185"/>
      <c r="CJ60" s="185"/>
      <c r="CK60" s="185"/>
      <c r="CL60" s="185"/>
      <c r="CM60" s="185"/>
      <c r="CN60" s="185"/>
      <c r="CO60" s="185"/>
      <c r="CP60" s="185"/>
      <c r="CQ60" s="185"/>
      <c r="CR60" s="185"/>
      <c r="CS60" s="185"/>
      <c r="CT60" s="185"/>
      <c r="CU60" s="185"/>
      <c r="CV60" s="185"/>
      <c r="CW60" s="185"/>
      <c r="CX60" s="185"/>
      <c r="CY60" s="185"/>
      <c r="CZ60" s="185"/>
      <c r="DA60" s="185"/>
      <c r="DB60" s="185"/>
      <c r="DC60" s="185"/>
      <c r="DD60" s="185"/>
      <c r="DE60" s="185"/>
      <c r="DF60" s="185"/>
      <c r="DG60" s="103"/>
      <c r="DH60" s="103"/>
      <c r="DI60" s="103"/>
      <c r="DJ60" s="103"/>
      <c r="DK60" s="103"/>
      <c r="DL60" s="103"/>
      <c r="DM60" s="103"/>
      <c r="DN60" s="103"/>
      <c r="DO60" s="103"/>
      <c r="DP60" s="103"/>
      <c r="DQ60" s="103"/>
      <c r="DR60" s="103"/>
      <c r="DS60" s="103"/>
      <c r="DT60" s="103"/>
      <c r="DU60" s="103"/>
      <c r="DV60" s="103"/>
      <c r="DW60" s="103"/>
      <c r="DX60" s="103"/>
      <c r="DY60" s="103"/>
      <c r="DZ60" s="103"/>
      <c r="EA60" s="103"/>
      <c r="EB60" s="103"/>
      <c r="EC60" s="103"/>
      <c r="ED60" s="103"/>
      <c r="EE60" s="103"/>
      <c r="EF60" s="103"/>
      <c r="EG60" s="103"/>
      <c r="EH60" s="103"/>
      <c r="EI60" s="103"/>
      <c r="EJ60" s="103"/>
      <c r="EK60" s="103"/>
      <c r="EL60" s="185"/>
      <c r="EM60" s="185"/>
      <c r="EN60" s="185"/>
      <c r="EO60" s="185"/>
      <c r="EP60" s="185"/>
      <c r="EQ60" s="185"/>
      <c r="ER60" s="185"/>
      <c r="ES60" s="185"/>
      <c r="ET60" s="185"/>
      <c r="EU60" s="185"/>
      <c r="EV60" s="185"/>
      <c r="EW60" s="185"/>
      <c r="EX60" s="185"/>
      <c r="EY60" s="185"/>
      <c r="EZ60" s="185"/>
      <c r="FA60" s="185"/>
      <c r="FB60" s="185"/>
      <c r="FC60" s="185"/>
      <c r="FD60" s="185"/>
      <c r="FE60" s="185"/>
      <c r="FF60" s="185"/>
      <c r="FG60" s="185"/>
      <c r="FH60" s="185"/>
      <c r="FI60" s="185"/>
      <c r="FJ60" s="185"/>
      <c r="FK60" s="185"/>
      <c r="FL60" s="185"/>
      <c r="FM60" s="185"/>
      <c r="FN60" s="185"/>
      <c r="FO60" s="185"/>
      <c r="FP60" s="185"/>
      <c r="FQ60" s="185"/>
      <c r="FR60" s="185"/>
      <c r="FS60" s="185"/>
      <c r="FT60" s="185"/>
      <c r="FU60" s="185"/>
      <c r="FV60" s="185"/>
      <c r="FW60" s="185"/>
      <c r="FX60" s="185"/>
      <c r="FY60" s="185"/>
      <c r="FZ60" s="185"/>
      <c r="GA60" s="185"/>
      <c r="GB60" s="185"/>
      <c r="GC60" s="185"/>
      <c r="GD60" s="185"/>
      <c r="GE60" s="185"/>
      <c r="GF60" s="185"/>
      <c r="GG60" s="185"/>
      <c r="GH60" s="185"/>
      <c r="GI60" s="185"/>
      <c r="GJ60" s="185"/>
      <c r="GK60" s="185"/>
      <c r="GL60" s="185"/>
      <c r="GM60" s="185"/>
      <c r="GN60" s="185"/>
      <c r="GO60" s="185"/>
      <c r="GP60" s="185"/>
      <c r="GQ60" s="185"/>
      <c r="GR60" s="185"/>
      <c r="GS60" s="185"/>
      <c r="GT60" s="185"/>
      <c r="GU60" s="185"/>
      <c r="GV60" s="185"/>
      <c r="GW60" s="103"/>
      <c r="GX60" s="103"/>
      <c r="GY60" s="103"/>
      <c r="GZ60" s="103"/>
      <c r="HA60" s="103"/>
      <c r="HB60" s="103"/>
      <c r="HC60" s="103"/>
      <c r="HD60" s="103"/>
      <c r="HE60" s="103"/>
      <c r="HF60" s="103"/>
      <c r="HG60" s="103"/>
      <c r="HH60" s="103"/>
    </row>
    <row r="61" spans="2:216" ht="15.6" customHeight="1">
      <c r="B61" s="101"/>
      <c r="C61" s="101"/>
      <c r="D61" s="101"/>
      <c r="E61" s="101"/>
      <c r="F61" s="101"/>
      <c r="G61" s="101"/>
      <c r="H61" s="101"/>
      <c r="I61" s="101"/>
      <c r="J61" s="101"/>
      <c r="K61" s="101"/>
      <c r="L61" s="101"/>
      <c r="M61" s="101"/>
      <c r="N61" s="101"/>
      <c r="O61" s="101"/>
      <c r="P61" s="101"/>
      <c r="Q61" s="101"/>
      <c r="R61" s="101"/>
      <c r="S61" s="118"/>
      <c r="T61" s="118"/>
      <c r="U61" s="118"/>
      <c r="V61" s="118"/>
      <c r="W61" s="260"/>
      <c r="X61" s="224"/>
      <c r="Y61" s="185"/>
      <c r="Z61" s="199"/>
      <c r="AA61" s="745"/>
      <c r="AB61" s="745"/>
      <c r="AC61" s="745"/>
      <c r="AD61" s="745"/>
      <c r="AE61" s="745"/>
      <c r="AF61" s="745"/>
      <c r="AG61" s="769" t="s">
        <v>230</v>
      </c>
      <c r="AH61" s="745">
        <v>300</v>
      </c>
      <c r="AI61" s="745"/>
      <c r="AJ61" s="745"/>
      <c r="AK61" s="745"/>
      <c r="AL61" s="745"/>
      <c r="AM61" s="769" t="s">
        <v>230</v>
      </c>
      <c r="AN61" s="745">
        <v>2500</v>
      </c>
      <c r="AO61" s="745"/>
      <c r="AP61" s="745"/>
      <c r="AQ61" s="745"/>
      <c r="AR61" s="745"/>
      <c r="AS61" s="745"/>
      <c r="AT61" s="745"/>
      <c r="AU61" s="185"/>
      <c r="AV61" s="745"/>
      <c r="AW61" s="745"/>
      <c r="AX61" s="745"/>
      <c r="AY61" s="745"/>
      <c r="AZ61" s="745"/>
      <c r="BA61" s="745"/>
      <c r="BB61" s="745"/>
      <c r="BC61" s="745" t="s">
        <v>662</v>
      </c>
      <c r="BD61" s="745">
        <f>SUM($O$12:$O$45)*$K$8</f>
        <v>0</v>
      </c>
      <c r="BE61" s="785">
        <f>$BD$61+SUM($O$12:$O$45)</f>
        <v>0</v>
      </c>
      <c r="BF61" s="745"/>
      <c r="BG61" s="745"/>
      <c r="BH61" s="745"/>
      <c r="BI61" s="745"/>
      <c r="BJ61" s="745"/>
      <c r="BK61" s="745"/>
      <c r="BL61" s="745"/>
      <c r="BM61" s="745"/>
      <c r="BN61" s="745"/>
      <c r="BO61" s="745"/>
      <c r="BP61" s="745"/>
      <c r="BQ61" s="745"/>
      <c r="BR61" s="745"/>
      <c r="BS61" s="745"/>
      <c r="BT61" s="745"/>
      <c r="BU61" s="745"/>
      <c r="BV61" s="745"/>
      <c r="BW61" s="745"/>
      <c r="BX61" s="745"/>
      <c r="BY61" s="745"/>
      <c r="BZ61" s="745"/>
      <c r="CA61" s="209"/>
      <c r="CB61" s="745"/>
      <c r="CC61" s="745"/>
      <c r="CD61" s="745"/>
      <c r="CE61" s="745"/>
      <c r="CF61" s="745"/>
      <c r="CG61" s="745"/>
      <c r="CH61" s="745"/>
      <c r="CI61" s="185"/>
      <c r="CJ61" s="185"/>
      <c r="CK61" s="185"/>
      <c r="CL61" s="185"/>
      <c r="CM61" s="185"/>
      <c r="CN61" s="185"/>
      <c r="CO61" s="185"/>
      <c r="CP61" s="185"/>
      <c r="CQ61" s="185"/>
      <c r="CR61" s="185"/>
      <c r="CS61" s="185"/>
      <c r="CT61" s="185"/>
      <c r="CU61" s="185"/>
      <c r="CV61" s="185"/>
      <c r="CW61" s="185"/>
      <c r="CX61" s="185"/>
      <c r="CY61" s="185"/>
      <c r="CZ61" s="185"/>
      <c r="DA61" s="185"/>
      <c r="DB61" s="185"/>
      <c r="DC61" s="185"/>
      <c r="DD61" s="185"/>
      <c r="DE61" s="185"/>
      <c r="DF61" s="185"/>
      <c r="DG61" s="103"/>
      <c r="DH61" s="103"/>
      <c r="DI61" s="103"/>
      <c r="DJ61" s="103"/>
      <c r="DK61" s="103"/>
      <c r="DL61" s="103"/>
      <c r="DM61" s="103"/>
      <c r="DN61" s="103"/>
      <c r="DO61" s="103"/>
      <c r="DP61" s="103"/>
      <c r="DQ61" s="103"/>
      <c r="DR61" s="103"/>
      <c r="DS61" s="103"/>
      <c r="DT61" s="103"/>
      <c r="DU61" s="103"/>
      <c r="DV61" s="103"/>
      <c r="DW61" s="103"/>
      <c r="DX61" s="103"/>
      <c r="DY61" s="103"/>
      <c r="DZ61" s="103"/>
      <c r="EA61" s="103"/>
      <c r="EB61" s="103"/>
      <c r="EC61" s="103"/>
      <c r="ED61" s="103"/>
      <c r="EE61" s="103"/>
      <c r="EF61" s="103"/>
      <c r="EG61" s="103"/>
      <c r="EH61" s="103"/>
      <c r="EI61" s="103"/>
      <c r="EJ61" s="103"/>
      <c r="EK61" s="103"/>
      <c r="EL61" s="185"/>
      <c r="EM61" s="185"/>
      <c r="EN61" s="185"/>
      <c r="EO61" s="185"/>
      <c r="EP61" s="185"/>
      <c r="EQ61" s="185"/>
      <c r="ER61" s="185"/>
      <c r="ES61" s="185"/>
      <c r="ET61" s="185"/>
      <c r="EU61" s="185"/>
      <c r="EV61" s="185"/>
      <c r="EW61" s="185"/>
      <c r="EX61" s="185"/>
      <c r="EY61" s="185"/>
      <c r="EZ61" s="185"/>
      <c r="FA61" s="185"/>
      <c r="FB61" s="185"/>
      <c r="FC61" s="185"/>
      <c r="FD61" s="185"/>
      <c r="FE61" s="185"/>
      <c r="FF61" s="185"/>
      <c r="FG61" s="185"/>
      <c r="FH61" s="185"/>
      <c r="FI61" s="185"/>
      <c r="FJ61" s="185"/>
      <c r="FK61" s="185"/>
      <c r="FL61" s="185"/>
      <c r="FM61" s="185"/>
      <c r="FN61" s="185"/>
      <c r="FO61" s="185"/>
      <c r="FP61" s="185"/>
      <c r="FQ61" s="185"/>
      <c r="FR61" s="185"/>
      <c r="FS61" s="185"/>
      <c r="FT61" s="185"/>
      <c r="FU61" s="185"/>
      <c r="FV61" s="185"/>
      <c r="FW61" s="185"/>
      <c r="FX61" s="185"/>
      <c r="FY61" s="185"/>
      <c r="FZ61" s="185"/>
      <c r="GA61" s="185"/>
      <c r="GB61" s="185"/>
      <c r="GC61" s="185"/>
      <c r="GD61" s="185"/>
      <c r="GE61" s="185"/>
      <c r="GF61" s="185"/>
      <c r="GG61" s="185"/>
      <c r="GH61" s="185"/>
      <c r="GI61" s="185"/>
      <c r="GJ61" s="185"/>
      <c r="GK61" s="185"/>
      <c r="GL61" s="185"/>
      <c r="GM61" s="185"/>
      <c r="GN61" s="185"/>
      <c r="GO61" s="185"/>
      <c r="GP61" s="185"/>
      <c r="GQ61" s="185"/>
      <c r="GR61" s="185"/>
      <c r="GS61" s="185"/>
      <c r="GT61" s="185"/>
      <c r="GU61" s="185"/>
      <c r="GV61" s="185"/>
      <c r="GW61" s="103"/>
      <c r="GX61" s="103"/>
      <c r="GY61" s="103"/>
      <c r="GZ61" s="103"/>
      <c r="HA61" s="103"/>
      <c r="HB61" s="103"/>
      <c r="HC61" s="103"/>
      <c r="HD61" s="103"/>
      <c r="HE61" s="103"/>
      <c r="HF61" s="103"/>
      <c r="HG61" s="103"/>
      <c r="HH61" s="103"/>
    </row>
    <row r="62" spans="2:216" ht="25.5" customHeight="1">
      <c r="B62" s="101"/>
      <c r="C62" s="101"/>
      <c r="D62" s="101"/>
      <c r="E62" s="101"/>
      <c r="F62" s="101"/>
      <c r="G62" s="101"/>
      <c r="H62" s="101"/>
      <c r="I62" s="101"/>
      <c r="J62" s="101"/>
      <c r="K62" s="101"/>
      <c r="L62" s="101"/>
      <c r="M62" s="101"/>
      <c r="O62" s="633">
        <f>IF(TYPOLOGY="Bridge", 'Default Values'!$AK$6, 'Default Values'!$AL$6)</f>
        <v>50</v>
      </c>
      <c r="P62" s="101"/>
      <c r="Q62" s="101"/>
      <c r="R62" s="101"/>
      <c r="S62" s="118"/>
      <c r="T62" s="118"/>
      <c r="U62" s="118"/>
      <c r="V62" s="269"/>
      <c r="W62" s="516" t="s">
        <v>228</v>
      </c>
      <c r="X62" s="224"/>
      <c r="Y62" s="185"/>
      <c r="Z62" s="199"/>
      <c r="AA62" s="745"/>
      <c r="AB62" s="745"/>
      <c r="AC62" s="745"/>
      <c r="AD62" s="745"/>
      <c r="AE62" s="745"/>
      <c r="AF62" s="745"/>
      <c r="AG62" s="769" t="s">
        <v>231</v>
      </c>
      <c r="AH62" s="745">
        <v>350</v>
      </c>
      <c r="AI62" s="745"/>
      <c r="AJ62" s="745"/>
      <c r="AK62" s="745"/>
      <c r="AL62" s="745"/>
      <c r="AM62" s="769" t="s">
        <v>231</v>
      </c>
      <c r="AN62" s="745">
        <v>3000</v>
      </c>
      <c r="AO62" s="745"/>
      <c r="AP62" s="745"/>
      <c r="AQ62" s="745"/>
      <c r="AR62" s="745"/>
      <c r="AS62" s="745"/>
      <c r="AT62" s="745"/>
      <c r="AU62" s="185"/>
      <c r="AV62" s="745"/>
      <c r="AW62" s="745"/>
      <c r="AX62" s="745"/>
      <c r="AY62" s="745"/>
      <c r="AZ62" s="745"/>
      <c r="BA62" s="745"/>
      <c r="BB62" s="745"/>
      <c r="BC62" s="745" t="s">
        <v>104</v>
      </c>
      <c r="BD62" s="755">
        <f>SUM($P$12:$P$45) *$K$8</f>
        <v>0</v>
      </c>
      <c r="BE62" s="785">
        <f>$BD$62 + SUM($P$12:$P$45)</f>
        <v>0</v>
      </c>
      <c r="BF62" s="745"/>
      <c r="BG62" s="745"/>
      <c r="BH62" s="745"/>
      <c r="BI62" s="745"/>
      <c r="BJ62" s="745"/>
      <c r="BK62" s="745"/>
      <c r="BL62" s="745"/>
      <c r="BM62" s="745"/>
      <c r="BN62" s="745"/>
      <c r="BO62" s="745"/>
      <c r="BP62" s="745"/>
      <c r="BQ62" s="745"/>
      <c r="BR62" s="745"/>
      <c r="BS62" s="745"/>
      <c r="BT62" s="745"/>
      <c r="BU62" s="745"/>
      <c r="BV62" s="745"/>
      <c r="BW62" s="745"/>
      <c r="BX62" s="745"/>
      <c r="BY62" s="745"/>
      <c r="BZ62" s="745"/>
      <c r="CA62" s="209"/>
      <c r="CB62" s="745"/>
      <c r="CC62" s="745"/>
      <c r="CD62" s="745"/>
      <c r="CE62" s="745"/>
      <c r="CF62" s="745"/>
      <c r="CG62" s="745"/>
      <c r="CH62" s="745"/>
      <c r="CI62" s="185"/>
      <c r="CJ62" s="185"/>
      <c r="CK62" s="185"/>
      <c r="CL62" s="185"/>
      <c r="CM62" s="185"/>
      <c r="CN62" s="185"/>
      <c r="CO62" s="185"/>
      <c r="CP62" s="185"/>
      <c r="CQ62" s="185"/>
      <c r="CR62" s="185"/>
      <c r="CS62" s="185"/>
      <c r="CT62" s="185"/>
      <c r="CU62" s="185"/>
      <c r="CV62" s="185"/>
      <c r="CW62" s="185"/>
      <c r="CX62" s="185"/>
      <c r="CY62" s="185"/>
      <c r="CZ62" s="185"/>
      <c r="DA62" s="185"/>
      <c r="DB62" s="185"/>
      <c r="DC62" s="185"/>
      <c r="DD62" s="185"/>
      <c r="DE62" s="185"/>
      <c r="DF62" s="185"/>
      <c r="DG62" s="103"/>
      <c r="DH62" s="103"/>
      <c r="DI62" s="103"/>
      <c r="DJ62" s="103"/>
      <c r="DK62" s="103"/>
      <c r="DL62" s="103"/>
      <c r="DM62" s="103"/>
      <c r="DN62" s="103"/>
      <c r="DO62" s="103"/>
      <c r="DP62" s="103"/>
      <c r="DQ62" s="103"/>
      <c r="DR62" s="103"/>
      <c r="DS62" s="103"/>
      <c r="DT62" s="103"/>
      <c r="DU62" s="103"/>
      <c r="DV62" s="103"/>
      <c r="DW62" s="103"/>
      <c r="DX62" s="103"/>
      <c r="DY62" s="103"/>
      <c r="DZ62" s="103"/>
      <c r="EA62" s="103"/>
      <c r="EB62" s="103"/>
      <c r="EC62" s="103"/>
      <c r="ED62" s="103"/>
      <c r="EE62" s="103"/>
      <c r="EF62" s="103"/>
      <c r="EG62" s="103"/>
      <c r="EH62" s="103"/>
      <c r="EI62" s="103"/>
      <c r="EJ62" s="103"/>
      <c r="EK62" s="103"/>
      <c r="EL62" s="185"/>
      <c r="EM62" s="185"/>
      <c r="EN62" s="185"/>
      <c r="EO62" s="185"/>
      <c r="EP62" s="185"/>
      <c r="EQ62" s="185"/>
      <c r="ER62" s="185"/>
      <c r="ES62" s="185"/>
      <c r="ET62" s="185"/>
      <c r="EU62" s="185"/>
      <c r="EV62" s="185"/>
      <c r="EW62" s="185"/>
      <c r="EX62" s="185"/>
      <c r="EY62" s="185"/>
      <c r="EZ62" s="185"/>
      <c r="FA62" s="185"/>
      <c r="FB62" s="185"/>
      <c r="FC62" s="185"/>
      <c r="FD62" s="185"/>
      <c r="FE62" s="185"/>
      <c r="FF62" s="185"/>
      <c r="FG62" s="185"/>
      <c r="FH62" s="185"/>
      <c r="FI62" s="185"/>
      <c r="FJ62" s="185"/>
      <c r="FK62" s="185"/>
      <c r="FL62" s="185"/>
      <c r="FM62" s="185"/>
      <c r="FN62" s="185"/>
      <c r="FO62" s="185"/>
      <c r="FP62" s="185"/>
      <c r="FQ62" s="185"/>
      <c r="FR62" s="185"/>
      <c r="FS62" s="185"/>
      <c r="FT62" s="185"/>
      <c r="FU62" s="185"/>
      <c r="FV62" s="185"/>
      <c r="FW62" s="185"/>
      <c r="FX62" s="185"/>
      <c r="FY62" s="185"/>
      <c r="FZ62" s="185"/>
      <c r="GA62" s="185"/>
      <c r="GB62" s="185"/>
      <c r="GC62" s="185"/>
      <c r="GD62" s="185"/>
      <c r="GE62" s="185"/>
      <c r="GF62" s="185"/>
      <c r="GG62" s="185"/>
      <c r="GH62" s="185"/>
      <c r="GI62" s="185"/>
      <c r="GJ62" s="185"/>
      <c r="GK62" s="185"/>
      <c r="GL62" s="185"/>
      <c r="GM62" s="185"/>
      <c r="GN62" s="185"/>
      <c r="GO62" s="185"/>
      <c r="GP62" s="185"/>
      <c r="GQ62" s="185"/>
      <c r="GR62" s="185"/>
      <c r="GS62" s="185"/>
      <c r="GT62" s="185"/>
      <c r="GU62" s="185"/>
      <c r="GV62" s="185"/>
      <c r="GW62" s="103"/>
      <c r="GX62" s="103"/>
      <c r="GY62" s="103"/>
      <c r="GZ62" s="103"/>
      <c r="HA62" s="103"/>
      <c r="HB62" s="103"/>
      <c r="HC62" s="103"/>
      <c r="HD62" s="103"/>
      <c r="HE62" s="103"/>
      <c r="HF62" s="103"/>
      <c r="HG62" s="103"/>
      <c r="HH62" s="103"/>
    </row>
    <row r="63" spans="2:216" ht="9.6" customHeight="1">
      <c r="B63" s="101"/>
      <c r="C63" s="101"/>
      <c r="D63" s="101"/>
      <c r="E63" s="101"/>
      <c r="F63" s="101"/>
      <c r="G63" s="101"/>
      <c r="H63" s="101"/>
      <c r="I63" s="101"/>
      <c r="J63" s="101"/>
      <c r="K63" s="101"/>
      <c r="L63" s="101"/>
      <c r="M63" s="101"/>
      <c r="N63" s="537"/>
      <c r="O63" s="101"/>
      <c r="P63" s="101"/>
      <c r="Q63" s="101"/>
      <c r="R63" s="101"/>
      <c r="S63" s="118"/>
      <c r="T63" s="118"/>
      <c r="U63" s="118"/>
      <c r="V63" s="100"/>
      <c r="W63" s="270"/>
      <c r="X63" s="224"/>
      <c r="Y63" s="185"/>
      <c r="Z63" s="118"/>
      <c r="AA63" s="185"/>
      <c r="AB63" s="185"/>
      <c r="AC63" s="185"/>
      <c r="AD63" s="185"/>
      <c r="AE63" s="185"/>
      <c r="AF63" s="185"/>
      <c r="AG63" s="803" t="s">
        <v>232</v>
      </c>
      <c r="AH63" s="185">
        <v>400</v>
      </c>
      <c r="AI63" s="185"/>
      <c r="AJ63" s="185"/>
      <c r="AK63" s="185"/>
      <c r="AL63" s="185"/>
      <c r="AM63" s="803" t="s">
        <v>232</v>
      </c>
      <c r="AN63" s="185">
        <v>3500</v>
      </c>
      <c r="AO63" s="185"/>
      <c r="AP63" s="185"/>
      <c r="AQ63" s="185"/>
      <c r="AR63" s="185"/>
      <c r="AS63" s="185"/>
      <c r="AT63" s="185"/>
      <c r="AU63" s="185"/>
      <c r="AV63" s="185"/>
      <c r="AW63" s="185"/>
      <c r="AX63" s="185"/>
      <c r="AY63" s="185"/>
      <c r="AZ63" s="185"/>
      <c r="BA63" s="185"/>
      <c r="BB63" s="185"/>
      <c r="BC63" s="185" t="s">
        <v>311</v>
      </c>
      <c r="BD63" s="786">
        <f>SUM($R$48,$S$48,$R$12:$R$45,$T$48) * $K$8</f>
        <v>0</v>
      </c>
      <c r="BE63" s="780">
        <f>$BD$63+ SUM($R$48,$S$48,$R$12:$R$45,$T$48)</f>
        <v>0</v>
      </c>
      <c r="BF63" s="185"/>
      <c r="BG63" s="185"/>
      <c r="BH63" s="185"/>
      <c r="BI63" s="185"/>
      <c r="BJ63" s="185"/>
      <c r="BK63" s="185"/>
      <c r="BL63" s="185"/>
      <c r="BM63" s="185"/>
      <c r="BN63" s="185"/>
      <c r="BO63" s="185"/>
      <c r="BP63" s="185"/>
      <c r="BQ63" s="185"/>
      <c r="BR63" s="185"/>
      <c r="BS63" s="185"/>
      <c r="BT63" s="185"/>
      <c r="BU63" s="185"/>
      <c r="BV63" s="185"/>
      <c r="BW63" s="185"/>
      <c r="BX63" s="185"/>
      <c r="BY63" s="185"/>
      <c r="BZ63" s="185"/>
      <c r="CA63" s="743"/>
      <c r="CB63" s="185"/>
      <c r="CC63" s="185"/>
      <c r="CD63" s="185"/>
      <c r="CE63" s="185"/>
      <c r="CF63" s="185"/>
      <c r="CG63" s="185"/>
      <c r="CH63" s="185"/>
      <c r="CI63" s="185"/>
      <c r="CJ63" s="185"/>
      <c r="CK63" s="185"/>
      <c r="CL63" s="185"/>
      <c r="CM63" s="185"/>
      <c r="CN63" s="185"/>
      <c r="CO63" s="185"/>
      <c r="CP63" s="185"/>
      <c r="CQ63" s="185"/>
      <c r="CR63" s="185"/>
      <c r="CS63" s="185"/>
      <c r="CT63" s="185"/>
      <c r="CU63" s="185"/>
      <c r="CV63" s="185"/>
      <c r="CW63" s="185"/>
      <c r="CX63" s="185"/>
      <c r="CY63" s="185"/>
      <c r="CZ63" s="185"/>
      <c r="DA63" s="185"/>
      <c r="DB63" s="185"/>
      <c r="DC63" s="185"/>
      <c r="DD63" s="185"/>
      <c r="DE63" s="185"/>
      <c r="DF63" s="185"/>
      <c r="DG63" s="103"/>
      <c r="DH63" s="103"/>
      <c r="DI63" s="103"/>
      <c r="DJ63" s="103"/>
      <c r="DK63" s="103"/>
      <c r="DL63" s="103"/>
      <c r="DM63" s="103"/>
      <c r="DN63" s="103"/>
      <c r="DO63" s="103"/>
      <c r="DP63" s="103"/>
      <c r="DQ63" s="103"/>
      <c r="DR63" s="103"/>
      <c r="DS63" s="103"/>
      <c r="DT63" s="103"/>
      <c r="DU63" s="103"/>
      <c r="DV63" s="103"/>
      <c r="DW63" s="103"/>
      <c r="DX63" s="103"/>
      <c r="DY63" s="103"/>
      <c r="DZ63" s="103"/>
      <c r="EA63" s="103"/>
      <c r="EB63" s="103"/>
      <c r="EC63" s="103"/>
      <c r="ED63" s="103"/>
      <c r="EE63" s="103"/>
      <c r="EF63" s="103"/>
      <c r="EG63" s="103"/>
      <c r="EH63" s="103"/>
      <c r="EI63" s="103"/>
      <c r="EJ63" s="103"/>
      <c r="EK63" s="103"/>
      <c r="EL63" s="185"/>
      <c r="EM63" s="185"/>
      <c r="EN63" s="185"/>
      <c r="EO63" s="185"/>
      <c r="EP63" s="185"/>
      <c r="EQ63" s="185"/>
      <c r="ER63" s="185"/>
      <c r="ES63" s="185"/>
      <c r="ET63" s="185"/>
      <c r="EU63" s="185"/>
      <c r="EV63" s="185"/>
      <c r="EW63" s="185"/>
      <c r="EX63" s="185"/>
      <c r="EY63" s="185"/>
      <c r="EZ63" s="185"/>
      <c r="FA63" s="185"/>
      <c r="FB63" s="185"/>
      <c r="FC63" s="185"/>
      <c r="FD63" s="185"/>
      <c r="FE63" s="185"/>
      <c r="FF63" s="185"/>
      <c r="FG63" s="185"/>
      <c r="FH63" s="185"/>
      <c r="FI63" s="185"/>
      <c r="FJ63" s="185"/>
      <c r="FK63" s="185"/>
      <c r="FL63" s="185"/>
      <c r="FM63" s="185"/>
      <c r="FN63" s="185"/>
      <c r="FO63" s="185"/>
      <c r="FP63" s="185"/>
      <c r="FQ63" s="185"/>
      <c r="FR63" s="185"/>
      <c r="FS63" s="185"/>
      <c r="FT63" s="185"/>
      <c r="FU63" s="185"/>
      <c r="FV63" s="185"/>
      <c r="FW63" s="185"/>
      <c r="FX63" s="185"/>
      <c r="FY63" s="185"/>
      <c r="FZ63" s="185"/>
      <c r="GA63" s="185"/>
      <c r="GB63" s="185"/>
      <c r="GC63" s="185"/>
      <c r="GD63" s="185"/>
      <c r="GE63" s="185"/>
      <c r="GF63" s="185"/>
      <c r="GG63" s="185"/>
      <c r="GH63" s="185"/>
      <c r="GI63" s="185"/>
      <c r="GJ63" s="185"/>
      <c r="GK63" s="185"/>
      <c r="GL63" s="185"/>
      <c r="GM63" s="185"/>
      <c r="GN63" s="185"/>
      <c r="GO63" s="185"/>
      <c r="GP63" s="185"/>
      <c r="GQ63" s="185"/>
      <c r="GR63" s="185"/>
      <c r="GS63" s="185"/>
      <c r="GT63" s="185"/>
      <c r="GU63" s="185"/>
      <c r="GV63" s="185"/>
      <c r="GW63" s="103"/>
      <c r="GX63" s="103"/>
      <c r="GY63" s="103"/>
      <c r="GZ63" s="103"/>
      <c r="HA63" s="103"/>
      <c r="HB63" s="103"/>
      <c r="HC63" s="103"/>
      <c r="HD63" s="103"/>
      <c r="HE63" s="103"/>
      <c r="HF63" s="103"/>
      <c r="HG63" s="103"/>
      <c r="HH63" s="103"/>
    </row>
    <row r="64" spans="2:216" ht="27" customHeight="1">
      <c r="B64" s="101"/>
      <c r="C64" s="101"/>
      <c r="D64" s="101"/>
      <c r="E64" s="101"/>
      <c r="F64" s="101"/>
      <c r="G64" s="101"/>
      <c r="H64" s="101"/>
      <c r="I64" s="101"/>
      <c r="J64" s="101"/>
      <c r="K64" s="101"/>
      <c r="L64" s="101"/>
      <c r="M64" s="101"/>
      <c r="O64" s="633">
        <f>IF(TYPOLOGY="Bridge", 'Default Values'!$AK$7, 'Default Values'!$AL$7)</f>
        <v>100</v>
      </c>
      <c r="P64" s="101"/>
      <c r="Q64" s="101"/>
      <c r="R64" s="101"/>
      <c r="S64" s="118"/>
      <c r="T64" s="118"/>
      <c r="U64" s="118"/>
      <c r="V64" s="269"/>
      <c r="W64" s="516" t="s">
        <v>229</v>
      </c>
      <c r="X64" s="224"/>
      <c r="Y64" s="185"/>
      <c r="Z64" s="118"/>
      <c r="AA64" s="185"/>
      <c r="AB64" s="185"/>
      <c r="AC64" s="185"/>
      <c r="AD64" s="185"/>
      <c r="AE64" s="185"/>
      <c r="AF64" s="185"/>
      <c r="AG64" s="185"/>
      <c r="AH64" s="185"/>
      <c r="AI64" s="185"/>
      <c r="AJ64" s="185"/>
      <c r="AK64" s="185"/>
      <c r="AL64" s="185"/>
      <c r="AM64" s="185"/>
      <c r="AN64" s="185"/>
      <c r="AO64" s="185"/>
      <c r="AP64" s="185"/>
      <c r="AQ64" s="185"/>
      <c r="AR64" s="185"/>
      <c r="AS64" s="185"/>
      <c r="AT64" s="185"/>
      <c r="AU64" s="185"/>
      <c r="AV64" s="185"/>
      <c r="AW64" s="185"/>
      <c r="AX64" s="185"/>
      <c r="AY64" s="185"/>
      <c r="AZ64" s="185"/>
      <c r="BA64" s="185"/>
      <c r="BB64" s="185"/>
      <c r="BC64" s="804" t="s">
        <v>743</v>
      </c>
      <c r="BD64" s="768">
        <f>$AV$24*$K$8</f>
        <v>0</v>
      </c>
      <c r="BE64" s="805">
        <f>$BD$64+$AV$24</f>
        <v>0</v>
      </c>
      <c r="BF64" s="185"/>
      <c r="BG64" s="185"/>
      <c r="BH64" s="185"/>
      <c r="BI64" s="185"/>
      <c r="BJ64" s="185"/>
      <c r="BK64" s="185"/>
      <c r="BL64" s="185"/>
      <c r="BM64" s="185"/>
      <c r="BN64" s="185"/>
      <c r="BO64" s="185"/>
      <c r="BP64" s="185"/>
      <c r="BQ64" s="185"/>
      <c r="BR64" s="185"/>
      <c r="BS64" s="185"/>
      <c r="BT64" s="185"/>
      <c r="BU64" s="185"/>
      <c r="BV64" s="185"/>
      <c r="BW64" s="185"/>
      <c r="BX64" s="185"/>
      <c r="BY64" s="185"/>
      <c r="BZ64" s="185"/>
      <c r="CA64" s="743"/>
      <c r="CB64" s="185"/>
      <c r="CC64" s="185"/>
      <c r="CD64" s="185"/>
      <c r="CE64" s="185"/>
      <c r="CF64" s="185"/>
      <c r="CG64" s="185"/>
      <c r="CH64" s="185"/>
      <c r="CI64" s="185"/>
      <c r="CJ64" s="185"/>
      <c r="CK64" s="185"/>
      <c r="CL64" s="185"/>
      <c r="CM64" s="185"/>
      <c r="CN64" s="185"/>
      <c r="CO64" s="185"/>
      <c r="CP64" s="185"/>
      <c r="CQ64" s="185"/>
      <c r="CR64" s="185"/>
      <c r="CS64" s="185"/>
      <c r="CT64" s="185"/>
      <c r="CU64" s="185"/>
      <c r="CV64" s="185"/>
      <c r="CW64" s="185"/>
      <c r="CX64" s="185"/>
      <c r="CY64" s="185"/>
      <c r="CZ64" s="185"/>
      <c r="DA64" s="185"/>
      <c r="DB64" s="185"/>
      <c r="DC64" s="185"/>
      <c r="DD64" s="185"/>
      <c r="DE64" s="185"/>
      <c r="DF64" s="185"/>
      <c r="DG64" s="103"/>
      <c r="DH64" s="103"/>
      <c r="DI64" s="103"/>
      <c r="DJ64" s="103"/>
      <c r="DK64" s="103"/>
      <c r="DL64" s="103"/>
      <c r="DM64" s="103"/>
      <c r="DN64" s="103"/>
      <c r="DO64" s="103"/>
      <c r="DP64" s="103"/>
      <c r="DQ64" s="103"/>
      <c r="DR64" s="103"/>
      <c r="DS64" s="103"/>
      <c r="DT64" s="103"/>
      <c r="DU64" s="103"/>
      <c r="DV64" s="103"/>
      <c r="DW64" s="103"/>
      <c r="DX64" s="103"/>
      <c r="DY64" s="103"/>
      <c r="DZ64" s="103"/>
      <c r="EA64" s="103"/>
      <c r="EB64" s="103"/>
      <c r="EC64" s="103"/>
      <c r="ED64" s="103"/>
      <c r="EE64" s="103"/>
      <c r="EF64" s="103"/>
      <c r="EG64" s="103"/>
      <c r="EH64" s="103"/>
      <c r="EI64" s="103"/>
      <c r="EJ64" s="103"/>
      <c r="EK64" s="103"/>
      <c r="EL64" s="185"/>
      <c r="EM64" s="185"/>
      <c r="EN64" s="185"/>
      <c r="EO64" s="185"/>
      <c r="EP64" s="185"/>
      <c r="EQ64" s="185"/>
      <c r="ER64" s="185"/>
      <c r="ES64" s="185"/>
      <c r="ET64" s="185"/>
      <c r="EU64" s="185"/>
      <c r="EV64" s="185"/>
      <c r="EW64" s="185"/>
      <c r="EX64" s="185"/>
      <c r="EY64" s="185"/>
      <c r="EZ64" s="185"/>
      <c r="FA64" s="185"/>
      <c r="FB64" s="185"/>
      <c r="FC64" s="185"/>
      <c r="FD64" s="185"/>
      <c r="FE64" s="185"/>
      <c r="FF64" s="185"/>
      <c r="FG64" s="185"/>
      <c r="FH64" s="185"/>
      <c r="FI64" s="185"/>
      <c r="FJ64" s="185"/>
      <c r="FK64" s="185"/>
      <c r="FL64" s="185"/>
      <c r="FM64" s="185"/>
      <c r="FN64" s="185"/>
      <c r="FO64" s="185"/>
      <c r="FP64" s="185"/>
      <c r="FQ64" s="185"/>
      <c r="FR64" s="185"/>
      <c r="FS64" s="185"/>
      <c r="FT64" s="185"/>
      <c r="FU64" s="185"/>
      <c r="FV64" s="185"/>
      <c r="FW64" s="185"/>
      <c r="FX64" s="185"/>
      <c r="FY64" s="185"/>
      <c r="FZ64" s="185"/>
      <c r="GA64" s="185"/>
      <c r="GB64" s="185"/>
      <c r="GC64" s="185"/>
      <c r="GD64" s="185"/>
      <c r="GE64" s="185"/>
      <c r="GF64" s="185"/>
      <c r="GG64" s="185"/>
      <c r="GH64" s="185"/>
      <c r="GI64" s="185"/>
      <c r="GJ64" s="185"/>
      <c r="GK64" s="185"/>
      <c r="GL64" s="185"/>
      <c r="GM64" s="185"/>
      <c r="GN64" s="185"/>
      <c r="GO64" s="185"/>
      <c r="GP64" s="185"/>
      <c r="GQ64" s="185"/>
      <c r="GR64" s="185"/>
      <c r="GS64" s="185"/>
      <c r="GT64" s="185"/>
      <c r="GU64" s="185"/>
      <c r="GV64" s="185"/>
      <c r="GW64" s="103"/>
      <c r="GX64" s="103"/>
      <c r="GY64" s="103"/>
      <c r="GZ64" s="103"/>
      <c r="HA64" s="103"/>
      <c r="HB64" s="103"/>
      <c r="HC64" s="103"/>
      <c r="HD64" s="103"/>
      <c r="HE64" s="103"/>
      <c r="HF64" s="103"/>
      <c r="HG64" s="103"/>
      <c r="HH64" s="103"/>
    </row>
    <row r="65" spans="2:216" ht="8.1" customHeight="1">
      <c r="B65" s="101"/>
      <c r="C65" s="101"/>
      <c r="D65" s="101"/>
      <c r="E65" s="101"/>
      <c r="F65" s="101"/>
      <c r="G65" s="101"/>
      <c r="H65" s="101"/>
      <c r="I65" s="101"/>
      <c r="J65" s="101"/>
      <c r="K65" s="101"/>
      <c r="L65" s="101"/>
      <c r="M65" s="101"/>
      <c r="N65" s="537"/>
      <c r="O65" s="101"/>
      <c r="P65" s="101"/>
      <c r="Q65" s="101"/>
      <c r="R65" s="101"/>
      <c r="S65" s="118"/>
      <c r="T65" s="118"/>
      <c r="U65" s="118"/>
      <c r="V65"/>
      <c r="X65" s="224"/>
      <c r="Y65" s="185"/>
      <c r="Z65" s="118"/>
      <c r="AA65" s="185"/>
      <c r="AB65" s="185"/>
      <c r="AC65" s="185"/>
      <c r="AD65" s="185"/>
      <c r="AE65" s="185"/>
      <c r="AF65" s="185"/>
      <c r="AG65" s="185"/>
      <c r="AH65" s="185"/>
      <c r="AI65" s="185"/>
      <c r="AJ65" s="185"/>
      <c r="AK65" s="185"/>
      <c r="AL65" s="185"/>
      <c r="AM65" s="185"/>
      <c r="AN65" s="185"/>
      <c r="AO65" s="185"/>
      <c r="AP65" s="185"/>
      <c r="AQ65" s="185"/>
      <c r="AR65" s="185"/>
      <c r="AS65" s="185"/>
      <c r="AT65" s="185"/>
      <c r="AU65" s="185"/>
      <c r="AV65" s="185"/>
      <c r="AW65" s="185"/>
      <c r="AX65" s="185"/>
      <c r="AY65" s="185"/>
      <c r="AZ65" s="185"/>
      <c r="BA65" s="185"/>
      <c r="BB65" s="185"/>
      <c r="BC65" s="199" t="s">
        <v>744</v>
      </c>
      <c r="BD65" s="768" t="e">
        <f>($V$48*0.5) * $K$8</f>
        <v>#VALUE!</v>
      </c>
      <c r="BE65" s="805" t="e">
        <f>$BD$65+$V$48*0.5</f>
        <v>#VALUE!</v>
      </c>
      <c r="BF65" s="185"/>
      <c r="BG65" s="185"/>
      <c r="BH65" s="185"/>
      <c r="BI65" s="185"/>
      <c r="BJ65" s="185"/>
      <c r="BK65" s="185"/>
      <c r="BL65" s="185"/>
      <c r="BM65" s="185"/>
      <c r="BN65" s="185"/>
      <c r="BO65" s="185"/>
      <c r="BP65" s="185"/>
      <c r="BQ65" s="185"/>
      <c r="BR65" s="185"/>
      <c r="BS65" s="185"/>
      <c r="BT65" s="185"/>
      <c r="BU65" s="185"/>
      <c r="BV65" s="185"/>
      <c r="BW65" s="185"/>
      <c r="BX65" s="185"/>
      <c r="BY65" s="185"/>
      <c r="BZ65" s="185"/>
      <c r="CA65" s="743"/>
      <c r="CB65" s="185"/>
      <c r="CC65" s="185"/>
      <c r="CD65" s="185"/>
      <c r="CE65" s="185"/>
      <c r="CF65" s="185"/>
      <c r="CG65" s="185"/>
      <c r="CH65" s="185"/>
      <c r="CI65" s="185"/>
      <c r="CJ65" s="185"/>
      <c r="CK65" s="185"/>
      <c r="CL65" s="185"/>
      <c r="CM65" s="185"/>
      <c r="CN65" s="185"/>
      <c r="CO65" s="185"/>
      <c r="CP65" s="185"/>
      <c r="CQ65" s="185"/>
      <c r="CR65" s="185"/>
      <c r="CS65" s="185"/>
      <c r="CT65" s="185"/>
      <c r="CU65" s="185"/>
      <c r="CV65" s="185"/>
      <c r="CW65" s="185"/>
      <c r="CX65" s="185"/>
      <c r="CY65" s="185"/>
      <c r="CZ65" s="185"/>
      <c r="DA65" s="185"/>
      <c r="DB65" s="185"/>
      <c r="DC65" s="185"/>
      <c r="DD65" s="185"/>
      <c r="DE65" s="185"/>
      <c r="DF65" s="185"/>
      <c r="DG65" s="103"/>
      <c r="DH65" s="103"/>
      <c r="DI65" s="103"/>
      <c r="DJ65" s="103"/>
      <c r="DK65" s="103"/>
      <c r="DL65" s="103"/>
      <c r="DM65" s="103"/>
      <c r="DN65" s="103"/>
      <c r="DO65" s="103"/>
      <c r="DP65" s="103"/>
      <c r="DQ65" s="103"/>
      <c r="DR65" s="103"/>
      <c r="DS65" s="103"/>
      <c r="DT65" s="103"/>
      <c r="DU65" s="103"/>
      <c r="DV65" s="103"/>
      <c r="DW65" s="103"/>
      <c r="DX65" s="103"/>
      <c r="DY65" s="103"/>
      <c r="DZ65" s="103"/>
      <c r="EA65" s="103"/>
      <c r="EB65" s="103"/>
      <c r="EC65" s="103"/>
      <c r="ED65" s="103"/>
      <c r="EE65" s="103"/>
      <c r="EF65" s="103"/>
      <c r="EG65" s="103"/>
      <c r="EH65" s="103"/>
      <c r="EI65" s="103"/>
      <c r="EJ65" s="103"/>
      <c r="EK65" s="103"/>
      <c r="EL65" s="185"/>
      <c r="EM65" s="185"/>
      <c r="EN65" s="185"/>
      <c r="EO65" s="185"/>
      <c r="EP65" s="185"/>
      <c r="EQ65" s="185"/>
      <c r="ER65" s="185"/>
      <c r="ES65" s="185"/>
      <c r="ET65" s="185"/>
      <c r="EU65" s="185"/>
      <c r="EV65" s="185"/>
      <c r="EW65" s="185"/>
      <c r="EX65" s="185"/>
      <c r="EY65" s="185"/>
      <c r="EZ65" s="185"/>
      <c r="FA65" s="185"/>
      <c r="FB65" s="185"/>
      <c r="FC65" s="185"/>
      <c r="FD65" s="185"/>
      <c r="FE65" s="185"/>
      <c r="FF65" s="185"/>
      <c r="FG65" s="185"/>
      <c r="FH65" s="185"/>
      <c r="FI65" s="185"/>
      <c r="FJ65" s="185"/>
      <c r="FK65" s="185"/>
      <c r="FL65" s="185"/>
      <c r="FM65" s="185"/>
      <c r="FN65" s="185"/>
      <c r="FO65" s="185"/>
      <c r="FP65" s="185"/>
      <c r="FQ65" s="185"/>
      <c r="FR65" s="185"/>
      <c r="FS65" s="185"/>
      <c r="FT65" s="185"/>
      <c r="FU65" s="185"/>
      <c r="FV65" s="185"/>
      <c r="FW65" s="185"/>
      <c r="FX65" s="185"/>
      <c r="FY65" s="185"/>
      <c r="FZ65" s="185"/>
      <c r="GA65" s="185"/>
      <c r="GB65" s="185"/>
      <c r="GC65" s="185"/>
      <c r="GD65" s="185"/>
      <c r="GE65" s="185"/>
      <c r="GF65" s="185"/>
      <c r="GG65" s="185"/>
      <c r="GH65" s="185"/>
      <c r="GI65" s="185"/>
      <c r="GJ65" s="185"/>
      <c r="GK65" s="185"/>
      <c r="GL65" s="185"/>
      <c r="GM65" s="185"/>
      <c r="GN65" s="185"/>
      <c r="GO65" s="185"/>
      <c r="GP65" s="185"/>
      <c r="GQ65" s="185"/>
      <c r="GR65" s="185"/>
      <c r="GS65" s="185"/>
      <c r="GT65" s="185"/>
      <c r="GU65" s="185"/>
      <c r="GV65" s="185"/>
      <c r="GW65" s="103"/>
      <c r="GX65" s="103"/>
      <c r="GY65" s="103"/>
      <c r="GZ65" s="103"/>
      <c r="HA65" s="103"/>
      <c r="HB65" s="103"/>
      <c r="HC65" s="103"/>
      <c r="HD65" s="103"/>
      <c r="HE65" s="103"/>
      <c r="HF65" s="103"/>
      <c r="HG65" s="103"/>
      <c r="HH65" s="103"/>
    </row>
    <row r="66" spans="2:216" ht="27" customHeight="1">
      <c r="B66" s="101"/>
      <c r="C66" s="101"/>
      <c r="D66" s="101"/>
      <c r="E66" s="101"/>
      <c r="F66" s="101"/>
      <c r="G66" s="101"/>
      <c r="H66" s="101"/>
      <c r="I66" s="101"/>
      <c r="J66" s="101"/>
      <c r="K66" s="101"/>
      <c r="L66" s="101"/>
      <c r="M66" s="101"/>
      <c r="O66" s="633">
        <f>IF(TYPOLOGY="Bridge", 'Default Values'!$AK$8, 'Default Values'!$AL$8)</f>
        <v>150</v>
      </c>
      <c r="P66" s="101"/>
      <c r="Q66" s="101"/>
      <c r="R66" s="101"/>
      <c r="S66" s="118"/>
      <c r="T66" s="118"/>
      <c r="U66" s="118"/>
      <c r="V66" s="269"/>
      <c r="W66" s="516" t="s">
        <v>159</v>
      </c>
      <c r="X66" s="224"/>
      <c r="Y66" s="185"/>
      <c r="Z66" s="118"/>
      <c r="AA66" s="185"/>
      <c r="AB66" s="185"/>
      <c r="AC66" s="185"/>
      <c r="AD66" s="185"/>
      <c r="AE66" s="185"/>
      <c r="AF66" s="185"/>
      <c r="AG66" s="185" t="s">
        <v>810</v>
      </c>
      <c r="AH66" s="185"/>
      <c r="AI66" s="185"/>
      <c r="AJ66" s="185"/>
      <c r="AK66" s="185"/>
      <c r="AL66" s="185" t="str">
        <f>IF(TYPOLOGY = "Bridge", AO53, AI53)</f>
        <v>This project scheme has a SCORS rating of A++</v>
      </c>
      <c r="AM66" s="185"/>
      <c r="AN66" s="185"/>
      <c r="AO66" s="185"/>
      <c r="AP66" s="185"/>
      <c r="AQ66" s="185"/>
      <c r="AR66" s="185"/>
      <c r="AS66" s="185"/>
      <c r="AT66" s="185"/>
      <c r="AU66" s="185"/>
      <c r="AV66" s="185"/>
      <c r="AW66" s="185"/>
      <c r="AX66" s="185"/>
      <c r="AY66" s="185"/>
      <c r="AZ66" s="185"/>
      <c r="BA66" s="185"/>
      <c r="BB66" s="185"/>
      <c r="BC66" s="199" t="s">
        <v>745</v>
      </c>
      <c r="BD66" s="806">
        <f>SUM($T$12:$T$45)*0.5 *$K$8</f>
        <v>0</v>
      </c>
      <c r="BE66" s="805">
        <f>SUM($T$12:$T$45)*0.5 +$BD$66</f>
        <v>0</v>
      </c>
      <c r="BF66" s="185"/>
      <c r="BG66" s="185"/>
      <c r="BH66" s="185"/>
      <c r="BI66" s="185"/>
      <c r="BJ66" s="185"/>
      <c r="BK66" s="185"/>
      <c r="BL66" s="185"/>
      <c r="BM66" s="185"/>
      <c r="BN66" s="185"/>
      <c r="BO66" s="185"/>
      <c r="BP66" s="185"/>
      <c r="BQ66" s="185"/>
      <c r="BR66" s="185"/>
      <c r="BS66" s="185"/>
      <c r="BT66" s="185"/>
      <c r="BU66" s="185"/>
      <c r="BV66" s="185"/>
      <c r="BW66" s="185"/>
      <c r="BX66" s="185"/>
      <c r="BY66" s="185"/>
      <c r="BZ66" s="185"/>
      <c r="CA66" s="743"/>
      <c r="CB66" s="185"/>
      <c r="CC66" s="185"/>
      <c r="CD66" s="185"/>
      <c r="CE66" s="185"/>
      <c r="CF66" s="185"/>
      <c r="CG66" s="185"/>
      <c r="CH66" s="185"/>
      <c r="CI66" s="185"/>
      <c r="CJ66" s="185"/>
      <c r="CK66" s="185"/>
      <c r="CL66" s="185"/>
      <c r="CM66" s="185"/>
      <c r="CN66" s="185"/>
      <c r="CO66" s="185"/>
      <c r="CP66" s="185"/>
      <c r="CQ66" s="185"/>
      <c r="CR66" s="185"/>
      <c r="CS66" s="185"/>
      <c r="CT66" s="185"/>
      <c r="CU66" s="185"/>
      <c r="CV66" s="185"/>
      <c r="CW66" s="185"/>
      <c r="CX66" s="185"/>
      <c r="CY66" s="185"/>
      <c r="CZ66" s="185"/>
      <c r="DA66" s="185"/>
      <c r="DB66" s="185"/>
      <c r="DC66" s="185"/>
      <c r="DD66" s="185"/>
      <c r="DE66" s="185"/>
      <c r="DF66" s="185"/>
      <c r="DG66" s="103"/>
      <c r="DH66" s="103"/>
      <c r="DI66" s="103"/>
      <c r="DJ66" s="103"/>
      <c r="DK66" s="103"/>
      <c r="DL66" s="103"/>
      <c r="DM66" s="103"/>
      <c r="DN66" s="103"/>
      <c r="DO66" s="103"/>
      <c r="DP66" s="103"/>
      <c r="DQ66" s="103"/>
      <c r="DR66" s="103"/>
      <c r="DS66" s="103"/>
      <c r="DT66" s="103"/>
      <c r="DU66" s="103"/>
      <c r="DV66" s="103"/>
      <c r="DW66" s="103"/>
      <c r="DX66" s="103"/>
      <c r="DY66" s="103"/>
      <c r="DZ66" s="103"/>
      <c r="EA66" s="103"/>
      <c r="EB66" s="103"/>
      <c r="EC66" s="103"/>
      <c r="ED66" s="103"/>
      <c r="EE66" s="103"/>
      <c r="EF66" s="103"/>
      <c r="EG66" s="103"/>
      <c r="EH66" s="103"/>
      <c r="EI66" s="103"/>
      <c r="EJ66" s="103"/>
      <c r="EK66" s="103"/>
      <c r="EL66" s="185"/>
      <c r="EM66" s="185"/>
      <c r="EN66" s="185"/>
      <c r="EO66" s="185"/>
      <c r="EP66" s="185"/>
      <c r="EQ66" s="185"/>
      <c r="ER66" s="185"/>
      <c r="ES66" s="185"/>
      <c r="ET66" s="185"/>
      <c r="EU66" s="185"/>
      <c r="EV66" s="185"/>
      <c r="EW66" s="185"/>
      <c r="EX66" s="185"/>
      <c r="EY66" s="185"/>
      <c r="EZ66" s="185"/>
      <c r="FA66" s="185"/>
      <c r="FB66" s="185"/>
      <c r="FC66" s="185"/>
      <c r="FD66" s="185"/>
      <c r="FE66" s="185"/>
      <c r="FF66" s="185"/>
      <c r="FG66" s="185"/>
      <c r="FH66" s="185"/>
      <c r="FI66" s="185"/>
      <c r="FJ66" s="185"/>
      <c r="FK66" s="185"/>
      <c r="FL66" s="185"/>
      <c r="FM66" s="185"/>
      <c r="FN66" s="185"/>
      <c r="FO66" s="185"/>
      <c r="FP66" s="185"/>
      <c r="FQ66" s="185"/>
      <c r="FR66" s="185"/>
      <c r="FS66" s="185"/>
      <c r="FT66" s="185"/>
      <c r="FU66" s="185"/>
      <c r="FV66" s="185"/>
      <c r="FW66" s="185"/>
      <c r="FX66" s="185"/>
      <c r="FY66" s="185"/>
      <c r="FZ66" s="185"/>
      <c r="GA66" s="185"/>
      <c r="GB66" s="185"/>
      <c r="GC66" s="185"/>
      <c r="GD66" s="185"/>
      <c r="GE66" s="185"/>
      <c r="GF66" s="185"/>
      <c r="GG66" s="185"/>
      <c r="GH66" s="185"/>
      <c r="GI66" s="185"/>
      <c r="GJ66" s="185"/>
      <c r="GK66" s="185"/>
      <c r="GL66" s="185"/>
      <c r="GM66" s="185"/>
      <c r="GN66" s="185"/>
      <c r="GO66" s="185"/>
      <c r="GP66" s="185"/>
      <c r="GQ66" s="185"/>
      <c r="GR66" s="185"/>
      <c r="GS66" s="185"/>
      <c r="GT66" s="185"/>
      <c r="GU66" s="185"/>
      <c r="GV66" s="185"/>
      <c r="GW66" s="103"/>
      <c r="GX66" s="103"/>
      <c r="GY66" s="103"/>
      <c r="GZ66" s="103"/>
      <c r="HA66" s="103"/>
      <c r="HB66" s="103"/>
      <c r="HC66" s="103"/>
      <c r="HD66" s="103"/>
      <c r="HE66" s="103"/>
      <c r="HF66" s="103"/>
      <c r="HG66" s="103"/>
      <c r="HH66" s="103"/>
    </row>
    <row r="67" spans="2:216" ht="8.1" customHeight="1">
      <c r="B67" s="101"/>
      <c r="C67" s="101"/>
      <c r="D67" s="101"/>
      <c r="E67" s="101"/>
      <c r="F67" s="101"/>
      <c r="G67" s="101"/>
      <c r="H67" s="101"/>
      <c r="I67" s="101"/>
      <c r="J67" s="101"/>
      <c r="K67" s="101"/>
      <c r="L67" s="101"/>
      <c r="M67" s="101"/>
      <c r="N67" s="537"/>
      <c r="O67" s="101"/>
      <c r="P67" s="101"/>
      <c r="Q67" s="101"/>
      <c r="R67" s="101"/>
      <c r="S67" s="118"/>
      <c r="T67" s="118"/>
      <c r="U67" s="118"/>
      <c r="V67" s="100"/>
      <c r="W67" s="271"/>
      <c r="X67" s="224"/>
      <c r="Y67" s="185"/>
      <c r="Z67" s="118"/>
      <c r="AA67" s="185"/>
      <c r="AB67" s="185"/>
      <c r="AC67" s="185"/>
      <c r="AD67" s="185"/>
      <c r="AE67" s="185"/>
      <c r="AF67" s="185"/>
      <c r="AG67" s="185"/>
      <c r="AH67" s="185"/>
      <c r="AI67" s="185"/>
      <c r="AJ67" s="185"/>
      <c r="AK67" s="185"/>
      <c r="AL67" s="185"/>
      <c r="AM67" s="185"/>
      <c r="AN67" s="185"/>
      <c r="AO67" s="185"/>
      <c r="AP67" s="185"/>
      <c r="AQ67" s="185"/>
      <c r="AR67" s="185"/>
      <c r="AS67" s="185"/>
      <c r="AT67" s="185"/>
      <c r="AU67" s="185"/>
      <c r="AV67" s="185"/>
      <c r="AW67" s="185"/>
      <c r="AX67" s="185"/>
      <c r="AY67" s="185"/>
      <c r="AZ67" s="185"/>
      <c r="BA67" s="185"/>
      <c r="BB67" s="185"/>
      <c r="BC67" s="199" t="s">
        <v>647</v>
      </c>
      <c r="BD67" s="199">
        <f>SUM($U$12:$U$45)*$K$8</f>
        <v>0</v>
      </c>
      <c r="BE67" s="807">
        <f>SUM($U$12:$U$45)+$BD$67</f>
        <v>0</v>
      </c>
      <c r="BF67" s="185"/>
      <c r="BG67" s="185"/>
      <c r="BH67" s="185"/>
      <c r="BI67" s="185"/>
      <c r="BJ67" s="185"/>
      <c r="BK67" s="185"/>
      <c r="BL67" s="185"/>
      <c r="BM67" s="185"/>
      <c r="BN67" s="185"/>
      <c r="BO67" s="185"/>
      <c r="BP67" s="185"/>
      <c r="BQ67" s="185"/>
      <c r="BR67" s="185"/>
      <c r="BS67" s="185"/>
      <c r="BT67" s="185"/>
      <c r="BU67" s="185"/>
      <c r="BV67" s="185"/>
      <c r="BW67" s="185"/>
      <c r="BX67" s="185"/>
      <c r="BY67" s="185"/>
      <c r="BZ67" s="185"/>
      <c r="CA67" s="743"/>
      <c r="CB67" s="185"/>
      <c r="CC67" s="185"/>
      <c r="CD67" s="185"/>
      <c r="CE67" s="185"/>
      <c r="CF67" s="185"/>
      <c r="CG67" s="185"/>
      <c r="CH67" s="185"/>
      <c r="CI67" s="185"/>
      <c r="CJ67" s="185"/>
      <c r="CK67" s="185"/>
      <c r="CL67" s="185"/>
      <c r="CM67" s="185"/>
      <c r="CN67" s="185"/>
      <c r="CO67" s="185"/>
      <c r="CP67" s="185"/>
      <c r="CQ67" s="185"/>
      <c r="CR67" s="185"/>
      <c r="CS67" s="185"/>
      <c r="CT67" s="185"/>
      <c r="CU67" s="185"/>
      <c r="CV67" s="185"/>
      <c r="CW67" s="185"/>
      <c r="CX67" s="185"/>
      <c r="CY67" s="185"/>
      <c r="CZ67" s="185"/>
      <c r="DA67" s="185"/>
      <c r="DB67" s="185"/>
      <c r="DC67" s="185"/>
      <c r="DD67" s="185"/>
      <c r="DE67" s="185"/>
      <c r="DF67" s="185"/>
      <c r="DG67" s="103"/>
      <c r="DH67" s="103"/>
      <c r="DI67" s="103"/>
      <c r="DJ67" s="103"/>
      <c r="DK67" s="103"/>
      <c r="DL67" s="103"/>
      <c r="DM67" s="103"/>
      <c r="DN67" s="103"/>
      <c r="DO67" s="103"/>
      <c r="DP67" s="103"/>
      <c r="DQ67" s="103"/>
      <c r="DR67" s="103"/>
      <c r="DS67" s="103"/>
      <c r="DT67" s="103"/>
      <c r="DU67" s="103"/>
      <c r="DV67" s="103"/>
      <c r="DW67" s="103"/>
      <c r="DX67" s="103"/>
      <c r="DY67" s="103"/>
      <c r="DZ67" s="103"/>
      <c r="EA67" s="103"/>
      <c r="EB67" s="103"/>
      <c r="EC67" s="103"/>
      <c r="ED67" s="103"/>
      <c r="EE67" s="103"/>
      <c r="EF67" s="103"/>
      <c r="EG67" s="103"/>
      <c r="EH67" s="103"/>
      <c r="EI67" s="103"/>
      <c r="EJ67" s="103"/>
      <c r="EK67" s="103"/>
      <c r="EL67" s="185"/>
      <c r="EM67" s="185"/>
      <c r="EN67" s="185"/>
      <c r="EO67" s="185"/>
      <c r="EP67" s="185"/>
      <c r="EQ67" s="185"/>
      <c r="ER67" s="185"/>
      <c r="ES67" s="185"/>
      <c r="ET67" s="185"/>
      <c r="EU67" s="185"/>
      <c r="EV67" s="185"/>
      <c r="EW67" s="185"/>
      <c r="EX67" s="185"/>
      <c r="EY67" s="185"/>
      <c r="EZ67" s="185"/>
      <c r="FA67" s="185"/>
      <c r="FB67" s="185"/>
      <c r="FC67" s="185"/>
      <c r="FD67" s="185"/>
      <c r="FE67" s="185"/>
      <c r="FF67" s="185"/>
      <c r="FG67" s="185"/>
      <c r="FH67" s="185"/>
      <c r="FI67" s="185"/>
      <c r="FJ67" s="185"/>
      <c r="FK67" s="185"/>
      <c r="FL67" s="185"/>
      <c r="FM67" s="185"/>
      <c r="FN67" s="185"/>
      <c r="FO67" s="185"/>
      <c r="FP67" s="185"/>
      <c r="FQ67" s="185"/>
      <c r="FR67" s="185"/>
      <c r="FS67" s="185"/>
      <c r="FT67" s="185"/>
      <c r="FU67" s="185"/>
      <c r="FV67" s="185"/>
      <c r="FW67" s="185"/>
      <c r="FX67" s="185"/>
      <c r="FY67" s="185"/>
      <c r="FZ67" s="185"/>
      <c r="GA67" s="185"/>
      <c r="GB67" s="185"/>
      <c r="GC67" s="185"/>
      <c r="GD67" s="185"/>
      <c r="GE67" s="185"/>
      <c r="GF67" s="185"/>
      <c r="GG67" s="185"/>
      <c r="GH67" s="185"/>
      <c r="GI67" s="185"/>
      <c r="GJ67" s="185"/>
      <c r="GK67" s="185"/>
      <c r="GL67" s="185"/>
      <c r="GM67" s="185"/>
      <c r="GN67" s="185"/>
      <c r="GO67" s="185"/>
      <c r="GP67" s="185"/>
      <c r="GQ67" s="185"/>
      <c r="GR67" s="185"/>
      <c r="GS67" s="185"/>
      <c r="GT67" s="185"/>
      <c r="GU67" s="185"/>
      <c r="GV67" s="185"/>
      <c r="GW67" s="103"/>
      <c r="GX67" s="103"/>
      <c r="GY67" s="103"/>
      <c r="GZ67" s="103"/>
      <c r="HA67" s="103"/>
      <c r="HB67" s="103"/>
      <c r="HC67" s="103"/>
      <c r="HD67" s="103"/>
      <c r="HE67" s="103"/>
      <c r="HF67" s="103"/>
      <c r="HG67" s="103"/>
      <c r="HH67" s="103"/>
    </row>
    <row r="68" spans="2:216" ht="26.25" customHeight="1">
      <c r="B68" s="101"/>
      <c r="C68" s="101"/>
      <c r="D68" s="101"/>
      <c r="E68" s="101"/>
      <c r="F68" s="101"/>
      <c r="G68" s="101"/>
      <c r="H68" s="101"/>
      <c r="I68" s="101"/>
      <c r="J68" s="101"/>
      <c r="K68" s="101"/>
      <c r="L68" s="101"/>
      <c r="M68" s="101"/>
      <c r="O68" s="633">
        <f>IF(TYPOLOGY="Bridge", 'Default Values'!$AK$9, 'Default Values'!$AL$9)</f>
        <v>200</v>
      </c>
      <c r="P68" s="101"/>
      <c r="Q68" s="101"/>
      <c r="R68" s="101"/>
      <c r="S68" s="118"/>
      <c r="T68" s="118"/>
      <c r="U68" s="118"/>
      <c r="V68" s="269"/>
      <c r="W68" s="516" t="s">
        <v>158</v>
      </c>
      <c r="X68" s="224"/>
      <c r="Y68" s="185"/>
      <c r="Z68" s="118"/>
      <c r="AA68" s="185"/>
      <c r="AB68" s="185"/>
      <c r="AC68" s="185"/>
      <c r="AD68" s="185"/>
      <c r="AE68" s="185"/>
      <c r="AF68" s="185"/>
      <c r="AG68" s="185"/>
      <c r="AH68" s="185"/>
      <c r="AI68" s="185"/>
      <c r="AJ68" s="185"/>
      <c r="AK68" s="185"/>
      <c r="AL68" s="185"/>
      <c r="AM68" s="185"/>
      <c r="AN68" s="185"/>
      <c r="AO68" s="185"/>
      <c r="AP68" s="185"/>
      <c r="AQ68" s="185"/>
      <c r="AR68" s="185"/>
      <c r="AS68" s="185"/>
      <c r="AT68" s="185"/>
      <c r="AU68" s="185"/>
      <c r="AV68" s="185"/>
      <c r="AW68" s="185"/>
      <c r="AX68" s="185"/>
      <c r="AY68" s="185"/>
      <c r="AZ68" s="185"/>
      <c r="BA68" s="185"/>
      <c r="BB68" s="185"/>
      <c r="BC68" s="199" t="s">
        <v>648</v>
      </c>
      <c r="BD68" s="199">
        <f>SUM($V$12:$V$45)*$K$8</f>
        <v>0</v>
      </c>
      <c r="BE68" s="807">
        <f>SUM($V$12:$V$45)+$BD$68</f>
        <v>0</v>
      </c>
      <c r="BF68" s="185"/>
      <c r="BG68" s="185"/>
      <c r="BH68" s="185"/>
      <c r="BI68" s="185"/>
      <c r="BJ68" s="185"/>
      <c r="BK68" s="185"/>
      <c r="BL68" s="185"/>
      <c r="BM68" s="185"/>
      <c r="BN68" s="185"/>
      <c r="BO68" s="185"/>
      <c r="BP68" s="185"/>
      <c r="BQ68" s="185"/>
      <c r="BR68" s="185"/>
      <c r="BS68" s="185"/>
      <c r="BT68" s="185"/>
      <c r="BU68" s="185"/>
      <c r="BV68" s="185"/>
      <c r="BW68" s="185"/>
      <c r="BX68" s="185"/>
      <c r="BY68" s="185"/>
      <c r="BZ68" s="185"/>
      <c r="CA68" s="743"/>
      <c r="CB68" s="185"/>
      <c r="CC68" s="185"/>
      <c r="CD68" s="185"/>
      <c r="CE68" s="185"/>
      <c r="CF68" s="185"/>
      <c r="CG68" s="185"/>
      <c r="CH68" s="185"/>
      <c r="CI68" s="185"/>
      <c r="CJ68" s="185"/>
      <c r="CK68" s="185"/>
      <c r="CL68" s="185"/>
      <c r="CM68" s="185"/>
      <c r="CN68" s="185"/>
      <c r="CO68" s="185"/>
      <c r="CP68" s="185"/>
      <c r="CQ68" s="185"/>
      <c r="CR68" s="185"/>
      <c r="CS68" s="185"/>
      <c r="CT68" s="185"/>
      <c r="CU68" s="185"/>
      <c r="CV68" s="185"/>
      <c r="CW68" s="185"/>
      <c r="CX68" s="185"/>
      <c r="CY68" s="185"/>
      <c r="CZ68" s="185"/>
      <c r="DA68" s="185"/>
      <c r="DB68" s="185"/>
      <c r="DC68" s="185"/>
      <c r="DD68" s="185"/>
      <c r="DE68" s="185"/>
      <c r="DF68" s="185"/>
      <c r="DG68" s="103"/>
      <c r="DH68" s="103"/>
      <c r="DI68" s="103"/>
      <c r="DJ68" s="103"/>
      <c r="DK68" s="103"/>
      <c r="DL68" s="103"/>
      <c r="DM68" s="103"/>
      <c r="DN68" s="103"/>
      <c r="DO68" s="103"/>
      <c r="DP68" s="103"/>
      <c r="DQ68" s="103"/>
      <c r="DR68" s="103"/>
      <c r="DS68" s="103"/>
      <c r="DT68" s="103"/>
      <c r="DU68" s="103"/>
      <c r="DV68" s="103"/>
      <c r="DW68" s="103"/>
      <c r="DX68" s="103"/>
      <c r="DY68" s="103"/>
      <c r="DZ68" s="103"/>
      <c r="EA68" s="103"/>
      <c r="EB68" s="103"/>
      <c r="EC68" s="103"/>
      <c r="ED68" s="103"/>
      <c r="EE68" s="103"/>
      <c r="EF68" s="103"/>
      <c r="EG68" s="103"/>
      <c r="EH68" s="103"/>
      <c r="EI68" s="103"/>
      <c r="EJ68" s="103"/>
      <c r="EK68" s="103"/>
      <c r="EL68" s="185"/>
      <c r="EM68" s="185"/>
      <c r="EN68" s="185"/>
      <c r="EO68" s="185"/>
      <c r="EP68" s="185"/>
      <c r="EQ68" s="185"/>
      <c r="ER68" s="185"/>
      <c r="ES68" s="185"/>
      <c r="ET68" s="185"/>
      <c r="EU68" s="185"/>
      <c r="EV68" s="185"/>
      <c r="EW68" s="185"/>
      <c r="EX68" s="185"/>
      <c r="EY68" s="185"/>
      <c r="EZ68" s="185"/>
      <c r="FA68" s="185"/>
      <c r="FB68" s="185"/>
      <c r="FC68" s="185"/>
      <c r="FD68" s="185"/>
      <c r="FE68" s="185"/>
      <c r="FF68" s="185"/>
      <c r="FG68" s="185"/>
      <c r="FH68" s="185"/>
      <c r="FI68" s="185"/>
      <c r="FJ68" s="185"/>
      <c r="FK68" s="185"/>
      <c r="FL68" s="185"/>
      <c r="FM68" s="185"/>
      <c r="FN68" s="185"/>
      <c r="FO68" s="185"/>
      <c r="FP68" s="185"/>
      <c r="FQ68" s="185"/>
      <c r="FR68" s="185"/>
      <c r="FS68" s="185"/>
      <c r="FT68" s="185"/>
      <c r="FU68" s="185"/>
      <c r="FV68" s="185"/>
      <c r="FW68" s="185"/>
      <c r="FX68" s="185"/>
      <c r="FY68" s="185"/>
      <c r="FZ68" s="185"/>
      <c r="GA68" s="185"/>
      <c r="GB68" s="185"/>
      <c r="GC68" s="185"/>
      <c r="GD68" s="185"/>
      <c r="GE68" s="185"/>
      <c r="GF68" s="185"/>
      <c r="GG68" s="185"/>
      <c r="GH68" s="185"/>
      <c r="GI68" s="185"/>
      <c r="GJ68" s="185"/>
      <c r="GK68" s="185"/>
      <c r="GL68" s="185"/>
      <c r="GM68" s="185"/>
      <c r="GN68" s="185"/>
      <c r="GO68" s="185"/>
      <c r="GP68" s="185"/>
      <c r="GQ68" s="185"/>
      <c r="GR68" s="185"/>
      <c r="GS68" s="185"/>
      <c r="GT68" s="185"/>
      <c r="GU68" s="185"/>
      <c r="GV68" s="185"/>
      <c r="GW68" s="103"/>
      <c r="GX68" s="103"/>
      <c r="GY68" s="103"/>
      <c r="GZ68" s="103"/>
      <c r="HA68" s="103"/>
      <c r="HB68" s="103"/>
      <c r="HC68" s="103"/>
      <c r="HD68" s="103"/>
      <c r="HE68" s="103"/>
      <c r="HF68" s="103"/>
      <c r="HG68" s="103"/>
      <c r="HH68" s="103"/>
    </row>
    <row r="69" spans="2:216" ht="9.6" customHeight="1">
      <c r="B69" s="101"/>
      <c r="C69" s="101"/>
      <c r="D69" s="101"/>
      <c r="E69" s="101"/>
      <c r="F69" s="101"/>
      <c r="G69" s="101"/>
      <c r="H69" s="101"/>
      <c r="I69" s="101"/>
      <c r="J69" s="101"/>
      <c r="K69" s="101"/>
      <c r="L69" s="101"/>
      <c r="M69" s="101"/>
      <c r="N69" s="537"/>
      <c r="O69" s="101"/>
      <c r="P69" s="101"/>
      <c r="Q69" s="101"/>
      <c r="R69" s="101"/>
      <c r="S69" s="118"/>
      <c r="T69" s="118"/>
      <c r="U69" s="118"/>
      <c r="V69" s="100"/>
      <c r="W69" s="271"/>
      <c r="X69" s="224"/>
      <c r="Y69" s="185"/>
      <c r="Z69" s="118"/>
      <c r="AA69" s="185"/>
      <c r="AB69" s="185"/>
      <c r="AC69" s="185"/>
      <c r="AD69" s="185"/>
      <c r="AE69" s="185"/>
      <c r="AF69" s="185"/>
      <c r="AG69" s="185"/>
      <c r="AH69" s="185"/>
      <c r="AI69" s="185"/>
      <c r="AJ69" s="185"/>
      <c r="AK69" s="185"/>
      <c r="AL69" s="185"/>
      <c r="AM69" s="185"/>
      <c r="AN69" s="185"/>
      <c r="AO69" s="185"/>
      <c r="AP69" s="185"/>
      <c r="AQ69" s="185"/>
      <c r="AR69" s="185"/>
      <c r="AS69" s="185"/>
      <c r="AT69" s="185"/>
      <c r="AU69" s="185"/>
      <c r="AV69" s="185"/>
      <c r="AW69" s="185"/>
      <c r="AX69" s="185"/>
      <c r="AY69" s="185"/>
      <c r="AZ69" s="185"/>
      <c r="BA69" s="185"/>
      <c r="BB69" s="185"/>
      <c r="BC69" s="185"/>
      <c r="BD69" s="185"/>
      <c r="BE69" s="185"/>
      <c r="BF69" s="185"/>
      <c r="BG69" s="185"/>
      <c r="BH69" s="185"/>
      <c r="BI69" s="185"/>
      <c r="BJ69" s="185"/>
      <c r="BK69" s="185"/>
      <c r="BL69" s="185"/>
      <c r="BM69" s="185"/>
      <c r="BN69" s="185"/>
      <c r="BO69" s="185"/>
      <c r="BP69" s="185"/>
      <c r="BQ69" s="185"/>
      <c r="BR69" s="185"/>
      <c r="BS69" s="185"/>
      <c r="BT69" s="185"/>
      <c r="BU69" s="185"/>
      <c r="BV69" s="185"/>
      <c r="BW69" s="185"/>
      <c r="BX69" s="185"/>
      <c r="BY69" s="185"/>
      <c r="BZ69" s="185"/>
      <c r="CA69" s="743"/>
      <c r="CB69" s="185"/>
      <c r="CC69" s="185"/>
      <c r="CD69" s="185"/>
      <c r="CE69" s="185"/>
      <c r="CF69" s="185"/>
      <c r="CG69" s="185"/>
      <c r="CH69" s="185"/>
      <c r="CI69" s="185"/>
      <c r="CJ69" s="185"/>
      <c r="CK69" s="185"/>
      <c r="CL69" s="185"/>
      <c r="CM69" s="185"/>
      <c r="CN69" s="185"/>
      <c r="CO69" s="185"/>
      <c r="CP69" s="185"/>
      <c r="CQ69" s="185"/>
      <c r="CR69" s="185"/>
      <c r="CS69" s="185"/>
      <c r="CT69" s="185"/>
      <c r="CU69" s="185"/>
      <c r="CV69" s="185"/>
      <c r="CW69" s="185"/>
      <c r="CX69" s="185"/>
      <c r="CY69" s="185"/>
      <c r="CZ69" s="185"/>
      <c r="DA69" s="185"/>
      <c r="DB69" s="185"/>
      <c r="DC69" s="185"/>
      <c r="DD69" s="185"/>
      <c r="DE69" s="185"/>
      <c r="DF69" s="185"/>
      <c r="DG69" s="103"/>
      <c r="DH69" s="103"/>
      <c r="DI69" s="103"/>
      <c r="DJ69" s="103"/>
      <c r="DK69" s="103"/>
      <c r="DL69" s="103"/>
      <c r="DM69" s="103"/>
      <c r="DN69" s="103"/>
      <c r="DO69" s="103"/>
      <c r="DP69" s="103"/>
      <c r="DQ69" s="103"/>
      <c r="DR69" s="103"/>
      <c r="DS69" s="103"/>
      <c r="DT69" s="103"/>
      <c r="DU69" s="103"/>
      <c r="DV69" s="103"/>
      <c r="DW69" s="103"/>
      <c r="DX69" s="103"/>
      <c r="DY69" s="103"/>
      <c r="DZ69" s="103"/>
      <c r="EA69" s="103"/>
      <c r="EB69" s="103"/>
      <c r="EC69" s="103"/>
      <c r="ED69" s="103"/>
      <c r="EE69" s="103"/>
      <c r="EF69" s="103"/>
      <c r="EG69" s="103"/>
      <c r="EH69" s="103"/>
      <c r="EI69" s="103"/>
      <c r="EJ69" s="103"/>
      <c r="EK69" s="103"/>
      <c r="EL69" s="185"/>
      <c r="EM69" s="185"/>
      <c r="EN69" s="185"/>
      <c r="EO69" s="185"/>
      <c r="EP69" s="185"/>
      <c r="EQ69" s="185"/>
      <c r="ER69" s="185"/>
      <c r="ES69" s="185"/>
      <c r="ET69" s="185"/>
      <c r="EU69" s="185"/>
      <c r="EV69" s="185"/>
      <c r="EW69" s="185"/>
      <c r="EX69" s="185"/>
      <c r="EY69" s="185"/>
      <c r="EZ69" s="185"/>
      <c r="FA69" s="185"/>
      <c r="FB69" s="185"/>
      <c r="FC69" s="185"/>
      <c r="FD69" s="185"/>
      <c r="FE69" s="185"/>
      <c r="FF69" s="185"/>
      <c r="FG69" s="185"/>
      <c r="FH69" s="185"/>
      <c r="FI69" s="185"/>
      <c r="FJ69" s="185"/>
      <c r="FK69" s="185"/>
      <c r="FL69" s="185"/>
      <c r="FM69" s="185"/>
      <c r="FN69" s="185"/>
      <c r="FO69" s="185"/>
      <c r="FP69" s="185"/>
      <c r="FQ69" s="185"/>
      <c r="FR69" s="185"/>
      <c r="FS69" s="185"/>
      <c r="FT69" s="185"/>
      <c r="FU69" s="185"/>
      <c r="FV69" s="185"/>
      <c r="FW69" s="185"/>
      <c r="FX69" s="185"/>
      <c r="FY69" s="185"/>
      <c r="FZ69" s="185"/>
      <c r="GA69" s="185"/>
      <c r="GB69" s="185"/>
      <c r="GC69" s="185"/>
      <c r="GD69" s="185"/>
      <c r="GE69" s="185"/>
      <c r="GF69" s="185"/>
      <c r="GG69" s="185"/>
      <c r="GH69" s="185"/>
      <c r="GI69" s="185"/>
      <c r="GJ69" s="185"/>
      <c r="GK69" s="185"/>
      <c r="GL69" s="185"/>
      <c r="GM69" s="185"/>
      <c r="GN69" s="185"/>
      <c r="GO69" s="185"/>
      <c r="GP69" s="185"/>
      <c r="GQ69" s="185"/>
      <c r="GR69" s="185"/>
      <c r="GS69" s="185"/>
      <c r="GT69" s="185"/>
      <c r="GU69" s="185"/>
      <c r="GV69" s="185"/>
      <c r="GW69" s="103"/>
      <c r="GX69" s="103"/>
      <c r="GY69" s="103"/>
      <c r="GZ69" s="103"/>
      <c r="HA69" s="103"/>
      <c r="HB69" s="103"/>
      <c r="HC69" s="103"/>
      <c r="HD69" s="103"/>
      <c r="HE69" s="103"/>
      <c r="HF69" s="103"/>
      <c r="HG69" s="103"/>
      <c r="HH69" s="103"/>
    </row>
    <row r="70" spans="2:216" ht="25.5" customHeight="1">
      <c r="B70" s="101"/>
      <c r="C70" s="101"/>
      <c r="D70" s="101"/>
      <c r="E70" s="101"/>
      <c r="F70" s="101"/>
      <c r="G70" s="101"/>
      <c r="H70" s="101"/>
      <c r="I70" s="101"/>
      <c r="J70" s="101"/>
      <c r="K70" s="101"/>
      <c r="L70" s="101"/>
      <c r="M70" s="101"/>
      <c r="O70" s="633">
        <f>IF(TYPOLOGY="Bridge", 'Default Values'!$AK$10, 'Default Values'!$AL$10)</f>
        <v>250</v>
      </c>
      <c r="P70" s="101"/>
      <c r="Q70" s="101"/>
      <c r="R70" s="101"/>
      <c r="S70" s="118"/>
      <c r="T70" s="118"/>
      <c r="U70" s="118"/>
      <c r="V70" s="269"/>
      <c r="W70" s="516" t="s">
        <v>11</v>
      </c>
      <c r="X70" s="224"/>
      <c r="Y70" s="185"/>
      <c r="Z70" s="118"/>
      <c r="AA70" s="185"/>
      <c r="AB70" s="185"/>
      <c r="AC70" s="185"/>
      <c r="AD70" s="185"/>
      <c r="AE70" s="185"/>
      <c r="AF70" s="185"/>
      <c r="AG70" s="185"/>
      <c r="AH70" s="185"/>
      <c r="AI70" s="185"/>
      <c r="AJ70" s="185"/>
      <c r="AK70" s="185"/>
      <c r="AL70" s="185"/>
      <c r="AM70" s="185"/>
      <c r="AN70" s="185"/>
      <c r="AO70" s="185"/>
      <c r="AP70" s="185"/>
      <c r="AQ70" s="185"/>
      <c r="AR70" s="185"/>
      <c r="AS70" s="185"/>
      <c r="AT70" s="185"/>
      <c r="AU70" s="185"/>
      <c r="AV70" s="185"/>
      <c r="AW70" s="185"/>
      <c r="AX70" s="185"/>
      <c r="AY70" s="185"/>
      <c r="AZ70" s="185"/>
      <c r="BA70" s="185"/>
      <c r="BB70" s="185"/>
      <c r="BC70" s="185"/>
      <c r="BD70" s="185"/>
      <c r="BE70" s="185"/>
      <c r="BF70" s="185"/>
      <c r="BG70" s="185"/>
      <c r="BH70" s="185"/>
      <c r="BI70" s="185"/>
      <c r="BJ70" s="185"/>
      <c r="BK70" s="185"/>
      <c r="BL70" s="185"/>
      <c r="BM70" s="185"/>
      <c r="BN70" s="185"/>
      <c r="BO70" s="185"/>
      <c r="BP70" s="185"/>
      <c r="BQ70" s="185"/>
      <c r="BR70" s="185"/>
      <c r="BS70" s="185"/>
      <c r="BT70" s="185"/>
      <c r="BU70" s="185"/>
      <c r="BV70" s="185"/>
      <c r="BW70" s="185"/>
      <c r="BX70" s="185"/>
      <c r="BY70" s="185"/>
      <c r="BZ70" s="185"/>
      <c r="CA70" s="743"/>
      <c r="CB70" s="185"/>
      <c r="CC70" s="185"/>
      <c r="CD70" s="185"/>
      <c r="CE70" s="185"/>
      <c r="CF70" s="185"/>
      <c r="CG70" s="185"/>
      <c r="CH70" s="185"/>
      <c r="CI70" s="185"/>
      <c r="CJ70" s="185"/>
      <c r="CK70" s="185"/>
      <c r="CL70" s="185"/>
      <c r="CM70" s="185"/>
      <c r="CN70" s="185"/>
      <c r="CO70" s="185"/>
      <c r="CP70" s="185"/>
      <c r="CQ70" s="185"/>
      <c r="CR70" s="185"/>
      <c r="CS70" s="185"/>
      <c r="CT70" s="185"/>
      <c r="CU70" s="185"/>
      <c r="CV70" s="185"/>
      <c r="CW70" s="185"/>
      <c r="CX70" s="185"/>
      <c r="CY70" s="185"/>
      <c r="CZ70" s="185"/>
      <c r="DA70" s="185"/>
      <c r="DB70" s="185"/>
      <c r="DC70" s="185"/>
      <c r="DD70" s="185"/>
      <c r="DE70" s="185"/>
      <c r="DF70" s="185"/>
      <c r="DG70" s="103"/>
      <c r="DH70" s="103"/>
      <c r="DI70" s="103"/>
      <c r="DJ70" s="103"/>
      <c r="DK70" s="103"/>
      <c r="DL70" s="103"/>
      <c r="DM70" s="103"/>
      <c r="DN70" s="103"/>
      <c r="DO70" s="103"/>
      <c r="DP70" s="103"/>
      <c r="DQ70" s="103"/>
      <c r="DR70" s="103"/>
      <c r="DS70" s="103"/>
      <c r="DT70" s="103"/>
      <c r="DU70" s="103"/>
      <c r="DV70" s="103"/>
      <c r="DW70" s="103"/>
      <c r="DX70" s="103"/>
      <c r="DY70" s="103"/>
      <c r="DZ70" s="103"/>
      <c r="EA70" s="103"/>
      <c r="EB70" s="103"/>
      <c r="EC70" s="103"/>
      <c r="ED70" s="103"/>
      <c r="EE70" s="103"/>
      <c r="EF70" s="103"/>
      <c r="EG70" s="103"/>
      <c r="EH70" s="103"/>
      <c r="EI70" s="103"/>
      <c r="EJ70" s="103"/>
      <c r="EK70" s="103"/>
      <c r="EL70" s="185"/>
      <c r="EM70" s="185"/>
      <c r="EN70" s="185"/>
      <c r="EO70" s="185"/>
      <c r="EP70" s="185"/>
      <c r="EQ70" s="185"/>
      <c r="ER70" s="185"/>
      <c r="ES70" s="185"/>
      <c r="ET70" s="185"/>
      <c r="EU70" s="185"/>
      <c r="EV70" s="185"/>
      <c r="EW70" s="185"/>
      <c r="EX70" s="185"/>
      <c r="EY70" s="185"/>
      <c r="EZ70" s="185"/>
      <c r="FA70" s="185"/>
      <c r="FB70" s="185"/>
      <c r="FC70" s="185"/>
      <c r="FD70" s="185"/>
      <c r="FE70" s="185"/>
      <c r="FF70" s="185"/>
      <c r="FG70" s="185"/>
      <c r="FH70" s="185"/>
      <c r="FI70" s="185"/>
      <c r="FJ70" s="185"/>
      <c r="FK70" s="185"/>
      <c r="FL70" s="185"/>
      <c r="FM70" s="185"/>
      <c r="FN70" s="185"/>
      <c r="FO70" s="185"/>
      <c r="FP70" s="185"/>
      <c r="FQ70" s="185"/>
      <c r="FR70" s="185"/>
      <c r="FS70" s="185"/>
      <c r="FT70" s="185"/>
      <c r="FU70" s="185"/>
      <c r="FV70" s="185"/>
      <c r="FW70" s="185"/>
      <c r="FX70" s="185"/>
      <c r="FY70" s="185"/>
      <c r="FZ70" s="185"/>
      <c r="GA70" s="185"/>
      <c r="GB70" s="185"/>
      <c r="GC70" s="185"/>
      <c r="GD70" s="185"/>
      <c r="GE70" s="185"/>
      <c r="GF70" s="185"/>
      <c r="GG70" s="185"/>
      <c r="GH70" s="185"/>
      <c r="GI70" s="185"/>
      <c r="GJ70" s="185"/>
      <c r="GK70" s="185"/>
      <c r="GL70" s="185"/>
      <c r="GM70" s="185"/>
      <c r="GN70" s="185"/>
      <c r="GO70" s="185"/>
      <c r="GP70" s="185"/>
      <c r="GQ70" s="185"/>
      <c r="GR70" s="185"/>
      <c r="GS70" s="185"/>
      <c r="GT70" s="185"/>
      <c r="GU70" s="185"/>
      <c r="GV70" s="185"/>
      <c r="GW70" s="103"/>
      <c r="GX70" s="103"/>
      <c r="GY70" s="103"/>
      <c r="GZ70" s="103"/>
      <c r="HA70" s="103"/>
      <c r="HB70" s="103"/>
      <c r="HC70" s="103"/>
      <c r="HD70" s="103"/>
      <c r="HE70" s="103"/>
      <c r="HF70" s="103"/>
      <c r="HG70" s="103"/>
      <c r="HH70" s="103"/>
    </row>
    <row r="71" spans="2:216" ht="9.6" customHeight="1">
      <c r="B71" s="101"/>
      <c r="C71" s="101"/>
      <c r="D71" s="101"/>
      <c r="E71" s="101"/>
      <c r="F71" s="101"/>
      <c r="G71" s="101"/>
      <c r="H71" s="101"/>
      <c r="I71" s="101"/>
      <c r="J71" s="101"/>
      <c r="K71" s="101"/>
      <c r="L71" s="101"/>
      <c r="M71" s="101"/>
      <c r="N71" s="537"/>
      <c r="O71" s="101"/>
      <c r="P71" s="101"/>
      <c r="Q71" s="101"/>
      <c r="R71" s="101"/>
      <c r="S71" s="118"/>
      <c r="T71" s="118"/>
      <c r="U71" s="118"/>
      <c r="V71" s="100"/>
      <c r="W71" s="271"/>
      <c r="X71" s="224"/>
      <c r="Y71" s="185"/>
      <c r="Z71" s="118"/>
      <c r="AA71" s="185"/>
      <c r="AB71" s="185"/>
      <c r="AC71" s="185"/>
      <c r="AD71" s="185"/>
      <c r="AE71" s="185"/>
      <c r="AF71" s="185"/>
      <c r="AG71" s="185"/>
      <c r="AH71" s="185"/>
      <c r="AI71" s="185"/>
      <c r="AJ71" s="185"/>
      <c r="AK71" s="185"/>
      <c r="AL71" s="185"/>
      <c r="AM71" s="185"/>
      <c r="AN71" s="185"/>
      <c r="AO71" s="185"/>
      <c r="AP71" s="185"/>
      <c r="AQ71" s="185"/>
      <c r="AR71" s="185"/>
      <c r="AS71" s="185"/>
      <c r="AT71" s="185"/>
      <c r="AU71" s="185"/>
      <c r="AV71" s="185"/>
      <c r="AW71" s="185"/>
      <c r="AX71" s="185"/>
      <c r="AY71" s="185"/>
      <c r="AZ71" s="185"/>
      <c r="BA71" s="185"/>
      <c r="BB71" s="185"/>
      <c r="BC71" s="185"/>
      <c r="BD71" s="185"/>
      <c r="BE71" s="185"/>
      <c r="BF71" s="185"/>
      <c r="BG71" s="185"/>
      <c r="BH71" s="185"/>
      <c r="BI71" s="185"/>
      <c r="BJ71" s="185"/>
      <c r="BK71" s="185"/>
      <c r="BL71" s="185"/>
      <c r="BM71" s="185"/>
      <c r="BN71" s="185"/>
      <c r="BO71" s="185"/>
      <c r="BP71" s="185"/>
      <c r="BQ71" s="185"/>
      <c r="BR71" s="185"/>
      <c r="BS71" s="185"/>
      <c r="BT71" s="185"/>
      <c r="BU71" s="185"/>
      <c r="BV71" s="185"/>
      <c r="BW71" s="185"/>
      <c r="BX71" s="185"/>
      <c r="BY71" s="185"/>
      <c r="BZ71" s="185"/>
      <c r="CA71" s="743"/>
      <c r="CB71" s="185"/>
      <c r="CC71" s="185"/>
      <c r="CD71" s="185"/>
      <c r="CE71" s="185"/>
      <c r="CF71" s="185"/>
      <c r="CG71" s="185"/>
      <c r="CH71" s="185"/>
      <c r="CI71" s="185"/>
      <c r="CJ71" s="185"/>
      <c r="CK71" s="185"/>
      <c r="CL71" s="185"/>
      <c r="CM71" s="185"/>
      <c r="CN71" s="185"/>
      <c r="CO71" s="185"/>
      <c r="CP71" s="185"/>
      <c r="CQ71" s="185"/>
      <c r="CR71" s="185"/>
      <c r="CS71" s="185"/>
      <c r="CT71" s="185"/>
      <c r="CU71" s="185"/>
      <c r="CV71" s="185"/>
      <c r="CW71" s="185"/>
      <c r="CX71" s="185"/>
      <c r="CY71" s="185"/>
      <c r="CZ71" s="185"/>
      <c r="DA71" s="185"/>
      <c r="DB71" s="185"/>
      <c r="DC71" s="185"/>
      <c r="DD71" s="185"/>
      <c r="DE71" s="185"/>
      <c r="DF71" s="185"/>
      <c r="DG71" s="103"/>
      <c r="DH71" s="103"/>
      <c r="DI71" s="103"/>
      <c r="DJ71" s="103"/>
      <c r="DK71" s="103"/>
      <c r="DL71" s="103"/>
      <c r="DM71" s="103"/>
      <c r="DN71" s="103"/>
      <c r="DO71" s="103"/>
      <c r="DP71" s="103"/>
      <c r="DQ71" s="103"/>
      <c r="DR71" s="103"/>
      <c r="DS71" s="103"/>
      <c r="DT71" s="103"/>
      <c r="DU71" s="103"/>
      <c r="DV71" s="103"/>
      <c r="DW71" s="103"/>
      <c r="DX71" s="103"/>
      <c r="DY71" s="103"/>
      <c r="DZ71" s="103"/>
      <c r="EA71" s="103"/>
      <c r="EB71" s="103"/>
      <c r="EC71" s="103"/>
      <c r="ED71" s="103"/>
      <c r="EE71" s="103"/>
      <c r="EF71" s="103"/>
      <c r="EG71" s="103"/>
      <c r="EH71" s="103"/>
      <c r="EI71" s="103"/>
      <c r="EJ71" s="103"/>
      <c r="EK71" s="103"/>
      <c r="EL71" s="185"/>
      <c r="EM71" s="185"/>
      <c r="EN71" s="185"/>
      <c r="EO71" s="185"/>
      <c r="EP71" s="185"/>
      <c r="EQ71" s="185"/>
      <c r="ER71" s="185"/>
      <c r="ES71" s="185"/>
      <c r="ET71" s="185"/>
      <c r="EU71" s="185"/>
      <c r="EV71" s="185"/>
      <c r="EW71" s="185"/>
      <c r="EX71" s="185"/>
      <c r="EY71" s="185"/>
      <c r="EZ71" s="185"/>
      <c r="FA71" s="185"/>
      <c r="FB71" s="185"/>
      <c r="FC71" s="185"/>
      <c r="FD71" s="185"/>
      <c r="FE71" s="185"/>
      <c r="FF71" s="185"/>
      <c r="FG71" s="185"/>
      <c r="FH71" s="185"/>
      <c r="FI71" s="185"/>
      <c r="FJ71" s="185"/>
      <c r="FK71" s="185"/>
      <c r="FL71" s="185"/>
      <c r="FM71" s="185"/>
      <c r="FN71" s="185"/>
      <c r="FO71" s="185"/>
      <c r="FP71" s="185"/>
      <c r="FQ71" s="185"/>
      <c r="FR71" s="185"/>
      <c r="FS71" s="185"/>
      <c r="FT71" s="185"/>
      <c r="FU71" s="185"/>
      <c r="FV71" s="185"/>
      <c r="FW71" s="185"/>
      <c r="FX71" s="185"/>
      <c r="FY71" s="185"/>
      <c r="FZ71" s="185"/>
      <c r="GA71" s="185"/>
      <c r="GB71" s="185"/>
      <c r="GC71" s="185"/>
      <c r="GD71" s="185"/>
      <c r="GE71" s="185"/>
      <c r="GF71" s="185"/>
      <c r="GG71" s="185"/>
      <c r="GH71" s="185"/>
      <c r="GI71" s="185"/>
      <c r="GJ71" s="185"/>
      <c r="GK71" s="185"/>
      <c r="GL71" s="185"/>
      <c r="GM71" s="185"/>
      <c r="GN71" s="185"/>
      <c r="GO71" s="185"/>
      <c r="GP71" s="185"/>
      <c r="GQ71" s="185"/>
      <c r="GR71" s="185"/>
      <c r="GS71" s="185"/>
      <c r="GT71" s="185"/>
      <c r="GU71" s="185"/>
      <c r="GV71" s="185"/>
      <c r="GW71" s="103"/>
      <c r="GX71" s="103"/>
      <c r="GY71" s="103"/>
      <c r="GZ71" s="103"/>
      <c r="HA71" s="103"/>
      <c r="HB71" s="103"/>
      <c r="HC71" s="103"/>
      <c r="HD71" s="103"/>
      <c r="HE71" s="103"/>
      <c r="HF71" s="103"/>
      <c r="HG71" s="103"/>
      <c r="HH71" s="103"/>
    </row>
    <row r="72" spans="2:216" ht="27" customHeight="1">
      <c r="B72" s="101"/>
      <c r="C72" s="101"/>
      <c r="D72" s="101"/>
      <c r="E72" s="101"/>
      <c r="F72" s="101"/>
      <c r="G72" s="101"/>
      <c r="H72" s="101"/>
      <c r="I72" s="101"/>
      <c r="J72" s="101"/>
      <c r="K72" s="101"/>
      <c r="L72" s="101"/>
      <c r="M72" s="101"/>
      <c r="O72" s="633">
        <f>IF(TYPOLOGY="Bridge", 'Default Values'!$AK$11, 'Default Values'!$AL$11)</f>
        <v>300</v>
      </c>
      <c r="P72" s="101"/>
      <c r="Q72" s="101"/>
      <c r="R72" s="101"/>
      <c r="S72" s="118"/>
      <c r="T72" s="118"/>
      <c r="U72" s="118"/>
      <c r="V72" s="269"/>
      <c r="W72" s="516" t="s">
        <v>111</v>
      </c>
      <c r="X72" s="224"/>
      <c r="Y72" s="185"/>
      <c r="Z72" s="118"/>
      <c r="AA72" s="185"/>
      <c r="AB72" s="185"/>
      <c r="AC72" s="185"/>
      <c r="AD72" s="185"/>
      <c r="AE72" s="185"/>
      <c r="AF72" s="185"/>
      <c r="AG72" s="185"/>
      <c r="AH72" s="185"/>
      <c r="AI72" s="185"/>
      <c r="AJ72" s="185"/>
      <c r="AK72" s="185"/>
      <c r="AL72" s="185"/>
      <c r="AM72" s="185"/>
      <c r="AN72" s="185"/>
      <c r="AO72" s="185"/>
      <c r="AP72" s="185"/>
      <c r="AQ72" s="185"/>
      <c r="AR72" s="185"/>
      <c r="AS72" s="185"/>
      <c r="AT72" s="185"/>
      <c r="AU72" s="185"/>
      <c r="AV72" s="185"/>
      <c r="AW72" s="185"/>
      <c r="AX72" s="185"/>
      <c r="AY72" s="185"/>
      <c r="AZ72" s="185"/>
      <c r="BA72" s="185"/>
      <c r="BB72" s="185"/>
      <c r="BC72" s="185"/>
      <c r="BD72" s="185"/>
      <c r="BE72" s="185"/>
      <c r="BF72" s="185"/>
      <c r="BG72" s="185"/>
      <c r="BH72" s="185"/>
      <c r="BI72" s="185"/>
      <c r="BJ72" s="185"/>
      <c r="BK72" s="185"/>
      <c r="BL72" s="185"/>
      <c r="BM72" s="185"/>
      <c r="BN72" s="185"/>
      <c r="BO72" s="185"/>
      <c r="BP72" s="185"/>
      <c r="BQ72" s="185"/>
      <c r="BR72" s="185"/>
      <c r="BS72" s="185"/>
      <c r="BT72" s="185"/>
      <c r="BU72" s="185"/>
      <c r="BV72" s="185"/>
      <c r="BW72" s="185"/>
      <c r="BX72" s="185"/>
      <c r="BY72" s="185"/>
      <c r="BZ72" s="185"/>
      <c r="CA72" s="743"/>
      <c r="CB72" s="185"/>
      <c r="CC72" s="185"/>
      <c r="CD72" s="185"/>
      <c r="CE72" s="185"/>
      <c r="CF72" s="185"/>
      <c r="CG72" s="185"/>
      <c r="CH72" s="185"/>
      <c r="CI72" s="185"/>
      <c r="CJ72" s="185"/>
      <c r="CK72" s="185"/>
      <c r="CL72" s="185"/>
      <c r="CM72" s="185"/>
      <c r="CN72" s="185"/>
      <c r="CO72" s="185"/>
      <c r="CP72" s="185"/>
      <c r="CQ72" s="185"/>
      <c r="CR72" s="185"/>
      <c r="CS72" s="185"/>
      <c r="CT72" s="185"/>
      <c r="CU72" s="185"/>
      <c r="CV72" s="185"/>
      <c r="CW72" s="185"/>
      <c r="CX72" s="185"/>
      <c r="CY72" s="185"/>
      <c r="CZ72" s="185"/>
      <c r="DA72" s="185"/>
      <c r="DB72" s="185"/>
      <c r="DC72" s="185"/>
      <c r="DD72" s="185"/>
      <c r="DE72" s="185"/>
      <c r="DF72" s="185"/>
      <c r="DG72" s="103"/>
      <c r="DH72" s="103"/>
      <c r="DI72" s="103"/>
      <c r="DJ72" s="103"/>
      <c r="DK72" s="103"/>
      <c r="DL72" s="103"/>
      <c r="DM72" s="103"/>
      <c r="DN72" s="103"/>
      <c r="DO72" s="103"/>
      <c r="DP72" s="103"/>
      <c r="DQ72" s="103"/>
      <c r="DR72" s="103"/>
      <c r="DS72" s="103"/>
      <c r="DT72" s="103"/>
      <c r="DU72" s="103"/>
      <c r="DV72" s="103"/>
      <c r="DW72" s="103"/>
      <c r="DX72" s="103"/>
      <c r="DY72" s="103"/>
      <c r="DZ72" s="103"/>
      <c r="EA72" s="103"/>
      <c r="EB72" s="103"/>
      <c r="EC72" s="103"/>
      <c r="ED72" s="103"/>
      <c r="EE72" s="103"/>
      <c r="EF72" s="103"/>
      <c r="EG72" s="103"/>
      <c r="EH72" s="103"/>
      <c r="EI72" s="103"/>
      <c r="EJ72" s="103"/>
      <c r="EK72" s="103"/>
      <c r="EL72" s="185"/>
      <c r="EM72" s="185"/>
      <c r="EN72" s="185"/>
      <c r="EO72" s="185"/>
      <c r="EP72" s="185"/>
      <c r="EQ72" s="185"/>
      <c r="ER72" s="185"/>
      <c r="ES72" s="185"/>
      <c r="ET72" s="185"/>
      <c r="EU72" s="185"/>
      <c r="EV72" s="185"/>
      <c r="EW72" s="185"/>
      <c r="EX72" s="185"/>
      <c r="EY72" s="185"/>
      <c r="EZ72" s="185"/>
      <c r="FA72" s="185"/>
      <c r="FB72" s="185"/>
      <c r="FC72" s="185"/>
      <c r="FD72" s="185"/>
      <c r="FE72" s="185"/>
      <c r="FF72" s="185"/>
      <c r="FG72" s="185"/>
      <c r="FH72" s="185"/>
      <c r="FI72" s="185"/>
      <c r="FJ72" s="185"/>
      <c r="FK72" s="185"/>
      <c r="FL72" s="185"/>
      <c r="FM72" s="185"/>
      <c r="FN72" s="185"/>
      <c r="FO72" s="185"/>
      <c r="FP72" s="185"/>
      <c r="FQ72" s="185"/>
      <c r="FR72" s="185"/>
      <c r="FS72" s="185"/>
      <c r="FT72" s="185"/>
      <c r="FU72" s="185"/>
      <c r="FV72" s="185"/>
      <c r="FW72" s="185"/>
      <c r="FX72" s="185"/>
      <c r="FY72" s="185"/>
      <c r="FZ72" s="185"/>
      <c r="GA72" s="185"/>
      <c r="GB72" s="185"/>
      <c r="GC72" s="185"/>
      <c r="GD72" s="185"/>
      <c r="GE72" s="185"/>
      <c r="GF72" s="185"/>
      <c r="GG72" s="185"/>
      <c r="GH72" s="185"/>
      <c r="GI72" s="185"/>
      <c r="GJ72" s="185"/>
      <c r="GK72" s="185"/>
      <c r="GL72" s="185"/>
      <c r="GM72" s="185"/>
      <c r="GN72" s="185"/>
      <c r="GO72" s="185"/>
      <c r="GP72" s="185"/>
      <c r="GQ72" s="185"/>
      <c r="GR72" s="185"/>
      <c r="GS72" s="185"/>
      <c r="GT72" s="185"/>
      <c r="GU72" s="185"/>
      <c r="GV72" s="185"/>
      <c r="GW72" s="103"/>
      <c r="GX72" s="103"/>
      <c r="GY72" s="103"/>
      <c r="GZ72" s="103"/>
      <c r="HA72" s="103"/>
      <c r="HB72" s="103"/>
      <c r="HC72" s="103"/>
      <c r="HD72" s="103"/>
      <c r="HE72" s="103"/>
      <c r="HF72" s="103"/>
      <c r="HG72" s="103"/>
      <c r="HH72" s="103"/>
    </row>
    <row r="73" spans="2:216" ht="7.35" customHeight="1">
      <c r="B73" s="101"/>
      <c r="C73" s="101"/>
      <c r="D73" s="101"/>
      <c r="E73" s="101"/>
      <c r="F73" s="101"/>
      <c r="G73" s="101"/>
      <c r="H73" s="101"/>
      <c r="I73" s="101"/>
      <c r="J73" s="101"/>
      <c r="K73" s="101"/>
      <c r="L73" s="101"/>
      <c r="M73" s="101"/>
      <c r="N73" s="537"/>
      <c r="O73" s="101"/>
      <c r="P73" s="101"/>
      <c r="Q73" s="101"/>
      <c r="R73" s="101"/>
      <c r="S73" s="118"/>
      <c r="T73" s="118"/>
      <c r="U73" s="118"/>
      <c r="V73" s="100"/>
      <c r="W73" s="271"/>
      <c r="Y73" s="185"/>
      <c r="Z73" s="118"/>
      <c r="AA73" s="185"/>
      <c r="AB73" s="185"/>
      <c r="AC73" s="185"/>
      <c r="AD73" s="185"/>
      <c r="AE73" s="185"/>
      <c r="AF73" s="185"/>
      <c r="AG73" s="185"/>
      <c r="AH73" s="185"/>
      <c r="AI73" s="185"/>
      <c r="AJ73" s="185"/>
      <c r="AK73" s="185"/>
      <c r="AL73" s="185"/>
      <c r="AM73" s="185"/>
      <c r="AN73" s="185"/>
      <c r="AO73" s="185"/>
      <c r="AP73" s="185"/>
      <c r="AQ73" s="185"/>
      <c r="AR73" s="185"/>
      <c r="AS73" s="185"/>
      <c r="AT73" s="185"/>
      <c r="AU73" s="185"/>
      <c r="AV73" s="185"/>
      <c r="AW73" s="185"/>
      <c r="AX73" s="185"/>
      <c r="AY73" s="185"/>
      <c r="AZ73" s="185"/>
      <c r="BA73" s="185"/>
      <c r="BB73" s="185"/>
      <c r="BC73" s="185"/>
      <c r="BD73" s="185"/>
      <c r="BE73" s="185"/>
      <c r="BF73" s="185"/>
      <c r="BG73" s="185"/>
      <c r="BH73" s="185"/>
      <c r="BI73" s="185"/>
      <c r="BJ73" s="185"/>
      <c r="BK73" s="185"/>
      <c r="BL73" s="185"/>
      <c r="BM73" s="185"/>
      <c r="BN73" s="185"/>
      <c r="BO73" s="185"/>
      <c r="BP73" s="185"/>
      <c r="BQ73" s="185"/>
      <c r="BR73" s="185"/>
      <c r="BS73" s="185"/>
      <c r="BT73" s="185"/>
      <c r="BU73" s="185"/>
      <c r="BV73" s="185"/>
      <c r="BW73" s="185"/>
      <c r="BX73" s="185"/>
      <c r="BY73" s="185"/>
      <c r="BZ73" s="185"/>
      <c r="CA73" s="743"/>
      <c r="CB73" s="185"/>
      <c r="CC73" s="185"/>
      <c r="CD73" s="185"/>
      <c r="CE73" s="185"/>
      <c r="CF73" s="185"/>
      <c r="CG73" s="185"/>
      <c r="CH73" s="185"/>
      <c r="CI73" s="185"/>
      <c r="CJ73" s="185"/>
      <c r="CK73" s="185"/>
      <c r="CL73" s="185"/>
      <c r="CM73" s="185"/>
      <c r="CN73" s="185"/>
      <c r="CO73" s="185"/>
      <c r="CP73" s="185"/>
      <c r="CQ73" s="185"/>
      <c r="CR73" s="185"/>
      <c r="CS73" s="185"/>
      <c r="CT73" s="185"/>
      <c r="CU73" s="185"/>
      <c r="CV73" s="185"/>
      <c r="CW73" s="185"/>
      <c r="CX73" s="185"/>
      <c r="CY73" s="185"/>
      <c r="CZ73" s="185"/>
      <c r="DA73" s="185"/>
      <c r="DB73" s="185"/>
      <c r="DC73" s="185"/>
      <c r="DD73" s="185"/>
      <c r="DE73" s="185"/>
      <c r="DF73" s="185"/>
      <c r="DG73" s="103"/>
      <c r="DH73" s="103"/>
      <c r="DI73" s="103"/>
      <c r="DJ73" s="103"/>
      <c r="DK73" s="103"/>
      <c r="DL73" s="103"/>
      <c r="DM73" s="103"/>
      <c r="DN73" s="103"/>
      <c r="DO73" s="103"/>
      <c r="DP73" s="103"/>
      <c r="DQ73" s="103"/>
      <c r="DR73" s="103"/>
      <c r="DS73" s="103"/>
      <c r="DT73" s="103"/>
      <c r="DU73" s="103"/>
      <c r="DV73" s="103"/>
      <c r="DW73" s="103"/>
      <c r="DX73" s="103"/>
      <c r="DY73" s="103"/>
      <c r="DZ73" s="103"/>
      <c r="EA73" s="103"/>
      <c r="EB73" s="103"/>
      <c r="EC73" s="103"/>
      <c r="ED73" s="103"/>
      <c r="EE73" s="103"/>
      <c r="EF73" s="103"/>
      <c r="EG73" s="103"/>
      <c r="EH73" s="103"/>
      <c r="EI73" s="103"/>
      <c r="EJ73" s="103"/>
      <c r="EK73" s="103"/>
      <c r="EL73" s="185"/>
      <c r="EM73" s="185"/>
      <c r="EN73" s="185"/>
      <c r="EO73" s="185"/>
      <c r="EP73" s="185"/>
      <c r="EQ73" s="185"/>
      <c r="ER73" s="185"/>
      <c r="ES73" s="185"/>
      <c r="ET73" s="185"/>
      <c r="EU73" s="185"/>
      <c r="EV73" s="185"/>
      <c r="EW73" s="185"/>
      <c r="EX73" s="185"/>
      <c r="EY73" s="185"/>
      <c r="EZ73" s="185"/>
      <c r="FA73" s="185"/>
      <c r="FB73" s="185"/>
      <c r="FC73" s="185"/>
      <c r="FD73" s="185"/>
      <c r="FE73" s="185"/>
      <c r="FF73" s="185"/>
      <c r="FG73" s="185"/>
      <c r="FH73" s="185"/>
      <c r="FI73" s="185"/>
      <c r="FJ73" s="185"/>
      <c r="FK73" s="185"/>
      <c r="FL73" s="185"/>
      <c r="FM73" s="185"/>
      <c r="FN73" s="185"/>
      <c r="FO73" s="185"/>
      <c r="FP73" s="185"/>
      <c r="FQ73" s="185"/>
      <c r="FR73" s="185"/>
      <c r="FS73" s="185"/>
      <c r="FT73" s="185"/>
      <c r="FU73" s="185"/>
      <c r="FV73" s="185"/>
      <c r="FW73" s="185"/>
      <c r="FX73" s="185"/>
      <c r="FY73" s="185"/>
      <c r="FZ73" s="185"/>
      <c r="GA73" s="185"/>
      <c r="GB73" s="185"/>
      <c r="GC73" s="185"/>
      <c r="GD73" s="185"/>
      <c r="GE73" s="185"/>
      <c r="GF73" s="185"/>
      <c r="GG73" s="185"/>
      <c r="GH73" s="185"/>
      <c r="GI73" s="185"/>
      <c r="GJ73" s="185"/>
      <c r="GK73" s="185"/>
      <c r="GL73" s="185"/>
      <c r="GM73" s="185"/>
      <c r="GN73" s="185"/>
      <c r="GO73" s="185"/>
      <c r="GP73" s="185"/>
      <c r="GQ73" s="185"/>
      <c r="GR73" s="185"/>
      <c r="GS73" s="185"/>
      <c r="GT73" s="185"/>
      <c r="GU73" s="185"/>
      <c r="GV73" s="185"/>
      <c r="GW73" s="103"/>
      <c r="GX73" s="103"/>
      <c r="GY73" s="103"/>
      <c r="GZ73" s="103"/>
      <c r="HA73" s="103"/>
      <c r="HB73" s="103"/>
      <c r="HC73" s="103"/>
      <c r="HD73" s="103"/>
      <c r="HE73" s="103"/>
      <c r="HF73" s="103"/>
      <c r="HG73" s="103"/>
      <c r="HH73" s="103"/>
    </row>
    <row r="74" spans="2:216" ht="27" customHeight="1">
      <c r="B74" s="101"/>
      <c r="C74" s="101"/>
      <c r="D74" s="101"/>
      <c r="E74" s="101"/>
      <c r="F74" s="101"/>
      <c r="G74" s="101"/>
      <c r="H74" s="101"/>
      <c r="I74" s="101"/>
      <c r="J74" s="101"/>
      <c r="K74" s="101"/>
      <c r="L74" s="101"/>
      <c r="M74" s="101"/>
      <c r="O74" s="633">
        <f>IF(TYPOLOGY="Bridge", 'Default Values'!$AK$12, 'Default Values'!$AL$12)</f>
        <v>350</v>
      </c>
      <c r="P74" s="101"/>
      <c r="Q74" s="101"/>
      <c r="R74" s="101"/>
      <c r="S74" s="118"/>
      <c r="T74" s="118"/>
      <c r="U74" s="118"/>
      <c r="V74" s="269"/>
      <c r="W74" s="516" t="s">
        <v>230</v>
      </c>
      <c r="Y74" s="185"/>
      <c r="Z74" s="118"/>
      <c r="AA74" s="185"/>
      <c r="AB74" s="185"/>
      <c r="AC74" s="185"/>
      <c r="AD74" s="185"/>
      <c r="AE74" s="185"/>
      <c r="AF74" s="185"/>
      <c r="AG74" s="185"/>
      <c r="AH74" s="185"/>
      <c r="AI74" s="185"/>
      <c r="AJ74" s="185"/>
      <c r="AK74" s="185"/>
      <c r="AL74" s="185"/>
      <c r="AM74" s="185"/>
      <c r="AN74" s="185"/>
      <c r="AO74" s="185"/>
      <c r="AP74" s="185"/>
      <c r="AQ74" s="185"/>
      <c r="AR74" s="185"/>
      <c r="AS74" s="185"/>
      <c r="AT74" s="185"/>
      <c r="AU74" s="185"/>
      <c r="AV74" s="185"/>
      <c r="AW74" s="185"/>
      <c r="AX74" s="185"/>
      <c r="AY74" s="185"/>
      <c r="AZ74" s="185"/>
      <c r="BA74" s="185"/>
      <c r="BB74" s="185"/>
      <c r="BC74" s="185"/>
      <c r="BD74" s="185"/>
      <c r="BE74" s="185"/>
      <c r="BF74" s="185"/>
      <c r="BG74" s="185"/>
      <c r="BH74" s="185"/>
      <c r="BI74" s="185"/>
      <c r="BJ74" s="185"/>
      <c r="BK74" s="185"/>
      <c r="BL74" s="185"/>
      <c r="BM74" s="185"/>
      <c r="BN74" s="185"/>
      <c r="BO74" s="185"/>
      <c r="BP74" s="185"/>
      <c r="BQ74" s="185"/>
      <c r="BR74" s="185"/>
      <c r="BS74" s="185"/>
      <c r="BT74" s="185"/>
      <c r="BU74" s="185"/>
      <c r="BV74" s="185"/>
      <c r="BW74" s="185"/>
      <c r="BX74" s="185"/>
      <c r="BY74" s="185"/>
      <c r="BZ74" s="185"/>
      <c r="CA74" s="743"/>
      <c r="CB74" s="185"/>
      <c r="CC74" s="185"/>
      <c r="CD74" s="185"/>
      <c r="CE74" s="185"/>
      <c r="CF74" s="185"/>
      <c r="CG74" s="185"/>
      <c r="CH74" s="185"/>
      <c r="CI74" s="185"/>
      <c r="CJ74" s="185"/>
      <c r="CK74" s="185"/>
      <c r="CL74" s="185"/>
      <c r="CM74" s="185"/>
      <c r="CN74" s="185"/>
      <c r="CO74" s="185"/>
      <c r="CP74" s="185"/>
      <c r="CQ74" s="185"/>
      <c r="CR74" s="185"/>
      <c r="CS74" s="185"/>
      <c r="CT74" s="185"/>
      <c r="CU74" s="185"/>
      <c r="CV74" s="185"/>
      <c r="CW74" s="185"/>
      <c r="CX74" s="185"/>
      <c r="CY74" s="185"/>
      <c r="CZ74" s="185"/>
      <c r="DA74" s="185"/>
      <c r="DB74" s="185"/>
      <c r="DC74" s="185"/>
      <c r="DD74" s="185"/>
      <c r="DE74" s="185"/>
      <c r="DF74" s="185"/>
      <c r="DG74" s="103"/>
      <c r="DH74" s="103"/>
      <c r="DI74" s="103"/>
      <c r="DJ74" s="103"/>
      <c r="DK74" s="103"/>
      <c r="DL74" s="103"/>
      <c r="DM74" s="103"/>
      <c r="DN74" s="103"/>
      <c r="DO74" s="103"/>
      <c r="DP74" s="103"/>
      <c r="DQ74" s="103"/>
      <c r="DR74" s="103"/>
      <c r="DS74" s="103"/>
      <c r="DT74" s="103"/>
      <c r="DU74" s="103"/>
      <c r="DV74" s="103"/>
      <c r="DW74" s="103"/>
      <c r="DX74" s="103"/>
      <c r="DY74" s="103"/>
      <c r="DZ74" s="103"/>
      <c r="EA74" s="103"/>
      <c r="EB74" s="103"/>
      <c r="EC74" s="103"/>
      <c r="ED74" s="103"/>
      <c r="EE74" s="103"/>
      <c r="EF74" s="103"/>
      <c r="EG74" s="103"/>
      <c r="EH74" s="103"/>
      <c r="EI74" s="103"/>
      <c r="EJ74" s="103"/>
      <c r="EK74" s="103"/>
      <c r="EL74" s="185"/>
      <c r="EM74" s="185"/>
      <c r="EN74" s="185"/>
      <c r="EO74" s="185"/>
      <c r="EP74" s="185"/>
      <c r="EQ74" s="185"/>
      <c r="ER74" s="185"/>
      <c r="ES74" s="185"/>
      <c r="ET74" s="185"/>
      <c r="EU74" s="185"/>
      <c r="EV74" s="185"/>
      <c r="EW74" s="185"/>
      <c r="EX74" s="185"/>
      <c r="EY74" s="185"/>
      <c r="EZ74" s="185"/>
      <c r="FA74" s="185"/>
      <c r="FB74" s="185"/>
      <c r="FC74" s="185"/>
      <c r="FD74" s="185"/>
      <c r="FE74" s="185"/>
      <c r="FF74" s="185"/>
      <c r="FG74" s="185"/>
      <c r="FH74" s="185"/>
      <c r="FI74" s="185"/>
      <c r="FJ74" s="185"/>
      <c r="FK74" s="185"/>
      <c r="FL74" s="185"/>
      <c r="FM74" s="185"/>
      <c r="FN74" s="185"/>
      <c r="FO74" s="185"/>
      <c r="FP74" s="185"/>
      <c r="FQ74" s="185"/>
      <c r="FR74" s="185"/>
      <c r="FS74" s="185"/>
      <c r="FT74" s="185"/>
      <c r="FU74" s="185"/>
      <c r="FV74" s="185"/>
      <c r="FW74" s="185"/>
      <c r="FX74" s="185"/>
      <c r="FY74" s="185"/>
      <c r="FZ74" s="185"/>
      <c r="GA74" s="185"/>
      <c r="GB74" s="185"/>
      <c r="GC74" s="185"/>
      <c r="GD74" s="185"/>
      <c r="GE74" s="185"/>
      <c r="GF74" s="185"/>
      <c r="GG74" s="185"/>
      <c r="GH74" s="185"/>
      <c r="GI74" s="185"/>
      <c r="GJ74" s="185"/>
      <c r="GK74" s="185"/>
      <c r="GL74" s="185"/>
      <c r="GM74" s="185"/>
      <c r="GN74" s="185"/>
      <c r="GO74" s="185"/>
      <c r="GP74" s="185"/>
      <c r="GQ74" s="185"/>
      <c r="GR74" s="185"/>
      <c r="GS74" s="185"/>
      <c r="GT74" s="185"/>
      <c r="GU74" s="185"/>
      <c r="GV74" s="185"/>
      <c r="GW74" s="103"/>
      <c r="GX74" s="103"/>
      <c r="GY74" s="103"/>
      <c r="GZ74" s="103"/>
      <c r="HA74" s="103"/>
      <c r="HB74" s="103"/>
      <c r="HC74" s="103"/>
      <c r="HD74" s="103"/>
      <c r="HE74" s="103"/>
      <c r="HF74" s="103"/>
      <c r="HG74" s="103"/>
      <c r="HH74" s="103"/>
    </row>
    <row r="75" spans="2:216" ht="9.6" customHeight="1">
      <c r="B75" s="101"/>
      <c r="C75" s="101"/>
      <c r="D75" s="101"/>
      <c r="E75" s="101"/>
      <c r="F75" s="101"/>
      <c r="G75" s="101"/>
      <c r="H75" s="101"/>
      <c r="I75" s="101"/>
      <c r="J75" s="101"/>
      <c r="K75" s="101"/>
      <c r="L75" s="101"/>
      <c r="M75" s="101"/>
      <c r="N75" s="537"/>
      <c r="O75" s="101"/>
      <c r="P75" s="101"/>
      <c r="Q75" s="101"/>
      <c r="R75" s="101"/>
      <c r="S75" s="118"/>
      <c r="T75" s="118"/>
      <c r="U75" s="118"/>
      <c r="V75" s="100"/>
      <c r="W75" s="271"/>
      <c r="Y75" s="185"/>
      <c r="Z75" s="118"/>
      <c r="AA75" s="185"/>
      <c r="AB75" s="185"/>
      <c r="AC75" s="185"/>
      <c r="AD75" s="185"/>
      <c r="AE75" s="185"/>
      <c r="AF75" s="185"/>
      <c r="AG75" s="185"/>
      <c r="AH75" s="185"/>
      <c r="AI75" s="185"/>
      <c r="AJ75" s="185"/>
      <c r="AK75" s="185"/>
      <c r="AL75" s="185"/>
      <c r="AM75" s="185"/>
      <c r="AN75" s="185"/>
      <c r="AO75" s="185"/>
      <c r="AP75" s="185"/>
      <c r="AQ75" s="185"/>
      <c r="AR75" s="185"/>
      <c r="AS75" s="185"/>
      <c r="AT75" s="185"/>
      <c r="AU75" s="185"/>
      <c r="AV75" s="185"/>
      <c r="AW75" s="185"/>
      <c r="AX75" s="185"/>
      <c r="AY75" s="185"/>
      <c r="AZ75" s="185"/>
      <c r="BA75" s="185"/>
      <c r="BB75" s="185"/>
      <c r="BC75" s="185"/>
      <c r="BD75" s="185"/>
      <c r="BE75" s="185"/>
      <c r="BF75" s="185"/>
      <c r="BG75" s="185"/>
      <c r="BH75" s="185"/>
      <c r="BI75" s="185"/>
      <c r="BJ75" s="185"/>
      <c r="BK75" s="185"/>
      <c r="BL75" s="185"/>
      <c r="BM75" s="185"/>
      <c r="BN75" s="185"/>
      <c r="BO75" s="185"/>
      <c r="BP75" s="185"/>
      <c r="BQ75" s="185"/>
      <c r="BR75" s="185"/>
      <c r="BS75" s="185"/>
      <c r="BT75" s="185"/>
      <c r="BU75" s="185"/>
      <c r="BV75" s="185"/>
      <c r="BW75" s="185"/>
      <c r="BX75" s="185"/>
      <c r="BY75" s="185"/>
      <c r="BZ75" s="185"/>
      <c r="CA75" s="743"/>
      <c r="CB75" s="185"/>
      <c r="CC75" s="185"/>
      <c r="CD75" s="185"/>
      <c r="CE75" s="185"/>
      <c r="CF75" s="185"/>
      <c r="CG75" s="185"/>
      <c r="CH75" s="185"/>
      <c r="CI75" s="185"/>
      <c r="CJ75" s="185"/>
      <c r="CK75" s="185"/>
      <c r="CL75" s="185"/>
      <c r="CM75" s="185"/>
      <c r="CN75" s="185"/>
      <c r="CO75" s="185"/>
      <c r="CP75" s="185"/>
      <c r="CQ75" s="185"/>
      <c r="CR75" s="185"/>
      <c r="CS75" s="185"/>
      <c r="CT75" s="185"/>
      <c r="CU75" s="185"/>
      <c r="CV75" s="185"/>
      <c r="CW75" s="185"/>
      <c r="CX75" s="185"/>
      <c r="CY75" s="185"/>
      <c r="CZ75" s="185"/>
      <c r="DA75" s="185"/>
      <c r="DB75" s="185"/>
      <c r="DC75" s="185"/>
      <c r="DD75" s="185"/>
      <c r="DE75" s="185"/>
      <c r="DF75" s="185"/>
      <c r="DG75" s="103"/>
      <c r="DH75" s="103"/>
      <c r="DI75" s="103"/>
      <c r="DJ75" s="103"/>
      <c r="DK75" s="103"/>
      <c r="DL75" s="103"/>
      <c r="DM75" s="103"/>
      <c r="DN75" s="103"/>
      <c r="DO75" s="103"/>
      <c r="DP75" s="103"/>
      <c r="DQ75" s="103"/>
      <c r="DR75" s="103"/>
      <c r="DS75" s="103"/>
      <c r="DT75" s="103"/>
      <c r="DU75" s="103"/>
      <c r="DV75" s="103"/>
      <c r="DW75" s="103"/>
      <c r="DX75" s="103"/>
      <c r="DY75" s="103"/>
      <c r="DZ75" s="103"/>
      <c r="EA75" s="103"/>
      <c r="EB75" s="103"/>
      <c r="EC75" s="103"/>
      <c r="ED75" s="103"/>
      <c r="EE75" s="103"/>
      <c r="EF75" s="103"/>
      <c r="EG75" s="103"/>
      <c r="EH75" s="103"/>
      <c r="EI75" s="103"/>
      <c r="EJ75" s="103"/>
      <c r="EK75" s="103"/>
      <c r="EL75" s="185"/>
      <c r="EM75" s="185"/>
      <c r="EN75" s="185"/>
      <c r="EO75" s="185"/>
      <c r="EP75" s="185"/>
      <c r="EQ75" s="185"/>
      <c r="ER75" s="185"/>
      <c r="ES75" s="185"/>
      <c r="ET75" s="185"/>
      <c r="EU75" s="185"/>
      <c r="EV75" s="185"/>
      <c r="EW75" s="185"/>
      <c r="EX75" s="185"/>
      <c r="EY75" s="185"/>
      <c r="EZ75" s="185"/>
      <c r="FA75" s="185"/>
      <c r="FB75" s="185"/>
      <c r="FC75" s="185"/>
      <c r="FD75" s="185"/>
      <c r="FE75" s="185"/>
      <c r="FF75" s="185"/>
      <c r="FG75" s="185"/>
      <c r="FH75" s="185"/>
      <c r="FI75" s="185"/>
      <c r="FJ75" s="185"/>
      <c r="FK75" s="185"/>
      <c r="FL75" s="185"/>
      <c r="FM75" s="185"/>
      <c r="FN75" s="185"/>
      <c r="FO75" s="185"/>
      <c r="FP75" s="185"/>
      <c r="FQ75" s="185"/>
      <c r="FR75" s="185"/>
      <c r="FS75" s="185"/>
      <c r="FT75" s="185"/>
      <c r="FU75" s="185"/>
      <c r="FV75" s="185"/>
      <c r="FW75" s="185"/>
      <c r="FX75" s="185"/>
      <c r="FY75" s="185"/>
      <c r="FZ75" s="185"/>
      <c r="GA75" s="185"/>
      <c r="GB75" s="185"/>
      <c r="GC75" s="185"/>
      <c r="GD75" s="185"/>
      <c r="GE75" s="185"/>
      <c r="GF75" s="185"/>
      <c r="GG75" s="185"/>
      <c r="GH75" s="185"/>
      <c r="GI75" s="185"/>
      <c r="GJ75" s="185"/>
      <c r="GK75" s="185"/>
      <c r="GL75" s="185"/>
      <c r="GM75" s="185"/>
      <c r="GN75" s="185"/>
      <c r="GO75" s="185"/>
      <c r="GP75" s="185"/>
      <c r="GQ75" s="185"/>
      <c r="GR75" s="185"/>
      <c r="GS75" s="185"/>
      <c r="GT75" s="185"/>
      <c r="GU75" s="185"/>
      <c r="GV75" s="185"/>
      <c r="GW75" s="103"/>
      <c r="GX75" s="103"/>
      <c r="GY75" s="103"/>
      <c r="GZ75" s="103"/>
      <c r="HA75" s="103"/>
      <c r="HB75" s="103"/>
      <c r="HC75" s="103"/>
      <c r="HD75" s="103"/>
      <c r="HE75" s="103"/>
      <c r="HF75" s="103"/>
      <c r="HG75" s="103"/>
      <c r="HH75" s="103"/>
    </row>
    <row r="76" spans="2:216" ht="24" customHeight="1">
      <c r="B76" s="101"/>
      <c r="C76" s="101"/>
      <c r="D76" s="101"/>
      <c r="E76" s="101"/>
      <c r="F76" s="101"/>
      <c r="G76" s="101"/>
      <c r="H76" s="101"/>
      <c r="I76" s="101"/>
      <c r="J76" s="101"/>
      <c r="K76" s="101"/>
      <c r="L76" s="101"/>
      <c r="M76" s="101"/>
      <c r="O76" s="633">
        <f>IF(TYPOLOGY="Bridge", 'Default Values'!$AK$13, 'Default Values'!$AL$13)</f>
        <v>400</v>
      </c>
      <c r="P76" s="101"/>
      <c r="Q76" s="101"/>
      <c r="R76" s="101"/>
      <c r="S76" s="118"/>
      <c r="T76" s="118"/>
      <c r="U76" s="118"/>
      <c r="V76" s="269"/>
      <c r="W76" s="516" t="s">
        <v>231</v>
      </c>
      <c r="X76" s="224"/>
      <c r="Y76" s="185"/>
      <c r="Z76" s="118"/>
      <c r="AA76" s="185"/>
      <c r="AB76" s="185"/>
      <c r="AC76" s="185"/>
      <c r="AD76" s="185"/>
      <c r="AE76" s="185"/>
      <c r="AF76" s="185"/>
      <c r="AG76" s="185"/>
      <c r="AH76" s="185"/>
      <c r="AI76" s="185"/>
      <c r="AJ76" s="185"/>
      <c r="AK76" s="185"/>
      <c r="AL76" s="185"/>
      <c r="AM76" s="185"/>
      <c r="AN76" s="185"/>
      <c r="AO76" s="185"/>
      <c r="AP76" s="185"/>
      <c r="AQ76" s="185"/>
      <c r="AR76" s="185"/>
      <c r="AS76" s="185"/>
      <c r="AT76" s="185"/>
      <c r="AU76" s="185"/>
      <c r="AV76" s="185"/>
      <c r="AW76" s="185"/>
      <c r="AX76" s="185"/>
      <c r="AY76" s="185"/>
      <c r="AZ76" s="185"/>
      <c r="BA76" s="185"/>
      <c r="BB76" s="185"/>
      <c r="BC76" s="185"/>
      <c r="BD76" s="185"/>
      <c r="BE76" s="185"/>
      <c r="BF76" s="185"/>
      <c r="BG76" s="185"/>
      <c r="BH76" s="185"/>
      <c r="BI76" s="185"/>
      <c r="BJ76" s="185"/>
      <c r="BK76" s="185"/>
      <c r="BL76" s="185"/>
      <c r="BM76" s="185"/>
      <c r="BN76" s="185"/>
      <c r="BO76" s="185"/>
      <c r="BP76" s="185"/>
      <c r="BQ76" s="185"/>
      <c r="BR76" s="185"/>
      <c r="BS76" s="185"/>
      <c r="BT76" s="185"/>
      <c r="BU76" s="185"/>
      <c r="BV76" s="185"/>
      <c r="BW76" s="185"/>
      <c r="BX76" s="185"/>
      <c r="BY76" s="185"/>
      <c r="BZ76" s="185"/>
      <c r="CA76" s="743"/>
      <c r="CB76" s="185"/>
      <c r="CC76" s="185"/>
      <c r="CD76" s="185"/>
      <c r="CE76" s="185"/>
      <c r="CF76" s="185"/>
      <c r="CG76" s="185"/>
      <c r="CH76" s="185"/>
      <c r="CI76" s="185"/>
      <c r="CJ76" s="185"/>
      <c r="CK76" s="185"/>
      <c r="CL76" s="185"/>
      <c r="CM76" s="185"/>
      <c r="CN76" s="185"/>
      <c r="CO76" s="185"/>
      <c r="CP76" s="185"/>
      <c r="CQ76" s="185"/>
      <c r="CR76" s="185"/>
      <c r="CS76" s="185"/>
      <c r="CT76" s="185"/>
      <c r="CU76" s="185"/>
      <c r="CV76" s="185"/>
      <c r="CW76" s="185"/>
      <c r="CX76" s="185"/>
      <c r="CY76" s="185"/>
      <c r="CZ76" s="185"/>
      <c r="DA76" s="185"/>
      <c r="DB76" s="185"/>
      <c r="DC76" s="185"/>
      <c r="DD76" s="185"/>
      <c r="DE76" s="185"/>
      <c r="DF76" s="185"/>
      <c r="DG76" s="103"/>
      <c r="DH76" s="103"/>
      <c r="DI76" s="103"/>
      <c r="DJ76" s="103"/>
      <c r="DK76" s="103"/>
      <c r="DL76" s="103"/>
      <c r="DM76" s="103"/>
      <c r="DN76" s="103"/>
      <c r="DO76" s="103"/>
      <c r="DP76" s="103"/>
      <c r="DQ76" s="103"/>
      <c r="DR76" s="103"/>
      <c r="DS76" s="103"/>
      <c r="DT76" s="103"/>
      <c r="DU76" s="103"/>
      <c r="DV76" s="103"/>
      <c r="DW76" s="103"/>
      <c r="DX76" s="103"/>
      <c r="DY76" s="103"/>
      <c r="DZ76" s="103"/>
      <c r="EA76" s="103"/>
      <c r="EB76" s="103"/>
      <c r="EC76" s="103"/>
      <c r="ED76" s="103"/>
      <c r="EE76" s="103"/>
      <c r="EF76" s="103"/>
      <c r="EG76" s="103"/>
      <c r="EH76" s="103"/>
      <c r="EI76" s="103"/>
      <c r="EJ76" s="103"/>
      <c r="EK76" s="103"/>
      <c r="EL76" s="185"/>
      <c r="EM76" s="185"/>
      <c r="EN76" s="185"/>
      <c r="EO76" s="185"/>
      <c r="EP76" s="185"/>
      <c r="EQ76" s="185"/>
      <c r="ER76" s="185"/>
      <c r="ES76" s="185"/>
      <c r="ET76" s="185"/>
      <c r="EU76" s="185"/>
      <c r="EV76" s="185"/>
      <c r="EW76" s="185"/>
      <c r="EX76" s="185"/>
      <c r="EY76" s="185"/>
      <c r="EZ76" s="185"/>
      <c r="FA76" s="185"/>
      <c r="FB76" s="185"/>
      <c r="FC76" s="185"/>
      <c r="FD76" s="185"/>
      <c r="FE76" s="185"/>
      <c r="FF76" s="185"/>
      <c r="FG76" s="185"/>
      <c r="FH76" s="185"/>
      <c r="FI76" s="185"/>
      <c r="FJ76" s="185"/>
      <c r="FK76" s="185"/>
      <c r="FL76" s="185"/>
      <c r="FM76" s="185"/>
      <c r="FN76" s="185"/>
      <c r="FO76" s="185"/>
      <c r="FP76" s="185"/>
      <c r="FQ76" s="185"/>
      <c r="FR76" s="185"/>
      <c r="FS76" s="185"/>
      <c r="FT76" s="185"/>
      <c r="FU76" s="185"/>
      <c r="FV76" s="185"/>
      <c r="FW76" s="185"/>
      <c r="FX76" s="185"/>
      <c r="FY76" s="185"/>
      <c r="FZ76" s="185"/>
      <c r="GA76" s="185"/>
      <c r="GB76" s="185"/>
      <c r="GC76" s="185"/>
      <c r="GD76" s="185"/>
      <c r="GE76" s="185"/>
      <c r="GF76" s="185"/>
      <c r="GG76" s="185"/>
      <c r="GH76" s="185"/>
      <c r="GI76" s="185"/>
      <c r="GJ76" s="185"/>
      <c r="GK76" s="185"/>
      <c r="GL76" s="185"/>
      <c r="GM76" s="185"/>
      <c r="GN76" s="185"/>
      <c r="GO76" s="185"/>
      <c r="GP76" s="185"/>
      <c r="GQ76" s="185"/>
      <c r="GR76" s="185"/>
      <c r="GS76" s="185"/>
      <c r="GT76" s="185"/>
      <c r="GU76" s="185"/>
      <c r="GV76" s="185"/>
      <c r="GW76" s="103"/>
      <c r="GX76" s="103"/>
      <c r="GY76" s="103"/>
      <c r="GZ76" s="103"/>
      <c r="HA76" s="103"/>
      <c r="HB76" s="103"/>
      <c r="HC76" s="103"/>
      <c r="HD76" s="103"/>
      <c r="HE76" s="103"/>
      <c r="HF76" s="103"/>
      <c r="HG76" s="103"/>
      <c r="HH76" s="103"/>
    </row>
    <row r="77" spans="2:216" ht="9.6" customHeight="1">
      <c r="B77" s="101"/>
      <c r="C77" s="101"/>
      <c r="D77" s="101"/>
      <c r="E77" s="101"/>
      <c r="F77" s="101"/>
      <c r="G77" s="101"/>
      <c r="H77" s="101"/>
      <c r="I77" s="101"/>
      <c r="J77" s="101"/>
      <c r="K77" s="101"/>
      <c r="L77" s="101"/>
      <c r="M77" s="102"/>
      <c r="N77" s="538"/>
      <c r="O77" s="102"/>
      <c r="P77" s="102"/>
      <c r="Q77" s="102"/>
      <c r="R77" s="102"/>
      <c r="S77" s="118"/>
      <c r="T77" s="118"/>
      <c r="U77" s="118"/>
      <c r="V77" s="100"/>
      <c r="W77" s="271"/>
      <c r="X77" s="224"/>
      <c r="Y77" s="185"/>
      <c r="Z77" s="118"/>
      <c r="AA77" s="185"/>
      <c r="AB77" s="185"/>
      <c r="AC77" s="185"/>
      <c r="AD77" s="185"/>
      <c r="AE77" s="185"/>
      <c r="AF77" s="185"/>
      <c r="AG77" s="185"/>
      <c r="AH77" s="185"/>
      <c r="AI77" s="185"/>
      <c r="AJ77" s="185"/>
      <c r="AK77" s="185"/>
      <c r="AL77" s="185"/>
      <c r="AM77" s="185"/>
      <c r="AN77" s="185"/>
      <c r="AO77" s="185"/>
      <c r="AP77" s="185"/>
      <c r="AQ77" s="185"/>
      <c r="AR77" s="185"/>
      <c r="AS77" s="185"/>
      <c r="AT77" s="185"/>
      <c r="AU77" s="185"/>
      <c r="AV77" s="185"/>
      <c r="AW77" s="185"/>
      <c r="AX77" s="185"/>
      <c r="AY77" s="185"/>
      <c r="AZ77" s="185"/>
      <c r="BA77" s="185"/>
      <c r="BB77" s="185"/>
      <c r="BC77" s="185"/>
      <c r="BD77" s="185"/>
      <c r="BE77" s="185"/>
      <c r="BF77" s="185"/>
      <c r="BG77" s="185"/>
      <c r="BH77" s="185"/>
      <c r="BI77" s="185"/>
      <c r="BJ77" s="185"/>
      <c r="BK77" s="185"/>
      <c r="BL77" s="185"/>
      <c r="BM77" s="185"/>
      <c r="BN77" s="185"/>
      <c r="BO77" s="185"/>
      <c r="BP77" s="185"/>
      <c r="BQ77" s="185"/>
      <c r="BR77" s="185"/>
      <c r="BS77" s="185"/>
      <c r="BT77" s="185"/>
      <c r="BU77" s="185"/>
      <c r="BV77" s="185"/>
      <c r="BW77" s="185"/>
      <c r="BX77" s="185"/>
      <c r="BY77" s="185"/>
      <c r="BZ77" s="185"/>
      <c r="CA77" s="743"/>
      <c r="CB77" s="185"/>
      <c r="CC77" s="185"/>
      <c r="CD77" s="185"/>
      <c r="CE77" s="185"/>
      <c r="CF77" s="185"/>
      <c r="CG77" s="185"/>
      <c r="CH77" s="185"/>
      <c r="CI77" s="185"/>
      <c r="CJ77" s="185"/>
      <c r="CK77" s="185"/>
      <c r="CL77" s="185"/>
      <c r="CM77" s="185"/>
      <c r="CN77" s="185"/>
      <c r="CO77" s="185"/>
      <c r="CP77" s="185"/>
      <c r="CQ77" s="185"/>
      <c r="CR77" s="185"/>
      <c r="CS77" s="185"/>
      <c r="CT77" s="185"/>
      <c r="CU77" s="185"/>
      <c r="CV77" s="185"/>
      <c r="CW77" s="185"/>
      <c r="CX77" s="185"/>
      <c r="CY77" s="185"/>
      <c r="CZ77" s="185"/>
      <c r="DA77" s="185"/>
      <c r="DB77" s="185"/>
      <c r="DC77" s="185"/>
      <c r="DD77" s="185"/>
      <c r="DE77" s="185"/>
      <c r="DF77" s="185"/>
      <c r="DG77" s="103"/>
      <c r="DH77" s="103"/>
      <c r="DI77" s="103"/>
      <c r="DJ77" s="103"/>
      <c r="DK77" s="103"/>
      <c r="DL77" s="103"/>
      <c r="DM77" s="103"/>
      <c r="DN77" s="103"/>
      <c r="DO77" s="103"/>
      <c r="DP77" s="103"/>
      <c r="DQ77" s="103"/>
      <c r="DR77" s="103"/>
      <c r="DS77" s="103"/>
      <c r="DT77" s="103"/>
      <c r="DU77" s="103"/>
      <c r="DV77" s="103"/>
      <c r="DW77" s="103"/>
      <c r="DX77" s="103"/>
      <c r="DY77" s="103"/>
      <c r="DZ77" s="103"/>
      <c r="EA77" s="103"/>
      <c r="EB77" s="103"/>
      <c r="EC77" s="103"/>
      <c r="ED77" s="103"/>
      <c r="EE77" s="103"/>
      <c r="EF77" s="103"/>
      <c r="EG77" s="103"/>
      <c r="EH77" s="103"/>
      <c r="EI77" s="103"/>
      <c r="EJ77" s="103"/>
      <c r="EK77" s="103"/>
      <c r="EL77" s="185"/>
      <c r="EM77" s="185"/>
      <c r="EN77" s="185"/>
      <c r="EO77" s="185"/>
      <c r="EP77" s="185"/>
      <c r="EQ77" s="185"/>
      <c r="ER77" s="185"/>
      <c r="ES77" s="185"/>
      <c r="ET77" s="185"/>
      <c r="EU77" s="185"/>
      <c r="EV77" s="185"/>
      <c r="EW77" s="185"/>
      <c r="EX77" s="185"/>
      <c r="EY77" s="185"/>
      <c r="EZ77" s="185"/>
      <c r="FA77" s="185"/>
      <c r="FB77" s="185"/>
      <c r="FC77" s="185"/>
      <c r="FD77" s="185"/>
      <c r="FE77" s="185"/>
      <c r="FF77" s="185"/>
      <c r="FG77" s="185"/>
      <c r="FH77" s="185"/>
      <c r="FI77" s="185"/>
      <c r="FJ77" s="185"/>
      <c r="FK77" s="185"/>
      <c r="FL77" s="185"/>
      <c r="FM77" s="185"/>
      <c r="FN77" s="185"/>
      <c r="FO77" s="185"/>
      <c r="FP77" s="185"/>
      <c r="FQ77" s="185"/>
      <c r="FR77" s="185"/>
      <c r="FS77" s="185"/>
      <c r="FT77" s="185"/>
      <c r="FU77" s="185"/>
      <c r="FV77" s="185"/>
      <c r="FW77" s="185"/>
      <c r="FX77" s="185"/>
      <c r="FY77" s="185"/>
      <c r="FZ77" s="185"/>
      <c r="GA77" s="185"/>
      <c r="GB77" s="185"/>
      <c r="GC77" s="185"/>
      <c r="GD77" s="185"/>
      <c r="GE77" s="185"/>
      <c r="GF77" s="185"/>
      <c r="GG77" s="185"/>
      <c r="GH77" s="185"/>
      <c r="GI77" s="185"/>
      <c r="GJ77" s="185"/>
      <c r="GK77" s="185"/>
      <c r="GL77" s="185"/>
      <c r="GM77" s="185"/>
      <c r="GN77" s="185"/>
      <c r="GO77" s="185"/>
      <c r="GP77" s="185"/>
      <c r="GQ77" s="185"/>
      <c r="GR77" s="185"/>
      <c r="GS77" s="185"/>
      <c r="GT77" s="185"/>
      <c r="GU77" s="185"/>
      <c r="GV77" s="185"/>
      <c r="GW77" s="103"/>
      <c r="GX77" s="103"/>
      <c r="GY77" s="103"/>
      <c r="GZ77" s="103"/>
      <c r="HA77" s="103"/>
      <c r="HB77" s="103"/>
      <c r="HC77" s="103"/>
      <c r="HD77" s="103"/>
      <c r="HE77" s="103"/>
      <c r="HF77" s="103"/>
      <c r="HG77" s="103"/>
      <c r="HH77" s="103"/>
    </row>
    <row r="78" spans="2:216" ht="26.1" customHeight="1">
      <c r="B78" s="101"/>
      <c r="C78" s="101"/>
      <c r="D78" s="101"/>
      <c r="E78" s="101"/>
      <c r="F78" s="101"/>
      <c r="G78" s="101"/>
      <c r="H78" s="101"/>
      <c r="I78" s="101"/>
      <c r="J78" s="101"/>
      <c r="K78" s="101"/>
      <c r="L78" s="101"/>
      <c r="M78" s="102"/>
      <c r="O78" s="633" t="str">
        <f>IF(TYPOLOGY="Bridge", 'Default Values'!$AK$14, 'Default Values'!$AL$14)</f>
        <v>&gt;400</v>
      </c>
      <c r="P78" s="102"/>
      <c r="Q78" s="102"/>
      <c r="R78" s="102"/>
      <c r="S78" s="118"/>
      <c r="T78" s="118"/>
      <c r="U78" s="118"/>
      <c r="V78" s="269"/>
      <c r="W78" s="516" t="s">
        <v>232</v>
      </c>
      <c r="X78" s="224"/>
      <c r="Y78" s="185"/>
      <c r="Z78" s="118"/>
      <c r="AA78" s="185"/>
      <c r="AB78" s="185"/>
      <c r="AC78" s="185"/>
      <c r="AD78" s="185"/>
      <c r="AE78" s="185"/>
      <c r="AF78" s="185"/>
      <c r="AG78" s="185"/>
      <c r="AH78" s="185"/>
      <c r="AI78" s="185"/>
      <c r="AJ78" s="185"/>
      <c r="AK78" s="185"/>
      <c r="AL78" s="185"/>
      <c r="AM78" s="185"/>
      <c r="AN78" s="185"/>
      <c r="AO78" s="185"/>
      <c r="AP78" s="185"/>
      <c r="AQ78" s="185"/>
      <c r="AR78" s="185"/>
      <c r="AS78" s="185"/>
      <c r="AT78" s="185"/>
      <c r="AU78" s="185"/>
      <c r="AV78" s="185"/>
      <c r="AW78" s="185"/>
      <c r="AX78" s="185"/>
      <c r="AY78" s="185"/>
      <c r="AZ78" s="185"/>
      <c r="BA78" s="185"/>
      <c r="BB78" s="185"/>
      <c r="BC78" s="185"/>
      <c r="BD78" s="185"/>
      <c r="BE78" s="185"/>
      <c r="BF78" s="185"/>
      <c r="BG78" s="185"/>
      <c r="BH78" s="185"/>
      <c r="BI78" s="185"/>
      <c r="BJ78" s="185"/>
      <c r="BK78" s="185"/>
      <c r="BL78" s="185"/>
      <c r="BM78" s="185"/>
      <c r="BN78" s="185"/>
      <c r="BO78" s="185"/>
      <c r="BP78" s="185"/>
      <c r="BQ78" s="185"/>
      <c r="BR78" s="185"/>
      <c r="BS78" s="185"/>
      <c r="BT78" s="185"/>
      <c r="BU78" s="185"/>
      <c r="BV78" s="185"/>
      <c r="BW78" s="185"/>
      <c r="BX78" s="185"/>
      <c r="BY78" s="185"/>
      <c r="BZ78" s="185"/>
      <c r="CA78" s="743"/>
      <c r="CB78" s="185"/>
      <c r="CC78" s="185"/>
      <c r="CD78" s="185"/>
      <c r="CE78" s="185"/>
      <c r="CF78" s="185"/>
      <c r="CG78" s="185"/>
      <c r="CH78" s="185"/>
      <c r="CI78" s="185"/>
      <c r="CJ78" s="185"/>
      <c r="CK78" s="185"/>
      <c r="CL78" s="185"/>
      <c r="CM78" s="185"/>
      <c r="CN78" s="185"/>
      <c r="CO78" s="185"/>
      <c r="CP78" s="185"/>
      <c r="CQ78" s="185"/>
      <c r="CR78" s="185"/>
      <c r="CS78" s="185"/>
      <c r="CT78" s="185"/>
      <c r="CU78" s="185"/>
      <c r="CV78" s="185"/>
      <c r="CW78" s="185"/>
      <c r="CX78" s="185"/>
      <c r="CY78" s="185"/>
      <c r="CZ78" s="185"/>
      <c r="DA78" s="185"/>
      <c r="DB78" s="185"/>
      <c r="DC78" s="185"/>
      <c r="DD78" s="185"/>
      <c r="DE78" s="185"/>
      <c r="DF78" s="185"/>
      <c r="DG78" s="103"/>
      <c r="DH78" s="103"/>
      <c r="DI78" s="103"/>
      <c r="DJ78" s="103"/>
      <c r="DK78" s="103"/>
      <c r="DL78" s="103"/>
      <c r="DM78" s="103"/>
      <c r="DN78" s="103"/>
      <c r="DO78" s="103"/>
      <c r="DP78" s="103"/>
      <c r="DQ78" s="103"/>
      <c r="DR78" s="103"/>
      <c r="DS78" s="103"/>
      <c r="DT78" s="103"/>
      <c r="DU78" s="103"/>
      <c r="DV78" s="103"/>
      <c r="DW78" s="103"/>
      <c r="DX78" s="103"/>
      <c r="DY78" s="103"/>
      <c r="DZ78" s="103"/>
      <c r="EA78" s="103"/>
      <c r="EB78" s="103"/>
      <c r="EC78" s="103"/>
      <c r="ED78" s="103"/>
      <c r="EE78" s="103"/>
      <c r="EF78" s="103"/>
      <c r="EG78" s="103"/>
      <c r="EH78" s="103"/>
      <c r="EI78" s="103"/>
      <c r="EJ78" s="103"/>
      <c r="EK78" s="103"/>
      <c r="EL78" s="185"/>
      <c r="EM78" s="185"/>
      <c r="EN78" s="185"/>
      <c r="EO78" s="185"/>
      <c r="EP78" s="185"/>
      <c r="EQ78" s="185"/>
      <c r="ER78" s="185"/>
      <c r="ES78" s="185"/>
      <c r="ET78" s="185"/>
      <c r="EU78" s="185"/>
      <c r="EV78" s="185"/>
      <c r="EW78" s="185"/>
      <c r="EX78" s="185"/>
      <c r="EY78" s="185"/>
      <c r="EZ78" s="185"/>
      <c r="FA78" s="185"/>
      <c r="FB78" s="185"/>
      <c r="FC78" s="185"/>
      <c r="FD78" s="185"/>
      <c r="FE78" s="185"/>
      <c r="FF78" s="185"/>
      <c r="FG78" s="185"/>
      <c r="FH78" s="185"/>
      <c r="FI78" s="185"/>
      <c r="FJ78" s="185"/>
      <c r="FK78" s="185"/>
      <c r="FL78" s="185"/>
      <c r="FM78" s="185"/>
      <c r="FN78" s="185"/>
      <c r="FO78" s="185"/>
      <c r="FP78" s="185"/>
      <c r="FQ78" s="185"/>
      <c r="FR78" s="185"/>
      <c r="FS78" s="185"/>
      <c r="FT78" s="185"/>
      <c r="FU78" s="185"/>
      <c r="FV78" s="185"/>
      <c r="FW78" s="185"/>
      <c r="FX78" s="185"/>
      <c r="FY78" s="185"/>
      <c r="FZ78" s="185"/>
      <c r="GA78" s="185"/>
      <c r="GB78" s="185"/>
      <c r="GC78" s="185"/>
      <c r="GD78" s="185"/>
      <c r="GE78" s="185"/>
      <c r="GF78" s="185"/>
      <c r="GG78" s="185"/>
      <c r="GH78" s="185"/>
      <c r="GI78" s="185"/>
      <c r="GJ78" s="185"/>
      <c r="GK78" s="185"/>
      <c r="GL78" s="185"/>
      <c r="GM78" s="185"/>
      <c r="GN78" s="185"/>
      <c r="GO78" s="185"/>
      <c r="GP78" s="185"/>
      <c r="GQ78" s="185"/>
      <c r="GR78" s="185"/>
      <c r="GS78" s="185"/>
      <c r="GT78" s="185"/>
      <c r="GU78" s="185"/>
      <c r="GV78" s="185"/>
      <c r="GW78" s="103"/>
      <c r="GX78" s="103"/>
      <c r="GY78" s="103"/>
      <c r="GZ78" s="103"/>
      <c r="HA78" s="103"/>
      <c r="HB78" s="103"/>
      <c r="HC78" s="103"/>
      <c r="HD78" s="103"/>
      <c r="HE78" s="103"/>
      <c r="HF78" s="103"/>
      <c r="HG78" s="103"/>
      <c r="HH78" s="103"/>
    </row>
    <row r="79" spans="2:216" ht="18" customHeight="1">
      <c r="B79" s="924" t="s">
        <v>1040</v>
      </c>
      <c r="C79" s="924"/>
      <c r="D79" s="924"/>
      <c r="E79" s="101"/>
      <c r="F79" s="101"/>
      <c r="G79" s="101"/>
      <c r="H79" s="101"/>
      <c r="I79" s="101"/>
      <c r="J79" s="101"/>
      <c r="K79" s="101"/>
      <c r="L79" s="101"/>
      <c r="M79" s="102"/>
      <c r="N79" s="102"/>
      <c r="O79" s="102"/>
      <c r="P79" s="102"/>
      <c r="Q79" s="102"/>
      <c r="R79" s="102"/>
      <c r="S79" s="118"/>
      <c r="T79" s="102"/>
      <c r="U79" s="118"/>
      <c r="X79" s="224"/>
      <c r="Y79" s="185"/>
      <c r="Z79" s="118"/>
      <c r="AA79" s="185"/>
      <c r="AB79" s="185"/>
      <c r="AC79" s="185"/>
      <c r="AD79" s="185"/>
      <c r="AE79" s="185"/>
      <c r="AF79" s="185"/>
      <c r="AG79" s="185"/>
      <c r="AH79" s="185"/>
      <c r="AI79" s="185"/>
      <c r="AJ79" s="185"/>
      <c r="AK79" s="185"/>
      <c r="AL79" s="185"/>
      <c r="AM79" s="185"/>
      <c r="AN79" s="185"/>
      <c r="AO79" s="185"/>
      <c r="AP79" s="185"/>
      <c r="AQ79" s="185"/>
      <c r="AR79" s="185"/>
      <c r="AS79" s="185"/>
      <c r="AT79" s="185"/>
      <c r="AU79" s="185"/>
      <c r="AV79" s="185"/>
      <c r="AW79" s="185"/>
      <c r="AX79" s="185"/>
      <c r="AY79" s="185"/>
      <c r="AZ79" s="185"/>
      <c r="BA79" s="185"/>
      <c r="BB79" s="185"/>
      <c r="BC79" s="185"/>
      <c r="BD79" s="185"/>
      <c r="BE79" s="185"/>
      <c r="BF79" s="185"/>
      <c r="BG79" s="185"/>
      <c r="BH79" s="185"/>
      <c r="BI79" s="185"/>
      <c r="BJ79" s="185"/>
      <c r="BK79" s="185"/>
      <c r="BL79" s="185"/>
      <c r="BM79" s="185"/>
      <c r="BN79" s="185"/>
      <c r="BO79" s="185"/>
      <c r="BP79" s="185"/>
      <c r="BQ79" s="185"/>
      <c r="BR79" s="185"/>
      <c r="BS79" s="185"/>
      <c r="BT79" s="185"/>
      <c r="BU79" s="185"/>
      <c r="BV79" s="185"/>
      <c r="BW79" s="185"/>
      <c r="BX79" s="185"/>
      <c r="BY79" s="185"/>
      <c r="BZ79" s="185"/>
      <c r="CA79" s="743"/>
      <c r="CB79" s="185"/>
      <c r="CC79" s="185"/>
      <c r="CD79" s="185"/>
      <c r="CE79" s="185"/>
      <c r="CF79" s="185"/>
      <c r="CG79" s="185"/>
      <c r="CH79" s="185"/>
      <c r="CI79" s="185"/>
      <c r="CJ79" s="185"/>
      <c r="CK79" s="185"/>
      <c r="CL79" s="185"/>
      <c r="CM79" s="185"/>
      <c r="CN79" s="185"/>
      <c r="CO79" s="185"/>
      <c r="CP79" s="185"/>
      <c r="CQ79" s="185"/>
      <c r="CR79" s="185"/>
      <c r="CS79" s="185"/>
      <c r="CT79" s="185"/>
      <c r="CU79" s="185"/>
      <c r="CV79" s="185"/>
      <c r="CW79" s="185"/>
      <c r="CX79" s="185"/>
      <c r="CY79" s="185"/>
      <c r="CZ79" s="185"/>
      <c r="DA79" s="185"/>
      <c r="DB79" s="185"/>
      <c r="DC79" s="185"/>
      <c r="DD79" s="185"/>
      <c r="DE79" s="185"/>
      <c r="DF79" s="185"/>
      <c r="DG79" s="103"/>
      <c r="DH79" s="103"/>
      <c r="DI79" s="103"/>
      <c r="DJ79" s="103"/>
      <c r="DK79" s="103"/>
      <c r="DL79" s="103"/>
      <c r="DM79" s="103"/>
      <c r="DN79" s="103"/>
      <c r="DO79" s="103"/>
      <c r="DP79" s="103"/>
      <c r="DQ79" s="103"/>
      <c r="DR79" s="103"/>
      <c r="DS79" s="103"/>
      <c r="DT79" s="103"/>
      <c r="DU79" s="103"/>
      <c r="DV79" s="103"/>
      <c r="DW79" s="103"/>
      <c r="DX79" s="103"/>
      <c r="DY79" s="103"/>
      <c r="DZ79" s="103"/>
      <c r="EA79" s="103"/>
      <c r="EB79" s="103"/>
      <c r="EC79" s="103"/>
      <c r="ED79" s="103"/>
      <c r="EE79" s="103"/>
      <c r="EF79" s="103"/>
      <c r="EG79" s="103"/>
      <c r="EH79" s="103"/>
      <c r="EI79" s="103"/>
      <c r="EJ79" s="103"/>
      <c r="EK79" s="103"/>
      <c r="EL79" s="185"/>
      <c r="EM79" s="185"/>
      <c r="EN79" s="185"/>
      <c r="EO79" s="185"/>
      <c r="EP79" s="185"/>
      <c r="EQ79" s="185"/>
      <c r="ER79" s="185"/>
      <c r="ES79" s="185"/>
      <c r="ET79" s="185"/>
      <c r="EU79" s="185"/>
      <c r="EV79" s="185"/>
      <c r="EW79" s="185"/>
      <c r="EX79" s="185"/>
      <c r="EY79" s="185"/>
      <c r="EZ79" s="185"/>
      <c r="FA79" s="185"/>
      <c r="FB79" s="185"/>
      <c r="FC79" s="185"/>
      <c r="FD79" s="185"/>
      <c r="FE79" s="185"/>
      <c r="FF79" s="185"/>
      <c r="FG79" s="185"/>
      <c r="FH79" s="185"/>
      <c r="FI79" s="185"/>
      <c r="FJ79" s="185"/>
      <c r="FK79" s="185"/>
      <c r="FL79" s="185"/>
      <c r="FM79" s="185"/>
      <c r="FN79" s="185"/>
      <c r="FO79" s="185"/>
      <c r="FP79" s="185"/>
      <c r="FQ79" s="185"/>
      <c r="FR79" s="185"/>
      <c r="FS79" s="185"/>
      <c r="FT79" s="185"/>
      <c r="FU79" s="185"/>
      <c r="FV79" s="185"/>
      <c r="FW79" s="185"/>
      <c r="FX79" s="185"/>
      <c r="FY79" s="185"/>
      <c r="FZ79" s="185"/>
      <c r="GA79" s="185"/>
      <c r="GB79" s="185"/>
      <c r="GC79" s="185"/>
      <c r="GD79" s="185"/>
      <c r="GE79" s="185"/>
      <c r="GF79" s="185"/>
      <c r="GG79" s="185"/>
      <c r="GH79" s="185"/>
      <c r="GI79" s="185"/>
      <c r="GJ79" s="185"/>
      <c r="GK79" s="185"/>
      <c r="GL79" s="185"/>
      <c r="GM79" s="185"/>
      <c r="GN79" s="185"/>
      <c r="GO79" s="185"/>
      <c r="GP79" s="185"/>
      <c r="GQ79" s="185"/>
      <c r="GR79" s="185"/>
      <c r="GS79" s="185"/>
      <c r="GT79" s="185"/>
      <c r="GU79" s="185"/>
      <c r="GV79" s="185"/>
      <c r="GW79" s="103"/>
      <c r="GX79" s="103"/>
      <c r="GY79" s="103"/>
      <c r="GZ79" s="103"/>
      <c r="HA79" s="103"/>
      <c r="HB79" s="103"/>
      <c r="HC79" s="103"/>
      <c r="HD79" s="103"/>
      <c r="HE79" s="103"/>
      <c r="HF79" s="103"/>
      <c r="HG79" s="103"/>
      <c r="HH79" s="103"/>
    </row>
    <row r="80" spans="2:216" ht="18" customHeight="1">
      <c r="B80" s="101"/>
      <c r="C80" s="101"/>
      <c r="D80" s="101"/>
      <c r="E80" s="101"/>
      <c r="F80" s="101"/>
      <c r="G80" s="101"/>
      <c r="H80" s="101"/>
      <c r="I80" s="101"/>
      <c r="J80" s="101"/>
      <c r="K80" s="101"/>
      <c r="L80" s="101"/>
      <c r="M80" s="102"/>
      <c r="N80" s="102"/>
      <c r="O80" s="102"/>
      <c r="P80" s="102"/>
      <c r="Q80" s="102"/>
      <c r="R80" s="102"/>
      <c r="S80" s="102"/>
      <c r="U80" s="102"/>
      <c r="V80" s="272" t="s">
        <v>402</v>
      </c>
      <c r="W80" s="273" t="e">
        <f>$F$48</f>
        <v>#DIV/0!</v>
      </c>
      <c r="X80" s="224"/>
      <c r="Y80" s="185"/>
      <c r="Z80" s="118"/>
      <c r="AA80" s="185"/>
      <c r="AB80" s="185"/>
      <c r="AC80" s="185"/>
      <c r="AD80" s="185"/>
      <c r="AE80" s="185"/>
      <c r="AF80" s="185"/>
      <c r="AG80" s="185"/>
      <c r="AH80" s="185"/>
      <c r="AI80" s="185"/>
      <c r="AJ80" s="185"/>
      <c r="AK80" s="185"/>
      <c r="AL80" s="185"/>
      <c r="AM80" s="185"/>
      <c r="AN80" s="185"/>
      <c r="AO80" s="185"/>
      <c r="AP80" s="185"/>
      <c r="AQ80" s="185"/>
      <c r="AR80" s="185"/>
      <c r="AS80" s="185"/>
      <c r="AT80" s="185"/>
      <c r="AU80" s="185"/>
      <c r="AV80" s="185"/>
      <c r="AW80" s="185"/>
      <c r="AX80" s="185"/>
      <c r="AY80" s="185"/>
      <c r="AZ80" s="185"/>
      <c r="BA80" s="185"/>
      <c r="BB80" s="185"/>
      <c r="BC80" s="185"/>
      <c r="BD80" s="185"/>
      <c r="BE80" s="185"/>
      <c r="BF80" s="185"/>
      <c r="BG80" s="185"/>
      <c r="BH80" s="185"/>
      <c r="BI80" s="185"/>
      <c r="BJ80" s="185"/>
      <c r="BK80" s="185"/>
      <c r="BL80" s="185"/>
      <c r="BM80" s="185"/>
      <c r="BN80" s="185"/>
      <c r="BO80" s="185"/>
      <c r="BP80" s="185"/>
      <c r="BQ80" s="185"/>
      <c r="BR80" s="185"/>
      <c r="BS80" s="185"/>
      <c r="BT80" s="185"/>
      <c r="BU80" s="185"/>
      <c r="BV80" s="185"/>
      <c r="BW80" s="185"/>
      <c r="BX80" s="185"/>
      <c r="BY80" s="185"/>
      <c r="BZ80" s="185"/>
      <c r="CA80" s="743"/>
      <c r="CB80" s="185"/>
      <c r="CC80" s="185"/>
      <c r="CD80" s="185"/>
      <c r="CE80" s="185"/>
      <c r="CF80" s="185"/>
      <c r="CG80" s="185"/>
      <c r="CH80" s="185"/>
      <c r="CI80" s="185"/>
      <c r="CJ80" s="185"/>
      <c r="CK80" s="185"/>
      <c r="CL80" s="185"/>
      <c r="CM80" s="185"/>
      <c r="CN80" s="185"/>
      <c r="CO80" s="185"/>
      <c r="CP80" s="185"/>
      <c r="CQ80" s="185"/>
      <c r="CR80" s="185"/>
      <c r="CS80" s="185"/>
      <c r="CT80" s="185"/>
      <c r="CU80" s="185"/>
      <c r="CV80" s="185"/>
      <c r="CW80" s="185"/>
      <c r="CX80" s="185"/>
      <c r="CY80" s="185"/>
      <c r="CZ80" s="185"/>
      <c r="DA80" s="185"/>
      <c r="DB80" s="185"/>
      <c r="DC80" s="185"/>
      <c r="DD80" s="185"/>
      <c r="DE80" s="185"/>
      <c r="DF80" s="185"/>
      <c r="DG80" s="103"/>
      <c r="DH80" s="103"/>
      <c r="DI80" s="103"/>
      <c r="DJ80" s="103"/>
      <c r="DK80" s="103"/>
      <c r="DL80" s="103"/>
      <c r="DM80" s="103"/>
      <c r="DN80" s="103"/>
      <c r="DO80" s="103"/>
      <c r="DP80" s="103"/>
      <c r="DQ80" s="103"/>
      <c r="DR80" s="103"/>
      <c r="DS80" s="103"/>
      <c r="DT80" s="103"/>
      <c r="DU80" s="103"/>
      <c r="DV80" s="103"/>
      <c r="DW80" s="103"/>
      <c r="DX80" s="103"/>
      <c r="DY80" s="103"/>
      <c r="DZ80" s="103"/>
      <c r="EA80" s="103"/>
      <c r="EB80" s="103"/>
      <c r="EC80" s="103"/>
      <c r="ED80" s="103"/>
      <c r="EE80" s="103"/>
      <c r="EF80" s="103"/>
      <c r="EG80" s="103"/>
      <c r="EH80" s="103"/>
      <c r="EI80" s="103"/>
      <c r="EJ80" s="103"/>
      <c r="EK80" s="103"/>
      <c r="EL80" s="185"/>
      <c r="EM80" s="185"/>
      <c r="EN80" s="185"/>
      <c r="EO80" s="185"/>
      <c r="EP80" s="185"/>
      <c r="EQ80" s="185"/>
      <c r="ER80" s="185"/>
      <c r="ES80" s="185"/>
      <c r="ET80" s="185"/>
      <c r="EU80" s="185"/>
      <c r="EV80" s="185"/>
      <c r="EW80" s="185"/>
      <c r="EX80" s="185"/>
      <c r="EY80" s="185"/>
      <c r="EZ80" s="185"/>
      <c r="FA80" s="185"/>
      <c r="FB80" s="185"/>
      <c r="FC80" s="185"/>
      <c r="FD80" s="185"/>
      <c r="FE80" s="185"/>
      <c r="FF80" s="185"/>
      <c r="FG80" s="185"/>
      <c r="FH80" s="185"/>
      <c r="FI80" s="185"/>
      <c r="FJ80" s="185"/>
      <c r="FK80" s="185"/>
      <c r="FL80" s="185"/>
      <c r="FM80" s="185"/>
      <c r="FN80" s="185"/>
      <c r="FO80" s="185"/>
      <c r="FP80" s="185"/>
      <c r="FQ80" s="185"/>
      <c r="FR80" s="185"/>
      <c r="FS80" s="185"/>
      <c r="FT80" s="185"/>
      <c r="FU80" s="185"/>
      <c r="FV80" s="185"/>
      <c r="FW80" s="185"/>
      <c r="FX80" s="185"/>
      <c r="FY80" s="185"/>
      <c r="FZ80" s="185"/>
      <c r="GA80" s="185"/>
      <c r="GB80" s="185"/>
      <c r="GC80" s="185"/>
      <c r="GD80" s="185"/>
      <c r="GE80" s="185"/>
      <c r="GF80" s="185"/>
      <c r="GG80" s="185"/>
      <c r="GH80" s="185"/>
      <c r="GI80" s="185"/>
      <c r="GJ80" s="185"/>
      <c r="GK80" s="185"/>
      <c r="GL80" s="185"/>
      <c r="GM80" s="185"/>
      <c r="GN80" s="185"/>
      <c r="GO80" s="185"/>
      <c r="GP80" s="185"/>
      <c r="GQ80" s="185"/>
      <c r="GR80" s="185"/>
      <c r="GS80" s="185"/>
      <c r="GT80" s="185"/>
      <c r="GU80" s="185"/>
      <c r="GV80" s="185"/>
      <c r="GW80" s="103"/>
      <c r="GX80" s="103"/>
      <c r="GY80" s="103"/>
      <c r="GZ80" s="103"/>
      <c r="HA80" s="103"/>
      <c r="HB80" s="103"/>
      <c r="HC80" s="103"/>
      <c r="HD80" s="103"/>
      <c r="HE80" s="103"/>
      <c r="HF80" s="103"/>
      <c r="HG80" s="103"/>
      <c r="HH80" s="103"/>
    </row>
    <row r="81" spans="1:216" ht="18" customHeight="1">
      <c r="B81" s="101"/>
      <c r="C81" s="101"/>
      <c r="D81" s="101"/>
      <c r="E81" s="101"/>
      <c r="F81" s="101"/>
      <c r="G81" s="101"/>
      <c r="H81" s="101"/>
      <c r="I81" s="101"/>
      <c r="J81" s="101"/>
      <c r="K81" s="101"/>
      <c r="L81" s="101"/>
      <c r="M81" s="102"/>
      <c r="O81" s="102"/>
      <c r="P81" s="102"/>
      <c r="Q81" s="102"/>
      <c r="R81" s="102"/>
      <c r="S81" s="102"/>
      <c r="T81" s="102"/>
      <c r="U81" s="102"/>
      <c r="V81" s="102"/>
      <c r="W81" s="102"/>
      <c r="X81" s="224"/>
      <c r="Y81" s="185"/>
      <c r="Z81" s="118"/>
      <c r="AA81" s="185"/>
      <c r="AB81" s="185"/>
      <c r="AC81" s="185"/>
      <c r="AD81" s="185"/>
      <c r="AE81" s="185"/>
      <c r="AF81" s="185"/>
      <c r="AG81" s="185"/>
      <c r="AH81" s="185"/>
      <c r="AI81" s="185"/>
      <c r="AJ81" s="185"/>
      <c r="AK81" s="185"/>
      <c r="AL81" s="185"/>
      <c r="AM81" s="185"/>
      <c r="AN81" s="185"/>
      <c r="AO81" s="185"/>
      <c r="AP81" s="185"/>
      <c r="AQ81" s="185"/>
      <c r="AR81" s="185"/>
      <c r="AS81" s="185"/>
      <c r="AT81" s="185"/>
      <c r="AU81" s="185"/>
      <c r="AV81" s="185"/>
      <c r="AW81" s="185"/>
      <c r="AX81" s="185"/>
      <c r="AY81" s="185"/>
      <c r="AZ81" s="185"/>
      <c r="BA81" s="185"/>
      <c r="BB81" s="185"/>
      <c r="BC81" s="185"/>
      <c r="BD81" s="185"/>
      <c r="BE81" s="185"/>
      <c r="BF81" s="185"/>
      <c r="BG81" s="185"/>
      <c r="BH81" s="185"/>
      <c r="BI81" s="185"/>
      <c r="BJ81" s="185"/>
      <c r="BK81" s="103"/>
      <c r="BL81" s="103"/>
      <c r="BM81" s="103"/>
      <c r="BN81" s="103"/>
      <c r="BO81" s="103"/>
      <c r="BP81" s="103"/>
      <c r="BQ81" s="103"/>
      <c r="BR81" s="103"/>
      <c r="BS81" s="103"/>
      <c r="BT81" s="103"/>
      <c r="BU81" s="103"/>
      <c r="BV81" s="103"/>
      <c r="BW81" s="103"/>
      <c r="BX81" s="103"/>
      <c r="BY81" s="103"/>
      <c r="BZ81" s="103"/>
      <c r="CA81" s="225"/>
      <c r="CB81" s="103"/>
      <c r="CC81" s="103"/>
      <c r="CD81" s="103"/>
      <c r="CE81" s="103"/>
      <c r="CF81" s="103"/>
      <c r="CG81" s="103"/>
      <c r="CH81" s="103"/>
      <c r="CI81" s="103"/>
      <c r="CK81" s="103"/>
      <c r="CL81" s="103"/>
      <c r="CM81" s="103"/>
      <c r="CN81" s="103"/>
      <c r="CO81" s="103"/>
      <c r="CP81" s="103"/>
      <c r="CQ81" s="103"/>
      <c r="CR81" s="103"/>
      <c r="CS81" s="103"/>
      <c r="CT81" s="103"/>
      <c r="CU81" s="103"/>
      <c r="CV81" s="103"/>
      <c r="CW81" s="103"/>
      <c r="CX81" s="103"/>
      <c r="CY81" s="103"/>
      <c r="CZ81" s="103"/>
      <c r="DA81" s="103"/>
      <c r="DB81" s="103"/>
      <c r="DC81" s="103"/>
      <c r="DD81" s="103"/>
      <c r="DE81" s="103"/>
      <c r="DF81" s="103"/>
      <c r="DG81" s="103"/>
      <c r="DH81" s="103"/>
      <c r="DI81" s="103"/>
      <c r="DJ81" s="103"/>
      <c r="DK81" s="103"/>
      <c r="DL81" s="103"/>
      <c r="DM81" s="103"/>
      <c r="DN81" s="103"/>
      <c r="DO81" s="103"/>
      <c r="DP81" s="103"/>
      <c r="DQ81" s="103"/>
      <c r="DR81" s="103"/>
      <c r="DS81" s="103"/>
      <c r="DT81" s="103"/>
      <c r="DU81" s="103"/>
      <c r="DV81" s="103"/>
      <c r="DW81" s="103"/>
      <c r="DX81" s="103"/>
      <c r="DY81" s="103"/>
      <c r="DZ81" s="103"/>
      <c r="EA81" s="103"/>
      <c r="EB81" s="103"/>
      <c r="EC81" s="103"/>
      <c r="ED81" s="103"/>
      <c r="EE81" s="103"/>
      <c r="EF81" s="103"/>
      <c r="EG81" s="103"/>
      <c r="EH81" s="103"/>
      <c r="EI81" s="103"/>
      <c r="EJ81" s="103"/>
      <c r="EK81" s="103"/>
      <c r="EL81" s="185"/>
      <c r="EM81" s="185"/>
      <c r="EN81" s="185"/>
      <c r="EO81" s="185"/>
      <c r="EP81" s="185"/>
      <c r="EQ81" s="185"/>
      <c r="ER81" s="185"/>
      <c r="ES81" s="185"/>
      <c r="ET81" s="185"/>
      <c r="EU81" s="185"/>
      <c r="EV81" s="185"/>
      <c r="EW81" s="185"/>
      <c r="EX81" s="185"/>
      <c r="EY81" s="185"/>
      <c r="EZ81" s="185"/>
      <c r="FA81" s="185"/>
      <c r="FB81" s="185"/>
      <c r="FC81" s="185"/>
      <c r="FD81" s="185"/>
      <c r="FE81" s="185"/>
      <c r="FF81" s="185"/>
      <c r="FG81" s="185"/>
      <c r="FH81" s="185"/>
      <c r="FI81" s="185"/>
      <c r="FJ81" s="185"/>
      <c r="FK81" s="185"/>
      <c r="FL81" s="185"/>
      <c r="FM81" s="185"/>
      <c r="FN81" s="185"/>
      <c r="FO81" s="185"/>
      <c r="FP81" s="185"/>
      <c r="FQ81" s="185"/>
      <c r="FR81" s="185"/>
      <c r="FS81" s="185"/>
      <c r="FT81" s="185"/>
      <c r="FU81" s="185"/>
      <c r="FV81" s="185"/>
      <c r="FW81" s="185"/>
      <c r="FX81" s="185"/>
      <c r="FY81" s="185"/>
      <c r="FZ81" s="185"/>
      <c r="GA81" s="185"/>
      <c r="GB81" s="185"/>
      <c r="GC81" s="185"/>
      <c r="GD81" s="185"/>
      <c r="GE81" s="185"/>
      <c r="GF81" s="185"/>
      <c r="GG81" s="185"/>
      <c r="GH81" s="185"/>
      <c r="GI81" s="185"/>
      <c r="GJ81" s="185"/>
      <c r="GK81" s="185"/>
      <c r="GL81" s="185"/>
      <c r="GM81" s="185"/>
      <c r="GN81" s="185"/>
      <c r="GO81" s="185"/>
      <c r="GP81" s="185"/>
      <c r="GQ81" s="185"/>
      <c r="GR81" s="185"/>
      <c r="GS81" s="185"/>
      <c r="GT81" s="185"/>
      <c r="GU81" s="185"/>
      <c r="GV81" s="185"/>
      <c r="GW81" s="103"/>
      <c r="GX81" s="103"/>
      <c r="GY81" s="103"/>
      <c r="GZ81" s="103"/>
      <c r="HA81" s="103"/>
      <c r="HB81" s="103"/>
      <c r="HC81" s="103"/>
      <c r="HD81" s="103"/>
      <c r="HE81" s="103"/>
      <c r="HF81" s="103"/>
      <c r="HG81" s="103"/>
      <c r="HH81" s="103"/>
    </row>
    <row r="82" spans="1:216" ht="18" customHeight="1">
      <c r="B82" s="101"/>
      <c r="C82" s="101"/>
      <c r="D82" s="101"/>
      <c r="E82" s="101"/>
      <c r="F82" s="101"/>
      <c r="G82" s="101"/>
      <c r="H82" s="101"/>
      <c r="I82" s="101"/>
      <c r="J82" s="101"/>
      <c r="K82" s="101"/>
      <c r="L82" s="101"/>
      <c r="M82" s="102"/>
      <c r="O82" s="962" t="s">
        <v>1020</v>
      </c>
      <c r="P82" s="962"/>
      <c r="Q82" s="962"/>
      <c r="R82" s="962"/>
      <c r="S82" s="962"/>
      <c r="T82" s="962"/>
      <c r="U82" s="962"/>
      <c r="V82" s="962"/>
      <c r="W82" s="962"/>
      <c r="X82" s="224"/>
      <c r="Y82" s="185"/>
      <c r="Z82" s="118"/>
      <c r="AA82" s="185"/>
      <c r="AB82" s="185"/>
      <c r="AC82" s="185"/>
      <c r="AD82" s="185"/>
      <c r="AE82" s="185"/>
      <c r="AF82" s="185"/>
      <c r="AG82" s="185"/>
      <c r="AH82" s="185"/>
      <c r="AI82" s="185"/>
      <c r="AJ82" s="185"/>
      <c r="AK82" s="185"/>
      <c r="AL82" s="185"/>
      <c r="AM82" s="185"/>
      <c r="AN82" s="185"/>
      <c r="AO82" s="185"/>
      <c r="AP82" s="185"/>
      <c r="AQ82" s="185"/>
      <c r="AR82" s="185"/>
      <c r="AS82" s="185"/>
      <c r="AT82" s="185"/>
      <c r="AU82" s="185"/>
      <c r="AV82" s="185"/>
      <c r="AW82" s="185"/>
      <c r="AX82" s="185"/>
      <c r="AY82" s="185"/>
      <c r="AZ82" s="185"/>
      <c r="BA82" s="185"/>
      <c r="BB82" s="185"/>
      <c r="BC82" s="185"/>
      <c r="BD82" s="185"/>
      <c r="BE82" s="185"/>
      <c r="BF82" s="185"/>
      <c r="BG82" s="185"/>
      <c r="BH82" s="185"/>
      <c r="BI82" s="185"/>
      <c r="BJ82" s="185"/>
      <c r="BK82" s="103"/>
      <c r="BL82" s="103"/>
      <c r="BM82" s="103"/>
      <c r="BN82" s="103"/>
      <c r="BO82" s="103"/>
      <c r="BP82" s="103"/>
      <c r="BQ82" s="103"/>
      <c r="BR82" s="103"/>
      <c r="BS82" s="103"/>
      <c r="BT82" s="103"/>
      <c r="BU82" s="103"/>
      <c r="BV82" s="103"/>
      <c r="BW82" s="103"/>
      <c r="BX82" s="103"/>
      <c r="BY82" s="103"/>
      <c r="BZ82" s="103"/>
      <c r="CA82" s="225"/>
      <c r="CB82" s="103"/>
      <c r="CC82" s="103"/>
      <c r="CD82" s="103"/>
      <c r="CE82" s="103"/>
      <c r="CF82" s="103"/>
      <c r="CG82" s="103"/>
      <c r="CH82" s="103"/>
      <c r="CI82" s="103"/>
      <c r="CK82" s="103"/>
      <c r="CL82" s="103"/>
      <c r="CM82" s="103"/>
      <c r="CN82" s="103"/>
      <c r="CO82" s="103"/>
      <c r="CP82" s="103"/>
      <c r="CQ82" s="103"/>
      <c r="CR82" s="103"/>
      <c r="CS82" s="103"/>
      <c r="CT82" s="103"/>
      <c r="CU82" s="103"/>
      <c r="CV82" s="103"/>
      <c r="CW82" s="103"/>
      <c r="CX82" s="103"/>
      <c r="CY82" s="103"/>
      <c r="CZ82" s="103"/>
      <c r="DA82" s="103"/>
      <c r="DB82" s="103"/>
      <c r="DC82" s="103"/>
      <c r="DD82" s="103"/>
      <c r="DE82" s="103"/>
      <c r="DF82" s="103"/>
      <c r="DG82" s="103"/>
      <c r="DH82" s="103"/>
      <c r="DI82" s="103"/>
      <c r="DJ82" s="103"/>
      <c r="DK82" s="103"/>
      <c r="DL82" s="103"/>
      <c r="DM82" s="103"/>
      <c r="DN82" s="103"/>
      <c r="DO82" s="103"/>
      <c r="DP82" s="103"/>
      <c r="DQ82" s="103"/>
      <c r="DR82" s="103"/>
      <c r="DS82" s="103"/>
      <c r="DT82" s="103"/>
      <c r="DU82" s="103"/>
      <c r="DV82" s="103"/>
      <c r="DW82" s="103"/>
      <c r="DX82" s="103"/>
      <c r="DY82" s="103"/>
      <c r="DZ82" s="103"/>
      <c r="EA82" s="103"/>
      <c r="EB82" s="103"/>
      <c r="EC82" s="103"/>
      <c r="ED82" s="103"/>
      <c r="EE82" s="103"/>
      <c r="EF82" s="103"/>
      <c r="EG82" s="103"/>
      <c r="EH82" s="103"/>
      <c r="EI82" s="103"/>
      <c r="EJ82" s="103"/>
      <c r="EK82" s="103"/>
      <c r="EL82" s="185"/>
      <c r="EM82" s="185"/>
      <c r="EN82" s="185"/>
      <c r="EO82" s="185"/>
      <c r="EP82" s="185"/>
      <c r="EQ82" s="185"/>
      <c r="ER82" s="185"/>
      <c r="ES82" s="185"/>
      <c r="ET82" s="185"/>
      <c r="EU82" s="185"/>
      <c r="EV82" s="185"/>
      <c r="EW82" s="185"/>
      <c r="EX82" s="185"/>
      <c r="EY82" s="185"/>
      <c r="EZ82" s="185"/>
      <c r="FA82" s="185"/>
      <c r="FB82" s="185"/>
      <c r="FC82" s="185"/>
      <c r="FD82" s="185"/>
      <c r="FE82" s="185"/>
      <c r="FF82" s="185"/>
      <c r="FG82" s="185"/>
      <c r="FH82" s="185"/>
      <c r="FI82" s="185"/>
      <c r="FJ82" s="185"/>
      <c r="FK82" s="185"/>
      <c r="FL82" s="185"/>
      <c r="FM82" s="185"/>
      <c r="FN82" s="185"/>
      <c r="FO82" s="185"/>
      <c r="FP82" s="185"/>
      <c r="FQ82" s="185"/>
      <c r="FR82" s="185"/>
      <c r="FS82" s="185"/>
      <c r="FT82" s="185"/>
      <c r="FU82" s="185"/>
      <c r="FV82" s="185"/>
      <c r="FW82" s="185"/>
      <c r="FX82" s="185"/>
      <c r="FY82" s="185"/>
      <c r="FZ82" s="185"/>
      <c r="GA82" s="185"/>
      <c r="GB82" s="185"/>
      <c r="GC82" s="185"/>
      <c r="GD82" s="185"/>
      <c r="GE82" s="185"/>
      <c r="GF82" s="185"/>
      <c r="GG82" s="185"/>
      <c r="GH82" s="185"/>
      <c r="GI82" s="185"/>
      <c r="GJ82" s="185"/>
      <c r="GK82" s="185"/>
      <c r="GL82" s="185"/>
      <c r="GM82" s="185"/>
      <c r="GN82" s="185"/>
      <c r="GO82" s="185"/>
      <c r="GP82" s="185"/>
      <c r="GQ82" s="185"/>
      <c r="GR82" s="185"/>
      <c r="GS82" s="185"/>
      <c r="GT82" s="185"/>
      <c r="GU82" s="185"/>
      <c r="GV82" s="185"/>
      <c r="GW82" s="103"/>
      <c r="GX82" s="103"/>
      <c r="GY82" s="103"/>
      <c r="GZ82" s="103"/>
      <c r="HA82" s="103"/>
      <c r="HB82" s="103"/>
      <c r="HC82" s="103"/>
      <c r="HD82" s="103"/>
      <c r="HE82" s="103"/>
      <c r="HF82" s="103"/>
      <c r="HG82" s="103"/>
      <c r="HH82" s="103"/>
    </row>
    <row r="83" spans="1:216" ht="31.5" customHeight="1">
      <c r="B83" s="99" t="s">
        <v>423</v>
      </c>
      <c r="C83" s="104"/>
      <c r="D83" s="104"/>
      <c r="E83" s="104"/>
      <c r="F83" s="104"/>
      <c r="G83" s="104"/>
      <c r="H83" s="104"/>
      <c r="I83" s="104"/>
      <c r="J83" s="104"/>
      <c r="K83" s="104"/>
      <c r="L83" s="104"/>
      <c r="M83" s="102"/>
      <c r="N83" s="634"/>
      <c r="O83" s="962"/>
      <c r="P83" s="962"/>
      <c r="Q83" s="962"/>
      <c r="R83" s="962"/>
      <c r="S83" s="962"/>
      <c r="T83" s="962"/>
      <c r="U83" s="962"/>
      <c r="V83" s="962"/>
      <c r="W83" s="962"/>
      <c r="X83" s="224"/>
      <c r="Y83" s="185"/>
      <c r="Z83" s="118"/>
      <c r="AA83" s="185"/>
      <c r="AB83" s="185"/>
      <c r="AC83" s="185"/>
      <c r="AD83" s="185"/>
      <c r="AE83" s="185"/>
      <c r="AF83" s="185"/>
      <c r="AG83" s="185"/>
      <c r="AH83" s="185"/>
      <c r="AI83" s="185"/>
      <c r="AJ83" s="185"/>
      <c r="AK83" s="185"/>
      <c r="AL83" s="185"/>
      <c r="AM83" s="185"/>
      <c r="AN83" s="185"/>
      <c r="AO83" s="185"/>
      <c r="AP83" s="185"/>
      <c r="AQ83" s="185"/>
      <c r="AR83" s="185"/>
      <c r="AS83" s="185"/>
      <c r="AT83" s="185"/>
      <c r="AU83" s="185"/>
      <c r="AV83" s="185"/>
      <c r="AW83" s="185"/>
      <c r="AX83" s="185"/>
      <c r="AY83" s="185"/>
      <c r="AZ83" s="185"/>
      <c r="BA83" s="185"/>
      <c r="BB83" s="185"/>
      <c r="BC83" s="185"/>
      <c r="BD83" s="185"/>
      <c r="BE83" s="185"/>
      <c r="BF83" s="185"/>
      <c r="BG83" s="185"/>
      <c r="BH83" s="185"/>
      <c r="BI83" s="185"/>
      <c r="BJ83" s="743"/>
      <c r="BK83" s="225"/>
      <c r="BL83" s="225"/>
      <c r="BM83" s="224"/>
      <c r="BN83" s="224"/>
      <c r="BO83" s="224"/>
      <c r="BP83" s="224"/>
      <c r="BQ83" s="103"/>
      <c r="BR83" s="103"/>
      <c r="BS83" s="103"/>
      <c r="BT83" s="103"/>
      <c r="BU83" s="103"/>
      <c r="BV83" s="103"/>
      <c r="BW83" s="103"/>
      <c r="BX83" s="103"/>
      <c r="BY83" s="103"/>
      <c r="BZ83" s="103"/>
      <c r="CA83" s="225"/>
      <c r="CB83" s="103"/>
      <c r="CC83" s="103"/>
      <c r="CD83" s="103"/>
      <c r="CE83" s="103"/>
      <c r="CF83" s="103"/>
      <c r="CG83" s="103"/>
      <c r="CH83" s="103"/>
      <c r="CI83" s="103"/>
      <c r="CK83" s="103"/>
      <c r="CL83" s="103"/>
      <c r="CM83" s="103"/>
      <c r="CN83" s="103"/>
      <c r="CO83" s="103"/>
      <c r="CP83" s="103"/>
      <c r="CQ83" s="103"/>
      <c r="CR83" s="103"/>
      <c r="CS83" s="103"/>
      <c r="CT83" s="103"/>
      <c r="CU83" s="103"/>
      <c r="CV83" s="103"/>
      <c r="CW83" s="103"/>
      <c r="CX83" s="103"/>
      <c r="CY83" s="103"/>
      <c r="CZ83" s="103"/>
      <c r="DA83" s="103"/>
      <c r="DB83" s="103"/>
      <c r="DC83" s="103"/>
      <c r="DD83" s="103"/>
      <c r="DE83" s="103"/>
      <c r="DF83" s="103"/>
      <c r="DG83" s="103"/>
      <c r="DH83" s="103"/>
      <c r="DI83" s="103"/>
      <c r="DJ83" s="103"/>
      <c r="DK83" s="103"/>
      <c r="DL83" s="103"/>
      <c r="DM83" s="103"/>
      <c r="DN83" s="103"/>
      <c r="DO83" s="103"/>
      <c r="DP83" s="103"/>
      <c r="DQ83" s="103"/>
      <c r="DR83" s="103"/>
      <c r="DS83" s="103"/>
      <c r="DT83" s="103"/>
      <c r="DU83" s="103"/>
      <c r="DV83" s="103"/>
      <c r="DW83" s="103"/>
      <c r="DX83" s="103"/>
      <c r="DY83" s="103"/>
      <c r="DZ83" s="103"/>
      <c r="EA83" s="103"/>
      <c r="EB83" s="103"/>
      <c r="EC83" s="103"/>
      <c r="ED83" s="103"/>
      <c r="EE83" s="103"/>
      <c r="EF83" s="103"/>
      <c r="EG83" s="103"/>
      <c r="EH83" s="103"/>
      <c r="EI83" s="103"/>
      <c r="EJ83" s="103"/>
      <c r="EK83" s="103"/>
      <c r="EL83" s="185"/>
      <c r="EM83" s="185"/>
      <c r="EN83" s="185"/>
      <c r="EO83" s="185"/>
      <c r="EP83" s="185"/>
      <c r="EQ83" s="185"/>
      <c r="ER83" s="185"/>
      <c r="ES83" s="185"/>
      <c r="ET83" s="185"/>
      <c r="EU83" s="185"/>
      <c r="EV83" s="185"/>
      <c r="EW83" s="185"/>
      <c r="EX83" s="185"/>
      <c r="EY83" s="185"/>
      <c r="EZ83" s="185"/>
      <c r="FA83" s="185"/>
      <c r="FB83" s="185"/>
      <c r="FC83" s="185"/>
      <c r="FD83" s="185"/>
      <c r="FE83" s="185"/>
      <c r="FF83" s="185"/>
      <c r="FG83" s="185"/>
      <c r="FH83" s="185"/>
      <c r="FI83" s="185"/>
      <c r="FJ83" s="185"/>
      <c r="FK83" s="185"/>
      <c r="FL83" s="185"/>
      <c r="FM83" s="185"/>
      <c r="FN83" s="185"/>
      <c r="FO83" s="185"/>
      <c r="FP83" s="185"/>
      <c r="FQ83" s="185"/>
      <c r="FR83" s="185"/>
      <c r="FS83" s="185"/>
      <c r="FT83" s="185"/>
      <c r="FU83" s="185"/>
      <c r="FV83" s="185"/>
      <c r="FW83" s="185"/>
      <c r="FX83" s="185"/>
      <c r="FY83" s="185"/>
      <c r="FZ83" s="185"/>
      <c r="GA83" s="185"/>
      <c r="GB83" s="185"/>
      <c r="GC83" s="185"/>
      <c r="GD83" s="185"/>
      <c r="GE83" s="185"/>
      <c r="GF83" s="185"/>
      <c r="GG83" s="185"/>
      <c r="GH83" s="185"/>
      <c r="GI83" s="185"/>
      <c r="GJ83" s="185"/>
      <c r="GK83" s="185"/>
      <c r="GL83" s="185"/>
      <c r="GM83" s="185"/>
      <c r="GN83" s="185"/>
      <c r="GO83" s="185"/>
      <c r="GP83" s="185"/>
      <c r="GQ83" s="185"/>
      <c r="GR83" s="185"/>
      <c r="GS83" s="185"/>
      <c r="GT83" s="185"/>
      <c r="GU83" s="185"/>
      <c r="GV83" s="185"/>
      <c r="GW83" s="103"/>
      <c r="GX83" s="103"/>
      <c r="GY83" s="103"/>
      <c r="GZ83" s="103"/>
      <c r="HA83" s="103"/>
      <c r="HB83" s="103"/>
      <c r="HC83" s="103"/>
      <c r="HD83" s="103"/>
      <c r="HE83" s="103"/>
      <c r="HF83" s="103"/>
      <c r="HG83" s="103"/>
      <c r="HH83" s="103"/>
    </row>
    <row r="84" spans="1:216" ht="18" customHeight="1">
      <c r="B84" s="103"/>
      <c r="C84" s="225"/>
      <c r="D84" s="225"/>
      <c r="E84" s="225"/>
      <c r="F84" s="225"/>
      <c r="G84" s="225"/>
      <c r="H84" s="225"/>
      <c r="I84" s="225"/>
      <c r="J84" s="225"/>
      <c r="K84" s="225"/>
      <c r="L84" s="225"/>
      <c r="M84" s="224"/>
      <c r="N84" s="224"/>
      <c r="O84" s="224"/>
      <c r="P84" s="224"/>
      <c r="Q84" s="224"/>
      <c r="R84" s="224"/>
      <c r="S84" s="224"/>
      <c r="T84" s="224"/>
      <c r="U84" s="224"/>
      <c r="V84" s="224"/>
      <c r="W84" s="224"/>
      <c r="X84" s="224"/>
      <c r="Y84" s="185"/>
      <c r="Z84" s="118"/>
      <c r="AA84" s="185"/>
      <c r="AB84" s="185"/>
      <c r="AC84" s="185"/>
      <c r="AD84" s="185"/>
      <c r="AE84" s="185"/>
      <c r="AF84" s="185"/>
      <c r="AG84" s="185"/>
      <c r="AH84" s="185"/>
      <c r="AI84" s="185"/>
      <c r="AJ84" s="185"/>
      <c r="AK84" s="185"/>
      <c r="AL84" s="185"/>
      <c r="AM84" s="185"/>
      <c r="AN84" s="185"/>
      <c r="AO84" s="185"/>
      <c r="AP84" s="185"/>
      <c r="AQ84" s="185"/>
      <c r="AR84" s="185"/>
      <c r="AS84" s="185"/>
      <c r="AT84" s="185"/>
      <c r="AU84" s="185"/>
      <c r="AV84" s="185"/>
      <c r="AW84" s="185"/>
      <c r="AX84" s="185"/>
      <c r="AY84" s="185"/>
      <c r="AZ84" s="185"/>
      <c r="BA84" s="185"/>
      <c r="BB84" s="185"/>
      <c r="BC84" s="185"/>
      <c r="BD84" s="185"/>
      <c r="BE84" s="185"/>
      <c r="BF84" s="185"/>
      <c r="BG84" s="185"/>
      <c r="BH84" s="185"/>
      <c r="BI84" s="185"/>
      <c r="BJ84" s="743"/>
      <c r="BK84" s="225"/>
      <c r="BL84" s="225"/>
      <c r="BM84" s="224"/>
      <c r="BN84" s="224"/>
      <c r="BO84" s="224"/>
      <c r="BP84" s="224"/>
      <c r="BQ84" s="103"/>
      <c r="BR84" s="103"/>
      <c r="BS84" s="103"/>
      <c r="BT84" s="103"/>
      <c r="BU84" s="103"/>
      <c r="BV84" s="103"/>
      <c r="BW84" s="103"/>
      <c r="BX84" s="103"/>
      <c r="BY84" s="103"/>
      <c r="BZ84" s="103"/>
      <c r="CA84" s="225"/>
      <c r="CB84" s="103"/>
      <c r="CC84" s="103"/>
      <c r="CD84" s="103"/>
      <c r="CE84" s="103"/>
      <c r="CF84" s="103"/>
      <c r="CG84" s="103"/>
      <c r="CH84" s="103"/>
      <c r="CI84" s="103"/>
      <c r="CK84" s="103"/>
      <c r="CL84" s="103"/>
      <c r="CM84" s="103"/>
      <c r="CN84" s="103"/>
      <c r="CO84" s="103"/>
      <c r="CP84" s="103"/>
      <c r="CQ84" s="103"/>
      <c r="CR84" s="103"/>
      <c r="CS84" s="103"/>
      <c r="CT84" s="103"/>
      <c r="CU84" s="103"/>
      <c r="CV84" s="103"/>
      <c r="CW84" s="103"/>
      <c r="CX84" s="103"/>
      <c r="CY84" s="103"/>
      <c r="CZ84" s="103"/>
      <c r="DA84" s="103"/>
      <c r="DB84" s="103"/>
      <c r="DC84" s="103"/>
      <c r="DD84" s="103"/>
      <c r="DE84" s="103"/>
      <c r="DF84" s="103"/>
      <c r="DG84" s="103"/>
      <c r="DH84" s="103"/>
      <c r="DI84" s="103"/>
      <c r="DJ84" s="103"/>
      <c r="DK84" s="103"/>
      <c r="DL84" s="103"/>
      <c r="DM84" s="103"/>
      <c r="DN84" s="103"/>
      <c r="DO84" s="103"/>
      <c r="DP84" s="103"/>
      <c r="DQ84" s="103"/>
      <c r="DR84" s="103"/>
      <c r="DS84" s="103"/>
      <c r="DT84" s="103"/>
      <c r="DU84" s="103"/>
      <c r="DV84" s="103"/>
      <c r="DW84" s="103"/>
      <c r="DX84" s="103"/>
      <c r="DY84" s="103"/>
      <c r="DZ84" s="103"/>
      <c r="EA84" s="103"/>
      <c r="EB84" s="103"/>
      <c r="EC84" s="103"/>
      <c r="ED84" s="103"/>
      <c r="EE84" s="103"/>
      <c r="EF84" s="103"/>
      <c r="EG84" s="103"/>
      <c r="EH84" s="103"/>
      <c r="EI84" s="103"/>
      <c r="EJ84" s="103"/>
      <c r="EK84" s="103"/>
      <c r="EL84" s="185"/>
      <c r="EM84" s="185"/>
      <c r="EN84" s="185"/>
      <c r="EO84" s="185"/>
      <c r="EP84" s="185"/>
      <c r="EQ84" s="185"/>
      <c r="ER84" s="185"/>
      <c r="ES84" s="185"/>
      <c r="ET84" s="185"/>
      <c r="EU84" s="185"/>
      <c r="EV84" s="185"/>
      <c r="EW84" s="185"/>
      <c r="EX84" s="185"/>
      <c r="EY84" s="185"/>
      <c r="EZ84" s="185"/>
      <c r="FA84" s="185"/>
      <c r="FB84" s="185"/>
      <c r="FC84" s="185"/>
      <c r="FD84" s="185"/>
      <c r="FE84" s="185"/>
      <c r="FF84" s="185"/>
      <c r="FG84" s="185"/>
      <c r="FH84" s="185"/>
      <c r="FI84" s="185"/>
      <c r="FJ84" s="185"/>
      <c r="FK84" s="185"/>
      <c r="FL84" s="185"/>
      <c r="FM84" s="185"/>
      <c r="FN84" s="185"/>
      <c r="FO84" s="185"/>
      <c r="FP84" s="185"/>
      <c r="FQ84" s="185"/>
      <c r="FR84" s="185"/>
      <c r="FS84" s="185"/>
      <c r="FT84" s="185"/>
      <c r="FU84" s="185"/>
      <c r="FV84" s="185"/>
      <c r="FW84" s="185"/>
      <c r="FX84" s="185"/>
      <c r="FY84" s="185"/>
      <c r="FZ84" s="185"/>
      <c r="GA84" s="185"/>
      <c r="GB84" s="185"/>
      <c r="GC84" s="185"/>
      <c r="GD84" s="185"/>
      <c r="GE84" s="185"/>
      <c r="GF84" s="185"/>
      <c r="GG84" s="185"/>
      <c r="GH84" s="185"/>
      <c r="GI84" s="185"/>
      <c r="GJ84" s="185"/>
      <c r="GK84" s="185"/>
      <c r="GL84" s="185"/>
      <c r="GM84" s="185"/>
      <c r="GN84" s="185"/>
      <c r="GO84" s="185"/>
      <c r="GP84" s="185"/>
      <c r="GQ84" s="185"/>
      <c r="GR84" s="185"/>
      <c r="GS84" s="185"/>
      <c r="GT84" s="185"/>
      <c r="GU84" s="185"/>
      <c r="GV84" s="185"/>
      <c r="GW84" s="103"/>
      <c r="GX84" s="103"/>
      <c r="GY84" s="103"/>
      <c r="GZ84" s="103"/>
      <c r="HA84" s="103"/>
      <c r="HB84" s="103"/>
      <c r="HC84" s="103"/>
      <c r="HD84" s="103"/>
      <c r="HE84" s="103"/>
      <c r="HF84" s="103"/>
      <c r="HG84" s="103"/>
      <c r="HH84" s="103"/>
    </row>
    <row r="85" spans="1:216" ht="18" customHeight="1">
      <c r="B85" s="103"/>
      <c r="C85" s="225"/>
      <c r="D85" s="225"/>
      <c r="E85" s="225"/>
      <c r="F85" s="225"/>
      <c r="G85" s="225"/>
      <c r="H85" s="225"/>
      <c r="I85" s="225"/>
      <c r="J85" s="225"/>
      <c r="K85" s="225"/>
      <c r="L85" s="225"/>
      <c r="M85" s="224"/>
      <c r="N85" s="224"/>
      <c r="O85" s="224"/>
      <c r="P85" s="224"/>
      <c r="Q85" s="224"/>
      <c r="R85" s="224"/>
      <c r="S85" s="224"/>
      <c r="T85" s="224"/>
      <c r="U85" s="224"/>
      <c r="V85" s="224"/>
      <c r="W85" s="224"/>
      <c r="X85" s="224"/>
      <c r="Y85" s="185"/>
      <c r="Z85" s="118"/>
      <c r="AA85" s="185"/>
      <c r="AB85" s="185"/>
      <c r="AC85" s="185"/>
      <c r="AD85" s="185"/>
      <c r="AE85" s="185"/>
      <c r="AF85" s="185"/>
      <c r="AG85" s="185"/>
      <c r="AH85" s="185"/>
      <c r="AI85" s="185"/>
      <c r="AJ85" s="185"/>
      <c r="AK85" s="185"/>
      <c r="AL85" s="185"/>
      <c r="AM85" s="185"/>
      <c r="AN85" s="185" t="s">
        <v>856</v>
      </c>
      <c r="AO85" s="185"/>
      <c r="AP85" s="185"/>
      <c r="AQ85" s="185"/>
      <c r="AR85" s="185"/>
      <c r="AS85" s="185"/>
      <c r="AT85" s="185"/>
      <c r="AU85" s="185"/>
      <c r="AV85" s="185"/>
      <c r="AW85" s="185"/>
      <c r="AX85" s="185"/>
      <c r="AY85" s="185"/>
      <c r="AZ85" s="185"/>
      <c r="BA85" s="185"/>
      <c r="BB85" s="185"/>
      <c r="BC85" s="185"/>
      <c r="BD85" s="185"/>
      <c r="BE85" s="185"/>
      <c r="BF85" s="185"/>
      <c r="BG85" s="185"/>
      <c r="BH85" s="185"/>
      <c r="BI85" s="185"/>
      <c r="BJ85" s="743"/>
      <c r="BK85" s="225"/>
      <c r="BL85" s="225"/>
      <c r="BM85" s="224"/>
      <c r="BN85" s="224"/>
      <c r="BO85" s="224"/>
      <c r="BP85" s="224"/>
      <c r="BQ85" s="103"/>
      <c r="BR85" s="103"/>
      <c r="BS85" s="103"/>
      <c r="BT85" s="103"/>
      <c r="BU85" s="103"/>
      <c r="BV85" s="103"/>
      <c r="BW85" s="103"/>
      <c r="BX85" s="103"/>
      <c r="BY85" s="103"/>
      <c r="BZ85" s="103"/>
      <c r="CA85" s="225"/>
      <c r="CB85" s="103"/>
      <c r="CC85" s="103"/>
      <c r="CD85" s="103"/>
      <c r="CE85" s="103"/>
      <c r="CF85" s="103"/>
      <c r="CG85" s="103"/>
      <c r="CH85" s="103"/>
      <c r="CI85" s="103"/>
      <c r="CK85" s="103"/>
      <c r="CL85" s="103"/>
      <c r="CM85" s="103"/>
      <c r="CN85" s="103"/>
      <c r="CO85" s="103"/>
      <c r="CP85" s="103"/>
      <c r="CQ85" s="103"/>
      <c r="CR85" s="103"/>
      <c r="CS85" s="103"/>
      <c r="CT85" s="103"/>
      <c r="CU85" s="103"/>
      <c r="CV85" s="103"/>
      <c r="CW85" s="103"/>
      <c r="CX85" s="103"/>
      <c r="CY85" s="103"/>
      <c r="CZ85" s="103"/>
      <c r="DA85" s="103"/>
      <c r="DB85" s="103"/>
      <c r="DC85" s="103"/>
      <c r="DD85" s="103"/>
      <c r="DE85" s="103"/>
      <c r="DF85" s="103"/>
      <c r="DG85" s="103"/>
      <c r="DH85" s="103"/>
      <c r="DI85" s="103"/>
      <c r="DJ85" s="103"/>
      <c r="DK85" s="103"/>
      <c r="DL85" s="103"/>
      <c r="DM85" s="103"/>
      <c r="DN85" s="103"/>
      <c r="DO85" s="103"/>
      <c r="DP85" s="103"/>
      <c r="DQ85" s="103"/>
      <c r="DR85" s="103"/>
      <c r="DS85" s="103"/>
      <c r="DT85" s="103"/>
      <c r="DU85" s="103"/>
      <c r="DV85" s="103"/>
      <c r="DW85" s="103"/>
      <c r="DX85" s="103"/>
      <c r="DY85" s="103"/>
      <c r="DZ85" s="103"/>
      <c r="EA85" s="103"/>
      <c r="EB85" s="103"/>
      <c r="EC85" s="103"/>
      <c r="ED85" s="103"/>
      <c r="EE85" s="103"/>
      <c r="EF85" s="103"/>
      <c r="EG85" s="103"/>
      <c r="EH85" s="103"/>
      <c r="EI85" s="103"/>
      <c r="EJ85" s="103"/>
      <c r="EK85" s="103"/>
      <c r="EL85" s="185"/>
      <c r="EM85" s="185"/>
      <c r="EN85" s="185"/>
      <c r="EO85" s="185"/>
      <c r="EP85" s="185"/>
      <c r="EQ85" s="185"/>
      <c r="ER85" s="185"/>
      <c r="ES85" s="185"/>
      <c r="ET85" s="185"/>
      <c r="EU85" s="185"/>
      <c r="EV85" s="185"/>
      <c r="EW85" s="185"/>
      <c r="EX85" s="185"/>
      <c r="EY85" s="185"/>
      <c r="EZ85" s="185"/>
      <c r="FA85" s="185"/>
      <c r="FB85" s="185"/>
      <c r="FC85" s="185"/>
      <c r="FD85" s="185"/>
      <c r="FE85" s="185"/>
      <c r="FF85" s="185"/>
      <c r="FG85" s="185"/>
      <c r="FH85" s="185"/>
      <c r="FI85" s="185"/>
      <c r="FJ85" s="185"/>
      <c r="FK85" s="185"/>
      <c r="FL85" s="185"/>
      <c r="FM85" s="185"/>
      <c r="FN85" s="185"/>
      <c r="FO85" s="185"/>
      <c r="FP85" s="185"/>
      <c r="FQ85" s="185"/>
      <c r="FR85" s="185"/>
      <c r="FS85" s="185"/>
      <c r="FT85" s="185"/>
      <c r="FU85" s="185"/>
      <c r="FV85" s="185"/>
      <c r="FW85" s="185"/>
      <c r="FX85" s="185"/>
      <c r="FY85" s="185"/>
      <c r="FZ85" s="185"/>
      <c r="GA85" s="185"/>
      <c r="GB85" s="185"/>
      <c r="GC85" s="185"/>
      <c r="GD85" s="185"/>
      <c r="GE85" s="185"/>
      <c r="GF85" s="185"/>
      <c r="GG85" s="185"/>
      <c r="GH85" s="185"/>
      <c r="GI85" s="185"/>
      <c r="GJ85" s="185"/>
      <c r="GK85" s="185"/>
      <c r="GL85" s="185"/>
      <c r="GM85" s="185"/>
      <c r="GN85" s="185"/>
      <c r="GO85" s="185"/>
      <c r="GP85" s="185"/>
      <c r="GQ85" s="185"/>
      <c r="GR85" s="185"/>
      <c r="GS85" s="185"/>
      <c r="GT85" s="185"/>
      <c r="GU85" s="185"/>
      <c r="GV85" s="185"/>
      <c r="GW85" s="103"/>
      <c r="GX85" s="103"/>
      <c r="GY85" s="103"/>
      <c r="GZ85" s="103"/>
      <c r="HA85" s="103"/>
      <c r="HB85" s="103"/>
      <c r="HC85" s="103"/>
      <c r="HD85" s="103"/>
      <c r="HE85" s="103"/>
      <c r="HF85" s="103"/>
      <c r="HG85" s="103"/>
      <c r="HH85" s="103"/>
    </row>
    <row r="86" spans="1:216" ht="18" customHeight="1">
      <c r="B86" s="103"/>
      <c r="C86" s="225"/>
      <c r="D86" s="225"/>
      <c r="E86" s="225"/>
      <c r="F86" s="225"/>
      <c r="G86" s="225"/>
      <c r="H86" s="225"/>
      <c r="I86" s="225"/>
      <c r="J86" s="225"/>
      <c r="K86" s="225"/>
      <c r="L86" s="225"/>
      <c r="M86" s="224"/>
      <c r="N86" s="224"/>
      <c r="O86" s="224"/>
      <c r="P86" s="224"/>
      <c r="Q86" s="224"/>
      <c r="R86" s="224"/>
      <c r="S86" s="224"/>
      <c r="T86" s="224"/>
      <c r="U86" s="224"/>
      <c r="V86" s="224"/>
      <c r="W86" s="224"/>
      <c r="X86" s="224"/>
      <c r="Y86" s="185"/>
      <c r="Z86" s="118"/>
      <c r="AA86" s="185"/>
      <c r="AB86" s="185"/>
      <c r="AC86" s="185"/>
      <c r="AD86" s="185"/>
      <c r="AE86" s="185"/>
      <c r="AF86" s="185"/>
      <c r="AG86" s="185"/>
      <c r="AH86" s="185"/>
      <c r="AI86" s="185"/>
      <c r="AJ86" s="185"/>
      <c r="AK86" s="185"/>
      <c r="AL86" s="185"/>
      <c r="AM86" s="185"/>
      <c r="AN86" s="185"/>
      <c r="AO86" s="185"/>
      <c r="AP86" s="185"/>
      <c r="AQ86" s="185"/>
      <c r="AR86" s="185"/>
      <c r="AS86" s="185"/>
      <c r="AT86" s="185"/>
      <c r="AU86" s="185"/>
      <c r="AV86" s="185"/>
      <c r="AW86" s="185"/>
      <c r="AX86" s="185"/>
      <c r="AY86" s="185"/>
      <c r="AZ86" s="185"/>
      <c r="BA86" s="185"/>
      <c r="BB86" s="185"/>
      <c r="BC86" s="185"/>
      <c r="BD86" s="185"/>
      <c r="BE86" s="185"/>
      <c r="BF86" s="185"/>
      <c r="BG86" s="185"/>
      <c r="BH86" s="185"/>
      <c r="BI86" s="185"/>
      <c r="BJ86" s="743"/>
      <c r="BK86" s="225"/>
      <c r="BL86" s="225"/>
      <c r="BM86" s="224"/>
      <c r="BN86" s="224"/>
      <c r="BO86" s="224"/>
      <c r="BP86" s="224"/>
      <c r="BQ86" s="103"/>
      <c r="BR86" s="103"/>
      <c r="BS86" s="103"/>
      <c r="BT86" s="103"/>
      <c r="BU86" s="103"/>
      <c r="BV86" s="103"/>
      <c r="BW86" s="103"/>
      <c r="BX86" s="103"/>
      <c r="BY86" s="103"/>
      <c r="BZ86" s="103"/>
      <c r="CA86" s="225"/>
      <c r="CB86" s="103"/>
      <c r="CC86" s="103"/>
      <c r="CD86" s="103"/>
      <c r="CE86" s="103"/>
      <c r="CF86" s="103"/>
      <c r="CG86" s="103"/>
      <c r="CH86" s="103"/>
      <c r="CI86" s="103"/>
      <c r="CK86" s="103"/>
      <c r="CL86" s="103"/>
      <c r="CM86" s="103"/>
      <c r="CN86" s="103"/>
      <c r="CO86" s="103"/>
      <c r="CP86" s="103"/>
      <c r="CQ86" s="103"/>
      <c r="CR86" s="103"/>
      <c r="CS86" s="103"/>
      <c r="CT86" s="103"/>
      <c r="CU86" s="103"/>
      <c r="CV86" s="103"/>
      <c r="CW86" s="103"/>
      <c r="CX86" s="103"/>
      <c r="CY86" s="103"/>
      <c r="CZ86" s="103"/>
      <c r="DA86" s="103"/>
      <c r="DB86" s="103"/>
      <c r="DC86" s="103"/>
      <c r="DD86" s="103"/>
      <c r="DE86" s="103"/>
      <c r="DF86" s="103"/>
      <c r="DG86" s="103"/>
      <c r="DH86" s="103"/>
      <c r="DI86" s="103"/>
      <c r="DJ86" s="103"/>
      <c r="DK86" s="103"/>
      <c r="DL86" s="103"/>
      <c r="DM86" s="103"/>
      <c r="DN86" s="103"/>
      <c r="DO86" s="103"/>
      <c r="DP86" s="103"/>
      <c r="DQ86" s="103"/>
      <c r="DR86" s="103"/>
      <c r="DS86" s="103"/>
      <c r="DT86" s="103"/>
      <c r="DU86" s="103"/>
      <c r="DV86" s="103"/>
      <c r="DW86" s="103"/>
      <c r="DX86" s="103"/>
      <c r="DY86" s="103"/>
      <c r="DZ86" s="103"/>
      <c r="EA86" s="103"/>
      <c r="EB86" s="103"/>
      <c r="EC86" s="103"/>
      <c r="ED86" s="103"/>
      <c r="EE86" s="103"/>
      <c r="EF86" s="103"/>
      <c r="EG86" s="103"/>
      <c r="EH86" s="103"/>
      <c r="EI86" s="103"/>
      <c r="EJ86" s="103"/>
      <c r="EK86" s="103"/>
      <c r="EL86" s="185"/>
      <c r="EM86" s="185"/>
      <c r="EN86" s="185"/>
      <c r="EO86" s="185"/>
      <c r="EP86" s="185"/>
      <c r="EQ86" s="185"/>
      <c r="ER86" s="185"/>
      <c r="ES86" s="185"/>
      <c r="ET86" s="185"/>
      <c r="EU86" s="185"/>
      <c r="EV86" s="185"/>
      <c r="EW86" s="185"/>
      <c r="EX86" s="185"/>
      <c r="EY86" s="185"/>
      <c r="EZ86" s="185"/>
      <c r="FA86" s="185"/>
      <c r="FB86" s="185"/>
      <c r="FC86" s="185"/>
      <c r="FD86" s="185"/>
      <c r="FE86" s="185"/>
      <c r="FF86" s="185"/>
      <c r="FG86" s="185"/>
      <c r="FH86" s="185"/>
      <c r="FI86" s="185"/>
      <c r="FJ86" s="185"/>
      <c r="FK86" s="185"/>
      <c r="FL86" s="185"/>
      <c r="FM86" s="185"/>
      <c r="FN86" s="185"/>
      <c r="FO86" s="185"/>
      <c r="FP86" s="185"/>
      <c r="FQ86" s="185"/>
      <c r="FR86" s="185"/>
      <c r="FS86" s="185"/>
      <c r="FT86" s="185"/>
      <c r="FU86" s="185"/>
      <c r="FV86" s="185"/>
      <c r="FW86" s="185"/>
      <c r="FX86" s="185"/>
      <c r="FY86" s="185"/>
      <c r="FZ86" s="185"/>
      <c r="GA86" s="185"/>
      <c r="GB86" s="185"/>
      <c r="GC86" s="185"/>
      <c r="GD86" s="185"/>
      <c r="GE86" s="185"/>
      <c r="GF86" s="185"/>
      <c r="GG86" s="185"/>
      <c r="GH86" s="185"/>
      <c r="GI86" s="185"/>
      <c r="GJ86" s="185"/>
      <c r="GK86" s="185"/>
      <c r="GL86" s="185"/>
      <c r="GM86" s="185"/>
      <c r="GN86" s="185"/>
      <c r="GO86" s="185"/>
      <c r="GP86" s="185"/>
      <c r="GQ86" s="185"/>
      <c r="GR86" s="185"/>
      <c r="GS86" s="185"/>
      <c r="GT86" s="185"/>
      <c r="GU86" s="185"/>
      <c r="GV86" s="185"/>
      <c r="GW86" s="103"/>
      <c r="GX86" s="103"/>
      <c r="GY86" s="103"/>
      <c r="GZ86" s="103"/>
      <c r="HA86" s="103"/>
      <c r="HB86" s="103"/>
      <c r="HC86" s="103"/>
      <c r="HD86" s="103"/>
      <c r="HE86" s="103"/>
      <c r="HF86" s="103"/>
      <c r="HG86" s="103"/>
      <c r="HH86" s="103"/>
    </row>
    <row r="87" spans="1:216" ht="18" customHeight="1">
      <c r="A87" s="103"/>
      <c r="B87" s="103"/>
      <c r="C87" s="225"/>
      <c r="D87" s="225"/>
      <c r="E87" s="225"/>
      <c r="F87" s="225"/>
      <c r="G87" s="225"/>
      <c r="H87" s="225"/>
      <c r="I87" s="225"/>
      <c r="J87" s="225"/>
      <c r="K87" s="406"/>
      <c r="L87" s="225"/>
      <c r="M87" s="224"/>
      <c r="N87" s="224"/>
      <c r="O87" s="224"/>
      <c r="P87" s="224"/>
      <c r="Q87" s="224"/>
      <c r="R87" s="224"/>
      <c r="S87" s="211"/>
      <c r="T87" s="211"/>
      <c r="U87" s="211"/>
      <c r="V87" s="211"/>
      <c r="W87" s="211"/>
      <c r="X87" s="224"/>
      <c r="Y87" s="185"/>
      <c r="Z87" s="118"/>
      <c r="AA87" s="185"/>
      <c r="AB87" s="185"/>
      <c r="AC87" s="185"/>
      <c r="AD87" s="185"/>
      <c r="AE87" s="185"/>
      <c r="AF87" s="185"/>
      <c r="AG87" s="185"/>
      <c r="AH87" s="185"/>
      <c r="AI87" s="185"/>
      <c r="AJ87" s="185"/>
      <c r="AK87" s="185"/>
      <c r="AL87" s="185"/>
      <c r="AM87" s="185"/>
      <c r="AN87" s="749" t="s">
        <v>801</v>
      </c>
      <c r="AO87" s="745"/>
      <c r="AP87" s="185"/>
      <c r="AQ87" s="185"/>
      <c r="AR87" s="185"/>
      <c r="AS87" s="185"/>
      <c r="AT87" s="185"/>
      <c r="AU87" s="185"/>
      <c r="AV87" s="185"/>
      <c r="AW87" s="185"/>
      <c r="AX87" s="185"/>
      <c r="AY87" s="185"/>
      <c r="AZ87" s="185"/>
      <c r="BA87" s="185"/>
      <c r="BB87" s="185"/>
      <c r="BC87" s="185"/>
      <c r="BD87" s="185"/>
      <c r="BE87" s="185"/>
      <c r="BF87" s="185"/>
      <c r="BG87" s="185"/>
      <c r="BH87" s="185"/>
      <c r="BI87" s="185"/>
      <c r="BJ87" s="743"/>
      <c r="BK87" s="225"/>
      <c r="BL87" s="225"/>
      <c r="BM87" s="224"/>
      <c r="BN87" s="224"/>
      <c r="BO87" s="224"/>
      <c r="BP87" s="224"/>
      <c r="BQ87" s="103"/>
      <c r="BR87" s="103"/>
      <c r="BS87" s="103"/>
      <c r="BT87" s="103"/>
      <c r="BU87" s="103"/>
      <c r="BV87" s="103"/>
      <c r="BW87" s="103"/>
      <c r="BX87" s="103"/>
      <c r="BY87" s="103"/>
      <c r="BZ87" s="103"/>
      <c r="CA87" s="225"/>
      <c r="CB87" s="103"/>
      <c r="CC87" s="103"/>
      <c r="CD87" s="103"/>
      <c r="CE87" s="103"/>
      <c r="CF87" s="103"/>
      <c r="CG87" s="103"/>
      <c r="CH87" s="103"/>
      <c r="CI87" s="103"/>
      <c r="CK87" s="103"/>
      <c r="CL87" s="103"/>
      <c r="CM87" s="103"/>
      <c r="CN87" s="103"/>
      <c r="CO87" s="103"/>
      <c r="CP87" s="103"/>
      <c r="CQ87" s="103"/>
      <c r="CR87" s="103"/>
      <c r="CS87" s="103"/>
      <c r="CT87" s="103"/>
      <c r="CU87" s="103"/>
      <c r="CV87" s="103"/>
      <c r="CW87" s="103"/>
      <c r="CX87" s="103"/>
      <c r="CY87" s="103"/>
      <c r="CZ87" s="103"/>
      <c r="DA87" s="103"/>
      <c r="DB87" s="103"/>
      <c r="DC87" s="103"/>
      <c r="DD87" s="103"/>
      <c r="DE87" s="103"/>
      <c r="DF87" s="103"/>
      <c r="DG87" s="103"/>
      <c r="DH87" s="103"/>
      <c r="DI87" s="103"/>
      <c r="DJ87" s="103"/>
      <c r="DK87" s="103"/>
      <c r="DL87" s="103"/>
      <c r="DM87" s="103"/>
      <c r="DN87" s="103"/>
      <c r="DO87" s="103"/>
      <c r="DP87" s="103"/>
      <c r="DQ87" s="103"/>
      <c r="DR87" s="103"/>
      <c r="DS87" s="103"/>
      <c r="DT87" s="103"/>
      <c r="DU87" s="103"/>
      <c r="DV87" s="103"/>
      <c r="DW87" s="103"/>
      <c r="DX87" s="103"/>
      <c r="DY87" s="103"/>
      <c r="DZ87" s="103"/>
      <c r="EA87" s="103"/>
      <c r="EB87" s="103"/>
      <c r="EC87" s="103"/>
      <c r="ED87" s="103"/>
      <c r="EE87" s="103"/>
      <c r="EF87" s="103"/>
      <c r="EG87" s="103"/>
      <c r="EH87" s="103"/>
      <c r="EI87" s="103"/>
      <c r="EJ87" s="103"/>
      <c r="EK87" s="103"/>
      <c r="EL87" s="185"/>
      <c r="EM87" s="185"/>
      <c r="EN87" s="185"/>
      <c r="EO87" s="185"/>
      <c r="EP87" s="185"/>
      <c r="EQ87" s="185"/>
      <c r="ER87" s="185"/>
      <c r="ES87" s="185"/>
      <c r="ET87" s="185"/>
      <c r="EU87" s="185"/>
      <c r="EV87" s="185"/>
      <c r="EW87" s="185"/>
      <c r="EX87" s="185"/>
      <c r="EY87" s="185"/>
      <c r="EZ87" s="185"/>
      <c r="FA87" s="185"/>
      <c r="FB87" s="185"/>
      <c r="FC87" s="185"/>
      <c r="FD87" s="185"/>
      <c r="FE87" s="185"/>
      <c r="FF87" s="185"/>
      <c r="FG87" s="185"/>
      <c r="FH87" s="185"/>
      <c r="FI87" s="185"/>
      <c r="FJ87" s="185"/>
      <c r="FK87" s="185"/>
      <c r="FL87" s="185"/>
      <c r="FM87" s="185"/>
      <c r="FN87" s="185"/>
      <c r="FO87" s="185"/>
      <c r="FP87" s="745"/>
      <c r="FQ87" s="745"/>
      <c r="FR87" s="745"/>
      <c r="FS87" s="745"/>
      <c r="FT87" s="745"/>
      <c r="FU87" s="745"/>
      <c r="FV87" s="745"/>
      <c r="FW87" s="745"/>
      <c r="FX87" s="745"/>
      <c r="FY87" s="745"/>
      <c r="FZ87" s="745"/>
      <c r="GA87" s="745"/>
      <c r="GB87" s="745"/>
      <c r="GC87" s="745"/>
      <c r="GD87" s="745"/>
      <c r="GE87" s="745"/>
      <c r="GF87" s="745"/>
      <c r="GG87" s="745"/>
      <c r="GH87" s="745"/>
      <c r="GI87" s="745"/>
      <c r="GJ87" s="745"/>
      <c r="GK87" s="745"/>
      <c r="GL87" s="745"/>
      <c r="GM87" s="745"/>
      <c r="GN87" s="745"/>
      <c r="GO87" s="745"/>
      <c r="GP87" s="745"/>
      <c r="GQ87" s="745"/>
      <c r="GR87" s="745"/>
      <c r="GS87" s="745"/>
      <c r="GT87" s="745"/>
      <c r="GU87" s="745"/>
      <c r="GV87" s="745"/>
      <c r="GW87" s="375"/>
      <c r="GX87" s="375"/>
      <c r="GY87" s="375"/>
      <c r="GZ87" s="375"/>
      <c r="HA87" s="375"/>
      <c r="HB87" s="375"/>
      <c r="HC87" s="375"/>
      <c r="HD87" s="375"/>
      <c r="HE87" s="375"/>
      <c r="HF87" s="375"/>
      <c r="HG87" s="375"/>
      <c r="HH87" s="375"/>
    </row>
    <row r="88" spans="1:216" ht="18" customHeight="1">
      <c r="A88" s="103"/>
      <c r="B88" s="103"/>
      <c r="C88" s="225"/>
      <c r="D88" s="225"/>
      <c r="E88" s="225"/>
      <c r="F88" s="225"/>
      <c r="G88" s="225"/>
      <c r="H88" s="225"/>
      <c r="I88" s="225"/>
      <c r="J88" s="225"/>
      <c r="K88" s="225"/>
      <c r="L88" s="225"/>
      <c r="M88" s="224"/>
      <c r="N88" s="224"/>
      <c r="O88" s="224"/>
      <c r="P88" s="224"/>
      <c r="Q88" s="224"/>
      <c r="R88" s="224"/>
      <c r="S88" s="224"/>
      <c r="T88" s="224"/>
      <c r="U88" s="224"/>
      <c r="V88" s="224"/>
      <c r="W88" s="224"/>
      <c r="X88" s="224"/>
      <c r="Y88" s="185"/>
      <c r="Z88" s="118"/>
      <c r="AA88" s="185"/>
      <c r="AB88" s="185"/>
      <c r="AC88" s="185"/>
      <c r="AD88" s="185"/>
      <c r="AE88" s="185"/>
      <c r="AF88" s="185"/>
      <c r="AG88" s="185"/>
      <c r="AH88" s="185"/>
      <c r="AI88" s="185"/>
      <c r="AJ88" s="185"/>
      <c r="AK88" s="185"/>
      <c r="AL88" s="185"/>
      <c r="AM88" s="185"/>
      <c r="AN88" s="749"/>
      <c r="AO88" s="745"/>
      <c r="AP88" s="185"/>
      <c r="AQ88" s="185"/>
      <c r="AR88" s="185"/>
      <c r="AS88" s="185"/>
      <c r="AT88" s="185"/>
      <c r="AU88" s="185"/>
      <c r="AV88" s="185"/>
      <c r="AW88" s="185"/>
      <c r="AX88" s="185"/>
      <c r="AY88" s="185"/>
      <c r="AZ88" s="185"/>
      <c r="BA88" s="185"/>
      <c r="BB88" s="185"/>
      <c r="BC88" s="185"/>
      <c r="BD88" s="185"/>
      <c r="BE88" s="185"/>
      <c r="BF88" s="185"/>
      <c r="BG88" s="185"/>
      <c r="BH88" s="185"/>
      <c r="BI88" s="185"/>
      <c r="BJ88" s="743"/>
      <c r="BK88" s="225"/>
      <c r="BL88" s="225"/>
      <c r="BM88" s="224"/>
      <c r="BN88" s="224"/>
      <c r="BO88" s="224"/>
      <c r="BP88" s="224"/>
      <c r="BQ88" s="103"/>
      <c r="BR88" s="103"/>
      <c r="BS88" s="103"/>
      <c r="BT88" s="103"/>
      <c r="BU88" s="103"/>
      <c r="BV88" s="103"/>
      <c r="BW88" s="103"/>
      <c r="BX88" s="103"/>
      <c r="BY88" s="103"/>
      <c r="BZ88" s="103"/>
      <c r="CA88" s="225"/>
      <c r="CB88" s="103"/>
      <c r="CC88" s="103"/>
      <c r="CD88" s="103"/>
      <c r="CE88" s="103"/>
      <c r="CF88" s="103"/>
      <c r="CG88" s="103"/>
      <c r="CH88" s="103"/>
      <c r="CI88" s="103"/>
      <c r="CK88" s="103"/>
      <c r="CL88" s="103"/>
      <c r="CM88" s="103"/>
      <c r="CN88" s="103"/>
      <c r="CO88" s="103"/>
      <c r="CP88" s="103"/>
      <c r="CQ88" s="103"/>
      <c r="CR88" s="103"/>
      <c r="CS88" s="103"/>
      <c r="CT88" s="103"/>
      <c r="CU88" s="103"/>
      <c r="CV88" s="103"/>
      <c r="CW88" s="103"/>
      <c r="CX88" s="103"/>
      <c r="CY88" s="103"/>
      <c r="CZ88" s="103"/>
      <c r="DA88" s="103"/>
      <c r="DB88" s="103"/>
      <c r="DC88" s="103"/>
      <c r="DD88" s="103"/>
      <c r="DE88" s="103"/>
      <c r="DF88" s="103"/>
      <c r="DG88" s="103"/>
      <c r="DH88" s="103"/>
      <c r="DI88" s="103"/>
      <c r="DJ88" s="103"/>
      <c r="DK88" s="103"/>
      <c r="DL88" s="103"/>
      <c r="DM88" s="103"/>
      <c r="DN88" s="103"/>
      <c r="DO88" s="103"/>
      <c r="DP88" s="103"/>
      <c r="DQ88" s="103"/>
      <c r="DR88" s="103"/>
      <c r="DS88" s="103"/>
      <c r="DT88" s="103"/>
      <c r="DU88" s="103"/>
      <c r="DV88" s="103"/>
      <c r="DW88" s="103"/>
      <c r="DX88" s="103"/>
      <c r="DY88" s="103"/>
      <c r="DZ88" s="103"/>
      <c r="EA88" s="103"/>
      <c r="EB88" s="103"/>
      <c r="EC88" s="103"/>
      <c r="ED88" s="103"/>
      <c r="EE88" s="103"/>
      <c r="EF88" s="103"/>
      <c r="EG88" s="103"/>
      <c r="EH88" s="103"/>
      <c r="EI88" s="103"/>
      <c r="EJ88" s="103"/>
      <c r="EK88" s="103"/>
      <c r="EL88" s="185"/>
      <c r="EM88" s="185"/>
      <c r="EN88" s="185"/>
      <c r="EO88" s="185"/>
      <c r="EP88" s="185"/>
      <c r="EQ88" s="185"/>
      <c r="ER88" s="185"/>
      <c r="ES88" s="185"/>
      <c r="ET88" s="185"/>
      <c r="EU88" s="185"/>
      <c r="EV88" s="185"/>
      <c r="EW88" s="185"/>
      <c r="EX88" s="185"/>
      <c r="EY88" s="185"/>
      <c r="EZ88" s="185"/>
      <c r="FA88" s="185"/>
      <c r="FB88" s="185"/>
      <c r="FC88" s="185"/>
      <c r="FD88" s="185"/>
      <c r="FE88" s="185"/>
      <c r="FF88" s="185"/>
      <c r="FG88" s="185"/>
      <c r="FH88" s="185"/>
      <c r="FI88" s="185"/>
      <c r="FJ88" s="185"/>
      <c r="FK88" s="185"/>
      <c r="FL88" s="185"/>
      <c r="FM88" s="185"/>
      <c r="FN88" s="185"/>
      <c r="FO88" s="185"/>
      <c r="FP88" s="745"/>
      <c r="FQ88" s="745"/>
      <c r="FR88" s="745"/>
      <c r="FS88" s="745"/>
      <c r="FT88" s="745"/>
      <c r="FU88" s="745"/>
      <c r="FV88" s="745"/>
      <c r="FW88" s="745"/>
      <c r="FX88" s="745"/>
      <c r="FY88" s="745"/>
      <c r="FZ88" s="745"/>
      <c r="GA88" s="745"/>
      <c r="GB88" s="745"/>
      <c r="GC88" s="745"/>
      <c r="GD88" s="745"/>
      <c r="GE88" s="745"/>
      <c r="GF88" s="745"/>
      <c r="GG88" s="745"/>
      <c r="GH88" s="745"/>
      <c r="GI88" s="745"/>
      <c r="GJ88" s="745"/>
      <c r="GK88" s="745"/>
      <c r="GL88" s="745"/>
      <c r="GM88" s="745"/>
      <c r="GN88" s="745"/>
      <c r="GO88" s="745"/>
      <c r="GP88" s="745"/>
      <c r="GQ88" s="745"/>
      <c r="GR88" s="745"/>
      <c r="GS88" s="745"/>
      <c r="GT88" s="745"/>
      <c r="GU88" s="745"/>
      <c r="GV88" s="745"/>
      <c r="GW88" s="375"/>
      <c r="GX88" s="375"/>
      <c r="GY88" s="375"/>
      <c r="GZ88" s="375"/>
      <c r="HA88" s="375"/>
      <c r="HB88" s="375"/>
      <c r="HC88" s="375"/>
      <c r="HD88" s="375"/>
      <c r="HE88" s="375"/>
      <c r="HF88" s="375"/>
      <c r="HG88" s="375"/>
      <c r="HH88" s="375"/>
    </row>
    <row r="89" spans="1:216">
      <c r="A89" s="103"/>
      <c r="B89" s="103"/>
      <c r="C89" s="225"/>
      <c r="D89" s="225"/>
      <c r="E89" s="225"/>
      <c r="F89" s="225"/>
      <c r="G89" s="225"/>
      <c r="H89" s="225"/>
      <c r="I89" s="225"/>
      <c r="J89" s="225"/>
      <c r="K89" s="225"/>
      <c r="L89" s="225"/>
      <c r="M89" s="224"/>
      <c r="N89" s="378"/>
      <c r="O89" s="224"/>
      <c r="P89" s="224"/>
      <c r="Q89" s="224"/>
      <c r="R89" s="224"/>
      <c r="S89" s="224"/>
      <c r="T89" s="224"/>
      <c r="U89" s="224"/>
      <c r="V89" s="224"/>
      <c r="W89" s="224"/>
      <c r="X89" s="224"/>
      <c r="Y89" s="185"/>
      <c r="Z89" s="118"/>
      <c r="AA89" s="185"/>
      <c r="AB89" s="185"/>
      <c r="AC89" s="185"/>
      <c r="AD89" s="185"/>
      <c r="AE89" s="185"/>
      <c r="AF89" s="185"/>
      <c r="AG89" s="185"/>
      <c r="AH89" s="185"/>
      <c r="AI89" s="185"/>
      <c r="AJ89" s="185"/>
      <c r="AK89" s="185"/>
      <c r="AL89" s="185"/>
      <c r="AM89" s="185"/>
      <c r="AN89" s="745" t="str">
        <f>IF(TYPOLOGY = "Bridge", AH7,AH14)</f>
        <v>Piling (1.1)</v>
      </c>
      <c r="AO89" s="786">
        <f ca="1">IF(TYPOLOGY = "Bridge", AW43,BA43)</f>
        <v>0</v>
      </c>
      <c r="AP89" s="185"/>
      <c r="AQ89" s="185"/>
      <c r="AR89" s="185"/>
      <c r="AS89" s="185"/>
      <c r="AT89" s="185"/>
      <c r="AU89" s="185"/>
      <c r="AV89" s="185"/>
      <c r="AW89" s="185"/>
      <c r="AX89" s="185"/>
      <c r="AY89" s="185"/>
      <c r="AZ89" s="185"/>
      <c r="BA89" s="185"/>
      <c r="BB89" s="185"/>
      <c r="BC89" s="185"/>
      <c r="BD89" s="185"/>
      <c r="BE89" s="185"/>
      <c r="BF89" s="185"/>
      <c r="BG89" s="185"/>
      <c r="BH89" s="185"/>
      <c r="BI89" s="185"/>
      <c r="BJ89" s="743"/>
      <c r="BK89" s="743"/>
      <c r="BL89" s="743"/>
      <c r="BM89" s="744"/>
      <c r="BN89" s="744"/>
      <c r="BO89" s="744"/>
      <c r="BP89" s="744"/>
      <c r="BQ89" s="185"/>
      <c r="BR89" s="185"/>
      <c r="BS89" s="185"/>
      <c r="BT89" s="185"/>
      <c r="BU89" s="185"/>
      <c r="BV89" s="185"/>
      <c r="BW89" s="185"/>
      <c r="BX89" s="185"/>
      <c r="BY89" s="185"/>
      <c r="BZ89" s="185"/>
      <c r="CA89" s="743"/>
      <c r="CB89" s="185"/>
      <c r="CC89" s="185"/>
      <c r="CD89" s="185"/>
      <c r="CE89" s="185"/>
      <c r="CF89" s="185"/>
      <c r="CG89" s="185"/>
      <c r="CH89" s="185"/>
      <c r="CI89" s="185"/>
      <c r="CJ89" s="185"/>
      <c r="CK89" s="185"/>
      <c r="CL89" s="185"/>
      <c r="CM89" s="185"/>
      <c r="CN89" s="185"/>
      <c r="CO89" s="185"/>
      <c r="CP89" s="185"/>
      <c r="CQ89" s="185"/>
      <c r="CR89" s="185"/>
      <c r="CS89" s="185"/>
      <c r="CT89" s="185"/>
      <c r="CU89" s="185"/>
      <c r="CV89" s="185"/>
      <c r="CW89" s="185"/>
      <c r="CX89" s="185"/>
      <c r="CY89" s="185"/>
      <c r="CZ89" s="185"/>
      <c r="DA89" s="185"/>
      <c r="DB89" s="185"/>
      <c r="DC89" s="185"/>
      <c r="DD89" s="185"/>
      <c r="DE89" s="185"/>
      <c r="DF89" s="185"/>
      <c r="DG89" s="185"/>
      <c r="DH89" s="185"/>
      <c r="DI89" s="185"/>
      <c r="DJ89" s="185"/>
      <c r="DK89" s="185"/>
      <c r="DL89" s="185"/>
      <c r="DM89" s="185"/>
      <c r="DN89" s="185"/>
      <c r="DO89" s="185"/>
      <c r="DP89" s="185"/>
      <c r="DQ89" s="185"/>
      <c r="DR89" s="185"/>
      <c r="DS89" s="185"/>
      <c r="DT89" s="185"/>
      <c r="DU89" s="185"/>
      <c r="DV89" s="185"/>
      <c r="DW89" s="185"/>
      <c r="DX89" s="185"/>
      <c r="DY89" s="185"/>
      <c r="DZ89" s="185"/>
      <c r="EA89" s="185"/>
      <c r="EB89" s="185"/>
      <c r="EC89" s="185"/>
      <c r="ED89" s="185"/>
      <c r="EE89" s="185"/>
      <c r="EF89" s="185"/>
      <c r="EG89" s="185"/>
      <c r="EH89" s="185"/>
      <c r="EI89" s="185"/>
      <c r="EJ89" s="185"/>
      <c r="EK89" s="185"/>
      <c r="EL89" s="185"/>
      <c r="EM89" s="185"/>
      <c r="EN89" s="185"/>
      <c r="EO89" s="185"/>
      <c r="EP89" s="185"/>
      <c r="EQ89" s="185"/>
      <c r="ER89" s="185"/>
      <c r="ES89" s="185"/>
      <c r="ET89" s="185"/>
      <c r="EU89" s="185"/>
      <c r="EV89" s="185"/>
      <c r="EW89" s="185"/>
      <c r="EX89" s="185"/>
      <c r="EY89" s="185"/>
      <c r="EZ89" s="185"/>
      <c r="FA89" s="185"/>
      <c r="FB89" s="185"/>
      <c r="FC89" s="185"/>
      <c r="FD89" s="185"/>
      <c r="FE89" s="185"/>
      <c r="FF89" s="185"/>
      <c r="FG89" s="185"/>
      <c r="FH89" s="185"/>
      <c r="FI89" s="185"/>
      <c r="FJ89" s="185"/>
      <c r="FK89" s="185"/>
      <c r="FL89" s="185"/>
      <c r="FM89" s="185"/>
      <c r="FN89" s="185"/>
      <c r="FO89" s="185"/>
      <c r="FP89" s="745"/>
      <c r="FQ89" s="745"/>
      <c r="FR89" s="745"/>
      <c r="FS89" s="745"/>
      <c r="FT89" s="745"/>
      <c r="FU89" s="745"/>
      <c r="FV89" s="745"/>
      <c r="FW89" s="745"/>
      <c r="FX89" s="745"/>
      <c r="FY89" s="745"/>
      <c r="FZ89" s="745"/>
      <c r="GA89" s="745"/>
      <c r="GB89" s="745"/>
      <c r="GC89" s="745"/>
      <c r="GD89" s="745"/>
      <c r="GE89" s="745"/>
      <c r="GF89" s="745"/>
      <c r="GG89" s="745"/>
      <c r="GH89" s="745"/>
      <c r="GI89" s="745"/>
      <c r="GJ89" s="745"/>
      <c r="GK89" s="745"/>
      <c r="GL89" s="745"/>
      <c r="GM89" s="745"/>
      <c r="GN89" s="745"/>
      <c r="GO89" s="745"/>
      <c r="GP89" s="745"/>
      <c r="GQ89" s="745"/>
      <c r="GR89" s="745"/>
      <c r="GS89" s="745"/>
      <c r="GT89" s="745"/>
      <c r="GU89" s="745"/>
      <c r="GV89" s="745"/>
      <c r="GW89" s="375"/>
      <c r="GX89" s="375"/>
      <c r="GY89" s="375"/>
      <c r="GZ89" s="375"/>
      <c r="HA89" s="375"/>
      <c r="HB89" s="375"/>
      <c r="HC89" s="375"/>
      <c r="HD89" s="375"/>
      <c r="HE89" s="375"/>
      <c r="HF89" s="375"/>
      <c r="HG89" s="375"/>
      <c r="HH89" s="375"/>
    </row>
    <row r="90" spans="1:216" ht="23.25">
      <c r="A90" s="103"/>
      <c r="B90" s="103"/>
      <c r="C90" s="225"/>
      <c r="D90" s="225"/>
      <c r="E90" s="225"/>
      <c r="F90" s="225"/>
      <c r="G90" s="225"/>
      <c r="H90" s="225"/>
      <c r="I90" s="225"/>
      <c r="J90" s="225"/>
      <c r="K90" s="225"/>
      <c r="L90" s="225"/>
      <c r="M90" s="224"/>
      <c r="N90" s="954"/>
      <c r="O90" s="954"/>
      <c r="P90" s="954"/>
      <c r="Q90" s="954"/>
      <c r="R90" s="954"/>
      <c r="S90" s="954"/>
      <c r="T90" s="954"/>
      <c r="U90" s="954"/>
      <c r="V90" s="954"/>
      <c r="W90" s="954"/>
      <c r="X90" s="224"/>
      <c r="Y90" s="185"/>
      <c r="Z90" s="118"/>
      <c r="AA90" s="185"/>
      <c r="AB90" s="185"/>
      <c r="AC90" s="185"/>
      <c r="AD90" s="185"/>
      <c r="AE90" s="185"/>
      <c r="AF90" s="185"/>
      <c r="AG90" s="185"/>
      <c r="AH90" s="185"/>
      <c r="AI90" s="185"/>
      <c r="AJ90" s="185"/>
      <c r="AK90" s="185"/>
      <c r="AL90" s="185"/>
      <c r="AM90" s="185"/>
      <c r="AN90" s="745" t="str">
        <f>IF(TYPOLOGY = "Bridge", AH8,AH15)</f>
        <v>Other substructure (1.1, 1.2)</v>
      </c>
      <c r="AO90" s="786">
        <f ca="1">IF(TYPOLOGY = "Bridge", AW44,BA44)</f>
        <v>0</v>
      </c>
      <c r="AP90" s="185"/>
      <c r="AQ90" s="185"/>
      <c r="AR90" s="185"/>
      <c r="AS90" s="185"/>
      <c r="AT90" s="185"/>
      <c r="AU90" s="185"/>
      <c r="AV90" s="185"/>
      <c r="AW90" s="185"/>
      <c r="AX90" s="185"/>
      <c r="AY90" s="185"/>
      <c r="AZ90" s="185"/>
      <c r="BA90" s="185"/>
      <c r="BB90" s="185"/>
      <c r="BC90" s="185"/>
      <c r="BD90" s="185"/>
      <c r="BE90" s="185"/>
      <c r="BF90" s="185"/>
      <c r="BG90" s="185"/>
      <c r="BH90" s="185"/>
      <c r="BI90" s="185"/>
      <c r="BJ90" s="743"/>
      <c r="BK90" s="743"/>
      <c r="BL90" s="743"/>
      <c r="BM90" s="744"/>
      <c r="BN90" s="744"/>
      <c r="BO90" s="744"/>
      <c r="BP90" s="744"/>
      <c r="BQ90" s="185"/>
      <c r="BR90" s="185"/>
      <c r="BS90" s="185"/>
      <c r="BT90" s="185"/>
      <c r="BU90" s="185"/>
      <c r="BV90" s="185"/>
      <c r="BW90" s="185"/>
      <c r="BX90" s="185"/>
      <c r="BY90" s="185"/>
      <c r="BZ90" s="808" t="s">
        <v>812</v>
      </c>
      <c r="CA90" s="808" t="str">
        <f>'Default Values'!AK9 &amp; _xlfn.CONCAT(" kgCO₂e/FA")</f>
        <v>1500 kgCO₂e/FA</v>
      </c>
      <c r="CB90" s="808" t="str">
        <f>IF($AU$51=0, "Target N/A",IF($AU$51&lt;'Default Values'!AK9,"Scheme meets target", "Scheme does not meet target"))</f>
        <v>Target N/A</v>
      </c>
      <c r="CC90" s="185"/>
      <c r="CD90" s="185"/>
      <c r="CE90" s="185"/>
      <c r="CF90" s="185"/>
      <c r="CG90" s="185"/>
      <c r="CH90" s="185"/>
      <c r="CI90" s="185"/>
      <c r="CJ90" s="185"/>
      <c r="CK90" s="185"/>
      <c r="CL90" s="185"/>
      <c r="CM90" s="185"/>
      <c r="CN90" s="185"/>
      <c r="CO90" s="185"/>
      <c r="CP90" s="185"/>
      <c r="CQ90" s="185"/>
      <c r="CR90" s="185"/>
      <c r="CS90" s="185"/>
      <c r="CT90" s="185"/>
      <c r="CU90" s="185"/>
      <c r="CV90" s="185"/>
      <c r="CW90" s="185"/>
      <c r="CX90" s="185"/>
      <c r="CY90" s="185"/>
      <c r="CZ90" s="185"/>
      <c r="DA90" s="185"/>
      <c r="DB90" s="185"/>
      <c r="DC90" s="185"/>
      <c r="DD90" s="185"/>
      <c r="DE90" s="185"/>
      <c r="DF90" s="185"/>
      <c r="DG90" s="185"/>
      <c r="DH90" s="185"/>
      <c r="DI90" s="185"/>
      <c r="DJ90" s="185"/>
      <c r="DK90" s="185"/>
      <c r="DL90" s="185"/>
      <c r="DM90" s="185"/>
      <c r="DN90" s="185"/>
      <c r="DO90" s="185"/>
      <c r="DP90" s="185"/>
      <c r="DQ90" s="185"/>
      <c r="DR90" s="185"/>
      <c r="DS90" s="185"/>
      <c r="DT90" s="185"/>
      <c r="DU90" s="185"/>
      <c r="DV90" s="185"/>
      <c r="DW90" s="185"/>
      <c r="DX90" s="185"/>
      <c r="DY90" s="185"/>
      <c r="DZ90" s="185"/>
      <c r="EA90" s="185"/>
      <c r="EB90" s="185"/>
      <c r="EC90" s="185"/>
      <c r="ED90" s="185"/>
      <c r="EE90" s="185"/>
      <c r="EF90" s="185"/>
      <c r="EG90" s="185"/>
      <c r="EH90" s="185"/>
      <c r="EI90" s="185"/>
      <c r="EJ90" s="185"/>
      <c r="EK90" s="185"/>
      <c r="EL90" s="185"/>
      <c r="EM90" s="185"/>
      <c r="EN90" s="185"/>
      <c r="EO90" s="185"/>
      <c r="EP90" s="185"/>
      <c r="EQ90" s="185"/>
      <c r="ER90" s="185"/>
      <c r="ES90" s="185"/>
      <c r="ET90" s="185"/>
      <c r="EU90" s="185"/>
      <c r="EV90" s="185"/>
      <c r="EW90" s="185"/>
      <c r="EX90" s="185"/>
      <c r="EY90" s="185"/>
      <c r="EZ90" s="185"/>
      <c r="FA90" s="185"/>
      <c r="FB90" s="185"/>
      <c r="FC90" s="185"/>
      <c r="FD90" s="185"/>
      <c r="FE90" s="185"/>
      <c r="FF90" s="185"/>
      <c r="FG90" s="185"/>
      <c r="FH90" s="185"/>
      <c r="FI90" s="185"/>
      <c r="FJ90" s="185"/>
      <c r="FK90" s="185"/>
      <c r="FL90" s="185"/>
      <c r="FM90" s="185"/>
      <c r="FN90" s="185"/>
      <c r="FO90" s="185"/>
      <c r="FP90" s="745"/>
      <c r="FQ90" s="745"/>
      <c r="FR90" s="745"/>
      <c r="FS90" s="745"/>
      <c r="FT90" s="745"/>
      <c r="FU90" s="745"/>
      <c r="FV90" s="745"/>
      <c r="FW90" s="745"/>
      <c r="FX90" s="745"/>
      <c r="FY90" s="745"/>
      <c r="FZ90" s="745"/>
      <c r="GA90" s="745"/>
      <c r="GB90" s="745"/>
      <c r="GC90" s="745"/>
      <c r="GD90" s="745"/>
      <c r="GE90" s="745"/>
      <c r="GF90" s="745"/>
      <c r="GG90" s="745"/>
      <c r="GH90" s="745"/>
      <c r="GI90" s="745"/>
      <c r="GJ90" s="745"/>
      <c r="GK90" s="745"/>
      <c r="GL90" s="745"/>
      <c r="GM90" s="745"/>
      <c r="GN90" s="745"/>
      <c r="GO90" s="745"/>
      <c r="GP90" s="745"/>
      <c r="GQ90" s="745"/>
      <c r="GR90" s="745"/>
      <c r="GS90" s="745"/>
      <c r="GT90" s="745"/>
      <c r="GU90" s="745"/>
      <c r="GV90" s="745"/>
      <c r="GW90" s="375"/>
      <c r="GX90" s="375"/>
      <c r="GY90" s="375"/>
      <c r="GZ90" s="375"/>
      <c r="HA90" s="375"/>
      <c r="HB90" s="375"/>
      <c r="HC90" s="375"/>
      <c r="HD90" s="375"/>
      <c r="HE90" s="375"/>
      <c r="HF90" s="375"/>
      <c r="HG90" s="375"/>
      <c r="HH90" s="375"/>
    </row>
    <row r="91" spans="1:216" ht="23.25">
      <c r="A91" s="103"/>
      <c r="B91" s="225"/>
      <c r="C91" s="225"/>
      <c r="D91" s="225"/>
      <c r="E91" s="225"/>
      <c r="F91" s="225"/>
      <c r="G91" s="225"/>
      <c r="H91" s="225"/>
      <c r="I91" s="225"/>
      <c r="J91" s="225"/>
      <c r="K91" s="225"/>
      <c r="L91" s="225"/>
      <c r="M91" s="224"/>
      <c r="N91" s="954"/>
      <c r="O91" s="954"/>
      <c r="P91" s="954"/>
      <c r="Q91" s="954"/>
      <c r="R91" s="954"/>
      <c r="S91" s="954"/>
      <c r="T91" s="954"/>
      <c r="U91" s="954"/>
      <c r="V91" s="954"/>
      <c r="W91" s="954"/>
      <c r="X91" s="224"/>
      <c r="Y91" s="185"/>
      <c r="Z91" s="118"/>
      <c r="AA91" s="185"/>
      <c r="AB91" s="185"/>
      <c r="AC91" s="185"/>
      <c r="AD91" s="185"/>
      <c r="AE91" s="185"/>
      <c r="AF91" s="185"/>
      <c r="AG91" s="185"/>
      <c r="AH91" s="185"/>
      <c r="AI91" s="185"/>
      <c r="AJ91" s="185"/>
      <c r="AK91" s="185"/>
      <c r="AL91" s="185"/>
      <c r="AM91" s="185"/>
      <c r="AN91" s="745" t="str">
        <f>IF(TYPOLOGY = "Bridge", AH9,AH16)</f>
        <v>Frame (2.1)</v>
      </c>
      <c r="AO91" s="786">
        <f ca="1">IF(TYPOLOGY = "Bridge", AW45,BA45)</f>
        <v>0</v>
      </c>
      <c r="AP91" s="185"/>
      <c r="AQ91" s="185"/>
      <c r="AR91" s="185"/>
      <c r="AS91" s="185"/>
      <c r="AT91" s="185"/>
      <c r="AU91" s="185"/>
      <c r="AV91" s="185"/>
      <c r="AW91" s="185"/>
      <c r="AX91" s="185"/>
      <c r="AY91" s="185"/>
      <c r="AZ91" s="185"/>
      <c r="BA91" s="185"/>
      <c r="BB91" s="185"/>
      <c r="BC91" s="185"/>
      <c r="BD91" s="185"/>
      <c r="BE91" s="185"/>
      <c r="BF91" s="185"/>
      <c r="BG91" s="185"/>
      <c r="BH91" s="185"/>
      <c r="BI91" s="185"/>
      <c r="BJ91" s="743"/>
      <c r="BK91" s="743"/>
      <c r="BL91" s="743"/>
      <c r="BM91" s="744"/>
      <c r="BN91" s="744"/>
      <c r="BO91" s="744"/>
      <c r="BP91" s="809"/>
      <c r="BQ91" s="185"/>
      <c r="BR91" s="185"/>
      <c r="BS91" s="185"/>
      <c r="BT91" s="185"/>
      <c r="BU91" s="185"/>
      <c r="BV91" s="185"/>
      <c r="BW91" s="185"/>
      <c r="BX91" s="185"/>
      <c r="BY91" s="185"/>
      <c r="BZ91" s="808" t="s">
        <v>405</v>
      </c>
      <c r="CA91" s="810">
        <f>CG12</f>
        <v>137</v>
      </c>
      <c r="CB91" s="808" t="str">
        <f>IF($AU$51=0, "Target N/A",IF($AU$51&lt;CA91,"Scheme meets target", "Scheme does not meet target"))</f>
        <v>Target N/A</v>
      </c>
      <c r="CC91" s="185"/>
      <c r="CD91" s="185"/>
      <c r="CE91" s="185"/>
      <c r="CF91" s="185"/>
      <c r="CG91" s="185"/>
      <c r="CH91" s="185"/>
      <c r="CI91" s="185"/>
      <c r="CJ91" s="185"/>
      <c r="CK91" s="185"/>
      <c r="CL91" s="185"/>
      <c r="CM91" s="185"/>
      <c r="CN91" s="185"/>
      <c r="CO91" s="185"/>
      <c r="CP91" s="185"/>
      <c r="CQ91" s="185"/>
      <c r="CR91" s="185"/>
      <c r="CS91" s="185"/>
      <c r="CT91" s="185"/>
      <c r="CU91" s="185"/>
      <c r="CV91" s="185"/>
      <c r="CW91" s="185"/>
      <c r="CX91" s="185"/>
      <c r="CY91" s="185"/>
      <c r="CZ91" s="185"/>
      <c r="DA91" s="185"/>
      <c r="DB91" s="185"/>
      <c r="DC91" s="185"/>
      <c r="DD91" s="185"/>
      <c r="DE91" s="185"/>
      <c r="DF91" s="185"/>
      <c r="DG91" s="185"/>
      <c r="DH91" s="185"/>
      <c r="DI91" s="185"/>
      <c r="DJ91" s="185"/>
      <c r="DK91" s="185"/>
      <c r="DL91" s="185"/>
      <c r="DM91" s="185"/>
      <c r="DN91" s="185"/>
      <c r="DO91" s="185"/>
      <c r="DP91" s="185"/>
      <c r="DQ91" s="185"/>
      <c r="DR91" s="185"/>
      <c r="DS91" s="185"/>
      <c r="DT91" s="185"/>
      <c r="DU91" s="185"/>
      <c r="DV91" s="185"/>
      <c r="DW91" s="185"/>
      <c r="DX91" s="185"/>
      <c r="DY91" s="185"/>
      <c r="DZ91" s="185"/>
      <c r="EA91" s="185"/>
      <c r="EB91" s="185"/>
      <c r="EC91" s="185"/>
      <c r="ED91" s="185"/>
      <c r="EE91" s="185"/>
      <c r="EF91" s="185"/>
      <c r="EG91" s="185"/>
      <c r="EH91" s="185"/>
      <c r="EI91" s="185"/>
      <c r="EJ91" s="185"/>
      <c r="EK91" s="185"/>
      <c r="EL91" s="185"/>
      <c r="EM91" s="185"/>
      <c r="EN91" s="185"/>
      <c r="EO91" s="185"/>
      <c r="EP91" s="185"/>
      <c r="EQ91" s="185"/>
      <c r="ER91" s="185"/>
      <c r="ES91" s="185"/>
      <c r="ET91" s="185"/>
      <c r="EU91" s="185"/>
      <c r="EV91" s="185"/>
      <c r="EW91" s="185"/>
      <c r="EX91" s="185"/>
      <c r="EY91" s="185"/>
      <c r="EZ91" s="185"/>
      <c r="FA91" s="185"/>
      <c r="FB91" s="185"/>
      <c r="FC91" s="185"/>
      <c r="FD91" s="185"/>
      <c r="FE91" s="185"/>
      <c r="FF91" s="185"/>
      <c r="FG91" s="185"/>
      <c r="FH91" s="185"/>
      <c r="FI91" s="185"/>
      <c r="FJ91" s="185"/>
      <c r="FK91" s="185"/>
      <c r="FL91" s="185"/>
      <c r="FM91" s="185"/>
      <c r="FN91" s="185"/>
      <c r="FO91" s="185"/>
      <c r="FP91" s="745"/>
      <c r="FQ91" s="745"/>
      <c r="FR91" s="745"/>
      <c r="FS91" s="745"/>
      <c r="FT91" s="745"/>
      <c r="FU91" s="745"/>
      <c r="FV91" s="745"/>
      <c r="FW91" s="745"/>
      <c r="FX91" s="745"/>
      <c r="FY91" s="745"/>
      <c r="FZ91" s="745"/>
      <c r="GA91" s="745"/>
      <c r="GB91" s="745"/>
      <c r="GC91" s="745"/>
      <c r="GD91" s="745"/>
      <c r="GE91" s="745"/>
      <c r="GF91" s="745"/>
      <c r="GG91" s="745"/>
      <c r="GH91" s="745"/>
      <c r="GI91" s="745"/>
      <c r="GJ91" s="745"/>
      <c r="GK91" s="745"/>
      <c r="GL91" s="745"/>
      <c r="GM91" s="745"/>
      <c r="GN91" s="745"/>
      <c r="GO91" s="745"/>
      <c r="GP91" s="745"/>
      <c r="GQ91" s="745"/>
      <c r="GR91" s="745"/>
      <c r="GS91" s="745"/>
      <c r="GT91" s="745"/>
      <c r="GU91" s="745"/>
      <c r="GV91" s="745"/>
      <c r="GW91" s="375"/>
      <c r="GX91" s="375"/>
      <c r="GY91" s="375"/>
      <c r="GZ91" s="375"/>
      <c r="HA91" s="375"/>
      <c r="HB91" s="375"/>
      <c r="HC91" s="375"/>
      <c r="HD91" s="375"/>
      <c r="HE91" s="375"/>
      <c r="HF91" s="375"/>
      <c r="HG91" s="375"/>
      <c r="HH91" s="375"/>
    </row>
    <row r="92" spans="1:216" ht="22.9" customHeight="1">
      <c r="A92" s="103"/>
      <c r="B92" s="103"/>
      <c r="C92" s="225"/>
      <c r="D92" s="225"/>
      <c r="E92" s="225"/>
      <c r="F92" s="225"/>
      <c r="G92" s="225"/>
      <c r="H92" s="225"/>
      <c r="I92" s="225"/>
      <c r="J92" s="225"/>
      <c r="K92" s="225"/>
      <c r="L92" s="225"/>
      <c r="M92" s="224"/>
      <c r="N92" s="224"/>
      <c r="O92" s="224"/>
      <c r="P92" s="224"/>
      <c r="Q92" s="224"/>
      <c r="R92" s="224"/>
      <c r="S92" s="224"/>
      <c r="T92" s="224"/>
      <c r="U92" s="224"/>
      <c r="V92" s="224"/>
      <c r="W92" s="224"/>
      <c r="X92" s="224"/>
      <c r="Y92" s="185"/>
      <c r="Z92" s="118"/>
      <c r="AA92" s="185"/>
      <c r="AB92" s="185"/>
      <c r="AC92" s="185"/>
      <c r="AD92" s="185"/>
      <c r="AE92" s="185"/>
      <c r="AF92" s="185"/>
      <c r="AG92" s="185"/>
      <c r="AH92" s="185"/>
      <c r="AI92" s="185"/>
      <c r="AJ92" s="185"/>
      <c r="AK92" s="185"/>
      <c r="AL92" s="185"/>
      <c r="AM92" s="185"/>
      <c r="AN92" s="745" t="str">
        <f>IF(TYPOLOGY = "Bridge", AH10,AH17)</f>
        <v>Upper floors/slabs inc roof (2.2, 2.3)</v>
      </c>
      <c r="AO92" s="786">
        <f ca="1">IF(TYPOLOGY = "Bridge", AW46,BA46)</f>
        <v>0</v>
      </c>
      <c r="AP92" s="185"/>
      <c r="AQ92" s="185"/>
      <c r="AR92" s="185"/>
      <c r="AS92" s="185"/>
      <c r="AT92" s="185"/>
      <c r="AU92" s="185"/>
      <c r="AV92" s="185"/>
      <c r="AW92" s="185"/>
      <c r="AX92" s="185"/>
      <c r="AY92" s="185"/>
      <c r="AZ92" s="185"/>
      <c r="BA92" s="185"/>
      <c r="BB92" s="185"/>
      <c r="BC92" s="185"/>
      <c r="BD92" s="185"/>
      <c r="BE92" s="185"/>
      <c r="BF92" s="185"/>
      <c r="BG92" s="185"/>
      <c r="BH92" s="185"/>
      <c r="BI92" s="185"/>
      <c r="BJ92" s="743"/>
      <c r="BK92" s="743"/>
      <c r="BL92" s="743"/>
      <c r="BM92" s="744"/>
      <c r="BN92" s="744"/>
      <c r="BO92" s="744"/>
      <c r="BP92" s="744"/>
      <c r="BQ92" s="185"/>
      <c r="BR92" s="185"/>
      <c r="BS92" s="185"/>
      <c r="BT92" s="185"/>
      <c r="BU92" s="185"/>
      <c r="BV92" s="185"/>
      <c r="BW92" s="185"/>
      <c r="BX92" s="185"/>
      <c r="BY92" s="185"/>
      <c r="BZ92" s="808" t="s">
        <v>403</v>
      </c>
      <c r="CA92" s="810">
        <f>IFERROR(_xlfn.XLOOKUP(TYPOLOGY,$CF$13:$CF$15,$CG$13:$CG$15,,),0)</f>
        <v>0</v>
      </c>
      <c r="CB92" s="808" t="str">
        <f>IF(CA92=0, "Target N/A",IF($AU$51&lt;CA92,"Scheme meets target", "Scheme does not meet target"))</f>
        <v>Target N/A</v>
      </c>
      <c r="CC92" s="811"/>
      <c r="CD92" s="185"/>
      <c r="CE92" s="185"/>
      <c r="CF92" s="185"/>
      <c r="CG92" s="185"/>
      <c r="CH92" s="185"/>
      <c r="CI92" s="185"/>
      <c r="CJ92" s="185"/>
      <c r="CK92" s="185"/>
      <c r="CL92" s="185"/>
      <c r="CM92" s="185"/>
      <c r="CN92" s="185"/>
      <c r="CO92" s="185"/>
      <c r="CP92" s="185"/>
      <c r="CQ92" s="185"/>
      <c r="CR92" s="185"/>
      <c r="CS92" s="185"/>
      <c r="CT92" s="185"/>
      <c r="CU92" s="185"/>
      <c r="CV92" s="185"/>
      <c r="CW92" s="185"/>
      <c r="CX92" s="185"/>
      <c r="CY92" s="185"/>
      <c r="CZ92" s="185"/>
      <c r="DA92" s="185"/>
      <c r="DB92" s="185"/>
      <c r="DC92" s="185"/>
      <c r="DD92" s="185"/>
      <c r="DE92" s="185"/>
      <c r="DF92" s="185"/>
      <c r="DG92" s="185"/>
      <c r="DH92" s="185"/>
      <c r="DI92" s="185"/>
      <c r="DJ92" s="185"/>
      <c r="DK92" s="185"/>
      <c r="DL92" s="185"/>
      <c r="DM92" s="185"/>
      <c r="DN92" s="185"/>
      <c r="DO92" s="185"/>
      <c r="DP92" s="185"/>
      <c r="DQ92" s="185"/>
      <c r="DR92" s="185"/>
      <c r="DS92" s="185"/>
      <c r="DT92" s="185"/>
      <c r="DU92" s="185"/>
      <c r="DV92" s="185"/>
      <c r="DW92" s="185"/>
      <c r="DX92" s="185"/>
      <c r="DY92" s="185"/>
      <c r="DZ92" s="185"/>
      <c r="EA92" s="185"/>
      <c r="EB92" s="185"/>
      <c r="EC92" s="185"/>
      <c r="ED92" s="185"/>
      <c r="EE92" s="185"/>
      <c r="EF92" s="185"/>
      <c r="EG92" s="185"/>
      <c r="EH92" s="185"/>
      <c r="EI92" s="185"/>
      <c r="EJ92" s="185"/>
      <c r="EK92" s="185"/>
      <c r="EL92" s="185"/>
      <c r="EM92" s="185"/>
      <c r="EN92" s="185"/>
      <c r="EO92" s="185"/>
      <c r="EP92" s="185"/>
      <c r="EQ92" s="185"/>
      <c r="ER92" s="185"/>
      <c r="ES92" s="185"/>
      <c r="ET92" s="185"/>
      <c r="EU92" s="185"/>
      <c r="EV92" s="185"/>
      <c r="EW92" s="185"/>
      <c r="EX92" s="185"/>
      <c r="EY92" s="185"/>
      <c r="EZ92" s="185"/>
      <c r="FA92" s="185"/>
      <c r="FB92" s="185"/>
      <c r="FC92" s="185"/>
      <c r="FD92" s="185"/>
      <c r="FE92" s="185"/>
      <c r="FF92" s="185"/>
      <c r="FG92" s="185"/>
      <c r="FH92" s="185"/>
      <c r="FI92" s="185"/>
      <c r="FJ92" s="185"/>
      <c r="FK92" s="185"/>
      <c r="FL92" s="185"/>
      <c r="FM92" s="185"/>
      <c r="FN92" s="185"/>
      <c r="FO92" s="185"/>
      <c r="FP92" s="745"/>
      <c r="FQ92" s="745"/>
      <c r="FR92" s="745"/>
      <c r="FS92" s="745"/>
      <c r="FT92" s="745"/>
      <c r="FU92" s="745"/>
      <c r="FV92" s="745"/>
      <c r="FW92" s="745"/>
      <c r="FX92" s="745"/>
      <c r="FY92" s="745"/>
      <c r="FZ92" s="745"/>
      <c r="GA92" s="745"/>
      <c r="GB92" s="745"/>
      <c r="GC92" s="745"/>
      <c r="GD92" s="745"/>
      <c r="GE92" s="745"/>
      <c r="GF92" s="745"/>
      <c r="GG92" s="745"/>
      <c r="GH92" s="745"/>
      <c r="GI92" s="745"/>
      <c r="GJ92" s="745"/>
      <c r="GK92" s="745"/>
      <c r="GL92" s="745"/>
      <c r="GM92" s="745"/>
      <c r="GN92" s="745"/>
      <c r="GO92" s="745"/>
      <c r="GP92" s="745"/>
      <c r="GQ92" s="745"/>
      <c r="GR92" s="745"/>
      <c r="GS92" s="745"/>
      <c r="GT92" s="745"/>
      <c r="GU92" s="745"/>
      <c r="GV92" s="745"/>
      <c r="GW92" s="375"/>
      <c r="GX92" s="375"/>
      <c r="GY92" s="375"/>
      <c r="GZ92" s="375"/>
      <c r="HA92" s="375"/>
      <c r="HB92" s="375"/>
      <c r="HC92" s="375"/>
      <c r="HD92" s="375"/>
      <c r="HE92" s="375"/>
      <c r="HF92" s="375"/>
      <c r="HG92" s="375"/>
      <c r="HH92" s="375"/>
    </row>
    <row r="93" spans="1:216" ht="18.600000000000001" hidden="1" customHeight="1">
      <c r="A93" s="103"/>
      <c r="B93" s="103"/>
      <c r="C93" s="225"/>
      <c r="D93" s="225"/>
      <c r="E93" s="225"/>
      <c r="F93" s="225"/>
      <c r="G93" s="225"/>
      <c r="H93" s="225"/>
      <c r="I93" s="225"/>
      <c r="J93" s="225"/>
      <c r="K93" s="225"/>
      <c r="L93" s="225"/>
      <c r="M93" s="224"/>
      <c r="N93" s="224"/>
      <c r="O93" s="224"/>
      <c r="P93" s="224"/>
      <c r="Q93" s="224"/>
      <c r="R93" s="224"/>
      <c r="S93" s="224"/>
      <c r="T93" s="224"/>
      <c r="U93" s="224"/>
      <c r="V93" s="224"/>
      <c r="W93" s="224"/>
      <c r="X93" s="224"/>
      <c r="Y93" s="103"/>
      <c r="Z93" s="211"/>
      <c r="AA93" s="103"/>
      <c r="AB93" s="103"/>
      <c r="AC93" s="103"/>
      <c r="AD93" s="103"/>
      <c r="AE93" s="103"/>
      <c r="AF93" s="103"/>
      <c r="AG93" s="103"/>
      <c r="AH93" s="103"/>
      <c r="AI93" s="103"/>
      <c r="AJ93" s="103"/>
      <c r="AK93" s="103"/>
      <c r="AL93" s="103"/>
      <c r="AM93" s="103"/>
      <c r="AN93" s="745" t="e">
        <f>IF(TYPOLOGY = "Bridge", AH11,#N/A)</f>
        <v>#N/A</v>
      </c>
      <c r="AO93" s="786" t="e">
        <f>IF(TYPOLOGY = "Bridge", AW47,#N/A)</f>
        <v>#N/A</v>
      </c>
      <c r="AP93" s="103"/>
      <c r="AQ93" s="103"/>
      <c r="AR93" s="103"/>
      <c r="AS93" s="103"/>
      <c r="AT93" s="103"/>
      <c r="AU93" s="103"/>
      <c r="AV93" s="103"/>
      <c r="AW93" s="103"/>
      <c r="AX93" s="103"/>
      <c r="AY93" s="103"/>
      <c r="AZ93" s="103"/>
      <c r="BA93" s="103"/>
      <c r="BB93" s="103"/>
      <c r="BC93" s="103"/>
      <c r="BD93" s="103"/>
      <c r="BE93" s="103"/>
      <c r="BF93" s="103"/>
      <c r="BG93" s="103"/>
      <c r="BH93" s="103"/>
      <c r="BI93" s="103"/>
      <c r="BJ93" s="225"/>
      <c r="BK93" s="225"/>
      <c r="BL93" s="225"/>
      <c r="BM93" s="224"/>
      <c r="BN93" s="224"/>
      <c r="BO93" s="224"/>
      <c r="BP93" s="224"/>
      <c r="BQ93" s="103"/>
      <c r="BR93" s="103"/>
      <c r="BS93" s="103"/>
      <c r="BT93" s="103"/>
      <c r="BU93" s="103"/>
      <c r="BV93" s="103"/>
      <c r="BW93" s="103"/>
      <c r="BX93" s="103"/>
      <c r="BY93" s="103"/>
      <c r="BZ93" s="103"/>
      <c r="CA93" s="225"/>
      <c r="CB93" s="103"/>
      <c r="CC93" s="404"/>
      <c r="CD93" s="103"/>
      <c r="CE93" s="103"/>
      <c r="CF93" s="103"/>
      <c r="CG93" s="103"/>
      <c r="CH93" s="103"/>
      <c r="CI93" s="103"/>
      <c r="CK93" s="103"/>
      <c r="CL93" s="103"/>
      <c r="CM93" s="103"/>
      <c r="CN93" s="103"/>
      <c r="CO93" s="103"/>
      <c r="CP93" s="103"/>
      <c r="CQ93" s="103"/>
      <c r="CR93" s="103"/>
      <c r="CS93" s="103"/>
      <c r="CT93" s="103"/>
      <c r="CU93" s="103"/>
      <c r="CV93" s="103"/>
      <c r="CW93" s="103"/>
      <c r="CX93" s="103"/>
      <c r="CY93" s="103"/>
      <c r="CZ93" s="103"/>
      <c r="DA93" s="103"/>
      <c r="DB93" s="103"/>
      <c r="DC93" s="103"/>
      <c r="DD93" s="103"/>
      <c r="DE93" s="103"/>
      <c r="DF93" s="103"/>
      <c r="DG93" s="103"/>
      <c r="DH93" s="103"/>
      <c r="DI93" s="103"/>
      <c r="DJ93" s="103"/>
      <c r="DK93" s="103"/>
      <c r="DL93" s="103"/>
      <c r="DM93" s="103"/>
      <c r="DN93" s="103"/>
      <c r="DO93" s="103"/>
      <c r="DP93" s="103"/>
      <c r="DQ93" s="103"/>
      <c r="DR93" s="103"/>
      <c r="DS93" s="103"/>
      <c r="DT93" s="103"/>
      <c r="DU93" s="103"/>
      <c r="DV93" s="103"/>
      <c r="DW93" s="103"/>
      <c r="DX93" s="103"/>
      <c r="DY93" s="103"/>
      <c r="DZ93" s="103"/>
      <c r="EA93" s="103"/>
      <c r="EB93" s="103"/>
      <c r="EC93" s="103"/>
      <c r="ED93" s="103"/>
      <c r="EE93" s="103"/>
      <c r="EF93" s="103"/>
      <c r="EG93" s="103"/>
      <c r="EH93" s="103"/>
      <c r="EI93" s="103"/>
      <c r="EJ93" s="103"/>
      <c r="EK93" s="103"/>
      <c r="EL93" s="103"/>
      <c r="EM93" s="103"/>
      <c r="EN93" s="103"/>
      <c r="EO93" s="103"/>
      <c r="EP93" s="103"/>
      <c r="EQ93" s="103"/>
      <c r="ER93" s="103"/>
      <c r="ES93" s="103"/>
      <c r="ET93" s="103"/>
      <c r="EU93" s="103"/>
      <c r="EV93" s="103"/>
      <c r="EW93" s="103"/>
      <c r="EX93" s="103"/>
      <c r="EY93" s="103"/>
      <c r="EZ93" s="103"/>
      <c r="FA93" s="103"/>
      <c r="FB93" s="103"/>
      <c r="FC93" s="103"/>
      <c r="FD93" s="103"/>
      <c r="FE93" s="103"/>
      <c r="FF93" s="103"/>
      <c r="FG93" s="103"/>
      <c r="FH93" s="103"/>
      <c r="FI93" s="103"/>
      <c r="FJ93" s="103"/>
      <c r="FK93" s="103"/>
      <c r="FL93" s="103"/>
      <c r="FM93" s="103"/>
      <c r="FN93" s="103"/>
      <c r="FO93" s="103"/>
      <c r="FP93" s="375"/>
      <c r="FQ93" s="375"/>
      <c r="FR93" s="375"/>
      <c r="FS93" s="375"/>
      <c r="FT93" s="375"/>
      <c r="FU93" s="375"/>
      <c r="FV93" s="375"/>
      <c r="FW93" s="375"/>
      <c r="FX93" s="375"/>
      <c r="FY93" s="375"/>
      <c r="FZ93" s="375"/>
      <c r="GA93" s="375"/>
      <c r="GB93" s="375"/>
      <c r="GC93" s="375"/>
      <c r="GD93" s="375"/>
      <c r="GE93" s="375"/>
      <c r="GF93" s="375"/>
      <c r="GG93" s="375"/>
      <c r="GH93" s="375"/>
      <c r="GI93" s="375"/>
      <c r="GJ93" s="375"/>
      <c r="GK93" s="375"/>
      <c r="GL93" s="375"/>
      <c r="GM93" s="375"/>
      <c r="GN93" s="375"/>
      <c r="GO93" s="375"/>
      <c r="GP93" s="375"/>
      <c r="GQ93" s="375"/>
      <c r="GR93" s="375"/>
      <c r="GS93" s="375"/>
      <c r="GT93" s="375"/>
      <c r="GU93" s="375"/>
      <c r="GV93" s="375"/>
      <c r="GW93" s="375"/>
      <c r="GX93" s="375"/>
      <c r="GY93" s="375"/>
      <c r="GZ93" s="375"/>
      <c r="HA93" s="375"/>
      <c r="HB93" s="375"/>
      <c r="HC93" s="375"/>
      <c r="HD93" s="375"/>
      <c r="HE93" s="375"/>
      <c r="HF93" s="375"/>
      <c r="HG93" s="375"/>
      <c r="HH93" s="375"/>
    </row>
    <row r="94" spans="1:216" ht="23.25">
      <c r="A94" s="103"/>
      <c r="B94" s="103"/>
      <c r="C94" s="225"/>
      <c r="D94" s="225"/>
      <c r="E94" s="225"/>
      <c r="F94" s="225"/>
      <c r="G94" s="225"/>
      <c r="H94" s="225"/>
      <c r="I94" s="225"/>
      <c r="J94" s="225"/>
      <c r="K94" s="225"/>
      <c r="L94" s="225"/>
      <c r="M94" s="224"/>
      <c r="N94" s="224"/>
      <c r="O94" s="224"/>
      <c r="P94" s="224"/>
      <c r="Q94" s="224"/>
      <c r="R94" s="224"/>
      <c r="S94" s="224"/>
      <c r="T94" s="224"/>
      <c r="U94" s="224"/>
      <c r="V94" s="224"/>
      <c r="W94" s="224"/>
      <c r="X94" s="224"/>
      <c r="Y94" s="185"/>
      <c r="Z94" s="118"/>
      <c r="AA94" s="185"/>
      <c r="AB94" s="185"/>
      <c r="AC94" s="185"/>
      <c r="AD94" s="185"/>
      <c r="AE94" s="185"/>
      <c r="AF94" s="185"/>
      <c r="AG94" s="185"/>
      <c r="AH94" s="185"/>
      <c r="AI94" s="185"/>
      <c r="AJ94" s="185"/>
      <c r="AK94" s="185"/>
      <c r="AL94" s="185"/>
      <c r="AM94" s="185"/>
      <c r="AN94" s="745" t="str">
        <f>IF(TYPOLOGY = "Bridge", #N/A,AH19)</f>
        <v>Pre-fabricated buildings and units (6)</v>
      </c>
      <c r="AO94" s="786">
        <f ca="1">IF(TYPOLOGY = "Bridge", #N/A,BA48)</f>
        <v>0</v>
      </c>
      <c r="AP94" s="185"/>
      <c r="AQ94" s="185"/>
      <c r="AR94" s="185"/>
      <c r="AS94" s="185"/>
      <c r="AT94" s="185"/>
      <c r="AU94" s="185"/>
      <c r="AV94" s="185"/>
      <c r="AW94" s="185"/>
      <c r="AX94" s="185"/>
      <c r="AY94" s="185"/>
      <c r="AZ94" s="185"/>
      <c r="BA94" s="185"/>
      <c r="BB94" s="185"/>
      <c r="BC94" s="185"/>
      <c r="BD94" s="185"/>
      <c r="BE94" s="185"/>
      <c r="BF94" s="185"/>
      <c r="BG94" s="185"/>
      <c r="BH94" s="185"/>
      <c r="BI94" s="185"/>
      <c r="BJ94" s="743"/>
      <c r="BK94" s="743"/>
      <c r="BL94" s="743"/>
      <c r="BM94" s="744"/>
      <c r="BN94" s="744"/>
      <c r="BO94" s="744"/>
      <c r="BP94" s="744"/>
      <c r="BQ94" s="185"/>
      <c r="BR94" s="185"/>
      <c r="BS94" s="185"/>
      <c r="BT94" s="185"/>
      <c r="BU94" s="185"/>
      <c r="BV94" s="185"/>
      <c r="BW94" s="185"/>
      <c r="BX94" s="185"/>
      <c r="BY94" s="185"/>
      <c r="BZ94" s="812" t="s">
        <v>404</v>
      </c>
      <c r="CA94" s="810">
        <f>IFERROR(_xlfn.XLOOKUP(TYPOLOGY,$CF$16:$CF$18,$CG$16:$CG$18,,),0)</f>
        <v>0</v>
      </c>
      <c r="CB94" s="808" t="str">
        <f>IF(CA94=0, "Target N/A",IF($AU$51&lt;CA94,"Scheme meets target", "Scheme does not meet target"))</f>
        <v>Target N/A</v>
      </c>
      <c r="CC94" s="185"/>
      <c r="CD94" s="185"/>
      <c r="CE94" s="185"/>
      <c r="CF94" s="185"/>
      <c r="CG94" s="185"/>
      <c r="CH94" s="185"/>
      <c r="CI94" s="185"/>
      <c r="CJ94" s="185"/>
      <c r="CK94" s="185"/>
      <c r="CL94" s="185"/>
      <c r="CM94" s="185"/>
      <c r="CN94" s="185"/>
      <c r="CO94" s="185"/>
      <c r="CP94" s="185"/>
      <c r="CQ94" s="185"/>
      <c r="CR94" s="185"/>
      <c r="CS94" s="185"/>
      <c r="CT94" s="185"/>
      <c r="CU94" s="185"/>
      <c r="CV94" s="185"/>
      <c r="CW94" s="185"/>
      <c r="CX94" s="185"/>
      <c r="CY94" s="185"/>
      <c r="CZ94" s="185"/>
      <c r="DA94" s="185"/>
      <c r="DB94" s="185"/>
      <c r="DC94" s="185"/>
      <c r="DD94" s="185"/>
      <c r="DE94" s="185"/>
      <c r="DF94" s="185"/>
      <c r="DG94" s="185"/>
      <c r="DH94" s="185"/>
      <c r="DI94" s="185"/>
      <c r="DJ94" s="185"/>
      <c r="DK94" s="185"/>
      <c r="DL94" s="185"/>
      <c r="DM94" s="185"/>
      <c r="DN94" s="185"/>
      <c r="DO94" s="185"/>
      <c r="DP94" s="185"/>
      <c r="DQ94" s="185"/>
      <c r="DR94" s="185"/>
      <c r="DS94" s="185"/>
      <c r="DT94" s="185"/>
      <c r="DU94" s="185"/>
      <c r="DV94" s="185"/>
      <c r="DW94" s="185"/>
      <c r="DX94" s="185"/>
      <c r="DY94" s="185"/>
      <c r="DZ94" s="185"/>
      <c r="EA94" s="185"/>
      <c r="EB94" s="185"/>
      <c r="EC94" s="185"/>
      <c r="ED94" s="185"/>
      <c r="EE94" s="185"/>
      <c r="EF94" s="185"/>
      <c r="EG94" s="185"/>
      <c r="EH94" s="185"/>
      <c r="EI94" s="185"/>
      <c r="EJ94" s="185"/>
      <c r="EK94" s="185"/>
      <c r="EL94" s="185"/>
      <c r="EM94" s="185"/>
      <c r="EN94" s="185"/>
      <c r="EO94" s="185"/>
      <c r="EP94" s="185"/>
      <c r="EQ94" s="185"/>
      <c r="ER94" s="185"/>
      <c r="ES94" s="185"/>
      <c r="ET94" s="185"/>
      <c r="EU94" s="185"/>
      <c r="EV94" s="185"/>
      <c r="EW94" s="185"/>
      <c r="EX94" s="185"/>
      <c r="EY94" s="185"/>
      <c r="EZ94" s="185"/>
      <c r="FA94" s="185"/>
      <c r="FB94" s="185"/>
      <c r="FC94" s="185"/>
      <c r="FD94" s="185"/>
      <c r="FE94" s="185"/>
      <c r="FF94" s="185"/>
      <c r="FG94" s="185"/>
      <c r="FH94" s="185"/>
      <c r="FI94" s="185"/>
      <c r="FJ94" s="185"/>
      <c r="FK94" s="185"/>
      <c r="FL94" s="185"/>
      <c r="FM94" s="185"/>
      <c r="FN94" s="185"/>
      <c r="FO94" s="185"/>
      <c r="FP94" s="745"/>
      <c r="FQ94" s="745"/>
      <c r="FR94" s="745"/>
      <c r="FS94" s="745"/>
      <c r="FT94" s="745"/>
      <c r="FU94" s="745"/>
      <c r="FV94" s="745"/>
      <c r="FW94" s="745"/>
      <c r="FX94" s="745"/>
      <c r="FY94" s="745"/>
      <c r="FZ94" s="745"/>
      <c r="GA94" s="745"/>
      <c r="GB94" s="745"/>
      <c r="GC94" s="745"/>
      <c r="GD94" s="745"/>
      <c r="GE94" s="745"/>
      <c r="GF94" s="745"/>
      <c r="GG94" s="745"/>
      <c r="GH94" s="745"/>
      <c r="GI94" s="745"/>
      <c r="GJ94" s="745"/>
      <c r="GK94" s="745"/>
      <c r="GL94" s="745"/>
      <c r="GM94" s="745"/>
      <c r="GN94" s="745"/>
      <c r="GO94" s="745"/>
      <c r="GP94" s="745"/>
      <c r="GQ94" s="745"/>
      <c r="GR94" s="745"/>
      <c r="GS94" s="745"/>
      <c r="GT94" s="745"/>
      <c r="GU94" s="745"/>
      <c r="GV94" s="745"/>
      <c r="GW94" s="375"/>
      <c r="GX94" s="375"/>
      <c r="GY94" s="375"/>
      <c r="GZ94" s="375"/>
      <c r="HA94" s="375"/>
      <c r="HB94" s="375"/>
      <c r="HC94" s="375"/>
      <c r="HD94" s="375"/>
      <c r="HE94" s="375"/>
      <c r="HF94" s="375"/>
      <c r="HG94" s="375"/>
      <c r="HH94" s="375"/>
    </row>
    <row r="95" spans="1:216" ht="20.25">
      <c r="A95" s="103"/>
      <c r="B95" s="103"/>
      <c r="C95" s="225"/>
      <c r="D95" s="225"/>
      <c r="E95" s="225"/>
      <c r="F95" s="407"/>
      <c r="G95" s="407"/>
      <c r="H95" s="407"/>
      <c r="I95" s="407"/>
      <c r="J95" s="407"/>
      <c r="K95" s="225"/>
      <c r="L95" s="225"/>
      <c r="M95" s="224"/>
      <c r="N95" s="224"/>
      <c r="O95" s="224"/>
      <c r="P95" s="224"/>
      <c r="Q95" s="224"/>
      <c r="R95" s="224"/>
      <c r="S95" s="224"/>
      <c r="T95" s="224"/>
      <c r="U95" s="224"/>
      <c r="V95" s="224"/>
      <c r="W95" s="224"/>
      <c r="X95" s="224"/>
      <c r="Y95" s="185"/>
      <c r="Z95" s="118"/>
      <c r="AA95" s="185"/>
      <c r="AB95" s="185"/>
      <c r="AC95" s="185"/>
      <c r="AD95" s="185"/>
      <c r="AE95" s="185"/>
      <c r="AF95" s="185"/>
      <c r="AG95" s="185"/>
      <c r="AH95" s="185"/>
      <c r="AI95" s="185"/>
      <c r="AJ95" s="185"/>
      <c r="AK95" s="185"/>
      <c r="AL95" s="185"/>
      <c r="AM95" s="185"/>
      <c r="AN95" s="745" t="str">
        <f>IF(TYPOLOGY = "Bridge", #N/A,AH20)</f>
        <v>Works to existing buildings (7.1, 7.2)</v>
      </c>
      <c r="AO95" s="786">
        <f ca="1">IF(TYPOLOGY = "Bridge", #N/A,BA49)</f>
        <v>0</v>
      </c>
      <c r="AP95" s="185"/>
      <c r="AQ95" s="185"/>
      <c r="AR95" s="185"/>
      <c r="AS95" s="185"/>
      <c r="AT95" s="185"/>
      <c r="AU95" s="185"/>
      <c r="AV95" s="185"/>
      <c r="AW95" s="185"/>
      <c r="AX95" s="185"/>
      <c r="AY95" s="185"/>
      <c r="AZ95" s="185"/>
      <c r="BA95" s="185"/>
      <c r="BB95" s="185"/>
      <c r="BC95" s="185"/>
      <c r="BD95" s="185"/>
      <c r="BE95" s="185"/>
      <c r="BF95" s="185"/>
      <c r="BG95" s="185"/>
      <c r="BH95" s="185"/>
      <c r="BI95" s="185"/>
      <c r="BJ95" s="743"/>
      <c r="BK95" s="743"/>
      <c r="BL95" s="743"/>
      <c r="BM95" s="744"/>
      <c r="BN95" s="744"/>
      <c r="BO95" s="744"/>
      <c r="BP95" s="744"/>
      <c r="BQ95" s="185"/>
      <c r="BR95" s="185"/>
      <c r="BS95" s="185"/>
      <c r="BT95" s="185"/>
      <c r="BU95" s="185"/>
      <c r="BV95" s="185"/>
      <c r="BW95" s="185"/>
      <c r="BX95" s="185"/>
      <c r="BY95" s="185"/>
      <c r="BZ95" s="185"/>
      <c r="CA95" s="743"/>
      <c r="CB95" s="185"/>
      <c r="CC95" s="185"/>
      <c r="CD95" s="185"/>
      <c r="CE95" s="185"/>
      <c r="CF95" s="185"/>
      <c r="CG95" s="185"/>
      <c r="CH95" s="185"/>
      <c r="CI95" s="185"/>
      <c r="CJ95" s="185"/>
      <c r="CK95" s="185"/>
      <c r="CL95" s="185"/>
      <c r="CM95" s="185"/>
      <c r="CN95" s="185"/>
      <c r="CO95" s="185"/>
      <c r="CP95" s="185"/>
      <c r="CQ95" s="185"/>
      <c r="CR95" s="185"/>
      <c r="CS95" s="185"/>
      <c r="CT95" s="185"/>
      <c r="CU95" s="185"/>
      <c r="CV95" s="185"/>
      <c r="CW95" s="185"/>
      <c r="CX95" s="185"/>
      <c r="CY95" s="185"/>
      <c r="CZ95" s="185"/>
      <c r="DA95" s="185"/>
      <c r="DB95" s="185"/>
      <c r="DC95" s="185"/>
      <c r="DD95" s="185"/>
      <c r="DE95" s="185"/>
      <c r="DF95" s="185"/>
      <c r="DG95" s="185"/>
      <c r="DH95" s="185"/>
      <c r="DI95" s="185"/>
      <c r="DJ95" s="185"/>
      <c r="DK95" s="185"/>
      <c r="DL95" s="185"/>
      <c r="DM95" s="185"/>
      <c r="DN95" s="185"/>
      <c r="DO95" s="185"/>
      <c r="DP95" s="185"/>
      <c r="DQ95" s="185"/>
      <c r="DR95" s="185"/>
      <c r="DS95" s="185"/>
      <c r="DT95" s="185"/>
      <c r="DU95" s="185"/>
      <c r="DV95" s="185"/>
      <c r="DW95" s="185"/>
      <c r="DX95" s="185"/>
      <c r="DY95" s="185"/>
      <c r="DZ95" s="185"/>
      <c r="EA95" s="185"/>
      <c r="EB95" s="185"/>
      <c r="EC95" s="185"/>
      <c r="ED95" s="185"/>
      <c r="EE95" s="185"/>
      <c r="EF95" s="185"/>
      <c r="EG95" s="185"/>
      <c r="EH95" s="185"/>
      <c r="EI95" s="185"/>
      <c r="EJ95" s="185"/>
      <c r="EK95" s="185"/>
      <c r="EL95" s="185"/>
      <c r="EM95" s="185"/>
      <c r="EN95" s="185"/>
      <c r="EO95" s="185"/>
      <c r="EP95" s="185"/>
      <c r="EQ95" s="185"/>
      <c r="ER95" s="185"/>
      <c r="ES95" s="185"/>
      <c r="ET95" s="185"/>
      <c r="EU95" s="185"/>
      <c r="EV95" s="185"/>
      <c r="EW95" s="185"/>
      <c r="EX95" s="185"/>
      <c r="EY95" s="185"/>
      <c r="EZ95" s="185"/>
      <c r="FA95" s="185"/>
      <c r="FB95" s="185"/>
      <c r="FC95" s="185"/>
      <c r="FD95" s="185"/>
      <c r="FE95" s="185"/>
      <c r="FF95" s="185"/>
      <c r="FG95" s="185"/>
      <c r="FH95" s="185"/>
      <c r="FI95" s="185"/>
      <c r="FJ95" s="185"/>
      <c r="FK95" s="185"/>
      <c r="FL95" s="185"/>
      <c r="FM95" s="185"/>
      <c r="FN95" s="185"/>
      <c r="FO95" s="185"/>
      <c r="FP95" s="745"/>
      <c r="FQ95" s="745"/>
      <c r="FR95" s="745"/>
      <c r="FS95" s="745"/>
      <c r="FT95" s="745"/>
      <c r="FU95" s="745"/>
      <c r="FV95" s="745"/>
      <c r="FW95" s="745"/>
      <c r="FX95" s="745"/>
      <c r="FY95" s="745"/>
      <c r="FZ95" s="745"/>
      <c r="GA95" s="745"/>
      <c r="GB95" s="745"/>
      <c r="GC95" s="745"/>
      <c r="GD95" s="745"/>
      <c r="GE95" s="745"/>
      <c r="GF95" s="745"/>
      <c r="GG95" s="745"/>
      <c r="GH95" s="745"/>
      <c r="GI95" s="745"/>
      <c r="GJ95" s="745"/>
      <c r="GK95" s="745"/>
      <c r="GL95" s="745"/>
      <c r="GM95" s="745"/>
      <c r="GN95" s="745"/>
      <c r="GO95" s="745"/>
      <c r="GP95" s="745"/>
      <c r="GQ95" s="745"/>
      <c r="GR95" s="745"/>
      <c r="GS95" s="745"/>
      <c r="GT95" s="745"/>
      <c r="GU95" s="745"/>
      <c r="GV95" s="745"/>
      <c r="GW95" s="375"/>
      <c r="GX95" s="375"/>
      <c r="GY95" s="375"/>
      <c r="GZ95" s="375"/>
      <c r="HA95" s="375"/>
      <c r="HB95" s="375"/>
      <c r="HC95" s="375"/>
      <c r="HD95" s="375"/>
      <c r="HE95" s="375"/>
      <c r="HF95" s="375"/>
      <c r="HG95" s="375"/>
      <c r="HH95" s="375"/>
    </row>
    <row r="96" spans="1:216">
      <c r="A96" s="103"/>
      <c r="B96" s="103"/>
      <c r="C96" s="225"/>
      <c r="D96" s="225"/>
      <c r="E96" s="225"/>
      <c r="F96" s="225"/>
      <c r="G96" s="225"/>
      <c r="H96" s="225"/>
      <c r="I96" s="225"/>
      <c r="J96" s="225"/>
      <c r="K96" s="408"/>
      <c r="L96" s="225"/>
      <c r="M96" s="224"/>
      <c r="N96" s="224"/>
      <c r="O96" s="224"/>
      <c r="P96" s="224"/>
      <c r="Q96" s="224"/>
      <c r="R96" s="224"/>
      <c r="S96" s="224"/>
      <c r="T96" s="224"/>
      <c r="U96" s="224"/>
      <c r="V96" s="224"/>
      <c r="W96" s="224"/>
      <c r="X96" s="224"/>
      <c r="Y96" s="185"/>
      <c r="Z96" s="118"/>
      <c r="AA96" s="185"/>
      <c r="AB96" s="185"/>
      <c r="AC96" s="185"/>
      <c r="AD96" s="185"/>
      <c r="AE96" s="185"/>
      <c r="AF96" s="185"/>
      <c r="AG96" s="185"/>
      <c r="AH96" s="185"/>
      <c r="AI96" s="185"/>
      <c r="AJ96" s="185"/>
      <c r="AK96" s="185"/>
      <c r="AL96" s="185"/>
      <c r="AM96" s="185"/>
      <c r="AN96" s="745" t="str">
        <f>IF(TYPOLOGY = "Bridge", #N/A,AH21)</f>
        <v>Other</v>
      </c>
      <c r="AO96" s="786">
        <f ca="1">IF(TYPOLOGY = "Bridge", #N/A,BA50)</f>
        <v>0</v>
      </c>
      <c r="AP96" s="185"/>
      <c r="AQ96" s="185"/>
      <c r="AR96" s="185"/>
      <c r="AS96" s="185"/>
      <c r="AT96" s="185"/>
      <c r="AU96" s="185"/>
      <c r="AV96" s="185"/>
      <c r="AW96" s="185"/>
      <c r="AX96" s="185"/>
      <c r="AY96" s="185"/>
      <c r="AZ96" s="185"/>
      <c r="BA96" s="185"/>
      <c r="BB96" s="185"/>
      <c r="BC96" s="185"/>
      <c r="BD96" s="185"/>
      <c r="BE96" s="185"/>
      <c r="BF96" s="185"/>
      <c r="BG96" s="185"/>
      <c r="BH96" s="185"/>
      <c r="BI96" s="185"/>
      <c r="BJ96" s="743"/>
      <c r="BK96" s="743"/>
      <c r="BL96" s="743"/>
      <c r="BM96" s="744"/>
      <c r="BN96" s="744"/>
      <c r="BO96" s="744"/>
      <c r="BP96" s="744"/>
      <c r="BQ96" s="185"/>
      <c r="BR96" s="185"/>
      <c r="BS96" s="185"/>
      <c r="BT96" s="185"/>
      <c r="BU96" s="185"/>
      <c r="BV96" s="185"/>
      <c r="BW96" s="185"/>
      <c r="BX96" s="185"/>
      <c r="BY96" s="185"/>
      <c r="BZ96" s="185"/>
      <c r="CA96" s="743"/>
      <c r="CB96" s="185"/>
      <c r="CC96" s="185"/>
      <c r="CD96" s="185"/>
      <c r="CE96" s="185"/>
      <c r="CF96" s="185"/>
      <c r="CG96" s="185"/>
      <c r="CH96" s="185"/>
      <c r="CI96" s="185"/>
      <c r="CJ96" s="185"/>
      <c r="CK96" s="185"/>
      <c r="CL96" s="185"/>
      <c r="CM96" s="185"/>
      <c r="CN96" s="185"/>
      <c r="CO96" s="185"/>
      <c r="CP96" s="185"/>
      <c r="CQ96" s="185"/>
      <c r="CR96" s="185"/>
      <c r="CS96" s="185"/>
      <c r="CT96" s="185"/>
      <c r="CU96" s="185"/>
      <c r="CV96" s="185"/>
      <c r="CW96" s="185"/>
      <c r="CX96" s="185"/>
      <c r="CY96" s="185"/>
      <c r="CZ96" s="185"/>
      <c r="DA96" s="185"/>
      <c r="DB96" s="185"/>
      <c r="DC96" s="185"/>
      <c r="DD96" s="185"/>
      <c r="DE96" s="185"/>
      <c r="DF96" s="185"/>
      <c r="DG96" s="185"/>
      <c r="DH96" s="185"/>
      <c r="DI96" s="185"/>
      <c r="DJ96" s="185"/>
      <c r="DK96" s="185"/>
      <c r="DL96" s="185"/>
      <c r="DM96" s="185"/>
      <c r="DN96" s="185"/>
      <c r="DO96" s="185"/>
      <c r="DP96" s="185"/>
      <c r="DQ96" s="185"/>
      <c r="DR96" s="185"/>
      <c r="DS96" s="185"/>
      <c r="DT96" s="185"/>
      <c r="DU96" s="185"/>
      <c r="DV96" s="185"/>
      <c r="DW96" s="185"/>
      <c r="DX96" s="185"/>
      <c r="DY96" s="185"/>
      <c r="DZ96" s="185"/>
      <c r="EA96" s="185"/>
      <c r="EB96" s="185"/>
      <c r="EC96" s="185"/>
      <c r="ED96" s="185"/>
      <c r="EE96" s="185"/>
      <c r="EF96" s="185"/>
      <c r="EG96" s="185"/>
      <c r="EH96" s="185"/>
      <c r="EI96" s="185"/>
      <c r="EJ96" s="185"/>
      <c r="EK96" s="185"/>
      <c r="EL96" s="185"/>
      <c r="EM96" s="185"/>
      <c r="EN96" s="185"/>
      <c r="EO96" s="185"/>
      <c r="EP96" s="185"/>
      <c r="EQ96" s="185"/>
      <c r="ER96" s="185"/>
      <c r="ES96" s="185"/>
      <c r="ET96" s="185"/>
      <c r="EU96" s="185"/>
      <c r="EV96" s="185"/>
      <c r="EW96" s="185"/>
      <c r="EX96" s="185"/>
      <c r="EY96" s="185"/>
      <c r="EZ96" s="185"/>
      <c r="FA96" s="185"/>
      <c r="FB96" s="185"/>
      <c r="FC96" s="185"/>
      <c r="FD96" s="185"/>
      <c r="FE96" s="185"/>
      <c r="FF96" s="185"/>
      <c r="FG96" s="185"/>
      <c r="FH96" s="185"/>
      <c r="FI96" s="185"/>
      <c r="FJ96" s="185"/>
      <c r="FK96" s="185"/>
      <c r="FL96" s="185"/>
      <c r="FM96" s="185"/>
      <c r="FN96" s="185"/>
      <c r="FO96" s="185"/>
      <c r="FP96" s="745"/>
      <c r="FQ96" s="745"/>
      <c r="FR96" s="745"/>
      <c r="FS96" s="745"/>
      <c r="FT96" s="745"/>
      <c r="FU96" s="745"/>
      <c r="FV96" s="745"/>
      <c r="FW96" s="745"/>
      <c r="FX96" s="745"/>
      <c r="FY96" s="745"/>
      <c r="FZ96" s="745"/>
      <c r="GA96" s="745"/>
      <c r="GB96" s="745"/>
      <c r="GC96" s="745"/>
      <c r="GD96" s="745"/>
      <c r="GE96" s="745"/>
      <c r="GF96" s="745"/>
      <c r="GG96" s="745"/>
      <c r="GH96" s="745"/>
      <c r="GI96" s="745"/>
      <c r="GJ96" s="745"/>
      <c r="GK96" s="745"/>
      <c r="GL96" s="745"/>
      <c r="GM96" s="745"/>
      <c r="GN96" s="745"/>
      <c r="GO96" s="745"/>
      <c r="GP96" s="745"/>
      <c r="GQ96" s="745"/>
      <c r="GR96" s="745"/>
      <c r="GS96" s="745"/>
      <c r="GT96" s="745"/>
      <c r="GU96" s="745"/>
      <c r="GV96" s="745"/>
      <c r="GW96" s="375"/>
      <c r="GX96" s="375"/>
      <c r="GY96" s="375"/>
      <c r="GZ96" s="375"/>
      <c r="HA96" s="375"/>
      <c r="HB96" s="375"/>
      <c r="HC96" s="375"/>
      <c r="HD96" s="375"/>
      <c r="HE96" s="375"/>
      <c r="HF96" s="375"/>
      <c r="HG96" s="375"/>
      <c r="HH96" s="375"/>
    </row>
    <row r="97" spans="1:216" ht="26.25">
      <c r="A97" s="103"/>
      <c r="B97" s="377"/>
      <c r="C97" s="225"/>
      <c r="D97" s="225"/>
      <c r="E97" s="225"/>
      <c r="F97" s="225"/>
      <c r="G97" s="225"/>
      <c r="H97" s="225"/>
      <c r="I97" s="225"/>
      <c r="J97" s="225"/>
      <c r="K97" s="225"/>
      <c r="L97" s="225"/>
      <c r="M97" s="224"/>
      <c r="N97" s="224"/>
      <c r="O97" s="224"/>
      <c r="P97" s="224"/>
      <c r="Q97" s="224"/>
      <c r="R97" s="224"/>
      <c r="S97" s="224"/>
      <c r="T97" s="224"/>
      <c r="U97" s="224"/>
      <c r="V97" s="224"/>
      <c r="W97" s="224"/>
      <c r="X97" s="224"/>
      <c r="Y97" s="185"/>
      <c r="Z97" s="118"/>
      <c r="AA97" s="185"/>
      <c r="AB97" s="185"/>
      <c r="AC97" s="185"/>
      <c r="AD97" s="185"/>
      <c r="AE97" s="185"/>
      <c r="AF97" s="185"/>
      <c r="AG97" s="185"/>
      <c r="AH97" s="185"/>
      <c r="AI97" s="185"/>
      <c r="AJ97" s="185"/>
      <c r="AK97" s="185"/>
      <c r="AL97" s="185"/>
      <c r="AM97" s="185"/>
      <c r="AN97" s="185"/>
      <c r="AO97" s="185"/>
      <c r="AP97" s="185"/>
      <c r="AQ97" s="185"/>
      <c r="AR97" s="185"/>
      <c r="AS97" s="185"/>
      <c r="AT97" s="185"/>
      <c r="AU97" s="185"/>
      <c r="AV97" s="185"/>
      <c r="AW97" s="185"/>
      <c r="AX97" s="185"/>
      <c r="AY97" s="185"/>
      <c r="AZ97" s="185"/>
      <c r="BA97" s="185"/>
      <c r="BB97" s="185"/>
      <c r="BC97" s="185"/>
      <c r="BD97" s="185"/>
      <c r="BE97" s="185"/>
      <c r="BF97" s="185"/>
      <c r="BG97" s="185"/>
      <c r="BH97" s="185"/>
      <c r="BI97" s="185"/>
      <c r="BJ97" s="743"/>
      <c r="BK97" s="743"/>
      <c r="BL97" s="743"/>
      <c r="BM97" s="744"/>
      <c r="BN97" s="744"/>
      <c r="BO97" s="744"/>
      <c r="BP97" s="744"/>
      <c r="BQ97" s="185"/>
      <c r="BR97" s="185"/>
      <c r="BS97" s="185"/>
      <c r="BT97" s="185"/>
      <c r="BU97" s="185"/>
      <c r="BV97" s="185"/>
      <c r="BW97" s="185"/>
      <c r="BX97" s="185"/>
      <c r="BY97" s="185"/>
      <c r="BZ97" s="185"/>
      <c r="CA97" s="743"/>
      <c r="CB97" s="185"/>
      <c r="CC97" s="185"/>
      <c r="CD97" s="185"/>
      <c r="CE97" s="185"/>
      <c r="CF97" s="185"/>
      <c r="CG97" s="185"/>
      <c r="CH97" s="813"/>
      <c r="CI97" s="185"/>
      <c r="CJ97" s="185"/>
      <c r="CK97" s="185"/>
      <c r="CL97" s="185"/>
      <c r="CM97" s="185"/>
      <c r="CN97" s="185"/>
      <c r="CO97" s="185"/>
      <c r="CP97" s="185"/>
      <c r="CQ97" s="185"/>
      <c r="CR97" s="185"/>
      <c r="CS97" s="185"/>
      <c r="CT97" s="185"/>
      <c r="CU97" s="185"/>
      <c r="CV97" s="185"/>
      <c r="CW97" s="185"/>
      <c r="CX97" s="185"/>
      <c r="CY97" s="185"/>
      <c r="CZ97" s="185"/>
      <c r="DA97" s="185"/>
      <c r="DB97" s="185"/>
      <c r="DC97" s="185"/>
      <c r="DD97" s="185"/>
      <c r="DE97" s="185"/>
      <c r="DF97" s="185"/>
      <c r="DG97" s="185"/>
      <c r="DH97" s="185"/>
      <c r="DI97" s="185"/>
      <c r="DJ97" s="185"/>
      <c r="DK97" s="185"/>
      <c r="DL97" s="185"/>
      <c r="DM97" s="185"/>
      <c r="DN97" s="185"/>
      <c r="DO97" s="185"/>
      <c r="DP97" s="185"/>
      <c r="DQ97" s="185"/>
      <c r="DR97" s="185"/>
      <c r="DS97" s="185"/>
      <c r="DT97" s="185"/>
      <c r="DU97" s="185"/>
      <c r="DV97" s="185"/>
      <c r="DW97" s="185"/>
      <c r="DX97" s="185"/>
      <c r="DY97" s="185"/>
      <c r="DZ97" s="185"/>
      <c r="EA97" s="185"/>
      <c r="EB97" s="185"/>
      <c r="EC97" s="185"/>
      <c r="ED97" s="185"/>
      <c r="EE97" s="185"/>
      <c r="EF97" s="185"/>
      <c r="EG97" s="185"/>
      <c r="EH97" s="185"/>
      <c r="EI97" s="185"/>
      <c r="EJ97" s="185"/>
      <c r="EK97" s="185"/>
      <c r="EL97" s="185"/>
      <c r="EM97" s="185"/>
      <c r="EN97" s="185"/>
      <c r="EO97" s="185"/>
      <c r="EP97" s="185"/>
      <c r="EQ97" s="185"/>
      <c r="ER97" s="185"/>
      <c r="ES97" s="185"/>
      <c r="ET97" s="185"/>
      <c r="EU97" s="185"/>
      <c r="EV97" s="185"/>
      <c r="EW97" s="185"/>
      <c r="EX97" s="185"/>
      <c r="EY97" s="185"/>
      <c r="EZ97" s="185"/>
      <c r="FA97" s="185"/>
      <c r="FB97" s="185"/>
      <c r="FC97" s="185"/>
      <c r="FD97" s="185"/>
      <c r="FE97" s="185"/>
      <c r="FF97" s="185"/>
      <c r="FG97" s="185"/>
      <c r="FH97" s="185"/>
      <c r="FI97" s="185"/>
      <c r="FJ97" s="185"/>
      <c r="FK97" s="185"/>
      <c r="FL97" s="185"/>
      <c r="FM97" s="185"/>
      <c r="FN97" s="185"/>
      <c r="FO97" s="185"/>
      <c r="FP97" s="745"/>
      <c r="FQ97" s="745"/>
      <c r="FR97" s="745"/>
      <c r="FS97" s="745"/>
      <c r="FT97" s="745"/>
      <c r="FU97" s="745"/>
      <c r="FV97" s="745"/>
      <c r="FW97" s="745"/>
      <c r="FX97" s="745"/>
      <c r="FY97" s="745"/>
      <c r="FZ97" s="745"/>
      <c r="GA97" s="745"/>
      <c r="GB97" s="745"/>
      <c r="GC97" s="745"/>
      <c r="GD97" s="745"/>
      <c r="GE97" s="745"/>
      <c r="GF97" s="745"/>
      <c r="GG97" s="745"/>
      <c r="GH97" s="745"/>
      <c r="GI97" s="745"/>
      <c r="GJ97" s="745"/>
      <c r="GK97" s="745"/>
      <c r="GL97" s="745"/>
      <c r="GM97" s="745"/>
      <c r="GN97" s="745"/>
      <c r="GO97" s="745"/>
      <c r="GP97" s="745"/>
      <c r="GQ97" s="745"/>
      <c r="GR97" s="745"/>
      <c r="GS97" s="745"/>
      <c r="GT97" s="745"/>
      <c r="GU97" s="745"/>
      <c r="GV97" s="745"/>
      <c r="GW97" s="375"/>
      <c r="GX97" s="375"/>
      <c r="GY97" s="375"/>
      <c r="GZ97" s="375"/>
      <c r="HA97" s="375"/>
      <c r="HB97" s="375"/>
      <c r="HC97" s="375"/>
      <c r="HD97" s="375"/>
      <c r="HE97" s="375"/>
      <c r="HF97" s="375"/>
      <c r="HG97" s="375"/>
      <c r="HH97" s="375"/>
    </row>
    <row r="98" spans="1:216">
      <c r="A98" s="103"/>
      <c r="B98" s="377"/>
      <c r="C98" s="377"/>
      <c r="D98" s="377"/>
      <c r="E98" s="377"/>
      <c r="F98" s="377"/>
      <c r="G98" s="377"/>
      <c r="H98" s="377"/>
      <c r="I98" s="377"/>
      <c r="J98" s="377"/>
      <c r="K98" s="377"/>
      <c r="L98" s="377"/>
      <c r="M98" s="378"/>
      <c r="N98" s="378"/>
      <c r="O98" s="378"/>
      <c r="P98" s="378"/>
      <c r="Q98" s="378"/>
      <c r="R98" s="378"/>
      <c r="S98" s="378"/>
      <c r="T98" s="378"/>
      <c r="U98" s="378"/>
      <c r="V98" s="378"/>
      <c r="W98" s="378"/>
      <c r="X98" s="378"/>
      <c r="AK98" s="206"/>
      <c r="AL98" s="206"/>
      <c r="AM98" s="206"/>
      <c r="AN98" s="206"/>
      <c r="AO98" s="206"/>
      <c r="AP98" s="206"/>
      <c r="AQ98" s="206"/>
      <c r="BK98" s="209"/>
      <c r="BL98" s="209"/>
      <c r="BM98" s="186"/>
      <c r="BN98" s="186"/>
      <c r="BO98" s="186"/>
      <c r="BP98" s="186"/>
      <c r="BQ98" s="206"/>
      <c r="BR98" s="206"/>
      <c r="BS98" s="206"/>
      <c r="BT98" s="206"/>
      <c r="BU98" s="206"/>
      <c r="BV98" s="206"/>
      <c r="BW98" s="206"/>
      <c r="BX98" s="206"/>
      <c r="BY98" s="206"/>
      <c r="BZ98" s="206"/>
      <c r="CA98" s="815"/>
      <c r="CB98" s="206"/>
      <c r="CC98" s="206"/>
      <c r="CD98" s="206"/>
      <c r="CE98" s="206"/>
      <c r="CF98" s="206"/>
      <c r="CG98" s="206"/>
      <c r="CH98" s="206"/>
      <c r="CI98" s="206"/>
      <c r="CJ98" s="185"/>
      <c r="CK98" s="206"/>
      <c r="CL98" s="206"/>
      <c r="CM98" s="206"/>
      <c r="CN98" s="206"/>
      <c r="CO98" s="206"/>
      <c r="CP98" s="206"/>
      <c r="CQ98" s="206"/>
      <c r="CR98" s="206"/>
      <c r="CS98" s="206"/>
      <c r="CT98" s="206"/>
      <c r="CU98" s="206"/>
      <c r="CV98" s="206"/>
      <c r="CW98" s="206"/>
      <c r="CX98" s="206"/>
      <c r="CY98" s="206"/>
      <c r="CZ98" s="206"/>
      <c r="DA98" s="206"/>
      <c r="DB98" s="206"/>
      <c r="DC98" s="206"/>
      <c r="DD98" s="206"/>
      <c r="DE98" s="206"/>
      <c r="DF98" s="206"/>
      <c r="DG98" s="206"/>
      <c r="DH98" s="206"/>
      <c r="DI98" s="206"/>
      <c r="DJ98" s="206"/>
      <c r="DK98" s="206"/>
      <c r="DL98" s="206"/>
      <c r="DM98" s="206"/>
      <c r="DN98" s="206"/>
      <c r="DO98" s="206"/>
      <c r="DP98" s="206"/>
      <c r="DQ98" s="206"/>
      <c r="DR98" s="206"/>
      <c r="DS98" s="206"/>
      <c r="DT98" s="206"/>
      <c r="DU98" s="206"/>
      <c r="DV98" s="206"/>
      <c r="DW98" s="206"/>
      <c r="DX98" s="206"/>
      <c r="DY98" s="206"/>
      <c r="DZ98" s="206"/>
      <c r="EA98" s="206"/>
      <c r="EB98" s="206"/>
      <c r="EC98" s="206"/>
      <c r="ED98" s="206"/>
      <c r="EE98" s="206"/>
      <c r="EF98" s="206"/>
      <c r="EG98" s="206"/>
      <c r="EH98" s="206"/>
      <c r="EI98" s="206"/>
      <c r="EJ98" s="206"/>
      <c r="EK98" s="206"/>
      <c r="EL98" s="206"/>
      <c r="EM98" s="206"/>
      <c r="EN98" s="206"/>
      <c r="EO98" s="206"/>
      <c r="EP98" s="206"/>
      <c r="EQ98" s="206"/>
      <c r="ER98" s="206"/>
      <c r="ES98" s="206"/>
      <c r="ET98" s="206"/>
      <c r="EU98" s="206"/>
      <c r="EV98" s="206"/>
      <c r="EW98" s="206"/>
      <c r="EX98" s="206"/>
      <c r="EY98" s="206"/>
      <c r="EZ98" s="206"/>
      <c r="FA98" s="206"/>
      <c r="FB98" s="206"/>
      <c r="FC98" s="206"/>
      <c r="FD98" s="206"/>
      <c r="FE98" s="206"/>
      <c r="FF98" s="206"/>
      <c r="FG98" s="206"/>
      <c r="FH98" s="206"/>
      <c r="FI98" s="206"/>
      <c r="FJ98" s="206"/>
      <c r="FK98" s="206"/>
      <c r="FL98" s="206"/>
      <c r="FM98" s="206"/>
      <c r="FN98" s="206"/>
      <c r="FO98" s="206"/>
      <c r="FP98" s="206"/>
      <c r="FQ98" s="206"/>
      <c r="FR98" s="206"/>
      <c r="FS98" s="206"/>
      <c r="FT98" s="206"/>
      <c r="FU98" s="206"/>
      <c r="FV98" s="206"/>
      <c r="FW98" s="206"/>
      <c r="FX98" s="206"/>
      <c r="FY98" s="206"/>
      <c r="FZ98" s="206"/>
      <c r="GA98" s="206"/>
      <c r="GB98" s="206"/>
      <c r="GC98" s="206"/>
      <c r="GD98" s="206"/>
      <c r="GE98" s="206"/>
      <c r="GF98" s="206"/>
      <c r="GG98" s="206"/>
      <c r="GH98" s="206"/>
      <c r="GI98" s="206"/>
      <c r="GJ98" s="206"/>
      <c r="GK98" s="206"/>
      <c r="GL98" s="206"/>
      <c r="GM98" s="206"/>
      <c r="GN98" s="206"/>
      <c r="GO98" s="206"/>
      <c r="GP98" s="206"/>
      <c r="GQ98" s="206"/>
      <c r="GR98" s="206"/>
      <c r="GS98" s="206"/>
      <c r="GT98" s="206"/>
      <c r="GU98" s="206"/>
      <c r="GV98" s="206"/>
      <c r="GW98" s="380"/>
      <c r="GX98" s="380"/>
      <c r="GY98" s="380"/>
      <c r="GZ98" s="380"/>
      <c r="HA98" s="380"/>
      <c r="HB98" s="380"/>
      <c r="HC98" s="380"/>
      <c r="HD98" s="380"/>
      <c r="HE98" s="380"/>
      <c r="HF98" s="380"/>
      <c r="HG98" s="380"/>
      <c r="HH98" s="380"/>
    </row>
    <row r="99" spans="1:216">
      <c r="A99" s="103"/>
      <c r="B99" s="377"/>
      <c r="C99" s="377"/>
      <c r="D99" s="377"/>
      <c r="E99" s="377"/>
      <c r="F99" s="377"/>
      <c r="G99" s="377"/>
      <c r="H99" s="377"/>
      <c r="I99" s="377"/>
      <c r="J99" s="377"/>
      <c r="K99" s="377"/>
      <c r="L99" s="377"/>
      <c r="M99" s="378"/>
      <c r="N99" s="378"/>
      <c r="O99" s="378"/>
      <c r="P99" s="378"/>
      <c r="Q99" s="378"/>
      <c r="R99" s="378"/>
      <c r="S99" s="378"/>
      <c r="T99" s="378"/>
      <c r="U99" s="378"/>
      <c r="V99" s="378"/>
      <c r="W99" s="378"/>
      <c r="X99" s="378"/>
      <c r="Y99" s="380"/>
      <c r="Z99" s="409"/>
      <c r="AA99" s="380"/>
      <c r="AB99" s="380"/>
      <c r="AC99" s="380"/>
      <c r="AD99" s="380"/>
      <c r="AE99" s="380"/>
      <c r="AF99" s="380"/>
      <c r="AG99" s="380"/>
      <c r="AH99" s="380"/>
      <c r="AI99" s="380"/>
      <c r="AJ99" s="380"/>
      <c r="AR99" s="380"/>
      <c r="AS99" s="380"/>
      <c r="AT99" s="380"/>
      <c r="AU99" s="380"/>
      <c r="AV99" s="380"/>
      <c r="AW99" s="380"/>
      <c r="AX99" s="380"/>
      <c r="AY99" s="380"/>
      <c r="AZ99" s="380"/>
      <c r="BA99" s="380"/>
      <c r="BB99" s="380"/>
      <c r="BC99" s="380"/>
      <c r="BD99" s="380"/>
      <c r="BE99" s="380"/>
      <c r="BF99" s="380"/>
      <c r="BG99" s="380"/>
      <c r="BH99" s="380"/>
      <c r="BI99" s="380"/>
      <c r="BJ99" s="377"/>
      <c r="CE99" s="380"/>
      <c r="CF99" s="380"/>
      <c r="CG99" s="380"/>
      <c r="EZ99" s="380"/>
      <c r="FA99" s="380"/>
      <c r="FB99" s="380"/>
      <c r="FC99" s="380"/>
      <c r="FD99" s="380"/>
      <c r="FE99" s="380"/>
      <c r="FF99" s="380"/>
      <c r="FG99" s="380"/>
      <c r="FH99" s="380"/>
      <c r="FI99" s="380"/>
      <c r="FJ99" s="380"/>
      <c r="FK99" s="380"/>
      <c r="FL99" s="380"/>
      <c r="FM99" s="380"/>
      <c r="FN99" s="380"/>
      <c r="FO99" s="380"/>
      <c r="FP99" s="380"/>
      <c r="FQ99" s="380"/>
      <c r="FR99" s="380"/>
      <c r="FS99" s="380"/>
      <c r="FT99" s="380"/>
      <c r="FU99" s="380"/>
      <c r="FV99" s="380"/>
      <c r="FW99" s="380"/>
      <c r="FX99" s="380"/>
      <c r="FY99" s="380"/>
      <c r="FZ99" s="380"/>
      <c r="GA99" s="380"/>
      <c r="GB99" s="380"/>
      <c r="GC99" s="380"/>
      <c r="GD99" s="380"/>
      <c r="GE99" s="380"/>
      <c r="GF99" s="380"/>
      <c r="GG99" s="380"/>
      <c r="GH99" s="380"/>
      <c r="GI99" s="380"/>
      <c r="GJ99" s="380"/>
      <c r="GK99" s="380"/>
      <c r="GL99" s="380"/>
      <c r="GM99" s="380"/>
      <c r="GN99" s="380"/>
      <c r="GO99" s="380"/>
      <c r="GP99" s="380"/>
      <c r="GQ99" s="380"/>
      <c r="GR99" s="380"/>
      <c r="GS99" s="380"/>
      <c r="GT99" s="380"/>
      <c r="GU99" s="380"/>
      <c r="GV99" s="380"/>
      <c r="GW99" s="380"/>
      <c r="GX99" s="380"/>
      <c r="GY99" s="380"/>
      <c r="GZ99" s="380"/>
      <c r="HA99" s="380"/>
      <c r="HB99" s="380"/>
      <c r="HC99" s="380"/>
      <c r="HD99" s="380"/>
      <c r="HE99" s="380"/>
      <c r="HF99" s="380"/>
      <c r="HG99" s="380"/>
      <c r="HH99" s="380"/>
    </row>
    <row r="100" spans="1:216">
      <c r="A100" s="103"/>
      <c r="B100" s="377"/>
      <c r="C100" s="377"/>
      <c r="D100" s="377"/>
      <c r="E100" s="377"/>
      <c r="F100" s="377"/>
      <c r="G100" s="377"/>
      <c r="H100" s="377"/>
      <c r="I100" s="377"/>
      <c r="J100" s="377"/>
      <c r="K100" s="377"/>
      <c r="L100" s="377"/>
      <c r="M100" s="378"/>
      <c r="N100" s="378"/>
      <c r="O100" s="378"/>
      <c r="P100" s="378"/>
      <c r="Q100" s="378"/>
      <c r="R100" s="378"/>
      <c r="S100" s="378"/>
      <c r="T100" s="378"/>
      <c r="U100" s="378"/>
      <c r="V100" s="378"/>
      <c r="W100" s="378"/>
      <c r="X100" s="378"/>
      <c r="Y100" s="380"/>
      <c r="Z100" s="409"/>
      <c r="AA100" s="380"/>
      <c r="AB100" s="380"/>
      <c r="AC100" s="380"/>
      <c r="AD100" s="380"/>
      <c r="AE100" s="380"/>
      <c r="AF100" s="380"/>
      <c r="AG100" s="380"/>
      <c r="AH100" s="380"/>
      <c r="AI100" s="380"/>
      <c r="AJ100" s="380"/>
      <c r="AR100" s="380"/>
      <c r="AS100" s="380"/>
      <c r="AT100" s="380"/>
      <c r="AU100" s="380"/>
      <c r="AV100" s="380"/>
      <c r="AW100" s="380"/>
      <c r="AX100" s="380"/>
      <c r="AY100" s="380"/>
      <c r="AZ100" s="380"/>
      <c r="BA100" s="380"/>
      <c r="BB100" s="380"/>
      <c r="BC100" s="380"/>
      <c r="BD100" s="380"/>
      <c r="BE100" s="380"/>
      <c r="BF100" s="380"/>
      <c r="BG100" s="380"/>
      <c r="BH100" s="380"/>
      <c r="BI100" s="380"/>
      <c r="BJ100" s="377"/>
      <c r="CE100" s="380"/>
      <c r="CF100" s="380"/>
      <c r="CG100" s="380"/>
      <c r="EZ100" s="380"/>
      <c r="FA100" s="380"/>
      <c r="FB100" s="380"/>
      <c r="FC100" s="380"/>
      <c r="FD100" s="380"/>
      <c r="FE100" s="380"/>
      <c r="FF100" s="380"/>
      <c r="FG100" s="380"/>
      <c r="FH100" s="380"/>
      <c r="FI100" s="380"/>
      <c r="FJ100" s="380"/>
      <c r="FK100" s="380"/>
      <c r="FL100" s="380"/>
      <c r="FM100" s="380"/>
      <c r="FN100" s="380"/>
      <c r="FO100" s="380"/>
      <c r="FP100" s="380"/>
      <c r="FQ100" s="380"/>
      <c r="FR100" s="380"/>
      <c r="FS100" s="380"/>
      <c r="FT100" s="380"/>
      <c r="FU100" s="380"/>
      <c r="FV100" s="380"/>
      <c r="FW100" s="380"/>
      <c r="FX100" s="380"/>
      <c r="FY100" s="380"/>
      <c r="FZ100" s="380"/>
      <c r="GA100" s="380"/>
      <c r="GB100" s="380"/>
      <c r="GC100" s="380"/>
      <c r="GD100" s="380"/>
      <c r="GE100" s="380"/>
      <c r="GF100" s="380"/>
      <c r="GG100" s="380"/>
      <c r="GH100" s="380"/>
      <c r="GI100" s="380"/>
      <c r="GJ100" s="380"/>
      <c r="GK100" s="380"/>
      <c r="GL100" s="380"/>
      <c r="GM100" s="380"/>
      <c r="GN100" s="380"/>
      <c r="GO100" s="380"/>
      <c r="GP100" s="380"/>
      <c r="GQ100" s="380"/>
      <c r="GR100" s="380"/>
      <c r="GS100" s="380"/>
      <c r="GT100" s="380"/>
      <c r="GU100" s="380"/>
      <c r="GV100" s="380"/>
      <c r="GW100" s="380"/>
      <c r="GX100" s="380"/>
      <c r="GY100" s="380"/>
      <c r="GZ100" s="380"/>
      <c r="HA100" s="380"/>
      <c r="HB100" s="380"/>
      <c r="HC100" s="380"/>
      <c r="HD100" s="380"/>
      <c r="HE100" s="380"/>
      <c r="HF100" s="380"/>
      <c r="HG100" s="380"/>
      <c r="HH100" s="380"/>
    </row>
    <row r="101" spans="1:216">
      <c r="A101" s="103"/>
      <c r="B101" s="377"/>
      <c r="C101" s="377"/>
      <c r="D101" s="377"/>
      <c r="E101" s="377"/>
      <c r="F101" s="377"/>
      <c r="G101" s="377"/>
      <c r="H101" s="377"/>
      <c r="I101" s="377"/>
      <c r="J101" s="377"/>
      <c r="K101" s="377"/>
      <c r="L101" s="377"/>
      <c r="M101" s="378"/>
      <c r="N101" s="378"/>
      <c r="O101" s="378"/>
      <c r="P101" s="378"/>
      <c r="Q101" s="378"/>
      <c r="R101" s="378"/>
      <c r="S101" s="378"/>
      <c r="T101" s="378"/>
      <c r="U101" s="378"/>
      <c r="V101" s="378"/>
      <c r="W101" s="378"/>
      <c r="X101" s="378"/>
      <c r="Y101" s="380"/>
      <c r="Z101" s="409"/>
      <c r="AA101" s="380"/>
      <c r="AB101" s="380"/>
      <c r="AC101" s="380"/>
      <c r="AD101" s="380"/>
      <c r="AE101" s="380"/>
      <c r="AF101" s="380"/>
      <c r="AG101" s="380"/>
      <c r="AH101" s="380"/>
      <c r="AI101" s="380"/>
      <c r="AJ101" s="380"/>
      <c r="AR101" s="380"/>
      <c r="AS101" s="380"/>
      <c r="AT101" s="380"/>
      <c r="AU101" s="380"/>
      <c r="AV101" s="380"/>
      <c r="AW101" s="380"/>
      <c r="AX101" s="380"/>
      <c r="AY101" s="380"/>
      <c r="AZ101" s="380"/>
      <c r="BA101" s="380"/>
      <c r="BB101" s="380"/>
      <c r="BC101" s="380"/>
      <c r="BD101" s="380"/>
      <c r="BE101" s="380"/>
      <c r="BF101" s="380"/>
      <c r="BG101" s="380"/>
      <c r="BH101" s="380"/>
      <c r="BI101" s="380"/>
      <c r="BJ101" s="377"/>
      <c r="CE101" s="380"/>
      <c r="CF101" s="380"/>
      <c r="CG101" s="380"/>
      <c r="EZ101" s="380"/>
      <c r="FA101" s="380"/>
      <c r="FB101" s="380"/>
      <c r="FC101" s="380"/>
      <c r="FD101" s="380"/>
      <c r="FE101" s="380"/>
      <c r="FF101" s="380"/>
      <c r="FG101" s="380"/>
      <c r="FH101" s="380"/>
      <c r="FI101" s="380"/>
      <c r="FJ101" s="380"/>
      <c r="FK101" s="380"/>
      <c r="FL101" s="380"/>
      <c r="FM101" s="380"/>
      <c r="FN101" s="380"/>
      <c r="FO101" s="380"/>
      <c r="FP101" s="380"/>
      <c r="FQ101" s="380"/>
      <c r="FR101" s="380"/>
      <c r="FS101" s="380"/>
      <c r="FT101" s="380"/>
      <c r="FU101" s="380"/>
      <c r="FV101" s="380"/>
      <c r="FW101" s="380"/>
      <c r="FX101" s="380"/>
      <c r="FY101" s="380"/>
      <c r="FZ101" s="380"/>
      <c r="GA101" s="380"/>
      <c r="GB101" s="380"/>
      <c r="GC101" s="380"/>
      <c r="GD101" s="380"/>
      <c r="GE101" s="380"/>
      <c r="GF101" s="380"/>
      <c r="GG101" s="380"/>
      <c r="GH101" s="380"/>
      <c r="GI101" s="380"/>
      <c r="GJ101" s="380"/>
      <c r="GK101" s="380"/>
      <c r="GL101" s="380"/>
      <c r="GM101" s="380"/>
      <c r="GN101" s="380"/>
      <c r="GO101" s="380"/>
      <c r="GP101" s="380"/>
      <c r="GQ101" s="380"/>
      <c r="GR101" s="380"/>
      <c r="GS101" s="380"/>
      <c r="GT101" s="380"/>
      <c r="GU101" s="380"/>
      <c r="GV101" s="380"/>
      <c r="GW101" s="380"/>
      <c r="GX101" s="380"/>
      <c r="GY101" s="380"/>
      <c r="GZ101" s="380"/>
      <c r="HA101" s="380"/>
      <c r="HB101" s="380"/>
      <c r="HC101" s="380"/>
      <c r="HD101" s="380"/>
      <c r="HE101" s="380"/>
      <c r="HF101" s="380"/>
      <c r="HG101" s="380"/>
      <c r="HH101" s="380"/>
    </row>
    <row r="102" spans="1:216">
      <c r="A102" s="103"/>
      <c r="B102" s="377"/>
      <c r="C102" s="377"/>
      <c r="D102" s="377"/>
      <c r="E102" s="377"/>
      <c r="F102" s="377"/>
      <c r="G102" s="377"/>
      <c r="H102" s="377"/>
      <c r="I102" s="377"/>
      <c r="J102" s="377"/>
      <c r="K102" s="377"/>
      <c r="L102" s="377"/>
      <c r="M102" s="378"/>
      <c r="N102" s="378"/>
      <c r="O102" s="378"/>
      <c r="P102" s="378"/>
      <c r="Q102" s="378"/>
      <c r="R102" s="378"/>
      <c r="S102" s="378"/>
      <c r="T102" s="378"/>
      <c r="U102" s="378"/>
      <c r="V102" s="378"/>
      <c r="W102" s="378"/>
      <c r="X102" s="378"/>
      <c r="Y102" s="380"/>
      <c r="Z102" s="409"/>
      <c r="AA102" s="380"/>
      <c r="AB102" s="380"/>
      <c r="AC102" s="380"/>
      <c r="AD102" s="380"/>
      <c r="AE102" s="380"/>
      <c r="AF102" s="380"/>
      <c r="AG102" s="380"/>
      <c r="AH102" s="380"/>
      <c r="AI102" s="380"/>
      <c r="AJ102" s="380"/>
      <c r="AR102" s="380"/>
      <c r="AS102" s="380"/>
      <c r="AT102" s="380"/>
      <c r="AU102" s="380"/>
      <c r="AV102" s="380"/>
      <c r="AW102" s="380"/>
      <c r="AX102" s="380"/>
      <c r="AY102" s="380"/>
      <c r="AZ102" s="380"/>
      <c r="BA102" s="380"/>
      <c r="BB102" s="380"/>
      <c r="BC102" s="380"/>
      <c r="BD102" s="380"/>
      <c r="BE102" s="380"/>
      <c r="BF102" s="380"/>
      <c r="BG102" s="380"/>
      <c r="BH102" s="380"/>
      <c r="BI102" s="380"/>
      <c r="BJ102" s="377"/>
      <c r="CE102" s="380"/>
      <c r="CF102" s="380"/>
      <c r="CG102" s="380"/>
      <c r="EZ102" s="380"/>
      <c r="FA102" s="380"/>
      <c r="FB102" s="380"/>
      <c r="FC102" s="380"/>
      <c r="FD102" s="380"/>
      <c r="FE102" s="380"/>
      <c r="FF102" s="380"/>
      <c r="FG102" s="380"/>
      <c r="FH102" s="380"/>
      <c r="FI102" s="380"/>
      <c r="FJ102" s="380"/>
      <c r="FK102" s="380"/>
      <c r="FL102" s="380"/>
      <c r="FM102" s="380"/>
      <c r="FN102" s="380"/>
      <c r="FO102" s="380"/>
      <c r="FP102" s="380"/>
      <c r="FQ102" s="380"/>
      <c r="FR102" s="380"/>
      <c r="FS102" s="380"/>
      <c r="FT102" s="380"/>
      <c r="FU102" s="380"/>
      <c r="FV102" s="380"/>
      <c r="FW102" s="380"/>
      <c r="FX102" s="380"/>
      <c r="FY102" s="380"/>
      <c r="FZ102" s="380"/>
      <c r="GA102" s="380"/>
      <c r="GB102" s="380"/>
      <c r="GC102" s="380"/>
      <c r="GD102" s="380"/>
      <c r="GE102" s="380"/>
      <c r="GF102" s="380"/>
      <c r="GG102" s="380"/>
      <c r="GH102" s="380"/>
      <c r="GI102" s="380"/>
      <c r="GJ102" s="380"/>
      <c r="GK102" s="380"/>
      <c r="GL102" s="380"/>
      <c r="GM102" s="380"/>
      <c r="GN102" s="380"/>
      <c r="GO102" s="380"/>
      <c r="GP102" s="380"/>
      <c r="GQ102" s="380"/>
      <c r="GR102" s="380"/>
      <c r="GS102" s="380"/>
      <c r="GT102" s="380"/>
      <c r="GU102" s="380"/>
      <c r="GV102" s="380"/>
      <c r="GW102" s="380"/>
      <c r="GX102" s="380"/>
      <c r="GY102" s="380"/>
      <c r="GZ102" s="380"/>
      <c r="HA102" s="380"/>
      <c r="HB102" s="380"/>
      <c r="HC102" s="380"/>
      <c r="HD102" s="380"/>
      <c r="HE102" s="380"/>
      <c r="HF102" s="380"/>
      <c r="HG102" s="380"/>
      <c r="HH102" s="380"/>
    </row>
    <row r="103" spans="1:216">
      <c r="A103" s="103"/>
      <c r="B103" s="377"/>
      <c r="C103" s="377"/>
      <c r="D103" s="377"/>
      <c r="E103" s="377"/>
      <c r="F103" s="377"/>
      <c r="G103" s="377"/>
      <c r="H103" s="377"/>
      <c r="I103" s="377"/>
      <c r="J103" s="377"/>
      <c r="K103" s="377"/>
      <c r="L103" s="377"/>
      <c r="M103" s="378"/>
      <c r="N103" s="378"/>
      <c r="O103" s="378"/>
      <c r="P103" s="378"/>
      <c r="Q103" s="378"/>
      <c r="R103" s="378"/>
      <c r="S103" s="378"/>
      <c r="T103" s="378"/>
      <c r="U103" s="378"/>
      <c r="V103" s="378"/>
      <c r="W103" s="378"/>
      <c r="X103" s="378"/>
      <c r="Y103" s="380"/>
      <c r="Z103" s="409"/>
      <c r="AA103" s="380"/>
      <c r="AB103" s="380"/>
      <c r="AC103" s="380"/>
      <c r="AD103" s="380"/>
      <c r="AE103" s="380"/>
      <c r="AF103" s="380"/>
      <c r="AG103" s="380"/>
      <c r="AH103" s="380"/>
      <c r="AI103" s="380"/>
      <c r="AJ103" s="380"/>
      <c r="AR103" s="380"/>
      <c r="AS103" s="380"/>
      <c r="AT103" s="380"/>
      <c r="AU103" s="380"/>
      <c r="AV103" s="380"/>
      <c r="AW103" s="380"/>
      <c r="AX103" s="380"/>
      <c r="AY103" s="380"/>
      <c r="AZ103" s="380"/>
      <c r="BA103" s="380"/>
      <c r="BB103" s="380"/>
      <c r="BC103" s="380"/>
      <c r="BD103" s="380"/>
      <c r="BE103" s="380"/>
      <c r="BF103" s="380"/>
      <c r="BG103" s="380"/>
      <c r="BH103" s="380"/>
      <c r="BI103" s="380"/>
      <c r="BJ103" s="377"/>
      <c r="CE103" s="380"/>
      <c r="CF103" s="380"/>
      <c r="CG103" s="380"/>
      <c r="EZ103" s="380"/>
      <c r="FA103" s="380"/>
      <c r="FB103" s="380"/>
      <c r="FC103" s="380"/>
      <c r="FD103" s="380"/>
      <c r="FE103" s="380"/>
      <c r="FF103" s="380"/>
      <c r="FG103" s="380"/>
      <c r="FH103" s="380"/>
      <c r="FI103" s="380"/>
      <c r="FJ103" s="380"/>
      <c r="FK103" s="380"/>
      <c r="FL103" s="380"/>
      <c r="FM103" s="380"/>
      <c r="FN103" s="380"/>
      <c r="FO103" s="380"/>
      <c r="FP103" s="380"/>
      <c r="FQ103" s="380"/>
      <c r="FR103" s="380"/>
      <c r="FS103" s="380"/>
      <c r="FT103" s="380"/>
      <c r="FU103" s="380"/>
      <c r="FV103" s="380"/>
      <c r="FW103" s="380"/>
      <c r="FX103" s="380"/>
      <c r="FY103" s="380"/>
      <c r="FZ103" s="380"/>
      <c r="GA103" s="380"/>
      <c r="GB103" s="380"/>
      <c r="GC103" s="380"/>
      <c r="GD103" s="380"/>
      <c r="GE103" s="380"/>
      <c r="GF103" s="380"/>
      <c r="GG103" s="380"/>
      <c r="GH103" s="380"/>
      <c r="GI103" s="380"/>
      <c r="GJ103" s="380"/>
      <c r="GK103" s="380"/>
      <c r="GL103" s="380"/>
      <c r="GM103" s="380"/>
      <c r="GN103" s="380"/>
      <c r="GO103" s="380"/>
      <c r="GP103" s="380"/>
      <c r="GQ103" s="380"/>
      <c r="GR103" s="380"/>
      <c r="GS103" s="380"/>
      <c r="GT103" s="380"/>
      <c r="GU103" s="380"/>
      <c r="GV103" s="380"/>
      <c r="GW103" s="380"/>
      <c r="GX103" s="380"/>
      <c r="GY103" s="380"/>
      <c r="GZ103" s="380"/>
      <c r="HA103" s="380"/>
      <c r="HB103" s="380"/>
      <c r="HC103" s="380"/>
      <c r="HD103" s="380"/>
      <c r="HE103" s="380"/>
      <c r="HF103" s="380"/>
      <c r="HG103" s="380"/>
      <c r="HH103" s="380"/>
    </row>
    <row r="104" spans="1:216">
      <c r="A104" s="103"/>
      <c r="B104" s="377"/>
      <c r="C104" s="377"/>
      <c r="D104" s="377"/>
      <c r="E104" s="377"/>
      <c r="F104" s="377"/>
      <c r="G104" s="377"/>
      <c r="H104" s="377"/>
      <c r="I104" s="377"/>
      <c r="J104" s="377"/>
      <c r="K104" s="377"/>
      <c r="L104" s="377"/>
      <c r="M104" s="378"/>
      <c r="N104" s="378"/>
      <c r="O104" s="378"/>
      <c r="P104" s="378"/>
      <c r="Q104" s="378"/>
      <c r="R104" s="378"/>
      <c r="S104" s="378"/>
      <c r="T104" s="378"/>
      <c r="U104" s="378"/>
      <c r="V104" s="378"/>
      <c r="W104" s="378"/>
      <c r="X104" s="378"/>
      <c r="Y104" s="380"/>
      <c r="Z104" s="409"/>
      <c r="AA104" s="380"/>
      <c r="AB104" s="380"/>
      <c r="AC104" s="380"/>
      <c r="AD104" s="380"/>
      <c r="AE104" s="380"/>
      <c r="AF104" s="380"/>
      <c r="AG104" s="380"/>
      <c r="AH104" s="380"/>
      <c r="AI104" s="380"/>
      <c r="AJ104" s="380"/>
      <c r="AR104" s="380"/>
      <c r="AS104" s="380"/>
      <c r="AT104" s="380"/>
      <c r="AU104" s="380"/>
      <c r="AV104" s="380"/>
      <c r="AW104" s="380"/>
      <c r="AX104" s="380"/>
      <c r="AY104" s="380"/>
      <c r="AZ104" s="380"/>
      <c r="BA104" s="380"/>
      <c r="BB104" s="380"/>
      <c r="BC104" s="380"/>
      <c r="BD104" s="380"/>
      <c r="BE104" s="380"/>
      <c r="BF104" s="380"/>
      <c r="BG104" s="380"/>
      <c r="BH104" s="380"/>
      <c r="BI104" s="380"/>
      <c r="BJ104" s="377"/>
      <c r="CE104" s="380"/>
      <c r="CF104" s="380"/>
      <c r="CG104" s="380"/>
      <c r="EZ104" s="380"/>
      <c r="FA104" s="380"/>
      <c r="FB104" s="380"/>
      <c r="FC104" s="380"/>
      <c r="FD104" s="380"/>
      <c r="FE104" s="380"/>
      <c r="FF104" s="380"/>
      <c r="FG104" s="380"/>
      <c r="FH104" s="380"/>
      <c r="FI104" s="380"/>
      <c r="FJ104" s="380"/>
      <c r="FK104" s="380"/>
      <c r="FL104" s="380"/>
      <c r="FM104" s="380"/>
      <c r="FN104" s="380"/>
      <c r="FO104" s="380"/>
      <c r="FP104" s="380"/>
      <c r="FQ104" s="380"/>
      <c r="FR104" s="380"/>
      <c r="FS104" s="380"/>
      <c r="FT104" s="380"/>
      <c r="FU104" s="380"/>
      <c r="FV104" s="380"/>
      <c r="FW104" s="380"/>
      <c r="FX104" s="380"/>
      <c r="FY104" s="380"/>
      <c r="FZ104" s="380"/>
      <c r="GA104" s="380"/>
      <c r="GB104" s="380"/>
      <c r="GC104" s="380"/>
      <c r="GD104" s="380"/>
      <c r="GE104" s="380"/>
      <c r="GF104" s="380"/>
      <c r="GG104" s="380"/>
      <c r="GH104" s="380"/>
      <c r="GI104" s="380"/>
      <c r="GJ104" s="380"/>
      <c r="GK104" s="380"/>
      <c r="GL104" s="380"/>
      <c r="GM104" s="380"/>
      <c r="GN104" s="380"/>
      <c r="GO104" s="380"/>
      <c r="GP104" s="380"/>
      <c r="GQ104" s="380"/>
      <c r="GR104" s="380"/>
      <c r="GS104" s="380"/>
      <c r="GT104" s="380"/>
      <c r="GU104" s="380"/>
      <c r="GV104" s="380"/>
      <c r="GW104" s="380"/>
      <c r="GX104" s="380"/>
      <c r="GY104" s="380"/>
      <c r="GZ104" s="380"/>
      <c r="HA104" s="380"/>
      <c r="HB104" s="380"/>
      <c r="HC104" s="380"/>
      <c r="HD104" s="380"/>
      <c r="HE104" s="380"/>
      <c r="HF104" s="380"/>
      <c r="HG104" s="380"/>
      <c r="HH104" s="380"/>
    </row>
    <row r="105" spans="1:216">
      <c r="A105" s="103"/>
      <c r="B105" s="377"/>
      <c r="C105" s="377"/>
      <c r="D105" s="377"/>
      <c r="E105" s="377"/>
      <c r="F105" s="377"/>
      <c r="G105" s="377"/>
      <c r="H105" s="377"/>
      <c r="I105" s="377"/>
      <c r="J105" s="377"/>
      <c r="K105" s="377"/>
      <c r="L105" s="377"/>
      <c r="M105" s="378"/>
      <c r="N105" s="378"/>
      <c r="O105" s="378"/>
      <c r="P105" s="378"/>
      <c r="Q105" s="378"/>
      <c r="R105" s="378"/>
      <c r="S105" s="378"/>
      <c r="T105" s="378"/>
      <c r="U105" s="378"/>
      <c r="V105" s="378"/>
      <c r="W105" s="378"/>
      <c r="X105" s="378"/>
      <c r="Y105" s="380"/>
      <c r="Z105" s="409"/>
      <c r="AA105" s="380"/>
      <c r="AB105" s="380"/>
      <c r="AC105" s="380"/>
      <c r="AD105" s="380"/>
      <c r="AE105" s="380"/>
      <c r="AF105" s="380"/>
      <c r="AG105" s="380"/>
      <c r="AH105" s="380"/>
      <c r="AI105" s="380"/>
      <c r="AJ105" s="380"/>
      <c r="AR105" s="380"/>
      <c r="AS105" s="380"/>
      <c r="AT105" s="380"/>
      <c r="AU105" s="380"/>
      <c r="AV105" s="380"/>
      <c r="AW105" s="380"/>
      <c r="AX105" s="380"/>
      <c r="AY105" s="380"/>
      <c r="AZ105" s="380"/>
      <c r="BA105" s="380"/>
      <c r="BB105" s="380"/>
      <c r="BC105" s="380"/>
      <c r="BD105" s="380"/>
      <c r="BE105" s="380"/>
      <c r="BF105" s="380"/>
      <c r="BG105" s="380"/>
      <c r="BH105" s="380"/>
      <c r="BI105" s="380"/>
      <c r="BJ105" s="377"/>
      <c r="CE105" s="380"/>
      <c r="CF105" s="380"/>
      <c r="CG105" s="380"/>
      <c r="EZ105" s="380"/>
      <c r="FA105" s="380"/>
      <c r="FB105" s="380"/>
      <c r="FC105" s="380"/>
      <c r="FD105" s="380"/>
      <c r="FE105" s="380"/>
      <c r="FF105" s="380"/>
      <c r="FG105" s="380"/>
      <c r="FH105" s="380"/>
      <c r="FI105" s="380"/>
      <c r="FJ105" s="380"/>
      <c r="FK105" s="380"/>
      <c r="FL105" s="380"/>
      <c r="FM105" s="380"/>
      <c r="FN105" s="380"/>
      <c r="FO105" s="380"/>
      <c r="FP105" s="380"/>
      <c r="FQ105" s="380"/>
      <c r="FR105" s="380"/>
      <c r="FS105" s="380"/>
      <c r="FT105" s="380"/>
      <c r="FU105" s="380"/>
      <c r="FV105" s="380"/>
      <c r="FW105" s="380"/>
      <c r="FX105" s="380"/>
      <c r="FY105" s="380"/>
      <c r="FZ105" s="380"/>
      <c r="GA105" s="380"/>
      <c r="GB105" s="380"/>
      <c r="GC105" s="380"/>
      <c r="GD105" s="380"/>
      <c r="GE105" s="380"/>
      <c r="GF105" s="380"/>
      <c r="GG105" s="380"/>
      <c r="GH105" s="380"/>
      <c r="GI105" s="380"/>
      <c r="GJ105" s="380"/>
      <c r="GK105" s="380"/>
      <c r="GL105" s="380"/>
      <c r="GM105" s="380"/>
      <c r="GN105" s="380"/>
      <c r="GO105" s="380"/>
      <c r="GP105" s="380"/>
      <c r="GQ105" s="380"/>
      <c r="GR105" s="380"/>
      <c r="GS105" s="380"/>
      <c r="GT105" s="380"/>
      <c r="GU105" s="380"/>
      <c r="GV105" s="380"/>
      <c r="GW105" s="380"/>
      <c r="GX105" s="380"/>
      <c r="GY105" s="380"/>
      <c r="GZ105" s="380"/>
      <c r="HA105" s="380"/>
      <c r="HB105" s="380"/>
      <c r="HC105" s="380"/>
      <c r="HD105" s="380"/>
      <c r="HE105" s="380"/>
      <c r="HF105" s="380"/>
      <c r="HG105" s="380"/>
      <c r="HH105" s="380"/>
    </row>
    <row r="106" spans="1:216">
      <c r="A106" s="103"/>
      <c r="B106" s="377"/>
      <c r="C106" s="377"/>
      <c r="D106" s="377"/>
      <c r="E106" s="377"/>
      <c r="F106" s="377"/>
      <c r="G106" s="377"/>
      <c r="H106" s="377"/>
      <c r="I106" s="377"/>
      <c r="J106" s="377"/>
      <c r="K106" s="377"/>
      <c r="L106" s="377"/>
      <c r="M106" s="378"/>
      <c r="N106" s="378"/>
      <c r="O106" s="378"/>
      <c r="P106" s="378"/>
      <c r="Q106" s="378"/>
      <c r="R106" s="378"/>
      <c r="S106" s="378"/>
      <c r="T106" s="378"/>
      <c r="U106" s="378"/>
      <c r="V106" s="378"/>
      <c r="W106" s="378"/>
      <c r="X106" s="378"/>
      <c r="Y106" s="380"/>
      <c r="Z106" s="409"/>
      <c r="AA106" s="380"/>
      <c r="AB106" s="380"/>
      <c r="AC106" s="380"/>
      <c r="AD106" s="380"/>
      <c r="AE106" s="380"/>
      <c r="AF106" s="380"/>
      <c r="AG106" s="380"/>
      <c r="AH106" s="380"/>
      <c r="AI106" s="380"/>
      <c r="AJ106" s="380"/>
      <c r="AR106" s="380"/>
      <c r="AS106" s="380"/>
      <c r="AT106" s="380"/>
      <c r="AU106" s="380"/>
      <c r="AV106" s="380"/>
      <c r="AW106" s="380"/>
      <c r="AX106" s="380"/>
      <c r="AY106" s="380"/>
      <c r="AZ106" s="380"/>
      <c r="BA106" s="380"/>
      <c r="BB106" s="380"/>
      <c r="BC106" s="380"/>
      <c r="BD106" s="380"/>
      <c r="BE106" s="380"/>
      <c r="BF106" s="380"/>
      <c r="BG106" s="380"/>
      <c r="BH106" s="380"/>
      <c r="BI106" s="380"/>
      <c r="BJ106" s="377"/>
      <c r="CE106" s="380"/>
      <c r="CF106" s="380"/>
      <c r="CG106" s="380"/>
      <c r="EZ106" s="380"/>
      <c r="FA106" s="380"/>
      <c r="FB106" s="380"/>
      <c r="FC106" s="380"/>
      <c r="FD106" s="380"/>
      <c r="FE106" s="380"/>
      <c r="FF106" s="380"/>
      <c r="FG106" s="380"/>
      <c r="FH106" s="380"/>
      <c r="FI106" s="380"/>
      <c r="FJ106" s="380"/>
      <c r="FK106" s="380"/>
      <c r="FL106" s="380"/>
      <c r="FM106" s="380"/>
      <c r="FN106" s="380"/>
      <c r="FO106" s="380"/>
      <c r="FP106" s="380"/>
      <c r="FQ106" s="380"/>
      <c r="FR106" s="380"/>
      <c r="FS106" s="380"/>
      <c r="FT106" s="380"/>
      <c r="FU106" s="380"/>
      <c r="FV106" s="380"/>
      <c r="FW106" s="380"/>
      <c r="FX106" s="380"/>
      <c r="FY106" s="380"/>
      <c r="FZ106" s="380"/>
      <c r="GA106" s="380"/>
      <c r="GB106" s="380"/>
      <c r="GC106" s="380"/>
      <c r="GD106" s="380"/>
      <c r="GE106" s="380"/>
      <c r="GF106" s="380"/>
      <c r="GG106" s="380"/>
      <c r="GH106" s="380"/>
      <c r="GI106" s="380"/>
      <c r="GJ106" s="380"/>
      <c r="GK106" s="380"/>
      <c r="GL106" s="380"/>
      <c r="GM106" s="380"/>
      <c r="GN106" s="380"/>
      <c r="GO106" s="380"/>
      <c r="GP106" s="380"/>
      <c r="GQ106" s="380"/>
      <c r="GR106" s="380"/>
      <c r="GS106" s="380"/>
      <c r="GT106" s="380"/>
      <c r="GU106" s="380"/>
      <c r="GV106" s="380"/>
      <c r="GW106" s="380"/>
      <c r="GX106" s="380"/>
      <c r="GY106" s="380"/>
      <c r="GZ106" s="380"/>
      <c r="HA106" s="380"/>
      <c r="HB106" s="380"/>
      <c r="HC106" s="380"/>
      <c r="HD106" s="380"/>
      <c r="HE106" s="380"/>
      <c r="HF106" s="380"/>
      <c r="HG106" s="380"/>
      <c r="HH106" s="380"/>
    </row>
    <row r="107" spans="1:216">
      <c r="A107" s="103"/>
      <c r="B107" s="377"/>
      <c r="C107" s="377"/>
      <c r="D107" s="377"/>
      <c r="E107" s="377"/>
      <c r="F107" s="377"/>
      <c r="G107" s="377"/>
      <c r="H107" s="377"/>
      <c r="I107" s="377"/>
      <c r="J107" s="377"/>
      <c r="K107" s="377"/>
      <c r="L107" s="377"/>
      <c r="M107" s="378"/>
      <c r="N107" s="378"/>
      <c r="O107" s="378"/>
      <c r="P107" s="378"/>
      <c r="Q107" s="378"/>
      <c r="R107" s="378"/>
      <c r="S107" s="378"/>
      <c r="T107" s="378"/>
      <c r="U107" s="378"/>
      <c r="V107" s="378"/>
      <c r="W107" s="378"/>
      <c r="X107" s="378"/>
      <c r="Y107" s="380"/>
      <c r="Z107" s="409"/>
      <c r="AA107" s="380"/>
      <c r="AB107" s="380"/>
      <c r="AC107" s="380"/>
      <c r="AD107" s="380"/>
      <c r="AE107" s="380"/>
      <c r="AF107" s="380"/>
      <c r="AG107" s="380"/>
      <c r="AH107" s="380"/>
      <c r="AI107" s="380"/>
      <c r="AJ107" s="380"/>
      <c r="AR107" s="380"/>
      <c r="AS107" s="380"/>
      <c r="AT107" s="380"/>
      <c r="AU107" s="380"/>
      <c r="AV107" s="380"/>
      <c r="AW107" s="380"/>
      <c r="AX107" s="380"/>
      <c r="AY107" s="380"/>
      <c r="AZ107" s="380"/>
      <c r="BA107" s="380"/>
      <c r="BB107" s="380"/>
      <c r="BC107" s="380"/>
      <c r="BD107" s="380"/>
      <c r="BE107" s="380"/>
      <c r="BF107" s="380"/>
      <c r="BG107" s="380"/>
      <c r="BH107" s="380"/>
      <c r="BI107" s="380"/>
      <c r="BJ107" s="377"/>
      <c r="CE107" s="380"/>
      <c r="CF107" s="380"/>
      <c r="CG107" s="380"/>
      <c r="EZ107" s="380"/>
      <c r="FA107" s="380"/>
      <c r="FB107" s="380"/>
      <c r="FC107" s="380"/>
      <c r="FD107" s="380"/>
      <c r="FE107" s="380"/>
      <c r="FF107" s="380"/>
      <c r="FG107" s="380"/>
      <c r="FH107" s="380"/>
      <c r="FI107" s="380"/>
      <c r="FJ107" s="380"/>
      <c r="FK107" s="380"/>
      <c r="FL107" s="380"/>
      <c r="FM107" s="380"/>
      <c r="FN107" s="380"/>
      <c r="FO107" s="380"/>
      <c r="FP107" s="380"/>
      <c r="FQ107" s="380"/>
      <c r="FR107" s="380"/>
      <c r="FS107" s="380"/>
      <c r="FT107" s="380"/>
      <c r="FU107" s="380"/>
      <c r="FV107" s="380"/>
      <c r="FW107" s="380"/>
      <c r="FX107" s="380"/>
      <c r="FY107" s="380"/>
      <c r="FZ107" s="380"/>
      <c r="GA107" s="380"/>
      <c r="GB107" s="380"/>
      <c r="GC107" s="380"/>
      <c r="GD107" s="380"/>
      <c r="GE107" s="380"/>
      <c r="GF107" s="380"/>
      <c r="GG107" s="380"/>
      <c r="GH107" s="380"/>
      <c r="GI107" s="380"/>
      <c r="GJ107" s="380"/>
      <c r="GK107" s="380"/>
      <c r="GL107" s="380"/>
      <c r="GM107" s="380"/>
      <c r="GN107" s="380"/>
      <c r="GO107" s="380"/>
      <c r="GP107" s="380"/>
      <c r="GQ107" s="380"/>
      <c r="GR107" s="380"/>
      <c r="GS107" s="380"/>
      <c r="GT107" s="380"/>
      <c r="GU107" s="380"/>
      <c r="GV107" s="380"/>
      <c r="GW107" s="380"/>
      <c r="GX107" s="380"/>
      <c r="GY107" s="380"/>
      <c r="GZ107" s="380"/>
      <c r="HA107" s="380"/>
      <c r="HB107" s="380"/>
      <c r="HC107" s="380"/>
      <c r="HD107" s="380"/>
      <c r="HE107" s="380"/>
      <c r="HF107" s="380"/>
      <c r="HG107" s="380"/>
      <c r="HH107" s="380"/>
    </row>
    <row r="108" spans="1:216">
      <c r="A108" s="103"/>
      <c r="B108" s="377"/>
      <c r="C108" s="377"/>
      <c r="D108" s="377"/>
      <c r="E108" s="377"/>
      <c r="F108" s="377"/>
      <c r="G108" s="377"/>
      <c r="H108" s="377"/>
      <c r="I108" s="377"/>
      <c r="J108" s="377"/>
      <c r="K108" s="377"/>
      <c r="L108" s="377"/>
      <c r="M108" s="378"/>
      <c r="N108" s="378"/>
      <c r="O108" s="378"/>
      <c r="P108" s="378"/>
      <c r="Q108" s="378"/>
      <c r="R108" s="378"/>
      <c r="S108" s="378"/>
      <c r="T108" s="378"/>
      <c r="U108" s="378"/>
      <c r="V108" s="378"/>
      <c r="W108" s="378"/>
      <c r="X108" s="378"/>
      <c r="Y108" s="380"/>
      <c r="Z108" s="409"/>
      <c r="AA108" s="380"/>
      <c r="AB108" s="380"/>
      <c r="AC108" s="380"/>
      <c r="AD108" s="380"/>
      <c r="AE108" s="380"/>
      <c r="AF108" s="380"/>
      <c r="AG108" s="380"/>
      <c r="AH108" s="380"/>
      <c r="AI108" s="380"/>
      <c r="AJ108" s="380"/>
      <c r="AR108" s="380"/>
      <c r="AS108" s="380"/>
      <c r="AT108" s="380"/>
      <c r="AU108" s="380"/>
      <c r="AV108" s="380"/>
      <c r="AW108" s="380"/>
      <c r="AX108" s="380"/>
      <c r="AY108" s="380"/>
      <c r="AZ108" s="380"/>
      <c r="BA108" s="380"/>
      <c r="BB108" s="380"/>
      <c r="BC108" s="380"/>
      <c r="BD108" s="380"/>
      <c r="BE108" s="380"/>
      <c r="BF108" s="380"/>
      <c r="BG108" s="380"/>
      <c r="BH108" s="380"/>
      <c r="BI108" s="380"/>
      <c r="BJ108" s="377"/>
      <c r="CE108" s="380"/>
      <c r="CF108" s="380"/>
      <c r="CG108" s="380"/>
      <c r="EZ108" s="380"/>
      <c r="FA108" s="380"/>
      <c r="FB108" s="380"/>
      <c r="FC108" s="380"/>
      <c r="FD108" s="380"/>
      <c r="FE108" s="380"/>
      <c r="FF108" s="380"/>
      <c r="FG108" s="380"/>
      <c r="FH108" s="380"/>
      <c r="FI108" s="380"/>
      <c r="FJ108" s="380"/>
      <c r="FK108" s="380"/>
      <c r="FL108" s="380"/>
      <c r="FM108" s="380"/>
      <c r="FN108" s="380"/>
      <c r="FO108" s="380"/>
      <c r="FP108" s="380"/>
      <c r="FQ108" s="380"/>
      <c r="FR108" s="380"/>
      <c r="FS108" s="380"/>
      <c r="FT108" s="380"/>
      <c r="FU108" s="380"/>
      <c r="FV108" s="380"/>
      <c r="FW108" s="380"/>
      <c r="FX108" s="380"/>
      <c r="FY108" s="380"/>
      <c r="FZ108" s="380"/>
      <c r="GA108" s="380"/>
      <c r="GB108" s="380"/>
      <c r="GC108" s="380"/>
      <c r="GD108" s="380"/>
      <c r="GE108" s="380"/>
      <c r="GF108" s="380"/>
      <c r="GG108" s="380"/>
      <c r="GH108" s="380"/>
      <c r="GI108" s="380"/>
      <c r="GJ108" s="380"/>
      <c r="GK108" s="380"/>
      <c r="GL108" s="380"/>
      <c r="GM108" s="380"/>
      <c r="GN108" s="380"/>
      <c r="GO108" s="380"/>
      <c r="GP108" s="380"/>
      <c r="GQ108" s="380"/>
      <c r="GR108" s="380"/>
      <c r="GS108" s="380"/>
      <c r="GT108" s="380"/>
      <c r="GU108" s="380"/>
      <c r="GV108" s="380"/>
      <c r="GW108" s="380"/>
      <c r="GX108" s="380"/>
      <c r="GY108" s="380"/>
      <c r="GZ108" s="380"/>
      <c r="HA108" s="380"/>
      <c r="HB108" s="380"/>
      <c r="HC108" s="380"/>
      <c r="HD108" s="380"/>
      <c r="HE108" s="380"/>
      <c r="HF108" s="380"/>
      <c r="HG108" s="380"/>
      <c r="HH108" s="380"/>
    </row>
    <row r="109" spans="1:216">
      <c r="A109" s="103"/>
      <c r="B109" s="377"/>
      <c r="C109" s="377"/>
      <c r="D109" s="377"/>
      <c r="E109" s="377"/>
      <c r="F109" s="377"/>
      <c r="G109" s="377"/>
      <c r="H109" s="377"/>
      <c r="I109" s="377"/>
      <c r="J109" s="377"/>
      <c r="K109" s="377"/>
      <c r="L109" s="377"/>
      <c r="M109" s="378"/>
      <c r="N109" s="378"/>
      <c r="O109" s="378"/>
      <c r="P109" s="378"/>
      <c r="Q109" s="378"/>
      <c r="R109" s="378"/>
      <c r="S109" s="378"/>
      <c r="T109" s="378"/>
      <c r="U109" s="378"/>
      <c r="V109" s="378"/>
      <c r="W109" s="378"/>
      <c r="X109" s="378"/>
      <c r="Y109" s="380"/>
      <c r="Z109" s="409"/>
      <c r="AA109" s="380"/>
      <c r="AB109" s="380"/>
      <c r="AC109" s="380"/>
      <c r="AD109" s="380"/>
      <c r="AE109" s="380"/>
      <c r="AF109" s="380"/>
      <c r="AG109" s="380"/>
      <c r="AH109" s="380"/>
      <c r="AI109" s="380"/>
      <c r="AJ109" s="380"/>
      <c r="AR109" s="380"/>
      <c r="AS109" s="380"/>
      <c r="AT109" s="380"/>
      <c r="AU109" s="380"/>
      <c r="AV109" s="380"/>
      <c r="AW109" s="380"/>
      <c r="AX109" s="380"/>
      <c r="AY109" s="380"/>
      <c r="AZ109" s="380"/>
      <c r="BA109" s="380"/>
      <c r="BB109" s="380"/>
      <c r="BC109" s="380"/>
      <c r="BD109" s="380"/>
      <c r="BE109" s="380"/>
      <c r="BF109" s="380"/>
      <c r="BG109" s="380"/>
      <c r="BH109" s="380"/>
      <c r="BI109" s="380"/>
      <c r="BJ109" s="377"/>
      <c r="CE109" s="380"/>
      <c r="CF109" s="380"/>
      <c r="CG109" s="380"/>
      <c r="EZ109" s="380"/>
      <c r="FA109" s="380"/>
      <c r="FB109" s="380"/>
      <c r="FC109" s="380"/>
      <c r="FD109" s="380"/>
      <c r="FE109" s="380"/>
      <c r="FF109" s="380"/>
      <c r="FG109" s="380"/>
      <c r="FH109" s="380"/>
      <c r="FI109" s="380"/>
      <c r="FJ109" s="380"/>
      <c r="FK109" s="380"/>
      <c r="FL109" s="380"/>
      <c r="FM109" s="380"/>
      <c r="FN109" s="380"/>
      <c r="FO109" s="380"/>
      <c r="FP109" s="380"/>
      <c r="FQ109" s="380"/>
      <c r="FR109" s="380"/>
      <c r="FS109" s="380"/>
      <c r="FT109" s="380"/>
      <c r="FU109" s="380"/>
      <c r="FV109" s="380"/>
      <c r="FW109" s="380"/>
      <c r="FX109" s="380"/>
      <c r="FY109" s="380"/>
      <c r="FZ109" s="380"/>
      <c r="GA109" s="380"/>
      <c r="GB109" s="380"/>
      <c r="GC109" s="380"/>
      <c r="GD109" s="380"/>
      <c r="GE109" s="380"/>
      <c r="GF109" s="380"/>
      <c r="GG109" s="380"/>
      <c r="GH109" s="380"/>
      <c r="GI109" s="380"/>
      <c r="GJ109" s="380"/>
      <c r="GK109" s="380"/>
      <c r="GL109" s="380"/>
      <c r="GM109" s="380"/>
      <c r="GN109" s="380"/>
      <c r="GO109" s="380"/>
      <c r="GP109" s="380"/>
      <c r="GQ109" s="380"/>
      <c r="GR109" s="380"/>
      <c r="GS109" s="380"/>
      <c r="GT109" s="380"/>
      <c r="GU109" s="380"/>
      <c r="GV109" s="380"/>
      <c r="GW109" s="380"/>
      <c r="GX109" s="380"/>
      <c r="GY109" s="380"/>
      <c r="GZ109" s="380"/>
      <c r="HA109" s="380"/>
      <c r="HB109" s="380"/>
      <c r="HC109" s="380"/>
      <c r="HD109" s="380"/>
      <c r="HE109" s="380"/>
      <c r="HF109" s="380"/>
      <c r="HG109" s="380"/>
      <c r="HH109" s="380"/>
    </row>
    <row r="110" spans="1:216">
      <c r="A110" s="103"/>
      <c r="B110" s="377"/>
      <c r="C110" s="377"/>
      <c r="D110" s="377"/>
      <c r="E110" s="377"/>
      <c r="F110" s="377"/>
      <c r="G110" s="377"/>
      <c r="H110" s="377"/>
      <c r="I110" s="377"/>
      <c r="J110" s="377"/>
      <c r="K110" s="377"/>
      <c r="L110" s="377"/>
      <c r="M110" s="378"/>
      <c r="N110" s="378"/>
      <c r="O110" s="378"/>
      <c r="P110" s="378"/>
      <c r="Q110" s="378"/>
      <c r="R110" s="378"/>
      <c r="S110" s="378"/>
      <c r="T110" s="378"/>
      <c r="U110" s="378"/>
      <c r="V110" s="378"/>
      <c r="W110" s="378"/>
      <c r="X110" s="378"/>
      <c r="Y110" s="380"/>
      <c r="Z110" s="409"/>
      <c r="AA110" s="380"/>
      <c r="AB110" s="380"/>
      <c r="AC110" s="380"/>
      <c r="AD110" s="380"/>
      <c r="AE110" s="380"/>
      <c r="AF110" s="380"/>
      <c r="AG110" s="380"/>
      <c r="AH110" s="380"/>
      <c r="AI110" s="380"/>
      <c r="AJ110" s="380"/>
      <c r="AR110" s="380"/>
      <c r="AS110" s="380"/>
      <c r="AT110" s="380"/>
      <c r="AU110" s="380"/>
      <c r="AV110" s="380"/>
      <c r="AW110" s="380"/>
      <c r="AX110" s="380"/>
      <c r="AY110" s="380"/>
      <c r="AZ110" s="380"/>
      <c r="BA110" s="380"/>
      <c r="BB110" s="380"/>
      <c r="BC110" s="380"/>
      <c r="BD110" s="380"/>
      <c r="BE110" s="380"/>
      <c r="BF110" s="380"/>
      <c r="BG110" s="380"/>
      <c r="BH110" s="380"/>
      <c r="BI110" s="380"/>
      <c r="BJ110" s="377"/>
      <c r="CE110" s="380"/>
      <c r="CF110" s="380"/>
      <c r="CG110" s="380"/>
      <c r="EZ110" s="380"/>
      <c r="FA110" s="380"/>
      <c r="FB110" s="380"/>
      <c r="FC110" s="380"/>
      <c r="FD110" s="380"/>
      <c r="FE110" s="380"/>
      <c r="FF110" s="380"/>
      <c r="FG110" s="380"/>
      <c r="FH110" s="380"/>
      <c r="FI110" s="380"/>
      <c r="FJ110" s="380"/>
      <c r="FK110" s="380"/>
      <c r="FL110" s="380"/>
      <c r="FM110" s="380"/>
      <c r="FN110" s="380"/>
      <c r="FO110" s="380"/>
      <c r="FP110" s="380"/>
      <c r="FQ110" s="380"/>
      <c r="FR110" s="380"/>
      <c r="FS110" s="380"/>
      <c r="FT110" s="380"/>
      <c r="FU110" s="380"/>
      <c r="FV110" s="380"/>
      <c r="FW110" s="380"/>
      <c r="FX110" s="380"/>
      <c r="FY110" s="380"/>
      <c r="FZ110" s="380"/>
      <c r="GA110" s="380"/>
      <c r="GB110" s="380"/>
      <c r="GC110" s="380"/>
      <c r="GD110" s="380"/>
      <c r="GE110" s="380"/>
      <c r="GF110" s="380"/>
      <c r="GG110" s="380"/>
      <c r="GH110" s="380"/>
      <c r="GI110" s="380"/>
      <c r="GJ110" s="380"/>
      <c r="GK110" s="380"/>
      <c r="GL110" s="380"/>
      <c r="GM110" s="380"/>
      <c r="GN110" s="380"/>
      <c r="GO110" s="380"/>
      <c r="GP110" s="380"/>
      <c r="GQ110" s="380"/>
      <c r="GR110" s="380"/>
      <c r="GS110" s="380"/>
      <c r="GT110" s="380"/>
      <c r="GU110" s="380"/>
      <c r="GV110" s="380"/>
      <c r="GW110" s="380"/>
      <c r="GX110" s="380"/>
      <c r="GY110" s="380"/>
      <c r="GZ110" s="380"/>
      <c r="HA110" s="380"/>
      <c r="HB110" s="380"/>
      <c r="HC110" s="380"/>
      <c r="HD110" s="380"/>
      <c r="HE110" s="380"/>
      <c r="HF110" s="380"/>
      <c r="HG110" s="380"/>
      <c r="HH110" s="380"/>
    </row>
    <row r="111" spans="1:216">
      <c r="A111" s="103"/>
      <c r="B111" s="377"/>
      <c r="C111" s="377"/>
      <c r="D111" s="377"/>
      <c r="E111" s="377"/>
      <c r="F111" s="377"/>
      <c r="G111" s="377"/>
      <c r="H111" s="377"/>
      <c r="I111" s="377"/>
      <c r="J111" s="377"/>
      <c r="K111" s="377"/>
      <c r="L111" s="377"/>
      <c r="M111" s="378"/>
      <c r="N111" s="378"/>
      <c r="O111" s="378"/>
      <c r="P111" s="378"/>
      <c r="Q111" s="378"/>
      <c r="R111" s="378"/>
      <c r="S111" s="378"/>
      <c r="T111" s="378"/>
      <c r="U111" s="378"/>
      <c r="V111" s="378"/>
      <c r="W111" s="378"/>
      <c r="X111" s="378"/>
      <c r="Y111" s="380"/>
      <c r="Z111" s="409"/>
      <c r="AA111" s="380"/>
      <c r="AB111" s="380"/>
      <c r="AC111" s="380"/>
      <c r="AD111" s="380"/>
      <c r="AE111" s="380"/>
      <c r="AF111" s="380"/>
      <c r="AG111" s="380"/>
      <c r="AH111" s="380"/>
      <c r="AI111" s="380"/>
      <c r="AJ111" s="380"/>
      <c r="AR111" s="380"/>
      <c r="AS111" s="380"/>
      <c r="AT111" s="380"/>
      <c r="AU111" s="380"/>
      <c r="AV111" s="380"/>
      <c r="AW111" s="380"/>
      <c r="AX111" s="380"/>
      <c r="AY111" s="380"/>
      <c r="AZ111" s="380"/>
      <c r="BA111" s="380"/>
      <c r="BB111" s="380"/>
      <c r="BC111" s="380"/>
      <c r="BD111" s="380"/>
      <c r="BE111" s="380"/>
      <c r="BF111" s="380"/>
      <c r="BG111" s="380"/>
      <c r="BH111" s="380"/>
      <c r="BI111" s="380"/>
      <c r="BJ111" s="377"/>
      <c r="CE111" s="380"/>
      <c r="CF111" s="380"/>
      <c r="CG111" s="380"/>
      <c r="EZ111" s="380"/>
      <c r="FA111" s="380"/>
      <c r="FB111" s="380"/>
      <c r="FC111" s="380"/>
      <c r="FD111" s="380"/>
      <c r="FE111" s="380"/>
      <c r="FF111" s="380"/>
      <c r="FG111" s="380"/>
      <c r="FH111" s="380"/>
      <c r="FI111" s="380"/>
      <c r="FJ111" s="380"/>
      <c r="FK111" s="380"/>
      <c r="FL111" s="380"/>
      <c r="FM111" s="380"/>
      <c r="FN111" s="380"/>
      <c r="FO111" s="380"/>
      <c r="FP111" s="380"/>
      <c r="FQ111" s="380"/>
      <c r="FR111" s="380"/>
      <c r="FS111" s="380"/>
      <c r="FT111" s="380"/>
      <c r="FU111" s="380"/>
      <c r="FV111" s="380"/>
      <c r="FW111" s="380"/>
      <c r="FX111" s="380"/>
      <c r="FY111" s="380"/>
      <c r="FZ111" s="380"/>
      <c r="GA111" s="380"/>
      <c r="GB111" s="380"/>
      <c r="GC111" s="380"/>
      <c r="GD111" s="380"/>
      <c r="GE111" s="380"/>
      <c r="GF111" s="380"/>
      <c r="GG111" s="380"/>
      <c r="GH111" s="380"/>
      <c r="GI111" s="380"/>
      <c r="GJ111" s="380"/>
      <c r="GK111" s="380"/>
      <c r="GL111" s="380"/>
      <c r="GM111" s="380"/>
      <c r="GN111" s="380"/>
      <c r="GO111" s="380"/>
      <c r="GP111" s="380"/>
      <c r="GQ111" s="380"/>
      <c r="GR111" s="380"/>
      <c r="GS111" s="380"/>
      <c r="GT111" s="380"/>
      <c r="GU111" s="380"/>
      <c r="GV111" s="380"/>
      <c r="GW111" s="380"/>
      <c r="GX111" s="380"/>
      <c r="GY111" s="380"/>
      <c r="GZ111" s="380"/>
      <c r="HA111" s="380"/>
      <c r="HB111" s="380"/>
      <c r="HC111" s="380"/>
      <c r="HD111" s="380"/>
      <c r="HE111" s="380"/>
      <c r="HF111" s="380"/>
      <c r="HG111" s="380"/>
      <c r="HH111" s="380"/>
    </row>
    <row r="112" spans="1:216">
      <c r="A112" s="103"/>
      <c r="B112" s="377"/>
      <c r="C112" s="377"/>
      <c r="D112" s="377"/>
      <c r="E112" s="377"/>
      <c r="F112" s="377"/>
      <c r="G112" s="377"/>
      <c r="H112" s="377"/>
      <c r="I112" s="377"/>
      <c r="J112" s="377"/>
      <c r="K112" s="377"/>
      <c r="L112" s="377"/>
      <c r="M112" s="378"/>
      <c r="N112" s="378"/>
      <c r="O112" s="378"/>
      <c r="P112" s="378"/>
      <c r="Q112" s="378"/>
      <c r="R112" s="378"/>
      <c r="S112" s="378"/>
      <c r="T112" s="378"/>
      <c r="U112" s="378"/>
      <c r="V112" s="378"/>
      <c r="W112" s="378"/>
      <c r="X112" s="378"/>
      <c r="Y112" s="380"/>
      <c r="Z112" s="409"/>
      <c r="AA112" s="380"/>
      <c r="AB112" s="380"/>
      <c r="AC112" s="380"/>
      <c r="AD112" s="380"/>
      <c r="AE112" s="380"/>
      <c r="AF112" s="380"/>
      <c r="AG112" s="380"/>
      <c r="AH112" s="380"/>
      <c r="AI112" s="380"/>
      <c r="AJ112" s="380"/>
      <c r="AR112" s="380"/>
      <c r="AS112" s="380"/>
      <c r="AT112" s="380"/>
      <c r="AU112" s="380"/>
      <c r="AV112" s="380"/>
      <c r="AW112" s="380"/>
      <c r="AX112" s="380"/>
      <c r="AY112" s="380"/>
      <c r="AZ112" s="380"/>
      <c r="BA112" s="380"/>
      <c r="BB112" s="380"/>
      <c r="BC112" s="380"/>
      <c r="BD112" s="380"/>
      <c r="BE112" s="380"/>
      <c r="BF112" s="380"/>
      <c r="BG112" s="380"/>
      <c r="BH112" s="380"/>
      <c r="BI112" s="380"/>
      <c r="BJ112" s="377"/>
      <c r="CE112" s="380"/>
      <c r="CF112" s="380"/>
      <c r="CG112" s="380"/>
      <c r="EZ112" s="380"/>
      <c r="FA112" s="380"/>
      <c r="FB112" s="380"/>
      <c r="FC112" s="380"/>
      <c r="FD112" s="380"/>
      <c r="FE112" s="380"/>
      <c r="FF112" s="380"/>
      <c r="FG112" s="380"/>
      <c r="FH112" s="380"/>
      <c r="FI112" s="380"/>
      <c r="FJ112" s="380"/>
      <c r="FK112" s="380"/>
      <c r="FL112" s="380"/>
      <c r="FM112" s="380"/>
      <c r="FN112" s="380"/>
      <c r="FO112" s="380"/>
      <c r="FP112" s="380"/>
      <c r="FQ112" s="380"/>
      <c r="FR112" s="380"/>
      <c r="FS112" s="380"/>
      <c r="FT112" s="380"/>
      <c r="FU112" s="380"/>
      <c r="FV112" s="380"/>
      <c r="FW112" s="380"/>
      <c r="FX112" s="380"/>
      <c r="FY112" s="380"/>
      <c r="FZ112" s="380"/>
      <c r="GA112" s="380"/>
      <c r="GB112" s="380"/>
      <c r="GC112" s="380"/>
      <c r="GD112" s="380"/>
      <c r="GE112" s="380"/>
      <c r="GF112" s="380"/>
      <c r="GG112" s="380"/>
      <c r="GH112" s="380"/>
      <c r="GI112" s="380"/>
      <c r="GJ112" s="380"/>
      <c r="GK112" s="380"/>
      <c r="GL112" s="380"/>
      <c r="GM112" s="380"/>
      <c r="GN112" s="380"/>
      <c r="GO112" s="380"/>
      <c r="GP112" s="380"/>
      <c r="GQ112" s="380"/>
      <c r="GR112" s="380"/>
      <c r="GS112" s="380"/>
      <c r="GT112" s="380"/>
      <c r="GU112" s="380"/>
      <c r="GV112" s="380"/>
      <c r="GW112" s="380"/>
      <c r="GX112" s="380"/>
      <c r="GY112" s="380"/>
      <c r="GZ112" s="380"/>
      <c r="HA112" s="380"/>
      <c r="HB112" s="380"/>
      <c r="HC112" s="380"/>
      <c r="HD112" s="380"/>
      <c r="HE112" s="380"/>
      <c r="HF112" s="380"/>
      <c r="HG112" s="380"/>
      <c r="HH112" s="380"/>
    </row>
    <row r="113" spans="1:216">
      <c r="A113" s="103"/>
      <c r="B113" s="377"/>
      <c r="C113" s="377"/>
      <c r="D113" s="377"/>
      <c r="E113" s="377"/>
      <c r="F113" s="377"/>
      <c r="G113" s="377"/>
      <c r="H113" s="377"/>
      <c r="I113" s="377"/>
      <c r="J113" s="377"/>
      <c r="K113" s="377"/>
      <c r="L113" s="377"/>
      <c r="M113" s="378"/>
      <c r="N113" s="378"/>
      <c r="O113" s="378"/>
      <c r="P113" s="378"/>
      <c r="Q113" s="378"/>
      <c r="R113" s="378"/>
      <c r="S113" s="378"/>
      <c r="T113" s="378"/>
      <c r="U113" s="378"/>
      <c r="V113" s="378"/>
      <c r="W113" s="378"/>
      <c r="X113" s="378"/>
      <c r="Y113" s="380"/>
      <c r="Z113" s="409"/>
      <c r="AA113" s="380"/>
      <c r="AB113" s="380"/>
      <c r="AC113" s="380"/>
      <c r="AD113" s="380"/>
      <c r="AE113" s="380"/>
      <c r="AF113" s="380"/>
      <c r="AG113" s="380"/>
      <c r="AH113" s="380"/>
      <c r="AI113" s="380"/>
      <c r="AJ113" s="380"/>
      <c r="AR113" s="380"/>
      <c r="AS113" s="380"/>
      <c r="AT113" s="380"/>
      <c r="AU113" s="380"/>
      <c r="AV113" s="380"/>
      <c r="AW113" s="380"/>
      <c r="AX113" s="380"/>
      <c r="AY113" s="380"/>
      <c r="AZ113" s="380"/>
      <c r="BA113" s="380"/>
      <c r="BB113" s="380"/>
      <c r="BC113" s="380"/>
      <c r="BD113" s="380"/>
      <c r="BE113" s="380"/>
      <c r="BF113" s="380"/>
      <c r="BG113" s="380"/>
      <c r="BH113" s="380"/>
      <c r="BI113" s="380"/>
      <c r="BJ113" s="377"/>
      <c r="CE113" s="380"/>
      <c r="CF113" s="380"/>
      <c r="CG113" s="380"/>
      <c r="EZ113" s="380"/>
      <c r="FA113" s="380"/>
      <c r="FB113" s="380"/>
      <c r="FC113" s="380"/>
      <c r="FD113" s="380"/>
      <c r="FE113" s="380"/>
      <c r="FF113" s="380"/>
      <c r="FG113" s="380"/>
      <c r="FH113" s="380"/>
      <c r="FI113" s="380"/>
      <c r="FJ113" s="380"/>
      <c r="FK113" s="380"/>
      <c r="FL113" s="380"/>
      <c r="FM113" s="380"/>
      <c r="FN113" s="380"/>
      <c r="FO113" s="380"/>
      <c r="FP113" s="380"/>
      <c r="FQ113" s="380"/>
      <c r="FR113" s="380"/>
      <c r="FS113" s="380"/>
      <c r="FT113" s="380"/>
      <c r="FU113" s="380"/>
      <c r="FV113" s="380"/>
      <c r="FW113" s="380"/>
      <c r="FX113" s="380"/>
      <c r="FY113" s="380"/>
      <c r="FZ113" s="380"/>
      <c r="GA113" s="380"/>
      <c r="GB113" s="380"/>
      <c r="GC113" s="380"/>
      <c r="GD113" s="380"/>
      <c r="GE113" s="380"/>
      <c r="GF113" s="380"/>
      <c r="GG113" s="380"/>
      <c r="GH113" s="380"/>
      <c r="GI113" s="380"/>
      <c r="GJ113" s="380"/>
      <c r="GK113" s="380"/>
      <c r="GL113" s="380"/>
      <c r="GM113" s="380"/>
      <c r="GN113" s="380"/>
      <c r="GO113" s="380"/>
      <c r="GP113" s="380"/>
      <c r="GQ113" s="380"/>
      <c r="GR113" s="380"/>
      <c r="GS113" s="380"/>
      <c r="GT113" s="380"/>
      <c r="GU113" s="380"/>
      <c r="GV113" s="380"/>
      <c r="GW113" s="380"/>
      <c r="GX113" s="380"/>
      <c r="GY113" s="380"/>
      <c r="GZ113" s="380"/>
      <c r="HA113" s="380"/>
      <c r="HB113" s="380"/>
      <c r="HC113" s="380"/>
      <c r="HD113" s="380"/>
      <c r="HE113" s="380"/>
      <c r="HF113" s="380"/>
      <c r="HG113" s="380"/>
      <c r="HH113" s="380"/>
    </row>
    <row r="114" spans="1:216">
      <c r="A114" s="103"/>
      <c r="B114" s="377"/>
      <c r="C114" s="377"/>
      <c r="D114" s="377"/>
      <c r="E114" s="377"/>
      <c r="F114" s="377"/>
      <c r="G114" s="377"/>
      <c r="H114" s="377"/>
      <c r="I114" s="377"/>
      <c r="J114" s="377"/>
      <c r="K114" s="377"/>
      <c r="L114" s="377"/>
      <c r="M114" s="378"/>
      <c r="N114" s="378"/>
      <c r="O114" s="378"/>
      <c r="P114" s="378"/>
      <c r="Q114" s="378"/>
      <c r="R114" s="378"/>
      <c r="S114" s="378"/>
      <c r="T114" s="378"/>
      <c r="U114" s="378"/>
      <c r="V114" s="378"/>
      <c r="W114" s="378"/>
      <c r="X114" s="378"/>
      <c r="Y114" s="380"/>
      <c r="Z114" s="409"/>
      <c r="AA114" s="380"/>
      <c r="AB114" s="380"/>
      <c r="AC114" s="380"/>
      <c r="AD114" s="380"/>
      <c r="AE114" s="380"/>
      <c r="AF114" s="380"/>
      <c r="AG114" s="380"/>
      <c r="AH114" s="380"/>
      <c r="AI114" s="380"/>
      <c r="AJ114" s="380"/>
      <c r="AR114" s="380"/>
      <c r="AS114" s="380"/>
      <c r="AT114" s="380"/>
      <c r="AU114" s="380"/>
      <c r="AV114" s="380"/>
      <c r="AW114" s="380"/>
      <c r="AX114" s="380"/>
      <c r="AY114" s="380"/>
      <c r="AZ114" s="380"/>
      <c r="BA114" s="380"/>
      <c r="BB114" s="380"/>
      <c r="BC114" s="380"/>
      <c r="BD114" s="380"/>
      <c r="BE114" s="380"/>
      <c r="BF114" s="380"/>
      <c r="BG114" s="380"/>
      <c r="BH114" s="380"/>
      <c r="BI114" s="380"/>
      <c r="BJ114" s="377"/>
      <c r="CE114" s="380"/>
      <c r="CF114" s="380"/>
      <c r="CG114" s="380"/>
      <c r="EZ114" s="380"/>
      <c r="FA114" s="380"/>
      <c r="FB114" s="380"/>
      <c r="FC114" s="380"/>
      <c r="FD114" s="380"/>
      <c r="FE114" s="380"/>
      <c r="FF114" s="380"/>
      <c r="FG114" s="380"/>
      <c r="FH114" s="380"/>
      <c r="FI114" s="380"/>
      <c r="FJ114" s="380"/>
      <c r="FK114" s="380"/>
      <c r="FL114" s="380"/>
      <c r="FM114" s="380"/>
      <c r="FN114" s="380"/>
      <c r="FO114" s="380"/>
      <c r="FP114" s="380"/>
      <c r="FQ114" s="380"/>
      <c r="FR114" s="380"/>
      <c r="FS114" s="380"/>
      <c r="FT114" s="380"/>
      <c r="FU114" s="380"/>
      <c r="FV114" s="380"/>
      <c r="FW114" s="380"/>
      <c r="FX114" s="380"/>
      <c r="FY114" s="380"/>
      <c r="FZ114" s="380"/>
      <c r="GA114" s="380"/>
      <c r="GB114" s="380"/>
      <c r="GC114" s="380"/>
      <c r="GD114" s="380"/>
      <c r="GE114" s="380"/>
      <c r="GF114" s="380"/>
      <c r="GG114" s="380"/>
      <c r="GH114" s="380"/>
      <c r="GI114" s="380"/>
      <c r="GJ114" s="380"/>
      <c r="GK114" s="380"/>
      <c r="GL114" s="380"/>
      <c r="GM114" s="380"/>
      <c r="GN114" s="380"/>
      <c r="GO114" s="380"/>
      <c r="GP114" s="380"/>
      <c r="GQ114" s="380"/>
      <c r="GR114" s="380"/>
      <c r="GS114" s="380"/>
      <c r="GT114" s="380"/>
      <c r="GU114" s="380"/>
      <c r="GV114" s="380"/>
      <c r="GW114" s="380"/>
      <c r="GX114" s="380"/>
      <c r="GY114" s="380"/>
      <c r="GZ114" s="380"/>
      <c r="HA114" s="380"/>
      <c r="HB114" s="380"/>
      <c r="HC114" s="380"/>
      <c r="HD114" s="380"/>
      <c r="HE114" s="380"/>
      <c r="HF114" s="380"/>
      <c r="HG114" s="380"/>
      <c r="HH114" s="380"/>
    </row>
    <row r="115" spans="1:216">
      <c r="A115" s="103"/>
      <c r="B115" s="377"/>
      <c r="C115" s="377"/>
      <c r="D115" s="377"/>
      <c r="E115" s="377"/>
      <c r="F115" s="377"/>
      <c r="G115" s="377"/>
      <c r="H115" s="377"/>
      <c r="I115" s="377"/>
      <c r="J115" s="377"/>
      <c r="K115" s="377"/>
      <c r="L115" s="377"/>
      <c r="M115" s="378"/>
      <c r="N115" s="378"/>
      <c r="O115" s="378"/>
      <c r="P115" s="378"/>
      <c r="Q115" s="378"/>
      <c r="R115" s="378"/>
      <c r="S115" s="378"/>
      <c r="T115" s="378"/>
      <c r="U115" s="378"/>
      <c r="V115" s="378"/>
      <c r="W115" s="378"/>
      <c r="X115" s="378"/>
      <c r="Y115" s="380"/>
      <c r="Z115" s="409"/>
      <c r="AA115" s="380"/>
      <c r="AB115" s="380"/>
      <c r="AC115" s="380"/>
      <c r="AD115" s="380"/>
      <c r="AE115" s="380"/>
      <c r="AF115" s="380"/>
      <c r="AG115" s="380"/>
      <c r="AH115" s="380"/>
      <c r="AI115" s="380"/>
      <c r="AJ115" s="380"/>
      <c r="AR115" s="380"/>
      <c r="AS115" s="380"/>
      <c r="AT115" s="380"/>
      <c r="AU115" s="380"/>
      <c r="AV115" s="380"/>
      <c r="AW115" s="380"/>
      <c r="AX115" s="380"/>
      <c r="AY115" s="380"/>
      <c r="AZ115" s="380"/>
      <c r="BA115" s="380"/>
      <c r="BB115" s="380"/>
      <c r="BC115" s="380"/>
      <c r="BD115" s="380"/>
      <c r="BE115" s="380"/>
      <c r="BF115" s="380"/>
      <c r="BG115" s="380"/>
      <c r="BH115" s="380"/>
      <c r="BI115" s="380"/>
      <c r="BJ115" s="377"/>
      <c r="CE115" s="380"/>
      <c r="CF115" s="380"/>
      <c r="CG115" s="380"/>
      <c r="EZ115" s="380"/>
      <c r="FA115" s="380"/>
      <c r="FB115" s="380"/>
      <c r="FC115" s="380"/>
      <c r="FD115" s="380"/>
      <c r="FE115" s="380"/>
      <c r="FF115" s="380"/>
      <c r="FG115" s="380"/>
      <c r="FH115" s="380"/>
      <c r="FI115" s="380"/>
      <c r="FJ115" s="380"/>
      <c r="FK115" s="380"/>
      <c r="FL115" s="380"/>
      <c r="FM115" s="380"/>
      <c r="FN115" s="380"/>
      <c r="FO115" s="380"/>
      <c r="FP115" s="380"/>
      <c r="FQ115" s="380"/>
      <c r="FR115" s="380"/>
      <c r="FS115" s="380"/>
      <c r="FT115" s="380"/>
      <c r="FU115" s="380"/>
      <c r="FV115" s="380"/>
      <c r="FW115" s="380"/>
      <c r="FX115" s="380"/>
      <c r="FY115" s="380"/>
      <c r="FZ115" s="380"/>
      <c r="GA115" s="380"/>
      <c r="GB115" s="380"/>
      <c r="GC115" s="380"/>
      <c r="GD115" s="380"/>
      <c r="GE115" s="380"/>
      <c r="GF115" s="380"/>
      <c r="GG115" s="380"/>
      <c r="GH115" s="380"/>
      <c r="GI115" s="380"/>
      <c r="GJ115" s="380"/>
      <c r="GK115" s="380"/>
      <c r="GL115" s="380"/>
      <c r="GM115" s="380"/>
      <c r="GN115" s="380"/>
      <c r="GO115" s="380"/>
      <c r="GP115" s="380"/>
      <c r="GQ115" s="380"/>
      <c r="GR115" s="380"/>
      <c r="GS115" s="380"/>
      <c r="GT115" s="380"/>
      <c r="GU115" s="380"/>
      <c r="GV115" s="380"/>
      <c r="GW115" s="380"/>
      <c r="GX115" s="380"/>
      <c r="GY115" s="380"/>
      <c r="GZ115" s="380"/>
      <c r="HA115" s="380"/>
      <c r="HB115" s="380"/>
      <c r="HC115" s="380"/>
      <c r="HD115" s="380"/>
      <c r="HE115" s="380"/>
      <c r="HF115" s="380"/>
      <c r="HG115" s="380"/>
      <c r="HH115" s="380"/>
    </row>
    <row r="116" spans="1:216">
      <c r="A116" s="103"/>
      <c r="B116" s="377"/>
      <c r="C116" s="377"/>
      <c r="D116" s="377"/>
      <c r="E116" s="377"/>
      <c r="F116" s="377"/>
      <c r="G116" s="377"/>
      <c r="H116" s="377"/>
      <c r="I116" s="377"/>
      <c r="J116" s="377"/>
      <c r="K116" s="377"/>
      <c r="L116" s="377"/>
      <c r="M116" s="378"/>
      <c r="N116" s="378"/>
      <c r="O116" s="378"/>
      <c r="P116" s="378"/>
      <c r="Q116" s="378"/>
      <c r="R116" s="378"/>
      <c r="S116" s="378"/>
      <c r="T116" s="378"/>
      <c r="U116" s="378"/>
      <c r="V116" s="378"/>
      <c r="W116" s="378"/>
      <c r="X116" s="378"/>
      <c r="Y116" s="380"/>
      <c r="Z116" s="409"/>
      <c r="AA116" s="380"/>
      <c r="AB116" s="380"/>
      <c r="AC116" s="380"/>
      <c r="AD116" s="380"/>
      <c r="AE116" s="380"/>
      <c r="AF116" s="380"/>
      <c r="AG116" s="380"/>
      <c r="AH116" s="380"/>
      <c r="AI116" s="380"/>
      <c r="AJ116" s="380"/>
      <c r="AR116" s="380"/>
      <c r="AS116" s="380"/>
      <c r="AT116" s="380"/>
      <c r="AU116" s="380"/>
      <c r="AV116" s="380"/>
      <c r="AW116" s="380"/>
      <c r="AX116" s="380"/>
      <c r="AY116" s="380"/>
      <c r="AZ116" s="380"/>
      <c r="BA116" s="380"/>
      <c r="BB116" s="380"/>
      <c r="BC116" s="380"/>
      <c r="BD116" s="380"/>
      <c r="BE116" s="380"/>
      <c r="BF116" s="380"/>
      <c r="BG116" s="380"/>
      <c r="BH116" s="380"/>
      <c r="BI116" s="380"/>
      <c r="BJ116" s="377"/>
      <c r="CE116" s="380"/>
      <c r="CF116" s="380"/>
      <c r="CG116" s="380"/>
      <c r="EZ116" s="380"/>
      <c r="FA116" s="380"/>
      <c r="FB116" s="380"/>
      <c r="FC116" s="380"/>
      <c r="FD116" s="380"/>
      <c r="FE116" s="380"/>
      <c r="FF116" s="380"/>
      <c r="FG116" s="380"/>
      <c r="FH116" s="380"/>
      <c r="FI116" s="380"/>
      <c r="FJ116" s="380"/>
      <c r="FK116" s="380"/>
      <c r="FL116" s="380"/>
      <c r="FM116" s="380"/>
      <c r="FN116" s="380"/>
      <c r="FO116" s="380"/>
      <c r="FP116" s="380"/>
      <c r="FQ116" s="380"/>
      <c r="FR116" s="380"/>
      <c r="FS116" s="380"/>
      <c r="FT116" s="380"/>
      <c r="FU116" s="380"/>
      <c r="FV116" s="380"/>
      <c r="FW116" s="380"/>
      <c r="FX116" s="380"/>
      <c r="FY116" s="380"/>
      <c r="FZ116" s="380"/>
      <c r="GA116" s="380"/>
      <c r="GB116" s="380"/>
      <c r="GC116" s="380"/>
      <c r="GD116" s="380"/>
      <c r="GE116" s="380"/>
      <c r="GF116" s="380"/>
      <c r="GG116" s="380"/>
      <c r="GH116" s="380"/>
      <c r="GI116" s="380"/>
      <c r="GJ116" s="380"/>
      <c r="GK116" s="380"/>
      <c r="GL116" s="380"/>
      <c r="GM116" s="380"/>
      <c r="GN116" s="380"/>
      <c r="GO116" s="380"/>
      <c r="GP116" s="380"/>
      <c r="GQ116" s="380"/>
      <c r="GR116" s="380"/>
      <c r="GS116" s="380"/>
      <c r="GT116" s="380"/>
      <c r="GU116" s="380"/>
      <c r="GV116" s="380"/>
      <c r="GW116" s="380"/>
      <c r="GX116" s="380"/>
      <c r="GY116" s="380"/>
      <c r="GZ116" s="380"/>
      <c r="HA116" s="380"/>
      <c r="HB116" s="380"/>
      <c r="HC116" s="380"/>
      <c r="HD116" s="380"/>
      <c r="HE116" s="380"/>
      <c r="HF116" s="380"/>
      <c r="HG116" s="380"/>
      <c r="HH116" s="380"/>
    </row>
    <row r="117" spans="1:216">
      <c r="A117" s="103"/>
      <c r="B117" s="377"/>
      <c r="C117" s="377"/>
      <c r="D117" s="377"/>
      <c r="E117" s="377"/>
      <c r="F117" s="377"/>
      <c r="G117" s="377"/>
      <c r="H117" s="377"/>
      <c r="I117" s="377"/>
      <c r="J117" s="377"/>
      <c r="K117" s="377"/>
      <c r="L117" s="377"/>
      <c r="M117" s="378"/>
      <c r="N117" s="378"/>
      <c r="O117" s="378"/>
      <c r="P117" s="378"/>
      <c r="Q117" s="378"/>
      <c r="R117" s="378"/>
      <c r="S117" s="378"/>
      <c r="T117" s="378"/>
      <c r="U117" s="378"/>
      <c r="V117" s="378"/>
      <c r="W117" s="378"/>
      <c r="X117" s="378"/>
      <c r="Y117" s="380"/>
      <c r="Z117" s="409"/>
      <c r="AA117" s="380"/>
      <c r="AB117" s="380"/>
      <c r="AC117" s="380"/>
      <c r="AD117" s="380"/>
      <c r="AE117" s="380"/>
      <c r="AF117" s="380"/>
      <c r="AG117" s="380"/>
      <c r="AH117" s="380"/>
      <c r="AI117" s="380"/>
      <c r="AJ117" s="380"/>
      <c r="AR117" s="380"/>
      <c r="AS117" s="380"/>
      <c r="AT117" s="380"/>
      <c r="AU117" s="380"/>
      <c r="AV117" s="380"/>
      <c r="AW117" s="380"/>
      <c r="AX117" s="380"/>
      <c r="AY117" s="380"/>
      <c r="AZ117" s="380"/>
      <c r="BA117" s="380"/>
      <c r="BB117" s="380"/>
      <c r="BC117" s="380"/>
      <c r="BD117" s="380"/>
      <c r="BE117" s="380"/>
      <c r="BF117" s="380"/>
      <c r="BG117" s="380"/>
      <c r="BH117" s="380"/>
      <c r="BI117" s="380"/>
      <c r="BJ117" s="377"/>
      <c r="CE117" s="380"/>
      <c r="CF117" s="380"/>
      <c r="CG117" s="380"/>
      <c r="EZ117" s="380"/>
      <c r="FA117" s="380"/>
      <c r="FB117" s="380"/>
      <c r="FC117" s="380"/>
      <c r="FD117" s="380"/>
      <c r="FE117" s="380"/>
      <c r="FF117" s="380"/>
      <c r="FG117" s="380"/>
      <c r="FH117" s="380"/>
      <c r="FI117" s="380"/>
      <c r="FJ117" s="380"/>
      <c r="FK117" s="380"/>
      <c r="FL117" s="380"/>
      <c r="FM117" s="380"/>
      <c r="FN117" s="380"/>
      <c r="FO117" s="380"/>
      <c r="FP117" s="380"/>
      <c r="FQ117" s="380"/>
      <c r="FR117" s="380"/>
      <c r="FS117" s="380"/>
      <c r="FT117" s="380"/>
      <c r="FU117" s="380"/>
      <c r="FV117" s="380"/>
      <c r="FW117" s="380"/>
      <c r="FX117" s="380"/>
      <c r="FY117" s="380"/>
      <c r="FZ117" s="380"/>
      <c r="GA117" s="380"/>
      <c r="GB117" s="380"/>
      <c r="GC117" s="380"/>
      <c r="GD117" s="380"/>
      <c r="GE117" s="380"/>
      <c r="GF117" s="380"/>
      <c r="GG117" s="380"/>
      <c r="GH117" s="380"/>
      <c r="GI117" s="380"/>
      <c r="GJ117" s="380"/>
      <c r="GK117" s="380"/>
      <c r="GL117" s="380"/>
      <c r="GM117" s="380"/>
      <c r="GN117" s="380"/>
      <c r="GO117" s="380"/>
      <c r="GP117" s="380"/>
      <c r="GQ117" s="380"/>
      <c r="GR117" s="380"/>
      <c r="GS117" s="380"/>
      <c r="GT117" s="380"/>
      <c r="GU117" s="380"/>
      <c r="GV117" s="380"/>
      <c r="GW117" s="380"/>
      <c r="GX117" s="380"/>
      <c r="GY117" s="380"/>
      <c r="GZ117" s="380"/>
      <c r="HA117" s="380"/>
      <c r="HB117" s="380"/>
      <c r="HC117" s="380"/>
      <c r="HD117" s="380"/>
      <c r="HE117" s="380"/>
      <c r="HF117" s="380"/>
      <c r="HG117" s="380"/>
      <c r="HH117" s="380"/>
    </row>
    <row r="118" spans="1:216">
      <c r="A118" s="103"/>
      <c r="B118" s="377"/>
      <c r="C118" s="377"/>
      <c r="D118" s="377"/>
      <c r="E118" s="377"/>
      <c r="F118" s="377"/>
      <c r="G118" s="377"/>
      <c r="H118" s="377"/>
      <c r="I118" s="377"/>
      <c r="J118" s="377"/>
      <c r="K118" s="377"/>
      <c r="L118" s="377"/>
      <c r="M118" s="378"/>
      <c r="N118" s="378"/>
      <c r="O118" s="378"/>
      <c r="P118" s="378"/>
      <c r="Q118" s="378"/>
      <c r="R118" s="378"/>
      <c r="S118" s="378"/>
      <c r="T118" s="378"/>
      <c r="U118" s="378"/>
      <c r="V118" s="378"/>
      <c r="W118" s="378"/>
      <c r="X118" s="378"/>
      <c r="Y118" s="380"/>
      <c r="Z118" s="409"/>
      <c r="AA118" s="380"/>
      <c r="AB118" s="380"/>
      <c r="AC118" s="380"/>
      <c r="AD118" s="380"/>
      <c r="AE118" s="380"/>
      <c r="AF118" s="380"/>
      <c r="AG118" s="380"/>
      <c r="AH118" s="380"/>
      <c r="AI118" s="380"/>
      <c r="AJ118" s="380"/>
      <c r="AR118" s="380"/>
      <c r="AS118" s="380"/>
      <c r="AT118" s="380"/>
      <c r="AU118" s="380"/>
      <c r="AV118" s="380"/>
      <c r="AW118" s="380"/>
      <c r="AX118" s="380"/>
      <c r="AY118" s="380"/>
      <c r="AZ118" s="380"/>
      <c r="BA118" s="380"/>
      <c r="BB118" s="380"/>
      <c r="BC118" s="380"/>
      <c r="BD118" s="380"/>
      <c r="BE118" s="380"/>
      <c r="BF118" s="380"/>
      <c r="BG118" s="380"/>
      <c r="BH118" s="380"/>
      <c r="BI118" s="380"/>
      <c r="BJ118" s="377"/>
      <c r="CE118" s="380"/>
      <c r="CF118" s="380"/>
      <c r="CG118" s="380"/>
      <c r="EZ118" s="380"/>
      <c r="FA118" s="380"/>
      <c r="FB118" s="380"/>
      <c r="FC118" s="380"/>
      <c r="FD118" s="380"/>
      <c r="FE118" s="380"/>
      <c r="FF118" s="380"/>
      <c r="FG118" s="380"/>
      <c r="FH118" s="380"/>
      <c r="FI118" s="380"/>
      <c r="FJ118" s="380"/>
      <c r="FK118" s="380"/>
      <c r="FL118" s="380"/>
      <c r="FM118" s="380"/>
      <c r="FN118" s="380"/>
      <c r="FO118" s="380"/>
      <c r="FP118" s="380"/>
      <c r="FQ118" s="380"/>
      <c r="FR118" s="380"/>
      <c r="FS118" s="380"/>
      <c r="FT118" s="380"/>
      <c r="FU118" s="380"/>
      <c r="FV118" s="380"/>
      <c r="FW118" s="380"/>
      <c r="FX118" s="380"/>
      <c r="FY118" s="380"/>
      <c r="FZ118" s="380"/>
      <c r="GA118" s="380"/>
      <c r="GB118" s="380"/>
      <c r="GC118" s="380"/>
      <c r="GD118" s="380"/>
      <c r="GE118" s="380"/>
      <c r="GF118" s="380"/>
      <c r="GG118" s="380"/>
      <c r="GH118" s="380"/>
      <c r="GI118" s="380"/>
      <c r="GJ118" s="380"/>
      <c r="GK118" s="380"/>
      <c r="GL118" s="380"/>
      <c r="GM118" s="380"/>
      <c r="GN118" s="380"/>
      <c r="GO118" s="380"/>
      <c r="GP118" s="380"/>
      <c r="GQ118" s="380"/>
      <c r="GR118" s="380"/>
      <c r="GS118" s="380"/>
      <c r="GT118" s="380"/>
      <c r="GU118" s="380"/>
      <c r="GV118" s="380"/>
      <c r="GW118" s="380"/>
      <c r="GX118" s="380"/>
      <c r="GY118" s="380"/>
      <c r="GZ118" s="380"/>
      <c r="HA118" s="380"/>
      <c r="HB118" s="380"/>
      <c r="HC118" s="380"/>
      <c r="HD118" s="380"/>
      <c r="HE118" s="380"/>
      <c r="HF118" s="380"/>
      <c r="HG118" s="380"/>
      <c r="HH118" s="380"/>
    </row>
    <row r="119" spans="1:216">
      <c r="A119" s="103"/>
      <c r="B119" s="377"/>
      <c r="C119" s="377"/>
      <c r="D119" s="377"/>
      <c r="E119" s="377"/>
      <c r="F119" s="377"/>
      <c r="G119" s="377"/>
      <c r="H119" s="377"/>
      <c r="I119" s="377"/>
      <c r="J119" s="377"/>
      <c r="K119" s="377"/>
      <c r="L119" s="377"/>
      <c r="M119" s="378"/>
      <c r="N119" s="378"/>
      <c r="O119" s="378"/>
      <c r="P119" s="378"/>
      <c r="Q119" s="378"/>
      <c r="R119" s="378"/>
      <c r="S119" s="378"/>
      <c r="T119" s="378"/>
      <c r="U119" s="378"/>
      <c r="V119" s="378"/>
      <c r="W119" s="378"/>
      <c r="X119" s="378"/>
      <c r="Y119" s="380"/>
      <c r="Z119" s="409"/>
      <c r="AA119" s="380"/>
      <c r="AB119" s="380"/>
      <c r="AC119" s="380"/>
      <c r="AD119" s="380"/>
      <c r="AE119" s="380"/>
      <c r="AF119" s="380"/>
      <c r="AG119" s="380"/>
      <c r="AH119" s="380"/>
      <c r="AI119" s="380"/>
      <c r="AJ119" s="380"/>
      <c r="AR119" s="380"/>
      <c r="AS119" s="380"/>
      <c r="AT119" s="380"/>
      <c r="AU119" s="380"/>
      <c r="AV119" s="380"/>
      <c r="AW119" s="380"/>
      <c r="AX119" s="380"/>
      <c r="AY119" s="380"/>
      <c r="AZ119" s="380"/>
      <c r="BA119" s="380"/>
      <c r="BB119" s="380"/>
      <c r="BC119" s="380"/>
      <c r="BD119" s="380"/>
      <c r="BE119" s="380"/>
      <c r="BF119" s="380"/>
      <c r="BG119" s="380"/>
      <c r="BH119" s="380"/>
      <c r="BI119" s="380"/>
      <c r="BJ119" s="377"/>
      <c r="CE119" s="380"/>
      <c r="CF119" s="380"/>
      <c r="CG119" s="380"/>
      <c r="EZ119" s="380"/>
      <c r="FA119" s="380"/>
      <c r="FB119" s="380"/>
      <c r="FC119" s="380"/>
      <c r="FD119" s="380"/>
      <c r="FE119" s="380"/>
      <c r="FF119" s="380"/>
      <c r="FG119" s="380"/>
      <c r="FH119" s="380"/>
      <c r="FI119" s="380"/>
      <c r="FJ119" s="380"/>
      <c r="FK119" s="380"/>
      <c r="FL119" s="380"/>
      <c r="FM119" s="380"/>
      <c r="FN119" s="380"/>
      <c r="FO119" s="380"/>
      <c r="FP119" s="380"/>
      <c r="FQ119" s="380"/>
      <c r="FR119" s="380"/>
      <c r="FS119" s="380"/>
      <c r="FT119" s="380"/>
      <c r="FU119" s="380"/>
      <c r="FV119" s="380"/>
      <c r="FW119" s="380"/>
      <c r="FX119" s="380"/>
      <c r="FY119" s="380"/>
      <c r="FZ119" s="380"/>
      <c r="GA119" s="380"/>
      <c r="GB119" s="380"/>
      <c r="GC119" s="380"/>
      <c r="GD119" s="380"/>
      <c r="GE119" s="380"/>
      <c r="GF119" s="380"/>
      <c r="GG119" s="380"/>
      <c r="GH119" s="380"/>
      <c r="GI119" s="380"/>
      <c r="GJ119" s="380"/>
      <c r="GK119" s="380"/>
      <c r="GL119" s="380"/>
      <c r="GM119" s="380"/>
      <c r="GN119" s="380"/>
      <c r="GO119" s="380"/>
      <c r="GP119" s="380"/>
      <c r="GQ119" s="380"/>
      <c r="GR119" s="380"/>
      <c r="GS119" s="380"/>
      <c r="GT119" s="380"/>
      <c r="GU119" s="380"/>
      <c r="GV119" s="380"/>
      <c r="GW119" s="380"/>
      <c r="GX119" s="380"/>
      <c r="GY119" s="380"/>
      <c r="GZ119" s="380"/>
      <c r="HA119" s="380"/>
      <c r="HB119" s="380"/>
      <c r="HC119" s="380"/>
      <c r="HD119" s="380"/>
      <c r="HE119" s="380"/>
      <c r="HF119" s="380"/>
      <c r="HG119" s="380"/>
      <c r="HH119" s="380"/>
    </row>
    <row r="120" spans="1:216">
      <c r="A120" s="103"/>
      <c r="B120" s="377"/>
      <c r="C120" s="377"/>
      <c r="D120" s="377"/>
      <c r="E120" s="377"/>
      <c r="F120" s="377"/>
      <c r="G120" s="377"/>
      <c r="H120" s="377"/>
      <c r="I120" s="377"/>
      <c r="J120" s="377"/>
      <c r="K120" s="377"/>
      <c r="L120" s="377"/>
      <c r="M120" s="378"/>
      <c r="N120" s="378"/>
      <c r="O120" s="378"/>
      <c r="P120" s="378"/>
      <c r="Q120" s="378"/>
      <c r="R120" s="378"/>
      <c r="S120" s="378"/>
      <c r="T120" s="378"/>
      <c r="U120" s="378"/>
      <c r="V120" s="378"/>
      <c r="W120" s="378"/>
      <c r="X120" s="378"/>
      <c r="Y120" s="380"/>
      <c r="Z120" s="409"/>
      <c r="AA120" s="380"/>
      <c r="AB120" s="380"/>
      <c r="AC120" s="380"/>
      <c r="AD120" s="380"/>
      <c r="AE120" s="380"/>
      <c r="AF120" s="380"/>
      <c r="AG120" s="380"/>
      <c r="AH120" s="380"/>
      <c r="AI120" s="380"/>
      <c r="AJ120" s="380"/>
      <c r="AR120" s="380"/>
      <c r="AS120" s="380"/>
      <c r="AT120" s="380"/>
      <c r="AU120" s="380"/>
      <c r="AV120" s="380"/>
      <c r="AW120" s="380"/>
      <c r="AX120" s="380"/>
      <c r="AY120" s="380"/>
      <c r="AZ120" s="380"/>
      <c r="BA120" s="380"/>
      <c r="BB120" s="380"/>
      <c r="BC120" s="380"/>
      <c r="BD120" s="380"/>
      <c r="BE120" s="380"/>
      <c r="BF120" s="380"/>
      <c r="BG120" s="380"/>
      <c r="BH120" s="380"/>
      <c r="BI120" s="380"/>
      <c r="BJ120" s="377"/>
      <c r="CE120" s="380"/>
      <c r="CF120" s="380"/>
      <c r="CG120" s="380"/>
      <c r="EZ120" s="380"/>
      <c r="FA120" s="380"/>
      <c r="FB120" s="380"/>
      <c r="FC120" s="380"/>
      <c r="FD120" s="380"/>
      <c r="FE120" s="380"/>
      <c r="FF120" s="380"/>
      <c r="FG120" s="380"/>
      <c r="FH120" s="380"/>
      <c r="FI120" s="380"/>
      <c r="FJ120" s="380"/>
      <c r="FK120" s="380"/>
      <c r="FL120" s="380"/>
      <c r="FM120" s="380"/>
      <c r="FN120" s="380"/>
      <c r="FO120" s="380"/>
      <c r="FP120" s="380"/>
      <c r="FQ120" s="380"/>
      <c r="FR120" s="380"/>
      <c r="FS120" s="380"/>
      <c r="FT120" s="380"/>
      <c r="FU120" s="380"/>
      <c r="FV120" s="380"/>
      <c r="FW120" s="380"/>
      <c r="FX120" s="380"/>
      <c r="FY120" s="380"/>
      <c r="FZ120" s="380"/>
      <c r="GA120" s="380"/>
      <c r="GB120" s="380"/>
      <c r="GC120" s="380"/>
      <c r="GD120" s="380"/>
      <c r="GE120" s="380"/>
      <c r="GF120" s="380"/>
      <c r="GG120" s="380"/>
      <c r="GH120" s="380"/>
      <c r="GI120" s="380"/>
      <c r="GJ120" s="380"/>
      <c r="GK120" s="380"/>
      <c r="GL120" s="380"/>
      <c r="GM120" s="380"/>
      <c r="GN120" s="380"/>
      <c r="GO120" s="380"/>
      <c r="GP120" s="380"/>
      <c r="GQ120" s="380"/>
      <c r="GR120" s="380"/>
      <c r="GS120" s="380"/>
      <c r="GT120" s="380"/>
      <c r="GU120" s="380"/>
      <c r="GV120" s="380"/>
      <c r="GW120" s="380"/>
      <c r="GX120" s="380"/>
      <c r="GY120" s="380"/>
      <c r="GZ120" s="380"/>
      <c r="HA120" s="380"/>
      <c r="HB120" s="380"/>
      <c r="HC120" s="380"/>
      <c r="HD120" s="380"/>
      <c r="HE120" s="380"/>
      <c r="HF120" s="380"/>
      <c r="HG120" s="380"/>
      <c r="HH120" s="380"/>
    </row>
    <row r="121" spans="1:216">
      <c r="A121" s="103"/>
      <c r="B121" s="377"/>
      <c r="C121" s="377"/>
      <c r="D121" s="377"/>
      <c r="E121" s="377"/>
      <c r="F121" s="377"/>
      <c r="G121" s="377"/>
      <c r="H121" s="377"/>
      <c r="I121" s="377"/>
      <c r="J121" s="377"/>
      <c r="K121" s="377"/>
      <c r="L121" s="377"/>
      <c r="M121" s="378"/>
      <c r="N121" s="378"/>
      <c r="O121" s="378"/>
      <c r="P121" s="378"/>
      <c r="Q121" s="378"/>
      <c r="R121" s="378"/>
      <c r="S121" s="378"/>
      <c r="T121" s="378"/>
      <c r="U121" s="378"/>
      <c r="V121" s="378"/>
      <c r="W121" s="378"/>
      <c r="X121" s="378"/>
      <c r="Y121" s="380"/>
      <c r="Z121" s="409"/>
      <c r="AA121" s="380"/>
      <c r="AB121" s="380"/>
      <c r="AC121" s="380"/>
      <c r="AD121" s="380"/>
      <c r="AE121" s="380"/>
      <c r="AF121" s="380"/>
      <c r="AG121" s="380"/>
      <c r="AH121" s="380"/>
      <c r="AI121" s="380"/>
      <c r="AJ121" s="380"/>
      <c r="AR121" s="380"/>
      <c r="AS121" s="380"/>
      <c r="AT121" s="380"/>
      <c r="AU121" s="380"/>
      <c r="AV121" s="380"/>
      <c r="AW121" s="380"/>
      <c r="AX121" s="380"/>
      <c r="AY121" s="380"/>
      <c r="AZ121" s="380"/>
      <c r="BA121" s="380"/>
      <c r="BB121" s="380"/>
      <c r="BC121" s="380"/>
      <c r="BD121" s="380"/>
      <c r="BE121" s="380"/>
      <c r="BF121" s="380"/>
      <c r="BG121" s="380"/>
      <c r="BH121" s="380"/>
      <c r="BI121" s="380"/>
      <c r="BJ121" s="377"/>
      <c r="CE121" s="380"/>
      <c r="CF121" s="380"/>
      <c r="CG121" s="380"/>
      <c r="EZ121" s="380"/>
      <c r="FA121" s="380"/>
      <c r="FB121" s="380"/>
      <c r="FC121" s="380"/>
      <c r="FD121" s="380"/>
      <c r="FE121" s="380"/>
      <c r="FF121" s="380"/>
      <c r="FG121" s="380"/>
      <c r="FH121" s="380"/>
      <c r="FI121" s="380"/>
      <c r="FJ121" s="380"/>
      <c r="FK121" s="380"/>
      <c r="FL121" s="380"/>
      <c r="FM121" s="380"/>
      <c r="FN121" s="380"/>
      <c r="FO121" s="380"/>
      <c r="FP121" s="380"/>
      <c r="FQ121" s="380"/>
      <c r="FR121" s="380"/>
      <c r="FS121" s="380"/>
      <c r="FT121" s="380"/>
      <c r="FU121" s="380"/>
      <c r="FV121" s="380"/>
      <c r="FW121" s="380"/>
      <c r="FX121" s="380"/>
      <c r="FY121" s="380"/>
      <c r="FZ121" s="380"/>
      <c r="GA121" s="380"/>
      <c r="GB121" s="380"/>
      <c r="GC121" s="380"/>
      <c r="GD121" s="380"/>
      <c r="GE121" s="380"/>
      <c r="GF121" s="380"/>
      <c r="GG121" s="380"/>
      <c r="GH121" s="380"/>
      <c r="GI121" s="380"/>
      <c r="GJ121" s="380"/>
      <c r="GK121" s="380"/>
      <c r="GL121" s="380"/>
      <c r="GM121" s="380"/>
      <c r="GN121" s="380"/>
      <c r="GO121" s="380"/>
      <c r="GP121" s="380"/>
      <c r="GQ121" s="380"/>
      <c r="GR121" s="380"/>
      <c r="GS121" s="380"/>
      <c r="GT121" s="380"/>
      <c r="GU121" s="380"/>
      <c r="GV121" s="380"/>
      <c r="GW121" s="380"/>
      <c r="GX121" s="380"/>
      <c r="GY121" s="380"/>
      <c r="GZ121" s="380"/>
      <c r="HA121" s="380"/>
      <c r="HB121" s="380"/>
      <c r="HC121" s="380"/>
      <c r="HD121" s="380"/>
      <c r="HE121" s="380"/>
      <c r="HF121" s="380"/>
      <c r="HG121" s="380"/>
      <c r="HH121" s="380"/>
    </row>
    <row r="122" spans="1:216">
      <c r="A122" s="103"/>
      <c r="B122" s="377"/>
      <c r="C122" s="377"/>
      <c r="D122" s="377"/>
      <c r="E122" s="377"/>
      <c r="F122" s="377"/>
      <c r="G122" s="377"/>
      <c r="H122" s="377"/>
      <c r="I122" s="377"/>
      <c r="J122" s="377"/>
      <c r="K122" s="377"/>
      <c r="L122" s="377"/>
      <c r="M122" s="378"/>
      <c r="N122" s="378"/>
      <c r="O122" s="378"/>
      <c r="P122" s="378"/>
      <c r="Q122" s="378"/>
      <c r="R122" s="378"/>
      <c r="S122" s="378"/>
      <c r="T122" s="378"/>
      <c r="U122" s="378"/>
      <c r="V122" s="378"/>
      <c r="W122" s="378"/>
      <c r="X122" s="378"/>
      <c r="Y122" s="380"/>
      <c r="Z122" s="409"/>
      <c r="AA122" s="380"/>
      <c r="AB122" s="380"/>
      <c r="AC122" s="380"/>
      <c r="AD122" s="380"/>
      <c r="AE122" s="380"/>
      <c r="AF122" s="380"/>
      <c r="AG122" s="380"/>
      <c r="AH122" s="380"/>
      <c r="AI122" s="380"/>
      <c r="AJ122" s="380"/>
      <c r="AR122" s="380"/>
      <c r="AS122" s="380"/>
      <c r="AT122" s="380"/>
      <c r="AU122" s="380"/>
      <c r="AV122" s="380"/>
      <c r="AW122" s="380"/>
      <c r="AX122" s="380"/>
      <c r="AY122" s="380"/>
      <c r="AZ122" s="380"/>
      <c r="BA122" s="380"/>
      <c r="BB122" s="380"/>
      <c r="BC122" s="380"/>
      <c r="BD122" s="380"/>
      <c r="BE122" s="380"/>
      <c r="BF122" s="380"/>
      <c r="BG122" s="380"/>
      <c r="BH122" s="380"/>
      <c r="BI122" s="380"/>
      <c r="BJ122" s="377"/>
      <c r="CE122" s="380"/>
      <c r="CF122" s="380"/>
      <c r="CG122" s="380"/>
      <c r="EZ122" s="380"/>
      <c r="FA122" s="380"/>
      <c r="FB122" s="380"/>
      <c r="FC122" s="380"/>
      <c r="FD122" s="380"/>
      <c r="FE122" s="380"/>
      <c r="FF122" s="380"/>
      <c r="FG122" s="380"/>
      <c r="FH122" s="380"/>
      <c r="FI122" s="380"/>
      <c r="FJ122" s="380"/>
      <c r="FK122" s="380"/>
      <c r="FL122" s="380"/>
      <c r="FM122" s="380"/>
      <c r="FN122" s="380"/>
      <c r="FO122" s="380"/>
      <c r="FP122" s="380"/>
      <c r="FQ122" s="380"/>
      <c r="FR122" s="380"/>
      <c r="FS122" s="380"/>
      <c r="FT122" s="380"/>
      <c r="FU122" s="380"/>
      <c r="FV122" s="380"/>
      <c r="FW122" s="380"/>
      <c r="FX122" s="380"/>
      <c r="FY122" s="380"/>
      <c r="FZ122" s="380"/>
      <c r="GA122" s="380"/>
      <c r="GB122" s="380"/>
      <c r="GC122" s="380"/>
      <c r="GD122" s="380"/>
      <c r="GE122" s="380"/>
      <c r="GF122" s="380"/>
      <c r="GG122" s="380"/>
      <c r="GH122" s="380"/>
      <c r="GI122" s="380"/>
      <c r="GJ122" s="380"/>
      <c r="GK122" s="380"/>
      <c r="GL122" s="380"/>
      <c r="GM122" s="380"/>
      <c r="GN122" s="380"/>
      <c r="GO122" s="380"/>
      <c r="GP122" s="380"/>
      <c r="GQ122" s="380"/>
      <c r="GR122" s="380"/>
      <c r="GS122" s="380"/>
      <c r="GT122" s="380"/>
      <c r="GU122" s="380"/>
      <c r="GV122" s="380"/>
      <c r="GW122" s="380"/>
      <c r="GX122" s="380"/>
      <c r="GY122" s="380"/>
      <c r="GZ122" s="380"/>
      <c r="HA122" s="380"/>
      <c r="HB122" s="380"/>
      <c r="HC122" s="380"/>
      <c r="HD122" s="380"/>
      <c r="HE122" s="380"/>
      <c r="HF122" s="380"/>
      <c r="HG122" s="380"/>
      <c r="HH122" s="380"/>
    </row>
    <row r="123" spans="1:216">
      <c r="A123" s="103"/>
      <c r="B123" s="377"/>
      <c r="C123" s="377"/>
      <c r="D123" s="377"/>
      <c r="E123" s="377"/>
      <c r="F123" s="377"/>
      <c r="G123" s="377"/>
      <c r="H123" s="377"/>
      <c r="I123" s="377"/>
      <c r="J123" s="377"/>
      <c r="K123" s="377"/>
      <c r="L123" s="377"/>
      <c r="M123" s="378"/>
      <c r="N123" s="378"/>
      <c r="O123" s="378"/>
      <c r="P123" s="378"/>
      <c r="Q123" s="378"/>
      <c r="R123" s="378"/>
      <c r="S123" s="378"/>
      <c r="T123" s="378"/>
      <c r="U123" s="378"/>
      <c r="V123" s="378"/>
      <c r="W123" s="378"/>
      <c r="X123" s="378"/>
      <c r="Y123" s="380"/>
      <c r="Z123" s="409"/>
      <c r="AA123" s="380"/>
      <c r="AB123" s="380"/>
      <c r="AC123" s="380"/>
      <c r="AD123" s="380"/>
      <c r="AE123" s="380"/>
      <c r="AF123" s="380"/>
      <c r="AG123" s="380"/>
      <c r="AH123" s="380"/>
      <c r="AI123" s="380"/>
      <c r="AJ123" s="380"/>
      <c r="AR123" s="380"/>
      <c r="AS123" s="380"/>
      <c r="AT123" s="380"/>
      <c r="AU123" s="380"/>
      <c r="AV123" s="380"/>
      <c r="AW123" s="380"/>
      <c r="AX123" s="380"/>
      <c r="AY123" s="380"/>
      <c r="AZ123" s="380"/>
      <c r="BA123" s="380"/>
      <c r="BB123" s="380"/>
      <c r="BC123" s="380"/>
      <c r="BD123" s="380"/>
      <c r="BE123" s="380"/>
      <c r="BF123" s="380"/>
      <c r="BG123" s="380"/>
      <c r="BH123" s="380"/>
      <c r="BI123" s="380"/>
      <c r="BJ123" s="377"/>
      <c r="CE123" s="380"/>
      <c r="CF123" s="380"/>
      <c r="CG123" s="380"/>
      <c r="EZ123" s="380"/>
      <c r="FA123" s="380"/>
      <c r="FB123" s="380"/>
      <c r="FC123" s="380"/>
      <c r="FD123" s="380"/>
      <c r="FE123" s="380"/>
      <c r="FF123" s="380"/>
      <c r="FG123" s="380"/>
      <c r="FH123" s="380"/>
      <c r="FI123" s="380"/>
      <c r="FJ123" s="380"/>
      <c r="FK123" s="380"/>
      <c r="FL123" s="380"/>
      <c r="FM123" s="380"/>
      <c r="FN123" s="380"/>
      <c r="FO123" s="380"/>
      <c r="FP123" s="380"/>
      <c r="FQ123" s="380"/>
      <c r="FR123" s="380"/>
      <c r="FS123" s="380"/>
      <c r="FT123" s="380"/>
      <c r="FU123" s="380"/>
      <c r="FV123" s="380"/>
      <c r="FW123" s="380"/>
      <c r="FX123" s="380"/>
      <c r="FY123" s="380"/>
      <c r="FZ123" s="380"/>
      <c r="GA123" s="380"/>
      <c r="GB123" s="380"/>
      <c r="GC123" s="380"/>
      <c r="GD123" s="380"/>
      <c r="GE123" s="380"/>
      <c r="GF123" s="380"/>
      <c r="GG123" s="380"/>
      <c r="GH123" s="380"/>
      <c r="GI123" s="380"/>
      <c r="GJ123" s="380"/>
      <c r="GK123" s="380"/>
      <c r="GL123" s="380"/>
      <c r="GM123" s="380"/>
      <c r="GN123" s="380"/>
      <c r="GO123" s="380"/>
      <c r="GP123" s="380"/>
      <c r="GQ123" s="380"/>
      <c r="GR123" s="380"/>
      <c r="GS123" s="380"/>
      <c r="GT123" s="380"/>
      <c r="GU123" s="380"/>
      <c r="GV123" s="380"/>
      <c r="GW123" s="380"/>
      <c r="GX123" s="380"/>
      <c r="GY123" s="380"/>
      <c r="GZ123" s="380"/>
      <c r="HA123" s="380"/>
      <c r="HB123" s="380"/>
      <c r="HC123" s="380"/>
      <c r="HD123" s="380"/>
      <c r="HE123" s="380"/>
      <c r="HF123" s="380"/>
      <c r="HG123" s="380"/>
      <c r="HH123" s="380"/>
    </row>
    <row r="124" spans="1:216">
      <c r="A124" s="103"/>
      <c r="B124" s="377"/>
      <c r="C124" s="377"/>
      <c r="D124" s="377"/>
      <c r="E124" s="377"/>
      <c r="F124" s="377"/>
      <c r="G124" s="377"/>
      <c r="H124" s="377"/>
      <c r="I124" s="377"/>
      <c r="J124" s="377"/>
      <c r="K124" s="377"/>
      <c r="L124" s="377"/>
      <c r="M124" s="378"/>
      <c r="N124" s="378"/>
      <c r="O124" s="378"/>
      <c r="P124" s="378"/>
      <c r="Q124" s="378"/>
      <c r="R124" s="378"/>
      <c r="S124" s="378"/>
      <c r="T124" s="378"/>
      <c r="U124" s="378"/>
      <c r="V124" s="378"/>
      <c r="W124" s="378"/>
      <c r="X124" s="378"/>
      <c r="Y124" s="380"/>
      <c r="Z124" s="409"/>
      <c r="AA124" s="380"/>
      <c r="AB124" s="380"/>
      <c r="AC124" s="380"/>
      <c r="AD124" s="380"/>
      <c r="AE124" s="380"/>
      <c r="AF124" s="380"/>
      <c r="AG124" s="380"/>
      <c r="AH124" s="380"/>
      <c r="AI124" s="380"/>
      <c r="AJ124" s="380"/>
      <c r="AR124" s="380"/>
      <c r="AS124" s="380"/>
      <c r="AT124" s="380"/>
      <c r="AU124" s="380"/>
      <c r="AV124" s="380"/>
      <c r="AW124" s="380"/>
      <c r="AX124" s="380"/>
      <c r="AY124" s="380"/>
      <c r="AZ124" s="380"/>
      <c r="BA124" s="380"/>
      <c r="BB124" s="380"/>
      <c r="BC124" s="380"/>
      <c r="BD124" s="380"/>
      <c r="BE124" s="380"/>
      <c r="BF124" s="380"/>
      <c r="BG124" s="380"/>
      <c r="BH124" s="380"/>
      <c r="BI124" s="380"/>
      <c r="BJ124" s="377"/>
      <c r="CE124" s="380"/>
      <c r="CF124" s="380"/>
      <c r="CG124" s="380"/>
      <c r="EZ124" s="380"/>
      <c r="FA124" s="380"/>
      <c r="FB124" s="380"/>
      <c r="FC124" s="380"/>
      <c r="FD124" s="380"/>
      <c r="FE124" s="380"/>
      <c r="FF124" s="380"/>
      <c r="FG124" s="380"/>
      <c r="FH124" s="380"/>
      <c r="FI124" s="380"/>
      <c r="FJ124" s="380"/>
      <c r="FK124" s="380"/>
      <c r="FL124" s="380"/>
      <c r="FM124" s="380"/>
      <c r="FN124" s="380"/>
      <c r="FO124" s="380"/>
      <c r="FP124" s="380"/>
      <c r="FQ124" s="380"/>
      <c r="FR124" s="380"/>
      <c r="FS124" s="380"/>
      <c r="FT124" s="380"/>
      <c r="FU124" s="380"/>
      <c r="FV124" s="380"/>
      <c r="FW124" s="380"/>
      <c r="FX124" s="380"/>
      <c r="FY124" s="380"/>
      <c r="FZ124" s="380"/>
      <c r="GA124" s="380"/>
      <c r="GB124" s="380"/>
      <c r="GC124" s="380"/>
      <c r="GD124" s="380"/>
      <c r="GE124" s="380"/>
      <c r="GF124" s="380"/>
      <c r="GG124" s="380"/>
      <c r="GH124" s="380"/>
      <c r="GI124" s="380"/>
      <c r="GJ124" s="380"/>
      <c r="GK124" s="380"/>
      <c r="GL124" s="380"/>
      <c r="GM124" s="380"/>
      <c r="GN124" s="380"/>
      <c r="GO124" s="380"/>
      <c r="GP124" s="380"/>
      <c r="GQ124" s="380"/>
      <c r="GR124" s="380"/>
      <c r="GS124" s="380"/>
      <c r="GT124" s="380"/>
      <c r="GU124" s="380"/>
      <c r="GV124" s="380"/>
      <c r="GW124" s="380"/>
      <c r="GX124" s="380"/>
      <c r="GY124" s="380"/>
      <c r="GZ124" s="380"/>
      <c r="HA124" s="380"/>
      <c r="HB124" s="380"/>
      <c r="HC124" s="380"/>
      <c r="HD124" s="380"/>
      <c r="HE124" s="380"/>
      <c r="HF124" s="380"/>
      <c r="HG124" s="380"/>
      <c r="HH124" s="380"/>
    </row>
    <row r="125" spans="1:216">
      <c r="A125" s="103"/>
      <c r="B125" s="377"/>
      <c r="C125" s="377"/>
      <c r="D125" s="377"/>
      <c r="E125" s="377"/>
      <c r="F125" s="377"/>
      <c r="G125" s="377"/>
      <c r="H125" s="377"/>
      <c r="I125" s="377"/>
      <c r="J125" s="377"/>
      <c r="K125" s="377"/>
      <c r="L125" s="377"/>
      <c r="M125" s="378"/>
      <c r="N125" s="378"/>
      <c r="O125" s="378"/>
      <c r="P125" s="378"/>
      <c r="Q125" s="378"/>
      <c r="R125" s="378"/>
      <c r="S125" s="378"/>
      <c r="T125" s="378"/>
      <c r="U125" s="378"/>
      <c r="V125" s="378"/>
      <c r="W125" s="378"/>
      <c r="X125" s="378"/>
      <c r="Y125" s="380"/>
      <c r="Z125" s="409"/>
      <c r="AA125" s="380"/>
      <c r="AB125" s="380"/>
      <c r="AC125" s="380"/>
      <c r="AD125" s="380"/>
      <c r="AE125" s="380"/>
      <c r="AF125" s="380"/>
      <c r="AG125" s="380"/>
      <c r="AH125" s="380"/>
      <c r="AI125" s="380"/>
      <c r="AJ125" s="380"/>
      <c r="AR125" s="380"/>
      <c r="AS125" s="380"/>
      <c r="AT125" s="380"/>
      <c r="AU125" s="380"/>
      <c r="AV125" s="380"/>
      <c r="AW125" s="380"/>
      <c r="AX125" s="380"/>
      <c r="AY125" s="380"/>
      <c r="AZ125" s="380"/>
      <c r="BA125" s="380"/>
      <c r="BB125" s="380"/>
      <c r="BC125" s="380"/>
      <c r="BD125" s="380"/>
      <c r="BE125" s="380"/>
      <c r="BF125" s="380"/>
      <c r="BG125" s="380"/>
      <c r="BH125" s="380"/>
      <c r="BI125" s="380"/>
      <c r="BJ125" s="377"/>
      <c r="CE125" s="380"/>
      <c r="CF125" s="380"/>
      <c r="CG125" s="380"/>
      <c r="EZ125" s="380"/>
      <c r="FA125" s="380"/>
      <c r="FB125" s="380"/>
      <c r="FC125" s="380"/>
      <c r="FD125" s="380"/>
      <c r="FE125" s="380"/>
      <c r="FF125" s="380"/>
      <c r="FG125" s="380"/>
      <c r="FH125" s="380"/>
      <c r="FI125" s="380"/>
      <c r="FJ125" s="380"/>
      <c r="FK125" s="380"/>
      <c r="FL125" s="380"/>
      <c r="FM125" s="380"/>
      <c r="FN125" s="380"/>
      <c r="FO125" s="380"/>
      <c r="FP125" s="380"/>
      <c r="FQ125" s="380"/>
      <c r="FR125" s="380"/>
      <c r="FS125" s="380"/>
      <c r="FT125" s="380"/>
      <c r="FU125" s="380"/>
      <c r="FV125" s="380"/>
      <c r="FW125" s="380"/>
      <c r="FX125" s="380"/>
      <c r="FY125" s="380"/>
      <c r="FZ125" s="380"/>
      <c r="GA125" s="380"/>
      <c r="GB125" s="380"/>
      <c r="GC125" s="380"/>
      <c r="GD125" s="380"/>
      <c r="GE125" s="380"/>
      <c r="GF125" s="380"/>
      <c r="GG125" s="380"/>
      <c r="GH125" s="380"/>
      <c r="GI125" s="380"/>
      <c r="GJ125" s="380"/>
      <c r="GK125" s="380"/>
      <c r="GL125" s="380"/>
      <c r="GM125" s="380"/>
      <c r="GN125" s="380"/>
      <c r="GO125" s="380"/>
      <c r="GP125" s="380"/>
      <c r="GQ125" s="380"/>
      <c r="GR125" s="380"/>
      <c r="GS125" s="380"/>
      <c r="GT125" s="380"/>
      <c r="GU125" s="380"/>
      <c r="GV125" s="380"/>
      <c r="GW125" s="380"/>
      <c r="GX125" s="380"/>
      <c r="GY125" s="380"/>
      <c r="GZ125" s="380"/>
      <c r="HA125" s="380"/>
      <c r="HB125" s="380"/>
      <c r="HC125" s="380"/>
      <c r="HD125" s="380"/>
      <c r="HE125" s="380"/>
      <c r="HF125" s="380"/>
      <c r="HG125" s="380"/>
      <c r="HH125" s="380"/>
    </row>
    <row r="126" spans="1:216">
      <c r="A126" s="103"/>
      <c r="B126" s="377"/>
      <c r="C126" s="377"/>
      <c r="D126" s="377"/>
      <c r="E126" s="377"/>
      <c r="F126" s="377"/>
      <c r="G126" s="377"/>
      <c r="H126" s="377"/>
      <c r="I126" s="377"/>
      <c r="J126" s="377"/>
      <c r="K126" s="377"/>
      <c r="L126" s="377"/>
      <c r="M126" s="378"/>
      <c r="N126" s="378"/>
      <c r="O126" s="378"/>
      <c r="P126" s="378"/>
      <c r="Q126" s="378"/>
      <c r="R126" s="378"/>
      <c r="S126" s="378"/>
      <c r="T126" s="378"/>
      <c r="U126" s="378"/>
      <c r="V126" s="378"/>
      <c r="W126" s="378"/>
      <c r="X126" s="378"/>
      <c r="Y126" s="380"/>
      <c r="Z126" s="409"/>
      <c r="AA126" s="380"/>
      <c r="AB126" s="380"/>
      <c r="AC126" s="380"/>
      <c r="AD126" s="380"/>
      <c r="AE126" s="380"/>
      <c r="AF126" s="380"/>
      <c r="AG126" s="380"/>
      <c r="AH126" s="380"/>
      <c r="AI126" s="380"/>
      <c r="AJ126" s="380"/>
      <c r="AR126" s="380"/>
      <c r="AS126" s="380"/>
      <c r="AT126" s="380"/>
      <c r="AU126" s="380"/>
      <c r="AV126" s="380"/>
      <c r="AW126" s="380"/>
      <c r="AX126" s="380"/>
      <c r="AY126" s="380"/>
      <c r="AZ126" s="380"/>
      <c r="BA126" s="380"/>
      <c r="BB126" s="380"/>
      <c r="BC126" s="380"/>
      <c r="BD126" s="380"/>
      <c r="BE126" s="380"/>
      <c r="BF126" s="380"/>
      <c r="BG126" s="380"/>
      <c r="BH126" s="380"/>
      <c r="BI126" s="380"/>
      <c r="BJ126" s="377"/>
      <c r="CE126" s="380"/>
      <c r="CF126" s="380"/>
      <c r="CG126" s="380"/>
      <c r="EZ126" s="380"/>
      <c r="FA126" s="380"/>
      <c r="FB126" s="380"/>
      <c r="FC126" s="380"/>
      <c r="FD126" s="380"/>
      <c r="FE126" s="380"/>
      <c r="FF126" s="380"/>
      <c r="FG126" s="380"/>
      <c r="FH126" s="380"/>
      <c r="FI126" s="380"/>
      <c r="FJ126" s="380"/>
      <c r="FK126" s="380"/>
      <c r="FL126" s="380"/>
      <c r="FM126" s="380"/>
      <c r="FN126" s="380"/>
      <c r="FO126" s="380"/>
      <c r="FP126" s="380"/>
      <c r="FQ126" s="380"/>
      <c r="FR126" s="380"/>
      <c r="FS126" s="380"/>
      <c r="FT126" s="380"/>
      <c r="FU126" s="380"/>
      <c r="FV126" s="380"/>
      <c r="FW126" s="380"/>
      <c r="FX126" s="380"/>
      <c r="FY126" s="380"/>
      <c r="FZ126" s="380"/>
      <c r="GA126" s="380"/>
      <c r="GB126" s="380"/>
      <c r="GC126" s="380"/>
      <c r="GD126" s="380"/>
      <c r="GE126" s="380"/>
      <c r="GF126" s="380"/>
      <c r="GG126" s="380"/>
      <c r="GH126" s="380"/>
      <c r="GI126" s="380"/>
      <c r="GJ126" s="380"/>
      <c r="GK126" s="380"/>
      <c r="GL126" s="380"/>
      <c r="GM126" s="380"/>
      <c r="GN126" s="380"/>
      <c r="GO126" s="380"/>
      <c r="GP126" s="380"/>
      <c r="GQ126" s="380"/>
      <c r="GR126" s="380"/>
      <c r="GS126" s="380"/>
      <c r="GT126" s="380"/>
      <c r="GU126" s="380"/>
      <c r="GV126" s="380"/>
      <c r="GW126" s="380"/>
      <c r="GX126" s="380"/>
      <c r="GY126" s="380"/>
      <c r="GZ126" s="380"/>
      <c r="HA126" s="380"/>
      <c r="HB126" s="380"/>
      <c r="HC126" s="380"/>
      <c r="HD126" s="380"/>
      <c r="HE126" s="380"/>
      <c r="HF126" s="380"/>
      <c r="HG126" s="380"/>
      <c r="HH126" s="380"/>
    </row>
    <row r="127" spans="1:216">
      <c r="A127" s="103"/>
      <c r="B127" s="377"/>
      <c r="C127" s="377"/>
      <c r="D127" s="377"/>
      <c r="E127" s="377"/>
      <c r="F127" s="377"/>
      <c r="G127" s="377"/>
      <c r="H127" s="377"/>
      <c r="I127" s="377"/>
      <c r="J127" s="377"/>
      <c r="K127" s="377"/>
      <c r="L127" s="377"/>
      <c r="M127" s="378"/>
      <c r="N127" s="378"/>
      <c r="O127" s="378"/>
      <c r="P127" s="378"/>
      <c r="Q127" s="378"/>
      <c r="R127" s="378"/>
      <c r="S127" s="378"/>
      <c r="T127" s="378"/>
      <c r="U127" s="378"/>
      <c r="V127" s="378"/>
      <c r="W127" s="378"/>
      <c r="X127" s="378"/>
      <c r="Y127" s="380"/>
      <c r="Z127" s="409"/>
      <c r="AA127" s="380"/>
      <c r="AB127" s="380"/>
      <c r="AC127" s="380"/>
      <c r="AD127" s="380"/>
      <c r="AE127" s="380"/>
      <c r="AF127" s="380"/>
      <c r="AG127" s="380"/>
      <c r="AH127" s="380"/>
      <c r="AI127" s="380"/>
      <c r="AJ127" s="380"/>
      <c r="AR127" s="380"/>
      <c r="AS127" s="380"/>
      <c r="AT127" s="380"/>
      <c r="AU127" s="380"/>
      <c r="AV127" s="380"/>
      <c r="AW127" s="380"/>
      <c r="AX127" s="380"/>
      <c r="AY127" s="380"/>
      <c r="AZ127" s="380"/>
      <c r="BA127" s="380"/>
      <c r="BB127" s="380"/>
      <c r="BC127" s="380"/>
      <c r="BD127" s="380"/>
      <c r="BE127" s="380"/>
      <c r="BF127" s="380"/>
      <c r="BG127" s="380"/>
      <c r="BH127" s="380"/>
      <c r="BI127" s="380"/>
      <c r="BJ127" s="377"/>
      <c r="CE127" s="380"/>
      <c r="CF127" s="380"/>
      <c r="CG127" s="380"/>
      <c r="EZ127" s="380"/>
      <c r="FA127" s="380"/>
      <c r="FB127" s="380"/>
      <c r="FC127" s="380"/>
      <c r="FD127" s="380"/>
      <c r="FE127" s="380"/>
      <c r="FF127" s="380"/>
      <c r="FG127" s="380"/>
      <c r="FH127" s="380"/>
      <c r="FI127" s="380"/>
      <c r="FJ127" s="380"/>
      <c r="FK127" s="380"/>
      <c r="FL127" s="380"/>
      <c r="FM127" s="380"/>
      <c r="FN127" s="380"/>
      <c r="FO127" s="380"/>
      <c r="FP127" s="380"/>
      <c r="FQ127" s="380"/>
      <c r="FR127" s="380"/>
      <c r="FS127" s="380"/>
      <c r="FT127" s="380"/>
      <c r="FU127" s="380"/>
      <c r="FV127" s="380"/>
      <c r="FW127" s="380"/>
      <c r="FX127" s="380"/>
      <c r="FY127" s="380"/>
      <c r="FZ127" s="380"/>
      <c r="GA127" s="380"/>
      <c r="GB127" s="380"/>
      <c r="GC127" s="380"/>
      <c r="GD127" s="380"/>
      <c r="GE127" s="380"/>
      <c r="GF127" s="380"/>
      <c r="GG127" s="380"/>
      <c r="GH127" s="380"/>
      <c r="GI127" s="380"/>
      <c r="GJ127" s="380"/>
      <c r="GK127" s="380"/>
      <c r="GL127" s="380"/>
      <c r="GM127" s="380"/>
      <c r="GN127" s="380"/>
      <c r="GO127" s="380"/>
      <c r="GP127" s="380"/>
      <c r="GQ127" s="380"/>
      <c r="GR127" s="380"/>
      <c r="GS127" s="380"/>
      <c r="GT127" s="380"/>
      <c r="GU127" s="380"/>
      <c r="GV127" s="380"/>
      <c r="GW127" s="380"/>
      <c r="GX127" s="380"/>
      <c r="GY127" s="380"/>
      <c r="GZ127" s="380"/>
      <c r="HA127" s="380"/>
      <c r="HB127" s="380"/>
      <c r="HC127" s="380"/>
      <c r="HD127" s="380"/>
      <c r="HE127" s="380"/>
      <c r="HF127" s="380"/>
      <c r="HG127" s="380"/>
      <c r="HH127" s="380"/>
    </row>
    <row r="128" spans="1:216">
      <c r="A128" s="103"/>
      <c r="B128" s="377"/>
      <c r="C128" s="377"/>
      <c r="D128" s="377"/>
      <c r="E128" s="377"/>
      <c r="F128" s="377"/>
      <c r="G128" s="377"/>
      <c r="H128" s="377"/>
      <c r="I128" s="377"/>
      <c r="J128" s="377"/>
      <c r="K128" s="377"/>
      <c r="L128" s="377"/>
      <c r="M128" s="378"/>
      <c r="N128" s="378"/>
      <c r="O128" s="378"/>
      <c r="P128" s="378"/>
      <c r="Q128" s="378"/>
      <c r="R128" s="378"/>
      <c r="S128" s="378"/>
      <c r="T128" s="378"/>
      <c r="U128" s="378"/>
      <c r="V128" s="378"/>
      <c r="W128" s="378"/>
      <c r="X128" s="378"/>
      <c r="Y128" s="380"/>
      <c r="Z128" s="409"/>
      <c r="AA128" s="380"/>
      <c r="AB128" s="380"/>
      <c r="AC128" s="380"/>
      <c r="AD128" s="380"/>
      <c r="AE128" s="380"/>
      <c r="AF128" s="380"/>
      <c r="AG128" s="380"/>
      <c r="AH128" s="380"/>
      <c r="AI128" s="380"/>
      <c r="AJ128" s="380"/>
      <c r="AR128" s="380"/>
      <c r="AS128" s="380"/>
      <c r="AT128" s="380"/>
      <c r="AU128" s="380"/>
      <c r="AV128" s="380"/>
      <c r="AW128" s="380"/>
      <c r="AX128" s="380"/>
      <c r="AY128" s="380"/>
      <c r="AZ128" s="380"/>
      <c r="BA128" s="380"/>
      <c r="BB128" s="380"/>
      <c r="BC128" s="380"/>
      <c r="BD128" s="380"/>
      <c r="BE128" s="380"/>
      <c r="BF128" s="380"/>
      <c r="BG128" s="380"/>
      <c r="BH128" s="380"/>
      <c r="BI128" s="380"/>
      <c r="BJ128" s="377"/>
      <c r="CE128" s="380"/>
      <c r="CF128" s="380"/>
      <c r="CG128" s="380"/>
      <c r="EZ128" s="380"/>
      <c r="FA128" s="380"/>
      <c r="FB128" s="380"/>
      <c r="FC128" s="380"/>
      <c r="FD128" s="380"/>
      <c r="FE128" s="380"/>
      <c r="FF128" s="380"/>
      <c r="FG128" s="380"/>
      <c r="FH128" s="380"/>
      <c r="FI128" s="380"/>
      <c r="FJ128" s="380"/>
      <c r="FK128" s="380"/>
      <c r="FL128" s="380"/>
      <c r="FM128" s="380"/>
      <c r="FN128" s="380"/>
      <c r="FO128" s="380"/>
      <c r="FP128" s="380"/>
      <c r="FQ128" s="380"/>
      <c r="FR128" s="380"/>
      <c r="FS128" s="380"/>
      <c r="FT128" s="380"/>
      <c r="FU128" s="380"/>
      <c r="FV128" s="380"/>
      <c r="FW128" s="380"/>
      <c r="FX128" s="380"/>
      <c r="FY128" s="380"/>
      <c r="FZ128" s="380"/>
      <c r="GA128" s="380"/>
      <c r="GB128" s="380"/>
      <c r="GC128" s="380"/>
      <c r="GD128" s="380"/>
      <c r="GE128" s="380"/>
      <c r="GF128" s="380"/>
      <c r="GG128" s="380"/>
      <c r="GH128" s="380"/>
      <c r="GI128" s="380"/>
      <c r="GJ128" s="380"/>
      <c r="GK128" s="380"/>
      <c r="GL128" s="380"/>
      <c r="GM128" s="380"/>
      <c r="GN128" s="380"/>
      <c r="GO128" s="380"/>
      <c r="GP128" s="380"/>
      <c r="GQ128" s="380"/>
      <c r="GR128" s="380"/>
      <c r="GS128" s="380"/>
      <c r="GT128" s="380"/>
      <c r="GU128" s="380"/>
      <c r="GV128" s="380"/>
      <c r="GW128" s="380"/>
      <c r="GX128" s="380"/>
      <c r="GY128" s="380"/>
      <c r="GZ128" s="380"/>
      <c r="HA128" s="380"/>
      <c r="HB128" s="380"/>
      <c r="HC128" s="380"/>
      <c r="HD128" s="380"/>
      <c r="HE128" s="380"/>
      <c r="HF128" s="380"/>
      <c r="HG128" s="380"/>
      <c r="HH128" s="380"/>
    </row>
    <row r="129" spans="1:216">
      <c r="A129" s="103"/>
      <c r="B129" s="377"/>
      <c r="C129" s="377"/>
      <c r="D129" s="377"/>
      <c r="E129" s="377"/>
      <c r="F129" s="377"/>
      <c r="G129" s="377"/>
      <c r="H129" s="377"/>
      <c r="I129" s="377"/>
      <c r="J129" s="377"/>
      <c r="K129" s="377"/>
      <c r="L129" s="377"/>
      <c r="M129" s="378"/>
      <c r="N129" s="378"/>
      <c r="O129" s="378"/>
      <c r="P129" s="378"/>
      <c r="Q129" s="378"/>
      <c r="R129" s="378"/>
      <c r="S129" s="378"/>
      <c r="T129" s="378"/>
      <c r="U129" s="378"/>
      <c r="V129" s="378"/>
      <c r="W129" s="378"/>
      <c r="X129" s="378"/>
      <c r="Y129" s="380"/>
      <c r="Z129" s="409"/>
      <c r="AA129" s="380"/>
      <c r="AB129" s="380"/>
      <c r="AC129" s="380"/>
      <c r="AD129" s="380"/>
      <c r="AE129" s="380"/>
      <c r="AF129" s="380"/>
      <c r="AG129" s="380"/>
      <c r="AH129" s="380"/>
      <c r="AI129" s="380"/>
      <c r="AJ129" s="380"/>
      <c r="AR129" s="380"/>
      <c r="AS129" s="380"/>
      <c r="AT129" s="380"/>
      <c r="AU129" s="380"/>
      <c r="AV129" s="380"/>
      <c r="AW129" s="380"/>
      <c r="AX129" s="380"/>
      <c r="AY129" s="380"/>
      <c r="AZ129" s="380"/>
      <c r="BA129" s="380"/>
      <c r="BB129" s="380"/>
      <c r="BC129" s="380"/>
      <c r="BD129" s="380"/>
      <c r="BE129" s="380"/>
      <c r="BF129" s="380"/>
      <c r="BG129" s="380"/>
      <c r="BH129" s="380"/>
      <c r="BI129" s="380"/>
      <c r="BJ129" s="377"/>
      <c r="CE129" s="380"/>
      <c r="CF129" s="380"/>
      <c r="CG129" s="380"/>
      <c r="EZ129" s="380"/>
      <c r="FA129" s="380"/>
      <c r="FB129" s="380"/>
      <c r="FC129" s="380"/>
      <c r="FD129" s="380"/>
      <c r="FE129" s="380"/>
      <c r="FF129" s="380"/>
      <c r="FG129" s="380"/>
      <c r="FH129" s="380"/>
      <c r="FI129" s="380"/>
      <c r="FJ129" s="380"/>
      <c r="FK129" s="380"/>
      <c r="FL129" s="380"/>
      <c r="FM129" s="380"/>
      <c r="FN129" s="380"/>
      <c r="FO129" s="380"/>
      <c r="FP129" s="380"/>
      <c r="FQ129" s="380"/>
      <c r="FR129" s="380"/>
      <c r="FS129" s="380"/>
      <c r="FT129" s="380"/>
      <c r="FU129" s="380"/>
      <c r="FV129" s="380"/>
      <c r="FW129" s="380"/>
      <c r="FX129" s="380"/>
      <c r="FY129" s="380"/>
      <c r="FZ129" s="380"/>
      <c r="GA129" s="380"/>
      <c r="GB129" s="380"/>
      <c r="GC129" s="380"/>
      <c r="GD129" s="380"/>
      <c r="GE129" s="380"/>
      <c r="GF129" s="380"/>
      <c r="GG129" s="380"/>
      <c r="GH129" s="380"/>
      <c r="GI129" s="380"/>
      <c r="GJ129" s="380"/>
      <c r="GK129" s="380"/>
      <c r="GL129" s="380"/>
      <c r="GM129" s="380"/>
      <c r="GN129" s="380"/>
      <c r="GO129" s="380"/>
      <c r="GP129" s="380"/>
      <c r="GQ129" s="380"/>
      <c r="GR129" s="380"/>
      <c r="GS129" s="380"/>
      <c r="GT129" s="380"/>
      <c r="GU129" s="380"/>
      <c r="GV129" s="380"/>
      <c r="GW129" s="380"/>
      <c r="GX129" s="380"/>
      <c r="GY129" s="380"/>
      <c r="GZ129" s="380"/>
      <c r="HA129" s="380"/>
      <c r="HB129" s="380"/>
      <c r="HC129" s="380"/>
      <c r="HD129" s="380"/>
      <c r="HE129" s="380"/>
      <c r="HF129" s="380"/>
      <c r="HG129" s="380"/>
      <c r="HH129" s="380"/>
    </row>
    <row r="130" spans="1:216">
      <c r="A130" s="103"/>
      <c r="B130" s="377"/>
      <c r="C130" s="377"/>
      <c r="D130" s="377"/>
      <c r="E130" s="377"/>
      <c r="F130" s="377"/>
      <c r="G130" s="377"/>
      <c r="H130" s="377"/>
      <c r="I130" s="377"/>
      <c r="J130" s="377"/>
      <c r="K130" s="377"/>
      <c r="L130" s="377"/>
      <c r="M130" s="378"/>
      <c r="N130" s="378"/>
      <c r="O130" s="378"/>
      <c r="P130" s="378"/>
      <c r="Q130" s="378"/>
      <c r="R130" s="378"/>
      <c r="S130" s="378"/>
      <c r="T130" s="378"/>
      <c r="U130" s="378"/>
      <c r="V130" s="378"/>
      <c r="W130" s="378"/>
      <c r="X130" s="378"/>
      <c r="Y130" s="380"/>
      <c r="Z130" s="409"/>
      <c r="AA130" s="380"/>
      <c r="AB130" s="380"/>
      <c r="AC130" s="380"/>
      <c r="AD130" s="380"/>
      <c r="AE130" s="380"/>
      <c r="AF130" s="380"/>
      <c r="AG130" s="380"/>
      <c r="AH130" s="380"/>
      <c r="AI130" s="380"/>
      <c r="AJ130" s="380"/>
      <c r="AR130" s="380"/>
      <c r="AS130" s="380"/>
      <c r="AT130" s="380"/>
      <c r="AU130" s="380"/>
      <c r="AV130" s="380"/>
      <c r="AW130" s="380"/>
      <c r="AX130" s="380"/>
      <c r="AY130" s="380"/>
      <c r="AZ130" s="380"/>
      <c r="BA130" s="380"/>
      <c r="BB130" s="380"/>
      <c r="BC130" s="380"/>
      <c r="BD130" s="380"/>
      <c r="BE130" s="380"/>
      <c r="BF130" s="380"/>
      <c r="BG130" s="380"/>
      <c r="BH130" s="380"/>
      <c r="BI130" s="380"/>
      <c r="BJ130" s="377"/>
      <c r="CE130" s="380"/>
      <c r="CF130" s="380"/>
      <c r="CG130" s="380"/>
      <c r="EZ130" s="380"/>
      <c r="FA130" s="380"/>
      <c r="FB130" s="380"/>
      <c r="FC130" s="380"/>
      <c r="FD130" s="380"/>
      <c r="FE130" s="380"/>
      <c r="FF130" s="380"/>
      <c r="FG130" s="380"/>
      <c r="FH130" s="380"/>
      <c r="FI130" s="380"/>
      <c r="FJ130" s="380"/>
      <c r="FK130" s="380"/>
      <c r="FL130" s="380"/>
      <c r="FM130" s="380"/>
      <c r="FN130" s="380"/>
      <c r="FO130" s="380"/>
      <c r="FP130" s="380"/>
      <c r="FQ130" s="380"/>
      <c r="FR130" s="380"/>
      <c r="FS130" s="380"/>
      <c r="FT130" s="380"/>
      <c r="FU130" s="380"/>
      <c r="FV130" s="380"/>
      <c r="FW130" s="380"/>
      <c r="FX130" s="380"/>
      <c r="FY130" s="380"/>
      <c r="FZ130" s="380"/>
      <c r="GA130" s="380"/>
      <c r="GB130" s="380"/>
      <c r="GC130" s="380"/>
      <c r="GD130" s="380"/>
      <c r="GE130" s="380"/>
      <c r="GF130" s="380"/>
      <c r="GG130" s="380"/>
      <c r="GH130" s="380"/>
      <c r="GI130" s="380"/>
      <c r="GJ130" s="380"/>
      <c r="GK130" s="380"/>
      <c r="GL130" s="380"/>
      <c r="GM130" s="380"/>
      <c r="GN130" s="380"/>
      <c r="GO130" s="380"/>
      <c r="GP130" s="380"/>
      <c r="GQ130" s="380"/>
      <c r="GR130" s="380"/>
      <c r="GS130" s="380"/>
      <c r="GT130" s="380"/>
      <c r="GU130" s="380"/>
      <c r="GV130" s="380"/>
      <c r="GW130" s="380"/>
      <c r="GX130" s="380"/>
      <c r="GY130" s="380"/>
      <c r="GZ130" s="380"/>
      <c r="HA130" s="380"/>
      <c r="HB130" s="380"/>
      <c r="HC130" s="380"/>
      <c r="HD130" s="380"/>
      <c r="HE130" s="380"/>
      <c r="HF130" s="380"/>
      <c r="HG130" s="380"/>
      <c r="HH130" s="380"/>
    </row>
    <row r="131" spans="1:216">
      <c r="A131" s="103"/>
      <c r="B131" s="377"/>
      <c r="C131" s="377"/>
      <c r="D131" s="377"/>
      <c r="E131" s="377"/>
      <c r="F131" s="377"/>
      <c r="G131" s="377"/>
      <c r="H131" s="377"/>
      <c r="I131" s="377"/>
      <c r="J131" s="377"/>
      <c r="K131" s="377"/>
      <c r="L131" s="377"/>
      <c r="M131" s="378"/>
      <c r="N131" s="378"/>
      <c r="O131" s="378"/>
      <c r="P131" s="378"/>
      <c r="Q131" s="378"/>
      <c r="R131" s="378"/>
      <c r="S131" s="378"/>
      <c r="T131" s="378"/>
      <c r="U131" s="378"/>
      <c r="V131" s="378"/>
      <c r="W131" s="378"/>
      <c r="X131" s="378"/>
      <c r="Y131" s="380"/>
      <c r="Z131" s="409"/>
      <c r="AA131" s="380"/>
      <c r="AB131" s="380"/>
      <c r="AC131" s="380"/>
      <c r="AD131" s="380"/>
      <c r="AE131" s="380"/>
      <c r="AF131" s="380"/>
      <c r="AG131" s="380"/>
      <c r="AH131" s="380"/>
      <c r="AI131" s="380"/>
      <c r="AJ131" s="380"/>
      <c r="AR131" s="380"/>
      <c r="AS131" s="380"/>
      <c r="AT131" s="380"/>
      <c r="AU131" s="380"/>
      <c r="AV131" s="380"/>
      <c r="AW131" s="380"/>
      <c r="AX131" s="380"/>
      <c r="AY131" s="380"/>
      <c r="AZ131" s="380"/>
      <c r="BA131" s="380"/>
      <c r="BB131" s="380"/>
      <c r="BC131" s="380"/>
      <c r="BD131" s="380"/>
      <c r="BE131" s="380"/>
      <c r="BF131" s="380"/>
      <c r="BG131" s="380"/>
      <c r="BH131" s="380"/>
      <c r="BI131" s="380"/>
      <c r="BJ131" s="377"/>
      <c r="CE131" s="380"/>
      <c r="CF131" s="380"/>
      <c r="CG131" s="380"/>
      <c r="EZ131" s="380"/>
      <c r="FA131" s="380"/>
      <c r="FB131" s="380"/>
      <c r="FC131" s="380"/>
      <c r="FD131" s="380"/>
      <c r="FE131" s="380"/>
      <c r="FF131" s="380"/>
      <c r="FG131" s="380"/>
      <c r="FH131" s="380"/>
      <c r="FI131" s="380"/>
      <c r="FJ131" s="380"/>
      <c r="FK131" s="380"/>
      <c r="FL131" s="380"/>
      <c r="FM131" s="380"/>
      <c r="FN131" s="380"/>
      <c r="FO131" s="380"/>
      <c r="FP131" s="380"/>
      <c r="FQ131" s="380"/>
      <c r="FR131" s="380"/>
      <c r="FS131" s="380"/>
      <c r="FT131" s="380"/>
      <c r="FU131" s="380"/>
      <c r="FV131" s="380"/>
      <c r="FW131" s="380"/>
      <c r="FX131" s="380"/>
      <c r="FY131" s="380"/>
      <c r="FZ131" s="380"/>
      <c r="GA131" s="380"/>
      <c r="GB131" s="380"/>
      <c r="GC131" s="380"/>
      <c r="GD131" s="380"/>
      <c r="GE131" s="380"/>
      <c r="GF131" s="380"/>
      <c r="GG131" s="380"/>
      <c r="GH131" s="380"/>
      <c r="GI131" s="380"/>
      <c r="GJ131" s="380"/>
      <c r="GK131" s="380"/>
      <c r="GL131" s="380"/>
      <c r="GM131" s="380"/>
      <c r="GN131" s="380"/>
      <c r="GO131" s="380"/>
      <c r="GP131" s="380"/>
      <c r="GQ131" s="380"/>
      <c r="GR131" s="380"/>
      <c r="GS131" s="380"/>
      <c r="GT131" s="380"/>
      <c r="GU131" s="380"/>
      <c r="GV131" s="380"/>
      <c r="GW131" s="380"/>
      <c r="GX131" s="380"/>
      <c r="GY131" s="380"/>
      <c r="GZ131" s="380"/>
      <c r="HA131" s="380"/>
      <c r="HB131" s="380"/>
      <c r="HC131" s="380"/>
      <c r="HD131" s="380"/>
      <c r="HE131" s="380"/>
      <c r="HF131" s="380"/>
      <c r="HG131" s="380"/>
      <c r="HH131" s="380"/>
    </row>
    <row r="132" spans="1:216">
      <c r="A132" s="103"/>
      <c r="B132" s="377"/>
      <c r="C132" s="377"/>
      <c r="D132" s="377"/>
      <c r="E132" s="377"/>
      <c r="F132" s="377"/>
      <c r="G132" s="377"/>
      <c r="H132" s="377"/>
      <c r="I132" s="377"/>
      <c r="J132" s="377"/>
      <c r="K132" s="377"/>
      <c r="L132" s="377"/>
      <c r="M132" s="378"/>
      <c r="N132" s="378"/>
      <c r="O132" s="378"/>
      <c r="P132" s="378"/>
      <c r="Q132" s="378"/>
      <c r="R132" s="378"/>
      <c r="S132" s="378"/>
      <c r="T132" s="378"/>
      <c r="U132" s="378"/>
      <c r="V132" s="378"/>
      <c r="W132" s="378"/>
      <c r="X132" s="378"/>
      <c r="Y132" s="380"/>
      <c r="Z132" s="409"/>
      <c r="AA132" s="380"/>
      <c r="AB132" s="380"/>
      <c r="AC132" s="380"/>
      <c r="AD132" s="380"/>
      <c r="AE132" s="380"/>
      <c r="AF132" s="380"/>
      <c r="AG132" s="380"/>
      <c r="AH132" s="380"/>
      <c r="AI132" s="380"/>
      <c r="AJ132" s="380"/>
      <c r="AR132" s="380"/>
      <c r="AS132" s="380"/>
      <c r="AT132" s="380"/>
      <c r="AU132" s="380"/>
      <c r="AV132" s="380"/>
      <c r="AW132" s="380"/>
      <c r="AX132" s="380"/>
      <c r="AY132" s="380"/>
      <c r="AZ132" s="380"/>
      <c r="BA132" s="380"/>
      <c r="BB132" s="380"/>
      <c r="BC132" s="380"/>
      <c r="BD132" s="380"/>
      <c r="BE132" s="380"/>
      <c r="BF132" s="380"/>
      <c r="BG132" s="380"/>
      <c r="BH132" s="380"/>
      <c r="BI132" s="380"/>
      <c r="BJ132" s="377"/>
      <c r="CE132" s="380"/>
      <c r="CF132" s="380"/>
      <c r="CG132" s="380"/>
      <c r="EZ132" s="380"/>
      <c r="FA132" s="380"/>
      <c r="FB132" s="380"/>
      <c r="FC132" s="380"/>
      <c r="FD132" s="380"/>
      <c r="FE132" s="380"/>
      <c r="FF132" s="380"/>
      <c r="FG132" s="380"/>
      <c r="FH132" s="380"/>
      <c r="FI132" s="380"/>
      <c r="FJ132" s="380"/>
      <c r="FK132" s="380"/>
      <c r="FL132" s="380"/>
      <c r="FM132" s="380"/>
      <c r="FN132" s="380"/>
      <c r="FO132" s="380"/>
      <c r="FP132" s="380"/>
      <c r="FQ132" s="380"/>
      <c r="FR132" s="380"/>
      <c r="FS132" s="380"/>
      <c r="FT132" s="380"/>
      <c r="FU132" s="380"/>
      <c r="FV132" s="380"/>
      <c r="FW132" s="380"/>
      <c r="FX132" s="380"/>
      <c r="FY132" s="380"/>
      <c r="FZ132" s="380"/>
      <c r="GA132" s="380"/>
      <c r="GB132" s="380"/>
      <c r="GC132" s="380"/>
      <c r="GD132" s="380"/>
      <c r="GE132" s="380"/>
      <c r="GF132" s="380"/>
      <c r="GG132" s="380"/>
      <c r="GH132" s="380"/>
      <c r="GI132" s="380"/>
      <c r="GJ132" s="380"/>
      <c r="GK132" s="380"/>
      <c r="GL132" s="380"/>
      <c r="GM132" s="380"/>
      <c r="GN132" s="380"/>
      <c r="GO132" s="380"/>
      <c r="GP132" s="380"/>
      <c r="GQ132" s="380"/>
      <c r="GR132" s="380"/>
      <c r="GS132" s="380"/>
      <c r="GT132" s="380"/>
      <c r="GU132" s="380"/>
      <c r="GV132" s="380"/>
      <c r="GW132" s="380"/>
      <c r="GX132" s="380"/>
      <c r="GY132" s="380"/>
      <c r="GZ132" s="380"/>
      <c r="HA132" s="380"/>
      <c r="HB132" s="380"/>
      <c r="HC132" s="380"/>
      <c r="HD132" s="380"/>
      <c r="HE132" s="380"/>
      <c r="HF132" s="380"/>
      <c r="HG132" s="380"/>
      <c r="HH132" s="380"/>
    </row>
    <row r="133" spans="1:216">
      <c r="A133" s="103"/>
      <c r="B133" s="377"/>
      <c r="C133" s="377"/>
      <c r="D133" s="377"/>
      <c r="E133" s="377"/>
      <c r="F133" s="377"/>
      <c r="G133" s="377"/>
      <c r="H133" s="377"/>
      <c r="I133" s="377"/>
      <c r="J133" s="377"/>
      <c r="K133" s="377"/>
      <c r="L133" s="377"/>
      <c r="M133" s="378"/>
      <c r="N133" s="378"/>
      <c r="O133" s="378"/>
      <c r="P133" s="378"/>
      <c r="Q133" s="378"/>
      <c r="R133" s="378"/>
      <c r="S133" s="378"/>
      <c r="T133" s="378"/>
      <c r="U133" s="378"/>
      <c r="V133" s="378"/>
      <c r="W133" s="378"/>
      <c r="X133" s="378"/>
      <c r="Y133" s="380"/>
      <c r="Z133" s="409"/>
      <c r="AA133" s="380"/>
      <c r="AB133" s="380"/>
      <c r="AC133" s="380"/>
      <c r="AD133" s="380"/>
      <c r="AE133" s="380"/>
      <c r="AF133" s="380"/>
      <c r="AG133" s="380"/>
      <c r="AH133" s="380"/>
      <c r="AI133" s="380"/>
      <c r="AJ133" s="380"/>
      <c r="AR133" s="380"/>
      <c r="AS133" s="380"/>
      <c r="AT133" s="380"/>
      <c r="AU133" s="380"/>
      <c r="AV133" s="380"/>
      <c r="AW133" s="380"/>
      <c r="AX133" s="380"/>
      <c r="AY133" s="380"/>
      <c r="AZ133" s="380"/>
      <c r="BA133" s="380"/>
      <c r="BB133" s="380"/>
      <c r="BC133" s="380"/>
      <c r="BD133" s="380"/>
      <c r="BE133" s="380"/>
      <c r="BF133" s="380"/>
      <c r="BG133" s="380"/>
      <c r="BH133" s="380"/>
      <c r="BI133" s="380"/>
      <c r="BJ133" s="377"/>
      <c r="CE133" s="380"/>
      <c r="CF133" s="380"/>
      <c r="CG133" s="380"/>
      <c r="EZ133" s="380"/>
      <c r="FA133" s="380"/>
      <c r="FB133" s="380"/>
      <c r="FC133" s="380"/>
      <c r="FD133" s="380"/>
      <c r="FE133" s="380"/>
      <c r="FF133" s="380"/>
      <c r="FG133" s="380"/>
      <c r="FH133" s="380"/>
      <c r="FI133" s="380"/>
      <c r="FJ133" s="380"/>
      <c r="FK133" s="380"/>
      <c r="FL133" s="380"/>
      <c r="FM133" s="380"/>
      <c r="FN133" s="380"/>
      <c r="FO133" s="380"/>
      <c r="FP133" s="380"/>
      <c r="FQ133" s="380"/>
      <c r="FR133" s="380"/>
      <c r="FS133" s="380"/>
      <c r="FT133" s="380"/>
      <c r="FU133" s="380"/>
      <c r="FV133" s="380"/>
      <c r="FW133" s="380"/>
      <c r="FX133" s="380"/>
      <c r="FY133" s="380"/>
      <c r="FZ133" s="380"/>
      <c r="GA133" s="380"/>
      <c r="GB133" s="380"/>
      <c r="GC133" s="380"/>
      <c r="GD133" s="380"/>
      <c r="GE133" s="380"/>
      <c r="GF133" s="380"/>
      <c r="GG133" s="380"/>
      <c r="GH133" s="380"/>
      <c r="GI133" s="380"/>
      <c r="GJ133" s="380"/>
      <c r="GK133" s="380"/>
      <c r="GL133" s="380"/>
      <c r="GM133" s="380"/>
      <c r="GN133" s="380"/>
      <c r="GO133" s="380"/>
      <c r="GP133" s="380"/>
      <c r="GQ133" s="380"/>
      <c r="GR133" s="380"/>
      <c r="GS133" s="380"/>
      <c r="GT133" s="380"/>
      <c r="GU133" s="380"/>
      <c r="GV133" s="380"/>
      <c r="GW133" s="380"/>
      <c r="GX133" s="380"/>
      <c r="GY133" s="380"/>
      <c r="GZ133" s="380"/>
      <c r="HA133" s="380"/>
      <c r="HB133" s="380"/>
      <c r="HC133" s="380"/>
      <c r="HD133" s="380"/>
      <c r="HE133" s="380"/>
      <c r="HF133" s="380"/>
      <c r="HG133" s="380"/>
      <c r="HH133" s="380"/>
    </row>
    <row r="134" spans="1:216">
      <c r="A134" s="103"/>
      <c r="B134" s="377"/>
      <c r="C134" s="377"/>
      <c r="D134" s="377"/>
      <c r="E134" s="377"/>
      <c r="F134" s="377"/>
      <c r="G134" s="377"/>
      <c r="H134" s="377"/>
      <c r="I134" s="377"/>
      <c r="J134" s="377"/>
      <c r="K134" s="377"/>
      <c r="L134" s="377"/>
      <c r="M134" s="378"/>
      <c r="N134" s="378"/>
      <c r="O134" s="378"/>
      <c r="P134" s="378"/>
      <c r="Q134" s="378"/>
      <c r="R134" s="378"/>
      <c r="S134" s="378"/>
      <c r="T134" s="378"/>
      <c r="U134" s="378"/>
      <c r="V134" s="378"/>
      <c r="W134" s="378"/>
      <c r="X134" s="378"/>
      <c r="Y134" s="380"/>
      <c r="Z134" s="409"/>
      <c r="AA134" s="380"/>
      <c r="AB134" s="380"/>
      <c r="AC134" s="380"/>
      <c r="AD134" s="380"/>
      <c r="AE134" s="380"/>
      <c r="AF134" s="380"/>
      <c r="AG134" s="380"/>
      <c r="AH134" s="380"/>
      <c r="AI134" s="380"/>
      <c r="AJ134" s="380"/>
      <c r="AR134" s="380"/>
      <c r="AS134" s="380"/>
      <c r="AT134" s="380"/>
      <c r="AU134" s="380"/>
      <c r="AV134" s="380"/>
      <c r="AW134" s="380"/>
      <c r="AX134" s="380"/>
      <c r="AY134" s="380"/>
      <c r="AZ134" s="380"/>
      <c r="BA134" s="380"/>
      <c r="BB134" s="380"/>
      <c r="BC134" s="380"/>
      <c r="BD134" s="380"/>
      <c r="BE134" s="380"/>
      <c r="BF134" s="380"/>
      <c r="BG134" s="380"/>
      <c r="BH134" s="380"/>
      <c r="BI134" s="380"/>
      <c r="BJ134" s="377"/>
      <c r="CE134" s="380"/>
      <c r="CF134" s="380"/>
      <c r="CG134" s="380"/>
      <c r="EZ134" s="380"/>
      <c r="FA134" s="380"/>
      <c r="FB134" s="380"/>
      <c r="FC134" s="380"/>
      <c r="FD134" s="380"/>
      <c r="FE134" s="380"/>
      <c r="FF134" s="380"/>
      <c r="FG134" s="380"/>
      <c r="FH134" s="380"/>
      <c r="FI134" s="380"/>
      <c r="FJ134" s="380"/>
      <c r="FK134" s="380"/>
      <c r="FL134" s="380"/>
      <c r="FM134" s="380"/>
      <c r="FN134" s="380"/>
      <c r="FO134" s="380"/>
      <c r="FP134" s="380"/>
      <c r="FQ134" s="380"/>
      <c r="FR134" s="380"/>
      <c r="FS134" s="380"/>
      <c r="FT134" s="380"/>
      <c r="FU134" s="380"/>
      <c r="FV134" s="380"/>
      <c r="FW134" s="380"/>
      <c r="FX134" s="380"/>
      <c r="FY134" s="380"/>
      <c r="FZ134" s="380"/>
      <c r="GA134" s="380"/>
      <c r="GB134" s="380"/>
      <c r="GC134" s="380"/>
      <c r="GD134" s="380"/>
      <c r="GE134" s="380"/>
      <c r="GF134" s="380"/>
      <c r="GG134" s="380"/>
      <c r="GH134" s="380"/>
      <c r="GI134" s="380"/>
      <c r="GJ134" s="380"/>
      <c r="GK134" s="380"/>
      <c r="GL134" s="380"/>
      <c r="GM134" s="380"/>
      <c r="GN134" s="380"/>
      <c r="GO134" s="380"/>
      <c r="GP134" s="380"/>
      <c r="GQ134" s="380"/>
      <c r="GR134" s="380"/>
      <c r="GS134" s="380"/>
      <c r="GT134" s="380"/>
      <c r="GU134" s="380"/>
      <c r="GV134" s="380"/>
      <c r="GW134" s="380"/>
      <c r="GX134" s="380"/>
      <c r="GY134" s="380"/>
      <c r="GZ134" s="380"/>
      <c r="HA134" s="380"/>
      <c r="HB134" s="380"/>
      <c r="HC134" s="380"/>
      <c r="HD134" s="380"/>
      <c r="HE134" s="380"/>
      <c r="HF134" s="380"/>
      <c r="HG134" s="380"/>
      <c r="HH134" s="380"/>
    </row>
    <row r="135" spans="1:216">
      <c r="A135" s="103"/>
      <c r="B135" s="377"/>
      <c r="C135" s="377"/>
      <c r="D135" s="377"/>
      <c r="E135" s="377"/>
      <c r="F135" s="377"/>
      <c r="G135" s="377"/>
      <c r="H135" s="377"/>
      <c r="I135" s="377"/>
      <c r="J135" s="377"/>
      <c r="K135" s="377"/>
      <c r="L135" s="377"/>
      <c r="M135" s="378"/>
      <c r="N135" s="378"/>
      <c r="O135" s="378"/>
      <c r="P135" s="378"/>
      <c r="Q135" s="378"/>
      <c r="R135" s="378"/>
      <c r="S135" s="378"/>
      <c r="T135" s="378"/>
      <c r="U135" s="378"/>
      <c r="V135" s="378"/>
      <c r="W135" s="378"/>
      <c r="X135" s="378"/>
      <c r="Y135" s="380"/>
      <c r="Z135" s="409"/>
      <c r="AA135" s="380"/>
      <c r="AB135" s="380"/>
      <c r="AC135" s="380"/>
      <c r="AD135" s="380"/>
      <c r="AE135" s="380"/>
      <c r="AF135" s="380"/>
      <c r="AG135" s="380"/>
      <c r="AH135" s="380"/>
      <c r="AI135" s="380"/>
      <c r="AJ135" s="380"/>
      <c r="AR135" s="380"/>
      <c r="AS135" s="380"/>
      <c r="AT135" s="380"/>
      <c r="AU135" s="380"/>
      <c r="AV135" s="380"/>
      <c r="AW135" s="380"/>
      <c r="AX135" s="380"/>
      <c r="AY135" s="380"/>
      <c r="AZ135" s="380"/>
      <c r="BA135" s="380"/>
      <c r="BB135" s="380"/>
      <c r="BC135" s="380"/>
      <c r="BD135" s="380"/>
      <c r="BE135" s="380"/>
      <c r="BF135" s="380"/>
      <c r="BG135" s="380"/>
      <c r="BH135" s="380"/>
      <c r="BI135" s="380"/>
      <c r="BJ135" s="377"/>
      <c r="CE135" s="380"/>
      <c r="CF135" s="380"/>
      <c r="CG135" s="380"/>
      <c r="EZ135" s="380"/>
      <c r="FA135" s="380"/>
      <c r="FB135" s="380"/>
      <c r="FC135" s="380"/>
      <c r="FD135" s="380"/>
      <c r="FE135" s="380"/>
      <c r="FF135" s="380"/>
      <c r="FG135" s="380"/>
      <c r="FH135" s="380"/>
      <c r="FI135" s="380"/>
      <c r="FJ135" s="380"/>
      <c r="FK135" s="380"/>
      <c r="FL135" s="380"/>
      <c r="FM135" s="380"/>
      <c r="FN135" s="380"/>
      <c r="FO135" s="380"/>
      <c r="FP135" s="380"/>
      <c r="FQ135" s="380"/>
      <c r="FR135" s="380"/>
      <c r="FS135" s="380"/>
      <c r="FT135" s="380"/>
      <c r="FU135" s="380"/>
      <c r="FV135" s="380"/>
      <c r="FW135" s="380"/>
      <c r="FX135" s="380"/>
      <c r="FY135" s="380"/>
      <c r="FZ135" s="380"/>
      <c r="GA135" s="380"/>
      <c r="GB135" s="380"/>
      <c r="GC135" s="380"/>
      <c r="GD135" s="380"/>
      <c r="GE135" s="380"/>
      <c r="GF135" s="380"/>
      <c r="GG135" s="380"/>
      <c r="GH135" s="380"/>
      <c r="GI135" s="380"/>
      <c r="GJ135" s="380"/>
      <c r="GK135" s="380"/>
      <c r="GL135" s="380"/>
      <c r="GM135" s="380"/>
      <c r="GN135" s="380"/>
      <c r="GO135" s="380"/>
      <c r="GP135" s="380"/>
      <c r="GQ135" s="380"/>
      <c r="GR135" s="380"/>
      <c r="GS135" s="380"/>
      <c r="GT135" s="380"/>
      <c r="GU135" s="380"/>
      <c r="GV135" s="380"/>
      <c r="GW135" s="380"/>
      <c r="GX135" s="380"/>
      <c r="GY135" s="380"/>
      <c r="GZ135" s="380"/>
      <c r="HA135" s="380"/>
      <c r="HB135" s="380"/>
      <c r="HC135" s="380"/>
      <c r="HD135" s="380"/>
      <c r="HE135" s="380"/>
      <c r="HF135" s="380"/>
      <c r="HG135" s="380"/>
      <c r="HH135" s="380"/>
    </row>
    <row r="136" spans="1:216">
      <c r="A136" s="103"/>
      <c r="B136" s="377"/>
      <c r="C136" s="377"/>
      <c r="D136" s="377"/>
      <c r="E136" s="377"/>
      <c r="F136" s="377"/>
      <c r="G136" s="377"/>
      <c r="H136" s="377"/>
      <c r="I136" s="377"/>
      <c r="J136" s="377"/>
      <c r="K136" s="377"/>
      <c r="L136" s="377"/>
      <c r="M136" s="378"/>
      <c r="N136" s="378"/>
      <c r="O136" s="378"/>
      <c r="P136" s="378"/>
      <c r="Q136" s="378"/>
      <c r="R136" s="378"/>
      <c r="S136" s="378"/>
      <c r="T136" s="378"/>
      <c r="U136" s="378"/>
      <c r="V136" s="378"/>
      <c r="W136" s="378"/>
      <c r="X136" s="378"/>
      <c r="Y136" s="380"/>
      <c r="Z136" s="409"/>
      <c r="AA136" s="380"/>
      <c r="AB136" s="380"/>
      <c r="AC136" s="380"/>
      <c r="AD136" s="380"/>
      <c r="AE136" s="380"/>
      <c r="AF136" s="380"/>
      <c r="AG136" s="380"/>
      <c r="AH136" s="380"/>
      <c r="AI136" s="380"/>
      <c r="AJ136" s="380"/>
      <c r="AR136" s="380"/>
      <c r="AS136" s="380"/>
      <c r="AT136" s="380"/>
      <c r="AU136" s="380"/>
      <c r="AV136" s="380"/>
      <c r="AW136" s="380"/>
      <c r="AX136" s="380"/>
      <c r="AY136" s="380"/>
      <c r="AZ136" s="380"/>
      <c r="BA136" s="380"/>
      <c r="BB136" s="380"/>
      <c r="BC136" s="380"/>
      <c r="BD136" s="380"/>
      <c r="BE136" s="380"/>
      <c r="BF136" s="380"/>
      <c r="BG136" s="380"/>
      <c r="BH136" s="380"/>
      <c r="BI136" s="380"/>
      <c r="BJ136" s="377"/>
      <c r="CE136" s="380"/>
      <c r="CF136" s="380"/>
      <c r="CG136" s="380"/>
      <c r="EZ136" s="380"/>
      <c r="FA136" s="380"/>
      <c r="FB136" s="380"/>
      <c r="FC136" s="380"/>
      <c r="FD136" s="380"/>
      <c r="FE136" s="380"/>
      <c r="FF136" s="380"/>
      <c r="FG136" s="380"/>
      <c r="FH136" s="380"/>
      <c r="FI136" s="380"/>
      <c r="FJ136" s="380"/>
      <c r="FK136" s="380"/>
      <c r="FL136" s="380"/>
      <c r="FM136" s="380"/>
      <c r="FN136" s="380"/>
      <c r="FO136" s="380"/>
      <c r="FP136" s="380"/>
      <c r="FQ136" s="380"/>
      <c r="FR136" s="380"/>
      <c r="FS136" s="380"/>
      <c r="FT136" s="380"/>
      <c r="FU136" s="380"/>
      <c r="FV136" s="380"/>
      <c r="FW136" s="380"/>
      <c r="FX136" s="380"/>
      <c r="FY136" s="380"/>
      <c r="FZ136" s="380"/>
      <c r="GA136" s="380"/>
      <c r="GB136" s="380"/>
      <c r="GC136" s="380"/>
      <c r="GD136" s="380"/>
      <c r="GE136" s="380"/>
      <c r="GF136" s="380"/>
      <c r="GG136" s="380"/>
      <c r="GH136" s="380"/>
      <c r="GI136" s="380"/>
      <c r="GJ136" s="380"/>
      <c r="GK136" s="380"/>
      <c r="GL136" s="380"/>
      <c r="GM136" s="380"/>
      <c r="GN136" s="380"/>
      <c r="GO136" s="380"/>
      <c r="GP136" s="380"/>
      <c r="GQ136" s="380"/>
      <c r="GR136" s="380"/>
      <c r="GS136" s="380"/>
      <c r="GT136" s="380"/>
      <c r="GU136" s="380"/>
      <c r="GV136" s="380"/>
      <c r="GW136" s="380"/>
      <c r="GX136" s="380"/>
      <c r="GY136" s="380"/>
      <c r="GZ136" s="380"/>
      <c r="HA136" s="380"/>
      <c r="HB136" s="380"/>
      <c r="HC136" s="380"/>
      <c r="HD136" s="380"/>
      <c r="HE136" s="380"/>
      <c r="HF136" s="380"/>
      <c r="HG136" s="380"/>
      <c r="HH136" s="380"/>
    </row>
    <row r="137" spans="1:216">
      <c r="A137" s="103"/>
      <c r="B137" s="377"/>
      <c r="C137" s="377"/>
      <c r="D137" s="377"/>
      <c r="E137" s="377"/>
      <c r="F137" s="377"/>
      <c r="G137" s="377"/>
      <c r="H137" s="377"/>
      <c r="I137" s="377"/>
      <c r="J137" s="377"/>
      <c r="K137" s="377"/>
      <c r="L137" s="377"/>
      <c r="M137" s="378"/>
      <c r="N137" s="378"/>
      <c r="O137" s="378"/>
      <c r="P137" s="378"/>
      <c r="Q137" s="378"/>
      <c r="R137" s="378"/>
      <c r="S137" s="378"/>
      <c r="T137" s="378"/>
      <c r="U137" s="378"/>
      <c r="V137" s="378"/>
      <c r="W137" s="378"/>
      <c r="X137" s="378"/>
      <c r="Y137" s="380"/>
      <c r="Z137" s="409"/>
      <c r="AA137" s="380"/>
      <c r="AB137" s="380"/>
      <c r="AC137" s="380"/>
      <c r="AD137" s="380"/>
      <c r="AE137" s="380"/>
      <c r="AF137" s="380"/>
      <c r="AG137" s="380"/>
      <c r="AH137" s="380"/>
      <c r="AI137" s="380"/>
      <c r="AJ137" s="380"/>
      <c r="AR137" s="380"/>
      <c r="AS137" s="380"/>
      <c r="AT137" s="380"/>
      <c r="AU137" s="380"/>
      <c r="AV137" s="380"/>
      <c r="AW137" s="380"/>
      <c r="AX137" s="380"/>
      <c r="AY137" s="380"/>
      <c r="AZ137" s="380"/>
      <c r="BA137" s="380"/>
      <c r="BB137" s="380"/>
      <c r="BC137" s="380"/>
      <c r="BD137" s="380"/>
      <c r="BE137" s="380"/>
      <c r="BF137" s="380"/>
      <c r="BG137" s="380"/>
      <c r="BH137" s="380"/>
      <c r="BI137" s="380"/>
      <c r="BJ137" s="377"/>
      <c r="CE137" s="380"/>
      <c r="CF137" s="380"/>
      <c r="CG137" s="380"/>
      <c r="EZ137" s="380"/>
      <c r="FA137" s="380"/>
      <c r="FB137" s="380"/>
      <c r="FC137" s="380"/>
      <c r="FD137" s="380"/>
      <c r="FE137" s="380"/>
      <c r="FF137" s="380"/>
      <c r="FG137" s="380"/>
      <c r="FH137" s="380"/>
      <c r="FI137" s="380"/>
      <c r="FJ137" s="380"/>
      <c r="FK137" s="380"/>
      <c r="FL137" s="380"/>
      <c r="FM137" s="380"/>
      <c r="FN137" s="380"/>
      <c r="FO137" s="380"/>
      <c r="FP137" s="380"/>
      <c r="FQ137" s="380"/>
      <c r="FR137" s="380"/>
      <c r="FS137" s="380"/>
      <c r="FT137" s="380"/>
      <c r="FU137" s="380"/>
      <c r="FV137" s="380"/>
      <c r="FW137" s="380"/>
      <c r="FX137" s="380"/>
      <c r="FY137" s="380"/>
      <c r="FZ137" s="380"/>
      <c r="GA137" s="380"/>
      <c r="GB137" s="380"/>
      <c r="GC137" s="380"/>
      <c r="GD137" s="380"/>
      <c r="GE137" s="380"/>
      <c r="GF137" s="380"/>
      <c r="GG137" s="380"/>
      <c r="GH137" s="380"/>
      <c r="GI137" s="380"/>
      <c r="GJ137" s="380"/>
      <c r="GK137" s="380"/>
      <c r="GL137" s="380"/>
      <c r="GM137" s="380"/>
      <c r="GN137" s="380"/>
      <c r="GO137" s="380"/>
      <c r="GP137" s="380"/>
      <c r="GQ137" s="380"/>
      <c r="GR137" s="380"/>
      <c r="GS137" s="380"/>
      <c r="GT137" s="380"/>
      <c r="GU137" s="380"/>
      <c r="GV137" s="380"/>
      <c r="GW137" s="380"/>
      <c r="GX137" s="380"/>
      <c r="GY137" s="380"/>
      <c r="GZ137" s="380"/>
      <c r="HA137" s="380"/>
      <c r="HB137" s="380"/>
      <c r="HC137" s="380"/>
      <c r="HD137" s="380"/>
      <c r="HE137" s="380"/>
      <c r="HF137" s="380"/>
      <c r="HG137" s="380"/>
      <c r="HH137" s="380"/>
    </row>
    <row r="138" spans="1:216">
      <c r="A138" s="103"/>
      <c r="B138" s="377"/>
      <c r="C138" s="377"/>
      <c r="D138" s="377"/>
      <c r="E138" s="377"/>
      <c r="F138" s="377"/>
      <c r="G138" s="377"/>
      <c r="H138" s="377"/>
      <c r="I138" s="377"/>
      <c r="J138" s="377"/>
      <c r="K138" s="377"/>
      <c r="L138" s="377"/>
      <c r="M138" s="378"/>
      <c r="N138" s="378"/>
      <c r="O138" s="378"/>
      <c r="P138" s="378"/>
      <c r="Q138" s="378"/>
      <c r="R138" s="378"/>
      <c r="S138" s="378"/>
      <c r="T138" s="378"/>
      <c r="U138" s="378"/>
      <c r="V138" s="378"/>
      <c r="W138" s="378"/>
      <c r="X138" s="378"/>
      <c r="Y138" s="380"/>
      <c r="Z138" s="409"/>
      <c r="AA138" s="380"/>
      <c r="AB138" s="380"/>
      <c r="AC138" s="380"/>
      <c r="AD138" s="380"/>
      <c r="AE138" s="380"/>
      <c r="AF138" s="380"/>
      <c r="AG138" s="380"/>
      <c r="AH138" s="380"/>
      <c r="AI138" s="380"/>
      <c r="AJ138" s="380"/>
      <c r="AR138" s="380"/>
      <c r="AS138" s="380"/>
      <c r="AT138" s="380"/>
      <c r="AU138" s="380"/>
      <c r="AV138" s="380"/>
      <c r="AW138" s="380"/>
      <c r="AX138" s="380"/>
      <c r="AY138" s="380"/>
      <c r="AZ138" s="380"/>
      <c r="BA138" s="380"/>
      <c r="BB138" s="380"/>
      <c r="BC138" s="380"/>
      <c r="BD138" s="380"/>
      <c r="BE138" s="380"/>
      <c r="BF138" s="380"/>
      <c r="BG138" s="380"/>
      <c r="BH138" s="380"/>
      <c r="BI138" s="380"/>
      <c r="BJ138" s="377"/>
      <c r="CE138" s="380"/>
      <c r="CF138" s="380"/>
      <c r="CG138" s="380"/>
      <c r="EZ138" s="380"/>
      <c r="FA138" s="380"/>
      <c r="FB138" s="380"/>
      <c r="FC138" s="380"/>
      <c r="FD138" s="380"/>
      <c r="FE138" s="380"/>
      <c r="FF138" s="380"/>
      <c r="FG138" s="380"/>
      <c r="FH138" s="380"/>
      <c r="FI138" s="380"/>
      <c r="FJ138" s="380"/>
      <c r="FK138" s="380"/>
      <c r="FL138" s="380"/>
      <c r="FM138" s="380"/>
      <c r="FN138" s="380"/>
      <c r="FO138" s="380"/>
      <c r="FP138" s="380"/>
      <c r="FQ138" s="380"/>
      <c r="FR138" s="380"/>
      <c r="FS138" s="380"/>
      <c r="FT138" s="380"/>
      <c r="FU138" s="380"/>
      <c r="FV138" s="380"/>
      <c r="FW138" s="380"/>
      <c r="FX138" s="380"/>
      <c r="FY138" s="380"/>
      <c r="FZ138" s="380"/>
      <c r="GA138" s="380"/>
      <c r="GB138" s="380"/>
      <c r="GC138" s="380"/>
      <c r="GD138" s="380"/>
      <c r="GE138" s="380"/>
      <c r="GF138" s="380"/>
      <c r="GG138" s="380"/>
      <c r="GH138" s="380"/>
      <c r="GI138" s="380"/>
      <c r="GJ138" s="380"/>
      <c r="GK138" s="380"/>
      <c r="GL138" s="380"/>
      <c r="GM138" s="380"/>
      <c r="GN138" s="380"/>
      <c r="GO138" s="380"/>
      <c r="GP138" s="380"/>
      <c r="GQ138" s="380"/>
      <c r="GR138" s="380"/>
      <c r="GS138" s="380"/>
      <c r="GT138" s="380"/>
      <c r="GU138" s="380"/>
      <c r="GV138" s="380"/>
      <c r="GW138" s="380"/>
      <c r="GX138" s="380"/>
      <c r="GY138" s="380"/>
      <c r="GZ138" s="380"/>
      <c r="HA138" s="380"/>
      <c r="HB138" s="380"/>
      <c r="HC138" s="380"/>
      <c r="HD138" s="380"/>
      <c r="HE138" s="380"/>
      <c r="HF138" s="380"/>
      <c r="HG138" s="380"/>
      <c r="HH138" s="380"/>
    </row>
    <row r="139" spans="1:216">
      <c r="A139" s="103"/>
      <c r="B139" s="377"/>
      <c r="C139" s="377"/>
      <c r="D139" s="377"/>
      <c r="E139" s="377"/>
      <c r="F139" s="377"/>
      <c r="G139" s="377"/>
      <c r="H139" s="377"/>
      <c r="I139" s="377"/>
      <c r="J139" s="377"/>
      <c r="K139" s="377"/>
      <c r="L139" s="377"/>
      <c r="M139" s="378"/>
      <c r="N139" s="378"/>
      <c r="O139" s="378"/>
      <c r="P139" s="378"/>
      <c r="Q139" s="378"/>
      <c r="R139" s="378"/>
      <c r="S139" s="378"/>
      <c r="T139" s="378"/>
      <c r="U139" s="378"/>
      <c r="V139" s="378"/>
      <c r="W139" s="378"/>
      <c r="X139" s="378"/>
      <c r="Y139" s="380"/>
      <c r="Z139" s="409"/>
      <c r="AA139" s="380"/>
      <c r="AB139" s="380"/>
      <c r="AC139" s="380"/>
      <c r="AD139" s="380"/>
      <c r="AE139" s="380"/>
      <c r="AF139" s="380"/>
      <c r="AG139" s="380"/>
      <c r="AH139" s="380"/>
      <c r="AI139" s="380"/>
      <c r="AJ139" s="380"/>
      <c r="AR139" s="380"/>
      <c r="AS139" s="380"/>
      <c r="AT139" s="380"/>
      <c r="AU139" s="380"/>
      <c r="AV139" s="380"/>
      <c r="AW139" s="380"/>
      <c r="AX139" s="380"/>
      <c r="AY139" s="380"/>
      <c r="AZ139" s="380"/>
      <c r="BA139" s="380"/>
      <c r="BB139" s="380"/>
      <c r="BC139" s="380"/>
      <c r="BD139" s="380"/>
      <c r="BE139" s="380"/>
      <c r="BF139" s="380"/>
      <c r="BG139" s="380"/>
      <c r="BH139" s="380"/>
      <c r="BI139" s="380"/>
      <c r="BJ139" s="377"/>
      <c r="CE139" s="380"/>
      <c r="CF139" s="380"/>
      <c r="CG139" s="380"/>
      <c r="EZ139" s="380"/>
      <c r="FA139" s="380"/>
      <c r="FB139" s="380"/>
      <c r="FC139" s="380"/>
      <c r="FD139" s="380"/>
      <c r="FE139" s="380"/>
      <c r="FF139" s="380"/>
      <c r="FG139" s="380"/>
      <c r="FH139" s="380"/>
      <c r="FI139" s="380"/>
      <c r="FJ139" s="380"/>
      <c r="FK139" s="380"/>
      <c r="FL139" s="380"/>
      <c r="FM139" s="380"/>
      <c r="FN139" s="380"/>
      <c r="FO139" s="380"/>
      <c r="FP139" s="380"/>
      <c r="FQ139" s="380"/>
      <c r="FR139" s="380"/>
      <c r="FS139" s="380"/>
      <c r="FT139" s="380"/>
      <c r="FU139" s="380"/>
      <c r="FV139" s="380"/>
      <c r="FW139" s="380"/>
      <c r="FX139" s="380"/>
      <c r="FY139" s="380"/>
      <c r="FZ139" s="380"/>
      <c r="GA139" s="380"/>
      <c r="GB139" s="380"/>
      <c r="GC139" s="380"/>
      <c r="GD139" s="380"/>
      <c r="GE139" s="380"/>
      <c r="GF139" s="380"/>
      <c r="GG139" s="380"/>
      <c r="GH139" s="380"/>
      <c r="GI139" s="380"/>
      <c r="GJ139" s="380"/>
      <c r="GK139" s="380"/>
      <c r="GL139" s="380"/>
      <c r="GM139" s="380"/>
      <c r="GN139" s="380"/>
      <c r="GO139" s="380"/>
      <c r="GP139" s="380"/>
      <c r="GQ139" s="380"/>
      <c r="GR139" s="380"/>
      <c r="GS139" s="380"/>
      <c r="GT139" s="380"/>
      <c r="GU139" s="380"/>
      <c r="GV139" s="380"/>
      <c r="GW139" s="380"/>
      <c r="GX139" s="380"/>
      <c r="GY139" s="380"/>
      <c r="GZ139" s="380"/>
      <c r="HA139" s="380"/>
      <c r="HB139" s="380"/>
      <c r="HC139" s="380"/>
      <c r="HD139" s="380"/>
      <c r="HE139" s="380"/>
      <c r="HF139" s="380"/>
      <c r="HG139" s="380"/>
      <c r="HH139" s="380"/>
    </row>
    <row r="140" spans="1:216">
      <c r="A140" s="103"/>
      <c r="B140" s="377"/>
      <c r="C140" s="377"/>
      <c r="D140" s="377"/>
      <c r="E140" s="377"/>
      <c r="F140" s="377"/>
      <c r="G140" s="377"/>
      <c r="H140" s="377"/>
      <c r="I140" s="377"/>
      <c r="J140" s="377"/>
      <c r="K140" s="377"/>
      <c r="L140" s="377"/>
      <c r="M140" s="378"/>
      <c r="N140" s="378"/>
      <c r="O140" s="378"/>
      <c r="P140" s="378"/>
      <c r="Q140" s="378"/>
      <c r="R140" s="378"/>
      <c r="S140" s="378"/>
      <c r="T140" s="378"/>
      <c r="U140" s="378"/>
      <c r="V140" s="378"/>
      <c r="W140" s="378"/>
      <c r="X140" s="378"/>
      <c r="Y140" s="380"/>
      <c r="Z140" s="409"/>
      <c r="AA140" s="380"/>
      <c r="AB140" s="380"/>
      <c r="AC140" s="380"/>
      <c r="AD140" s="380"/>
      <c r="AE140" s="380"/>
      <c r="AF140" s="380"/>
      <c r="AG140" s="380"/>
      <c r="AH140" s="380"/>
      <c r="AI140" s="380"/>
      <c r="AJ140" s="380"/>
      <c r="AR140" s="380"/>
      <c r="AS140" s="380"/>
      <c r="AT140" s="380"/>
      <c r="AU140" s="380"/>
      <c r="AV140" s="380"/>
      <c r="AW140" s="380"/>
      <c r="AX140" s="380"/>
      <c r="AY140" s="380"/>
      <c r="AZ140" s="380"/>
      <c r="BA140" s="380"/>
      <c r="BB140" s="380"/>
      <c r="BC140" s="380"/>
      <c r="BD140" s="380"/>
      <c r="BE140" s="380"/>
      <c r="BF140" s="380"/>
      <c r="BG140" s="380"/>
      <c r="BH140" s="380"/>
      <c r="BI140" s="380"/>
      <c r="BJ140" s="377"/>
      <c r="CE140" s="380"/>
      <c r="CF140" s="380"/>
      <c r="CG140" s="380"/>
      <c r="EZ140" s="380"/>
      <c r="FA140" s="380"/>
      <c r="FB140" s="380"/>
      <c r="FC140" s="380"/>
      <c r="FD140" s="380"/>
      <c r="FE140" s="380"/>
      <c r="FF140" s="380"/>
      <c r="FG140" s="380"/>
      <c r="FH140" s="380"/>
      <c r="FI140" s="380"/>
      <c r="FJ140" s="380"/>
      <c r="FK140" s="380"/>
      <c r="FL140" s="380"/>
      <c r="FM140" s="380"/>
      <c r="FN140" s="380"/>
      <c r="FO140" s="380"/>
      <c r="FP140" s="380"/>
      <c r="FQ140" s="380"/>
      <c r="FR140" s="380"/>
      <c r="FS140" s="380"/>
      <c r="FT140" s="380"/>
      <c r="FU140" s="380"/>
      <c r="FV140" s="380"/>
      <c r="FW140" s="380"/>
      <c r="FX140" s="380"/>
      <c r="FY140" s="380"/>
      <c r="FZ140" s="380"/>
      <c r="GA140" s="380"/>
      <c r="GB140" s="380"/>
      <c r="GC140" s="380"/>
      <c r="GD140" s="380"/>
      <c r="GE140" s="380"/>
      <c r="GF140" s="380"/>
      <c r="GG140" s="380"/>
      <c r="GH140" s="380"/>
      <c r="GI140" s="380"/>
      <c r="GJ140" s="380"/>
      <c r="GK140" s="380"/>
      <c r="GL140" s="380"/>
      <c r="GM140" s="380"/>
      <c r="GN140" s="380"/>
      <c r="GO140" s="380"/>
      <c r="GP140" s="380"/>
      <c r="GQ140" s="380"/>
      <c r="GR140" s="380"/>
      <c r="GS140" s="380"/>
      <c r="GT140" s="380"/>
      <c r="GU140" s="380"/>
      <c r="GV140" s="380"/>
      <c r="GW140" s="380"/>
      <c r="GX140" s="380"/>
      <c r="GY140" s="380"/>
      <c r="GZ140" s="380"/>
      <c r="HA140" s="380"/>
      <c r="HB140" s="380"/>
      <c r="HC140" s="380"/>
      <c r="HD140" s="380"/>
      <c r="HE140" s="380"/>
      <c r="HF140" s="380"/>
      <c r="HG140" s="380"/>
      <c r="HH140" s="380"/>
    </row>
    <row r="141" spans="1:216">
      <c r="A141" s="103"/>
      <c r="B141" s="377"/>
      <c r="C141" s="377"/>
      <c r="D141" s="377"/>
      <c r="E141" s="377"/>
      <c r="F141" s="377"/>
      <c r="G141" s="377"/>
      <c r="H141" s="377"/>
      <c r="I141" s="377"/>
      <c r="J141" s="377"/>
      <c r="K141" s="377"/>
      <c r="L141" s="377"/>
      <c r="M141" s="378"/>
      <c r="N141" s="378"/>
      <c r="O141" s="378"/>
      <c r="P141" s="378"/>
      <c r="Q141" s="378"/>
      <c r="R141" s="378"/>
      <c r="S141" s="378"/>
      <c r="T141" s="378"/>
      <c r="U141" s="378"/>
      <c r="V141" s="378"/>
      <c r="W141" s="378"/>
      <c r="X141" s="378"/>
      <c r="Y141" s="380"/>
      <c r="Z141" s="409"/>
      <c r="AA141" s="380"/>
      <c r="AB141" s="380"/>
      <c r="AC141" s="380"/>
      <c r="AD141" s="380"/>
      <c r="AE141" s="380"/>
      <c r="AF141" s="380"/>
      <c r="AG141" s="380"/>
      <c r="AH141" s="380"/>
      <c r="AI141" s="380"/>
      <c r="AJ141" s="380"/>
      <c r="AR141" s="380"/>
      <c r="AS141" s="380"/>
      <c r="AT141" s="380"/>
      <c r="AU141" s="380"/>
      <c r="AV141" s="380"/>
      <c r="AW141" s="380"/>
      <c r="AX141" s="380"/>
      <c r="AY141" s="380"/>
      <c r="AZ141" s="380"/>
      <c r="BA141" s="380"/>
      <c r="BB141" s="380"/>
      <c r="BC141" s="380"/>
      <c r="BD141" s="380"/>
      <c r="BE141" s="380"/>
      <c r="BF141" s="380"/>
      <c r="BG141" s="380"/>
      <c r="BH141" s="380"/>
      <c r="BI141" s="380"/>
      <c r="BJ141" s="377"/>
      <c r="CE141" s="380"/>
      <c r="CF141" s="380"/>
      <c r="CG141" s="380"/>
      <c r="EZ141" s="380"/>
      <c r="FA141" s="380"/>
      <c r="FB141" s="380"/>
      <c r="FC141" s="380"/>
      <c r="FD141" s="380"/>
      <c r="FE141" s="380"/>
      <c r="FF141" s="380"/>
      <c r="FG141" s="380"/>
      <c r="FH141" s="380"/>
      <c r="FI141" s="380"/>
      <c r="FJ141" s="380"/>
      <c r="FK141" s="380"/>
      <c r="FL141" s="380"/>
      <c r="FM141" s="380"/>
      <c r="FN141" s="380"/>
      <c r="FO141" s="380"/>
      <c r="FP141" s="380"/>
      <c r="FQ141" s="380"/>
      <c r="FR141" s="380"/>
      <c r="FS141" s="380"/>
      <c r="FT141" s="380"/>
      <c r="FU141" s="380"/>
      <c r="FV141" s="380"/>
      <c r="FW141" s="380"/>
      <c r="FX141" s="380"/>
      <c r="FY141" s="380"/>
      <c r="FZ141" s="380"/>
      <c r="GA141" s="380"/>
      <c r="GB141" s="380"/>
      <c r="GC141" s="380"/>
      <c r="GD141" s="380"/>
      <c r="GE141" s="380"/>
      <c r="GF141" s="380"/>
      <c r="GG141" s="380"/>
      <c r="GH141" s="380"/>
      <c r="GI141" s="380"/>
      <c r="GJ141" s="380"/>
      <c r="GK141" s="380"/>
      <c r="GL141" s="380"/>
      <c r="GM141" s="380"/>
      <c r="GN141" s="380"/>
      <c r="GO141" s="380"/>
      <c r="GP141" s="380"/>
      <c r="GQ141" s="380"/>
      <c r="GR141" s="380"/>
      <c r="GS141" s="380"/>
      <c r="GT141" s="380"/>
      <c r="GU141" s="380"/>
      <c r="GV141" s="380"/>
      <c r="GW141" s="380"/>
      <c r="GX141" s="380"/>
      <c r="GY141" s="380"/>
      <c r="GZ141" s="380"/>
      <c r="HA141" s="380"/>
      <c r="HB141" s="380"/>
      <c r="HC141" s="380"/>
      <c r="HD141" s="380"/>
      <c r="HE141" s="380"/>
      <c r="HF141" s="380"/>
      <c r="HG141" s="380"/>
      <c r="HH141" s="380"/>
    </row>
    <row r="142" spans="1:216">
      <c r="A142" s="103"/>
      <c r="B142" s="377"/>
      <c r="C142" s="377"/>
      <c r="D142" s="377"/>
      <c r="E142" s="377"/>
      <c r="F142" s="377"/>
      <c r="G142" s="377"/>
      <c r="H142" s="377"/>
      <c r="I142" s="377"/>
      <c r="J142" s="377"/>
      <c r="K142" s="377"/>
      <c r="L142" s="377"/>
      <c r="M142" s="378"/>
      <c r="N142" s="378"/>
      <c r="O142" s="378"/>
      <c r="P142" s="378"/>
      <c r="Q142" s="378"/>
      <c r="R142" s="378"/>
      <c r="S142" s="378"/>
      <c r="T142" s="378"/>
      <c r="U142" s="378"/>
      <c r="V142" s="378"/>
      <c r="W142" s="378"/>
      <c r="X142" s="378"/>
      <c r="Y142" s="380"/>
      <c r="Z142" s="409"/>
      <c r="AA142" s="380"/>
      <c r="AB142" s="380"/>
      <c r="AC142" s="380"/>
      <c r="AD142" s="380"/>
      <c r="AE142" s="380"/>
      <c r="AF142" s="380"/>
      <c r="AG142" s="380"/>
      <c r="AH142" s="380"/>
      <c r="AI142" s="380"/>
      <c r="AJ142" s="380"/>
      <c r="AR142" s="380"/>
      <c r="AS142" s="380"/>
      <c r="AT142" s="380"/>
      <c r="AU142" s="380"/>
      <c r="AV142" s="380"/>
      <c r="AW142" s="380"/>
      <c r="AX142" s="380"/>
      <c r="AY142" s="380"/>
      <c r="AZ142" s="380"/>
      <c r="BA142" s="380"/>
      <c r="BB142" s="380"/>
      <c r="BC142" s="380"/>
      <c r="BD142" s="380"/>
      <c r="BE142" s="380"/>
      <c r="BF142" s="380"/>
      <c r="BG142" s="380"/>
      <c r="BH142" s="380"/>
      <c r="BI142" s="380"/>
      <c r="BJ142" s="377"/>
      <c r="CE142" s="380"/>
      <c r="CF142" s="380"/>
      <c r="CG142" s="380"/>
      <c r="EZ142" s="380"/>
      <c r="FA142" s="380"/>
      <c r="FB142" s="380"/>
      <c r="FC142" s="380"/>
      <c r="FD142" s="380"/>
      <c r="FE142" s="380"/>
      <c r="FF142" s="380"/>
      <c r="FG142" s="380"/>
      <c r="FH142" s="380"/>
      <c r="FI142" s="380"/>
      <c r="FJ142" s="380"/>
      <c r="FK142" s="380"/>
      <c r="FL142" s="380"/>
      <c r="FM142" s="380"/>
      <c r="FN142" s="380"/>
      <c r="FO142" s="380"/>
      <c r="FP142" s="380"/>
      <c r="FQ142" s="380"/>
      <c r="FR142" s="380"/>
      <c r="FS142" s="380"/>
      <c r="FT142" s="380"/>
      <c r="FU142" s="380"/>
      <c r="FV142" s="380"/>
      <c r="FW142" s="380"/>
      <c r="FX142" s="380"/>
      <c r="FY142" s="380"/>
      <c r="FZ142" s="380"/>
      <c r="GA142" s="380"/>
      <c r="GB142" s="380"/>
      <c r="GC142" s="380"/>
      <c r="GD142" s="380"/>
      <c r="GE142" s="380"/>
      <c r="GF142" s="380"/>
      <c r="GG142" s="380"/>
      <c r="GH142" s="380"/>
      <c r="GI142" s="380"/>
      <c r="GJ142" s="380"/>
      <c r="GK142" s="380"/>
      <c r="GL142" s="380"/>
      <c r="GM142" s="380"/>
      <c r="GN142" s="380"/>
      <c r="GO142" s="380"/>
      <c r="GP142" s="380"/>
      <c r="GQ142" s="380"/>
      <c r="GR142" s="380"/>
      <c r="GS142" s="380"/>
      <c r="GT142" s="380"/>
      <c r="GU142" s="380"/>
      <c r="GV142" s="380"/>
      <c r="GW142" s="380"/>
      <c r="GX142" s="380"/>
      <c r="GY142" s="380"/>
      <c r="GZ142" s="380"/>
      <c r="HA142" s="380"/>
      <c r="HB142" s="380"/>
      <c r="HC142" s="380"/>
      <c r="HD142" s="380"/>
      <c r="HE142" s="380"/>
      <c r="HF142" s="380"/>
      <c r="HG142" s="380"/>
      <c r="HH142" s="380"/>
    </row>
    <row r="143" spans="1:216">
      <c r="A143" s="103"/>
      <c r="B143" s="377"/>
      <c r="C143" s="377"/>
      <c r="D143" s="377"/>
      <c r="E143" s="377"/>
      <c r="F143" s="377"/>
      <c r="G143" s="377"/>
      <c r="H143" s="377"/>
      <c r="I143" s="377"/>
      <c r="J143" s="377"/>
      <c r="K143" s="377"/>
      <c r="L143" s="377"/>
      <c r="M143" s="378"/>
      <c r="N143" s="378"/>
      <c r="O143" s="378"/>
      <c r="P143" s="378"/>
      <c r="Q143" s="378"/>
      <c r="R143" s="378"/>
      <c r="S143" s="378"/>
      <c r="T143" s="378"/>
      <c r="U143" s="378"/>
      <c r="V143" s="378"/>
      <c r="W143" s="378"/>
      <c r="X143" s="378"/>
      <c r="Y143" s="380"/>
      <c r="Z143" s="409"/>
      <c r="AA143" s="380"/>
      <c r="AB143" s="380"/>
      <c r="AC143" s="380"/>
      <c r="AD143" s="380"/>
      <c r="AE143" s="380"/>
      <c r="AF143" s="380"/>
      <c r="AG143" s="380"/>
      <c r="AH143" s="380"/>
      <c r="AI143" s="380"/>
      <c r="AJ143" s="380"/>
      <c r="AR143" s="380"/>
      <c r="AS143" s="380"/>
      <c r="AT143" s="380"/>
      <c r="AU143" s="380"/>
      <c r="AV143" s="380"/>
      <c r="AW143" s="380"/>
      <c r="AX143" s="380"/>
      <c r="AY143" s="380"/>
      <c r="AZ143" s="380"/>
      <c r="BA143" s="380"/>
      <c r="BB143" s="380"/>
      <c r="BC143" s="380"/>
      <c r="BD143" s="380"/>
      <c r="BE143" s="380"/>
      <c r="BF143" s="380"/>
      <c r="BG143" s="380"/>
      <c r="BH143" s="380"/>
      <c r="BI143" s="380"/>
      <c r="BJ143" s="377"/>
      <c r="CE143" s="380"/>
      <c r="CF143" s="380"/>
      <c r="CG143" s="380"/>
      <c r="EZ143" s="380"/>
      <c r="FA143" s="380"/>
      <c r="FB143" s="380"/>
      <c r="FC143" s="380"/>
      <c r="FD143" s="380"/>
      <c r="FE143" s="380"/>
      <c r="FF143" s="380"/>
      <c r="FG143" s="380"/>
      <c r="FH143" s="380"/>
      <c r="FI143" s="380"/>
      <c r="FJ143" s="380"/>
      <c r="FK143" s="380"/>
      <c r="FL143" s="380"/>
      <c r="FM143" s="380"/>
      <c r="FN143" s="380"/>
      <c r="FO143" s="380"/>
      <c r="FP143" s="380"/>
      <c r="FQ143" s="380"/>
      <c r="FR143" s="380"/>
      <c r="FS143" s="380"/>
      <c r="FT143" s="380"/>
      <c r="FU143" s="380"/>
      <c r="FV143" s="380"/>
      <c r="FW143" s="380"/>
      <c r="FX143" s="380"/>
      <c r="FY143" s="380"/>
      <c r="FZ143" s="380"/>
      <c r="GA143" s="380"/>
      <c r="GB143" s="380"/>
      <c r="GC143" s="380"/>
      <c r="GD143" s="380"/>
      <c r="GE143" s="380"/>
      <c r="GF143" s="380"/>
      <c r="GG143" s="380"/>
      <c r="GH143" s="380"/>
      <c r="GI143" s="380"/>
      <c r="GJ143" s="380"/>
      <c r="GK143" s="380"/>
      <c r="GL143" s="380"/>
      <c r="GM143" s="380"/>
      <c r="GN143" s="380"/>
      <c r="GO143" s="380"/>
      <c r="GP143" s="380"/>
      <c r="GQ143" s="380"/>
      <c r="GR143" s="380"/>
      <c r="GS143" s="380"/>
      <c r="GT143" s="380"/>
      <c r="GU143" s="380"/>
      <c r="GV143" s="380"/>
      <c r="GW143" s="380"/>
      <c r="GX143" s="380"/>
      <c r="GY143" s="380"/>
      <c r="GZ143" s="380"/>
      <c r="HA143" s="380"/>
      <c r="HB143" s="380"/>
      <c r="HC143" s="380"/>
      <c r="HD143" s="380"/>
      <c r="HE143" s="380"/>
      <c r="HF143" s="380"/>
      <c r="HG143" s="380"/>
      <c r="HH143" s="380"/>
    </row>
    <row r="144" spans="1:216">
      <c r="A144" s="103"/>
      <c r="B144" s="377"/>
      <c r="C144" s="377"/>
      <c r="D144" s="377"/>
      <c r="E144" s="377"/>
      <c r="F144" s="377"/>
      <c r="G144" s="377"/>
      <c r="H144" s="377"/>
      <c r="I144" s="377"/>
      <c r="J144" s="377"/>
      <c r="K144" s="377"/>
      <c r="L144" s="377"/>
      <c r="M144" s="378"/>
      <c r="N144" s="378"/>
      <c r="O144" s="378"/>
      <c r="P144" s="378"/>
      <c r="Q144" s="378"/>
      <c r="R144" s="378"/>
      <c r="S144" s="378"/>
      <c r="T144" s="378"/>
      <c r="U144" s="378"/>
      <c r="V144" s="378"/>
      <c r="W144" s="378"/>
      <c r="X144" s="378"/>
      <c r="Y144" s="380"/>
      <c r="Z144" s="409"/>
      <c r="AA144" s="380"/>
      <c r="AB144" s="380"/>
      <c r="AC144" s="380"/>
      <c r="AD144" s="380"/>
      <c r="AE144" s="380"/>
      <c r="AF144" s="380"/>
      <c r="AG144" s="380"/>
      <c r="AH144" s="380"/>
      <c r="AI144" s="380"/>
      <c r="AJ144" s="380"/>
      <c r="AR144" s="380"/>
      <c r="AS144" s="380"/>
      <c r="AT144" s="380"/>
      <c r="AU144" s="380"/>
      <c r="AV144" s="380"/>
      <c r="AW144" s="380"/>
      <c r="AX144" s="380"/>
      <c r="AY144" s="380"/>
      <c r="AZ144" s="380"/>
      <c r="BA144" s="380"/>
      <c r="BB144" s="380"/>
      <c r="BC144" s="380"/>
      <c r="BD144" s="380"/>
      <c r="BE144" s="380"/>
      <c r="BF144" s="380"/>
      <c r="BG144" s="380"/>
      <c r="BH144" s="380"/>
      <c r="BI144" s="380"/>
      <c r="BJ144" s="377"/>
      <c r="CE144" s="380"/>
      <c r="CF144" s="380"/>
      <c r="CG144" s="380"/>
      <c r="EZ144" s="380"/>
      <c r="FA144" s="380"/>
      <c r="FB144" s="380"/>
      <c r="FC144" s="380"/>
      <c r="FD144" s="380"/>
      <c r="FE144" s="380"/>
      <c r="FF144" s="380"/>
      <c r="FG144" s="380"/>
      <c r="FH144" s="380"/>
      <c r="FI144" s="380"/>
      <c r="FJ144" s="380"/>
      <c r="FK144" s="380"/>
      <c r="FL144" s="380"/>
      <c r="FM144" s="380"/>
      <c r="FN144" s="380"/>
      <c r="FO144" s="380"/>
      <c r="FP144" s="380"/>
      <c r="FQ144" s="380"/>
      <c r="FR144" s="380"/>
      <c r="FS144" s="380"/>
      <c r="FT144" s="380"/>
      <c r="FU144" s="380"/>
      <c r="FV144" s="380"/>
      <c r="FW144" s="380"/>
      <c r="FX144" s="380"/>
      <c r="FY144" s="380"/>
      <c r="FZ144" s="380"/>
      <c r="GA144" s="380"/>
      <c r="GB144" s="380"/>
      <c r="GC144" s="380"/>
      <c r="GD144" s="380"/>
      <c r="GE144" s="380"/>
      <c r="GF144" s="380"/>
      <c r="GG144" s="380"/>
      <c r="GH144" s="380"/>
      <c r="GI144" s="380"/>
      <c r="GJ144" s="380"/>
      <c r="GK144" s="380"/>
      <c r="GL144" s="380"/>
      <c r="GM144" s="380"/>
      <c r="GN144" s="380"/>
      <c r="GO144" s="380"/>
      <c r="GP144" s="380"/>
      <c r="GQ144" s="380"/>
      <c r="GR144" s="380"/>
      <c r="GS144" s="380"/>
      <c r="GT144" s="380"/>
      <c r="GU144" s="380"/>
      <c r="GV144" s="380"/>
      <c r="GW144" s="380"/>
      <c r="GX144" s="380"/>
      <c r="GY144" s="380"/>
      <c r="GZ144" s="380"/>
      <c r="HA144" s="380"/>
      <c r="HB144" s="380"/>
      <c r="HC144" s="380"/>
      <c r="HD144" s="380"/>
      <c r="HE144" s="380"/>
      <c r="HF144" s="380"/>
      <c r="HG144" s="380"/>
      <c r="HH144" s="380"/>
    </row>
    <row r="145" spans="1:216">
      <c r="A145" s="103"/>
      <c r="B145" s="377"/>
      <c r="C145" s="377"/>
      <c r="D145" s="377"/>
      <c r="E145" s="377"/>
      <c r="F145" s="377"/>
      <c r="G145" s="377"/>
      <c r="H145" s="377"/>
      <c r="I145" s="377"/>
      <c r="J145" s="377"/>
      <c r="K145" s="377"/>
      <c r="L145" s="377"/>
      <c r="M145" s="378"/>
      <c r="N145" s="378"/>
      <c r="O145" s="378"/>
      <c r="P145" s="378"/>
      <c r="Q145" s="378"/>
      <c r="R145" s="378"/>
      <c r="S145" s="378"/>
      <c r="T145" s="378"/>
      <c r="U145" s="378"/>
      <c r="V145" s="378"/>
      <c r="W145" s="378"/>
      <c r="X145" s="378"/>
      <c r="Y145" s="380"/>
      <c r="Z145" s="409"/>
      <c r="AA145" s="380"/>
      <c r="AB145" s="380"/>
      <c r="AC145" s="380"/>
      <c r="AD145" s="380"/>
      <c r="AE145" s="380"/>
      <c r="AF145" s="380"/>
      <c r="AG145" s="380"/>
      <c r="AH145" s="380"/>
      <c r="AI145" s="380"/>
      <c r="AJ145" s="380"/>
      <c r="AR145" s="380"/>
      <c r="AS145" s="380"/>
      <c r="AT145" s="380"/>
      <c r="AU145" s="380"/>
      <c r="AV145" s="380"/>
      <c r="AW145" s="380"/>
      <c r="AX145" s="380"/>
      <c r="AY145" s="380"/>
      <c r="AZ145" s="380"/>
      <c r="BA145" s="380"/>
      <c r="BB145" s="380"/>
      <c r="BC145" s="380"/>
      <c r="BD145" s="380"/>
      <c r="BE145" s="380"/>
      <c r="BF145" s="380"/>
      <c r="BG145" s="380"/>
      <c r="BH145" s="380"/>
      <c r="BI145" s="380"/>
      <c r="BJ145" s="377"/>
      <c r="CE145" s="380"/>
      <c r="CF145" s="380"/>
      <c r="CG145" s="380"/>
      <c r="EZ145" s="380"/>
      <c r="FA145" s="380"/>
      <c r="FB145" s="380"/>
      <c r="FC145" s="380"/>
      <c r="FD145" s="380"/>
      <c r="FE145" s="380"/>
      <c r="FF145" s="380"/>
      <c r="FG145" s="380"/>
      <c r="FH145" s="380"/>
      <c r="FI145" s="380"/>
      <c r="FJ145" s="380"/>
      <c r="FK145" s="380"/>
      <c r="FL145" s="380"/>
      <c r="FM145" s="380"/>
      <c r="FN145" s="380"/>
      <c r="FO145" s="380"/>
      <c r="FP145" s="380"/>
      <c r="FQ145" s="380"/>
      <c r="FR145" s="380"/>
      <c r="FS145" s="380"/>
      <c r="FT145" s="380"/>
      <c r="FU145" s="380"/>
      <c r="FV145" s="380"/>
      <c r="FW145" s="380"/>
      <c r="FX145" s="380"/>
      <c r="FY145" s="380"/>
      <c r="FZ145" s="380"/>
      <c r="GA145" s="380"/>
      <c r="GB145" s="380"/>
      <c r="GC145" s="380"/>
      <c r="GD145" s="380"/>
      <c r="GE145" s="380"/>
      <c r="GF145" s="380"/>
      <c r="GG145" s="380"/>
      <c r="GH145" s="380"/>
      <c r="GI145" s="380"/>
      <c r="GJ145" s="380"/>
      <c r="GK145" s="380"/>
      <c r="GL145" s="380"/>
      <c r="GM145" s="380"/>
      <c r="GN145" s="380"/>
      <c r="GO145" s="380"/>
      <c r="GP145" s="380"/>
      <c r="GQ145" s="380"/>
      <c r="GR145" s="380"/>
      <c r="GS145" s="380"/>
      <c r="GT145" s="380"/>
      <c r="GU145" s="380"/>
      <c r="GV145" s="380"/>
      <c r="GW145" s="380"/>
      <c r="GX145" s="380"/>
      <c r="GY145" s="380"/>
      <c r="GZ145" s="380"/>
      <c r="HA145" s="380"/>
      <c r="HB145" s="380"/>
      <c r="HC145" s="380"/>
      <c r="HD145" s="380"/>
      <c r="HE145" s="380"/>
      <c r="HF145" s="380"/>
      <c r="HG145" s="380"/>
      <c r="HH145" s="380"/>
    </row>
    <row r="146" spans="1:216">
      <c r="A146" s="103"/>
      <c r="B146" s="377"/>
      <c r="C146" s="377"/>
      <c r="D146" s="377"/>
      <c r="E146" s="377"/>
      <c r="F146" s="377"/>
      <c r="G146" s="377"/>
      <c r="H146" s="377"/>
      <c r="I146" s="377"/>
      <c r="J146" s="377"/>
      <c r="K146" s="377"/>
      <c r="L146" s="377"/>
      <c r="M146" s="378"/>
      <c r="N146" s="378"/>
      <c r="O146" s="378"/>
      <c r="P146" s="378"/>
      <c r="Q146" s="378"/>
      <c r="R146" s="378"/>
      <c r="S146" s="378"/>
      <c r="T146" s="378"/>
      <c r="U146" s="378"/>
      <c r="V146" s="378"/>
      <c r="W146" s="378"/>
      <c r="X146" s="378"/>
      <c r="Y146" s="380"/>
      <c r="Z146" s="409"/>
      <c r="AA146" s="380"/>
      <c r="AB146" s="380"/>
      <c r="AC146" s="380"/>
      <c r="AD146" s="380"/>
      <c r="AE146" s="380"/>
      <c r="AF146" s="380"/>
      <c r="AG146" s="380"/>
      <c r="AH146" s="380"/>
      <c r="AI146" s="380"/>
      <c r="AJ146" s="380"/>
      <c r="AR146" s="380"/>
      <c r="AS146" s="380"/>
      <c r="AT146" s="380"/>
      <c r="AU146" s="380"/>
      <c r="AV146" s="380"/>
      <c r="AW146" s="380"/>
      <c r="AX146" s="380"/>
      <c r="AY146" s="380"/>
      <c r="AZ146" s="380"/>
      <c r="BA146" s="380"/>
      <c r="BB146" s="380"/>
      <c r="BC146" s="380"/>
      <c r="BD146" s="380"/>
      <c r="BE146" s="380"/>
      <c r="BF146" s="380"/>
      <c r="BG146" s="380"/>
      <c r="BH146" s="380"/>
      <c r="BI146" s="380"/>
      <c r="BJ146" s="377"/>
      <c r="CE146" s="380"/>
      <c r="CF146" s="380"/>
      <c r="CG146" s="380"/>
      <c r="EZ146" s="380"/>
      <c r="FA146" s="380"/>
      <c r="FB146" s="380"/>
      <c r="FC146" s="380"/>
      <c r="FD146" s="380"/>
      <c r="FE146" s="380"/>
      <c r="FF146" s="380"/>
      <c r="FG146" s="380"/>
      <c r="FH146" s="380"/>
      <c r="FI146" s="380"/>
      <c r="FJ146" s="380"/>
      <c r="FK146" s="380"/>
      <c r="FL146" s="380"/>
      <c r="FM146" s="380"/>
      <c r="FN146" s="380"/>
      <c r="FO146" s="380"/>
      <c r="FP146" s="380"/>
      <c r="FQ146" s="380"/>
      <c r="FR146" s="380"/>
      <c r="FS146" s="380"/>
      <c r="FT146" s="380"/>
      <c r="FU146" s="380"/>
      <c r="FV146" s="380"/>
      <c r="FW146" s="380"/>
      <c r="FX146" s="380"/>
      <c r="FY146" s="380"/>
      <c r="FZ146" s="380"/>
      <c r="GA146" s="380"/>
      <c r="GB146" s="380"/>
      <c r="GC146" s="380"/>
      <c r="GD146" s="380"/>
      <c r="GE146" s="380"/>
      <c r="GF146" s="380"/>
      <c r="GG146" s="380"/>
      <c r="GH146" s="380"/>
      <c r="GI146" s="380"/>
      <c r="GJ146" s="380"/>
      <c r="GK146" s="380"/>
      <c r="GL146" s="380"/>
      <c r="GM146" s="380"/>
      <c r="GN146" s="380"/>
      <c r="GO146" s="380"/>
      <c r="GP146" s="380"/>
      <c r="GQ146" s="380"/>
      <c r="GR146" s="380"/>
      <c r="GS146" s="380"/>
      <c r="GT146" s="380"/>
      <c r="GU146" s="380"/>
      <c r="GV146" s="380"/>
      <c r="GW146" s="380"/>
      <c r="GX146" s="380"/>
      <c r="GY146" s="380"/>
      <c r="GZ146" s="380"/>
      <c r="HA146" s="380"/>
      <c r="HB146" s="380"/>
      <c r="HC146" s="380"/>
      <c r="HD146" s="380"/>
      <c r="HE146" s="380"/>
      <c r="HF146" s="380"/>
      <c r="HG146" s="380"/>
      <c r="HH146" s="380"/>
    </row>
    <row r="147" spans="1:216">
      <c r="A147" s="103"/>
      <c r="B147" s="377"/>
      <c r="C147" s="377"/>
      <c r="D147" s="377"/>
      <c r="E147" s="377"/>
      <c r="F147" s="377"/>
      <c r="G147" s="377"/>
      <c r="H147" s="377"/>
      <c r="I147" s="377"/>
      <c r="J147" s="377"/>
      <c r="K147" s="377"/>
      <c r="L147" s="377"/>
      <c r="M147" s="378"/>
      <c r="N147" s="378"/>
      <c r="O147" s="378"/>
      <c r="P147" s="378"/>
      <c r="Q147" s="378"/>
      <c r="R147" s="378"/>
      <c r="S147" s="378"/>
      <c r="T147" s="378"/>
      <c r="U147" s="378"/>
      <c r="V147" s="378"/>
      <c r="W147" s="378"/>
      <c r="X147" s="378"/>
      <c r="Y147" s="380"/>
      <c r="Z147" s="409"/>
      <c r="AA147" s="380"/>
      <c r="AB147" s="380"/>
      <c r="AC147" s="380"/>
      <c r="AD147" s="380"/>
      <c r="AE147" s="380"/>
      <c r="AF147" s="380"/>
      <c r="AG147" s="380"/>
      <c r="AH147" s="380"/>
      <c r="AI147" s="380"/>
      <c r="AJ147" s="380"/>
      <c r="AR147" s="380"/>
      <c r="AS147" s="380"/>
      <c r="AT147" s="380"/>
      <c r="AU147" s="380"/>
      <c r="AV147" s="380"/>
      <c r="AW147" s="380"/>
      <c r="AX147" s="380"/>
      <c r="AY147" s="380"/>
      <c r="AZ147" s="380"/>
      <c r="BA147" s="380"/>
      <c r="BB147" s="380"/>
      <c r="BC147" s="380"/>
      <c r="BD147" s="380"/>
      <c r="BE147" s="380"/>
      <c r="BF147" s="380"/>
      <c r="BG147" s="380"/>
      <c r="BH147" s="380"/>
      <c r="BI147" s="380"/>
      <c r="BJ147" s="377"/>
      <c r="CE147" s="380"/>
      <c r="CF147" s="380"/>
      <c r="CG147" s="380"/>
      <c r="EZ147" s="380"/>
      <c r="FA147" s="380"/>
      <c r="FB147" s="380"/>
      <c r="FC147" s="380"/>
      <c r="FD147" s="380"/>
      <c r="FE147" s="380"/>
      <c r="FF147" s="380"/>
      <c r="FG147" s="380"/>
      <c r="FH147" s="380"/>
      <c r="FI147" s="380"/>
      <c r="FJ147" s="380"/>
      <c r="FK147" s="380"/>
      <c r="FL147" s="380"/>
      <c r="FM147" s="380"/>
      <c r="FN147" s="380"/>
      <c r="FO147" s="380"/>
      <c r="FP147" s="380"/>
      <c r="FQ147" s="380"/>
      <c r="FR147" s="380"/>
      <c r="FS147" s="380"/>
      <c r="FT147" s="380"/>
      <c r="FU147" s="380"/>
      <c r="FV147" s="380"/>
      <c r="FW147" s="380"/>
      <c r="FX147" s="380"/>
      <c r="FY147" s="380"/>
      <c r="FZ147" s="380"/>
      <c r="GA147" s="380"/>
      <c r="GB147" s="380"/>
      <c r="GC147" s="380"/>
      <c r="GD147" s="380"/>
      <c r="GE147" s="380"/>
      <c r="GF147" s="380"/>
      <c r="GG147" s="380"/>
      <c r="GH147" s="380"/>
      <c r="GI147" s="380"/>
      <c r="GJ147" s="380"/>
      <c r="GK147" s="380"/>
      <c r="GL147" s="380"/>
      <c r="GM147" s="380"/>
      <c r="GN147" s="380"/>
      <c r="GO147" s="380"/>
      <c r="GP147" s="380"/>
      <c r="GQ147" s="380"/>
      <c r="GR147" s="380"/>
      <c r="GS147" s="380"/>
      <c r="GT147" s="380"/>
      <c r="GU147" s="380"/>
      <c r="GV147" s="380"/>
      <c r="GW147" s="380"/>
      <c r="GX147" s="380"/>
      <c r="GY147" s="380"/>
      <c r="GZ147" s="380"/>
      <c r="HA147" s="380"/>
      <c r="HB147" s="380"/>
      <c r="HC147" s="380"/>
      <c r="HD147" s="380"/>
      <c r="HE147" s="380"/>
      <c r="HF147" s="380"/>
      <c r="HG147" s="380"/>
      <c r="HH147" s="380"/>
    </row>
    <row r="148" spans="1:216">
      <c r="A148" s="103"/>
      <c r="B148" s="377"/>
      <c r="C148" s="377"/>
      <c r="D148" s="377"/>
      <c r="E148" s="377"/>
      <c r="F148" s="377"/>
      <c r="G148" s="377"/>
      <c r="H148" s="377"/>
      <c r="I148" s="377"/>
      <c r="J148" s="377"/>
      <c r="K148" s="377"/>
      <c r="L148" s="377"/>
      <c r="M148" s="378"/>
      <c r="N148" s="378"/>
      <c r="O148" s="378"/>
      <c r="P148" s="378"/>
      <c r="Q148" s="378"/>
      <c r="R148" s="378"/>
      <c r="S148" s="378"/>
      <c r="T148" s="378"/>
      <c r="U148" s="378"/>
      <c r="V148" s="378"/>
      <c r="W148" s="378"/>
      <c r="X148" s="378"/>
      <c r="Y148" s="380"/>
      <c r="Z148" s="409"/>
      <c r="AA148" s="380"/>
      <c r="AB148" s="380"/>
      <c r="AC148" s="380"/>
      <c r="AD148" s="380"/>
      <c r="AE148" s="380"/>
      <c r="AF148" s="380"/>
      <c r="AG148" s="380"/>
      <c r="AH148" s="380"/>
      <c r="AI148" s="380"/>
      <c r="AJ148" s="380"/>
      <c r="AR148" s="380"/>
      <c r="AS148" s="380"/>
      <c r="AT148" s="380"/>
      <c r="AU148" s="380"/>
      <c r="AV148" s="380"/>
      <c r="AW148" s="380"/>
      <c r="AX148" s="380"/>
      <c r="AY148" s="380"/>
      <c r="AZ148" s="380"/>
      <c r="BA148" s="380"/>
      <c r="BB148" s="380"/>
      <c r="BC148" s="380"/>
      <c r="BD148" s="380"/>
      <c r="BE148" s="380"/>
      <c r="BF148" s="380"/>
      <c r="BG148" s="380"/>
      <c r="BH148" s="380"/>
      <c r="BI148" s="380"/>
      <c r="BJ148" s="377"/>
      <c r="CE148" s="380"/>
      <c r="CF148" s="380"/>
      <c r="CG148" s="380"/>
      <c r="EZ148" s="380"/>
      <c r="FA148" s="380"/>
      <c r="FB148" s="380"/>
      <c r="FC148" s="380"/>
      <c r="FD148" s="380"/>
      <c r="FE148" s="380"/>
      <c r="FF148" s="380"/>
      <c r="FG148" s="380"/>
      <c r="FH148" s="380"/>
      <c r="FI148" s="380"/>
      <c r="FJ148" s="380"/>
      <c r="FK148" s="380"/>
      <c r="FL148" s="380"/>
      <c r="FM148" s="380"/>
      <c r="FN148" s="380"/>
      <c r="FO148" s="380"/>
      <c r="FP148" s="380"/>
      <c r="FQ148" s="380"/>
      <c r="FR148" s="380"/>
      <c r="FS148" s="380"/>
      <c r="FT148" s="380"/>
      <c r="FU148" s="380"/>
      <c r="FV148" s="380"/>
      <c r="FW148" s="380"/>
      <c r="FX148" s="380"/>
      <c r="FY148" s="380"/>
      <c r="FZ148" s="380"/>
      <c r="GA148" s="380"/>
      <c r="GB148" s="380"/>
      <c r="GC148" s="380"/>
      <c r="GD148" s="380"/>
      <c r="GE148" s="380"/>
      <c r="GF148" s="380"/>
      <c r="GG148" s="380"/>
      <c r="GH148" s="380"/>
      <c r="GI148" s="380"/>
      <c r="GJ148" s="380"/>
      <c r="GK148" s="380"/>
      <c r="GL148" s="380"/>
      <c r="GM148" s="380"/>
      <c r="GN148" s="380"/>
      <c r="GO148" s="380"/>
      <c r="GP148" s="380"/>
      <c r="GQ148" s="380"/>
      <c r="GR148" s="380"/>
      <c r="GS148" s="380"/>
      <c r="GT148" s="380"/>
      <c r="GU148" s="380"/>
      <c r="GV148" s="380"/>
      <c r="GW148" s="380"/>
      <c r="GX148" s="380"/>
      <c r="GY148" s="380"/>
      <c r="GZ148" s="380"/>
      <c r="HA148" s="380"/>
      <c r="HB148" s="380"/>
      <c r="HC148" s="380"/>
      <c r="HD148" s="380"/>
      <c r="HE148" s="380"/>
      <c r="HF148" s="380"/>
      <c r="HG148" s="380"/>
      <c r="HH148" s="380"/>
    </row>
    <row r="149" spans="1:216">
      <c r="A149" s="103"/>
      <c r="B149" s="377"/>
      <c r="C149" s="377"/>
      <c r="D149" s="377"/>
      <c r="E149" s="377"/>
      <c r="F149" s="377"/>
      <c r="G149" s="377"/>
      <c r="H149" s="377"/>
      <c r="I149" s="377"/>
      <c r="J149" s="377"/>
      <c r="K149" s="377"/>
      <c r="L149" s="377"/>
      <c r="M149" s="378"/>
      <c r="N149" s="378"/>
      <c r="O149" s="378"/>
      <c r="P149" s="378"/>
      <c r="Q149" s="378"/>
      <c r="R149" s="378"/>
      <c r="S149" s="378"/>
      <c r="T149" s="378"/>
      <c r="U149" s="378"/>
      <c r="V149" s="378"/>
      <c r="W149" s="378"/>
      <c r="X149" s="378"/>
      <c r="Y149" s="380"/>
      <c r="Z149" s="409"/>
      <c r="AA149" s="380"/>
      <c r="AB149" s="380"/>
      <c r="AC149" s="380"/>
      <c r="AD149" s="380"/>
      <c r="AE149" s="380"/>
      <c r="AF149" s="380"/>
      <c r="AG149" s="380"/>
      <c r="AH149" s="380"/>
      <c r="AI149" s="380"/>
      <c r="AJ149" s="380"/>
      <c r="AR149" s="380"/>
      <c r="AS149" s="380"/>
      <c r="AT149" s="380"/>
      <c r="AU149" s="380"/>
      <c r="AV149" s="380"/>
      <c r="AW149" s="380"/>
      <c r="AX149" s="380"/>
      <c r="AY149" s="380"/>
      <c r="AZ149" s="380"/>
      <c r="BA149" s="380"/>
      <c r="BB149" s="380"/>
      <c r="BC149" s="380"/>
      <c r="BD149" s="380"/>
      <c r="BE149" s="380"/>
      <c r="BF149" s="380"/>
      <c r="BG149" s="380"/>
      <c r="BH149" s="380"/>
      <c r="BI149" s="380"/>
      <c r="BJ149" s="377"/>
      <c r="CE149" s="380"/>
      <c r="CF149" s="380"/>
      <c r="CG149" s="380"/>
      <c r="EZ149" s="380"/>
      <c r="FA149" s="380"/>
      <c r="FB149" s="380"/>
      <c r="FC149" s="380"/>
      <c r="FD149" s="380"/>
      <c r="FE149" s="380"/>
      <c r="FF149" s="380"/>
      <c r="FG149" s="380"/>
      <c r="FH149" s="380"/>
      <c r="FI149" s="380"/>
      <c r="FJ149" s="380"/>
      <c r="FK149" s="380"/>
      <c r="FL149" s="380"/>
      <c r="FM149" s="380"/>
      <c r="FN149" s="380"/>
      <c r="FO149" s="380"/>
      <c r="FP149" s="380"/>
      <c r="FQ149" s="380"/>
      <c r="FR149" s="380"/>
      <c r="FS149" s="380"/>
      <c r="FT149" s="380"/>
      <c r="FU149" s="380"/>
      <c r="FV149" s="380"/>
      <c r="FW149" s="380"/>
      <c r="FX149" s="380"/>
      <c r="FY149" s="380"/>
      <c r="FZ149" s="380"/>
      <c r="GA149" s="380"/>
      <c r="GB149" s="380"/>
      <c r="GC149" s="380"/>
      <c r="GD149" s="380"/>
      <c r="GE149" s="380"/>
      <c r="GF149" s="380"/>
      <c r="GG149" s="380"/>
      <c r="GH149" s="380"/>
      <c r="GI149" s="380"/>
      <c r="GJ149" s="380"/>
      <c r="GK149" s="380"/>
      <c r="GL149" s="380"/>
      <c r="GM149" s="380"/>
      <c r="GN149" s="380"/>
      <c r="GO149" s="380"/>
      <c r="GP149" s="380"/>
      <c r="GQ149" s="380"/>
      <c r="GR149" s="380"/>
      <c r="GS149" s="380"/>
      <c r="GT149" s="380"/>
      <c r="GU149" s="380"/>
      <c r="GV149" s="380"/>
      <c r="GW149" s="380"/>
      <c r="GX149" s="380"/>
      <c r="GY149" s="380"/>
      <c r="GZ149" s="380"/>
      <c r="HA149" s="380"/>
      <c r="HB149" s="380"/>
      <c r="HC149" s="380"/>
      <c r="HD149" s="380"/>
      <c r="HE149" s="380"/>
      <c r="HF149" s="380"/>
      <c r="HG149" s="380"/>
      <c r="HH149" s="380"/>
    </row>
    <row r="150" spans="1:216">
      <c r="A150" s="103"/>
      <c r="B150" s="377"/>
      <c r="C150" s="377"/>
      <c r="D150" s="377"/>
      <c r="E150" s="377"/>
      <c r="F150" s="377"/>
      <c r="G150" s="377"/>
      <c r="H150" s="377"/>
      <c r="I150" s="377"/>
      <c r="J150" s="377"/>
      <c r="K150" s="377"/>
      <c r="L150" s="377"/>
      <c r="M150" s="378"/>
      <c r="N150" s="378"/>
      <c r="O150" s="378"/>
      <c r="P150" s="378"/>
      <c r="Q150" s="378"/>
      <c r="R150" s="378"/>
      <c r="S150" s="378"/>
      <c r="T150" s="378"/>
      <c r="U150" s="378"/>
      <c r="V150" s="378"/>
      <c r="W150" s="378"/>
      <c r="X150" s="378"/>
      <c r="Y150" s="380"/>
      <c r="Z150" s="409"/>
      <c r="AA150" s="380"/>
      <c r="AB150" s="380"/>
      <c r="AC150" s="380"/>
      <c r="AD150" s="380"/>
      <c r="AE150" s="380"/>
      <c r="AF150" s="380"/>
      <c r="AG150" s="380"/>
      <c r="AH150" s="380"/>
      <c r="AI150" s="380"/>
      <c r="AJ150" s="380"/>
      <c r="AR150" s="380"/>
      <c r="AS150" s="380"/>
      <c r="AT150" s="380"/>
      <c r="AU150" s="380"/>
      <c r="AV150" s="380"/>
      <c r="AW150" s="380"/>
      <c r="AX150" s="380"/>
      <c r="AY150" s="380"/>
      <c r="AZ150" s="380"/>
      <c r="BA150" s="380"/>
      <c r="BB150" s="380"/>
      <c r="BC150" s="380"/>
      <c r="BD150" s="380"/>
      <c r="BE150" s="380"/>
      <c r="BF150" s="380"/>
      <c r="BG150" s="380"/>
      <c r="BH150" s="380"/>
      <c r="BI150" s="380"/>
      <c r="BJ150" s="377"/>
      <c r="CE150" s="380"/>
      <c r="CF150" s="380"/>
      <c r="CG150" s="380"/>
      <c r="EZ150" s="380"/>
      <c r="FA150" s="380"/>
      <c r="FB150" s="380"/>
      <c r="FC150" s="380"/>
      <c r="FD150" s="380"/>
      <c r="FE150" s="380"/>
      <c r="FF150" s="380"/>
      <c r="FG150" s="380"/>
      <c r="FH150" s="380"/>
      <c r="FI150" s="380"/>
      <c r="FJ150" s="380"/>
      <c r="FK150" s="380"/>
      <c r="FL150" s="380"/>
      <c r="FM150" s="380"/>
      <c r="FN150" s="380"/>
      <c r="FO150" s="380"/>
      <c r="FP150" s="380"/>
      <c r="FQ150" s="380"/>
      <c r="FR150" s="380"/>
      <c r="FS150" s="380"/>
      <c r="FT150" s="380"/>
      <c r="FU150" s="380"/>
      <c r="FV150" s="380"/>
      <c r="FW150" s="380"/>
      <c r="FX150" s="380"/>
      <c r="FY150" s="380"/>
      <c r="FZ150" s="380"/>
      <c r="GA150" s="380"/>
      <c r="GB150" s="380"/>
      <c r="GC150" s="380"/>
      <c r="GD150" s="380"/>
      <c r="GE150" s="380"/>
      <c r="GF150" s="380"/>
      <c r="GG150" s="380"/>
      <c r="GH150" s="380"/>
      <c r="GI150" s="380"/>
      <c r="GJ150" s="380"/>
      <c r="GK150" s="380"/>
      <c r="GL150" s="380"/>
      <c r="GM150" s="380"/>
      <c r="GN150" s="380"/>
      <c r="GO150" s="380"/>
      <c r="GP150" s="380"/>
      <c r="GQ150" s="380"/>
      <c r="GR150" s="380"/>
      <c r="GS150" s="380"/>
      <c r="GT150" s="380"/>
      <c r="GU150" s="380"/>
      <c r="GV150" s="380"/>
      <c r="GW150" s="380"/>
      <c r="GX150" s="380"/>
      <c r="GY150" s="380"/>
      <c r="GZ150" s="380"/>
      <c r="HA150" s="380"/>
      <c r="HB150" s="380"/>
      <c r="HC150" s="380"/>
      <c r="HD150" s="380"/>
      <c r="HE150" s="380"/>
      <c r="HF150" s="380"/>
      <c r="HG150" s="380"/>
      <c r="HH150" s="380"/>
    </row>
    <row r="151" spans="1:216">
      <c r="A151" s="103"/>
      <c r="B151" s="377"/>
      <c r="C151" s="377"/>
      <c r="D151" s="377"/>
      <c r="E151" s="377"/>
      <c r="F151" s="377"/>
      <c r="G151" s="377"/>
      <c r="H151" s="377"/>
      <c r="I151" s="377"/>
      <c r="J151" s="377"/>
      <c r="K151" s="377"/>
      <c r="L151" s="377"/>
      <c r="M151" s="378"/>
      <c r="N151" s="378"/>
      <c r="O151" s="378"/>
      <c r="P151" s="378"/>
      <c r="Q151" s="378"/>
      <c r="R151" s="378"/>
      <c r="S151" s="378"/>
      <c r="T151" s="378"/>
      <c r="U151" s="378"/>
      <c r="V151" s="378"/>
      <c r="W151" s="378"/>
      <c r="X151" s="378"/>
      <c r="Y151" s="380"/>
      <c r="Z151" s="409"/>
      <c r="AA151" s="380"/>
      <c r="AB151" s="380"/>
      <c r="AC151" s="380"/>
      <c r="AD151" s="380"/>
      <c r="AE151" s="380"/>
      <c r="AF151" s="380"/>
      <c r="AG151" s="380"/>
      <c r="AH151" s="380"/>
      <c r="AI151" s="380"/>
      <c r="AJ151" s="380"/>
      <c r="AR151" s="380"/>
      <c r="AS151" s="380"/>
      <c r="AT151" s="380"/>
      <c r="AU151" s="380"/>
      <c r="AV151" s="380"/>
      <c r="AW151" s="380"/>
      <c r="AX151" s="380"/>
      <c r="AY151" s="380"/>
      <c r="AZ151" s="380"/>
      <c r="BA151" s="380"/>
      <c r="BB151" s="380"/>
      <c r="BC151" s="380"/>
      <c r="BD151" s="380"/>
      <c r="BE151" s="380"/>
      <c r="BF151" s="380"/>
      <c r="BG151" s="380"/>
      <c r="BH151" s="380"/>
      <c r="BI151" s="380"/>
      <c r="BJ151" s="377"/>
      <c r="CE151" s="380"/>
      <c r="CF151" s="380"/>
      <c r="CG151" s="380"/>
      <c r="EZ151" s="380"/>
      <c r="FA151" s="380"/>
      <c r="FB151" s="380"/>
      <c r="FC151" s="380"/>
      <c r="FD151" s="380"/>
      <c r="FE151" s="380"/>
      <c r="FF151" s="380"/>
      <c r="FG151" s="380"/>
      <c r="FH151" s="380"/>
      <c r="FI151" s="380"/>
      <c r="FJ151" s="380"/>
      <c r="FK151" s="380"/>
      <c r="FL151" s="380"/>
      <c r="FM151" s="380"/>
      <c r="FN151" s="380"/>
      <c r="FO151" s="380"/>
      <c r="FP151" s="380"/>
      <c r="FQ151" s="380"/>
      <c r="FR151" s="380"/>
      <c r="FS151" s="380"/>
      <c r="FT151" s="380"/>
      <c r="FU151" s="380"/>
      <c r="FV151" s="380"/>
      <c r="FW151" s="380"/>
      <c r="FX151" s="380"/>
      <c r="FY151" s="380"/>
      <c r="FZ151" s="380"/>
      <c r="GA151" s="380"/>
      <c r="GB151" s="380"/>
      <c r="GC151" s="380"/>
      <c r="GD151" s="380"/>
      <c r="GE151" s="380"/>
      <c r="GF151" s="380"/>
      <c r="GG151" s="380"/>
      <c r="GH151" s="380"/>
      <c r="GI151" s="380"/>
      <c r="GJ151" s="380"/>
      <c r="GK151" s="380"/>
      <c r="GL151" s="380"/>
      <c r="GM151" s="380"/>
      <c r="GN151" s="380"/>
      <c r="GO151" s="380"/>
      <c r="GP151" s="380"/>
      <c r="GQ151" s="380"/>
      <c r="GR151" s="380"/>
      <c r="GS151" s="380"/>
      <c r="GT151" s="380"/>
      <c r="GU151" s="380"/>
      <c r="GV151" s="380"/>
      <c r="GW151" s="380"/>
      <c r="GX151" s="380"/>
      <c r="GY151" s="380"/>
      <c r="GZ151" s="380"/>
      <c r="HA151" s="380"/>
      <c r="HB151" s="380"/>
      <c r="HC151" s="380"/>
      <c r="HD151" s="380"/>
      <c r="HE151" s="380"/>
      <c r="HF151" s="380"/>
      <c r="HG151" s="380"/>
      <c r="HH151" s="380"/>
    </row>
    <row r="152" spans="1:216">
      <c r="A152" s="103"/>
      <c r="B152" s="377"/>
      <c r="C152" s="377"/>
      <c r="D152" s="377"/>
      <c r="E152" s="377"/>
      <c r="F152" s="377"/>
      <c r="G152" s="377"/>
      <c r="H152" s="377"/>
      <c r="I152" s="377"/>
      <c r="J152" s="377"/>
      <c r="K152" s="377"/>
      <c r="L152" s="377"/>
      <c r="M152" s="378"/>
      <c r="N152" s="378"/>
      <c r="O152" s="378"/>
      <c r="P152" s="378"/>
      <c r="Q152" s="378"/>
      <c r="R152" s="378"/>
      <c r="S152" s="378"/>
      <c r="T152" s="378"/>
      <c r="U152" s="378"/>
      <c r="V152" s="378"/>
      <c r="W152" s="378"/>
      <c r="X152" s="378"/>
      <c r="Y152" s="380"/>
      <c r="Z152" s="409"/>
      <c r="AA152" s="380"/>
      <c r="AB152" s="380"/>
      <c r="AC152" s="380"/>
      <c r="AD152" s="380"/>
      <c r="AE152" s="380"/>
      <c r="AF152" s="380"/>
      <c r="AG152" s="380"/>
      <c r="AH152" s="380"/>
      <c r="AI152" s="380"/>
      <c r="AJ152" s="380"/>
      <c r="AR152" s="380"/>
      <c r="AS152" s="380"/>
      <c r="AT152" s="380"/>
      <c r="AU152" s="380"/>
      <c r="AV152" s="380"/>
      <c r="AW152" s="380"/>
      <c r="AX152" s="380"/>
      <c r="AY152" s="380"/>
      <c r="AZ152" s="380"/>
      <c r="BA152" s="380"/>
      <c r="BB152" s="380"/>
      <c r="BC152" s="380"/>
      <c r="BD152" s="380"/>
      <c r="BE152" s="380"/>
      <c r="BF152" s="380"/>
      <c r="BG152" s="380"/>
      <c r="BH152" s="380"/>
      <c r="BI152" s="380"/>
      <c r="BJ152" s="377"/>
      <c r="CE152" s="380"/>
      <c r="CF152" s="380"/>
      <c r="CG152" s="380"/>
      <c r="EZ152" s="380"/>
      <c r="FA152" s="380"/>
      <c r="FB152" s="380"/>
      <c r="FC152" s="380"/>
      <c r="FD152" s="380"/>
      <c r="FE152" s="380"/>
      <c r="FF152" s="380"/>
      <c r="FG152" s="380"/>
      <c r="FH152" s="380"/>
      <c r="FI152" s="380"/>
      <c r="FJ152" s="380"/>
      <c r="FK152" s="380"/>
      <c r="FL152" s="380"/>
      <c r="FM152" s="380"/>
      <c r="FN152" s="380"/>
      <c r="FO152" s="380"/>
      <c r="FP152" s="380"/>
      <c r="FQ152" s="380"/>
      <c r="FR152" s="380"/>
      <c r="FS152" s="380"/>
      <c r="FT152" s="380"/>
      <c r="FU152" s="380"/>
      <c r="FV152" s="380"/>
      <c r="FW152" s="380"/>
      <c r="FX152" s="380"/>
      <c r="FY152" s="380"/>
      <c r="FZ152" s="380"/>
      <c r="GA152" s="380"/>
      <c r="GB152" s="380"/>
      <c r="GC152" s="380"/>
      <c r="GD152" s="380"/>
      <c r="GE152" s="380"/>
      <c r="GF152" s="380"/>
      <c r="GG152" s="380"/>
      <c r="GH152" s="380"/>
      <c r="GI152" s="380"/>
      <c r="GJ152" s="380"/>
      <c r="GK152" s="380"/>
      <c r="GL152" s="380"/>
      <c r="GM152" s="380"/>
      <c r="GN152" s="380"/>
      <c r="GO152" s="380"/>
      <c r="GP152" s="380"/>
      <c r="GQ152" s="380"/>
      <c r="GR152" s="380"/>
      <c r="GS152" s="380"/>
      <c r="GT152" s="380"/>
      <c r="GU152" s="380"/>
      <c r="GV152" s="380"/>
      <c r="GW152" s="380"/>
      <c r="GX152" s="380"/>
      <c r="GY152" s="380"/>
      <c r="GZ152" s="380"/>
      <c r="HA152" s="380"/>
      <c r="HB152" s="380"/>
      <c r="HC152" s="380"/>
      <c r="HD152" s="380"/>
      <c r="HE152" s="380"/>
      <c r="HF152" s="380"/>
      <c r="HG152" s="380"/>
      <c r="HH152" s="380"/>
    </row>
    <row r="153" spans="1:216">
      <c r="A153" s="103"/>
      <c r="B153" s="377"/>
      <c r="C153" s="377"/>
      <c r="D153" s="377"/>
      <c r="E153" s="377"/>
      <c r="F153" s="377"/>
      <c r="G153" s="377"/>
      <c r="H153" s="377"/>
      <c r="I153" s="377"/>
      <c r="J153" s="377"/>
      <c r="K153" s="377"/>
      <c r="L153" s="377"/>
      <c r="M153" s="378"/>
      <c r="N153" s="378"/>
      <c r="O153" s="378"/>
      <c r="P153" s="378"/>
      <c r="Q153" s="378"/>
      <c r="R153" s="378"/>
      <c r="S153" s="378"/>
      <c r="T153" s="378"/>
      <c r="U153" s="378"/>
      <c r="V153" s="378"/>
      <c r="W153" s="378"/>
      <c r="X153" s="378"/>
      <c r="Y153" s="380"/>
      <c r="Z153" s="409"/>
      <c r="AA153" s="380"/>
      <c r="AB153" s="380"/>
      <c r="AC153" s="380"/>
      <c r="AD153" s="380"/>
      <c r="AE153" s="380"/>
      <c r="AF153" s="380"/>
      <c r="AG153" s="380"/>
      <c r="AH153" s="380"/>
      <c r="AI153" s="380"/>
      <c r="AJ153" s="380"/>
      <c r="AR153" s="380"/>
      <c r="AS153" s="380"/>
      <c r="AT153" s="380"/>
      <c r="AU153" s="380"/>
      <c r="AV153" s="380"/>
      <c r="AW153" s="380"/>
      <c r="AX153" s="380"/>
      <c r="AY153" s="380"/>
      <c r="AZ153" s="380"/>
      <c r="BA153" s="380"/>
      <c r="BB153" s="380"/>
      <c r="BC153" s="380"/>
      <c r="BD153" s="380"/>
      <c r="BE153" s="380"/>
      <c r="BF153" s="380"/>
      <c r="BG153" s="380"/>
      <c r="BH153" s="380"/>
      <c r="BI153" s="380"/>
      <c r="BJ153" s="377"/>
      <c r="CE153" s="380"/>
      <c r="CF153" s="380"/>
      <c r="CG153" s="380"/>
      <c r="EZ153" s="380"/>
      <c r="FA153" s="380"/>
      <c r="FB153" s="380"/>
      <c r="FC153" s="380"/>
      <c r="FD153" s="380"/>
      <c r="FE153" s="380"/>
      <c r="FF153" s="380"/>
      <c r="FG153" s="380"/>
      <c r="FH153" s="380"/>
      <c r="FI153" s="380"/>
      <c r="FJ153" s="380"/>
      <c r="FK153" s="380"/>
      <c r="FL153" s="380"/>
      <c r="FM153" s="380"/>
      <c r="FN153" s="380"/>
      <c r="FO153" s="380"/>
      <c r="FP153" s="380"/>
      <c r="FQ153" s="380"/>
      <c r="FR153" s="380"/>
      <c r="FS153" s="380"/>
      <c r="FT153" s="380"/>
      <c r="FU153" s="380"/>
      <c r="FV153" s="380"/>
      <c r="FW153" s="380"/>
      <c r="FX153" s="380"/>
      <c r="FY153" s="380"/>
      <c r="FZ153" s="380"/>
      <c r="GA153" s="380"/>
      <c r="GB153" s="380"/>
      <c r="GC153" s="380"/>
      <c r="GD153" s="380"/>
      <c r="GE153" s="380"/>
      <c r="GF153" s="380"/>
      <c r="GG153" s="380"/>
      <c r="GH153" s="380"/>
      <c r="GI153" s="380"/>
      <c r="GJ153" s="380"/>
      <c r="GK153" s="380"/>
      <c r="GL153" s="380"/>
      <c r="GM153" s="380"/>
      <c r="GN153" s="380"/>
      <c r="GO153" s="380"/>
      <c r="GP153" s="380"/>
      <c r="GQ153" s="380"/>
      <c r="GR153" s="380"/>
      <c r="GS153" s="380"/>
      <c r="GT153" s="380"/>
      <c r="GU153" s="380"/>
      <c r="GV153" s="380"/>
      <c r="GW153" s="380"/>
      <c r="GX153" s="380"/>
      <c r="GY153" s="380"/>
      <c r="GZ153" s="380"/>
      <c r="HA153" s="380"/>
      <c r="HB153" s="380"/>
      <c r="HC153" s="380"/>
      <c r="HD153" s="380"/>
      <c r="HE153" s="380"/>
      <c r="HF153" s="380"/>
      <c r="HG153" s="380"/>
      <c r="HH153" s="380"/>
    </row>
    <row r="154" spans="1:216">
      <c r="A154" s="103"/>
      <c r="B154" s="377"/>
      <c r="C154" s="377"/>
      <c r="D154" s="377"/>
      <c r="E154" s="377"/>
      <c r="F154" s="377"/>
      <c r="G154" s="377"/>
      <c r="H154" s="377"/>
      <c r="I154" s="377"/>
      <c r="J154" s="377"/>
      <c r="K154" s="377"/>
      <c r="L154" s="377"/>
      <c r="M154" s="378"/>
      <c r="N154" s="378"/>
      <c r="O154" s="378"/>
      <c r="P154" s="378"/>
      <c r="Q154" s="378"/>
      <c r="R154" s="378"/>
      <c r="S154" s="378"/>
      <c r="T154" s="378"/>
      <c r="U154" s="378"/>
      <c r="V154" s="378"/>
      <c r="W154" s="378"/>
      <c r="X154" s="378"/>
      <c r="Y154" s="380"/>
      <c r="Z154" s="409"/>
      <c r="AA154" s="380"/>
      <c r="AB154" s="380"/>
      <c r="AC154" s="380"/>
      <c r="AD154" s="380"/>
      <c r="AE154" s="380"/>
      <c r="AF154" s="380"/>
      <c r="AG154" s="380"/>
      <c r="AH154" s="380"/>
      <c r="AI154" s="380"/>
      <c r="AJ154" s="380"/>
      <c r="AR154" s="380"/>
      <c r="AS154" s="380"/>
      <c r="AT154" s="380"/>
      <c r="AU154" s="380"/>
      <c r="AV154" s="380"/>
      <c r="AW154" s="380"/>
      <c r="AX154" s="380"/>
      <c r="AY154" s="380"/>
      <c r="AZ154" s="380"/>
      <c r="BA154" s="380"/>
      <c r="BB154" s="380"/>
      <c r="BC154" s="380"/>
      <c r="BD154" s="380"/>
      <c r="BE154" s="380"/>
      <c r="BF154" s="380"/>
      <c r="BG154" s="380"/>
      <c r="BH154" s="380"/>
      <c r="BI154" s="380"/>
      <c r="BJ154" s="377"/>
      <c r="CE154" s="380"/>
      <c r="CF154" s="380"/>
      <c r="CG154" s="380"/>
      <c r="EZ154" s="380"/>
      <c r="FA154" s="380"/>
      <c r="FB154" s="380"/>
      <c r="FC154" s="380"/>
      <c r="FD154" s="380"/>
      <c r="FE154" s="380"/>
      <c r="FF154" s="380"/>
      <c r="FG154" s="380"/>
      <c r="FH154" s="380"/>
      <c r="FI154" s="380"/>
      <c r="FJ154" s="380"/>
      <c r="FK154" s="380"/>
      <c r="FL154" s="380"/>
      <c r="FM154" s="380"/>
      <c r="FN154" s="380"/>
      <c r="FO154" s="380"/>
      <c r="FP154" s="380"/>
      <c r="FQ154" s="380"/>
      <c r="FR154" s="380"/>
      <c r="FS154" s="380"/>
      <c r="FT154" s="380"/>
      <c r="FU154" s="380"/>
      <c r="FV154" s="380"/>
      <c r="FW154" s="380"/>
      <c r="FX154" s="380"/>
      <c r="FY154" s="380"/>
      <c r="FZ154" s="380"/>
      <c r="GA154" s="380"/>
      <c r="GB154" s="380"/>
      <c r="GC154" s="380"/>
      <c r="GD154" s="380"/>
      <c r="GE154" s="380"/>
      <c r="GF154" s="380"/>
      <c r="GG154" s="380"/>
      <c r="GH154" s="380"/>
      <c r="GI154" s="380"/>
      <c r="GJ154" s="380"/>
      <c r="GK154" s="380"/>
      <c r="GL154" s="380"/>
      <c r="GM154" s="380"/>
      <c r="GN154" s="380"/>
      <c r="GO154" s="380"/>
      <c r="GP154" s="380"/>
      <c r="GQ154" s="380"/>
      <c r="GR154" s="380"/>
      <c r="GS154" s="380"/>
      <c r="GT154" s="380"/>
      <c r="GU154" s="380"/>
      <c r="GV154" s="380"/>
      <c r="GW154" s="380"/>
      <c r="GX154" s="380"/>
      <c r="GY154" s="380"/>
      <c r="GZ154" s="380"/>
      <c r="HA154" s="380"/>
      <c r="HB154" s="380"/>
      <c r="HC154" s="380"/>
      <c r="HD154" s="380"/>
      <c r="HE154" s="380"/>
      <c r="HF154" s="380"/>
      <c r="HG154" s="380"/>
      <c r="HH154" s="380"/>
    </row>
    <row r="155" spans="1:216">
      <c r="A155" s="103"/>
      <c r="B155" s="377"/>
      <c r="C155" s="377"/>
      <c r="D155" s="377"/>
      <c r="E155" s="377"/>
      <c r="F155" s="377"/>
      <c r="G155" s="377"/>
      <c r="H155" s="377"/>
      <c r="I155" s="377"/>
      <c r="J155" s="377"/>
      <c r="K155" s="377"/>
      <c r="L155" s="377"/>
      <c r="M155" s="378"/>
      <c r="N155" s="378"/>
      <c r="O155" s="378"/>
      <c r="P155" s="378"/>
      <c r="Q155" s="378"/>
      <c r="R155" s="378"/>
      <c r="S155" s="378"/>
      <c r="T155" s="378"/>
      <c r="U155" s="378"/>
      <c r="V155" s="378"/>
      <c r="W155" s="378"/>
      <c r="X155" s="378"/>
      <c r="Y155" s="380"/>
      <c r="Z155" s="409"/>
      <c r="AA155" s="380"/>
      <c r="AB155" s="380"/>
      <c r="AC155" s="380"/>
      <c r="AD155" s="380"/>
      <c r="AE155" s="380"/>
      <c r="AF155" s="380"/>
      <c r="AG155" s="380"/>
      <c r="AH155" s="380"/>
      <c r="AI155" s="380"/>
      <c r="AJ155" s="380"/>
      <c r="AR155" s="380"/>
      <c r="AS155" s="380"/>
      <c r="AT155" s="380"/>
      <c r="AU155" s="380"/>
      <c r="AV155" s="380"/>
      <c r="AW155" s="380"/>
      <c r="AX155" s="380"/>
      <c r="AY155" s="380"/>
      <c r="AZ155" s="380"/>
      <c r="BA155" s="380"/>
      <c r="BB155" s="380"/>
      <c r="BC155" s="380"/>
      <c r="BD155" s="380"/>
      <c r="BE155" s="380"/>
      <c r="BF155" s="380"/>
      <c r="BG155" s="380"/>
      <c r="BH155" s="380"/>
      <c r="BI155" s="380"/>
      <c r="BJ155" s="377"/>
      <c r="CE155" s="380"/>
      <c r="CF155" s="380"/>
      <c r="CG155" s="380"/>
      <c r="EZ155" s="380"/>
      <c r="FA155" s="380"/>
      <c r="FB155" s="380"/>
      <c r="FC155" s="380"/>
      <c r="FD155" s="380"/>
      <c r="FE155" s="380"/>
      <c r="FF155" s="380"/>
      <c r="FG155" s="380"/>
      <c r="FH155" s="380"/>
      <c r="FI155" s="380"/>
      <c r="FJ155" s="380"/>
      <c r="FK155" s="380"/>
      <c r="FL155" s="380"/>
      <c r="FM155" s="380"/>
      <c r="FN155" s="380"/>
      <c r="FO155" s="380"/>
      <c r="FP155" s="380"/>
      <c r="FQ155" s="380"/>
      <c r="FR155" s="380"/>
      <c r="FS155" s="380"/>
      <c r="FT155" s="380"/>
      <c r="FU155" s="380"/>
      <c r="FV155" s="380"/>
      <c r="FW155" s="380"/>
      <c r="FX155" s="380"/>
      <c r="FY155" s="380"/>
      <c r="FZ155" s="380"/>
      <c r="GA155" s="380"/>
      <c r="GB155" s="380"/>
      <c r="GC155" s="380"/>
      <c r="GD155" s="380"/>
      <c r="GE155" s="380"/>
      <c r="GF155" s="380"/>
      <c r="GG155" s="380"/>
      <c r="GH155" s="380"/>
      <c r="GI155" s="380"/>
      <c r="GJ155" s="380"/>
      <c r="GK155" s="380"/>
      <c r="GL155" s="380"/>
      <c r="GM155" s="380"/>
      <c r="GN155" s="380"/>
      <c r="GO155" s="380"/>
      <c r="GP155" s="380"/>
      <c r="GQ155" s="380"/>
      <c r="GR155" s="380"/>
      <c r="GS155" s="380"/>
      <c r="GT155" s="380"/>
      <c r="GU155" s="380"/>
      <c r="GV155" s="380"/>
      <c r="GW155" s="380"/>
      <c r="GX155" s="380"/>
      <c r="GY155" s="380"/>
      <c r="GZ155" s="380"/>
      <c r="HA155" s="380"/>
      <c r="HB155" s="380"/>
      <c r="HC155" s="380"/>
      <c r="HD155" s="380"/>
      <c r="HE155" s="380"/>
      <c r="HF155" s="380"/>
      <c r="HG155" s="380"/>
      <c r="HH155" s="380"/>
    </row>
    <row r="156" spans="1:216">
      <c r="A156" s="103"/>
      <c r="B156" s="377"/>
      <c r="C156" s="377"/>
      <c r="D156" s="377"/>
      <c r="E156" s="377"/>
      <c r="F156" s="377"/>
      <c r="G156" s="377"/>
      <c r="H156" s="377"/>
      <c r="I156" s="377"/>
      <c r="J156" s="377"/>
      <c r="K156" s="377"/>
      <c r="L156" s="377"/>
      <c r="M156" s="378"/>
      <c r="N156" s="378"/>
      <c r="O156" s="378"/>
      <c r="P156" s="378"/>
      <c r="Q156" s="378"/>
      <c r="R156" s="378"/>
      <c r="S156" s="378"/>
      <c r="T156" s="378"/>
      <c r="U156" s="378"/>
      <c r="V156" s="378"/>
      <c r="W156" s="378"/>
      <c r="X156" s="378"/>
      <c r="Y156" s="380"/>
      <c r="Z156" s="409"/>
      <c r="AA156" s="380"/>
      <c r="AB156" s="380"/>
      <c r="AC156" s="380"/>
      <c r="AD156" s="380"/>
      <c r="AE156" s="380"/>
      <c r="AF156" s="380"/>
      <c r="AG156" s="380"/>
      <c r="AH156" s="380"/>
      <c r="AI156" s="380"/>
      <c r="AJ156" s="380"/>
      <c r="AR156" s="380"/>
      <c r="AS156" s="380"/>
      <c r="AT156" s="380"/>
      <c r="AU156" s="380"/>
      <c r="AV156" s="380"/>
      <c r="AW156" s="380"/>
      <c r="AX156" s="380"/>
      <c r="AY156" s="380"/>
      <c r="AZ156" s="380"/>
      <c r="BA156" s="380"/>
      <c r="BB156" s="380"/>
      <c r="BC156" s="380"/>
      <c r="BD156" s="380"/>
      <c r="BE156" s="380"/>
      <c r="BF156" s="380"/>
      <c r="BG156" s="380"/>
      <c r="BH156" s="380"/>
      <c r="BI156" s="380"/>
      <c r="BJ156" s="377"/>
      <c r="CE156" s="380"/>
      <c r="CF156" s="380"/>
      <c r="CG156" s="380"/>
      <c r="EZ156" s="380"/>
      <c r="FA156" s="380"/>
      <c r="FB156" s="380"/>
      <c r="FC156" s="380"/>
      <c r="FD156" s="380"/>
      <c r="FE156" s="380"/>
      <c r="FF156" s="380"/>
      <c r="FG156" s="380"/>
      <c r="FH156" s="380"/>
      <c r="FI156" s="380"/>
      <c r="FJ156" s="380"/>
      <c r="FK156" s="380"/>
      <c r="FL156" s="380"/>
      <c r="FM156" s="380"/>
      <c r="FN156" s="380"/>
      <c r="FO156" s="380"/>
      <c r="FP156" s="380"/>
      <c r="FQ156" s="380"/>
      <c r="FR156" s="380"/>
      <c r="FS156" s="380"/>
      <c r="FT156" s="380"/>
      <c r="FU156" s="380"/>
      <c r="FV156" s="380"/>
      <c r="FW156" s="380"/>
      <c r="FX156" s="380"/>
      <c r="FY156" s="380"/>
      <c r="FZ156" s="380"/>
      <c r="GA156" s="380"/>
      <c r="GB156" s="380"/>
      <c r="GC156" s="380"/>
      <c r="GD156" s="380"/>
      <c r="GE156" s="380"/>
      <c r="GF156" s="380"/>
      <c r="GG156" s="380"/>
      <c r="GH156" s="380"/>
      <c r="GI156" s="380"/>
      <c r="GJ156" s="380"/>
      <c r="GK156" s="380"/>
      <c r="GL156" s="380"/>
      <c r="GM156" s="380"/>
      <c r="GN156" s="380"/>
      <c r="GO156" s="380"/>
      <c r="GP156" s="380"/>
      <c r="GQ156" s="380"/>
      <c r="GR156" s="380"/>
      <c r="GS156" s="380"/>
      <c r="GT156" s="380"/>
      <c r="GU156" s="380"/>
      <c r="GV156" s="380"/>
      <c r="GW156" s="380"/>
      <c r="GX156" s="380"/>
      <c r="GY156" s="380"/>
      <c r="GZ156" s="380"/>
      <c r="HA156" s="380"/>
      <c r="HB156" s="380"/>
      <c r="HC156" s="380"/>
      <c r="HD156" s="380"/>
      <c r="HE156" s="380"/>
      <c r="HF156" s="380"/>
      <c r="HG156" s="380"/>
      <c r="HH156" s="380"/>
    </row>
    <row r="157" spans="1:216">
      <c r="A157" s="103"/>
      <c r="B157" s="377"/>
      <c r="C157" s="377"/>
      <c r="D157" s="377"/>
      <c r="E157" s="377"/>
      <c r="F157" s="377"/>
      <c r="G157" s="377"/>
      <c r="H157" s="377"/>
      <c r="I157" s="377"/>
      <c r="J157" s="377"/>
      <c r="K157" s="377"/>
      <c r="L157" s="377"/>
      <c r="M157" s="378"/>
      <c r="N157" s="378"/>
      <c r="O157" s="378"/>
      <c r="P157" s="378"/>
      <c r="Q157" s="378"/>
      <c r="R157" s="378"/>
      <c r="S157" s="378"/>
      <c r="T157" s="378"/>
      <c r="U157" s="378"/>
      <c r="V157" s="378"/>
      <c r="W157" s="378"/>
      <c r="X157" s="378"/>
      <c r="Y157" s="380"/>
      <c r="Z157" s="409"/>
      <c r="AA157" s="380"/>
      <c r="AB157" s="380"/>
      <c r="AC157" s="380"/>
      <c r="AD157" s="380"/>
      <c r="AE157" s="380"/>
      <c r="AF157" s="380"/>
      <c r="AG157" s="380"/>
      <c r="AH157" s="380"/>
      <c r="AI157" s="380"/>
      <c r="AJ157" s="380"/>
      <c r="AR157" s="380"/>
      <c r="AS157" s="380"/>
      <c r="AT157" s="380"/>
      <c r="AU157" s="380"/>
      <c r="AV157" s="380"/>
      <c r="AW157" s="380"/>
      <c r="AX157" s="380"/>
      <c r="AY157" s="380"/>
      <c r="AZ157" s="380"/>
      <c r="BA157" s="380"/>
      <c r="BB157" s="380"/>
      <c r="BC157" s="380"/>
      <c r="BD157" s="380"/>
      <c r="BE157" s="380"/>
      <c r="BF157" s="380"/>
      <c r="BG157" s="380"/>
      <c r="BH157" s="380"/>
      <c r="BI157" s="380"/>
      <c r="BJ157" s="377"/>
      <c r="CE157" s="380"/>
      <c r="CF157" s="380"/>
      <c r="CG157" s="380"/>
      <c r="EZ157" s="380"/>
      <c r="FA157" s="380"/>
      <c r="FB157" s="380"/>
      <c r="FC157" s="380"/>
      <c r="FD157" s="380"/>
      <c r="FE157" s="380"/>
      <c r="FF157" s="380"/>
      <c r="FG157" s="380"/>
      <c r="FH157" s="380"/>
      <c r="FI157" s="380"/>
      <c r="FJ157" s="380"/>
      <c r="FK157" s="380"/>
      <c r="FL157" s="380"/>
      <c r="FM157" s="380"/>
      <c r="FN157" s="380"/>
      <c r="FO157" s="380"/>
      <c r="FP157" s="380"/>
      <c r="FQ157" s="380"/>
      <c r="FR157" s="380"/>
      <c r="FS157" s="380"/>
      <c r="FT157" s="380"/>
      <c r="FU157" s="380"/>
      <c r="FV157" s="380"/>
      <c r="FW157" s="380"/>
      <c r="FX157" s="380"/>
      <c r="FY157" s="380"/>
      <c r="FZ157" s="380"/>
      <c r="GA157" s="380"/>
      <c r="GB157" s="380"/>
      <c r="GC157" s="380"/>
      <c r="GD157" s="380"/>
      <c r="GE157" s="380"/>
      <c r="GF157" s="380"/>
      <c r="GG157" s="380"/>
      <c r="GH157" s="380"/>
      <c r="GI157" s="380"/>
      <c r="GJ157" s="380"/>
      <c r="GK157" s="380"/>
      <c r="GL157" s="380"/>
      <c r="GM157" s="380"/>
      <c r="GN157" s="380"/>
      <c r="GO157" s="380"/>
      <c r="GP157" s="380"/>
      <c r="GQ157" s="380"/>
      <c r="GR157" s="380"/>
      <c r="GS157" s="380"/>
      <c r="GT157" s="380"/>
      <c r="GU157" s="380"/>
      <c r="GV157" s="380"/>
      <c r="GW157" s="380"/>
      <c r="GX157" s="380"/>
      <c r="GY157" s="380"/>
      <c r="GZ157" s="380"/>
      <c r="HA157" s="380"/>
      <c r="HB157" s="380"/>
      <c r="HC157" s="380"/>
      <c r="HD157" s="380"/>
      <c r="HE157" s="380"/>
      <c r="HF157" s="380"/>
      <c r="HG157" s="380"/>
      <c r="HH157" s="380"/>
    </row>
    <row r="158" spans="1:216">
      <c r="A158" s="103"/>
      <c r="B158" s="377"/>
      <c r="C158" s="377"/>
      <c r="D158" s="377"/>
      <c r="E158" s="377"/>
      <c r="F158" s="377"/>
      <c r="G158" s="377"/>
      <c r="H158" s="377"/>
      <c r="I158" s="377"/>
      <c r="J158" s="377"/>
      <c r="K158" s="377"/>
      <c r="L158" s="377"/>
      <c r="M158" s="378"/>
      <c r="N158" s="378"/>
      <c r="O158" s="378"/>
      <c r="P158" s="378"/>
      <c r="Q158" s="378"/>
      <c r="R158" s="378"/>
      <c r="S158" s="378"/>
      <c r="T158" s="378"/>
      <c r="U158" s="378"/>
      <c r="V158" s="378"/>
      <c r="W158" s="378"/>
      <c r="X158" s="378"/>
      <c r="Y158" s="380"/>
      <c r="Z158" s="409"/>
      <c r="AA158" s="380"/>
      <c r="AB158" s="380"/>
      <c r="AC158" s="380"/>
      <c r="AD158" s="380"/>
      <c r="AE158" s="380"/>
      <c r="AF158" s="380"/>
      <c r="AG158" s="380"/>
      <c r="AH158" s="380"/>
      <c r="AI158" s="380"/>
      <c r="AJ158" s="380"/>
      <c r="AR158" s="380"/>
      <c r="AS158" s="380"/>
      <c r="AT158" s="380"/>
      <c r="AU158" s="380"/>
      <c r="AV158" s="380"/>
      <c r="AW158" s="380"/>
      <c r="AX158" s="380"/>
      <c r="AY158" s="380"/>
      <c r="AZ158" s="380"/>
      <c r="BA158" s="380"/>
      <c r="BB158" s="380"/>
      <c r="BC158" s="380"/>
      <c r="BD158" s="380"/>
      <c r="BE158" s="380"/>
      <c r="BF158" s="380"/>
      <c r="BG158" s="380"/>
      <c r="BH158" s="380"/>
      <c r="BI158" s="380"/>
      <c r="BJ158" s="377"/>
      <c r="CE158" s="380"/>
      <c r="CF158" s="380"/>
      <c r="CG158" s="380"/>
      <c r="EZ158" s="380"/>
      <c r="FA158" s="380"/>
      <c r="FB158" s="380"/>
      <c r="FC158" s="380"/>
      <c r="FD158" s="380"/>
      <c r="FE158" s="380"/>
      <c r="FF158" s="380"/>
      <c r="FG158" s="380"/>
      <c r="FH158" s="380"/>
      <c r="FI158" s="380"/>
      <c r="FJ158" s="380"/>
      <c r="FK158" s="380"/>
      <c r="FL158" s="380"/>
      <c r="FM158" s="380"/>
      <c r="FN158" s="380"/>
      <c r="FO158" s="380"/>
      <c r="FP158" s="380"/>
      <c r="FQ158" s="380"/>
      <c r="FR158" s="380"/>
      <c r="FS158" s="380"/>
      <c r="FT158" s="380"/>
      <c r="FU158" s="380"/>
      <c r="FV158" s="380"/>
      <c r="FW158" s="380"/>
      <c r="FX158" s="380"/>
      <c r="FY158" s="380"/>
      <c r="FZ158" s="380"/>
      <c r="GA158" s="380"/>
      <c r="GB158" s="380"/>
      <c r="GC158" s="380"/>
      <c r="GD158" s="380"/>
      <c r="GE158" s="380"/>
      <c r="GF158" s="380"/>
      <c r="GG158" s="380"/>
      <c r="GH158" s="380"/>
      <c r="GI158" s="380"/>
      <c r="GJ158" s="380"/>
      <c r="GK158" s="380"/>
      <c r="GL158" s="380"/>
      <c r="GM158" s="380"/>
      <c r="GN158" s="380"/>
      <c r="GO158" s="380"/>
      <c r="GP158" s="380"/>
      <c r="GQ158" s="380"/>
      <c r="GR158" s="380"/>
      <c r="GS158" s="380"/>
      <c r="GT158" s="380"/>
      <c r="GU158" s="380"/>
      <c r="GV158" s="380"/>
      <c r="GW158" s="380"/>
      <c r="GX158" s="380"/>
      <c r="GY158" s="380"/>
      <c r="GZ158" s="380"/>
      <c r="HA158" s="380"/>
      <c r="HB158" s="380"/>
      <c r="HC158" s="380"/>
      <c r="HD158" s="380"/>
      <c r="HE158" s="380"/>
      <c r="HF158" s="380"/>
      <c r="HG158" s="380"/>
      <c r="HH158" s="380"/>
    </row>
    <row r="159" spans="1:216">
      <c r="A159" s="103"/>
      <c r="B159" s="377"/>
      <c r="C159" s="377"/>
      <c r="D159" s="377"/>
      <c r="E159" s="377"/>
      <c r="F159" s="377"/>
      <c r="G159" s="377"/>
      <c r="H159" s="377"/>
      <c r="I159" s="377"/>
      <c r="J159" s="377"/>
      <c r="K159" s="377"/>
      <c r="L159" s="377"/>
      <c r="M159" s="378"/>
      <c r="N159" s="378"/>
      <c r="O159" s="378"/>
      <c r="P159" s="378"/>
      <c r="Q159" s="378"/>
      <c r="R159" s="378"/>
      <c r="S159" s="378"/>
      <c r="T159" s="378"/>
      <c r="U159" s="378"/>
      <c r="V159" s="378"/>
      <c r="W159" s="378"/>
      <c r="X159" s="378"/>
      <c r="Y159" s="380"/>
      <c r="Z159" s="409"/>
      <c r="AA159" s="380"/>
      <c r="AB159" s="380"/>
      <c r="AC159" s="380"/>
      <c r="AD159" s="380"/>
      <c r="AE159" s="380"/>
      <c r="AF159" s="380"/>
      <c r="AG159" s="380"/>
      <c r="AH159" s="380"/>
      <c r="AI159" s="380"/>
      <c r="AJ159" s="380"/>
      <c r="AR159" s="380"/>
      <c r="AS159" s="380"/>
      <c r="AT159" s="380"/>
      <c r="AU159" s="380"/>
      <c r="AV159" s="380"/>
      <c r="AW159" s="380"/>
      <c r="AX159" s="380"/>
      <c r="AY159" s="380"/>
      <c r="AZ159" s="380"/>
      <c r="BA159" s="380"/>
      <c r="BB159" s="380"/>
      <c r="BC159" s="380"/>
      <c r="BD159" s="380"/>
      <c r="BE159" s="380"/>
      <c r="BF159" s="380"/>
      <c r="BG159" s="380"/>
      <c r="BH159" s="380"/>
      <c r="BI159" s="380"/>
      <c r="BJ159" s="377"/>
      <c r="CE159" s="380"/>
      <c r="CF159" s="380"/>
      <c r="CG159" s="380"/>
      <c r="EZ159" s="380"/>
      <c r="FA159" s="380"/>
      <c r="FB159" s="380"/>
      <c r="FC159" s="380"/>
      <c r="FD159" s="380"/>
      <c r="FE159" s="380"/>
      <c r="FF159" s="380"/>
      <c r="FG159" s="380"/>
      <c r="FH159" s="380"/>
      <c r="FI159" s="380"/>
      <c r="FJ159" s="380"/>
      <c r="FK159" s="380"/>
      <c r="FL159" s="380"/>
      <c r="FM159" s="380"/>
      <c r="FN159" s="380"/>
      <c r="FO159" s="380"/>
      <c r="FP159" s="380"/>
      <c r="FQ159" s="380"/>
      <c r="FR159" s="380"/>
      <c r="FS159" s="380"/>
      <c r="FT159" s="380"/>
      <c r="FU159" s="380"/>
      <c r="FV159" s="380"/>
      <c r="FW159" s="380"/>
      <c r="FX159" s="380"/>
      <c r="FY159" s="380"/>
      <c r="FZ159" s="380"/>
      <c r="GA159" s="380"/>
      <c r="GB159" s="380"/>
      <c r="GC159" s="380"/>
      <c r="GD159" s="380"/>
      <c r="GE159" s="380"/>
      <c r="GF159" s="380"/>
      <c r="GG159" s="380"/>
      <c r="GH159" s="380"/>
      <c r="GI159" s="380"/>
      <c r="GJ159" s="380"/>
      <c r="GK159" s="380"/>
      <c r="GL159" s="380"/>
      <c r="GM159" s="380"/>
      <c r="GN159" s="380"/>
      <c r="GO159" s="380"/>
      <c r="GP159" s="380"/>
      <c r="GQ159" s="380"/>
      <c r="GR159" s="380"/>
      <c r="GS159" s="380"/>
      <c r="GT159" s="380"/>
      <c r="GU159" s="380"/>
      <c r="GV159" s="380"/>
      <c r="GW159" s="380"/>
      <c r="GX159" s="380"/>
      <c r="GY159" s="380"/>
      <c r="GZ159" s="380"/>
      <c r="HA159" s="380"/>
      <c r="HB159" s="380"/>
      <c r="HC159" s="380"/>
      <c r="HD159" s="380"/>
      <c r="HE159" s="380"/>
      <c r="HF159" s="380"/>
      <c r="HG159" s="380"/>
      <c r="HH159" s="380"/>
    </row>
    <row r="160" spans="1:216">
      <c r="A160" s="103"/>
      <c r="B160" s="377"/>
      <c r="C160" s="377"/>
      <c r="D160" s="377"/>
      <c r="E160" s="377"/>
      <c r="F160" s="377"/>
      <c r="G160" s="377"/>
      <c r="H160" s="377"/>
      <c r="I160" s="377"/>
      <c r="J160" s="377"/>
      <c r="K160" s="377"/>
      <c r="L160" s="377"/>
      <c r="M160" s="378"/>
      <c r="N160" s="378"/>
      <c r="O160" s="378"/>
      <c r="P160" s="378"/>
      <c r="Q160" s="378"/>
      <c r="R160" s="378"/>
      <c r="S160" s="378"/>
      <c r="T160" s="378"/>
      <c r="U160" s="378"/>
      <c r="V160" s="378"/>
      <c r="W160" s="378"/>
      <c r="X160" s="378"/>
      <c r="Y160" s="380"/>
      <c r="Z160" s="409"/>
      <c r="AA160" s="380"/>
      <c r="AB160" s="380"/>
      <c r="AC160" s="380"/>
      <c r="AD160" s="380"/>
      <c r="AE160" s="380"/>
      <c r="AF160" s="380"/>
      <c r="AG160" s="380"/>
      <c r="AH160" s="380"/>
      <c r="AI160" s="380"/>
      <c r="AJ160" s="380"/>
      <c r="AR160" s="380"/>
      <c r="AS160" s="380"/>
      <c r="AT160" s="380"/>
      <c r="AU160" s="380"/>
      <c r="AV160" s="380"/>
      <c r="AW160" s="380"/>
      <c r="AX160" s="380"/>
      <c r="AY160" s="380"/>
      <c r="AZ160" s="380"/>
      <c r="BA160" s="380"/>
      <c r="BB160" s="380"/>
      <c r="BC160" s="380"/>
      <c r="BD160" s="380"/>
      <c r="BE160" s="380"/>
      <c r="BF160" s="380"/>
      <c r="BG160" s="380"/>
      <c r="BH160" s="380"/>
      <c r="BI160" s="380"/>
      <c r="BJ160" s="377"/>
      <c r="CE160" s="380"/>
      <c r="CF160" s="380"/>
      <c r="CG160" s="380"/>
      <c r="EZ160" s="380"/>
      <c r="FA160" s="380"/>
      <c r="FB160" s="380"/>
      <c r="FC160" s="380"/>
      <c r="FD160" s="380"/>
      <c r="FE160" s="380"/>
      <c r="FF160" s="380"/>
      <c r="FG160" s="380"/>
      <c r="FH160" s="380"/>
      <c r="FI160" s="380"/>
      <c r="FJ160" s="380"/>
      <c r="FK160" s="380"/>
      <c r="FL160" s="380"/>
      <c r="FM160" s="380"/>
      <c r="FN160" s="380"/>
      <c r="FO160" s="380"/>
      <c r="FP160" s="380"/>
      <c r="FQ160" s="380"/>
      <c r="FR160" s="380"/>
      <c r="FS160" s="380"/>
      <c r="FT160" s="380"/>
      <c r="FU160" s="380"/>
      <c r="FV160" s="380"/>
      <c r="FW160" s="380"/>
      <c r="FX160" s="380"/>
      <c r="FY160" s="380"/>
      <c r="FZ160" s="380"/>
      <c r="GA160" s="380"/>
      <c r="GB160" s="380"/>
      <c r="GC160" s="380"/>
      <c r="GD160" s="380"/>
      <c r="GE160" s="380"/>
      <c r="GF160" s="380"/>
      <c r="GG160" s="380"/>
      <c r="GH160" s="380"/>
      <c r="GI160" s="380"/>
      <c r="GJ160" s="380"/>
      <c r="GK160" s="380"/>
      <c r="GL160" s="380"/>
      <c r="GM160" s="380"/>
      <c r="GN160" s="380"/>
      <c r="GO160" s="380"/>
      <c r="GP160" s="380"/>
      <c r="GQ160" s="380"/>
      <c r="GR160" s="380"/>
      <c r="GS160" s="380"/>
      <c r="GT160" s="380"/>
      <c r="GU160" s="380"/>
      <c r="GV160" s="380"/>
      <c r="GW160" s="380"/>
      <c r="GX160" s="380"/>
      <c r="GY160" s="380"/>
      <c r="GZ160" s="380"/>
      <c r="HA160" s="380"/>
      <c r="HB160" s="380"/>
      <c r="HC160" s="380"/>
      <c r="HD160" s="380"/>
      <c r="HE160" s="380"/>
      <c r="HF160" s="380"/>
      <c r="HG160" s="380"/>
      <c r="HH160" s="380"/>
    </row>
    <row r="161" spans="1:216">
      <c r="A161" s="103"/>
      <c r="B161" s="377"/>
      <c r="C161" s="377"/>
      <c r="D161" s="377"/>
      <c r="E161" s="377"/>
      <c r="F161" s="377"/>
      <c r="G161" s="377"/>
      <c r="H161" s="377"/>
      <c r="I161" s="377"/>
      <c r="J161" s="377"/>
      <c r="K161" s="377"/>
      <c r="L161" s="377"/>
      <c r="M161" s="378"/>
      <c r="N161" s="378"/>
      <c r="O161" s="378"/>
      <c r="P161" s="378"/>
      <c r="Q161" s="378"/>
      <c r="R161" s="378"/>
      <c r="S161" s="378"/>
      <c r="T161" s="378"/>
      <c r="U161" s="378"/>
      <c r="V161" s="378"/>
      <c r="W161" s="378"/>
      <c r="X161" s="378"/>
      <c r="Y161" s="380"/>
      <c r="Z161" s="409"/>
      <c r="AA161" s="380"/>
      <c r="AB161" s="380"/>
      <c r="AC161" s="380"/>
      <c r="AD161" s="380"/>
      <c r="AE161" s="380"/>
      <c r="AF161" s="380"/>
      <c r="AG161" s="380"/>
      <c r="AH161" s="380"/>
      <c r="AI161" s="380"/>
      <c r="AJ161" s="380"/>
      <c r="AR161" s="380"/>
      <c r="AS161" s="380"/>
      <c r="AT161" s="380"/>
      <c r="AU161" s="380"/>
      <c r="AV161" s="380"/>
      <c r="AW161" s="380"/>
      <c r="AX161" s="380"/>
      <c r="AY161" s="380"/>
      <c r="AZ161" s="380"/>
      <c r="BA161" s="380"/>
      <c r="BB161" s="380"/>
      <c r="BC161" s="380"/>
      <c r="BD161" s="380"/>
      <c r="BE161" s="380"/>
      <c r="BF161" s="380"/>
      <c r="BG161" s="380"/>
      <c r="BH161" s="380"/>
      <c r="BI161" s="380"/>
      <c r="BJ161" s="377"/>
      <c r="CE161" s="380"/>
      <c r="CF161" s="380"/>
      <c r="CG161" s="380"/>
      <c r="EZ161" s="380"/>
      <c r="FA161" s="380"/>
      <c r="FB161" s="380"/>
      <c r="FC161" s="380"/>
      <c r="FD161" s="380"/>
      <c r="FE161" s="380"/>
      <c r="FF161" s="380"/>
      <c r="FG161" s="380"/>
      <c r="FH161" s="380"/>
      <c r="FI161" s="380"/>
      <c r="FJ161" s="380"/>
      <c r="FK161" s="380"/>
      <c r="FL161" s="380"/>
      <c r="FM161" s="380"/>
      <c r="FN161" s="380"/>
      <c r="FO161" s="380"/>
      <c r="FP161" s="380"/>
      <c r="FQ161" s="380"/>
      <c r="FR161" s="380"/>
      <c r="FS161" s="380"/>
      <c r="FT161" s="380"/>
      <c r="FU161" s="380"/>
      <c r="FV161" s="380"/>
      <c r="FW161" s="380"/>
      <c r="FX161" s="380"/>
      <c r="FY161" s="380"/>
      <c r="FZ161" s="380"/>
      <c r="GA161" s="380"/>
      <c r="GB161" s="380"/>
      <c r="GC161" s="380"/>
      <c r="GD161" s="380"/>
      <c r="GE161" s="380"/>
      <c r="GF161" s="380"/>
      <c r="GG161" s="380"/>
      <c r="GH161" s="380"/>
      <c r="GI161" s="380"/>
      <c r="GJ161" s="380"/>
      <c r="GK161" s="380"/>
      <c r="GL161" s="380"/>
      <c r="GM161" s="380"/>
      <c r="GN161" s="380"/>
      <c r="GO161" s="380"/>
      <c r="GP161" s="380"/>
      <c r="GQ161" s="380"/>
      <c r="GR161" s="380"/>
      <c r="GS161" s="380"/>
      <c r="GT161" s="380"/>
      <c r="GU161" s="380"/>
      <c r="GV161" s="380"/>
      <c r="GW161" s="380"/>
      <c r="GX161" s="380"/>
      <c r="GY161" s="380"/>
      <c r="GZ161" s="380"/>
      <c r="HA161" s="380"/>
      <c r="HB161" s="380"/>
      <c r="HC161" s="380"/>
      <c r="HD161" s="380"/>
      <c r="HE161" s="380"/>
      <c r="HF161" s="380"/>
      <c r="HG161" s="380"/>
      <c r="HH161" s="380"/>
    </row>
    <row r="162" spans="1:216">
      <c r="A162" s="103"/>
      <c r="B162" s="377"/>
      <c r="C162" s="377"/>
      <c r="D162" s="377"/>
      <c r="E162" s="377"/>
      <c r="F162" s="377"/>
      <c r="G162" s="377"/>
      <c r="H162" s="377"/>
      <c r="I162" s="377"/>
      <c r="J162" s="377"/>
      <c r="K162" s="377"/>
      <c r="L162" s="377"/>
      <c r="M162" s="378"/>
      <c r="N162" s="378"/>
      <c r="O162" s="378"/>
      <c r="P162" s="378"/>
      <c r="Q162" s="378"/>
      <c r="R162" s="378"/>
      <c r="S162" s="378"/>
      <c r="T162" s="378"/>
      <c r="U162" s="378"/>
      <c r="V162" s="378"/>
      <c r="W162" s="378"/>
      <c r="X162" s="378"/>
      <c r="Y162" s="380"/>
      <c r="Z162" s="409"/>
      <c r="AA162" s="380"/>
      <c r="AB162" s="380"/>
      <c r="AC162" s="380"/>
      <c r="AD162" s="380"/>
      <c r="AE162" s="380"/>
      <c r="AF162" s="380"/>
      <c r="AG162" s="380"/>
      <c r="AH162" s="380"/>
      <c r="AI162" s="380"/>
      <c r="AJ162" s="380"/>
      <c r="AR162" s="380"/>
      <c r="AS162" s="380"/>
      <c r="AT162" s="380"/>
      <c r="AU162" s="380"/>
      <c r="AV162" s="380"/>
      <c r="AW162" s="380"/>
      <c r="AX162" s="380"/>
      <c r="AY162" s="380"/>
      <c r="AZ162" s="380"/>
      <c r="BA162" s="380"/>
      <c r="BB162" s="380"/>
      <c r="BC162" s="380"/>
      <c r="BD162" s="380"/>
      <c r="BE162" s="380"/>
      <c r="BF162" s="380"/>
      <c r="BG162" s="380"/>
      <c r="BH162" s="380"/>
      <c r="BI162" s="380"/>
      <c r="BJ162" s="377"/>
      <c r="CE162" s="380"/>
      <c r="CF162" s="380"/>
      <c r="CG162" s="380"/>
      <c r="EZ162" s="380"/>
      <c r="FA162" s="380"/>
      <c r="FB162" s="380"/>
      <c r="FC162" s="380"/>
      <c r="FD162" s="380"/>
      <c r="FE162" s="380"/>
      <c r="FF162" s="380"/>
      <c r="FG162" s="380"/>
      <c r="FH162" s="380"/>
      <c r="FI162" s="380"/>
      <c r="FJ162" s="380"/>
      <c r="FK162" s="380"/>
      <c r="FL162" s="380"/>
      <c r="FM162" s="380"/>
      <c r="FN162" s="380"/>
      <c r="FO162" s="380"/>
      <c r="FP162" s="380"/>
      <c r="FQ162" s="380"/>
      <c r="FR162" s="380"/>
      <c r="FS162" s="380"/>
      <c r="FT162" s="380"/>
      <c r="FU162" s="380"/>
      <c r="FV162" s="380"/>
      <c r="FW162" s="380"/>
      <c r="FX162" s="380"/>
      <c r="FY162" s="380"/>
      <c r="FZ162" s="380"/>
      <c r="GA162" s="380"/>
      <c r="GB162" s="380"/>
      <c r="GC162" s="380"/>
      <c r="GD162" s="380"/>
      <c r="GE162" s="380"/>
      <c r="GF162" s="380"/>
      <c r="GG162" s="380"/>
      <c r="GH162" s="380"/>
      <c r="GI162" s="380"/>
      <c r="GJ162" s="380"/>
      <c r="GK162" s="380"/>
      <c r="GL162" s="380"/>
      <c r="GM162" s="380"/>
      <c r="GN162" s="380"/>
      <c r="GO162" s="380"/>
      <c r="GP162" s="380"/>
      <c r="GQ162" s="380"/>
      <c r="GR162" s="380"/>
      <c r="GS162" s="380"/>
      <c r="GT162" s="380"/>
      <c r="GU162" s="380"/>
      <c r="GV162" s="380"/>
      <c r="GW162" s="380"/>
      <c r="GX162" s="380"/>
      <c r="GY162" s="380"/>
      <c r="GZ162" s="380"/>
      <c r="HA162" s="380"/>
      <c r="HB162" s="380"/>
      <c r="HC162" s="380"/>
      <c r="HD162" s="380"/>
      <c r="HE162" s="380"/>
      <c r="HF162" s="380"/>
      <c r="HG162" s="380"/>
      <c r="HH162" s="380"/>
    </row>
    <row r="163" spans="1:216">
      <c r="A163" s="103"/>
      <c r="B163" s="377"/>
      <c r="C163" s="377"/>
      <c r="D163" s="377"/>
      <c r="E163" s="377"/>
      <c r="F163" s="377"/>
      <c r="G163" s="377"/>
      <c r="H163" s="377"/>
      <c r="I163" s="377"/>
      <c r="J163" s="377"/>
      <c r="K163" s="377"/>
      <c r="L163" s="377"/>
      <c r="M163" s="378"/>
      <c r="N163" s="378"/>
      <c r="O163" s="378"/>
      <c r="P163" s="378"/>
      <c r="Q163" s="378"/>
      <c r="R163" s="378"/>
      <c r="S163" s="378"/>
      <c r="T163" s="378"/>
      <c r="U163" s="378"/>
      <c r="V163" s="378"/>
      <c r="W163" s="378"/>
      <c r="X163" s="378"/>
      <c r="Y163" s="380"/>
      <c r="Z163" s="409"/>
      <c r="AA163" s="380"/>
      <c r="AB163" s="380"/>
      <c r="AC163" s="380"/>
      <c r="AD163" s="380"/>
      <c r="AE163" s="380"/>
      <c r="AF163" s="380"/>
      <c r="AG163" s="380"/>
      <c r="AH163" s="380"/>
      <c r="AI163" s="380"/>
      <c r="AJ163" s="380"/>
      <c r="AR163" s="380"/>
      <c r="AS163" s="380"/>
      <c r="AT163" s="380"/>
      <c r="AU163" s="380"/>
      <c r="AV163" s="380"/>
      <c r="AW163" s="380"/>
      <c r="AX163" s="380"/>
      <c r="AY163" s="380"/>
      <c r="AZ163" s="380"/>
      <c r="BA163" s="380"/>
      <c r="BB163" s="380"/>
      <c r="BC163" s="380"/>
      <c r="BD163" s="380"/>
      <c r="BE163" s="380"/>
      <c r="BF163" s="380"/>
      <c r="BG163" s="380"/>
      <c r="BH163" s="380"/>
      <c r="BI163" s="380"/>
      <c r="BJ163" s="377"/>
      <c r="CE163" s="380"/>
      <c r="CF163" s="380"/>
      <c r="CG163" s="380"/>
      <c r="EZ163" s="380"/>
      <c r="FA163" s="380"/>
      <c r="FB163" s="380"/>
      <c r="FC163" s="380"/>
      <c r="FD163" s="380"/>
      <c r="FE163" s="380"/>
      <c r="FF163" s="380"/>
      <c r="FG163" s="380"/>
      <c r="FH163" s="380"/>
      <c r="FI163" s="380"/>
      <c r="FJ163" s="380"/>
      <c r="FK163" s="380"/>
      <c r="FL163" s="380"/>
      <c r="FM163" s="380"/>
      <c r="FN163" s="380"/>
      <c r="FO163" s="380"/>
      <c r="FP163" s="380"/>
      <c r="FQ163" s="380"/>
      <c r="FR163" s="380"/>
      <c r="FS163" s="380"/>
      <c r="FT163" s="380"/>
      <c r="FU163" s="380"/>
      <c r="FV163" s="380"/>
      <c r="FW163" s="380"/>
      <c r="FX163" s="380"/>
      <c r="FY163" s="380"/>
      <c r="FZ163" s="380"/>
      <c r="GA163" s="380"/>
      <c r="GB163" s="380"/>
      <c r="GC163" s="380"/>
      <c r="GD163" s="380"/>
      <c r="GE163" s="380"/>
      <c r="GF163" s="380"/>
      <c r="GG163" s="380"/>
      <c r="GH163" s="380"/>
      <c r="GI163" s="380"/>
      <c r="GJ163" s="380"/>
      <c r="GK163" s="380"/>
      <c r="GL163" s="380"/>
      <c r="GM163" s="380"/>
      <c r="GN163" s="380"/>
      <c r="GO163" s="380"/>
      <c r="GP163" s="380"/>
      <c r="GQ163" s="380"/>
      <c r="GR163" s="380"/>
      <c r="GS163" s="380"/>
      <c r="GT163" s="380"/>
      <c r="GU163" s="380"/>
      <c r="GV163" s="380"/>
      <c r="GW163" s="380"/>
      <c r="GX163" s="380"/>
      <c r="GY163" s="380"/>
      <c r="GZ163" s="380"/>
      <c r="HA163" s="380"/>
      <c r="HB163" s="380"/>
      <c r="HC163" s="380"/>
      <c r="HD163" s="380"/>
      <c r="HE163" s="380"/>
      <c r="HF163" s="380"/>
      <c r="HG163" s="380"/>
      <c r="HH163" s="380"/>
    </row>
    <row r="164" spans="1:216">
      <c r="A164" s="103"/>
      <c r="B164" s="377"/>
      <c r="C164" s="377"/>
      <c r="D164" s="377"/>
      <c r="E164" s="377"/>
      <c r="F164" s="377"/>
      <c r="G164" s="377"/>
      <c r="H164" s="377"/>
      <c r="I164" s="377"/>
      <c r="J164" s="377"/>
      <c r="K164" s="377"/>
      <c r="L164" s="377"/>
      <c r="M164" s="378"/>
      <c r="N164" s="378"/>
      <c r="O164" s="378"/>
      <c r="P164" s="378"/>
      <c r="Q164" s="378"/>
      <c r="R164" s="378"/>
      <c r="S164" s="378"/>
      <c r="T164" s="378"/>
      <c r="U164" s="378"/>
      <c r="V164" s="378"/>
      <c r="W164" s="378"/>
      <c r="X164" s="378"/>
      <c r="Y164" s="380"/>
      <c r="Z164" s="409"/>
      <c r="AA164" s="380"/>
      <c r="AB164" s="380"/>
      <c r="AC164" s="380"/>
      <c r="AD164" s="380"/>
      <c r="AE164" s="380"/>
      <c r="AF164" s="380"/>
      <c r="AG164" s="380"/>
      <c r="AH164" s="380"/>
      <c r="AI164" s="380"/>
      <c r="AJ164" s="380"/>
      <c r="AR164" s="380"/>
      <c r="AS164" s="380"/>
      <c r="AT164" s="380"/>
      <c r="AU164" s="380"/>
      <c r="AV164" s="380"/>
      <c r="AW164" s="380"/>
      <c r="AX164" s="380"/>
      <c r="AY164" s="380"/>
      <c r="AZ164" s="380"/>
      <c r="BA164" s="380"/>
      <c r="BB164" s="380"/>
      <c r="BC164" s="380"/>
      <c r="BD164" s="380"/>
      <c r="BE164" s="380"/>
      <c r="BF164" s="380"/>
      <c r="BG164" s="380"/>
      <c r="BH164" s="380"/>
      <c r="BI164" s="380"/>
      <c r="BJ164" s="377"/>
      <c r="CE164" s="380"/>
      <c r="CF164" s="380"/>
      <c r="CG164" s="380"/>
      <c r="EZ164" s="380"/>
      <c r="FA164" s="380"/>
      <c r="FB164" s="380"/>
      <c r="FC164" s="380"/>
      <c r="FD164" s="380"/>
      <c r="FE164" s="380"/>
      <c r="FF164" s="380"/>
      <c r="FG164" s="380"/>
      <c r="FH164" s="380"/>
      <c r="FI164" s="380"/>
      <c r="FJ164" s="380"/>
      <c r="FK164" s="380"/>
      <c r="FL164" s="380"/>
      <c r="FM164" s="380"/>
      <c r="FN164" s="380"/>
      <c r="FO164" s="380"/>
      <c r="FP164" s="380"/>
      <c r="FQ164" s="380"/>
      <c r="FR164" s="380"/>
      <c r="FS164" s="380"/>
      <c r="FT164" s="380"/>
      <c r="FU164" s="380"/>
      <c r="FV164" s="380"/>
      <c r="FW164" s="380"/>
      <c r="FX164" s="380"/>
      <c r="FY164" s="380"/>
      <c r="FZ164" s="380"/>
      <c r="GA164" s="380"/>
      <c r="GB164" s="380"/>
      <c r="GC164" s="380"/>
      <c r="GD164" s="380"/>
      <c r="GE164" s="380"/>
      <c r="GF164" s="380"/>
      <c r="GG164" s="380"/>
      <c r="GH164" s="380"/>
      <c r="GI164" s="380"/>
      <c r="GJ164" s="380"/>
      <c r="GK164" s="380"/>
      <c r="GL164" s="380"/>
      <c r="GM164" s="380"/>
      <c r="GN164" s="380"/>
      <c r="GO164" s="380"/>
      <c r="GP164" s="380"/>
      <c r="GQ164" s="380"/>
      <c r="GR164" s="380"/>
      <c r="GS164" s="380"/>
      <c r="GT164" s="380"/>
      <c r="GU164" s="380"/>
      <c r="GV164" s="380"/>
      <c r="GW164" s="380"/>
      <c r="GX164" s="380"/>
      <c r="GY164" s="380"/>
      <c r="GZ164" s="380"/>
      <c r="HA164" s="380"/>
      <c r="HB164" s="380"/>
      <c r="HC164" s="380"/>
      <c r="HD164" s="380"/>
      <c r="HE164" s="380"/>
      <c r="HF164" s="380"/>
      <c r="HG164" s="380"/>
      <c r="HH164" s="380"/>
    </row>
    <row r="165" spans="1:216">
      <c r="A165" s="103"/>
      <c r="B165" s="377"/>
      <c r="C165" s="377"/>
      <c r="D165" s="377"/>
      <c r="E165" s="377"/>
      <c r="F165" s="377"/>
      <c r="G165" s="377"/>
      <c r="H165" s="377"/>
      <c r="I165" s="377"/>
      <c r="J165" s="377"/>
      <c r="K165" s="377"/>
      <c r="L165" s="377"/>
      <c r="M165" s="378"/>
      <c r="N165" s="378"/>
      <c r="O165" s="378"/>
      <c r="P165" s="378"/>
      <c r="Q165" s="378"/>
      <c r="R165" s="378"/>
      <c r="S165" s="378"/>
      <c r="T165" s="378"/>
      <c r="U165" s="378"/>
      <c r="V165" s="378"/>
      <c r="W165" s="378"/>
      <c r="X165" s="378"/>
      <c r="Y165" s="380"/>
      <c r="Z165" s="409"/>
      <c r="AA165" s="380"/>
      <c r="AB165" s="380"/>
      <c r="AC165" s="380"/>
      <c r="AD165" s="380"/>
      <c r="AE165" s="380"/>
      <c r="AF165" s="380"/>
      <c r="AG165" s="380"/>
      <c r="AH165" s="380"/>
      <c r="AI165" s="380"/>
      <c r="AJ165" s="380"/>
      <c r="AR165" s="380"/>
      <c r="AS165" s="380"/>
      <c r="AT165" s="380"/>
      <c r="AU165" s="380"/>
      <c r="AV165" s="380"/>
      <c r="AW165" s="380"/>
      <c r="AX165" s="380"/>
      <c r="AY165" s="380"/>
      <c r="AZ165" s="380"/>
      <c r="BA165" s="380"/>
      <c r="BB165" s="380"/>
      <c r="BC165" s="380"/>
      <c r="BD165" s="380"/>
      <c r="BE165" s="380"/>
      <c r="BF165" s="380"/>
      <c r="BG165" s="380"/>
      <c r="BH165" s="380"/>
      <c r="BI165" s="380"/>
      <c r="BJ165" s="377"/>
      <c r="CE165" s="380"/>
      <c r="CF165" s="380"/>
      <c r="CG165" s="380"/>
      <c r="EZ165" s="380"/>
      <c r="FA165" s="380"/>
      <c r="FB165" s="380"/>
      <c r="FC165" s="380"/>
      <c r="FD165" s="380"/>
      <c r="FE165" s="380"/>
      <c r="FF165" s="380"/>
      <c r="FG165" s="380"/>
      <c r="FH165" s="380"/>
      <c r="FI165" s="380"/>
      <c r="FJ165" s="380"/>
      <c r="FK165" s="380"/>
      <c r="FL165" s="380"/>
      <c r="FM165" s="380"/>
      <c r="FN165" s="380"/>
      <c r="FO165" s="380"/>
      <c r="FP165" s="380"/>
      <c r="FQ165" s="380"/>
      <c r="FR165" s="380"/>
      <c r="FS165" s="380"/>
      <c r="FT165" s="380"/>
      <c r="FU165" s="380"/>
      <c r="FV165" s="380"/>
      <c r="FW165" s="380"/>
      <c r="FX165" s="380"/>
      <c r="FY165" s="380"/>
      <c r="FZ165" s="380"/>
      <c r="GA165" s="380"/>
      <c r="GB165" s="380"/>
      <c r="GC165" s="380"/>
      <c r="GD165" s="380"/>
      <c r="GE165" s="380"/>
      <c r="GF165" s="380"/>
      <c r="GG165" s="380"/>
      <c r="GH165" s="380"/>
      <c r="GI165" s="380"/>
      <c r="GJ165" s="380"/>
      <c r="GK165" s="380"/>
      <c r="GL165" s="380"/>
      <c r="GM165" s="380"/>
      <c r="GN165" s="380"/>
      <c r="GO165" s="380"/>
      <c r="GP165" s="380"/>
      <c r="GQ165" s="380"/>
      <c r="GR165" s="380"/>
      <c r="GS165" s="380"/>
      <c r="GT165" s="380"/>
      <c r="GU165" s="380"/>
      <c r="GV165" s="380"/>
      <c r="GW165" s="380"/>
      <c r="GX165" s="380"/>
      <c r="GY165" s="380"/>
      <c r="GZ165" s="380"/>
      <c r="HA165" s="380"/>
      <c r="HB165" s="380"/>
      <c r="HC165" s="380"/>
      <c r="HD165" s="380"/>
      <c r="HE165" s="380"/>
      <c r="HF165" s="380"/>
      <c r="HG165" s="380"/>
      <c r="HH165" s="380"/>
    </row>
    <row r="166" spans="1:216">
      <c r="A166" s="103"/>
      <c r="B166" s="377"/>
      <c r="C166" s="377"/>
      <c r="D166" s="377"/>
      <c r="E166" s="377"/>
      <c r="F166" s="377"/>
      <c r="G166" s="377"/>
      <c r="H166" s="377"/>
      <c r="I166" s="377"/>
      <c r="J166" s="377"/>
      <c r="K166" s="377"/>
      <c r="L166" s="377"/>
      <c r="M166" s="378"/>
      <c r="N166" s="378"/>
      <c r="O166" s="378"/>
      <c r="P166" s="378"/>
      <c r="Q166" s="378"/>
      <c r="R166" s="378"/>
      <c r="S166" s="378"/>
      <c r="T166" s="378"/>
      <c r="U166" s="378"/>
      <c r="V166" s="378"/>
      <c r="W166" s="378"/>
      <c r="X166" s="378"/>
      <c r="Y166" s="380"/>
      <c r="Z166" s="409"/>
      <c r="AA166" s="380"/>
      <c r="AB166" s="380"/>
      <c r="AC166" s="380"/>
      <c r="AD166" s="380"/>
      <c r="AE166" s="380"/>
      <c r="AF166" s="380"/>
      <c r="AG166" s="380"/>
      <c r="AH166" s="380"/>
      <c r="AI166" s="380"/>
      <c r="AJ166" s="380"/>
      <c r="AR166" s="380"/>
      <c r="AS166" s="380"/>
      <c r="AT166" s="380"/>
      <c r="AU166" s="380"/>
      <c r="AV166" s="380"/>
      <c r="AW166" s="380"/>
      <c r="AX166" s="380"/>
      <c r="AY166" s="380"/>
      <c r="AZ166" s="380"/>
      <c r="BA166" s="380"/>
      <c r="BB166" s="380"/>
      <c r="BC166" s="380"/>
      <c r="BD166" s="380"/>
      <c r="BE166" s="380"/>
      <c r="BF166" s="380"/>
      <c r="BG166" s="380"/>
      <c r="BH166" s="380"/>
      <c r="BI166" s="380"/>
      <c r="BJ166" s="377"/>
      <c r="CE166" s="380"/>
      <c r="CF166" s="380"/>
      <c r="CG166" s="380"/>
      <c r="EZ166" s="380"/>
      <c r="FA166" s="380"/>
      <c r="FB166" s="380"/>
      <c r="FC166" s="380"/>
      <c r="FD166" s="380"/>
      <c r="FE166" s="380"/>
      <c r="FF166" s="380"/>
      <c r="FG166" s="380"/>
      <c r="FH166" s="380"/>
      <c r="FI166" s="380"/>
      <c r="FJ166" s="380"/>
      <c r="FK166" s="380"/>
      <c r="FL166" s="380"/>
      <c r="FM166" s="380"/>
      <c r="FN166" s="380"/>
      <c r="FO166" s="380"/>
      <c r="FP166" s="380"/>
      <c r="FQ166" s="380"/>
      <c r="FR166" s="380"/>
      <c r="FS166" s="380"/>
      <c r="FT166" s="380"/>
      <c r="FU166" s="380"/>
      <c r="FV166" s="380"/>
      <c r="FW166" s="380"/>
      <c r="FX166" s="380"/>
      <c r="FY166" s="380"/>
      <c r="FZ166" s="380"/>
      <c r="GA166" s="380"/>
      <c r="GB166" s="380"/>
      <c r="GC166" s="380"/>
      <c r="GD166" s="380"/>
      <c r="GE166" s="380"/>
      <c r="GF166" s="380"/>
      <c r="GG166" s="380"/>
      <c r="GH166" s="380"/>
      <c r="GI166" s="380"/>
      <c r="GJ166" s="380"/>
      <c r="GK166" s="380"/>
      <c r="GL166" s="380"/>
      <c r="GM166" s="380"/>
      <c r="GN166" s="380"/>
      <c r="GO166" s="380"/>
      <c r="GP166" s="380"/>
      <c r="GQ166" s="380"/>
      <c r="GR166" s="380"/>
      <c r="GS166" s="380"/>
      <c r="GT166" s="380"/>
      <c r="GU166" s="380"/>
      <c r="GV166" s="380"/>
      <c r="GW166" s="380"/>
      <c r="GX166" s="380"/>
      <c r="GY166" s="380"/>
      <c r="GZ166" s="380"/>
      <c r="HA166" s="380"/>
      <c r="HB166" s="380"/>
      <c r="HC166" s="380"/>
      <c r="HD166" s="380"/>
      <c r="HE166" s="380"/>
      <c r="HF166" s="380"/>
      <c r="HG166" s="380"/>
      <c r="HH166" s="380"/>
    </row>
    <row r="167" spans="1:216">
      <c r="A167" s="103"/>
      <c r="B167" s="377"/>
      <c r="C167" s="377"/>
      <c r="D167" s="377"/>
      <c r="E167" s="377"/>
      <c r="F167" s="377"/>
      <c r="G167" s="377"/>
      <c r="H167" s="377"/>
      <c r="I167" s="377"/>
      <c r="J167" s="377"/>
      <c r="K167" s="377"/>
      <c r="L167" s="377"/>
      <c r="M167" s="378"/>
      <c r="N167" s="378"/>
      <c r="O167" s="378"/>
      <c r="P167" s="378"/>
      <c r="Q167" s="378"/>
      <c r="R167" s="378"/>
      <c r="S167" s="378"/>
      <c r="T167" s="378"/>
      <c r="U167" s="378"/>
      <c r="V167" s="378"/>
      <c r="W167" s="378"/>
      <c r="X167" s="378"/>
      <c r="Y167" s="380"/>
      <c r="Z167" s="409"/>
      <c r="AA167" s="380"/>
      <c r="AB167" s="380"/>
      <c r="AC167" s="380"/>
      <c r="AD167" s="380"/>
      <c r="AE167" s="380"/>
      <c r="AF167" s="380"/>
      <c r="AG167" s="380"/>
      <c r="AH167" s="380"/>
      <c r="AI167" s="380"/>
      <c r="AJ167" s="380"/>
      <c r="AR167" s="380"/>
      <c r="AS167" s="380"/>
      <c r="AT167" s="380"/>
      <c r="AU167" s="380"/>
      <c r="AV167" s="380"/>
      <c r="AW167" s="380"/>
      <c r="AX167" s="380"/>
      <c r="AY167" s="380"/>
      <c r="AZ167" s="380"/>
      <c r="BA167" s="380"/>
      <c r="BB167" s="380"/>
      <c r="BC167" s="380"/>
      <c r="BD167" s="380"/>
      <c r="BE167" s="380"/>
      <c r="BF167" s="380"/>
      <c r="BG167" s="380"/>
      <c r="BH167" s="380"/>
      <c r="BI167" s="380"/>
      <c r="BJ167" s="377"/>
      <c r="CE167" s="380"/>
      <c r="CF167" s="380"/>
      <c r="CG167" s="380"/>
      <c r="EZ167" s="380"/>
      <c r="FA167" s="380"/>
      <c r="FB167" s="380"/>
      <c r="FC167" s="380"/>
      <c r="FD167" s="380"/>
      <c r="FE167" s="380"/>
      <c r="FF167" s="380"/>
      <c r="FG167" s="380"/>
      <c r="FH167" s="380"/>
      <c r="FI167" s="380"/>
      <c r="FJ167" s="380"/>
      <c r="FK167" s="380"/>
      <c r="FL167" s="380"/>
      <c r="FM167" s="380"/>
      <c r="FN167" s="380"/>
      <c r="FO167" s="380"/>
      <c r="FP167" s="380"/>
      <c r="FQ167" s="380"/>
      <c r="FR167" s="380"/>
      <c r="FS167" s="380"/>
      <c r="FT167" s="380"/>
      <c r="FU167" s="380"/>
      <c r="FV167" s="380"/>
      <c r="FW167" s="380"/>
      <c r="FX167" s="380"/>
      <c r="FY167" s="380"/>
      <c r="FZ167" s="380"/>
      <c r="GA167" s="380"/>
      <c r="GB167" s="380"/>
      <c r="GC167" s="380"/>
      <c r="GD167" s="380"/>
      <c r="GE167" s="380"/>
      <c r="GF167" s="380"/>
      <c r="GG167" s="380"/>
      <c r="GH167" s="380"/>
      <c r="GI167" s="380"/>
      <c r="GJ167" s="380"/>
      <c r="GK167" s="380"/>
      <c r="GL167" s="380"/>
      <c r="GM167" s="380"/>
      <c r="GN167" s="380"/>
      <c r="GO167" s="380"/>
      <c r="GP167" s="380"/>
      <c r="GQ167" s="380"/>
      <c r="GR167" s="380"/>
      <c r="GS167" s="380"/>
      <c r="GT167" s="380"/>
      <c r="GU167" s="380"/>
      <c r="GV167" s="380"/>
      <c r="GW167" s="380"/>
      <c r="GX167" s="380"/>
      <c r="GY167" s="380"/>
      <c r="GZ167" s="380"/>
      <c r="HA167" s="380"/>
      <c r="HB167" s="380"/>
      <c r="HC167" s="380"/>
      <c r="HD167" s="380"/>
      <c r="HE167" s="380"/>
      <c r="HF167" s="380"/>
      <c r="HG167" s="380"/>
      <c r="HH167" s="380"/>
    </row>
    <row r="168" spans="1:216">
      <c r="A168" s="103"/>
      <c r="B168" s="377"/>
      <c r="C168" s="377"/>
      <c r="D168" s="377"/>
      <c r="E168" s="377"/>
      <c r="F168" s="377"/>
      <c r="G168" s="377"/>
      <c r="H168" s="377"/>
      <c r="I168" s="377"/>
      <c r="J168" s="377"/>
      <c r="K168" s="377"/>
      <c r="L168" s="377"/>
      <c r="M168" s="378"/>
      <c r="N168" s="378"/>
      <c r="O168" s="378"/>
      <c r="P168" s="378"/>
      <c r="Q168" s="378"/>
      <c r="R168" s="378"/>
      <c r="S168" s="378"/>
      <c r="T168" s="378"/>
      <c r="U168" s="378"/>
      <c r="V168" s="378"/>
      <c r="W168" s="378"/>
      <c r="X168" s="378"/>
      <c r="Y168" s="380"/>
      <c r="Z168" s="409"/>
      <c r="AA168" s="380"/>
      <c r="AB168" s="380"/>
      <c r="AC168" s="380"/>
      <c r="AD168" s="380"/>
      <c r="AE168" s="380"/>
      <c r="AF168" s="380"/>
      <c r="AG168" s="380"/>
      <c r="AH168" s="380"/>
      <c r="AI168" s="380"/>
      <c r="AJ168" s="380"/>
      <c r="AR168" s="380"/>
      <c r="AS168" s="380"/>
      <c r="AT168" s="380"/>
      <c r="AU168" s="380"/>
      <c r="AV168" s="380"/>
      <c r="AW168" s="380"/>
      <c r="AX168" s="380"/>
      <c r="AY168" s="380"/>
      <c r="AZ168" s="380"/>
      <c r="BA168" s="380"/>
      <c r="BB168" s="380"/>
      <c r="BC168" s="380"/>
      <c r="BD168" s="380"/>
      <c r="BE168" s="380"/>
      <c r="BF168" s="380"/>
      <c r="BG168" s="380"/>
      <c r="BH168" s="380"/>
      <c r="BI168" s="380"/>
      <c r="BJ168" s="377"/>
      <c r="CE168" s="380"/>
      <c r="CF168" s="380"/>
      <c r="CG168" s="380"/>
      <c r="EZ168" s="380"/>
      <c r="FA168" s="380"/>
      <c r="FB168" s="380"/>
      <c r="FC168" s="380"/>
      <c r="FD168" s="380"/>
      <c r="FE168" s="380"/>
      <c r="FF168" s="380"/>
      <c r="FG168" s="380"/>
      <c r="FH168" s="380"/>
      <c r="FI168" s="380"/>
      <c r="FJ168" s="380"/>
      <c r="FK168" s="380"/>
      <c r="FL168" s="380"/>
      <c r="FM168" s="380"/>
      <c r="FN168" s="380"/>
      <c r="FO168" s="380"/>
      <c r="FP168" s="380"/>
      <c r="FQ168" s="380"/>
      <c r="FR168" s="380"/>
      <c r="FS168" s="380"/>
      <c r="FT168" s="380"/>
      <c r="FU168" s="380"/>
      <c r="FV168" s="380"/>
      <c r="FW168" s="380"/>
      <c r="FX168" s="380"/>
      <c r="FY168" s="380"/>
      <c r="FZ168" s="380"/>
      <c r="GA168" s="380"/>
      <c r="GB168" s="380"/>
      <c r="GC168" s="380"/>
      <c r="GD168" s="380"/>
      <c r="GE168" s="380"/>
      <c r="GF168" s="380"/>
      <c r="GG168" s="380"/>
      <c r="GH168" s="380"/>
      <c r="GI168" s="380"/>
      <c r="GJ168" s="380"/>
      <c r="GK168" s="380"/>
      <c r="GL168" s="380"/>
      <c r="GM168" s="380"/>
      <c r="GN168" s="380"/>
      <c r="GO168" s="380"/>
      <c r="GP168" s="380"/>
      <c r="GQ168" s="380"/>
      <c r="GR168" s="380"/>
      <c r="GS168" s="380"/>
      <c r="GT168" s="380"/>
      <c r="GU168" s="380"/>
      <c r="GV168" s="380"/>
      <c r="GW168" s="380"/>
      <c r="GX168" s="380"/>
      <c r="GY168" s="380"/>
      <c r="GZ168" s="380"/>
      <c r="HA168" s="380"/>
      <c r="HB168" s="380"/>
      <c r="HC168" s="380"/>
      <c r="HD168" s="380"/>
      <c r="HE168" s="380"/>
      <c r="HF168" s="380"/>
      <c r="HG168" s="380"/>
      <c r="HH168" s="380"/>
    </row>
    <row r="169" spans="1:216">
      <c r="A169" s="103"/>
      <c r="B169" s="377"/>
      <c r="C169" s="377"/>
      <c r="D169" s="377"/>
      <c r="E169" s="377"/>
      <c r="F169" s="377"/>
      <c r="G169" s="377"/>
      <c r="H169" s="377"/>
      <c r="I169" s="377"/>
      <c r="J169" s="377"/>
      <c r="K169" s="377"/>
      <c r="L169" s="377"/>
      <c r="M169" s="378"/>
      <c r="N169" s="378"/>
      <c r="O169" s="378"/>
      <c r="P169" s="378"/>
      <c r="Q169" s="378"/>
      <c r="R169" s="378"/>
      <c r="S169" s="378"/>
      <c r="T169" s="378"/>
      <c r="U169" s="378"/>
      <c r="V169" s="378"/>
      <c r="W169" s="378"/>
      <c r="X169" s="378"/>
      <c r="Y169" s="380"/>
      <c r="Z169" s="409"/>
      <c r="AA169" s="380"/>
      <c r="AB169" s="380"/>
      <c r="AC169" s="380"/>
      <c r="AD169" s="380"/>
      <c r="AE169" s="380"/>
      <c r="AF169" s="380"/>
      <c r="AG169" s="380"/>
      <c r="AH169" s="380"/>
      <c r="AI169" s="380"/>
      <c r="AJ169" s="380"/>
      <c r="AR169" s="380"/>
      <c r="AS169" s="380"/>
      <c r="AT169" s="380"/>
      <c r="AU169" s="380"/>
      <c r="AV169" s="380"/>
      <c r="AW169" s="380"/>
      <c r="AX169" s="380"/>
      <c r="AY169" s="380"/>
      <c r="AZ169" s="380"/>
      <c r="BA169" s="380"/>
      <c r="BB169" s="380"/>
      <c r="BC169" s="380"/>
      <c r="BD169" s="380"/>
      <c r="BE169" s="380"/>
      <c r="BF169" s="380"/>
      <c r="BG169" s="380"/>
      <c r="BH169" s="380"/>
      <c r="BI169" s="380"/>
      <c r="BJ169" s="377"/>
      <c r="CE169" s="380"/>
      <c r="CF169" s="380"/>
      <c r="CG169" s="380"/>
      <c r="EZ169" s="380"/>
      <c r="FA169" s="380"/>
      <c r="FB169" s="380"/>
      <c r="FC169" s="380"/>
      <c r="FD169" s="380"/>
      <c r="FE169" s="380"/>
      <c r="FF169" s="380"/>
      <c r="FG169" s="380"/>
      <c r="FH169" s="380"/>
      <c r="FI169" s="380"/>
      <c r="FJ169" s="380"/>
      <c r="FK169" s="380"/>
      <c r="FL169" s="380"/>
      <c r="FM169" s="380"/>
      <c r="FN169" s="380"/>
      <c r="FO169" s="380"/>
      <c r="FP169" s="380"/>
      <c r="FQ169" s="380"/>
      <c r="FR169" s="380"/>
      <c r="FS169" s="380"/>
      <c r="FT169" s="380"/>
      <c r="FU169" s="380"/>
      <c r="FV169" s="380"/>
      <c r="FW169" s="380"/>
      <c r="FX169" s="380"/>
      <c r="FY169" s="380"/>
      <c r="FZ169" s="380"/>
      <c r="GA169" s="380"/>
      <c r="GB169" s="380"/>
      <c r="GC169" s="380"/>
      <c r="GD169" s="380"/>
      <c r="GE169" s="380"/>
      <c r="GF169" s="380"/>
      <c r="GG169" s="380"/>
      <c r="GH169" s="380"/>
      <c r="GI169" s="380"/>
      <c r="GJ169" s="380"/>
      <c r="GK169" s="380"/>
      <c r="GL169" s="380"/>
      <c r="GM169" s="380"/>
      <c r="GN169" s="380"/>
      <c r="GO169" s="380"/>
      <c r="GP169" s="380"/>
      <c r="GQ169" s="380"/>
      <c r="GR169" s="380"/>
      <c r="GS169" s="380"/>
      <c r="GT169" s="380"/>
      <c r="GU169" s="380"/>
      <c r="GV169" s="380"/>
      <c r="GW169" s="380"/>
      <c r="GX169" s="380"/>
      <c r="GY169" s="380"/>
      <c r="GZ169" s="380"/>
      <c r="HA169" s="380"/>
      <c r="HB169" s="380"/>
      <c r="HC169" s="380"/>
      <c r="HD169" s="380"/>
      <c r="HE169" s="380"/>
      <c r="HF169" s="380"/>
      <c r="HG169" s="380"/>
      <c r="HH169" s="380"/>
    </row>
    <row r="170" spans="1:216">
      <c r="A170" s="103"/>
      <c r="B170" s="377"/>
      <c r="C170" s="377"/>
      <c r="D170" s="377"/>
      <c r="E170" s="377"/>
      <c r="F170" s="377"/>
      <c r="G170" s="377"/>
      <c r="H170" s="377"/>
      <c r="I170" s="377"/>
      <c r="J170" s="377"/>
      <c r="K170" s="377"/>
      <c r="L170" s="377"/>
      <c r="M170" s="378"/>
      <c r="N170" s="378"/>
      <c r="O170" s="378"/>
      <c r="P170" s="378"/>
      <c r="Q170" s="378"/>
      <c r="R170" s="378"/>
      <c r="S170" s="378"/>
      <c r="T170" s="378"/>
      <c r="U170" s="378"/>
      <c r="V170" s="378"/>
      <c r="W170" s="378"/>
      <c r="X170" s="378"/>
      <c r="Y170" s="380"/>
      <c r="Z170" s="409"/>
      <c r="AA170" s="380"/>
      <c r="AB170" s="380"/>
      <c r="AC170" s="380"/>
      <c r="AD170" s="380"/>
      <c r="AE170" s="380"/>
      <c r="AF170" s="380"/>
      <c r="AG170" s="380"/>
      <c r="AH170" s="380"/>
      <c r="AI170" s="380"/>
      <c r="AJ170" s="380"/>
      <c r="AR170" s="380"/>
      <c r="AS170" s="380"/>
      <c r="AT170" s="380"/>
      <c r="AU170" s="380"/>
      <c r="AV170" s="380"/>
      <c r="AW170" s="380"/>
      <c r="AX170" s="380"/>
      <c r="AY170" s="380"/>
      <c r="AZ170" s="380"/>
      <c r="BA170" s="380"/>
      <c r="BB170" s="380"/>
      <c r="BC170" s="380"/>
      <c r="BD170" s="380"/>
      <c r="BE170" s="380"/>
      <c r="BF170" s="380"/>
      <c r="BG170" s="380"/>
      <c r="BH170" s="380"/>
      <c r="BI170" s="380"/>
      <c r="BJ170" s="377"/>
      <c r="CE170" s="380"/>
      <c r="CF170" s="380"/>
      <c r="CG170" s="380"/>
      <c r="EZ170" s="380"/>
      <c r="FA170" s="380"/>
      <c r="FB170" s="380"/>
      <c r="FC170" s="380"/>
      <c r="FD170" s="380"/>
      <c r="FE170" s="380"/>
      <c r="FF170" s="380"/>
      <c r="FG170" s="380"/>
      <c r="FH170" s="380"/>
      <c r="FI170" s="380"/>
      <c r="FJ170" s="380"/>
      <c r="FK170" s="380"/>
      <c r="FL170" s="380"/>
      <c r="FM170" s="380"/>
      <c r="FN170" s="380"/>
      <c r="FO170" s="380"/>
      <c r="FP170" s="380"/>
      <c r="FQ170" s="380"/>
      <c r="FR170" s="380"/>
      <c r="FS170" s="380"/>
      <c r="FT170" s="380"/>
      <c r="FU170" s="380"/>
      <c r="FV170" s="380"/>
      <c r="FW170" s="380"/>
      <c r="FX170" s="380"/>
      <c r="FY170" s="380"/>
      <c r="FZ170" s="380"/>
      <c r="GA170" s="380"/>
      <c r="GB170" s="380"/>
      <c r="GC170" s="380"/>
      <c r="GD170" s="380"/>
      <c r="GE170" s="380"/>
      <c r="GF170" s="380"/>
      <c r="GG170" s="380"/>
      <c r="GH170" s="380"/>
      <c r="GI170" s="380"/>
      <c r="GJ170" s="380"/>
      <c r="GK170" s="380"/>
      <c r="GL170" s="380"/>
      <c r="GM170" s="380"/>
      <c r="GN170" s="380"/>
      <c r="GO170" s="380"/>
      <c r="GP170" s="380"/>
      <c r="GQ170" s="380"/>
      <c r="GR170" s="380"/>
      <c r="GS170" s="380"/>
      <c r="GT170" s="380"/>
      <c r="GU170" s="380"/>
      <c r="GV170" s="380"/>
      <c r="GW170" s="380"/>
      <c r="GX170" s="380"/>
      <c r="GY170" s="380"/>
      <c r="GZ170" s="380"/>
      <c r="HA170" s="380"/>
      <c r="HB170" s="380"/>
      <c r="HC170" s="380"/>
      <c r="HD170" s="380"/>
      <c r="HE170" s="380"/>
      <c r="HF170" s="380"/>
      <c r="HG170" s="380"/>
      <c r="HH170" s="380"/>
    </row>
    <row r="171" spans="1:216">
      <c r="A171" s="103"/>
      <c r="B171" s="377"/>
      <c r="C171" s="377"/>
      <c r="D171" s="377"/>
      <c r="E171" s="377"/>
      <c r="F171" s="377"/>
      <c r="G171" s="377"/>
      <c r="H171" s="377"/>
      <c r="I171" s="377"/>
      <c r="J171" s="377"/>
      <c r="K171" s="377"/>
      <c r="L171" s="377"/>
      <c r="M171" s="378"/>
      <c r="N171" s="378"/>
      <c r="O171" s="378"/>
      <c r="P171" s="378"/>
      <c r="Q171" s="378"/>
      <c r="R171" s="378"/>
      <c r="S171" s="378"/>
      <c r="T171" s="378"/>
      <c r="U171" s="378"/>
      <c r="V171" s="378"/>
      <c r="W171" s="378"/>
      <c r="X171" s="378"/>
      <c r="Y171" s="380"/>
      <c r="Z171" s="409"/>
      <c r="AA171" s="380"/>
      <c r="AB171" s="380"/>
      <c r="AC171" s="380"/>
      <c r="AD171" s="380"/>
      <c r="AE171" s="380"/>
      <c r="AF171" s="380"/>
      <c r="AG171" s="380"/>
      <c r="AH171" s="380"/>
      <c r="AI171" s="380"/>
      <c r="AJ171" s="380"/>
      <c r="AR171" s="380"/>
      <c r="AS171" s="380"/>
      <c r="AT171" s="380"/>
      <c r="AU171" s="380"/>
      <c r="AV171" s="380"/>
      <c r="AW171" s="380"/>
      <c r="AX171" s="380"/>
      <c r="AY171" s="380"/>
      <c r="AZ171" s="380"/>
      <c r="BA171" s="380"/>
      <c r="BB171" s="380"/>
      <c r="BC171" s="380"/>
      <c r="BD171" s="380"/>
      <c r="BE171" s="380"/>
      <c r="BF171" s="380"/>
      <c r="BG171" s="380"/>
      <c r="BH171" s="380"/>
      <c r="BI171" s="380"/>
      <c r="BJ171" s="377"/>
      <c r="CE171" s="380"/>
      <c r="CF171" s="380"/>
      <c r="CG171" s="380"/>
      <c r="EZ171" s="380"/>
      <c r="FA171" s="380"/>
      <c r="FB171" s="380"/>
      <c r="FC171" s="380"/>
      <c r="FD171" s="380"/>
      <c r="FE171" s="380"/>
      <c r="FF171" s="380"/>
      <c r="FG171" s="380"/>
      <c r="FH171" s="380"/>
      <c r="FI171" s="380"/>
      <c r="FJ171" s="380"/>
      <c r="FK171" s="380"/>
      <c r="FL171" s="380"/>
      <c r="FM171" s="380"/>
      <c r="FN171" s="380"/>
      <c r="FO171" s="380"/>
      <c r="FP171" s="380"/>
      <c r="FQ171" s="380"/>
      <c r="FR171" s="380"/>
      <c r="FS171" s="380"/>
      <c r="FT171" s="380"/>
      <c r="FU171" s="380"/>
      <c r="FV171" s="380"/>
      <c r="FW171" s="380"/>
      <c r="FX171" s="380"/>
      <c r="FY171" s="380"/>
      <c r="FZ171" s="380"/>
      <c r="GA171" s="380"/>
      <c r="GB171" s="380"/>
      <c r="GC171" s="380"/>
      <c r="GD171" s="380"/>
      <c r="GE171" s="380"/>
      <c r="GF171" s="380"/>
      <c r="GG171" s="380"/>
      <c r="GH171" s="380"/>
      <c r="GI171" s="380"/>
      <c r="GJ171" s="380"/>
      <c r="GK171" s="380"/>
      <c r="GL171" s="380"/>
      <c r="GM171" s="380"/>
      <c r="GN171" s="380"/>
      <c r="GO171" s="380"/>
      <c r="GP171" s="380"/>
      <c r="GQ171" s="380"/>
      <c r="GR171" s="380"/>
      <c r="GS171" s="380"/>
      <c r="GT171" s="380"/>
      <c r="GU171" s="380"/>
      <c r="GV171" s="380"/>
      <c r="GW171" s="380"/>
      <c r="GX171" s="380"/>
      <c r="GY171" s="380"/>
      <c r="GZ171" s="380"/>
      <c r="HA171" s="380"/>
      <c r="HB171" s="380"/>
      <c r="HC171" s="380"/>
      <c r="HD171" s="380"/>
      <c r="HE171" s="380"/>
      <c r="HF171" s="380"/>
      <c r="HG171" s="380"/>
      <c r="HH171" s="380"/>
    </row>
    <row r="172" spans="1:216">
      <c r="A172" s="103"/>
      <c r="B172" s="377"/>
      <c r="C172" s="377"/>
      <c r="D172" s="377"/>
      <c r="E172" s="377"/>
      <c r="F172" s="377"/>
      <c r="G172" s="377"/>
      <c r="H172" s="377"/>
      <c r="I172" s="377"/>
      <c r="J172" s="377"/>
      <c r="K172" s="377"/>
      <c r="L172" s="377"/>
      <c r="M172" s="378"/>
      <c r="N172" s="378"/>
      <c r="O172" s="378"/>
      <c r="P172" s="378"/>
      <c r="Q172" s="378"/>
      <c r="R172" s="378"/>
      <c r="S172" s="378"/>
      <c r="T172" s="378"/>
      <c r="U172" s="378"/>
      <c r="V172" s="378"/>
      <c r="W172" s="378"/>
      <c r="X172" s="378"/>
      <c r="Y172" s="380"/>
      <c r="Z172" s="409"/>
      <c r="AA172" s="380"/>
      <c r="AB172" s="380"/>
      <c r="AC172" s="380"/>
      <c r="AD172" s="380"/>
      <c r="AE172" s="380"/>
      <c r="AF172" s="380"/>
      <c r="AG172" s="380"/>
      <c r="AH172" s="380"/>
      <c r="AI172" s="380"/>
      <c r="AJ172" s="380"/>
      <c r="AR172" s="380"/>
      <c r="AS172" s="380"/>
      <c r="AT172" s="380"/>
      <c r="AU172" s="380"/>
      <c r="AV172" s="380"/>
      <c r="AW172" s="380"/>
      <c r="AX172" s="380"/>
      <c r="AY172" s="380"/>
      <c r="AZ172" s="380"/>
      <c r="BA172" s="380"/>
      <c r="BB172" s="380"/>
      <c r="BC172" s="380"/>
      <c r="BD172" s="380"/>
      <c r="BE172" s="380"/>
      <c r="BF172" s="380"/>
      <c r="BG172" s="380"/>
      <c r="BH172" s="380"/>
      <c r="BI172" s="380"/>
      <c r="BJ172" s="377"/>
      <c r="CE172" s="380"/>
      <c r="CF172" s="380"/>
      <c r="CG172" s="380"/>
      <c r="EZ172" s="380"/>
      <c r="FA172" s="380"/>
      <c r="FB172" s="380"/>
      <c r="FC172" s="380"/>
      <c r="FD172" s="380"/>
      <c r="FE172" s="380"/>
      <c r="FF172" s="380"/>
      <c r="FG172" s="380"/>
      <c r="FH172" s="380"/>
      <c r="FI172" s="380"/>
      <c r="FJ172" s="380"/>
      <c r="FK172" s="380"/>
      <c r="FL172" s="380"/>
      <c r="FM172" s="380"/>
      <c r="FN172" s="380"/>
      <c r="FO172" s="380"/>
      <c r="FP172" s="380"/>
      <c r="FQ172" s="380"/>
      <c r="FR172" s="380"/>
      <c r="FS172" s="380"/>
      <c r="FT172" s="380"/>
      <c r="FU172" s="380"/>
      <c r="FV172" s="380"/>
      <c r="FW172" s="380"/>
      <c r="FX172" s="380"/>
      <c r="FY172" s="380"/>
      <c r="FZ172" s="380"/>
      <c r="GA172" s="380"/>
      <c r="GB172" s="380"/>
      <c r="GC172" s="380"/>
      <c r="GD172" s="380"/>
      <c r="GE172" s="380"/>
      <c r="GF172" s="380"/>
      <c r="GG172" s="380"/>
      <c r="GH172" s="380"/>
      <c r="GI172" s="380"/>
      <c r="GJ172" s="380"/>
      <c r="GK172" s="380"/>
      <c r="GL172" s="380"/>
      <c r="GM172" s="380"/>
      <c r="GN172" s="380"/>
      <c r="GO172" s="380"/>
      <c r="GP172" s="380"/>
      <c r="GQ172" s="380"/>
      <c r="GR172" s="380"/>
      <c r="GS172" s="380"/>
      <c r="GT172" s="380"/>
      <c r="GU172" s="380"/>
      <c r="GV172" s="380"/>
      <c r="GW172" s="380"/>
      <c r="GX172" s="380"/>
      <c r="GY172" s="380"/>
      <c r="GZ172" s="380"/>
      <c r="HA172" s="380"/>
      <c r="HB172" s="380"/>
      <c r="HC172" s="380"/>
      <c r="HD172" s="380"/>
      <c r="HE172" s="380"/>
      <c r="HF172" s="380"/>
      <c r="HG172" s="380"/>
      <c r="HH172" s="380"/>
    </row>
    <row r="173" spans="1:216">
      <c r="A173" s="103"/>
      <c r="B173" s="377"/>
      <c r="C173" s="377"/>
      <c r="D173" s="377"/>
      <c r="E173" s="377"/>
      <c r="F173" s="377"/>
      <c r="G173" s="377"/>
      <c r="H173" s="377"/>
      <c r="I173" s="377"/>
      <c r="J173" s="377"/>
      <c r="K173" s="377"/>
      <c r="L173" s="377"/>
      <c r="M173" s="378"/>
      <c r="N173" s="378"/>
      <c r="O173" s="378"/>
      <c r="P173" s="378"/>
      <c r="Q173" s="378"/>
      <c r="R173" s="378"/>
      <c r="S173" s="378"/>
      <c r="T173" s="378"/>
      <c r="U173" s="378"/>
      <c r="V173" s="378"/>
      <c r="W173" s="378"/>
      <c r="X173" s="378"/>
      <c r="Y173" s="380"/>
      <c r="Z173" s="409"/>
      <c r="AA173" s="380"/>
      <c r="AB173" s="380"/>
      <c r="AC173" s="380"/>
      <c r="AD173" s="380"/>
      <c r="AE173" s="380"/>
      <c r="AF173" s="380"/>
      <c r="AG173" s="380"/>
      <c r="AH173" s="380"/>
      <c r="AI173" s="380"/>
      <c r="AJ173" s="380"/>
      <c r="AR173" s="380"/>
      <c r="AS173" s="380"/>
      <c r="AT173" s="380"/>
      <c r="AU173" s="380"/>
      <c r="AV173" s="380"/>
      <c r="AW173" s="380"/>
      <c r="AX173" s="380"/>
      <c r="AY173" s="380"/>
      <c r="AZ173" s="380"/>
      <c r="BA173" s="380"/>
      <c r="BB173" s="380"/>
      <c r="BC173" s="380"/>
      <c r="BD173" s="380"/>
      <c r="BE173" s="380"/>
      <c r="BF173" s="380"/>
      <c r="BG173" s="380"/>
      <c r="BH173" s="380"/>
      <c r="BI173" s="380"/>
      <c r="BJ173" s="377"/>
      <c r="CE173" s="380"/>
      <c r="CF173" s="380"/>
      <c r="CG173" s="380"/>
      <c r="EZ173" s="380"/>
      <c r="FA173" s="380"/>
      <c r="FB173" s="380"/>
      <c r="FC173" s="380"/>
      <c r="FD173" s="380"/>
      <c r="FE173" s="380"/>
      <c r="FF173" s="380"/>
      <c r="FG173" s="380"/>
      <c r="FH173" s="380"/>
      <c r="FI173" s="380"/>
      <c r="FJ173" s="380"/>
      <c r="FK173" s="380"/>
      <c r="FL173" s="380"/>
      <c r="FM173" s="380"/>
      <c r="FN173" s="380"/>
      <c r="FO173" s="380"/>
      <c r="FP173" s="380"/>
      <c r="FQ173" s="380"/>
      <c r="FR173" s="380"/>
      <c r="FS173" s="380"/>
      <c r="FT173" s="380"/>
      <c r="FU173" s="380"/>
      <c r="FV173" s="380"/>
      <c r="FW173" s="380"/>
      <c r="FX173" s="380"/>
      <c r="FY173" s="380"/>
      <c r="FZ173" s="380"/>
      <c r="GA173" s="380"/>
      <c r="GB173" s="380"/>
      <c r="GC173" s="380"/>
      <c r="GD173" s="380"/>
      <c r="GE173" s="380"/>
      <c r="GF173" s="380"/>
      <c r="GG173" s="380"/>
      <c r="GH173" s="380"/>
      <c r="GI173" s="380"/>
      <c r="GJ173" s="380"/>
      <c r="GK173" s="380"/>
      <c r="GL173" s="380"/>
      <c r="GM173" s="380"/>
      <c r="GN173" s="380"/>
      <c r="GO173" s="380"/>
      <c r="GP173" s="380"/>
      <c r="GQ173" s="380"/>
      <c r="GR173" s="380"/>
      <c r="GS173" s="380"/>
      <c r="GT173" s="380"/>
      <c r="GU173" s="380"/>
      <c r="GV173" s="380"/>
      <c r="GW173" s="380"/>
      <c r="GX173" s="380"/>
      <c r="GY173" s="380"/>
      <c r="GZ173" s="380"/>
      <c r="HA173" s="380"/>
      <c r="HB173" s="380"/>
      <c r="HC173" s="380"/>
      <c r="HD173" s="380"/>
      <c r="HE173" s="380"/>
      <c r="HF173" s="380"/>
      <c r="HG173" s="380"/>
      <c r="HH173" s="380"/>
    </row>
    <row r="174" spans="1:216">
      <c r="A174" s="103"/>
      <c r="B174" s="377"/>
      <c r="C174" s="377"/>
      <c r="D174" s="377"/>
      <c r="E174" s="377"/>
      <c r="F174" s="377"/>
      <c r="G174" s="377"/>
      <c r="H174" s="377"/>
      <c r="I174" s="377"/>
      <c r="J174" s="377"/>
      <c r="K174" s="377"/>
      <c r="L174" s="377"/>
      <c r="M174" s="378"/>
      <c r="N174" s="378"/>
      <c r="O174" s="378"/>
      <c r="P174" s="378"/>
      <c r="Q174" s="378"/>
      <c r="R174" s="378"/>
      <c r="S174" s="378"/>
      <c r="T174" s="378"/>
      <c r="U174" s="378"/>
      <c r="V174" s="378"/>
      <c r="W174" s="378"/>
      <c r="X174" s="378"/>
      <c r="Y174" s="380"/>
      <c r="Z174" s="409"/>
      <c r="AA174" s="380"/>
      <c r="AB174" s="380"/>
      <c r="AC174" s="380"/>
      <c r="AD174" s="380"/>
      <c r="AE174" s="380"/>
      <c r="AF174" s="380"/>
      <c r="AG174" s="380"/>
      <c r="AH174" s="380"/>
      <c r="AI174" s="380"/>
      <c r="AJ174" s="380"/>
      <c r="AR174" s="380"/>
      <c r="AS174" s="380"/>
      <c r="AT174" s="380"/>
      <c r="AU174" s="380"/>
      <c r="AV174" s="380"/>
      <c r="AW174" s="380"/>
      <c r="AX174" s="380"/>
      <c r="AY174" s="380"/>
      <c r="AZ174" s="380"/>
      <c r="BA174" s="380"/>
      <c r="BB174" s="380"/>
      <c r="BC174" s="380"/>
      <c r="BD174" s="380"/>
      <c r="BE174" s="380"/>
      <c r="BF174" s="380"/>
      <c r="BG174" s="380"/>
      <c r="BH174" s="380"/>
      <c r="BI174" s="380"/>
      <c r="BJ174" s="377"/>
      <c r="CE174" s="380"/>
      <c r="CF174" s="380"/>
      <c r="CG174" s="380"/>
      <c r="EZ174" s="380"/>
      <c r="FA174" s="380"/>
      <c r="FB174" s="380"/>
      <c r="FC174" s="380"/>
      <c r="FD174" s="380"/>
      <c r="FE174" s="380"/>
      <c r="FF174" s="380"/>
      <c r="FG174" s="380"/>
      <c r="FH174" s="380"/>
      <c r="FI174" s="380"/>
      <c r="FJ174" s="380"/>
      <c r="FK174" s="380"/>
      <c r="FL174" s="380"/>
      <c r="FM174" s="380"/>
      <c r="FN174" s="380"/>
      <c r="FO174" s="380"/>
      <c r="FP174" s="380"/>
      <c r="FQ174" s="380"/>
      <c r="FR174" s="380"/>
      <c r="FS174" s="380"/>
      <c r="FT174" s="380"/>
      <c r="FU174" s="380"/>
      <c r="FV174" s="380"/>
      <c r="FW174" s="380"/>
      <c r="FX174" s="380"/>
      <c r="FY174" s="380"/>
      <c r="FZ174" s="380"/>
      <c r="GA174" s="380"/>
      <c r="GB174" s="380"/>
      <c r="GC174" s="380"/>
      <c r="GD174" s="380"/>
      <c r="GE174" s="380"/>
      <c r="GF174" s="380"/>
      <c r="GG174" s="380"/>
      <c r="GH174" s="380"/>
      <c r="GI174" s="380"/>
      <c r="GJ174" s="380"/>
      <c r="GK174" s="380"/>
      <c r="GL174" s="380"/>
      <c r="GM174" s="380"/>
      <c r="GN174" s="380"/>
      <c r="GO174" s="380"/>
      <c r="GP174" s="380"/>
      <c r="GQ174" s="380"/>
      <c r="GR174" s="380"/>
      <c r="GS174" s="380"/>
      <c r="GT174" s="380"/>
      <c r="GU174" s="380"/>
      <c r="GV174" s="380"/>
      <c r="GW174" s="380"/>
      <c r="GX174" s="380"/>
      <c r="GY174" s="380"/>
      <c r="GZ174" s="380"/>
      <c r="HA174" s="380"/>
      <c r="HB174" s="380"/>
      <c r="HC174" s="380"/>
      <c r="HD174" s="380"/>
      <c r="HE174" s="380"/>
      <c r="HF174" s="380"/>
      <c r="HG174" s="380"/>
      <c r="HH174" s="380"/>
    </row>
    <row r="175" spans="1:216">
      <c r="A175" s="103"/>
      <c r="B175" s="377"/>
      <c r="C175" s="377"/>
      <c r="D175" s="377"/>
      <c r="E175" s="377"/>
      <c r="F175" s="377"/>
      <c r="G175" s="377"/>
      <c r="H175" s="377"/>
      <c r="I175" s="377"/>
      <c r="J175" s="377"/>
      <c r="K175" s="377"/>
      <c r="L175" s="377"/>
      <c r="M175" s="378"/>
      <c r="N175" s="378"/>
      <c r="O175" s="378"/>
      <c r="P175" s="378"/>
      <c r="Q175" s="378"/>
      <c r="R175" s="378"/>
      <c r="S175" s="378"/>
      <c r="T175" s="378"/>
      <c r="U175" s="378"/>
      <c r="V175" s="378"/>
      <c r="W175" s="378"/>
      <c r="X175" s="378"/>
      <c r="Y175" s="380"/>
      <c r="Z175" s="409"/>
      <c r="AA175" s="380"/>
      <c r="AB175" s="380"/>
      <c r="AC175" s="380"/>
      <c r="AD175" s="380"/>
      <c r="AE175" s="380"/>
      <c r="AF175" s="380"/>
      <c r="AG175" s="380"/>
      <c r="AH175" s="380"/>
      <c r="AI175" s="380"/>
      <c r="AJ175" s="380"/>
      <c r="AR175" s="380"/>
      <c r="AS175" s="380"/>
      <c r="AT175" s="380"/>
      <c r="AU175" s="380"/>
      <c r="AV175" s="380"/>
      <c r="AW175" s="380"/>
      <c r="AX175" s="380"/>
      <c r="AY175" s="380"/>
      <c r="AZ175" s="380"/>
      <c r="BA175" s="380"/>
      <c r="BB175" s="380"/>
      <c r="BC175" s="380"/>
      <c r="BD175" s="380"/>
      <c r="BE175" s="380"/>
      <c r="BF175" s="380"/>
      <c r="BG175" s="380"/>
      <c r="BH175" s="380"/>
      <c r="BI175" s="380"/>
      <c r="BJ175" s="377"/>
      <c r="CE175" s="380"/>
      <c r="CF175" s="380"/>
      <c r="CG175" s="380"/>
      <c r="EZ175" s="380"/>
      <c r="FA175" s="380"/>
      <c r="FB175" s="380"/>
      <c r="FC175" s="380"/>
      <c r="FD175" s="380"/>
      <c r="FE175" s="380"/>
      <c r="FF175" s="380"/>
      <c r="FG175" s="380"/>
      <c r="FH175" s="380"/>
      <c r="FI175" s="380"/>
      <c r="FJ175" s="380"/>
      <c r="FK175" s="380"/>
      <c r="FL175" s="380"/>
      <c r="FM175" s="380"/>
      <c r="FN175" s="380"/>
      <c r="FO175" s="380"/>
      <c r="FP175" s="380"/>
      <c r="FQ175" s="380"/>
      <c r="FR175" s="380"/>
      <c r="FS175" s="380"/>
      <c r="FT175" s="380"/>
      <c r="FU175" s="380"/>
      <c r="FV175" s="380"/>
      <c r="FW175" s="380"/>
      <c r="FX175" s="380"/>
      <c r="FY175" s="380"/>
      <c r="FZ175" s="380"/>
      <c r="GA175" s="380"/>
      <c r="GB175" s="380"/>
      <c r="GC175" s="380"/>
      <c r="GD175" s="380"/>
      <c r="GE175" s="380"/>
      <c r="GF175" s="380"/>
      <c r="GG175" s="380"/>
      <c r="GH175" s="380"/>
      <c r="GI175" s="380"/>
      <c r="GJ175" s="380"/>
      <c r="GK175" s="380"/>
      <c r="GL175" s="380"/>
      <c r="GM175" s="380"/>
      <c r="GN175" s="380"/>
      <c r="GO175" s="380"/>
      <c r="GP175" s="380"/>
      <c r="GQ175" s="380"/>
      <c r="GR175" s="380"/>
      <c r="GS175" s="380"/>
      <c r="GT175" s="380"/>
      <c r="GU175" s="380"/>
      <c r="GV175" s="380"/>
      <c r="GW175" s="380"/>
      <c r="GX175" s="380"/>
      <c r="GY175" s="380"/>
      <c r="GZ175" s="380"/>
      <c r="HA175" s="380"/>
      <c r="HB175" s="380"/>
      <c r="HC175" s="380"/>
      <c r="HD175" s="380"/>
      <c r="HE175" s="380"/>
      <c r="HF175" s="380"/>
      <c r="HG175" s="380"/>
      <c r="HH175" s="380"/>
    </row>
    <row r="176" spans="1:216">
      <c r="A176" s="103"/>
      <c r="B176" s="377"/>
      <c r="C176" s="377"/>
      <c r="D176" s="377"/>
      <c r="E176" s="377"/>
      <c r="F176" s="377"/>
      <c r="G176" s="377"/>
      <c r="H176" s="377"/>
      <c r="I176" s="377"/>
      <c r="J176" s="377"/>
      <c r="K176" s="377"/>
      <c r="L176" s="377"/>
      <c r="M176" s="378"/>
      <c r="N176" s="378"/>
      <c r="O176" s="378"/>
      <c r="P176" s="378"/>
      <c r="Q176" s="378"/>
      <c r="R176" s="378"/>
      <c r="S176" s="378"/>
      <c r="T176" s="378"/>
      <c r="U176" s="378"/>
      <c r="V176" s="378"/>
      <c r="W176" s="378"/>
      <c r="X176" s="378"/>
      <c r="Y176" s="380"/>
      <c r="Z176" s="409"/>
      <c r="AA176" s="380"/>
      <c r="AB176" s="380"/>
      <c r="AC176" s="380"/>
      <c r="AD176" s="380"/>
      <c r="AE176" s="380"/>
      <c r="AF176" s="380"/>
      <c r="AG176" s="380"/>
      <c r="AH176" s="380"/>
      <c r="AI176" s="380"/>
      <c r="AJ176" s="380"/>
      <c r="AR176" s="380"/>
      <c r="AS176" s="380"/>
      <c r="AT176" s="380"/>
      <c r="AU176" s="380"/>
      <c r="AV176" s="380"/>
      <c r="AW176" s="380"/>
      <c r="AX176" s="380"/>
      <c r="AY176" s="380"/>
      <c r="AZ176" s="380"/>
      <c r="BA176" s="380"/>
      <c r="BB176" s="380"/>
      <c r="BC176" s="380"/>
      <c r="BD176" s="380"/>
      <c r="BE176" s="380"/>
      <c r="BF176" s="380"/>
      <c r="BG176" s="380"/>
      <c r="BH176" s="380"/>
      <c r="BI176" s="380"/>
      <c r="BJ176" s="377"/>
      <c r="CE176" s="380"/>
      <c r="CF176" s="380"/>
      <c r="CG176" s="380"/>
      <c r="EZ176" s="380"/>
      <c r="FA176" s="380"/>
      <c r="FB176" s="380"/>
      <c r="FC176" s="380"/>
      <c r="FD176" s="380"/>
      <c r="FE176" s="380"/>
      <c r="FF176" s="380"/>
      <c r="FG176" s="380"/>
      <c r="FH176" s="380"/>
      <c r="FI176" s="380"/>
      <c r="FJ176" s="380"/>
      <c r="FK176" s="380"/>
      <c r="FL176" s="380"/>
      <c r="FM176" s="380"/>
      <c r="FN176" s="380"/>
      <c r="FO176" s="380"/>
      <c r="FP176" s="380"/>
      <c r="FQ176" s="380"/>
      <c r="FR176" s="380"/>
      <c r="FS176" s="380"/>
      <c r="FT176" s="380"/>
      <c r="FU176" s="380"/>
      <c r="FV176" s="380"/>
      <c r="FW176" s="380"/>
      <c r="FX176" s="380"/>
      <c r="FY176" s="380"/>
      <c r="FZ176" s="380"/>
      <c r="GA176" s="380"/>
      <c r="GB176" s="380"/>
      <c r="GC176" s="380"/>
      <c r="GD176" s="380"/>
      <c r="GE176" s="380"/>
      <c r="GF176" s="380"/>
      <c r="GG176" s="380"/>
      <c r="GH176" s="380"/>
      <c r="GI176" s="380"/>
      <c r="GJ176" s="380"/>
      <c r="GK176" s="380"/>
      <c r="GL176" s="380"/>
      <c r="GM176" s="380"/>
      <c r="GN176" s="380"/>
      <c r="GO176" s="380"/>
      <c r="GP176" s="380"/>
      <c r="GQ176" s="380"/>
      <c r="GR176" s="380"/>
      <c r="GS176" s="380"/>
      <c r="GT176" s="380"/>
      <c r="GU176" s="380"/>
      <c r="GV176" s="380"/>
      <c r="GW176" s="380"/>
      <c r="GX176" s="380"/>
      <c r="GY176" s="380"/>
      <c r="GZ176" s="380"/>
      <c r="HA176" s="380"/>
      <c r="HB176" s="380"/>
      <c r="HC176" s="380"/>
      <c r="HD176" s="380"/>
      <c r="HE176" s="380"/>
      <c r="HF176" s="380"/>
      <c r="HG176" s="380"/>
      <c r="HH176" s="380"/>
    </row>
    <row r="177" spans="1:216">
      <c r="A177" s="103"/>
      <c r="B177" s="377"/>
      <c r="C177" s="377"/>
      <c r="D177" s="377"/>
      <c r="E177" s="377"/>
      <c r="F177" s="377"/>
      <c r="G177" s="377"/>
      <c r="H177" s="377"/>
      <c r="I177" s="377"/>
      <c r="J177" s="377"/>
      <c r="K177" s="377"/>
      <c r="L177" s="377"/>
      <c r="M177" s="378"/>
      <c r="N177" s="378"/>
      <c r="O177" s="378"/>
      <c r="P177" s="378"/>
      <c r="Q177" s="378"/>
      <c r="R177" s="378"/>
      <c r="S177" s="378"/>
      <c r="T177" s="378"/>
      <c r="U177" s="378"/>
      <c r="V177" s="378"/>
      <c r="W177" s="378"/>
      <c r="X177" s="378"/>
      <c r="Y177" s="380"/>
      <c r="Z177" s="409"/>
      <c r="AA177" s="380"/>
      <c r="AB177" s="380"/>
      <c r="AC177" s="380"/>
      <c r="AD177" s="380"/>
      <c r="AE177" s="380"/>
      <c r="AF177" s="380"/>
      <c r="AG177" s="380"/>
      <c r="AH177" s="380"/>
      <c r="AI177" s="380"/>
      <c r="AJ177" s="380"/>
      <c r="AR177" s="380"/>
      <c r="AS177" s="380"/>
      <c r="AT177" s="380"/>
      <c r="AU177" s="380"/>
      <c r="AV177" s="380"/>
      <c r="AW177" s="380"/>
      <c r="AX177" s="380"/>
      <c r="AY177" s="380"/>
      <c r="AZ177" s="380"/>
      <c r="BA177" s="380"/>
      <c r="BB177" s="380"/>
      <c r="BC177" s="380"/>
      <c r="BD177" s="380"/>
      <c r="BE177" s="380"/>
      <c r="BF177" s="380"/>
      <c r="BG177" s="380"/>
      <c r="BH177" s="380"/>
      <c r="BI177" s="380"/>
      <c r="BJ177" s="377"/>
      <c r="CE177" s="380"/>
      <c r="CF177" s="380"/>
      <c r="CG177" s="380"/>
      <c r="EZ177" s="380"/>
      <c r="FA177" s="380"/>
      <c r="FB177" s="380"/>
      <c r="FC177" s="380"/>
      <c r="FD177" s="380"/>
      <c r="FE177" s="380"/>
      <c r="FF177" s="380"/>
      <c r="FG177" s="380"/>
      <c r="FH177" s="380"/>
      <c r="FI177" s="380"/>
      <c r="FJ177" s="380"/>
      <c r="FK177" s="380"/>
      <c r="FL177" s="380"/>
      <c r="FM177" s="380"/>
      <c r="FN177" s="380"/>
      <c r="FO177" s="380"/>
      <c r="FP177" s="380"/>
      <c r="FQ177" s="380"/>
      <c r="FR177" s="380"/>
      <c r="FS177" s="380"/>
      <c r="FT177" s="380"/>
      <c r="FU177" s="380"/>
      <c r="FV177" s="380"/>
      <c r="FW177" s="380"/>
      <c r="FX177" s="380"/>
      <c r="FY177" s="380"/>
      <c r="FZ177" s="380"/>
      <c r="GA177" s="380"/>
      <c r="GB177" s="380"/>
      <c r="GC177" s="380"/>
      <c r="GD177" s="380"/>
      <c r="GE177" s="380"/>
      <c r="GF177" s="380"/>
      <c r="GG177" s="380"/>
      <c r="GH177" s="380"/>
      <c r="GI177" s="380"/>
      <c r="GJ177" s="380"/>
      <c r="GK177" s="380"/>
      <c r="GL177" s="380"/>
      <c r="GM177" s="380"/>
      <c r="GN177" s="380"/>
      <c r="GO177" s="380"/>
      <c r="GP177" s="380"/>
      <c r="GQ177" s="380"/>
      <c r="GR177" s="380"/>
      <c r="GS177" s="380"/>
      <c r="GT177" s="380"/>
      <c r="GU177" s="380"/>
      <c r="GV177" s="380"/>
      <c r="GW177" s="380"/>
      <c r="GX177" s="380"/>
      <c r="GY177" s="380"/>
      <c r="GZ177" s="380"/>
      <c r="HA177" s="380"/>
      <c r="HB177" s="380"/>
      <c r="HC177" s="380"/>
      <c r="HD177" s="380"/>
      <c r="HE177" s="380"/>
      <c r="HF177" s="380"/>
      <c r="HG177" s="380"/>
      <c r="HH177" s="380"/>
    </row>
    <row r="178" spans="1:216">
      <c r="A178" s="103"/>
      <c r="B178" s="377"/>
      <c r="C178" s="377"/>
      <c r="D178" s="377"/>
      <c r="E178" s="377"/>
      <c r="F178" s="377"/>
      <c r="G178" s="377"/>
      <c r="H178" s="377"/>
      <c r="I178" s="377"/>
      <c r="J178" s="377"/>
      <c r="K178" s="377"/>
      <c r="L178" s="377"/>
      <c r="M178" s="378"/>
      <c r="N178" s="378"/>
      <c r="O178" s="378"/>
      <c r="P178" s="378"/>
      <c r="Q178" s="378"/>
      <c r="R178" s="378"/>
      <c r="S178" s="378"/>
      <c r="T178" s="378"/>
      <c r="U178" s="378"/>
      <c r="V178" s="378"/>
      <c r="W178" s="378"/>
      <c r="X178" s="378"/>
      <c r="Y178" s="380"/>
      <c r="Z178" s="409"/>
      <c r="AA178" s="380"/>
      <c r="AB178" s="380"/>
      <c r="AC178" s="380"/>
      <c r="AD178" s="380"/>
      <c r="AE178" s="380"/>
      <c r="AF178" s="380"/>
      <c r="AG178" s="380"/>
      <c r="AH178" s="380"/>
      <c r="AI178" s="380"/>
      <c r="AJ178" s="380"/>
      <c r="AR178" s="380"/>
      <c r="AS178" s="380"/>
      <c r="AT178" s="380"/>
      <c r="AU178" s="380"/>
      <c r="AV178" s="380"/>
      <c r="AW178" s="380"/>
      <c r="AX178" s="380"/>
      <c r="AY178" s="380"/>
      <c r="AZ178" s="380"/>
      <c r="BA178" s="380"/>
      <c r="BB178" s="380"/>
      <c r="BC178" s="380"/>
      <c r="BD178" s="380"/>
      <c r="BE178" s="380"/>
      <c r="BF178" s="380"/>
      <c r="BG178" s="380"/>
      <c r="BH178" s="380"/>
      <c r="BI178" s="380"/>
      <c r="BJ178" s="377"/>
      <c r="CE178" s="380"/>
      <c r="CF178" s="380"/>
      <c r="CG178" s="380"/>
      <c r="EZ178" s="380"/>
      <c r="FA178" s="380"/>
      <c r="FB178" s="380"/>
      <c r="FC178" s="380"/>
      <c r="FD178" s="380"/>
      <c r="FE178" s="380"/>
      <c r="FF178" s="380"/>
      <c r="FG178" s="380"/>
      <c r="FH178" s="380"/>
      <c r="FI178" s="380"/>
      <c r="FJ178" s="380"/>
      <c r="FK178" s="380"/>
      <c r="FL178" s="380"/>
      <c r="FM178" s="380"/>
      <c r="FN178" s="380"/>
      <c r="FO178" s="380"/>
      <c r="FP178" s="380"/>
      <c r="FQ178" s="380"/>
      <c r="FR178" s="380"/>
      <c r="FS178" s="380"/>
      <c r="FT178" s="380"/>
      <c r="FU178" s="380"/>
      <c r="FV178" s="380"/>
      <c r="FW178" s="380"/>
      <c r="FX178" s="380"/>
      <c r="FY178" s="380"/>
      <c r="FZ178" s="380"/>
      <c r="GA178" s="380"/>
      <c r="GB178" s="380"/>
      <c r="GC178" s="380"/>
      <c r="GD178" s="380"/>
      <c r="GE178" s="380"/>
      <c r="GF178" s="380"/>
      <c r="GG178" s="380"/>
      <c r="GH178" s="380"/>
      <c r="GI178" s="380"/>
      <c r="GJ178" s="380"/>
      <c r="GK178" s="380"/>
      <c r="GL178" s="380"/>
      <c r="GM178" s="380"/>
      <c r="GN178" s="380"/>
      <c r="GO178" s="380"/>
      <c r="GP178" s="380"/>
      <c r="GQ178" s="380"/>
      <c r="GR178" s="380"/>
      <c r="GS178" s="380"/>
      <c r="GT178" s="380"/>
      <c r="GU178" s="380"/>
      <c r="GV178" s="380"/>
      <c r="GW178" s="380"/>
      <c r="GX178" s="380"/>
      <c r="GY178" s="380"/>
      <c r="GZ178" s="380"/>
      <c r="HA178" s="380"/>
      <c r="HB178" s="380"/>
      <c r="HC178" s="380"/>
      <c r="HD178" s="380"/>
      <c r="HE178" s="380"/>
      <c r="HF178" s="380"/>
      <c r="HG178" s="380"/>
      <c r="HH178" s="380"/>
    </row>
    <row r="179" spans="1:216">
      <c r="A179" s="103"/>
      <c r="B179" s="377"/>
      <c r="C179" s="377"/>
      <c r="D179" s="377"/>
      <c r="E179" s="377"/>
      <c r="F179" s="377"/>
      <c r="G179" s="377"/>
      <c r="H179" s="377"/>
      <c r="I179" s="377"/>
      <c r="J179" s="377"/>
      <c r="K179" s="377"/>
      <c r="L179" s="377"/>
      <c r="M179" s="378"/>
      <c r="N179" s="378"/>
      <c r="O179" s="378"/>
      <c r="P179" s="378"/>
      <c r="Q179" s="378"/>
      <c r="R179" s="378"/>
      <c r="S179" s="378"/>
      <c r="T179" s="378"/>
      <c r="U179" s="378"/>
      <c r="V179" s="378"/>
      <c r="W179" s="378"/>
      <c r="X179" s="378"/>
      <c r="Y179" s="380"/>
      <c r="Z179" s="409"/>
      <c r="AA179" s="380"/>
      <c r="AB179" s="380"/>
      <c r="AC179" s="380"/>
      <c r="AD179" s="380"/>
      <c r="AE179" s="380"/>
      <c r="AF179" s="380"/>
      <c r="AG179" s="380"/>
      <c r="AH179" s="380"/>
      <c r="AI179" s="380"/>
      <c r="AJ179" s="380"/>
      <c r="AR179" s="380"/>
      <c r="AS179" s="380"/>
      <c r="AT179" s="380"/>
      <c r="AU179" s="380"/>
      <c r="AV179" s="380"/>
      <c r="AW179" s="380"/>
      <c r="AX179" s="380"/>
      <c r="AY179" s="380"/>
      <c r="AZ179" s="380"/>
      <c r="BA179" s="380"/>
      <c r="BB179" s="380"/>
      <c r="BC179" s="380"/>
      <c r="BD179" s="380"/>
      <c r="BE179" s="380"/>
      <c r="BF179" s="380"/>
      <c r="BG179" s="380"/>
      <c r="BH179" s="380"/>
      <c r="BI179" s="380"/>
      <c r="BJ179" s="377"/>
      <c r="CE179" s="380"/>
      <c r="CF179" s="380"/>
      <c r="CG179" s="380"/>
      <c r="EZ179" s="380"/>
      <c r="FA179" s="380"/>
      <c r="FB179" s="380"/>
      <c r="FC179" s="380"/>
      <c r="FD179" s="380"/>
      <c r="FE179" s="380"/>
      <c r="FF179" s="380"/>
      <c r="FG179" s="380"/>
      <c r="FH179" s="380"/>
      <c r="FI179" s="380"/>
      <c r="FJ179" s="380"/>
      <c r="FK179" s="380"/>
      <c r="FL179" s="380"/>
      <c r="FM179" s="380"/>
      <c r="FN179" s="380"/>
      <c r="FO179" s="380"/>
      <c r="FP179" s="380"/>
      <c r="FQ179" s="380"/>
      <c r="FR179" s="380"/>
      <c r="FS179" s="380"/>
      <c r="FT179" s="380"/>
      <c r="FU179" s="380"/>
      <c r="FV179" s="380"/>
      <c r="FW179" s="380"/>
      <c r="FX179" s="380"/>
      <c r="FY179" s="380"/>
      <c r="FZ179" s="380"/>
      <c r="GA179" s="380"/>
      <c r="GB179" s="380"/>
      <c r="GC179" s="380"/>
      <c r="GD179" s="380"/>
      <c r="GE179" s="380"/>
      <c r="GF179" s="380"/>
      <c r="GG179" s="380"/>
      <c r="GH179" s="380"/>
      <c r="GI179" s="380"/>
      <c r="GJ179" s="380"/>
      <c r="GK179" s="380"/>
      <c r="GL179" s="380"/>
      <c r="GM179" s="380"/>
      <c r="GN179" s="380"/>
      <c r="GO179" s="380"/>
      <c r="GP179" s="380"/>
      <c r="GQ179" s="380"/>
      <c r="GR179" s="380"/>
      <c r="GS179" s="380"/>
      <c r="GT179" s="380"/>
      <c r="GU179" s="380"/>
      <c r="GV179" s="380"/>
      <c r="GW179" s="380"/>
      <c r="GX179" s="380"/>
      <c r="GY179" s="380"/>
      <c r="GZ179" s="380"/>
      <c r="HA179" s="380"/>
      <c r="HB179" s="380"/>
      <c r="HC179" s="380"/>
      <c r="HD179" s="380"/>
      <c r="HE179" s="380"/>
      <c r="HF179" s="380"/>
      <c r="HG179" s="380"/>
      <c r="HH179" s="380"/>
    </row>
    <row r="180" spans="1:216">
      <c r="A180" s="103"/>
      <c r="B180" s="377"/>
      <c r="C180" s="377"/>
      <c r="D180" s="377"/>
      <c r="E180" s="377"/>
      <c r="F180" s="377"/>
      <c r="G180" s="377"/>
      <c r="H180" s="377"/>
      <c r="I180" s="377"/>
      <c r="J180" s="377"/>
      <c r="K180" s="377"/>
      <c r="L180" s="377"/>
      <c r="M180" s="378"/>
      <c r="N180" s="378"/>
      <c r="O180" s="378"/>
      <c r="P180" s="378"/>
      <c r="Q180" s="378"/>
      <c r="R180" s="378"/>
      <c r="S180" s="378"/>
      <c r="T180" s="378"/>
      <c r="U180" s="378"/>
      <c r="V180" s="378"/>
      <c r="W180" s="378"/>
      <c r="X180" s="378"/>
      <c r="Y180" s="380"/>
      <c r="Z180" s="409"/>
      <c r="AA180" s="380"/>
      <c r="AB180" s="380"/>
      <c r="AC180" s="380"/>
      <c r="AD180" s="380"/>
      <c r="AE180" s="380"/>
      <c r="AF180" s="380"/>
      <c r="AG180" s="380"/>
      <c r="AH180" s="380"/>
      <c r="AI180" s="380"/>
      <c r="AJ180" s="380"/>
      <c r="AR180" s="380"/>
      <c r="AS180" s="380"/>
      <c r="AT180" s="380"/>
      <c r="AU180" s="380"/>
      <c r="AV180" s="380"/>
      <c r="AW180" s="380"/>
      <c r="AX180" s="380"/>
      <c r="AY180" s="380"/>
      <c r="AZ180" s="380"/>
      <c r="BA180" s="380"/>
      <c r="BB180" s="380"/>
      <c r="BC180" s="380"/>
      <c r="BD180" s="380"/>
      <c r="BE180" s="380"/>
      <c r="BF180" s="380"/>
      <c r="BG180" s="380"/>
      <c r="BH180" s="380"/>
      <c r="BI180" s="380"/>
      <c r="BJ180" s="377"/>
      <c r="CE180" s="380"/>
      <c r="CF180" s="380"/>
      <c r="CG180" s="380"/>
      <c r="EZ180" s="380"/>
      <c r="FA180" s="380"/>
      <c r="FB180" s="380"/>
      <c r="FC180" s="380"/>
      <c r="FD180" s="380"/>
      <c r="FE180" s="380"/>
      <c r="FF180" s="380"/>
      <c r="FG180" s="380"/>
      <c r="FH180" s="380"/>
      <c r="FI180" s="380"/>
      <c r="FJ180" s="380"/>
      <c r="FK180" s="380"/>
      <c r="FL180" s="380"/>
      <c r="FM180" s="380"/>
      <c r="FN180" s="380"/>
      <c r="FO180" s="380"/>
      <c r="FP180" s="380"/>
      <c r="FQ180" s="380"/>
      <c r="FR180" s="380"/>
      <c r="FS180" s="380"/>
      <c r="FT180" s="380"/>
      <c r="FU180" s="380"/>
      <c r="FV180" s="380"/>
      <c r="FW180" s="380"/>
      <c r="FX180" s="380"/>
      <c r="FY180" s="380"/>
      <c r="FZ180" s="380"/>
      <c r="GA180" s="380"/>
      <c r="GB180" s="380"/>
      <c r="GC180" s="380"/>
      <c r="GD180" s="380"/>
      <c r="GE180" s="380"/>
      <c r="GF180" s="380"/>
      <c r="GG180" s="380"/>
      <c r="GH180" s="380"/>
      <c r="GI180" s="380"/>
      <c r="GJ180" s="380"/>
      <c r="GK180" s="380"/>
      <c r="GL180" s="380"/>
      <c r="GM180" s="380"/>
      <c r="GN180" s="380"/>
      <c r="GO180" s="380"/>
      <c r="GP180" s="380"/>
      <c r="GQ180" s="380"/>
      <c r="GR180" s="380"/>
      <c r="GS180" s="380"/>
      <c r="GT180" s="380"/>
      <c r="GU180" s="380"/>
      <c r="GV180" s="380"/>
      <c r="GW180" s="380"/>
      <c r="GX180" s="380"/>
      <c r="GY180" s="380"/>
      <c r="GZ180" s="380"/>
      <c r="HA180" s="380"/>
      <c r="HB180" s="380"/>
      <c r="HC180" s="380"/>
      <c r="HD180" s="380"/>
      <c r="HE180" s="380"/>
      <c r="HF180" s="380"/>
      <c r="HG180" s="380"/>
      <c r="HH180" s="380"/>
    </row>
    <row r="181" spans="1:216">
      <c r="A181" s="103"/>
      <c r="B181" s="377"/>
      <c r="C181" s="377"/>
      <c r="D181" s="377"/>
      <c r="E181" s="377"/>
      <c r="F181" s="377"/>
      <c r="G181" s="377"/>
      <c r="H181" s="377"/>
      <c r="I181" s="377"/>
      <c r="J181" s="377"/>
      <c r="K181" s="377"/>
      <c r="L181" s="377"/>
      <c r="M181" s="378"/>
      <c r="N181" s="378"/>
      <c r="O181" s="378"/>
      <c r="P181" s="378"/>
      <c r="Q181" s="378"/>
      <c r="R181" s="378"/>
      <c r="S181" s="378"/>
      <c r="T181" s="378"/>
      <c r="U181" s="378"/>
      <c r="V181" s="378"/>
      <c r="W181" s="378"/>
      <c r="X181" s="378"/>
      <c r="Y181" s="380"/>
      <c r="Z181" s="409"/>
      <c r="AA181" s="380"/>
      <c r="AB181" s="380"/>
      <c r="AC181" s="380"/>
      <c r="AD181" s="380"/>
      <c r="AE181" s="380"/>
      <c r="AF181" s="380"/>
      <c r="AG181" s="380"/>
      <c r="AH181" s="380"/>
      <c r="AI181" s="380"/>
      <c r="AJ181" s="380"/>
      <c r="AR181" s="380"/>
      <c r="AS181" s="380"/>
      <c r="AT181" s="380"/>
      <c r="AU181" s="380"/>
      <c r="AV181" s="380"/>
      <c r="AW181" s="380"/>
      <c r="AX181" s="380"/>
      <c r="AY181" s="380"/>
      <c r="AZ181" s="380"/>
      <c r="BA181" s="380"/>
      <c r="BB181" s="380"/>
      <c r="BC181" s="380"/>
      <c r="BD181" s="380"/>
      <c r="BE181" s="380"/>
      <c r="BF181" s="380"/>
      <c r="BG181" s="380"/>
      <c r="BH181" s="380"/>
      <c r="BI181" s="380"/>
      <c r="BJ181" s="377"/>
      <c r="CE181" s="380"/>
      <c r="CF181" s="380"/>
      <c r="CG181" s="380"/>
      <c r="EZ181" s="380"/>
      <c r="FA181" s="380"/>
      <c r="FB181" s="380"/>
      <c r="FC181" s="380"/>
      <c r="FD181" s="380"/>
      <c r="FE181" s="380"/>
      <c r="FF181" s="380"/>
      <c r="FG181" s="380"/>
      <c r="FH181" s="380"/>
      <c r="FI181" s="380"/>
      <c r="FJ181" s="380"/>
      <c r="FK181" s="380"/>
      <c r="FL181" s="380"/>
      <c r="FM181" s="380"/>
      <c r="FN181" s="380"/>
      <c r="FO181" s="380"/>
      <c r="FP181" s="380"/>
      <c r="FQ181" s="380"/>
      <c r="FR181" s="380"/>
      <c r="FS181" s="380"/>
      <c r="FT181" s="380"/>
      <c r="FU181" s="380"/>
      <c r="FV181" s="380"/>
      <c r="FW181" s="380"/>
      <c r="FX181" s="380"/>
      <c r="FY181" s="380"/>
      <c r="FZ181" s="380"/>
      <c r="GA181" s="380"/>
      <c r="GB181" s="380"/>
      <c r="GC181" s="380"/>
      <c r="GD181" s="380"/>
      <c r="GE181" s="380"/>
      <c r="GF181" s="380"/>
      <c r="GG181" s="380"/>
      <c r="GH181" s="380"/>
      <c r="GI181" s="380"/>
      <c r="GJ181" s="380"/>
      <c r="GK181" s="380"/>
      <c r="GL181" s="380"/>
      <c r="GM181" s="380"/>
      <c r="GN181" s="380"/>
      <c r="GO181" s="380"/>
      <c r="GP181" s="380"/>
      <c r="GQ181" s="380"/>
      <c r="GR181" s="380"/>
      <c r="GS181" s="380"/>
      <c r="GT181" s="380"/>
      <c r="GU181" s="380"/>
      <c r="GV181" s="380"/>
      <c r="GW181" s="380"/>
      <c r="GX181" s="380"/>
      <c r="GY181" s="380"/>
      <c r="GZ181" s="380"/>
      <c r="HA181" s="380"/>
      <c r="HB181" s="380"/>
      <c r="HC181" s="380"/>
      <c r="HD181" s="380"/>
      <c r="HE181" s="380"/>
      <c r="HF181" s="380"/>
      <c r="HG181" s="380"/>
      <c r="HH181" s="380"/>
    </row>
    <row r="182" spans="1:216">
      <c r="A182" s="103"/>
      <c r="B182" s="377"/>
      <c r="C182" s="377"/>
      <c r="D182" s="377"/>
      <c r="E182" s="377"/>
      <c r="F182" s="377"/>
      <c r="G182" s="377"/>
      <c r="H182" s="377"/>
      <c r="I182" s="377"/>
      <c r="J182" s="377"/>
      <c r="K182" s="377"/>
      <c r="L182" s="377"/>
      <c r="M182" s="378"/>
      <c r="N182" s="378"/>
      <c r="O182" s="378"/>
      <c r="P182" s="378"/>
      <c r="Q182" s="378"/>
      <c r="R182" s="378"/>
      <c r="S182" s="378"/>
      <c r="T182" s="378"/>
      <c r="U182" s="378"/>
      <c r="V182" s="378"/>
      <c r="W182" s="378"/>
      <c r="X182" s="378"/>
      <c r="Y182" s="380"/>
      <c r="Z182" s="409"/>
      <c r="AA182" s="380"/>
      <c r="AB182" s="380"/>
      <c r="AC182" s="380"/>
      <c r="AD182" s="380"/>
      <c r="AE182" s="380"/>
      <c r="AF182" s="380"/>
      <c r="AG182" s="380"/>
      <c r="AH182" s="380"/>
      <c r="AI182" s="380"/>
      <c r="AJ182" s="380"/>
      <c r="AR182" s="380"/>
      <c r="AS182" s="380"/>
      <c r="AT182" s="380"/>
      <c r="AU182" s="380"/>
      <c r="AV182" s="380"/>
      <c r="AW182" s="380"/>
      <c r="AX182" s="380"/>
      <c r="AY182" s="380"/>
      <c r="AZ182" s="380"/>
      <c r="BA182" s="380"/>
      <c r="BB182" s="380"/>
      <c r="BC182" s="380"/>
      <c r="BD182" s="380"/>
      <c r="BE182" s="380"/>
      <c r="BF182" s="380"/>
      <c r="BG182" s="380"/>
      <c r="BH182" s="380"/>
      <c r="BI182" s="380"/>
      <c r="BJ182" s="377"/>
      <c r="CE182" s="380"/>
      <c r="CF182" s="380"/>
      <c r="CG182" s="380"/>
      <c r="EZ182" s="380"/>
      <c r="FA182" s="380"/>
      <c r="FB182" s="380"/>
      <c r="FC182" s="380"/>
      <c r="FD182" s="380"/>
      <c r="FE182" s="380"/>
      <c r="FF182" s="380"/>
      <c r="FG182" s="380"/>
      <c r="FH182" s="380"/>
      <c r="FI182" s="380"/>
      <c r="FJ182" s="380"/>
      <c r="FK182" s="380"/>
      <c r="FL182" s="380"/>
      <c r="FM182" s="380"/>
      <c r="FN182" s="380"/>
      <c r="FO182" s="380"/>
      <c r="FP182" s="380"/>
      <c r="FQ182" s="380"/>
      <c r="FR182" s="380"/>
      <c r="FS182" s="380"/>
      <c r="FT182" s="380"/>
      <c r="FU182" s="380"/>
      <c r="FV182" s="380"/>
      <c r="FW182" s="380"/>
      <c r="FX182" s="380"/>
      <c r="FY182" s="380"/>
      <c r="FZ182" s="380"/>
      <c r="GA182" s="380"/>
      <c r="GB182" s="380"/>
      <c r="GC182" s="380"/>
      <c r="GD182" s="380"/>
      <c r="GE182" s="380"/>
      <c r="GF182" s="380"/>
      <c r="GG182" s="380"/>
      <c r="GH182" s="380"/>
      <c r="GI182" s="380"/>
      <c r="GJ182" s="380"/>
      <c r="GK182" s="380"/>
      <c r="GL182" s="380"/>
      <c r="GM182" s="380"/>
      <c r="GN182" s="380"/>
      <c r="GO182" s="380"/>
      <c r="GP182" s="380"/>
      <c r="GQ182" s="380"/>
      <c r="GR182" s="380"/>
      <c r="GS182" s="380"/>
      <c r="GT182" s="380"/>
      <c r="GU182" s="380"/>
      <c r="GV182" s="380"/>
      <c r="GW182" s="380"/>
      <c r="GX182" s="380"/>
      <c r="GY182" s="380"/>
      <c r="GZ182" s="380"/>
      <c r="HA182" s="380"/>
      <c r="HB182" s="380"/>
      <c r="HC182" s="380"/>
      <c r="HD182" s="380"/>
      <c r="HE182" s="380"/>
      <c r="HF182" s="380"/>
      <c r="HG182" s="380"/>
      <c r="HH182" s="380"/>
    </row>
    <row r="183" spans="1:216">
      <c r="A183" s="103"/>
      <c r="B183" s="377"/>
      <c r="C183" s="377"/>
      <c r="D183" s="377"/>
      <c r="E183" s="377"/>
      <c r="F183" s="377"/>
      <c r="G183" s="377"/>
      <c r="H183" s="377"/>
      <c r="I183" s="377"/>
      <c r="J183" s="377"/>
      <c r="K183" s="377"/>
      <c r="L183" s="377"/>
      <c r="M183" s="378"/>
      <c r="N183" s="378"/>
      <c r="O183" s="378"/>
      <c r="P183" s="378"/>
      <c r="Q183" s="378"/>
      <c r="R183" s="378"/>
      <c r="S183" s="378"/>
      <c r="T183" s="378"/>
      <c r="U183" s="378"/>
      <c r="V183" s="378"/>
      <c r="W183" s="378"/>
      <c r="X183" s="378"/>
      <c r="Y183" s="380"/>
      <c r="Z183" s="409"/>
      <c r="AA183" s="380"/>
      <c r="AB183" s="380"/>
      <c r="AC183" s="380"/>
      <c r="AD183" s="380"/>
      <c r="AE183" s="380"/>
      <c r="AF183" s="380"/>
      <c r="AG183" s="380"/>
      <c r="AH183" s="380"/>
      <c r="AI183" s="380"/>
      <c r="AJ183" s="380"/>
      <c r="AR183" s="380"/>
      <c r="AS183" s="380"/>
      <c r="AT183" s="380"/>
      <c r="AU183" s="380"/>
      <c r="AV183" s="380"/>
      <c r="AW183" s="380"/>
      <c r="AX183" s="380"/>
      <c r="AY183" s="380"/>
      <c r="AZ183" s="380"/>
      <c r="BA183" s="380"/>
      <c r="BB183" s="380"/>
      <c r="BC183" s="380"/>
      <c r="BD183" s="380"/>
      <c r="BE183" s="380"/>
      <c r="BF183" s="380"/>
      <c r="BG183" s="380"/>
      <c r="BH183" s="380"/>
      <c r="BI183" s="380"/>
      <c r="BJ183" s="377"/>
      <c r="CE183" s="380"/>
      <c r="CF183" s="380"/>
      <c r="CG183" s="380"/>
      <c r="EZ183" s="380"/>
      <c r="FA183" s="380"/>
      <c r="FB183" s="380"/>
      <c r="FC183" s="380"/>
      <c r="FD183" s="380"/>
      <c r="FE183" s="380"/>
      <c r="FF183" s="380"/>
      <c r="FG183" s="380"/>
      <c r="FH183" s="380"/>
      <c r="FI183" s="380"/>
      <c r="FJ183" s="380"/>
      <c r="FK183" s="380"/>
      <c r="FL183" s="380"/>
      <c r="FM183" s="380"/>
      <c r="FN183" s="380"/>
      <c r="FO183" s="380"/>
      <c r="FP183" s="380"/>
      <c r="FQ183" s="380"/>
      <c r="FR183" s="380"/>
      <c r="FS183" s="380"/>
      <c r="FT183" s="380"/>
      <c r="FU183" s="380"/>
      <c r="FV183" s="380"/>
      <c r="FW183" s="380"/>
      <c r="FX183" s="380"/>
      <c r="FY183" s="380"/>
      <c r="FZ183" s="380"/>
      <c r="GA183" s="380"/>
      <c r="GB183" s="380"/>
      <c r="GC183" s="380"/>
      <c r="GD183" s="380"/>
      <c r="GE183" s="380"/>
      <c r="GF183" s="380"/>
      <c r="GG183" s="380"/>
      <c r="GH183" s="380"/>
      <c r="GI183" s="380"/>
      <c r="GJ183" s="380"/>
      <c r="GK183" s="380"/>
      <c r="GL183" s="380"/>
      <c r="GM183" s="380"/>
      <c r="GN183" s="380"/>
      <c r="GO183" s="380"/>
      <c r="GP183" s="380"/>
      <c r="GQ183" s="380"/>
      <c r="GR183" s="380"/>
      <c r="GS183" s="380"/>
      <c r="GT183" s="380"/>
      <c r="GU183" s="380"/>
      <c r="GV183" s="380"/>
      <c r="GW183" s="380"/>
      <c r="GX183" s="380"/>
      <c r="GY183" s="380"/>
      <c r="GZ183" s="380"/>
      <c r="HA183" s="380"/>
      <c r="HB183" s="380"/>
      <c r="HC183" s="380"/>
      <c r="HD183" s="380"/>
      <c r="HE183" s="380"/>
      <c r="HF183" s="380"/>
      <c r="HG183" s="380"/>
      <c r="HH183" s="380"/>
    </row>
    <row r="184" spans="1:216">
      <c r="A184" s="103"/>
      <c r="B184" s="377"/>
      <c r="C184" s="377"/>
      <c r="D184" s="377"/>
      <c r="E184" s="377"/>
      <c r="F184" s="377"/>
      <c r="G184" s="377"/>
      <c r="H184" s="377"/>
      <c r="I184" s="377"/>
      <c r="J184" s="377"/>
      <c r="K184" s="377"/>
      <c r="L184" s="377"/>
      <c r="M184" s="378"/>
      <c r="N184" s="378"/>
      <c r="O184" s="378"/>
      <c r="P184" s="378"/>
      <c r="Q184" s="378"/>
      <c r="R184" s="378"/>
      <c r="S184" s="378"/>
      <c r="T184" s="378"/>
      <c r="U184" s="378"/>
      <c r="V184" s="378"/>
      <c r="W184" s="378"/>
      <c r="X184" s="378"/>
      <c r="Y184" s="380"/>
      <c r="Z184" s="409"/>
      <c r="AA184" s="380"/>
      <c r="AB184" s="380"/>
      <c r="AC184" s="380"/>
      <c r="AD184" s="380"/>
      <c r="AE184" s="380"/>
      <c r="AF184" s="380"/>
      <c r="AG184" s="380"/>
      <c r="AH184" s="380"/>
      <c r="AI184" s="380"/>
      <c r="AJ184" s="380"/>
      <c r="AR184" s="380"/>
      <c r="AS184" s="380"/>
      <c r="AT184" s="380"/>
      <c r="AU184" s="380"/>
      <c r="AV184" s="380"/>
      <c r="AW184" s="380"/>
      <c r="AX184" s="380"/>
      <c r="AY184" s="380"/>
      <c r="AZ184" s="380"/>
      <c r="BA184" s="380"/>
      <c r="BB184" s="380"/>
      <c r="BC184" s="380"/>
      <c r="BD184" s="380"/>
      <c r="BE184" s="380"/>
      <c r="BF184" s="380"/>
      <c r="BG184" s="380"/>
      <c r="BH184" s="380"/>
      <c r="BI184" s="380"/>
      <c r="BJ184" s="377"/>
      <c r="CE184" s="380"/>
      <c r="CF184" s="380"/>
      <c r="CG184" s="380"/>
      <c r="EZ184" s="380"/>
      <c r="FA184" s="380"/>
      <c r="FB184" s="380"/>
      <c r="FC184" s="380"/>
      <c r="FD184" s="380"/>
      <c r="FE184" s="380"/>
      <c r="FF184" s="380"/>
      <c r="FG184" s="380"/>
      <c r="FH184" s="380"/>
      <c r="FI184" s="380"/>
      <c r="FJ184" s="380"/>
      <c r="FK184" s="380"/>
      <c r="FL184" s="380"/>
      <c r="FM184" s="380"/>
      <c r="FN184" s="380"/>
      <c r="FO184" s="380"/>
      <c r="FP184" s="380"/>
      <c r="FQ184" s="380"/>
      <c r="FR184" s="380"/>
      <c r="FS184" s="380"/>
      <c r="FT184" s="380"/>
      <c r="FU184" s="380"/>
      <c r="FV184" s="380"/>
      <c r="FW184" s="380"/>
      <c r="FX184" s="380"/>
      <c r="FY184" s="380"/>
      <c r="FZ184" s="380"/>
      <c r="GA184" s="380"/>
      <c r="GB184" s="380"/>
      <c r="GC184" s="380"/>
      <c r="GD184" s="380"/>
      <c r="GE184" s="380"/>
      <c r="GF184" s="380"/>
      <c r="GG184" s="380"/>
      <c r="GH184" s="380"/>
      <c r="GI184" s="380"/>
      <c r="GJ184" s="380"/>
      <c r="GK184" s="380"/>
      <c r="GL184" s="380"/>
      <c r="GM184" s="380"/>
      <c r="GN184" s="380"/>
      <c r="GO184" s="380"/>
      <c r="GP184" s="380"/>
      <c r="GQ184" s="380"/>
      <c r="GR184" s="380"/>
      <c r="GS184" s="380"/>
      <c r="GT184" s="380"/>
      <c r="GU184" s="380"/>
      <c r="GV184" s="380"/>
      <c r="GW184" s="380"/>
      <c r="GX184" s="380"/>
      <c r="GY184" s="380"/>
      <c r="GZ184" s="380"/>
      <c r="HA184" s="380"/>
      <c r="HB184" s="380"/>
      <c r="HC184" s="380"/>
      <c r="HD184" s="380"/>
      <c r="HE184" s="380"/>
      <c r="HF184" s="380"/>
      <c r="HG184" s="380"/>
      <c r="HH184" s="380"/>
    </row>
    <row r="185" spans="1:216">
      <c r="A185" s="103"/>
      <c r="B185" s="377"/>
      <c r="C185" s="377"/>
      <c r="D185" s="377"/>
      <c r="E185" s="377"/>
      <c r="F185" s="377"/>
      <c r="G185" s="377"/>
      <c r="H185" s="377"/>
      <c r="I185" s="377"/>
      <c r="J185" s="377"/>
      <c r="K185" s="377"/>
      <c r="L185" s="377"/>
      <c r="M185" s="378"/>
      <c r="N185" s="378"/>
      <c r="O185" s="378"/>
      <c r="P185" s="378"/>
      <c r="Q185" s="378"/>
      <c r="R185" s="378"/>
      <c r="S185" s="378"/>
      <c r="T185" s="378"/>
      <c r="U185" s="378"/>
      <c r="V185" s="378"/>
      <c r="W185" s="378"/>
      <c r="X185" s="378"/>
      <c r="Y185" s="380"/>
      <c r="Z185" s="409"/>
      <c r="AA185" s="380"/>
      <c r="AB185" s="380"/>
      <c r="AC185" s="380"/>
      <c r="AD185" s="380"/>
      <c r="AE185" s="380"/>
      <c r="AF185" s="380"/>
      <c r="AG185" s="380"/>
      <c r="AH185" s="380"/>
      <c r="AI185" s="380"/>
      <c r="AJ185" s="380"/>
      <c r="AR185" s="380"/>
      <c r="AS185" s="380"/>
      <c r="AT185" s="380"/>
      <c r="AU185" s="380"/>
      <c r="AV185" s="380"/>
      <c r="AW185" s="380"/>
      <c r="AX185" s="380"/>
      <c r="AY185" s="380"/>
      <c r="AZ185" s="380"/>
      <c r="BA185" s="380"/>
      <c r="BB185" s="380"/>
      <c r="BC185" s="380"/>
      <c r="BD185" s="380"/>
      <c r="BE185" s="380"/>
      <c r="BF185" s="380"/>
      <c r="BG185" s="380"/>
      <c r="BH185" s="380"/>
      <c r="BI185" s="380"/>
      <c r="BJ185" s="377"/>
      <c r="CE185" s="380"/>
      <c r="CF185" s="380"/>
      <c r="CG185" s="380"/>
      <c r="EZ185" s="380"/>
      <c r="FA185" s="380"/>
      <c r="FB185" s="380"/>
      <c r="FC185" s="380"/>
      <c r="FD185" s="380"/>
      <c r="FE185" s="380"/>
      <c r="FF185" s="380"/>
      <c r="FG185" s="380"/>
      <c r="FH185" s="380"/>
      <c r="FI185" s="380"/>
      <c r="FJ185" s="380"/>
      <c r="FK185" s="380"/>
      <c r="FL185" s="380"/>
      <c r="FM185" s="380"/>
      <c r="FN185" s="380"/>
      <c r="FO185" s="380"/>
      <c r="FP185" s="380"/>
      <c r="FQ185" s="380"/>
      <c r="FR185" s="380"/>
      <c r="FS185" s="380"/>
      <c r="FT185" s="380"/>
      <c r="FU185" s="380"/>
      <c r="FV185" s="380"/>
      <c r="FW185" s="380"/>
      <c r="FX185" s="380"/>
      <c r="FY185" s="380"/>
      <c r="FZ185" s="380"/>
      <c r="GA185" s="380"/>
      <c r="GB185" s="380"/>
      <c r="GC185" s="380"/>
      <c r="GD185" s="380"/>
      <c r="GE185" s="380"/>
      <c r="GF185" s="380"/>
      <c r="GG185" s="380"/>
      <c r="GH185" s="380"/>
      <c r="GI185" s="380"/>
      <c r="GJ185" s="380"/>
      <c r="GK185" s="380"/>
      <c r="GL185" s="380"/>
      <c r="GM185" s="380"/>
      <c r="GN185" s="380"/>
      <c r="GO185" s="380"/>
      <c r="GP185" s="380"/>
      <c r="GQ185" s="380"/>
      <c r="GR185" s="380"/>
      <c r="GS185" s="380"/>
      <c r="GT185" s="380"/>
      <c r="GU185" s="380"/>
      <c r="GV185" s="380"/>
      <c r="GW185" s="380"/>
      <c r="GX185" s="380"/>
      <c r="GY185" s="380"/>
      <c r="GZ185" s="380"/>
      <c r="HA185" s="380"/>
      <c r="HB185" s="380"/>
      <c r="HC185" s="380"/>
      <c r="HD185" s="380"/>
      <c r="HE185" s="380"/>
      <c r="HF185" s="380"/>
      <c r="HG185" s="380"/>
      <c r="HH185" s="380"/>
    </row>
    <row r="186" spans="1:216">
      <c r="A186" s="103"/>
      <c r="B186" s="377"/>
      <c r="C186" s="377"/>
      <c r="D186" s="377"/>
      <c r="E186" s="377"/>
      <c r="F186" s="377"/>
      <c r="G186" s="377"/>
      <c r="H186" s="377"/>
      <c r="I186" s="377"/>
      <c r="J186" s="377"/>
      <c r="K186" s="377"/>
      <c r="L186" s="377"/>
      <c r="M186" s="378"/>
      <c r="N186" s="378"/>
      <c r="O186" s="378"/>
      <c r="P186" s="378"/>
      <c r="Q186" s="378"/>
      <c r="R186" s="378"/>
      <c r="S186" s="378"/>
      <c r="T186" s="378"/>
      <c r="U186" s="378"/>
      <c r="V186" s="378"/>
      <c r="W186" s="378"/>
      <c r="X186" s="378"/>
      <c r="Y186" s="380"/>
      <c r="Z186" s="409"/>
      <c r="AA186" s="380"/>
      <c r="AB186" s="380"/>
      <c r="AC186" s="380"/>
      <c r="AD186" s="380"/>
      <c r="AE186" s="380"/>
      <c r="AF186" s="380"/>
      <c r="AG186" s="380"/>
      <c r="AH186" s="380"/>
      <c r="AI186" s="380"/>
      <c r="AJ186" s="380"/>
      <c r="AR186" s="380"/>
      <c r="AS186" s="380"/>
      <c r="AT186" s="380"/>
      <c r="AU186" s="380"/>
      <c r="AV186" s="380"/>
      <c r="AW186" s="380"/>
      <c r="AX186" s="380"/>
      <c r="AY186" s="380"/>
      <c r="AZ186" s="380"/>
      <c r="BA186" s="380"/>
      <c r="BB186" s="380"/>
      <c r="BC186" s="380"/>
      <c r="BD186" s="380"/>
      <c r="BE186" s="380"/>
      <c r="BF186" s="380"/>
      <c r="BG186" s="380"/>
      <c r="BH186" s="380"/>
      <c r="BI186" s="380"/>
      <c r="BJ186" s="377"/>
      <c r="CE186" s="380"/>
      <c r="CF186" s="380"/>
      <c r="CG186" s="380"/>
      <c r="EZ186" s="380"/>
      <c r="FA186" s="380"/>
      <c r="FB186" s="380"/>
      <c r="FC186" s="380"/>
      <c r="FD186" s="380"/>
      <c r="FE186" s="380"/>
      <c r="FF186" s="380"/>
      <c r="FG186" s="380"/>
      <c r="FH186" s="380"/>
      <c r="FI186" s="380"/>
      <c r="FJ186" s="380"/>
      <c r="FK186" s="380"/>
      <c r="FL186" s="380"/>
      <c r="FM186" s="380"/>
      <c r="FN186" s="380"/>
      <c r="FO186" s="380"/>
      <c r="FP186" s="380"/>
      <c r="FQ186" s="380"/>
      <c r="FR186" s="380"/>
      <c r="FS186" s="380"/>
      <c r="FT186" s="380"/>
      <c r="FU186" s="380"/>
      <c r="FV186" s="380"/>
      <c r="FW186" s="380"/>
      <c r="FX186" s="380"/>
      <c r="FY186" s="380"/>
      <c r="FZ186" s="380"/>
      <c r="GA186" s="380"/>
      <c r="GB186" s="380"/>
      <c r="GC186" s="380"/>
      <c r="GD186" s="380"/>
      <c r="GE186" s="380"/>
      <c r="GF186" s="380"/>
      <c r="GG186" s="380"/>
      <c r="GH186" s="380"/>
      <c r="GI186" s="380"/>
      <c r="GJ186" s="380"/>
      <c r="GK186" s="380"/>
      <c r="GL186" s="380"/>
      <c r="GM186" s="380"/>
      <c r="GN186" s="380"/>
      <c r="GO186" s="380"/>
      <c r="GP186" s="380"/>
      <c r="GQ186" s="380"/>
      <c r="GR186" s="380"/>
      <c r="GS186" s="380"/>
      <c r="GT186" s="380"/>
      <c r="GU186" s="380"/>
      <c r="GV186" s="380"/>
      <c r="GW186" s="380"/>
      <c r="GX186" s="380"/>
      <c r="GY186" s="380"/>
      <c r="GZ186" s="380"/>
      <c r="HA186" s="380"/>
      <c r="HB186" s="380"/>
      <c r="HC186" s="380"/>
      <c r="HD186" s="380"/>
      <c r="HE186" s="380"/>
      <c r="HF186" s="380"/>
      <c r="HG186" s="380"/>
      <c r="HH186" s="380"/>
    </row>
    <row r="187" spans="1:216">
      <c r="A187" s="103"/>
      <c r="B187" s="377"/>
      <c r="C187" s="377"/>
      <c r="D187" s="377"/>
      <c r="E187" s="377"/>
      <c r="F187" s="377"/>
      <c r="G187" s="377"/>
      <c r="H187" s="377"/>
      <c r="I187" s="377"/>
      <c r="J187" s="377"/>
      <c r="K187" s="377"/>
      <c r="L187" s="377"/>
      <c r="M187" s="378"/>
      <c r="N187" s="378"/>
      <c r="O187" s="378"/>
      <c r="P187" s="378"/>
      <c r="Q187" s="378"/>
      <c r="R187" s="378"/>
      <c r="S187" s="378"/>
      <c r="T187" s="378"/>
      <c r="U187" s="378"/>
      <c r="V187" s="378"/>
      <c r="W187" s="378"/>
      <c r="X187" s="378"/>
      <c r="Y187" s="380"/>
      <c r="Z187" s="409"/>
      <c r="AA187" s="380"/>
      <c r="AB187" s="380"/>
      <c r="AC187" s="380"/>
      <c r="AD187" s="380"/>
      <c r="AE187" s="380"/>
      <c r="AF187" s="380"/>
      <c r="AG187" s="380"/>
      <c r="AH187" s="380"/>
      <c r="AI187" s="380"/>
      <c r="AJ187" s="380"/>
      <c r="AR187" s="380"/>
      <c r="AS187" s="380"/>
      <c r="AT187" s="380"/>
      <c r="AU187" s="380"/>
      <c r="AV187" s="380"/>
      <c r="AW187" s="380"/>
      <c r="AX187" s="380"/>
      <c r="AY187" s="380"/>
      <c r="AZ187" s="380"/>
      <c r="BA187" s="380"/>
      <c r="BB187" s="380"/>
      <c r="BC187" s="380"/>
      <c r="BD187" s="380"/>
      <c r="BE187" s="380"/>
      <c r="BF187" s="380"/>
      <c r="BG187" s="380"/>
      <c r="BH187" s="380"/>
      <c r="BI187" s="380"/>
      <c r="BJ187" s="377"/>
      <c r="CE187" s="380"/>
      <c r="CF187" s="380"/>
      <c r="CG187" s="380"/>
      <c r="EZ187" s="380"/>
      <c r="FA187" s="380"/>
      <c r="FB187" s="380"/>
      <c r="FC187" s="380"/>
      <c r="FD187" s="380"/>
      <c r="FE187" s="380"/>
      <c r="FF187" s="380"/>
      <c r="FG187" s="380"/>
      <c r="FH187" s="380"/>
      <c r="FI187" s="380"/>
      <c r="FJ187" s="380"/>
      <c r="FK187" s="380"/>
      <c r="FL187" s="380"/>
      <c r="FM187" s="380"/>
      <c r="FN187" s="380"/>
      <c r="FO187" s="380"/>
      <c r="FP187" s="380"/>
      <c r="FQ187" s="380"/>
      <c r="FR187" s="380"/>
      <c r="FS187" s="380"/>
      <c r="FT187" s="380"/>
      <c r="FU187" s="380"/>
      <c r="FV187" s="380"/>
      <c r="FW187" s="380"/>
      <c r="FX187" s="380"/>
      <c r="FY187" s="380"/>
      <c r="FZ187" s="380"/>
      <c r="GA187" s="380"/>
      <c r="GB187" s="380"/>
      <c r="GC187" s="380"/>
      <c r="GD187" s="380"/>
      <c r="GE187" s="380"/>
      <c r="GF187" s="380"/>
      <c r="GG187" s="380"/>
      <c r="GH187" s="380"/>
      <c r="GI187" s="380"/>
      <c r="GJ187" s="380"/>
      <c r="GK187" s="380"/>
      <c r="GL187" s="380"/>
      <c r="GM187" s="380"/>
      <c r="GN187" s="380"/>
      <c r="GO187" s="380"/>
      <c r="GP187" s="380"/>
      <c r="GQ187" s="380"/>
      <c r="GR187" s="380"/>
      <c r="GS187" s="380"/>
      <c r="GT187" s="380"/>
      <c r="GU187" s="380"/>
      <c r="GV187" s="380"/>
      <c r="GW187" s="380"/>
      <c r="GX187" s="380"/>
      <c r="GY187" s="380"/>
      <c r="GZ187" s="380"/>
      <c r="HA187" s="380"/>
      <c r="HB187" s="380"/>
      <c r="HC187" s="380"/>
      <c r="HD187" s="380"/>
      <c r="HE187" s="380"/>
      <c r="HF187" s="380"/>
      <c r="HG187" s="380"/>
      <c r="HH187" s="380"/>
    </row>
    <row r="188" spans="1:216">
      <c r="A188" s="103"/>
      <c r="B188" s="377"/>
      <c r="C188" s="377"/>
      <c r="D188" s="377"/>
      <c r="E188" s="377"/>
      <c r="F188" s="377"/>
      <c r="G188" s="377"/>
      <c r="H188" s="377"/>
      <c r="I188" s="377"/>
      <c r="J188" s="377"/>
      <c r="K188" s="377"/>
      <c r="L188" s="377"/>
      <c r="M188" s="378"/>
      <c r="N188" s="378"/>
      <c r="O188" s="378"/>
      <c r="P188" s="378"/>
      <c r="Q188" s="378"/>
      <c r="R188" s="378"/>
      <c r="S188" s="378"/>
      <c r="T188" s="378"/>
      <c r="U188" s="378"/>
      <c r="V188" s="378"/>
      <c r="W188" s="378"/>
      <c r="X188" s="378"/>
      <c r="Y188" s="380"/>
      <c r="Z188" s="409"/>
      <c r="AA188" s="380"/>
      <c r="AB188" s="380"/>
      <c r="AC188" s="380"/>
      <c r="AD188" s="380"/>
      <c r="AE188" s="380"/>
      <c r="AF188" s="380"/>
      <c r="AG188" s="380"/>
      <c r="AH188" s="380"/>
      <c r="AI188" s="380"/>
      <c r="AJ188" s="380"/>
      <c r="AR188" s="380"/>
      <c r="AS188" s="380"/>
      <c r="AT188" s="380"/>
      <c r="AU188" s="380"/>
      <c r="AV188" s="380"/>
      <c r="AW188" s="380"/>
      <c r="AX188" s="380"/>
      <c r="AY188" s="380"/>
      <c r="AZ188" s="380"/>
      <c r="BA188" s="380"/>
      <c r="BB188" s="380"/>
      <c r="BC188" s="380"/>
      <c r="BD188" s="380"/>
      <c r="BE188" s="380"/>
      <c r="BF188" s="380"/>
      <c r="BG188" s="380"/>
      <c r="BH188" s="380"/>
      <c r="BI188" s="380"/>
      <c r="BJ188" s="377"/>
      <c r="CE188" s="380"/>
      <c r="CF188" s="380"/>
      <c r="CG188" s="380"/>
      <c r="EZ188" s="380"/>
      <c r="FA188" s="380"/>
      <c r="FB188" s="380"/>
      <c r="FC188" s="380"/>
      <c r="FD188" s="380"/>
      <c r="FE188" s="380"/>
      <c r="FF188" s="380"/>
      <c r="FG188" s="380"/>
      <c r="FH188" s="380"/>
      <c r="FI188" s="380"/>
      <c r="FJ188" s="380"/>
      <c r="FK188" s="380"/>
      <c r="FL188" s="380"/>
      <c r="FM188" s="380"/>
      <c r="FN188" s="380"/>
      <c r="FO188" s="380"/>
      <c r="FP188" s="380"/>
      <c r="FQ188" s="380"/>
      <c r="FR188" s="380"/>
      <c r="FS188" s="380"/>
      <c r="FT188" s="380"/>
      <c r="FU188" s="380"/>
      <c r="FV188" s="380"/>
      <c r="FW188" s="380"/>
      <c r="FX188" s="380"/>
      <c r="FY188" s="380"/>
      <c r="FZ188" s="380"/>
      <c r="GA188" s="380"/>
      <c r="GB188" s="380"/>
      <c r="GC188" s="380"/>
      <c r="GD188" s="380"/>
      <c r="GE188" s="380"/>
      <c r="GF188" s="380"/>
      <c r="GG188" s="380"/>
      <c r="GH188" s="380"/>
      <c r="GI188" s="380"/>
      <c r="GJ188" s="380"/>
      <c r="GK188" s="380"/>
      <c r="GL188" s="380"/>
      <c r="GM188" s="380"/>
      <c r="GN188" s="380"/>
      <c r="GO188" s="380"/>
      <c r="GP188" s="380"/>
      <c r="GQ188" s="380"/>
      <c r="GR188" s="380"/>
      <c r="GS188" s="380"/>
      <c r="GT188" s="380"/>
      <c r="GU188" s="380"/>
      <c r="GV188" s="380"/>
      <c r="GW188" s="380"/>
      <c r="GX188" s="380"/>
      <c r="GY188" s="380"/>
      <c r="GZ188" s="380"/>
      <c r="HA188" s="380"/>
      <c r="HB188" s="380"/>
      <c r="HC188" s="380"/>
      <c r="HD188" s="380"/>
      <c r="HE188" s="380"/>
      <c r="HF188" s="380"/>
      <c r="HG188" s="380"/>
      <c r="HH188" s="380"/>
    </row>
    <row r="189" spans="1:216">
      <c r="A189" s="103"/>
      <c r="B189" s="377"/>
      <c r="C189" s="377"/>
      <c r="D189" s="377"/>
      <c r="E189" s="377"/>
      <c r="F189" s="377"/>
      <c r="G189" s="377"/>
      <c r="H189" s="377"/>
      <c r="I189" s="377"/>
      <c r="J189" s="377"/>
      <c r="K189" s="377"/>
      <c r="L189" s="377"/>
      <c r="M189" s="378"/>
      <c r="N189" s="378"/>
      <c r="O189" s="378"/>
      <c r="P189" s="378"/>
      <c r="Q189" s="378"/>
      <c r="R189" s="378"/>
      <c r="S189" s="378"/>
      <c r="T189" s="378"/>
      <c r="U189" s="378"/>
      <c r="V189" s="378"/>
      <c r="W189" s="378"/>
      <c r="X189" s="378"/>
      <c r="Y189" s="380"/>
      <c r="Z189" s="409"/>
      <c r="AA189" s="380"/>
      <c r="AB189" s="380"/>
      <c r="AC189" s="380"/>
      <c r="AD189" s="380"/>
      <c r="AE189" s="380"/>
      <c r="AF189" s="380"/>
      <c r="AG189" s="380"/>
      <c r="AH189" s="380"/>
      <c r="AI189" s="380"/>
      <c r="AJ189" s="380"/>
      <c r="AR189" s="380"/>
      <c r="AS189" s="380"/>
      <c r="AT189" s="380"/>
      <c r="AU189" s="380"/>
      <c r="AV189" s="380"/>
      <c r="AW189" s="380"/>
      <c r="AX189" s="380"/>
      <c r="AY189" s="380"/>
      <c r="AZ189" s="380"/>
      <c r="BA189" s="380"/>
      <c r="BB189" s="380"/>
      <c r="BC189" s="380"/>
      <c r="BD189" s="380"/>
      <c r="BE189" s="380"/>
      <c r="BF189" s="380"/>
      <c r="BG189" s="380"/>
      <c r="BH189" s="380"/>
      <c r="BI189" s="380"/>
      <c r="BJ189" s="377"/>
      <c r="CE189" s="380"/>
      <c r="CF189" s="380"/>
      <c r="CG189" s="380"/>
      <c r="EZ189" s="380"/>
      <c r="FA189" s="380"/>
      <c r="FB189" s="380"/>
      <c r="FC189" s="380"/>
      <c r="FD189" s="380"/>
      <c r="FE189" s="380"/>
      <c r="FF189" s="380"/>
      <c r="FG189" s="380"/>
      <c r="FH189" s="380"/>
      <c r="FI189" s="380"/>
      <c r="FJ189" s="380"/>
      <c r="FK189" s="380"/>
      <c r="FL189" s="380"/>
      <c r="FM189" s="380"/>
      <c r="FN189" s="380"/>
      <c r="FO189" s="380"/>
      <c r="FP189" s="380"/>
      <c r="FQ189" s="380"/>
      <c r="FR189" s="380"/>
      <c r="FS189" s="380"/>
      <c r="FT189" s="380"/>
      <c r="FU189" s="380"/>
      <c r="FV189" s="380"/>
      <c r="FW189" s="380"/>
      <c r="FX189" s="380"/>
      <c r="FY189" s="380"/>
      <c r="FZ189" s="380"/>
      <c r="GA189" s="380"/>
      <c r="GB189" s="380"/>
      <c r="GC189" s="380"/>
      <c r="GD189" s="380"/>
      <c r="GE189" s="380"/>
      <c r="GF189" s="380"/>
      <c r="GG189" s="380"/>
      <c r="GH189" s="380"/>
      <c r="GI189" s="380"/>
      <c r="GJ189" s="380"/>
      <c r="GK189" s="380"/>
      <c r="GL189" s="380"/>
      <c r="GM189" s="380"/>
      <c r="GN189" s="380"/>
      <c r="GO189" s="380"/>
      <c r="GP189" s="380"/>
      <c r="GQ189" s="380"/>
      <c r="GR189" s="380"/>
      <c r="GS189" s="380"/>
      <c r="GT189" s="380"/>
      <c r="GU189" s="380"/>
      <c r="GV189" s="380"/>
      <c r="GW189" s="380"/>
      <c r="GX189" s="380"/>
      <c r="GY189" s="380"/>
      <c r="GZ189" s="380"/>
      <c r="HA189" s="380"/>
      <c r="HB189" s="380"/>
      <c r="HC189" s="380"/>
      <c r="HD189" s="380"/>
      <c r="HE189" s="380"/>
      <c r="HF189" s="380"/>
      <c r="HG189" s="380"/>
      <c r="HH189" s="380"/>
    </row>
    <row r="190" spans="1:216">
      <c r="A190" s="103"/>
      <c r="B190" s="377"/>
      <c r="C190" s="377"/>
      <c r="D190" s="377"/>
      <c r="E190" s="377"/>
      <c r="F190" s="377"/>
      <c r="G190" s="377"/>
      <c r="H190" s="377"/>
      <c r="I190" s="377"/>
      <c r="J190" s="377"/>
      <c r="K190" s="377"/>
      <c r="L190" s="377"/>
      <c r="M190" s="378"/>
      <c r="N190" s="378"/>
      <c r="O190" s="378"/>
      <c r="P190" s="378"/>
      <c r="Q190" s="378"/>
      <c r="R190" s="378"/>
      <c r="S190" s="378"/>
      <c r="T190" s="378"/>
      <c r="U190" s="378"/>
      <c r="V190" s="378"/>
      <c r="W190" s="378"/>
      <c r="X190" s="378"/>
      <c r="Y190" s="380"/>
      <c r="Z190" s="409"/>
      <c r="AA190" s="380"/>
      <c r="AB190" s="380"/>
      <c r="AC190" s="380"/>
      <c r="AD190" s="380"/>
      <c r="AE190" s="380"/>
      <c r="AF190" s="380"/>
      <c r="AG190" s="380"/>
      <c r="AH190" s="380"/>
      <c r="AI190" s="380"/>
      <c r="AJ190" s="380"/>
      <c r="AR190" s="380"/>
      <c r="AS190" s="380"/>
      <c r="AT190" s="380"/>
      <c r="AU190" s="380"/>
      <c r="AV190" s="380"/>
      <c r="AW190" s="380"/>
      <c r="AX190" s="380"/>
      <c r="AY190" s="380"/>
      <c r="AZ190" s="380"/>
      <c r="BA190" s="380"/>
      <c r="BB190" s="380"/>
      <c r="BC190" s="380"/>
      <c r="BD190" s="380"/>
      <c r="BE190" s="380"/>
      <c r="BF190" s="380"/>
      <c r="BG190" s="380"/>
      <c r="BH190" s="380"/>
      <c r="BI190" s="380"/>
      <c r="BJ190" s="377"/>
      <c r="CE190" s="380"/>
      <c r="CF190" s="380"/>
      <c r="CG190" s="380"/>
      <c r="EZ190" s="380"/>
      <c r="FA190" s="380"/>
      <c r="FB190" s="380"/>
      <c r="FC190" s="380"/>
      <c r="FD190" s="380"/>
      <c r="FE190" s="380"/>
      <c r="FF190" s="380"/>
      <c r="FG190" s="380"/>
      <c r="FH190" s="380"/>
      <c r="FI190" s="380"/>
      <c r="FJ190" s="380"/>
      <c r="FK190" s="380"/>
      <c r="FL190" s="380"/>
      <c r="FM190" s="380"/>
      <c r="FN190" s="380"/>
      <c r="FO190" s="380"/>
      <c r="FP190" s="380"/>
      <c r="FQ190" s="380"/>
      <c r="FR190" s="380"/>
      <c r="FS190" s="380"/>
      <c r="FT190" s="380"/>
      <c r="FU190" s="380"/>
      <c r="FV190" s="380"/>
      <c r="FW190" s="380"/>
      <c r="FX190" s="380"/>
      <c r="FY190" s="380"/>
      <c r="FZ190" s="380"/>
      <c r="GA190" s="380"/>
      <c r="GB190" s="380"/>
      <c r="GC190" s="380"/>
      <c r="GD190" s="380"/>
      <c r="GE190" s="380"/>
      <c r="GF190" s="380"/>
      <c r="GG190" s="380"/>
      <c r="GH190" s="380"/>
      <c r="GI190" s="380"/>
      <c r="GJ190" s="380"/>
      <c r="GK190" s="380"/>
      <c r="GL190" s="380"/>
      <c r="GM190" s="380"/>
      <c r="GN190" s="380"/>
      <c r="GO190" s="380"/>
      <c r="GP190" s="380"/>
      <c r="GQ190" s="380"/>
      <c r="GR190" s="380"/>
      <c r="GS190" s="380"/>
      <c r="GT190" s="380"/>
      <c r="GU190" s="380"/>
      <c r="GV190" s="380"/>
      <c r="GW190" s="380"/>
      <c r="GX190" s="380"/>
      <c r="GY190" s="380"/>
      <c r="GZ190" s="380"/>
      <c r="HA190" s="380"/>
      <c r="HB190" s="380"/>
      <c r="HC190" s="380"/>
      <c r="HD190" s="380"/>
      <c r="HE190" s="380"/>
      <c r="HF190" s="380"/>
      <c r="HG190" s="380"/>
      <c r="HH190" s="380"/>
    </row>
    <row r="191" spans="1:216">
      <c r="A191" s="103"/>
      <c r="B191" s="377"/>
      <c r="C191" s="377"/>
      <c r="D191" s="377"/>
      <c r="E191" s="377"/>
      <c r="F191" s="377"/>
      <c r="G191" s="377"/>
      <c r="H191" s="377"/>
      <c r="I191" s="377"/>
      <c r="J191" s="377"/>
      <c r="K191" s="377"/>
      <c r="L191" s="377"/>
      <c r="M191" s="378"/>
      <c r="N191" s="378"/>
      <c r="O191" s="378"/>
      <c r="P191" s="378"/>
      <c r="Q191" s="378"/>
      <c r="R191" s="378"/>
      <c r="S191" s="378"/>
      <c r="T191" s="378"/>
      <c r="U191" s="378"/>
      <c r="V191" s="378"/>
      <c r="W191" s="378"/>
      <c r="X191" s="378"/>
      <c r="Y191" s="380"/>
      <c r="Z191" s="409"/>
      <c r="AA191" s="380"/>
      <c r="AB191" s="380"/>
      <c r="AC191" s="380"/>
      <c r="AD191" s="380"/>
      <c r="AE191" s="380"/>
      <c r="AF191" s="380"/>
      <c r="AG191" s="380"/>
      <c r="AH191" s="380"/>
      <c r="AI191" s="380"/>
      <c r="AJ191" s="380"/>
      <c r="AR191" s="380"/>
      <c r="AS191" s="380"/>
      <c r="AT191" s="380"/>
      <c r="AU191" s="380"/>
      <c r="AV191" s="380"/>
      <c r="AW191" s="380"/>
      <c r="AX191" s="380"/>
      <c r="AY191" s="380"/>
      <c r="AZ191" s="380"/>
      <c r="BA191" s="380"/>
      <c r="BB191" s="380"/>
      <c r="BC191" s="380"/>
      <c r="BD191" s="380"/>
      <c r="BE191" s="380"/>
      <c r="BF191" s="380"/>
      <c r="BG191" s="380"/>
      <c r="BH191" s="380"/>
      <c r="BI191" s="380"/>
      <c r="BJ191" s="377"/>
      <c r="CE191" s="380"/>
      <c r="CF191" s="380"/>
      <c r="CG191" s="380"/>
      <c r="EZ191" s="380"/>
      <c r="FA191" s="380"/>
      <c r="FB191" s="380"/>
      <c r="FC191" s="380"/>
      <c r="FD191" s="380"/>
      <c r="FE191" s="380"/>
      <c r="FF191" s="380"/>
      <c r="FG191" s="380"/>
      <c r="FH191" s="380"/>
      <c r="FI191" s="380"/>
      <c r="FJ191" s="380"/>
      <c r="FK191" s="380"/>
      <c r="FL191" s="380"/>
      <c r="FM191" s="380"/>
      <c r="FN191" s="380"/>
      <c r="FO191" s="380"/>
      <c r="FP191" s="380"/>
      <c r="FQ191" s="380"/>
      <c r="FR191" s="380"/>
      <c r="FS191" s="380"/>
      <c r="FT191" s="380"/>
      <c r="FU191" s="380"/>
      <c r="FV191" s="380"/>
      <c r="FW191" s="380"/>
      <c r="FX191" s="380"/>
      <c r="FY191" s="380"/>
      <c r="FZ191" s="380"/>
      <c r="GA191" s="380"/>
      <c r="GB191" s="380"/>
      <c r="GC191" s="380"/>
      <c r="GD191" s="380"/>
      <c r="GE191" s="380"/>
      <c r="GF191" s="380"/>
      <c r="GG191" s="380"/>
      <c r="GH191" s="380"/>
      <c r="GI191" s="380"/>
      <c r="GJ191" s="380"/>
      <c r="GK191" s="380"/>
      <c r="GL191" s="380"/>
      <c r="GM191" s="380"/>
      <c r="GN191" s="380"/>
      <c r="GO191" s="380"/>
      <c r="GP191" s="380"/>
      <c r="GQ191" s="380"/>
      <c r="GR191" s="380"/>
      <c r="GS191" s="380"/>
      <c r="GT191" s="380"/>
      <c r="GU191" s="380"/>
      <c r="GV191" s="380"/>
      <c r="GW191" s="380"/>
      <c r="GX191" s="380"/>
      <c r="GY191" s="380"/>
      <c r="GZ191" s="380"/>
      <c r="HA191" s="380"/>
      <c r="HB191" s="380"/>
      <c r="HC191" s="380"/>
      <c r="HD191" s="380"/>
      <c r="HE191" s="380"/>
      <c r="HF191" s="380"/>
      <c r="HG191" s="380"/>
      <c r="HH191" s="380"/>
    </row>
    <row r="192" spans="1:216">
      <c r="A192" s="103"/>
      <c r="B192" s="377"/>
      <c r="C192" s="377"/>
      <c r="D192" s="377"/>
      <c r="E192" s="377"/>
      <c r="F192" s="377"/>
      <c r="G192" s="377"/>
      <c r="H192" s="377"/>
      <c r="I192" s="377"/>
      <c r="J192" s="377"/>
      <c r="K192" s="377"/>
      <c r="L192" s="377"/>
      <c r="M192" s="378"/>
      <c r="N192" s="378"/>
      <c r="O192" s="378"/>
      <c r="P192" s="378"/>
      <c r="Q192" s="378"/>
      <c r="R192" s="378"/>
      <c r="S192" s="378"/>
      <c r="T192" s="378"/>
      <c r="U192" s="378"/>
      <c r="V192" s="378"/>
      <c r="W192" s="378"/>
      <c r="X192" s="378"/>
      <c r="Y192" s="380"/>
      <c r="Z192" s="409"/>
      <c r="AA192" s="380"/>
      <c r="AB192" s="380"/>
      <c r="AC192" s="380"/>
      <c r="AD192" s="380"/>
      <c r="AE192" s="380"/>
      <c r="AF192" s="380"/>
      <c r="AG192" s="380"/>
      <c r="AH192" s="380"/>
      <c r="AI192" s="380"/>
      <c r="AJ192" s="380"/>
      <c r="AR192" s="380"/>
      <c r="AS192" s="380"/>
      <c r="AT192" s="380"/>
      <c r="AU192" s="380"/>
      <c r="AV192" s="380"/>
      <c r="AW192" s="380"/>
      <c r="AX192" s="380"/>
      <c r="AY192" s="380"/>
      <c r="AZ192" s="380"/>
      <c r="BA192" s="380"/>
      <c r="BB192" s="380"/>
      <c r="BC192" s="380"/>
      <c r="BD192" s="380"/>
      <c r="BE192" s="380"/>
      <c r="BF192" s="380"/>
      <c r="BG192" s="380"/>
      <c r="BH192" s="380"/>
      <c r="BI192" s="380"/>
      <c r="BJ192" s="377"/>
      <c r="CE192" s="380"/>
      <c r="CF192" s="380"/>
      <c r="CG192" s="380"/>
      <c r="EZ192" s="380"/>
      <c r="FA192" s="380"/>
      <c r="FB192" s="380"/>
      <c r="FC192" s="380"/>
      <c r="FD192" s="380"/>
      <c r="FE192" s="380"/>
      <c r="FF192" s="380"/>
      <c r="FG192" s="380"/>
      <c r="FH192" s="380"/>
      <c r="FI192" s="380"/>
      <c r="FJ192" s="380"/>
      <c r="FK192" s="380"/>
      <c r="FL192" s="380"/>
      <c r="FM192" s="380"/>
      <c r="FN192" s="380"/>
      <c r="FO192" s="380"/>
      <c r="FP192" s="380"/>
      <c r="FQ192" s="380"/>
      <c r="FR192" s="380"/>
      <c r="FS192" s="380"/>
      <c r="FT192" s="380"/>
      <c r="FU192" s="380"/>
      <c r="FV192" s="380"/>
      <c r="FW192" s="380"/>
      <c r="FX192" s="380"/>
      <c r="FY192" s="380"/>
      <c r="FZ192" s="380"/>
      <c r="GA192" s="380"/>
      <c r="GB192" s="380"/>
      <c r="GC192" s="380"/>
      <c r="GD192" s="380"/>
      <c r="GE192" s="380"/>
      <c r="GF192" s="380"/>
      <c r="GG192" s="380"/>
      <c r="GH192" s="380"/>
      <c r="GI192" s="380"/>
      <c r="GJ192" s="380"/>
      <c r="GK192" s="380"/>
      <c r="GL192" s="380"/>
      <c r="GM192" s="380"/>
      <c r="GN192" s="380"/>
      <c r="GO192" s="380"/>
      <c r="GP192" s="380"/>
      <c r="GQ192" s="380"/>
      <c r="GR192" s="380"/>
      <c r="GS192" s="380"/>
      <c r="GT192" s="380"/>
      <c r="GU192" s="380"/>
      <c r="GV192" s="380"/>
      <c r="GW192" s="380"/>
      <c r="GX192" s="380"/>
      <c r="GY192" s="380"/>
      <c r="GZ192" s="380"/>
      <c r="HA192" s="380"/>
      <c r="HB192" s="380"/>
      <c r="HC192" s="380"/>
      <c r="HD192" s="380"/>
      <c r="HE192" s="380"/>
      <c r="HF192" s="380"/>
      <c r="HG192" s="380"/>
      <c r="HH192" s="380"/>
    </row>
    <row r="193" spans="1:216">
      <c r="A193" s="103"/>
      <c r="B193" s="377"/>
      <c r="C193" s="377"/>
      <c r="D193" s="377"/>
      <c r="E193" s="377"/>
      <c r="F193" s="377"/>
      <c r="G193" s="377"/>
      <c r="H193" s="377"/>
      <c r="I193" s="377"/>
      <c r="J193" s="377"/>
      <c r="K193" s="377"/>
      <c r="L193" s="377"/>
      <c r="M193" s="378"/>
      <c r="N193" s="378"/>
      <c r="O193" s="378"/>
      <c r="P193" s="378"/>
      <c r="Q193" s="378"/>
      <c r="R193" s="378"/>
      <c r="S193" s="378"/>
      <c r="T193" s="378"/>
      <c r="U193" s="378"/>
      <c r="V193" s="378"/>
      <c r="W193" s="378"/>
      <c r="X193" s="378"/>
      <c r="Y193" s="380"/>
      <c r="Z193" s="409"/>
      <c r="AA193" s="380"/>
      <c r="AB193" s="380"/>
      <c r="AC193" s="380"/>
      <c r="AD193" s="380"/>
      <c r="AE193" s="380"/>
      <c r="AF193" s="380"/>
      <c r="AG193" s="380"/>
      <c r="AH193" s="380"/>
      <c r="AI193" s="380"/>
      <c r="AJ193" s="380"/>
      <c r="AR193" s="380"/>
      <c r="AS193" s="380"/>
      <c r="AT193" s="380"/>
      <c r="AU193" s="380"/>
      <c r="AV193" s="380"/>
      <c r="AW193" s="380"/>
      <c r="AX193" s="380"/>
      <c r="AY193" s="380"/>
      <c r="AZ193" s="380"/>
      <c r="BA193" s="380"/>
      <c r="BB193" s="380"/>
      <c r="BC193" s="380"/>
      <c r="BD193" s="380"/>
      <c r="BE193" s="380"/>
      <c r="BF193" s="380"/>
      <c r="BG193" s="380"/>
      <c r="BH193" s="380"/>
      <c r="BI193" s="380"/>
      <c r="BJ193" s="377"/>
      <c r="CE193" s="380"/>
      <c r="CF193" s="380"/>
      <c r="CG193" s="380"/>
      <c r="EZ193" s="380"/>
      <c r="FA193" s="380"/>
      <c r="FB193" s="380"/>
      <c r="FC193" s="380"/>
      <c r="FD193" s="380"/>
      <c r="FE193" s="380"/>
      <c r="FF193" s="380"/>
      <c r="FG193" s="380"/>
      <c r="FH193" s="380"/>
      <c r="FI193" s="380"/>
      <c r="FJ193" s="380"/>
      <c r="FK193" s="380"/>
      <c r="FL193" s="380"/>
      <c r="FM193" s="380"/>
      <c r="FN193" s="380"/>
      <c r="FO193" s="380"/>
      <c r="FP193" s="380"/>
      <c r="FQ193" s="380"/>
      <c r="FR193" s="380"/>
      <c r="FS193" s="380"/>
      <c r="FT193" s="380"/>
      <c r="FU193" s="380"/>
      <c r="FV193" s="380"/>
      <c r="FW193" s="380"/>
      <c r="FX193" s="380"/>
      <c r="FY193" s="380"/>
      <c r="FZ193" s="380"/>
      <c r="GA193" s="380"/>
      <c r="GB193" s="380"/>
      <c r="GC193" s="380"/>
      <c r="GD193" s="380"/>
      <c r="GE193" s="380"/>
      <c r="GF193" s="380"/>
      <c r="GG193" s="380"/>
      <c r="GH193" s="380"/>
      <c r="GI193" s="380"/>
      <c r="GJ193" s="380"/>
      <c r="GK193" s="380"/>
      <c r="GL193" s="380"/>
      <c r="GM193" s="380"/>
      <c r="GN193" s="380"/>
      <c r="GO193" s="380"/>
      <c r="GP193" s="380"/>
      <c r="GQ193" s="380"/>
      <c r="GR193" s="380"/>
      <c r="GS193" s="380"/>
      <c r="GT193" s="380"/>
      <c r="GU193" s="380"/>
      <c r="GV193" s="380"/>
      <c r="GW193" s="380"/>
      <c r="GX193" s="380"/>
      <c r="GY193" s="380"/>
      <c r="GZ193" s="380"/>
      <c r="HA193" s="380"/>
      <c r="HB193" s="380"/>
      <c r="HC193" s="380"/>
      <c r="HD193" s="380"/>
      <c r="HE193" s="380"/>
      <c r="HF193" s="380"/>
      <c r="HG193" s="380"/>
      <c r="HH193" s="380"/>
    </row>
    <row r="194" spans="1:216">
      <c r="A194" s="103"/>
      <c r="B194" s="377"/>
      <c r="C194" s="377"/>
      <c r="D194" s="377"/>
      <c r="E194" s="377"/>
      <c r="F194" s="377"/>
      <c r="G194" s="377"/>
      <c r="H194" s="377"/>
      <c r="I194" s="377"/>
      <c r="J194" s="377"/>
      <c r="K194" s="377"/>
      <c r="L194" s="377"/>
      <c r="M194" s="378"/>
      <c r="N194" s="378"/>
      <c r="O194" s="378"/>
      <c r="P194" s="378"/>
      <c r="Q194" s="378"/>
      <c r="R194" s="378"/>
      <c r="S194" s="378"/>
      <c r="T194" s="378"/>
      <c r="U194" s="378"/>
      <c r="V194" s="378"/>
      <c r="W194" s="378"/>
      <c r="X194" s="378"/>
      <c r="Y194" s="380"/>
      <c r="Z194" s="409"/>
      <c r="AA194" s="380"/>
      <c r="AB194" s="380"/>
      <c r="AC194" s="380"/>
      <c r="AD194" s="380"/>
      <c r="AE194" s="380"/>
      <c r="AF194" s="380"/>
      <c r="AG194" s="380"/>
      <c r="AH194" s="380"/>
      <c r="AI194" s="380"/>
      <c r="AJ194" s="380"/>
      <c r="AR194" s="380"/>
      <c r="AS194" s="380"/>
      <c r="AT194" s="380"/>
      <c r="AU194" s="380"/>
      <c r="AV194" s="380"/>
      <c r="AW194" s="380"/>
      <c r="AX194" s="380"/>
      <c r="AY194" s="380"/>
      <c r="AZ194" s="380"/>
      <c r="BA194" s="380"/>
      <c r="BB194" s="380"/>
      <c r="BC194" s="380"/>
      <c r="BD194" s="380"/>
      <c r="BE194" s="380"/>
      <c r="BF194" s="380"/>
      <c r="BG194" s="380"/>
      <c r="BH194" s="380"/>
      <c r="BI194" s="380"/>
      <c r="BJ194" s="377"/>
      <c r="CE194" s="380"/>
      <c r="CF194" s="380"/>
      <c r="CG194" s="380"/>
      <c r="EZ194" s="380"/>
      <c r="FA194" s="380"/>
      <c r="FB194" s="380"/>
      <c r="FC194" s="380"/>
      <c r="FD194" s="380"/>
      <c r="FE194" s="380"/>
      <c r="FF194" s="380"/>
      <c r="FG194" s="380"/>
      <c r="FH194" s="380"/>
      <c r="FI194" s="380"/>
      <c r="FJ194" s="380"/>
      <c r="FK194" s="380"/>
      <c r="FL194" s="380"/>
      <c r="FM194" s="380"/>
      <c r="FN194" s="380"/>
      <c r="FO194" s="380"/>
      <c r="FP194" s="380"/>
      <c r="FQ194" s="380"/>
      <c r="FR194" s="380"/>
      <c r="FS194" s="380"/>
      <c r="FT194" s="380"/>
      <c r="FU194" s="380"/>
      <c r="FV194" s="380"/>
      <c r="FW194" s="380"/>
      <c r="FX194" s="380"/>
      <c r="FY194" s="380"/>
      <c r="FZ194" s="380"/>
      <c r="GA194" s="380"/>
      <c r="GB194" s="380"/>
      <c r="GC194" s="380"/>
      <c r="GD194" s="380"/>
      <c r="GE194" s="380"/>
      <c r="GF194" s="380"/>
      <c r="GG194" s="380"/>
      <c r="GH194" s="380"/>
      <c r="GI194" s="380"/>
      <c r="GJ194" s="380"/>
      <c r="GK194" s="380"/>
      <c r="GL194" s="380"/>
      <c r="GM194" s="380"/>
      <c r="GN194" s="380"/>
      <c r="GO194" s="380"/>
      <c r="GP194" s="380"/>
      <c r="GQ194" s="380"/>
      <c r="GR194" s="380"/>
      <c r="GS194" s="380"/>
      <c r="GT194" s="380"/>
      <c r="GU194" s="380"/>
      <c r="GV194" s="380"/>
      <c r="GW194" s="380"/>
      <c r="GX194" s="380"/>
      <c r="GY194" s="380"/>
      <c r="GZ194" s="380"/>
      <c r="HA194" s="380"/>
      <c r="HB194" s="380"/>
      <c r="HC194" s="380"/>
      <c r="HD194" s="380"/>
      <c r="HE194" s="380"/>
      <c r="HF194" s="380"/>
      <c r="HG194" s="380"/>
      <c r="HH194" s="380"/>
    </row>
    <row r="195" spans="1:216">
      <c r="A195" s="103"/>
      <c r="B195" s="377"/>
      <c r="C195" s="377"/>
      <c r="D195" s="377"/>
      <c r="E195" s="377"/>
      <c r="F195" s="377"/>
      <c r="G195" s="377"/>
      <c r="H195" s="377"/>
      <c r="I195" s="377"/>
      <c r="J195" s="377"/>
      <c r="K195" s="377"/>
      <c r="L195" s="377"/>
      <c r="M195" s="378"/>
      <c r="N195" s="378"/>
      <c r="O195" s="378"/>
      <c r="P195" s="378"/>
      <c r="Q195" s="378"/>
      <c r="R195" s="378"/>
      <c r="S195" s="378"/>
      <c r="T195" s="378"/>
      <c r="U195" s="378"/>
      <c r="V195" s="378"/>
      <c r="W195" s="378"/>
      <c r="X195" s="378"/>
      <c r="Y195" s="380"/>
      <c r="Z195" s="409"/>
      <c r="AA195" s="380"/>
      <c r="AB195" s="380"/>
      <c r="AC195" s="380"/>
      <c r="AD195" s="380"/>
      <c r="AE195" s="380"/>
      <c r="AF195" s="380"/>
      <c r="AG195" s="380"/>
      <c r="AH195" s="380"/>
      <c r="AI195" s="380"/>
      <c r="AJ195" s="380"/>
      <c r="AR195" s="380"/>
      <c r="AS195" s="380"/>
      <c r="AT195" s="380"/>
      <c r="AU195" s="380"/>
      <c r="AV195" s="380"/>
      <c r="AW195" s="380"/>
      <c r="AX195" s="380"/>
      <c r="AY195" s="380"/>
      <c r="AZ195" s="380"/>
      <c r="BA195" s="380"/>
      <c r="BB195" s="380"/>
      <c r="BC195" s="380"/>
      <c r="BD195" s="380"/>
      <c r="BE195" s="380"/>
      <c r="BF195" s="380"/>
      <c r="BG195" s="380"/>
      <c r="BH195" s="380"/>
      <c r="BI195" s="380"/>
      <c r="BJ195" s="377"/>
      <c r="CE195" s="380"/>
      <c r="CF195" s="380"/>
      <c r="CG195" s="380"/>
      <c r="EZ195" s="380"/>
      <c r="FA195" s="380"/>
      <c r="FB195" s="380"/>
      <c r="FC195" s="380"/>
      <c r="FD195" s="380"/>
      <c r="FE195" s="380"/>
      <c r="FF195" s="380"/>
      <c r="FG195" s="380"/>
      <c r="FH195" s="380"/>
      <c r="FI195" s="380"/>
      <c r="FJ195" s="380"/>
      <c r="FK195" s="380"/>
      <c r="FL195" s="380"/>
      <c r="FM195" s="380"/>
      <c r="FN195" s="380"/>
      <c r="FO195" s="380"/>
      <c r="FP195" s="380"/>
      <c r="FQ195" s="380"/>
      <c r="FR195" s="380"/>
      <c r="FS195" s="380"/>
      <c r="FT195" s="380"/>
      <c r="FU195" s="380"/>
      <c r="FV195" s="380"/>
      <c r="FW195" s="380"/>
      <c r="FX195" s="380"/>
      <c r="FY195" s="380"/>
      <c r="FZ195" s="380"/>
      <c r="GA195" s="380"/>
      <c r="GB195" s="380"/>
      <c r="GC195" s="380"/>
      <c r="GD195" s="380"/>
      <c r="GE195" s="380"/>
      <c r="GF195" s="380"/>
      <c r="GG195" s="380"/>
      <c r="GH195" s="380"/>
      <c r="GI195" s="380"/>
      <c r="GJ195" s="380"/>
      <c r="GK195" s="380"/>
      <c r="GL195" s="380"/>
      <c r="GM195" s="380"/>
      <c r="GN195" s="380"/>
      <c r="GO195" s="380"/>
      <c r="GP195" s="380"/>
      <c r="GQ195" s="380"/>
      <c r="GR195" s="380"/>
      <c r="GS195" s="380"/>
      <c r="GT195" s="380"/>
      <c r="GU195" s="380"/>
      <c r="GV195" s="380"/>
      <c r="GW195" s="380"/>
      <c r="GX195" s="380"/>
      <c r="GY195" s="380"/>
      <c r="GZ195" s="380"/>
      <c r="HA195" s="380"/>
      <c r="HB195" s="380"/>
      <c r="HC195" s="380"/>
      <c r="HD195" s="380"/>
      <c r="HE195" s="380"/>
      <c r="HF195" s="380"/>
      <c r="HG195" s="380"/>
      <c r="HH195" s="380"/>
    </row>
    <row r="196" spans="1:216">
      <c r="A196" s="103"/>
      <c r="B196" s="377"/>
      <c r="C196" s="377"/>
      <c r="D196" s="377"/>
      <c r="E196" s="377"/>
      <c r="F196" s="377"/>
      <c r="G196" s="377"/>
      <c r="H196" s="377"/>
      <c r="I196" s="377"/>
      <c r="J196" s="377"/>
      <c r="K196" s="377"/>
      <c r="L196" s="377"/>
      <c r="M196" s="378"/>
      <c r="N196" s="378"/>
      <c r="O196" s="378"/>
      <c r="P196" s="378"/>
      <c r="Q196" s="378"/>
      <c r="R196" s="378"/>
      <c r="S196" s="378"/>
      <c r="T196" s="378"/>
      <c r="U196" s="378"/>
      <c r="V196" s="378"/>
      <c r="W196" s="378"/>
      <c r="X196" s="378"/>
      <c r="Y196" s="380"/>
      <c r="Z196" s="409"/>
      <c r="AA196" s="380"/>
      <c r="AB196" s="380"/>
      <c r="AC196" s="380"/>
      <c r="AD196" s="380"/>
      <c r="AE196" s="380"/>
      <c r="AF196" s="380"/>
      <c r="AG196" s="380"/>
      <c r="AH196" s="380"/>
      <c r="AI196" s="380"/>
      <c r="AJ196" s="380"/>
      <c r="AR196" s="380"/>
      <c r="AS196" s="380"/>
      <c r="AT196" s="380"/>
      <c r="AU196" s="380"/>
      <c r="AV196" s="380"/>
      <c r="AW196" s="380"/>
      <c r="AX196" s="380"/>
      <c r="AY196" s="380"/>
      <c r="AZ196" s="380"/>
      <c r="BA196" s="380"/>
      <c r="BB196" s="380"/>
      <c r="BC196" s="380"/>
      <c r="BD196" s="380"/>
      <c r="BE196" s="380"/>
      <c r="BF196" s="380"/>
      <c r="BG196" s="380"/>
      <c r="BH196" s="380"/>
      <c r="BI196" s="380"/>
      <c r="BJ196" s="377"/>
      <c r="CE196" s="380"/>
      <c r="CF196" s="380"/>
      <c r="CG196" s="380"/>
      <c r="EZ196" s="380"/>
      <c r="FA196" s="380"/>
      <c r="FB196" s="380"/>
      <c r="FC196" s="380"/>
      <c r="FD196" s="380"/>
      <c r="FE196" s="380"/>
      <c r="FF196" s="380"/>
      <c r="FG196" s="380"/>
      <c r="FH196" s="380"/>
      <c r="FI196" s="380"/>
      <c r="FJ196" s="380"/>
      <c r="FK196" s="380"/>
      <c r="FL196" s="380"/>
      <c r="FM196" s="380"/>
      <c r="FN196" s="380"/>
      <c r="FO196" s="380"/>
      <c r="FP196" s="380"/>
      <c r="FQ196" s="380"/>
      <c r="FR196" s="380"/>
      <c r="FS196" s="380"/>
      <c r="FT196" s="380"/>
      <c r="FU196" s="380"/>
      <c r="FV196" s="380"/>
      <c r="FW196" s="380"/>
      <c r="FX196" s="380"/>
      <c r="FY196" s="380"/>
      <c r="FZ196" s="380"/>
      <c r="GA196" s="380"/>
      <c r="GB196" s="380"/>
      <c r="GC196" s="380"/>
      <c r="GD196" s="380"/>
      <c r="GE196" s="380"/>
      <c r="GF196" s="380"/>
      <c r="GG196" s="380"/>
      <c r="GH196" s="380"/>
      <c r="GI196" s="380"/>
      <c r="GJ196" s="380"/>
      <c r="GK196" s="380"/>
      <c r="GL196" s="380"/>
      <c r="GM196" s="380"/>
      <c r="GN196" s="380"/>
      <c r="GO196" s="380"/>
      <c r="GP196" s="380"/>
      <c r="GQ196" s="380"/>
      <c r="GR196" s="380"/>
      <c r="GS196" s="380"/>
      <c r="GT196" s="380"/>
      <c r="GU196" s="380"/>
      <c r="GV196" s="380"/>
      <c r="GW196" s="380"/>
      <c r="GX196" s="380"/>
      <c r="GY196" s="380"/>
      <c r="GZ196" s="380"/>
      <c r="HA196" s="380"/>
      <c r="HB196" s="380"/>
      <c r="HC196" s="380"/>
      <c r="HD196" s="380"/>
      <c r="HE196" s="380"/>
      <c r="HF196" s="380"/>
      <c r="HG196" s="380"/>
      <c r="HH196" s="380"/>
    </row>
    <row r="197" spans="1:216">
      <c r="A197" s="103"/>
      <c r="B197" s="377"/>
      <c r="C197" s="377"/>
      <c r="D197" s="377"/>
      <c r="E197" s="377"/>
      <c r="F197" s="377"/>
      <c r="G197" s="377"/>
      <c r="H197" s="377"/>
      <c r="I197" s="377"/>
      <c r="J197" s="377"/>
      <c r="K197" s="377"/>
      <c r="L197" s="377"/>
      <c r="M197" s="378"/>
      <c r="N197" s="378"/>
      <c r="O197" s="378"/>
      <c r="P197" s="378"/>
      <c r="Q197" s="378"/>
      <c r="R197" s="378"/>
      <c r="S197" s="378"/>
      <c r="T197" s="378"/>
      <c r="U197" s="378"/>
      <c r="V197" s="378"/>
      <c r="W197" s="378"/>
      <c r="X197" s="378"/>
      <c r="Y197" s="380"/>
      <c r="Z197" s="409"/>
      <c r="AA197" s="380"/>
      <c r="AB197" s="380"/>
      <c r="AC197" s="380"/>
      <c r="AD197" s="380"/>
      <c r="AE197" s="380"/>
      <c r="AF197" s="380"/>
      <c r="AG197" s="380"/>
      <c r="AH197" s="380"/>
      <c r="AI197" s="380"/>
      <c r="AJ197" s="380"/>
      <c r="AR197" s="380"/>
      <c r="AS197" s="380"/>
      <c r="AT197" s="380"/>
      <c r="AU197" s="380"/>
      <c r="AV197" s="380"/>
      <c r="AW197" s="380"/>
      <c r="AX197" s="380"/>
      <c r="AY197" s="380"/>
      <c r="AZ197" s="380"/>
      <c r="BA197" s="380"/>
      <c r="BB197" s="380"/>
      <c r="BC197" s="380"/>
      <c r="BD197" s="380"/>
      <c r="BE197" s="380"/>
      <c r="BF197" s="380"/>
      <c r="BG197" s="380"/>
      <c r="BH197" s="380"/>
      <c r="BI197" s="380"/>
      <c r="BJ197" s="377"/>
      <c r="CE197" s="380"/>
      <c r="CF197" s="380"/>
      <c r="CG197" s="380"/>
      <c r="EZ197" s="380"/>
      <c r="FA197" s="380"/>
      <c r="FB197" s="380"/>
      <c r="FC197" s="380"/>
      <c r="FD197" s="380"/>
      <c r="FE197" s="380"/>
      <c r="FF197" s="380"/>
      <c r="FG197" s="380"/>
      <c r="FH197" s="380"/>
      <c r="FI197" s="380"/>
      <c r="FJ197" s="380"/>
      <c r="FK197" s="380"/>
      <c r="FL197" s="380"/>
      <c r="FM197" s="380"/>
      <c r="FN197" s="380"/>
      <c r="FO197" s="380"/>
      <c r="FP197" s="380"/>
      <c r="FQ197" s="380"/>
      <c r="FR197" s="380"/>
      <c r="FS197" s="380"/>
      <c r="FT197" s="380"/>
      <c r="FU197" s="380"/>
      <c r="FV197" s="380"/>
      <c r="FW197" s="380"/>
      <c r="FX197" s="380"/>
      <c r="FY197" s="380"/>
      <c r="FZ197" s="380"/>
      <c r="GA197" s="380"/>
      <c r="GB197" s="380"/>
      <c r="GC197" s="380"/>
      <c r="GD197" s="380"/>
      <c r="GE197" s="380"/>
      <c r="GF197" s="380"/>
      <c r="GG197" s="380"/>
      <c r="GH197" s="380"/>
      <c r="GI197" s="380"/>
      <c r="GJ197" s="380"/>
      <c r="GK197" s="380"/>
      <c r="GL197" s="380"/>
      <c r="GM197" s="380"/>
      <c r="GN197" s="380"/>
      <c r="GO197" s="380"/>
      <c r="GP197" s="380"/>
      <c r="GQ197" s="380"/>
      <c r="GR197" s="380"/>
      <c r="GS197" s="380"/>
      <c r="GT197" s="380"/>
      <c r="GU197" s="380"/>
      <c r="GV197" s="380"/>
      <c r="GW197" s="380"/>
      <c r="GX197" s="380"/>
      <c r="GY197" s="380"/>
      <c r="GZ197" s="380"/>
      <c r="HA197" s="380"/>
      <c r="HB197" s="380"/>
      <c r="HC197" s="380"/>
      <c r="HD197" s="380"/>
      <c r="HE197" s="380"/>
      <c r="HF197" s="380"/>
      <c r="HG197" s="380"/>
      <c r="HH197" s="380"/>
    </row>
    <row r="198" spans="1:216">
      <c r="A198" s="103"/>
      <c r="B198" s="377"/>
      <c r="C198" s="377"/>
      <c r="D198" s="377"/>
      <c r="E198" s="377"/>
      <c r="F198" s="377"/>
      <c r="G198" s="377"/>
      <c r="H198" s="377"/>
      <c r="I198" s="377"/>
      <c r="J198" s="377"/>
      <c r="K198" s="377"/>
      <c r="L198" s="377"/>
      <c r="M198" s="378"/>
      <c r="N198" s="378"/>
      <c r="O198" s="378"/>
      <c r="P198" s="378"/>
      <c r="Q198" s="378"/>
      <c r="R198" s="378"/>
      <c r="S198" s="378"/>
      <c r="T198" s="378"/>
      <c r="U198" s="378"/>
      <c r="V198" s="378"/>
      <c r="W198" s="378"/>
      <c r="X198" s="378"/>
      <c r="Y198" s="380"/>
      <c r="Z198" s="409"/>
      <c r="AA198" s="380"/>
      <c r="AB198" s="380"/>
      <c r="AC198" s="380"/>
      <c r="AD198" s="380"/>
      <c r="AE198" s="380"/>
      <c r="AF198" s="380"/>
      <c r="AG198" s="380"/>
      <c r="AH198" s="380"/>
      <c r="AI198" s="380"/>
      <c r="AJ198" s="380"/>
      <c r="AR198" s="380"/>
      <c r="AS198" s="380"/>
      <c r="AT198" s="380"/>
      <c r="AU198" s="380"/>
      <c r="AV198" s="380"/>
      <c r="AW198" s="380"/>
      <c r="AX198" s="380"/>
      <c r="AY198" s="380"/>
      <c r="AZ198" s="380"/>
      <c r="BA198" s="380"/>
      <c r="BB198" s="380"/>
      <c r="BC198" s="380"/>
      <c r="BD198" s="380"/>
      <c r="BE198" s="380"/>
      <c r="BF198" s="380"/>
      <c r="BG198" s="380"/>
      <c r="BH198" s="380"/>
      <c r="BI198" s="380"/>
      <c r="BJ198" s="377"/>
      <c r="CE198" s="380"/>
      <c r="CF198" s="380"/>
      <c r="CG198" s="380"/>
      <c r="EZ198" s="380"/>
      <c r="FA198" s="380"/>
      <c r="FB198" s="380"/>
      <c r="FC198" s="380"/>
      <c r="FD198" s="380"/>
      <c r="FE198" s="380"/>
      <c r="FF198" s="380"/>
      <c r="FG198" s="380"/>
      <c r="FH198" s="380"/>
      <c r="FI198" s="380"/>
      <c r="FJ198" s="380"/>
      <c r="FK198" s="380"/>
      <c r="FL198" s="380"/>
      <c r="FM198" s="380"/>
      <c r="FN198" s="380"/>
      <c r="FO198" s="380"/>
      <c r="FP198" s="380"/>
      <c r="FQ198" s="380"/>
      <c r="FR198" s="380"/>
      <c r="FS198" s="380"/>
      <c r="FT198" s="380"/>
      <c r="FU198" s="380"/>
      <c r="FV198" s="380"/>
      <c r="FW198" s="380"/>
      <c r="FX198" s="380"/>
      <c r="FY198" s="380"/>
      <c r="FZ198" s="380"/>
      <c r="GA198" s="380"/>
      <c r="GB198" s="380"/>
      <c r="GC198" s="380"/>
      <c r="GD198" s="380"/>
      <c r="GE198" s="380"/>
      <c r="GF198" s="380"/>
      <c r="GG198" s="380"/>
      <c r="GH198" s="380"/>
      <c r="GI198" s="380"/>
      <c r="GJ198" s="380"/>
      <c r="GK198" s="380"/>
      <c r="GL198" s="380"/>
      <c r="GM198" s="380"/>
      <c r="GN198" s="380"/>
      <c r="GO198" s="380"/>
      <c r="GP198" s="380"/>
      <c r="GQ198" s="380"/>
      <c r="GR198" s="380"/>
      <c r="GS198" s="380"/>
      <c r="GT198" s="380"/>
      <c r="GU198" s="380"/>
      <c r="GV198" s="380"/>
      <c r="GW198" s="380"/>
      <c r="GX198" s="380"/>
      <c r="GY198" s="380"/>
      <c r="GZ198" s="380"/>
      <c r="HA198" s="380"/>
      <c r="HB198" s="380"/>
      <c r="HC198" s="380"/>
      <c r="HD198" s="380"/>
      <c r="HE198" s="380"/>
      <c r="HF198" s="380"/>
      <c r="HG198" s="380"/>
      <c r="HH198" s="380"/>
    </row>
    <row r="199" spans="1:216">
      <c r="A199" s="103"/>
      <c r="B199" s="377"/>
      <c r="C199" s="377"/>
      <c r="D199" s="377"/>
      <c r="E199" s="377"/>
      <c r="F199" s="377"/>
      <c r="G199" s="377"/>
      <c r="H199" s="377"/>
      <c r="I199" s="377"/>
      <c r="J199" s="377"/>
      <c r="K199" s="377"/>
      <c r="L199" s="377"/>
      <c r="M199" s="378"/>
      <c r="N199" s="378"/>
      <c r="O199" s="378"/>
      <c r="P199" s="378"/>
      <c r="Q199" s="378"/>
      <c r="R199" s="378"/>
      <c r="S199" s="378"/>
      <c r="T199" s="378"/>
      <c r="U199" s="378"/>
      <c r="V199" s="378"/>
      <c r="W199" s="378"/>
      <c r="X199" s="378"/>
      <c r="Y199" s="380"/>
      <c r="Z199" s="409"/>
      <c r="AA199" s="380"/>
      <c r="AB199" s="380"/>
      <c r="AC199" s="380"/>
      <c r="AD199" s="380"/>
      <c r="AE199" s="380"/>
      <c r="AF199" s="380"/>
      <c r="AG199" s="380"/>
      <c r="AH199" s="380"/>
      <c r="AI199" s="380"/>
      <c r="AJ199" s="380"/>
      <c r="AR199" s="380"/>
      <c r="AS199" s="380"/>
      <c r="AT199" s="380"/>
      <c r="AU199" s="380"/>
      <c r="AV199" s="380"/>
      <c r="AW199" s="380"/>
      <c r="AX199" s="380"/>
      <c r="AY199" s="380"/>
      <c r="AZ199" s="380"/>
      <c r="BA199" s="380"/>
      <c r="BB199" s="380"/>
      <c r="BC199" s="380"/>
      <c r="BD199" s="380"/>
      <c r="BE199" s="380"/>
      <c r="BF199" s="380"/>
      <c r="BG199" s="380"/>
      <c r="BH199" s="380"/>
      <c r="BI199" s="380"/>
      <c r="BJ199" s="377"/>
      <c r="CE199" s="380"/>
      <c r="CF199" s="380"/>
      <c r="CG199" s="380"/>
      <c r="EZ199" s="380"/>
      <c r="FA199" s="380"/>
      <c r="FB199" s="380"/>
      <c r="FC199" s="380"/>
      <c r="FD199" s="380"/>
      <c r="FE199" s="380"/>
      <c r="FF199" s="380"/>
      <c r="FG199" s="380"/>
      <c r="FH199" s="380"/>
      <c r="FI199" s="380"/>
      <c r="FJ199" s="380"/>
      <c r="FK199" s="380"/>
      <c r="FL199" s="380"/>
      <c r="FM199" s="380"/>
      <c r="FN199" s="380"/>
      <c r="FO199" s="380"/>
      <c r="FP199" s="380"/>
      <c r="FQ199" s="380"/>
      <c r="FR199" s="380"/>
      <c r="FS199" s="380"/>
      <c r="FT199" s="380"/>
      <c r="FU199" s="380"/>
      <c r="FV199" s="380"/>
      <c r="FW199" s="380"/>
      <c r="FX199" s="380"/>
      <c r="FY199" s="380"/>
      <c r="FZ199" s="380"/>
      <c r="GA199" s="380"/>
      <c r="GB199" s="380"/>
      <c r="GC199" s="380"/>
      <c r="GD199" s="380"/>
      <c r="GE199" s="380"/>
      <c r="GF199" s="380"/>
      <c r="GG199" s="380"/>
      <c r="GH199" s="380"/>
      <c r="GI199" s="380"/>
      <c r="GJ199" s="380"/>
      <c r="GK199" s="380"/>
      <c r="GL199" s="380"/>
      <c r="GM199" s="380"/>
      <c r="GN199" s="380"/>
      <c r="GO199" s="380"/>
      <c r="GP199" s="380"/>
      <c r="GQ199" s="380"/>
      <c r="GR199" s="380"/>
      <c r="GS199" s="380"/>
      <c r="GT199" s="380"/>
      <c r="GU199" s="380"/>
      <c r="GV199" s="380"/>
      <c r="GW199" s="380"/>
      <c r="GX199" s="380"/>
      <c r="GY199" s="380"/>
      <c r="GZ199" s="380"/>
      <c r="HA199" s="380"/>
      <c r="HB199" s="380"/>
      <c r="HC199" s="380"/>
      <c r="HD199" s="380"/>
      <c r="HE199" s="380"/>
      <c r="HF199" s="380"/>
      <c r="HG199" s="380"/>
      <c r="HH199" s="380"/>
    </row>
    <row r="200" spans="1:216">
      <c r="A200" s="103"/>
      <c r="B200" s="377"/>
      <c r="C200" s="377"/>
      <c r="D200" s="377"/>
      <c r="E200" s="377"/>
      <c r="F200" s="377"/>
      <c r="G200" s="377"/>
      <c r="H200" s="377"/>
      <c r="I200" s="377"/>
      <c r="J200" s="377"/>
      <c r="K200" s="377"/>
      <c r="L200" s="377"/>
      <c r="M200" s="378"/>
      <c r="N200" s="378"/>
      <c r="O200" s="378"/>
      <c r="P200" s="378"/>
      <c r="Q200" s="378"/>
      <c r="R200" s="378"/>
      <c r="S200" s="378"/>
      <c r="T200" s="378"/>
      <c r="U200" s="378"/>
      <c r="V200" s="378"/>
      <c r="W200" s="378"/>
      <c r="X200" s="378"/>
      <c r="Y200" s="380"/>
      <c r="Z200" s="409"/>
      <c r="AA200" s="380"/>
      <c r="AB200" s="380"/>
      <c r="AC200" s="380"/>
      <c r="AD200" s="380"/>
      <c r="AE200" s="380"/>
      <c r="AF200" s="380"/>
      <c r="AG200" s="380"/>
      <c r="AH200" s="380"/>
      <c r="AI200" s="380"/>
      <c r="AJ200" s="380"/>
      <c r="AR200" s="380"/>
      <c r="AS200" s="380"/>
      <c r="AT200" s="380"/>
      <c r="AU200" s="380"/>
      <c r="AV200" s="380"/>
      <c r="AW200" s="380"/>
      <c r="AX200" s="380"/>
      <c r="AY200" s="380"/>
      <c r="AZ200" s="380"/>
      <c r="BA200" s="380"/>
      <c r="BB200" s="380"/>
      <c r="BC200" s="380"/>
      <c r="BD200" s="380"/>
      <c r="BE200" s="380"/>
      <c r="BF200" s="380"/>
      <c r="BG200" s="380"/>
      <c r="BH200" s="380"/>
      <c r="BI200" s="380"/>
      <c r="BJ200" s="377"/>
      <c r="CE200" s="380"/>
      <c r="CF200" s="380"/>
      <c r="CG200" s="380"/>
      <c r="EZ200" s="380"/>
      <c r="FA200" s="380"/>
      <c r="FB200" s="380"/>
      <c r="FC200" s="380"/>
      <c r="FD200" s="380"/>
      <c r="FE200" s="380"/>
      <c r="FF200" s="380"/>
      <c r="FG200" s="380"/>
      <c r="FH200" s="380"/>
      <c r="FI200" s="380"/>
      <c r="FJ200" s="380"/>
      <c r="FK200" s="380"/>
      <c r="FL200" s="380"/>
      <c r="FM200" s="380"/>
      <c r="FN200" s="380"/>
      <c r="FO200" s="380"/>
      <c r="FP200" s="380"/>
      <c r="FQ200" s="380"/>
      <c r="FR200" s="380"/>
      <c r="FS200" s="380"/>
      <c r="FT200" s="380"/>
      <c r="FU200" s="380"/>
      <c r="FV200" s="380"/>
      <c r="FW200" s="380"/>
      <c r="FX200" s="380"/>
      <c r="FY200" s="380"/>
      <c r="FZ200" s="380"/>
      <c r="GA200" s="380"/>
      <c r="GB200" s="380"/>
      <c r="GC200" s="380"/>
      <c r="GD200" s="380"/>
      <c r="GE200" s="380"/>
      <c r="GF200" s="380"/>
      <c r="GG200" s="380"/>
      <c r="GH200" s="380"/>
      <c r="GI200" s="380"/>
      <c r="GJ200" s="380"/>
      <c r="GK200" s="380"/>
      <c r="GL200" s="380"/>
      <c r="GM200" s="380"/>
      <c r="GN200" s="380"/>
      <c r="GO200" s="380"/>
      <c r="GP200" s="380"/>
      <c r="GQ200" s="380"/>
      <c r="GR200" s="380"/>
      <c r="GS200" s="380"/>
      <c r="GT200" s="380"/>
      <c r="GU200" s="380"/>
      <c r="GV200" s="380"/>
      <c r="GW200" s="380"/>
      <c r="GX200" s="380"/>
      <c r="GY200" s="380"/>
      <c r="GZ200" s="380"/>
      <c r="HA200" s="380"/>
      <c r="HB200" s="380"/>
      <c r="HC200" s="380"/>
      <c r="HD200" s="380"/>
      <c r="HE200" s="380"/>
      <c r="HF200" s="380"/>
      <c r="HG200" s="380"/>
      <c r="HH200" s="380"/>
    </row>
    <row r="201" spans="1:216">
      <c r="A201" s="103"/>
      <c r="B201" s="377"/>
      <c r="C201" s="377"/>
      <c r="D201" s="377"/>
      <c r="E201" s="377"/>
      <c r="F201" s="377"/>
      <c r="G201" s="377"/>
      <c r="H201" s="377"/>
      <c r="I201" s="377"/>
      <c r="J201" s="377"/>
      <c r="K201" s="377"/>
      <c r="L201" s="377"/>
      <c r="M201" s="378"/>
      <c r="N201" s="378"/>
      <c r="O201" s="378"/>
      <c r="P201" s="378"/>
      <c r="Q201" s="378"/>
      <c r="R201" s="378"/>
      <c r="S201" s="378"/>
      <c r="T201" s="378"/>
      <c r="U201" s="378"/>
      <c r="V201" s="378"/>
      <c r="W201" s="378"/>
      <c r="X201" s="378"/>
      <c r="Y201" s="380"/>
      <c r="Z201" s="409"/>
      <c r="AA201" s="380"/>
      <c r="AB201" s="380"/>
      <c r="AC201" s="380"/>
      <c r="AD201" s="380"/>
      <c r="AE201" s="380"/>
      <c r="AF201" s="380"/>
      <c r="AG201" s="380"/>
      <c r="AH201" s="380"/>
      <c r="AI201" s="380"/>
      <c r="AJ201" s="380"/>
      <c r="AR201" s="380"/>
      <c r="AS201" s="380"/>
      <c r="AT201" s="380"/>
      <c r="AU201" s="380"/>
      <c r="AV201" s="380"/>
      <c r="AW201" s="380"/>
      <c r="AX201" s="380"/>
      <c r="AY201" s="380"/>
      <c r="AZ201" s="380"/>
      <c r="BA201" s="380"/>
      <c r="BB201" s="380"/>
      <c r="BC201" s="380"/>
      <c r="BD201" s="380"/>
      <c r="BE201" s="380"/>
      <c r="BF201" s="380"/>
      <c r="BG201" s="380"/>
      <c r="BH201" s="380"/>
      <c r="BI201" s="380"/>
      <c r="BJ201" s="377"/>
      <c r="CE201" s="380"/>
      <c r="CF201" s="380"/>
      <c r="CG201" s="380"/>
      <c r="EZ201" s="380"/>
      <c r="FA201" s="380"/>
      <c r="FB201" s="380"/>
      <c r="FC201" s="380"/>
      <c r="FD201" s="380"/>
      <c r="FE201" s="380"/>
      <c r="FF201" s="380"/>
      <c r="FG201" s="380"/>
      <c r="FH201" s="380"/>
      <c r="FI201" s="380"/>
      <c r="FJ201" s="380"/>
      <c r="FK201" s="380"/>
      <c r="FL201" s="380"/>
      <c r="FM201" s="380"/>
      <c r="FN201" s="380"/>
      <c r="FO201" s="380"/>
      <c r="FP201" s="380"/>
      <c r="FQ201" s="380"/>
      <c r="FR201" s="380"/>
      <c r="FS201" s="380"/>
      <c r="FT201" s="380"/>
      <c r="FU201" s="380"/>
      <c r="FV201" s="380"/>
      <c r="FW201" s="380"/>
      <c r="FX201" s="380"/>
      <c r="FY201" s="380"/>
      <c r="FZ201" s="380"/>
      <c r="GA201" s="380"/>
      <c r="GB201" s="380"/>
      <c r="GC201" s="380"/>
      <c r="GD201" s="380"/>
      <c r="GE201" s="380"/>
      <c r="GF201" s="380"/>
      <c r="GG201" s="380"/>
      <c r="GH201" s="380"/>
      <c r="GI201" s="380"/>
      <c r="GJ201" s="380"/>
      <c r="GK201" s="380"/>
      <c r="GL201" s="380"/>
      <c r="GM201" s="380"/>
      <c r="GN201" s="380"/>
      <c r="GO201" s="380"/>
      <c r="GP201" s="380"/>
      <c r="GQ201" s="380"/>
      <c r="GR201" s="380"/>
      <c r="GS201" s="380"/>
      <c r="GT201" s="380"/>
      <c r="GU201" s="380"/>
      <c r="GV201" s="380"/>
      <c r="GW201" s="380"/>
      <c r="GX201" s="380"/>
      <c r="GY201" s="380"/>
      <c r="GZ201" s="380"/>
      <c r="HA201" s="380"/>
      <c r="HB201" s="380"/>
      <c r="HC201" s="380"/>
      <c r="HD201" s="380"/>
      <c r="HE201" s="380"/>
      <c r="HF201" s="380"/>
      <c r="HG201" s="380"/>
      <c r="HH201" s="380"/>
    </row>
    <row r="202" spans="1:216">
      <c r="A202" s="103"/>
      <c r="B202" s="377"/>
      <c r="C202" s="377"/>
      <c r="D202" s="377"/>
      <c r="E202" s="377"/>
      <c r="F202" s="377"/>
      <c r="G202" s="377"/>
      <c r="H202" s="377"/>
      <c r="I202" s="377"/>
      <c r="J202" s="377"/>
      <c r="K202" s="377"/>
      <c r="L202" s="377"/>
      <c r="M202" s="378"/>
      <c r="N202" s="378"/>
      <c r="O202" s="378"/>
      <c r="P202" s="378"/>
      <c r="Q202" s="378"/>
      <c r="R202" s="378"/>
      <c r="S202" s="378"/>
      <c r="T202" s="378"/>
      <c r="U202" s="378"/>
      <c r="V202" s="378"/>
      <c r="W202" s="378"/>
      <c r="X202" s="378"/>
      <c r="Y202" s="380"/>
      <c r="Z202" s="409"/>
      <c r="AA202" s="380"/>
      <c r="AB202" s="380"/>
      <c r="AC202" s="380"/>
      <c r="AD202" s="380"/>
      <c r="AE202" s="380"/>
      <c r="AF202" s="380"/>
      <c r="AG202" s="380"/>
      <c r="AH202" s="380"/>
      <c r="AI202" s="380"/>
      <c r="AJ202" s="380"/>
      <c r="AR202" s="380"/>
      <c r="AS202" s="380"/>
      <c r="AT202" s="380"/>
      <c r="AU202" s="380"/>
      <c r="AV202" s="380"/>
      <c r="AW202" s="380"/>
      <c r="AX202" s="380"/>
      <c r="AY202" s="380"/>
      <c r="AZ202" s="380"/>
      <c r="BA202" s="380"/>
      <c r="BB202" s="380"/>
      <c r="BC202" s="380"/>
      <c r="BD202" s="380"/>
      <c r="BE202" s="380"/>
      <c r="BF202" s="380"/>
      <c r="BG202" s="380"/>
      <c r="BH202" s="380"/>
      <c r="BI202" s="380"/>
      <c r="BJ202" s="377"/>
      <c r="CE202" s="380"/>
      <c r="CF202" s="380"/>
      <c r="CG202" s="380"/>
      <c r="EZ202" s="380"/>
      <c r="FA202" s="380"/>
      <c r="FB202" s="380"/>
      <c r="FC202" s="380"/>
      <c r="FD202" s="380"/>
      <c r="FE202" s="380"/>
      <c r="FF202" s="380"/>
      <c r="FG202" s="380"/>
      <c r="FH202" s="380"/>
      <c r="FI202" s="380"/>
      <c r="FJ202" s="380"/>
      <c r="FK202" s="380"/>
      <c r="FL202" s="380"/>
      <c r="FM202" s="380"/>
      <c r="FN202" s="380"/>
      <c r="FO202" s="380"/>
      <c r="FP202" s="380"/>
      <c r="FQ202" s="380"/>
      <c r="FR202" s="380"/>
      <c r="FS202" s="380"/>
      <c r="FT202" s="380"/>
      <c r="FU202" s="380"/>
      <c r="FV202" s="380"/>
      <c r="FW202" s="380"/>
      <c r="FX202" s="380"/>
      <c r="FY202" s="380"/>
      <c r="FZ202" s="380"/>
      <c r="GA202" s="380"/>
      <c r="GB202" s="380"/>
      <c r="GC202" s="380"/>
      <c r="GD202" s="380"/>
      <c r="GE202" s="380"/>
      <c r="GF202" s="380"/>
      <c r="GG202" s="380"/>
      <c r="GH202" s="380"/>
      <c r="GI202" s="380"/>
      <c r="GJ202" s="380"/>
      <c r="GK202" s="380"/>
      <c r="GL202" s="380"/>
      <c r="GM202" s="380"/>
      <c r="GN202" s="380"/>
      <c r="GO202" s="380"/>
      <c r="GP202" s="380"/>
      <c r="GQ202" s="380"/>
      <c r="GR202" s="380"/>
      <c r="GS202" s="380"/>
      <c r="GT202" s="380"/>
      <c r="GU202" s="380"/>
      <c r="GV202" s="380"/>
      <c r="GW202" s="380"/>
      <c r="GX202" s="380"/>
      <c r="GY202" s="380"/>
      <c r="GZ202" s="380"/>
      <c r="HA202" s="380"/>
      <c r="HB202" s="380"/>
      <c r="HC202" s="380"/>
      <c r="HD202" s="380"/>
      <c r="HE202" s="380"/>
      <c r="HF202" s="380"/>
      <c r="HG202" s="380"/>
      <c r="HH202" s="380"/>
    </row>
    <row r="203" spans="1:216">
      <c r="A203" s="103"/>
      <c r="B203" s="377"/>
      <c r="C203" s="377"/>
      <c r="D203" s="377"/>
      <c r="E203" s="377"/>
      <c r="F203" s="377"/>
      <c r="G203" s="377"/>
      <c r="H203" s="377"/>
      <c r="I203" s="377"/>
      <c r="J203" s="377"/>
      <c r="K203" s="377"/>
      <c r="L203" s="377"/>
      <c r="M203" s="378"/>
      <c r="N203" s="378"/>
      <c r="O203" s="378"/>
      <c r="P203" s="378"/>
      <c r="Q203" s="378"/>
      <c r="R203" s="378"/>
      <c r="S203" s="378"/>
      <c r="T203" s="378"/>
      <c r="U203" s="378"/>
      <c r="V203" s="378"/>
      <c r="W203" s="378"/>
      <c r="X203" s="378"/>
      <c r="Y203" s="380"/>
      <c r="Z203" s="409"/>
      <c r="AA203" s="380"/>
      <c r="AB203" s="380"/>
      <c r="AC203" s="380"/>
      <c r="AD203" s="380"/>
      <c r="AE203" s="380"/>
      <c r="AF203" s="380"/>
      <c r="AG203" s="380"/>
      <c r="AH203" s="380"/>
      <c r="AI203" s="380"/>
      <c r="AJ203" s="380"/>
      <c r="AR203" s="380"/>
      <c r="AS203" s="380"/>
      <c r="AT203" s="380"/>
      <c r="AU203" s="380"/>
      <c r="AV203" s="380"/>
      <c r="AW203" s="380"/>
      <c r="AX203" s="380"/>
      <c r="AY203" s="380"/>
      <c r="AZ203" s="380"/>
      <c r="BA203" s="380"/>
      <c r="BB203" s="380"/>
      <c r="BC203" s="380"/>
      <c r="BD203" s="380"/>
      <c r="BE203" s="380"/>
      <c r="BF203" s="380"/>
      <c r="BG203" s="380"/>
      <c r="BH203" s="380"/>
      <c r="BI203" s="380"/>
      <c r="BJ203" s="377"/>
      <c r="CE203" s="380"/>
      <c r="CF203" s="380"/>
      <c r="CG203" s="380"/>
      <c r="EZ203" s="380"/>
      <c r="FA203" s="380"/>
      <c r="FB203" s="380"/>
      <c r="FC203" s="380"/>
      <c r="FD203" s="380"/>
      <c r="FE203" s="380"/>
      <c r="FF203" s="380"/>
      <c r="FG203" s="380"/>
      <c r="FH203" s="380"/>
      <c r="FI203" s="380"/>
      <c r="FJ203" s="380"/>
      <c r="FK203" s="380"/>
      <c r="FL203" s="380"/>
      <c r="FM203" s="380"/>
      <c r="FN203" s="380"/>
      <c r="FO203" s="380"/>
      <c r="FP203" s="380"/>
      <c r="FQ203" s="380"/>
      <c r="FR203" s="380"/>
      <c r="FS203" s="380"/>
      <c r="FT203" s="380"/>
      <c r="FU203" s="380"/>
      <c r="FV203" s="380"/>
      <c r="FW203" s="380"/>
      <c r="FX203" s="380"/>
      <c r="FY203" s="380"/>
      <c r="FZ203" s="380"/>
      <c r="GA203" s="380"/>
      <c r="GB203" s="380"/>
      <c r="GC203" s="380"/>
      <c r="GD203" s="380"/>
      <c r="GE203" s="380"/>
      <c r="GF203" s="380"/>
      <c r="GG203" s="380"/>
      <c r="GH203" s="380"/>
      <c r="GI203" s="380"/>
      <c r="GJ203" s="380"/>
      <c r="GK203" s="380"/>
      <c r="GL203" s="380"/>
      <c r="GM203" s="380"/>
      <c r="GN203" s="380"/>
      <c r="GO203" s="380"/>
      <c r="GP203" s="380"/>
      <c r="GQ203" s="380"/>
      <c r="GR203" s="380"/>
      <c r="GS203" s="380"/>
      <c r="GT203" s="380"/>
      <c r="GU203" s="380"/>
      <c r="GV203" s="380"/>
      <c r="GW203" s="380"/>
      <c r="GX203" s="380"/>
      <c r="GY203" s="380"/>
      <c r="GZ203" s="380"/>
      <c r="HA203" s="380"/>
      <c r="HB203" s="380"/>
      <c r="HC203" s="380"/>
      <c r="HD203" s="380"/>
      <c r="HE203" s="380"/>
      <c r="HF203" s="380"/>
      <c r="HG203" s="380"/>
      <c r="HH203" s="380"/>
    </row>
    <row r="204" spans="1:216">
      <c r="A204" s="103"/>
      <c r="B204" s="377"/>
      <c r="C204" s="377"/>
      <c r="D204" s="377"/>
      <c r="E204" s="377"/>
      <c r="F204" s="377"/>
      <c r="G204" s="377"/>
      <c r="H204" s="377"/>
      <c r="I204" s="377"/>
      <c r="J204" s="377"/>
      <c r="K204" s="377"/>
      <c r="L204" s="377"/>
      <c r="M204" s="378"/>
      <c r="N204" s="378"/>
      <c r="O204" s="378"/>
      <c r="P204" s="378"/>
      <c r="Q204" s="378"/>
      <c r="R204" s="378"/>
      <c r="S204" s="378"/>
      <c r="T204" s="378"/>
      <c r="U204" s="378"/>
      <c r="V204" s="378"/>
      <c r="W204" s="378"/>
      <c r="X204" s="378"/>
      <c r="Y204" s="380"/>
      <c r="Z204" s="409"/>
      <c r="AA204" s="380"/>
      <c r="AB204" s="380"/>
      <c r="AC204" s="380"/>
      <c r="AD204" s="380"/>
      <c r="AE204" s="380"/>
      <c r="AF204" s="380"/>
      <c r="AG204" s="380"/>
      <c r="AH204" s="380"/>
      <c r="AI204" s="380"/>
      <c r="AJ204" s="380"/>
      <c r="AR204" s="380"/>
      <c r="AS204" s="380"/>
      <c r="AT204" s="380"/>
      <c r="AU204" s="380"/>
      <c r="AV204" s="380"/>
      <c r="AW204" s="380"/>
      <c r="AX204" s="380"/>
      <c r="AY204" s="380"/>
      <c r="AZ204" s="380"/>
      <c r="BA204" s="380"/>
      <c r="BB204" s="380"/>
      <c r="BC204" s="380"/>
      <c r="BD204" s="380"/>
      <c r="BE204" s="380"/>
      <c r="BF204" s="380"/>
      <c r="BG204" s="380"/>
      <c r="BH204" s="380"/>
      <c r="BI204" s="380"/>
      <c r="BJ204" s="377"/>
      <c r="CE204" s="380"/>
      <c r="CF204" s="380"/>
      <c r="CG204" s="380"/>
      <c r="EZ204" s="380"/>
      <c r="FA204" s="380"/>
      <c r="FB204" s="380"/>
      <c r="FC204" s="380"/>
      <c r="FD204" s="380"/>
      <c r="FE204" s="380"/>
      <c r="FF204" s="380"/>
      <c r="FG204" s="380"/>
      <c r="FH204" s="380"/>
      <c r="FI204" s="380"/>
      <c r="FJ204" s="380"/>
      <c r="FK204" s="380"/>
      <c r="FL204" s="380"/>
      <c r="FM204" s="380"/>
      <c r="FN204" s="380"/>
      <c r="FO204" s="380"/>
      <c r="FP204" s="380"/>
      <c r="FQ204" s="380"/>
      <c r="FR204" s="380"/>
      <c r="FS204" s="380"/>
      <c r="FT204" s="380"/>
      <c r="FU204" s="380"/>
      <c r="FV204" s="380"/>
      <c r="FW204" s="380"/>
      <c r="FX204" s="380"/>
      <c r="FY204" s="380"/>
      <c r="FZ204" s="380"/>
      <c r="GA204" s="380"/>
      <c r="GB204" s="380"/>
      <c r="GC204" s="380"/>
      <c r="GD204" s="380"/>
      <c r="GE204" s="380"/>
      <c r="GF204" s="380"/>
      <c r="GG204" s="380"/>
      <c r="GH204" s="380"/>
      <c r="GI204" s="380"/>
      <c r="GJ204" s="380"/>
      <c r="GK204" s="380"/>
      <c r="GL204" s="380"/>
      <c r="GM204" s="380"/>
      <c r="GN204" s="380"/>
      <c r="GO204" s="380"/>
      <c r="GP204" s="380"/>
      <c r="GQ204" s="380"/>
      <c r="GR204" s="380"/>
      <c r="GS204" s="380"/>
      <c r="GT204" s="380"/>
      <c r="GU204" s="380"/>
      <c r="GV204" s="380"/>
      <c r="GW204" s="380"/>
      <c r="GX204" s="380"/>
      <c r="GY204" s="380"/>
      <c r="GZ204" s="380"/>
      <c r="HA204" s="380"/>
      <c r="HB204" s="380"/>
      <c r="HC204" s="380"/>
      <c r="HD204" s="380"/>
      <c r="HE204" s="380"/>
      <c r="HF204" s="380"/>
      <c r="HG204" s="380"/>
      <c r="HH204" s="380"/>
    </row>
    <row r="205" spans="1:216">
      <c r="A205" s="103"/>
      <c r="B205" s="377"/>
      <c r="C205" s="377"/>
      <c r="D205" s="377"/>
      <c r="E205" s="377"/>
      <c r="F205" s="377"/>
      <c r="G205" s="377"/>
      <c r="H205" s="377"/>
      <c r="I205" s="377"/>
      <c r="J205" s="377"/>
      <c r="K205" s="377"/>
      <c r="L205" s="377"/>
      <c r="M205" s="378"/>
      <c r="N205" s="378"/>
      <c r="O205" s="378"/>
      <c r="P205" s="378"/>
      <c r="Q205" s="378"/>
      <c r="R205" s="378"/>
      <c r="S205" s="378"/>
      <c r="T205" s="378"/>
      <c r="U205" s="378"/>
      <c r="V205" s="378"/>
      <c r="W205" s="378"/>
      <c r="X205" s="378"/>
      <c r="Y205" s="380"/>
      <c r="Z205" s="409"/>
      <c r="AA205" s="380"/>
      <c r="AB205" s="380"/>
      <c r="AC205" s="380"/>
      <c r="AD205" s="380"/>
      <c r="AE205" s="380"/>
      <c r="AF205" s="380"/>
      <c r="AG205" s="380"/>
      <c r="AH205" s="380"/>
      <c r="AI205" s="380"/>
      <c r="AJ205" s="380"/>
      <c r="AR205" s="380"/>
      <c r="AS205" s="380"/>
      <c r="AT205" s="380"/>
      <c r="AU205" s="380"/>
      <c r="AV205" s="380"/>
      <c r="AW205" s="380"/>
      <c r="AX205" s="380"/>
      <c r="AY205" s="380"/>
      <c r="AZ205" s="380"/>
      <c r="BA205" s="380"/>
      <c r="BB205" s="380"/>
      <c r="BC205" s="380"/>
      <c r="BD205" s="380"/>
      <c r="BE205" s="380"/>
      <c r="BF205" s="380"/>
      <c r="BG205" s="380"/>
      <c r="BH205" s="380"/>
      <c r="BI205" s="380"/>
      <c r="BJ205" s="377"/>
      <c r="CE205" s="380"/>
      <c r="CF205" s="380"/>
      <c r="CG205" s="380"/>
      <c r="EZ205" s="380"/>
      <c r="FA205" s="380"/>
      <c r="FB205" s="380"/>
      <c r="FC205" s="380"/>
      <c r="FD205" s="380"/>
      <c r="FE205" s="380"/>
      <c r="FF205" s="380"/>
      <c r="FG205" s="380"/>
      <c r="FH205" s="380"/>
      <c r="FI205" s="380"/>
      <c r="FJ205" s="380"/>
      <c r="FK205" s="380"/>
      <c r="FL205" s="380"/>
      <c r="FM205" s="380"/>
      <c r="FN205" s="380"/>
      <c r="FO205" s="380"/>
      <c r="FP205" s="380"/>
      <c r="FQ205" s="380"/>
      <c r="FR205" s="380"/>
      <c r="FS205" s="380"/>
      <c r="FT205" s="380"/>
      <c r="FU205" s="380"/>
      <c r="FV205" s="380"/>
      <c r="FW205" s="380"/>
      <c r="FX205" s="380"/>
      <c r="FY205" s="380"/>
      <c r="FZ205" s="380"/>
      <c r="GA205" s="380"/>
      <c r="GB205" s="380"/>
      <c r="GC205" s="380"/>
      <c r="GD205" s="380"/>
      <c r="GE205" s="380"/>
      <c r="GF205" s="380"/>
      <c r="GG205" s="380"/>
      <c r="GH205" s="380"/>
      <c r="GI205" s="380"/>
      <c r="GJ205" s="380"/>
      <c r="GK205" s="380"/>
      <c r="GL205" s="380"/>
      <c r="GM205" s="380"/>
      <c r="GN205" s="380"/>
      <c r="GO205" s="380"/>
      <c r="GP205" s="380"/>
      <c r="GQ205" s="380"/>
      <c r="GR205" s="380"/>
      <c r="GS205" s="380"/>
      <c r="GT205" s="380"/>
      <c r="GU205" s="380"/>
      <c r="GV205" s="380"/>
      <c r="GW205" s="380"/>
      <c r="GX205" s="380"/>
      <c r="GY205" s="380"/>
      <c r="GZ205" s="380"/>
      <c r="HA205" s="380"/>
      <c r="HB205" s="380"/>
      <c r="HC205" s="380"/>
      <c r="HD205" s="380"/>
      <c r="HE205" s="380"/>
      <c r="HF205" s="380"/>
      <c r="HG205" s="380"/>
      <c r="HH205" s="380"/>
    </row>
    <row r="206" spans="1:216">
      <c r="A206" s="103"/>
      <c r="B206" s="377"/>
      <c r="C206" s="377"/>
      <c r="D206" s="377"/>
      <c r="E206" s="377"/>
      <c r="F206" s="377"/>
      <c r="G206" s="377"/>
      <c r="H206" s="377"/>
      <c r="I206" s="377"/>
      <c r="J206" s="377"/>
      <c r="K206" s="377"/>
      <c r="L206" s="377"/>
      <c r="M206" s="378"/>
      <c r="N206" s="378"/>
      <c r="O206" s="378"/>
      <c r="P206" s="378"/>
      <c r="Q206" s="378"/>
      <c r="R206" s="378"/>
      <c r="S206" s="378"/>
      <c r="T206" s="378"/>
      <c r="U206" s="378"/>
      <c r="V206" s="378"/>
      <c r="W206" s="378"/>
      <c r="X206" s="378"/>
      <c r="Y206" s="380"/>
      <c r="Z206" s="409"/>
      <c r="AA206" s="380"/>
      <c r="AB206" s="380"/>
      <c r="AC206" s="380"/>
      <c r="AD206" s="380"/>
      <c r="AE206" s="380"/>
      <c r="AF206" s="380"/>
      <c r="AG206" s="380"/>
      <c r="AH206" s="380"/>
      <c r="AI206" s="380"/>
      <c r="AJ206" s="380"/>
      <c r="AR206" s="380"/>
      <c r="AS206" s="380"/>
      <c r="AT206" s="380"/>
      <c r="AU206" s="380"/>
      <c r="AV206" s="380"/>
      <c r="AW206" s="380"/>
      <c r="AX206" s="380"/>
      <c r="AY206" s="380"/>
      <c r="AZ206" s="380"/>
      <c r="BA206" s="380"/>
      <c r="BB206" s="380"/>
      <c r="BC206" s="380"/>
      <c r="BD206" s="380"/>
      <c r="BE206" s="380"/>
      <c r="BF206" s="380"/>
      <c r="BG206" s="380"/>
      <c r="BH206" s="380"/>
      <c r="BI206" s="380"/>
      <c r="BJ206" s="377"/>
      <c r="CE206" s="380"/>
      <c r="CF206" s="380"/>
      <c r="CG206" s="380"/>
      <c r="EZ206" s="380"/>
      <c r="FA206" s="380"/>
      <c r="FB206" s="380"/>
      <c r="FC206" s="380"/>
      <c r="FD206" s="380"/>
      <c r="FE206" s="380"/>
      <c r="FF206" s="380"/>
      <c r="FG206" s="380"/>
      <c r="FH206" s="380"/>
      <c r="FI206" s="380"/>
      <c r="FJ206" s="380"/>
      <c r="FK206" s="380"/>
      <c r="FL206" s="380"/>
      <c r="FM206" s="380"/>
      <c r="FN206" s="380"/>
      <c r="FO206" s="380"/>
      <c r="FP206" s="380"/>
      <c r="FQ206" s="380"/>
      <c r="FR206" s="380"/>
      <c r="FS206" s="380"/>
      <c r="FT206" s="380"/>
      <c r="FU206" s="380"/>
      <c r="FV206" s="380"/>
      <c r="FW206" s="380"/>
      <c r="FX206" s="380"/>
      <c r="FY206" s="380"/>
      <c r="FZ206" s="380"/>
      <c r="GA206" s="380"/>
      <c r="GB206" s="380"/>
      <c r="GC206" s="380"/>
      <c r="GD206" s="380"/>
      <c r="GE206" s="380"/>
      <c r="GF206" s="380"/>
      <c r="GG206" s="380"/>
      <c r="GH206" s="380"/>
      <c r="GI206" s="380"/>
      <c r="GJ206" s="380"/>
      <c r="GK206" s="380"/>
      <c r="GL206" s="380"/>
      <c r="GM206" s="380"/>
      <c r="GN206" s="380"/>
      <c r="GO206" s="380"/>
      <c r="GP206" s="380"/>
      <c r="GQ206" s="380"/>
      <c r="GR206" s="380"/>
      <c r="GS206" s="380"/>
      <c r="GT206" s="380"/>
      <c r="GU206" s="380"/>
      <c r="GV206" s="380"/>
      <c r="GW206" s="380"/>
      <c r="GX206" s="380"/>
      <c r="GY206" s="380"/>
      <c r="GZ206" s="380"/>
      <c r="HA206" s="380"/>
      <c r="HB206" s="380"/>
      <c r="HC206" s="380"/>
      <c r="HD206" s="380"/>
      <c r="HE206" s="380"/>
      <c r="HF206" s="380"/>
      <c r="HG206" s="380"/>
      <c r="HH206" s="380"/>
    </row>
    <row r="207" spans="1:216">
      <c r="A207" s="103"/>
      <c r="B207" s="377"/>
      <c r="C207" s="377"/>
      <c r="D207" s="377"/>
      <c r="E207" s="377"/>
      <c r="F207" s="377"/>
      <c r="G207" s="377"/>
      <c r="H207" s="377"/>
      <c r="I207" s="377"/>
      <c r="J207" s="377"/>
      <c r="K207" s="377"/>
      <c r="L207" s="377"/>
      <c r="M207" s="378"/>
      <c r="N207" s="378"/>
      <c r="O207" s="378"/>
      <c r="P207" s="378"/>
      <c r="Q207" s="378"/>
      <c r="R207" s="378"/>
      <c r="S207" s="378"/>
      <c r="T207" s="378"/>
      <c r="U207" s="378"/>
      <c r="V207" s="378"/>
      <c r="W207" s="378"/>
      <c r="X207" s="378"/>
      <c r="Y207" s="380"/>
      <c r="Z207" s="409"/>
      <c r="AA207" s="380"/>
      <c r="AB207" s="380"/>
      <c r="AC207" s="380"/>
      <c r="AD207" s="380"/>
      <c r="AE207" s="380"/>
      <c r="AF207" s="380"/>
      <c r="AG207" s="380"/>
      <c r="AH207" s="380"/>
      <c r="AI207" s="380"/>
      <c r="AJ207" s="380"/>
      <c r="AR207" s="380"/>
      <c r="AS207" s="380"/>
      <c r="AT207" s="380"/>
      <c r="AU207" s="380"/>
      <c r="AV207" s="380"/>
      <c r="AW207" s="380"/>
      <c r="AX207" s="380"/>
      <c r="AY207" s="380"/>
      <c r="AZ207" s="380"/>
      <c r="BA207" s="380"/>
      <c r="BB207" s="380"/>
      <c r="BC207" s="380"/>
      <c r="BD207" s="380"/>
      <c r="BE207" s="380"/>
      <c r="BF207" s="380"/>
      <c r="BG207" s="380"/>
      <c r="BH207" s="380"/>
      <c r="BI207" s="380"/>
      <c r="BJ207" s="377"/>
      <c r="CE207" s="380"/>
      <c r="CF207" s="380"/>
      <c r="CG207" s="380"/>
      <c r="EZ207" s="380"/>
      <c r="FA207" s="380"/>
      <c r="FB207" s="380"/>
      <c r="FC207" s="380"/>
      <c r="FD207" s="380"/>
      <c r="FE207" s="380"/>
      <c r="FF207" s="380"/>
      <c r="FG207" s="380"/>
      <c r="FH207" s="380"/>
      <c r="FI207" s="380"/>
      <c r="FJ207" s="380"/>
      <c r="FK207" s="380"/>
      <c r="FL207" s="380"/>
      <c r="FM207" s="380"/>
      <c r="FN207" s="380"/>
      <c r="FO207" s="380"/>
      <c r="FP207" s="380"/>
      <c r="FQ207" s="380"/>
      <c r="FR207" s="380"/>
      <c r="FS207" s="380"/>
      <c r="FT207" s="380"/>
      <c r="FU207" s="380"/>
      <c r="FV207" s="380"/>
      <c r="FW207" s="380"/>
      <c r="FX207" s="380"/>
      <c r="FY207" s="380"/>
      <c r="FZ207" s="380"/>
      <c r="GA207" s="380"/>
      <c r="GB207" s="380"/>
      <c r="GC207" s="380"/>
      <c r="GD207" s="380"/>
      <c r="GE207" s="380"/>
      <c r="GF207" s="380"/>
      <c r="GG207" s="380"/>
      <c r="GH207" s="380"/>
      <c r="GI207" s="380"/>
      <c r="GJ207" s="380"/>
      <c r="GK207" s="380"/>
      <c r="GL207" s="380"/>
      <c r="GM207" s="380"/>
      <c r="GN207" s="380"/>
      <c r="GO207" s="380"/>
      <c r="GP207" s="380"/>
      <c r="GQ207" s="380"/>
      <c r="GR207" s="380"/>
      <c r="GS207" s="380"/>
      <c r="GT207" s="380"/>
      <c r="GU207" s="380"/>
      <c r="GV207" s="380"/>
      <c r="GW207" s="380"/>
      <c r="GX207" s="380"/>
      <c r="GY207" s="380"/>
      <c r="GZ207" s="380"/>
      <c r="HA207" s="380"/>
      <c r="HB207" s="380"/>
      <c r="HC207" s="380"/>
      <c r="HD207" s="380"/>
      <c r="HE207" s="380"/>
      <c r="HF207" s="380"/>
      <c r="HG207" s="380"/>
      <c r="HH207" s="380"/>
    </row>
    <row r="208" spans="1:216">
      <c r="A208" s="103"/>
      <c r="B208" s="377"/>
      <c r="C208" s="377"/>
      <c r="D208" s="377"/>
      <c r="E208" s="377"/>
      <c r="F208" s="377"/>
      <c r="G208" s="377"/>
      <c r="H208" s="377"/>
      <c r="I208" s="377"/>
      <c r="J208" s="377"/>
      <c r="K208" s="377"/>
      <c r="L208" s="377"/>
      <c r="M208" s="378"/>
      <c r="N208" s="378"/>
      <c r="O208" s="378"/>
      <c r="P208" s="378"/>
      <c r="Q208" s="378"/>
      <c r="R208" s="378"/>
      <c r="S208" s="378"/>
      <c r="T208" s="378"/>
      <c r="U208" s="378"/>
      <c r="V208" s="378"/>
      <c r="W208" s="378"/>
      <c r="X208" s="378"/>
      <c r="Y208" s="380"/>
      <c r="Z208" s="409"/>
      <c r="AA208" s="380"/>
      <c r="AB208" s="380"/>
      <c r="AC208" s="380"/>
      <c r="AD208" s="380"/>
      <c r="AE208" s="380"/>
      <c r="AF208" s="380"/>
      <c r="AG208" s="380"/>
      <c r="AH208" s="380"/>
      <c r="AI208" s="380"/>
      <c r="AJ208" s="380"/>
      <c r="AR208" s="380"/>
      <c r="AS208" s="380"/>
      <c r="AT208" s="380"/>
      <c r="AU208" s="380"/>
      <c r="AV208" s="380"/>
      <c r="AW208" s="380"/>
      <c r="AX208" s="380"/>
      <c r="AY208" s="380"/>
      <c r="AZ208" s="380"/>
      <c r="BA208" s="380"/>
      <c r="BB208" s="380"/>
      <c r="BC208" s="380"/>
      <c r="BD208" s="380"/>
      <c r="BE208" s="380"/>
      <c r="BF208" s="380"/>
      <c r="BG208" s="380"/>
      <c r="BH208" s="380"/>
      <c r="BI208" s="380"/>
      <c r="BJ208" s="377"/>
      <c r="CE208" s="380"/>
      <c r="CF208" s="380"/>
      <c r="CG208" s="380"/>
      <c r="EZ208" s="380"/>
      <c r="FA208" s="380"/>
      <c r="FB208" s="380"/>
      <c r="FC208" s="380"/>
      <c r="FD208" s="380"/>
      <c r="FE208" s="380"/>
      <c r="FF208" s="380"/>
      <c r="FG208" s="380"/>
      <c r="FH208" s="380"/>
      <c r="FI208" s="380"/>
      <c r="FJ208" s="380"/>
      <c r="FK208" s="380"/>
      <c r="FL208" s="380"/>
      <c r="FM208" s="380"/>
      <c r="FN208" s="380"/>
      <c r="FO208" s="380"/>
      <c r="FP208" s="380"/>
      <c r="FQ208" s="380"/>
      <c r="FR208" s="380"/>
      <c r="FS208" s="380"/>
      <c r="FT208" s="380"/>
      <c r="FU208" s="380"/>
      <c r="FV208" s="380"/>
      <c r="FW208" s="380"/>
      <c r="FX208" s="380"/>
      <c r="FY208" s="380"/>
      <c r="FZ208" s="380"/>
      <c r="GA208" s="380"/>
      <c r="GB208" s="380"/>
      <c r="GC208" s="380"/>
      <c r="GD208" s="380"/>
      <c r="GE208" s="380"/>
      <c r="GF208" s="380"/>
      <c r="GG208" s="380"/>
      <c r="GH208" s="380"/>
      <c r="GI208" s="380"/>
      <c r="GJ208" s="380"/>
      <c r="GK208" s="380"/>
      <c r="GL208" s="380"/>
      <c r="GM208" s="380"/>
      <c r="GN208" s="380"/>
      <c r="GO208" s="380"/>
      <c r="GP208" s="380"/>
      <c r="GQ208" s="380"/>
      <c r="GR208" s="380"/>
      <c r="GS208" s="380"/>
      <c r="GT208" s="380"/>
      <c r="GU208" s="380"/>
      <c r="GV208" s="380"/>
      <c r="GW208" s="380"/>
      <c r="GX208" s="380"/>
      <c r="GY208" s="380"/>
      <c r="GZ208" s="380"/>
      <c r="HA208" s="380"/>
      <c r="HB208" s="380"/>
      <c r="HC208" s="380"/>
      <c r="HD208" s="380"/>
      <c r="HE208" s="380"/>
      <c r="HF208" s="380"/>
      <c r="HG208" s="380"/>
      <c r="HH208" s="380"/>
    </row>
    <row r="209" spans="1:216">
      <c r="A209" s="103"/>
      <c r="B209" s="377"/>
      <c r="C209" s="377"/>
      <c r="D209" s="377"/>
      <c r="E209" s="377"/>
      <c r="F209" s="377"/>
      <c r="G209" s="377"/>
      <c r="H209" s="377"/>
      <c r="I209" s="377"/>
      <c r="J209" s="377"/>
      <c r="K209" s="377"/>
      <c r="L209" s="377"/>
      <c r="M209" s="378"/>
      <c r="N209" s="378"/>
      <c r="O209" s="378"/>
      <c r="P209" s="378"/>
      <c r="Q209" s="378"/>
      <c r="R209" s="378"/>
      <c r="S209" s="378"/>
      <c r="T209" s="378"/>
      <c r="U209" s="378"/>
      <c r="V209" s="378"/>
      <c r="W209" s="378"/>
      <c r="X209" s="378"/>
      <c r="Y209" s="380"/>
      <c r="Z209" s="409"/>
      <c r="AA209" s="380"/>
      <c r="AB209" s="380"/>
      <c r="AC209" s="380"/>
      <c r="AD209" s="380"/>
      <c r="AE209" s="380"/>
      <c r="AF209" s="380"/>
      <c r="AG209" s="380"/>
      <c r="AH209" s="380"/>
      <c r="AI209" s="380"/>
      <c r="AJ209" s="380"/>
      <c r="AR209" s="380"/>
      <c r="AS209" s="380"/>
      <c r="AT209" s="380"/>
      <c r="AU209" s="380"/>
      <c r="AV209" s="380"/>
      <c r="AW209" s="380"/>
      <c r="AX209" s="380"/>
      <c r="AY209" s="380"/>
      <c r="AZ209" s="380"/>
      <c r="BA209" s="380"/>
      <c r="BB209" s="380"/>
      <c r="BC209" s="380"/>
      <c r="BD209" s="380"/>
      <c r="BE209" s="380"/>
      <c r="BF209" s="380"/>
      <c r="BG209" s="380"/>
      <c r="BH209" s="380"/>
      <c r="BI209" s="380"/>
      <c r="BJ209" s="377"/>
      <c r="CE209" s="380"/>
      <c r="CF209" s="380"/>
      <c r="CG209" s="380"/>
      <c r="EZ209" s="380"/>
      <c r="FA209" s="380"/>
      <c r="FB209" s="380"/>
      <c r="FC209" s="380"/>
      <c r="FD209" s="380"/>
      <c r="FE209" s="380"/>
      <c r="FF209" s="380"/>
      <c r="FG209" s="380"/>
      <c r="FH209" s="380"/>
      <c r="FI209" s="380"/>
      <c r="FJ209" s="380"/>
      <c r="FK209" s="380"/>
      <c r="FL209" s="380"/>
      <c r="FM209" s="380"/>
      <c r="FN209" s="380"/>
      <c r="FO209" s="380"/>
      <c r="FP209" s="380"/>
      <c r="FQ209" s="380"/>
      <c r="FR209" s="380"/>
      <c r="FS209" s="380"/>
      <c r="FT209" s="380"/>
      <c r="FU209" s="380"/>
      <c r="FV209" s="380"/>
      <c r="FW209" s="380"/>
      <c r="FX209" s="380"/>
      <c r="FY209" s="380"/>
      <c r="FZ209" s="380"/>
      <c r="GA209" s="380"/>
      <c r="GB209" s="380"/>
      <c r="GC209" s="380"/>
      <c r="GD209" s="380"/>
      <c r="GE209" s="380"/>
      <c r="GF209" s="380"/>
      <c r="GG209" s="380"/>
      <c r="GH209" s="380"/>
      <c r="GI209" s="380"/>
      <c r="GJ209" s="380"/>
      <c r="GK209" s="380"/>
      <c r="GL209" s="380"/>
      <c r="GM209" s="380"/>
      <c r="GN209" s="380"/>
      <c r="GO209" s="380"/>
      <c r="GP209" s="380"/>
      <c r="GQ209" s="380"/>
      <c r="GR209" s="380"/>
      <c r="GS209" s="380"/>
      <c r="GT209" s="380"/>
      <c r="GU209" s="380"/>
      <c r="GV209" s="380"/>
      <c r="GW209" s="380"/>
      <c r="GX209" s="380"/>
      <c r="GY209" s="380"/>
      <c r="GZ209" s="380"/>
      <c r="HA209" s="380"/>
      <c r="HB209" s="380"/>
      <c r="HC209" s="380"/>
      <c r="HD209" s="380"/>
      <c r="HE209" s="380"/>
      <c r="HF209" s="380"/>
      <c r="HG209" s="380"/>
      <c r="HH209" s="380"/>
    </row>
    <row r="210" spans="1:216">
      <c r="A210" s="103"/>
      <c r="B210" s="377"/>
      <c r="C210" s="377"/>
      <c r="D210" s="377"/>
      <c r="E210" s="377"/>
      <c r="F210" s="377"/>
      <c r="G210" s="377"/>
      <c r="H210" s="377"/>
      <c r="I210" s="377"/>
      <c r="J210" s="377"/>
      <c r="K210" s="377"/>
      <c r="L210" s="377"/>
      <c r="M210" s="378"/>
      <c r="N210" s="378"/>
      <c r="O210" s="378"/>
      <c r="P210" s="378"/>
      <c r="Q210" s="378"/>
      <c r="R210" s="378"/>
      <c r="S210" s="378"/>
      <c r="T210" s="378"/>
      <c r="U210" s="378"/>
      <c r="V210" s="378"/>
      <c r="W210" s="378"/>
      <c r="X210" s="378"/>
      <c r="Y210" s="380"/>
      <c r="Z210" s="409"/>
      <c r="AA210" s="380"/>
      <c r="AB210" s="380"/>
      <c r="AC210" s="380"/>
      <c r="AD210" s="380"/>
      <c r="AE210" s="380"/>
      <c r="AF210" s="380"/>
      <c r="AG210" s="380"/>
      <c r="AH210" s="380"/>
      <c r="AI210" s="380"/>
      <c r="AJ210" s="380"/>
      <c r="AR210" s="380"/>
      <c r="AS210" s="380"/>
      <c r="AT210" s="380"/>
      <c r="AU210" s="380"/>
      <c r="AV210" s="380"/>
      <c r="AW210" s="380"/>
      <c r="AX210" s="380"/>
      <c r="AY210" s="380"/>
      <c r="AZ210" s="380"/>
      <c r="BA210" s="380"/>
      <c r="BB210" s="380"/>
      <c r="BC210" s="380"/>
      <c r="BD210" s="380"/>
      <c r="BE210" s="380"/>
      <c r="BF210" s="380"/>
      <c r="BG210" s="380"/>
      <c r="BH210" s="380"/>
      <c r="BI210" s="380"/>
      <c r="BJ210" s="377"/>
      <c r="CE210" s="380"/>
      <c r="CF210" s="380"/>
      <c r="CG210" s="380"/>
      <c r="EZ210" s="380"/>
      <c r="FA210" s="380"/>
      <c r="FB210" s="380"/>
      <c r="FC210" s="380"/>
      <c r="FD210" s="380"/>
      <c r="FE210" s="380"/>
      <c r="FF210" s="380"/>
      <c r="FG210" s="380"/>
      <c r="FH210" s="380"/>
      <c r="FI210" s="380"/>
      <c r="FJ210" s="380"/>
      <c r="FK210" s="380"/>
      <c r="FL210" s="380"/>
      <c r="FM210" s="380"/>
      <c r="FN210" s="380"/>
      <c r="FO210" s="380"/>
      <c r="FP210" s="380"/>
      <c r="FQ210" s="380"/>
      <c r="FR210" s="380"/>
      <c r="FS210" s="380"/>
      <c r="FT210" s="380"/>
      <c r="FU210" s="380"/>
      <c r="FV210" s="380"/>
      <c r="FW210" s="380"/>
      <c r="FX210" s="380"/>
      <c r="FY210" s="380"/>
      <c r="FZ210" s="380"/>
      <c r="GA210" s="380"/>
      <c r="GB210" s="380"/>
      <c r="GC210" s="380"/>
      <c r="GD210" s="380"/>
      <c r="GE210" s="380"/>
      <c r="GF210" s="380"/>
      <c r="GG210" s="380"/>
      <c r="GH210" s="380"/>
      <c r="GI210" s="380"/>
      <c r="GJ210" s="380"/>
      <c r="GK210" s="380"/>
      <c r="GL210" s="380"/>
      <c r="GM210" s="380"/>
      <c r="GN210" s="380"/>
      <c r="GO210" s="380"/>
      <c r="GP210" s="380"/>
      <c r="GQ210" s="380"/>
      <c r="GR210" s="380"/>
      <c r="GS210" s="380"/>
      <c r="GT210" s="380"/>
      <c r="GU210" s="380"/>
      <c r="GV210" s="380"/>
      <c r="GW210" s="380"/>
      <c r="GX210" s="380"/>
      <c r="GY210" s="380"/>
      <c r="GZ210" s="380"/>
      <c r="HA210" s="380"/>
      <c r="HB210" s="380"/>
      <c r="HC210" s="380"/>
      <c r="HD210" s="380"/>
      <c r="HE210" s="380"/>
      <c r="HF210" s="380"/>
      <c r="HG210" s="380"/>
      <c r="HH210" s="380"/>
    </row>
    <row r="211" spans="1:216">
      <c r="A211" s="103"/>
      <c r="B211" s="377"/>
      <c r="C211" s="377"/>
      <c r="D211" s="377"/>
      <c r="E211" s="377"/>
      <c r="F211" s="377"/>
      <c r="G211" s="377"/>
      <c r="H211" s="377"/>
      <c r="I211" s="377"/>
      <c r="J211" s="377"/>
      <c r="K211" s="377"/>
      <c r="L211" s="377"/>
      <c r="M211" s="378"/>
      <c r="N211" s="378"/>
      <c r="O211" s="378"/>
      <c r="P211" s="378"/>
      <c r="Q211" s="378"/>
      <c r="R211" s="378"/>
      <c r="S211" s="378"/>
      <c r="T211" s="378"/>
      <c r="U211" s="378"/>
      <c r="V211" s="378"/>
      <c r="W211" s="378"/>
      <c r="X211" s="378"/>
      <c r="Y211" s="380"/>
      <c r="Z211" s="409"/>
      <c r="AA211" s="380"/>
      <c r="AB211" s="380"/>
      <c r="AC211" s="380"/>
      <c r="AD211" s="380"/>
      <c r="AE211" s="380"/>
      <c r="AF211" s="380"/>
      <c r="AG211" s="380"/>
      <c r="AH211" s="380"/>
      <c r="AI211" s="380"/>
      <c r="AJ211" s="380"/>
      <c r="AR211" s="380"/>
      <c r="AS211" s="380"/>
      <c r="AT211" s="380"/>
      <c r="AU211" s="380"/>
      <c r="AV211" s="380"/>
      <c r="AW211" s="380"/>
      <c r="AX211" s="380"/>
      <c r="AY211" s="380"/>
      <c r="AZ211" s="380"/>
      <c r="BA211" s="380"/>
      <c r="BB211" s="380"/>
      <c r="BC211" s="380"/>
      <c r="BD211" s="380"/>
      <c r="BE211" s="380"/>
      <c r="BF211" s="380"/>
      <c r="BG211" s="380"/>
      <c r="BH211" s="380"/>
      <c r="BI211" s="380"/>
      <c r="BJ211" s="377"/>
      <c r="CE211" s="380"/>
      <c r="CF211" s="380"/>
      <c r="CG211" s="380"/>
      <c r="EZ211" s="380"/>
      <c r="FA211" s="380"/>
      <c r="FB211" s="380"/>
      <c r="FC211" s="380"/>
      <c r="FD211" s="380"/>
      <c r="FE211" s="380"/>
      <c r="FF211" s="380"/>
      <c r="FG211" s="380"/>
      <c r="FH211" s="380"/>
      <c r="FI211" s="380"/>
      <c r="FJ211" s="380"/>
      <c r="FK211" s="380"/>
      <c r="FL211" s="380"/>
      <c r="FM211" s="380"/>
      <c r="FN211" s="380"/>
      <c r="FO211" s="380"/>
      <c r="FP211" s="380"/>
      <c r="FQ211" s="380"/>
      <c r="FR211" s="380"/>
      <c r="FS211" s="380"/>
      <c r="FT211" s="380"/>
      <c r="FU211" s="380"/>
      <c r="FV211" s="380"/>
      <c r="FW211" s="380"/>
      <c r="FX211" s="380"/>
      <c r="FY211" s="380"/>
      <c r="FZ211" s="380"/>
      <c r="GA211" s="380"/>
      <c r="GB211" s="380"/>
      <c r="GC211" s="380"/>
      <c r="GD211" s="380"/>
      <c r="GE211" s="380"/>
      <c r="GF211" s="380"/>
      <c r="GG211" s="380"/>
      <c r="GH211" s="380"/>
      <c r="GI211" s="380"/>
      <c r="GJ211" s="380"/>
      <c r="GK211" s="380"/>
      <c r="GL211" s="380"/>
      <c r="GM211" s="380"/>
      <c r="GN211" s="380"/>
      <c r="GO211" s="380"/>
      <c r="GP211" s="380"/>
      <c r="GQ211" s="380"/>
      <c r="GR211" s="380"/>
      <c r="GS211" s="380"/>
      <c r="GT211" s="380"/>
      <c r="GU211" s="380"/>
      <c r="GV211" s="380"/>
      <c r="GW211" s="380"/>
      <c r="GX211" s="380"/>
      <c r="GY211" s="380"/>
      <c r="GZ211" s="380"/>
      <c r="HA211" s="380"/>
      <c r="HB211" s="380"/>
      <c r="HC211" s="380"/>
      <c r="HD211" s="380"/>
      <c r="HE211" s="380"/>
      <c r="HF211" s="380"/>
      <c r="HG211" s="380"/>
      <c r="HH211" s="380"/>
    </row>
    <row r="212" spans="1:216">
      <c r="A212" s="103"/>
      <c r="B212" s="377"/>
      <c r="C212" s="377"/>
      <c r="D212" s="377"/>
      <c r="E212" s="377"/>
      <c r="F212" s="377"/>
      <c r="G212" s="377"/>
      <c r="H212" s="377"/>
      <c r="I212" s="377"/>
      <c r="J212" s="377"/>
      <c r="K212" s="377"/>
      <c r="L212" s="377"/>
      <c r="M212" s="378"/>
      <c r="N212" s="378"/>
      <c r="O212" s="378"/>
      <c r="P212" s="378"/>
      <c r="Q212" s="378"/>
      <c r="R212" s="378"/>
      <c r="S212" s="378"/>
      <c r="T212" s="378"/>
      <c r="U212" s="378"/>
      <c r="V212" s="378"/>
      <c r="W212" s="378"/>
      <c r="X212" s="378"/>
      <c r="Y212" s="380"/>
      <c r="Z212" s="409"/>
      <c r="AA212" s="380"/>
      <c r="AB212" s="380"/>
      <c r="AC212" s="380"/>
      <c r="AD212" s="380"/>
      <c r="AE212" s="380"/>
      <c r="AF212" s="380"/>
      <c r="AG212" s="380"/>
      <c r="AH212" s="380"/>
      <c r="AI212" s="380"/>
      <c r="AJ212" s="380"/>
      <c r="AR212" s="380"/>
      <c r="AS212" s="380"/>
      <c r="AT212" s="380"/>
      <c r="AU212" s="380"/>
      <c r="AV212" s="380"/>
      <c r="AW212" s="380"/>
      <c r="AX212" s="380"/>
      <c r="AY212" s="380"/>
      <c r="AZ212" s="380"/>
      <c r="BA212" s="380"/>
      <c r="BB212" s="380"/>
      <c r="BC212" s="380"/>
      <c r="BD212" s="380"/>
      <c r="BE212" s="380"/>
      <c r="BF212" s="380"/>
      <c r="BG212" s="380"/>
      <c r="BH212" s="380"/>
      <c r="BI212" s="380"/>
      <c r="BJ212" s="377"/>
      <c r="CE212" s="380"/>
      <c r="CF212" s="380"/>
      <c r="CG212" s="380"/>
      <c r="EZ212" s="380"/>
      <c r="FA212" s="380"/>
      <c r="FB212" s="380"/>
      <c r="FC212" s="380"/>
      <c r="FD212" s="380"/>
      <c r="FE212" s="380"/>
      <c r="FF212" s="380"/>
      <c r="FG212" s="380"/>
      <c r="FH212" s="380"/>
      <c r="FI212" s="380"/>
      <c r="FJ212" s="380"/>
      <c r="FK212" s="380"/>
      <c r="FL212" s="380"/>
      <c r="FM212" s="380"/>
      <c r="FN212" s="380"/>
      <c r="FO212" s="380"/>
      <c r="FP212" s="380"/>
      <c r="FQ212" s="380"/>
      <c r="FR212" s="380"/>
      <c r="FS212" s="380"/>
      <c r="FT212" s="380"/>
      <c r="FU212" s="380"/>
      <c r="FV212" s="380"/>
      <c r="FW212" s="380"/>
      <c r="FX212" s="380"/>
      <c r="FY212" s="380"/>
      <c r="FZ212" s="380"/>
      <c r="GA212" s="380"/>
      <c r="GB212" s="380"/>
      <c r="GC212" s="380"/>
      <c r="GD212" s="380"/>
      <c r="GE212" s="380"/>
      <c r="GF212" s="380"/>
      <c r="GG212" s="380"/>
      <c r="GH212" s="380"/>
      <c r="GI212" s="380"/>
      <c r="GJ212" s="380"/>
      <c r="GK212" s="380"/>
      <c r="GL212" s="380"/>
      <c r="GM212" s="380"/>
      <c r="GN212" s="380"/>
      <c r="GO212" s="380"/>
      <c r="GP212" s="380"/>
      <c r="GQ212" s="380"/>
      <c r="GR212" s="380"/>
      <c r="GS212" s="380"/>
      <c r="GT212" s="380"/>
      <c r="GU212" s="380"/>
      <c r="GV212" s="380"/>
      <c r="GW212" s="380"/>
      <c r="GX212" s="380"/>
      <c r="GY212" s="380"/>
      <c r="GZ212" s="380"/>
      <c r="HA212" s="380"/>
      <c r="HB212" s="380"/>
      <c r="HC212" s="380"/>
      <c r="HD212" s="380"/>
      <c r="HE212" s="380"/>
      <c r="HF212" s="380"/>
      <c r="HG212" s="380"/>
      <c r="HH212" s="380"/>
    </row>
    <row r="213" spans="1:216">
      <c r="A213" s="103"/>
      <c r="B213" s="377"/>
      <c r="C213" s="377"/>
      <c r="D213" s="377"/>
      <c r="E213" s="377"/>
      <c r="F213" s="377"/>
      <c r="G213" s="377"/>
      <c r="H213" s="377"/>
      <c r="I213" s="377"/>
      <c r="J213" s="377"/>
      <c r="K213" s="377"/>
      <c r="L213" s="377"/>
      <c r="M213" s="378"/>
      <c r="N213" s="378"/>
      <c r="O213" s="378"/>
      <c r="P213" s="378"/>
      <c r="Q213" s="378"/>
      <c r="R213" s="378"/>
      <c r="S213" s="378"/>
      <c r="T213" s="378"/>
      <c r="U213" s="378"/>
      <c r="V213" s="378"/>
      <c r="W213" s="378"/>
      <c r="X213" s="378"/>
      <c r="Y213" s="380"/>
      <c r="Z213" s="409"/>
      <c r="AA213" s="380"/>
      <c r="AB213" s="380"/>
      <c r="AC213" s="380"/>
      <c r="AD213" s="380"/>
      <c r="AE213" s="380"/>
      <c r="AF213" s="380"/>
      <c r="AG213" s="380"/>
      <c r="AH213" s="380"/>
      <c r="AI213" s="380"/>
      <c r="AJ213" s="380"/>
      <c r="AR213" s="380"/>
      <c r="AS213" s="380"/>
      <c r="AT213" s="380"/>
      <c r="AU213" s="380"/>
      <c r="AV213" s="380"/>
      <c r="AW213" s="380"/>
      <c r="AX213" s="380"/>
      <c r="AY213" s="380"/>
      <c r="AZ213" s="380"/>
      <c r="BA213" s="380"/>
      <c r="BB213" s="380"/>
      <c r="BC213" s="380"/>
      <c r="BD213" s="380"/>
      <c r="BE213" s="380"/>
      <c r="BF213" s="380"/>
      <c r="BG213" s="380"/>
      <c r="BH213" s="380"/>
      <c r="BI213" s="380"/>
      <c r="BJ213" s="377"/>
      <c r="CE213" s="380"/>
      <c r="CF213" s="380"/>
      <c r="CG213" s="380"/>
      <c r="EZ213" s="380"/>
      <c r="FA213" s="380"/>
      <c r="FB213" s="380"/>
      <c r="FC213" s="380"/>
      <c r="FD213" s="380"/>
      <c r="FE213" s="380"/>
      <c r="FF213" s="380"/>
      <c r="FG213" s="380"/>
      <c r="FH213" s="380"/>
      <c r="FI213" s="380"/>
      <c r="FJ213" s="380"/>
      <c r="FK213" s="380"/>
      <c r="FL213" s="380"/>
      <c r="FM213" s="380"/>
      <c r="FN213" s="380"/>
      <c r="FO213" s="380"/>
      <c r="FP213" s="380"/>
      <c r="FQ213" s="380"/>
      <c r="FR213" s="380"/>
      <c r="FS213" s="380"/>
      <c r="FT213" s="380"/>
      <c r="FU213" s="380"/>
      <c r="FV213" s="380"/>
      <c r="FW213" s="380"/>
      <c r="FX213" s="380"/>
      <c r="FY213" s="380"/>
      <c r="FZ213" s="380"/>
      <c r="GA213" s="380"/>
      <c r="GB213" s="380"/>
      <c r="GC213" s="380"/>
      <c r="GD213" s="380"/>
      <c r="GE213" s="380"/>
      <c r="GF213" s="380"/>
      <c r="GG213" s="380"/>
      <c r="GH213" s="380"/>
      <c r="GI213" s="380"/>
      <c r="GJ213" s="380"/>
      <c r="GK213" s="380"/>
      <c r="GL213" s="380"/>
      <c r="GM213" s="380"/>
      <c r="GN213" s="380"/>
      <c r="GO213" s="380"/>
      <c r="GP213" s="380"/>
      <c r="GQ213" s="380"/>
      <c r="GR213" s="380"/>
      <c r="GS213" s="380"/>
      <c r="GT213" s="380"/>
      <c r="GU213" s="380"/>
      <c r="GV213" s="380"/>
      <c r="GW213" s="380"/>
      <c r="GX213" s="380"/>
      <c r="GY213" s="380"/>
      <c r="GZ213" s="380"/>
      <c r="HA213" s="380"/>
      <c r="HB213" s="380"/>
      <c r="HC213" s="380"/>
      <c r="HD213" s="380"/>
      <c r="HE213" s="380"/>
      <c r="HF213" s="380"/>
      <c r="HG213" s="380"/>
      <c r="HH213" s="380"/>
    </row>
    <row r="214" spans="1:216">
      <c r="A214" s="103"/>
      <c r="B214" s="377"/>
      <c r="C214" s="377"/>
      <c r="D214" s="377"/>
      <c r="E214" s="377"/>
      <c r="F214" s="377"/>
      <c r="G214" s="377"/>
      <c r="H214" s="377"/>
      <c r="I214" s="377"/>
      <c r="J214" s="377"/>
      <c r="K214" s="377"/>
      <c r="L214" s="377"/>
      <c r="M214" s="378"/>
      <c r="N214" s="378"/>
      <c r="O214" s="378"/>
      <c r="P214" s="378"/>
      <c r="Q214" s="378"/>
      <c r="R214" s="378"/>
      <c r="S214" s="378"/>
      <c r="T214" s="378"/>
      <c r="U214" s="378"/>
      <c r="V214" s="378"/>
      <c r="W214" s="378"/>
      <c r="X214" s="378"/>
      <c r="Y214" s="380"/>
      <c r="Z214" s="409"/>
      <c r="AA214" s="380"/>
      <c r="AB214" s="380"/>
      <c r="AC214" s="380"/>
      <c r="AD214" s="380"/>
      <c r="AE214" s="380"/>
      <c r="AF214" s="380"/>
      <c r="AG214" s="380"/>
      <c r="AH214" s="380"/>
      <c r="AI214" s="380"/>
      <c r="AJ214" s="380"/>
      <c r="AR214" s="380"/>
      <c r="AS214" s="380"/>
      <c r="AT214" s="380"/>
      <c r="AU214" s="380"/>
      <c r="AV214" s="380"/>
      <c r="AW214" s="380"/>
      <c r="AX214" s="380"/>
      <c r="AY214" s="380"/>
      <c r="AZ214" s="380"/>
      <c r="BA214" s="380"/>
      <c r="BB214" s="380"/>
      <c r="BC214" s="380"/>
      <c r="BD214" s="380"/>
      <c r="BE214" s="380"/>
      <c r="BF214" s="380"/>
      <c r="BG214" s="380"/>
      <c r="BH214" s="380"/>
      <c r="BI214" s="380"/>
      <c r="BJ214" s="377"/>
      <c r="CE214" s="380"/>
      <c r="CF214" s="380"/>
      <c r="CG214" s="380"/>
      <c r="EZ214" s="380"/>
      <c r="FA214" s="380"/>
      <c r="FB214" s="380"/>
      <c r="FC214" s="380"/>
      <c r="FD214" s="380"/>
      <c r="FE214" s="380"/>
      <c r="FF214" s="380"/>
      <c r="FG214" s="380"/>
      <c r="FH214" s="380"/>
      <c r="FI214" s="380"/>
      <c r="FJ214" s="380"/>
      <c r="FK214" s="380"/>
      <c r="FL214" s="380"/>
      <c r="FM214" s="380"/>
      <c r="FN214" s="380"/>
      <c r="FO214" s="380"/>
      <c r="FP214" s="380"/>
      <c r="FQ214" s="380"/>
      <c r="FR214" s="380"/>
      <c r="FS214" s="380"/>
      <c r="FT214" s="380"/>
      <c r="FU214" s="380"/>
      <c r="FV214" s="380"/>
      <c r="FW214" s="380"/>
      <c r="FX214" s="380"/>
      <c r="FY214" s="380"/>
      <c r="FZ214" s="380"/>
      <c r="GA214" s="380"/>
      <c r="GB214" s="380"/>
      <c r="GC214" s="380"/>
      <c r="GD214" s="380"/>
      <c r="GE214" s="380"/>
      <c r="GF214" s="380"/>
      <c r="GG214" s="380"/>
      <c r="GH214" s="380"/>
      <c r="GI214" s="380"/>
      <c r="GJ214" s="380"/>
      <c r="GK214" s="380"/>
      <c r="GL214" s="380"/>
      <c r="GM214" s="380"/>
      <c r="GN214" s="380"/>
      <c r="GO214" s="380"/>
      <c r="GP214" s="380"/>
      <c r="GQ214" s="380"/>
      <c r="GR214" s="380"/>
      <c r="GS214" s="380"/>
      <c r="GT214" s="380"/>
      <c r="GU214" s="380"/>
      <c r="GV214" s="380"/>
      <c r="GW214" s="380"/>
      <c r="GX214" s="380"/>
      <c r="GY214" s="380"/>
      <c r="GZ214" s="380"/>
      <c r="HA214" s="380"/>
      <c r="HB214" s="380"/>
      <c r="HC214" s="380"/>
      <c r="HD214" s="380"/>
      <c r="HE214" s="380"/>
      <c r="HF214" s="380"/>
      <c r="HG214" s="380"/>
      <c r="HH214" s="380"/>
    </row>
    <row r="215" spans="1:216">
      <c r="A215" s="103"/>
      <c r="B215" s="377"/>
      <c r="C215" s="377"/>
      <c r="D215" s="377"/>
      <c r="E215" s="377"/>
      <c r="F215" s="377"/>
      <c r="G215" s="377"/>
      <c r="H215" s="377"/>
      <c r="I215" s="377"/>
      <c r="J215" s="377"/>
      <c r="K215" s="377"/>
      <c r="L215" s="377"/>
      <c r="M215" s="378"/>
      <c r="N215" s="378"/>
      <c r="O215" s="378"/>
      <c r="P215" s="378"/>
      <c r="Q215" s="378"/>
      <c r="R215" s="378"/>
      <c r="S215" s="378"/>
      <c r="T215" s="378"/>
      <c r="U215" s="378"/>
      <c r="V215" s="378"/>
      <c r="W215" s="378"/>
      <c r="X215" s="378"/>
      <c r="Y215" s="380"/>
      <c r="Z215" s="409"/>
      <c r="AA215" s="380"/>
      <c r="AB215" s="380"/>
      <c r="AC215" s="380"/>
      <c r="AD215" s="380"/>
      <c r="AE215" s="380"/>
      <c r="AF215" s="380"/>
      <c r="AG215" s="380"/>
      <c r="AH215" s="380"/>
      <c r="AI215" s="380"/>
      <c r="AJ215" s="380"/>
      <c r="AR215" s="380"/>
      <c r="AS215" s="380"/>
      <c r="AT215" s="380"/>
      <c r="AU215" s="380"/>
      <c r="AV215" s="380"/>
      <c r="AW215" s="380"/>
      <c r="AX215" s="380"/>
      <c r="AY215" s="380"/>
      <c r="AZ215" s="380"/>
      <c r="BA215" s="380"/>
      <c r="BB215" s="380"/>
      <c r="BC215" s="380"/>
      <c r="BD215" s="380"/>
      <c r="BE215" s="380"/>
      <c r="BF215" s="380"/>
      <c r="BG215" s="380"/>
      <c r="BH215" s="380"/>
      <c r="BI215" s="380"/>
      <c r="BJ215" s="377"/>
      <c r="CE215" s="380"/>
      <c r="CF215" s="380"/>
      <c r="CG215" s="380"/>
      <c r="EZ215" s="380"/>
      <c r="FA215" s="380"/>
      <c r="FB215" s="380"/>
      <c r="FC215" s="380"/>
      <c r="FD215" s="380"/>
      <c r="FE215" s="380"/>
      <c r="FF215" s="380"/>
      <c r="FG215" s="380"/>
      <c r="FH215" s="380"/>
      <c r="FI215" s="380"/>
      <c r="FJ215" s="380"/>
      <c r="FK215" s="380"/>
      <c r="FL215" s="380"/>
      <c r="FM215" s="380"/>
      <c r="FN215" s="380"/>
      <c r="FO215" s="380"/>
      <c r="FP215" s="380"/>
      <c r="FQ215" s="380"/>
      <c r="FR215" s="380"/>
      <c r="FS215" s="380"/>
      <c r="FT215" s="380"/>
      <c r="FU215" s="380"/>
      <c r="FV215" s="380"/>
      <c r="FW215" s="380"/>
      <c r="FX215" s="380"/>
      <c r="FY215" s="380"/>
      <c r="FZ215" s="380"/>
      <c r="GA215" s="380"/>
      <c r="GB215" s="380"/>
      <c r="GC215" s="380"/>
      <c r="GD215" s="380"/>
      <c r="GE215" s="380"/>
      <c r="GF215" s="380"/>
      <c r="GG215" s="380"/>
      <c r="GH215" s="380"/>
      <c r="GI215" s="380"/>
      <c r="GJ215" s="380"/>
      <c r="GK215" s="380"/>
      <c r="GL215" s="380"/>
      <c r="GM215" s="380"/>
      <c r="GN215" s="380"/>
      <c r="GO215" s="380"/>
      <c r="GP215" s="380"/>
      <c r="GQ215" s="380"/>
      <c r="GR215" s="380"/>
      <c r="GS215" s="380"/>
      <c r="GT215" s="380"/>
      <c r="GU215" s="380"/>
      <c r="GV215" s="380"/>
      <c r="GW215" s="380"/>
      <c r="GX215" s="380"/>
      <c r="GY215" s="380"/>
      <c r="GZ215" s="380"/>
      <c r="HA215" s="380"/>
      <c r="HB215" s="380"/>
      <c r="HC215" s="380"/>
      <c r="HD215" s="380"/>
      <c r="HE215" s="380"/>
      <c r="HF215" s="380"/>
      <c r="HG215" s="380"/>
      <c r="HH215" s="380"/>
    </row>
    <row r="216" spans="1:216">
      <c r="A216" s="103"/>
      <c r="B216" s="377"/>
      <c r="C216" s="377"/>
      <c r="D216" s="377"/>
      <c r="E216" s="377"/>
      <c r="F216" s="377"/>
      <c r="G216" s="377"/>
      <c r="H216" s="377"/>
      <c r="I216" s="377"/>
      <c r="J216" s="377"/>
      <c r="K216" s="377"/>
      <c r="L216" s="377"/>
      <c r="M216" s="378"/>
      <c r="N216" s="378"/>
      <c r="O216" s="378"/>
      <c r="P216" s="378"/>
      <c r="Q216" s="378"/>
      <c r="R216" s="378"/>
      <c r="S216" s="378"/>
      <c r="T216" s="378"/>
      <c r="U216" s="378"/>
      <c r="V216" s="378"/>
      <c r="W216" s="378"/>
      <c r="X216" s="378"/>
      <c r="Y216" s="380"/>
      <c r="Z216" s="409"/>
      <c r="AA216" s="380"/>
      <c r="AB216" s="380"/>
      <c r="AC216" s="380"/>
      <c r="AD216" s="380"/>
      <c r="AE216" s="380"/>
      <c r="AF216" s="380"/>
      <c r="AG216" s="380"/>
      <c r="AH216" s="380"/>
      <c r="AI216" s="380"/>
      <c r="AJ216" s="380"/>
      <c r="AR216" s="380"/>
      <c r="AS216" s="380"/>
      <c r="AT216" s="380"/>
      <c r="AU216" s="380"/>
      <c r="AV216" s="380"/>
      <c r="AW216" s="380"/>
      <c r="AX216" s="380"/>
      <c r="AY216" s="380"/>
      <c r="AZ216" s="380"/>
      <c r="BA216" s="380"/>
      <c r="BB216" s="380"/>
      <c r="BC216" s="380"/>
      <c r="BD216" s="380"/>
      <c r="BE216" s="380"/>
      <c r="BF216" s="380"/>
      <c r="BG216" s="380"/>
      <c r="BH216" s="380"/>
      <c r="BI216" s="380"/>
      <c r="BJ216" s="377"/>
      <c r="CE216" s="380"/>
      <c r="CF216" s="380"/>
      <c r="CG216" s="380"/>
      <c r="EZ216" s="380"/>
      <c r="FA216" s="380"/>
      <c r="FB216" s="380"/>
      <c r="FC216" s="380"/>
      <c r="FD216" s="380"/>
      <c r="FE216" s="380"/>
      <c r="FF216" s="380"/>
      <c r="FG216" s="380"/>
      <c r="FH216" s="380"/>
      <c r="FI216" s="380"/>
      <c r="FJ216" s="380"/>
      <c r="FK216" s="380"/>
      <c r="FL216" s="380"/>
      <c r="FM216" s="380"/>
      <c r="FN216" s="380"/>
      <c r="FO216" s="380"/>
      <c r="FP216" s="380"/>
      <c r="FQ216" s="380"/>
      <c r="FR216" s="380"/>
      <c r="FS216" s="380"/>
      <c r="FT216" s="380"/>
      <c r="FU216" s="380"/>
      <c r="FV216" s="380"/>
      <c r="FW216" s="380"/>
      <c r="FX216" s="380"/>
      <c r="FY216" s="380"/>
      <c r="FZ216" s="380"/>
      <c r="GA216" s="380"/>
      <c r="GB216" s="380"/>
      <c r="GC216" s="380"/>
      <c r="GD216" s="380"/>
      <c r="GE216" s="380"/>
      <c r="GF216" s="380"/>
      <c r="GG216" s="380"/>
      <c r="GH216" s="380"/>
      <c r="GI216" s="380"/>
      <c r="GJ216" s="380"/>
      <c r="GK216" s="380"/>
      <c r="GL216" s="380"/>
      <c r="GM216" s="380"/>
      <c r="GN216" s="380"/>
      <c r="GO216" s="380"/>
      <c r="GP216" s="380"/>
      <c r="GQ216" s="380"/>
      <c r="GR216" s="380"/>
      <c r="GS216" s="380"/>
      <c r="GT216" s="380"/>
      <c r="GU216" s="380"/>
      <c r="GV216" s="380"/>
      <c r="GW216" s="380"/>
      <c r="GX216" s="380"/>
      <c r="GY216" s="380"/>
      <c r="GZ216" s="380"/>
      <c r="HA216" s="380"/>
      <c r="HB216" s="380"/>
      <c r="HC216" s="380"/>
      <c r="HD216" s="380"/>
      <c r="HE216" s="380"/>
      <c r="HF216" s="380"/>
      <c r="HG216" s="380"/>
      <c r="HH216" s="380"/>
    </row>
    <row r="217" spans="1:216">
      <c r="A217" s="103"/>
      <c r="B217" s="377"/>
      <c r="C217" s="377"/>
      <c r="D217" s="377"/>
      <c r="E217" s="377"/>
      <c r="F217" s="377"/>
      <c r="G217" s="377"/>
      <c r="H217" s="377"/>
      <c r="I217" s="377"/>
      <c r="J217" s="377"/>
      <c r="K217" s="377"/>
      <c r="L217" s="377"/>
      <c r="M217" s="378"/>
      <c r="N217" s="378"/>
      <c r="O217" s="378"/>
      <c r="P217" s="378"/>
      <c r="Q217" s="378"/>
      <c r="R217" s="378"/>
      <c r="S217" s="378"/>
      <c r="T217" s="378"/>
      <c r="U217" s="378"/>
      <c r="V217" s="378"/>
      <c r="W217" s="378"/>
      <c r="X217" s="378"/>
      <c r="Y217" s="380"/>
      <c r="Z217" s="409"/>
      <c r="AA217" s="380"/>
      <c r="AB217" s="380"/>
      <c r="AC217" s="380"/>
      <c r="AD217" s="380"/>
      <c r="AE217" s="380"/>
      <c r="AF217" s="380"/>
      <c r="AG217" s="380"/>
      <c r="AH217" s="380"/>
      <c r="AI217" s="380"/>
      <c r="AJ217" s="380"/>
      <c r="AR217" s="380"/>
      <c r="AS217" s="380"/>
      <c r="AT217" s="380"/>
      <c r="AU217" s="380"/>
      <c r="AV217" s="380"/>
      <c r="AW217" s="380"/>
      <c r="AX217" s="380"/>
      <c r="AY217" s="380"/>
      <c r="AZ217" s="380"/>
      <c r="BA217" s="380"/>
      <c r="BB217" s="380"/>
      <c r="BC217" s="380"/>
      <c r="BD217" s="380"/>
      <c r="BE217" s="380"/>
      <c r="BF217" s="380"/>
      <c r="BG217" s="380"/>
      <c r="BH217" s="380"/>
      <c r="BI217" s="380"/>
      <c r="BJ217" s="377"/>
      <c r="CE217" s="380"/>
      <c r="CF217" s="380"/>
      <c r="CG217" s="380"/>
      <c r="EZ217" s="380"/>
      <c r="FA217" s="380"/>
      <c r="FB217" s="380"/>
      <c r="FC217" s="380"/>
      <c r="FD217" s="380"/>
      <c r="FE217" s="380"/>
      <c r="FF217" s="380"/>
      <c r="FG217" s="380"/>
      <c r="FH217" s="380"/>
      <c r="FI217" s="380"/>
      <c r="FJ217" s="380"/>
      <c r="FK217" s="380"/>
      <c r="FL217" s="380"/>
      <c r="FM217" s="380"/>
      <c r="FN217" s="380"/>
      <c r="FO217" s="380"/>
      <c r="FP217" s="380"/>
      <c r="FQ217" s="380"/>
      <c r="FR217" s="380"/>
      <c r="FS217" s="380"/>
      <c r="FT217" s="380"/>
      <c r="FU217" s="380"/>
      <c r="FV217" s="380"/>
      <c r="FW217" s="380"/>
      <c r="FX217" s="380"/>
      <c r="FY217" s="380"/>
      <c r="FZ217" s="380"/>
      <c r="GA217" s="380"/>
      <c r="GB217" s="380"/>
      <c r="GC217" s="380"/>
      <c r="GD217" s="380"/>
      <c r="GE217" s="380"/>
      <c r="GF217" s="380"/>
      <c r="GG217" s="380"/>
      <c r="GH217" s="380"/>
      <c r="GI217" s="380"/>
      <c r="GJ217" s="380"/>
      <c r="GK217" s="380"/>
      <c r="GL217" s="380"/>
      <c r="GM217" s="380"/>
      <c r="GN217" s="380"/>
      <c r="GO217" s="380"/>
      <c r="GP217" s="380"/>
      <c r="GQ217" s="380"/>
      <c r="GR217" s="380"/>
      <c r="GS217" s="380"/>
      <c r="GT217" s="380"/>
      <c r="GU217" s="380"/>
      <c r="GV217" s="380"/>
      <c r="GW217" s="380"/>
      <c r="GX217" s="380"/>
      <c r="GY217" s="380"/>
      <c r="GZ217" s="380"/>
      <c r="HA217" s="380"/>
      <c r="HB217" s="380"/>
      <c r="HC217" s="380"/>
      <c r="HD217" s="380"/>
      <c r="HE217" s="380"/>
      <c r="HF217" s="380"/>
      <c r="HG217" s="380"/>
      <c r="HH217" s="380"/>
    </row>
    <row r="218" spans="1:216">
      <c r="A218" s="103"/>
      <c r="B218" s="377"/>
      <c r="C218" s="377"/>
      <c r="D218" s="377"/>
      <c r="E218" s="377"/>
      <c r="F218" s="377"/>
      <c r="G218" s="377"/>
      <c r="H218" s="377"/>
      <c r="I218" s="377"/>
      <c r="J218" s="377"/>
      <c r="K218" s="377"/>
      <c r="L218" s="377"/>
      <c r="M218" s="378"/>
      <c r="N218" s="378"/>
      <c r="O218" s="378"/>
      <c r="P218" s="378"/>
      <c r="Q218" s="378"/>
      <c r="R218" s="378"/>
      <c r="S218" s="378"/>
      <c r="T218" s="378"/>
      <c r="U218" s="378"/>
      <c r="V218" s="378"/>
      <c r="W218" s="378"/>
      <c r="X218" s="378"/>
      <c r="Y218" s="380"/>
      <c r="Z218" s="409"/>
      <c r="AA218" s="380"/>
      <c r="AB218" s="380"/>
      <c r="AC218" s="380"/>
      <c r="AD218" s="380"/>
      <c r="AE218" s="380"/>
      <c r="AF218" s="380"/>
      <c r="AG218" s="380"/>
      <c r="AH218" s="380"/>
      <c r="AI218" s="380"/>
      <c r="AJ218" s="380"/>
      <c r="AR218" s="380"/>
      <c r="AS218" s="380"/>
      <c r="AT218" s="380"/>
      <c r="AU218" s="380"/>
      <c r="AV218" s="380"/>
      <c r="AW218" s="380"/>
      <c r="AX218" s="380"/>
      <c r="AY218" s="380"/>
      <c r="AZ218" s="380"/>
      <c r="BA218" s="380"/>
      <c r="BB218" s="380"/>
      <c r="BC218" s="380"/>
      <c r="BD218" s="380"/>
      <c r="BE218" s="380"/>
      <c r="BF218" s="380"/>
      <c r="BG218" s="380"/>
      <c r="BH218" s="380"/>
      <c r="BI218" s="380"/>
      <c r="BJ218" s="377"/>
      <c r="CE218" s="380"/>
      <c r="CF218" s="380"/>
      <c r="CG218" s="380"/>
      <c r="EZ218" s="380"/>
      <c r="FA218" s="380"/>
      <c r="FB218" s="380"/>
      <c r="FC218" s="380"/>
      <c r="FD218" s="380"/>
      <c r="FE218" s="380"/>
      <c r="FF218" s="380"/>
      <c r="FG218" s="380"/>
      <c r="FH218" s="380"/>
      <c r="FI218" s="380"/>
      <c r="FJ218" s="380"/>
      <c r="FK218" s="380"/>
      <c r="FL218" s="380"/>
      <c r="FM218" s="380"/>
      <c r="FN218" s="380"/>
      <c r="FO218" s="380"/>
      <c r="FP218" s="380"/>
      <c r="FQ218" s="380"/>
      <c r="FR218" s="380"/>
      <c r="FS218" s="380"/>
      <c r="FT218" s="380"/>
      <c r="FU218" s="380"/>
      <c r="FV218" s="380"/>
      <c r="FW218" s="380"/>
      <c r="FX218" s="380"/>
      <c r="FY218" s="380"/>
      <c r="FZ218" s="380"/>
      <c r="GA218" s="380"/>
      <c r="GB218" s="380"/>
      <c r="GC218" s="380"/>
      <c r="GD218" s="380"/>
      <c r="GE218" s="380"/>
      <c r="GF218" s="380"/>
      <c r="GG218" s="380"/>
      <c r="GH218" s="380"/>
      <c r="GI218" s="380"/>
      <c r="GJ218" s="380"/>
      <c r="GK218" s="380"/>
      <c r="GL218" s="380"/>
      <c r="GM218" s="380"/>
      <c r="GN218" s="380"/>
      <c r="GO218" s="380"/>
      <c r="GP218" s="380"/>
      <c r="GQ218" s="380"/>
      <c r="GR218" s="380"/>
      <c r="GS218" s="380"/>
      <c r="GT218" s="380"/>
      <c r="GU218" s="380"/>
      <c r="GV218" s="380"/>
      <c r="GW218" s="380"/>
      <c r="GX218" s="380"/>
      <c r="GY218" s="380"/>
      <c r="GZ218" s="380"/>
      <c r="HA218" s="380"/>
      <c r="HB218" s="380"/>
      <c r="HC218" s="380"/>
      <c r="HD218" s="380"/>
      <c r="HE218" s="380"/>
      <c r="HF218" s="380"/>
      <c r="HG218" s="380"/>
      <c r="HH218" s="380"/>
    </row>
    <row r="219" spans="1:216">
      <c r="A219" s="103"/>
      <c r="B219" s="377"/>
      <c r="C219" s="377"/>
      <c r="D219" s="377"/>
      <c r="E219" s="377"/>
      <c r="F219" s="377"/>
      <c r="G219" s="377"/>
      <c r="H219" s="377"/>
      <c r="I219" s="377"/>
      <c r="J219" s="377"/>
      <c r="K219" s="377"/>
      <c r="L219" s="377"/>
      <c r="M219" s="378"/>
      <c r="N219" s="378"/>
      <c r="O219" s="378"/>
      <c r="P219" s="378"/>
      <c r="Q219" s="378"/>
      <c r="R219" s="378"/>
      <c r="S219" s="378"/>
      <c r="T219" s="378"/>
      <c r="U219" s="378"/>
      <c r="V219" s="378"/>
      <c r="W219" s="378"/>
      <c r="X219" s="378"/>
      <c r="Y219" s="380"/>
      <c r="Z219" s="409"/>
      <c r="AA219" s="380"/>
      <c r="AB219" s="380"/>
      <c r="AC219" s="380"/>
      <c r="AD219" s="380"/>
      <c r="AE219" s="380"/>
      <c r="AF219" s="380"/>
      <c r="AG219" s="380"/>
      <c r="AH219" s="380"/>
      <c r="AI219" s="380"/>
      <c r="AJ219" s="380"/>
      <c r="AR219" s="380"/>
      <c r="AS219" s="380"/>
      <c r="AT219" s="380"/>
      <c r="AU219" s="380"/>
      <c r="AV219" s="380"/>
      <c r="AW219" s="380"/>
      <c r="AX219" s="380"/>
      <c r="AY219" s="380"/>
      <c r="AZ219" s="380"/>
      <c r="BA219" s="380"/>
      <c r="BB219" s="380"/>
      <c r="BC219" s="380"/>
      <c r="BD219" s="380"/>
      <c r="BE219" s="380"/>
      <c r="BF219" s="380"/>
      <c r="BG219" s="380"/>
      <c r="BH219" s="380"/>
      <c r="BI219" s="380"/>
      <c r="BJ219" s="377"/>
      <c r="CE219" s="380"/>
      <c r="CF219" s="380"/>
      <c r="CG219" s="380"/>
      <c r="EZ219" s="380"/>
      <c r="FA219" s="380"/>
      <c r="FB219" s="380"/>
      <c r="FC219" s="380"/>
      <c r="FD219" s="380"/>
      <c r="FE219" s="380"/>
      <c r="FF219" s="380"/>
      <c r="FG219" s="380"/>
      <c r="FH219" s="380"/>
      <c r="FI219" s="380"/>
      <c r="FJ219" s="380"/>
      <c r="FK219" s="380"/>
      <c r="FL219" s="380"/>
      <c r="FM219" s="380"/>
      <c r="FN219" s="380"/>
      <c r="FO219" s="380"/>
      <c r="FP219" s="380"/>
      <c r="FQ219" s="380"/>
      <c r="FR219" s="380"/>
      <c r="FS219" s="380"/>
      <c r="FT219" s="380"/>
      <c r="FU219" s="380"/>
      <c r="FV219" s="380"/>
      <c r="FW219" s="380"/>
      <c r="FX219" s="380"/>
      <c r="FY219" s="380"/>
      <c r="FZ219" s="380"/>
      <c r="GA219" s="380"/>
      <c r="GB219" s="380"/>
      <c r="GC219" s="380"/>
      <c r="GD219" s="380"/>
      <c r="GE219" s="380"/>
      <c r="GF219" s="380"/>
      <c r="GG219" s="380"/>
      <c r="GH219" s="380"/>
      <c r="GI219" s="380"/>
      <c r="GJ219" s="380"/>
      <c r="GK219" s="380"/>
      <c r="GL219" s="380"/>
      <c r="GM219" s="380"/>
      <c r="GN219" s="380"/>
      <c r="GO219" s="380"/>
      <c r="GP219" s="380"/>
      <c r="GQ219" s="380"/>
      <c r="GR219" s="380"/>
      <c r="GS219" s="380"/>
      <c r="GT219" s="380"/>
      <c r="GU219" s="380"/>
      <c r="GV219" s="380"/>
      <c r="GW219" s="380"/>
      <c r="GX219" s="380"/>
      <c r="GY219" s="380"/>
      <c r="GZ219" s="380"/>
      <c r="HA219" s="380"/>
      <c r="HB219" s="380"/>
      <c r="HC219" s="380"/>
      <c r="HD219" s="380"/>
      <c r="HE219" s="380"/>
      <c r="HF219" s="380"/>
      <c r="HG219" s="380"/>
      <c r="HH219" s="380"/>
    </row>
    <row r="220" spans="1:216">
      <c r="A220" s="103"/>
      <c r="B220" s="377"/>
      <c r="C220" s="377"/>
      <c r="D220" s="377"/>
      <c r="E220" s="377"/>
      <c r="F220" s="377"/>
      <c r="G220" s="377"/>
      <c r="H220" s="377"/>
      <c r="I220" s="377"/>
      <c r="J220" s="377"/>
      <c r="K220" s="377"/>
      <c r="L220" s="377"/>
      <c r="M220" s="378"/>
      <c r="N220" s="378"/>
      <c r="O220" s="378"/>
      <c r="P220" s="378"/>
      <c r="Q220" s="378"/>
      <c r="R220" s="378"/>
      <c r="S220" s="378"/>
      <c r="T220" s="378"/>
      <c r="U220" s="378"/>
      <c r="V220" s="378"/>
      <c r="W220" s="378"/>
      <c r="X220" s="378"/>
      <c r="Y220" s="380"/>
      <c r="Z220" s="409"/>
      <c r="AA220" s="380"/>
      <c r="AB220" s="380"/>
      <c r="AC220" s="380"/>
      <c r="AD220" s="380"/>
      <c r="AE220" s="380"/>
      <c r="AF220" s="380"/>
      <c r="AG220" s="380"/>
      <c r="AH220" s="380"/>
      <c r="AI220" s="380"/>
      <c r="AJ220" s="380"/>
      <c r="AR220" s="380"/>
      <c r="AS220" s="380"/>
      <c r="AT220" s="380"/>
      <c r="AU220" s="380"/>
      <c r="AV220" s="380"/>
      <c r="AW220" s="380"/>
      <c r="AX220" s="380"/>
      <c r="AY220" s="380"/>
      <c r="AZ220" s="380"/>
      <c r="BA220" s="380"/>
      <c r="BB220" s="380"/>
      <c r="BC220" s="380"/>
      <c r="BD220" s="380"/>
      <c r="BE220" s="380"/>
      <c r="BF220" s="380"/>
      <c r="BG220" s="380"/>
      <c r="BH220" s="380"/>
      <c r="BI220" s="380"/>
      <c r="BJ220" s="377"/>
      <c r="CE220" s="380"/>
      <c r="CF220" s="380"/>
      <c r="CG220" s="380"/>
      <c r="EZ220" s="380"/>
      <c r="FA220" s="380"/>
      <c r="FB220" s="380"/>
      <c r="FC220" s="380"/>
      <c r="FD220" s="380"/>
      <c r="FE220" s="380"/>
      <c r="FF220" s="380"/>
      <c r="FG220" s="380"/>
      <c r="FH220" s="380"/>
      <c r="FI220" s="380"/>
      <c r="FJ220" s="380"/>
      <c r="FK220" s="380"/>
      <c r="FL220" s="380"/>
      <c r="FM220" s="380"/>
      <c r="FN220" s="380"/>
      <c r="FO220" s="380"/>
      <c r="FP220" s="380"/>
      <c r="FQ220" s="380"/>
      <c r="FR220" s="380"/>
      <c r="FS220" s="380"/>
      <c r="FT220" s="380"/>
      <c r="FU220" s="380"/>
      <c r="FV220" s="380"/>
      <c r="FW220" s="380"/>
      <c r="FX220" s="380"/>
      <c r="FY220" s="380"/>
      <c r="FZ220" s="380"/>
      <c r="GA220" s="380"/>
      <c r="GB220" s="380"/>
      <c r="GC220" s="380"/>
      <c r="GD220" s="380"/>
      <c r="GE220" s="380"/>
      <c r="GF220" s="380"/>
      <c r="GG220" s="380"/>
      <c r="GH220" s="380"/>
      <c r="GI220" s="380"/>
      <c r="GJ220" s="380"/>
      <c r="GK220" s="380"/>
      <c r="GL220" s="380"/>
      <c r="GM220" s="380"/>
      <c r="GN220" s="380"/>
      <c r="GO220" s="380"/>
      <c r="GP220" s="380"/>
      <c r="GQ220" s="380"/>
      <c r="GR220" s="380"/>
      <c r="GS220" s="380"/>
      <c r="GT220" s="380"/>
      <c r="GU220" s="380"/>
      <c r="GV220" s="380"/>
      <c r="GW220" s="380"/>
      <c r="GX220" s="380"/>
      <c r="GY220" s="380"/>
      <c r="GZ220" s="380"/>
      <c r="HA220" s="380"/>
      <c r="HB220" s="380"/>
      <c r="HC220" s="380"/>
      <c r="HD220" s="380"/>
      <c r="HE220" s="380"/>
      <c r="HF220" s="380"/>
      <c r="HG220" s="380"/>
      <c r="HH220" s="380"/>
    </row>
    <row r="221" spans="1:216">
      <c r="A221" s="103"/>
      <c r="B221" s="377"/>
      <c r="C221" s="377"/>
      <c r="D221" s="377"/>
      <c r="E221" s="377"/>
      <c r="F221" s="377"/>
      <c r="G221" s="377"/>
      <c r="H221" s="377"/>
      <c r="I221" s="377"/>
      <c r="J221" s="377"/>
      <c r="K221" s="377"/>
      <c r="L221" s="377"/>
      <c r="M221" s="378"/>
      <c r="N221" s="378"/>
      <c r="O221" s="378"/>
      <c r="P221" s="378"/>
      <c r="Q221" s="378"/>
      <c r="R221" s="378"/>
      <c r="S221" s="378"/>
      <c r="T221" s="378"/>
      <c r="U221" s="378"/>
      <c r="V221" s="378"/>
      <c r="W221" s="378"/>
      <c r="X221" s="378"/>
      <c r="Y221" s="380"/>
      <c r="Z221" s="409"/>
      <c r="AA221" s="380"/>
      <c r="AB221" s="380"/>
      <c r="AC221" s="380"/>
      <c r="AD221" s="380"/>
      <c r="AE221" s="380"/>
      <c r="AF221" s="380"/>
      <c r="AG221" s="380"/>
      <c r="AH221" s="380"/>
      <c r="AI221" s="380"/>
      <c r="AJ221" s="380"/>
      <c r="AR221" s="380"/>
      <c r="AS221" s="380"/>
      <c r="AT221" s="380"/>
      <c r="AU221" s="380"/>
      <c r="AV221" s="380"/>
      <c r="AW221" s="380"/>
      <c r="AX221" s="380"/>
      <c r="AY221" s="380"/>
      <c r="AZ221" s="380"/>
      <c r="BA221" s="380"/>
      <c r="BB221" s="380"/>
      <c r="BC221" s="380"/>
      <c r="BD221" s="380"/>
      <c r="BE221" s="380"/>
      <c r="BF221" s="380"/>
      <c r="BG221" s="380"/>
      <c r="BH221" s="380"/>
      <c r="BI221" s="380"/>
      <c r="BJ221" s="377"/>
      <c r="CE221" s="380"/>
      <c r="CF221" s="380"/>
      <c r="CG221" s="380"/>
      <c r="EZ221" s="380"/>
      <c r="FA221" s="380"/>
      <c r="FB221" s="380"/>
      <c r="FC221" s="380"/>
      <c r="FD221" s="380"/>
      <c r="FE221" s="380"/>
      <c r="FF221" s="380"/>
      <c r="FG221" s="380"/>
      <c r="FH221" s="380"/>
      <c r="FI221" s="380"/>
      <c r="FJ221" s="380"/>
      <c r="FK221" s="380"/>
      <c r="FL221" s="380"/>
      <c r="FM221" s="380"/>
      <c r="FN221" s="380"/>
      <c r="FO221" s="380"/>
      <c r="FP221" s="380"/>
      <c r="FQ221" s="380"/>
      <c r="FR221" s="380"/>
      <c r="FS221" s="380"/>
      <c r="FT221" s="380"/>
      <c r="FU221" s="380"/>
      <c r="FV221" s="380"/>
      <c r="FW221" s="380"/>
      <c r="FX221" s="380"/>
      <c r="FY221" s="380"/>
      <c r="FZ221" s="380"/>
      <c r="GA221" s="380"/>
      <c r="GB221" s="380"/>
      <c r="GC221" s="380"/>
      <c r="GD221" s="380"/>
      <c r="GE221" s="380"/>
      <c r="GF221" s="380"/>
      <c r="GG221" s="380"/>
      <c r="GH221" s="380"/>
      <c r="GI221" s="380"/>
      <c r="GJ221" s="380"/>
      <c r="GK221" s="380"/>
      <c r="GL221" s="380"/>
      <c r="GM221" s="380"/>
      <c r="GN221" s="380"/>
      <c r="GO221" s="380"/>
      <c r="GP221" s="380"/>
      <c r="GQ221" s="380"/>
      <c r="GR221" s="380"/>
      <c r="GS221" s="380"/>
      <c r="GT221" s="380"/>
      <c r="GU221" s="380"/>
      <c r="GV221" s="380"/>
      <c r="GW221" s="380"/>
      <c r="GX221" s="380"/>
      <c r="GY221" s="380"/>
      <c r="GZ221" s="380"/>
      <c r="HA221" s="380"/>
      <c r="HB221" s="380"/>
      <c r="HC221" s="380"/>
      <c r="HD221" s="380"/>
      <c r="HE221" s="380"/>
      <c r="HF221" s="380"/>
      <c r="HG221" s="380"/>
      <c r="HH221" s="380"/>
    </row>
    <row r="222" spans="1:216">
      <c r="A222" s="103"/>
      <c r="B222" s="377"/>
      <c r="C222" s="377"/>
      <c r="D222" s="377"/>
      <c r="E222" s="377"/>
      <c r="F222" s="377"/>
      <c r="G222" s="377"/>
      <c r="H222" s="377"/>
      <c r="I222" s="377"/>
      <c r="J222" s="377"/>
      <c r="K222" s="377"/>
      <c r="L222" s="377"/>
      <c r="M222" s="378"/>
      <c r="N222" s="378"/>
      <c r="O222" s="378"/>
      <c r="P222" s="378"/>
      <c r="Q222" s="378"/>
      <c r="R222" s="378"/>
      <c r="S222" s="378"/>
      <c r="T222" s="378"/>
      <c r="U222" s="378"/>
      <c r="V222" s="378"/>
      <c r="W222" s="378"/>
      <c r="X222" s="378"/>
      <c r="Y222" s="380"/>
      <c r="Z222" s="409"/>
      <c r="AA222" s="380"/>
      <c r="AB222" s="380"/>
      <c r="AC222" s="380"/>
      <c r="AD222" s="380"/>
      <c r="AE222" s="380"/>
      <c r="AF222" s="380"/>
      <c r="AG222" s="380"/>
      <c r="AH222" s="380"/>
      <c r="AI222" s="380"/>
      <c r="AJ222" s="380"/>
      <c r="AR222" s="380"/>
      <c r="AS222" s="380"/>
      <c r="AT222" s="380"/>
      <c r="AU222" s="380"/>
      <c r="AV222" s="380"/>
      <c r="AW222" s="380"/>
      <c r="AX222" s="380"/>
      <c r="AY222" s="380"/>
      <c r="AZ222" s="380"/>
      <c r="BA222" s="380"/>
      <c r="BB222" s="380"/>
      <c r="BC222" s="380"/>
      <c r="BD222" s="380"/>
      <c r="BE222" s="380"/>
      <c r="BF222" s="380"/>
      <c r="BG222" s="380"/>
      <c r="BH222" s="380"/>
      <c r="BI222" s="380"/>
      <c r="BJ222" s="377"/>
      <c r="CE222" s="380"/>
      <c r="CF222" s="380"/>
      <c r="CG222" s="380"/>
      <c r="EZ222" s="380"/>
      <c r="FA222" s="380"/>
      <c r="FB222" s="380"/>
      <c r="FC222" s="380"/>
      <c r="FD222" s="380"/>
      <c r="FE222" s="380"/>
      <c r="FF222" s="380"/>
      <c r="FG222" s="380"/>
      <c r="FH222" s="380"/>
      <c r="FI222" s="380"/>
      <c r="FJ222" s="380"/>
      <c r="FK222" s="380"/>
      <c r="FL222" s="380"/>
      <c r="FM222" s="380"/>
      <c r="FN222" s="380"/>
      <c r="FO222" s="380"/>
      <c r="FP222" s="380"/>
      <c r="FQ222" s="380"/>
      <c r="FR222" s="380"/>
      <c r="FS222" s="380"/>
      <c r="FT222" s="380"/>
      <c r="FU222" s="380"/>
      <c r="FV222" s="380"/>
      <c r="FW222" s="380"/>
      <c r="FX222" s="380"/>
      <c r="FY222" s="380"/>
      <c r="FZ222" s="380"/>
      <c r="GA222" s="380"/>
      <c r="GB222" s="380"/>
      <c r="GC222" s="380"/>
      <c r="GD222" s="380"/>
      <c r="GE222" s="380"/>
      <c r="GF222" s="380"/>
      <c r="GG222" s="380"/>
      <c r="GH222" s="380"/>
      <c r="GI222" s="380"/>
      <c r="GJ222" s="380"/>
      <c r="GK222" s="380"/>
      <c r="GL222" s="380"/>
      <c r="GM222" s="380"/>
      <c r="GN222" s="380"/>
      <c r="GO222" s="380"/>
      <c r="GP222" s="380"/>
      <c r="GQ222" s="380"/>
      <c r="GR222" s="380"/>
      <c r="GS222" s="380"/>
      <c r="GT222" s="380"/>
      <c r="GU222" s="380"/>
      <c r="GV222" s="380"/>
      <c r="GW222" s="380"/>
      <c r="GX222" s="380"/>
      <c r="GY222" s="380"/>
      <c r="GZ222" s="380"/>
      <c r="HA222" s="380"/>
      <c r="HB222" s="380"/>
      <c r="HC222" s="380"/>
      <c r="HD222" s="380"/>
      <c r="HE222" s="380"/>
      <c r="HF222" s="380"/>
      <c r="HG222" s="380"/>
      <c r="HH222" s="380"/>
    </row>
    <row r="223" spans="1:216">
      <c r="A223" s="103"/>
      <c r="B223" s="377"/>
      <c r="C223" s="377"/>
      <c r="D223" s="377"/>
      <c r="E223" s="377"/>
      <c r="F223" s="377"/>
      <c r="G223" s="377"/>
      <c r="H223" s="377"/>
      <c r="I223" s="377"/>
      <c r="J223" s="377"/>
      <c r="K223" s="377"/>
      <c r="L223" s="377"/>
      <c r="M223" s="378"/>
      <c r="N223" s="378"/>
      <c r="O223" s="378"/>
      <c r="P223" s="378"/>
      <c r="Q223" s="378"/>
      <c r="R223" s="378"/>
      <c r="S223" s="378"/>
      <c r="T223" s="378"/>
      <c r="U223" s="378"/>
      <c r="V223" s="378"/>
      <c r="W223" s="378"/>
      <c r="X223" s="378"/>
      <c r="Y223" s="380"/>
      <c r="Z223" s="409"/>
      <c r="AA223" s="380"/>
      <c r="AB223" s="380"/>
      <c r="AC223" s="380"/>
      <c r="AD223" s="380"/>
      <c r="AE223" s="380"/>
      <c r="AF223" s="380"/>
      <c r="AG223" s="380"/>
      <c r="AH223" s="380"/>
      <c r="AI223" s="380"/>
      <c r="AJ223" s="380"/>
      <c r="AR223" s="380"/>
      <c r="AS223" s="380"/>
      <c r="AT223" s="380"/>
      <c r="AU223" s="380"/>
      <c r="AV223" s="380"/>
      <c r="AW223" s="380"/>
      <c r="AX223" s="380"/>
      <c r="AY223" s="380"/>
      <c r="AZ223" s="380"/>
      <c r="BA223" s="380"/>
      <c r="BB223" s="380"/>
      <c r="BC223" s="380"/>
      <c r="BD223" s="380"/>
      <c r="BE223" s="380"/>
      <c r="BF223" s="380"/>
      <c r="BG223" s="380"/>
      <c r="BH223" s="380"/>
      <c r="BI223" s="380"/>
      <c r="BJ223" s="377"/>
      <c r="CE223" s="380"/>
      <c r="CF223" s="380"/>
      <c r="CG223" s="380"/>
      <c r="EZ223" s="380"/>
      <c r="FA223" s="380"/>
      <c r="FB223" s="380"/>
      <c r="FC223" s="380"/>
      <c r="FD223" s="380"/>
      <c r="FE223" s="380"/>
      <c r="FF223" s="380"/>
      <c r="FG223" s="380"/>
      <c r="FH223" s="380"/>
      <c r="FI223" s="380"/>
      <c r="FJ223" s="380"/>
      <c r="FK223" s="380"/>
      <c r="FL223" s="380"/>
      <c r="FM223" s="380"/>
      <c r="FN223" s="380"/>
      <c r="FO223" s="380"/>
      <c r="FP223" s="380"/>
      <c r="FQ223" s="380"/>
      <c r="FR223" s="380"/>
      <c r="FS223" s="380"/>
      <c r="FT223" s="380"/>
      <c r="FU223" s="380"/>
      <c r="FV223" s="380"/>
      <c r="FW223" s="380"/>
      <c r="FX223" s="380"/>
      <c r="FY223" s="380"/>
      <c r="FZ223" s="380"/>
      <c r="GA223" s="380"/>
      <c r="GB223" s="380"/>
      <c r="GC223" s="380"/>
      <c r="GD223" s="380"/>
      <c r="GE223" s="380"/>
      <c r="GF223" s="380"/>
      <c r="GG223" s="380"/>
      <c r="GH223" s="380"/>
      <c r="GI223" s="380"/>
      <c r="GJ223" s="380"/>
      <c r="GK223" s="380"/>
      <c r="GL223" s="380"/>
      <c r="GM223" s="380"/>
      <c r="GN223" s="380"/>
      <c r="GO223" s="380"/>
      <c r="GP223" s="380"/>
      <c r="GQ223" s="380"/>
      <c r="GR223" s="380"/>
      <c r="GS223" s="380"/>
      <c r="GT223" s="380"/>
      <c r="GU223" s="380"/>
      <c r="GV223" s="380"/>
      <c r="GW223" s="380"/>
      <c r="GX223" s="380"/>
      <c r="GY223" s="380"/>
      <c r="GZ223" s="380"/>
      <c r="HA223" s="380"/>
      <c r="HB223" s="380"/>
      <c r="HC223" s="380"/>
      <c r="HD223" s="380"/>
      <c r="HE223" s="380"/>
      <c r="HF223" s="380"/>
      <c r="HG223" s="380"/>
      <c r="HH223" s="380"/>
    </row>
    <row r="224" spans="1:216">
      <c r="A224" s="103"/>
      <c r="B224" s="377"/>
      <c r="C224" s="377"/>
      <c r="D224" s="377"/>
      <c r="E224" s="377"/>
      <c r="F224" s="377"/>
      <c r="G224" s="377"/>
      <c r="H224" s="377"/>
      <c r="I224" s="377"/>
      <c r="J224" s="377"/>
      <c r="K224" s="377"/>
      <c r="L224" s="377"/>
      <c r="M224" s="378"/>
      <c r="N224" s="378"/>
      <c r="O224" s="378"/>
      <c r="P224" s="378"/>
      <c r="Q224" s="378"/>
      <c r="R224" s="378"/>
      <c r="S224" s="378"/>
      <c r="T224" s="378"/>
      <c r="U224" s="378"/>
      <c r="V224" s="378"/>
      <c r="W224" s="378"/>
      <c r="X224" s="378"/>
      <c r="Y224" s="380"/>
      <c r="Z224" s="409"/>
      <c r="AA224" s="380"/>
      <c r="AB224" s="380"/>
      <c r="AC224" s="380"/>
      <c r="AD224" s="380"/>
      <c r="AE224" s="380"/>
      <c r="AF224" s="380"/>
      <c r="AG224" s="380"/>
      <c r="AH224" s="380"/>
      <c r="AI224" s="380"/>
      <c r="AJ224" s="380"/>
      <c r="AR224" s="380"/>
      <c r="AS224" s="380"/>
      <c r="AT224" s="380"/>
      <c r="AU224" s="380"/>
      <c r="AV224" s="380"/>
      <c r="AW224" s="380"/>
      <c r="AX224" s="380"/>
      <c r="AY224" s="380"/>
      <c r="AZ224" s="380"/>
      <c r="BA224" s="380"/>
      <c r="BB224" s="380"/>
      <c r="BC224" s="380"/>
      <c r="BD224" s="380"/>
      <c r="BE224" s="380"/>
      <c r="BF224" s="380"/>
      <c r="BG224" s="380"/>
      <c r="BH224" s="380"/>
      <c r="BI224" s="380"/>
      <c r="BJ224" s="377"/>
      <c r="CE224" s="380"/>
      <c r="CF224" s="380"/>
      <c r="CG224" s="380"/>
      <c r="EZ224" s="380"/>
      <c r="FA224" s="380"/>
      <c r="FB224" s="380"/>
      <c r="FC224" s="380"/>
      <c r="FD224" s="380"/>
      <c r="FE224" s="380"/>
      <c r="FF224" s="380"/>
      <c r="FG224" s="380"/>
      <c r="FH224" s="380"/>
      <c r="FI224" s="380"/>
      <c r="FJ224" s="380"/>
      <c r="FK224" s="380"/>
      <c r="FL224" s="380"/>
      <c r="FM224" s="380"/>
      <c r="FN224" s="380"/>
      <c r="FO224" s="380"/>
      <c r="FP224" s="380"/>
      <c r="FQ224" s="380"/>
      <c r="FR224" s="380"/>
      <c r="FS224" s="380"/>
      <c r="FT224" s="380"/>
      <c r="FU224" s="380"/>
      <c r="FV224" s="380"/>
      <c r="FW224" s="380"/>
      <c r="FX224" s="380"/>
      <c r="FY224" s="380"/>
      <c r="FZ224" s="380"/>
      <c r="GA224" s="380"/>
      <c r="GB224" s="380"/>
      <c r="GC224" s="380"/>
      <c r="GD224" s="380"/>
      <c r="GE224" s="380"/>
      <c r="GF224" s="380"/>
      <c r="GG224" s="380"/>
      <c r="GH224" s="380"/>
      <c r="GI224" s="380"/>
      <c r="GJ224" s="380"/>
      <c r="GK224" s="380"/>
      <c r="GL224" s="380"/>
      <c r="GM224" s="380"/>
      <c r="GN224" s="380"/>
      <c r="GO224" s="380"/>
      <c r="GP224" s="380"/>
      <c r="GQ224" s="380"/>
      <c r="GR224" s="380"/>
      <c r="GS224" s="380"/>
      <c r="GT224" s="380"/>
      <c r="GU224" s="380"/>
      <c r="GV224" s="380"/>
      <c r="GW224" s="380"/>
      <c r="GX224" s="380"/>
      <c r="GY224" s="380"/>
      <c r="GZ224" s="380"/>
      <c r="HA224" s="380"/>
      <c r="HB224" s="380"/>
      <c r="HC224" s="380"/>
      <c r="HD224" s="380"/>
      <c r="HE224" s="380"/>
      <c r="HF224" s="380"/>
      <c r="HG224" s="380"/>
      <c r="HH224" s="380"/>
    </row>
    <row r="225" spans="1:216">
      <c r="A225" s="103"/>
      <c r="B225" s="377"/>
      <c r="C225" s="377"/>
      <c r="D225" s="377"/>
      <c r="E225" s="377"/>
      <c r="F225" s="377"/>
      <c r="G225" s="377"/>
      <c r="H225" s="377"/>
      <c r="I225" s="377"/>
      <c r="J225" s="377"/>
      <c r="K225" s="377"/>
      <c r="L225" s="377"/>
      <c r="M225" s="378"/>
      <c r="N225" s="378"/>
      <c r="O225" s="378"/>
      <c r="P225" s="378"/>
      <c r="Q225" s="378"/>
      <c r="R225" s="378"/>
      <c r="S225" s="378"/>
      <c r="T225" s="378"/>
      <c r="U225" s="378"/>
      <c r="V225" s="378"/>
      <c r="W225" s="378"/>
      <c r="X225" s="378"/>
      <c r="Y225" s="380"/>
      <c r="Z225" s="409"/>
      <c r="AA225" s="380"/>
      <c r="AB225" s="380"/>
      <c r="AC225" s="380"/>
      <c r="AD225" s="380"/>
      <c r="AE225" s="380"/>
      <c r="AF225" s="380"/>
      <c r="AG225" s="380"/>
      <c r="AH225" s="380"/>
      <c r="AI225" s="380"/>
      <c r="AJ225" s="380"/>
      <c r="AR225" s="380"/>
      <c r="AS225" s="380"/>
      <c r="AT225" s="380"/>
      <c r="AU225" s="380"/>
      <c r="AV225" s="380"/>
      <c r="AW225" s="380"/>
      <c r="AX225" s="380"/>
      <c r="AY225" s="380"/>
      <c r="AZ225" s="380"/>
      <c r="BA225" s="380"/>
      <c r="BB225" s="380"/>
      <c r="BC225" s="380"/>
      <c r="BD225" s="380"/>
      <c r="BE225" s="380"/>
      <c r="BF225" s="380"/>
      <c r="BG225" s="380"/>
      <c r="BH225" s="380"/>
      <c r="BI225" s="380"/>
      <c r="BJ225" s="377"/>
      <c r="CE225" s="380"/>
      <c r="CF225" s="380"/>
      <c r="CG225" s="380"/>
      <c r="EZ225" s="380"/>
      <c r="FA225" s="380"/>
      <c r="FB225" s="380"/>
      <c r="FC225" s="380"/>
      <c r="FD225" s="380"/>
      <c r="FE225" s="380"/>
      <c r="FF225" s="380"/>
      <c r="FG225" s="380"/>
      <c r="FH225" s="380"/>
      <c r="FI225" s="380"/>
      <c r="FJ225" s="380"/>
      <c r="FK225" s="380"/>
      <c r="FL225" s="380"/>
      <c r="FM225" s="380"/>
      <c r="FN225" s="380"/>
      <c r="FO225" s="380"/>
      <c r="FP225" s="380"/>
      <c r="FQ225" s="380"/>
      <c r="FR225" s="380"/>
      <c r="FS225" s="380"/>
      <c r="FT225" s="380"/>
      <c r="FU225" s="380"/>
      <c r="FV225" s="380"/>
      <c r="FW225" s="380"/>
      <c r="FX225" s="380"/>
      <c r="FY225" s="380"/>
      <c r="FZ225" s="380"/>
      <c r="GA225" s="380"/>
      <c r="GB225" s="380"/>
      <c r="GC225" s="380"/>
      <c r="GD225" s="380"/>
      <c r="GE225" s="380"/>
      <c r="GF225" s="380"/>
      <c r="GG225" s="380"/>
      <c r="GH225" s="380"/>
      <c r="GI225" s="380"/>
      <c r="GJ225" s="380"/>
      <c r="GK225" s="380"/>
      <c r="GL225" s="380"/>
      <c r="GM225" s="380"/>
      <c r="GN225" s="380"/>
      <c r="GO225" s="380"/>
      <c r="GP225" s="380"/>
      <c r="GQ225" s="380"/>
      <c r="GR225" s="380"/>
      <c r="GS225" s="380"/>
      <c r="GT225" s="380"/>
      <c r="GU225" s="380"/>
      <c r="GV225" s="380"/>
      <c r="GW225" s="380"/>
      <c r="GX225" s="380"/>
      <c r="GY225" s="380"/>
      <c r="GZ225" s="380"/>
      <c r="HA225" s="380"/>
      <c r="HB225" s="380"/>
      <c r="HC225" s="380"/>
      <c r="HD225" s="380"/>
      <c r="HE225" s="380"/>
      <c r="HF225" s="380"/>
      <c r="HG225" s="380"/>
      <c r="HH225" s="380"/>
    </row>
    <row r="226" spans="1:216">
      <c r="A226" s="103"/>
      <c r="B226" s="377"/>
      <c r="C226" s="377"/>
      <c r="D226" s="377"/>
      <c r="E226" s="377"/>
      <c r="F226" s="377"/>
      <c r="G226" s="377"/>
      <c r="H226" s="377"/>
      <c r="I226" s="377"/>
      <c r="J226" s="377"/>
      <c r="K226" s="377"/>
      <c r="L226" s="377"/>
      <c r="M226" s="378"/>
      <c r="N226" s="378"/>
      <c r="O226" s="378"/>
      <c r="P226" s="378"/>
      <c r="Q226" s="378"/>
      <c r="R226" s="378"/>
      <c r="S226" s="378"/>
      <c r="T226" s="378"/>
      <c r="U226" s="378"/>
      <c r="V226" s="378"/>
      <c r="W226" s="378"/>
      <c r="X226" s="378"/>
      <c r="Y226" s="380"/>
      <c r="Z226" s="409"/>
      <c r="AA226" s="380"/>
      <c r="AB226" s="380"/>
      <c r="AC226" s="380"/>
      <c r="AD226" s="380"/>
      <c r="AE226" s="380"/>
      <c r="AF226" s="380"/>
      <c r="AG226" s="380"/>
      <c r="AH226" s="380"/>
      <c r="AI226" s="380"/>
      <c r="AJ226" s="380"/>
      <c r="AR226" s="380"/>
      <c r="AS226" s="380"/>
      <c r="AT226" s="380"/>
      <c r="AU226" s="380"/>
      <c r="AV226" s="380"/>
      <c r="AW226" s="380"/>
      <c r="AX226" s="380"/>
      <c r="AY226" s="380"/>
      <c r="AZ226" s="380"/>
      <c r="BA226" s="380"/>
      <c r="BB226" s="380"/>
      <c r="BC226" s="380"/>
      <c r="BD226" s="380"/>
      <c r="BE226" s="380"/>
      <c r="BF226" s="380"/>
      <c r="BG226" s="380"/>
      <c r="BH226" s="380"/>
      <c r="BI226" s="380"/>
      <c r="BJ226" s="377"/>
      <c r="CE226" s="380"/>
      <c r="CF226" s="380"/>
      <c r="CG226" s="380"/>
      <c r="EZ226" s="380"/>
      <c r="FA226" s="380"/>
      <c r="FB226" s="380"/>
      <c r="FC226" s="380"/>
      <c r="FD226" s="380"/>
      <c r="FE226" s="380"/>
      <c r="FF226" s="380"/>
      <c r="FG226" s="380"/>
      <c r="FH226" s="380"/>
      <c r="FI226" s="380"/>
      <c r="FJ226" s="380"/>
      <c r="FK226" s="380"/>
      <c r="FL226" s="380"/>
      <c r="FM226" s="380"/>
      <c r="FN226" s="380"/>
      <c r="FO226" s="380"/>
      <c r="FP226" s="380"/>
      <c r="FQ226" s="380"/>
      <c r="FR226" s="380"/>
      <c r="FS226" s="380"/>
      <c r="FT226" s="380"/>
      <c r="FU226" s="380"/>
      <c r="FV226" s="380"/>
      <c r="FW226" s="380"/>
      <c r="FX226" s="380"/>
      <c r="FY226" s="380"/>
      <c r="FZ226" s="380"/>
      <c r="GA226" s="380"/>
      <c r="GB226" s="380"/>
      <c r="GC226" s="380"/>
      <c r="GD226" s="380"/>
      <c r="GE226" s="380"/>
      <c r="GF226" s="380"/>
      <c r="GG226" s="380"/>
      <c r="GH226" s="380"/>
      <c r="GI226" s="380"/>
      <c r="GJ226" s="380"/>
      <c r="GK226" s="380"/>
      <c r="GL226" s="380"/>
      <c r="GM226" s="380"/>
      <c r="GN226" s="380"/>
      <c r="GO226" s="380"/>
      <c r="GP226" s="380"/>
      <c r="GQ226" s="380"/>
      <c r="GR226" s="380"/>
      <c r="GS226" s="380"/>
      <c r="GT226" s="380"/>
      <c r="GU226" s="380"/>
      <c r="GV226" s="380"/>
      <c r="GW226" s="380"/>
      <c r="GX226" s="380"/>
      <c r="GY226" s="380"/>
      <c r="GZ226" s="380"/>
      <c r="HA226" s="380"/>
      <c r="HB226" s="380"/>
      <c r="HC226" s="380"/>
      <c r="HD226" s="380"/>
      <c r="HE226" s="380"/>
      <c r="HF226" s="380"/>
      <c r="HG226" s="380"/>
      <c r="HH226" s="380"/>
    </row>
    <row r="227" spans="1:216">
      <c r="A227" s="103"/>
      <c r="B227" s="377"/>
      <c r="C227" s="377"/>
      <c r="D227" s="377"/>
      <c r="E227" s="377"/>
      <c r="F227" s="377"/>
      <c r="G227" s="377"/>
      <c r="H227" s="377"/>
      <c r="I227" s="377"/>
      <c r="J227" s="377"/>
      <c r="K227" s="377"/>
      <c r="L227" s="377"/>
      <c r="M227" s="378"/>
      <c r="N227" s="378"/>
      <c r="O227" s="378"/>
      <c r="P227" s="378"/>
      <c r="Q227" s="378"/>
      <c r="R227" s="378"/>
      <c r="S227" s="378"/>
      <c r="T227" s="378"/>
      <c r="U227" s="378"/>
      <c r="V227" s="378"/>
      <c r="W227" s="378"/>
      <c r="X227" s="378"/>
      <c r="Y227" s="380"/>
      <c r="Z227" s="409"/>
      <c r="AA227" s="380"/>
      <c r="AB227" s="380"/>
      <c r="AC227" s="380"/>
      <c r="AD227" s="380"/>
      <c r="AE227" s="380"/>
      <c r="AF227" s="380"/>
      <c r="AG227" s="380"/>
      <c r="AH227" s="380"/>
      <c r="AI227" s="380"/>
      <c r="AJ227" s="380"/>
      <c r="AR227" s="380"/>
      <c r="AS227" s="380"/>
      <c r="AT227" s="380"/>
      <c r="AU227" s="380"/>
      <c r="AV227" s="380"/>
      <c r="AW227" s="380"/>
      <c r="AX227" s="380"/>
      <c r="AY227" s="380"/>
      <c r="AZ227" s="380"/>
      <c r="BA227" s="380"/>
      <c r="BB227" s="380"/>
      <c r="BC227" s="380"/>
      <c r="BD227" s="380"/>
      <c r="BE227" s="380"/>
      <c r="BF227" s="380"/>
      <c r="BG227" s="380"/>
      <c r="BH227" s="380"/>
      <c r="BI227" s="380"/>
      <c r="BJ227" s="377"/>
      <c r="CE227" s="380"/>
      <c r="CF227" s="380"/>
      <c r="CG227" s="380"/>
      <c r="EZ227" s="380"/>
      <c r="FA227" s="380"/>
      <c r="FB227" s="380"/>
      <c r="FC227" s="380"/>
      <c r="FD227" s="380"/>
      <c r="FE227" s="380"/>
      <c r="FF227" s="380"/>
      <c r="FG227" s="380"/>
      <c r="FH227" s="380"/>
      <c r="FI227" s="380"/>
      <c r="FJ227" s="380"/>
      <c r="FK227" s="380"/>
      <c r="FL227" s="380"/>
      <c r="FM227" s="380"/>
      <c r="FN227" s="380"/>
      <c r="FO227" s="380"/>
      <c r="FP227" s="380"/>
      <c r="FQ227" s="380"/>
      <c r="FR227" s="380"/>
      <c r="FS227" s="380"/>
      <c r="FT227" s="380"/>
      <c r="FU227" s="380"/>
      <c r="FV227" s="380"/>
      <c r="FW227" s="380"/>
      <c r="FX227" s="380"/>
      <c r="FY227" s="380"/>
      <c r="FZ227" s="380"/>
      <c r="GA227" s="380"/>
      <c r="GB227" s="380"/>
      <c r="GC227" s="380"/>
      <c r="GD227" s="380"/>
      <c r="GE227" s="380"/>
      <c r="GF227" s="380"/>
      <c r="GG227" s="380"/>
      <c r="GH227" s="380"/>
      <c r="GI227" s="380"/>
      <c r="GJ227" s="380"/>
      <c r="GK227" s="380"/>
      <c r="GL227" s="380"/>
      <c r="GM227" s="380"/>
      <c r="GN227" s="380"/>
      <c r="GO227" s="380"/>
      <c r="GP227" s="380"/>
      <c r="GQ227" s="380"/>
      <c r="GR227" s="380"/>
      <c r="GS227" s="380"/>
      <c r="GT227" s="380"/>
      <c r="GU227" s="380"/>
      <c r="GV227" s="380"/>
      <c r="GW227" s="380"/>
      <c r="GX227" s="380"/>
      <c r="GY227" s="380"/>
      <c r="GZ227" s="380"/>
      <c r="HA227" s="380"/>
      <c r="HB227" s="380"/>
      <c r="HC227" s="380"/>
      <c r="HD227" s="380"/>
      <c r="HE227" s="380"/>
      <c r="HF227" s="380"/>
      <c r="HG227" s="380"/>
      <c r="HH227" s="380"/>
    </row>
    <row r="228" spans="1:216">
      <c r="A228" s="103"/>
      <c r="B228" s="377"/>
      <c r="C228" s="377"/>
      <c r="D228" s="377"/>
      <c r="E228" s="377"/>
      <c r="F228" s="377"/>
      <c r="G228" s="377"/>
      <c r="H228" s="377"/>
      <c r="I228" s="377"/>
      <c r="J228" s="377"/>
      <c r="K228" s="377"/>
      <c r="L228" s="377"/>
      <c r="M228" s="378"/>
      <c r="N228" s="378"/>
      <c r="O228" s="378"/>
      <c r="P228" s="378"/>
      <c r="Q228" s="378"/>
      <c r="R228" s="378"/>
      <c r="S228" s="378"/>
      <c r="T228" s="378"/>
      <c r="U228" s="378"/>
      <c r="V228" s="378"/>
      <c r="W228" s="378"/>
      <c r="X228" s="378"/>
      <c r="Y228" s="380"/>
      <c r="Z228" s="409"/>
      <c r="AA228" s="380"/>
      <c r="AB228" s="380"/>
      <c r="AC228" s="380"/>
      <c r="AD228" s="380"/>
      <c r="AE228" s="380"/>
      <c r="AF228" s="380"/>
      <c r="AG228" s="380"/>
      <c r="AH228" s="380"/>
      <c r="AI228" s="380"/>
      <c r="AJ228" s="380"/>
      <c r="AR228" s="380"/>
      <c r="AS228" s="380"/>
      <c r="AT228" s="380"/>
      <c r="AU228" s="380"/>
      <c r="AV228" s="380"/>
      <c r="AW228" s="380"/>
      <c r="AX228" s="380"/>
      <c r="AY228" s="380"/>
      <c r="AZ228" s="380"/>
      <c r="BA228" s="380"/>
      <c r="BB228" s="380"/>
      <c r="BC228" s="380"/>
      <c r="BD228" s="380"/>
      <c r="BE228" s="380"/>
      <c r="BF228" s="380"/>
      <c r="BG228" s="380"/>
      <c r="BH228" s="380"/>
      <c r="BI228" s="380"/>
      <c r="BJ228" s="377"/>
      <c r="CE228" s="380"/>
      <c r="CF228" s="380"/>
      <c r="CG228" s="380"/>
      <c r="EZ228" s="380"/>
      <c r="FA228" s="380"/>
      <c r="FB228" s="380"/>
      <c r="FC228" s="380"/>
      <c r="FD228" s="380"/>
      <c r="FE228" s="380"/>
      <c r="FF228" s="380"/>
      <c r="FG228" s="380"/>
      <c r="FH228" s="380"/>
      <c r="FI228" s="380"/>
      <c r="FJ228" s="380"/>
      <c r="FK228" s="380"/>
      <c r="FL228" s="380"/>
      <c r="FM228" s="380"/>
      <c r="FN228" s="380"/>
      <c r="FO228" s="380"/>
      <c r="FP228" s="380"/>
      <c r="FQ228" s="380"/>
      <c r="FR228" s="380"/>
      <c r="FS228" s="380"/>
      <c r="FT228" s="380"/>
      <c r="FU228" s="380"/>
      <c r="FV228" s="380"/>
      <c r="FW228" s="380"/>
      <c r="FX228" s="380"/>
      <c r="FY228" s="380"/>
      <c r="FZ228" s="380"/>
      <c r="GA228" s="380"/>
      <c r="GB228" s="380"/>
      <c r="GC228" s="380"/>
      <c r="GD228" s="380"/>
      <c r="GE228" s="380"/>
      <c r="GF228" s="380"/>
      <c r="GG228" s="380"/>
      <c r="GH228" s="380"/>
      <c r="GI228" s="380"/>
      <c r="GJ228" s="380"/>
      <c r="GK228" s="380"/>
      <c r="GL228" s="380"/>
      <c r="GM228" s="380"/>
      <c r="GN228" s="380"/>
      <c r="GO228" s="380"/>
      <c r="GP228" s="380"/>
      <c r="GQ228" s="380"/>
      <c r="GR228" s="380"/>
      <c r="GS228" s="380"/>
      <c r="GT228" s="380"/>
      <c r="GU228" s="380"/>
      <c r="GV228" s="380"/>
      <c r="GW228" s="380"/>
      <c r="GX228" s="380"/>
      <c r="GY228" s="380"/>
      <c r="GZ228" s="380"/>
      <c r="HA228" s="380"/>
      <c r="HB228" s="380"/>
      <c r="HC228" s="380"/>
      <c r="HD228" s="380"/>
      <c r="HE228" s="380"/>
      <c r="HF228" s="380"/>
      <c r="HG228" s="380"/>
      <c r="HH228" s="380"/>
    </row>
    <row r="229" spans="1:216">
      <c r="A229" s="103"/>
      <c r="B229" s="377"/>
      <c r="C229" s="377"/>
      <c r="D229" s="377"/>
      <c r="E229" s="377"/>
      <c r="F229" s="377"/>
      <c r="G229" s="377"/>
      <c r="H229" s="377"/>
      <c r="I229" s="377"/>
      <c r="J229" s="377"/>
      <c r="K229" s="377"/>
      <c r="L229" s="377"/>
      <c r="M229" s="378"/>
      <c r="N229" s="378"/>
      <c r="O229" s="378"/>
      <c r="P229" s="378"/>
      <c r="Q229" s="378"/>
      <c r="R229" s="378"/>
      <c r="S229" s="378"/>
      <c r="T229" s="378"/>
      <c r="U229" s="378"/>
      <c r="V229" s="378"/>
      <c r="W229" s="378"/>
      <c r="X229" s="378"/>
      <c r="Y229" s="380"/>
      <c r="Z229" s="409"/>
      <c r="AA229" s="380"/>
      <c r="AB229" s="380"/>
      <c r="AC229" s="380"/>
      <c r="AD229" s="380"/>
      <c r="AE229" s="380"/>
      <c r="AF229" s="380"/>
      <c r="AG229" s="380"/>
      <c r="AH229" s="380"/>
      <c r="AI229" s="380"/>
      <c r="AJ229" s="380"/>
      <c r="AR229" s="380"/>
      <c r="AS229" s="380"/>
      <c r="AT229" s="380"/>
      <c r="AU229" s="380"/>
      <c r="AV229" s="380"/>
      <c r="AW229" s="380"/>
      <c r="AX229" s="380"/>
      <c r="AY229" s="380"/>
      <c r="AZ229" s="380"/>
      <c r="BA229" s="380"/>
      <c r="BB229" s="380"/>
      <c r="BC229" s="380"/>
      <c r="BD229" s="380"/>
      <c r="BE229" s="380"/>
      <c r="BF229" s="380"/>
      <c r="BG229" s="380"/>
      <c r="BH229" s="380"/>
      <c r="BI229" s="380"/>
      <c r="BJ229" s="377"/>
      <c r="CE229" s="380"/>
      <c r="CF229" s="380"/>
      <c r="CG229" s="380"/>
      <c r="EZ229" s="380"/>
      <c r="FA229" s="380"/>
      <c r="FB229" s="380"/>
      <c r="FC229" s="380"/>
      <c r="FD229" s="380"/>
      <c r="FE229" s="380"/>
      <c r="FF229" s="380"/>
      <c r="FG229" s="380"/>
      <c r="FH229" s="380"/>
      <c r="FI229" s="380"/>
      <c r="FJ229" s="380"/>
      <c r="FK229" s="380"/>
      <c r="FL229" s="380"/>
      <c r="FM229" s="380"/>
      <c r="FN229" s="380"/>
      <c r="FO229" s="380"/>
      <c r="FP229" s="380"/>
      <c r="FQ229" s="380"/>
      <c r="FR229" s="380"/>
      <c r="FS229" s="380"/>
      <c r="FT229" s="380"/>
      <c r="FU229" s="380"/>
      <c r="FV229" s="380"/>
      <c r="FW229" s="380"/>
      <c r="FX229" s="380"/>
      <c r="FY229" s="380"/>
      <c r="FZ229" s="380"/>
      <c r="GA229" s="380"/>
      <c r="GB229" s="380"/>
      <c r="GC229" s="380"/>
      <c r="GD229" s="380"/>
      <c r="GE229" s="380"/>
      <c r="GF229" s="380"/>
      <c r="GG229" s="380"/>
      <c r="GH229" s="380"/>
      <c r="GI229" s="380"/>
      <c r="GJ229" s="380"/>
      <c r="GK229" s="380"/>
      <c r="GL229" s="380"/>
      <c r="GM229" s="380"/>
      <c r="GN229" s="380"/>
      <c r="GO229" s="380"/>
      <c r="GP229" s="380"/>
      <c r="GQ229" s="380"/>
      <c r="GR229" s="380"/>
      <c r="GS229" s="380"/>
      <c r="GT229" s="380"/>
      <c r="GU229" s="380"/>
      <c r="GV229" s="380"/>
      <c r="GW229" s="380"/>
      <c r="GX229" s="380"/>
      <c r="GY229" s="380"/>
      <c r="GZ229" s="380"/>
      <c r="HA229" s="380"/>
      <c r="HB229" s="380"/>
      <c r="HC229" s="380"/>
      <c r="HD229" s="380"/>
      <c r="HE229" s="380"/>
      <c r="HF229" s="380"/>
      <c r="HG229" s="380"/>
      <c r="HH229" s="380"/>
    </row>
    <row r="230" spans="1:216">
      <c r="A230" s="103"/>
      <c r="B230" s="377"/>
      <c r="C230" s="377"/>
      <c r="D230" s="377"/>
      <c r="E230" s="377"/>
      <c r="F230" s="377"/>
      <c r="G230" s="377"/>
      <c r="H230" s="377"/>
      <c r="I230" s="377"/>
      <c r="J230" s="377"/>
      <c r="K230" s="377"/>
      <c r="L230" s="377"/>
      <c r="M230" s="378"/>
      <c r="N230" s="378"/>
      <c r="O230" s="378"/>
      <c r="P230" s="378"/>
      <c r="Q230" s="378"/>
      <c r="R230" s="378"/>
      <c r="S230" s="378"/>
      <c r="T230" s="378"/>
      <c r="U230" s="378"/>
      <c r="V230" s="378"/>
      <c r="W230" s="378"/>
      <c r="X230" s="378"/>
      <c r="Y230" s="380"/>
      <c r="Z230" s="409"/>
      <c r="AA230" s="380"/>
      <c r="AB230" s="380"/>
      <c r="AC230" s="380"/>
      <c r="AD230" s="380"/>
      <c r="AE230" s="380"/>
      <c r="AF230" s="380"/>
      <c r="AG230" s="380"/>
      <c r="AH230" s="380"/>
      <c r="AI230" s="380"/>
      <c r="AJ230" s="380"/>
      <c r="AR230" s="380"/>
      <c r="AS230" s="380"/>
      <c r="AT230" s="380"/>
      <c r="AU230" s="380"/>
      <c r="AV230" s="380"/>
      <c r="AW230" s="380"/>
      <c r="AX230" s="380"/>
      <c r="AY230" s="380"/>
      <c r="AZ230" s="380"/>
      <c r="BA230" s="380"/>
      <c r="BB230" s="380"/>
      <c r="BC230" s="380"/>
      <c r="BD230" s="380"/>
      <c r="BE230" s="380"/>
      <c r="BF230" s="380"/>
      <c r="BG230" s="380"/>
      <c r="BH230" s="380"/>
      <c r="BI230" s="380"/>
      <c r="BJ230" s="377"/>
      <c r="CE230" s="380"/>
      <c r="CF230" s="380"/>
      <c r="CG230" s="380"/>
      <c r="EZ230" s="380"/>
      <c r="FA230" s="380"/>
      <c r="FB230" s="380"/>
      <c r="FC230" s="380"/>
      <c r="FD230" s="380"/>
      <c r="FE230" s="380"/>
      <c r="FF230" s="380"/>
      <c r="FG230" s="380"/>
      <c r="FH230" s="380"/>
      <c r="FI230" s="380"/>
      <c r="FJ230" s="380"/>
      <c r="FK230" s="380"/>
      <c r="FL230" s="380"/>
      <c r="FM230" s="380"/>
      <c r="FN230" s="380"/>
      <c r="FO230" s="380"/>
      <c r="FP230" s="380"/>
      <c r="FQ230" s="380"/>
      <c r="FR230" s="380"/>
      <c r="FS230" s="380"/>
      <c r="FT230" s="380"/>
      <c r="FU230" s="380"/>
      <c r="FV230" s="380"/>
      <c r="FW230" s="380"/>
      <c r="FX230" s="380"/>
      <c r="FY230" s="380"/>
      <c r="FZ230" s="380"/>
      <c r="GA230" s="380"/>
      <c r="GB230" s="380"/>
      <c r="GC230" s="380"/>
      <c r="GD230" s="380"/>
      <c r="GE230" s="380"/>
      <c r="GF230" s="380"/>
      <c r="GG230" s="380"/>
      <c r="GH230" s="380"/>
      <c r="GI230" s="380"/>
      <c r="GJ230" s="380"/>
      <c r="GK230" s="380"/>
      <c r="GL230" s="380"/>
      <c r="GM230" s="380"/>
      <c r="GN230" s="380"/>
      <c r="GO230" s="380"/>
      <c r="GP230" s="380"/>
      <c r="GQ230" s="380"/>
      <c r="GR230" s="380"/>
      <c r="GS230" s="380"/>
      <c r="GT230" s="380"/>
      <c r="GU230" s="380"/>
      <c r="GV230" s="380"/>
      <c r="GW230" s="380"/>
      <c r="GX230" s="380"/>
      <c r="GY230" s="380"/>
      <c r="GZ230" s="380"/>
      <c r="HA230" s="380"/>
      <c r="HB230" s="380"/>
      <c r="HC230" s="380"/>
      <c r="HD230" s="380"/>
      <c r="HE230" s="380"/>
      <c r="HF230" s="380"/>
      <c r="HG230" s="380"/>
      <c r="HH230" s="380"/>
    </row>
    <row r="231" spans="1:216">
      <c r="A231" s="103"/>
      <c r="B231" s="377"/>
      <c r="C231" s="377"/>
      <c r="D231" s="377"/>
      <c r="E231" s="377"/>
      <c r="F231" s="377"/>
      <c r="G231" s="377"/>
      <c r="H231" s="377"/>
      <c r="I231" s="377"/>
      <c r="J231" s="377"/>
      <c r="K231" s="377"/>
      <c r="L231" s="377"/>
      <c r="M231" s="378"/>
      <c r="N231" s="378"/>
      <c r="O231" s="378"/>
      <c r="P231" s="378"/>
      <c r="Q231" s="378"/>
      <c r="R231" s="378"/>
      <c r="S231" s="378"/>
      <c r="T231" s="378"/>
      <c r="U231" s="378"/>
      <c r="V231" s="378"/>
      <c r="W231" s="378"/>
      <c r="X231" s="378"/>
      <c r="Y231" s="380"/>
      <c r="Z231" s="409"/>
      <c r="AA231" s="380"/>
      <c r="AB231" s="380"/>
      <c r="AC231" s="380"/>
      <c r="AD231" s="380"/>
      <c r="AE231" s="380"/>
      <c r="AF231" s="380"/>
      <c r="AG231" s="380"/>
      <c r="AH231" s="380"/>
      <c r="AI231" s="380"/>
      <c r="AJ231" s="380"/>
      <c r="AR231" s="380"/>
      <c r="AS231" s="380"/>
      <c r="AT231" s="380"/>
      <c r="AU231" s="380"/>
      <c r="AV231" s="380"/>
      <c r="AW231" s="380"/>
      <c r="AX231" s="380"/>
      <c r="AY231" s="380"/>
      <c r="AZ231" s="380"/>
      <c r="BA231" s="380"/>
      <c r="BB231" s="380"/>
      <c r="BC231" s="380"/>
      <c r="BD231" s="380"/>
      <c r="BE231" s="380"/>
      <c r="BF231" s="380"/>
      <c r="BG231" s="380"/>
      <c r="BH231" s="380"/>
      <c r="BI231" s="380"/>
      <c r="BJ231" s="377"/>
      <c r="CE231" s="380"/>
      <c r="CF231" s="380"/>
      <c r="CG231" s="380"/>
      <c r="EZ231" s="380"/>
      <c r="FA231" s="380"/>
      <c r="FB231" s="380"/>
      <c r="FC231" s="380"/>
      <c r="FD231" s="380"/>
      <c r="FE231" s="380"/>
      <c r="FF231" s="380"/>
      <c r="FG231" s="380"/>
      <c r="FH231" s="380"/>
      <c r="FI231" s="380"/>
      <c r="FJ231" s="380"/>
      <c r="FK231" s="380"/>
      <c r="FL231" s="380"/>
      <c r="FM231" s="380"/>
      <c r="FN231" s="380"/>
      <c r="FO231" s="380"/>
      <c r="FP231" s="380"/>
      <c r="FQ231" s="380"/>
      <c r="FR231" s="380"/>
      <c r="FS231" s="380"/>
      <c r="FT231" s="380"/>
      <c r="FU231" s="380"/>
      <c r="FV231" s="380"/>
      <c r="FW231" s="380"/>
      <c r="FX231" s="380"/>
      <c r="FY231" s="380"/>
      <c r="FZ231" s="380"/>
      <c r="GA231" s="380"/>
      <c r="GB231" s="380"/>
      <c r="GC231" s="380"/>
      <c r="GD231" s="380"/>
      <c r="GE231" s="380"/>
      <c r="GF231" s="380"/>
      <c r="GG231" s="380"/>
      <c r="GH231" s="380"/>
      <c r="GI231" s="380"/>
      <c r="GJ231" s="380"/>
      <c r="GK231" s="380"/>
      <c r="GL231" s="380"/>
      <c r="GM231" s="380"/>
      <c r="GN231" s="380"/>
      <c r="GO231" s="380"/>
      <c r="GP231" s="380"/>
      <c r="GQ231" s="380"/>
      <c r="GR231" s="380"/>
      <c r="GS231" s="380"/>
      <c r="GT231" s="380"/>
      <c r="GU231" s="380"/>
      <c r="GV231" s="380"/>
      <c r="GW231" s="380"/>
      <c r="GX231" s="380"/>
      <c r="GY231" s="380"/>
      <c r="GZ231" s="380"/>
      <c r="HA231" s="380"/>
      <c r="HB231" s="380"/>
      <c r="HC231" s="380"/>
      <c r="HD231" s="380"/>
      <c r="HE231" s="380"/>
      <c r="HF231" s="380"/>
      <c r="HG231" s="380"/>
      <c r="HH231" s="380"/>
    </row>
    <row r="232" spans="1:216">
      <c r="A232" s="103"/>
      <c r="B232" s="377"/>
      <c r="C232" s="377"/>
      <c r="D232" s="377"/>
      <c r="E232" s="377"/>
      <c r="F232" s="377"/>
      <c r="G232" s="377"/>
      <c r="H232" s="377"/>
      <c r="I232" s="377"/>
      <c r="J232" s="377"/>
      <c r="K232" s="377"/>
      <c r="L232" s="377"/>
      <c r="M232" s="378"/>
      <c r="N232" s="378"/>
      <c r="O232" s="378"/>
      <c r="P232" s="378"/>
      <c r="Q232" s="378"/>
      <c r="R232" s="378"/>
      <c r="S232" s="378"/>
      <c r="T232" s="378"/>
      <c r="U232" s="378"/>
      <c r="V232" s="378"/>
      <c r="W232" s="378"/>
      <c r="X232" s="378"/>
      <c r="Y232" s="380"/>
      <c r="Z232" s="409"/>
      <c r="AA232" s="380"/>
      <c r="AB232" s="380"/>
      <c r="AC232" s="380"/>
      <c r="AD232" s="380"/>
      <c r="AE232" s="380"/>
      <c r="AF232" s="380"/>
      <c r="AG232" s="380"/>
      <c r="AH232" s="380"/>
      <c r="AI232" s="380"/>
      <c r="AJ232" s="380"/>
      <c r="AR232" s="380"/>
      <c r="AS232" s="380"/>
      <c r="AT232" s="380"/>
      <c r="AU232" s="380"/>
      <c r="AV232" s="380"/>
      <c r="AW232" s="380"/>
      <c r="AX232" s="380"/>
      <c r="AY232" s="380"/>
      <c r="AZ232" s="380"/>
      <c r="BA232" s="380"/>
      <c r="BB232" s="380"/>
      <c r="BC232" s="380"/>
      <c r="BD232" s="380"/>
      <c r="BE232" s="380"/>
      <c r="BF232" s="380"/>
      <c r="BG232" s="380"/>
      <c r="BH232" s="380"/>
      <c r="BI232" s="380"/>
      <c r="BJ232" s="377"/>
      <c r="CE232" s="380"/>
      <c r="CF232" s="380"/>
      <c r="CG232" s="380"/>
      <c r="EZ232" s="380"/>
      <c r="FA232" s="380"/>
      <c r="FB232" s="380"/>
      <c r="FC232" s="380"/>
      <c r="FD232" s="380"/>
      <c r="FE232" s="380"/>
      <c r="FF232" s="380"/>
      <c r="FG232" s="380"/>
      <c r="FH232" s="380"/>
      <c r="FI232" s="380"/>
      <c r="FJ232" s="380"/>
      <c r="FK232" s="380"/>
      <c r="FL232" s="380"/>
      <c r="FM232" s="380"/>
      <c r="FN232" s="380"/>
      <c r="FO232" s="380"/>
      <c r="FP232" s="380"/>
      <c r="FQ232" s="380"/>
      <c r="FR232" s="380"/>
      <c r="FS232" s="380"/>
      <c r="FT232" s="380"/>
      <c r="FU232" s="380"/>
      <c r="FV232" s="380"/>
      <c r="FW232" s="380"/>
      <c r="FX232" s="380"/>
      <c r="FY232" s="380"/>
      <c r="FZ232" s="380"/>
      <c r="GA232" s="380"/>
      <c r="GB232" s="380"/>
      <c r="GC232" s="380"/>
      <c r="GD232" s="380"/>
      <c r="GE232" s="380"/>
      <c r="GF232" s="380"/>
      <c r="GG232" s="380"/>
      <c r="GH232" s="380"/>
      <c r="GI232" s="380"/>
      <c r="GJ232" s="380"/>
      <c r="GK232" s="380"/>
      <c r="GL232" s="380"/>
      <c r="GM232" s="380"/>
      <c r="GN232" s="380"/>
      <c r="GO232" s="380"/>
      <c r="GP232" s="380"/>
      <c r="GQ232" s="380"/>
      <c r="GR232" s="380"/>
      <c r="GS232" s="380"/>
      <c r="GT232" s="380"/>
      <c r="GU232" s="380"/>
      <c r="GV232" s="380"/>
      <c r="GW232" s="380"/>
      <c r="GX232" s="380"/>
      <c r="GY232" s="380"/>
      <c r="GZ232" s="380"/>
      <c r="HA232" s="380"/>
      <c r="HB232" s="380"/>
      <c r="HC232" s="380"/>
      <c r="HD232" s="380"/>
      <c r="HE232" s="380"/>
      <c r="HF232" s="380"/>
      <c r="HG232" s="380"/>
      <c r="HH232" s="380"/>
    </row>
    <row r="233" spans="1:216">
      <c r="A233" s="103"/>
      <c r="B233" s="377"/>
      <c r="C233" s="377"/>
      <c r="D233" s="377"/>
      <c r="E233" s="377"/>
      <c r="F233" s="377"/>
      <c r="G233" s="377"/>
      <c r="H233" s="377"/>
      <c r="I233" s="377"/>
      <c r="J233" s="377"/>
      <c r="K233" s="377"/>
      <c r="L233" s="377"/>
      <c r="M233" s="378"/>
      <c r="N233" s="378"/>
      <c r="O233" s="378"/>
      <c r="P233" s="378"/>
      <c r="Q233" s="378"/>
      <c r="R233" s="378"/>
      <c r="S233" s="378"/>
      <c r="T233" s="378"/>
      <c r="U233" s="378"/>
      <c r="V233" s="378"/>
      <c r="W233" s="378"/>
      <c r="X233" s="378"/>
      <c r="Y233" s="380"/>
      <c r="Z233" s="409"/>
      <c r="AA233" s="380"/>
      <c r="AB233" s="380"/>
      <c r="AC233" s="380"/>
      <c r="AD233" s="380"/>
      <c r="AE233" s="380"/>
      <c r="AF233" s="380"/>
      <c r="AG233" s="380"/>
      <c r="AH233" s="380"/>
      <c r="AI233" s="380"/>
      <c r="AJ233" s="380"/>
      <c r="AR233" s="380"/>
      <c r="AS233" s="380"/>
      <c r="AT233" s="380"/>
      <c r="AU233" s="380"/>
      <c r="AV233" s="380"/>
      <c r="AW233" s="380"/>
      <c r="AX233" s="380"/>
      <c r="AY233" s="380"/>
      <c r="AZ233" s="380"/>
      <c r="BA233" s="380"/>
      <c r="BB233" s="380"/>
      <c r="BC233" s="380"/>
      <c r="BD233" s="380"/>
      <c r="BE233" s="380"/>
      <c r="BF233" s="380"/>
      <c r="BG233" s="380"/>
      <c r="BH233" s="380"/>
      <c r="BI233" s="380"/>
      <c r="BJ233" s="377"/>
      <c r="CE233" s="380"/>
      <c r="CF233" s="380"/>
      <c r="CG233" s="380"/>
      <c r="EZ233" s="380"/>
      <c r="FA233" s="380"/>
      <c r="FB233" s="380"/>
      <c r="FC233" s="380"/>
      <c r="FD233" s="380"/>
      <c r="FE233" s="380"/>
      <c r="FF233" s="380"/>
      <c r="FG233" s="380"/>
      <c r="FH233" s="380"/>
      <c r="FI233" s="380"/>
      <c r="FJ233" s="380"/>
      <c r="FK233" s="380"/>
      <c r="FL233" s="380"/>
      <c r="FM233" s="380"/>
      <c r="FN233" s="380"/>
      <c r="FO233" s="380"/>
      <c r="FP233" s="380"/>
      <c r="FQ233" s="380"/>
      <c r="FR233" s="380"/>
      <c r="FS233" s="380"/>
      <c r="FT233" s="380"/>
      <c r="FU233" s="380"/>
      <c r="FV233" s="380"/>
      <c r="FW233" s="380"/>
      <c r="FX233" s="380"/>
      <c r="FY233" s="380"/>
      <c r="FZ233" s="380"/>
      <c r="GA233" s="380"/>
      <c r="GB233" s="380"/>
      <c r="GC233" s="380"/>
      <c r="GD233" s="380"/>
      <c r="GE233" s="380"/>
      <c r="GF233" s="380"/>
      <c r="GG233" s="380"/>
      <c r="GH233" s="380"/>
      <c r="GI233" s="380"/>
      <c r="GJ233" s="380"/>
      <c r="GK233" s="380"/>
      <c r="GL233" s="380"/>
      <c r="GM233" s="380"/>
      <c r="GN233" s="380"/>
      <c r="GO233" s="380"/>
      <c r="GP233" s="380"/>
      <c r="GQ233" s="380"/>
      <c r="GR233" s="380"/>
      <c r="GS233" s="380"/>
      <c r="GT233" s="380"/>
      <c r="GU233" s="380"/>
      <c r="GV233" s="380"/>
      <c r="GW233" s="380"/>
      <c r="GX233" s="380"/>
      <c r="GY233" s="380"/>
      <c r="GZ233" s="380"/>
      <c r="HA233" s="380"/>
      <c r="HB233" s="380"/>
      <c r="HC233" s="380"/>
      <c r="HD233" s="380"/>
      <c r="HE233" s="380"/>
      <c r="HF233" s="380"/>
      <c r="HG233" s="380"/>
      <c r="HH233" s="380"/>
    </row>
    <row r="234" spans="1:216">
      <c r="A234" s="103"/>
      <c r="B234" s="377"/>
      <c r="C234" s="377"/>
      <c r="D234" s="377"/>
      <c r="E234" s="377"/>
      <c r="F234" s="377"/>
      <c r="G234" s="377"/>
      <c r="H234" s="377"/>
      <c r="I234" s="377"/>
      <c r="J234" s="377"/>
      <c r="K234" s="377"/>
      <c r="L234" s="377"/>
      <c r="M234" s="378"/>
      <c r="N234" s="378"/>
      <c r="O234" s="378"/>
      <c r="P234" s="378"/>
      <c r="Q234" s="378"/>
      <c r="R234" s="378"/>
      <c r="S234" s="378"/>
      <c r="T234" s="378"/>
      <c r="U234" s="378"/>
      <c r="V234" s="378"/>
      <c r="W234" s="378"/>
      <c r="X234" s="378"/>
      <c r="Y234" s="380"/>
      <c r="Z234" s="409"/>
      <c r="AA234" s="380"/>
      <c r="AB234" s="380"/>
      <c r="AC234" s="380"/>
      <c r="AD234" s="380"/>
      <c r="AE234" s="380"/>
      <c r="AF234" s="380"/>
      <c r="AG234" s="380"/>
      <c r="AH234" s="380"/>
      <c r="AI234" s="380"/>
      <c r="AJ234" s="380"/>
      <c r="AR234" s="380"/>
      <c r="AS234" s="380"/>
      <c r="AT234" s="380"/>
      <c r="AU234" s="380"/>
      <c r="AV234" s="380"/>
      <c r="AW234" s="380"/>
      <c r="AX234" s="380"/>
      <c r="AY234" s="380"/>
      <c r="AZ234" s="380"/>
      <c r="BA234" s="380"/>
      <c r="BB234" s="380"/>
      <c r="BC234" s="380"/>
      <c r="BD234" s="380"/>
      <c r="BE234" s="380"/>
      <c r="BF234" s="380"/>
      <c r="BG234" s="380"/>
      <c r="BH234" s="380"/>
      <c r="BI234" s="380"/>
      <c r="BJ234" s="377"/>
      <c r="CE234" s="380"/>
      <c r="CF234" s="380"/>
      <c r="CG234" s="380"/>
      <c r="EZ234" s="380"/>
      <c r="FA234" s="380"/>
      <c r="FB234" s="380"/>
      <c r="FC234" s="380"/>
      <c r="FD234" s="380"/>
      <c r="FE234" s="380"/>
      <c r="FF234" s="380"/>
      <c r="FG234" s="380"/>
      <c r="FH234" s="380"/>
      <c r="FI234" s="380"/>
      <c r="FJ234" s="380"/>
      <c r="FK234" s="380"/>
      <c r="FL234" s="380"/>
      <c r="FM234" s="380"/>
      <c r="FN234" s="380"/>
      <c r="FO234" s="380"/>
      <c r="FP234" s="380"/>
      <c r="FQ234" s="380"/>
      <c r="FR234" s="380"/>
      <c r="FS234" s="380"/>
      <c r="FT234" s="380"/>
      <c r="FU234" s="380"/>
      <c r="FV234" s="380"/>
      <c r="FW234" s="380"/>
      <c r="FX234" s="380"/>
      <c r="FY234" s="380"/>
      <c r="FZ234" s="380"/>
      <c r="GA234" s="380"/>
      <c r="GB234" s="380"/>
      <c r="GC234" s="380"/>
      <c r="GD234" s="380"/>
      <c r="GE234" s="380"/>
      <c r="GF234" s="380"/>
      <c r="GG234" s="380"/>
      <c r="GH234" s="380"/>
      <c r="GI234" s="380"/>
      <c r="GJ234" s="380"/>
      <c r="GK234" s="380"/>
      <c r="GL234" s="380"/>
      <c r="GM234" s="380"/>
      <c r="GN234" s="380"/>
      <c r="GO234" s="380"/>
      <c r="GP234" s="380"/>
      <c r="GQ234" s="380"/>
      <c r="GR234" s="380"/>
      <c r="GS234" s="380"/>
      <c r="GT234" s="380"/>
      <c r="GU234" s="380"/>
      <c r="GV234" s="380"/>
      <c r="GW234" s="380"/>
      <c r="GX234" s="380"/>
      <c r="GY234" s="380"/>
      <c r="GZ234" s="380"/>
      <c r="HA234" s="380"/>
      <c r="HB234" s="380"/>
      <c r="HC234" s="380"/>
      <c r="HD234" s="380"/>
      <c r="HE234" s="380"/>
      <c r="HF234" s="380"/>
      <c r="HG234" s="380"/>
      <c r="HH234" s="380"/>
    </row>
    <row r="235" spans="1:216">
      <c r="A235" s="103"/>
      <c r="B235" s="377"/>
      <c r="C235" s="377"/>
      <c r="D235" s="377"/>
      <c r="E235" s="377"/>
      <c r="F235" s="377"/>
      <c r="G235" s="377"/>
      <c r="H235" s="377"/>
      <c r="I235" s="377"/>
      <c r="J235" s="377"/>
      <c r="K235" s="377"/>
      <c r="L235" s="377"/>
      <c r="M235" s="378"/>
      <c r="N235" s="378"/>
      <c r="O235" s="378"/>
      <c r="P235" s="378"/>
      <c r="Q235" s="378"/>
      <c r="R235" s="378"/>
      <c r="S235" s="378"/>
      <c r="T235" s="378"/>
      <c r="U235" s="378"/>
      <c r="V235" s="378"/>
      <c r="W235" s="378"/>
      <c r="X235" s="378"/>
      <c r="Y235" s="380"/>
      <c r="Z235" s="409"/>
      <c r="AA235" s="380"/>
      <c r="AB235" s="380"/>
      <c r="AC235" s="380"/>
      <c r="AD235" s="380"/>
      <c r="AE235" s="380"/>
      <c r="AF235" s="380"/>
      <c r="AG235" s="380"/>
      <c r="AH235" s="380"/>
      <c r="AI235" s="380"/>
      <c r="AJ235" s="380"/>
      <c r="AR235" s="380"/>
      <c r="AS235" s="380"/>
      <c r="AT235" s="380"/>
      <c r="AU235" s="380"/>
      <c r="AV235" s="380"/>
      <c r="AW235" s="380"/>
      <c r="AX235" s="380"/>
      <c r="AY235" s="380"/>
      <c r="AZ235" s="380"/>
      <c r="BA235" s="380"/>
      <c r="BB235" s="380"/>
      <c r="BC235" s="380"/>
      <c r="BD235" s="380"/>
      <c r="BE235" s="380"/>
      <c r="BF235" s="380"/>
      <c r="BG235" s="380"/>
      <c r="BH235" s="380"/>
      <c r="BI235" s="380"/>
      <c r="BJ235" s="377"/>
      <c r="CE235" s="380"/>
      <c r="CF235" s="380"/>
      <c r="CG235" s="380"/>
      <c r="EZ235" s="380"/>
      <c r="FA235" s="380"/>
      <c r="FB235" s="380"/>
      <c r="FC235" s="380"/>
      <c r="FD235" s="380"/>
      <c r="FE235" s="380"/>
      <c r="FF235" s="380"/>
      <c r="FG235" s="380"/>
      <c r="FH235" s="380"/>
      <c r="FI235" s="380"/>
      <c r="FJ235" s="380"/>
      <c r="FK235" s="380"/>
      <c r="FL235" s="380"/>
      <c r="FM235" s="380"/>
      <c r="FN235" s="380"/>
      <c r="FO235" s="380"/>
      <c r="FP235" s="380"/>
      <c r="FQ235" s="380"/>
      <c r="FR235" s="380"/>
      <c r="FS235" s="380"/>
      <c r="FT235" s="380"/>
      <c r="FU235" s="380"/>
      <c r="FV235" s="380"/>
      <c r="FW235" s="380"/>
      <c r="FX235" s="380"/>
      <c r="FY235" s="380"/>
      <c r="FZ235" s="380"/>
      <c r="GA235" s="380"/>
      <c r="GB235" s="380"/>
      <c r="GC235" s="380"/>
      <c r="GD235" s="380"/>
      <c r="GE235" s="380"/>
      <c r="GF235" s="380"/>
      <c r="GG235" s="380"/>
      <c r="GH235" s="380"/>
      <c r="GI235" s="380"/>
      <c r="GJ235" s="380"/>
      <c r="GK235" s="380"/>
      <c r="GL235" s="380"/>
      <c r="GM235" s="380"/>
      <c r="GN235" s="380"/>
      <c r="GO235" s="380"/>
      <c r="GP235" s="380"/>
      <c r="GQ235" s="380"/>
      <c r="GR235" s="380"/>
      <c r="GS235" s="380"/>
      <c r="GT235" s="380"/>
      <c r="GU235" s="380"/>
      <c r="GV235" s="380"/>
      <c r="GW235" s="380"/>
      <c r="GX235" s="380"/>
      <c r="GY235" s="380"/>
      <c r="GZ235" s="380"/>
      <c r="HA235" s="380"/>
      <c r="HB235" s="380"/>
      <c r="HC235" s="380"/>
      <c r="HD235" s="380"/>
      <c r="HE235" s="380"/>
      <c r="HF235" s="380"/>
      <c r="HG235" s="380"/>
      <c r="HH235" s="380"/>
    </row>
    <row r="236" spans="1:216">
      <c r="A236" s="103"/>
      <c r="B236" s="377"/>
      <c r="C236" s="377"/>
      <c r="D236" s="377"/>
      <c r="E236" s="377"/>
      <c r="F236" s="377"/>
      <c r="G236" s="377"/>
      <c r="H236" s="377"/>
      <c r="I236" s="377"/>
      <c r="J236" s="377"/>
      <c r="K236" s="377"/>
      <c r="L236" s="377"/>
      <c r="M236" s="378"/>
      <c r="N236" s="378"/>
      <c r="O236" s="378"/>
      <c r="P236" s="378"/>
      <c r="Q236" s="378"/>
      <c r="R236" s="378"/>
      <c r="S236" s="378"/>
      <c r="T236" s="378"/>
      <c r="U236" s="378"/>
      <c r="V236" s="378"/>
      <c r="W236" s="378"/>
      <c r="X236" s="378"/>
      <c r="Y236" s="380"/>
      <c r="Z236" s="409"/>
      <c r="AA236" s="380"/>
      <c r="AB236" s="380"/>
      <c r="AC236" s="380"/>
      <c r="AD236" s="380"/>
      <c r="AE236" s="380"/>
      <c r="AF236" s="380"/>
      <c r="AG236" s="380"/>
      <c r="AH236" s="380"/>
      <c r="AI236" s="380"/>
      <c r="AJ236" s="380"/>
      <c r="AR236" s="380"/>
      <c r="AS236" s="380"/>
      <c r="AT236" s="380"/>
      <c r="AU236" s="380"/>
      <c r="AV236" s="380"/>
      <c r="AW236" s="380"/>
      <c r="AX236" s="380"/>
      <c r="AY236" s="380"/>
      <c r="AZ236" s="380"/>
      <c r="BA236" s="380"/>
      <c r="BB236" s="380"/>
      <c r="BC236" s="380"/>
      <c r="BD236" s="380"/>
      <c r="BE236" s="380"/>
      <c r="BF236" s="380"/>
      <c r="BG236" s="380"/>
      <c r="BH236" s="380"/>
      <c r="BI236" s="380"/>
      <c r="BJ236" s="377"/>
      <c r="CE236" s="380"/>
      <c r="CF236" s="380"/>
      <c r="CG236" s="380"/>
      <c r="EZ236" s="380"/>
      <c r="FA236" s="380"/>
      <c r="FB236" s="380"/>
      <c r="FC236" s="380"/>
      <c r="FD236" s="380"/>
      <c r="FE236" s="380"/>
      <c r="FF236" s="380"/>
      <c r="FG236" s="380"/>
      <c r="FH236" s="380"/>
      <c r="FI236" s="380"/>
      <c r="FJ236" s="380"/>
      <c r="FK236" s="380"/>
      <c r="FL236" s="380"/>
      <c r="FM236" s="380"/>
      <c r="FN236" s="380"/>
      <c r="FO236" s="380"/>
      <c r="FP236" s="380"/>
      <c r="FQ236" s="380"/>
      <c r="FR236" s="380"/>
      <c r="FS236" s="380"/>
      <c r="FT236" s="380"/>
      <c r="FU236" s="380"/>
      <c r="FV236" s="380"/>
      <c r="FW236" s="380"/>
      <c r="FX236" s="380"/>
      <c r="FY236" s="380"/>
      <c r="FZ236" s="380"/>
      <c r="GA236" s="380"/>
      <c r="GB236" s="380"/>
      <c r="GC236" s="380"/>
      <c r="GD236" s="380"/>
      <c r="GE236" s="380"/>
      <c r="GF236" s="380"/>
      <c r="GG236" s="380"/>
      <c r="GH236" s="380"/>
      <c r="GI236" s="380"/>
      <c r="GJ236" s="380"/>
      <c r="GK236" s="380"/>
      <c r="GL236" s="380"/>
      <c r="GM236" s="380"/>
      <c r="GN236" s="380"/>
      <c r="GO236" s="380"/>
      <c r="GP236" s="380"/>
      <c r="GQ236" s="380"/>
      <c r="GR236" s="380"/>
      <c r="GS236" s="380"/>
      <c r="GT236" s="380"/>
      <c r="GU236" s="380"/>
      <c r="GV236" s="380"/>
      <c r="GW236" s="380"/>
      <c r="GX236" s="380"/>
      <c r="GY236" s="380"/>
      <c r="GZ236" s="380"/>
      <c r="HA236" s="380"/>
      <c r="HB236" s="380"/>
      <c r="HC236" s="380"/>
      <c r="HD236" s="380"/>
      <c r="HE236" s="380"/>
      <c r="HF236" s="380"/>
      <c r="HG236" s="380"/>
      <c r="HH236" s="380"/>
    </row>
    <row r="237" spans="1:216">
      <c r="A237" s="103"/>
      <c r="B237" s="377"/>
      <c r="C237" s="377"/>
      <c r="D237" s="377"/>
      <c r="E237" s="377"/>
      <c r="F237" s="377"/>
      <c r="G237" s="377"/>
      <c r="H237" s="377"/>
      <c r="I237" s="377"/>
      <c r="J237" s="377"/>
      <c r="K237" s="377"/>
      <c r="L237" s="377"/>
      <c r="M237" s="378"/>
      <c r="N237" s="378"/>
      <c r="O237" s="378"/>
      <c r="P237" s="378"/>
      <c r="Q237" s="378"/>
      <c r="R237" s="378"/>
      <c r="S237" s="378"/>
      <c r="T237" s="378"/>
      <c r="U237" s="378"/>
      <c r="V237" s="378"/>
      <c r="W237" s="378"/>
      <c r="X237" s="378"/>
      <c r="Y237" s="380"/>
      <c r="Z237" s="409"/>
      <c r="AA237" s="380"/>
      <c r="AB237" s="380"/>
      <c r="AC237" s="380"/>
      <c r="AD237" s="380"/>
      <c r="AE237" s="380"/>
      <c r="AF237" s="380"/>
      <c r="AG237" s="380"/>
      <c r="AH237" s="380"/>
      <c r="AI237" s="380"/>
      <c r="AJ237" s="380"/>
      <c r="AR237" s="380"/>
      <c r="AS237" s="380"/>
      <c r="AT237" s="380"/>
      <c r="AU237" s="380"/>
      <c r="AV237" s="380"/>
      <c r="AW237" s="380"/>
      <c r="AX237" s="380"/>
      <c r="AY237" s="380"/>
      <c r="AZ237" s="380"/>
      <c r="BA237" s="380"/>
      <c r="BB237" s="380"/>
      <c r="BC237" s="380"/>
      <c r="BD237" s="380"/>
      <c r="BE237" s="380"/>
      <c r="BF237" s="380"/>
      <c r="BG237" s="380"/>
      <c r="BH237" s="380"/>
      <c r="BI237" s="380"/>
      <c r="BJ237" s="377"/>
      <c r="CE237" s="380"/>
      <c r="CF237" s="380"/>
      <c r="CG237" s="380"/>
      <c r="EZ237" s="380"/>
      <c r="FA237" s="380"/>
      <c r="FB237" s="380"/>
      <c r="FC237" s="380"/>
      <c r="FD237" s="380"/>
      <c r="FE237" s="380"/>
      <c r="FF237" s="380"/>
      <c r="FG237" s="380"/>
      <c r="FH237" s="380"/>
      <c r="FI237" s="380"/>
      <c r="FJ237" s="380"/>
      <c r="FK237" s="380"/>
      <c r="FL237" s="380"/>
      <c r="FM237" s="380"/>
      <c r="FN237" s="380"/>
      <c r="FO237" s="380"/>
      <c r="FP237" s="380"/>
      <c r="FQ237" s="380"/>
      <c r="FR237" s="380"/>
      <c r="FS237" s="380"/>
      <c r="FT237" s="380"/>
      <c r="FU237" s="380"/>
      <c r="FV237" s="380"/>
      <c r="FW237" s="380"/>
      <c r="FX237" s="380"/>
      <c r="FY237" s="380"/>
      <c r="FZ237" s="380"/>
      <c r="GA237" s="380"/>
      <c r="GB237" s="380"/>
      <c r="GC237" s="380"/>
      <c r="GD237" s="380"/>
      <c r="GE237" s="380"/>
      <c r="GF237" s="380"/>
      <c r="GG237" s="380"/>
      <c r="GH237" s="380"/>
      <c r="GI237" s="380"/>
      <c r="GJ237" s="380"/>
      <c r="GK237" s="380"/>
      <c r="GL237" s="380"/>
      <c r="GM237" s="380"/>
      <c r="GN237" s="380"/>
      <c r="GO237" s="380"/>
      <c r="GP237" s="380"/>
      <c r="GQ237" s="380"/>
      <c r="GR237" s="380"/>
      <c r="GS237" s="380"/>
      <c r="GT237" s="380"/>
      <c r="GU237" s="380"/>
      <c r="GV237" s="380"/>
      <c r="GW237" s="380"/>
      <c r="GX237" s="380"/>
      <c r="GY237" s="380"/>
      <c r="GZ237" s="380"/>
      <c r="HA237" s="380"/>
      <c r="HB237" s="380"/>
      <c r="HC237" s="380"/>
      <c r="HD237" s="380"/>
      <c r="HE237" s="380"/>
      <c r="HF237" s="380"/>
      <c r="HG237" s="380"/>
      <c r="HH237" s="380"/>
    </row>
    <row r="238" spans="1:216">
      <c r="A238" s="103"/>
      <c r="B238" s="377"/>
      <c r="C238" s="377"/>
      <c r="D238" s="377"/>
      <c r="E238" s="377"/>
      <c r="F238" s="377"/>
      <c r="G238" s="377"/>
      <c r="H238" s="377"/>
      <c r="I238" s="377"/>
      <c r="J238" s="377"/>
      <c r="K238" s="377"/>
      <c r="L238" s="377"/>
      <c r="M238" s="378"/>
      <c r="N238" s="378"/>
      <c r="O238" s="378"/>
      <c r="P238" s="378"/>
      <c r="Q238" s="378"/>
      <c r="R238" s="378"/>
      <c r="S238" s="378"/>
      <c r="T238" s="378"/>
      <c r="U238" s="378"/>
      <c r="V238" s="378"/>
      <c r="W238" s="378"/>
      <c r="X238" s="378"/>
      <c r="Y238" s="380"/>
      <c r="Z238" s="409"/>
      <c r="AA238" s="380"/>
      <c r="AB238" s="380"/>
      <c r="AC238" s="380"/>
      <c r="AD238" s="380"/>
      <c r="AE238" s="380"/>
      <c r="AF238" s="380"/>
      <c r="AG238" s="380"/>
      <c r="AH238" s="380"/>
      <c r="AI238" s="380"/>
      <c r="AJ238" s="380"/>
      <c r="AR238" s="380"/>
      <c r="AS238" s="380"/>
      <c r="AT238" s="380"/>
      <c r="AU238" s="380"/>
      <c r="AV238" s="380"/>
      <c r="AW238" s="380"/>
      <c r="AX238" s="380"/>
      <c r="AY238" s="380"/>
      <c r="AZ238" s="380"/>
      <c r="BA238" s="380"/>
      <c r="BB238" s="380"/>
      <c r="BC238" s="380"/>
      <c r="BD238" s="380"/>
      <c r="BE238" s="380"/>
      <c r="BF238" s="380"/>
      <c r="BG238" s="380"/>
      <c r="BH238" s="380"/>
      <c r="BI238" s="380"/>
      <c r="BJ238" s="377"/>
      <c r="CE238" s="380"/>
      <c r="CF238" s="380"/>
      <c r="CG238" s="380"/>
      <c r="EZ238" s="380"/>
      <c r="FA238" s="380"/>
      <c r="FB238" s="380"/>
      <c r="FC238" s="380"/>
      <c r="FD238" s="380"/>
      <c r="FE238" s="380"/>
      <c r="FF238" s="380"/>
      <c r="FG238" s="380"/>
      <c r="FH238" s="380"/>
      <c r="FI238" s="380"/>
      <c r="FJ238" s="380"/>
      <c r="FK238" s="380"/>
      <c r="FL238" s="380"/>
      <c r="FM238" s="380"/>
      <c r="FN238" s="380"/>
      <c r="FO238" s="380"/>
      <c r="FP238" s="380"/>
      <c r="FQ238" s="380"/>
      <c r="FR238" s="380"/>
      <c r="FS238" s="380"/>
      <c r="FT238" s="380"/>
      <c r="FU238" s="380"/>
      <c r="FV238" s="380"/>
      <c r="FW238" s="380"/>
      <c r="FX238" s="380"/>
      <c r="FY238" s="380"/>
      <c r="FZ238" s="380"/>
      <c r="GA238" s="380"/>
      <c r="GB238" s="380"/>
      <c r="GC238" s="380"/>
      <c r="GD238" s="380"/>
      <c r="GE238" s="380"/>
      <c r="GF238" s="380"/>
      <c r="GG238" s="380"/>
      <c r="GH238" s="380"/>
      <c r="GI238" s="380"/>
      <c r="GJ238" s="380"/>
      <c r="GK238" s="380"/>
      <c r="GL238" s="380"/>
      <c r="GM238" s="380"/>
      <c r="GN238" s="380"/>
      <c r="GO238" s="380"/>
      <c r="GP238" s="380"/>
      <c r="GQ238" s="380"/>
      <c r="GR238" s="380"/>
      <c r="GS238" s="380"/>
      <c r="GT238" s="380"/>
      <c r="GU238" s="380"/>
      <c r="GV238" s="380"/>
      <c r="GW238" s="380"/>
      <c r="GX238" s="380"/>
      <c r="GY238" s="380"/>
      <c r="GZ238" s="380"/>
      <c r="HA238" s="380"/>
      <c r="HB238" s="380"/>
      <c r="HC238" s="380"/>
      <c r="HD238" s="380"/>
      <c r="HE238" s="380"/>
      <c r="HF238" s="380"/>
      <c r="HG238" s="380"/>
      <c r="HH238" s="380"/>
    </row>
    <row r="239" spans="1:216">
      <c r="A239" s="103"/>
      <c r="B239" s="377"/>
      <c r="C239" s="377"/>
      <c r="D239" s="377"/>
      <c r="E239" s="377"/>
      <c r="F239" s="377"/>
      <c r="G239" s="377"/>
      <c r="H239" s="377"/>
      <c r="I239" s="377"/>
      <c r="J239" s="377"/>
      <c r="K239" s="377"/>
      <c r="L239" s="377"/>
      <c r="M239" s="378"/>
      <c r="N239" s="378"/>
      <c r="O239" s="378"/>
      <c r="P239" s="378"/>
      <c r="Q239" s="378"/>
      <c r="R239" s="378"/>
      <c r="S239" s="378"/>
      <c r="T239" s="378"/>
      <c r="U239" s="378"/>
      <c r="V239" s="378"/>
      <c r="W239" s="378"/>
      <c r="X239" s="378"/>
      <c r="Y239" s="380"/>
      <c r="Z239" s="409"/>
      <c r="AA239" s="380"/>
      <c r="AB239" s="380"/>
      <c r="AC239" s="380"/>
      <c r="AD239" s="380"/>
      <c r="AE239" s="380"/>
      <c r="AF239" s="380"/>
      <c r="AG239" s="380"/>
      <c r="AH239" s="380"/>
      <c r="AI239" s="380"/>
      <c r="AJ239" s="380"/>
      <c r="AR239" s="380"/>
      <c r="AS239" s="380"/>
      <c r="AT239" s="380"/>
      <c r="AU239" s="380"/>
      <c r="AV239" s="380"/>
      <c r="AW239" s="380"/>
      <c r="AX239" s="380"/>
      <c r="AY239" s="380"/>
      <c r="AZ239" s="380"/>
      <c r="BA239" s="380"/>
      <c r="BB239" s="380"/>
      <c r="BC239" s="380"/>
      <c r="BD239" s="380"/>
      <c r="BE239" s="380"/>
      <c r="BF239" s="380"/>
      <c r="BG239" s="380"/>
      <c r="BH239" s="380"/>
      <c r="BI239" s="380"/>
      <c r="BJ239" s="377"/>
      <c r="CE239" s="380"/>
      <c r="CF239" s="380"/>
      <c r="CG239" s="380"/>
      <c r="EZ239" s="380"/>
      <c r="FA239" s="380"/>
      <c r="FB239" s="380"/>
      <c r="FC239" s="380"/>
      <c r="FD239" s="380"/>
      <c r="FE239" s="380"/>
      <c r="FF239" s="380"/>
      <c r="FG239" s="380"/>
      <c r="FH239" s="380"/>
      <c r="FI239" s="380"/>
      <c r="FJ239" s="380"/>
      <c r="FK239" s="380"/>
      <c r="FL239" s="380"/>
      <c r="FM239" s="380"/>
      <c r="FN239" s="380"/>
      <c r="FO239" s="380"/>
      <c r="FP239" s="380"/>
      <c r="FQ239" s="380"/>
      <c r="FR239" s="380"/>
      <c r="FS239" s="380"/>
      <c r="FT239" s="380"/>
      <c r="FU239" s="380"/>
      <c r="FV239" s="380"/>
      <c r="FW239" s="380"/>
      <c r="FX239" s="380"/>
      <c r="FY239" s="380"/>
      <c r="FZ239" s="380"/>
      <c r="GA239" s="380"/>
      <c r="GB239" s="380"/>
      <c r="GC239" s="380"/>
      <c r="GD239" s="380"/>
      <c r="GE239" s="380"/>
      <c r="GF239" s="380"/>
      <c r="GG239" s="380"/>
      <c r="GH239" s="380"/>
      <c r="GI239" s="380"/>
      <c r="GJ239" s="380"/>
      <c r="GK239" s="380"/>
      <c r="GL239" s="380"/>
      <c r="GM239" s="380"/>
      <c r="GN239" s="380"/>
      <c r="GO239" s="380"/>
      <c r="GP239" s="380"/>
      <c r="GQ239" s="380"/>
      <c r="GR239" s="380"/>
      <c r="GS239" s="380"/>
      <c r="GT239" s="380"/>
      <c r="GU239" s="380"/>
      <c r="GV239" s="380"/>
      <c r="GW239" s="380"/>
      <c r="GX239" s="380"/>
      <c r="GY239" s="380"/>
      <c r="GZ239" s="380"/>
      <c r="HA239" s="380"/>
      <c r="HB239" s="380"/>
      <c r="HC239" s="380"/>
      <c r="HD239" s="380"/>
      <c r="HE239" s="380"/>
      <c r="HF239" s="380"/>
      <c r="HG239" s="380"/>
      <c r="HH239" s="380"/>
    </row>
    <row r="240" spans="1:216">
      <c r="A240" s="103"/>
      <c r="B240" s="377"/>
      <c r="C240" s="377"/>
      <c r="D240" s="377"/>
      <c r="E240" s="377"/>
      <c r="F240" s="377"/>
      <c r="G240" s="377"/>
      <c r="H240" s="377"/>
      <c r="I240" s="377"/>
      <c r="J240" s="377"/>
      <c r="K240" s="377"/>
      <c r="L240" s="377"/>
      <c r="M240" s="378"/>
      <c r="N240" s="378"/>
      <c r="O240" s="378"/>
      <c r="P240" s="378"/>
      <c r="Q240" s="378"/>
      <c r="R240" s="378"/>
      <c r="S240" s="378"/>
      <c r="T240" s="378"/>
      <c r="U240" s="378"/>
      <c r="V240" s="378"/>
      <c r="W240" s="378"/>
      <c r="X240" s="378"/>
      <c r="Y240" s="380"/>
      <c r="Z240" s="409"/>
      <c r="AA240" s="380"/>
      <c r="AB240" s="380"/>
      <c r="AC240" s="380"/>
      <c r="AD240" s="380"/>
      <c r="AE240" s="380"/>
      <c r="AF240" s="380"/>
      <c r="AG240" s="380"/>
      <c r="AH240" s="380"/>
      <c r="AI240" s="380"/>
      <c r="AJ240" s="380"/>
      <c r="AR240" s="380"/>
      <c r="AS240" s="380"/>
      <c r="AT240" s="380"/>
      <c r="AU240" s="380"/>
      <c r="AV240" s="380"/>
      <c r="AW240" s="380"/>
      <c r="AX240" s="380"/>
      <c r="AY240" s="380"/>
      <c r="AZ240" s="380"/>
      <c r="BA240" s="380"/>
      <c r="BB240" s="380"/>
      <c r="BC240" s="380"/>
      <c r="BD240" s="380"/>
      <c r="BE240" s="380"/>
      <c r="BF240" s="380"/>
      <c r="BG240" s="380"/>
      <c r="BH240" s="380"/>
      <c r="BI240" s="380"/>
      <c r="BJ240" s="377"/>
      <c r="CE240" s="380"/>
      <c r="CF240" s="380"/>
      <c r="CG240" s="380"/>
      <c r="EZ240" s="380"/>
      <c r="FA240" s="380"/>
      <c r="FB240" s="380"/>
      <c r="FC240" s="380"/>
      <c r="FD240" s="380"/>
      <c r="FE240" s="380"/>
      <c r="FF240" s="380"/>
      <c r="FG240" s="380"/>
      <c r="FH240" s="380"/>
      <c r="FI240" s="380"/>
      <c r="FJ240" s="380"/>
      <c r="FK240" s="380"/>
      <c r="FL240" s="380"/>
      <c r="FM240" s="380"/>
      <c r="FN240" s="380"/>
      <c r="FO240" s="380"/>
      <c r="FP240" s="380"/>
      <c r="FQ240" s="380"/>
      <c r="FR240" s="380"/>
      <c r="FS240" s="380"/>
      <c r="FT240" s="380"/>
      <c r="FU240" s="380"/>
      <c r="FV240" s="380"/>
      <c r="FW240" s="380"/>
      <c r="FX240" s="380"/>
      <c r="FY240" s="380"/>
      <c r="FZ240" s="380"/>
      <c r="GA240" s="380"/>
      <c r="GB240" s="380"/>
      <c r="GC240" s="380"/>
      <c r="GD240" s="380"/>
      <c r="GE240" s="380"/>
      <c r="GF240" s="380"/>
      <c r="GG240" s="380"/>
      <c r="GH240" s="380"/>
      <c r="GI240" s="380"/>
      <c r="GJ240" s="380"/>
      <c r="GK240" s="380"/>
      <c r="GL240" s="380"/>
      <c r="GM240" s="380"/>
      <c r="GN240" s="380"/>
      <c r="GO240" s="380"/>
      <c r="GP240" s="380"/>
      <c r="GQ240" s="380"/>
      <c r="GR240" s="380"/>
      <c r="GS240" s="380"/>
      <c r="GT240" s="380"/>
      <c r="GU240" s="380"/>
      <c r="GV240" s="380"/>
      <c r="GW240" s="380"/>
      <c r="GX240" s="380"/>
      <c r="GY240" s="380"/>
      <c r="GZ240" s="380"/>
      <c r="HA240" s="380"/>
      <c r="HB240" s="380"/>
      <c r="HC240" s="380"/>
      <c r="HD240" s="380"/>
      <c r="HE240" s="380"/>
      <c r="HF240" s="380"/>
      <c r="HG240" s="380"/>
      <c r="HH240" s="380"/>
    </row>
    <row r="241" spans="1:216">
      <c r="A241" s="103"/>
      <c r="B241" s="377"/>
      <c r="C241" s="377"/>
      <c r="D241" s="377"/>
      <c r="E241" s="377"/>
      <c r="F241" s="377"/>
      <c r="G241" s="377"/>
      <c r="H241" s="377"/>
      <c r="I241" s="377"/>
      <c r="J241" s="377"/>
      <c r="K241" s="377"/>
      <c r="L241" s="377"/>
      <c r="M241" s="378"/>
      <c r="N241" s="378"/>
      <c r="O241" s="378"/>
      <c r="P241" s="378"/>
      <c r="Q241" s="378"/>
      <c r="R241" s="378"/>
      <c r="S241" s="378"/>
      <c r="T241" s="378"/>
      <c r="U241" s="378"/>
      <c r="V241" s="378"/>
      <c r="W241" s="378"/>
      <c r="X241" s="378"/>
      <c r="Y241" s="380"/>
      <c r="Z241" s="409"/>
      <c r="AA241" s="380"/>
      <c r="AB241" s="380"/>
      <c r="AC241" s="380"/>
      <c r="AD241" s="380"/>
      <c r="AE241" s="380"/>
      <c r="AF241" s="380"/>
      <c r="AG241" s="380"/>
      <c r="AH241" s="380"/>
      <c r="AI241" s="380"/>
      <c r="AJ241" s="380"/>
      <c r="AR241" s="380"/>
      <c r="AS241" s="380"/>
      <c r="AT241" s="380"/>
      <c r="AU241" s="380"/>
      <c r="AV241" s="380"/>
      <c r="AW241" s="380"/>
      <c r="AX241" s="380"/>
      <c r="AY241" s="380"/>
      <c r="AZ241" s="380"/>
      <c r="BA241" s="380"/>
      <c r="BB241" s="380"/>
      <c r="BC241" s="380"/>
      <c r="BD241" s="380"/>
      <c r="BE241" s="380"/>
      <c r="BF241" s="380"/>
      <c r="BG241" s="380"/>
      <c r="BH241" s="380"/>
      <c r="BI241" s="380"/>
      <c r="BJ241" s="377"/>
      <c r="CE241" s="380"/>
      <c r="CF241" s="380"/>
      <c r="CG241" s="380"/>
      <c r="EZ241" s="380"/>
      <c r="FA241" s="380"/>
      <c r="FB241" s="380"/>
      <c r="FC241" s="380"/>
      <c r="FD241" s="380"/>
      <c r="FE241" s="380"/>
      <c r="FF241" s="380"/>
      <c r="FG241" s="380"/>
      <c r="FH241" s="380"/>
      <c r="FI241" s="380"/>
      <c r="FJ241" s="380"/>
      <c r="FK241" s="380"/>
      <c r="FL241" s="380"/>
      <c r="FM241" s="380"/>
      <c r="FN241" s="380"/>
      <c r="FO241" s="380"/>
      <c r="FP241" s="380"/>
      <c r="FQ241" s="380"/>
      <c r="FR241" s="380"/>
      <c r="FS241" s="380"/>
      <c r="FT241" s="380"/>
      <c r="FU241" s="380"/>
      <c r="FV241" s="380"/>
      <c r="FW241" s="380"/>
      <c r="FX241" s="380"/>
      <c r="FY241" s="380"/>
      <c r="FZ241" s="380"/>
      <c r="GA241" s="380"/>
      <c r="GB241" s="380"/>
      <c r="GC241" s="380"/>
      <c r="GD241" s="380"/>
      <c r="GE241" s="380"/>
      <c r="GF241" s="380"/>
      <c r="GG241" s="380"/>
      <c r="GH241" s="380"/>
      <c r="GI241" s="380"/>
      <c r="GJ241" s="380"/>
      <c r="GK241" s="380"/>
      <c r="GL241" s="380"/>
      <c r="GM241" s="380"/>
      <c r="GN241" s="380"/>
      <c r="GO241" s="380"/>
      <c r="GP241" s="380"/>
      <c r="GQ241" s="380"/>
      <c r="GR241" s="380"/>
      <c r="GS241" s="380"/>
      <c r="GT241" s="380"/>
      <c r="GU241" s="380"/>
      <c r="GV241" s="380"/>
      <c r="GW241" s="380"/>
      <c r="GX241" s="380"/>
      <c r="GY241" s="380"/>
      <c r="GZ241" s="380"/>
      <c r="HA241" s="380"/>
      <c r="HB241" s="380"/>
      <c r="HC241" s="380"/>
      <c r="HD241" s="380"/>
      <c r="HE241" s="380"/>
      <c r="HF241" s="380"/>
      <c r="HG241" s="380"/>
      <c r="HH241" s="380"/>
    </row>
    <row r="242" spans="1:216">
      <c r="A242" s="103"/>
      <c r="B242" s="377"/>
      <c r="C242" s="377"/>
      <c r="D242" s="377"/>
      <c r="E242" s="377"/>
      <c r="F242" s="377"/>
      <c r="G242" s="377"/>
      <c r="H242" s="377"/>
      <c r="I242" s="377"/>
      <c r="J242" s="377"/>
      <c r="K242" s="377"/>
      <c r="L242" s="377"/>
      <c r="M242" s="378"/>
      <c r="N242" s="378"/>
      <c r="O242" s="378"/>
      <c r="P242" s="378"/>
      <c r="Q242" s="378"/>
      <c r="R242" s="378"/>
      <c r="S242" s="378"/>
      <c r="T242" s="378"/>
      <c r="U242" s="378"/>
      <c r="V242" s="378"/>
      <c r="W242" s="378"/>
      <c r="X242" s="378"/>
      <c r="Y242" s="380"/>
      <c r="Z242" s="409"/>
      <c r="AA242" s="380"/>
      <c r="AB242" s="380"/>
      <c r="AC242" s="380"/>
      <c r="AD242" s="380"/>
      <c r="AE242" s="380"/>
      <c r="AF242" s="380"/>
      <c r="AG242" s="380"/>
      <c r="AH242" s="380"/>
      <c r="AI242" s="380"/>
      <c r="AJ242" s="380"/>
      <c r="AR242" s="380"/>
      <c r="AS242" s="380"/>
      <c r="AT242" s="380"/>
      <c r="AU242" s="380"/>
      <c r="AV242" s="380"/>
      <c r="AW242" s="380"/>
      <c r="AX242" s="380"/>
      <c r="AY242" s="380"/>
      <c r="AZ242" s="380"/>
      <c r="BA242" s="380"/>
      <c r="BB242" s="380"/>
      <c r="BC242" s="380"/>
      <c r="BD242" s="380"/>
      <c r="BE242" s="380"/>
      <c r="BF242" s="380"/>
      <c r="BG242" s="380"/>
      <c r="BH242" s="380"/>
      <c r="BI242" s="380"/>
      <c r="BJ242" s="377"/>
      <c r="CE242" s="380"/>
      <c r="CF242" s="380"/>
      <c r="CG242" s="380"/>
      <c r="EZ242" s="380"/>
      <c r="FA242" s="380"/>
      <c r="FB242" s="380"/>
      <c r="FC242" s="380"/>
      <c r="FD242" s="380"/>
      <c r="FE242" s="380"/>
      <c r="FF242" s="380"/>
      <c r="FG242" s="380"/>
      <c r="FH242" s="380"/>
      <c r="FI242" s="380"/>
      <c r="FJ242" s="380"/>
      <c r="FK242" s="380"/>
      <c r="FL242" s="380"/>
      <c r="FM242" s="380"/>
      <c r="FN242" s="380"/>
      <c r="FO242" s="380"/>
      <c r="FP242" s="380"/>
      <c r="FQ242" s="380"/>
      <c r="FR242" s="380"/>
      <c r="FS242" s="380"/>
      <c r="FT242" s="380"/>
      <c r="FU242" s="380"/>
      <c r="FV242" s="380"/>
      <c r="FW242" s="380"/>
      <c r="FX242" s="380"/>
      <c r="FY242" s="380"/>
      <c r="FZ242" s="380"/>
      <c r="GA242" s="380"/>
      <c r="GB242" s="380"/>
      <c r="GC242" s="380"/>
      <c r="GD242" s="380"/>
      <c r="GE242" s="380"/>
      <c r="GF242" s="380"/>
      <c r="GG242" s="380"/>
      <c r="GH242" s="380"/>
      <c r="GI242" s="380"/>
      <c r="GJ242" s="380"/>
      <c r="GK242" s="380"/>
      <c r="GL242" s="380"/>
      <c r="GM242" s="380"/>
      <c r="GN242" s="380"/>
      <c r="GO242" s="380"/>
      <c r="GP242" s="380"/>
      <c r="GQ242" s="380"/>
      <c r="GR242" s="380"/>
      <c r="GS242" s="380"/>
      <c r="GT242" s="380"/>
      <c r="GU242" s="380"/>
      <c r="GV242" s="380"/>
      <c r="GW242" s="380"/>
      <c r="GX242" s="380"/>
      <c r="GY242" s="380"/>
      <c r="GZ242" s="380"/>
      <c r="HA242" s="380"/>
      <c r="HB242" s="380"/>
      <c r="HC242" s="380"/>
      <c r="HD242" s="380"/>
      <c r="HE242" s="380"/>
      <c r="HF242" s="380"/>
      <c r="HG242" s="380"/>
      <c r="HH242" s="380"/>
    </row>
    <row r="243" spans="1:216">
      <c r="A243" s="103"/>
      <c r="B243" s="377"/>
      <c r="C243" s="377"/>
      <c r="D243" s="377"/>
      <c r="E243" s="377"/>
      <c r="F243" s="377"/>
      <c r="G243" s="377"/>
      <c r="H243" s="377"/>
      <c r="I243" s="377"/>
      <c r="J243" s="377"/>
      <c r="K243" s="377"/>
      <c r="L243" s="377"/>
      <c r="M243" s="378"/>
      <c r="N243" s="378"/>
      <c r="O243" s="378"/>
      <c r="P243" s="378"/>
      <c r="Q243" s="378"/>
      <c r="R243" s="378"/>
      <c r="S243" s="378"/>
      <c r="T243" s="378"/>
      <c r="U243" s="378"/>
      <c r="V243" s="378"/>
      <c r="W243" s="378"/>
      <c r="X243" s="378"/>
      <c r="Y243" s="380"/>
      <c r="Z243" s="409"/>
      <c r="AA243" s="380"/>
      <c r="AB243" s="380"/>
      <c r="AC243" s="380"/>
      <c r="AD243" s="380"/>
      <c r="AE243" s="380"/>
      <c r="AF243" s="380"/>
      <c r="AG243" s="380"/>
      <c r="AH243" s="380"/>
      <c r="AI243" s="380"/>
      <c r="AJ243" s="380"/>
      <c r="AR243" s="380"/>
      <c r="AS243" s="380"/>
      <c r="AT243" s="380"/>
      <c r="AU243" s="380"/>
      <c r="AV243" s="380"/>
      <c r="AW243" s="380"/>
      <c r="AX243" s="380"/>
      <c r="AY243" s="380"/>
      <c r="AZ243" s="380"/>
      <c r="BA243" s="380"/>
      <c r="BB243" s="380"/>
      <c r="BC243" s="380"/>
      <c r="BD243" s="380"/>
      <c r="BE243" s="380"/>
      <c r="BF243" s="380"/>
      <c r="BG243" s="380"/>
      <c r="BH243" s="380"/>
      <c r="BI243" s="380"/>
      <c r="BJ243" s="377"/>
      <c r="CE243" s="380"/>
      <c r="CF243" s="380"/>
      <c r="CG243" s="380"/>
      <c r="EZ243" s="380"/>
      <c r="FA243" s="380"/>
      <c r="FB243" s="380"/>
      <c r="FC243" s="380"/>
      <c r="FD243" s="380"/>
      <c r="FE243" s="380"/>
      <c r="FF243" s="380"/>
      <c r="FG243" s="380"/>
      <c r="FH243" s="380"/>
      <c r="FI243" s="380"/>
      <c r="FJ243" s="380"/>
      <c r="FK243" s="380"/>
      <c r="FL243" s="380"/>
      <c r="FM243" s="380"/>
      <c r="FN243" s="380"/>
      <c r="FO243" s="380"/>
      <c r="FP243" s="380"/>
      <c r="FQ243" s="380"/>
      <c r="FR243" s="380"/>
      <c r="FS243" s="380"/>
      <c r="FT243" s="380"/>
      <c r="FU243" s="380"/>
      <c r="FV243" s="380"/>
      <c r="FW243" s="380"/>
      <c r="FX243" s="380"/>
      <c r="FY243" s="380"/>
      <c r="FZ243" s="380"/>
      <c r="GA243" s="380"/>
      <c r="GB243" s="380"/>
      <c r="GC243" s="380"/>
      <c r="GD243" s="380"/>
      <c r="GE243" s="380"/>
      <c r="GF243" s="380"/>
      <c r="GG243" s="380"/>
      <c r="GH243" s="380"/>
      <c r="GI243" s="380"/>
      <c r="GJ243" s="380"/>
      <c r="GK243" s="380"/>
      <c r="GL243" s="380"/>
      <c r="GM243" s="380"/>
      <c r="GN243" s="380"/>
      <c r="GO243" s="380"/>
      <c r="GP243" s="380"/>
      <c r="GQ243" s="380"/>
      <c r="GR243" s="380"/>
      <c r="GS243" s="380"/>
      <c r="GT243" s="380"/>
      <c r="GU243" s="380"/>
      <c r="GV243" s="380"/>
      <c r="GW243" s="380"/>
      <c r="GX243" s="380"/>
      <c r="GY243" s="380"/>
      <c r="GZ243" s="380"/>
      <c r="HA243" s="380"/>
      <c r="HB243" s="380"/>
      <c r="HC243" s="380"/>
      <c r="HD243" s="380"/>
      <c r="HE243" s="380"/>
      <c r="HF243" s="380"/>
      <c r="HG243" s="380"/>
      <c r="HH243" s="380"/>
    </row>
    <row r="244" spans="1:216">
      <c r="A244" s="103"/>
      <c r="B244" s="377"/>
      <c r="C244" s="377"/>
      <c r="D244" s="377"/>
      <c r="E244" s="377"/>
      <c r="F244" s="377"/>
      <c r="G244" s="377"/>
      <c r="H244" s="377"/>
      <c r="I244" s="377"/>
      <c r="J244" s="377"/>
      <c r="K244" s="377"/>
      <c r="L244" s="377"/>
      <c r="M244" s="378"/>
      <c r="N244" s="378"/>
      <c r="O244" s="378"/>
      <c r="P244" s="378"/>
      <c r="Q244" s="378"/>
      <c r="R244" s="378"/>
      <c r="S244" s="378"/>
      <c r="T244" s="378"/>
      <c r="U244" s="378"/>
      <c r="V244" s="378"/>
      <c r="W244" s="378"/>
      <c r="X244" s="378"/>
      <c r="Y244" s="380"/>
      <c r="Z244" s="409"/>
      <c r="AA244" s="380"/>
      <c r="AB244" s="380"/>
      <c r="AC244" s="380"/>
      <c r="AD244" s="380"/>
      <c r="AE244" s="380"/>
      <c r="AF244" s="380"/>
      <c r="AG244" s="380"/>
      <c r="AH244" s="380"/>
      <c r="AI244" s="380"/>
      <c r="AJ244" s="380"/>
      <c r="AR244" s="380"/>
      <c r="AS244" s="380"/>
      <c r="AT244" s="380"/>
      <c r="AU244" s="380"/>
      <c r="AV244" s="380"/>
      <c r="AW244" s="380"/>
      <c r="AX244" s="380"/>
      <c r="AY244" s="380"/>
      <c r="AZ244" s="380"/>
      <c r="BA244" s="380"/>
      <c r="BB244" s="380"/>
      <c r="BC244" s="380"/>
      <c r="BD244" s="380"/>
      <c r="BE244" s="380"/>
      <c r="BF244" s="380"/>
      <c r="BG244" s="380"/>
      <c r="BH244" s="380"/>
      <c r="BI244" s="380"/>
      <c r="BJ244" s="377"/>
      <c r="CE244" s="380"/>
      <c r="CF244" s="380"/>
      <c r="CG244" s="380"/>
      <c r="EZ244" s="380"/>
      <c r="FA244" s="380"/>
      <c r="FB244" s="380"/>
      <c r="FC244" s="380"/>
      <c r="FD244" s="380"/>
      <c r="FE244" s="380"/>
      <c r="FF244" s="380"/>
      <c r="FG244" s="380"/>
      <c r="FH244" s="380"/>
      <c r="FI244" s="380"/>
      <c r="FJ244" s="380"/>
      <c r="FK244" s="380"/>
      <c r="FL244" s="380"/>
      <c r="FM244" s="380"/>
      <c r="FN244" s="380"/>
      <c r="FO244" s="380"/>
      <c r="FP244" s="380"/>
      <c r="FQ244" s="380"/>
      <c r="FR244" s="380"/>
      <c r="FS244" s="380"/>
      <c r="FT244" s="380"/>
      <c r="FU244" s="380"/>
      <c r="FV244" s="380"/>
      <c r="FW244" s="380"/>
      <c r="FX244" s="380"/>
      <c r="FY244" s="380"/>
      <c r="FZ244" s="380"/>
      <c r="GA244" s="380"/>
      <c r="GB244" s="380"/>
      <c r="GC244" s="380"/>
      <c r="GD244" s="380"/>
      <c r="GE244" s="380"/>
      <c r="GF244" s="380"/>
      <c r="GG244" s="380"/>
      <c r="GH244" s="380"/>
      <c r="GI244" s="380"/>
      <c r="GJ244" s="380"/>
      <c r="GK244" s="380"/>
      <c r="GL244" s="380"/>
      <c r="GM244" s="380"/>
      <c r="GN244" s="380"/>
      <c r="GO244" s="380"/>
      <c r="GP244" s="380"/>
      <c r="GQ244" s="380"/>
      <c r="GR244" s="380"/>
      <c r="GS244" s="380"/>
      <c r="GT244" s="380"/>
      <c r="GU244" s="380"/>
      <c r="GV244" s="380"/>
      <c r="GW244" s="380"/>
      <c r="GX244" s="380"/>
      <c r="GY244" s="380"/>
      <c r="GZ244" s="380"/>
      <c r="HA244" s="380"/>
      <c r="HB244" s="380"/>
      <c r="HC244" s="380"/>
      <c r="HD244" s="380"/>
      <c r="HE244" s="380"/>
      <c r="HF244" s="380"/>
      <c r="HG244" s="380"/>
      <c r="HH244" s="380"/>
    </row>
    <row r="245" spans="1:216">
      <c r="A245" s="103"/>
      <c r="B245" s="377"/>
      <c r="C245" s="377"/>
      <c r="D245" s="377"/>
      <c r="E245" s="377"/>
      <c r="F245" s="377"/>
      <c r="G245" s="377"/>
      <c r="H245" s="377"/>
      <c r="I245" s="377"/>
      <c r="J245" s="377"/>
      <c r="K245" s="377"/>
      <c r="L245" s="377"/>
      <c r="M245" s="378"/>
      <c r="N245" s="378"/>
      <c r="O245" s="378"/>
      <c r="P245" s="378"/>
      <c r="Q245" s="378"/>
      <c r="R245" s="378"/>
      <c r="S245" s="378"/>
      <c r="T245" s="378"/>
      <c r="U245" s="378"/>
      <c r="V245" s="378"/>
      <c r="W245" s="378"/>
      <c r="X245" s="378"/>
      <c r="Y245" s="380"/>
      <c r="Z245" s="409"/>
      <c r="AA245" s="380"/>
      <c r="AB245" s="380"/>
      <c r="AC245" s="380"/>
      <c r="AD245" s="380"/>
      <c r="AE245" s="380"/>
      <c r="AF245" s="380"/>
      <c r="AG245" s="380"/>
      <c r="AH245" s="380"/>
      <c r="AI245" s="380"/>
      <c r="AJ245" s="380"/>
      <c r="AR245" s="380"/>
      <c r="AS245" s="380"/>
      <c r="AT245" s="380"/>
      <c r="AU245" s="380"/>
      <c r="AV245" s="380"/>
      <c r="AW245" s="380"/>
      <c r="AX245" s="380"/>
      <c r="AY245" s="380"/>
      <c r="AZ245" s="380"/>
      <c r="BA245" s="380"/>
      <c r="BB245" s="380"/>
      <c r="BC245" s="380"/>
      <c r="BD245" s="380"/>
      <c r="BE245" s="380"/>
      <c r="BF245" s="380"/>
      <c r="BG245" s="380"/>
      <c r="BH245" s="380"/>
      <c r="BI245" s="380"/>
      <c r="BJ245" s="377"/>
      <c r="CE245" s="380"/>
      <c r="CF245" s="380"/>
      <c r="CG245" s="380"/>
      <c r="EZ245" s="380"/>
      <c r="FA245" s="380"/>
      <c r="FB245" s="380"/>
      <c r="FC245" s="380"/>
      <c r="FD245" s="380"/>
      <c r="FE245" s="380"/>
      <c r="FF245" s="380"/>
      <c r="FG245" s="380"/>
      <c r="FH245" s="380"/>
      <c r="FI245" s="380"/>
      <c r="FJ245" s="380"/>
      <c r="FK245" s="380"/>
      <c r="FL245" s="380"/>
      <c r="FM245" s="380"/>
      <c r="FN245" s="380"/>
      <c r="FO245" s="380"/>
      <c r="FP245" s="380"/>
      <c r="FQ245" s="380"/>
      <c r="FR245" s="380"/>
      <c r="FS245" s="380"/>
      <c r="FT245" s="380"/>
      <c r="FU245" s="380"/>
      <c r="FV245" s="380"/>
      <c r="FW245" s="380"/>
      <c r="FX245" s="380"/>
      <c r="FY245" s="380"/>
      <c r="FZ245" s="380"/>
      <c r="GA245" s="380"/>
      <c r="GB245" s="380"/>
      <c r="GC245" s="380"/>
      <c r="GD245" s="380"/>
      <c r="GE245" s="380"/>
      <c r="GF245" s="380"/>
      <c r="GG245" s="380"/>
      <c r="GH245" s="380"/>
      <c r="GI245" s="380"/>
      <c r="GJ245" s="380"/>
      <c r="GK245" s="380"/>
      <c r="GL245" s="380"/>
      <c r="GM245" s="380"/>
      <c r="GN245" s="380"/>
      <c r="GO245" s="380"/>
      <c r="GP245" s="380"/>
      <c r="GQ245" s="380"/>
      <c r="GR245" s="380"/>
      <c r="GS245" s="380"/>
      <c r="GT245" s="380"/>
      <c r="GU245" s="380"/>
      <c r="GV245" s="380"/>
      <c r="GW245" s="380"/>
      <c r="GX245" s="380"/>
      <c r="GY245" s="380"/>
      <c r="GZ245" s="380"/>
      <c r="HA245" s="380"/>
      <c r="HB245" s="380"/>
      <c r="HC245" s="380"/>
      <c r="HD245" s="380"/>
      <c r="HE245" s="380"/>
      <c r="HF245" s="380"/>
      <c r="HG245" s="380"/>
      <c r="HH245" s="380"/>
    </row>
    <row r="246" spans="1:216">
      <c r="A246" s="103"/>
      <c r="B246" s="377"/>
      <c r="C246" s="377"/>
      <c r="D246" s="377"/>
      <c r="E246" s="377"/>
      <c r="F246" s="377"/>
      <c r="G246" s="377"/>
      <c r="H246" s="377"/>
      <c r="I246" s="377"/>
      <c r="J246" s="377"/>
      <c r="K246" s="377"/>
      <c r="L246" s="377"/>
      <c r="M246" s="378"/>
      <c r="N246" s="378"/>
      <c r="O246" s="378"/>
      <c r="P246" s="378"/>
      <c r="Q246" s="378"/>
      <c r="R246" s="378"/>
      <c r="S246" s="378"/>
      <c r="T246" s="378"/>
      <c r="U246" s="378"/>
      <c r="V246" s="378"/>
      <c r="W246" s="378"/>
      <c r="X246" s="378"/>
      <c r="Y246" s="380"/>
      <c r="Z246" s="409"/>
      <c r="AA246" s="380"/>
      <c r="AB246" s="380"/>
      <c r="AC246" s="380"/>
      <c r="AD246" s="380"/>
      <c r="AE246" s="380"/>
      <c r="AF246" s="380"/>
      <c r="AG246" s="380"/>
      <c r="AH246" s="380"/>
      <c r="AI246" s="380"/>
      <c r="AJ246" s="380"/>
      <c r="AR246" s="380"/>
      <c r="AS246" s="380"/>
      <c r="AT246" s="380"/>
      <c r="AU246" s="380"/>
      <c r="AV246" s="380"/>
      <c r="AW246" s="380"/>
      <c r="AX246" s="380"/>
      <c r="AY246" s="380"/>
      <c r="AZ246" s="380"/>
      <c r="BA246" s="380"/>
      <c r="BB246" s="380"/>
      <c r="BC246" s="380"/>
      <c r="BD246" s="380"/>
      <c r="BE246" s="380"/>
      <c r="BF246" s="380"/>
      <c r="BG246" s="380"/>
      <c r="BH246" s="380"/>
      <c r="BI246" s="380"/>
      <c r="BJ246" s="377"/>
      <c r="CE246" s="380"/>
      <c r="CF246" s="380"/>
      <c r="CG246" s="380"/>
      <c r="EZ246" s="380"/>
      <c r="FA246" s="380"/>
      <c r="FB246" s="380"/>
      <c r="FC246" s="380"/>
      <c r="FD246" s="380"/>
      <c r="FE246" s="380"/>
      <c r="FF246" s="380"/>
      <c r="FG246" s="380"/>
      <c r="FH246" s="380"/>
      <c r="FI246" s="380"/>
      <c r="FJ246" s="380"/>
      <c r="FK246" s="380"/>
      <c r="FL246" s="380"/>
      <c r="FM246" s="380"/>
      <c r="FN246" s="380"/>
      <c r="FO246" s="380"/>
      <c r="FP246" s="380"/>
      <c r="FQ246" s="380"/>
      <c r="FR246" s="380"/>
      <c r="FS246" s="380"/>
      <c r="FT246" s="380"/>
      <c r="FU246" s="380"/>
      <c r="FV246" s="380"/>
      <c r="FW246" s="380"/>
      <c r="FX246" s="380"/>
      <c r="FY246" s="380"/>
      <c r="FZ246" s="380"/>
      <c r="GA246" s="380"/>
      <c r="GB246" s="380"/>
      <c r="GC246" s="380"/>
      <c r="GD246" s="380"/>
      <c r="GE246" s="380"/>
      <c r="GF246" s="380"/>
      <c r="GG246" s="380"/>
      <c r="GH246" s="380"/>
      <c r="GI246" s="380"/>
      <c r="GJ246" s="380"/>
      <c r="GK246" s="380"/>
      <c r="GL246" s="380"/>
      <c r="GM246" s="380"/>
      <c r="GN246" s="380"/>
      <c r="GO246" s="380"/>
      <c r="GP246" s="380"/>
      <c r="GQ246" s="380"/>
      <c r="GR246" s="380"/>
      <c r="GS246" s="380"/>
      <c r="GT246" s="380"/>
      <c r="GU246" s="380"/>
      <c r="GV246" s="380"/>
      <c r="GW246" s="380"/>
      <c r="GX246" s="380"/>
      <c r="GY246" s="380"/>
      <c r="GZ246" s="380"/>
      <c r="HA246" s="380"/>
      <c r="HB246" s="380"/>
      <c r="HC246" s="380"/>
      <c r="HD246" s="380"/>
      <c r="HE246" s="380"/>
      <c r="HF246" s="380"/>
      <c r="HG246" s="380"/>
      <c r="HH246" s="380"/>
    </row>
    <row r="247" spans="1:216">
      <c r="A247" s="103"/>
      <c r="B247" s="377"/>
      <c r="C247" s="377"/>
      <c r="D247" s="377"/>
      <c r="E247" s="377"/>
      <c r="F247" s="377"/>
      <c r="G247" s="377"/>
      <c r="H247" s="377"/>
      <c r="I247" s="377"/>
      <c r="J247" s="377"/>
      <c r="K247" s="377"/>
      <c r="L247" s="377"/>
      <c r="M247" s="378"/>
      <c r="N247" s="378"/>
      <c r="O247" s="378"/>
      <c r="P247" s="378"/>
      <c r="Q247" s="378"/>
      <c r="R247" s="378"/>
      <c r="S247" s="378"/>
      <c r="T247" s="378"/>
      <c r="U247" s="378"/>
      <c r="V247" s="378"/>
      <c r="W247" s="378"/>
      <c r="X247" s="378"/>
      <c r="Y247" s="380"/>
      <c r="Z247" s="409"/>
      <c r="AA247" s="380"/>
      <c r="AB247" s="380"/>
      <c r="AC247" s="380"/>
      <c r="AD247" s="380"/>
      <c r="AE247" s="380"/>
      <c r="AF247" s="380"/>
      <c r="AG247" s="380"/>
      <c r="AH247" s="380"/>
      <c r="AI247" s="380"/>
      <c r="AJ247" s="380"/>
      <c r="AR247" s="380"/>
      <c r="AS247" s="380"/>
      <c r="AT247" s="380"/>
      <c r="AU247" s="380"/>
      <c r="AV247" s="380"/>
      <c r="AW247" s="380"/>
      <c r="AX247" s="380"/>
      <c r="AY247" s="380"/>
      <c r="AZ247" s="380"/>
      <c r="BA247" s="380"/>
      <c r="BB247" s="380"/>
      <c r="BC247" s="380"/>
      <c r="BD247" s="380"/>
      <c r="BE247" s="380"/>
      <c r="BF247" s="380"/>
      <c r="BG247" s="380"/>
      <c r="BH247" s="380"/>
      <c r="BI247" s="380"/>
      <c r="BJ247" s="377"/>
      <c r="CE247" s="380"/>
      <c r="CF247" s="380"/>
      <c r="CG247" s="380"/>
      <c r="EZ247" s="380"/>
      <c r="FA247" s="380"/>
      <c r="FB247" s="380"/>
      <c r="FC247" s="380"/>
      <c r="FD247" s="380"/>
      <c r="FE247" s="380"/>
      <c r="FF247" s="380"/>
      <c r="FG247" s="380"/>
      <c r="FH247" s="380"/>
      <c r="FI247" s="380"/>
      <c r="FJ247" s="380"/>
      <c r="FK247" s="380"/>
      <c r="FL247" s="380"/>
      <c r="FM247" s="380"/>
      <c r="FN247" s="380"/>
      <c r="FO247" s="380"/>
      <c r="FP247" s="380"/>
      <c r="FQ247" s="380"/>
      <c r="FR247" s="380"/>
      <c r="FS247" s="380"/>
      <c r="FT247" s="380"/>
      <c r="FU247" s="380"/>
      <c r="FV247" s="380"/>
      <c r="FW247" s="380"/>
      <c r="FX247" s="380"/>
      <c r="FY247" s="380"/>
      <c r="FZ247" s="380"/>
      <c r="GA247" s="380"/>
      <c r="GB247" s="380"/>
      <c r="GC247" s="380"/>
      <c r="GD247" s="380"/>
      <c r="GE247" s="380"/>
      <c r="GF247" s="380"/>
      <c r="GG247" s="380"/>
      <c r="GH247" s="380"/>
      <c r="GI247" s="380"/>
      <c r="GJ247" s="380"/>
      <c r="GK247" s="380"/>
      <c r="GL247" s="380"/>
      <c r="GM247" s="380"/>
      <c r="GN247" s="380"/>
      <c r="GO247" s="380"/>
      <c r="GP247" s="380"/>
      <c r="GQ247" s="380"/>
      <c r="GR247" s="380"/>
      <c r="GS247" s="380"/>
      <c r="GT247" s="380"/>
      <c r="GU247" s="380"/>
      <c r="GV247" s="380"/>
      <c r="GW247" s="380"/>
      <c r="GX247" s="380"/>
      <c r="GY247" s="380"/>
      <c r="GZ247" s="380"/>
      <c r="HA247" s="380"/>
      <c r="HB247" s="380"/>
      <c r="HC247" s="380"/>
      <c r="HD247" s="380"/>
      <c r="HE247" s="380"/>
      <c r="HF247" s="380"/>
      <c r="HG247" s="380"/>
      <c r="HH247" s="380"/>
    </row>
    <row r="248" spans="1:216">
      <c r="A248" s="103"/>
      <c r="B248" s="377"/>
      <c r="C248" s="377"/>
      <c r="D248" s="377"/>
      <c r="E248" s="377"/>
      <c r="F248" s="377"/>
      <c r="G248" s="377"/>
      <c r="H248" s="377"/>
      <c r="I248" s="377"/>
      <c r="J248" s="377"/>
      <c r="K248" s="377"/>
      <c r="L248" s="377"/>
      <c r="M248" s="378"/>
      <c r="N248" s="378"/>
      <c r="O248" s="378"/>
      <c r="P248" s="378"/>
      <c r="Q248" s="378"/>
      <c r="R248" s="378"/>
      <c r="S248" s="378"/>
      <c r="T248" s="378"/>
      <c r="U248" s="378"/>
      <c r="V248" s="378"/>
      <c r="W248" s="378"/>
      <c r="X248" s="378"/>
      <c r="Y248" s="380"/>
      <c r="Z248" s="409"/>
      <c r="AA248" s="380"/>
      <c r="AB248" s="380"/>
      <c r="AC248" s="380"/>
      <c r="AD248" s="380"/>
      <c r="AE248" s="380"/>
      <c r="AF248" s="380"/>
      <c r="AG248" s="380"/>
      <c r="AH248" s="380"/>
      <c r="AI248" s="380"/>
      <c r="AJ248" s="380"/>
      <c r="AR248" s="380"/>
      <c r="AS248" s="380"/>
      <c r="AT248" s="380"/>
      <c r="AU248" s="380"/>
      <c r="AV248" s="380"/>
      <c r="AW248" s="380"/>
      <c r="AX248" s="380"/>
      <c r="AY248" s="380"/>
      <c r="AZ248" s="380"/>
      <c r="BA248" s="380"/>
      <c r="BB248" s="380"/>
      <c r="BC248" s="380"/>
      <c r="BD248" s="380"/>
      <c r="BE248" s="380"/>
      <c r="BF248" s="380"/>
      <c r="BG248" s="380"/>
      <c r="BH248" s="380"/>
      <c r="BI248" s="380"/>
      <c r="BJ248" s="377"/>
      <c r="CE248" s="380"/>
      <c r="CF248" s="380"/>
      <c r="CG248" s="380"/>
      <c r="EZ248" s="380"/>
      <c r="FA248" s="380"/>
      <c r="FB248" s="380"/>
      <c r="FC248" s="380"/>
      <c r="FD248" s="380"/>
      <c r="FE248" s="380"/>
      <c r="FF248" s="380"/>
      <c r="FG248" s="380"/>
      <c r="FH248" s="380"/>
      <c r="FI248" s="380"/>
      <c r="FJ248" s="380"/>
      <c r="FK248" s="380"/>
      <c r="FL248" s="380"/>
      <c r="FM248" s="380"/>
      <c r="FN248" s="380"/>
      <c r="FO248" s="380"/>
      <c r="FP248" s="380"/>
      <c r="FQ248" s="380"/>
      <c r="FR248" s="380"/>
      <c r="FS248" s="380"/>
      <c r="FT248" s="380"/>
      <c r="FU248" s="380"/>
      <c r="FV248" s="380"/>
      <c r="FW248" s="380"/>
      <c r="FX248" s="380"/>
      <c r="FY248" s="380"/>
      <c r="FZ248" s="380"/>
      <c r="GA248" s="380"/>
      <c r="GB248" s="380"/>
      <c r="GC248" s="380"/>
      <c r="GD248" s="380"/>
      <c r="GE248" s="380"/>
      <c r="GF248" s="380"/>
      <c r="GG248" s="380"/>
      <c r="GH248" s="380"/>
      <c r="GI248" s="380"/>
      <c r="GJ248" s="380"/>
      <c r="GK248" s="380"/>
      <c r="GL248" s="380"/>
      <c r="GM248" s="380"/>
      <c r="GN248" s="380"/>
      <c r="GO248" s="380"/>
      <c r="GP248" s="380"/>
      <c r="GQ248" s="380"/>
      <c r="GR248" s="380"/>
      <c r="GS248" s="380"/>
      <c r="GT248" s="380"/>
      <c r="GU248" s="380"/>
      <c r="GV248" s="380"/>
      <c r="GW248" s="380"/>
      <c r="GX248" s="380"/>
      <c r="GY248" s="380"/>
      <c r="GZ248" s="380"/>
      <c r="HA248" s="380"/>
      <c r="HB248" s="380"/>
      <c r="HC248" s="380"/>
      <c r="HD248" s="380"/>
      <c r="HE248" s="380"/>
      <c r="HF248" s="380"/>
      <c r="HG248" s="380"/>
      <c r="HH248" s="380"/>
    </row>
    <row r="249" spans="1:216">
      <c r="A249" s="103"/>
      <c r="B249" s="377"/>
      <c r="C249" s="377"/>
      <c r="D249" s="377"/>
      <c r="E249" s="377"/>
      <c r="F249" s="377"/>
      <c r="G249" s="377"/>
      <c r="H249" s="377"/>
      <c r="I249" s="377"/>
      <c r="J249" s="377"/>
      <c r="K249" s="377"/>
      <c r="L249" s="377"/>
      <c r="M249" s="378"/>
      <c r="N249" s="378"/>
      <c r="O249" s="378"/>
      <c r="P249" s="378"/>
      <c r="Q249" s="378"/>
      <c r="R249" s="378"/>
      <c r="S249" s="378"/>
      <c r="T249" s="378"/>
      <c r="U249" s="378"/>
      <c r="V249" s="378"/>
      <c r="W249" s="378"/>
      <c r="X249" s="378"/>
      <c r="Y249" s="380"/>
      <c r="Z249" s="409"/>
      <c r="AA249" s="380"/>
      <c r="AB249" s="380"/>
      <c r="AC249" s="380"/>
      <c r="AD249" s="380"/>
      <c r="AE249" s="380"/>
      <c r="AF249" s="380"/>
      <c r="AG249" s="380"/>
      <c r="AH249" s="380"/>
      <c r="AI249" s="380"/>
      <c r="AJ249" s="380"/>
      <c r="AR249" s="380"/>
      <c r="AS249" s="380"/>
      <c r="AT249" s="380"/>
      <c r="AU249" s="380"/>
      <c r="AV249" s="380"/>
      <c r="AW249" s="380"/>
      <c r="AX249" s="380"/>
      <c r="AY249" s="380"/>
      <c r="AZ249" s="380"/>
      <c r="BA249" s="380"/>
      <c r="BB249" s="380"/>
      <c r="BC249" s="380"/>
      <c r="BD249" s="380"/>
      <c r="BE249" s="380"/>
      <c r="BF249" s="380"/>
      <c r="BG249" s="380"/>
      <c r="BH249" s="380"/>
      <c r="BI249" s="380"/>
      <c r="BJ249" s="377"/>
      <c r="CE249" s="380"/>
      <c r="CF249" s="380"/>
      <c r="CG249" s="380"/>
      <c r="EZ249" s="380"/>
      <c r="FA249" s="380"/>
      <c r="FB249" s="380"/>
      <c r="FC249" s="380"/>
      <c r="FD249" s="380"/>
      <c r="FE249" s="380"/>
      <c r="FF249" s="380"/>
      <c r="FG249" s="380"/>
      <c r="FH249" s="380"/>
      <c r="FI249" s="380"/>
      <c r="FJ249" s="380"/>
      <c r="FK249" s="380"/>
      <c r="FL249" s="380"/>
      <c r="FM249" s="380"/>
      <c r="FN249" s="380"/>
      <c r="FO249" s="380"/>
      <c r="FP249" s="380"/>
      <c r="FQ249" s="380"/>
      <c r="FR249" s="380"/>
      <c r="FS249" s="380"/>
      <c r="FT249" s="380"/>
      <c r="FU249" s="380"/>
      <c r="FV249" s="380"/>
      <c r="FW249" s="380"/>
      <c r="FX249" s="380"/>
      <c r="FY249" s="380"/>
      <c r="FZ249" s="380"/>
      <c r="GA249" s="380"/>
      <c r="GB249" s="380"/>
      <c r="GC249" s="380"/>
      <c r="GD249" s="380"/>
      <c r="GE249" s="380"/>
      <c r="GF249" s="380"/>
      <c r="GG249" s="380"/>
      <c r="GH249" s="380"/>
      <c r="GI249" s="380"/>
      <c r="GJ249" s="380"/>
      <c r="GK249" s="380"/>
      <c r="GL249" s="380"/>
      <c r="GM249" s="380"/>
      <c r="GN249" s="380"/>
      <c r="GO249" s="380"/>
      <c r="GP249" s="380"/>
      <c r="GQ249" s="380"/>
      <c r="GR249" s="380"/>
      <c r="GS249" s="380"/>
      <c r="GT249" s="380"/>
      <c r="GU249" s="380"/>
      <c r="GV249" s="380"/>
      <c r="GW249" s="380"/>
      <c r="GX249" s="380"/>
      <c r="GY249" s="380"/>
      <c r="GZ249" s="380"/>
      <c r="HA249" s="380"/>
      <c r="HB249" s="380"/>
      <c r="HC249" s="380"/>
      <c r="HD249" s="380"/>
      <c r="HE249" s="380"/>
      <c r="HF249" s="380"/>
      <c r="HG249" s="380"/>
      <c r="HH249" s="380"/>
    </row>
    <row r="250" spans="1:216">
      <c r="A250" s="103"/>
      <c r="B250" s="377"/>
      <c r="C250" s="377"/>
      <c r="D250" s="377"/>
      <c r="E250" s="377"/>
      <c r="F250" s="377"/>
      <c r="G250" s="377"/>
      <c r="H250" s="377"/>
      <c r="I250" s="377"/>
      <c r="J250" s="377"/>
      <c r="K250" s="377"/>
      <c r="L250" s="377"/>
      <c r="M250" s="378"/>
      <c r="N250" s="378"/>
      <c r="O250" s="378"/>
      <c r="P250" s="378"/>
      <c r="Q250" s="378"/>
      <c r="R250" s="378"/>
      <c r="S250" s="378"/>
      <c r="T250" s="378"/>
      <c r="U250" s="378"/>
      <c r="V250" s="378"/>
      <c r="W250" s="378"/>
      <c r="X250" s="378"/>
      <c r="Y250" s="380"/>
      <c r="Z250" s="409"/>
      <c r="AA250" s="380"/>
      <c r="AB250" s="380"/>
      <c r="AC250" s="380"/>
      <c r="AD250" s="380"/>
      <c r="AE250" s="380"/>
      <c r="AF250" s="380"/>
      <c r="AG250" s="380"/>
      <c r="AH250" s="380"/>
      <c r="AI250" s="380"/>
      <c r="AJ250" s="380"/>
      <c r="AR250" s="380"/>
      <c r="AS250" s="380"/>
      <c r="AT250" s="380"/>
      <c r="AU250" s="380"/>
      <c r="AV250" s="380"/>
      <c r="AW250" s="380"/>
      <c r="AX250" s="380"/>
      <c r="AY250" s="380"/>
      <c r="AZ250" s="380"/>
      <c r="BA250" s="380"/>
      <c r="BB250" s="380"/>
      <c r="BC250" s="380"/>
      <c r="BD250" s="380"/>
      <c r="BE250" s="380"/>
      <c r="BF250" s="380"/>
      <c r="BG250" s="380"/>
      <c r="BH250" s="380"/>
      <c r="BI250" s="380"/>
      <c r="BJ250" s="377"/>
      <c r="CE250" s="380"/>
      <c r="CF250" s="380"/>
      <c r="CG250" s="380"/>
      <c r="EZ250" s="380"/>
      <c r="FA250" s="380"/>
      <c r="FB250" s="380"/>
      <c r="FC250" s="380"/>
      <c r="FD250" s="380"/>
      <c r="FE250" s="380"/>
      <c r="FF250" s="380"/>
      <c r="FG250" s="380"/>
      <c r="FH250" s="380"/>
      <c r="FI250" s="380"/>
      <c r="FJ250" s="380"/>
      <c r="FK250" s="380"/>
      <c r="FL250" s="380"/>
      <c r="FM250" s="380"/>
      <c r="FN250" s="380"/>
      <c r="FO250" s="380"/>
      <c r="FP250" s="380"/>
      <c r="FQ250" s="380"/>
      <c r="FR250" s="380"/>
      <c r="FS250" s="380"/>
      <c r="FT250" s="380"/>
      <c r="FU250" s="380"/>
      <c r="FV250" s="380"/>
      <c r="FW250" s="380"/>
      <c r="FX250" s="380"/>
      <c r="FY250" s="380"/>
      <c r="FZ250" s="380"/>
      <c r="GA250" s="380"/>
      <c r="GB250" s="380"/>
      <c r="GC250" s="380"/>
      <c r="GD250" s="380"/>
      <c r="GE250" s="380"/>
      <c r="GF250" s="380"/>
      <c r="GG250" s="380"/>
      <c r="GH250" s="380"/>
      <c r="GI250" s="380"/>
      <c r="GJ250" s="380"/>
      <c r="GK250" s="380"/>
      <c r="GL250" s="380"/>
      <c r="GM250" s="380"/>
      <c r="GN250" s="380"/>
      <c r="GO250" s="380"/>
      <c r="GP250" s="380"/>
      <c r="GQ250" s="380"/>
      <c r="GR250" s="380"/>
      <c r="GS250" s="380"/>
      <c r="GT250" s="380"/>
      <c r="GU250" s="380"/>
      <c r="GV250" s="380"/>
      <c r="GW250" s="380"/>
      <c r="GX250" s="380"/>
      <c r="GY250" s="380"/>
      <c r="GZ250" s="380"/>
      <c r="HA250" s="380"/>
      <c r="HB250" s="380"/>
      <c r="HC250" s="380"/>
      <c r="HD250" s="380"/>
      <c r="HE250" s="380"/>
      <c r="HF250" s="380"/>
      <c r="HG250" s="380"/>
      <c r="HH250" s="380"/>
    </row>
    <row r="251" spans="1:216">
      <c r="A251" s="103"/>
      <c r="B251" s="377"/>
      <c r="C251" s="377"/>
      <c r="D251" s="377"/>
      <c r="E251" s="377"/>
      <c r="F251" s="377"/>
      <c r="G251" s="377"/>
      <c r="H251" s="377"/>
      <c r="I251" s="377"/>
      <c r="J251" s="377"/>
      <c r="K251" s="377"/>
      <c r="L251" s="377"/>
      <c r="M251" s="378"/>
      <c r="N251" s="378"/>
      <c r="O251" s="378"/>
      <c r="P251" s="378"/>
      <c r="Q251" s="378"/>
      <c r="R251" s="378"/>
      <c r="S251" s="378"/>
      <c r="T251" s="378"/>
      <c r="U251" s="378"/>
      <c r="V251" s="378"/>
      <c r="W251" s="378"/>
      <c r="X251" s="378"/>
      <c r="Y251" s="380"/>
      <c r="Z251" s="409"/>
      <c r="AA251" s="380"/>
      <c r="AB251" s="380"/>
      <c r="AC251" s="380"/>
      <c r="AD251" s="380"/>
      <c r="AE251" s="380"/>
      <c r="AF251" s="380"/>
      <c r="AG251" s="380"/>
      <c r="AH251" s="380"/>
      <c r="AI251" s="380"/>
      <c r="AJ251" s="380"/>
      <c r="AR251" s="380"/>
      <c r="AS251" s="380"/>
      <c r="AT251" s="380"/>
      <c r="AU251" s="380"/>
      <c r="AV251" s="380"/>
      <c r="AW251" s="380"/>
      <c r="AX251" s="380"/>
      <c r="AY251" s="380"/>
      <c r="AZ251" s="380"/>
      <c r="BA251" s="380"/>
      <c r="BB251" s="380"/>
      <c r="BC251" s="380"/>
      <c r="BD251" s="380"/>
      <c r="BE251" s="380"/>
      <c r="BF251" s="380"/>
      <c r="BG251" s="380"/>
      <c r="BH251" s="380"/>
      <c r="BI251" s="380"/>
      <c r="BJ251" s="377"/>
      <c r="CE251" s="380"/>
      <c r="CF251" s="380"/>
      <c r="CG251" s="380"/>
      <c r="EZ251" s="380"/>
      <c r="FA251" s="380"/>
      <c r="FB251" s="380"/>
      <c r="FC251" s="380"/>
      <c r="FD251" s="380"/>
      <c r="FE251" s="380"/>
      <c r="FF251" s="380"/>
      <c r="FG251" s="380"/>
      <c r="FH251" s="380"/>
      <c r="FI251" s="380"/>
      <c r="FJ251" s="380"/>
      <c r="FK251" s="380"/>
      <c r="FL251" s="380"/>
      <c r="FM251" s="380"/>
      <c r="FN251" s="380"/>
      <c r="FO251" s="380"/>
      <c r="FP251" s="380"/>
      <c r="FQ251" s="380"/>
      <c r="FR251" s="380"/>
      <c r="FS251" s="380"/>
      <c r="FT251" s="380"/>
      <c r="FU251" s="380"/>
      <c r="FV251" s="380"/>
      <c r="FW251" s="380"/>
      <c r="FX251" s="380"/>
      <c r="FY251" s="380"/>
      <c r="FZ251" s="380"/>
      <c r="GA251" s="380"/>
      <c r="GB251" s="380"/>
      <c r="GC251" s="380"/>
      <c r="GD251" s="380"/>
      <c r="GE251" s="380"/>
      <c r="GF251" s="380"/>
      <c r="GG251" s="380"/>
      <c r="GH251" s="380"/>
      <c r="GI251" s="380"/>
      <c r="GJ251" s="380"/>
      <c r="GK251" s="380"/>
      <c r="GL251" s="380"/>
      <c r="GM251" s="380"/>
      <c r="GN251" s="380"/>
      <c r="GO251" s="380"/>
      <c r="GP251" s="380"/>
      <c r="GQ251" s="380"/>
      <c r="GR251" s="380"/>
      <c r="GS251" s="380"/>
      <c r="GT251" s="380"/>
      <c r="GU251" s="380"/>
      <c r="GV251" s="380"/>
      <c r="GW251" s="380"/>
      <c r="GX251" s="380"/>
      <c r="GY251" s="380"/>
      <c r="GZ251" s="380"/>
      <c r="HA251" s="380"/>
      <c r="HB251" s="380"/>
      <c r="HC251" s="380"/>
      <c r="HD251" s="380"/>
      <c r="HE251" s="380"/>
      <c r="HF251" s="380"/>
      <c r="HG251" s="380"/>
      <c r="HH251" s="380"/>
    </row>
    <row r="252" spans="1:216">
      <c r="A252" s="103"/>
      <c r="B252" s="377"/>
      <c r="C252" s="377"/>
      <c r="D252" s="377"/>
      <c r="E252" s="377"/>
      <c r="F252" s="377"/>
      <c r="G252" s="377"/>
      <c r="H252" s="377"/>
      <c r="I252" s="377"/>
      <c r="J252" s="377"/>
      <c r="K252" s="377"/>
      <c r="L252" s="377"/>
      <c r="M252" s="378"/>
      <c r="N252" s="378"/>
      <c r="O252" s="378"/>
      <c r="P252" s="378"/>
      <c r="Q252" s="378"/>
      <c r="R252" s="378"/>
      <c r="S252" s="378"/>
      <c r="T252" s="378"/>
      <c r="U252" s="378"/>
      <c r="V252" s="378"/>
      <c r="W252" s="378"/>
      <c r="X252" s="378"/>
      <c r="Y252" s="380"/>
      <c r="Z252" s="409"/>
      <c r="AA252" s="380"/>
      <c r="AB252" s="380"/>
      <c r="AC252" s="380"/>
      <c r="AD252" s="380"/>
      <c r="AE252" s="380"/>
      <c r="AF252" s="380"/>
      <c r="AG252" s="380"/>
      <c r="AH252" s="380"/>
      <c r="AI252" s="380"/>
      <c r="AJ252" s="380"/>
      <c r="AR252" s="380"/>
      <c r="AS252" s="380"/>
      <c r="AT252" s="380"/>
      <c r="AU252" s="380"/>
      <c r="AV252" s="380"/>
      <c r="AW252" s="380"/>
      <c r="AX252" s="380"/>
      <c r="AY252" s="380"/>
      <c r="AZ252" s="380"/>
      <c r="BA252" s="380"/>
      <c r="BB252" s="380"/>
      <c r="BC252" s="380"/>
      <c r="BD252" s="380"/>
      <c r="BE252" s="380"/>
      <c r="BF252" s="380"/>
      <c r="BG252" s="380"/>
      <c r="BH252" s="380"/>
      <c r="BI252" s="380"/>
      <c r="BJ252" s="377"/>
      <c r="CE252" s="380"/>
      <c r="CF252" s="380"/>
      <c r="CG252" s="380"/>
      <c r="EZ252" s="380"/>
      <c r="FA252" s="380"/>
      <c r="FB252" s="380"/>
      <c r="FC252" s="380"/>
      <c r="FD252" s="380"/>
      <c r="FE252" s="380"/>
      <c r="FF252" s="380"/>
      <c r="FG252" s="380"/>
      <c r="FH252" s="380"/>
      <c r="FI252" s="380"/>
      <c r="FJ252" s="380"/>
      <c r="FK252" s="380"/>
      <c r="FL252" s="380"/>
      <c r="FM252" s="380"/>
      <c r="FN252" s="380"/>
      <c r="FO252" s="380"/>
      <c r="FP252" s="380"/>
      <c r="FQ252" s="380"/>
      <c r="FR252" s="380"/>
      <c r="FS252" s="380"/>
      <c r="FT252" s="380"/>
      <c r="FU252" s="380"/>
      <c r="FV252" s="380"/>
      <c r="FW252" s="380"/>
      <c r="FX252" s="380"/>
      <c r="FY252" s="380"/>
      <c r="FZ252" s="380"/>
      <c r="GA252" s="380"/>
      <c r="GB252" s="380"/>
      <c r="GC252" s="380"/>
      <c r="GD252" s="380"/>
      <c r="GE252" s="380"/>
      <c r="GF252" s="380"/>
      <c r="GG252" s="380"/>
      <c r="GH252" s="380"/>
      <c r="GI252" s="380"/>
      <c r="GJ252" s="380"/>
      <c r="GK252" s="380"/>
      <c r="GL252" s="380"/>
      <c r="GM252" s="380"/>
      <c r="GN252" s="380"/>
      <c r="GO252" s="380"/>
      <c r="GP252" s="380"/>
      <c r="GQ252" s="380"/>
      <c r="GR252" s="380"/>
      <c r="GS252" s="380"/>
      <c r="GT252" s="380"/>
      <c r="GU252" s="380"/>
      <c r="GV252" s="380"/>
      <c r="GW252" s="380"/>
      <c r="GX252" s="380"/>
      <c r="GY252" s="380"/>
      <c r="GZ252" s="380"/>
      <c r="HA252" s="380"/>
      <c r="HB252" s="380"/>
      <c r="HC252" s="380"/>
      <c r="HD252" s="380"/>
      <c r="HE252" s="380"/>
      <c r="HF252" s="380"/>
      <c r="HG252" s="380"/>
      <c r="HH252" s="380"/>
    </row>
    <row r="253" spans="1:216">
      <c r="A253" s="103"/>
      <c r="B253" s="377"/>
      <c r="C253" s="377"/>
      <c r="D253" s="377"/>
      <c r="E253" s="377"/>
      <c r="F253" s="377"/>
      <c r="G253" s="377"/>
      <c r="H253" s="377"/>
      <c r="I253" s="377"/>
      <c r="J253" s="377"/>
      <c r="K253" s="377"/>
      <c r="L253" s="377"/>
      <c r="M253" s="378"/>
      <c r="N253" s="378"/>
      <c r="O253" s="378"/>
      <c r="P253" s="378"/>
      <c r="Q253" s="378"/>
      <c r="R253" s="378"/>
      <c r="S253" s="378"/>
      <c r="T253" s="378"/>
      <c r="U253" s="378"/>
      <c r="V253" s="378"/>
      <c r="W253" s="378"/>
      <c r="X253" s="378"/>
      <c r="Y253" s="380"/>
      <c r="Z253" s="409"/>
      <c r="AA253" s="380"/>
      <c r="AB253" s="380"/>
      <c r="AC253" s="380"/>
      <c r="AD253" s="380"/>
      <c r="AE253" s="380"/>
      <c r="AF253" s="380"/>
      <c r="AG253" s="380"/>
      <c r="AH253" s="380"/>
      <c r="AI253" s="380"/>
      <c r="AJ253" s="380"/>
      <c r="AR253" s="380"/>
      <c r="AS253" s="380"/>
      <c r="AT253" s="380"/>
      <c r="AU253" s="380"/>
      <c r="AV253" s="380"/>
      <c r="AW253" s="380"/>
      <c r="AX253" s="380"/>
      <c r="AY253" s="380"/>
      <c r="AZ253" s="380"/>
      <c r="BA253" s="380"/>
      <c r="BB253" s="380"/>
      <c r="BC253" s="380"/>
      <c r="BD253" s="380"/>
      <c r="BE253" s="380"/>
      <c r="BF253" s="380"/>
      <c r="BG253" s="380"/>
      <c r="BH253" s="380"/>
      <c r="BI253" s="380"/>
      <c r="BJ253" s="377"/>
      <c r="CE253" s="380"/>
      <c r="CF253" s="380"/>
      <c r="CG253" s="380"/>
      <c r="EZ253" s="380"/>
      <c r="FA253" s="380"/>
      <c r="FB253" s="380"/>
      <c r="FC253" s="380"/>
      <c r="FD253" s="380"/>
      <c r="FE253" s="380"/>
      <c r="FF253" s="380"/>
      <c r="FG253" s="380"/>
      <c r="FH253" s="380"/>
      <c r="FI253" s="380"/>
      <c r="FJ253" s="380"/>
      <c r="FK253" s="380"/>
      <c r="FL253" s="380"/>
      <c r="FM253" s="380"/>
      <c r="FN253" s="380"/>
      <c r="FO253" s="380"/>
      <c r="FP253" s="380"/>
      <c r="FQ253" s="380"/>
      <c r="FR253" s="380"/>
      <c r="FS253" s="380"/>
      <c r="FT253" s="380"/>
      <c r="FU253" s="380"/>
      <c r="FV253" s="380"/>
      <c r="FW253" s="380"/>
      <c r="FX253" s="380"/>
      <c r="FY253" s="380"/>
      <c r="FZ253" s="380"/>
      <c r="GA253" s="380"/>
      <c r="GB253" s="380"/>
      <c r="GC253" s="380"/>
      <c r="GD253" s="380"/>
      <c r="GE253" s="380"/>
      <c r="GF253" s="380"/>
      <c r="GG253" s="380"/>
      <c r="GH253" s="380"/>
      <c r="GI253" s="380"/>
      <c r="GJ253" s="380"/>
      <c r="GK253" s="380"/>
      <c r="GL253" s="380"/>
      <c r="GM253" s="380"/>
      <c r="GN253" s="380"/>
      <c r="GO253" s="380"/>
      <c r="GP253" s="380"/>
      <c r="GQ253" s="380"/>
      <c r="GR253" s="380"/>
      <c r="GS253" s="380"/>
      <c r="GT253" s="380"/>
      <c r="GU253" s="380"/>
      <c r="GV253" s="380"/>
      <c r="GW253" s="380"/>
      <c r="GX253" s="380"/>
      <c r="GY253" s="380"/>
      <c r="GZ253" s="380"/>
      <c r="HA253" s="380"/>
      <c r="HB253" s="380"/>
      <c r="HC253" s="380"/>
      <c r="HD253" s="380"/>
      <c r="HE253" s="380"/>
      <c r="HF253" s="380"/>
      <c r="HG253" s="380"/>
      <c r="HH253" s="380"/>
    </row>
    <row r="254" spans="1:216">
      <c r="A254" s="103"/>
      <c r="B254" s="377"/>
      <c r="C254" s="377"/>
      <c r="D254" s="377"/>
      <c r="E254" s="377"/>
      <c r="F254" s="377"/>
      <c r="G254" s="377"/>
      <c r="H254" s="377"/>
      <c r="I254" s="377"/>
      <c r="J254" s="377"/>
      <c r="K254" s="377"/>
      <c r="L254" s="377"/>
      <c r="M254" s="378"/>
      <c r="N254" s="378"/>
      <c r="O254" s="378"/>
      <c r="P254" s="378"/>
      <c r="Q254" s="378"/>
      <c r="R254" s="378"/>
      <c r="S254" s="378"/>
      <c r="T254" s="378"/>
      <c r="U254" s="378"/>
      <c r="V254" s="378"/>
      <c r="W254" s="378"/>
      <c r="X254" s="378"/>
      <c r="Y254" s="380"/>
      <c r="Z254" s="409"/>
      <c r="AA254" s="380"/>
      <c r="AB254" s="380"/>
      <c r="AC254" s="380"/>
      <c r="AD254" s="380"/>
      <c r="AE254" s="380"/>
      <c r="AF254" s="380"/>
      <c r="AG254" s="380"/>
      <c r="AH254" s="380"/>
      <c r="AI254" s="380"/>
      <c r="AJ254" s="380"/>
      <c r="AR254" s="380"/>
      <c r="AS254" s="380"/>
      <c r="AT254" s="380"/>
      <c r="AU254" s="380"/>
      <c r="AV254" s="380"/>
      <c r="AW254" s="380"/>
      <c r="AX254" s="380"/>
      <c r="AY254" s="380"/>
      <c r="AZ254" s="380"/>
      <c r="BA254" s="380"/>
      <c r="BB254" s="380"/>
      <c r="BC254" s="380"/>
      <c r="BD254" s="380"/>
      <c r="BE254" s="380"/>
      <c r="BF254" s="380"/>
      <c r="BG254" s="380"/>
      <c r="BH254" s="380"/>
      <c r="BI254" s="380"/>
      <c r="BJ254" s="377"/>
      <c r="CE254" s="380"/>
      <c r="CF254" s="380"/>
      <c r="CG254" s="380"/>
      <c r="EZ254" s="380"/>
      <c r="FA254" s="380"/>
      <c r="FB254" s="380"/>
      <c r="FC254" s="380"/>
      <c r="FD254" s="380"/>
      <c r="FE254" s="380"/>
      <c r="FF254" s="380"/>
      <c r="FG254" s="380"/>
      <c r="FH254" s="380"/>
      <c r="FI254" s="380"/>
      <c r="FJ254" s="380"/>
      <c r="FK254" s="380"/>
      <c r="FL254" s="380"/>
      <c r="FM254" s="380"/>
      <c r="FN254" s="380"/>
      <c r="FO254" s="380"/>
      <c r="FP254" s="380"/>
      <c r="FQ254" s="380"/>
      <c r="FR254" s="380"/>
      <c r="FS254" s="380"/>
      <c r="FT254" s="380"/>
      <c r="FU254" s="380"/>
      <c r="FV254" s="380"/>
      <c r="FW254" s="380"/>
      <c r="FX254" s="380"/>
      <c r="FY254" s="380"/>
      <c r="FZ254" s="380"/>
      <c r="GA254" s="380"/>
      <c r="GB254" s="380"/>
      <c r="GC254" s="380"/>
      <c r="GD254" s="380"/>
      <c r="GE254" s="380"/>
      <c r="GF254" s="380"/>
      <c r="GG254" s="380"/>
      <c r="GH254" s="380"/>
      <c r="GI254" s="380"/>
      <c r="GJ254" s="380"/>
      <c r="GK254" s="380"/>
      <c r="GL254" s="380"/>
      <c r="GM254" s="380"/>
      <c r="GN254" s="380"/>
      <c r="GO254" s="380"/>
      <c r="GP254" s="380"/>
      <c r="GQ254" s="380"/>
      <c r="GR254" s="380"/>
      <c r="GS254" s="380"/>
      <c r="GT254" s="380"/>
      <c r="GU254" s="380"/>
      <c r="GV254" s="380"/>
      <c r="GW254" s="380"/>
      <c r="GX254" s="380"/>
      <c r="GY254" s="380"/>
      <c r="GZ254" s="380"/>
      <c r="HA254" s="380"/>
      <c r="HB254" s="380"/>
      <c r="HC254" s="380"/>
      <c r="HD254" s="380"/>
      <c r="HE254" s="380"/>
      <c r="HF254" s="380"/>
      <c r="HG254" s="380"/>
      <c r="HH254" s="380"/>
    </row>
    <row r="255" spans="1:216">
      <c r="A255" s="103"/>
      <c r="B255" s="377"/>
      <c r="C255" s="377"/>
      <c r="D255" s="377"/>
      <c r="E255" s="377"/>
      <c r="F255" s="377"/>
      <c r="G255" s="377"/>
      <c r="H255" s="377"/>
      <c r="I255" s="377"/>
      <c r="J255" s="377"/>
      <c r="K255" s="377"/>
      <c r="L255" s="377"/>
      <c r="M255" s="378"/>
      <c r="N255" s="378"/>
      <c r="O255" s="378"/>
      <c r="P255" s="378"/>
      <c r="Q255" s="378"/>
      <c r="R255" s="378"/>
      <c r="S255" s="378"/>
      <c r="T255" s="378"/>
      <c r="U255" s="378"/>
      <c r="V255" s="378"/>
      <c r="W255" s="378"/>
      <c r="X255" s="378"/>
      <c r="Y255" s="380"/>
      <c r="Z255" s="409"/>
      <c r="AA255" s="380"/>
      <c r="AB255" s="380"/>
      <c r="AC255" s="380"/>
      <c r="AD255" s="380"/>
      <c r="AE255" s="380"/>
      <c r="AF255" s="380"/>
      <c r="AG255" s="380"/>
      <c r="AH255" s="380"/>
      <c r="AI255" s="380"/>
      <c r="AJ255" s="380"/>
      <c r="AR255" s="380"/>
      <c r="AS255" s="380"/>
      <c r="AT255" s="380"/>
      <c r="AU255" s="380"/>
      <c r="AV255" s="380"/>
      <c r="AW255" s="380"/>
      <c r="AX255" s="380"/>
      <c r="AY255" s="380"/>
      <c r="AZ255" s="380"/>
      <c r="BA255" s="380"/>
      <c r="BB255" s="380"/>
      <c r="BC255" s="380"/>
      <c r="BD255" s="380"/>
      <c r="BE255" s="380"/>
      <c r="BF255" s="380"/>
      <c r="BG255" s="380"/>
      <c r="BH255" s="380"/>
      <c r="BI255" s="380"/>
      <c r="BJ255" s="377"/>
      <c r="CE255" s="380"/>
      <c r="CF255" s="380"/>
      <c r="CG255" s="380"/>
      <c r="EZ255" s="380"/>
      <c r="FA255" s="380"/>
      <c r="FB255" s="380"/>
      <c r="FC255" s="380"/>
      <c r="FD255" s="380"/>
      <c r="FE255" s="380"/>
      <c r="FF255" s="380"/>
      <c r="FG255" s="380"/>
      <c r="FH255" s="380"/>
      <c r="FI255" s="380"/>
      <c r="FJ255" s="380"/>
      <c r="FK255" s="380"/>
      <c r="FL255" s="380"/>
      <c r="FM255" s="380"/>
      <c r="FN255" s="380"/>
      <c r="FO255" s="380"/>
      <c r="FP255" s="380"/>
      <c r="FQ255" s="380"/>
      <c r="FR255" s="380"/>
      <c r="FS255" s="380"/>
      <c r="FT255" s="380"/>
      <c r="FU255" s="380"/>
      <c r="FV255" s="380"/>
      <c r="FW255" s="380"/>
      <c r="FX255" s="380"/>
      <c r="FY255" s="380"/>
      <c r="FZ255" s="380"/>
      <c r="GA255" s="380"/>
      <c r="GB255" s="380"/>
      <c r="GC255" s="380"/>
      <c r="GD255" s="380"/>
      <c r="GE255" s="380"/>
      <c r="GF255" s="380"/>
      <c r="GG255" s="380"/>
      <c r="GH255" s="380"/>
      <c r="GI255" s="380"/>
      <c r="GJ255" s="380"/>
      <c r="GK255" s="380"/>
      <c r="GL255" s="380"/>
      <c r="GM255" s="380"/>
      <c r="GN255" s="380"/>
      <c r="GO255" s="380"/>
      <c r="GP255" s="380"/>
      <c r="GQ255" s="380"/>
      <c r="GR255" s="380"/>
      <c r="GS255" s="380"/>
      <c r="GT255" s="380"/>
      <c r="GU255" s="380"/>
      <c r="GV255" s="380"/>
      <c r="GW255" s="380"/>
      <c r="GX255" s="380"/>
      <c r="GY255" s="380"/>
      <c r="GZ255" s="380"/>
      <c r="HA255" s="380"/>
      <c r="HB255" s="380"/>
      <c r="HC255" s="380"/>
      <c r="HD255" s="380"/>
      <c r="HE255" s="380"/>
      <c r="HF255" s="380"/>
      <c r="HG255" s="380"/>
      <c r="HH255" s="380"/>
    </row>
    <row r="256" spans="1:216">
      <c r="A256" s="103"/>
      <c r="B256" s="377"/>
      <c r="C256" s="377"/>
      <c r="D256" s="377"/>
      <c r="E256" s="377"/>
      <c r="F256" s="377"/>
      <c r="G256" s="377"/>
      <c r="H256" s="377"/>
      <c r="I256" s="377"/>
      <c r="J256" s="377"/>
      <c r="K256" s="377"/>
      <c r="L256" s="377"/>
      <c r="M256" s="378"/>
      <c r="N256" s="378"/>
      <c r="O256" s="378"/>
      <c r="P256" s="378"/>
      <c r="Q256" s="378"/>
      <c r="R256" s="378"/>
      <c r="S256" s="378"/>
      <c r="T256" s="378"/>
      <c r="U256" s="378"/>
      <c r="V256" s="378"/>
      <c r="W256" s="378"/>
      <c r="X256" s="378"/>
      <c r="Y256" s="380"/>
      <c r="Z256" s="409"/>
      <c r="AA256" s="380"/>
      <c r="AB256" s="380"/>
      <c r="AC256" s="380"/>
      <c r="AD256" s="380"/>
      <c r="AE256" s="380"/>
      <c r="AF256" s="380"/>
      <c r="AG256" s="380"/>
      <c r="AH256" s="380"/>
      <c r="AI256" s="380"/>
      <c r="AJ256" s="380"/>
      <c r="AR256" s="380"/>
      <c r="AS256" s="380"/>
      <c r="AT256" s="380"/>
      <c r="AU256" s="380"/>
      <c r="AV256" s="380"/>
      <c r="AW256" s="380"/>
      <c r="AX256" s="380"/>
      <c r="AY256" s="380"/>
      <c r="AZ256" s="380"/>
      <c r="BA256" s="380"/>
      <c r="BB256" s="380"/>
      <c r="BC256" s="380"/>
      <c r="BD256" s="380"/>
      <c r="BE256" s="380"/>
      <c r="BF256" s="380"/>
      <c r="BG256" s="380"/>
      <c r="BH256" s="380"/>
      <c r="BI256" s="380"/>
      <c r="BJ256" s="377"/>
      <c r="CE256" s="380"/>
      <c r="CF256" s="380"/>
      <c r="CG256" s="380"/>
      <c r="EZ256" s="380"/>
      <c r="FA256" s="380"/>
      <c r="FB256" s="380"/>
      <c r="FC256" s="380"/>
      <c r="FD256" s="380"/>
      <c r="FE256" s="380"/>
      <c r="FF256" s="380"/>
      <c r="FG256" s="380"/>
      <c r="FH256" s="380"/>
      <c r="FI256" s="380"/>
      <c r="FJ256" s="380"/>
      <c r="FK256" s="380"/>
      <c r="FL256" s="380"/>
      <c r="FM256" s="380"/>
      <c r="FN256" s="380"/>
      <c r="FO256" s="380"/>
      <c r="FP256" s="380"/>
      <c r="FQ256" s="380"/>
      <c r="FR256" s="380"/>
      <c r="FS256" s="380"/>
      <c r="FT256" s="380"/>
      <c r="FU256" s="380"/>
      <c r="FV256" s="380"/>
      <c r="FW256" s="380"/>
      <c r="FX256" s="380"/>
      <c r="FY256" s="380"/>
      <c r="FZ256" s="380"/>
      <c r="GA256" s="380"/>
      <c r="GB256" s="380"/>
      <c r="GC256" s="380"/>
      <c r="GD256" s="380"/>
      <c r="GE256" s="380"/>
      <c r="GF256" s="380"/>
      <c r="GG256" s="380"/>
      <c r="GH256" s="380"/>
      <c r="GI256" s="380"/>
      <c r="GJ256" s="380"/>
      <c r="GK256" s="380"/>
      <c r="GL256" s="380"/>
      <c r="GM256" s="380"/>
      <c r="GN256" s="380"/>
      <c r="GO256" s="380"/>
      <c r="GP256" s="380"/>
      <c r="GQ256" s="380"/>
      <c r="GR256" s="380"/>
      <c r="GS256" s="380"/>
      <c r="GT256" s="380"/>
      <c r="GU256" s="380"/>
      <c r="GV256" s="380"/>
      <c r="GW256" s="380"/>
      <c r="GX256" s="380"/>
      <c r="GY256" s="380"/>
      <c r="GZ256" s="380"/>
      <c r="HA256" s="380"/>
      <c r="HB256" s="380"/>
      <c r="HC256" s="380"/>
      <c r="HD256" s="380"/>
      <c r="HE256" s="380"/>
      <c r="HF256" s="380"/>
      <c r="HG256" s="380"/>
      <c r="HH256" s="380"/>
    </row>
    <row r="257" spans="1:216">
      <c r="A257" s="103"/>
      <c r="B257" s="377"/>
      <c r="C257" s="377"/>
      <c r="D257" s="377"/>
      <c r="E257" s="377"/>
      <c r="F257" s="377"/>
      <c r="G257" s="377"/>
      <c r="H257" s="377"/>
      <c r="I257" s="377"/>
      <c r="J257" s="377"/>
      <c r="K257" s="377"/>
      <c r="L257" s="377"/>
      <c r="M257" s="378"/>
      <c r="N257" s="378"/>
      <c r="O257" s="378"/>
      <c r="P257" s="378"/>
      <c r="Q257" s="378"/>
      <c r="R257" s="378"/>
      <c r="S257" s="378"/>
      <c r="T257" s="378"/>
      <c r="U257" s="378"/>
      <c r="V257" s="378"/>
      <c r="W257" s="378"/>
      <c r="X257" s="378"/>
      <c r="Y257" s="380"/>
      <c r="Z257" s="409"/>
      <c r="AA257" s="380"/>
      <c r="AB257" s="380"/>
      <c r="AC257" s="380"/>
      <c r="AD257" s="380"/>
      <c r="AE257" s="380"/>
      <c r="AF257" s="380"/>
      <c r="AG257" s="380"/>
      <c r="AH257" s="380"/>
      <c r="AI257" s="380"/>
      <c r="AJ257" s="380"/>
      <c r="AR257" s="380"/>
      <c r="AS257" s="380"/>
      <c r="AT257" s="380"/>
      <c r="AU257" s="380"/>
      <c r="AV257" s="380"/>
      <c r="AW257" s="380"/>
      <c r="AX257" s="380"/>
      <c r="AY257" s="380"/>
      <c r="AZ257" s="380"/>
      <c r="BA257" s="380"/>
      <c r="BB257" s="380"/>
      <c r="BC257" s="380"/>
      <c r="BD257" s="380"/>
      <c r="BE257" s="380"/>
      <c r="BF257" s="380"/>
      <c r="BG257" s="380"/>
      <c r="BH257" s="380"/>
      <c r="BI257" s="380"/>
      <c r="BJ257" s="377"/>
      <c r="CE257" s="380"/>
      <c r="CF257" s="380"/>
      <c r="CG257" s="380"/>
      <c r="EZ257" s="380"/>
      <c r="FA257" s="380"/>
      <c r="FB257" s="380"/>
      <c r="FC257" s="380"/>
      <c r="FD257" s="380"/>
      <c r="FE257" s="380"/>
      <c r="FF257" s="380"/>
      <c r="FG257" s="380"/>
      <c r="FH257" s="380"/>
      <c r="FI257" s="380"/>
      <c r="FJ257" s="380"/>
      <c r="FK257" s="380"/>
      <c r="FL257" s="380"/>
      <c r="FM257" s="380"/>
      <c r="FN257" s="380"/>
      <c r="FO257" s="380"/>
      <c r="FP257" s="380"/>
      <c r="FQ257" s="380"/>
      <c r="FR257" s="380"/>
      <c r="FS257" s="380"/>
      <c r="FT257" s="380"/>
      <c r="FU257" s="380"/>
      <c r="FV257" s="380"/>
      <c r="FW257" s="380"/>
      <c r="FX257" s="380"/>
      <c r="FY257" s="380"/>
      <c r="FZ257" s="380"/>
      <c r="GA257" s="380"/>
      <c r="GB257" s="380"/>
      <c r="GC257" s="380"/>
      <c r="GD257" s="380"/>
      <c r="GE257" s="380"/>
      <c r="GF257" s="380"/>
      <c r="GG257" s="380"/>
      <c r="GH257" s="380"/>
      <c r="GI257" s="380"/>
      <c r="GJ257" s="380"/>
      <c r="GK257" s="380"/>
      <c r="GL257" s="380"/>
      <c r="GM257" s="380"/>
      <c r="GN257" s="380"/>
      <c r="GO257" s="380"/>
      <c r="GP257" s="380"/>
      <c r="GQ257" s="380"/>
      <c r="GR257" s="380"/>
      <c r="GS257" s="380"/>
      <c r="GT257" s="380"/>
      <c r="GU257" s="380"/>
      <c r="GV257" s="380"/>
      <c r="GW257" s="380"/>
      <c r="GX257" s="380"/>
      <c r="GY257" s="380"/>
      <c r="GZ257" s="380"/>
      <c r="HA257" s="380"/>
      <c r="HB257" s="380"/>
      <c r="HC257" s="380"/>
      <c r="HD257" s="380"/>
      <c r="HE257" s="380"/>
      <c r="HF257" s="380"/>
      <c r="HG257" s="380"/>
      <c r="HH257" s="380"/>
    </row>
    <row r="258" spans="1:216">
      <c r="A258" s="103"/>
      <c r="B258" s="377"/>
      <c r="C258" s="377"/>
      <c r="D258" s="377"/>
      <c r="E258" s="377"/>
      <c r="F258" s="377"/>
      <c r="G258" s="377"/>
      <c r="H258" s="377"/>
      <c r="I258" s="377"/>
      <c r="J258" s="377"/>
      <c r="K258" s="377"/>
      <c r="L258" s="377"/>
      <c r="M258" s="378"/>
      <c r="N258" s="378"/>
      <c r="O258" s="378"/>
      <c r="P258" s="378"/>
      <c r="Q258" s="378"/>
      <c r="R258" s="378"/>
      <c r="S258" s="378"/>
      <c r="T258" s="378"/>
      <c r="U258" s="378"/>
      <c r="V258" s="378"/>
      <c r="W258" s="378"/>
      <c r="X258" s="378"/>
      <c r="Y258" s="380"/>
      <c r="Z258" s="409"/>
      <c r="AA258" s="380"/>
      <c r="AB258" s="380"/>
      <c r="AC258" s="380"/>
      <c r="AD258" s="380"/>
      <c r="AE258" s="380"/>
      <c r="AF258" s="380"/>
      <c r="AG258" s="380"/>
      <c r="AH258" s="380"/>
      <c r="AI258" s="380"/>
      <c r="AJ258" s="380"/>
      <c r="AR258" s="380"/>
      <c r="AS258" s="380"/>
      <c r="AT258" s="380"/>
      <c r="AU258" s="380"/>
      <c r="AV258" s="380"/>
      <c r="AW258" s="380"/>
      <c r="AX258" s="380"/>
      <c r="AY258" s="380"/>
      <c r="AZ258" s="380"/>
      <c r="BA258" s="380"/>
      <c r="BB258" s="380"/>
      <c r="BC258" s="380"/>
      <c r="BD258" s="380"/>
      <c r="BE258" s="380"/>
      <c r="BF258" s="380"/>
      <c r="BG258" s="380"/>
      <c r="BH258" s="380"/>
      <c r="BI258" s="380"/>
      <c r="BJ258" s="377"/>
      <c r="CE258" s="380"/>
      <c r="CF258" s="380"/>
      <c r="CG258" s="380"/>
      <c r="EZ258" s="380"/>
      <c r="FA258" s="380"/>
      <c r="FB258" s="380"/>
      <c r="FC258" s="380"/>
      <c r="FD258" s="380"/>
      <c r="FE258" s="380"/>
      <c r="FF258" s="380"/>
      <c r="FG258" s="380"/>
      <c r="FH258" s="380"/>
      <c r="FI258" s="380"/>
      <c r="FJ258" s="380"/>
      <c r="FK258" s="380"/>
      <c r="FL258" s="380"/>
      <c r="FM258" s="380"/>
      <c r="FN258" s="380"/>
      <c r="FO258" s="380"/>
      <c r="FP258" s="380"/>
      <c r="FQ258" s="380"/>
      <c r="FR258" s="380"/>
      <c r="FS258" s="380"/>
      <c r="FT258" s="380"/>
      <c r="FU258" s="380"/>
      <c r="FV258" s="380"/>
      <c r="FW258" s="380"/>
      <c r="FX258" s="380"/>
      <c r="FY258" s="380"/>
      <c r="FZ258" s="380"/>
      <c r="GA258" s="380"/>
      <c r="GB258" s="380"/>
      <c r="GC258" s="380"/>
      <c r="GD258" s="380"/>
      <c r="GE258" s="380"/>
      <c r="GF258" s="380"/>
      <c r="GG258" s="380"/>
      <c r="GH258" s="380"/>
      <c r="GI258" s="380"/>
      <c r="GJ258" s="380"/>
      <c r="GK258" s="380"/>
      <c r="GL258" s="380"/>
      <c r="GM258" s="380"/>
      <c r="GN258" s="380"/>
      <c r="GO258" s="380"/>
      <c r="GP258" s="380"/>
      <c r="GQ258" s="380"/>
      <c r="GR258" s="380"/>
      <c r="GS258" s="380"/>
      <c r="GT258" s="380"/>
      <c r="GU258" s="380"/>
      <c r="GV258" s="380"/>
      <c r="GW258" s="380"/>
      <c r="GX258" s="380"/>
      <c r="GY258" s="380"/>
      <c r="GZ258" s="380"/>
      <c r="HA258" s="380"/>
      <c r="HB258" s="380"/>
      <c r="HC258" s="380"/>
      <c r="HD258" s="380"/>
      <c r="HE258" s="380"/>
      <c r="HF258" s="380"/>
      <c r="HG258" s="380"/>
      <c r="HH258" s="380"/>
    </row>
    <row r="259" spans="1:216">
      <c r="A259" s="103"/>
      <c r="B259" s="377"/>
      <c r="C259" s="377"/>
      <c r="D259" s="377"/>
      <c r="E259" s="377"/>
      <c r="F259" s="377"/>
      <c r="G259" s="377"/>
      <c r="H259" s="377"/>
      <c r="I259" s="377"/>
      <c r="J259" s="377"/>
      <c r="K259" s="377"/>
      <c r="L259" s="377"/>
      <c r="M259" s="378"/>
      <c r="N259" s="378"/>
      <c r="O259" s="378"/>
      <c r="P259" s="378"/>
      <c r="Q259" s="378"/>
      <c r="R259" s="378"/>
      <c r="S259" s="378"/>
      <c r="T259" s="378"/>
      <c r="U259" s="378"/>
      <c r="V259" s="378"/>
      <c r="W259" s="378"/>
      <c r="X259" s="378"/>
      <c r="Y259" s="380"/>
      <c r="Z259" s="409"/>
      <c r="AA259" s="380"/>
      <c r="AB259" s="380"/>
      <c r="AC259" s="380"/>
      <c r="AD259" s="380"/>
      <c r="AE259" s="380"/>
      <c r="AF259" s="380"/>
      <c r="AG259" s="380"/>
      <c r="AH259" s="380"/>
      <c r="AI259" s="380"/>
      <c r="AJ259" s="380"/>
      <c r="AR259" s="380"/>
      <c r="AS259" s="380"/>
      <c r="AT259" s="380"/>
      <c r="AU259" s="380"/>
      <c r="AV259" s="380"/>
      <c r="AW259" s="380"/>
      <c r="AX259" s="380"/>
      <c r="AY259" s="380"/>
      <c r="AZ259" s="380"/>
      <c r="BA259" s="380"/>
      <c r="BB259" s="380"/>
      <c r="BC259" s="380"/>
      <c r="BD259" s="380"/>
      <c r="BE259" s="380"/>
      <c r="BF259" s="380"/>
      <c r="BG259" s="380"/>
      <c r="BH259" s="380"/>
      <c r="BI259" s="380"/>
      <c r="BJ259" s="377"/>
      <c r="CE259" s="380"/>
      <c r="CF259" s="380"/>
      <c r="CG259" s="380"/>
      <c r="EZ259" s="380"/>
      <c r="FA259" s="380"/>
      <c r="FB259" s="380"/>
      <c r="FC259" s="380"/>
      <c r="FD259" s="380"/>
      <c r="FE259" s="380"/>
      <c r="FF259" s="380"/>
      <c r="FG259" s="380"/>
      <c r="FH259" s="380"/>
      <c r="FI259" s="380"/>
      <c r="FJ259" s="380"/>
      <c r="FK259" s="380"/>
      <c r="FL259" s="380"/>
      <c r="FM259" s="380"/>
      <c r="FN259" s="380"/>
      <c r="FO259" s="380"/>
      <c r="FP259" s="380"/>
      <c r="FQ259" s="380"/>
      <c r="FR259" s="380"/>
      <c r="FS259" s="380"/>
      <c r="FT259" s="380"/>
      <c r="FU259" s="380"/>
      <c r="FV259" s="380"/>
      <c r="FW259" s="380"/>
      <c r="FX259" s="380"/>
      <c r="FY259" s="380"/>
      <c r="FZ259" s="380"/>
      <c r="GA259" s="380"/>
      <c r="GB259" s="380"/>
      <c r="GC259" s="380"/>
      <c r="GD259" s="380"/>
      <c r="GE259" s="380"/>
      <c r="GF259" s="380"/>
      <c r="GG259" s="380"/>
      <c r="GH259" s="380"/>
      <c r="GI259" s="380"/>
      <c r="GJ259" s="380"/>
      <c r="GK259" s="380"/>
      <c r="GL259" s="380"/>
      <c r="GM259" s="380"/>
      <c r="GN259" s="380"/>
      <c r="GO259" s="380"/>
      <c r="GP259" s="380"/>
      <c r="GQ259" s="380"/>
      <c r="GR259" s="380"/>
      <c r="GS259" s="380"/>
      <c r="GT259" s="380"/>
      <c r="GU259" s="380"/>
      <c r="GV259" s="380"/>
      <c r="GW259" s="380"/>
      <c r="GX259" s="380"/>
      <c r="GY259" s="380"/>
      <c r="GZ259" s="380"/>
      <c r="HA259" s="380"/>
      <c r="HB259" s="380"/>
      <c r="HC259" s="380"/>
      <c r="HD259" s="380"/>
      <c r="HE259" s="380"/>
      <c r="HF259" s="380"/>
      <c r="HG259" s="380"/>
      <c r="HH259" s="380"/>
    </row>
    <row r="260" spans="1:216">
      <c r="A260" s="103"/>
      <c r="B260" s="377"/>
      <c r="C260" s="377"/>
      <c r="D260" s="377"/>
      <c r="E260" s="377"/>
      <c r="F260" s="377"/>
      <c r="G260" s="377"/>
      <c r="H260" s="377"/>
      <c r="I260" s="377"/>
      <c r="J260" s="377"/>
      <c r="K260" s="377"/>
      <c r="L260" s="377"/>
      <c r="M260" s="378"/>
      <c r="N260" s="378"/>
      <c r="O260" s="378"/>
      <c r="P260" s="378"/>
      <c r="Q260" s="378"/>
      <c r="R260" s="378"/>
      <c r="S260" s="378"/>
      <c r="T260" s="378"/>
      <c r="U260" s="378"/>
      <c r="V260" s="378"/>
      <c r="W260" s="378"/>
      <c r="X260" s="378"/>
      <c r="Y260" s="380"/>
      <c r="Z260" s="409"/>
      <c r="AA260" s="380"/>
      <c r="AB260" s="380"/>
      <c r="AC260" s="380"/>
      <c r="AD260" s="380"/>
      <c r="AE260" s="380"/>
      <c r="AF260" s="380"/>
      <c r="AG260" s="380"/>
      <c r="AH260" s="380"/>
      <c r="AI260" s="380"/>
      <c r="AJ260" s="380"/>
      <c r="AR260" s="380"/>
      <c r="AS260" s="380"/>
      <c r="AT260" s="380"/>
      <c r="AU260" s="380"/>
      <c r="AV260" s="380"/>
      <c r="AW260" s="380"/>
      <c r="AX260" s="380"/>
      <c r="AY260" s="380"/>
      <c r="AZ260" s="380"/>
      <c r="BA260" s="380"/>
      <c r="BB260" s="380"/>
      <c r="BC260" s="380"/>
      <c r="BD260" s="380"/>
      <c r="BE260" s="380"/>
      <c r="BF260" s="380"/>
      <c r="BG260" s="380"/>
      <c r="BH260" s="380"/>
      <c r="BI260" s="380"/>
      <c r="BJ260" s="377"/>
      <c r="CE260" s="380"/>
      <c r="CF260" s="380"/>
      <c r="CG260" s="380"/>
      <c r="EZ260" s="380"/>
      <c r="FA260" s="380"/>
      <c r="FB260" s="380"/>
      <c r="FC260" s="380"/>
      <c r="FD260" s="380"/>
      <c r="FE260" s="380"/>
      <c r="FF260" s="380"/>
      <c r="FG260" s="380"/>
      <c r="FH260" s="380"/>
      <c r="FI260" s="380"/>
      <c r="FJ260" s="380"/>
      <c r="FK260" s="380"/>
      <c r="FL260" s="380"/>
      <c r="FM260" s="380"/>
      <c r="FN260" s="380"/>
      <c r="FO260" s="380"/>
      <c r="FP260" s="380"/>
      <c r="FQ260" s="380"/>
      <c r="FR260" s="380"/>
      <c r="FS260" s="380"/>
      <c r="FT260" s="380"/>
      <c r="FU260" s="380"/>
      <c r="FV260" s="380"/>
      <c r="FW260" s="380"/>
      <c r="FX260" s="380"/>
      <c r="FY260" s="380"/>
      <c r="FZ260" s="380"/>
      <c r="GA260" s="380"/>
      <c r="GB260" s="380"/>
      <c r="GC260" s="380"/>
      <c r="GD260" s="380"/>
      <c r="GE260" s="380"/>
      <c r="GF260" s="380"/>
      <c r="GG260" s="380"/>
      <c r="GH260" s="380"/>
      <c r="GI260" s="380"/>
      <c r="GJ260" s="380"/>
      <c r="GK260" s="380"/>
      <c r="GL260" s="380"/>
      <c r="GM260" s="380"/>
      <c r="GN260" s="380"/>
      <c r="GO260" s="380"/>
      <c r="GP260" s="380"/>
      <c r="GQ260" s="380"/>
      <c r="GR260" s="380"/>
      <c r="GS260" s="380"/>
      <c r="GT260" s="380"/>
      <c r="GU260" s="380"/>
      <c r="GV260" s="380"/>
      <c r="GW260" s="380"/>
      <c r="GX260" s="380"/>
      <c r="GY260" s="380"/>
      <c r="GZ260" s="380"/>
      <c r="HA260" s="380"/>
      <c r="HB260" s="380"/>
      <c r="HC260" s="380"/>
      <c r="HD260" s="380"/>
      <c r="HE260" s="380"/>
      <c r="HF260" s="380"/>
      <c r="HG260" s="380"/>
      <c r="HH260" s="380"/>
    </row>
    <row r="261" spans="1:216">
      <c r="A261" s="103"/>
      <c r="B261" s="377"/>
      <c r="C261" s="377"/>
      <c r="D261" s="377"/>
      <c r="E261" s="377"/>
      <c r="F261" s="377"/>
      <c r="G261" s="377"/>
      <c r="H261" s="377"/>
      <c r="I261" s="377"/>
      <c r="J261" s="377"/>
      <c r="K261" s="377"/>
      <c r="L261" s="377"/>
      <c r="M261" s="378"/>
      <c r="N261" s="378"/>
      <c r="O261" s="378"/>
      <c r="P261" s="378"/>
      <c r="Q261" s="378"/>
      <c r="R261" s="378"/>
      <c r="S261" s="378"/>
      <c r="T261" s="378"/>
      <c r="U261" s="378"/>
      <c r="V261" s="378"/>
      <c r="W261" s="378"/>
      <c r="X261" s="378"/>
      <c r="Y261" s="380"/>
      <c r="Z261" s="409"/>
      <c r="AA261" s="380"/>
      <c r="AB261" s="380"/>
      <c r="AC261" s="380"/>
      <c r="AD261" s="380"/>
      <c r="AE261" s="380"/>
      <c r="AF261" s="380"/>
      <c r="AG261" s="380"/>
      <c r="AH261" s="380"/>
      <c r="AI261" s="380"/>
      <c r="AJ261" s="380"/>
      <c r="AR261" s="380"/>
      <c r="AS261" s="380"/>
      <c r="AT261" s="380"/>
      <c r="AU261" s="380"/>
      <c r="AV261" s="380"/>
      <c r="AW261" s="380"/>
      <c r="AX261" s="380"/>
      <c r="AY261" s="380"/>
      <c r="AZ261" s="380"/>
      <c r="BA261" s="380"/>
      <c r="BB261" s="380"/>
      <c r="BC261" s="380"/>
      <c r="BD261" s="380"/>
      <c r="BE261" s="380"/>
      <c r="BF261" s="380"/>
      <c r="BG261" s="380"/>
      <c r="BH261" s="380"/>
      <c r="BI261" s="380"/>
      <c r="BJ261" s="377"/>
      <c r="CE261" s="380"/>
      <c r="CF261" s="380"/>
      <c r="CG261" s="380"/>
      <c r="EZ261" s="380"/>
      <c r="FA261" s="380"/>
      <c r="FB261" s="380"/>
      <c r="FC261" s="380"/>
      <c r="FD261" s="380"/>
      <c r="FE261" s="380"/>
      <c r="FF261" s="380"/>
      <c r="FG261" s="380"/>
      <c r="FH261" s="380"/>
      <c r="FI261" s="380"/>
      <c r="FJ261" s="380"/>
      <c r="FK261" s="380"/>
      <c r="FL261" s="380"/>
      <c r="FM261" s="380"/>
      <c r="FN261" s="380"/>
      <c r="FO261" s="380"/>
      <c r="FP261" s="380"/>
      <c r="FQ261" s="380"/>
      <c r="FR261" s="380"/>
      <c r="FS261" s="380"/>
      <c r="FT261" s="380"/>
      <c r="FU261" s="380"/>
      <c r="FV261" s="380"/>
      <c r="FW261" s="380"/>
      <c r="FX261" s="380"/>
      <c r="FY261" s="380"/>
      <c r="FZ261" s="380"/>
      <c r="GA261" s="380"/>
      <c r="GB261" s="380"/>
      <c r="GC261" s="380"/>
      <c r="GD261" s="380"/>
      <c r="GE261" s="380"/>
      <c r="GF261" s="380"/>
      <c r="GG261" s="380"/>
      <c r="GH261" s="380"/>
      <c r="GI261" s="380"/>
      <c r="GJ261" s="380"/>
      <c r="GK261" s="380"/>
      <c r="GL261" s="380"/>
      <c r="GM261" s="380"/>
      <c r="GN261" s="380"/>
      <c r="GO261" s="380"/>
      <c r="GP261" s="380"/>
      <c r="GQ261" s="380"/>
      <c r="GR261" s="380"/>
      <c r="GS261" s="380"/>
      <c r="GT261" s="380"/>
      <c r="GU261" s="380"/>
      <c r="GV261" s="380"/>
      <c r="GW261" s="380"/>
      <c r="GX261" s="380"/>
      <c r="GY261" s="380"/>
      <c r="GZ261" s="380"/>
      <c r="HA261" s="380"/>
      <c r="HB261" s="380"/>
      <c r="HC261" s="380"/>
      <c r="HD261" s="380"/>
      <c r="HE261" s="380"/>
      <c r="HF261" s="380"/>
      <c r="HG261" s="380"/>
      <c r="HH261" s="380"/>
    </row>
    <row r="262" spans="1:216">
      <c r="A262" s="103"/>
      <c r="B262" s="377"/>
      <c r="C262" s="377"/>
      <c r="D262" s="377"/>
      <c r="E262" s="377"/>
      <c r="F262" s="377"/>
      <c r="G262" s="377"/>
      <c r="H262" s="377"/>
      <c r="I262" s="377"/>
      <c r="J262" s="377"/>
      <c r="K262" s="377"/>
      <c r="L262" s="377"/>
      <c r="M262" s="378"/>
      <c r="N262" s="378"/>
      <c r="O262" s="378"/>
      <c r="P262" s="378"/>
      <c r="Q262" s="378"/>
      <c r="R262" s="378"/>
      <c r="S262" s="378"/>
      <c r="T262" s="378"/>
      <c r="U262" s="378"/>
      <c r="V262" s="378"/>
      <c r="W262" s="378"/>
      <c r="X262" s="378"/>
      <c r="Y262" s="380"/>
      <c r="Z262" s="409"/>
      <c r="AA262" s="380"/>
      <c r="AB262" s="380"/>
      <c r="AC262" s="380"/>
      <c r="AD262" s="380"/>
      <c r="AE262" s="380"/>
      <c r="AF262" s="380"/>
      <c r="AG262" s="380"/>
      <c r="AH262" s="380"/>
      <c r="AI262" s="380"/>
      <c r="AJ262" s="380"/>
      <c r="AR262" s="380"/>
      <c r="AS262" s="380"/>
      <c r="AT262" s="380"/>
      <c r="AU262" s="380"/>
      <c r="AV262" s="380"/>
      <c r="AW262" s="380"/>
      <c r="AX262" s="380"/>
      <c r="AY262" s="380"/>
      <c r="AZ262" s="380"/>
      <c r="BA262" s="380"/>
      <c r="BB262" s="380"/>
      <c r="BC262" s="380"/>
      <c r="BD262" s="380"/>
      <c r="BE262" s="380"/>
      <c r="BF262" s="380"/>
      <c r="BG262" s="380"/>
      <c r="BH262" s="380"/>
      <c r="BI262" s="380"/>
      <c r="BJ262" s="377"/>
      <c r="CE262" s="380"/>
      <c r="CF262" s="380"/>
      <c r="CG262" s="380"/>
      <c r="EZ262" s="380"/>
      <c r="FA262" s="380"/>
      <c r="FB262" s="380"/>
      <c r="FC262" s="380"/>
      <c r="FD262" s="380"/>
      <c r="FE262" s="380"/>
      <c r="FF262" s="380"/>
      <c r="FG262" s="380"/>
      <c r="FH262" s="380"/>
      <c r="FI262" s="380"/>
      <c r="FJ262" s="380"/>
      <c r="FK262" s="380"/>
      <c r="FL262" s="380"/>
      <c r="FM262" s="380"/>
      <c r="FN262" s="380"/>
      <c r="FO262" s="380"/>
      <c r="FP262" s="380"/>
      <c r="FQ262" s="380"/>
      <c r="FR262" s="380"/>
      <c r="FS262" s="380"/>
      <c r="FT262" s="380"/>
      <c r="FU262" s="380"/>
      <c r="FV262" s="380"/>
      <c r="FW262" s="380"/>
      <c r="FX262" s="380"/>
      <c r="FY262" s="380"/>
      <c r="FZ262" s="380"/>
      <c r="GA262" s="380"/>
      <c r="GB262" s="380"/>
      <c r="GC262" s="380"/>
      <c r="GD262" s="380"/>
      <c r="GE262" s="380"/>
      <c r="GF262" s="380"/>
      <c r="GG262" s="380"/>
      <c r="GH262" s="380"/>
      <c r="GI262" s="380"/>
      <c r="GJ262" s="380"/>
      <c r="GK262" s="380"/>
      <c r="GL262" s="380"/>
      <c r="GM262" s="380"/>
      <c r="GN262" s="380"/>
      <c r="GO262" s="380"/>
      <c r="GP262" s="380"/>
      <c r="GQ262" s="380"/>
      <c r="GR262" s="380"/>
      <c r="GS262" s="380"/>
      <c r="GT262" s="380"/>
      <c r="GU262" s="380"/>
      <c r="GV262" s="380"/>
      <c r="GW262" s="380"/>
      <c r="GX262" s="380"/>
      <c r="GY262" s="380"/>
      <c r="GZ262" s="380"/>
      <c r="HA262" s="380"/>
      <c r="HB262" s="380"/>
      <c r="HC262" s="380"/>
      <c r="HD262" s="380"/>
      <c r="HE262" s="380"/>
      <c r="HF262" s="380"/>
      <c r="HG262" s="380"/>
      <c r="HH262" s="380"/>
    </row>
    <row r="263" spans="1:216">
      <c r="A263" s="103"/>
      <c r="B263" s="377"/>
      <c r="C263" s="377"/>
      <c r="D263" s="377"/>
      <c r="E263" s="377"/>
      <c r="F263" s="377"/>
      <c r="G263" s="377"/>
      <c r="H263" s="377"/>
      <c r="I263" s="377"/>
      <c r="J263" s="377"/>
      <c r="K263" s="377"/>
      <c r="L263" s="377"/>
      <c r="M263" s="378"/>
      <c r="N263" s="378"/>
      <c r="O263" s="378"/>
      <c r="P263" s="378"/>
      <c r="Q263" s="378"/>
      <c r="R263" s="378"/>
      <c r="S263" s="378"/>
      <c r="T263" s="378"/>
      <c r="U263" s="378"/>
      <c r="V263" s="378"/>
      <c r="W263" s="378"/>
      <c r="X263" s="378"/>
      <c r="Y263" s="380"/>
      <c r="Z263" s="409"/>
      <c r="AA263" s="380"/>
      <c r="AB263" s="380"/>
      <c r="AC263" s="380"/>
      <c r="AD263" s="380"/>
      <c r="AE263" s="380"/>
      <c r="AF263" s="380"/>
      <c r="AG263" s="380"/>
      <c r="AH263" s="380"/>
      <c r="AI263" s="380"/>
      <c r="AJ263" s="380"/>
      <c r="AR263" s="380"/>
      <c r="AS263" s="380"/>
      <c r="AT263" s="380"/>
      <c r="AU263" s="380"/>
      <c r="AV263" s="380"/>
      <c r="AW263" s="380"/>
      <c r="AX263" s="380"/>
      <c r="AY263" s="380"/>
      <c r="AZ263" s="380"/>
      <c r="BA263" s="380"/>
      <c r="BB263" s="380"/>
      <c r="BC263" s="380"/>
      <c r="BD263" s="380"/>
      <c r="BE263" s="380"/>
      <c r="BF263" s="380"/>
      <c r="BG263" s="380"/>
      <c r="BH263" s="380"/>
      <c r="BI263" s="380"/>
      <c r="BJ263" s="377"/>
      <c r="CE263" s="380"/>
      <c r="CF263" s="380"/>
      <c r="CG263" s="380"/>
      <c r="EZ263" s="380"/>
      <c r="FA263" s="380"/>
      <c r="FB263" s="380"/>
      <c r="FC263" s="380"/>
      <c r="FD263" s="380"/>
      <c r="FE263" s="380"/>
      <c r="FF263" s="380"/>
      <c r="FG263" s="380"/>
      <c r="FH263" s="380"/>
      <c r="FI263" s="380"/>
      <c r="FJ263" s="380"/>
      <c r="FK263" s="380"/>
      <c r="FL263" s="380"/>
      <c r="FM263" s="380"/>
      <c r="FN263" s="380"/>
      <c r="FO263" s="380"/>
      <c r="FP263" s="380"/>
      <c r="FQ263" s="380"/>
      <c r="FR263" s="380"/>
      <c r="FS263" s="380"/>
      <c r="FT263" s="380"/>
      <c r="FU263" s="380"/>
      <c r="FV263" s="380"/>
      <c r="FW263" s="380"/>
      <c r="FX263" s="380"/>
      <c r="FY263" s="380"/>
      <c r="FZ263" s="380"/>
      <c r="GA263" s="380"/>
      <c r="GB263" s="380"/>
      <c r="GC263" s="380"/>
      <c r="GD263" s="380"/>
      <c r="GE263" s="380"/>
      <c r="GF263" s="380"/>
      <c r="GG263" s="380"/>
      <c r="GH263" s="380"/>
      <c r="GI263" s="380"/>
      <c r="GJ263" s="380"/>
      <c r="GK263" s="380"/>
      <c r="GL263" s="380"/>
      <c r="GM263" s="380"/>
      <c r="GN263" s="380"/>
      <c r="GO263" s="380"/>
      <c r="GP263" s="380"/>
      <c r="GQ263" s="380"/>
      <c r="GR263" s="380"/>
      <c r="GS263" s="380"/>
      <c r="GT263" s="380"/>
      <c r="GU263" s="380"/>
      <c r="GV263" s="380"/>
      <c r="GW263" s="380"/>
      <c r="GX263" s="380"/>
      <c r="GY263" s="380"/>
      <c r="GZ263" s="380"/>
      <c r="HA263" s="380"/>
      <c r="HB263" s="380"/>
      <c r="HC263" s="380"/>
      <c r="HD263" s="380"/>
      <c r="HE263" s="380"/>
      <c r="HF263" s="380"/>
      <c r="HG263" s="380"/>
      <c r="HH263" s="380"/>
    </row>
    <row r="264" spans="1:216">
      <c r="A264" s="103"/>
      <c r="B264" s="377"/>
      <c r="C264" s="377"/>
      <c r="D264" s="377"/>
      <c r="E264" s="377"/>
      <c r="F264" s="377"/>
      <c r="G264" s="377"/>
      <c r="H264" s="377"/>
      <c r="I264" s="377"/>
      <c r="J264" s="377"/>
      <c r="K264" s="377"/>
      <c r="L264" s="377"/>
      <c r="M264" s="378"/>
      <c r="N264" s="378"/>
      <c r="O264" s="378"/>
      <c r="P264" s="378"/>
      <c r="Q264" s="378"/>
      <c r="R264" s="378"/>
      <c r="S264" s="378"/>
      <c r="T264" s="378"/>
      <c r="U264" s="378"/>
      <c r="V264" s="378"/>
      <c r="W264" s="378"/>
      <c r="X264" s="378"/>
      <c r="Y264" s="380"/>
      <c r="Z264" s="409"/>
      <c r="AA264" s="380"/>
      <c r="AB264" s="380"/>
      <c r="AC264" s="380"/>
      <c r="AD264" s="380"/>
      <c r="AE264" s="380"/>
      <c r="AF264" s="380"/>
      <c r="AG264" s="380"/>
      <c r="AH264" s="380"/>
      <c r="AI264" s="380"/>
      <c r="AJ264" s="380"/>
      <c r="AR264" s="380"/>
      <c r="AS264" s="380"/>
      <c r="AT264" s="380"/>
      <c r="AU264" s="380"/>
      <c r="AV264" s="380"/>
      <c r="AW264" s="380"/>
      <c r="AX264" s="380"/>
      <c r="AY264" s="380"/>
      <c r="AZ264" s="380"/>
      <c r="BA264" s="380"/>
      <c r="BB264" s="380"/>
      <c r="BC264" s="380"/>
      <c r="BD264" s="380"/>
      <c r="BE264" s="380"/>
      <c r="BF264" s="380"/>
      <c r="BG264" s="380"/>
      <c r="BH264" s="380"/>
      <c r="BI264" s="380"/>
      <c r="BJ264" s="377"/>
      <c r="CE264" s="380"/>
      <c r="CF264" s="380"/>
      <c r="CG264" s="380"/>
      <c r="EZ264" s="380"/>
      <c r="FA264" s="380"/>
      <c r="FB264" s="380"/>
      <c r="FC264" s="380"/>
      <c r="FD264" s="380"/>
      <c r="FE264" s="380"/>
      <c r="FF264" s="380"/>
      <c r="FG264" s="380"/>
      <c r="FH264" s="380"/>
      <c r="FI264" s="380"/>
      <c r="FJ264" s="380"/>
      <c r="FK264" s="380"/>
      <c r="FL264" s="380"/>
      <c r="FM264" s="380"/>
      <c r="FN264" s="380"/>
      <c r="FO264" s="380"/>
      <c r="FP264" s="380"/>
      <c r="FQ264" s="380"/>
      <c r="FR264" s="380"/>
      <c r="FS264" s="380"/>
      <c r="FT264" s="380"/>
      <c r="FU264" s="380"/>
      <c r="FV264" s="380"/>
      <c r="FW264" s="380"/>
      <c r="FX264" s="380"/>
      <c r="FY264" s="380"/>
      <c r="FZ264" s="380"/>
      <c r="GA264" s="380"/>
      <c r="GB264" s="380"/>
      <c r="GC264" s="380"/>
      <c r="GD264" s="380"/>
      <c r="GE264" s="380"/>
      <c r="GF264" s="380"/>
      <c r="GG264" s="380"/>
      <c r="GH264" s="380"/>
      <c r="GI264" s="380"/>
      <c r="GJ264" s="380"/>
      <c r="GK264" s="380"/>
      <c r="GL264" s="380"/>
      <c r="GM264" s="380"/>
      <c r="GN264" s="380"/>
      <c r="GO264" s="380"/>
      <c r="GP264" s="380"/>
      <c r="GQ264" s="380"/>
      <c r="GR264" s="380"/>
      <c r="GS264" s="380"/>
      <c r="GT264" s="380"/>
      <c r="GU264" s="380"/>
      <c r="GV264" s="380"/>
      <c r="GW264" s="380"/>
      <c r="GX264" s="380"/>
      <c r="GY264" s="380"/>
      <c r="GZ264" s="380"/>
      <c r="HA264" s="380"/>
      <c r="HB264" s="380"/>
      <c r="HC264" s="380"/>
      <c r="HD264" s="380"/>
      <c r="HE264" s="380"/>
      <c r="HF264" s="380"/>
      <c r="HG264" s="380"/>
      <c r="HH264" s="380"/>
    </row>
    <row r="265" spans="1:216">
      <c r="A265" s="103"/>
      <c r="B265" s="377"/>
      <c r="C265" s="377"/>
      <c r="D265" s="377"/>
      <c r="E265" s="377"/>
      <c r="F265" s="377"/>
      <c r="G265" s="377"/>
      <c r="H265" s="377"/>
      <c r="I265" s="377"/>
      <c r="J265" s="377"/>
      <c r="K265" s="377"/>
      <c r="L265" s="377"/>
      <c r="M265" s="378"/>
      <c r="N265" s="378"/>
      <c r="O265" s="378"/>
      <c r="P265" s="378"/>
      <c r="Q265" s="378"/>
      <c r="R265" s="378"/>
      <c r="S265" s="378"/>
      <c r="T265" s="378"/>
      <c r="U265" s="378"/>
      <c r="V265" s="378"/>
      <c r="W265" s="378"/>
      <c r="X265" s="378"/>
      <c r="Y265" s="380"/>
      <c r="Z265" s="409"/>
      <c r="AA265" s="380"/>
      <c r="AB265" s="380"/>
      <c r="AC265" s="380"/>
      <c r="AD265" s="380"/>
      <c r="AE265" s="380"/>
      <c r="AF265" s="380"/>
      <c r="AG265" s="380"/>
      <c r="AH265" s="380"/>
      <c r="AI265" s="380"/>
      <c r="AJ265" s="380"/>
      <c r="AR265" s="380"/>
      <c r="AS265" s="380"/>
      <c r="AT265" s="380"/>
      <c r="AU265" s="380"/>
      <c r="AV265" s="380"/>
      <c r="AW265" s="380"/>
      <c r="AX265" s="380"/>
      <c r="AY265" s="380"/>
      <c r="AZ265" s="380"/>
      <c r="BA265" s="380"/>
      <c r="BB265" s="380"/>
      <c r="BC265" s="380"/>
      <c r="BD265" s="380"/>
      <c r="BE265" s="380"/>
      <c r="BF265" s="380"/>
      <c r="BG265" s="380"/>
      <c r="BH265" s="380"/>
      <c r="BI265" s="380"/>
      <c r="BJ265" s="377"/>
      <c r="CE265" s="380"/>
      <c r="CF265" s="380"/>
      <c r="CG265" s="380"/>
      <c r="EZ265" s="380"/>
      <c r="FA265" s="380"/>
      <c r="FB265" s="380"/>
      <c r="FC265" s="380"/>
      <c r="FD265" s="380"/>
      <c r="FE265" s="380"/>
      <c r="FF265" s="380"/>
      <c r="FG265" s="380"/>
      <c r="FH265" s="380"/>
      <c r="FI265" s="380"/>
      <c r="FJ265" s="380"/>
      <c r="FK265" s="380"/>
      <c r="FL265" s="380"/>
      <c r="FM265" s="380"/>
      <c r="FN265" s="380"/>
      <c r="FO265" s="380"/>
      <c r="FP265" s="380"/>
      <c r="FQ265" s="380"/>
      <c r="FR265" s="380"/>
      <c r="FS265" s="380"/>
      <c r="FT265" s="380"/>
      <c r="FU265" s="380"/>
      <c r="FV265" s="380"/>
      <c r="FW265" s="380"/>
      <c r="FX265" s="380"/>
      <c r="FY265" s="380"/>
      <c r="FZ265" s="380"/>
      <c r="GA265" s="380"/>
      <c r="GB265" s="380"/>
      <c r="GC265" s="380"/>
      <c r="GD265" s="380"/>
      <c r="GE265" s="380"/>
      <c r="GF265" s="380"/>
      <c r="GG265" s="380"/>
      <c r="GH265" s="380"/>
      <c r="GI265" s="380"/>
      <c r="GJ265" s="380"/>
      <c r="GK265" s="380"/>
      <c r="GL265" s="380"/>
      <c r="GM265" s="380"/>
      <c r="GN265" s="380"/>
      <c r="GO265" s="380"/>
      <c r="GP265" s="380"/>
      <c r="GQ265" s="380"/>
      <c r="GR265" s="380"/>
      <c r="GS265" s="380"/>
      <c r="GT265" s="380"/>
      <c r="GU265" s="380"/>
      <c r="GV265" s="380"/>
      <c r="GW265" s="380"/>
      <c r="GX265" s="380"/>
      <c r="GY265" s="380"/>
      <c r="GZ265" s="380"/>
      <c r="HA265" s="380"/>
      <c r="HB265" s="380"/>
      <c r="HC265" s="380"/>
      <c r="HD265" s="380"/>
      <c r="HE265" s="380"/>
      <c r="HF265" s="380"/>
      <c r="HG265" s="380"/>
      <c r="HH265" s="380"/>
    </row>
    <row r="266" spans="1:216">
      <c r="A266" s="103"/>
      <c r="B266" s="377"/>
      <c r="C266" s="377"/>
      <c r="D266" s="377"/>
      <c r="E266" s="377"/>
      <c r="F266" s="377"/>
      <c r="G266" s="377"/>
      <c r="H266" s="377"/>
      <c r="I266" s="377"/>
      <c r="J266" s="377"/>
      <c r="K266" s="377"/>
      <c r="L266" s="377"/>
      <c r="M266" s="378"/>
      <c r="N266" s="378"/>
      <c r="O266" s="378"/>
      <c r="P266" s="378"/>
      <c r="Q266" s="378"/>
      <c r="R266" s="378"/>
      <c r="S266" s="378"/>
      <c r="T266" s="378"/>
      <c r="U266" s="378"/>
      <c r="V266" s="378"/>
      <c r="W266" s="378"/>
      <c r="X266" s="378"/>
      <c r="Y266" s="380"/>
      <c r="Z266" s="409"/>
      <c r="AA266" s="380"/>
      <c r="AB266" s="380"/>
      <c r="AC266" s="380"/>
      <c r="AD266" s="380"/>
      <c r="AE266" s="380"/>
      <c r="AF266" s="380"/>
      <c r="AG266" s="380"/>
      <c r="AH266" s="380"/>
      <c r="AI266" s="380"/>
      <c r="AJ266" s="380"/>
      <c r="AR266" s="380"/>
      <c r="AS266" s="380"/>
      <c r="AT266" s="380"/>
      <c r="AU266" s="380"/>
      <c r="AV266" s="380"/>
      <c r="AW266" s="380"/>
      <c r="AX266" s="380"/>
      <c r="AY266" s="380"/>
      <c r="AZ266" s="380"/>
      <c r="BA266" s="380"/>
      <c r="BB266" s="380"/>
      <c r="BC266" s="380"/>
      <c r="BD266" s="380"/>
      <c r="BE266" s="380"/>
      <c r="BF266" s="380"/>
      <c r="BG266" s="380"/>
      <c r="BH266" s="380"/>
      <c r="BI266" s="380"/>
      <c r="BJ266" s="377"/>
      <c r="CE266" s="380"/>
      <c r="CF266" s="380"/>
      <c r="CG266" s="380"/>
      <c r="EZ266" s="380"/>
      <c r="FA266" s="380"/>
      <c r="FB266" s="380"/>
      <c r="FC266" s="380"/>
      <c r="FD266" s="380"/>
      <c r="FE266" s="380"/>
      <c r="FF266" s="380"/>
      <c r="FG266" s="380"/>
      <c r="FH266" s="380"/>
      <c r="FI266" s="380"/>
      <c r="FJ266" s="380"/>
      <c r="FK266" s="380"/>
      <c r="FL266" s="380"/>
      <c r="FM266" s="380"/>
      <c r="FN266" s="380"/>
      <c r="FO266" s="380"/>
      <c r="FP266" s="380"/>
      <c r="FQ266" s="380"/>
      <c r="FR266" s="380"/>
      <c r="FS266" s="380"/>
      <c r="FT266" s="380"/>
      <c r="FU266" s="380"/>
      <c r="FV266" s="380"/>
      <c r="FW266" s="380"/>
      <c r="FX266" s="380"/>
      <c r="FY266" s="380"/>
      <c r="FZ266" s="380"/>
      <c r="GA266" s="380"/>
      <c r="GB266" s="380"/>
      <c r="GC266" s="380"/>
      <c r="GD266" s="380"/>
      <c r="GE266" s="380"/>
      <c r="GF266" s="380"/>
      <c r="GG266" s="380"/>
      <c r="GH266" s="380"/>
      <c r="GI266" s="380"/>
      <c r="GJ266" s="380"/>
      <c r="GK266" s="380"/>
      <c r="GL266" s="380"/>
      <c r="GM266" s="380"/>
      <c r="GN266" s="380"/>
      <c r="GO266" s="380"/>
      <c r="GP266" s="380"/>
      <c r="GQ266" s="380"/>
      <c r="GR266" s="380"/>
      <c r="GS266" s="380"/>
      <c r="GT266" s="380"/>
      <c r="GU266" s="380"/>
      <c r="GV266" s="380"/>
      <c r="GW266" s="380"/>
      <c r="GX266" s="380"/>
      <c r="GY266" s="380"/>
      <c r="GZ266" s="380"/>
      <c r="HA266" s="380"/>
      <c r="HB266" s="380"/>
      <c r="HC266" s="380"/>
      <c r="HD266" s="380"/>
      <c r="HE266" s="380"/>
      <c r="HF266" s="380"/>
      <c r="HG266" s="380"/>
      <c r="HH266" s="380"/>
    </row>
    <row r="267" spans="1:216">
      <c r="A267" s="103"/>
      <c r="B267" s="377"/>
      <c r="C267" s="377"/>
      <c r="D267" s="377"/>
      <c r="E267" s="377"/>
      <c r="F267" s="377"/>
      <c r="G267" s="377"/>
      <c r="H267" s="377"/>
      <c r="I267" s="377"/>
      <c r="J267" s="377"/>
      <c r="K267" s="377"/>
      <c r="L267" s="377"/>
      <c r="M267" s="378"/>
      <c r="N267" s="378"/>
      <c r="O267" s="378"/>
      <c r="P267" s="378"/>
      <c r="Q267" s="378"/>
      <c r="R267" s="378"/>
      <c r="S267" s="378"/>
      <c r="T267" s="378"/>
      <c r="U267" s="378"/>
      <c r="V267" s="378"/>
      <c r="W267" s="378"/>
      <c r="X267" s="378"/>
      <c r="Y267" s="380"/>
      <c r="Z267" s="409"/>
      <c r="AA267" s="380"/>
      <c r="AB267" s="380"/>
      <c r="AC267" s="380"/>
      <c r="AD267" s="380"/>
      <c r="AE267" s="380"/>
      <c r="AF267" s="380"/>
      <c r="AG267" s="380"/>
      <c r="AH267" s="380"/>
      <c r="AI267" s="380"/>
      <c r="AJ267" s="380"/>
      <c r="AR267" s="380"/>
      <c r="AS267" s="380"/>
      <c r="AT267" s="380"/>
      <c r="AU267" s="380"/>
      <c r="AV267" s="380"/>
      <c r="AW267" s="380"/>
      <c r="AX267" s="380"/>
      <c r="AY267" s="380"/>
      <c r="AZ267" s="380"/>
      <c r="BA267" s="380"/>
      <c r="BB267" s="380"/>
      <c r="BC267" s="380"/>
      <c r="BD267" s="380"/>
      <c r="BE267" s="380"/>
      <c r="BF267" s="380"/>
      <c r="BG267" s="380"/>
      <c r="BH267" s="380"/>
      <c r="BI267" s="380"/>
      <c r="BJ267" s="377"/>
      <c r="CE267" s="380"/>
      <c r="CF267" s="380"/>
      <c r="CG267" s="380"/>
      <c r="EZ267" s="380"/>
      <c r="FA267" s="380"/>
      <c r="FB267" s="380"/>
      <c r="FC267" s="380"/>
      <c r="FD267" s="380"/>
      <c r="FE267" s="380"/>
      <c r="FF267" s="380"/>
      <c r="FG267" s="380"/>
      <c r="FH267" s="380"/>
      <c r="FI267" s="380"/>
      <c r="FJ267" s="380"/>
      <c r="FK267" s="380"/>
      <c r="FL267" s="380"/>
      <c r="FM267" s="380"/>
      <c r="FN267" s="380"/>
      <c r="FO267" s="380"/>
      <c r="FP267" s="380"/>
      <c r="FQ267" s="380"/>
      <c r="FR267" s="380"/>
      <c r="FS267" s="380"/>
      <c r="FT267" s="380"/>
      <c r="FU267" s="380"/>
      <c r="FV267" s="380"/>
      <c r="FW267" s="380"/>
      <c r="FX267" s="380"/>
      <c r="FY267" s="380"/>
      <c r="FZ267" s="380"/>
      <c r="GA267" s="380"/>
      <c r="GB267" s="380"/>
      <c r="GC267" s="380"/>
      <c r="GD267" s="380"/>
      <c r="GE267" s="380"/>
      <c r="GF267" s="380"/>
      <c r="GG267" s="380"/>
      <c r="GH267" s="380"/>
      <c r="GI267" s="380"/>
      <c r="GJ267" s="380"/>
      <c r="GK267" s="380"/>
      <c r="GL267" s="380"/>
      <c r="GM267" s="380"/>
      <c r="GN267" s="380"/>
      <c r="GO267" s="380"/>
      <c r="GP267" s="380"/>
      <c r="GQ267" s="380"/>
      <c r="GR267" s="380"/>
      <c r="GS267" s="380"/>
      <c r="GT267" s="380"/>
      <c r="GU267" s="380"/>
      <c r="GV267" s="380"/>
      <c r="GW267" s="380"/>
      <c r="GX267" s="380"/>
      <c r="GY267" s="380"/>
      <c r="GZ267" s="380"/>
      <c r="HA267" s="380"/>
      <c r="HB267" s="380"/>
      <c r="HC267" s="380"/>
      <c r="HD267" s="380"/>
      <c r="HE267" s="380"/>
      <c r="HF267" s="380"/>
      <c r="HG267" s="380"/>
      <c r="HH267" s="380"/>
    </row>
    <row r="268" spans="1:216">
      <c r="A268" s="103"/>
      <c r="B268" s="377"/>
      <c r="C268" s="377"/>
      <c r="D268" s="377"/>
      <c r="E268" s="377"/>
      <c r="F268" s="377"/>
      <c r="G268" s="377"/>
      <c r="H268" s="377"/>
      <c r="I268" s="377"/>
      <c r="J268" s="377"/>
      <c r="K268" s="377"/>
      <c r="L268" s="377"/>
      <c r="M268" s="378"/>
      <c r="N268" s="378"/>
      <c r="O268" s="378"/>
      <c r="P268" s="378"/>
      <c r="Q268" s="378"/>
      <c r="R268" s="378"/>
      <c r="S268" s="378"/>
      <c r="T268" s="378"/>
      <c r="U268" s="378"/>
      <c r="V268" s="378"/>
      <c r="W268" s="378"/>
      <c r="X268" s="378"/>
      <c r="Y268" s="380"/>
      <c r="Z268" s="409"/>
      <c r="AA268" s="380"/>
      <c r="AB268" s="380"/>
      <c r="AC268" s="380"/>
      <c r="AD268" s="380"/>
      <c r="AE268" s="380"/>
      <c r="AF268" s="380"/>
      <c r="AG268" s="380"/>
      <c r="AH268" s="380"/>
      <c r="AI268" s="380"/>
      <c r="AJ268" s="380"/>
      <c r="AR268" s="380"/>
      <c r="AS268" s="380"/>
      <c r="AT268" s="380"/>
      <c r="AU268" s="380"/>
      <c r="AV268" s="380"/>
      <c r="AW268" s="380"/>
      <c r="AX268" s="380"/>
      <c r="AY268" s="380"/>
      <c r="AZ268" s="380"/>
      <c r="BA268" s="380"/>
      <c r="BB268" s="380"/>
      <c r="BC268" s="380"/>
      <c r="BD268" s="380"/>
      <c r="BE268" s="380"/>
      <c r="BF268" s="380"/>
      <c r="BG268" s="380"/>
      <c r="BH268" s="380"/>
      <c r="BI268" s="380"/>
      <c r="BJ268" s="377"/>
      <c r="CE268" s="380"/>
      <c r="CF268" s="380"/>
      <c r="CG268" s="380"/>
      <c r="EZ268" s="380"/>
      <c r="FA268" s="380"/>
      <c r="FB268" s="380"/>
      <c r="FC268" s="380"/>
      <c r="FD268" s="380"/>
      <c r="FE268" s="380"/>
      <c r="FF268" s="380"/>
      <c r="FG268" s="380"/>
      <c r="FH268" s="380"/>
      <c r="FI268" s="380"/>
      <c r="FJ268" s="380"/>
      <c r="FK268" s="380"/>
      <c r="FL268" s="380"/>
      <c r="FM268" s="380"/>
      <c r="FN268" s="380"/>
      <c r="FO268" s="380"/>
      <c r="FP268" s="380"/>
      <c r="FQ268" s="380"/>
      <c r="FR268" s="380"/>
      <c r="FS268" s="380"/>
      <c r="FT268" s="380"/>
      <c r="FU268" s="380"/>
      <c r="FV268" s="380"/>
      <c r="FW268" s="380"/>
      <c r="FX268" s="380"/>
      <c r="FY268" s="380"/>
      <c r="FZ268" s="380"/>
      <c r="GA268" s="380"/>
      <c r="GB268" s="380"/>
      <c r="GC268" s="380"/>
      <c r="GD268" s="380"/>
      <c r="GE268" s="380"/>
      <c r="GF268" s="380"/>
      <c r="GG268" s="380"/>
      <c r="GH268" s="380"/>
      <c r="GI268" s="380"/>
      <c r="GJ268" s="380"/>
      <c r="GK268" s="380"/>
      <c r="GL268" s="380"/>
      <c r="GM268" s="380"/>
      <c r="GN268" s="380"/>
      <c r="GO268" s="380"/>
      <c r="GP268" s="380"/>
      <c r="GQ268" s="380"/>
      <c r="GR268" s="380"/>
      <c r="GS268" s="380"/>
      <c r="GT268" s="380"/>
      <c r="GU268" s="380"/>
      <c r="GV268" s="380"/>
      <c r="GW268" s="380"/>
      <c r="GX268" s="380"/>
      <c r="GY268" s="380"/>
      <c r="GZ268" s="380"/>
      <c r="HA268" s="380"/>
      <c r="HB268" s="380"/>
      <c r="HC268" s="380"/>
      <c r="HD268" s="380"/>
      <c r="HE268" s="380"/>
      <c r="HF268" s="380"/>
      <c r="HG268" s="380"/>
      <c r="HH268" s="380"/>
    </row>
    <row r="269" spans="1:216">
      <c r="A269" s="103"/>
      <c r="B269" s="377"/>
      <c r="C269" s="377"/>
      <c r="D269" s="377"/>
      <c r="E269" s="377"/>
      <c r="F269" s="377"/>
      <c r="G269" s="377"/>
      <c r="H269" s="377"/>
      <c r="I269" s="377"/>
      <c r="J269" s="377"/>
      <c r="K269" s="377"/>
      <c r="L269" s="377"/>
      <c r="M269" s="378"/>
      <c r="N269" s="378"/>
      <c r="O269" s="378"/>
      <c r="P269" s="378"/>
      <c r="Q269" s="378"/>
      <c r="R269" s="378"/>
      <c r="S269" s="378"/>
      <c r="T269" s="378"/>
      <c r="U269" s="378"/>
      <c r="V269" s="378"/>
      <c r="W269" s="378"/>
      <c r="X269" s="378"/>
      <c r="Y269" s="380"/>
      <c r="Z269" s="409"/>
      <c r="AA269" s="380"/>
      <c r="AB269" s="380"/>
      <c r="AC269" s="380"/>
      <c r="AD269" s="380"/>
      <c r="AE269" s="380"/>
      <c r="AF269" s="380"/>
      <c r="AG269" s="380"/>
      <c r="AH269" s="380"/>
      <c r="AI269" s="380"/>
      <c r="AJ269" s="380"/>
      <c r="AR269" s="380"/>
      <c r="AS269" s="380"/>
      <c r="AT269" s="380"/>
      <c r="AU269" s="380"/>
      <c r="AV269" s="380"/>
      <c r="AW269" s="380"/>
      <c r="AX269" s="380"/>
      <c r="AY269" s="380"/>
      <c r="AZ269" s="380"/>
      <c r="BA269" s="380"/>
      <c r="BB269" s="380"/>
      <c r="BC269" s="380"/>
      <c r="BD269" s="380"/>
      <c r="BE269" s="380"/>
      <c r="BF269" s="380"/>
      <c r="BG269" s="380"/>
      <c r="BH269" s="380"/>
      <c r="BI269" s="380"/>
      <c r="BJ269" s="377"/>
      <c r="CE269" s="380"/>
      <c r="CF269" s="380"/>
      <c r="CG269" s="380"/>
      <c r="EZ269" s="380"/>
      <c r="FA269" s="380"/>
      <c r="FB269" s="380"/>
      <c r="FC269" s="380"/>
      <c r="FD269" s="380"/>
      <c r="FE269" s="380"/>
      <c r="FF269" s="380"/>
      <c r="FG269" s="380"/>
      <c r="FH269" s="380"/>
      <c r="FI269" s="380"/>
      <c r="FJ269" s="380"/>
      <c r="FK269" s="380"/>
      <c r="FL269" s="380"/>
      <c r="FM269" s="380"/>
      <c r="FN269" s="380"/>
      <c r="FO269" s="380"/>
      <c r="FP269" s="380"/>
      <c r="FQ269" s="380"/>
      <c r="FR269" s="380"/>
      <c r="FS269" s="380"/>
      <c r="FT269" s="380"/>
      <c r="FU269" s="380"/>
      <c r="FV269" s="380"/>
      <c r="FW269" s="380"/>
      <c r="FX269" s="380"/>
      <c r="FY269" s="380"/>
      <c r="FZ269" s="380"/>
      <c r="GA269" s="380"/>
      <c r="GB269" s="380"/>
      <c r="GC269" s="380"/>
      <c r="GD269" s="380"/>
      <c r="GE269" s="380"/>
      <c r="GF269" s="380"/>
      <c r="GG269" s="380"/>
      <c r="GH269" s="380"/>
      <c r="GI269" s="380"/>
      <c r="GJ269" s="380"/>
      <c r="GK269" s="380"/>
      <c r="GL269" s="380"/>
      <c r="GM269" s="380"/>
      <c r="GN269" s="380"/>
      <c r="GO269" s="380"/>
      <c r="GP269" s="380"/>
      <c r="GQ269" s="380"/>
      <c r="GR269" s="380"/>
      <c r="GS269" s="380"/>
      <c r="GT269" s="380"/>
      <c r="GU269" s="380"/>
      <c r="GV269" s="380"/>
      <c r="GW269" s="380"/>
      <c r="GX269" s="380"/>
      <c r="GY269" s="380"/>
      <c r="GZ269" s="380"/>
      <c r="HA269" s="380"/>
      <c r="HB269" s="380"/>
      <c r="HC269" s="380"/>
      <c r="HD269" s="380"/>
      <c r="HE269" s="380"/>
      <c r="HF269" s="380"/>
      <c r="HG269" s="380"/>
      <c r="HH269" s="380"/>
    </row>
    <row r="270" spans="1:216">
      <c r="A270" s="103"/>
      <c r="B270" s="377"/>
      <c r="C270" s="377"/>
      <c r="D270" s="377"/>
      <c r="E270" s="377"/>
      <c r="F270" s="377"/>
      <c r="G270" s="377"/>
      <c r="H270" s="377"/>
      <c r="I270" s="377"/>
      <c r="J270" s="377"/>
      <c r="K270" s="377"/>
      <c r="L270" s="377"/>
      <c r="M270" s="378"/>
      <c r="N270" s="378"/>
      <c r="O270" s="378"/>
      <c r="P270" s="378"/>
      <c r="Q270" s="378"/>
      <c r="R270" s="378"/>
      <c r="S270" s="378"/>
      <c r="T270" s="378"/>
      <c r="U270" s="378"/>
      <c r="V270" s="378"/>
      <c r="W270" s="378"/>
      <c r="X270" s="378"/>
      <c r="Y270" s="380"/>
      <c r="Z270" s="409"/>
      <c r="AA270" s="380"/>
      <c r="AB270" s="380"/>
      <c r="AC270" s="380"/>
      <c r="AD270" s="380"/>
      <c r="AE270" s="380"/>
      <c r="AF270" s="380"/>
      <c r="AG270" s="380"/>
      <c r="AH270" s="380"/>
      <c r="AI270" s="380"/>
      <c r="AJ270" s="380"/>
      <c r="AR270" s="380"/>
      <c r="AS270" s="380"/>
      <c r="AT270" s="380"/>
      <c r="AU270" s="380"/>
      <c r="AV270" s="380"/>
      <c r="AW270" s="380"/>
      <c r="AX270" s="380"/>
      <c r="AY270" s="380"/>
      <c r="AZ270" s="380"/>
      <c r="BA270" s="380"/>
      <c r="BB270" s="380"/>
      <c r="BC270" s="380"/>
      <c r="BD270" s="380"/>
      <c r="BE270" s="380"/>
      <c r="BF270" s="380"/>
      <c r="BG270" s="380"/>
      <c r="BH270" s="380"/>
      <c r="BI270" s="380"/>
      <c r="BJ270" s="377"/>
      <c r="CE270" s="380"/>
      <c r="CF270" s="380"/>
      <c r="CG270" s="380"/>
      <c r="EZ270" s="380"/>
      <c r="FA270" s="380"/>
      <c r="FB270" s="380"/>
      <c r="FC270" s="380"/>
      <c r="FD270" s="380"/>
      <c r="FE270" s="380"/>
      <c r="FF270" s="380"/>
      <c r="FG270" s="380"/>
      <c r="FH270" s="380"/>
      <c r="FI270" s="380"/>
      <c r="FJ270" s="380"/>
      <c r="FK270" s="380"/>
      <c r="FL270" s="380"/>
      <c r="FM270" s="380"/>
      <c r="FN270" s="380"/>
      <c r="FO270" s="380"/>
      <c r="FP270" s="380"/>
      <c r="FQ270" s="380"/>
      <c r="FR270" s="380"/>
      <c r="FS270" s="380"/>
      <c r="FT270" s="380"/>
      <c r="FU270" s="380"/>
      <c r="FV270" s="380"/>
      <c r="FW270" s="380"/>
      <c r="FX270" s="380"/>
      <c r="FY270" s="380"/>
      <c r="FZ270" s="380"/>
      <c r="GA270" s="380"/>
      <c r="GB270" s="380"/>
      <c r="GC270" s="380"/>
      <c r="GD270" s="380"/>
      <c r="GE270" s="380"/>
      <c r="GF270" s="380"/>
      <c r="GG270" s="380"/>
      <c r="GH270" s="380"/>
      <c r="GI270" s="380"/>
      <c r="GJ270" s="380"/>
      <c r="GK270" s="380"/>
      <c r="GL270" s="380"/>
      <c r="GM270" s="380"/>
      <c r="GN270" s="380"/>
      <c r="GO270" s="380"/>
      <c r="GP270" s="380"/>
      <c r="GQ270" s="380"/>
      <c r="GR270" s="380"/>
      <c r="GS270" s="380"/>
      <c r="GT270" s="380"/>
      <c r="GU270" s="380"/>
      <c r="GV270" s="380"/>
      <c r="GW270" s="380"/>
      <c r="GX270" s="380"/>
      <c r="GY270" s="380"/>
      <c r="GZ270" s="380"/>
      <c r="HA270" s="380"/>
      <c r="HB270" s="380"/>
      <c r="HC270" s="380"/>
      <c r="HD270" s="380"/>
      <c r="HE270" s="380"/>
      <c r="HF270" s="380"/>
      <c r="HG270" s="380"/>
      <c r="HH270" s="380"/>
    </row>
    <row r="271" spans="1:216">
      <c r="A271" s="103"/>
      <c r="B271" s="377"/>
      <c r="C271" s="377"/>
      <c r="D271" s="377"/>
      <c r="E271" s="377"/>
      <c r="F271" s="377"/>
      <c r="G271" s="377"/>
      <c r="H271" s="377"/>
      <c r="I271" s="377"/>
      <c r="J271" s="377"/>
      <c r="K271" s="377"/>
      <c r="L271" s="377"/>
      <c r="M271" s="378"/>
      <c r="N271" s="378"/>
      <c r="O271" s="378"/>
      <c r="P271" s="378"/>
      <c r="Q271" s="378"/>
      <c r="R271" s="378"/>
      <c r="S271" s="378"/>
      <c r="T271" s="378"/>
      <c r="U271" s="378"/>
      <c r="V271" s="378"/>
      <c r="W271" s="378"/>
      <c r="X271" s="378"/>
      <c r="Y271" s="380"/>
      <c r="Z271" s="409"/>
      <c r="AA271" s="380"/>
      <c r="AB271" s="380"/>
      <c r="AC271" s="380"/>
      <c r="AD271" s="380"/>
      <c r="AE271" s="380"/>
      <c r="AF271" s="380"/>
      <c r="AG271" s="380"/>
      <c r="AH271" s="380"/>
      <c r="AI271" s="380"/>
      <c r="AJ271" s="380"/>
      <c r="AR271" s="380"/>
      <c r="AS271" s="380"/>
      <c r="AT271" s="380"/>
      <c r="AU271" s="380"/>
      <c r="AV271" s="380"/>
      <c r="AW271" s="380"/>
      <c r="AX271" s="380"/>
      <c r="AY271" s="380"/>
      <c r="AZ271" s="380"/>
      <c r="BA271" s="380"/>
      <c r="BB271" s="380"/>
      <c r="BC271" s="380"/>
      <c r="BD271" s="380"/>
      <c r="BE271" s="380"/>
      <c r="BF271" s="380"/>
      <c r="BG271" s="380"/>
      <c r="BH271" s="380"/>
      <c r="BI271" s="380"/>
      <c r="BJ271" s="377"/>
      <c r="CE271" s="380"/>
      <c r="CF271" s="380"/>
      <c r="CG271" s="380"/>
      <c r="EZ271" s="380"/>
      <c r="FA271" s="380"/>
      <c r="FB271" s="380"/>
      <c r="FC271" s="380"/>
      <c r="FD271" s="380"/>
      <c r="FE271" s="380"/>
      <c r="FF271" s="380"/>
      <c r="FG271" s="380"/>
      <c r="FH271" s="380"/>
      <c r="FI271" s="380"/>
      <c r="FJ271" s="380"/>
      <c r="FK271" s="380"/>
      <c r="FL271" s="380"/>
      <c r="FM271" s="380"/>
      <c r="FN271" s="380"/>
      <c r="FO271" s="380"/>
      <c r="FP271" s="380"/>
      <c r="FQ271" s="380"/>
      <c r="FR271" s="380"/>
      <c r="FS271" s="380"/>
      <c r="FT271" s="380"/>
      <c r="FU271" s="380"/>
      <c r="FV271" s="380"/>
      <c r="FW271" s="380"/>
      <c r="FX271" s="380"/>
      <c r="FY271" s="380"/>
      <c r="FZ271" s="380"/>
      <c r="GA271" s="380"/>
      <c r="GB271" s="380"/>
      <c r="GC271" s="380"/>
      <c r="GD271" s="380"/>
      <c r="GE271" s="380"/>
      <c r="GF271" s="380"/>
      <c r="GG271" s="380"/>
      <c r="GH271" s="380"/>
      <c r="GI271" s="380"/>
      <c r="GJ271" s="380"/>
      <c r="GK271" s="380"/>
      <c r="GL271" s="380"/>
      <c r="GM271" s="380"/>
      <c r="GN271" s="380"/>
      <c r="GO271" s="380"/>
      <c r="GP271" s="380"/>
      <c r="GQ271" s="380"/>
      <c r="GR271" s="380"/>
      <c r="GS271" s="380"/>
      <c r="GT271" s="380"/>
      <c r="GU271" s="380"/>
      <c r="GV271" s="380"/>
      <c r="GW271" s="380"/>
      <c r="GX271" s="380"/>
      <c r="GY271" s="380"/>
      <c r="GZ271" s="380"/>
      <c r="HA271" s="380"/>
      <c r="HB271" s="380"/>
      <c r="HC271" s="380"/>
      <c r="HD271" s="380"/>
      <c r="HE271" s="380"/>
      <c r="HF271" s="380"/>
      <c r="HG271" s="380"/>
      <c r="HH271" s="380"/>
    </row>
    <row r="272" spans="1:216">
      <c r="A272" s="103"/>
      <c r="B272" s="377"/>
      <c r="C272" s="377"/>
      <c r="D272" s="377"/>
      <c r="E272" s="377"/>
      <c r="F272" s="377"/>
      <c r="G272" s="377"/>
      <c r="H272" s="377"/>
      <c r="I272" s="377"/>
      <c r="J272" s="377"/>
      <c r="K272" s="377"/>
      <c r="L272" s="377"/>
      <c r="M272" s="378"/>
      <c r="N272" s="378"/>
      <c r="O272" s="378"/>
      <c r="P272" s="378"/>
      <c r="Q272" s="378"/>
      <c r="R272" s="378"/>
      <c r="S272" s="378"/>
      <c r="T272" s="378"/>
      <c r="U272" s="378"/>
      <c r="V272" s="378"/>
      <c r="W272" s="378"/>
      <c r="X272" s="378"/>
      <c r="Y272" s="380"/>
      <c r="Z272" s="409"/>
      <c r="AA272" s="380"/>
      <c r="AB272" s="380"/>
      <c r="AC272" s="380"/>
      <c r="AD272" s="380"/>
      <c r="AE272" s="380"/>
      <c r="AF272" s="380"/>
      <c r="AG272" s="380"/>
      <c r="AH272" s="380"/>
      <c r="AI272" s="380"/>
      <c r="AJ272" s="380"/>
      <c r="AR272" s="380"/>
      <c r="AS272" s="380"/>
      <c r="AT272" s="380"/>
      <c r="AU272" s="380"/>
      <c r="AV272" s="380"/>
      <c r="AW272" s="380"/>
      <c r="AX272" s="380"/>
      <c r="AY272" s="380"/>
      <c r="AZ272" s="380"/>
      <c r="BA272" s="380"/>
      <c r="BB272" s="380"/>
      <c r="BC272" s="380"/>
      <c r="BD272" s="380"/>
      <c r="BE272" s="380"/>
      <c r="BF272" s="380"/>
      <c r="BG272" s="380"/>
      <c r="BH272" s="380"/>
      <c r="BI272" s="380"/>
      <c r="BJ272" s="377"/>
      <c r="CE272" s="380"/>
      <c r="CF272" s="380"/>
      <c r="CG272" s="380"/>
      <c r="EZ272" s="380"/>
      <c r="FA272" s="380"/>
      <c r="FB272" s="380"/>
      <c r="FC272" s="380"/>
      <c r="FD272" s="380"/>
      <c r="FE272" s="380"/>
      <c r="FF272" s="380"/>
      <c r="FG272" s="380"/>
      <c r="FH272" s="380"/>
      <c r="FI272" s="380"/>
      <c r="FJ272" s="380"/>
      <c r="FK272" s="380"/>
      <c r="FL272" s="380"/>
      <c r="FM272" s="380"/>
      <c r="FN272" s="380"/>
      <c r="FO272" s="380"/>
      <c r="FP272" s="380"/>
      <c r="FQ272" s="380"/>
      <c r="FR272" s="380"/>
      <c r="FS272" s="380"/>
      <c r="FT272" s="380"/>
      <c r="FU272" s="380"/>
      <c r="FV272" s="380"/>
      <c r="FW272" s="380"/>
      <c r="FX272" s="380"/>
      <c r="FY272" s="380"/>
      <c r="FZ272" s="380"/>
      <c r="GA272" s="380"/>
      <c r="GB272" s="380"/>
      <c r="GC272" s="380"/>
      <c r="GD272" s="380"/>
      <c r="GE272" s="380"/>
      <c r="GF272" s="380"/>
      <c r="GG272" s="380"/>
      <c r="GH272" s="380"/>
      <c r="GI272" s="380"/>
      <c r="GJ272" s="380"/>
      <c r="GK272" s="380"/>
      <c r="GL272" s="380"/>
      <c r="GM272" s="380"/>
      <c r="GN272" s="380"/>
      <c r="GO272" s="380"/>
      <c r="GP272" s="380"/>
      <c r="GQ272" s="380"/>
      <c r="GR272" s="380"/>
      <c r="GS272" s="380"/>
      <c r="GT272" s="380"/>
      <c r="GU272" s="380"/>
      <c r="GV272" s="380"/>
      <c r="GW272" s="380"/>
      <c r="GX272" s="380"/>
      <c r="GY272" s="380"/>
      <c r="GZ272" s="380"/>
      <c r="HA272" s="380"/>
      <c r="HB272" s="380"/>
      <c r="HC272" s="380"/>
      <c r="HD272" s="380"/>
      <c r="HE272" s="380"/>
      <c r="HF272" s="380"/>
      <c r="HG272" s="380"/>
      <c r="HH272" s="380"/>
    </row>
    <row r="273" spans="1:216">
      <c r="A273" s="103"/>
      <c r="B273" s="377"/>
      <c r="C273" s="377"/>
      <c r="D273" s="377"/>
      <c r="E273" s="377"/>
      <c r="F273" s="377"/>
      <c r="G273" s="377"/>
      <c r="H273" s="377"/>
      <c r="I273" s="377"/>
      <c r="J273" s="377"/>
      <c r="K273" s="377"/>
      <c r="L273" s="377"/>
      <c r="M273" s="378"/>
      <c r="N273" s="378"/>
      <c r="O273" s="378"/>
      <c r="P273" s="378"/>
      <c r="Q273" s="378"/>
      <c r="R273" s="378"/>
      <c r="S273" s="378"/>
      <c r="T273" s="378"/>
      <c r="U273" s="378"/>
      <c r="V273" s="378"/>
      <c r="W273" s="378"/>
      <c r="X273" s="378"/>
      <c r="Y273" s="380"/>
      <c r="Z273" s="409"/>
      <c r="AA273" s="380"/>
      <c r="AB273" s="380"/>
      <c r="AC273" s="380"/>
      <c r="AD273" s="380"/>
      <c r="AE273" s="380"/>
      <c r="AF273" s="380"/>
      <c r="AG273" s="380"/>
      <c r="AH273" s="380"/>
      <c r="AI273" s="380"/>
      <c r="AJ273" s="380"/>
      <c r="AR273" s="380"/>
      <c r="AS273" s="380"/>
      <c r="AT273" s="380"/>
      <c r="AU273" s="380"/>
      <c r="AV273" s="380"/>
      <c r="AW273" s="380"/>
      <c r="AX273" s="380"/>
      <c r="AY273" s="380"/>
      <c r="AZ273" s="380"/>
      <c r="BA273" s="380"/>
      <c r="BB273" s="380"/>
      <c r="BC273" s="380"/>
      <c r="BD273" s="380"/>
      <c r="BE273" s="380"/>
      <c r="BF273" s="380"/>
      <c r="BG273" s="380"/>
      <c r="BH273" s="380"/>
      <c r="BI273" s="380"/>
      <c r="BJ273" s="377"/>
      <c r="CE273" s="380"/>
      <c r="CF273" s="380"/>
      <c r="CG273" s="380"/>
      <c r="EZ273" s="380"/>
      <c r="FA273" s="380"/>
      <c r="FB273" s="380"/>
      <c r="FC273" s="380"/>
      <c r="FD273" s="380"/>
      <c r="FE273" s="380"/>
      <c r="FF273" s="380"/>
      <c r="FG273" s="380"/>
      <c r="FH273" s="380"/>
      <c r="FI273" s="380"/>
      <c r="FJ273" s="380"/>
      <c r="FK273" s="380"/>
      <c r="FL273" s="380"/>
      <c r="FM273" s="380"/>
      <c r="FN273" s="380"/>
      <c r="FO273" s="380"/>
      <c r="FP273" s="380"/>
      <c r="FQ273" s="380"/>
      <c r="FR273" s="380"/>
      <c r="FS273" s="380"/>
      <c r="FT273" s="380"/>
      <c r="FU273" s="380"/>
      <c r="FV273" s="380"/>
      <c r="FW273" s="380"/>
      <c r="FX273" s="380"/>
      <c r="FY273" s="380"/>
      <c r="FZ273" s="380"/>
      <c r="GA273" s="380"/>
      <c r="GB273" s="380"/>
      <c r="GC273" s="380"/>
      <c r="GD273" s="380"/>
      <c r="GE273" s="380"/>
      <c r="GF273" s="380"/>
      <c r="GG273" s="380"/>
      <c r="GH273" s="380"/>
      <c r="GI273" s="380"/>
      <c r="GJ273" s="380"/>
      <c r="GK273" s="380"/>
      <c r="GL273" s="380"/>
      <c r="GM273" s="380"/>
      <c r="GN273" s="380"/>
      <c r="GO273" s="380"/>
      <c r="GP273" s="380"/>
      <c r="GQ273" s="380"/>
      <c r="GR273" s="380"/>
      <c r="GS273" s="380"/>
      <c r="GT273" s="380"/>
      <c r="GU273" s="380"/>
      <c r="GV273" s="380"/>
      <c r="GW273" s="380"/>
      <c r="GX273" s="380"/>
      <c r="GY273" s="380"/>
      <c r="GZ273" s="380"/>
      <c r="HA273" s="380"/>
      <c r="HB273" s="380"/>
      <c r="HC273" s="380"/>
      <c r="HD273" s="380"/>
      <c r="HE273" s="380"/>
      <c r="HF273" s="380"/>
      <c r="HG273" s="380"/>
      <c r="HH273" s="380"/>
    </row>
    <row r="274" spans="1:216">
      <c r="A274" s="103"/>
      <c r="B274" s="377"/>
      <c r="C274" s="377"/>
      <c r="D274" s="377"/>
      <c r="E274" s="377"/>
      <c r="F274" s="377"/>
      <c r="G274" s="377"/>
      <c r="H274" s="377"/>
      <c r="I274" s="377"/>
      <c r="J274" s="377"/>
      <c r="K274" s="377"/>
      <c r="L274" s="377"/>
      <c r="M274" s="378"/>
      <c r="N274" s="378"/>
      <c r="O274" s="378"/>
      <c r="P274" s="378"/>
      <c r="Q274" s="378"/>
      <c r="R274" s="378"/>
      <c r="S274" s="378"/>
      <c r="T274" s="378"/>
      <c r="U274" s="378"/>
      <c r="V274" s="378"/>
      <c r="W274" s="378"/>
      <c r="X274" s="378"/>
      <c r="Y274" s="380"/>
      <c r="Z274" s="409"/>
      <c r="AA274" s="380"/>
      <c r="AB274" s="380"/>
      <c r="AC274" s="380"/>
      <c r="AD274" s="380"/>
      <c r="AE274" s="380"/>
      <c r="AF274" s="380"/>
      <c r="AG274" s="380"/>
      <c r="AH274" s="380"/>
      <c r="AI274" s="380"/>
      <c r="AJ274" s="380"/>
      <c r="AR274" s="380"/>
      <c r="AS274" s="380"/>
      <c r="AT274" s="380"/>
      <c r="AU274" s="380"/>
      <c r="AV274" s="380"/>
      <c r="AW274" s="380"/>
      <c r="AX274" s="380"/>
      <c r="AY274" s="380"/>
      <c r="AZ274" s="380"/>
      <c r="BA274" s="380"/>
      <c r="BB274" s="380"/>
      <c r="BC274" s="380"/>
      <c r="BD274" s="380"/>
      <c r="BE274" s="380"/>
      <c r="BF274" s="380"/>
      <c r="BG274" s="380"/>
      <c r="BH274" s="380"/>
      <c r="BI274" s="380"/>
      <c r="BJ274" s="377"/>
      <c r="CE274" s="380"/>
      <c r="CF274" s="380"/>
      <c r="CG274" s="380"/>
      <c r="EZ274" s="380"/>
      <c r="FA274" s="380"/>
      <c r="FB274" s="380"/>
      <c r="FC274" s="380"/>
      <c r="FD274" s="380"/>
      <c r="FE274" s="380"/>
      <c r="FF274" s="380"/>
      <c r="FG274" s="380"/>
      <c r="FH274" s="380"/>
      <c r="FI274" s="380"/>
      <c r="FJ274" s="380"/>
      <c r="FK274" s="380"/>
      <c r="FL274" s="380"/>
      <c r="FM274" s="380"/>
      <c r="FN274" s="380"/>
      <c r="FO274" s="380"/>
      <c r="FP274" s="380"/>
      <c r="FQ274" s="380"/>
      <c r="FR274" s="380"/>
      <c r="FS274" s="380"/>
      <c r="FT274" s="380"/>
      <c r="FU274" s="380"/>
      <c r="FV274" s="380"/>
      <c r="FW274" s="380"/>
      <c r="FX274" s="380"/>
      <c r="FY274" s="380"/>
      <c r="FZ274" s="380"/>
      <c r="GA274" s="380"/>
      <c r="GB274" s="380"/>
      <c r="GC274" s="380"/>
      <c r="GD274" s="380"/>
      <c r="GE274" s="380"/>
      <c r="GF274" s="380"/>
      <c r="GG274" s="380"/>
      <c r="GH274" s="380"/>
      <c r="GI274" s="380"/>
      <c r="GJ274" s="380"/>
      <c r="GK274" s="380"/>
      <c r="GL274" s="380"/>
      <c r="GM274" s="380"/>
      <c r="GN274" s="380"/>
      <c r="GO274" s="380"/>
      <c r="GP274" s="380"/>
      <c r="GQ274" s="380"/>
      <c r="GR274" s="380"/>
      <c r="GS274" s="380"/>
      <c r="GT274" s="380"/>
      <c r="GU274" s="380"/>
      <c r="GV274" s="380"/>
      <c r="GW274" s="380"/>
      <c r="GX274" s="380"/>
      <c r="GY274" s="380"/>
      <c r="GZ274" s="380"/>
      <c r="HA274" s="380"/>
      <c r="HB274" s="380"/>
      <c r="HC274" s="380"/>
      <c r="HD274" s="380"/>
      <c r="HE274" s="380"/>
      <c r="HF274" s="380"/>
      <c r="HG274" s="380"/>
      <c r="HH274" s="380"/>
    </row>
    <row r="275" spans="1:216">
      <c r="A275" s="103"/>
      <c r="B275" s="377"/>
      <c r="C275" s="377"/>
      <c r="D275" s="377"/>
      <c r="E275" s="377"/>
      <c r="F275" s="377"/>
      <c r="G275" s="377"/>
      <c r="H275" s="377"/>
      <c r="I275" s="377"/>
      <c r="J275" s="377"/>
      <c r="K275" s="377"/>
      <c r="L275" s="377"/>
      <c r="M275" s="378"/>
      <c r="N275" s="378"/>
      <c r="O275" s="378"/>
      <c r="P275" s="378"/>
      <c r="Q275" s="378"/>
      <c r="R275" s="378"/>
      <c r="S275" s="378"/>
      <c r="T275" s="378"/>
      <c r="U275" s="378"/>
      <c r="V275" s="378"/>
      <c r="W275" s="378"/>
      <c r="X275" s="378"/>
      <c r="Y275" s="380"/>
      <c r="Z275" s="409"/>
      <c r="AA275" s="380"/>
      <c r="AB275" s="380"/>
      <c r="AC275" s="380"/>
      <c r="AD275" s="380"/>
      <c r="AE275" s="380"/>
      <c r="AF275" s="380"/>
      <c r="AG275" s="380"/>
      <c r="AH275" s="380"/>
      <c r="AI275" s="380"/>
      <c r="AJ275" s="380"/>
      <c r="AR275" s="380"/>
      <c r="AS275" s="380"/>
      <c r="AT275" s="380"/>
      <c r="AU275" s="380"/>
      <c r="AV275" s="380"/>
      <c r="AW275" s="380"/>
      <c r="AX275" s="380"/>
      <c r="AY275" s="380"/>
      <c r="AZ275" s="380"/>
      <c r="BA275" s="380"/>
      <c r="BB275" s="380"/>
      <c r="BC275" s="380"/>
      <c r="BD275" s="380"/>
      <c r="BE275" s="380"/>
      <c r="BF275" s="380"/>
      <c r="BG275" s="380"/>
      <c r="BH275" s="380"/>
      <c r="BI275" s="380"/>
      <c r="BJ275" s="377"/>
      <c r="CE275" s="380"/>
      <c r="CF275" s="380"/>
      <c r="CG275" s="380"/>
      <c r="EZ275" s="380"/>
      <c r="FA275" s="380"/>
      <c r="FB275" s="380"/>
      <c r="FC275" s="380"/>
      <c r="FD275" s="380"/>
      <c r="FE275" s="380"/>
      <c r="FF275" s="380"/>
      <c r="FG275" s="380"/>
      <c r="FH275" s="380"/>
      <c r="FI275" s="380"/>
      <c r="FJ275" s="380"/>
      <c r="FK275" s="380"/>
      <c r="FL275" s="380"/>
      <c r="FM275" s="380"/>
      <c r="FN275" s="380"/>
      <c r="FO275" s="380"/>
      <c r="FP275" s="380"/>
      <c r="FQ275" s="380"/>
      <c r="FR275" s="380"/>
      <c r="FS275" s="380"/>
      <c r="FT275" s="380"/>
      <c r="FU275" s="380"/>
      <c r="FV275" s="380"/>
      <c r="FW275" s="380"/>
      <c r="FX275" s="380"/>
      <c r="FY275" s="380"/>
      <c r="FZ275" s="380"/>
      <c r="GA275" s="380"/>
      <c r="GB275" s="380"/>
      <c r="GC275" s="380"/>
      <c r="GD275" s="380"/>
      <c r="GE275" s="380"/>
      <c r="GF275" s="380"/>
      <c r="GG275" s="380"/>
      <c r="GH275" s="380"/>
      <c r="GI275" s="380"/>
      <c r="GJ275" s="380"/>
      <c r="GK275" s="380"/>
      <c r="GL275" s="380"/>
      <c r="GM275" s="380"/>
      <c r="GN275" s="380"/>
      <c r="GO275" s="380"/>
      <c r="GP275" s="380"/>
      <c r="GQ275" s="380"/>
      <c r="GR275" s="380"/>
      <c r="GS275" s="380"/>
      <c r="GT275" s="380"/>
      <c r="GU275" s="380"/>
      <c r="GV275" s="380"/>
      <c r="GW275" s="380"/>
      <c r="GX275" s="380"/>
      <c r="GY275" s="380"/>
      <c r="GZ275" s="380"/>
      <c r="HA275" s="380"/>
      <c r="HB275" s="380"/>
      <c r="HC275" s="380"/>
      <c r="HD275" s="380"/>
      <c r="HE275" s="380"/>
      <c r="HF275" s="380"/>
      <c r="HG275" s="380"/>
      <c r="HH275" s="380"/>
    </row>
    <row r="276" spans="1:216">
      <c r="A276" s="103"/>
      <c r="B276" s="377"/>
      <c r="C276" s="377"/>
      <c r="D276" s="377"/>
      <c r="E276" s="377"/>
      <c r="F276" s="377"/>
      <c r="G276" s="377"/>
      <c r="H276" s="377"/>
      <c r="I276" s="377"/>
      <c r="J276" s="377"/>
      <c r="K276" s="377"/>
      <c r="L276" s="377"/>
      <c r="M276" s="378"/>
      <c r="N276" s="378"/>
      <c r="O276" s="378"/>
      <c r="P276" s="378"/>
      <c r="Q276" s="378"/>
      <c r="R276" s="378"/>
      <c r="S276" s="378"/>
      <c r="T276" s="378"/>
      <c r="U276" s="378"/>
      <c r="V276" s="378"/>
      <c r="W276" s="378"/>
      <c r="X276" s="378"/>
      <c r="Y276" s="380"/>
      <c r="Z276" s="409"/>
      <c r="AA276" s="380"/>
      <c r="AB276" s="380"/>
      <c r="AC276" s="380"/>
      <c r="AD276" s="380"/>
      <c r="AE276" s="380"/>
      <c r="AF276" s="380"/>
      <c r="AG276" s="380"/>
      <c r="AH276" s="380"/>
      <c r="AI276" s="380"/>
      <c r="AJ276" s="380"/>
      <c r="AR276" s="380"/>
      <c r="AS276" s="380"/>
      <c r="AT276" s="380"/>
      <c r="AU276" s="380"/>
      <c r="AV276" s="380"/>
      <c r="AW276" s="380"/>
      <c r="AX276" s="380"/>
      <c r="AY276" s="380"/>
      <c r="AZ276" s="380"/>
      <c r="BA276" s="380"/>
      <c r="BB276" s="380"/>
      <c r="BC276" s="380"/>
      <c r="BD276" s="380"/>
      <c r="BE276" s="380"/>
      <c r="BF276" s="380"/>
      <c r="BG276" s="380"/>
      <c r="BH276" s="380"/>
      <c r="BI276" s="380"/>
      <c r="BJ276" s="377"/>
      <c r="CE276" s="380"/>
      <c r="CF276" s="380"/>
      <c r="CG276" s="380"/>
      <c r="EZ276" s="380"/>
      <c r="FA276" s="380"/>
      <c r="FB276" s="380"/>
      <c r="FC276" s="380"/>
      <c r="FD276" s="380"/>
      <c r="FE276" s="380"/>
      <c r="FF276" s="380"/>
      <c r="FG276" s="380"/>
      <c r="FH276" s="380"/>
      <c r="FI276" s="380"/>
      <c r="FJ276" s="380"/>
      <c r="FK276" s="380"/>
      <c r="FL276" s="380"/>
      <c r="FM276" s="380"/>
      <c r="FN276" s="380"/>
      <c r="FO276" s="380"/>
      <c r="FP276" s="380"/>
      <c r="FQ276" s="380"/>
      <c r="FR276" s="380"/>
      <c r="FS276" s="380"/>
      <c r="FT276" s="380"/>
      <c r="FU276" s="380"/>
      <c r="FV276" s="380"/>
      <c r="FW276" s="380"/>
      <c r="FX276" s="380"/>
      <c r="FY276" s="380"/>
      <c r="FZ276" s="380"/>
      <c r="GA276" s="380"/>
      <c r="GB276" s="380"/>
      <c r="GC276" s="380"/>
      <c r="GD276" s="380"/>
      <c r="GE276" s="380"/>
      <c r="GF276" s="380"/>
      <c r="GG276" s="380"/>
      <c r="GH276" s="380"/>
      <c r="GI276" s="380"/>
      <c r="GJ276" s="380"/>
      <c r="GK276" s="380"/>
      <c r="GL276" s="380"/>
      <c r="GM276" s="380"/>
      <c r="GN276" s="380"/>
      <c r="GO276" s="380"/>
      <c r="GP276" s="380"/>
      <c r="GQ276" s="380"/>
      <c r="GR276" s="380"/>
      <c r="GS276" s="380"/>
      <c r="GT276" s="380"/>
      <c r="GU276" s="380"/>
      <c r="GV276" s="380"/>
      <c r="GW276" s="380"/>
      <c r="GX276" s="380"/>
      <c r="GY276" s="380"/>
      <c r="GZ276" s="380"/>
      <c r="HA276" s="380"/>
      <c r="HB276" s="380"/>
      <c r="HC276" s="380"/>
      <c r="HD276" s="380"/>
      <c r="HE276" s="380"/>
      <c r="HF276" s="380"/>
      <c r="HG276" s="380"/>
      <c r="HH276" s="380"/>
    </row>
    <row r="277" spans="1:216">
      <c r="A277" s="103"/>
      <c r="B277" s="377"/>
      <c r="C277" s="377"/>
      <c r="D277" s="377"/>
      <c r="E277" s="377"/>
      <c r="F277" s="377"/>
      <c r="G277" s="377"/>
      <c r="H277" s="377"/>
      <c r="I277" s="377"/>
      <c r="J277" s="377"/>
      <c r="K277" s="377"/>
      <c r="L277" s="377"/>
      <c r="M277" s="378"/>
      <c r="N277" s="378"/>
      <c r="O277" s="378"/>
      <c r="P277" s="378"/>
      <c r="Q277" s="378"/>
      <c r="R277" s="378"/>
      <c r="S277" s="378"/>
      <c r="T277" s="378"/>
      <c r="U277" s="378"/>
      <c r="V277" s="378"/>
      <c r="W277" s="378"/>
      <c r="X277" s="378"/>
      <c r="Y277" s="380"/>
      <c r="Z277" s="409"/>
      <c r="AA277" s="380"/>
      <c r="AB277" s="380"/>
      <c r="AC277" s="380"/>
      <c r="AD277" s="380"/>
      <c r="AE277" s="380"/>
      <c r="AF277" s="380"/>
      <c r="AG277" s="380"/>
      <c r="AH277" s="380"/>
      <c r="AI277" s="380"/>
      <c r="AJ277" s="380"/>
      <c r="AR277" s="380"/>
      <c r="AS277" s="380"/>
      <c r="AT277" s="380"/>
      <c r="AU277" s="380"/>
      <c r="AV277" s="380"/>
      <c r="AW277" s="380"/>
      <c r="AX277" s="380"/>
      <c r="AY277" s="380"/>
      <c r="AZ277" s="380"/>
      <c r="BA277" s="380"/>
      <c r="BB277" s="380"/>
      <c r="BC277" s="380"/>
      <c r="BD277" s="380"/>
      <c r="BE277" s="380"/>
      <c r="BF277" s="380"/>
      <c r="BG277" s="380"/>
      <c r="BH277" s="380"/>
      <c r="BI277" s="380"/>
      <c r="BJ277" s="377"/>
      <c r="CE277" s="380"/>
      <c r="CF277" s="380"/>
      <c r="CG277" s="380"/>
      <c r="EZ277" s="380"/>
      <c r="FA277" s="380"/>
      <c r="FB277" s="380"/>
      <c r="FC277" s="380"/>
      <c r="FD277" s="380"/>
      <c r="FE277" s="380"/>
      <c r="FF277" s="380"/>
      <c r="FG277" s="380"/>
      <c r="FH277" s="380"/>
      <c r="FI277" s="380"/>
      <c r="FJ277" s="380"/>
      <c r="FK277" s="380"/>
      <c r="FL277" s="380"/>
      <c r="FM277" s="380"/>
      <c r="FN277" s="380"/>
      <c r="FO277" s="380"/>
      <c r="FP277" s="380"/>
      <c r="FQ277" s="380"/>
      <c r="FR277" s="380"/>
      <c r="FS277" s="380"/>
      <c r="FT277" s="380"/>
      <c r="FU277" s="380"/>
      <c r="FV277" s="380"/>
      <c r="FW277" s="380"/>
      <c r="FX277" s="380"/>
      <c r="FY277" s="380"/>
      <c r="FZ277" s="380"/>
      <c r="GA277" s="380"/>
      <c r="GB277" s="380"/>
      <c r="GC277" s="380"/>
      <c r="GD277" s="380"/>
      <c r="GE277" s="380"/>
      <c r="GF277" s="380"/>
      <c r="GG277" s="380"/>
      <c r="GH277" s="380"/>
      <c r="GI277" s="380"/>
      <c r="GJ277" s="380"/>
      <c r="GK277" s="380"/>
      <c r="GL277" s="380"/>
      <c r="GM277" s="380"/>
      <c r="GN277" s="380"/>
      <c r="GO277" s="380"/>
      <c r="GP277" s="380"/>
      <c r="GQ277" s="380"/>
      <c r="GR277" s="380"/>
      <c r="GS277" s="380"/>
      <c r="GT277" s="380"/>
      <c r="GU277" s="380"/>
      <c r="GV277" s="380"/>
      <c r="GW277" s="380"/>
      <c r="GX277" s="380"/>
      <c r="GY277" s="380"/>
      <c r="GZ277" s="380"/>
      <c r="HA277" s="380"/>
      <c r="HB277" s="380"/>
      <c r="HC277" s="380"/>
      <c r="HD277" s="380"/>
      <c r="HE277" s="380"/>
      <c r="HF277" s="380"/>
      <c r="HG277" s="380"/>
      <c r="HH277" s="380"/>
    </row>
    <row r="278" spans="1:216">
      <c r="A278" s="103"/>
      <c r="B278" s="377"/>
      <c r="C278" s="377"/>
      <c r="D278" s="377"/>
      <c r="E278" s="377"/>
      <c r="F278" s="377"/>
      <c r="G278" s="377"/>
      <c r="H278" s="377"/>
      <c r="I278" s="377"/>
      <c r="J278" s="377"/>
      <c r="K278" s="377"/>
      <c r="L278" s="377"/>
      <c r="M278" s="378"/>
      <c r="N278" s="378"/>
      <c r="O278" s="378"/>
      <c r="P278" s="378"/>
      <c r="Q278" s="378"/>
      <c r="R278" s="378"/>
      <c r="S278" s="378"/>
      <c r="T278" s="378"/>
      <c r="U278" s="378"/>
      <c r="V278" s="378"/>
      <c r="W278" s="378"/>
      <c r="X278" s="378"/>
      <c r="Y278" s="380"/>
      <c r="Z278" s="409"/>
      <c r="AA278" s="380"/>
      <c r="AB278" s="380"/>
      <c r="AC278" s="380"/>
      <c r="AD278" s="380"/>
      <c r="AE278" s="380"/>
      <c r="AF278" s="380"/>
      <c r="AG278" s="380"/>
      <c r="AH278" s="380"/>
      <c r="AI278" s="380"/>
      <c r="AJ278" s="380"/>
      <c r="AR278" s="380"/>
      <c r="AS278" s="380"/>
      <c r="AT278" s="380"/>
      <c r="AU278" s="380"/>
      <c r="AV278" s="380"/>
      <c r="AW278" s="380"/>
      <c r="AX278" s="380"/>
      <c r="AY278" s="380"/>
      <c r="AZ278" s="380"/>
      <c r="BA278" s="380"/>
      <c r="BB278" s="380"/>
      <c r="BC278" s="380"/>
      <c r="BD278" s="380"/>
      <c r="BE278" s="380"/>
      <c r="BF278" s="380"/>
      <c r="BG278" s="380"/>
      <c r="BH278" s="380"/>
      <c r="BI278" s="380"/>
      <c r="BJ278" s="377"/>
      <c r="CE278" s="380"/>
      <c r="CF278" s="380"/>
      <c r="CG278" s="380"/>
      <c r="EZ278" s="380"/>
      <c r="FA278" s="380"/>
      <c r="FB278" s="380"/>
      <c r="FC278" s="380"/>
      <c r="FD278" s="380"/>
      <c r="FE278" s="380"/>
      <c r="FF278" s="380"/>
      <c r="FG278" s="380"/>
      <c r="FH278" s="380"/>
      <c r="FI278" s="380"/>
      <c r="FJ278" s="380"/>
      <c r="FK278" s="380"/>
      <c r="FL278" s="380"/>
      <c r="FM278" s="380"/>
      <c r="FN278" s="380"/>
      <c r="FO278" s="380"/>
      <c r="FP278" s="380"/>
      <c r="FQ278" s="380"/>
      <c r="FR278" s="380"/>
      <c r="FS278" s="380"/>
      <c r="FT278" s="380"/>
      <c r="FU278" s="380"/>
      <c r="FV278" s="380"/>
      <c r="FW278" s="380"/>
      <c r="FX278" s="380"/>
      <c r="FY278" s="380"/>
      <c r="FZ278" s="380"/>
      <c r="GA278" s="380"/>
      <c r="GB278" s="380"/>
      <c r="GC278" s="380"/>
      <c r="GD278" s="380"/>
      <c r="GE278" s="380"/>
      <c r="GF278" s="380"/>
      <c r="GG278" s="380"/>
      <c r="GH278" s="380"/>
      <c r="GI278" s="380"/>
      <c r="GJ278" s="380"/>
      <c r="GK278" s="380"/>
      <c r="GL278" s="380"/>
      <c r="GM278" s="380"/>
      <c r="GN278" s="380"/>
      <c r="GO278" s="380"/>
      <c r="GP278" s="380"/>
      <c r="GQ278" s="380"/>
      <c r="GR278" s="380"/>
      <c r="GS278" s="380"/>
      <c r="GT278" s="380"/>
      <c r="GU278" s="380"/>
      <c r="GV278" s="380"/>
      <c r="GW278" s="380"/>
      <c r="GX278" s="380"/>
      <c r="GY278" s="380"/>
      <c r="GZ278" s="380"/>
      <c r="HA278" s="380"/>
      <c r="HB278" s="380"/>
      <c r="HC278" s="380"/>
      <c r="HD278" s="380"/>
      <c r="HE278" s="380"/>
      <c r="HF278" s="380"/>
      <c r="HG278" s="380"/>
      <c r="HH278" s="380"/>
    </row>
    <row r="279" spans="1:216">
      <c r="A279" s="103"/>
      <c r="B279" s="377"/>
      <c r="C279" s="377"/>
      <c r="D279" s="377"/>
      <c r="E279" s="377"/>
      <c r="F279" s="377"/>
      <c r="G279" s="377"/>
      <c r="H279" s="377"/>
      <c r="I279" s="377"/>
      <c r="J279" s="377"/>
      <c r="K279" s="377"/>
      <c r="L279" s="377"/>
      <c r="M279" s="378"/>
      <c r="N279" s="378"/>
      <c r="O279" s="378"/>
      <c r="P279" s="378"/>
      <c r="Q279" s="378"/>
      <c r="R279" s="378"/>
      <c r="S279" s="378"/>
      <c r="T279" s="378"/>
      <c r="U279" s="378"/>
      <c r="V279" s="378"/>
      <c r="W279" s="378"/>
      <c r="X279" s="378"/>
      <c r="Y279" s="380"/>
      <c r="Z279" s="409"/>
      <c r="AA279" s="380"/>
      <c r="AB279" s="380"/>
      <c r="AC279" s="380"/>
      <c r="AD279" s="380"/>
      <c r="AE279" s="380"/>
      <c r="AF279" s="380"/>
      <c r="AG279" s="380"/>
      <c r="AH279" s="380"/>
      <c r="AI279" s="380"/>
      <c r="AJ279" s="380"/>
      <c r="AR279" s="380"/>
      <c r="AS279" s="380"/>
      <c r="AT279" s="380"/>
      <c r="AU279" s="380"/>
      <c r="AV279" s="380"/>
      <c r="AW279" s="380"/>
      <c r="AX279" s="380"/>
      <c r="AY279" s="380"/>
      <c r="AZ279" s="380"/>
      <c r="BA279" s="380"/>
      <c r="BB279" s="380"/>
      <c r="BC279" s="380"/>
      <c r="BD279" s="380"/>
      <c r="BE279" s="380"/>
      <c r="BF279" s="380"/>
      <c r="BG279" s="380"/>
      <c r="BH279" s="380"/>
      <c r="BI279" s="380"/>
      <c r="BJ279" s="377"/>
      <c r="CE279" s="380"/>
      <c r="CF279" s="380"/>
      <c r="CG279" s="380"/>
      <c r="EZ279" s="380"/>
      <c r="FA279" s="380"/>
      <c r="FB279" s="380"/>
      <c r="FC279" s="380"/>
      <c r="FD279" s="380"/>
      <c r="FE279" s="380"/>
      <c r="FF279" s="380"/>
      <c r="FG279" s="380"/>
      <c r="FH279" s="380"/>
      <c r="FI279" s="380"/>
      <c r="FJ279" s="380"/>
      <c r="FK279" s="380"/>
      <c r="FL279" s="380"/>
      <c r="FM279" s="380"/>
      <c r="FN279" s="380"/>
      <c r="FO279" s="380"/>
      <c r="FP279" s="380"/>
      <c r="FQ279" s="380"/>
      <c r="FR279" s="380"/>
      <c r="FS279" s="380"/>
      <c r="FT279" s="380"/>
      <c r="FU279" s="380"/>
      <c r="FV279" s="380"/>
      <c r="FW279" s="380"/>
      <c r="FX279" s="380"/>
      <c r="FY279" s="380"/>
      <c r="FZ279" s="380"/>
      <c r="GA279" s="380"/>
      <c r="GB279" s="380"/>
      <c r="GC279" s="380"/>
      <c r="GD279" s="380"/>
      <c r="GE279" s="380"/>
      <c r="GF279" s="380"/>
      <c r="GG279" s="380"/>
      <c r="GH279" s="380"/>
      <c r="GI279" s="380"/>
      <c r="GJ279" s="380"/>
      <c r="GK279" s="380"/>
      <c r="GL279" s="380"/>
      <c r="GM279" s="380"/>
      <c r="GN279" s="380"/>
      <c r="GO279" s="380"/>
      <c r="GP279" s="380"/>
      <c r="GQ279" s="380"/>
      <c r="GR279" s="380"/>
      <c r="GS279" s="380"/>
      <c r="GT279" s="380"/>
      <c r="GU279" s="380"/>
      <c r="GV279" s="380"/>
      <c r="GW279" s="380"/>
      <c r="GX279" s="380"/>
      <c r="GY279" s="380"/>
      <c r="GZ279" s="380"/>
      <c r="HA279" s="380"/>
      <c r="HB279" s="380"/>
      <c r="HC279" s="380"/>
      <c r="HD279" s="380"/>
      <c r="HE279" s="380"/>
      <c r="HF279" s="380"/>
      <c r="HG279" s="380"/>
      <c r="HH279" s="380"/>
    </row>
    <row r="280" spans="1:216">
      <c r="A280" s="103"/>
      <c r="B280" s="377"/>
      <c r="C280" s="377"/>
      <c r="D280" s="377"/>
      <c r="E280" s="377"/>
      <c r="F280" s="377"/>
      <c r="G280" s="377"/>
      <c r="H280" s="377"/>
      <c r="I280" s="377"/>
      <c r="J280" s="377"/>
      <c r="K280" s="377"/>
      <c r="L280" s="377"/>
      <c r="M280" s="378"/>
      <c r="N280" s="378"/>
      <c r="O280" s="378"/>
      <c r="P280" s="378"/>
      <c r="Q280" s="378"/>
      <c r="R280" s="378"/>
      <c r="S280" s="378"/>
      <c r="T280" s="378"/>
      <c r="U280" s="378"/>
      <c r="V280" s="378"/>
      <c r="W280" s="378"/>
      <c r="X280" s="378"/>
      <c r="Y280" s="380"/>
      <c r="Z280" s="409"/>
      <c r="AA280" s="380"/>
      <c r="AB280" s="380"/>
      <c r="AC280" s="380"/>
      <c r="AD280" s="380"/>
      <c r="AE280" s="380"/>
      <c r="AF280" s="380"/>
      <c r="AG280" s="380"/>
      <c r="AH280" s="380"/>
      <c r="AI280" s="380"/>
      <c r="AJ280" s="380"/>
      <c r="AR280" s="380"/>
      <c r="AS280" s="380"/>
      <c r="AT280" s="380"/>
      <c r="AU280" s="380"/>
      <c r="AV280" s="380"/>
      <c r="AW280" s="380"/>
      <c r="AX280" s="380"/>
      <c r="AY280" s="380"/>
      <c r="AZ280" s="380"/>
      <c r="BA280" s="380"/>
      <c r="BB280" s="380"/>
      <c r="BC280" s="380"/>
      <c r="BD280" s="380"/>
      <c r="BE280" s="380"/>
      <c r="BF280" s="380"/>
      <c r="BG280" s="380"/>
      <c r="BH280" s="380"/>
      <c r="BI280" s="380"/>
      <c r="BJ280" s="377"/>
      <c r="CE280" s="380"/>
      <c r="CF280" s="380"/>
      <c r="CG280" s="380"/>
      <c r="EZ280" s="380"/>
      <c r="FA280" s="380"/>
      <c r="FB280" s="380"/>
      <c r="FC280" s="380"/>
      <c r="FD280" s="380"/>
      <c r="FE280" s="380"/>
      <c r="FF280" s="380"/>
      <c r="FG280" s="380"/>
      <c r="FH280" s="380"/>
      <c r="FI280" s="380"/>
      <c r="FJ280" s="380"/>
      <c r="FK280" s="380"/>
      <c r="FL280" s="380"/>
      <c r="FM280" s="380"/>
      <c r="FN280" s="380"/>
      <c r="FO280" s="380"/>
      <c r="FP280" s="380"/>
      <c r="FQ280" s="380"/>
      <c r="FR280" s="380"/>
      <c r="FS280" s="380"/>
      <c r="FT280" s="380"/>
      <c r="FU280" s="380"/>
      <c r="FV280" s="380"/>
      <c r="FW280" s="380"/>
      <c r="FX280" s="380"/>
      <c r="FY280" s="380"/>
      <c r="FZ280" s="380"/>
      <c r="GA280" s="380"/>
      <c r="GB280" s="380"/>
      <c r="GC280" s="380"/>
      <c r="GD280" s="380"/>
      <c r="GE280" s="380"/>
      <c r="GF280" s="380"/>
      <c r="GG280" s="380"/>
      <c r="GH280" s="380"/>
      <c r="GI280" s="380"/>
      <c r="GJ280" s="380"/>
      <c r="GK280" s="380"/>
      <c r="GL280" s="380"/>
      <c r="GM280" s="380"/>
      <c r="GN280" s="380"/>
      <c r="GO280" s="380"/>
      <c r="GP280" s="380"/>
      <c r="GQ280" s="380"/>
      <c r="GR280" s="380"/>
      <c r="GS280" s="380"/>
      <c r="GT280" s="380"/>
      <c r="GU280" s="380"/>
      <c r="GV280" s="380"/>
      <c r="GW280" s="380"/>
      <c r="GX280" s="380"/>
      <c r="GY280" s="380"/>
      <c r="GZ280" s="380"/>
      <c r="HA280" s="380"/>
      <c r="HB280" s="380"/>
      <c r="HC280" s="380"/>
      <c r="HD280" s="380"/>
      <c r="HE280" s="380"/>
      <c r="HF280" s="380"/>
      <c r="HG280" s="380"/>
      <c r="HH280" s="380"/>
    </row>
    <row r="281" spans="1:216">
      <c r="A281" s="103"/>
      <c r="B281" s="377"/>
      <c r="C281" s="377"/>
      <c r="D281" s="377"/>
      <c r="E281" s="377"/>
      <c r="F281" s="377"/>
      <c r="G281" s="377"/>
      <c r="H281" s="377"/>
      <c r="I281" s="377"/>
      <c r="J281" s="377"/>
      <c r="K281" s="377"/>
      <c r="L281" s="377"/>
      <c r="M281" s="378"/>
      <c r="N281" s="378"/>
      <c r="O281" s="378"/>
      <c r="P281" s="378"/>
      <c r="Q281" s="378"/>
      <c r="R281" s="378"/>
      <c r="S281" s="378"/>
      <c r="T281" s="378"/>
      <c r="U281" s="378"/>
      <c r="V281" s="378"/>
      <c r="W281" s="378"/>
      <c r="X281" s="378"/>
      <c r="Y281" s="380"/>
      <c r="Z281" s="409"/>
      <c r="AA281" s="380"/>
      <c r="AB281" s="380"/>
      <c r="AC281" s="380"/>
      <c r="AD281" s="380"/>
      <c r="AE281" s="380"/>
      <c r="AF281" s="380"/>
      <c r="AG281" s="380"/>
      <c r="AH281" s="380"/>
      <c r="AI281" s="380"/>
      <c r="AJ281" s="380"/>
      <c r="AR281" s="380"/>
      <c r="AS281" s="380"/>
      <c r="AT281" s="380"/>
      <c r="AU281" s="380"/>
      <c r="AV281" s="380"/>
      <c r="AW281" s="380"/>
      <c r="AX281" s="380"/>
      <c r="AY281" s="380"/>
      <c r="AZ281" s="380"/>
      <c r="BA281" s="380"/>
      <c r="BB281" s="380"/>
      <c r="BC281" s="380"/>
      <c r="BD281" s="380"/>
      <c r="BE281" s="380"/>
      <c r="BF281" s="380"/>
      <c r="BG281" s="380"/>
      <c r="BH281" s="380"/>
      <c r="BI281" s="380"/>
      <c r="BJ281" s="377"/>
      <c r="CE281" s="380"/>
      <c r="CF281" s="380"/>
      <c r="CG281" s="380"/>
      <c r="EZ281" s="380"/>
      <c r="FA281" s="380"/>
      <c r="FB281" s="380"/>
      <c r="FC281" s="380"/>
      <c r="FD281" s="380"/>
      <c r="FE281" s="380"/>
      <c r="FF281" s="380"/>
      <c r="FG281" s="380"/>
      <c r="FH281" s="380"/>
      <c r="FI281" s="380"/>
      <c r="FJ281" s="380"/>
      <c r="FK281" s="380"/>
      <c r="FL281" s="380"/>
      <c r="FM281" s="380"/>
      <c r="FN281" s="380"/>
      <c r="FO281" s="380"/>
      <c r="FP281" s="380"/>
      <c r="FQ281" s="380"/>
      <c r="FR281" s="380"/>
      <c r="FS281" s="380"/>
      <c r="FT281" s="380"/>
      <c r="FU281" s="380"/>
      <c r="FV281" s="380"/>
      <c r="FW281" s="380"/>
      <c r="FX281" s="380"/>
      <c r="FY281" s="380"/>
      <c r="FZ281" s="380"/>
      <c r="GA281" s="380"/>
      <c r="GB281" s="380"/>
      <c r="GC281" s="380"/>
      <c r="GD281" s="380"/>
      <c r="GE281" s="380"/>
      <c r="GF281" s="380"/>
      <c r="GG281" s="380"/>
      <c r="GH281" s="380"/>
      <c r="GI281" s="380"/>
      <c r="GJ281" s="380"/>
      <c r="GK281" s="380"/>
      <c r="GL281" s="380"/>
      <c r="GM281" s="380"/>
      <c r="GN281" s="380"/>
      <c r="GO281" s="380"/>
      <c r="GP281" s="380"/>
      <c r="GQ281" s="380"/>
      <c r="GR281" s="380"/>
      <c r="GS281" s="380"/>
      <c r="GT281" s="380"/>
      <c r="GU281" s="380"/>
      <c r="GV281" s="380"/>
      <c r="GW281" s="380"/>
      <c r="GX281" s="380"/>
      <c r="GY281" s="380"/>
      <c r="GZ281" s="380"/>
      <c r="HA281" s="380"/>
      <c r="HB281" s="380"/>
      <c r="HC281" s="380"/>
      <c r="HD281" s="380"/>
      <c r="HE281" s="380"/>
      <c r="HF281" s="380"/>
      <c r="HG281" s="380"/>
      <c r="HH281" s="380"/>
    </row>
    <row r="282" spans="1:216">
      <c r="A282" s="103"/>
      <c r="B282" s="377"/>
      <c r="C282" s="377"/>
      <c r="D282" s="377"/>
      <c r="E282" s="377"/>
      <c r="F282" s="377"/>
      <c r="G282" s="377"/>
      <c r="H282" s="377"/>
      <c r="I282" s="377"/>
      <c r="J282" s="377"/>
      <c r="K282" s="377"/>
      <c r="L282" s="377"/>
      <c r="M282" s="378"/>
      <c r="N282" s="378"/>
      <c r="O282" s="378"/>
      <c r="P282" s="378"/>
      <c r="Q282" s="378"/>
      <c r="R282" s="378"/>
      <c r="S282" s="378"/>
      <c r="T282" s="378"/>
      <c r="U282" s="378"/>
      <c r="V282" s="378"/>
      <c r="W282" s="378"/>
      <c r="X282" s="378"/>
      <c r="Y282" s="380"/>
      <c r="Z282" s="409"/>
      <c r="AA282" s="380"/>
      <c r="AB282" s="380"/>
      <c r="AC282" s="380"/>
      <c r="AD282" s="380"/>
      <c r="AE282" s="380"/>
      <c r="AF282" s="380"/>
      <c r="AG282" s="380"/>
      <c r="AH282" s="380"/>
      <c r="AI282" s="380"/>
      <c r="AJ282" s="380"/>
      <c r="AR282" s="380"/>
      <c r="AS282" s="380"/>
      <c r="AT282" s="380"/>
      <c r="AU282" s="380"/>
      <c r="AV282" s="380"/>
      <c r="AW282" s="380"/>
      <c r="AX282" s="380"/>
      <c r="AY282" s="380"/>
      <c r="AZ282" s="380"/>
      <c r="BA282" s="380"/>
      <c r="BB282" s="380"/>
      <c r="BC282" s="380"/>
      <c r="BD282" s="380"/>
      <c r="BE282" s="380"/>
      <c r="BF282" s="380"/>
      <c r="BG282" s="380"/>
      <c r="BH282" s="380"/>
      <c r="BI282" s="380"/>
      <c r="BJ282" s="377"/>
      <c r="CE282" s="380"/>
      <c r="CF282" s="380"/>
      <c r="CG282" s="380"/>
      <c r="EZ282" s="380"/>
      <c r="FA282" s="380"/>
      <c r="FB282" s="380"/>
      <c r="FC282" s="380"/>
      <c r="FD282" s="380"/>
      <c r="FE282" s="380"/>
      <c r="FF282" s="380"/>
      <c r="FG282" s="380"/>
      <c r="FH282" s="380"/>
      <c r="FI282" s="380"/>
      <c r="FJ282" s="380"/>
      <c r="FK282" s="380"/>
      <c r="FL282" s="380"/>
      <c r="FM282" s="380"/>
      <c r="FN282" s="380"/>
      <c r="FO282" s="380"/>
      <c r="FP282" s="380"/>
      <c r="FQ282" s="380"/>
      <c r="FR282" s="380"/>
      <c r="FS282" s="380"/>
      <c r="FT282" s="380"/>
      <c r="FU282" s="380"/>
      <c r="FV282" s="380"/>
      <c r="FW282" s="380"/>
      <c r="FX282" s="380"/>
      <c r="FY282" s="380"/>
      <c r="FZ282" s="380"/>
      <c r="GA282" s="380"/>
      <c r="GB282" s="380"/>
      <c r="GC282" s="380"/>
      <c r="GD282" s="380"/>
      <c r="GE282" s="380"/>
      <c r="GF282" s="380"/>
      <c r="GG282" s="380"/>
      <c r="GH282" s="380"/>
      <c r="GI282" s="380"/>
      <c r="GJ282" s="380"/>
      <c r="GK282" s="380"/>
      <c r="GL282" s="380"/>
      <c r="GM282" s="380"/>
      <c r="GN282" s="380"/>
      <c r="GO282" s="380"/>
      <c r="GP282" s="380"/>
      <c r="GQ282" s="380"/>
      <c r="GR282" s="380"/>
      <c r="GS282" s="380"/>
      <c r="GT282" s="380"/>
      <c r="GU282" s="380"/>
      <c r="GV282" s="380"/>
      <c r="GW282" s="380"/>
      <c r="GX282" s="380"/>
      <c r="GY282" s="380"/>
      <c r="GZ282" s="380"/>
      <c r="HA282" s="380"/>
      <c r="HB282" s="380"/>
      <c r="HC282" s="380"/>
      <c r="HD282" s="380"/>
      <c r="HE282" s="380"/>
      <c r="HF282" s="380"/>
      <c r="HG282" s="380"/>
      <c r="HH282" s="380"/>
    </row>
    <row r="283" spans="1:216">
      <c r="A283" s="103"/>
      <c r="B283" s="377"/>
      <c r="C283" s="377"/>
      <c r="D283" s="377"/>
      <c r="E283" s="377"/>
      <c r="F283" s="377"/>
      <c r="G283" s="377"/>
      <c r="H283" s="377"/>
      <c r="I283" s="377"/>
      <c r="J283" s="377"/>
      <c r="K283" s="377"/>
      <c r="L283" s="377"/>
      <c r="M283" s="378"/>
      <c r="N283" s="378"/>
      <c r="O283" s="378"/>
      <c r="P283" s="378"/>
      <c r="Q283" s="378"/>
      <c r="R283" s="378"/>
      <c r="S283" s="378"/>
      <c r="T283" s="378"/>
      <c r="U283" s="378"/>
      <c r="V283" s="378"/>
      <c r="W283" s="378"/>
      <c r="X283" s="378"/>
      <c r="Y283" s="380"/>
      <c r="Z283" s="409"/>
      <c r="AA283" s="380"/>
      <c r="AB283" s="380"/>
      <c r="AC283" s="380"/>
      <c r="AD283" s="380"/>
      <c r="AE283" s="380"/>
      <c r="AF283" s="380"/>
      <c r="AG283" s="380"/>
      <c r="AH283" s="380"/>
      <c r="AI283" s="380"/>
      <c r="AJ283" s="380"/>
      <c r="AR283" s="380"/>
      <c r="AS283" s="380"/>
      <c r="AT283" s="380"/>
      <c r="AU283" s="380"/>
      <c r="AV283" s="380"/>
      <c r="AW283" s="380"/>
      <c r="AX283" s="380"/>
      <c r="AY283" s="380"/>
      <c r="AZ283" s="380"/>
      <c r="BA283" s="380"/>
      <c r="BB283" s="380"/>
      <c r="BC283" s="380"/>
      <c r="BD283" s="380"/>
      <c r="BE283" s="380"/>
      <c r="BF283" s="380"/>
      <c r="BG283" s="380"/>
      <c r="BH283" s="380"/>
      <c r="BI283" s="380"/>
      <c r="BJ283" s="377"/>
      <c r="CE283" s="380"/>
      <c r="CF283" s="380"/>
      <c r="CG283" s="380"/>
      <c r="EZ283" s="380"/>
      <c r="FA283" s="380"/>
      <c r="FB283" s="380"/>
      <c r="FC283" s="380"/>
      <c r="FD283" s="380"/>
      <c r="FE283" s="380"/>
      <c r="FF283" s="380"/>
      <c r="FG283" s="380"/>
      <c r="FH283" s="380"/>
      <c r="FI283" s="380"/>
      <c r="FJ283" s="380"/>
      <c r="FK283" s="380"/>
      <c r="FL283" s="380"/>
      <c r="FM283" s="380"/>
      <c r="FN283" s="380"/>
      <c r="FO283" s="380"/>
      <c r="FP283" s="380"/>
      <c r="FQ283" s="380"/>
      <c r="FR283" s="380"/>
      <c r="FS283" s="380"/>
      <c r="FT283" s="380"/>
      <c r="FU283" s="380"/>
      <c r="FV283" s="380"/>
      <c r="FW283" s="380"/>
      <c r="FX283" s="380"/>
      <c r="FY283" s="380"/>
      <c r="FZ283" s="380"/>
      <c r="GA283" s="380"/>
      <c r="GB283" s="380"/>
      <c r="GC283" s="380"/>
      <c r="GD283" s="380"/>
      <c r="GE283" s="380"/>
      <c r="GF283" s="380"/>
      <c r="GG283" s="380"/>
      <c r="GH283" s="380"/>
      <c r="GI283" s="380"/>
      <c r="GJ283" s="380"/>
      <c r="GK283" s="380"/>
      <c r="GL283" s="380"/>
      <c r="GM283" s="380"/>
      <c r="GN283" s="380"/>
      <c r="GO283" s="380"/>
      <c r="GP283" s="380"/>
      <c r="GQ283" s="380"/>
      <c r="GR283" s="380"/>
      <c r="GS283" s="380"/>
      <c r="GT283" s="380"/>
      <c r="GU283" s="380"/>
      <c r="GV283" s="380"/>
      <c r="GW283" s="380"/>
      <c r="GX283" s="380"/>
      <c r="GY283" s="380"/>
      <c r="GZ283" s="380"/>
      <c r="HA283" s="380"/>
      <c r="HB283" s="380"/>
      <c r="HC283" s="380"/>
      <c r="HD283" s="380"/>
      <c r="HE283" s="380"/>
      <c r="HF283" s="380"/>
      <c r="HG283" s="380"/>
      <c r="HH283" s="380"/>
    </row>
    <row r="284" spans="1:216">
      <c r="A284" s="103"/>
      <c r="B284" s="377"/>
      <c r="C284" s="377"/>
      <c r="D284" s="377"/>
      <c r="E284" s="377"/>
      <c r="F284" s="377"/>
      <c r="G284" s="377"/>
      <c r="H284" s="377"/>
      <c r="I284" s="377"/>
      <c r="J284" s="377"/>
      <c r="K284" s="377"/>
      <c r="L284" s="377"/>
      <c r="M284" s="378"/>
      <c r="N284" s="378"/>
      <c r="O284" s="378"/>
      <c r="P284" s="378"/>
      <c r="Q284" s="378"/>
      <c r="R284" s="378"/>
      <c r="S284" s="378"/>
      <c r="T284" s="378"/>
      <c r="U284" s="378"/>
      <c r="V284" s="378"/>
      <c r="W284" s="378"/>
      <c r="X284" s="378"/>
      <c r="Y284" s="380"/>
      <c r="Z284" s="409"/>
      <c r="AA284" s="380"/>
      <c r="AB284" s="380"/>
      <c r="AC284" s="380"/>
      <c r="AD284" s="380"/>
      <c r="AE284" s="380"/>
      <c r="AF284" s="380"/>
      <c r="AG284" s="380"/>
      <c r="AH284" s="380"/>
      <c r="AI284" s="380"/>
      <c r="AJ284" s="380"/>
      <c r="AR284" s="380"/>
      <c r="AS284" s="380"/>
      <c r="AT284" s="380"/>
      <c r="AU284" s="380"/>
      <c r="AV284" s="380"/>
      <c r="AW284" s="380"/>
      <c r="AX284" s="380"/>
      <c r="AY284" s="380"/>
      <c r="AZ284" s="380"/>
      <c r="BA284" s="380"/>
      <c r="BB284" s="380"/>
      <c r="BC284" s="380"/>
      <c r="BD284" s="380"/>
      <c r="BE284" s="380"/>
      <c r="BF284" s="380"/>
      <c r="BG284" s="380"/>
      <c r="BH284" s="380"/>
      <c r="BI284" s="380"/>
      <c r="BJ284" s="377"/>
      <c r="CE284" s="380"/>
      <c r="CF284" s="380"/>
      <c r="CG284" s="380"/>
      <c r="EZ284" s="380"/>
      <c r="FA284" s="380"/>
      <c r="FB284" s="380"/>
      <c r="FC284" s="380"/>
      <c r="FD284" s="380"/>
      <c r="FE284" s="380"/>
      <c r="FF284" s="380"/>
      <c r="FG284" s="380"/>
      <c r="FH284" s="380"/>
      <c r="FI284" s="380"/>
      <c r="FJ284" s="380"/>
      <c r="FK284" s="380"/>
      <c r="FL284" s="380"/>
      <c r="FM284" s="380"/>
      <c r="FN284" s="380"/>
      <c r="FO284" s="380"/>
      <c r="FP284" s="380"/>
      <c r="FQ284" s="380"/>
      <c r="FR284" s="380"/>
      <c r="FS284" s="380"/>
      <c r="FT284" s="380"/>
      <c r="FU284" s="380"/>
      <c r="FV284" s="380"/>
      <c r="FW284" s="380"/>
      <c r="FX284" s="380"/>
      <c r="FY284" s="380"/>
      <c r="FZ284" s="380"/>
      <c r="GA284" s="380"/>
      <c r="GB284" s="380"/>
      <c r="GC284" s="380"/>
      <c r="GD284" s="380"/>
      <c r="GE284" s="380"/>
      <c r="GF284" s="380"/>
      <c r="GG284" s="380"/>
      <c r="GH284" s="380"/>
      <c r="GI284" s="380"/>
      <c r="GJ284" s="380"/>
      <c r="GK284" s="380"/>
      <c r="GL284" s="380"/>
      <c r="GM284" s="380"/>
      <c r="GN284" s="380"/>
      <c r="GO284" s="380"/>
      <c r="GP284" s="380"/>
      <c r="GQ284" s="380"/>
      <c r="GR284" s="380"/>
      <c r="GS284" s="380"/>
      <c r="GT284" s="380"/>
      <c r="GU284" s="380"/>
      <c r="GV284" s="380"/>
      <c r="GW284" s="380"/>
      <c r="GX284" s="380"/>
      <c r="GY284" s="380"/>
      <c r="GZ284" s="380"/>
      <c r="HA284" s="380"/>
      <c r="HB284" s="380"/>
      <c r="HC284" s="380"/>
      <c r="HD284" s="380"/>
      <c r="HE284" s="380"/>
      <c r="HF284" s="380"/>
      <c r="HG284" s="380"/>
      <c r="HH284" s="380"/>
    </row>
    <row r="285" spans="1:216">
      <c r="A285" s="103"/>
      <c r="B285" s="377"/>
      <c r="C285" s="377"/>
      <c r="D285" s="377"/>
      <c r="E285" s="377"/>
      <c r="F285" s="377"/>
      <c r="G285" s="377"/>
      <c r="H285" s="377"/>
      <c r="I285" s="377"/>
      <c r="J285" s="377"/>
      <c r="K285" s="377"/>
      <c r="L285" s="377"/>
      <c r="M285" s="378"/>
      <c r="N285" s="378"/>
      <c r="O285" s="378"/>
      <c r="P285" s="378"/>
      <c r="Q285" s="378"/>
      <c r="R285" s="378"/>
      <c r="S285" s="378"/>
      <c r="T285" s="378"/>
      <c r="U285" s="378"/>
      <c r="V285" s="378"/>
      <c r="W285" s="378"/>
      <c r="X285" s="378"/>
      <c r="Y285" s="380"/>
      <c r="Z285" s="409"/>
      <c r="AA285" s="380"/>
      <c r="AB285" s="380"/>
      <c r="AC285" s="380"/>
      <c r="AD285" s="380"/>
      <c r="AE285" s="380"/>
      <c r="AF285" s="380"/>
      <c r="AG285" s="380"/>
      <c r="AH285" s="380"/>
      <c r="AI285" s="380"/>
      <c r="AJ285" s="380"/>
      <c r="AR285" s="380"/>
      <c r="AS285" s="380"/>
      <c r="AT285" s="380"/>
      <c r="AU285" s="380"/>
      <c r="AV285" s="380"/>
      <c r="AW285" s="380"/>
      <c r="AX285" s="380"/>
      <c r="AY285" s="380"/>
      <c r="AZ285" s="380"/>
      <c r="BA285" s="380"/>
      <c r="BB285" s="380"/>
      <c r="BC285" s="380"/>
      <c r="BD285" s="380"/>
      <c r="BE285" s="380"/>
      <c r="BF285" s="380"/>
      <c r="BG285" s="380"/>
      <c r="BH285" s="380"/>
      <c r="BI285" s="380"/>
      <c r="BJ285" s="377"/>
      <c r="CE285" s="380"/>
      <c r="CF285" s="380"/>
      <c r="CG285" s="380"/>
      <c r="EZ285" s="380"/>
      <c r="FA285" s="380"/>
      <c r="FB285" s="380"/>
      <c r="FC285" s="380"/>
      <c r="FD285" s="380"/>
      <c r="FE285" s="380"/>
      <c r="FF285" s="380"/>
      <c r="FG285" s="380"/>
      <c r="FH285" s="380"/>
      <c r="FI285" s="380"/>
      <c r="FJ285" s="380"/>
      <c r="FK285" s="380"/>
      <c r="FL285" s="380"/>
      <c r="FM285" s="380"/>
      <c r="FN285" s="380"/>
      <c r="FO285" s="380"/>
      <c r="FP285" s="380"/>
      <c r="FQ285" s="380"/>
      <c r="FR285" s="380"/>
      <c r="FS285" s="380"/>
      <c r="FT285" s="380"/>
      <c r="FU285" s="380"/>
      <c r="FV285" s="380"/>
      <c r="FW285" s="380"/>
      <c r="FX285" s="380"/>
      <c r="FY285" s="380"/>
      <c r="FZ285" s="380"/>
      <c r="GA285" s="380"/>
      <c r="GB285" s="380"/>
      <c r="GC285" s="380"/>
      <c r="GD285" s="380"/>
      <c r="GE285" s="380"/>
      <c r="GF285" s="380"/>
      <c r="GG285" s="380"/>
      <c r="GH285" s="380"/>
      <c r="GI285" s="380"/>
      <c r="GJ285" s="380"/>
      <c r="GK285" s="380"/>
      <c r="GL285" s="380"/>
      <c r="GM285" s="380"/>
      <c r="GN285" s="380"/>
      <c r="GO285" s="380"/>
      <c r="GP285" s="380"/>
      <c r="GQ285" s="380"/>
      <c r="GR285" s="380"/>
      <c r="GS285" s="380"/>
      <c r="GT285" s="380"/>
      <c r="GU285" s="380"/>
      <c r="GV285" s="380"/>
      <c r="GW285" s="380"/>
      <c r="GX285" s="380"/>
      <c r="GY285" s="380"/>
      <c r="GZ285" s="380"/>
      <c r="HA285" s="380"/>
      <c r="HB285" s="380"/>
      <c r="HC285" s="380"/>
      <c r="HD285" s="380"/>
      <c r="HE285" s="380"/>
      <c r="HF285" s="380"/>
      <c r="HG285" s="380"/>
      <c r="HH285" s="380"/>
    </row>
    <row r="286" spans="1:216">
      <c r="A286" s="103"/>
      <c r="B286" s="377"/>
      <c r="C286" s="377"/>
      <c r="D286" s="377"/>
      <c r="E286" s="377"/>
      <c r="F286" s="377"/>
      <c r="G286" s="377"/>
      <c r="H286" s="377"/>
      <c r="I286" s="377"/>
      <c r="J286" s="377"/>
      <c r="K286" s="377"/>
      <c r="L286" s="377"/>
      <c r="M286" s="378"/>
      <c r="N286" s="378"/>
      <c r="O286" s="378"/>
      <c r="P286" s="378"/>
      <c r="Q286" s="378"/>
      <c r="R286" s="378"/>
      <c r="S286" s="378"/>
      <c r="T286" s="378"/>
      <c r="U286" s="378"/>
      <c r="V286" s="378"/>
      <c r="W286" s="378"/>
      <c r="X286" s="378"/>
      <c r="Y286" s="380"/>
      <c r="Z286" s="409"/>
      <c r="AA286" s="380"/>
      <c r="AB286" s="380"/>
      <c r="AC286" s="380"/>
      <c r="AD286" s="380"/>
      <c r="AE286" s="380"/>
      <c r="AF286" s="380"/>
      <c r="AG286" s="380"/>
      <c r="AH286" s="380"/>
      <c r="AI286" s="380"/>
      <c r="AJ286" s="380"/>
      <c r="AR286" s="380"/>
      <c r="AS286" s="380"/>
      <c r="AT286" s="380"/>
      <c r="AU286" s="380"/>
      <c r="AV286" s="380"/>
      <c r="AW286" s="380"/>
      <c r="AX286" s="380"/>
      <c r="AY286" s="380"/>
      <c r="AZ286" s="380"/>
      <c r="BA286" s="380"/>
      <c r="BB286" s="380"/>
      <c r="BC286" s="380"/>
      <c r="BD286" s="380"/>
      <c r="BE286" s="380"/>
      <c r="BF286" s="380"/>
      <c r="BG286" s="380"/>
      <c r="BH286" s="380"/>
      <c r="BI286" s="380"/>
      <c r="BJ286" s="377"/>
      <c r="CE286" s="380"/>
      <c r="CF286" s="380"/>
      <c r="CG286" s="380"/>
      <c r="EZ286" s="380"/>
      <c r="FA286" s="380"/>
      <c r="FB286" s="380"/>
      <c r="FC286" s="380"/>
      <c r="FD286" s="380"/>
      <c r="FE286" s="380"/>
      <c r="FF286" s="380"/>
      <c r="FG286" s="380"/>
      <c r="FH286" s="380"/>
      <c r="FI286" s="380"/>
      <c r="FJ286" s="380"/>
      <c r="FK286" s="380"/>
      <c r="FL286" s="380"/>
      <c r="FM286" s="380"/>
      <c r="FN286" s="380"/>
      <c r="FO286" s="380"/>
      <c r="FP286" s="380"/>
      <c r="FQ286" s="380"/>
      <c r="FR286" s="380"/>
      <c r="FS286" s="380"/>
      <c r="FT286" s="380"/>
      <c r="FU286" s="380"/>
      <c r="FV286" s="380"/>
      <c r="FW286" s="380"/>
      <c r="FX286" s="380"/>
      <c r="FY286" s="380"/>
      <c r="FZ286" s="380"/>
      <c r="GA286" s="380"/>
      <c r="GB286" s="380"/>
      <c r="GC286" s="380"/>
      <c r="GD286" s="380"/>
      <c r="GE286" s="380"/>
      <c r="GF286" s="380"/>
      <c r="GG286" s="380"/>
      <c r="GH286" s="380"/>
      <c r="GI286" s="380"/>
      <c r="GJ286" s="380"/>
      <c r="GK286" s="380"/>
      <c r="GL286" s="380"/>
      <c r="GM286" s="380"/>
      <c r="GN286" s="380"/>
      <c r="GO286" s="380"/>
      <c r="GP286" s="380"/>
      <c r="GQ286" s="380"/>
      <c r="GR286" s="380"/>
      <c r="GS286" s="380"/>
      <c r="GT286" s="380"/>
      <c r="GU286" s="380"/>
      <c r="GV286" s="380"/>
      <c r="GW286" s="380"/>
      <c r="GX286" s="380"/>
      <c r="GY286" s="380"/>
      <c r="GZ286" s="380"/>
      <c r="HA286" s="380"/>
      <c r="HB286" s="380"/>
      <c r="HC286" s="380"/>
      <c r="HD286" s="380"/>
      <c r="HE286" s="380"/>
      <c r="HF286" s="380"/>
      <c r="HG286" s="380"/>
      <c r="HH286" s="380"/>
    </row>
    <row r="287" spans="1:216">
      <c r="A287" s="103"/>
      <c r="B287" s="377"/>
      <c r="C287" s="377"/>
      <c r="D287" s="377"/>
      <c r="E287" s="377"/>
      <c r="F287" s="377"/>
      <c r="G287" s="377"/>
      <c r="H287" s="377"/>
      <c r="I287" s="377"/>
      <c r="J287" s="377"/>
      <c r="K287" s="377"/>
      <c r="L287" s="377"/>
      <c r="M287" s="378"/>
      <c r="N287" s="378"/>
      <c r="O287" s="378"/>
      <c r="P287" s="378"/>
      <c r="Q287" s="378"/>
      <c r="R287" s="378"/>
      <c r="S287" s="378"/>
      <c r="T287" s="378"/>
      <c r="U287" s="378"/>
      <c r="V287" s="378"/>
      <c r="W287" s="378"/>
      <c r="X287" s="378"/>
      <c r="Y287" s="380"/>
      <c r="Z287" s="409"/>
      <c r="AA287" s="380"/>
      <c r="AB287" s="380"/>
      <c r="AC287" s="380"/>
      <c r="AD287" s="380"/>
      <c r="AE287" s="380"/>
      <c r="AF287" s="380"/>
      <c r="AG287" s="380"/>
      <c r="AH287" s="380"/>
      <c r="AI287" s="380"/>
      <c r="AJ287" s="380"/>
      <c r="AR287" s="380"/>
      <c r="AS287" s="380"/>
      <c r="AT287" s="380"/>
      <c r="AU287" s="380"/>
      <c r="AV287" s="380"/>
      <c r="AW287" s="380"/>
      <c r="AX287" s="380"/>
      <c r="AY287" s="380"/>
      <c r="AZ287" s="380"/>
      <c r="BA287" s="380"/>
      <c r="BB287" s="380"/>
      <c r="BC287" s="380"/>
      <c r="BD287" s="380"/>
      <c r="BE287" s="380"/>
      <c r="BF287" s="380"/>
      <c r="BG287" s="380"/>
      <c r="BH287" s="380"/>
      <c r="BI287" s="380"/>
      <c r="BJ287" s="377"/>
      <c r="CE287" s="380"/>
      <c r="CF287" s="380"/>
      <c r="CG287" s="380"/>
      <c r="EZ287" s="380"/>
      <c r="FA287" s="380"/>
      <c r="FB287" s="380"/>
      <c r="FC287" s="380"/>
      <c r="FD287" s="380"/>
      <c r="FE287" s="380"/>
      <c r="FF287" s="380"/>
      <c r="FG287" s="380"/>
      <c r="FH287" s="380"/>
      <c r="FI287" s="380"/>
      <c r="FJ287" s="380"/>
      <c r="FK287" s="380"/>
      <c r="FL287" s="380"/>
      <c r="FM287" s="380"/>
      <c r="FN287" s="380"/>
      <c r="FO287" s="380"/>
      <c r="FP287" s="380"/>
      <c r="FQ287" s="380"/>
      <c r="FR287" s="380"/>
      <c r="FS287" s="380"/>
      <c r="FT287" s="380"/>
      <c r="FU287" s="380"/>
      <c r="FV287" s="380"/>
      <c r="FW287" s="380"/>
      <c r="FX287" s="380"/>
      <c r="FY287" s="380"/>
      <c r="FZ287" s="380"/>
      <c r="GA287" s="380"/>
      <c r="GB287" s="380"/>
      <c r="GC287" s="380"/>
      <c r="GD287" s="380"/>
      <c r="GE287" s="380"/>
      <c r="GF287" s="380"/>
      <c r="GG287" s="380"/>
      <c r="GH287" s="380"/>
      <c r="GI287" s="380"/>
      <c r="GJ287" s="380"/>
      <c r="GK287" s="380"/>
      <c r="GL287" s="380"/>
      <c r="GM287" s="380"/>
      <c r="GN287" s="380"/>
      <c r="GO287" s="380"/>
      <c r="GP287" s="380"/>
      <c r="GQ287" s="380"/>
      <c r="GR287" s="380"/>
      <c r="GS287" s="380"/>
      <c r="GT287" s="380"/>
      <c r="GU287" s="380"/>
      <c r="GV287" s="380"/>
      <c r="GW287" s="380"/>
      <c r="GX287" s="380"/>
      <c r="GY287" s="380"/>
      <c r="GZ287" s="380"/>
      <c r="HA287" s="380"/>
      <c r="HB287" s="380"/>
      <c r="HC287" s="380"/>
      <c r="HD287" s="380"/>
      <c r="HE287" s="380"/>
      <c r="HF287" s="380"/>
      <c r="HG287" s="380"/>
      <c r="HH287" s="380"/>
    </row>
    <row r="288" spans="1:216">
      <c r="A288" s="103"/>
      <c r="B288" s="377"/>
      <c r="C288" s="377"/>
      <c r="D288" s="377"/>
      <c r="E288" s="377"/>
      <c r="F288" s="377"/>
      <c r="G288" s="377"/>
      <c r="H288" s="377"/>
      <c r="I288" s="377"/>
      <c r="J288" s="377"/>
      <c r="K288" s="377"/>
      <c r="L288" s="377"/>
      <c r="M288" s="378"/>
      <c r="N288" s="378"/>
      <c r="O288" s="378"/>
      <c r="P288" s="378"/>
      <c r="Q288" s="378"/>
      <c r="R288" s="378"/>
      <c r="S288" s="378"/>
      <c r="T288" s="378"/>
      <c r="U288" s="378"/>
      <c r="V288" s="378"/>
      <c r="W288" s="378"/>
      <c r="X288" s="378"/>
      <c r="Y288" s="380"/>
      <c r="Z288" s="409"/>
      <c r="AA288" s="380"/>
      <c r="AB288" s="380"/>
      <c r="AC288" s="380"/>
      <c r="AD288" s="380"/>
      <c r="AE288" s="380"/>
      <c r="AF288" s="380"/>
      <c r="AG288" s="380"/>
      <c r="AH288" s="380"/>
      <c r="AI288" s="380"/>
      <c r="AJ288" s="380"/>
      <c r="AR288" s="380"/>
      <c r="AS288" s="380"/>
      <c r="AT288" s="380"/>
      <c r="AU288" s="380"/>
      <c r="AV288" s="380"/>
      <c r="AW288" s="380"/>
      <c r="AX288" s="380"/>
      <c r="AY288" s="380"/>
      <c r="AZ288" s="380"/>
      <c r="BA288" s="380"/>
      <c r="BB288" s="380"/>
      <c r="BC288" s="380"/>
      <c r="BD288" s="380"/>
      <c r="BE288" s="380"/>
      <c r="BF288" s="380"/>
      <c r="BG288" s="380"/>
      <c r="BH288" s="380"/>
      <c r="BI288" s="380"/>
      <c r="BJ288" s="377"/>
      <c r="CE288" s="380"/>
      <c r="CF288" s="380"/>
      <c r="CG288" s="380"/>
      <c r="EZ288" s="380"/>
      <c r="FA288" s="380"/>
      <c r="FB288" s="380"/>
      <c r="FC288" s="380"/>
      <c r="FD288" s="380"/>
      <c r="FE288" s="380"/>
      <c r="FF288" s="380"/>
      <c r="FG288" s="380"/>
      <c r="FH288" s="380"/>
      <c r="FI288" s="380"/>
      <c r="FJ288" s="380"/>
      <c r="FK288" s="380"/>
      <c r="FL288" s="380"/>
      <c r="FM288" s="380"/>
      <c r="FN288" s="380"/>
      <c r="FO288" s="380"/>
      <c r="FP288" s="380"/>
      <c r="FQ288" s="380"/>
      <c r="FR288" s="380"/>
      <c r="FS288" s="380"/>
      <c r="FT288" s="380"/>
      <c r="FU288" s="380"/>
      <c r="FV288" s="380"/>
      <c r="FW288" s="380"/>
      <c r="FX288" s="380"/>
      <c r="FY288" s="380"/>
      <c r="FZ288" s="380"/>
      <c r="GA288" s="380"/>
      <c r="GB288" s="380"/>
      <c r="GC288" s="380"/>
      <c r="GD288" s="380"/>
      <c r="GE288" s="380"/>
      <c r="GF288" s="380"/>
      <c r="GG288" s="380"/>
      <c r="GH288" s="380"/>
      <c r="GI288" s="380"/>
      <c r="GJ288" s="380"/>
      <c r="GK288" s="380"/>
      <c r="GL288" s="380"/>
      <c r="GM288" s="380"/>
      <c r="GN288" s="380"/>
      <c r="GO288" s="380"/>
      <c r="GP288" s="380"/>
      <c r="GQ288" s="380"/>
      <c r="GR288" s="380"/>
      <c r="GS288" s="380"/>
      <c r="GT288" s="380"/>
      <c r="GU288" s="380"/>
      <c r="GV288" s="380"/>
      <c r="GW288" s="380"/>
      <c r="GX288" s="380"/>
      <c r="GY288" s="380"/>
      <c r="GZ288" s="380"/>
      <c r="HA288" s="380"/>
      <c r="HB288" s="380"/>
      <c r="HC288" s="380"/>
      <c r="HD288" s="380"/>
      <c r="HE288" s="380"/>
      <c r="HF288" s="380"/>
      <c r="HG288" s="380"/>
      <c r="HH288" s="380"/>
    </row>
    <row r="289" spans="1:216">
      <c r="A289" s="103"/>
      <c r="B289" s="377"/>
      <c r="C289" s="377"/>
      <c r="D289" s="377"/>
      <c r="E289" s="377"/>
      <c r="F289" s="377"/>
      <c r="G289" s="377"/>
      <c r="H289" s="377"/>
      <c r="I289" s="377"/>
      <c r="J289" s="377"/>
      <c r="K289" s="377"/>
      <c r="L289" s="377"/>
      <c r="M289" s="378"/>
      <c r="N289" s="378"/>
      <c r="O289" s="378"/>
      <c r="P289" s="378"/>
      <c r="Q289" s="378"/>
      <c r="R289" s="378"/>
      <c r="S289" s="378"/>
      <c r="T289" s="378"/>
      <c r="U289" s="378"/>
      <c r="V289" s="378"/>
      <c r="W289" s="378"/>
      <c r="X289" s="378"/>
      <c r="Y289" s="380"/>
      <c r="Z289" s="409"/>
      <c r="AA289" s="380"/>
      <c r="AB289" s="380"/>
      <c r="AC289" s="380"/>
      <c r="AD289" s="380"/>
      <c r="AE289" s="380"/>
      <c r="AF289" s="380"/>
      <c r="AG289" s="380"/>
      <c r="AH289" s="380"/>
      <c r="AI289" s="380"/>
      <c r="AJ289" s="380"/>
      <c r="AR289" s="380"/>
      <c r="AS289" s="380"/>
      <c r="AT289" s="380"/>
      <c r="AU289" s="380"/>
      <c r="AV289" s="380"/>
      <c r="AW289" s="380"/>
      <c r="AX289" s="380"/>
      <c r="AY289" s="380"/>
      <c r="AZ289" s="380"/>
      <c r="BA289" s="380"/>
      <c r="BB289" s="380"/>
      <c r="BC289" s="380"/>
      <c r="BD289" s="380"/>
      <c r="BE289" s="380"/>
      <c r="BF289" s="380"/>
      <c r="BG289" s="380"/>
      <c r="BH289" s="380"/>
      <c r="BI289" s="380"/>
      <c r="BJ289" s="377"/>
      <c r="CE289" s="380"/>
      <c r="CF289" s="380"/>
      <c r="CG289" s="380"/>
      <c r="EZ289" s="380"/>
      <c r="FA289" s="380"/>
      <c r="FB289" s="380"/>
      <c r="FC289" s="380"/>
      <c r="FD289" s="380"/>
      <c r="FE289" s="380"/>
      <c r="FF289" s="380"/>
      <c r="FG289" s="380"/>
      <c r="FH289" s="380"/>
      <c r="FI289" s="380"/>
      <c r="FJ289" s="380"/>
      <c r="FK289" s="380"/>
      <c r="FL289" s="380"/>
      <c r="FM289" s="380"/>
      <c r="FN289" s="380"/>
      <c r="FO289" s="380"/>
      <c r="FP289" s="380"/>
      <c r="FQ289" s="380"/>
      <c r="FR289" s="380"/>
      <c r="FS289" s="380"/>
      <c r="FT289" s="380"/>
      <c r="FU289" s="380"/>
      <c r="FV289" s="380"/>
      <c r="FW289" s="380"/>
      <c r="FX289" s="380"/>
      <c r="FY289" s="380"/>
      <c r="FZ289" s="380"/>
      <c r="GA289" s="380"/>
      <c r="GB289" s="380"/>
      <c r="GC289" s="380"/>
      <c r="GD289" s="380"/>
      <c r="GE289" s="380"/>
      <c r="GF289" s="380"/>
      <c r="GG289" s="380"/>
      <c r="GH289" s="380"/>
      <c r="GI289" s="380"/>
      <c r="GJ289" s="380"/>
      <c r="GK289" s="380"/>
      <c r="GL289" s="380"/>
      <c r="GM289" s="380"/>
      <c r="GN289" s="380"/>
      <c r="GO289" s="380"/>
      <c r="GP289" s="380"/>
      <c r="GQ289" s="380"/>
      <c r="GR289" s="380"/>
      <c r="GS289" s="380"/>
      <c r="GT289" s="380"/>
      <c r="GU289" s="380"/>
      <c r="GV289" s="380"/>
      <c r="GW289" s="380"/>
      <c r="GX289" s="380"/>
      <c r="GY289" s="380"/>
      <c r="GZ289" s="380"/>
      <c r="HA289" s="380"/>
      <c r="HB289" s="380"/>
      <c r="HC289" s="380"/>
      <c r="HD289" s="380"/>
      <c r="HE289" s="380"/>
      <c r="HF289" s="380"/>
      <c r="HG289" s="380"/>
      <c r="HH289" s="380"/>
    </row>
    <row r="290" spans="1:216">
      <c r="A290" s="103"/>
      <c r="B290" s="377"/>
      <c r="C290" s="377"/>
      <c r="D290" s="377"/>
      <c r="E290" s="377"/>
      <c r="F290" s="377"/>
      <c r="G290" s="377"/>
      <c r="H290" s="377"/>
      <c r="I290" s="377"/>
      <c r="J290" s="377"/>
      <c r="K290" s="377"/>
      <c r="L290" s="377"/>
      <c r="M290" s="378"/>
      <c r="N290" s="378"/>
      <c r="O290" s="378"/>
      <c r="P290" s="378"/>
      <c r="Q290" s="378"/>
      <c r="R290" s="378"/>
      <c r="S290" s="378"/>
      <c r="T290" s="378"/>
      <c r="U290" s="378"/>
      <c r="V290" s="378"/>
      <c r="W290" s="378"/>
      <c r="X290" s="378"/>
      <c r="Y290" s="380"/>
      <c r="Z290" s="409"/>
      <c r="AA290" s="380"/>
      <c r="AB290" s="380"/>
      <c r="AC290" s="380"/>
      <c r="AD290" s="380"/>
      <c r="AE290" s="380"/>
      <c r="AF290" s="380"/>
      <c r="AG290" s="380"/>
      <c r="AH290" s="380"/>
      <c r="AI290" s="380"/>
      <c r="AJ290" s="380"/>
      <c r="AR290" s="380"/>
      <c r="AS290" s="380"/>
      <c r="AT290" s="380"/>
      <c r="AU290" s="380"/>
      <c r="AV290" s="380"/>
      <c r="AW290" s="380"/>
      <c r="AX290" s="380"/>
      <c r="AY290" s="380"/>
      <c r="AZ290" s="380"/>
      <c r="BA290" s="380"/>
      <c r="BB290" s="380"/>
      <c r="BC290" s="380"/>
      <c r="BD290" s="380"/>
      <c r="BE290" s="380"/>
      <c r="BF290" s="380"/>
      <c r="BG290" s="380"/>
      <c r="BH290" s="380"/>
      <c r="BI290" s="380"/>
      <c r="BJ290" s="377"/>
      <c r="CE290" s="380"/>
      <c r="CF290" s="380"/>
      <c r="CG290" s="380"/>
      <c r="EZ290" s="380"/>
      <c r="FA290" s="380"/>
      <c r="FB290" s="380"/>
      <c r="FC290" s="380"/>
      <c r="FD290" s="380"/>
      <c r="FE290" s="380"/>
      <c r="FF290" s="380"/>
      <c r="FG290" s="380"/>
      <c r="FH290" s="380"/>
      <c r="FI290" s="380"/>
      <c r="FJ290" s="380"/>
      <c r="FK290" s="380"/>
      <c r="FL290" s="380"/>
      <c r="FM290" s="380"/>
      <c r="FN290" s="380"/>
      <c r="FO290" s="380"/>
      <c r="FP290" s="380"/>
      <c r="FQ290" s="380"/>
      <c r="FR290" s="380"/>
      <c r="FS290" s="380"/>
      <c r="FT290" s="380"/>
      <c r="FU290" s="380"/>
      <c r="FV290" s="380"/>
      <c r="FW290" s="380"/>
      <c r="FX290" s="380"/>
      <c r="FY290" s="380"/>
      <c r="FZ290" s="380"/>
      <c r="GA290" s="380"/>
      <c r="GB290" s="380"/>
      <c r="GC290" s="380"/>
      <c r="GD290" s="380"/>
      <c r="GE290" s="380"/>
      <c r="GF290" s="380"/>
      <c r="GG290" s="380"/>
      <c r="GH290" s="380"/>
      <c r="GI290" s="380"/>
      <c r="GJ290" s="380"/>
      <c r="GK290" s="380"/>
      <c r="GL290" s="380"/>
      <c r="GM290" s="380"/>
      <c r="GN290" s="380"/>
      <c r="GO290" s="380"/>
      <c r="GP290" s="380"/>
      <c r="GQ290" s="380"/>
      <c r="GR290" s="380"/>
      <c r="GS290" s="380"/>
      <c r="GT290" s="380"/>
      <c r="GU290" s="380"/>
      <c r="GV290" s="380"/>
      <c r="GW290" s="380"/>
      <c r="GX290" s="380"/>
      <c r="GY290" s="380"/>
      <c r="GZ290" s="380"/>
      <c r="HA290" s="380"/>
      <c r="HB290" s="380"/>
      <c r="HC290" s="380"/>
      <c r="HD290" s="380"/>
      <c r="HE290" s="380"/>
      <c r="HF290" s="380"/>
      <c r="HG290" s="380"/>
      <c r="HH290" s="380"/>
    </row>
    <row r="291" spans="1:216">
      <c r="A291" s="103"/>
      <c r="B291" s="377"/>
      <c r="C291" s="377"/>
      <c r="D291" s="377"/>
      <c r="E291" s="377"/>
      <c r="F291" s="377"/>
      <c r="G291" s="377"/>
      <c r="H291" s="377"/>
      <c r="I291" s="377"/>
      <c r="J291" s="377"/>
      <c r="K291" s="377"/>
      <c r="L291" s="377"/>
      <c r="M291" s="378"/>
      <c r="N291" s="378"/>
      <c r="O291" s="378"/>
      <c r="P291" s="378"/>
      <c r="Q291" s="378"/>
      <c r="R291" s="378"/>
      <c r="S291" s="378"/>
      <c r="T291" s="378"/>
      <c r="U291" s="378"/>
      <c r="V291" s="378"/>
      <c r="W291" s="378"/>
      <c r="X291" s="378"/>
      <c r="Y291" s="380"/>
      <c r="Z291" s="409"/>
      <c r="AA291" s="380"/>
      <c r="AB291" s="380"/>
      <c r="AC291" s="380"/>
      <c r="AD291" s="380"/>
      <c r="AE291" s="380"/>
      <c r="AF291" s="380"/>
      <c r="AG291" s="380"/>
      <c r="AH291" s="380"/>
      <c r="AI291" s="380"/>
      <c r="AJ291" s="380"/>
      <c r="AR291" s="380"/>
      <c r="AS291" s="380"/>
      <c r="AT291" s="380"/>
      <c r="AU291" s="380"/>
      <c r="AV291" s="380"/>
      <c r="AW291" s="380"/>
      <c r="AX291" s="380"/>
      <c r="AY291" s="380"/>
      <c r="AZ291" s="380"/>
      <c r="BA291" s="380"/>
      <c r="BB291" s="380"/>
      <c r="BC291" s="380"/>
      <c r="BD291" s="380"/>
      <c r="BE291" s="380"/>
      <c r="BF291" s="380"/>
      <c r="BG291" s="380"/>
      <c r="BH291" s="380"/>
      <c r="BI291" s="380"/>
      <c r="BJ291" s="377"/>
      <c r="CE291" s="380"/>
      <c r="CF291" s="380"/>
      <c r="CG291" s="380"/>
      <c r="EZ291" s="380"/>
      <c r="FA291" s="380"/>
      <c r="FB291" s="380"/>
      <c r="FC291" s="380"/>
      <c r="FD291" s="380"/>
      <c r="FE291" s="380"/>
      <c r="FF291" s="380"/>
      <c r="FG291" s="380"/>
      <c r="FH291" s="380"/>
      <c r="FI291" s="380"/>
      <c r="FJ291" s="380"/>
      <c r="FK291" s="380"/>
      <c r="FL291" s="380"/>
      <c r="FM291" s="380"/>
      <c r="FN291" s="380"/>
      <c r="FO291" s="380"/>
      <c r="FP291" s="380"/>
      <c r="FQ291" s="380"/>
      <c r="FR291" s="380"/>
      <c r="FS291" s="380"/>
      <c r="FT291" s="380"/>
      <c r="FU291" s="380"/>
      <c r="FV291" s="380"/>
      <c r="FW291" s="380"/>
      <c r="FX291" s="380"/>
      <c r="FY291" s="380"/>
      <c r="FZ291" s="380"/>
      <c r="GA291" s="380"/>
      <c r="GB291" s="380"/>
      <c r="GC291" s="380"/>
      <c r="GD291" s="380"/>
      <c r="GE291" s="380"/>
      <c r="GF291" s="380"/>
      <c r="GG291" s="380"/>
      <c r="GH291" s="380"/>
      <c r="GI291" s="380"/>
      <c r="GJ291" s="380"/>
      <c r="GK291" s="380"/>
      <c r="GL291" s="380"/>
      <c r="GM291" s="380"/>
      <c r="GN291" s="380"/>
      <c r="GO291" s="380"/>
      <c r="GP291" s="380"/>
      <c r="GQ291" s="380"/>
      <c r="GR291" s="380"/>
      <c r="GS291" s="380"/>
      <c r="GT291" s="380"/>
      <c r="GU291" s="380"/>
      <c r="GV291" s="380"/>
      <c r="GW291" s="380"/>
      <c r="GX291" s="380"/>
      <c r="GY291" s="380"/>
      <c r="GZ291" s="380"/>
      <c r="HA291" s="380"/>
      <c r="HB291" s="380"/>
      <c r="HC291" s="380"/>
      <c r="HD291" s="380"/>
      <c r="HE291" s="380"/>
      <c r="HF291" s="380"/>
      <c r="HG291" s="380"/>
      <c r="HH291" s="380"/>
    </row>
    <row r="292" spans="1:216">
      <c r="A292" s="103"/>
      <c r="B292" s="377"/>
      <c r="C292" s="377"/>
      <c r="D292" s="377"/>
      <c r="E292" s="377"/>
      <c r="F292" s="377"/>
      <c r="G292" s="377"/>
      <c r="H292" s="377"/>
      <c r="I292" s="377"/>
      <c r="J292" s="377"/>
      <c r="K292" s="377"/>
      <c r="L292" s="377"/>
      <c r="M292" s="378"/>
      <c r="N292" s="378"/>
      <c r="O292" s="378"/>
      <c r="P292" s="378"/>
      <c r="Q292" s="378"/>
      <c r="R292" s="378"/>
      <c r="S292" s="378"/>
      <c r="T292" s="378"/>
      <c r="U292" s="378"/>
      <c r="V292" s="378"/>
      <c r="W292" s="378"/>
      <c r="X292" s="378"/>
      <c r="Y292" s="380"/>
      <c r="Z292" s="409"/>
      <c r="AA292" s="380"/>
      <c r="AB292" s="380"/>
      <c r="AC292" s="380"/>
      <c r="AD292" s="380"/>
      <c r="AE292" s="380"/>
      <c r="AF292" s="380"/>
      <c r="AG292" s="380"/>
      <c r="AH292" s="380"/>
      <c r="AI292" s="380"/>
      <c r="AJ292" s="380"/>
      <c r="AR292" s="380"/>
      <c r="AS292" s="380"/>
      <c r="AT292" s="380"/>
      <c r="AU292" s="380"/>
      <c r="AV292" s="380"/>
      <c r="AW292" s="380"/>
      <c r="AX292" s="380"/>
      <c r="AY292" s="380"/>
      <c r="AZ292" s="380"/>
      <c r="BA292" s="380"/>
      <c r="BB292" s="380"/>
      <c r="BC292" s="380"/>
      <c r="BD292" s="380"/>
      <c r="BE292" s="380"/>
      <c r="BF292" s="380"/>
      <c r="BG292" s="380"/>
      <c r="BH292" s="380"/>
      <c r="BI292" s="380"/>
      <c r="BJ292" s="377"/>
      <c r="CE292" s="380"/>
      <c r="CF292" s="380"/>
      <c r="CG292" s="380"/>
      <c r="EZ292" s="380"/>
      <c r="FA292" s="380"/>
      <c r="FB292" s="380"/>
      <c r="FC292" s="380"/>
      <c r="FD292" s="380"/>
      <c r="FE292" s="380"/>
      <c r="FF292" s="380"/>
      <c r="FG292" s="380"/>
      <c r="FH292" s="380"/>
      <c r="FI292" s="380"/>
      <c r="FJ292" s="380"/>
      <c r="FK292" s="380"/>
      <c r="FL292" s="380"/>
      <c r="FM292" s="380"/>
      <c r="FN292" s="380"/>
      <c r="FO292" s="380"/>
      <c r="FP292" s="380"/>
      <c r="FQ292" s="380"/>
      <c r="FR292" s="380"/>
      <c r="FS292" s="380"/>
      <c r="FT292" s="380"/>
      <c r="FU292" s="380"/>
      <c r="FV292" s="380"/>
      <c r="FW292" s="380"/>
      <c r="FX292" s="380"/>
      <c r="FY292" s="380"/>
      <c r="FZ292" s="380"/>
      <c r="GA292" s="380"/>
      <c r="GB292" s="380"/>
      <c r="GC292" s="380"/>
      <c r="GD292" s="380"/>
      <c r="GE292" s="380"/>
      <c r="GF292" s="380"/>
      <c r="GG292" s="380"/>
      <c r="GH292" s="380"/>
      <c r="GI292" s="380"/>
      <c r="GJ292" s="380"/>
      <c r="GK292" s="380"/>
      <c r="GL292" s="380"/>
      <c r="GM292" s="380"/>
      <c r="GN292" s="380"/>
      <c r="GO292" s="380"/>
      <c r="GP292" s="380"/>
      <c r="GQ292" s="380"/>
      <c r="GR292" s="380"/>
      <c r="GS292" s="380"/>
      <c r="GT292" s="380"/>
      <c r="GU292" s="380"/>
      <c r="GV292" s="380"/>
      <c r="GW292" s="380"/>
      <c r="GX292" s="380"/>
      <c r="GY292" s="380"/>
      <c r="GZ292" s="380"/>
      <c r="HA292" s="380"/>
      <c r="HB292" s="380"/>
      <c r="HC292" s="380"/>
      <c r="HD292" s="380"/>
      <c r="HE292" s="380"/>
      <c r="HF292" s="380"/>
      <c r="HG292" s="380"/>
      <c r="HH292" s="380"/>
    </row>
    <row r="293" spans="1:216">
      <c r="A293" s="103"/>
      <c r="B293" s="377"/>
      <c r="C293" s="377"/>
      <c r="D293" s="377"/>
      <c r="E293" s="377"/>
      <c r="F293" s="377"/>
      <c r="G293" s="377"/>
      <c r="H293" s="377"/>
      <c r="I293" s="377"/>
      <c r="J293" s="377"/>
      <c r="K293" s="377"/>
      <c r="L293" s="377"/>
      <c r="M293" s="378"/>
      <c r="N293" s="378"/>
      <c r="O293" s="378"/>
      <c r="P293" s="378"/>
      <c r="Q293" s="378"/>
      <c r="R293" s="378"/>
      <c r="S293" s="378"/>
      <c r="T293" s="378"/>
      <c r="U293" s="378"/>
      <c r="V293" s="378"/>
      <c r="W293" s="378"/>
      <c r="X293" s="378"/>
      <c r="Y293" s="380"/>
      <c r="Z293" s="409"/>
      <c r="AA293" s="380"/>
      <c r="AB293" s="380"/>
      <c r="AC293" s="380"/>
      <c r="AD293" s="380"/>
      <c r="AE293" s="380"/>
      <c r="AF293" s="380"/>
      <c r="AG293" s="380"/>
      <c r="AH293" s="380"/>
      <c r="AI293" s="380"/>
      <c r="AJ293" s="380"/>
      <c r="AR293" s="380"/>
      <c r="AS293" s="380"/>
      <c r="AT293" s="380"/>
      <c r="AU293" s="380"/>
      <c r="AV293" s="380"/>
      <c r="AW293" s="380"/>
      <c r="AX293" s="380"/>
      <c r="AY293" s="380"/>
      <c r="AZ293" s="380"/>
      <c r="BA293" s="380"/>
      <c r="BB293" s="380"/>
      <c r="BC293" s="380"/>
      <c r="BD293" s="380"/>
      <c r="BE293" s="380"/>
      <c r="BF293" s="380"/>
      <c r="BG293" s="380"/>
      <c r="BH293" s="380"/>
      <c r="BI293" s="380"/>
      <c r="BJ293" s="377"/>
      <c r="CE293" s="380"/>
      <c r="CF293" s="380"/>
      <c r="CG293" s="380"/>
      <c r="EZ293" s="380"/>
      <c r="FA293" s="380"/>
      <c r="FB293" s="380"/>
      <c r="FC293" s="380"/>
      <c r="FD293" s="380"/>
      <c r="FE293" s="380"/>
      <c r="FF293" s="380"/>
      <c r="FG293" s="380"/>
      <c r="FH293" s="380"/>
      <c r="FI293" s="380"/>
      <c r="FJ293" s="380"/>
      <c r="FK293" s="380"/>
      <c r="FL293" s="380"/>
      <c r="FM293" s="380"/>
      <c r="FN293" s="380"/>
      <c r="FO293" s="380"/>
      <c r="FP293" s="380"/>
      <c r="FQ293" s="380"/>
      <c r="FR293" s="380"/>
      <c r="FS293" s="380"/>
      <c r="FT293" s="380"/>
      <c r="FU293" s="380"/>
      <c r="FV293" s="380"/>
      <c r="FW293" s="380"/>
      <c r="FX293" s="380"/>
      <c r="FY293" s="380"/>
      <c r="FZ293" s="380"/>
      <c r="GA293" s="380"/>
      <c r="GB293" s="380"/>
      <c r="GC293" s="380"/>
      <c r="GD293" s="380"/>
      <c r="GE293" s="380"/>
      <c r="GF293" s="380"/>
      <c r="GG293" s="380"/>
      <c r="GH293" s="380"/>
      <c r="GI293" s="380"/>
      <c r="GJ293" s="380"/>
      <c r="GK293" s="380"/>
      <c r="GL293" s="380"/>
      <c r="GM293" s="380"/>
      <c r="GN293" s="380"/>
      <c r="GO293" s="380"/>
      <c r="GP293" s="380"/>
      <c r="GQ293" s="380"/>
      <c r="GR293" s="380"/>
      <c r="GS293" s="380"/>
      <c r="GT293" s="380"/>
      <c r="GU293" s="380"/>
      <c r="GV293" s="380"/>
      <c r="GW293" s="380"/>
      <c r="GX293" s="380"/>
      <c r="GY293" s="380"/>
      <c r="GZ293" s="380"/>
      <c r="HA293" s="380"/>
      <c r="HB293" s="380"/>
      <c r="HC293" s="380"/>
      <c r="HD293" s="380"/>
      <c r="HE293" s="380"/>
      <c r="HF293" s="380"/>
      <c r="HG293" s="380"/>
      <c r="HH293" s="380"/>
    </row>
    <row r="294" spans="1:216">
      <c r="A294" s="103"/>
      <c r="B294" s="377"/>
      <c r="C294" s="377"/>
      <c r="D294" s="377"/>
      <c r="E294" s="377"/>
      <c r="F294" s="377"/>
      <c r="G294" s="377"/>
      <c r="H294" s="377"/>
      <c r="I294" s="377"/>
      <c r="J294" s="377"/>
      <c r="K294" s="377"/>
      <c r="L294" s="377"/>
      <c r="M294" s="378"/>
      <c r="N294" s="378"/>
      <c r="O294" s="378"/>
      <c r="P294" s="378"/>
      <c r="Q294" s="378"/>
      <c r="R294" s="378"/>
      <c r="S294" s="378"/>
      <c r="T294" s="378"/>
      <c r="U294" s="378"/>
      <c r="V294" s="378"/>
      <c r="W294" s="378"/>
      <c r="X294" s="378"/>
      <c r="Y294" s="380"/>
      <c r="Z294" s="409"/>
      <c r="AA294" s="380"/>
      <c r="AB294" s="380"/>
      <c r="AC294" s="380"/>
      <c r="AD294" s="380"/>
      <c r="AE294" s="380"/>
      <c r="AF294" s="380"/>
      <c r="AG294" s="380"/>
      <c r="AH294" s="380"/>
      <c r="AI294" s="380"/>
      <c r="AJ294" s="380"/>
      <c r="AR294" s="380"/>
      <c r="AS294" s="380"/>
      <c r="AT294" s="380"/>
      <c r="AU294" s="380"/>
      <c r="AV294" s="380"/>
      <c r="AW294" s="380"/>
      <c r="AX294" s="380"/>
      <c r="AY294" s="380"/>
      <c r="AZ294" s="380"/>
      <c r="BA294" s="380"/>
      <c r="BB294" s="380"/>
      <c r="BC294" s="380"/>
      <c r="BD294" s="380"/>
      <c r="BE294" s="380"/>
      <c r="BF294" s="380"/>
      <c r="BG294" s="380"/>
      <c r="BH294" s="380"/>
      <c r="BI294" s="380"/>
      <c r="BJ294" s="377"/>
      <c r="CE294" s="380"/>
      <c r="CF294" s="380"/>
      <c r="CG294" s="380"/>
      <c r="EZ294" s="380"/>
      <c r="FA294" s="380"/>
      <c r="FB294" s="380"/>
      <c r="FC294" s="380"/>
      <c r="FD294" s="380"/>
      <c r="FE294" s="380"/>
      <c r="FF294" s="380"/>
      <c r="FG294" s="380"/>
      <c r="FH294" s="380"/>
      <c r="FI294" s="380"/>
      <c r="FJ294" s="380"/>
      <c r="FK294" s="380"/>
      <c r="FL294" s="380"/>
      <c r="FM294" s="380"/>
      <c r="FN294" s="380"/>
      <c r="FO294" s="380"/>
      <c r="FP294" s="380"/>
      <c r="FQ294" s="380"/>
      <c r="FR294" s="380"/>
      <c r="FS294" s="380"/>
      <c r="FT294" s="380"/>
      <c r="FU294" s="380"/>
      <c r="FV294" s="380"/>
      <c r="FW294" s="380"/>
      <c r="FX294" s="380"/>
      <c r="FY294" s="380"/>
      <c r="FZ294" s="380"/>
      <c r="GA294" s="380"/>
      <c r="GB294" s="380"/>
      <c r="GC294" s="380"/>
      <c r="GD294" s="380"/>
      <c r="GE294" s="380"/>
      <c r="GF294" s="380"/>
      <c r="GG294" s="380"/>
      <c r="GH294" s="380"/>
      <c r="GI294" s="380"/>
      <c r="GJ294" s="380"/>
      <c r="GK294" s="380"/>
      <c r="GL294" s="380"/>
      <c r="GM294" s="380"/>
      <c r="GN294" s="380"/>
      <c r="GO294" s="380"/>
      <c r="GP294" s="380"/>
      <c r="GQ294" s="380"/>
      <c r="GR294" s="380"/>
      <c r="GS294" s="380"/>
      <c r="GT294" s="380"/>
      <c r="GU294" s="380"/>
      <c r="GV294" s="380"/>
      <c r="GW294" s="380"/>
      <c r="GX294" s="380"/>
      <c r="GY294" s="380"/>
      <c r="GZ294" s="380"/>
      <c r="HA294" s="380"/>
      <c r="HB294" s="380"/>
      <c r="HC294" s="380"/>
      <c r="HD294" s="380"/>
      <c r="HE294" s="380"/>
      <c r="HF294" s="380"/>
      <c r="HG294" s="380"/>
      <c r="HH294" s="380"/>
    </row>
    <row r="295" spans="1:216">
      <c r="A295" s="103"/>
      <c r="B295" s="377"/>
      <c r="C295" s="377"/>
      <c r="D295" s="377"/>
      <c r="E295" s="377"/>
      <c r="F295" s="377"/>
      <c r="G295" s="377"/>
      <c r="H295" s="377"/>
      <c r="I295" s="377"/>
      <c r="J295" s="377"/>
      <c r="K295" s="377"/>
      <c r="L295" s="377"/>
      <c r="M295" s="378"/>
      <c r="N295" s="378"/>
      <c r="O295" s="378"/>
      <c r="P295" s="378"/>
      <c r="Q295" s="378"/>
      <c r="R295" s="378"/>
      <c r="S295" s="378"/>
      <c r="T295" s="378"/>
      <c r="U295" s="378"/>
      <c r="V295" s="378"/>
      <c r="W295" s="378"/>
      <c r="X295" s="378"/>
      <c r="Y295" s="380"/>
      <c r="Z295" s="409"/>
      <c r="AA295" s="380"/>
      <c r="AB295" s="380"/>
      <c r="AC295" s="380"/>
      <c r="AD295" s="380"/>
      <c r="AE295" s="380"/>
      <c r="AF295" s="380"/>
      <c r="AG295" s="380"/>
      <c r="AH295" s="380"/>
      <c r="AI295" s="380"/>
      <c r="AJ295" s="380"/>
      <c r="AR295" s="380"/>
      <c r="AS295" s="380"/>
      <c r="AT295" s="380"/>
      <c r="AU295" s="380"/>
      <c r="AV295" s="380"/>
      <c r="AW295" s="380"/>
      <c r="AX295" s="380"/>
      <c r="AY295" s="380"/>
      <c r="AZ295" s="380"/>
      <c r="BA295" s="380"/>
      <c r="BB295" s="380"/>
      <c r="BC295" s="380"/>
      <c r="BD295" s="380"/>
      <c r="BE295" s="380"/>
      <c r="BF295" s="380"/>
      <c r="BG295" s="380"/>
      <c r="BH295" s="380"/>
      <c r="BI295" s="380"/>
      <c r="BJ295" s="377"/>
      <c r="CE295" s="380"/>
      <c r="CF295" s="380"/>
      <c r="CG295" s="380"/>
      <c r="EZ295" s="380"/>
      <c r="FA295" s="380"/>
      <c r="FB295" s="380"/>
      <c r="FC295" s="380"/>
      <c r="FD295" s="380"/>
      <c r="FE295" s="380"/>
      <c r="FF295" s="380"/>
      <c r="FG295" s="380"/>
      <c r="FH295" s="380"/>
      <c r="FI295" s="380"/>
      <c r="FJ295" s="380"/>
      <c r="FK295" s="380"/>
      <c r="FL295" s="380"/>
      <c r="FM295" s="380"/>
      <c r="FN295" s="380"/>
      <c r="FO295" s="380"/>
      <c r="FP295" s="380"/>
      <c r="FQ295" s="380"/>
      <c r="FR295" s="380"/>
      <c r="FS295" s="380"/>
      <c r="FT295" s="380"/>
      <c r="FU295" s="380"/>
      <c r="FV295" s="380"/>
      <c r="FW295" s="380"/>
      <c r="FX295" s="380"/>
      <c r="FY295" s="380"/>
      <c r="FZ295" s="380"/>
      <c r="GA295" s="380"/>
      <c r="GB295" s="380"/>
      <c r="GC295" s="380"/>
      <c r="GD295" s="380"/>
      <c r="GE295" s="380"/>
      <c r="GF295" s="380"/>
      <c r="GG295" s="380"/>
      <c r="GH295" s="380"/>
      <c r="GI295" s="380"/>
      <c r="GJ295" s="380"/>
      <c r="GK295" s="380"/>
      <c r="GL295" s="380"/>
      <c r="GM295" s="380"/>
      <c r="GN295" s="380"/>
      <c r="GO295" s="380"/>
      <c r="GP295" s="380"/>
      <c r="GQ295" s="380"/>
      <c r="GR295" s="380"/>
      <c r="GS295" s="380"/>
      <c r="GT295" s="380"/>
      <c r="GU295" s="380"/>
      <c r="GV295" s="380"/>
      <c r="GW295" s="380"/>
      <c r="GX295" s="380"/>
      <c r="GY295" s="380"/>
      <c r="GZ295" s="380"/>
      <c r="HA295" s="380"/>
      <c r="HB295" s="380"/>
      <c r="HC295" s="380"/>
      <c r="HD295" s="380"/>
      <c r="HE295" s="380"/>
      <c r="HF295" s="380"/>
      <c r="HG295" s="380"/>
      <c r="HH295" s="380"/>
    </row>
    <row r="296" spans="1:216">
      <c r="A296" s="103"/>
      <c r="B296" s="377"/>
      <c r="C296" s="377"/>
      <c r="D296" s="377"/>
      <c r="E296" s="377"/>
      <c r="F296" s="377"/>
      <c r="G296" s="377"/>
      <c r="H296" s="377"/>
      <c r="I296" s="377"/>
      <c r="J296" s="377"/>
      <c r="K296" s="377"/>
      <c r="L296" s="377"/>
      <c r="M296" s="378"/>
      <c r="N296" s="378"/>
      <c r="O296" s="378"/>
      <c r="P296" s="378"/>
      <c r="Q296" s="378"/>
      <c r="R296" s="378"/>
      <c r="S296" s="378"/>
      <c r="T296" s="378"/>
      <c r="U296" s="378"/>
      <c r="V296" s="378"/>
      <c r="W296" s="378"/>
      <c r="X296" s="378"/>
      <c r="Y296" s="380"/>
      <c r="Z296" s="409"/>
      <c r="AA296" s="380"/>
      <c r="AB296" s="380"/>
      <c r="AC296" s="380"/>
      <c r="AD296" s="380"/>
      <c r="AE296" s="380"/>
      <c r="AF296" s="380"/>
      <c r="AG296" s="380"/>
      <c r="AH296" s="380"/>
      <c r="AI296" s="380"/>
      <c r="AJ296" s="380"/>
      <c r="AR296" s="380"/>
      <c r="AS296" s="380"/>
      <c r="AT296" s="380"/>
      <c r="AU296" s="380"/>
      <c r="AV296" s="380"/>
      <c r="AW296" s="380"/>
      <c r="AX296" s="380"/>
      <c r="AY296" s="380"/>
      <c r="AZ296" s="380"/>
      <c r="BA296" s="380"/>
      <c r="BB296" s="380"/>
      <c r="BC296" s="380"/>
      <c r="BD296" s="380"/>
      <c r="BE296" s="380"/>
      <c r="BF296" s="380"/>
      <c r="BG296" s="380"/>
      <c r="BH296" s="380"/>
      <c r="BI296" s="380"/>
      <c r="BJ296" s="377"/>
      <c r="CE296" s="380"/>
      <c r="CF296" s="380"/>
      <c r="CG296" s="380"/>
      <c r="EZ296" s="380"/>
      <c r="FA296" s="380"/>
      <c r="FB296" s="380"/>
      <c r="FC296" s="380"/>
      <c r="FD296" s="380"/>
      <c r="FE296" s="380"/>
      <c r="FF296" s="380"/>
      <c r="FG296" s="380"/>
      <c r="FH296" s="380"/>
      <c r="FI296" s="380"/>
      <c r="FJ296" s="380"/>
      <c r="FK296" s="380"/>
      <c r="FL296" s="380"/>
      <c r="FM296" s="380"/>
      <c r="FN296" s="380"/>
      <c r="FO296" s="380"/>
      <c r="FP296" s="380"/>
      <c r="FQ296" s="380"/>
      <c r="FR296" s="380"/>
      <c r="FS296" s="380"/>
      <c r="FT296" s="380"/>
      <c r="FU296" s="380"/>
      <c r="FV296" s="380"/>
      <c r="FW296" s="380"/>
      <c r="FX296" s="380"/>
      <c r="FY296" s="380"/>
      <c r="FZ296" s="380"/>
      <c r="GA296" s="380"/>
      <c r="GB296" s="380"/>
      <c r="GC296" s="380"/>
      <c r="GD296" s="380"/>
      <c r="GE296" s="380"/>
      <c r="GF296" s="380"/>
      <c r="GG296" s="380"/>
      <c r="GH296" s="380"/>
      <c r="GI296" s="380"/>
      <c r="GJ296" s="380"/>
      <c r="GK296" s="380"/>
      <c r="GL296" s="380"/>
      <c r="GM296" s="380"/>
      <c r="GN296" s="380"/>
      <c r="GO296" s="380"/>
      <c r="GP296" s="380"/>
      <c r="GQ296" s="380"/>
      <c r="GR296" s="380"/>
      <c r="GS296" s="380"/>
      <c r="GT296" s="380"/>
      <c r="GU296" s="380"/>
      <c r="GV296" s="380"/>
      <c r="GW296" s="380"/>
      <c r="GX296" s="380"/>
      <c r="GY296" s="380"/>
      <c r="GZ296" s="380"/>
      <c r="HA296" s="380"/>
      <c r="HB296" s="380"/>
      <c r="HC296" s="380"/>
      <c r="HD296" s="380"/>
      <c r="HE296" s="380"/>
      <c r="HF296" s="380"/>
      <c r="HG296" s="380"/>
      <c r="HH296" s="380"/>
    </row>
    <row r="297" spans="1:216">
      <c r="A297" s="103"/>
      <c r="B297" s="377"/>
      <c r="C297" s="377"/>
      <c r="D297" s="377"/>
      <c r="E297" s="377"/>
      <c r="F297" s="377"/>
      <c r="G297" s="377"/>
      <c r="H297" s="377"/>
      <c r="I297" s="377"/>
      <c r="J297" s="377"/>
      <c r="K297" s="377"/>
      <c r="L297" s="377"/>
      <c r="M297" s="378"/>
      <c r="N297" s="378"/>
      <c r="O297" s="378"/>
      <c r="P297" s="378"/>
      <c r="Q297" s="378"/>
      <c r="R297" s="378"/>
      <c r="S297" s="378"/>
      <c r="T297" s="378"/>
      <c r="U297" s="378"/>
      <c r="V297" s="378"/>
      <c r="W297" s="378"/>
      <c r="X297" s="378"/>
      <c r="Y297" s="380"/>
      <c r="Z297" s="409"/>
      <c r="AA297" s="380"/>
      <c r="AB297" s="380"/>
      <c r="AC297" s="380"/>
      <c r="AD297" s="380"/>
      <c r="AE297" s="380"/>
      <c r="AF297" s="380"/>
      <c r="AG297" s="380"/>
      <c r="AH297" s="380"/>
      <c r="AI297" s="380"/>
      <c r="AJ297" s="380"/>
      <c r="AR297" s="380"/>
      <c r="AS297" s="380"/>
      <c r="AT297" s="380"/>
      <c r="AU297" s="380"/>
      <c r="AV297" s="380"/>
      <c r="AW297" s="380"/>
      <c r="AX297" s="380"/>
      <c r="AY297" s="380"/>
      <c r="AZ297" s="380"/>
      <c r="BA297" s="380"/>
      <c r="BB297" s="380"/>
      <c r="BC297" s="380"/>
      <c r="BD297" s="380"/>
      <c r="BE297" s="380"/>
      <c r="BF297" s="380"/>
      <c r="BG297" s="380"/>
      <c r="BH297" s="380"/>
      <c r="BI297" s="380"/>
      <c r="BJ297" s="377"/>
      <c r="CE297" s="380"/>
      <c r="CF297" s="380"/>
      <c r="CG297" s="380"/>
      <c r="EZ297" s="380"/>
      <c r="FA297" s="380"/>
      <c r="FB297" s="380"/>
      <c r="FC297" s="380"/>
      <c r="FD297" s="380"/>
      <c r="FE297" s="380"/>
      <c r="FF297" s="380"/>
      <c r="FG297" s="380"/>
      <c r="FH297" s="380"/>
      <c r="FI297" s="380"/>
      <c r="FJ297" s="380"/>
      <c r="FK297" s="380"/>
      <c r="FL297" s="380"/>
      <c r="FM297" s="380"/>
      <c r="FN297" s="380"/>
      <c r="FO297" s="380"/>
      <c r="FP297" s="380"/>
      <c r="FQ297" s="380"/>
      <c r="FR297" s="380"/>
      <c r="FS297" s="380"/>
      <c r="FT297" s="380"/>
      <c r="FU297" s="380"/>
      <c r="FV297" s="380"/>
      <c r="FW297" s="380"/>
      <c r="FX297" s="380"/>
      <c r="FY297" s="380"/>
      <c r="FZ297" s="380"/>
      <c r="GA297" s="380"/>
      <c r="GB297" s="380"/>
      <c r="GC297" s="380"/>
      <c r="GD297" s="380"/>
      <c r="GE297" s="380"/>
      <c r="GF297" s="380"/>
      <c r="GG297" s="380"/>
      <c r="GH297" s="380"/>
      <c r="GI297" s="380"/>
      <c r="GJ297" s="380"/>
      <c r="GK297" s="380"/>
      <c r="GL297" s="380"/>
      <c r="GM297" s="380"/>
      <c r="GN297" s="380"/>
      <c r="GO297" s="380"/>
      <c r="GP297" s="380"/>
      <c r="GQ297" s="380"/>
      <c r="GR297" s="380"/>
      <c r="GS297" s="380"/>
      <c r="GT297" s="380"/>
      <c r="GU297" s="380"/>
      <c r="GV297" s="380"/>
      <c r="GW297" s="380"/>
      <c r="GX297" s="380"/>
      <c r="GY297" s="380"/>
      <c r="GZ297" s="380"/>
      <c r="HA297" s="380"/>
      <c r="HB297" s="380"/>
      <c r="HC297" s="380"/>
      <c r="HD297" s="380"/>
      <c r="HE297" s="380"/>
      <c r="HF297" s="380"/>
      <c r="HG297" s="380"/>
      <c r="HH297" s="380"/>
    </row>
    <row r="298" spans="1:216">
      <c r="A298" s="103"/>
      <c r="B298" s="377"/>
      <c r="C298" s="377"/>
      <c r="D298" s="377"/>
      <c r="E298" s="377"/>
      <c r="F298" s="377"/>
      <c r="G298" s="377"/>
      <c r="H298" s="377"/>
      <c r="I298" s="377"/>
      <c r="J298" s="377"/>
      <c r="K298" s="377"/>
      <c r="L298" s="377"/>
      <c r="M298" s="378"/>
      <c r="N298" s="378"/>
      <c r="O298" s="378"/>
      <c r="P298" s="378"/>
      <c r="Q298" s="378"/>
      <c r="R298" s="378"/>
      <c r="S298" s="378"/>
      <c r="T298" s="378"/>
      <c r="U298" s="378"/>
      <c r="V298" s="378"/>
      <c r="W298" s="378"/>
      <c r="X298" s="378"/>
      <c r="Y298" s="380"/>
      <c r="Z298" s="409"/>
      <c r="AA298" s="380"/>
      <c r="AB298" s="380"/>
      <c r="AC298" s="380"/>
      <c r="AD298" s="380"/>
      <c r="AE298" s="380"/>
      <c r="AF298" s="380"/>
      <c r="AG298" s="380"/>
      <c r="AH298" s="380"/>
      <c r="AI298" s="380"/>
      <c r="AJ298" s="380"/>
      <c r="AR298" s="380"/>
      <c r="AS298" s="380"/>
      <c r="AT298" s="380"/>
      <c r="AU298" s="380"/>
      <c r="AV298" s="380"/>
      <c r="AW298" s="380"/>
      <c r="AX298" s="380"/>
      <c r="AY298" s="380"/>
      <c r="AZ298" s="380"/>
      <c r="BA298" s="380"/>
      <c r="BB298" s="380"/>
      <c r="BC298" s="380"/>
      <c r="BD298" s="380"/>
      <c r="BE298" s="380"/>
      <c r="BF298" s="380"/>
      <c r="BG298" s="380"/>
      <c r="BH298" s="380"/>
      <c r="BI298" s="380"/>
      <c r="BJ298" s="377"/>
      <c r="CE298" s="380"/>
      <c r="CF298" s="380"/>
      <c r="CG298" s="380"/>
      <c r="EZ298" s="380"/>
      <c r="FA298" s="380"/>
      <c r="FB298" s="380"/>
      <c r="FC298" s="380"/>
      <c r="FD298" s="380"/>
      <c r="FE298" s="380"/>
      <c r="FF298" s="380"/>
      <c r="FG298" s="380"/>
      <c r="FH298" s="380"/>
      <c r="FI298" s="380"/>
      <c r="FJ298" s="380"/>
      <c r="FK298" s="380"/>
      <c r="FL298" s="380"/>
      <c r="FM298" s="380"/>
      <c r="FN298" s="380"/>
      <c r="FO298" s="380"/>
      <c r="FP298" s="380"/>
      <c r="FQ298" s="380"/>
      <c r="FR298" s="380"/>
      <c r="FS298" s="380"/>
      <c r="FT298" s="380"/>
      <c r="FU298" s="380"/>
      <c r="FV298" s="380"/>
      <c r="FW298" s="380"/>
      <c r="FX298" s="380"/>
      <c r="FY298" s="380"/>
      <c r="FZ298" s="380"/>
      <c r="GA298" s="380"/>
      <c r="GB298" s="380"/>
      <c r="GC298" s="380"/>
      <c r="GD298" s="380"/>
      <c r="GE298" s="380"/>
      <c r="GF298" s="380"/>
      <c r="GG298" s="380"/>
      <c r="GH298" s="380"/>
      <c r="GI298" s="380"/>
      <c r="GJ298" s="380"/>
      <c r="GK298" s="380"/>
      <c r="GL298" s="380"/>
      <c r="GM298" s="380"/>
      <c r="GN298" s="380"/>
      <c r="GO298" s="380"/>
      <c r="GP298" s="380"/>
      <c r="GQ298" s="380"/>
      <c r="GR298" s="380"/>
      <c r="GS298" s="380"/>
      <c r="GT298" s="380"/>
      <c r="GU298" s="380"/>
      <c r="GV298" s="380"/>
      <c r="GW298" s="380"/>
      <c r="GX298" s="380"/>
      <c r="GY298" s="380"/>
      <c r="GZ298" s="380"/>
      <c r="HA298" s="380"/>
      <c r="HB298" s="380"/>
      <c r="HC298" s="380"/>
      <c r="HD298" s="380"/>
      <c r="HE298" s="380"/>
      <c r="HF298" s="380"/>
      <c r="HG298" s="380"/>
      <c r="HH298" s="380"/>
    </row>
    <row r="299" spans="1:216">
      <c r="A299" s="103"/>
      <c r="B299" s="377"/>
      <c r="C299" s="377"/>
      <c r="D299" s="377"/>
      <c r="E299" s="377"/>
      <c r="F299" s="377"/>
      <c r="G299" s="377"/>
      <c r="H299" s="377"/>
      <c r="I299" s="377"/>
      <c r="J299" s="377"/>
      <c r="K299" s="377"/>
      <c r="L299" s="377"/>
      <c r="M299" s="378"/>
      <c r="N299" s="378"/>
      <c r="O299" s="378"/>
      <c r="P299" s="378"/>
      <c r="Q299" s="378"/>
      <c r="R299" s="378"/>
      <c r="S299" s="378"/>
      <c r="T299" s="378"/>
      <c r="U299" s="378"/>
      <c r="V299" s="378"/>
      <c r="W299" s="378"/>
      <c r="X299" s="378"/>
      <c r="Y299" s="380"/>
      <c r="Z299" s="409"/>
      <c r="AA299" s="380"/>
      <c r="AB299" s="380"/>
      <c r="AC299" s="380"/>
      <c r="AD299" s="380"/>
      <c r="AE299" s="380"/>
      <c r="AF299" s="380"/>
      <c r="AG299" s="380"/>
      <c r="AH299" s="380"/>
      <c r="AI299" s="380"/>
      <c r="AJ299" s="380"/>
      <c r="AR299" s="380"/>
      <c r="AS299" s="380"/>
      <c r="AT299" s="380"/>
      <c r="AU299" s="380"/>
      <c r="AV299" s="380"/>
      <c r="AW299" s="380"/>
      <c r="AX299" s="380"/>
      <c r="AY299" s="380"/>
      <c r="AZ299" s="380"/>
      <c r="BA299" s="380"/>
      <c r="BB299" s="380"/>
      <c r="BC299" s="380"/>
      <c r="BD299" s="380"/>
      <c r="BE299" s="380"/>
      <c r="BF299" s="380"/>
      <c r="BG299" s="380"/>
      <c r="BH299" s="380"/>
      <c r="BI299" s="380"/>
      <c r="BJ299" s="377"/>
      <c r="CE299" s="380"/>
      <c r="CF299" s="380"/>
      <c r="CG299" s="380"/>
      <c r="EZ299" s="380"/>
      <c r="FA299" s="380"/>
      <c r="FB299" s="380"/>
      <c r="FC299" s="380"/>
      <c r="FD299" s="380"/>
      <c r="FE299" s="380"/>
      <c r="FF299" s="380"/>
      <c r="FG299" s="380"/>
      <c r="FH299" s="380"/>
      <c r="FI299" s="380"/>
      <c r="FJ299" s="380"/>
      <c r="FK299" s="380"/>
      <c r="FL299" s="380"/>
      <c r="FM299" s="380"/>
      <c r="FN299" s="380"/>
      <c r="FO299" s="380"/>
      <c r="FP299" s="380"/>
      <c r="FQ299" s="380"/>
      <c r="FR299" s="380"/>
      <c r="FS299" s="380"/>
      <c r="FT299" s="380"/>
      <c r="FU299" s="380"/>
      <c r="FV299" s="380"/>
      <c r="FW299" s="380"/>
      <c r="FX299" s="380"/>
      <c r="FY299" s="380"/>
      <c r="FZ299" s="380"/>
      <c r="GA299" s="380"/>
      <c r="GB299" s="380"/>
      <c r="GC299" s="380"/>
      <c r="GD299" s="380"/>
      <c r="GE299" s="380"/>
      <c r="GF299" s="380"/>
      <c r="GG299" s="380"/>
      <c r="GH299" s="380"/>
      <c r="GI299" s="380"/>
      <c r="GJ299" s="380"/>
      <c r="GK299" s="380"/>
      <c r="GL299" s="380"/>
      <c r="GM299" s="380"/>
      <c r="GN299" s="380"/>
      <c r="GO299" s="380"/>
      <c r="GP299" s="380"/>
      <c r="GQ299" s="380"/>
      <c r="GR299" s="380"/>
      <c r="GS299" s="380"/>
      <c r="GT299" s="380"/>
      <c r="GU299" s="380"/>
      <c r="GV299" s="380"/>
      <c r="GW299" s="380"/>
      <c r="GX299" s="380"/>
      <c r="GY299" s="380"/>
      <c r="GZ299" s="380"/>
      <c r="HA299" s="380"/>
      <c r="HB299" s="380"/>
      <c r="HC299" s="380"/>
      <c r="HD299" s="380"/>
      <c r="HE299" s="380"/>
      <c r="HF299" s="380"/>
      <c r="HG299" s="380"/>
      <c r="HH299" s="380"/>
    </row>
    <row r="300" spans="1:216">
      <c r="A300" s="103"/>
      <c r="B300" s="377"/>
      <c r="C300" s="377"/>
      <c r="D300" s="377"/>
      <c r="E300" s="377"/>
      <c r="F300" s="377"/>
      <c r="G300" s="377"/>
      <c r="H300" s="377"/>
      <c r="I300" s="377"/>
      <c r="J300" s="377"/>
      <c r="K300" s="377"/>
      <c r="L300" s="377"/>
      <c r="M300" s="378"/>
      <c r="N300" s="378"/>
      <c r="O300" s="378"/>
      <c r="P300" s="378"/>
      <c r="Q300" s="378"/>
      <c r="R300" s="378"/>
      <c r="S300" s="378"/>
      <c r="T300" s="378"/>
      <c r="U300" s="378"/>
      <c r="V300" s="378"/>
      <c r="W300" s="378"/>
      <c r="X300" s="378"/>
      <c r="Y300" s="380"/>
      <c r="Z300" s="409"/>
      <c r="AA300" s="380"/>
      <c r="AB300" s="380"/>
      <c r="AC300" s="380"/>
      <c r="AD300" s="380"/>
      <c r="AE300" s="380"/>
      <c r="AF300" s="380"/>
      <c r="AG300" s="380"/>
      <c r="AH300" s="380"/>
      <c r="AI300" s="380"/>
      <c r="AJ300" s="380"/>
      <c r="AR300" s="380"/>
      <c r="AS300" s="380"/>
      <c r="AT300" s="380"/>
      <c r="AU300" s="380"/>
      <c r="AV300" s="380"/>
      <c r="AW300" s="380"/>
      <c r="AX300" s="380"/>
      <c r="AY300" s="380"/>
      <c r="AZ300" s="380"/>
      <c r="BA300" s="380"/>
      <c r="BB300" s="380"/>
      <c r="BC300" s="380"/>
      <c r="BD300" s="380"/>
      <c r="BE300" s="380"/>
      <c r="BF300" s="380"/>
      <c r="BG300" s="380"/>
      <c r="BH300" s="380"/>
      <c r="BI300" s="380"/>
      <c r="BJ300" s="377"/>
      <c r="CE300" s="380"/>
      <c r="CF300" s="380"/>
      <c r="CG300" s="380"/>
      <c r="EZ300" s="380"/>
      <c r="FA300" s="380"/>
      <c r="FB300" s="380"/>
      <c r="FC300" s="380"/>
      <c r="FD300" s="380"/>
      <c r="FE300" s="380"/>
      <c r="FF300" s="380"/>
      <c r="FG300" s="380"/>
      <c r="FH300" s="380"/>
      <c r="FI300" s="380"/>
      <c r="FJ300" s="380"/>
      <c r="FK300" s="380"/>
      <c r="FL300" s="380"/>
      <c r="FM300" s="380"/>
      <c r="FN300" s="380"/>
      <c r="FO300" s="380"/>
      <c r="FP300" s="380"/>
      <c r="FQ300" s="380"/>
      <c r="FR300" s="380"/>
      <c r="FS300" s="380"/>
      <c r="FT300" s="380"/>
      <c r="FU300" s="380"/>
      <c r="FV300" s="380"/>
      <c r="FW300" s="380"/>
      <c r="FX300" s="380"/>
      <c r="FY300" s="380"/>
      <c r="FZ300" s="380"/>
      <c r="GA300" s="380"/>
      <c r="GB300" s="380"/>
      <c r="GC300" s="380"/>
      <c r="GD300" s="380"/>
      <c r="GE300" s="380"/>
      <c r="GF300" s="380"/>
      <c r="GG300" s="380"/>
      <c r="GH300" s="380"/>
      <c r="GI300" s="380"/>
      <c r="GJ300" s="380"/>
      <c r="GK300" s="380"/>
      <c r="GL300" s="380"/>
      <c r="GM300" s="380"/>
      <c r="GN300" s="380"/>
      <c r="GO300" s="380"/>
      <c r="GP300" s="380"/>
      <c r="GQ300" s="380"/>
      <c r="GR300" s="380"/>
      <c r="GS300" s="380"/>
      <c r="GT300" s="380"/>
      <c r="GU300" s="380"/>
      <c r="GV300" s="380"/>
      <c r="GW300" s="380"/>
      <c r="GX300" s="380"/>
      <c r="GY300" s="380"/>
      <c r="GZ300" s="380"/>
      <c r="HA300" s="380"/>
      <c r="HB300" s="380"/>
      <c r="HC300" s="380"/>
      <c r="HD300" s="380"/>
      <c r="HE300" s="380"/>
      <c r="HF300" s="380"/>
      <c r="HG300" s="380"/>
      <c r="HH300" s="380"/>
    </row>
    <row r="301" spans="1:216">
      <c r="A301" s="103"/>
      <c r="B301" s="377"/>
      <c r="C301" s="377"/>
      <c r="D301" s="377"/>
      <c r="E301" s="377"/>
      <c r="F301" s="377"/>
      <c r="G301" s="377"/>
      <c r="H301" s="377"/>
      <c r="I301" s="377"/>
      <c r="J301" s="377"/>
      <c r="K301" s="377"/>
      <c r="L301" s="377"/>
      <c r="M301" s="378"/>
      <c r="N301" s="378"/>
      <c r="O301" s="378"/>
      <c r="P301" s="378"/>
      <c r="Q301" s="378"/>
      <c r="R301" s="378"/>
      <c r="S301" s="378"/>
      <c r="T301" s="378"/>
      <c r="U301" s="378"/>
      <c r="V301" s="378"/>
      <c r="W301" s="378"/>
      <c r="X301" s="378"/>
      <c r="Y301" s="380"/>
      <c r="Z301" s="409"/>
      <c r="AA301" s="380"/>
      <c r="AB301" s="380"/>
      <c r="AC301" s="380"/>
      <c r="AD301" s="380"/>
      <c r="AE301" s="380"/>
      <c r="AF301" s="380"/>
      <c r="AG301" s="380"/>
      <c r="AH301" s="380"/>
      <c r="AI301" s="380"/>
      <c r="AJ301" s="380"/>
      <c r="AR301" s="380"/>
      <c r="AS301" s="380"/>
      <c r="AT301" s="380"/>
      <c r="AU301" s="380"/>
      <c r="AV301" s="380"/>
      <c r="AW301" s="380"/>
      <c r="AX301" s="380"/>
      <c r="AY301" s="380"/>
      <c r="AZ301" s="380"/>
      <c r="BA301" s="380"/>
      <c r="BB301" s="380"/>
      <c r="BC301" s="380"/>
      <c r="BD301" s="380"/>
      <c r="BE301" s="380"/>
      <c r="BF301" s="380"/>
      <c r="BG301" s="380"/>
      <c r="BH301" s="380"/>
      <c r="BI301" s="380"/>
      <c r="BJ301" s="377"/>
      <c r="CE301" s="380"/>
      <c r="CF301" s="380"/>
      <c r="CG301" s="380"/>
      <c r="EZ301" s="380"/>
      <c r="FA301" s="380"/>
      <c r="FB301" s="380"/>
      <c r="FC301" s="380"/>
      <c r="FD301" s="380"/>
      <c r="FE301" s="380"/>
      <c r="FF301" s="380"/>
      <c r="FG301" s="380"/>
      <c r="FH301" s="380"/>
      <c r="FI301" s="380"/>
      <c r="FJ301" s="380"/>
      <c r="FK301" s="380"/>
      <c r="FL301" s="380"/>
      <c r="FM301" s="380"/>
      <c r="FN301" s="380"/>
      <c r="FO301" s="380"/>
      <c r="FP301" s="380"/>
      <c r="FQ301" s="380"/>
      <c r="FR301" s="380"/>
      <c r="FS301" s="380"/>
      <c r="FT301" s="380"/>
      <c r="FU301" s="380"/>
      <c r="FV301" s="380"/>
      <c r="FW301" s="380"/>
      <c r="FX301" s="380"/>
      <c r="FY301" s="380"/>
      <c r="FZ301" s="380"/>
      <c r="GA301" s="380"/>
      <c r="GB301" s="380"/>
      <c r="GC301" s="380"/>
      <c r="GD301" s="380"/>
      <c r="GE301" s="380"/>
      <c r="GF301" s="380"/>
      <c r="GG301" s="380"/>
      <c r="GH301" s="380"/>
      <c r="GI301" s="380"/>
      <c r="GJ301" s="380"/>
      <c r="GK301" s="380"/>
      <c r="GL301" s="380"/>
      <c r="GM301" s="380"/>
      <c r="GN301" s="380"/>
      <c r="GO301" s="380"/>
      <c r="GP301" s="380"/>
      <c r="GQ301" s="380"/>
      <c r="GR301" s="380"/>
      <c r="GS301" s="380"/>
      <c r="GT301" s="380"/>
      <c r="GU301" s="380"/>
      <c r="GV301" s="380"/>
      <c r="GW301" s="380"/>
      <c r="GX301" s="380"/>
      <c r="GY301" s="380"/>
      <c r="GZ301" s="380"/>
      <c r="HA301" s="380"/>
      <c r="HB301" s="380"/>
      <c r="HC301" s="380"/>
      <c r="HD301" s="380"/>
      <c r="HE301" s="380"/>
      <c r="HF301" s="380"/>
      <c r="HG301" s="380"/>
      <c r="HH301" s="380"/>
    </row>
    <row r="302" spans="1:216">
      <c r="A302" s="103"/>
      <c r="B302" s="377"/>
      <c r="C302" s="377"/>
      <c r="D302" s="377"/>
      <c r="E302" s="377"/>
      <c r="F302" s="377"/>
      <c r="G302" s="377"/>
      <c r="H302" s="377"/>
      <c r="I302" s="377"/>
      <c r="J302" s="377"/>
      <c r="K302" s="377"/>
      <c r="L302" s="377"/>
      <c r="M302" s="378"/>
      <c r="N302" s="378"/>
      <c r="O302" s="378"/>
      <c r="P302" s="378"/>
      <c r="Q302" s="378"/>
      <c r="R302" s="378"/>
      <c r="S302" s="378"/>
      <c r="T302" s="378"/>
      <c r="U302" s="378"/>
      <c r="V302" s="378"/>
      <c r="W302" s="378"/>
      <c r="X302" s="378"/>
      <c r="Y302" s="380"/>
      <c r="Z302" s="409"/>
      <c r="AA302" s="380"/>
      <c r="AB302" s="380"/>
      <c r="AC302" s="380"/>
      <c r="AD302" s="380"/>
      <c r="AE302" s="380"/>
      <c r="AF302" s="380"/>
      <c r="AG302" s="380"/>
      <c r="AH302" s="380"/>
      <c r="AI302" s="380"/>
      <c r="AJ302" s="380"/>
      <c r="AR302" s="380"/>
      <c r="AS302" s="380"/>
      <c r="AT302" s="380"/>
      <c r="AU302" s="380"/>
      <c r="AV302" s="380"/>
      <c r="AW302" s="380"/>
      <c r="AX302" s="380"/>
      <c r="AY302" s="380"/>
      <c r="AZ302" s="380"/>
      <c r="BA302" s="380"/>
      <c r="BB302" s="380"/>
      <c r="BC302" s="380"/>
      <c r="BD302" s="380"/>
      <c r="BE302" s="380"/>
      <c r="BF302" s="380"/>
      <c r="BG302" s="380"/>
      <c r="BH302" s="380"/>
      <c r="BI302" s="380"/>
      <c r="BJ302" s="377"/>
      <c r="CE302" s="380"/>
      <c r="CF302" s="380"/>
      <c r="CG302" s="380"/>
      <c r="EZ302" s="380"/>
      <c r="FA302" s="380"/>
      <c r="FB302" s="380"/>
      <c r="FC302" s="380"/>
      <c r="FD302" s="380"/>
      <c r="FE302" s="380"/>
      <c r="FF302" s="380"/>
      <c r="FG302" s="380"/>
      <c r="FH302" s="380"/>
      <c r="FI302" s="380"/>
      <c r="FJ302" s="380"/>
      <c r="FK302" s="380"/>
      <c r="FL302" s="380"/>
      <c r="FM302" s="380"/>
      <c r="FN302" s="380"/>
      <c r="FO302" s="380"/>
      <c r="FP302" s="380"/>
      <c r="FQ302" s="380"/>
      <c r="FR302" s="380"/>
      <c r="FS302" s="380"/>
      <c r="FT302" s="380"/>
      <c r="FU302" s="380"/>
      <c r="FV302" s="380"/>
      <c r="FW302" s="380"/>
      <c r="FX302" s="380"/>
      <c r="FY302" s="380"/>
      <c r="FZ302" s="380"/>
      <c r="GA302" s="380"/>
      <c r="GB302" s="380"/>
      <c r="GC302" s="380"/>
      <c r="GD302" s="380"/>
      <c r="GE302" s="380"/>
      <c r="GF302" s="380"/>
      <c r="GG302" s="380"/>
      <c r="GH302" s="380"/>
      <c r="GI302" s="380"/>
      <c r="GJ302" s="380"/>
      <c r="GK302" s="380"/>
      <c r="GL302" s="380"/>
      <c r="GM302" s="380"/>
      <c r="GN302" s="380"/>
      <c r="GO302" s="380"/>
      <c r="GP302" s="380"/>
      <c r="GQ302" s="380"/>
      <c r="GR302" s="380"/>
      <c r="GS302" s="380"/>
      <c r="GT302" s="380"/>
      <c r="GU302" s="380"/>
      <c r="GV302" s="380"/>
      <c r="GW302" s="380"/>
      <c r="GX302" s="380"/>
      <c r="GY302" s="380"/>
      <c r="GZ302" s="380"/>
      <c r="HA302" s="380"/>
      <c r="HB302" s="380"/>
      <c r="HC302" s="380"/>
      <c r="HD302" s="380"/>
      <c r="HE302" s="380"/>
      <c r="HF302" s="380"/>
      <c r="HG302" s="380"/>
      <c r="HH302" s="380"/>
    </row>
    <row r="303" spans="1:216">
      <c r="A303" s="103"/>
      <c r="B303" s="377"/>
      <c r="C303" s="377"/>
      <c r="D303" s="377"/>
      <c r="E303" s="377"/>
      <c r="F303" s="377"/>
      <c r="G303" s="377"/>
      <c r="H303" s="377"/>
      <c r="I303" s="377"/>
      <c r="J303" s="377"/>
      <c r="K303" s="377"/>
      <c r="L303" s="377"/>
      <c r="M303" s="378"/>
      <c r="N303" s="378"/>
      <c r="O303" s="378"/>
      <c r="P303" s="378"/>
      <c r="Q303" s="378"/>
      <c r="R303" s="378"/>
      <c r="S303" s="378"/>
      <c r="T303" s="378"/>
      <c r="U303" s="378"/>
      <c r="V303" s="378"/>
      <c r="W303" s="378"/>
      <c r="X303" s="378"/>
      <c r="Y303" s="380"/>
      <c r="Z303" s="409"/>
      <c r="AA303" s="380"/>
      <c r="AB303" s="380"/>
      <c r="AC303" s="380"/>
      <c r="AD303" s="380"/>
      <c r="AE303" s="380"/>
      <c r="AF303" s="380"/>
      <c r="AG303" s="380"/>
      <c r="AH303" s="380"/>
      <c r="AI303" s="380"/>
      <c r="AJ303" s="380"/>
      <c r="AR303" s="380"/>
      <c r="AS303" s="380"/>
      <c r="AT303" s="380"/>
      <c r="AU303" s="380"/>
      <c r="AV303" s="380"/>
      <c r="AW303" s="380"/>
      <c r="AX303" s="380"/>
      <c r="AY303" s="380"/>
      <c r="AZ303" s="380"/>
      <c r="BA303" s="380"/>
      <c r="BB303" s="380"/>
      <c r="BC303" s="380"/>
      <c r="BD303" s="380"/>
      <c r="BE303" s="380"/>
      <c r="BF303" s="380"/>
      <c r="BG303" s="380"/>
      <c r="BH303" s="380"/>
      <c r="BI303" s="380"/>
      <c r="BJ303" s="377"/>
      <c r="CE303" s="380"/>
      <c r="CF303" s="380"/>
      <c r="CG303" s="380"/>
      <c r="EZ303" s="380"/>
      <c r="FA303" s="380"/>
      <c r="FB303" s="380"/>
      <c r="FC303" s="380"/>
      <c r="FD303" s="380"/>
      <c r="FE303" s="380"/>
      <c r="FF303" s="380"/>
      <c r="FG303" s="380"/>
      <c r="FH303" s="380"/>
      <c r="FI303" s="380"/>
      <c r="FJ303" s="380"/>
      <c r="FK303" s="380"/>
      <c r="FL303" s="380"/>
      <c r="FM303" s="380"/>
      <c r="FN303" s="380"/>
      <c r="FO303" s="380"/>
      <c r="FP303" s="380"/>
      <c r="FQ303" s="380"/>
      <c r="FR303" s="380"/>
      <c r="FS303" s="380"/>
      <c r="FT303" s="380"/>
      <c r="FU303" s="380"/>
      <c r="FV303" s="380"/>
      <c r="FW303" s="380"/>
      <c r="FX303" s="380"/>
      <c r="FY303" s="380"/>
      <c r="FZ303" s="380"/>
      <c r="GA303" s="380"/>
      <c r="GB303" s="380"/>
      <c r="GC303" s="380"/>
      <c r="GD303" s="380"/>
      <c r="GE303" s="380"/>
      <c r="GF303" s="380"/>
      <c r="GG303" s="380"/>
      <c r="GH303" s="380"/>
      <c r="GI303" s="380"/>
      <c r="GJ303" s="380"/>
      <c r="GK303" s="380"/>
      <c r="GL303" s="380"/>
      <c r="GM303" s="380"/>
      <c r="GN303" s="380"/>
      <c r="GO303" s="380"/>
      <c r="GP303" s="380"/>
      <c r="GQ303" s="380"/>
      <c r="GR303" s="380"/>
      <c r="GS303" s="380"/>
      <c r="GT303" s="380"/>
      <c r="GU303" s="380"/>
      <c r="GV303" s="380"/>
      <c r="GW303" s="380"/>
      <c r="GX303" s="380"/>
      <c r="GY303" s="380"/>
      <c r="GZ303" s="380"/>
      <c r="HA303" s="380"/>
      <c r="HB303" s="380"/>
      <c r="HC303" s="380"/>
      <c r="HD303" s="380"/>
      <c r="HE303" s="380"/>
      <c r="HF303" s="380"/>
      <c r="HG303" s="380"/>
      <c r="HH303" s="380"/>
    </row>
    <row r="304" spans="1:216">
      <c r="A304" s="103"/>
      <c r="B304" s="377"/>
      <c r="C304" s="377"/>
      <c r="D304" s="377"/>
      <c r="E304" s="377"/>
      <c r="F304" s="377"/>
      <c r="G304" s="377"/>
      <c r="H304" s="377"/>
      <c r="I304" s="377"/>
      <c r="J304" s="377"/>
      <c r="K304" s="377"/>
      <c r="L304" s="377"/>
      <c r="M304" s="378"/>
      <c r="N304" s="378"/>
      <c r="O304" s="378"/>
      <c r="P304" s="378"/>
      <c r="Q304" s="378"/>
      <c r="R304" s="378"/>
      <c r="S304" s="378"/>
      <c r="T304" s="378"/>
      <c r="U304" s="378"/>
      <c r="V304" s="378"/>
      <c r="W304" s="378"/>
      <c r="X304" s="378"/>
      <c r="Y304" s="380"/>
      <c r="Z304" s="409"/>
      <c r="AA304" s="380"/>
      <c r="AB304" s="380"/>
      <c r="AC304" s="380"/>
      <c r="AD304" s="380"/>
      <c r="AE304" s="380"/>
      <c r="AF304" s="380"/>
      <c r="AG304" s="380"/>
      <c r="AH304" s="380"/>
      <c r="AI304" s="380"/>
      <c r="AJ304" s="380"/>
      <c r="AR304" s="380"/>
      <c r="AS304" s="380"/>
      <c r="AT304" s="380"/>
      <c r="AU304" s="380"/>
      <c r="AV304" s="380"/>
      <c r="AW304" s="380"/>
      <c r="AX304" s="380"/>
      <c r="AY304" s="380"/>
      <c r="AZ304" s="380"/>
      <c r="BA304" s="380"/>
      <c r="BB304" s="380"/>
      <c r="BC304" s="380"/>
      <c r="BD304" s="380"/>
      <c r="BE304" s="380"/>
      <c r="BF304" s="380"/>
      <c r="BG304" s="380"/>
      <c r="BH304" s="380"/>
      <c r="BI304" s="380"/>
      <c r="BJ304" s="377"/>
      <c r="CE304" s="380"/>
      <c r="CF304" s="380"/>
      <c r="CG304" s="380"/>
      <c r="EZ304" s="380"/>
      <c r="FA304" s="380"/>
      <c r="FB304" s="380"/>
      <c r="FC304" s="380"/>
      <c r="FD304" s="380"/>
      <c r="FE304" s="380"/>
      <c r="FF304" s="380"/>
      <c r="FG304" s="380"/>
      <c r="FH304" s="380"/>
      <c r="FI304" s="380"/>
      <c r="FJ304" s="380"/>
      <c r="FK304" s="380"/>
      <c r="FL304" s="380"/>
      <c r="FM304" s="380"/>
      <c r="FN304" s="380"/>
      <c r="FO304" s="380"/>
      <c r="FP304" s="380"/>
      <c r="FQ304" s="380"/>
      <c r="FR304" s="380"/>
      <c r="FS304" s="380"/>
      <c r="FT304" s="380"/>
      <c r="FU304" s="380"/>
      <c r="FV304" s="380"/>
      <c r="FW304" s="380"/>
      <c r="FX304" s="380"/>
      <c r="FY304" s="380"/>
      <c r="FZ304" s="380"/>
      <c r="GA304" s="380"/>
      <c r="GB304" s="380"/>
      <c r="GC304" s="380"/>
      <c r="GD304" s="380"/>
      <c r="GE304" s="380"/>
      <c r="GF304" s="380"/>
      <c r="GG304" s="380"/>
      <c r="GH304" s="380"/>
      <c r="GI304" s="380"/>
      <c r="GJ304" s="380"/>
      <c r="GK304" s="380"/>
      <c r="GL304" s="380"/>
      <c r="GM304" s="380"/>
      <c r="GN304" s="380"/>
      <c r="GO304" s="380"/>
      <c r="GP304" s="380"/>
      <c r="GQ304" s="380"/>
      <c r="GR304" s="380"/>
      <c r="GS304" s="380"/>
      <c r="GT304" s="380"/>
      <c r="GU304" s="380"/>
      <c r="GV304" s="380"/>
      <c r="GW304" s="380"/>
      <c r="GX304" s="380"/>
      <c r="GY304" s="380"/>
      <c r="GZ304" s="380"/>
      <c r="HA304" s="380"/>
      <c r="HB304" s="380"/>
      <c r="HC304" s="380"/>
      <c r="HD304" s="380"/>
      <c r="HE304" s="380"/>
      <c r="HF304" s="380"/>
      <c r="HG304" s="380"/>
      <c r="HH304" s="380"/>
    </row>
    <row r="305" spans="1:216">
      <c r="A305" s="103"/>
      <c r="B305" s="377"/>
      <c r="C305" s="377"/>
      <c r="D305" s="377"/>
      <c r="E305" s="377"/>
      <c r="F305" s="377"/>
      <c r="G305" s="377"/>
      <c r="H305" s="377"/>
      <c r="I305" s="377"/>
      <c r="J305" s="377"/>
      <c r="K305" s="377"/>
      <c r="L305" s="377"/>
      <c r="M305" s="378"/>
      <c r="N305" s="378"/>
      <c r="O305" s="378"/>
      <c r="P305" s="378"/>
      <c r="Q305" s="378"/>
      <c r="R305" s="378"/>
      <c r="S305" s="378"/>
      <c r="T305" s="378"/>
      <c r="U305" s="378"/>
      <c r="V305" s="378"/>
      <c r="W305" s="378"/>
      <c r="X305" s="378"/>
      <c r="Y305" s="380"/>
      <c r="Z305" s="409"/>
      <c r="AA305" s="380"/>
      <c r="AB305" s="380"/>
      <c r="AC305" s="380"/>
      <c r="AD305" s="380"/>
      <c r="AE305" s="380"/>
      <c r="AF305" s="380"/>
      <c r="AG305" s="380"/>
      <c r="AH305" s="380"/>
      <c r="AI305" s="380"/>
      <c r="AJ305" s="380"/>
      <c r="AR305" s="380"/>
      <c r="AS305" s="380"/>
      <c r="AT305" s="380"/>
      <c r="AU305" s="380"/>
      <c r="AV305" s="380"/>
      <c r="AW305" s="380"/>
      <c r="AX305" s="380"/>
      <c r="AY305" s="380"/>
      <c r="AZ305" s="380"/>
      <c r="BA305" s="380"/>
      <c r="BB305" s="380"/>
      <c r="BC305" s="380"/>
      <c r="BD305" s="380"/>
      <c r="BE305" s="380"/>
      <c r="BF305" s="380"/>
      <c r="BG305" s="380"/>
      <c r="BH305" s="380"/>
      <c r="BI305" s="380"/>
      <c r="BJ305" s="377"/>
      <c r="CE305" s="380"/>
      <c r="CF305" s="380"/>
      <c r="CG305" s="380"/>
      <c r="EZ305" s="380"/>
      <c r="FA305" s="380"/>
      <c r="FB305" s="380"/>
      <c r="FC305" s="380"/>
      <c r="FD305" s="380"/>
      <c r="FE305" s="380"/>
      <c r="FF305" s="380"/>
      <c r="FG305" s="380"/>
      <c r="FH305" s="380"/>
      <c r="FI305" s="380"/>
      <c r="FJ305" s="380"/>
      <c r="FK305" s="380"/>
      <c r="FL305" s="380"/>
      <c r="FM305" s="380"/>
      <c r="FN305" s="380"/>
      <c r="FO305" s="380"/>
      <c r="FP305" s="380"/>
      <c r="FQ305" s="380"/>
      <c r="FR305" s="380"/>
      <c r="FS305" s="380"/>
      <c r="FT305" s="380"/>
      <c r="FU305" s="380"/>
      <c r="FV305" s="380"/>
      <c r="FW305" s="380"/>
      <c r="FX305" s="380"/>
      <c r="FY305" s="380"/>
      <c r="FZ305" s="380"/>
      <c r="GA305" s="380"/>
      <c r="GB305" s="380"/>
      <c r="GC305" s="380"/>
      <c r="GD305" s="380"/>
      <c r="GE305" s="380"/>
      <c r="GF305" s="380"/>
      <c r="GG305" s="380"/>
      <c r="GH305" s="380"/>
      <c r="GI305" s="380"/>
      <c r="GJ305" s="380"/>
      <c r="GK305" s="380"/>
      <c r="GL305" s="380"/>
      <c r="GM305" s="380"/>
      <c r="GN305" s="380"/>
      <c r="GO305" s="380"/>
      <c r="GP305" s="380"/>
      <c r="GQ305" s="380"/>
      <c r="GR305" s="380"/>
      <c r="GS305" s="380"/>
      <c r="GT305" s="380"/>
      <c r="GU305" s="380"/>
      <c r="GV305" s="380"/>
      <c r="GW305" s="380"/>
      <c r="GX305" s="380"/>
      <c r="GY305" s="380"/>
      <c r="GZ305" s="380"/>
      <c r="HA305" s="380"/>
      <c r="HB305" s="380"/>
      <c r="HC305" s="380"/>
      <c r="HD305" s="380"/>
      <c r="HE305" s="380"/>
      <c r="HF305" s="380"/>
      <c r="HG305" s="380"/>
      <c r="HH305" s="380"/>
    </row>
    <row r="306" spans="1:216">
      <c r="A306" s="103"/>
      <c r="B306" s="377"/>
      <c r="C306" s="377"/>
      <c r="D306" s="377"/>
      <c r="E306" s="377"/>
      <c r="F306" s="377"/>
      <c r="G306" s="377"/>
      <c r="H306" s="377"/>
      <c r="I306" s="377"/>
      <c r="J306" s="377"/>
      <c r="K306" s="377"/>
      <c r="L306" s="377"/>
      <c r="M306" s="378"/>
      <c r="N306" s="378"/>
      <c r="O306" s="378"/>
      <c r="P306" s="378"/>
      <c r="Q306" s="378"/>
      <c r="R306" s="378"/>
      <c r="S306" s="378"/>
      <c r="T306" s="378"/>
      <c r="U306" s="378"/>
      <c r="V306" s="378"/>
      <c r="W306" s="378"/>
      <c r="X306" s="378"/>
      <c r="Y306" s="380"/>
      <c r="Z306" s="409"/>
      <c r="AA306" s="380"/>
      <c r="AB306" s="380"/>
      <c r="AC306" s="380"/>
      <c r="AD306" s="380"/>
      <c r="AE306" s="380"/>
      <c r="AF306" s="380"/>
      <c r="AG306" s="380"/>
      <c r="AH306" s="380"/>
      <c r="AI306" s="380"/>
      <c r="AJ306" s="380"/>
      <c r="AR306" s="380"/>
      <c r="AS306" s="380"/>
      <c r="AT306" s="380"/>
      <c r="AU306" s="380"/>
      <c r="AV306" s="380"/>
      <c r="AW306" s="380"/>
      <c r="AX306" s="380"/>
      <c r="AY306" s="380"/>
      <c r="AZ306" s="380"/>
      <c r="BA306" s="380"/>
      <c r="BB306" s="380"/>
      <c r="BC306" s="380"/>
      <c r="BD306" s="380"/>
      <c r="BE306" s="380"/>
      <c r="BF306" s="380"/>
      <c r="BG306" s="380"/>
      <c r="BH306" s="380"/>
      <c r="BI306" s="380"/>
      <c r="BJ306" s="377"/>
      <c r="CE306" s="380"/>
      <c r="CF306" s="380"/>
      <c r="CG306" s="380"/>
      <c r="EZ306" s="380"/>
      <c r="FA306" s="380"/>
      <c r="FB306" s="380"/>
      <c r="FC306" s="380"/>
      <c r="FD306" s="380"/>
      <c r="FE306" s="380"/>
      <c r="FF306" s="380"/>
      <c r="FG306" s="380"/>
      <c r="FH306" s="380"/>
      <c r="FI306" s="380"/>
      <c r="FJ306" s="380"/>
      <c r="FK306" s="380"/>
      <c r="FL306" s="380"/>
      <c r="FM306" s="380"/>
      <c r="FN306" s="380"/>
      <c r="FO306" s="380"/>
      <c r="FP306" s="380"/>
      <c r="FQ306" s="380"/>
      <c r="FR306" s="380"/>
      <c r="FS306" s="380"/>
      <c r="FT306" s="380"/>
      <c r="FU306" s="380"/>
      <c r="FV306" s="380"/>
      <c r="FW306" s="380"/>
      <c r="FX306" s="380"/>
      <c r="FY306" s="380"/>
      <c r="FZ306" s="380"/>
      <c r="GA306" s="380"/>
      <c r="GB306" s="380"/>
      <c r="GC306" s="380"/>
      <c r="GD306" s="380"/>
      <c r="GE306" s="380"/>
      <c r="GF306" s="380"/>
      <c r="GG306" s="380"/>
      <c r="GH306" s="380"/>
      <c r="GI306" s="380"/>
      <c r="GJ306" s="380"/>
      <c r="GK306" s="380"/>
      <c r="GL306" s="380"/>
      <c r="GM306" s="380"/>
      <c r="GN306" s="380"/>
      <c r="GO306" s="380"/>
      <c r="GP306" s="380"/>
      <c r="GQ306" s="380"/>
      <c r="GR306" s="380"/>
      <c r="GS306" s="380"/>
      <c r="GT306" s="380"/>
      <c r="GU306" s="380"/>
      <c r="GV306" s="380"/>
      <c r="GW306" s="380"/>
      <c r="GX306" s="380"/>
      <c r="GY306" s="380"/>
      <c r="GZ306" s="380"/>
      <c r="HA306" s="380"/>
      <c r="HB306" s="380"/>
      <c r="HC306" s="380"/>
      <c r="HD306" s="380"/>
      <c r="HE306" s="380"/>
      <c r="HF306" s="380"/>
      <c r="HG306" s="380"/>
      <c r="HH306" s="380"/>
    </row>
    <row r="307" spans="1:216">
      <c r="A307" s="103"/>
      <c r="B307" s="377"/>
      <c r="C307" s="377"/>
      <c r="D307" s="377"/>
      <c r="E307" s="377"/>
      <c r="F307" s="377"/>
      <c r="G307" s="377"/>
      <c r="H307" s="377"/>
      <c r="I307" s="377"/>
      <c r="J307" s="377"/>
      <c r="K307" s="377"/>
      <c r="L307" s="377"/>
      <c r="M307" s="378"/>
      <c r="N307" s="378"/>
      <c r="O307" s="378"/>
      <c r="P307" s="378"/>
      <c r="Q307" s="378"/>
      <c r="R307" s="378"/>
      <c r="S307" s="378"/>
      <c r="T307" s="378"/>
      <c r="U307" s="378"/>
      <c r="V307" s="378"/>
      <c r="W307" s="378"/>
      <c r="X307" s="378"/>
      <c r="Y307" s="380"/>
      <c r="Z307" s="409"/>
      <c r="AA307" s="380"/>
      <c r="AB307" s="380"/>
      <c r="AC307" s="380"/>
      <c r="AD307" s="380"/>
      <c r="AE307" s="380"/>
      <c r="AF307" s="380"/>
      <c r="AG307" s="380"/>
      <c r="AH307" s="380"/>
      <c r="AI307" s="380"/>
      <c r="AJ307" s="380"/>
      <c r="AR307" s="380"/>
      <c r="AS307" s="380"/>
      <c r="AT307" s="380"/>
      <c r="AU307" s="380"/>
      <c r="AV307" s="380"/>
      <c r="AW307" s="380"/>
      <c r="AX307" s="380"/>
      <c r="AY307" s="380"/>
      <c r="AZ307" s="380"/>
      <c r="BA307" s="380"/>
      <c r="BB307" s="380"/>
      <c r="BC307" s="380"/>
      <c r="BD307" s="380"/>
      <c r="BE307" s="380"/>
      <c r="BF307" s="380"/>
      <c r="BG307" s="380"/>
      <c r="BH307" s="380"/>
      <c r="BI307" s="380"/>
      <c r="BJ307" s="377"/>
      <c r="CE307" s="380"/>
      <c r="CF307" s="380"/>
      <c r="CG307" s="380"/>
      <c r="EZ307" s="380"/>
      <c r="FA307" s="380"/>
      <c r="FB307" s="380"/>
      <c r="FC307" s="380"/>
      <c r="FD307" s="380"/>
      <c r="FE307" s="380"/>
      <c r="FF307" s="380"/>
      <c r="FG307" s="380"/>
      <c r="FH307" s="380"/>
      <c r="FI307" s="380"/>
      <c r="FJ307" s="380"/>
      <c r="FK307" s="380"/>
      <c r="FL307" s="380"/>
      <c r="FM307" s="380"/>
      <c r="FN307" s="380"/>
      <c r="FO307" s="380"/>
      <c r="FP307" s="380"/>
      <c r="FQ307" s="380"/>
      <c r="FR307" s="380"/>
      <c r="FS307" s="380"/>
      <c r="FT307" s="380"/>
      <c r="FU307" s="380"/>
      <c r="FV307" s="380"/>
      <c r="FW307" s="380"/>
      <c r="FX307" s="380"/>
      <c r="FY307" s="380"/>
      <c r="FZ307" s="380"/>
      <c r="GA307" s="380"/>
      <c r="GB307" s="380"/>
      <c r="GC307" s="380"/>
      <c r="GD307" s="380"/>
      <c r="GE307" s="380"/>
      <c r="GF307" s="380"/>
      <c r="GG307" s="380"/>
      <c r="GH307" s="380"/>
      <c r="GI307" s="380"/>
      <c r="GJ307" s="380"/>
      <c r="GK307" s="380"/>
      <c r="GL307" s="380"/>
      <c r="GM307" s="380"/>
      <c r="GN307" s="380"/>
      <c r="GO307" s="380"/>
      <c r="GP307" s="380"/>
      <c r="GQ307" s="380"/>
      <c r="GR307" s="380"/>
      <c r="GS307" s="380"/>
      <c r="GT307" s="380"/>
      <c r="GU307" s="380"/>
      <c r="GV307" s="380"/>
      <c r="GW307" s="380"/>
      <c r="GX307" s="380"/>
      <c r="GY307" s="380"/>
      <c r="GZ307" s="380"/>
      <c r="HA307" s="380"/>
      <c r="HB307" s="380"/>
      <c r="HC307" s="380"/>
      <c r="HD307" s="380"/>
      <c r="HE307" s="380"/>
      <c r="HF307" s="380"/>
      <c r="HG307" s="380"/>
      <c r="HH307" s="380"/>
    </row>
    <row r="308" spans="1:216">
      <c r="A308" s="103"/>
      <c r="B308" s="377"/>
      <c r="C308" s="377"/>
      <c r="D308" s="377"/>
      <c r="E308" s="377"/>
      <c r="F308" s="377"/>
      <c r="G308" s="377"/>
      <c r="H308" s="377"/>
      <c r="I308" s="377"/>
      <c r="J308" s="377"/>
      <c r="K308" s="377"/>
      <c r="L308" s="377"/>
      <c r="M308" s="378"/>
      <c r="N308" s="378"/>
      <c r="O308" s="378"/>
      <c r="P308" s="378"/>
      <c r="Q308" s="378"/>
      <c r="R308" s="378"/>
      <c r="S308" s="378"/>
      <c r="T308" s="378"/>
      <c r="U308" s="378"/>
      <c r="V308" s="378"/>
      <c r="W308" s="378"/>
      <c r="X308" s="378"/>
      <c r="Y308" s="380"/>
      <c r="Z308" s="409"/>
      <c r="AA308" s="380"/>
      <c r="AB308" s="380"/>
      <c r="AC308" s="380"/>
      <c r="AD308" s="380"/>
      <c r="AE308" s="380"/>
      <c r="AF308" s="380"/>
      <c r="AG308" s="380"/>
      <c r="AH308" s="380"/>
      <c r="AI308" s="380"/>
      <c r="AJ308" s="380"/>
      <c r="AR308" s="380"/>
      <c r="AS308" s="380"/>
      <c r="AT308" s="380"/>
      <c r="AU308" s="380"/>
      <c r="AV308" s="380"/>
      <c r="AW308" s="380"/>
      <c r="AX308" s="380"/>
      <c r="AY308" s="380"/>
      <c r="AZ308" s="380"/>
      <c r="BA308" s="380"/>
      <c r="BB308" s="380"/>
      <c r="BC308" s="380"/>
      <c r="BD308" s="380"/>
      <c r="BE308" s="380"/>
      <c r="BF308" s="380"/>
      <c r="BG308" s="380"/>
      <c r="BH308" s="380"/>
      <c r="BI308" s="380"/>
      <c r="BJ308" s="377"/>
      <c r="CE308" s="380"/>
      <c r="CF308" s="380"/>
      <c r="CG308" s="380"/>
      <c r="EZ308" s="380"/>
      <c r="FA308" s="380"/>
      <c r="FB308" s="380"/>
      <c r="FC308" s="380"/>
      <c r="FD308" s="380"/>
      <c r="FE308" s="380"/>
      <c r="FF308" s="380"/>
      <c r="FG308" s="380"/>
      <c r="FH308" s="380"/>
      <c r="FI308" s="380"/>
      <c r="FJ308" s="380"/>
      <c r="FK308" s="380"/>
      <c r="FL308" s="380"/>
      <c r="FM308" s="380"/>
      <c r="FN308" s="380"/>
      <c r="FO308" s="380"/>
      <c r="FP308" s="380"/>
      <c r="FQ308" s="380"/>
      <c r="FR308" s="380"/>
      <c r="FS308" s="380"/>
      <c r="FT308" s="380"/>
      <c r="FU308" s="380"/>
      <c r="FV308" s="380"/>
      <c r="FW308" s="380"/>
      <c r="FX308" s="380"/>
      <c r="FY308" s="380"/>
      <c r="FZ308" s="380"/>
      <c r="GA308" s="380"/>
      <c r="GB308" s="380"/>
      <c r="GC308" s="380"/>
      <c r="GD308" s="380"/>
      <c r="GE308" s="380"/>
      <c r="GF308" s="380"/>
      <c r="GG308" s="380"/>
      <c r="GH308" s="380"/>
      <c r="GI308" s="380"/>
      <c r="GJ308" s="380"/>
      <c r="GK308" s="380"/>
      <c r="GL308" s="380"/>
      <c r="GM308" s="380"/>
      <c r="GN308" s="380"/>
      <c r="GO308" s="380"/>
      <c r="GP308" s="380"/>
      <c r="GQ308" s="380"/>
      <c r="GR308" s="380"/>
      <c r="GS308" s="380"/>
      <c r="GT308" s="380"/>
      <c r="GU308" s="380"/>
      <c r="GV308" s="380"/>
      <c r="GW308" s="380"/>
      <c r="GX308" s="380"/>
      <c r="GY308" s="380"/>
      <c r="GZ308" s="380"/>
      <c r="HA308" s="380"/>
      <c r="HB308" s="380"/>
      <c r="HC308" s="380"/>
      <c r="HD308" s="380"/>
      <c r="HE308" s="380"/>
      <c r="HF308" s="380"/>
      <c r="HG308" s="380"/>
      <c r="HH308" s="380"/>
    </row>
    <row r="309" spans="1:216">
      <c r="A309" s="103"/>
      <c r="B309" s="377"/>
      <c r="C309" s="377"/>
      <c r="D309" s="377"/>
      <c r="E309" s="377"/>
      <c r="F309" s="377"/>
      <c r="G309" s="377"/>
      <c r="H309" s="377"/>
      <c r="I309" s="377"/>
      <c r="J309" s="377"/>
      <c r="K309" s="377"/>
      <c r="L309" s="377"/>
      <c r="M309" s="378"/>
      <c r="N309" s="378"/>
      <c r="O309" s="378"/>
      <c r="P309" s="378"/>
      <c r="Q309" s="378"/>
      <c r="R309" s="378"/>
      <c r="S309" s="378"/>
      <c r="T309" s="378"/>
      <c r="U309" s="378"/>
      <c r="V309" s="378"/>
      <c r="W309" s="378"/>
      <c r="X309" s="378"/>
      <c r="Y309" s="380"/>
      <c r="Z309" s="409"/>
      <c r="AA309" s="380"/>
      <c r="AB309" s="380"/>
      <c r="AC309" s="380"/>
      <c r="AD309" s="380"/>
      <c r="AE309" s="380"/>
      <c r="AF309" s="380"/>
      <c r="AG309" s="380"/>
      <c r="AH309" s="380"/>
      <c r="AI309" s="380"/>
      <c r="AJ309" s="380"/>
      <c r="AR309" s="380"/>
      <c r="AS309" s="380"/>
      <c r="AT309" s="380"/>
      <c r="AU309" s="380"/>
      <c r="AV309" s="380"/>
      <c r="AW309" s="380"/>
      <c r="AX309" s="380"/>
      <c r="AY309" s="380"/>
      <c r="AZ309" s="380"/>
      <c r="BA309" s="380"/>
      <c r="BB309" s="380"/>
      <c r="BC309" s="380"/>
      <c r="BD309" s="380"/>
      <c r="BE309" s="380"/>
      <c r="BF309" s="380"/>
      <c r="BG309" s="380"/>
      <c r="BH309" s="380"/>
      <c r="BI309" s="380"/>
      <c r="BJ309" s="377"/>
      <c r="CE309" s="380"/>
      <c r="CF309" s="380"/>
      <c r="CG309" s="380"/>
      <c r="EZ309" s="380"/>
      <c r="FA309" s="380"/>
      <c r="FB309" s="380"/>
      <c r="FC309" s="380"/>
      <c r="FD309" s="380"/>
      <c r="FE309" s="380"/>
      <c r="FF309" s="380"/>
      <c r="FG309" s="380"/>
      <c r="FH309" s="380"/>
      <c r="FI309" s="380"/>
      <c r="FJ309" s="380"/>
      <c r="FK309" s="380"/>
      <c r="FL309" s="380"/>
      <c r="FM309" s="380"/>
      <c r="FN309" s="380"/>
      <c r="FO309" s="380"/>
      <c r="FP309" s="380"/>
      <c r="FQ309" s="380"/>
      <c r="FR309" s="380"/>
      <c r="FS309" s="380"/>
      <c r="FT309" s="380"/>
      <c r="FU309" s="380"/>
      <c r="FV309" s="380"/>
      <c r="FW309" s="380"/>
      <c r="FX309" s="380"/>
      <c r="FY309" s="380"/>
      <c r="FZ309" s="380"/>
      <c r="GA309" s="380"/>
      <c r="GB309" s="380"/>
      <c r="GC309" s="380"/>
      <c r="GD309" s="380"/>
      <c r="GE309" s="380"/>
      <c r="GF309" s="380"/>
      <c r="GG309" s="380"/>
      <c r="GH309" s="380"/>
      <c r="GI309" s="380"/>
      <c r="GJ309" s="380"/>
      <c r="GK309" s="380"/>
      <c r="GL309" s="380"/>
      <c r="GM309" s="380"/>
      <c r="GN309" s="380"/>
      <c r="GO309" s="380"/>
      <c r="GP309" s="380"/>
      <c r="GQ309" s="380"/>
      <c r="GR309" s="380"/>
      <c r="GS309" s="380"/>
      <c r="GT309" s="380"/>
      <c r="GU309" s="380"/>
      <c r="GV309" s="380"/>
      <c r="GW309" s="380"/>
      <c r="GX309" s="380"/>
      <c r="GY309" s="380"/>
      <c r="GZ309" s="380"/>
      <c r="HA309" s="380"/>
      <c r="HB309" s="380"/>
      <c r="HC309" s="380"/>
      <c r="HD309" s="380"/>
      <c r="HE309" s="380"/>
      <c r="HF309" s="380"/>
      <c r="HG309" s="380"/>
      <c r="HH309" s="380"/>
    </row>
    <row r="310" spans="1:216">
      <c r="B310" s="377"/>
      <c r="C310" s="377"/>
      <c r="D310" s="377"/>
      <c r="E310" s="377"/>
      <c r="F310" s="377"/>
      <c r="G310" s="377"/>
      <c r="H310" s="377"/>
      <c r="I310" s="377"/>
      <c r="J310" s="377"/>
      <c r="K310" s="377"/>
      <c r="L310" s="377"/>
      <c r="M310" s="378"/>
      <c r="N310" s="378"/>
      <c r="O310" s="378"/>
      <c r="P310" s="378"/>
      <c r="Q310" s="378"/>
      <c r="R310" s="378"/>
      <c r="S310" s="378"/>
      <c r="T310" s="378"/>
      <c r="U310" s="378"/>
      <c r="V310" s="378"/>
      <c r="W310" s="378"/>
      <c r="X310" s="378"/>
      <c r="Y310" s="380"/>
      <c r="Z310" s="409"/>
      <c r="AA310" s="380"/>
      <c r="AB310" s="380"/>
      <c r="AC310" s="380"/>
      <c r="AD310" s="380"/>
      <c r="AE310" s="380"/>
      <c r="AF310" s="380"/>
      <c r="AG310" s="380"/>
      <c r="AH310" s="380"/>
      <c r="AI310" s="380"/>
      <c r="AJ310" s="380"/>
      <c r="AR310" s="380"/>
      <c r="AS310" s="380"/>
      <c r="AT310" s="380"/>
      <c r="AU310" s="380"/>
      <c r="AV310" s="380"/>
      <c r="AW310" s="380"/>
      <c r="AX310" s="380"/>
      <c r="AY310" s="380"/>
      <c r="AZ310" s="380"/>
      <c r="BA310" s="380"/>
      <c r="BB310" s="380"/>
      <c r="BC310" s="380"/>
      <c r="BD310" s="380"/>
      <c r="BE310" s="380"/>
      <c r="BF310" s="380"/>
      <c r="BG310" s="380"/>
      <c r="BH310" s="380"/>
      <c r="BI310" s="380"/>
      <c r="BJ310" s="377"/>
      <c r="CE310" s="380"/>
      <c r="CF310" s="380"/>
      <c r="CG310" s="380"/>
      <c r="EZ310" s="380"/>
      <c r="FA310" s="380"/>
      <c r="FB310" s="380"/>
      <c r="FC310" s="380"/>
      <c r="FD310" s="380"/>
      <c r="FE310" s="380"/>
      <c r="FF310" s="380"/>
      <c r="FG310" s="380"/>
      <c r="FH310" s="380"/>
      <c r="FI310" s="380"/>
      <c r="FJ310" s="380"/>
      <c r="FK310" s="380"/>
      <c r="FL310" s="380"/>
      <c r="FM310" s="380"/>
      <c r="FN310" s="380"/>
      <c r="FO310" s="380"/>
      <c r="FP310" s="380"/>
      <c r="FQ310" s="380"/>
      <c r="FR310" s="380"/>
      <c r="FS310" s="380"/>
      <c r="FT310" s="380"/>
      <c r="FU310" s="380"/>
      <c r="FV310" s="380"/>
      <c r="FW310" s="380"/>
      <c r="FX310" s="380"/>
      <c r="FY310" s="380"/>
      <c r="FZ310" s="380"/>
      <c r="GA310" s="380"/>
      <c r="GB310" s="380"/>
      <c r="GC310" s="380"/>
      <c r="GD310" s="380"/>
      <c r="GE310" s="380"/>
      <c r="GF310" s="380"/>
      <c r="GG310" s="380"/>
      <c r="GH310" s="380"/>
      <c r="GI310" s="380"/>
      <c r="GJ310" s="380"/>
      <c r="GK310" s="380"/>
      <c r="GL310" s="380"/>
      <c r="GM310" s="380"/>
      <c r="GN310" s="380"/>
      <c r="GO310" s="380"/>
      <c r="GP310" s="380"/>
      <c r="GQ310" s="380"/>
      <c r="GR310" s="380"/>
      <c r="GS310" s="380"/>
      <c r="GT310" s="380"/>
      <c r="GU310" s="380"/>
      <c r="GV310" s="380"/>
      <c r="GW310" s="380"/>
      <c r="GX310" s="380"/>
      <c r="GY310" s="380"/>
      <c r="GZ310" s="380"/>
      <c r="HA310" s="380"/>
      <c r="HB310" s="380"/>
      <c r="HC310" s="380"/>
      <c r="HD310" s="380"/>
      <c r="HE310" s="380"/>
      <c r="HF310" s="380"/>
      <c r="HG310" s="380"/>
      <c r="HH310" s="380"/>
    </row>
    <row r="311" spans="1:216">
      <c r="B311" s="377"/>
      <c r="C311" s="377"/>
      <c r="D311" s="377"/>
      <c r="E311" s="377"/>
      <c r="F311" s="377"/>
      <c r="G311" s="377"/>
      <c r="H311" s="377"/>
      <c r="I311" s="377"/>
      <c r="J311" s="377"/>
      <c r="K311" s="377"/>
      <c r="L311" s="377"/>
      <c r="M311" s="378"/>
      <c r="N311" s="378"/>
      <c r="O311" s="378"/>
      <c r="P311" s="378"/>
      <c r="Q311" s="378"/>
      <c r="R311" s="378"/>
      <c r="S311" s="378"/>
      <c r="T311" s="378"/>
      <c r="U311" s="378"/>
      <c r="V311" s="378"/>
      <c r="W311" s="378"/>
      <c r="X311" s="378"/>
      <c r="Y311" s="380"/>
      <c r="Z311" s="409"/>
      <c r="AA311" s="380"/>
      <c r="AB311" s="380"/>
      <c r="AC311" s="380"/>
      <c r="AD311" s="380"/>
      <c r="AE311" s="380"/>
      <c r="AF311" s="380"/>
      <c r="AG311" s="380"/>
      <c r="AH311" s="380"/>
      <c r="AI311" s="380"/>
      <c r="AJ311" s="380"/>
      <c r="AR311" s="380"/>
      <c r="AS311" s="380"/>
      <c r="AT311" s="380"/>
      <c r="AU311" s="380"/>
      <c r="AV311" s="380"/>
      <c r="AW311" s="380"/>
      <c r="AX311" s="380"/>
      <c r="AY311" s="380"/>
      <c r="AZ311" s="380"/>
      <c r="BA311" s="380"/>
      <c r="BB311" s="380"/>
      <c r="BC311" s="380"/>
      <c r="BD311" s="380"/>
      <c r="BE311" s="380"/>
      <c r="BF311" s="380"/>
      <c r="BG311" s="380"/>
      <c r="BH311" s="380"/>
      <c r="BI311" s="380"/>
      <c r="BJ311" s="377"/>
      <c r="CE311" s="380"/>
      <c r="CF311" s="380"/>
      <c r="CG311" s="380"/>
      <c r="EZ311" s="380"/>
      <c r="FA311" s="380"/>
      <c r="FB311" s="380"/>
      <c r="FC311" s="380"/>
      <c r="FD311" s="380"/>
      <c r="FE311" s="380"/>
      <c r="FF311" s="380"/>
      <c r="FG311" s="380"/>
      <c r="FH311" s="380"/>
      <c r="FI311" s="380"/>
      <c r="FJ311" s="380"/>
      <c r="FK311" s="380"/>
      <c r="FL311" s="380"/>
      <c r="FM311" s="380"/>
      <c r="FN311" s="380"/>
      <c r="FO311" s="380"/>
      <c r="FP311" s="380"/>
      <c r="FQ311" s="380"/>
      <c r="FR311" s="380"/>
      <c r="FS311" s="380"/>
      <c r="FT311" s="380"/>
      <c r="FU311" s="380"/>
      <c r="FV311" s="380"/>
      <c r="FW311" s="380"/>
      <c r="FX311" s="380"/>
      <c r="FY311" s="380"/>
      <c r="FZ311" s="380"/>
      <c r="GA311" s="380"/>
      <c r="GB311" s="380"/>
      <c r="GC311" s="380"/>
      <c r="GD311" s="380"/>
      <c r="GE311" s="380"/>
      <c r="GF311" s="380"/>
      <c r="GG311" s="380"/>
      <c r="GH311" s="380"/>
      <c r="GI311" s="380"/>
      <c r="GJ311" s="380"/>
      <c r="GK311" s="380"/>
      <c r="GL311" s="380"/>
      <c r="GM311" s="380"/>
      <c r="GN311" s="380"/>
      <c r="GO311" s="380"/>
      <c r="GP311" s="380"/>
      <c r="GQ311" s="380"/>
      <c r="GR311" s="380"/>
      <c r="GS311" s="380"/>
      <c r="GT311" s="380"/>
      <c r="GU311" s="380"/>
      <c r="GV311" s="380"/>
      <c r="GW311" s="380"/>
      <c r="GX311" s="380"/>
      <c r="GY311" s="380"/>
      <c r="GZ311" s="380"/>
      <c r="HA311" s="380"/>
      <c r="HB311" s="380"/>
      <c r="HC311" s="380"/>
      <c r="HD311" s="380"/>
      <c r="HE311" s="380"/>
      <c r="HF311" s="380"/>
      <c r="HG311" s="380"/>
      <c r="HH311" s="380"/>
    </row>
    <row r="312" spans="1:216">
      <c r="B312" s="377"/>
      <c r="C312" s="377"/>
      <c r="D312" s="377"/>
      <c r="E312" s="377"/>
      <c r="F312" s="377"/>
      <c r="G312" s="377"/>
      <c r="H312" s="377"/>
      <c r="I312" s="377"/>
      <c r="J312" s="377"/>
      <c r="K312" s="377"/>
      <c r="L312" s="377"/>
      <c r="M312" s="378"/>
      <c r="N312" s="378"/>
      <c r="O312" s="378"/>
      <c r="P312" s="378"/>
      <c r="Q312" s="378"/>
      <c r="R312" s="378"/>
      <c r="S312" s="378"/>
      <c r="T312" s="378"/>
      <c r="U312" s="378"/>
      <c r="V312" s="378"/>
      <c r="W312" s="378"/>
      <c r="X312" s="378"/>
      <c r="Y312" s="380"/>
      <c r="Z312" s="409"/>
      <c r="AA312" s="380"/>
      <c r="AB312" s="380"/>
      <c r="AC312" s="380"/>
      <c r="AD312" s="380"/>
      <c r="AE312" s="380"/>
      <c r="AF312" s="380"/>
      <c r="AG312" s="380"/>
      <c r="AH312" s="380"/>
      <c r="AI312" s="380"/>
      <c r="AJ312" s="380"/>
      <c r="AR312" s="380"/>
      <c r="AS312" s="380"/>
      <c r="AT312" s="380"/>
      <c r="AU312" s="380"/>
      <c r="AV312" s="380"/>
      <c r="AW312" s="380"/>
      <c r="AX312" s="380"/>
      <c r="AY312" s="380"/>
      <c r="AZ312" s="380"/>
      <c r="BA312" s="380"/>
      <c r="BB312" s="380"/>
      <c r="BC312" s="380"/>
      <c r="BD312" s="380"/>
      <c r="BE312" s="380"/>
      <c r="BF312" s="380"/>
      <c r="BG312" s="380"/>
      <c r="BH312" s="380"/>
      <c r="BI312" s="380"/>
      <c r="BJ312" s="377"/>
      <c r="CE312" s="380"/>
      <c r="CF312" s="380"/>
      <c r="CG312" s="380"/>
      <c r="EZ312" s="380"/>
      <c r="FA312" s="380"/>
      <c r="FB312" s="380"/>
      <c r="FC312" s="380"/>
      <c r="FD312" s="380"/>
      <c r="FE312" s="380"/>
      <c r="FF312" s="380"/>
      <c r="FG312" s="380"/>
      <c r="FH312" s="380"/>
      <c r="FI312" s="380"/>
      <c r="FJ312" s="380"/>
      <c r="FK312" s="380"/>
      <c r="FL312" s="380"/>
      <c r="FM312" s="380"/>
      <c r="FN312" s="380"/>
      <c r="FO312" s="380"/>
      <c r="FP312" s="380"/>
      <c r="FQ312" s="380"/>
      <c r="FR312" s="380"/>
      <c r="FS312" s="380"/>
      <c r="FT312" s="380"/>
      <c r="FU312" s="380"/>
      <c r="FV312" s="380"/>
      <c r="FW312" s="380"/>
      <c r="FX312" s="380"/>
      <c r="FY312" s="380"/>
      <c r="FZ312" s="380"/>
      <c r="GA312" s="380"/>
      <c r="GB312" s="380"/>
      <c r="GC312" s="380"/>
      <c r="GD312" s="380"/>
      <c r="GE312" s="380"/>
      <c r="GF312" s="380"/>
      <c r="GG312" s="380"/>
      <c r="GH312" s="380"/>
      <c r="GI312" s="380"/>
      <c r="GJ312" s="380"/>
      <c r="GK312" s="380"/>
      <c r="GL312" s="380"/>
      <c r="GM312" s="380"/>
      <c r="GN312" s="380"/>
      <c r="GO312" s="380"/>
      <c r="GP312" s="380"/>
      <c r="GQ312" s="380"/>
      <c r="GR312" s="380"/>
      <c r="GS312" s="380"/>
      <c r="GT312" s="380"/>
      <c r="GU312" s="380"/>
      <c r="GV312" s="380"/>
      <c r="GW312" s="380"/>
      <c r="GX312" s="380"/>
      <c r="GY312" s="380"/>
      <c r="GZ312" s="380"/>
      <c r="HA312" s="380"/>
      <c r="HB312" s="380"/>
      <c r="HC312" s="380"/>
      <c r="HD312" s="380"/>
      <c r="HE312" s="380"/>
      <c r="HF312" s="380"/>
      <c r="HG312" s="380"/>
      <c r="HH312" s="380"/>
    </row>
    <row r="313" spans="1:216">
      <c r="B313" s="377"/>
      <c r="C313" s="377"/>
      <c r="D313" s="377"/>
      <c r="E313" s="377"/>
      <c r="F313" s="377"/>
      <c r="G313" s="377"/>
      <c r="H313" s="377"/>
      <c r="I313" s="377"/>
      <c r="J313" s="377"/>
      <c r="K313" s="377"/>
      <c r="L313" s="377"/>
      <c r="M313" s="378"/>
      <c r="N313" s="378"/>
      <c r="O313" s="378"/>
      <c r="P313" s="378"/>
      <c r="Q313" s="378"/>
      <c r="R313" s="378"/>
      <c r="S313" s="378"/>
      <c r="T313" s="378"/>
      <c r="U313" s="378"/>
      <c r="V313" s="378"/>
      <c r="W313" s="378"/>
      <c r="X313" s="378"/>
      <c r="Y313" s="380"/>
      <c r="Z313" s="409"/>
      <c r="AA313" s="380"/>
      <c r="AB313" s="380"/>
      <c r="AC313" s="380"/>
      <c r="AD313" s="380"/>
      <c r="AE313" s="380"/>
      <c r="AF313" s="380"/>
      <c r="AG313" s="380"/>
      <c r="AH313" s="380"/>
      <c r="AI313" s="380"/>
      <c r="AJ313" s="380"/>
      <c r="AR313" s="380"/>
      <c r="AS313" s="380"/>
      <c r="AT313" s="380"/>
      <c r="AU313" s="380"/>
      <c r="AV313" s="380"/>
      <c r="AW313" s="380"/>
      <c r="AX313" s="380"/>
      <c r="AY313" s="380"/>
      <c r="AZ313" s="380"/>
      <c r="BA313" s="380"/>
      <c r="BB313" s="380"/>
      <c r="BC313" s="380"/>
      <c r="BD313" s="380"/>
      <c r="BE313" s="380"/>
      <c r="BF313" s="380"/>
      <c r="BG313" s="380"/>
      <c r="BH313" s="380"/>
      <c r="BI313" s="380"/>
      <c r="BJ313" s="377"/>
      <c r="CE313" s="380"/>
      <c r="CF313" s="380"/>
      <c r="CG313" s="380"/>
      <c r="EZ313" s="380"/>
      <c r="FA313" s="380"/>
      <c r="FB313" s="380"/>
      <c r="FC313" s="380"/>
      <c r="FD313" s="380"/>
      <c r="FE313" s="380"/>
      <c r="FF313" s="380"/>
      <c r="FG313" s="380"/>
      <c r="FH313" s="380"/>
      <c r="FI313" s="380"/>
      <c r="FJ313" s="380"/>
      <c r="FK313" s="380"/>
      <c r="FL313" s="380"/>
      <c r="FM313" s="380"/>
      <c r="FN313" s="380"/>
      <c r="FO313" s="380"/>
      <c r="FP313" s="380"/>
      <c r="FQ313" s="380"/>
      <c r="FR313" s="380"/>
      <c r="FS313" s="380"/>
      <c r="FT313" s="380"/>
      <c r="FU313" s="380"/>
      <c r="FV313" s="380"/>
      <c r="FW313" s="380"/>
      <c r="FX313" s="380"/>
      <c r="FY313" s="380"/>
      <c r="FZ313" s="380"/>
      <c r="GA313" s="380"/>
      <c r="GB313" s="380"/>
      <c r="GC313" s="380"/>
      <c r="GD313" s="380"/>
      <c r="GE313" s="380"/>
      <c r="GF313" s="380"/>
      <c r="GG313" s="380"/>
      <c r="GH313" s="380"/>
      <c r="GI313" s="380"/>
      <c r="GJ313" s="380"/>
      <c r="GK313" s="380"/>
      <c r="GL313" s="380"/>
      <c r="GM313" s="380"/>
      <c r="GN313" s="380"/>
      <c r="GO313" s="380"/>
      <c r="GP313" s="380"/>
      <c r="GQ313" s="380"/>
      <c r="GR313" s="380"/>
      <c r="GS313" s="380"/>
      <c r="GT313" s="380"/>
      <c r="GU313" s="380"/>
      <c r="GV313" s="380"/>
      <c r="GW313" s="380"/>
      <c r="GX313" s="380"/>
      <c r="GY313" s="380"/>
      <c r="GZ313" s="380"/>
      <c r="HA313" s="380"/>
      <c r="HB313" s="380"/>
      <c r="HC313" s="380"/>
      <c r="HD313" s="380"/>
      <c r="HE313" s="380"/>
      <c r="HF313" s="380"/>
      <c r="HG313" s="380"/>
      <c r="HH313" s="380"/>
    </row>
    <row r="314" spans="1:216">
      <c r="B314" s="377"/>
      <c r="C314" s="377"/>
      <c r="D314" s="377"/>
      <c r="E314" s="377"/>
      <c r="F314" s="377"/>
      <c r="G314" s="377"/>
      <c r="H314" s="377"/>
      <c r="I314" s="377"/>
      <c r="J314" s="377"/>
      <c r="K314" s="377"/>
      <c r="L314" s="377"/>
      <c r="M314" s="378"/>
      <c r="N314" s="378"/>
      <c r="O314" s="378"/>
      <c r="P314" s="378"/>
      <c r="Q314" s="378"/>
      <c r="R314" s="378"/>
      <c r="S314" s="378"/>
      <c r="T314" s="378"/>
      <c r="U314" s="378"/>
      <c r="V314" s="378"/>
      <c r="W314" s="378"/>
      <c r="X314" s="378"/>
      <c r="Y314" s="380"/>
      <c r="Z314" s="409"/>
      <c r="AA314" s="380"/>
      <c r="AB314" s="380"/>
      <c r="AC314" s="380"/>
      <c r="AD314" s="380"/>
      <c r="AE314" s="380"/>
      <c r="AF314" s="380"/>
      <c r="AG314" s="380"/>
      <c r="AH314" s="380"/>
      <c r="AI314" s="380"/>
      <c r="AJ314" s="380"/>
      <c r="AR314" s="380"/>
      <c r="AS314" s="380"/>
      <c r="AT314" s="380"/>
      <c r="AU314" s="380"/>
      <c r="AV314" s="380"/>
      <c r="AW314" s="380"/>
      <c r="AX314" s="380"/>
      <c r="AY314" s="380"/>
      <c r="AZ314" s="380"/>
      <c r="BA314" s="380"/>
      <c r="BB314" s="380"/>
      <c r="BC314" s="380"/>
      <c r="BD314" s="380"/>
      <c r="BE314" s="380"/>
      <c r="BF314" s="380"/>
      <c r="BG314" s="380"/>
      <c r="BH314" s="380"/>
      <c r="BI314" s="380"/>
      <c r="BJ314" s="377"/>
      <c r="CE314" s="380"/>
      <c r="CF314" s="380"/>
      <c r="CG314" s="380"/>
      <c r="EZ314" s="380"/>
      <c r="FA314" s="380"/>
      <c r="FB314" s="380"/>
      <c r="FC314" s="380"/>
      <c r="FD314" s="380"/>
      <c r="FE314" s="380"/>
      <c r="FF314" s="380"/>
      <c r="FG314" s="380"/>
      <c r="FH314" s="380"/>
      <c r="FI314" s="380"/>
      <c r="FJ314" s="380"/>
      <c r="FK314" s="380"/>
      <c r="FL314" s="380"/>
      <c r="FM314" s="380"/>
      <c r="FN314" s="380"/>
      <c r="FO314" s="380"/>
      <c r="FP314" s="380"/>
      <c r="FQ314" s="380"/>
      <c r="FR314" s="380"/>
      <c r="FS314" s="380"/>
      <c r="FT314" s="380"/>
      <c r="FU314" s="380"/>
      <c r="FV314" s="380"/>
      <c r="FW314" s="380"/>
      <c r="FX314" s="380"/>
      <c r="FY314" s="380"/>
      <c r="FZ314" s="380"/>
      <c r="GA314" s="380"/>
      <c r="GB314" s="380"/>
      <c r="GC314" s="380"/>
      <c r="GD314" s="380"/>
      <c r="GE314" s="380"/>
      <c r="GF314" s="380"/>
      <c r="GG314" s="380"/>
      <c r="GH314" s="380"/>
      <c r="GI314" s="380"/>
      <c r="GJ314" s="380"/>
      <c r="GK314" s="380"/>
      <c r="GL314" s="380"/>
      <c r="GM314" s="380"/>
      <c r="GN314" s="380"/>
      <c r="GO314" s="380"/>
      <c r="GP314" s="380"/>
      <c r="GQ314" s="380"/>
      <c r="GR314" s="380"/>
      <c r="GS314" s="380"/>
      <c r="GT314" s="380"/>
      <c r="GU314" s="380"/>
      <c r="GV314" s="380"/>
      <c r="GW314" s="380"/>
      <c r="GX314" s="380"/>
      <c r="GY314" s="380"/>
      <c r="GZ314" s="380"/>
      <c r="HA314" s="380"/>
      <c r="HB314" s="380"/>
      <c r="HC314" s="380"/>
      <c r="HD314" s="380"/>
      <c r="HE314" s="380"/>
      <c r="HF314" s="380"/>
      <c r="HG314" s="380"/>
      <c r="HH314" s="380"/>
    </row>
    <row r="315" spans="1:216">
      <c r="B315" s="377"/>
      <c r="C315" s="377"/>
      <c r="D315" s="377"/>
      <c r="E315" s="377"/>
      <c r="F315" s="377"/>
      <c r="G315" s="377"/>
      <c r="H315" s="377"/>
      <c r="I315" s="377"/>
      <c r="J315" s="377"/>
      <c r="K315" s="377"/>
      <c r="L315" s="377"/>
      <c r="M315" s="378"/>
      <c r="N315" s="378"/>
      <c r="O315" s="378"/>
      <c r="P315" s="378"/>
      <c r="Q315" s="378"/>
      <c r="R315" s="378"/>
      <c r="S315" s="378"/>
      <c r="T315" s="378"/>
      <c r="U315" s="378"/>
      <c r="V315" s="378"/>
      <c r="W315" s="378"/>
      <c r="X315" s="378"/>
      <c r="Y315" s="380"/>
      <c r="Z315" s="409"/>
      <c r="AA315" s="380"/>
      <c r="AB315" s="380"/>
      <c r="AC315" s="380"/>
      <c r="AD315" s="380"/>
      <c r="AE315" s="380"/>
      <c r="AF315" s="380"/>
      <c r="AG315" s="380"/>
      <c r="AH315" s="380"/>
      <c r="AI315" s="380"/>
      <c r="AJ315" s="380"/>
      <c r="AR315" s="380"/>
      <c r="AS315" s="380"/>
      <c r="AT315" s="380"/>
      <c r="AU315" s="380"/>
      <c r="AV315" s="380"/>
      <c r="AW315" s="380"/>
      <c r="AX315" s="380"/>
      <c r="AY315" s="380"/>
      <c r="AZ315" s="380"/>
      <c r="BA315" s="380"/>
      <c r="BB315" s="380"/>
      <c r="BC315" s="380"/>
      <c r="BD315" s="380"/>
      <c r="BE315" s="380"/>
      <c r="BF315" s="380"/>
      <c r="BG315" s="380"/>
      <c r="BH315" s="380"/>
      <c r="BI315" s="380"/>
      <c r="BJ315" s="377"/>
      <c r="CE315" s="380"/>
      <c r="CF315" s="380"/>
      <c r="CG315" s="380"/>
      <c r="EZ315" s="380"/>
      <c r="FA315" s="380"/>
      <c r="FB315" s="380"/>
      <c r="FC315" s="380"/>
      <c r="FD315" s="380"/>
      <c r="FE315" s="380"/>
      <c r="FF315" s="380"/>
      <c r="FG315" s="380"/>
      <c r="FH315" s="380"/>
      <c r="FI315" s="380"/>
      <c r="FJ315" s="380"/>
      <c r="FK315" s="380"/>
      <c r="FL315" s="380"/>
      <c r="FM315" s="380"/>
      <c r="FN315" s="380"/>
      <c r="FO315" s="380"/>
      <c r="FP315" s="380"/>
      <c r="FQ315" s="380"/>
      <c r="FR315" s="380"/>
      <c r="FS315" s="380"/>
      <c r="FT315" s="380"/>
      <c r="FU315" s="380"/>
      <c r="FV315" s="380"/>
      <c r="FW315" s="380"/>
      <c r="FX315" s="380"/>
      <c r="FY315" s="380"/>
      <c r="FZ315" s="380"/>
      <c r="GA315" s="380"/>
      <c r="GB315" s="380"/>
      <c r="GC315" s="380"/>
      <c r="GD315" s="380"/>
      <c r="GE315" s="380"/>
      <c r="GF315" s="380"/>
      <c r="GG315" s="380"/>
      <c r="GH315" s="380"/>
      <c r="GI315" s="380"/>
      <c r="GJ315" s="380"/>
      <c r="GK315" s="380"/>
      <c r="GL315" s="380"/>
      <c r="GM315" s="380"/>
      <c r="GN315" s="380"/>
      <c r="GO315" s="380"/>
      <c r="GP315" s="380"/>
      <c r="GQ315" s="380"/>
      <c r="GR315" s="380"/>
      <c r="GS315" s="380"/>
      <c r="GT315" s="380"/>
      <c r="GU315" s="380"/>
      <c r="GV315" s="380"/>
      <c r="GW315" s="380"/>
      <c r="GX315" s="380"/>
      <c r="GY315" s="380"/>
      <c r="GZ315" s="380"/>
      <c r="HA315" s="380"/>
      <c r="HB315" s="380"/>
      <c r="HC315" s="380"/>
      <c r="HD315" s="380"/>
      <c r="HE315" s="380"/>
      <c r="HF315" s="380"/>
      <c r="HG315" s="380"/>
      <c r="HH315" s="380"/>
    </row>
    <row r="316" spans="1:216">
      <c r="B316" s="377"/>
      <c r="C316" s="377"/>
      <c r="D316" s="377"/>
      <c r="E316" s="377"/>
      <c r="F316" s="377"/>
      <c r="G316" s="377"/>
      <c r="H316" s="377"/>
      <c r="I316" s="377"/>
      <c r="J316" s="377"/>
      <c r="K316" s="377"/>
      <c r="L316" s="377"/>
      <c r="M316" s="378"/>
      <c r="N316" s="378"/>
      <c r="O316" s="378"/>
      <c r="P316" s="378"/>
      <c r="Q316" s="378"/>
      <c r="R316" s="378"/>
      <c r="S316" s="378"/>
      <c r="T316" s="378"/>
      <c r="U316" s="378"/>
      <c r="V316" s="378"/>
      <c r="W316" s="378"/>
      <c r="X316" s="378"/>
      <c r="Y316" s="380"/>
      <c r="Z316" s="409"/>
      <c r="AA316" s="380"/>
      <c r="AB316" s="380"/>
      <c r="AC316" s="380"/>
      <c r="AD316" s="380"/>
      <c r="AE316" s="380"/>
      <c r="AF316" s="380"/>
      <c r="AG316" s="380"/>
      <c r="AH316" s="380"/>
      <c r="AI316" s="380"/>
      <c r="AJ316" s="380"/>
      <c r="AR316" s="380"/>
      <c r="AS316" s="380"/>
      <c r="AT316" s="380"/>
      <c r="AU316" s="380"/>
      <c r="AV316" s="380"/>
      <c r="AW316" s="380"/>
      <c r="AX316" s="380"/>
      <c r="AY316" s="380"/>
      <c r="AZ316" s="380"/>
      <c r="BA316" s="380"/>
      <c r="BB316" s="380"/>
      <c r="BC316" s="380"/>
      <c r="BD316" s="380"/>
      <c r="BE316" s="380"/>
      <c r="BF316" s="380"/>
      <c r="BG316" s="380"/>
      <c r="BH316" s="380"/>
      <c r="BI316" s="380"/>
      <c r="BJ316" s="377"/>
      <c r="CE316" s="380"/>
      <c r="CF316" s="380"/>
      <c r="CG316" s="380"/>
      <c r="EZ316" s="380"/>
      <c r="FA316" s="380"/>
      <c r="FB316" s="380"/>
      <c r="FC316" s="380"/>
      <c r="FD316" s="380"/>
      <c r="FE316" s="380"/>
      <c r="FF316" s="380"/>
      <c r="FG316" s="380"/>
      <c r="FH316" s="380"/>
      <c r="FI316" s="380"/>
      <c r="FJ316" s="380"/>
      <c r="FK316" s="380"/>
      <c r="FL316" s="380"/>
      <c r="FM316" s="380"/>
      <c r="FN316" s="380"/>
      <c r="FO316" s="380"/>
      <c r="FP316" s="380"/>
      <c r="FQ316" s="380"/>
      <c r="FR316" s="380"/>
      <c r="FS316" s="380"/>
      <c r="FT316" s="380"/>
      <c r="FU316" s="380"/>
      <c r="FV316" s="380"/>
      <c r="FW316" s="380"/>
      <c r="FX316" s="380"/>
      <c r="FY316" s="380"/>
      <c r="FZ316" s="380"/>
      <c r="GA316" s="380"/>
      <c r="GB316" s="380"/>
      <c r="GC316" s="380"/>
      <c r="GD316" s="380"/>
      <c r="GE316" s="380"/>
      <c r="GF316" s="380"/>
      <c r="GG316" s="380"/>
      <c r="GH316" s="380"/>
      <c r="GI316" s="380"/>
      <c r="GJ316" s="380"/>
      <c r="GK316" s="380"/>
      <c r="GL316" s="380"/>
      <c r="GM316" s="380"/>
      <c r="GN316" s="380"/>
      <c r="GO316" s="380"/>
      <c r="GP316" s="380"/>
      <c r="GQ316" s="380"/>
      <c r="GR316" s="380"/>
      <c r="GS316" s="380"/>
      <c r="GT316" s="380"/>
      <c r="GU316" s="380"/>
      <c r="GV316" s="380"/>
      <c r="GW316" s="380"/>
      <c r="GX316" s="380"/>
      <c r="GY316" s="380"/>
      <c r="GZ316" s="380"/>
      <c r="HA316" s="380"/>
      <c r="HB316" s="380"/>
      <c r="HC316" s="380"/>
      <c r="HD316" s="380"/>
      <c r="HE316" s="380"/>
      <c r="HF316" s="380"/>
      <c r="HG316" s="380"/>
      <c r="HH316" s="380"/>
    </row>
    <row r="317" spans="1:216">
      <c r="B317" s="377"/>
      <c r="C317" s="377"/>
      <c r="D317" s="377"/>
      <c r="E317" s="377"/>
      <c r="F317" s="377"/>
      <c r="G317" s="377"/>
      <c r="H317" s="377"/>
      <c r="I317" s="377"/>
      <c r="J317" s="377"/>
      <c r="K317" s="377"/>
      <c r="L317" s="377"/>
      <c r="M317" s="378"/>
      <c r="N317" s="378"/>
      <c r="O317" s="378"/>
      <c r="P317" s="378"/>
      <c r="Q317" s="378"/>
      <c r="R317" s="378"/>
      <c r="S317" s="378"/>
      <c r="T317" s="378"/>
      <c r="U317" s="378"/>
      <c r="V317" s="378"/>
      <c r="W317" s="378"/>
      <c r="X317" s="378"/>
      <c r="Y317" s="380"/>
      <c r="Z317" s="409"/>
      <c r="AA317" s="380"/>
      <c r="AB317" s="380"/>
      <c r="AC317" s="380"/>
      <c r="AD317" s="380"/>
      <c r="AE317" s="380"/>
      <c r="AF317" s="380"/>
      <c r="AG317" s="380"/>
      <c r="AH317" s="380"/>
      <c r="AI317" s="380"/>
      <c r="AJ317" s="380"/>
      <c r="AR317" s="380"/>
      <c r="AS317" s="380"/>
      <c r="AT317" s="380"/>
      <c r="AU317" s="380"/>
      <c r="AV317" s="380"/>
      <c r="AW317" s="380"/>
      <c r="AX317" s="380"/>
      <c r="AY317" s="380"/>
      <c r="AZ317" s="380"/>
      <c r="BA317" s="380"/>
      <c r="BB317" s="380"/>
      <c r="BC317" s="380"/>
      <c r="BD317" s="380"/>
      <c r="BE317" s="380"/>
      <c r="BF317" s="380"/>
      <c r="BG317" s="380"/>
      <c r="BH317" s="380"/>
      <c r="BI317" s="380"/>
      <c r="BJ317" s="377"/>
      <c r="CE317" s="380"/>
      <c r="CF317" s="380"/>
      <c r="CG317" s="380"/>
      <c r="EZ317" s="380"/>
      <c r="FA317" s="380"/>
      <c r="FB317" s="380"/>
      <c r="FC317" s="380"/>
      <c r="FD317" s="380"/>
      <c r="FE317" s="380"/>
      <c r="FF317" s="380"/>
      <c r="FG317" s="380"/>
      <c r="FH317" s="380"/>
      <c r="FI317" s="380"/>
      <c r="FJ317" s="380"/>
      <c r="FK317" s="380"/>
      <c r="FL317" s="380"/>
      <c r="FM317" s="380"/>
      <c r="FN317" s="380"/>
      <c r="FO317" s="380"/>
      <c r="FP317" s="380"/>
      <c r="FQ317" s="380"/>
      <c r="FR317" s="380"/>
      <c r="FS317" s="380"/>
      <c r="FT317" s="380"/>
      <c r="FU317" s="380"/>
      <c r="FV317" s="380"/>
      <c r="FW317" s="380"/>
      <c r="FX317" s="380"/>
      <c r="FY317" s="380"/>
      <c r="FZ317" s="380"/>
      <c r="GA317" s="380"/>
      <c r="GB317" s="380"/>
      <c r="GC317" s="380"/>
      <c r="GD317" s="380"/>
      <c r="GE317" s="380"/>
      <c r="GF317" s="380"/>
      <c r="GG317" s="380"/>
      <c r="GH317" s="380"/>
      <c r="GI317" s="380"/>
      <c r="GJ317" s="380"/>
      <c r="GK317" s="380"/>
      <c r="GL317" s="380"/>
      <c r="GM317" s="380"/>
      <c r="GN317" s="380"/>
      <c r="GO317" s="380"/>
      <c r="GP317" s="380"/>
      <c r="GQ317" s="380"/>
      <c r="GR317" s="380"/>
      <c r="GS317" s="380"/>
      <c r="GT317" s="380"/>
      <c r="GU317" s="380"/>
      <c r="GV317" s="380"/>
      <c r="GW317" s="380"/>
      <c r="GX317" s="380"/>
      <c r="GY317" s="380"/>
      <c r="GZ317" s="380"/>
      <c r="HA317" s="380"/>
      <c r="HB317" s="380"/>
      <c r="HC317" s="380"/>
      <c r="HD317" s="380"/>
      <c r="HE317" s="380"/>
      <c r="HF317" s="380"/>
      <c r="HG317" s="380"/>
      <c r="HH317" s="380"/>
    </row>
    <row r="318" spans="1:216">
      <c r="B318" s="377"/>
      <c r="C318" s="377"/>
      <c r="D318" s="377"/>
      <c r="E318" s="377"/>
      <c r="F318" s="377"/>
      <c r="G318" s="377"/>
      <c r="H318" s="377"/>
      <c r="I318" s="377"/>
      <c r="J318" s="377"/>
      <c r="K318" s="377"/>
      <c r="L318" s="377"/>
      <c r="M318" s="378"/>
      <c r="N318" s="378"/>
      <c r="O318" s="378"/>
      <c r="P318" s="378"/>
      <c r="Q318" s="378"/>
      <c r="R318" s="378"/>
      <c r="S318" s="378"/>
      <c r="T318" s="378"/>
      <c r="U318" s="378"/>
      <c r="V318" s="378"/>
      <c r="W318" s="378"/>
      <c r="X318" s="378"/>
      <c r="Y318" s="380"/>
      <c r="Z318" s="409"/>
      <c r="AA318" s="380"/>
      <c r="AB318" s="380"/>
      <c r="AC318" s="380"/>
      <c r="AD318" s="380"/>
      <c r="AE318" s="380"/>
      <c r="AF318" s="380"/>
      <c r="AG318" s="380"/>
      <c r="AH318" s="380"/>
      <c r="AI318" s="380"/>
      <c r="AJ318" s="380"/>
      <c r="AR318" s="380"/>
      <c r="AS318" s="380"/>
      <c r="AT318" s="380"/>
      <c r="AU318" s="380"/>
      <c r="AV318" s="380"/>
      <c r="AW318" s="380"/>
      <c r="AX318" s="380"/>
      <c r="AY318" s="380"/>
      <c r="AZ318" s="380"/>
      <c r="BA318" s="380"/>
      <c r="BB318" s="380"/>
      <c r="BC318" s="380"/>
      <c r="BD318" s="380"/>
      <c r="BE318" s="380"/>
      <c r="BF318" s="380"/>
      <c r="BG318" s="380"/>
      <c r="BH318" s="380"/>
      <c r="BI318" s="380"/>
      <c r="BJ318" s="377"/>
      <c r="CE318" s="380"/>
      <c r="CF318" s="380"/>
      <c r="CG318" s="380"/>
      <c r="EZ318" s="380"/>
      <c r="FA318" s="380"/>
      <c r="FB318" s="380"/>
      <c r="FC318" s="380"/>
      <c r="FD318" s="380"/>
      <c r="FE318" s="380"/>
      <c r="FF318" s="380"/>
      <c r="FG318" s="380"/>
      <c r="FH318" s="380"/>
      <c r="FI318" s="380"/>
      <c r="FJ318" s="380"/>
      <c r="FK318" s="380"/>
      <c r="FL318" s="380"/>
      <c r="FM318" s="380"/>
      <c r="FN318" s="380"/>
      <c r="FO318" s="380"/>
      <c r="FP318" s="380"/>
      <c r="FQ318" s="380"/>
      <c r="FR318" s="380"/>
      <c r="FS318" s="380"/>
      <c r="FT318" s="380"/>
      <c r="FU318" s="380"/>
      <c r="FV318" s="380"/>
      <c r="FW318" s="380"/>
      <c r="FX318" s="380"/>
      <c r="FY318" s="380"/>
      <c r="FZ318" s="380"/>
      <c r="GA318" s="380"/>
      <c r="GB318" s="380"/>
      <c r="GC318" s="380"/>
      <c r="GD318" s="380"/>
      <c r="GE318" s="380"/>
      <c r="GF318" s="380"/>
      <c r="GG318" s="380"/>
      <c r="GH318" s="380"/>
      <c r="GI318" s="380"/>
      <c r="GJ318" s="380"/>
      <c r="GK318" s="380"/>
      <c r="GL318" s="380"/>
      <c r="GM318" s="380"/>
      <c r="GN318" s="380"/>
      <c r="GO318" s="380"/>
      <c r="GP318" s="380"/>
      <c r="GQ318" s="380"/>
      <c r="GR318" s="380"/>
      <c r="GS318" s="380"/>
      <c r="GT318" s="380"/>
      <c r="GU318" s="380"/>
      <c r="GV318" s="380"/>
      <c r="GW318" s="380"/>
      <c r="GX318" s="380"/>
      <c r="GY318" s="380"/>
      <c r="GZ318" s="380"/>
      <c r="HA318" s="380"/>
      <c r="HB318" s="380"/>
      <c r="HC318" s="380"/>
      <c r="HD318" s="380"/>
      <c r="HE318" s="380"/>
      <c r="HF318" s="380"/>
      <c r="HG318" s="380"/>
      <c r="HH318" s="380"/>
    </row>
    <row r="319" spans="1:216">
      <c r="B319" s="377"/>
      <c r="C319" s="377"/>
      <c r="D319" s="377"/>
      <c r="E319" s="377"/>
      <c r="F319" s="377"/>
      <c r="G319" s="377"/>
      <c r="H319" s="377"/>
      <c r="I319" s="377"/>
      <c r="J319" s="377"/>
      <c r="K319" s="377"/>
      <c r="L319" s="377"/>
      <c r="M319" s="378"/>
      <c r="N319" s="378"/>
      <c r="O319" s="378"/>
      <c r="P319" s="378"/>
      <c r="Q319" s="378"/>
      <c r="R319" s="378"/>
      <c r="S319" s="378"/>
      <c r="T319" s="378"/>
      <c r="U319" s="378"/>
      <c r="V319" s="378"/>
      <c r="W319" s="378"/>
      <c r="X319" s="378"/>
      <c r="Y319" s="380"/>
      <c r="Z319" s="409"/>
      <c r="AA319" s="380"/>
      <c r="AB319" s="380"/>
      <c r="AC319" s="380"/>
      <c r="AD319" s="380"/>
      <c r="AE319" s="380"/>
      <c r="AF319" s="380"/>
      <c r="AG319" s="380"/>
      <c r="AH319" s="380"/>
      <c r="AI319" s="380"/>
      <c r="AJ319" s="380"/>
      <c r="AR319" s="380"/>
      <c r="AS319" s="380"/>
      <c r="AT319" s="380"/>
      <c r="AU319" s="380"/>
      <c r="AV319" s="380"/>
      <c r="AW319" s="380"/>
      <c r="AX319" s="380"/>
      <c r="AY319" s="380"/>
      <c r="AZ319" s="380"/>
      <c r="BA319" s="380"/>
      <c r="BB319" s="380"/>
      <c r="BC319" s="380"/>
      <c r="BD319" s="380"/>
      <c r="BE319" s="380"/>
      <c r="BF319" s="380"/>
      <c r="BG319" s="380"/>
      <c r="BH319" s="380"/>
      <c r="BI319" s="380"/>
      <c r="BJ319" s="377"/>
      <c r="CE319" s="380"/>
      <c r="CF319" s="380"/>
      <c r="CG319" s="380"/>
      <c r="EZ319" s="380"/>
      <c r="FA319" s="380"/>
      <c r="FB319" s="380"/>
      <c r="FC319" s="380"/>
      <c r="FD319" s="380"/>
      <c r="FE319" s="380"/>
      <c r="FF319" s="380"/>
      <c r="FG319" s="380"/>
      <c r="FH319" s="380"/>
      <c r="FI319" s="380"/>
      <c r="FJ319" s="380"/>
      <c r="FK319" s="380"/>
      <c r="FL319" s="380"/>
      <c r="FM319" s="380"/>
      <c r="FN319" s="380"/>
      <c r="FO319" s="380"/>
      <c r="FP319" s="380"/>
      <c r="FQ319" s="380"/>
      <c r="FR319" s="380"/>
      <c r="FS319" s="380"/>
      <c r="FT319" s="380"/>
      <c r="FU319" s="380"/>
      <c r="FV319" s="380"/>
      <c r="FW319" s="380"/>
      <c r="FX319" s="380"/>
      <c r="FY319" s="380"/>
      <c r="FZ319" s="380"/>
      <c r="GA319" s="380"/>
      <c r="GB319" s="380"/>
      <c r="GC319" s="380"/>
      <c r="GD319" s="380"/>
      <c r="GE319" s="380"/>
      <c r="GF319" s="380"/>
      <c r="GG319" s="380"/>
      <c r="GH319" s="380"/>
      <c r="GI319" s="380"/>
      <c r="GJ319" s="380"/>
      <c r="GK319" s="380"/>
      <c r="GL319" s="380"/>
      <c r="GM319" s="380"/>
      <c r="GN319" s="380"/>
      <c r="GO319" s="380"/>
      <c r="GP319" s="380"/>
      <c r="GQ319" s="380"/>
      <c r="GR319" s="380"/>
      <c r="GS319" s="380"/>
      <c r="GT319" s="380"/>
      <c r="GU319" s="380"/>
      <c r="GV319" s="380"/>
      <c r="GW319" s="380"/>
      <c r="GX319" s="380"/>
      <c r="GY319" s="380"/>
      <c r="GZ319" s="380"/>
      <c r="HA319" s="380"/>
      <c r="HB319" s="380"/>
      <c r="HC319" s="380"/>
      <c r="HD319" s="380"/>
      <c r="HE319" s="380"/>
      <c r="HF319" s="380"/>
      <c r="HG319" s="380"/>
      <c r="HH319" s="380"/>
    </row>
    <row r="320" spans="1:216">
      <c r="B320" s="377"/>
      <c r="C320" s="377"/>
      <c r="D320" s="377"/>
      <c r="E320" s="377"/>
      <c r="F320" s="377"/>
      <c r="G320" s="377"/>
      <c r="H320" s="377"/>
      <c r="I320" s="377"/>
      <c r="J320" s="377"/>
      <c r="K320" s="377"/>
      <c r="L320" s="377"/>
      <c r="M320" s="378"/>
      <c r="N320" s="378"/>
      <c r="O320" s="378"/>
      <c r="P320" s="378"/>
      <c r="Q320" s="378"/>
      <c r="R320" s="378"/>
      <c r="S320" s="378"/>
      <c r="T320" s="378"/>
      <c r="U320" s="378"/>
      <c r="V320" s="378"/>
      <c r="W320" s="378"/>
      <c r="X320" s="378"/>
      <c r="Y320" s="380"/>
      <c r="Z320" s="409"/>
      <c r="AA320" s="380"/>
      <c r="AB320" s="380"/>
      <c r="AC320" s="380"/>
      <c r="AD320" s="380"/>
      <c r="AE320" s="380"/>
      <c r="AF320" s="380"/>
      <c r="AG320" s="380"/>
      <c r="AH320" s="380"/>
      <c r="AI320" s="380"/>
      <c r="AJ320" s="380"/>
      <c r="AR320" s="380"/>
      <c r="AS320" s="380"/>
      <c r="AT320" s="380"/>
      <c r="AU320" s="380"/>
      <c r="AV320" s="380"/>
      <c r="AW320" s="380"/>
      <c r="AX320" s="380"/>
      <c r="AY320" s="380"/>
      <c r="AZ320" s="380"/>
      <c r="BA320" s="380"/>
      <c r="BB320" s="380"/>
      <c r="BC320" s="380"/>
      <c r="BD320" s="380"/>
      <c r="BE320" s="380"/>
      <c r="BF320" s="380"/>
      <c r="BG320" s="380"/>
      <c r="BH320" s="380"/>
      <c r="BI320" s="380"/>
      <c r="BJ320" s="377"/>
      <c r="CE320" s="380"/>
      <c r="CF320" s="380"/>
      <c r="CG320" s="380"/>
      <c r="EZ320" s="380"/>
      <c r="FA320" s="380"/>
      <c r="FB320" s="380"/>
      <c r="FC320" s="380"/>
      <c r="FD320" s="380"/>
      <c r="FE320" s="380"/>
      <c r="FF320" s="380"/>
      <c r="FG320" s="380"/>
      <c r="FH320" s="380"/>
      <c r="FI320" s="380"/>
      <c r="FJ320" s="380"/>
      <c r="FK320" s="380"/>
      <c r="FL320" s="380"/>
      <c r="FM320" s="380"/>
      <c r="FN320" s="380"/>
      <c r="FO320" s="380"/>
      <c r="FP320" s="380"/>
      <c r="FQ320" s="380"/>
      <c r="FR320" s="380"/>
      <c r="FS320" s="380"/>
      <c r="FT320" s="380"/>
      <c r="FU320" s="380"/>
      <c r="FV320" s="380"/>
      <c r="FW320" s="380"/>
      <c r="FX320" s="380"/>
      <c r="FY320" s="380"/>
      <c r="FZ320" s="380"/>
      <c r="GA320" s="380"/>
      <c r="GB320" s="380"/>
      <c r="GC320" s="380"/>
      <c r="GD320" s="380"/>
      <c r="GE320" s="380"/>
      <c r="GF320" s="380"/>
      <c r="GG320" s="380"/>
      <c r="GH320" s="380"/>
      <c r="GI320" s="380"/>
      <c r="GJ320" s="380"/>
      <c r="GK320" s="380"/>
      <c r="GL320" s="380"/>
      <c r="GM320" s="380"/>
      <c r="GN320" s="380"/>
      <c r="GO320" s="380"/>
      <c r="GP320" s="380"/>
      <c r="GQ320" s="380"/>
      <c r="GR320" s="380"/>
      <c r="GS320" s="380"/>
      <c r="GT320" s="380"/>
      <c r="GU320" s="380"/>
      <c r="GV320" s="380"/>
      <c r="GW320" s="380"/>
      <c r="GX320" s="380"/>
      <c r="GY320" s="380"/>
      <c r="GZ320" s="380"/>
      <c r="HA320" s="380"/>
      <c r="HB320" s="380"/>
      <c r="HC320" s="380"/>
      <c r="HD320" s="380"/>
      <c r="HE320" s="380"/>
      <c r="HF320" s="380"/>
      <c r="HG320" s="380"/>
      <c r="HH320" s="380"/>
    </row>
    <row r="321" spans="2:216">
      <c r="B321" s="377"/>
      <c r="C321" s="377"/>
      <c r="D321" s="377"/>
      <c r="E321" s="377"/>
      <c r="F321" s="377"/>
      <c r="G321" s="377"/>
      <c r="H321" s="377"/>
      <c r="I321" s="377"/>
      <c r="J321" s="377"/>
      <c r="K321" s="377"/>
      <c r="L321" s="377"/>
      <c r="M321" s="378"/>
      <c r="N321" s="378"/>
      <c r="O321" s="378"/>
      <c r="P321" s="378"/>
      <c r="Q321" s="378"/>
      <c r="R321" s="378"/>
      <c r="S321" s="378"/>
      <c r="T321" s="378"/>
      <c r="U321" s="378"/>
      <c r="V321" s="378"/>
      <c r="W321" s="378"/>
      <c r="X321" s="378"/>
      <c r="Y321" s="380"/>
      <c r="Z321" s="409"/>
      <c r="AA321" s="380"/>
      <c r="AB321" s="380"/>
      <c r="AC321" s="380"/>
      <c r="AD321" s="380"/>
      <c r="AE321" s="380"/>
      <c r="AF321" s="380"/>
      <c r="AG321" s="380"/>
      <c r="AH321" s="380"/>
      <c r="AI321" s="380"/>
      <c r="AJ321" s="380"/>
      <c r="AR321" s="380"/>
      <c r="AS321" s="380"/>
      <c r="AT321" s="380"/>
      <c r="AU321" s="380"/>
      <c r="AV321" s="380"/>
      <c r="AW321" s="380"/>
      <c r="AX321" s="380"/>
      <c r="AY321" s="380"/>
      <c r="AZ321" s="380"/>
      <c r="BA321" s="380"/>
      <c r="BB321" s="380"/>
      <c r="BC321" s="380"/>
      <c r="BD321" s="380"/>
      <c r="BE321" s="380"/>
      <c r="BF321" s="380"/>
      <c r="BG321" s="380"/>
      <c r="BH321" s="380"/>
      <c r="BI321" s="380"/>
      <c r="BJ321" s="377"/>
      <c r="CE321" s="380"/>
      <c r="CF321" s="380"/>
      <c r="CG321" s="380"/>
      <c r="EZ321" s="380"/>
      <c r="FA321" s="380"/>
      <c r="FB321" s="380"/>
      <c r="FC321" s="380"/>
      <c r="FD321" s="380"/>
      <c r="FE321" s="380"/>
      <c r="FF321" s="380"/>
      <c r="FG321" s="380"/>
      <c r="FH321" s="380"/>
      <c r="FI321" s="380"/>
      <c r="FJ321" s="380"/>
      <c r="FK321" s="380"/>
      <c r="FL321" s="380"/>
      <c r="FM321" s="380"/>
      <c r="FN321" s="380"/>
      <c r="FO321" s="380"/>
      <c r="FP321" s="380"/>
      <c r="FQ321" s="380"/>
      <c r="FR321" s="380"/>
      <c r="FS321" s="380"/>
      <c r="FT321" s="380"/>
      <c r="FU321" s="380"/>
      <c r="FV321" s="380"/>
      <c r="FW321" s="380"/>
      <c r="FX321" s="380"/>
      <c r="FY321" s="380"/>
      <c r="FZ321" s="380"/>
      <c r="GA321" s="380"/>
      <c r="GB321" s="380"/>
      <c r="GC321" s="380"/>
      <c r="GD321" s="380"/>
      <c r="GE321" s="380"/>
      <c r="GF321" s="380"/>
      <c r="GG321" s="380"/>
      <c r="GH321" s="380"/>
      <c r="GI321" s="380"/>
      <c r="GJ321" s="380"/>
      <c r="GK321" s="380"/>
      <c r="GL321" s="380"/>
      <c r="GM321" s="380"/>
      <c r="GN321" s="380"/>
      <c r="GO321" s="380"/>
      <c r="GP321" s="380"/>
      <c r="GQ321" s="380"/>
      <c r="GR321" s="380"/>
      <c r="GS321" s="380"/>
      <c r="GT321" s="380"/>
      <c r="GU321" s="380"/>
      <c r="GV321" s="380"/>
      <c r="GW321" s="380"/>
      <c r="GX321" s="380"/>
      <c r="GY321" s="380"/>
      <c r="GZ321" s="380"/>
      <c r="HA321" s="380"/>
      <c r="HB321" s="380"/>
      <c r="HC321" s="380"/>
      <c r="HD321" s="380"/>
      <c r="HE321" s="380"/>
      <c r="HF321" s="380"/>
      <c r="HG321" s="380"/>
      <c r="HH321" s="380"/>
    </row>
    <row r="322" spans="2:216">
      <c r="B322" s="377"/>
      <c r="C322" s="377"/>
      <c r="D322" s="377"/>
      <c r="E322" s="377"/>
      <c r="F322" s="377"/>
      <c r="G322" s="377"/>
      <c r="H322" s="377"/>
      <c r="I322" s="377"/>
      <c r="J322" s="377"/>
      <c r="K322" s="377"/>
      <c r="L322" s="377"/>
      <c r="M322" s="378"/>
      <c r="N322" s="378"/>
      <c r="O322" s="378"/>
      <c r="P322" s="378"/>
      <c r="Q322" s="378"/>
      <c r="R322" s="378"/>
      <c r="S322" s="378"/>
      <c r="T322" s="378"/>
      <c r="U322" s="378"/>
      <c r="V322" s="378"/>
      <c r="W322" s="378"/>
      <c r="X322" s="378"/>
      <c r="Y322" s="380"/>
      <c r="Z322" s="409"/>
      <c r="AA322" s="380"/>
      <c r="AB322" s="380"/>
      <c r="AC322" s="380"/>
      <c r="AD322" s="380"/>
      <c r="AE322" s="380"/>
      <c r="AF322" s="380"/>
      <c r="AG322" s="380"/>
      <c r="AH322" s="380"/>
      <c r="AI322" s="380"/>
      <c r="AJ322" s="380"/>
      <c r="AR322" s="380"/>
      <c r="AS322" s="380"/>
      <c r="AT322" s="380"/>
      <c r="AU322" s="380"/>
      <c r="AV322" s="380"/>
      <c r="AW322" s="380"/>
      <c r="AX322" s="380"/>
      <c r="AY322" s="380"/>
      <c r="AZ322" s="380"/>
      <c r="BA322" s="380"/>
      <c r="BB322" s="380"/>
      <c r="BC322" s="380"/>
      <c r="BD322" s="380"/>
      <c r="BE322" s="380"/>
      <c r="BF322" s="380"/>
      <c r="BG322" s="380"/>
      <c r="BH322" s="380"/>
      <c r="BI322" s="380"/>
      <c r="BJ322" s="377"/>
      <c r="CE322" s="380"/>
      <c r="CF322" s="380"/>
      <c r="CG322" s="380"/>
      <c r="EZ322" s="380"/>
      <c r="FA322" s="380"/>
      <c r="FB322" s="380"/>
      <c r="FC322" s="380"/>
      <c r="FD322" s="380"/>
      <c r="FE322" s="380"/>
      <c r="FF322" s="380"/>
      <c r="FG322" s="380"/>
      <c r="FH322" s="380"/>
      <c r="FI322" s="380"/>
      <c r="FJ322" s="380"/>
      <c r="FK322" s="380"/>
      <c r="FL322" s="380"/>
      <c r="FM322" s="380"/>
      <c r="FN322" s="380"/>
      <c r="FO322" s="380"/>
      <c r="FP322" s="380"/>
      <c r="FQ322" s="380"/>
      <c r="FR322" s="380"/>
      <c r="FS322" s="380"/>
      <c r="FT322" s="380"/>
      <c r="FU322" s="380"/>
      <c r="FV322" s="380"/>
      <c r="FW322" s="380"/>
      <c r="FX322" s="380"/>
      <c r="FY322" s="380"/>
      <c r="FZ322" s="380"/>
      <c r="GA322" s="380"/>
      <c r="GB322" s="380"/>
      <c r="GC322" s="380"/>
      <c r="GD322" s="380"/>
      <c r="GE322" s="380"/>
      <c r="GF322" s="380"/>
      <c r="GG322" s="380"/>
      <c r="GH322" s="380"/>
      <c r="GI322" s="380"/>
      <c r="GJ322" s="380"/>
      <c r="GK322" s="380"/>
      <c r="GL322" s="380"/>
      <c r="GM322" s="380"/>
      <c r="GN322" s="380"/>
      <c r="GO322" s="380"/>
      <c r="GP322" s="380"/>
      <c r="GQ322" s="380"/>
      <c r="GR322" s="380"/>
      <c r="GS322" s="380"/>
      <c r="GT322" s="380"/>
      <c r="GU322" s="380"/>
      <c r="GV322" s="380"/>
      <c r="GW322" s="380"/>
      <c r="GX322" s="380"/>
      <c r="GY322" s="380"/>
      <c r="GZ322" s="380"/>
      <c r="HA322" s="380"/>
      <c r="HB322" s="380"/>
      <c r="HC322" s="380"/>
      <c r="HD322" s="380"/>
      <c r="HE322" s="380"/>
      <c r="HF322" s="380"/>
      <c r="HG322" s="380"/>
      <c r="HH322" s="380"/>
    </row>
    <row r="323" spans="2:216">
      <c r="B323" s="377"/>
      <c r="C323" s="377"/>
      <c r="D323" s="377"/>
      <c r="E323" s="377"/>
      <c r="F323" s="377"/>
      <c r="G323" s="377"/>
      <c r="H323" s="377"/>
      <c r="I323" s="377"/>
      <c r="J323" s="377"/>
      <c r="K323" s="377"/>
      <c r="L323" s="377"/>
      <c r="M323" s="378"/>
      <c r="N323" s="378"/>
      <c r="O323" s="378"/>
      <c r="P323" s="378"/>
      <c r="Q323" s="378"/>
      <c r="R323" s="378"/>
      <c r="S323" s="378"/>
      <c r="T323" s="378"/>
      <c r="U323" s="378"/>
      <c r="V323" s="378"/>
      <c r="W323" s="378"/>
      <c r="X323" s="378"/>
      <c r="Y323" s="380"/>
      <c r="Z323" s="409"/>
      <c r="AA323" s="380"/>
      <c r="AB323" s="380"/>
      <c r="AC323" s="380"/>
      <c r="AD323" s="380"/>
      <c r="AE323" s="380"/>
      <c r="AF323" s="380"/>
      <c r="AG323" s="380"/>
      <c r="AH323" s="380"/>
      <c r="AI323" s="380"/>
      <c r="AJ323" s="380"/>
      <c r="AR323" s="380"/>
      <c r="AS323" s="380"/>
      <c r="AT323" s="380"/>
      <c r="AU323" s="380"/>
      <c r="AV323" s="380"/>
      <c r="AW323" s="380"/>
      <c r="AX323" s="380"/>
      <c r="AY323" s="380"/>
      <c r="AZ323" s="380"/>
      <c r="BA323" s="380"/>
      <c r="BB323" s="380"/>
      <c r="BC323" s="380"/>
      <c r="BD323" s="380"/>
      <c r="BE323" s="380"/>
      <c r="BF323" s="380"/>
      <c r="BG323" s="380"/>
      <c r="BH323" s="380"/>
      <c r="BI323" s="380"/>
      <c r="BJ323" s="377"/>
      <c r="CE323" s="380"/>
      <c r="CF323" s="380"/>
      <c r="CG323" s="380"/>
      <c r="EZ323" s="380"/>
      <c r="FA323" s="380"/>
      <c r="FB323" s="380"/>
      <c r="FC323" s="380"/>
      <c r="FD323" s="380"/>
      <c r="FE323" s="380"/>
      <c r="FF323" s="380"/>
      <c r="FG323" s="380"/>
      <c r="FH323" s="380"/>
      <c r="FI323" s="380"/>
      <c r="FJ323" s="380"/>
      <c r="FK323" s="380"/>
      <c r="FL323" s="380"/>
      <c r="FM323" s="380"/>
      <c r="FN323" s="380"/>
      <c r="FO323" s="380"/>
      <c r="FP323" s="380"/>
      <c r="FQ323" s="380"/>
      <c r="FR323" s="380"/>
      <c r="FS323" s="380"/>
      <c r="FT323" s="380"/>
      <c r="FU323" s="380"/>
      <c r="FV323" s="380"/>
      <c r="FW323" s="380"/>
      <c r="FX323" s="380"/>
      <c r="FY323" s="380"/>
      <c r="FZ323" s="380"/>
      <c r="GA323" s="380"/>
      <c r="GB323" s="380"/>
      <c r="GC323" s="380"/>
      <c r="GD323" s="380"/>
      <c r="GE323" s="380"/>
      <c r="GF323" s="380"/>
      <c r="GG323" s="380"/>
      <c r="GH323" s="380"/>
      <c r="GI323" s="380"/>
      <c r="GJ323" s="380"/>
      <c r="GK323" s="380"/>
      <c r="GL323" s="380"/>
      <c r="GM323" s="380"/>
      <c r="GN323" s="380"/>
      <c r="GO323" s="380"/>
      <c r="GP323" s="380"/>
      <c r="GQ323" s="380"/>
      <c r="GR323" s="380"/>
      <c r="GS323" s="380"/>
      <c r="GT323" s="380"/>
      <c r="GU323" s="380"/>
      <c r="GV323" s="380"/>
      <c r="GW323" s="380"/>
      <c r="GX323" s="380"/>
      <c r="GY323" s="380"/>
      <c r="GZ323" s="380"/>
      <c r="HA323" s="380"/>
      <c r="HB323" s="380"/>
      <c r="HC323" s="380"/>
      <c r="HD323" s="380"/>
      <c r="HE323" s="380"/>
      <c r="HF323" s="380"/>
      <c r="HG323" s="380"/>
      <c r="HH323" s="380"/>
    </row>
    <row r="324" spans="2:216">
      <c r="B324" s="377"/>
      <c r="C324" s="377"/>
      <c r="D324" s="377"/>
      <c r="E324" s="377"/>
      <c r="F324" s="377"/>
      <c r="G324" s="377"/>
      <c r="H324" s="377"/>
      <c r="I324" s="377"/>
      <c r="J324" s="377"/>
      <c r="K324" s="377"/>
      <c r="L324" s="377"/>
      <c r="M324" s="378"/>
      <c r="N324" s="378"/>
      <c r="O324" s="378"/>
      <c r="P324" s="378"/>
      <c r="Q324" s="378"/>
      <c r="R324" s="378"/>
      <c r="S324" s="378"/>
      <c r="T324" s="378"/>
      <c r="U324" s="378"/>
      <c r="V324" s="378"/>
      <c r="W324" s="378"/>
      <c r="X324" s="378"/>
      <c r="Y324" s="380"/>
      <c r="Z324" s="409"/>
      <c r="AA324" s="380"/>
      <c r="AB324" s="380"/>
      <c r="AC324" s="380"/>
      <c r="AD324" s="380"/>
      <c r="AE324" s="380"/>
      <c r="AF324" s="380"/>
      <c r="AG324" s="380"/>
      <c r="AH324" s="380"/>
      <c r="AI324" s="380"/>
      <c r="AJ324" s="380"/>
      <c r="AR324" s="380"/>
      <c r="AS324" s="380"/>
      <c r="AT324" s="380"/>
      <c r="AU324" s="380"/>
      <c r="AV324" s="380"/>
      <c r="AW324" s="380"/>
      <c r="AX324" s="380"/>
      <c r="AY324" s="380"/>
      <c r="AZ324" s="380"/>
      <c r="BA324" s="380"/>
      <c r="BB324" s="380"/>
      <c r="BC324" s="380"/>
      <c r="BD324" s="380"/>
      <c r="BE324" s="380"/>
      <c r="BF324" s="380"/>
      <c r="BG324" s="380"/>
      <c r="BH324" s="380"/>
      <c r="BI324" s="380"/>
      <c r="BJ324" s="377"/>
      <c r="CE324" s="380"/>
      <c r="CF324" s="380"/>
      <c r="CG324" s="380"/>
      <c r="EZ324" s="380"/>
      <c r="FA324" s="380"/>
      <c r="FB324" s="380"/>
      <c r="FC324" s="380"/>
      <c r="FD324" s="380"/>
      <c r="FE324" s="380"/>
      <c r="FF324" s="380"/>
      <c r="FG324" s="380"/>
      <c r="FH324" s="380"/>
      <c r="FI324" s="380"/>
      <c r="FJ324" s="380"/>
      <c r="FK324" s="380"/>
      <c r="FL324" s="380"/>
      <c r="FM324" s="380"/>
      <c r="FN324" s="380"/>
      <c r="FO324" s="380"/>
      <c r="FP324" s="380"/>
      <c r="FQ324" s="380"/>
      <c r="FR324" s="380"/>
      <c r="FS324" s="380"/>
      <c r="FT324" s="380"/>
      <c r="FU324" s="380"/>
      <c r="FV324" s="380"/>
      <c r="FW324" s="380"/>
      <c r="FX324" s="380"/>
      <c r="FY324" s="380"/>
      <c r="FZ324" s="380"/>
      <c r="GA324" s="380"/>
      <c r="GB324" s="380"/>
      <c r="GC324" s="380"/>
      <c r="GD324" s="380"/>
      <c r="GE324" s="380"/>
      <c r="GF324" s="380"/>
      <c r="GG324" s="380"/>
      <c r="GH324" s="380"/>
      <c r="GI324" s="380"/>
      <c r="GJ324" s="380"/>
      <c r="GK324" s="380"/>
      <c r="GL324" s="380"/>
      <c r="GM324" s="380"/>
      <c r="GN324" s="380"/>
      <c r="GO324" s="380"/>
      <c r="GP324" s="380"/>
      <c r="GQ324" s="380"/>
      <c r="GR324" s="380"/>
      <c r="GS324" s="380"/>
      <c r="GT324" s="380"/>
      <c r="GU324" s="380"/>
      <c r="GV324" s="380"/>
      <c r="GW324" s="380"/>
      <c r="GX324" s="380"/>
      <c r="GY324" s="380"/>
      <c r="GZ324" s="380"/>
      <c r="HA324" s="380"/>
      <c r="HB324" s="380"/>
      <c r="HC324" s="380"/>
      <c r="HD324" s="380"/>
      <c r="HE324" s="380"/>
      <c r="HF324" s="380"/>
      <c r="HG324" s="380"/>
      <c r="HH324" s="380"/>
    </row>
    <row r="325" spans="2:216">
      <c r="B325" s="377"/>
      <c r="C325" s="377"/>
      <c r="D325" s="377"/>
      <c r="E325" s="377"/>
      <c r="F325" s="377"/>
      <c r="G325" s="377"/>
      <c r="H325" s="377"/>
      <c r="I325" s="377"/>
      <c r="J325" s="377"/>
      <c r="K325" s="377"/>
      <c r="L325" s="377"/>
      <c r="M325" s="378"/>
      <c r="N325" s="378"/>
      <c r="O325" s="378"/>
      <c r="P325" s="378"/>
      <c r="Q325" s="378"/>
      <c r="R325" s="378"/>
      <c r="S325" s="378"/>
      <c r="T325" s="378"/>
      <c r="U325" s="378"/>
      <c r="V325" s="378"/>
      <c r="W325" s="378"/>
      <c r="X325" s="378"/>
      <c r="Y325" s="380"/>
      <c r="Z325" s="409"/>
      <c r="AA325" s="380"/>
      <c r="AB325" s="380"/>
      <c r="AC325" s="380"/>
      <c r="AD325" s="380"/>
      <c r="AE325" s="380"/>
      <c r="AF325" s="380"/>
      <c r="AG325" s="380"/>
      <c r="AH325" s="380"/>
      <c r="AI325" s="380"/>
      <c r="AJ325" s="380"/>
      <c r="AR325" s="380"/>
      <c r="AS325" s="380"/>
      <c r="AT325" s="380"/>
      <c r="AU325" s="380"/>
      <c r="AV325" s="380"/>
      <c r="AW325" s="380"/>
      <c r="AX325" s="380"/>
      <c r="AY325" s="380"/>
      <c r="AZ325" s="380"/>
      <c r="BA325" s="380"/>
      <c r="BB325" s="380"/>
      <c r="BC325" s="380"/>
      <c r="BD325" s="380"/>
      <c r="BE325" s="380"/>
      <c r="BF325" s="380"/>
      <c r="BG325" s="380"/>
      <c r="BH325" s="380"/>
      <c r="BI325" s="380"/>
      <c r="BJ325" s="377"/>
      <c r="CE325" s="380"/>
      <c r="CF325" s="380"/>
      <c r="CG325" s="380"/>
      <c r="EZ325" s="380"/>
      <c r="FA325" s="380"/>
      <c r="FB325" s="380"/>
      <c r="FC325" s="380"/>
      <c r="FD325" s="380"/>
      <c r="FE325" s="380"/>
      <c r="FF325" s="380"/>
      <c r="FG325" s="380"/>
      <c r="FH325" s="380"/>
      <c r="FI325" s="380"/>
      <c r="FJ325" s="380"/>
      <c r="FK325" s="380"/>
      <c r="FL325" s="380"/>
      <c r="FM325" s="380"/>
      <c r="FN325" s="380"/>
      <c r="FO325" s="380"/>
      <c r="FP325" s="380"/>
      <c r="FQ325" s="380"/>
      <c r="FR325" s="380"/>
      <c r="FS325" s="380"/>
      <c r="FT325" s="380"/>
      <c r="FU325" s="380"/>
      <c r="FV325" s="380"/>
      <c r="FW325" s="380"/>
      <c r="FX325" s="380"/>
      <c r="FY325" s="380"/>
      <c r="FZ325" s="380"/>
      <c r="GA325" s="380"/>
      <c r="GB325" s="380"/>
      <c r="GC325" s="380"/>
      <c r="GD325" s="380"/>
      <c r="GE325" s="380"/>
      <c r="GF325" s="380"/>
      <c r="GG325" s="380"/>
      <c r="GH325" s="380"/>
      <c r="GI325" s="380"/>
      <c r="GJ325" s="380"/>
      <c r="GK325" s="380"/>
      <c r="GL325" s="380"/>
      <c r="GM325" s="380"/>
      <c r="GN325" s="380"/>
      <c r="GO325" s="380"/>
      <c r="GP325" s="380"/>
      <c r="GQ325" s="380"/>
      <c r="GR325" s="380"/>
      <c r="GS325" s="380"/>
      <c r="GT325" s="380"/>
      <c r="GU325" s="380"/>
      <c r="GV325" s="380"/>
      <c r="GW325" s="380"/>
      <c r="GX325" s="380"/>
      <c r="GY325" s="380"/>
      <c r="GZ325" s="380"/>
      <c r="HA325" s="380"/>
      <c r="HB325" s="380"/>
      <c r="HC325" s="380"/>
      <c r="HD325" s="380"/>
      <c r="HE325" s="380"/>
      <c r="HF325" s="380"/>
      <c r="HG325" s="380"/>
      <c r="HH325" s="380"/>
    </row>
    <row r="326" spans="2:216">
      <c r="B326" s="377"/>
      <c r="C326" s="377"/>
      <c r="D326" s="377"/>
      <c r="E326" s="377"/>
      <c r="F326" s="377"/>
      <c r="G326" s="377"/>
      <c r="H326" s="377"/>
      <c r="I326" s="377"/>
      <c r="J326" s="377"/>
      <c r="K326" s="377"/>
      <c r="L326" s="377"/>
      <c r="M326" s="378"/>
      <c r="N326" s="378"/>
      <c r="O326" s="378"/>
      <c r="P326" s="378"/>
      <c r="Q326" s="378"/>
      <c r="R326" s="378"/>
      <c r="S326" s="378"/>
      <c r="T326" s="378"/>
      <c r="U326" s="378"/>
      <c r="V326" s="378"/>
      <c r="W326" s="378"/>
      <c r="X326" s="378"/>
      <c r="Y326" s="380"/>
      <c r="Z326" s="409"/>
      <c r="AA326" s="380"/>
      <c r="AB326" s="380"/>
      <c r="AC326" s="380"/>
      <c r="AD326" s="380"/>
      <c r="AE326" s="380"/>
      <c r="AF326" s="380"/>
      <c r="AG326" s="380"/>
      <c r="AH326" s="380"/>
      <c r="AI326" s="380"/>
      <c r="AJ326" s="380"/>
      <c r="AR326" s="380"/>
      <c r="AS326" s="380"/>
      <c r="AT326" s="380"/>
      <c r="AU326" s="380"/>
      <c r="AV326" s="380"/>
      <c r="AW326" s="380"/>
      <c r="AX326" s="380"/>
      <c r="AY326" s="380"/>
      <c r="AZ326" s="380"/>
      <c r="BA326" s="380"/>
      <c r="BB326" s="380"/>
      <c r="BC326" s="380"/>
      <c r="BD326" s="380"/>
      <c r="BE326" s="380"/>
      <c r="BF326" s="380"/>
      <c r="BG326" s="380"/>
      <c r="BH326" s="380"/>
      <c r="BI326" s="380"/>
      <c r="BJ326" s="377"/>
      <c r="CE326" s="380"/>
      <c r="CF326" s="380"/>
      <c r="CG326" s="380"/>
      <c r="EZ326" s="380"/>
      <c r="FA326" s="380"/>
      <c r="FB326" s="380"/>
      <c r="FC326" s="380"/>
      <c r="FD326" s="380"/>
      <c r="FE326" s="380"/>
      <c r="FF326" s="380"/>
      <c r="FG326" s="380"/>
      <c r="FH326" s="380"/>
      <c r="FI326" s="380"/>
      <c r="FJ326" s="380"/>
      <c r="FK326" s="380"/>
      <c r="FL326" s="380"/>
      <c r="FM326" s="380"/>
      <c r="FN326" s="380"/>
      <c r="FO326" s="380"/>
      <c r="FP326" s="380"/>
      <c r="FQ326" s="380"/>
      <c r="FR326" s="380"/>
      <c r="FS326" s="380"/>
      <c r="FT326" s="380"/>
      <c r="FU326" s="380"/>
      <c r="FV326" s="380"/>
      <c r="FW326" s="380"/>
      <c r="FX326" s="380"/>
      <c r="FY326" s="380"/>
      <c r="FZ326" s="380"/>
      <c r="GA326" s="380"/>
      <c r="GB326" s="380"/>
      <c r="GC326" s="380"/>
      <c r="GD326" s="380"/>
      <c r="GE326" s="380"/>
      <c r="GF326" s="380"/>
      <c r="GG326" s="380"/>
      <c r="GH326" s="380"/>
      <c r="GI326" s="380"/>
      <c r="GJ326" s="380"/>
      <c r="GK326" s="380"/>
      <c r="GL326" s="380"/>
      <c r="GM326" s="380"/>
      <c r="GN326" s="380"/>
      <c r="GO326" s="380"/>
      <c r="GP326" s="380"/>
      <c r="GQ326" s="380"/>
      <c r="GR326" s="380"/>
      <c r="GS326" s="380"/>
      <c r="GT326" s="380"/>
      <c r="GU326" s="380"/>
      <c r="GV326" s="380"/>
      <c r="GW326" s="380"/>
      <c r="GX326" s="380"/>
      <c r="GY326" s="380"/>
      <c r="GZ326" s="380"/>
      <c r="HA326" s="380"/>
      <c r="HB326" s="380"/>
      <c r="HC326" s="380"/>
      <c r="HD326" s="380"/>
      <c r="HE326" s="380"/>
      <c r="HF326" s="380"/>
      <c r="HG326" s="380"/>
      <c r="HH326" s="380"/>
    </row>
    <row r="327" spans="2:216">
      <c r="B327" s="377"/>
      <c r="C327" s="377"/>
      <c r="D327" s="377"/>
      <c r="E327" s="377"/>
      <c r="F327" s="377"/>
      <c r="G327" s="377"/>
      <c r="H327" s="377"/>
      <c r="I327" s="377"/>
      <c r="J327" s="377"/>
      <c r="K327" s="377"/>
      <c r="L327" s="377"/>
      <c r="M327" s="378"/>
      <c r="N327" s="378"/>
      <c r="O327" s="378"/>
      <c r="P327" s="378"/>
      <c r="Q327" s="378"/>
      <c r="R327" s="378"/>
      <c r="S327" s="378"/>
      <c r="T327" s="378"/>
      <c r="U327" s="378"/>
      <c r="V327" s="378"/>
      <c r="W327" s="378"/>
      <c r="X327" s="378"/>
      <c r="Y327" s="380"/>
      <c r="Z327" s="409"/>
      <c r="AA327" s="380"/>
      <c r="AB327" s="380"/>
      <c r="AC327" s="380"/>
      <c r="AD327" s="380"/>
      <c r="AE327" s="380"/>
      <c r="AF327" s="380"/>
      <c r="AG327" s="380"/>
      <c r="AH327" s="380"/>
      <c r="AI327" s="380"/>
      <c r="AJ327" s="380"/>
      <c r="AR327" s="380"/>
      <c r="AS327" s="380"/>
      <c r="AT327" s="380"/>
      <c r="AU327" s="380"/>
      <c r="AV327" s="380"/>
      <c r="AW327" s="380"/>
      <c r="AX327" s="380"/>
      <c r="AY327" s="380"/>
      <c r="AZ327" s="380"/>
      <c r="BA327" s="380"/>
      <c r="BB327" s="380"/>
      <c r="BC327" s="380"/>
      <c r="BD327" s="380"/>
      <c r="BE327" s="380"/>
      <c r="BF327" s="380"/>
      <c r="BG327" s="380"/>
      <c r="BH327" s="380"/>
      <c r="BI327" s="380"/>
      <c r="BJ327" s="377"/>
      <c r="CE327" s="380"/>
      <c r="CF327" s="380"/>
      <c r="CG327" s="380"/>
      <c r="EZ327" s="380"/>
      <c r="FA327" s="380"/>
      <c r="FB327" s="380"/>
      <c r="FC327" s="380"/>
      <c r="FD327" s="380"/>
      <c r="FE327" s="380"/>
      <c r="FF327" s="380"/>
      <c r="FG327" s="380"/>
      <c r="FH327" s="380"/>
      <c r="FI327" s="380"/>
      <c r="FJ327" s="380"/>
      <c r="FK327" s="380"/>
      <c r="FL327" s="380"/>
      <c r="FM327" s="380"/>
      <c r="FN327" s="380"/>
      <c r="FO327" s="380"/>
      <c r="FP327" s="380"/>
      <c r="FQ327" s="380"/>
      <c r="FR327" s="380"/>
      <c r="FS327" s="380"/>
      <c r="FT327" s="380"/>
      <c r="FU327" s="380"/>
      <c r="FV327" s="380"/>
      <c r="FW327" s="380"/>
      <c r="FX327" s="380"/>
      <c r="FY327" s="380"/>
      <c r="FZ327" s="380"/>
      <c r="GA327" s="380"/>
      <c r="GB327" s="380"/>
      <c r="GC327" s="380"/>
      <c r="GD327" s="380"/>
      <c r="GE327" s="380"/>
      <c r="GF327" s="380"/>
      <c r="GG327" s="380"/>
      <c r="GH327" s="380"/>
      <c r="GI327" s="380"/>
      <c r="GJ327" s="380"/>
      <c r="GK327" s="380"/>
      <c r="GL327" s="380"/>
      <c r="GM327" s="380"/>
      <c r="GN327" s="380"/>
      <c r="GO327" s="380"/>
      <c r="GP327" s="380"/>
      <c r="GQ327" s="380"/>
      <c r="GR327" s="380"/>
      <c r="GS327" s="380"/>
      <c r="GT327" s="380"/>
      <c r="GU327" s="380"/>
      <c r="GV327" s="380"/>
      <c r="GW327" s="380"/>
      <c r="GX327" s="380"/>
      <c r="GY327" s="380"/>
      <c r="GZ327" s="380"/>
      <c r="HA327" s="380"/>
      <c r="HB327" s="380"/>
      <c r="HC327" s="380"/>
      <c r="HD327" s="380"/>
      <c r="HE327" s="380"/>
      <c r="HF327" s="380"/>
      <c r="HG327" s="380"/>
      <c r="HH327" s="380"/>
    </row>
    <row r="328" spans="2:216">
      <c r="B328" s="377"/>
      <c r="C328" s="377"/>
      <c r="D328" s="377"/>
      <c r="E328" s="377"/>
      <c r="F328" s="377"/>
      <c r="G328" s="377"/>
      <c r="H328" s="377"/>
      <c r="I328" s="377"/>
      <c r="J328" s="377"/>
      <c r="K328" s="377"/>
      <c r="L328" s="377"/>
      <c r="M328" s="378"/>
      <c r="N328" s="378"/>
      <c r="O328" s="378"/>
      <c r="P328" s="378"/>
      <c r="Q328" s="378"/>
      <c r="R328" s="378"/>
      <c r="S328" s="378"/>
      <c r="T328" s="378"/>
      <c r="U328" s="378"/>
      <c r="V328" s="378"/>
      <c r="W328" s="378"/>
      <c r="X328" s="378"/>
      <c r="Y328" s="380"/>
      <c r="Z328" s="409"/>
      <c r="AA328" s="380"/>
      <c r="AB328" s="380"/>
      <c r="AC328" s="380"/>
      <c r="AD328" s="380"/>
      <c r="AE328" s="380"/>
      <c r="AF328" s="380"/>
      <c r="AG328" s="380"/>
      <c r="AH328" s="380"/>
      <c r="AI328" s="380"/>
      <c r="AJ328" s="380"/>
      <c r="AR328" s="380"/>
      <c r="AS328" s="380"/>
      <c r="AT328" s="380"/>
      <c r="AU328" s="380"/>
      <c r="AV328" s="380"/>
      <c r="AW328" s="380"/>
      <c r="AX328" s="380"/>
      <c r="AY328" s="380"/>
      <c r="AZ328" s="380"/>
      <c r="BA328" s="380"/>
      <c r="BB328" s="380"/>
      <c r="BC328" s="380"/>
      <c r="BD328" s="380"/>
      <c r="BE328" s="380"/>
      <c r="BF328" s="380"/>
      <c r="BG328" s="380"/>
      <c r="BH328" s="380"/>
      <c r="BI328" s="380"/>
      <c r="BJ328" s="377"/>
      <c r="CE328" s="380"/>
      <c r="CF328" s="380"/>
      <c r="CG328" s="380"/>
      <c r="EZ328" s="380"/>
      <c r="FA328" s="380"/>
      <c r="FB328" s="380"/>
      <c r="FC328" s="380"/>
      <c r="FD328" s="380"/>
      <c r="FE328" s="380"/>
      <c r="FF328" s="380"/>
      <c r="FG328" s="380"/>
      <c r="FH328" s="380"/>
      <c r="FI328" s="380"/>
      <c r="FJ328" s="380"/>
      <c r="FK328" s="380"/>
      <c r="FL328" s="380"/>
      <c r="FM328" s="380"/>
      <c r="FN328" s="380"/>
      <c r="FO328" s="380"/>
      <c r="FP328" s="380"/>
      <c r="FQ328" s="380"/>
      <c r="FR328" s="380"/>
      <c r="FS328" s="380"/>
      <c r="FT328" s="380"/>
      <c r="FU328" s="380"/>
      <c r="FV328" s="380"/>
      <c r="FW328" s="380"/>
      <c r="FX328" s="380"/>
      <c r="FY328" s="380"/>
      <c r="FZ328" s="380"/>
      <c r="GA328" s="380"/>
      <c r="GB328" s="380"/>
      <c r="GC328" s="380"/>
      <c r="GD328" s="380"/>
      <c r="GE328" s="380"/>
      <c r="GF328" s="380"/>
      <c r="GG328" s="380"/>
      <c r="GH328" s="380"/>
      <c r="GI328" s="380"/>
      <c r="GJ328" s="380"/>
      <c r="GK328" s="380"/>
      <c r="GL328" s="380"/>
      <c r="GM328" s="380"/>
      <c r="GN328" s="380"/>
      <c r="GO328" s="380"/>
      <c r="GP328" s="380"/>
      <c r="GQ328" s="380"/>
      <c r="GR328" s="380"/>
      <c r="GS328" s="380"/>
      <c r="GT328" s="380"/>
      <c r="GU328" s="380"/>
      <c r="GV328" s="380"/>
      <c r="GW328" s="380"/>
      <c r="GX328" s="380"/>
      <c r="GY328" s="380"/>
      <c r="GZ328" s="380"/>
      <c r="HA328" s="380"/>
      <c r="HB328" s="380"/>
      <c r="HC328" s="380"/>
      <c r="HD328" s="380"/>
      <c r="HE328" s="380"/>
      <c r="HF328" s="380"/>
      <c r="HG328" s="380"/>
      <c r="HH328" s="380"/>
    </row>
    <row r="329" spans="2:216">
      <c r="B329" s="377"/>
      <c r="C329" s="377"/>
      <c r="D329" s="377"/>
      <c r="E329" s="377"/>
      <c r="F329" s="377"/>
      <c r="G329" s="377"/>
      <c r="H329" s="377"/>
      <c r="I329" s="377"/>
      <c r="J329" s="377"/>
      <c r="K329" s="377"/>
      <c r="L329" s="377"/>
      <c r="M329" s="378"/>
      <c r="N329" s="378"/>
      <c r="O329" s="378"/>
      <c r="P329" s="378"/>
      <c r="Q329" s="378"/>
      <c r="R329" s="378"/>
      <c r="S329" s="378"/>
      <c r="T329" s="378"/>
      <c r="U329" s="378"/>
      <c r="V329" s="378"/>
      <c r="W329" s="378"/>
      <c r="X329" s="378"/>
      <c r="Y329" s="380"/>
      <c r="Z329" s="409"/>
      <c r="AA329" s="380"/>
      <c r="AB329" s="380"/>
      <c r="AC329" s="380"/>
      <c r="AD329" s="380"/>
      <c r="AE329" s="380"/>
      <c r="AF329" s="380"/>
      <c r="AG329" s="380"/>
      <c r="AH329" s="380"/>
      <c r="AI329" s="380"/>
      <c r="AJ329" s="380"/>
      <c r="AR329" s="380"/>
      <c r="AS329" s="380"/>
      <c r="AT329" s="380"/>
      <c r="AU329" s="380"/>
      <c r="AV329" s="380"/>
      <c r="AW329" s="380"/>
      <c r="AX329" s="380"/>
      <c r="AY329" s="380"/>
      <c r="AZ329" s="380"/>
      <c r="BA329" s="380"/>
      <c r="BB329" s="380"/>
      <c r="BC329" s="380"/>
      <c r="BD329" s="380"/>
      <c r="BE329" s="380"/>
      <c r="BF329" s="380"/>
      <c r="BG329" s="380"/>
      <c r="BH329" s="380"/>
      <c r="BI329" s="380"/>
      <c r="BJ329" s="377"/>
      <c r="CE329" s="380"/>
      <c r="CF329" s="380"/>
      <c r="CG329" s="380"/>
      <c r="EZ329" s="380"/>
      <c r="FA329" s="380"/>
      <c r="FB329" s="380"/>
      <c r="FC329" s="380"/>
      <c r="FD329" s="380"/>
      <c r="FE329" s="380"/>
      <c r="FF329" s="380"/>
      <c r="FG329" s="380"/>
      <c r="FH329" s="380"/>
      <c r="FI329" s="380"/>
      <c r="FJ329" s="380"/>
      <c r="FK329" s="380"/>
      <c r="FL329" s="380"/>
      <c r="FM329" s="380"/>
      <c r="FN329" s="380"/>
      <c r="FO329" s="380"/>
      <c r="FP329" s="380"/>
      <c r="FQ329" s="380"/>
      <c r="FR329" s="380"/>
      <c r="FS329" s="380"/>
      <c r="FT329" s="380"/>
      <c r="FU329" s="380"/>
      <c r="FV329" s="380"/>
      <c r="FW329" s="380"/>
      <c r="FX329" s="380"/>
      <c r="FY329" s="380"/>
      <c r="FZ329" s="380"/>
      <c r="GA329" s="380"/>
      <c r="GB329" s="380"/>
      <c r="GC329" s="380"/>
      <c r="GD329" s="380"/>
      <c r="GE329" s="380"/>
      <c r="GF329" s="380"/>
      <c r="GG329" s="380"/>
      <c r="GH329" s="380"/>
      <c r="GI329" s="380"/>
      <c r="GJ329" s="380"/>
      <c r="GK329" s="380"/>
      <c r="GL329" s="380"/>
      <c r="GM329" s="380"/>
      <c r="GN329" s="380"/>
      <c r="GO329" s="380"/>
      <c r="GP329" s="380"/>
      <c r="GQ329" s="380"/>
      <c r="GR329" s="380"/>
      <c r="GS329" s="380"/>
      <c r="GT329" s="380"/>
      <c r="GU329" s="380"/>
      <c r="GV329" s="380"/>
      <c r="GW329" s="380"/>
      <c r="GX329" s="380"/>
      <c r="GY329" s="380"/>
      <c r="GZ329" s="380"/>
      <c r="HA329" s="380"/>
      <c r="HB329" s="380"/>
      <c r="HC329" s="380"/>
      <c r="HD329" s="380"/>
      <c r="HE329" s="380"/>
      <c r="HF329" s="380"/>
      <c r="HG329" s="380"/>
      <c r="HH329" s="380"/>
    </row>
    <row r="330" spans="2:216">
      <c r="B330" s="377"/>
      <c r="C330" s="377"/>
      <c r="D330" s="377"/>
      <c r="E330" s="377"/>
      <c r="F330" s="377"/>
      <c r="G330" s="377"/>
      <c r="H330" s="377"/>
      <c r="I330" s="377"/>
      <c r="J330" s="377"/>
      <c r="K330" s="377"/>
      <c r="L330" s="377"/>
      <c r="M330" s="378"/>
      <c r="N330" s="378"/>
      <c r="O330" s="378"/>
      <c r="P330" s="378"/>
      <c r="Q330" s="378"/>
      <c r="R330" s="378"/>
      <c r="S330" s="378"/>
      <c r="T330" s="378"/>
      <c r="U330" s="378"/>
      <c r="V330" s="378"/>
      <c r="W330" s="378"/>
      <c r="X330" s="378"/>
      <c r="Y330" s="380"/>
      <c r="Z330" s="409"/>
      <c r="AA330" s="380"/>
      <c r="AB330" s="380"/>
      <c r="AC330" s="380"/>
      <c r="AD330" s="380"/>
      <c r="AE330" s="380"/>
      <c r="AF330" s="380"/>
      <c r="AG330" s="380"/>
      <c r="AH330" s="380"/>
      <c r="AI330" s="380"/>
      <c r="AJ330" s="380"/>
      <c r="AR330" s="380"/>
      <c r="AS330" s="380"/>
      <c r="AT330" s="380"/>
      <c r="AU330" s="380"/>
      <c r="AV330" s="380"/>
      <c r="AW330" s="380"/>
      <c r="AX330" s="380"/>
      <c r="AY330" s="380"/>
      <c r="AZ330" s="380"/>
      <c r="BA330" s="380"/>
      <c r="BB330" s="380"/>
      <c r="BC330" s="380"/>
      <c r="BD330" s="380"/>
      <c r="BE330" s="380"/>
      <c r="BF330" s="380"/>
      <c r="BG330" s="380"/>
      <c r="BH330" s="380"/>
      <c r="BI330" s="380"/>
      <c r="BJ330" s="377"/>
      <c r="CE330" s="380"/>
      <c r="CF330" s="380"/>
      <c r="CG330" s="380"/>
      <c r="EZ330" s="380"/>
      <c r="FA330" s="380"/>
      <c r="FB330" s="380"/>
      <c r="FC330" s="380"/>
      <c r="FD330" s="380"/>
      <c r="FE330" s="380"/>
      <c r="FF330" s="380"/>
      <c r="FG330" s="380"/>
      <c r="FH330" s="380"/>
      <c r="FI330" s="380"/>
      <c r="FJ330" s="380"/>
      <c r="FK330" s="380"/>
      <c r="FL330" s="380"/>
      <c r="FM330" s="380"/>
      <c r="FN330" s="380"/>
      <c r="FO330" s="380"/>
      <c r="FP330" s="380"/>
      <c r="FQ330" s="380"/>
      <c r="FR330" s="380"/>
      <c r="FS330" s="380"/>
      <c r="FT330" s="380"/>
      <c r="FU330" s="380"/>
      <c r="FV330" s="380"/>
      <c r="FW330" s="380"/>
      <c r="FX330" s="380"/>
      <c r="FY330" s="380"/>
      <c r="FZ330" s="380"/>
      <c r="GA330" s="380"/>
      <c r="GB330" s="380"/>
      <c r="GC330" s="380"/>
      <c r="GD330" s="380"/>
      <c r="GE330" s="380"/>
      <c r="GF330" s="380"/>
      <c r="GG330" s="380"/>
      <c r="GH330" s="380"/>
      <c r="GI330" s="380"/>
      <c r="GJ330" s="380"/>
      <c r="GK330" s="380"/>
      <c r="GL330" s="380"/>
      <c r="GM330" s="380"/>
      <c r="GN330" s="380"/>
      <c r="GO330" s="380"/>
      <c r="GP330" s="380"/>
      <c r="GQ330" s="380"/>
      <c r="GR330" s="380"/>
      <c r="GS330" s="380"/>
      <c r="GT330" s="380"/>
      <c r="GU330" s="380"/>
      <c r="GV330" s="380"/>
      <c r="GW330" s="380"/>
      <c r="GX330" s="380"/>
      <c r="GY330" s="380"/>
      <c r="GZ330" s="380"/>
      <c r="HA330" s="380"/>
      <c r="HB330" s="380"/>
      <c r="HC330" s="380"/>
      <c r="HD330" s="380"/>
      <c r="HE330" s="380"/>
      <c r="HF330" s="380"/>
      <c r="HG330" s="380"/>
      <c r="HH330" s="380"/>
    </row>
    <row r="331" spans="2:216">
      <c r="B331" s="377"/>
      <c r="C331" s="377"/>
      <c r="D331" s="377"/>
      <c r="E331" s="377"/>
      <c r="F331" s="377"/>
      <c r="G331" s="377"/>
      <c r="H331" s="377"/>
      <c r="I331" s="377"/>
      <c r="J331" s="377"/>
      <c r="K331" s="377"/>
      <c r="L331" s="377"/>
      <c r="M331" s="378"/>
      <c r="N331" s="378"/>
      <c r="O331" s="378"/>
      <c r="P331" s="378"/>
      <c r="Q331" s="378"/>
      <c r="R331" s="378"/>
      <c r="S331" s="378"/>
      <c r="T331" s="378"/>
      <c r="U331" s="378"/>
      <c r="V331" s="378"/>
      <c r="W331" s="378"/>
      <c r="X331" s="378"/>
      <c r="Y331" s="380"/>
      <c r="Z331" s="409"/>
      <c r="AA331" s="380"/>
      <c r="AB331" s="380"/>
      <c r="AC331" s="380"/>
      <c r="AD331" s="380"/>
      <c r="AE331" s="380"/>
      <c r="AF331" s="380"/>
      <c r="AG331" s="380"/>
      <c r="AH331" s="380"/>
      <c r="AI331" s="380"/>
      <c r="AJ331" s="380"/>
      <c r="AR331" s="380"/>
      <c r="AS331" s="380"/>
      <c r="AT331" s="380"/>
      <c r="AU331" s="380"/>
      <c r="AV331" s="380"/>
      <c r="AW331" s="380"/>
      <c r="AX331" s="380"/>
      <c r="AY331" s="380"/>
      <c r="AZ331" s="380"/>
      <c r="BA331" s="380"/>
      <c r="BB331" s="380"/>
      <c r="BC331" s="380"/>
      <c r="BD331" s="380"/>
      <c r="BE331" s="380"/>
      <c r="BF331" s="380"/>
      <c r="BG331" s="380"/>
      <c r="BH331" s="380"/>
      <c r="BI331" s="380"/>
      <c r="BJ331" s="377"/>
      <c r="CE331" s="380"/>
      <c r="CF331" s="380"/>
      <c r="CG331" s="380"/>
      <c r="EZ331" s="380"/>
      <c r="FA331" s="380"/>
      <c r="FB331" s="380"/>
      <c r="FC331" s="380"/>
      <c r="FD331" s="380"/>
      <c r="FE331" s="380"/>
      <c r="FF331" s="380"/>
      <c r="FG331" s="380"/>
      <c r="FH331" s="380"/>
      <c r="FI331" s="380"/>
      <c r="FJ331" s="380"/>
      <c r="FK331" s="380"/>
      <c r="FL331" s="380"/>
      <c r="FM331" s="380"/>
      <c r="FN331" s="380"/>
      <c r="FO331" s="380"/>
      <c r="FP331" s="380"/>
      <c r="FQ331" s="380"/>
      <c r="FR331" s="380"/>
      <c r="FS331" s="380"/>
      <c r="FT331" s="380"/>
      <c r="FU331" s="380"/>
      <c r="FV331" s="380"/>
      <c r="FW331" s="380"/>
      <c r="FX331" s="380"/>
      <c r="FY331" s="380"/>
      <c r="FZ331" s="380"/>
      <c r="GA331" s="380"/>
      <c r="GB331" s="380"/>
      <c r="GC331" s="380"/>
      <c r="GD331" s="380"/>
      <c r="GE331" s="380"/>
      <c r="GF331" s="380"/>
      <c r="GG331" s="380"/>
      <c r="GH331" s="380"/>
      <c r="GI331" s="380"/>
      <c r="GJ331" s="380"/>
      <c r="GK331" s="380"/>
      <c r="GL331" s="380"/>
      <c r="GM331" s="380"/>
      <c r="GN331" s="380"/>
      <c r="GO331" s="380"/>
      <c r="GP331" s="380"/>
      <c r="GQ331" s="380"/>
      <c r="GR331" s="380"/>
      <c r="GS331" s="380"/>
      <c r="GT331" s="380"/>
      <c r="GU331" s="380"/>
      <c r="GV331" s="380"/>
      <c r="GW331" s="380"/>
      <c r="GX331" s="380"/>
      <c r="GY331" s="380"/>
      <c r="GZ331" s="380"/>
      <c r="HA331" s="380"/>
      <c r="HB331" s="380"/>
      <c r="HC331" s="380"/>
      <c r="HD331" s="380"/>
      <c r="HE331" s="380"/>
      <c r="HF331" s="380"/>
      <c r="HG331" s="380"/>
      <c r="HH331" s="380"/>
    </row>
    <row r="332" spans="2:216">
      <c r="B332" s="377"/>
      <c r="C332" s="377"/>
      <c r="D332" s="377"/>
      <c r="E332" s="377"/>
      <c r="F332" s="377"/>
      <c r="G332" s="377"/>
      <c r="H332" s="377"/>
      <c r="I332" s="377"/>
      <c r="J332" s="377"/>
      <c r="K332" s="377"/>
      <c r="L332" s="377"/>
      <c r="M332" s="378"/>
      <c r="N332" s="378"/>
      <c r="O332" s="378"/>
      <c r="P332" s="378"/>
      <c r="Q332" s="378"/>
      <c r="R332" s="378"/>
      <c r="S332" s="378"/>
      <c r="T332" s="378"/>
      <c r="U332" s="378"/>
      <c r="V332" s="378"/>
      <c r="W332" s="378"/>
      <c r="X332" s="378"/>
      <c r="Y332" s="380"/>
      <c r="Z332" s="409"/>
      <c r="AA332" s="380"/>
      <c r="AB332" s="380"/>
      <c r="AC332" s="380"/>
      <c r="AD332" s="380"/>
      <c r="AE332" s="380"/>
      <c r="AF332" s="380"/>
      <c r="AG332" s="380"/>
      <c r="AH332" s="380"/>
      <c r="AI332" s="380"/>
      <c r="AJ332" s="380"/>
      <c r="AR332" s="380"/>
      <c r="AS332" s="380"/>
      <c r="AT332" s="380"/>
      <c r="AU332" s="380"/>
      <c r="AV332" s="380"/>
      <c r="AW332" s="380"/>
      <c r="AX332" s="380"/>
      <c r="AY332" s="380"/>
      <c r="AZ332" s="380"/>
      <c r="BA332" s="380"/>
      <c r="BB332" s="380"/>
      <c r="BC332" s="380"/>
      <c r="BD332" s="380"/>
      <c r="BE332" s="380"/>
      <c r="BF332" s="380"/>
      <c r="BG332" s="380"/>
      <c r="BH332" s="380"/>
      <c r="BI332" s="380"/>
      <c r="BJ332" s="377"/>
      <c r="CE332" s="380"/>
      <c r="CF332" s="380"/>
      <c r="CG332" s="380"/>
      <c r="EZ332" s="380"/>
      <c r="FA332" s="380"/>
      <c r="FB332" s="380"/>
      <c r="FC332" s="380"/>
      <c r="FD332" s="380"/>
      <c r="FE332" s="380"/>
      <c r="FF332" s="380"/>
      <c r="FG332" s="380"/>
      <c r="FH332" s="380"/>
      <c r="FI332" s="380"/>
      <c r="FJ332" s="380"/>
      <c r="FK332" s="380"/>
      <c r="FL332" s="380"/>
      <c r="FM332" s="380"/>
      <c r="FN332" s="380"/>
      <c r="FO332" s="380"/>
      <c r="FP332" s="380"/>
      <c r="FQ332" s="380"/>
      <c r="FR332" s="380"/>
      <c r="FS332" s="380"/>
      <c r="FT332" s="380"/>
      <c r="FU332" s="380"/>
      <c r="FV332" s="380"/>
      <c r="FW332" s="380"/>
      <c r="FX332" s="380"/>
      <c r="FY332" s="380"/>
      <c r="FZ332" s="380"/>
      <c r="GA332" s="380"/>
      <c r="GB332" s="380"/>
      <c r="GC332" s="380"/>
      <c r="GD332" s="380"/>
      <c r="GE332" s="380"/>
      <c r="GF332" s="380"/>
      <c r="GG332" s="380"/>
      <c r="GH332" s="380"/>
      <c r="GI332" s="380"/>
      <c r="GJ332" s="380"/>
      <c r="GK332" s="380"/>
      <c r="GL332" s="380"/>
      <c r="GM332" s="380"/>
      <c r="GN332" s="380"/>
      <c r="GO332" s="380"/>
      <c r="GP332" s="380"/>
      <c r="GQ332" s="380"/>
      <c r="GR332" s="380"/>
      <c r="GS332" s="380"/>
      <c r="GT332" s="380"/>
      <c r="GU332" s="380"/>
      <c r="GV332" s="380"/>
      <c r="GW332" s="380"/>
      <c r="GX332" s="380"/>
      <c r="GY332" s="380"/>
      <c r="GZ332" s="380"/>
      <c r="HA332" s="380"/>
      <c r="HB332" s="380"/>
      <c r="HC332" s="380"/>
      <c r="HD332" s="380"/>
      <c r="HE332" s="380"/>
      <c r="HF332" s="380"/>
      <c r="HG332" s="380"/>
      <c r="HH332" s="380"/>
    </row>
    <row r="333" spans="2:216">
      <c r="B333" s="377"/>
      <c r="C333" s="377"/>
      <c r="D333" s="377"/>
      <c r="E333" s="377"/>
      <c r="F333" s="377"/>
      <c r="G333" s="377"/>
      <c r="H333" s="377"/>
      <c r="I333" s="377"/>
      <c r="J333" s="377"/>
      <c r="K333" s="377"/>
      <c r="L333" s="377"/>
      <c r="M333" s="378"/>
      <c r="N333" s="378"/>
      <c r="O333" s="378"/>
      <c r="P333" s="378"/>
      <c r="Q333" s="378"/>
      <c r="R333" s="378"/>
      <c r="S333" s="378"/>
      <c r="T333" s="378"/>
      <c r="U333" s="378"/>
      <c r="V333" s="378"/>
      <c r="W333" s="378"/>
      <c r="X333" s="378"/>
      <c r="Y333" s="380"/>
      <c r="Z333" s="409"/>
      <c r="AA333" s="380"/>
      <c r="AB333" s="380"/>
      <c r="AC333" s="380"/>
      <c r="AD333" s="380"/>
      <c r="AE333" s="380"/>
      <c r="AF333" s="380"/>
      <c r="AG333" s="380"/>
      <c r="AH333" s="380"/>
      <c r="AI333" s="380"/>
      <c r="AJ333" s="380"/>
      <c r="AR333" s="380"/>
      <c r="AS333" s="380"/>
      <c r="AT333" s="380"/>
      <c r="AU333" s="380"/>
      <c r="AV333" s="380"/>
      <c r="AW333" s="380"/>
      <c r="AX333" s="380"/>
      <c r="AY333" s="380"/>
      <c r="AZ333" s="380"/>
      <c r="BA333" s="380"/>
      <c r="BB333" s="380"/>
      <c r="BC333" s="380"/>
      <c r="BD333" s="380"/>
      <c r="BE333" s="380"/>
      <c r="BF333" s="380"/>
      <c r="BG333" s="380"/>
      <c r="BH333" s="380"/>
      <c r="BI333" s="380"/>
      <c r="BJ333" s="377"/>
      <c r="CE333" s="380"/>
      <c r="CF333" s="380"/>
      <c r="CG333" s="380"/>
      <c r="EZ333" s="380"/>
      <c r="FA333" s="380"/>
      <c r="FB333" s="380"/>
      <c r="FC333" s="380"/>
      <c r="FD333" s="380"/>
      <c r="FE333" s="380"/>
      <c r="FF333" s="380"/>
      <c r="FG333" s="380"/>
      <c r="FH333" s="380"/>
      <c r="FI333" s="380"/>
      <c r="FJ333" s="380"/>
      <c r="FK333" s="380"/>
      <c r="FL333" s="380"/>
      <c r="FM333" s="380"/>
      <c r="FN333" s="380"/>
      <c r="FO333" s="380"/>
      <c r="FP333" s="380"/>
      <c r="FQ333" s="380"/>
      <c r="FR333" s="380"/>
      <c r="FS333" s="380"/>
      <c r="FT333" s="380"/>
      <c r="FU333" s="380"/>
      <c r="FV333" s="380"/>
      <c r="FW333" s="380"/>
      <c r="FX333" s="380"/>
      <c r="FY333" s="380"/>
      <c r="FZ333" s="380"/>
      <c r="GA333" s="380"/>
      <c r="GB333" s="380"/>
      <c r="GC333" s="380"/>
      <c r="GD333" s="380"/>
      <c r="GE333" s="380"/>
      <c r="GF333" s="380"/>
      <c r="GG333" s="380"/>
      <c r="GH333" s="380"/>
      <c r="GI333" s="380"/>
      <c r="GJ333" s="380"/>
      <c r="GK333" s="380"/>
      <c r="GL333" s="380"/>
      <c r="GM333" s="380"/>
      <c r="GN333" s="380"/>
      <c r="GO333" s="380"/>
      <c r="GP333" s="380"/>
      <c r="GQ333" s="380"/>
      <c r="GR333" s="380"/>
      <c r="GS333" s="380"/>
      <c r="GT333" s="380"/>
      <c r="GU333" s="380"/>
      <c r="GV333" s="380"/>
      <c r="GW333" s="380"/>
      <c r="GX333" s="380"/>
      <c r="GY333" s="380"/>
      <c r="GZ333" s="380"/>
      <c r="HA333" s="380"/>
      <c r="HB333" s="380"/>
      <c r="HC333" s="380"/>
      <c r="HD333" s="380"/>
      <c r="HE333" s="380"/>
      <c r="HF333" s="380"/>
      <c r="HG333" s="380"/>
      <c r="HH333" s="380"/>
    </row>
    <row r="334" spans="2:216">
      <c r="B334" s="377"/>
      <c r="C334" s="377"/>
      <c r="D334" s="377"/>
      <c r="E334" s="377"/>
      <c r="F334" s="377"/>
      <c r="G334" s="377"/>
      <c r="H334" s="377"/>
      <c r="I334" s="377"/>
      <c r="J334" s="377"/>
      <c r="K334" s="377"/>
      <c r="L334" s="377"/>
      <c r="M334" s="378"/>
      <c r="N334" s="378"/>
      <c r="O334" s="378"/>
      <c r="P334" s="378"/>
      <c r="Q334" s="378"/>
      <c r="R334" s="378"/>
      <c r="S334" s="378"/>
      <c r="T334" s="378"/>
      <c r="U334" s="378"/>
      <c r="V334" s="378"/>
      <c r="W334" s="378"/>
      <c r="X334" s="378"/>
      <c r="Y334" s="380"/>
      <c r="Z334" s="409"/>
      <c r="AA334" s="380"/>
      <c r="AB334" s="380"/>
      <c r="AC334" s="380"/>
      <c r="AD334" s="380"/>
      <c r="AE334" s="380"/>
      <c r="AF334" s="380"/>
      <c r="AG334" s="380"/>
      <c r="AH334" s="380"/>
      <c r="AI334" s="380"/>
      <c r="AJ334" s="380"/>
      <c r="AR334" s="380"/>
      <c r="AS334" s="380"/>
      <c r="AT334" s="380"/>
      <c r="AU334" s="380"/>
      <c r="AV334" s="380"/>
      <c r="AW334" s="380"/>
      <c r="AX334" s="380"/>
      <c r="AY334" s="380"/>
      <c r="AZ334" s="380"/>
      <c r="BA334" s="380"/>
      <c r="BB334" s="380"/>
      <c r="BC334" s="380"/>
      <c r="BD334" s="380"/>
      <c r="BE334" s="380"/>
      <c r="BF334" s="380"/>
      <c r="BG334" s="380"/>
      <c r="BH334" s="380"/>
      <c r="BI334" s="380"/>
      <c r="BJ334" s="377"/>
      <c r="CE334" s="380"/>
      <c r="CF334" s="380"/>
      <c r="CG334" s="380"/>
      <c r="EZ334" s="380"/>
      <c r="FA334" s="380"/>
      <c r="FB334" s="380"/>
      <c r="FC334" s="380"/>
      <c r="FD334" s="380"/>
      <c r="FE334" s="380"/>
      <c r="FF334" s="380"/>
      <c r="FG334" s="380"/>
      <c r="FH334" s="380"/>
      <c r="FI334" s="380"/>
      <c r="FJ334" s="380"/>
      <c r="FK334" s="380"/>
      <c r="FL334" s="380"/>
      <c r="FM334" s="380"/>
      <c r="FN334" s="380"/>
      <c r="FO334" s="380"/>
      <c r="FP334" s="380"/>
      <c r="FQ334" s="380"/>
      <c r="FR334" s="380"/>
      <c r="FS334" s="380"/>
      <c r="FT334" s="380"/>
      <c r="FU334" s="380"/>
      <c r="FV334" s="380"/>
      <c r="FW334" s="380"/>
      <c r="FX334" s="380"/>
      <c r="FY334" s="380"/>
      <c r="FZ334" s="380"/>
      <c r="GA334" s="380"/>
      <c r="GB334" s="380"/>
      <c r="GC334" s="380"/>
      <c r="GD334" s="380"/>
      <c r="GE334" s="380"/>
      <c r="GF334" s="380"/>
      <c r="GG334" s="380"/>
      <c r="GH334" s="380"/>
      <c r="GI334" s="380"/>
      <c r="GJ334" s="380"/>
      <c r="GK334" s="380"/>
      <c r="GL334" s="380"/>
      <c r="GM334" s="380"/>
      <c r="GN334" s="380"/>
      <c r="GO334" s="380"/>
      <c r="GP334" s="380"/>
      <c r="GQ334" s="380"/>
      <c r="GR334" s="380"/>
      <c r="GS334" s="380"/>
      <c r="GT334" s="380"/>
      <c r="GU334" s="380"/>
      <c r="GV334" s="380"/>
      <c r="GW334" s="380"/>
      <c r="GX334" s="380"/>
      <c r="GY334" s="380"/>
      <c r="GZ334" s="380"/>
      <c r="HA334" s="380"/>
      <c r="HB334" s="380"/>
      <c r="HC334" s="380"/>
      <c r="HD334" s="380"/>
      <c r="HE334" s="380"/>
      <c r="HF334" s="380"/>
      <c r="HG334" s="380"/>
      <c r="HH334" s="380"/>
    </row>
    <row r="335" spans="2:216">
      <c r="B335" s="377"/>
      <c r="C335" s="377"/>
      <c r="D335" s="377"/>
      <c r="E335" s="377"/>
      <c r="F335" s="377"/>
      <c r="G335" s="377"/>
      <c r="H335" s="377"/>
      <c r="I335" s="377"/>
      <c r="J335" s="377"/>
      <c r="K335" s="377"/>
      <c r="L335" s="377"/>
      <c r="M335" s="378"/>
      <c r="N335" s="378"/>
      <c r="O335" s="378"/>
      <c r="P335" s="378"/>
      <c r="Q335" s="378"/>
      <c r="R335" s="378"/>
      <c r="S335" s="378"/>
      <c r="T335" s="378"/>
      <c r="U335" s="378"/>
      <c r="V335" s="378"/>
      <c r="W335" s="378"/>
      <c r="X335" s="378"/>
      <c r="Y335" s="380"/>
      <c r="Z335" s="409"/>
      <c r="AA335" s="380"/>
      <c r="AB335" s="380"/>
      <c r="AC335" s="380"/>
      <c r="AD335" s="380"/>
      <c r="AE335" s="380"/>
      <c r="AF335" s="380"/>
      <c r="AG335" s="380"/>
      <c r="AH335" s="380"/>
      <c r="AI335" s="380"/>
      <c r="AJ335" s="380"/>
      <c r="AR335" s="380"/>
      <c r="AS335" s="380"/>
      <c r="AT335" s="380"/>
      <c r="AU335" s="380"/>
      <c r="AV335" s="380"/>
      <c r="AW335" s="380"/>
      <c r="AX335" s="380"/>
      <c r="AY335" s="380"/>
      <c r="AZ335" s="380"/>
      <c r="BA335" s="380"/>
      <c r="BB335" s="380"/>
      <c r="BC335" s="380"/>
      <c r="BD335" s="380"/>
      <c r="BE335" s="380"/>
      <c r="BF335" s="380"/>
      <c r="BG335" s="380"/>
      <c r="BH335" s="380"/>
      <c r="BI335" s="380"/>
      <c r="BJ335" s="377"/>
      <c r="CE335" s="380"/>
      <c r="CF335" s="380"/>
      <c r="CG335" s="380"/>
      <c r="EZ335" s="380"/>
      <c r="FA335" s="380"/>
      <c r="FB335" s="380"/>
      <c r="FC335" s="380"/>
      <c r="FD335" s="380"/>
      <c r="FE335" s="380"/>
      <c r="FF335" s="380"/>
      <c r="FG335" s="380"/>
      <c r="FH335" s="380"/>
      <c r="FI335" s="380"/>
      <c r="FJ335" s="380"/>
      <c r="FK335" s="380"/>
      <c r="FL335" s="380"/>
      <c r="FM335" s="380"/>
      <c r="FN335" s="380"/>
      <c r="FO335" s="380"/>
      <c r="FP335" s="380"/>
      <c r="FQ335" s="380"/>
      <c r="FR335" s="380"/>
      <c r="FS335" s="380"/>
      <c r="FT335" s="380"/>
      <c r="FU335" s="380"/>
      <c r="FV335" s="380"/>
      <c r="FW335" s="380"/>
      <c r="FX335" s="380"/>
      <c r="FY335" s="380"/>
      <c r="FZ335" s="380"/>
      <c r="GA335" s="380"/>
      <c r="GB335" s="380"/>
      <c r="GC335" s="380"/>
      <c r="GD335" s="380"/>
      <c r="GE335" s="380"/>
      <c r="GF335" s="380"/>
      <c r="GG335" s="380"/>
      <c r="GH335" s="380"/>
      <c r="GI335" s="380"/>
      <c r="GJ335" s="380"/>
      <c r="GK335" s="380"/>
      <c r="GL335" s="380"/>
      <c r="GM335" s="380"/>
      <c r="GN335" s="380"/>
      <c r="GO335" s="380"/>
      <c r="GP335" s="380"/>
      <c r="GQ335" s="380"/>
      <c r="GR335" s="380"/>
      <c r="GS335" s="380"/>
      <c r="GT335" s="380"/>
      <c r="GU335" s="380"/>
      <c r="GV335" s="380"/>
      <c r="GW335" s="380"/>
      <c r="GX335" s="380"/>
      <c r="GY335" s="380"/>
      <c r="GZ335" s="380"/>
      <c r="HA335" s="380"/>
      <c r="HB335" s="380"/>
      <c r="HC335" s="380"/>
      <c r="HD335" s="380"/>
      <c r="HE335" s="380"/>
      <c r="HF335" s="380"/>
      <c r="HG335" s="380"/>
      <c r="HH335" s="380"/>
    </row>
    <row r="336" spans="2:216">
      <c r="B336" s="377"/>
      <c r="C336" s="377"/>
      <c r="D336" s="377"/>
      <c r="E336" s="377"/>
      <c r="F336" s="377"/>
      <c r="G336" s="377"/>
      <c r="H336" s="377"/>
      <c r="I336" s="377"/>
      <c r="J336" s="377"/>
      <c r="K336" s="377"/>
      <c r="L336" s="377"/>
      <c r="M336" s="378"/>
      <c r="N336" s="378"/>
      <c r="O336" s="378"/>
      <c r="P336" s="378"/>
      <c r="Q336" s="378"/>
      <c r="R336" s="378"/>
      <c r="S336" s="378"/>
      <c r="T336" s="378"/>
      <c r="U336" s="378"/>
      <c r="V336" s="378"/>
      <c r="W336" s="378"/>
      <c r="X336" s="378"/>
      <c r="Y336" s="380"/>
      <c r="Z336" s="409"/>
      <c r="AA336" s="380"/>
      <c r="AB336" s="380"/>
      <c r="AC336" s="380"/>
      <c r="AD336" s="380"/>
      <c r="AE336" s="380"/>
      <c r="AF336" s="380"/>
      <c r="AG336" s="380"/>
      <c r="AH336" s="380"/>
      <c r="AI336" s="380"/>
      <c r="AJ336" s="380"/>
      <c r="AR336" s="380"/>
      <c r="AS336" s="380"/>
      <c r="AT336" s="380"/>
      <c r="AU336" s="380"/>
      <c r="AV336" s="380"/>
      <c r="AW336" s="380"/>
      <c r="AX336" s="380"/>
      <c r="AY336" s="380"/>
      <c r="AZ336" s="380"/>
      <c r="BA336" s="380"/>
      <c r="BB336" s="380"/>
      <c r="BC336" s="380"/>
      <c r="BD336" s="380"/>
      <c r="BE336" s="380"/>
      <c r="BF336" s="380"/>
      <c r="BG336" s="380"/>
      <c r="BH336" s="380"/>
      <c r="BI336" s="380"/>
      <c r="BJ336" s="377"/>
      <c r="CE336" s="380"/>
      <c r="CF336" s="380"/>
      <c r="CG336" s="380"/>
      <c r="EZ336" s="380"/>
      <c r="FA336" s="380"/>
      <c r="FB336" s="380"/>
      <c r="FC336" s="380"/>
      <c r="FD336" s="380"/>
      <c r="FE336" s="380"/>
      <c r="FF336" s="380"/>
      <c r="FG336" s="380"/>
      <c r="FH336" s="380"/>
      <c r="FI336" s="380"/>
      <c r="FJ336" s="380"/>
      <c r="FK336" s="380"/>
      <c r="FL336" s="380"/>
      <c r="FM336" s="380"/>
      <c r="FN336" s="380"/>
      <c r="FO336" s="380"/>
      <c r="FP336" s="380"/>
      <c r="FQ336" s="380"/>
      <c r="FR336" s="380"/>
      <c r="FS336" s="380"/>
      <c r="FT336" s="380"/>
      <c r="FU336" s="380"/>
      <c r="FV336" s="380"/>
      <c r="FW336" s="380"/>
      <c r="FX336" s="380"/>
      <c r="FY336" s="380"/>
      <c r="FZ336" s="380"/>
      <c r="GA336" s="380"/>
      <c r="GB336" s="380"/>
      <c r="GC336" s="380"/>
      <c r="GD336" s="380"/>
      <c r="GE336" s="380"/>
      <c r="GF336" s="380"/>
      <c r="GG336" s="380"/>
      <c r="GH336" s="380"/>
      <c r="GI336" s="380"/>
      <c r="GJ336" s="380"/>
      <c r="GK336" s="380"/>
      <c r="GL336" s="380"/>
      <c r="GM336" s="380"/>
      <c r="GN336" s="380"/>
      <c r="GO336" s="380"/>
      <c r="GP336" s="380"/>
      <c r="GQ336" s="380"/>
      <c r="GR336" s="380"/>
      <c r="GS336" s="380"/>
      <c r="GT336" s="380"/>
      <c r="GU336" s="380"/>
      <c r="GV336" s="380"/>
      <c r="GW336" s="380"/>
      <c r="GX336" s="380"/>
      <c r="GY336" s="380"/>
      <c r="GZ336" s="380"/>
      <c r="HA336" s="380"/>
      <c r="HB336" s="380"/>
      <c r="HC336" s="380"/>
      <c r="HD336" s="380"/>
      <c r="HE336" s="380"/>
      <c r="HF336" s="380"/>
      <c r="HG336" s="380"/>
      <c r="HH336" s="380"/>
    </row>
    <row r="337" spans="2:216">
      <c r="B337" s="377"/>
      <c r="C337" s="377"/>
      <c r="D337" s="377"/>
      <c r="E337" s="377"/>
      <c r="F337" s="377"/>
      <c r="G337" s="377"/>
      <c r="H337" s="377"/>
      <c r="I337" s="377"/>
      <c r="J337" s="377"/>
      <c r="K337" s="377"/>
      <c r="L337" s="377"/>
      <c r="M337" s="378"/>
      <c r="N337" s="378"/>
      <c r="O337" s="378"/>
      <c r="P337" s="378"/>
      <c r="Q337" s="378"/>
      <c r="R337" s="378"/>
      <c r="S337" s="378"/>
      <c r="T337" s="378"/>
      <c r="U337" s="378"/>
      <c r="V337" s="378"/>
      <c r="W337" s="378"/>
      <c r="X337" s="378"/>
      <c r="Y337" s="380"/>
      <c r="Z337" s="409"/>
      <c r="AA337" s="380"/>
      <c r="AB337" s="380"/>
      <c r="AC337" s="380"/>
      <c r="AD337" s="380"/>
      <c r="AE337" s="380"/>
      <c r="AF337" s="380"/>
      <c r="AG337" s="380"/>
      <c r="AH337" s="380"/>
      <c r="AI337" s="380"/>
      <c r="AJ337" s="380"/>
      <c r="AR337" s="380"/>
      <c r="AS337" s="380"/>
      <c r="AT337" s="380"/>
      <c r="AU337" s="380"/>
      <c r="AV337" s="380"/>
      <c r="AW337" s="380"/>
      <c r="AX337" s="380"/>
      <c r="AY337" s="380"/>
      <c r="AZ337" s="380"/>
      <c r="BA337" s="380"/>
      <c r="BB337" s="380"/>
      <c r="BC337" s="380"/>
      <c r="BD337" s="380"/>
      <c r="BE337" s="380"/>
      <c r="BF337" s="380"/>
      <c r="BG337" s="380"/>
      <c r="BH337" s="380"/>
      <c r="BI337" s="380"/>
      <c r="BJ337" s="377"/>
      <c r="CE337" s="380"/>
      <c r="CF337" s="380"/>
      <c r="CG337" s="380"/>
      <c r="EZ337" s="380"/>
      <c r="FA337" s="380"/>
      <c r="FB337" s="380"/>
      <c r="FC337" s="380"/>
      <c r="FD337" s="380"/>
      <c r="FE337" s="380"/>
      <c r="FF337" s="380"/>
      <c r="FG337" s="380"/>
      <c r="FH337" s="380"/>
      <c r="FI337" s="380"/>
      <c r="FJ337" s="380"/>
      <c r="FK337" s="380"/>
      <c r="FL337" s="380"/>
      <c r="FM337" s="380"/>
      <c r="FN337" s="380"/>
      <c r="FO337" s="380"/>
      <c r="FP337" s="380"/>
      <c r="FQ337" s="380"/>
      <c r="FR337" s="380"/>
      <c r="FS337" s="380"/>
      <c r="FT337" s="380"/>
      <c r="FU337" s="380"/>
      <c r="FV337" s="380"/>
      <c r="FW337" s="380"/>
      <c r="FX337" s="380"/>
      <c r="FY337" s="380"/>
      <c r="FZ337" s="380"/>
      <c r="GA337" s="380"/>
      <c r="GB337" s="380"/>
      <c r="GC337" s="380"/>
      <c r="GD337" s="380"/>
      <c r="GE337" s="380"/>
      <c r="GF337" s="380"/>
      <c r="GG337" s="380"/>
      <c r="GH337" s="380"/>
      <c r="GI337" s="380"/>
      <c r="GJ337" s="380"/>
      <c r="GK337" s="380"/>
      <c r="GL337" s="380"/>
      <c r="GM337" s="380"/>
      <c r="GN337" s="380"/>
      <c r="GO337" s="380"/>
      <c r="GP337" s="380"/>
      <c r="GQ337" s="380"/>
      <c r="GR337" s="380"/>
      <c r="GS337" s="380"/>
      <c r="GT337" s="380"/>
      <c r="GU337" s="380"/>
      <c r="GV337" s="380"/>
      <c r="GW337" s="380"/>
      <c r="GX337" s="380"/>
      <c r="GY337" s="380"/>
      <c r="GZ337" s="380"/>
      <c r="HA337" s="380"/>
      <c r="HB337" s="380"/>
      <c r="HC337" s="380"/>
      <c r="HD337" s="380"/>
      <c r="HE337" s="380"/>
      <c r="HF337" s="380"/>
      <c r="HG337" s="380"/>
      <c r="HH337" s="380"/>
    </row>
    <row r="338" spans="2:216">
      <c r="B338" s="377"/>
      <c r="C338" s="377"/>
      <c r="D338" s="377"/>
      <c r="E338" s="377"/>
      <c r="F338" s="377"/>
      <c r="G338" s="377"/>
      <c r="H338" s="377"/>
      <c r="I338" s="377"/>
      <c r="J338" s="377"/>
      <c r="K338" s="377"/>
      <c r="L338" s="377"/>
      <c r="M338" s="378"/>
      <c r="N338" s="378"/>
      <c r="O338" s="378"/>
      <c r="P338" s="378"/>
      <c r="Q338" s="378"/>
      <c r="R338" s="378"/>
      <c r="S338" s="378"/>
      <c r="T338" s="378"/>
      <c r="U338" s="378"/>
      <c r="V338" s="378"/>
      <c r="W338" s="378"/>
      <c r="X338" s="378"/>
      <c r="Y338" s="380"/>
      <c r="Z338" s="409"/>
      <c r="AA338" s="380"/>
      <c r="AB338" s="380"/>
      <c r="AC338" s="380"/>
      <c r="AD338" s="380"/>
      <c r="AE338" s="380"/>
      <c r="AF338" s="380"/>
      <c r="AG338" s="380"/>
      <c r="AH338" s="380"/>
      <c r="AI338" s="380"/>
      <c r="AJ338" s="380"/>
      <c r="AR338" s="380"/>
      <c r="AS338" s="380"/>
      <c r="AT338" s="380"/>
      <c r="AU338" s="380"/>
      <c r="AV338" s="380"/>
      <c r="AW338" s="380"/>
      <c r="AX338" s="380"/>
      <c r="AY338" s="380"/>
      <c r="AZ338" s="380"/>
      <c r="BA338" s="380"/>
      <c r="BB338" s="380"/>
      <c r="BC338" s="380"/>
      <c r="BD338" s="380"/>
      <c r="BE338" s="380"/>
      <c r="BF338" s="380"/>
      <c r="BG338" s="380"/>
      <c r="BH338" s="380"/>
      <c r="BI338" s="380"/>
      <c r="BJ338" s="377"/>
      <c r="CE338" s="380"/>
      <c r="CF338" s="380"/>
      <c r="CG338" s="380"/>
      <c r="EZ338" s="380"/>
      <c r="FA338" s="380"/>
      <c r="FB338" s="380"/>
      <c r="FC338" s="380"/>
      <c r="FD338" s="380"/>
      <c r="FE338" s="380"/>
      <c r="FF338" s="380"/>
      <c r="FG338" s="380"/>
      <c r="FH338" s="380"/>
      <c r="FI338" s="380"/>
      <c r="FJ338" s="380"/>
      <c r="FK338" s="380"/>
      <c r="FL338" s="380"/>
      <c r="FM338" s="380"/>
      <c r="FN338" s="380"/>
      <c r="FO338" s="380"/>
      <c r="FP338" s="380"/>
      <c r="FQ338" s="380"/>
      <c r="FR338" s="380"/>
      <c r="FS338" s="380"/>
      <c r="FT338" s="380"/>
      <c r="FU338" s="380"/>
      <c r="FV338" s="380"/>
      <c r="FW338" s="380"/>
      <c r="FX338" s="380"/>
      <c r="FY338" s="380"/>
      <c r="FZ338" s="380"/>
      <c r="GA338" s="380"/>
      <c r="GB338" s="380"/>
      <c r="GC338" s="380"/>
      <c r="GD338" s="380"/>
      <c r="GE338" s="380"/>
      <c r="GF338" s="380"/>
      <c r="GG338" s="380"/>
      <c r="GH338" s="380"/>
      <c r="GI338" s="380"/>
      <c r="GJ338" s="380"/>
      <c r="GK338" s="380"/>
      <c r="GL338" s="380"/>
      <c r="GM338" s="380"/>
      <c r="GN338" s="380"/>
      <c r="GO338" s="380"/>
      <c r="GP338" s="380"/>
      <c r="GQ338" s="380"/>
      <c r="GR338" s="380"/>
      <c r="GS338" s="380"/>
      <c r="GT338" s="380"/>
      <c r="GU338" s="380"/>
      <c r="GV338" s="380"/>
      <c r="GW338" s="380"/>
      <c r="GX338" s="380"/>
      <c r="GY338" s="380"/>
      <c r="GZ338" s="380"/>
      <c r="HA338" s="380"/>
      <c r="HB338" s="380"/>
      <c r="HC338" s="380"/>
      <c r="HD338" s="380"/>
      <c r="HE338" s="380"/>
      <c r="HF338" s="380"/>
      <c r="HG338" s="380"/>
      <c r="HH338" s="380"/>
    </row>
    <row r="339" spans="2:216">
      <c r="B339" s="377"/>
      <c r="C339" s="377"/>
      <c r="D339" s="377"/>
      <c r="E339" s="377"/>
      <c r="F339" s="377"/>
      <c r="G339" s="377"/>
      <c r="H339" s="377"/>
      <c r="I339" s="377"/>
      <c r="J339" s="377"/>
      <c r="K339" s="377"/>
      <c r="L339" s="377"/>
      <c r="M339" s="378"/>
      <c r="N339" s="378"/>
      <c r="O339" s="378"/>
      <c r="P339" s="378"/>
      <c r="Q339" s="378"/>
      <c r="R339" s="378"/>
      <c r="S339" s="378"/>
      <c r="T339" s="378"/>
      <c r="U339" s="378"/>
      <c r="V339" s="378"/>
      <c r="W339" s="378"/>
      <c r="X339" s="378"/>
      <c r="Y339" s="380"/>
      <c r="Z339" s="409"/>
      <c r="AA339" s="380"/>
      <c r="AB339" s="380"/>
      <c r="AC339" s="380"/>
      <c r="AD339" s="380"/>
      <c r="AE339" s="380"/>
      <c r="AF339" s="380"/>
      <c r="AG339" s="380"/>
      <c r="AH339" s="380"/>
      <c r="AI339" s="380"/>
      <c r="AJ339" s="380"/>
      <c r="AR339" s="380"/>
      <c r="AS339" s="380"/>
      <c r="AT339" s="380"/>
      <c r="AU339" s="380"/>
      <c r="AV339" s="380"/>
      <c r="AW339" s="380"/>
      <c r="AX339" s="380"/>
      <c r="AY339" s="380"/>
      <c r="AZ339" s="380"/>
      <c r="BA339" s="380"/>
      <c r="BB339" s="380"/>
      <c r="BC339" s="380"/>
      <c r="BD339" s="380"/>
      <c r="BE339" s="380"/>
      <c r="BF339" s="380"/>
      <c r="BG339" s="380"/>
      <c r="BH339" s="380"/>
      <c r="BI339" s="380"/>
      <c r="BJ339" s="377"/>
      <c r="CE339" s="380"/>
      <c r="CF339" s="380"/>
      <c r="CG339" s="380"/>
      <c r="EZ339" s="380"/>
      <c r="FA339" s="380"/>
      <c r="FB339" s="380"/>
      <c r="FC339" s="380"/>
      <c r="FD339" s="380"/>
      <c r="FE339" s="380"/>
      <c r="FF339" s="380"/>
      <c r="FG339" s="380"/>
      <c r="FH339" s="380"/>
      <c r="FI339" s="380"/>
      <c r="FJ339" s="380"/>
      <c r="FK339" s="380"/>
      <c r="FL339" s="380"/>
      <c r="FM339" s="380"/>
      <c r="FN339" s="380"/>
      <c r="FO339" s="380"/>
      <c r="FP339" s="380"/>
      <c r="FQ339" s="380"/>
      <c r="FR339" s="380"/>
      <c r="FS339" s="380"/>
      <c r="FT339" s="380"/>
      <c r="FU339" s="380"/>
      <c r="FV339" s="380"/>
      <c r="FW339" s="380"/>
      <c r="FX339" s="380"/>
      <c r="FY339" s="380"/>
      <c r="FZ339" s="380"/>
      <c r="GA339" s="380"/>
      <c r="GB339" s="380"/>
      <c r="GC339" s="380"/>
      <c r="GD339" s="380"/>
      <c r="GE339" s="380"/>
      <c r="GF339" s="380"/>
      <c r="GG339" s="380"/>
      <c r="GH339" s="380"/>
      <c r="GI339" s="380"/>
      <c r="GJ339" s="380"/>
      <c r="GK339" s="380"/>
      <c r="GL339" s="380"/>
      <c r="GM339" s="380"/>
      <c r="GN339" s="380"/>
      <c r="GO339" s="380"/>
      <c r="GP339" s="380"/>
      <c r="GQ339" s="380"/>
      <c r="GR339" s="380"/>
      <c r="GS339" s="380"/>
      <c r="GT339" s="380"/>
      <c r="GU339" s="380"/>
      <c r="GV339" s="380"/>
      <c r="GW339" s="380"/>
      <c r="GX339" s="380"/>
      <c r="GY339" s="380"/>
      <c r="GZ339" s="380"/>
      <c r="HA339" s="380"/>
      <c r="HB339" s="380"/>
      <c r="HC339" s="380"/>
      <c r="HD339" s="380"/>
      <c r="HE339" s="380"/>
      <c r="HF339" s="380"/>
      <c r="HG339" s="380"/>
      <c r="HH339" s="380"/>
    </row>
    <row r="340" spans="2:216">
      <c r="B340" s="377"/>
      <c r="C340" s="377"/>
      <c r="D340" s="377"/>
      <c r="E340" s="377"/>
      <c r="F340" s="377"/>
      <c r="G340" s="377"/>
      <c r="H340" s="377"/>
      <c r="I340" s="377"/>
      <c r="J340" s="377"/>
      <c r="K340" s="377"/>
      <c r="L340" s="377"/>
      <c r="M340" s="378"/>
      <c r="N340" s="378"/>
      <c r="O340" s="378"/>
      <c r="P340" s="378"/>
      <c r="Q340" s="378"/>
      <c r="R340" s="378"/>
      <c r="S340" s="378"/>
      <c r="T340" s="378"/>
      <c r="U340" s="378"/>
      <c r="V340" s="378"/>
      <c r="W340" s="378"/>
      <c r="X340" s="378"/>
      <c r="Y340" s="380"/>
      <c r="Z340" s="409"/>
      <c r="AA340" s="380"/>
      <c r="AB340" s="380"/>
      <c r="AC340" s="380"/>
      <c r="AD340" s="380"/>
      <c r="AE340" s="380"/>
      <c r="AF340" s="380"/>
      <c r="AG340" s="380"/>
      <c r="AH340" s="380"/>
      <c r="AI340" s="380"/>
      <c r="AJ340" s="380"/>
      <c r="AR340" s="380"/>
      <c r="AS340" s="380"/>
      <c r="AT340" s="380"/>
      <c r="AU340" s="380"/>
      <c r="AV340" s="380"/>
      <c r="AW340" s="380"/>
      <c r="AX340" s="380"/>
      <c r="AY340" s="380"/>
      <c r="AZ340" s="380"/>
      <c r="BA340" s="380"/>
      <c r="BB340" s="380"/>
      <c r="BC340" s="380"/>
      <c r="BD340" s="380"/>
      <c r="BE340" s="380"/>
      <c r="BF340" s="380"/>
      <c r="BG340" s="380"/>
      <c r="BH340" s="380"/>
      <c r="BI340" s="380"/>
      <c r="BJ340" s="377"/>
      <c r="CE340" s="380"/>
      <c r="CF340" s="380"/>
      <c r="CG340" s="380"/>
      <c r="EZ340" s="380"/>
      <c r="FA340" s="380"/>
      <c r="FB340" s="380"/>
      <c r="FC340" s="380"/>
      <c r="FD340" s="380"/>
      <c r="FE340" s="380"/>
      <c r="FF340" s="380"/>
      <c r="FG340" s="380"/>
      <c r="FH340" s="380"/>
      <c r="FI340" s="380"/>
      <c r="FJ340" s="380"/>
      <c r="FK340" s="380"/>
      <c r="FL340" s="380"/>
      <c r="FM340" s="380"/>
      <c r="FN340" s="380"/>
      <c r="FO340" s="380"/>
      <c r="FP340" s="380"/>
      <c r="FQ340" s="380"/>
      <c r="FR340" s="380"/>
      <c r="FS340" s="380"/>
      <c r="FT340" s="380"/>
      <c r="FU340" s="380"/>
      <c r="FV340" s="380"/>
      <c r="FW340" s="380"/>
      <c r="FX340" s="380"/>
      <c r="FY340" s="380"/>
      <c r="FZ340" s="380"/>
      <c r="GA340" s="380"/>
      <c r="GB340" s="380"/>
      <c r="GC340" s="380"/>
      <c r="GD340" s="380"/>
      <c r="GE340" s="380"/>
      <c r="GF340" s="380"/>
      <c r="GG340" s="380"/>
      <c r="GH340" s="380"/>
      <c r="GI340" s="380"/>
      <c r="GJ340" s="380"/>
      <c r="GK340" s="380"/>
      <c r="GL340" s="380"/>
      <c r="GM340" s="380"/>
      <c r="GN340" s="380"/>
      <c r="GO340" s="380"/>
      <c r="GP340" s="380"/>
      <c r="GQ340" s="380"/>
      <c r="GR340" s="380"/>
      <c r="GS340" s="380"/>
      <c r="GT340" s="380"/>
      <c r="GU340" s="380"/>
      <c r="GV340" s="380"/>
      <c r="GW340" s="380"/>
      <c r="GX340" s="380"/>
      <c r="GY340" s="380"/>
      <c r="GZ340" s="380"/>
      <c r="HA340" s="380"/>
      <c r="HB340" s="380"/>
      <c r="HC340" s="380"/>
      <c r="HD340" s="380"/>
      <c r="HE340" s="380"/>
      <c r="HF340" s="380"/>
      <c r="HG340" s="380"/>
      <c r="HH340" s="380"/>
    </row>
    <row r="341" spans="2:216">
      <c r="B341" s="377"/>
      <c r="C341" s="377"/>
      <c r="D341" s="377"/>
      <c r="E341" s="377"/>
      <c r="F341" s="377"/>
      <c r="G341" s="377"/>
      <c r="H341" s="377"/>
      <c r="I341" s="377"/>
      <c r="J341" s="377"/>
      <c r="K341" s="377"/>
      <c r="L341" s="377"/>
      <c r="M341" s="378"/>
      <c r="N341" s="378"/>
      <c r="O341" s="378"/>
      <c r="P341" s="378"/>
      <c r="Q341" s="378"/>
      <c r="R341" s="378"/>
      <c r="S341" s="378"/>
      <c r="T341" s="378"/>
      <c r="U341" s="378"/>
      <c r="V341" s="378"/>
      <c r="W341" s="378"/>
      <c r="X341" s="378"/>
      <c r="Y341" s="380"/>
      <c r="Z341" s="409"/>
      <c r="AA341" s="380"/>
      <c r="AB341" s="380"/>
      <c r="AC341" s="380"/>
      <c r="AD341" s="380"/>
      <c r="AE341" s="380"/>
      <c r="AF341" s="380"/>
      <c r="AG341" s="380"/>
      <c r="AH341" s="380"/>
      <c r="AI341" s="380"/>
      <c r="AJ341" s="380"/>
      <c r="AR341" s="380"/>
      <c r="AS341" s="380"/>
      <c r="AT341" s="380"/>
      <c r="AU341" s="380"/>
      <c r="AV341" s="380"/>
      <c r="AW341" s="380"/>
      <c r="AX341" s="380"/>
      <c r="AY341" s="380"/>
      <c r="AZ341" s="380"/>
      <c r="BA341" s="380"/>
      <c r="BB341" s="380"/>
      <c r="BC341" s="380"/>
      <c r="BD341" s="380"/>
      <c r="BE341" s="380"/>
      <c r="BF341" s="380"/>
      <c r="BG341" s="380"/>
      <c r="BH341" s="380"/>
      <c r="BI341" s="380"/>
      <c r="BJ341" s="377"/>
      <c r="CE341" s="380"/>
      <c r="CF341" s="380"/>
      <c r="CG341" s="380"/>
      <c r="EZ341" s="380"/>
      <c r="FA341" s="380"/>
      <c r="FB341" s="380"/>
      <c r="FC341" s="380"/>
      <c r="FD341" s="380"/>
      <c r="FE341" s="380"/>
      <c r="FF341" s="380"/>
      <c r="FG341" s="380"/>
      <c r="FH341" s="380"/>
      <c r="FI341" s="380"/>
      <c r="FJ341" s="380"/>
      <c r="FK341" s="380"/>
      <c r="FL341" s="380"/>
      <c r="FM341" s="380"/>
      <c r="FN341" s="380"/>
      <c r="FO341" s="380"/>
      <c r="FP341" s="380"/>
      <c r="FQ341" s="380"/>
      <c r="FR341" s="380"/>
      <c r="FS341" s="380"/>
      <c r="FT341" s="380"/>
      <c r="FU341" s="380"/>
      <c r="FV341" s="380"/>
      <c r="FW341" s="380"/>
      <c r="FX341" s="380"/>
      <c r="FY341" s="380"/>
      <c r="FZ341" s="380"/>
      <c r="GA341" s="380"/>
      <c r="GB341" s="380"/>
      <c r="GC341" s="380"/>
      <c r="GD341" s="380"/>
      <c r="GE341" s="380"/>
      <c r="GF341" s="380"/>
      <c r="GG341" s="380"/>
      <c r="GH341" s="380"/>
      <c r="GI341" s="380"/>
      <c r="GJ341" s="380"/>
      <c r="GK341" s="380"/>
      <c r="GL341" s="380"/>
      <c r="GM341" s="380"/>
      <c r="GN341" s="380"/>
      <c r="GO341" s="380"/>
      <c r="GP341" s="380"/>
      <c r="GQ341" s="380"/>
      <c r="GR341" s="380"/>
      <c r="GS341" s="380"/>
      <c r="GT341" s="380"/>
      <c r="GU341" s="380"/>
      <c r="GV341" s="380"/>
      <c r="GW341" s="380"/>
      <c r="GX341" s="380"/>
      <c r="GY341" s="380"/>
      <c r="GZ341" s="380"/>
      <c r="HA341" s="380"/>
      <c r="HB341" s="380"/>
      <c r="HC341" s="380"/>
      <c r="HD341" s="380"/>
      <c r="HE341" s="380"/>
      <c r="HF341" s="380"/>
      <c r="HG341" s="380"/>
      <c r="HH341" s="380"/>
    </row>
    <row r="342" spans="2:216">
      <c r="B342" s="377"/>
      <c r="C342" s="377"/>
      <c r="D342" s="377"/>
      <c r="E342" s="377"/>
      <c r="F342" s="377"/>
      <c r="G342" s="377"/>
      <c r="H342" s="377"/>
      <c r="I342" s="377"/>
      <c r="J342" s="377"/>
      <c r="K342" s="377"/>
      <c r="L342" s="377"/>
      <c r="M342" s="378"/>
      <c r="N342" s="378"/>
      <c r="O342" s="378"/>
      <c r="P342" s="378"/>
      <c r="Q342" s="378"/>
      <c r="R342" s="378"/>
      <c r="S342" s="378"/>
      <c r="T342" s="378"/>
      <c r="U342" s="378"/>
      <c r="V342" s="378"/>
      <c r="W342" s="378"/>
      <c r="X342" s="378"/>
      <c r="Y342" s="380"/>
      <c r="Z342" s="409"/>
      <c r="AA342" s="380"/>
      <c r="AB342" s="380"/>
      <c r="AC342" s="380"/>
      <c r="AD342" s="380"/>
      <c r="AE342" s="380"/>
      <c r="AF342" s="380"/>
      <c r="AG342" s="380"/>
      <c r="AH342" s="380"/>
      <c r="AI342" s="380"/>
      <c r="AJ342" s="380"/>
      <c r="AR342" s="380"/>
      <c r="AS342" s="380"/>
      <c r="AT342" s="380"/>
      <c r="AU342" s="380"/>
      <c r="AV342" s="380"/>
      <c r="AW342" s="380"/>
      <c r="AX342" s="380"/>
      <c r="AY342" s="380"/>
      <c r="AZ342" s="380"/>
      <c r="BA342" s="380"/>
      <c r="BB342" s="380"/>
      <c r="BC342" s="380"/>
      <c r="BD342" s="380"/>
      <c r="BE342" s="380"/>
      <c r="BF342" s="380"/>
      <c r="BG342" s="380"/>
      <c r="BH342" s="380"/>
      <c r="BI342" s="380"/>
      <c r="BJ342" s="377"/>
      <c r="CE342" s="380"/>
      <c r="CF342" s="380"/>
      <c r="CG342" s="380"/>
      <c r="EZ342" s="380"/>
      <c r="FA342" s="380"/>
      <c r="FB342" s="380"/>
      <c r="FC342" s="380"/>
      <c r="FD342" s="380"/>
      <c r="FE342" s="380"/>
      <c r="FF342" s="380"/>
      <c r="FG342" s="380"/>
      <c r="FH342" s="380"/>
      <c r="FI342" s="380"/>
      <c r="FJ342" s="380"/>
      <c r="FK342" s="380"/>
      <c r="FL342" s="380"/>
      <c r="FM342" s="380"/>
      <c r="FN342" s="380"/>
      <c r="FO342" s="380"/>
      <c r="FP342" s="380"/>
      <c r="FQ342" s="380"/>
      <c r="FR342" s="380"/>
      <c r="FS342" s="380"/>
      <c r="FT342" s="380"/>
      <c r="FU342" s="380"/>
      <c r="FV342" s="380"/>
      <c r="FW342" s="380"/>
      <c r="FX342" s="380"/>
      <c r="FY342" s="380"/>
      <c r="FZ342" s="380"/>
      <c r="GA342" s="380"/>
      <c r="GB342" s="380"/>
      <c r="GC342" s="380"/>
      <c r="GD342" s="380"/>
      <c r="GE342" s="380"/>
      <c r="GF342" s="380"/>
      <c r="GG342" s="380"/>
      <c r="GH342" s="380"/>
      <c r="GI342" s="380"/>
      <c r="GJ342" s="380"/>
      <c r="GK342" s="380"/>
      <c r="GL342" s="380"/>
      <c r="GM342" s="380"/>
      <c r="GN342" s="380"/>
      <c r="GO342" s="380"/>
      <c r="GP342" s="380"/>
      <c r="GQ342" s="380"/>
      <c r="GR342" s="380"/>
      <c r="GS342" s="380"/>
      <c r="GT342" s="380"/>
      <c r="GU342" s="380"/>
      <c r="GV342" s="380"/>
      <c r="GW342" s="380"/>
      <c r="GX342" s="380"/>
      <c r="GY342" s="380"/>
      <c r="GZ342" s="380"/>
      <c r="HA342" s="380"/>
      <c r="HB342" s="380"/>
      <c r="HC342" s="380"/>
      <c r="HD342" s="380"/>
      <c r="HE342" s="380"/>
      <c r="HF342" s="380"/>
      <c r="HG342" s="380"/>
      <c r="HH342" s="380"/>
    </row>
    <row r="343" spans="2:216">
      <c r="B343" s="377"/>
      <c r="C343" s="377"/>
      <c r="D343" s="377"/>
      <c r="E343" s="377"/>
      <c r="F343" s="377"/>
      <c r="G343" s="377"/>
      <c r="H343" s="377"/>
      <c r="I343" s="377"/>
      <c r="J343" s="377"/>
      <c r="K343" s="377"/>
      <c r="L343" s="377"/>
      <c r="M343" s="378"/>
      <c r="N343" s="378"/>
      <c r="O343" s="378"/>
      <c r="P343" s="378"/>
      <c r="Q343" s="378"/>
      <c r="R343" s="378"/>
      <c r="S343" s="378"/>
      <c r="T343" s="378"/>
      <c r="U343" s="378"/>
      <c r="V343" s="378"/>
      <c r="W343" s="378"/>
      <c r="X343" s="378"/>
      <c r="Y343" s="380"/>
      <c r="Z343" s="409"/>
      <c r="AA343" s="380"/>
      <c r="AB343" s="380"/>
      <c r="AC343" s="380"/>
      <c r="AD343" s="380"/>
      <c r="AE343" s="380"/>
      <c r="AF343" s="380"/>
      <c r="AG343" s="380"/>
      <c r="AH343" s="380"/>
      <c r="AI343" s="380"/>
      <c r="AJ343" s="380"/>
      <c r="AR343" s="380"/>
      <c r="AS343" s="380"/>
      <c r="AT343" s="380"/>
      <c r="AU343" s="380"/>
      <c r="AV343" s="380"/>
      <c r="AW343" s="380"/>
      <c r="AX343" s="380"/>
      <c r="AY343" s="380"/>
      <c r="AZ343" s="380"/>
      <c r="BA343" s="380"/>
      <c r="BB343" s="380"/>
      <c r="BC343" s="380"/>
      <c r="BD343" s="380"/>
      <c r="BE343" s="380"/>
      <c r="BF343" s="380"/>
      <c r="BG343" s="380"/>
      <c r="BH343" s="380"/>
      <c r="BI343" s="380"/>
      <c r="BJ343" s="377"/>
      <c r="CE343" s="380"/>
      <c r="CF343" s="380"/>
      <c r="CG343" s="380"/>
      <c r="EZ343" s="380"/>
      <c r="FA343" s="380"/>
      <c r="FB343" s="380"/>
      <c r="FC343" s="380"/>
      <c r="FD343" s="380"/>
      <c r="FE343" s="380"/>
      <c r="FF343" s="380"/>
      <c r="FG343" s="380"/>
      <c r="FH343" s="380"/>
      <c r="FI343" s="380"/>
      <c r="FJ343" s="380"/>
      <c r="FK343" s="380"/>
      <c r="FL343" s="380"/>
      <c r="FM343" s="380"/>
      <c r="FN343" s="380"/>
      <c r="FO343" s="380"/>
      <c r="FP343" s="380"/>
      <c r="FQ343" s="380"/>
      <c r="FR343" s="380"/>
      <c r="FS343" s="380"/>
      <c r="FT343" s="380"/>
      <c r="FU343" s="380"/>
      <c r="FV343" s="380"/>
      <c r="FW343" s="380"/>
      <c r="FX343" s="380"/>
      <c r="FY343" s="380"/>
      <c r="FZ343" s="380"/>
      <c r="GA343" s="380"/>
      <c r="GB343" s="380"/>
      <c r="GC343" s="380"/>
      <c r="GD343" s="380"/>
      <c r="GE343" s="380"/>
      <c r="GF343" s="380"/>
      <c r="GG343" s="380"/>
      <c r="GH343" s="380"/>
      <c r="GI343" s="380"/>
      <c r="GJ343" s="380"/>
      <c r="GK343" s="380"/>
      <c r="GL343" s="380"/>
      <c r="GM343" s="380"/>
      <c r="GN343" s="380"/>
      <c r="GO343" s="380"/>
      <c r="GP343" s="380"/>
      <c r="GQ343" s="380"/>
      <c r="GR343" s="380"/>
      <c r="GS343" s="380"/>
      <c r="GT343" s="380"/>
      <c r="GU343" s="380"/>
      <c r="GV343" s="380"/>
      <c r="GW343" s="380"/>
      <c r="GX343" s="380"/>
      <c r="GY343" s="380"/>
      <c r="GZ343" s="380"/>
      <c r="HA343" s="380"/>
      <c r="HB343" s="380"/>
      <c r="HC343" s="380"/>
      <c r="HD343" s="380"/>
      <c r="HE343" s="380"/>
      <c r="HF343" s="380"/>
      <c r="HG343" s="380"/>
      <c r="HH343" s="380"/>
    </row>
    <row r="344" spans="2:216">
      <c r="B344" s="377"/>
      <c r="C344" s="377"/>
      <c r="D344" s="377"/>
      <c r="E344" s="377"/>
      <c r="F344" s="377"/>
      <c r="G344" s="377"/>
      <c r="H344" s="377"/>
      <c r="I344" s="377"/>
      <c r="J344" s="377"/>
      <c r="K344" s="377"/>
      <c r="L344" s="377"/>
      <c r="M344" s="378"/>
      <c r="N344" s="378"/>
      <c r="O344" s="378"/>
      <c r="P344" s="378"/>
      <c r="Q344" s="378"/>
      <c r="R344" s="378"/>
      <c r="S344" s="378"/>
      <c r="T344" s="378"/>
      <c r="U344" s="378"/>
      <c r="V344" s="378"/>
      <c r="W344" s="378"/>
      <c r="X344" s="378"/>
      <c r="Y344" s="380"/>
      <c r="Z344" s="409"/>
      <c r="AA344" s="380"/>
      <c r="AB344" s="380"/>
      <c r="AC344" s="380"/>
      <c r="AD344" s="380"/>
      <c r="AE344" s="380"/>
      <c r="AF344" s="380"/>
      <c r="AG344" s="380"/>
      <c r="AH344" s="380"/>
      <c r="AI344" s="380"/>
      <c r="AJ344" s="380"/>
      <c r="AR344" s="380"/>
      <c r="AS344" s="380"/>
      <c r="AT344" s="380"/>
      <c r="AU344" s="380"/>
      <c r="AV344" s="380"/>
      <c r="AW344" s="380"/>
      <c r="AX344" s="380"/>
      <c r="AY344" s="380"/>
      <c r="AZ344" s="380"/>
      <c r="BA344" s="380"/>
      <c r="BB344" s="380"/>
      <c r="BC344" s="380"/>
      <c r="BD344" s="380"/>
      <c r="BE344" s="380"/>
      <c r="BF344" s="380"/>
      <c r="BG344" s="380"/>
      <c r="BH344" s="380"/>
      <c r="BI344" s="380"/>
      <c r="BJ344" s="377"/>
      <c r="CE344" s="380"/>
      <c r="CF344" s="380"/>
      <c r="CG344" s="380"/>
      <c r="EZ344" s="380"/>
      <c r="FA344" s="380"/>
      <c r="FB344" s="380"/>
      <c r="FC344" s="380"/>
      <c r="FD344" s="380"/>
      <c r="FE344" s="380"/>
      <c r="FF344" s="380"/>
      <c r="FG344" s="380"/>
      <c r="FH344" s="380"/>
      <c r="FI344" s="380"/>
      <c r="FJ344" s="380"/>
      <c r="FK344" s="380"/>
      <c r="FL344" s="380"/>
      <c r="FM344" s="380"/>
      <c r="FN344" s="380"/>
      <c r="FO344" s="380"/>
      <c r="FP344" s="380"/>
      <c r="FQ344" s="380"/>
      <c r="FR344" s="380"/>
      <c r="FS344" s="380"/>
      <c r="FT344" s="380"/>
      <c r="FU344" s="380"/>
      <c r="FV344" s="380"/>
      <c r="FW344" s="380"/>
      <c r="FX344" s="380"/>
      <c r="FY344" s="380"/>
      <c r="FZ344" s="380"/>
      <c r="GA344" s="380"/>
      <c r="GB344" s="380"/>
      <c r="GC344" s="380"/>
      <c r="GD344" s="380"/>
      <c r="GE344" s="380"/>
      <c r="GF344" s="380"/>
      <c r="GG344" s="380"/>
      <c r="GH344" s="380"/>
      <c r="GI344" s="380"/>
      <c r="GJ344" s="380"/>
      <c r="GK344" s="380"/>
      <c r="GL344" s="380"/>
      <c r="GM344" s="380"/>
      <c r="GN344" s="380"/>
      <c r="GO344" s="380"/>
      <c r="GP344" s="380"/>
      <c r="GQ344" s="380"/>
      <c r="GR344" s="380"/>
      <c r="GS344" s="380"/>
      <c r="GT344" s="380"/>
      <c r="GU344" s="380"/>
      <c r="GV344" s="380"/>
      <c r="GW344" s="380"/>
      <c r="GX344" s="380"/>
      <c r="GY344" s="380"/>
      <c r="GZ344" s="380"/>
      <c r="HA344" s="380"/>
      <c r="HB344" s="380"/>
      <c r="HC344" s="380"/>
      <c r="HD344" s="380"/>
      <c r="HE344" s="380"/>
      <c r="HF344" s="380"/>
      <c r="HG344" s="380"/>
      <c r="HH344" s="380"/>
    </row>
    <row r="345" spans="2:216">
      <c r="B345" s="377"/>
      <c r="C345" s="377"/>
      <c r="D345" s="377"/>
      <c r="E345" s="377"/>
      <c r="F345" s="377"/>
      <c r="G345" s="377"/>
      <c r="H345" s="377"/>
      <c r="I345" s="377"/>
      <c r="J345" s="377"/>
      <c r="K345" s="377"/>
      <c r="L345" s="377"/>
      <c r="M345" s="378"/>
      <c r="N345" s="378"/>
      <c r="O345" s="378"/>
      <c r="P345" s="378"/>
      <c r="Q345" s="378"/>
      <c r="R345" s="378"/>
      <c r="S345" s="378"/>
      <c r="T345" s="378"/>
      <c r="U345" s="378"/>
      <c r="V345" s="378"/>
      <c r="W345" s="378"/>
      <c r="X345" s="378"/>
      <c r="Y345" s="380"/>
      <c r="Z345" s="409"/>
      <c r="AA345" s="380"/>
      <c r="AB345" s="380"/>
      <c r="AC345" s="380"/>
      <c r="AD345" s="380"/>
      <c r="AE345" s="380"/>
      <c r="AF345" s="380"/>
      <c r="AG345" s="380"/>
      <c r="AH345" s="380"/>
      <c r="AI345" s="380"/>
      <c r="AJ345" s="380"/>
      <c r="AR345" s="380"/>
      <c r="AS345" s="380"/>
      <c r="AT345" s="380"/>
      <c r="AU345" s="380"/>
      <c r="AV345" s="380"/>
      <c r="AW345" s="380"/>
      <c r="AX345" s="380"/>
      <c r="AY345" s="380"/>
      <c r="AZ345" s="380"/>
      <c r="BA345" s="380"/>
      <c r="BB345" s="380"/>
      <c r="BC345" s="380"/>
      <c r="BD345" s="380"/>
      <c r="BE345" s="380"/>
      <c r="BF345" s="380"/>
      <c r="BG345" s="380"/>
      <c r="BH345" s="380"/>
      <c r="BI345" s="380"/>
      <c r="BJ345" s="377"/>
      <c r="CE345" s="380"/>
      <c r="CF345" s="380"/>
      <c r="CG345" s="380"/>
      <c r="EZ345" s="380"/>
      <c r="FA345" s="380"/>
      <c r="FB345" s="380"/>
      <c r="FC345" s="380"/>
      <c r="FD345" s="380"/>
      <c r="FE345" s="380"/>
      <c r="FF345" s="380"/>
      <c r="FG345" s="380"/>
      <c r="FH345" s="380"/>
      <c r="FI345" s="380"/>
      <c r="FJ345" s="380"/>
      <c r="FK345" s="380"/>
      <c r="FL345" s="380"/>
      <c r="FM345" s="380"/>
      <c r="FN345" s="380"/>
      <c r="FO345" s="380"/>
      <c r="FP345" s="380"/>
      <c r="FQ345" s="380"/>
      <c r="FR345" s="380"/>
      <c r="FS345" s="380"/>
      <c r="FT345" s="380"/>
      <c r="FU345" s="380"/>
      <c r="FV345" s="380"/>
      <c r="FW345" s="380"/>
      <c r="FX345" s="380"/>
      <c r="FY345" s="380"/>
      <c r="FZ345" s="380"/>
      <c r="GA345" s="380"/>
      <c r="GB345" s="380"/>
      <c r="GC345" s="380"/>
      <c r="GD345" s="380"/>
      <c r="GE345" s="380"/>
      <c r="GF345" s="380"/>
      <c r="GG345" s="380"/>
      <c r="GH345" s="380"/>
      <c r="GI345" s="380"/>
      <c r="GJ345" s="380"/>
      <c r="GK345" s="380"/>
      <c r="GL345" s="380"/>
      <c r="GM345" s="380"/>
      <c r="GN345" s="380"/>
      <c r="GO345" s="380"/>
      <c r="GP345" s="380"/>
      <c r="GQ345" s="380"/>
      <c r="GR345" s="380"/>
      <c r="GS345" s="380"/>
      <c r="GT345" s="380"/>
      <c r="GU345" s="380"/>
      <c r="GV345" s="380"/>
      <c r="GW345" s="380"/>
      <c r="GX345" s="380"/>
      <c r="GY345" s="380"/>
      <c r="GZ345" s="380"/>
      <c r="HA345" s="380"/>
      <c r="HB345" s="380"/>
      <c r="HC345" s="380"/>
      <c r="HD345" s="380"/>
      <c r="HE345" s="380"/>
      <c r="HF345" s="380"/>
      <c r="HG345" s="380"/>
      <c r="HH345" s="380"/>
    </row>
    <row r="346" spans="2:216">
      <c r="B346" s="377"/>
      <c r="C346" s="377"/>
      <c r="D346" s="377"/>
      <c r="E346" s="377"/>
      <c r="F346" s="377"/>
      <c r="G346" s="377"/>
      <c r="H346" s="377"/>
      <c r="I346" s="377"/>
      <c r="J346" s="377"/>
      <c r="K346" s="377"/>
      <c r="L346" s="377"/>
      <c r="M346" s="378"/>
      <c r="N346" s="378"/>
      <c r="O346" s="378"/>
      <c r="P346" s="378"/>
      <c r="Q346" s="378"/>
      <c r="R346" s="378"/>
      <c r="S346" s="378"/>
      <c r="T346" s="378"/>
      <c r="U346" s="378"/>
      <c r="V346" s="378"/>
      <c r="W346" s="378"/>
      <c r="X346" s="378"/>
      <c r="Y346" s="380"/>
      <c r="Z346" s="409"/>
      <c r="AA346" s="380"/>
      <c r="AB346" s="380"/>
      <c r="AC346" s="380"/>
      <c r="AD346" s="380"/>
      <c r="AE346" s="380"/>
      <c r="AF346" s="380"/>
      <c r="AG346" s="380"/>
      <c r="AH346" s="380"/>
      <c r="AI346" s="380"/>
      <c r="AJ346" s="380"/>
      <c r="AR346" s="380"/>
      <c r="AS346" s="380"/>
      <c r="AT346" s="380"/>
      <c r="AU346" s="380"/>
      <c r="AV346" s="380"/>
      <c r="AW346" s="380"/>
      <c r="AX346" s="380"/>
      <c r="AY346" s="380"/>
      <c r="AZ346" s="380"/>
      <c r="BA346" s="380"/>
      <c r="BB346" s="380"/>
      <c r="BC346" s="380"/>
      <c r="BD346" s="380"/>
      <c r="BE346" s="380"/>
      <c r="BF346" s="380"/>
      <c r="BG346" s="380"/>
      <c r="BH346" s="380"/>
      <c r="BI346" s="380"/>
      <c r="BJ346" s="377"/>
      <c r="CE346" s="380"/>
      <c r="CF346" s="380"/>
      <c r="CG346" s="380"/>
      <c r="EZ346" s="380"/>
      <c r="FA346" s="380"/>
      <c r="FB346" s="380"/>
      <c r="FC346" s="380"/>
      <c r="FD346" s="380"/>
      <c r="FE346" s="380"/>
      <c r="FF346" s="380"/>
      <c r="FG346" s="380"/>
      <c r="FH346" s="380"/>
      <c r="FI346" s="380"/>
      <c r="FJ346" s="380"/>
      <c r="FK346" s="380"/>
      <c r="FL346" s="380"/>
      <c r="FM346" s="380"/>
      <c r="FN346" s="380"/>
      <c r="FO346" s="380"/>
      <c r="FP346" s="380"/>
      <c r="FQ346" s="380"/>
      <c r="FR346" s="380"/>
      <c r="FS346" s="380"/>
      <c r="FT346" s="380"/>
      <c r="FU346" s="380"/>
      <c r="FV346" s="380"/>
      <c r="FW346" s="380"/>
      <c r="FX346" s="380"/>
      <c r="FY346" s="380"/>
      <c r="FZ346" s="380"/>
      <c r="GA346" s="380"/>
      <c r="GB346" s="380"/>
      <c r="GC346" s="380"/>
      <c r="GD346" s="380"/>
      <c r="GE346" s="380"/>
      <c r="GF346" s="380"/>
      <c r="GG346" s="380"/>
      <c r="GH346" s="380"/>
      <c r="GI346" s="380"/>
      <c r="GJ346" s="380"/>
      <c r="GK346" s="380"/>
      <c r="GL346" s="380"/>
      <c r="GM346" s="380"/>
      <c r="GN346" s="380"/>
      <c r="GO346" s="380"/>
      <c r="GP346" s="380"/>
      <c r="GQ346" s="380"/>
      <c r="GR346" s="380"/>
      <c r="GS346" s="380"/>
      <c r="GT346" s="380"/>
      <c r="GU346" s="380"/>
      <c r="GV346" s="380"/>
      <c r="GW346" s="380"/>
      <c r="GX346" s="380"/>
      <c r="GY346" s="380"/>
      <c r="GZ346" s="380"/>
      <c r="HA346" s="380"/>
      <c r="HB346" s="380"/>
      <c r="HC346" s="380"/>
      <c r="HD346" s="380"/>
      <c r="HE346" s="380"/>
      <c r="HF346" s="380"/>
      <c r="HG346" s="380"/>
      <c r="HH346" s="380"/>
    </row>
    <row r="347" spans="2:216">
      <c r="B347" s="377"/>
      <c r="C347" s="377"/>
      <c r="D347" s="377"/>
      <c r="E347" s="377"/>
      <c r="F347" s="377"/>
      <c r="G347" s="377"/>
      <c r="H347" s="377"/>
      <c r="I347" s="377"/>
      <c r="J347" s="377"/>
      <c r="K347" s="377"/>
      <c r="L347" s="377"/>
      <c r="M347" s="378"/>
      <c r="N347" s="378"/>
      <c r="O347" s="378"/>
      <c r="P347" s="378"/>
      <c r="Q347" s="378"/>
      <c r="R347" s="378"/>
      <c r="S347" s="378"/>
      <c r="T347" s="378"/>
      <c r="U347" s="378"/>
      <c r="V347" s="378"/>
      <c r="W347" s="378"/>
      <c r="X347" s="378"/>
      <c r="Y347" s="380"/>
      <c r="Z347" s="409"/>
      <c r="AA347" s="380"/>
      <c r="AB347" s="380"/>
      <c r="AC347" s="380"/>
      <c r="AD347" s="380"/>
      <c r="AE347" s="380"/>
      <c r="AF347" s="380"/>
      <c r="AG347" s="380"/>
      <c r="AH347" s="380"/>
      <c r="AI347" s="380"/>
      <c r="AJ347" s="380"/>
      <c r="AR347" s="380"/>
      <c r="AS347" s="380"/>
      <c r="AT347" s="380"/>
      <c r="AU347" s="380"/>
      <c r="AV347" s="380"/>
      <c r="AW347" s="380"/>
      <c r="AX347" s="380"/>
      <c r="AY347" s="380"/>
      <c r="AZ347" s="380"/>
      <c r="BA347" s="380"/>
      <c r="BB347" s="380"/>
      <c r="BC347" s="380"/>
      <c r="BD347" s="380"/>
      <c r="BE347" s="380"/>
      <c r="BF347" s="380"/>
      <c r="BG347" s="380"/>
      <c r="BH347" s="380"/>
      <c r="BI347" s="380"/>
      <c r="BJ347" s="377"/>
      <c r="CE347" s="380"/>
      <c r="CF347" s="380"/>
      <c r="CG347" s="380"/>
      <c r="EZ347" s="380"/>
      <c r="FA347" s="380"/>
      <c r="FB347" s="380"/>
      <c r="FC347" s="380"/>
      <c r="FD347" s="380"/>
      <c r="FE347" s="380"/>
      <c r="FF347" s="380"/>
      <c r="FG347" s="380"/>
      <c r="FH347" s="380"/>
      <c r="FI347" s="380"/>
      <c r="FJ347" s="380"/>
      <c r="FK347" s="380"/>
      <c r="FL347" s="380"/>
      <c r="FM347" s="380"/>
      <c r="FN347" s="380"/>
      <c r="FO347" s="380"/>
      <c r="FP347" s="380"/>
      <c r="FQ347" s="380"/>
      <c r="FR347" s="380"/>
      <c r="FS347" s="380"/>
      <c r="FT347" s="380"/>
      <c r="FU347" s="380"/>
      <c r="FV347" s="380"/>
      <c r="FW347" s="380"/>
      <c r="FX347" s="380"/>
      <c r="FY347" s="380"/>
      <c r="FZ347" s="380"/>
      <c r="GA347" s="380"/>
      <c r="GB347" s="380"/>
      <c r="GC347" s="380"/>
      <c r="GD347" s="380"/>
      <c r="GE347" s="380"/>
      <c r="GF347" s="380"/>
      <c r="GG347" s="380"/>
      <c r="GH347" s="380"/>
      <c r="GI347" s="380"/>
      <c r="GJ347" s="380"/>
      <c r="GK347" s="380"/>
      <c r="GL347" s="380"/>
      <c r="GM347" s="380"/>
      <c r="GN347" s="380"/>
      <c r="GO347" s="380"/>
      <c r="GP347" s="380"/>
      <c r="GQ347" s="380"/>
      <c r="GR347" s="380"/>
      <c r="GS347" s="380"/>
      <c r="GT347" s="380"/>
      <c r="GU347" s="380"/>
      <c r="GV347" s="380"/>
      <c r="GW347" s="380"/>
      <c r="GX347" s="380"/>
      <c r="GY347" s="380"/>
      <c r="GZ347" s="380"/>
      <c r="HA347" s="380"/>
      <c r="HB347" s="380"/>
      <c r="HC347" s="380"/>
      <c r="HD347" s="380"/>
      <c r="HE347" s="380"/>
      <c r="HF347" s="380"/>
      <c r="HG347" s="380"/>
      <c r="HH347" s="380"/>
    </row>
    <row r="348" spans="2:216">
      <c r="B348" s="377"/>
      <c r="C348" s="377"/>
      <c r="D348" s="377"/>
      <c r="E348" s="377"/>
      <c r="F348" s="377"/>
      <c r="G348" s="377"/>
      <c r="H348" s="377"/>
      <c r="I348" s="377"/>
      <c r="J348" s="377"/>
      <c r="K348" s="377"/>
      <c r="L348" s="377"/>
      <c r="M348" s="378"/>
      <c r="N348" s="378"/>
      <c r="O348" s="378"/>
      <c r="P348" s="378"/>
      <c r="Q348" s="378"/>
      <c r="R348" s="378"/>
      <c r="S348" s="378"/>
      <c r="T348" s="378"/>
      <c r="U348" s="378"/>
      <c r="V348" s="378"/>
      <c r="W348" s="378"/>
      <c r="X348" s="378"/>
      <c r="Y348" s="380"/>
      <c r="Z348" s="409"/>
      <c r="AA348" s="380"/>
      <c r="AB348" s="380"/>
      <c r="AC348" s="380"/>
      <c r="AD348" s="380"/>
      <c r="AE348" s="380"/>
      <c r="AF348" s="380"/>
      <c r="AG348" s="380"/>
      <c r="AH348" s="380"/>
      <c r="AI348" s="380"/>
      <c r="AJ348" s="380"/>
      <c r="AR348" s="380"/>
      <c r="AS348" s="380"/>
      <c r="AT348" s="380"/>
      <c r="AU348" s="380"/>
      <c r="AV348" s="380"/>
      <c r="AW348" s="380"/>
      <c r="AX348" s="380"/>
      <c r="AY348" s="380"/>
      <c r="AZ348" s="380"/>
      <c r="BA348" s="380"/>
      <c r="BB348" s="380"/>
      <c r="BC348" s="380"/>
      <c r="BD348" s="380"/>
      <c r="BE348" s="380"/>
      <c r="BF348" s="380"/>
      <c r="BG348" s="380"/>
      <c r="BH348" s="380"/>
      <c r="BI348" s="380"/>
      <c r="BJ348" s="377"/>
      <c r="CE348" s="380"/>
      <c r="CF348" s="380"/>
      <c r="CG348" s="380"/>
      <c r="EZ348" s="380"/>
      <c r="FA348" s="380"/>
      <c r="FB348" s="380"/>
      <c r="FC348" s="380"/>
      <c r="FD348" s="380"/>
      <c r="FE348" s="380"/>
      <c r="FF348" s="380"/>
      <c r="FG348" s="380"/>
      <c r="FH348" s="380"/>
      <c r="FI348" s="380"/>
      <c r="FJ348" s="380"/>
      <c r="FK348" s="380"/>
      <c r="FL348" s="380"/>
      <c r="FM348" s="380"/>
      <c r="FN348" s="380"/>
      <c r="FO348" s="380"/>
      <c r="FP348" s="380"/>
      <c r="FQ348" s="380"/>
      <c r="FR348" s="380"/>
      <c r="FS348" s="380"/>
      <c r="FT348" s="380"/>
      <c r="FU348" s="380"/>
      <c r="FV348" s="380"/>
      <c r="FW348" s="380"/>
      <c r="FX348" s="380"/>
      <c r="FY348" s="380"/>
      <c r="FZ348" s="380"/>
      <c r="GA348" s="380"/>
      <c r="GB348" s="380"/>
      <c r="GC348" s="380"/>
      <c r="GD348" s="380"/>
      <c r="GE348" s="380"/>
      <c r="GF348" s="380"/>
      <c r="GG348" s="380"/>
      <c r="GH348" s="380"/>
      <c r="GI348" s="380"/>
      <c r="GJ348" s="380"/>
      <c r="GK348" s="380"/>
      <c r="GL348" s="380"/>
      <c r="GM348" s="380"/>
      <c r="GN348" s="380"/>
      <c r="GO348" s="380"/>
      <c r="GP348" s="380"/>
      <c r="GQ348" s="380"/>
      <c r="GR348" s="380"/>
      <c r="GS348" s="380"/>
      <c r="GT348" s="380"/>
      <c r="GU348" s="380"/>
      <c r="GV348" s="380"/>
      <c r="GW348" s="380"/>
      <c r="GX348" s="380"/>
      <c r="GY348" s="380"/>
      <c r="GZ348" s="380"/>
      <c r="HA348" s="380"/>
      <c r="HB348" s="380"/>
      <c r="HC348" s="380"/>
      <c r="HD348" s="380"/>
      <c r="HE348" s="380"/>
      <c r="HF348" s="380"/>
      <c r="HG348" s="380"/>
      <c r="HH348" s="380"/>
    </row>
    <row r="349" spans="2:216">
      <c r="B349" s="377"/>
      <c r="C349" s="377"/>
      <c r="D349" s="377"/>
      <c r="E349" s="377"/>
      <c r="F349" s="377"/>
      <c r="G349" s="377"/>
      <c r="H349" s="377"/>
      <c r="I349" s="377"/>
      <c r="J349" s="377"/>
      <c r="K349" s="377"/>
      <c r="L349" s="377"/>
      <c r="M349" s="378"/>
      <c r="N349" s="378"/>
      <c r="O349" s="378"/>
      <c r="P349" s="378"/>
      <c r="Q349" s="378"/>
      <c r="R349" s="378"/>
      <c r="S349" s="378"/>
      <c r="T349" s="378"/>
      <c r="U349" s="378"/>
      <c r="V349" s="378"/>
      <c r="W349" s="378"/>
      <c r="X349" s="378"/>
      <c r="Y349" s="380"/>
      <c r="Z349" s="409"/>
      <c r="AA349" s="380"/>
      <c r="AB349" s="380"/>
      <c r="AC349" s="380"/>
      <c r="AD349" s="380"/>
      <c r="AE349" s="380"/>
      <c r="AF349" s="380"/>
      <c r="AG349" s="380"/>
      <c r="AH349" s="380"/>
      <c r="AI349" s="380"/>
      <c r="AJ349" s="380"/>
      <c r="AR349" s="380"/>
      <c r="AS349" s="380"/>
      <c r="AT349" s="380"/>
      <c r="AU349" s="380"/>
      <c r="AV349" s="380"/>
      <c r="AW349" s="380"/>
      <c r="AX349" s="380"/>
      <c r="AY349" s="380"/>
      <c r="AZ349" s="380"/>
      <c r="BA349" s="380"/>
      <c r="BB349" s="380"/>
      <c r="BC349" s="380"/>
      <c r="BD349" s="380"/>
      <c r="BE349" s="380"/>
      <c r="BF349" s="380"/>
      <c r="BG349" s="380"/>
      <c r="BH349" s="380"/>
      <c r="BI349" s="380"/>
      <c r="BJ349" s="377"/>
      <c r="CE349" s="380"/>
      <c r="CF349" s="380"/>
      <c r="CG349" s="380"/>
      <c r="EZ349" s="380"/>
      <c r="FA349" s="380"/>
      <c r="FB349" s="380"/>
      <c r="FC349" s="380"/>
      <c r="FD349" s="380"/>
      <c r="FE349" s="380"/>
      <c r="FF349" s="380"/>
      <c r="FG349" s="380"/>
      <c r="FH349" s="380"/>
      <c r="FI349" s="380"/>
      <c r="FJ349" s="380"/>
      <c r="FK349" s="380"/>
      <c r="FL349" s="380"/>
      <c r="FM349" s="380"/>
      <c r="FN349" s="380"/>
      <c r="FO349" s="380"/>
      <c r="FP349" s="380"/>
      <c r="FQ349" s="380"/>
      <c r="FR349" s="380"/>
      <c r="FS349" s="380"/>
      <c r="FT349" s="380"/>
      <c r="FU349" s="380"/>
      <c r="FV349" s="380"/>
      <c r="FW349" s="380"/>
      <c r="FX349" s="380"/>
      <c r="FY349" s="380"/>
      <c r="FZ349" s="380"/>
      <c r="GA349" s="380"/>
      <c r="GB349" s="380"/>
      <c r="GC349" s="380"/>
      <c r="GD349" s="380"/>
      <c r="GE349" s="380"/>
      <c r="GF349" s="380"/>
      <c r="GG349" s="380"/>
      <c r="GH349" s="380"/>
      <c r="GI349" s="380"/>
      <c r="GJ349" s="380"/>
      <c r="GK349" s="380"/>
      <c r="GL349" s="380"/>
      <c r="GM349" s="380"/>
      <c r="GN349" s="380"/>
      <c r="GO349" s="380"/>
      <c r="GP349" s="380"/>
      <c r="GQ349" s="380"/>
      <c r="GR349" s="380"/>
      <c r="GS349" s="380"/>
      <c r="GT349" s="380"/>
      <c r="GU349" s="380"/>
      <c r="GV349" s="380"/>
      <c r="GW349" s="380"/>
      <c r="GX349" s="380"/>
      <c r="GY349" s="380"/>
      <c r="GZ349" s="380"/>
      <c r="HA349" s="380"/>
      <c r="HB349" s="380"/>
      <c r="HC349" s="380"/>
      <c r="HD349" s="380"/>
      <c r="HE349" s="380"/>
      <c r="HF349" s="380"/>
      <c r="HG349" s="380"/>
      <c r="HH349" s="380"/>
    </row>
    <row r="350" spans="2:216">
      <c r="B350" s="377"/>
      <c r="C350" s="377"/>
      <c r="D350" s="377"/>
      <c r="E350" s="377"/>
      <c r="F350" s="377"/>
      <c r="G350" s="377"/>
      <c r="H350" s="377"/>
      <c r="I350" s="377"/>
      <c r="J350" s="377"/>
      <c r="K350" s="377"/>
      <c r="L350" s="377"/>
      <c r="M350" s="378"/>
      <c r="N350" s="378"/>
      <c r="O350" s="378"/>
      <c r="P350" s="378"/>
      <c r="Q350" s="378"/>
      <c r="R350" s="378"/>
      <c r="S350" s="378"/>
      <c r="T350" s="378"/>
      <c r="U350" s="378"/>
      <c r="V350" s="378"/>
      <c r="W350" s="378"/>
      <c r="X350" s="378"/>
      <c r="Y350" s="380"/>
      <c r="Z350" s="409"/>
      <c r="AA350" s="380"/>
      <c r="AB350" s="380"/>
      <c r="AC350" s="380"/>
      <c r="AD350" s="380"/>
      <c r="AE350" s="380"/>
      <c r="AF350" s="380"/>
      <c r="AG350" s="380"/>
      <c r="AH350" s="380"/>
      <c r="AI350" s="380"/>
      <c r="AJ350" s="380"/>
      <c r="AR350" s="380"/>
      <c r="AS350" s="380"/>
      <c r="AT350" s="380"/>
      <c r="AU350" s="380"/>
      <c r="AV350" s="380"/>
      <c r="AW350" s="380"/>
      <c r="AX350" s="380"/>
      <c r="AY350" s="380"/>
      <c r="AZ350" s="380"/>
      <c r="BA350" s="380"/>
      <c r="BB350" s="380"/>
      <c r="BC350" s="380"/>
      <c r="BD350" s="380"/>
      <c r="BE350" s="380"/>
      <c r="BF350" s="380"/>
      <c r="BG350" s="380"/>
      <c r="BH350" s="380"/>
      <c r="BI350" s="380"/>
      <c r="BJ350" s="377"/>
      <c r="CE350" s="380"/>
      <c r="CF350" s="380"/>
      <c r="CG350" s="380"/>
      <c r="EZ350" s="380"/>
      <c r="FA350" s="380"/>
      <c r="FB350" s="380"/>
      <c r="FC350" s="380"/>
      <c r="FD350" s="380"/>
      <c r="FE350" s="380"/>
      <c r="FF350" s="380"/>
      <c r="FG350" s="380"/>
      <c r="FH350" s="380"/>
      <c r="FI350" s="380"/>
      <c r="FJ350" s="380"/>
      <c r="FK350" s="380"/>
      <c r="FL350" s="380"/>
      <c r="FM350" s="380"/>
      <c r="FN350" s="380"/>
      <c r="FO350" s="380"/>
      <c r="FP350" s="380"/>
      <c r="FQ350" s="380"/>
      <c r="FR350" s="380"/>
      <c r="FS350" s="380"/>
      <c r="FT350" s="380"/>
      <c r="FU350" s="380"/>
      <c r="FV350" s="380"/>
      <c r="FW350" s="380"/>
      <c r="FX350" s="380"/>
      <c r="FY350" s="380"/>
      <c r="FZ350" s="380"/>
      <c r="GA350" s="380"/>
      <c r="GB350" s="380"/>
      <c r="GC350" s="380"/>
      <c r="GD350" s="380"/>
      <c r="GE350" s="380"/>
      <c r="GF350" s="380"/>
      <c r="GG350" s="380"/>
      <c r="GH350" s="380"/>
      <c r="GI350" s="380"/>
      <c r="GJ350" s="380"/>
      <c r="GK350" s="380"/>
      <c r="GL350" s="380"/>
      <c r="GM350" s="380"/>
      <c r="GN350" s="380"/>
      <c r="GO350" s="380"/>
      <c r="GP350" s="380"/>
      <c r="GQ350" s="380"/>
      <c r="GR350" s="380"/>
      <c r="GS350" s="380"/>
      <c r="GT350" s="380"/>
      <c r="GU350" s="380"/>
      <c r="GV350" s="380"/>
      <c r="GW350" s="380"/>
      <c r="GX350" s="380"/>
      <c r="GY350" s="380"/>
      <c r="GZ350" s="380"/>
      <c r="HA350" s="380"/>
      <c r="HB350" s="380"/>
      <c r="HC350" s="380"/>
      <c r="HD350" s="380"/>
      <c r="HE350" s="380"/>
      <c r="HF350" s="380"/>
      <c r="HG350" s="380"/>
      <c r="HH350" s="380"/>
    </row>
    <row r="351" spans="2:216">
      <c r="B351" s="377"/>
      <c r="C351" s="377"/>
      <c r="D351" s="377"/>
      <c r="E351" s="377"/>
      <c r="F351" s="377"/>
      <c r="G351" s="377"/>
      <c r="H351" s="377"/>
      <c r="I351" s="377"/>
      <c r="J351" s="377"/>
      <c r="K351" s="377"/>
      <c r="L351" s="377"/>
      <c r="M351" s="378"/>
      <c r="N351" s="378"/>
      <c r="O351" s="378"/>
      <c r="P351" s="378"/>
      <c r="Q351" s="378"/>
      <c r="R351" s="378"/>
      <c r="S351" s="378"/>
      <c r="T351" s="378"/>
      <c r="U351" s="378"/>
      <c r="V351" s="378"/>
      <c r="W351" s="378"/>
      <c r="X351" s="378"/>
      <c r="Y351" s="380"/>
      <c r="Z351" s="409"/>
      <c r="AA351" s="380"/>
      <c r="AB351" s="380"/>
      <c r="AC351" s="380"/>
      <c r="AD351" s="380"/>
      <c r="AE351" s="380"/>
      <c r="AF351" s="380"/>
      <c r="AG351" s="380"/>
      <c r="AH351" s="380"/>
      <c r="AI351" s="380"/>
      <c r="AJ351" s="380"/>
      <c r="AR351" s="380"/>
      <c r="AS351" s="380"/>
      <c r="AT351" s="380"/>
      <c r="AU351" s="380"/>
      <c r="AV351" s="380"/>
      <c r="AW351" s="380"/>
      <c r="AX351" s="380"/>
      <c r="AY351" s="380"/>
      <c r="AZ351" s="380"/>
      <c r="BA351" s="380"/>
      <c r="BB351" s="380"/>
      <c r="BC351" s="380"/>
      <c r="BD351" s="380"/>
      <c r="BE351" s="380"/>
      <c r="BF351" s="380"/>
      <c r="BG351" s="380"/>
      <c r="BH351" s="380"/>
      <c r="BI351" s="380"/>
      <c r="BJ351" s="377"/>
      <c r="CE351" s="380"/>
      <c r="CF351" s="380"/>
      <c r="CG351" s="380"/>
      <c r="EZ351" s="380"/>
      <c r="FA351" s="380"/>
      <c r="FB351" s="380"/>
      <c r="FC351" s="380"/>
      <c r="FD351" s="380"/>
      <c r="FE351" s="380"/>
      <c r="FF351" s="380"/>
      <c r="FG351" s="380"/>
      <c r="FH351" s="380"/>
      <c r="FI351" s="380"/>
      <c r="FJ351" s="380"/>
      <c r="FK351" s="380"/>
      <c r="FL351" s="380"/>
      <c r="FM351" s="380"/>
      <c r="FN351" s="380"/>
      <c r="FO351" s="380"/>
      <c r="FP351" s="380"/>
      <c r="FQ351" s="380"/>
      <c r="FR351" s="380"/>
      <c r="FS351" s="380"/>
      <c r="FT351" s="380"/>
      <c r="FU351" s="380"/>
      <c r="FV351" s="380"/>
      <c r="FW351" s="380"/>
      <c r="FX351" s="380"/>
      <c r="FY351" s="380"/>
      <c r="FZ351" s="380"/>
      <c r="GA351" s="380"/>
      <c r="GB351" s="380"/>
      <c r="GC351" s="380"/>
      <c r="GD351" s="380"/>
      <c r="GE351" s="380"/>
      <c r="GF351" s="380"/>
      <c r="GG351" s="380"/>
      <c r="GH351" s="380"/>
      <c r="GI351" s="380"/>
      <c r="GJ351" s="380"/>
      <c r="GK351" s="380"/>
      <c r="GL351" s="380"/>
      <c r="GM351" s="380"/>
      <c r="GN351" s="380"/>
      <c r="GO351" s="380"/>
      <c r="GP351" s="380"/>
      <c r="GQ351" s="380"/>
      <c r="GR351" s="380"/>
      <c r="GS351" s="380"/>
      <c r="GT351" s="380"/>
      <c r="GU351" s="380"/>
      <c r="GV351" s="380"/>
      <c r="GW351" s="380"/>
      <c r="GX351" s="380"/>
      <c r="GY351" s="380"/>
      <c r="GZ351" s="380"/>
      <c r="HA351" s="380"/>
      <c r="HB351" s="380"/>
      <c r="HC351" s="380"/>
      <c r="HD351" s="380"/>
      <c r="HE351" s="380"/>
      <c r="HF351" s="380"/>
      <c r="HG351" s="380"/>
      <c r="HH351" s="380"/>
    </row>
    <row r="352" spans="2:216">
      <c r="B352" s="377"/>
      <c r="C352" s="377"/>
      <c r="D352" s="377"/>
      <c r="E352" s="377"/>
      <c r="F352" s="377"/>
      <c r="G352" s="377"/>
      <c r="H352" s="377"/>
      <c r="I352" s="377"/>
      <c r="J352" s="377"/>
      <c r="K352" s="377"/>
      <c r="L352" s="377"/>
      <c r="M352" s="378"/>
      <c r="N352" s="378"/>
      <c r="O352" s="378"/>
      <c r="P352" s="378"/>
      <c r="Q352" s="378"/>
      <c r="R352" s="378"/>
      <c r="S352" s="378"/>
      <c r="T352" s="378"/>
      <c r="U352" s="378"/>
      <c r="V352" s="378"/>
      <c r="W352" s="378"/>
      <c r="X352" s="378"/>
      <c r="Y352" s="380"/>
      <c r="Z352" s="409"/>
      <c r="AA352" s="380"/>
      <c r="AB352" s="380"/>
      <c r="AC352" s="380"/>
      <c r="AD352" s="380"/>
      <c r="AE352" s="380"/>
      <c r="AF352" s="380"/>
      <c r="AG352" s="380"/>
      <c r="AH352" s="380"/>
      <c r="AI352" s="380"/>
      <c r="AJ352" s="380"/>
      <c r="AR352" s="380"/>
      <c r="AS352" s="380"/>
      <c r="AT352" s="380"/>
      <c r="AU352" s="380"/>
      <c r="AV352" s="380"/>
      <c r="AW352" s="380"/>
      <c r="AX352" s="380"/>
      <c r="AY352" s="380"/>
      <c r="AZ352" s="380"/>
      <c r="BA352" s="380"/>
      <c r="BB352" s="380"/>
      <c r="BC352" s="380"/>
      <c r="BD352" s="380"/>
      <c r="BE352" s="380"/>
      <c r="BF352" s="380"/>
      <c r="BG352" s="380"/>
      <c r="BH352" s="380"/>
      <c r="BI352" s="380"/>
      <c r="BJ352" s="377"/>
      <c r="CE352" s="380"/>
      <c r="CF352" s="380"/>
      <c r="CG352" s="380"/>
      <c r="EZ352" s="380"/>
      <c r="FA352" s="380"/>
      <c r="FB352" s="380"/>
      <c r="FC352" s="380"/>
      <c r="FD352" s="380"/>
      <c r="FE352" s="380"/>
      <c r="FF352" s="380"/>
      <c r="FG352" s="380"/>
      <c r="FH352" s="380"/>
      <c r="FI352" s="380"/>
      <c r="FJ352" s="380"/>
      <c r="FK352" s="380"/>
      <c r="FL352" s="380"/>
      <c r="FM352" s="380"/>
      <c r="FN352" s="380"/>
      <c r="FO352" s="380"/>
      <c r="FP352" s="380"/>
      <c r="FQ352" s="380"/>
      <c r="FR352" s="380"/>
      <c r="FS352" s="380"/>
      <c r="FT352" s="380"/>
      <c r="FU352" s="380"/>
      <c r="FV352" s="380"/>
      <c r="FW352" s="380"/>
      <c r="FX352" s="380"/>
      <c r="FY352" s="380"/>
      <c r="FZ352" s="380"/>
      <c r="GA352" s="380"/>
      <c r="GB352" s="380"/>
      <c r="GC352" s="380"/>
      <c r="GD352" s="380"/>
      <c r="GE352" s="380"/>
      <c r="GF352" s="380"/>
      <c r="GG352" s="380"/>
      <c r="GH352" s="380"/>
      <c r="GI352" s="380"/>
      <c r="GJ352" s="380"/>
      <c r="GK352" s="380"/>
      <c r="GL352" s="380"/>
      <c r="GM352" s="380"/>
      <c r="GN352" s="380"/>
      <c r="GO352" s="380"/>
      <c r="GP352" s="380"/>
      <c r="GQ352" s="380"/>
      <c r="GR352" s="380"/>
      <c r="GS352" s="380"/>
      <c r="GT352" s="380"/>
      <c r="GU352" s="380"/>
      <c r="GV352" s="380"/>
      <c r="GW352" s="380"/>
      <c r="GX352" s="380"/>
      <c r="GY352" s="380"/>
      <c r="GZ352" s="380"/>
      <c r="HA352" s="380"/>
      <c r="HB352" s="380"/>
      <c r="HC352" s="380"/>
      <c r="HD352" s="380"/>
      <c r="HE352" s="380"/>
      <c r="HF352" s="380"/>
      <c r="HG352" s="380"/>
      <c r="HH352" s="380"/>
    </row>
    <row r="353" spans="2:216">
      <c r="B353" s="377"/>
      <c r="C353" s="377"/>
      <c r="D353" s="377"/>
      <c r="E353" s="377"/>
      <c r="F353" s="377"/>
      <c r="G353" s="377"/>
      <c r="H353" s="377"/>
      <c r="I353" s="377"/>
      <c r="J353" s="377"/>
      <c r="K353" s="377"/>
      <c r="L353" s="377"/>
      <c r="M353" s="378"/>
      <c r="N353" s="378"/>
      <c r="O353" s="378"/>
      <c r="P353" s="378"/>
      <c r="Q353" s="378"/>
      <c r="R353" s="378"/>
      <c r="S353" s="378"/>
      <c r="T353" s="378"/>
      <c r="U353" s="378"/>
      <c r="V353" s="378"/>
      <c r="W353" s="378"/>
      <c r="X353" s="378"/>
      <c r="Y353" s="380"/>
      <c r="Z353" s="409"/>
      <c r="AA353" s="380"/>
      <c r="AB353" s="380"/>
      <c r="AC353" s="380"/>
      <c r="AD353" s="380"/>
      <c r="AE353" s="380"/>
      <c r="AF353" s="380"/>
      <c r="AG353" s="380"/>
      <c r="AH353" s="380"/>
      <c r="AI353" s="380"/>
      <c r="AJ353" s="380"/>
      <c r="AR353" s="380"/>
      <c r="AS353" s="380"/>
      <c r="AT353" s="380"/>
      <c r="AU353" s="380"/>
      <c r="AV353" s="380"/>
      <c r="AW353" s="380"/>
      <c r="AX353" s="380"/>
      <c r="AY353" s="380"/>
      <c r="AZ353" s="380"/>
      <c r="BA353" s="380"/>
      <c r="BB353" s="380"/>
      <c r="BC353" s="380"/>
      <c r="BD353" s="380"/>
      <c r="BE353" s="380"/>
      <c r="BF353" s="380"/>
      <c r="BG353" s="380"/>
      <c r="BH353" s="380"/>
      <c r="BI353" s="380"/>
      <c r="BJ353" s="377"/>
      <c r="CE353" s="380"/>
      <c r="CF353" s="380"/>
      <c r="CG353" s="380"/>
      <c r="EZ353" s="380"/>
      <c r="FA353" s="380"/>
      <c r="FB353" s="380"/>
      <c r="FC353" s="380"/>
      <c r="FD353" s="380"/>
      <c r="FE353" s="380"/>
      <c r="FF353" s="380"/>
      <c r="FG353" s="380"/>
      <c r="FH353" s="380"/>
      <c r="FI353" s="380"/>
      <c r="FJ353" s="380"/>
      <c r="FK353" s="380"/>
      <c r="FL353" s="380"/>
      <c r="FM353" s="380"/>
      <c r="FN353" s="380"/>
      <c r="FO353" s="380"/>
      <c r="FP353" s="380"/>
      <c r="FQ353" s="380"/>
      <c r="FR353" s="380"/>
      <c r="FS353" s="380"/>
      <c r="FT353" s="380"/>
      <c r="FU353" s="380"/>
      <c r="FV353" s="380"/>
      <c r="FW353" s="380"/>
      <c r="FX353" s="380"/>
      <c r="FY353" s="380"/>
      <c r="FZ353" s="380"/>
      <c r="GA353" s="380"/>
      <c r="GB353" s="380"/>
      <c r="GC353" s="380"/>
      <c r="GD353" s="380"/>
      <c r="GE353" s="380"/>
      <c r="GF353" s="380"/>
      <c r="GG353" s="380"/>
      <c r="GH353" s="380"/>
      <c r="GI353" s="380"/>
      <c r="GJ353" s="380"/>
      <c r="GK353" s="380"/>
      <c r="GL353" s="380"/>
      <c r="GM353" s="380"/>
      <c r="GN353" s="380"/>
      <c r="GO353" s="380"/>
      <c r="GP353" s="380"/>
      <c r="GQ353" s="380"/>
      <c r="GR353" s="380"/>
      <c r="GS353" s="380"/>
      <c r="GT353" s="380"/>
      <c r="GU353" s="380"/>
      <c r="GV353" s="380"/>
      <c r="GW353" s="380"/>
      <c r="GX353" s="380"/>
      <c r="GY353" s="380"/>
      <c r="GZ353" s="380"/>
      <c r="HA353" s="380"/>
      <c r="HB353" s="380"/>
      <c r="HC353" s="380"/>
      <c r="HD353" s="380"/>
      <c r="HE353" s="380"/>
      <c r="HF353" s="380"/>
      <c r="HG353" s="380"/>
      <c r="HH353" s="380"/>
    </row>
    <row r="354" spans="2:216">
      <c r="B354" s="377"/>
      <c r="C354" s="377"/>
      <c r="D354" s="377"/>
      <c r="E354" s="377"/>
      <c r="F354" s="377"/>
      <c r="G354" s="377"/>
      <c r="H354" s="377"/>
      <c r="I354" s="377"/>
      <c r="J354" s="377"/>
      <c r="K354" s="377"/>
      <c r="L354" s="377"/>
      <c r="M354" s="378"/>
      <c r="N354" s="378"/>
      <c r="O354" s="378"/>
      <c r="P354" s="378"/>
      <c r="Q354" s="378"/>
      <c r="R354" s="378"/>
      <c r="S354" s="378"/>
      <c r="T354" s="378"/>
      <c r="U354" s="378"/>
      <c r="V354" s="378"/>
      <c r="W354" s="378"/>
      <c r="X354" s="378"/>
      <c r="Y354" s="380"/>
      <c r="Z354" s="409"/>
      <c r="AA354" s="380"/>
      <c r="AB354" s="380"/>
      <c r="AC354" s="380"/>
      <c r="AD354" s="380"/>
      <c r="AE354" s="380"/>
      <c r="AF354" s="380"/>
      <c r="AG354" s="380"/>
      <c r="AH354" s="380"/>
      <c r="AI354" s="380"/>
      <c r="AJ354" s="380"/>
      <c r="AR354" s="380"/>
      <c r="AS354" s="380"/>
      <c r="AT354" s="380"/>
      <c r="AU354" s="380"/>
      <c r="AV354" s="380"/>
      <c r="AW354" s="380"/>
      <c r="AX354" s="380"/>
      <c r="AY354" s="380"/>
      <c r="AZ354" s="380"/>
      <c r="BA354" s="380"/>
      <c r="BB354" s="380"/>
      <c r="BC354" s="380"/>
      <c r="BD354" s="380"/>
      <c r="BE354" s="380"/>
      <c r="BF354" s="380"/>
      <c r="BG354" s="380"/>
      <c r="BH354" s="380"/>
      <c r="BI354" s="380"/>
      <c r="BJ354" s="377"/>
      <c r="CE354" s="380"/>
      <c r="CF354" s="380"/>
      <c r="CG354" s="380"/>
      <c r="EZ354" s="380"/>
      <c r="FA354" s="380"/>
      <c r="FB354" s="380"/>
      <c r="FC354" s="380"/>
      <c r="FD354" s="380"/>
      <c r="FE354" s="380"/>
      <c r="FF354" s="380"/>
      <c r="FG354" s="380"/>
      <c r="FH354" s="380"/>
      <c r="FI354" s="380"/>
      <c r="FJ354" s="380"/>
      <c r="FK354" s="380"/>
      <c r="FL354" s="380"/>
      <c r="FM354" s="380"/>
      <c r="FN354" s="380"/>
      <c r="FO354" s="380"/>
      <c r="FP354" s="380"/>
      <c r="FQ354" s="380"/>
      <c r="FR354" s="380"/>
      <c r="FS354" s="380"/>
      <c r="FT354" s="380"/>
      <c r="FU354" s="380"/>
      <c r="FV354" s="380"/>
      <c r="FW354" s="380"/>
      <c r="FX354" s="380"/>
      <c r="FY354" s="380"/>
      <c r="FZ354" s="380"/>
      <c r="GA354" s="380"/>
      <c r="GB354" s="380"/>
      <c r="GC354" s="380"/>
      <c r="GD354" s="380"/>
      <c r="GE354" s="380"/>
      <c r="GF354" s="380"/>
      <c r="GG354" s="380"/>
      <c r="GH354" s="380"/>
      <c r="GI354" s="380"/>
      <c r="GJ354" s="380"/>
      <c r="GK354" s="380"/>
      <c r="GL354" s="380"/>
      <c r="GM354" s="380"/>
      <c r="GN354" s="380"/>
      <c r="GO354" s="380"/>
      <c r="GP354" s="380"/>
      <c r="GQ354" s="380"/>
      <c r="GR354" s="380"/>
      <c r="GS354" s="380"/>
      <c r="GT354" s="380"/>
      <c r="GU354" s="380"/>
      <c r="GV354" s="380"/>
      <c r="GW354" s="380"/>
      <c r="GX354" s="380"/>
      <c r="GY354" s="380"/>
      <c r="GZ354" s="380"/>
      <c r="HA354" s="380"/>
      <c r="HB354" s="380"/>
      <c r="HC354" s="380"/>
      <c r="HD354" s="380"/>
      <c r="HE354" s="380"/>
      <c r="HF354" s="380"/>
      <c r="HG354" s="380"/>
      <c r="HH354" s="380"/>
    </row>
    <row r="355" spans="2:216">
      <c r="B355" s="377"/>
      <c r="C355" s="377"/>
      <c r="D355" s="377"/>
      <c r="E355" s="377"/>
      <c r="F355" s="377"/>
      <c r="G355" s="377"/>
      <c r="H355" s="377"/>
      <c r="I355" s="377"/>
      <c r="J355" s="377"/>
      <c r="K355" s="377"/>
      <c r="L355" s="377"/>
      <c r="M355" s="378"/>
      <c r="N355" s="378"/>
      <c r="O355" s="378"/>
      <c r="P355" s="378"/>
      <c r="Q355" s="378"/>
      <c r="R355" s="378"/>
      <c r="S355" s="378"/>
      <c r="T355" s="378"/>
      <c r="U355" s="378"/>
      <c r="V355" s="378"/>
      <c r="W355" s="378"/>
      <c r="X355" s="378"/>
      <c r="Y355" s="380"/>
      <c r="Z355" s="409"/>
      <c r="AA355" s="380"/>
      <c r="AB355" s="380"/>
      <c r="AC355" s="380"/>
      <c r="AD355" s="380"/>
      <c r="AE355" s="380"/>
      <c r="AF355" s="380"/>
      <c r="AG355" s="380"/>
      <c r="AH355" s="380"/>
      <c r="AI355" s="380"/>
      <c r="AJ355" s="380"/>
      <c r="AR355" s="380"/>
      <c r="AS355" s="380"/>
      <c r="AT355" s="380"/>
      <c r="AU355" s="380"/>
      <c r="AV355" s="380"/>
      <c r="AW355" s="380"/>
      <c r="AX355" s="380"/>
      <c r="AY355" s="380"/>
      <c r="AZ355" s="380"/>
      <c r="BA355" s="380"/>
      <c r="BB355" s="380"/>
      <c r="BC355" s="380"/>
      <c r="BD355" s="380"/>
      <c r="BE355" s="380"/>
      <c r="BF355" s="380"/>
      <c r="BG355" s="380"/>
      <c r="BH355" s="380"/>
      <c r="BI355" s="380"/>
      <c r="BJ355" s="377"/>
      <c r="CE355" s="380"/>
      <c r="CF355" s="380"/>
      <c r="CG355" s="380"/>
      <c r="EZ355" s="380"/>
      <c r="FA355" s="380"/>
      <c r="FB355" s="380"/>
      <c r="FC355" s="380"/>
      <c r="FD355" s="380"/>
      <c r="FE355" s="380"/>
      <c r="FF355" s="380"/>
      <c r="FG355" s="380"/>
      <c r="FH355" s="380"/>
      <c r="FI355" s="380"/>
      <c r="FJ355" s="380"/>
      <c r="FK355" s="380"/>
      <c r="FL355" s="380"/>
      <c r="FM355" s="380"/>
      <c r="FN355" s="380"/>
      <c r="FO355" s="380"/>
      <c r="FP355" s="380"/>
      <c r="FQ355" s="380"/>
      <c r="FR355" s="380"/>
      <c r="FS355" s="380"/>
      <c r="FT355" s="380"/>
      <c r="FU355" s="380"/>
      <c r="FV355" s="380"/>
      <c r="FW355" s="380"/>
      <c r="FX355" s="380"/>
      <c r="FY355" s="380"/>
      <c r="FZ355" s="380"/>
      <c r="GA355" s="380"/>
      <c r="GB355" s="380"/>
      <c r="GC355" s="380"/>
      <c r="GD355" s="380"/>
      <c r="GE355" s="380"/>
      <c r="GF355" s="380"/>
      <c r="GG355" s="380"/>
      <c r="GH355" s="380"/>
      <c r="GI355" s="380"/>
      <c r="GJ355" s="380"/>
      <c r="GK355" s="380"/>
      <c r="GL355" s="380"/>
      <c r="GM355" s="380"/>
      <c r="GN355" s="380"/>
      <c r="GO355" s="380"/>
      <c r="GP355" s="380"/>
      <c r="GQ355" s="380"/>
      <c r="GR355" s="380"/>
      <c r="GS355" s="380"/>
      <c r="GT355" s="380"/>
      <c r="GU355" s="380"/>
      <c r="GV355" s="380"/>
      <c r="GW355" s="380"/>
      <c r="GX355" s="380"/>
      <c r="GY355" s="380"/>
      <c r="GZ355" s="380"/>
      <c r="HA355" s="380"/>
      <c r="HB355" s="380"/>
      <c r="HC355" s="380"/>
      <c r="HD355" s="380"/>
      <c r="HE355" s="380"/>
      <c r="HF355" s="380"/>
      <c r="HG355" s="380"/>
      <c r="HH355" s="380"/>
    </row>
    <row r="356" spans="2:216">
      <c r="B356" s="377"/>
      <c r="C356" s="377"/>
      <c r="D356" s="377"/>
      <c r="E356" s="377"/>
      <c r="F356" s="377"/>
      <c r="G356" s="377"/>
      <c r="H356" s="377"/>
      <c r="I356" s="377"/>
      <c r="J356" s="377"/>
      <c r="K356" s="377"/>
      <c r="L356" s="377"/>
      <c r="M356" s="378"/>
      <c r="N356" s="378"/>
      <c r="O356" s="378"/>
      <c r="P356" s="378"/>
      <c r="Q356" s="378"/>
      <c r="R356" s="378"/>
      <c r="S356" s="378"/>
      <c r="T356" s="378"/>
      <c r="U356" s="378"/>
      <c r="V356" s="378"/>
      <c r="W356" s="378"/>
      <c r="X356" s="378"/>
      <c r="Y356" s="380"/>
      <c r="Z356" s="409"/>
      <c r="AA356" s="380"/>
      <c r="AB356" s="380"/>
      <c r="AC356" s="380"/>
      <c r="AD356" s="380"/>
      <c r="AE356" s="380"/>
      <c r="AF356" s="380"/>
      <c r="AG356" s="380"/>
      <c r="AH356" s="380"/>
      <c r="AI356" s="380"/>
      <c r="AJ356" s="380"/>
      <c r="AR356" s="380"/>
      <c r="AS356" s="380"/>
      <c r="AT356" s="380"/>
      <c r="AU356" s="380"/>
      <c r="AV356" s="380"/>
      <c r="AW356" s="380"/>
      <c r="AX356" s="380"/>
      <c r="AY356" s="380"/>
      <c r="AZ356" s="380"/>
      <c r="BA356" s="380"/>
      <c r="BB356" s="380"/>
      <c r="BC356" s="380"/>
      <c r="BD356" s="380"/>
      <c r="BE356" s="380"/>
      <c r="BF356" s="380"/>
      <c r="BG356" s="380"/>
      <c r="BH356" s="380"/>
      <c r="BI356" s="380"/>
      <c r="BJ356" s="377"/>
      <c r="CE356" s="380"/>
      <c r="CF356" s="380"/>
      <c r="CG356" s="380"/>
      <c r="EZ356" s="380"/>
      <c r="FA356" s="380"/>
      <c r="FB356" s="380"/>
      <c r="FC356" s="380"/>
      <c r="FD356" s="380"/>
      <c r="FE356" s="380"/>
      <c r="FF356" s="380"/>
      <c r="FG356" s="380"/>
      <c r="FH356" s="380"/>
      <c r="FI356" s="380"/>
      <c r="FJ356" s="380"/>
      <c r="FK356" s="380"/>
      <c r="FL356" s="380"/>
      <c r="FM356" s="380"/>
      <c r="FN356" s="380"/>
      <c r="FO356" s="380"/>
      <c r="FP356" s="380"/>
      <c r="FQ356" s="380"/>
      <c r="FR356" s="380"/>
      <c r="FS356" s="380"/>
      <c r="FT356" s="380"/>
      <c r="FU356" s="380"/>
      <c r="FV356" s="380"/>
      <c r="FW356" s="380"/>
      <c r="FX356" s="380"/>
      <c r="FY356" s="380"/>
      <c r="FZ356" s="380"/>
      <c r="GA356" s="380"/>
      <c r="GB356" s="380"/>
      <c r="GC356" s="380"/>
      <c r="GD356" s="380"/>
      <c r="GE356" s="380"/>
      <c r="GF356" s="380"/>
      <c r="GG356" s="380"/>
      <c r="GH356" s="380"/>
      <c r="GI356" s="380"/>
      <c r="GJ356" s="380"/>
      <c r="GK356" s="380"/>
      <c r="GL356" s="380"/>
      <c r="GM356" s="380"/>
      <c r="GN356" s="380"/>
      <c r="GO356" s="380"/>
      <c r="GP356" s="380"/>
      <c r="GQ356" s="380"/>
      <c r="GR356" s="380"/>
      <c r="GS356" s="380"/>
      <c r="GT356" s="380"/>
      <c r="GU356" s="380"/>
      <c r="GV356" s="380"/>
      <c r="GW356" s="380"/>
      <c r="GX356" s="380"/>
      <c r="GY356" s="380"/>
      <c r="GZ356" s="380"/>
      <c r="HA356" s="380"/>
      <c r="HB356" s="380"/>
      <c r="HC356" s="380"/>
      <c r="HD356" s="380"/>
      <c r="HE356" s="380"/>
      <c r="HF356" s="380"/>
      <c r="HG356" s="380"/>
      <c r="HH356" s="380"/>
    </row>
    <row r="357" spans="2:216">
      <c r="B357" s="377"/>
      <c r="C357" s="377"/>
      <c r="D357" s="377"/>
      <c r="E357" s="377"/>
      <c r="F357" s="377"/>
      <c r="G357" s="377"/>
      <c r="H357" s="377"/>
      <c r="I357" s="377"/>
      <c r="J357" s="377"/>
      <c r="K357" s="377"/>
      <c r="L357" s="377"/>
      <c r="M357" s="378"/>
      <c r="N357" s="378"/>
      <c r="O357" s="378"/>
      <c r="P357" s="378"/>
      <c r="Q357" s="378"/>
      <c r="R357" s="378"/>
      <c r="S357" s="378"/>
      <c r="T357" s="378"/>
      <c r="U357" s="378"/>
      <c r="V357" s="378"/>
      <c r="W357" s="378"/>
      <c r="X357" s="378"/>
      <c r="Y357" s="380"/>
      <c r="Z357" s="409"/>
      <c r="AA357" s="380"/>
      <c r="AB357" s="380"/>
      <c r="AC357" s="380"/>
      <c r="AD357" s="380"/>
      <c r="AE357" s="380"/>
      <c r="AF357" s="380"/>
      <c r="AG357" s="380"/>
      <c r="AH357" s="380"/>
      <c r="AI357" s="380"/>
      <c r="AJ357" s="380"/>
      <c r="AR357" s="380"/>
      <c r="AS357" s="380"/>
      <c r="AT357" s="380"/>
      <c r="AU357" s="380"/>
      <c r="AV357" s="380"/>
      <c r="AW357" s="380"/>
      <c r="AX357" s="380"/>
      <c r="AY357" s="380"/>
      <c r="AZ357" s="380"/>
      <c r="BA357" s="380"/>
      <c r="BB357" s="380"/>
      <c r="BC357" s="380"/>
      <c r="BD357" s="380"/>
      <c r="BE357" s="380"/>
      <c r="BF357" s="380"/>
      <c r="BG357" s="380"/>
      <c r="BH357" s="380"/>
      <c r="BI357" s="380"/>
      <c r="BJ357" s="377"/>
      <c r="CE357" s="380"/>
      <c r="CF357" s="380"/>
      <c r="CG357" s="380"/>
      <c r="EZ357" s="380"/>
      <c r="FA357" s="380"/>
      <c r="FB357" s="380"/>
      <c r="FC357" s="380"/>
      <c r="FD357" s="380"/>
      <c r="FE357" s="380"/>
      <c r="FF357" s="380"/>
      <c r="FG357" s="380"/>
      <c r="FH357" s="380"/>
      <c r="FI357" s="380"/>
      <c r="FJ357" s="380"/>
      <c r="FK357" s="380"/>
      <c r="FL357" s="380"/>
      <c r="FM357" s="380"/>
      <c r="FN357" s="380"/>
      <c r="FO357" s="380"/>
      <c r="FP357" s="380"/>
      <c r="FQ357" s="380"/>
      <c r="FR357" s="380"/>
      <c r="FS357" s="380"/>
      <c r="FT357" s="380"/>
      <c r="FU357" s="380"/>
      <c r="FV357" s="380"/>
      <c r="FW357" s="380"/>
      <c r="FX357" s="380"/>
      <c r="FY357" s="380"/>
      <c r="FZ357" s="380"/>
      <c r="GA357" s="380"/>
      <c r="GB357" s="380"/>
      <c r="GC357" s="380"/>
      <c r="GD357" s="380"/>
      <c r="GE357" s="380"/>
      <c r="GF357" s="380"/>
      <c r="GG357" s="380"/>
      <c r="GH357" s="380"/>
      <c r="GI357" s="380"/>
      <c r="GJ357" s="380"/>
      <c r="GK357" s="380"/>
      <c r="GL357" s="380"/>
      <c r="GM357" s="380"/>
      <c r="GN357" s="380"/>
      <c r="GO357" s="380"/>
      <c r="GP357" s="380"/>
      <c r="GQ357" s="380"/>
      <c r="GR357" s="380"/>
      <c r="GS357" s="380"/>
      <c r="GT357" s="380"/>
      <c r="GU357" s="380"/>
      <c r="GV357" s="380"/>
      <c r="GW357" s="380"/>
      <c r="GX357" s="380"/>
      <c r="GY357" s="380"/>
      <c r="GZ357" s="380"/>
      <c r="HA357" s="380"/>
      <c r="HB357" s="380"/>
      <c r="HC357" s="380"/>
      <c r="HD357" s="380"/>
      <c r="HE357" s="380"/>
      <c r="HF357" s="380"/>
      <c r="HG357" s="380"/>
      <c r="HH357" s="380"/>
    </row>
    <row r="358" spans="2:216">
      <c r="B358" s="377"/>
      <c r="C358" s="377"/>
      <c r="D358" s="377"/>
      <c r="E358" s="377"/>
      <c r="F358" s="377"/>
      <c r="G358" s="377"/>
      <c r="H358" s="377"/>
      <c r="I358" s="377"/>
      <c r="J358" s="377"/>
      <c r="K358" s="377"/>
      <c r="L358" s="377"/>
      <c r="M358" s="378"/>
      <c r="N358" s="378"/>
      <c r="O358" s="378"/>
      <c r="P358" s="378"/>
      <c r="Q358" s="378"/>
      <c r="R358" s="378"/>
      <c r="S358" s="378"/>
      <c r="T358" s="378"/>
      <c r="U358" s="378"/>
      <c r="V358" s="378"/>
      <c r="W358" s="378"/>
      <c r="X358" s="378"/>
      <c r="Y358" s="380"/>
      <c r="Z358" s="409"/>
      <c r="AA358" s="380"/>
      <c r="AB358" s="380"/>
      <c r="AC358" s="380"/>
      <c r="AD358" s="380"/>
      <c r="AE358" s="380"/>
      <c r="AF358" s="380"/>
      <c r="AG358" s="380"/>
      <c r="AH358" s="380"/>
      <c r="AI358" s="380"/>
      <c r="AJ358" s="380"/>
      <c r="AR358" s="380"/>
      <c r="AS358" s="380"/>
      <c r="AT358" s="380"/>
      <c r="AU358" s="380"/>
      <c r="AV358" s="380"/>
      <c r="AW358" s="380"/>
      <c r="AX358" s="380"/>
      <c r="AY358" s="380"/>
      <c r="AZ358" s="380"/>
      <c r="BA358" s="380"/>
      <c r="BB358" s="380"/>
      <c r="BC358" s="380"/>
      <c r="BD358" s="380"/>
      <c r="BE358" s="380"/>
      <c r="BF358" s="380"/>
      <c r="BG358" s="380"/>
      <c r="BH358" s="380"/>
      <c r="BI358" s="380"/>
      <c r="BJ358" s="377"/>
      <c r="CE358" s="380"/>
      <c r="CF358" s="380"/>
      <c r="CG358" s="380"/>
      <c r="EZ358" s="380"/>
      <c r="FA358" s="380"/>
      <c r="FB358" s="380"/>
      <c r="FC358" s="380"/>
      <c r="FD358" s="380"/>
      <c r="FE358" s="380"/>
      <c r="FF358" s="380"/>
      <c r="FG358" s="380"/>
      <c r="FH358" s="380"/>
      <c r="FI358" s="380"/>
      <c r="FJ358" s="380"/>
      <c r="FK358" s="380"/>
      <c r="FL358" s="380"/>
      <c r="FM358" s="380"/>
      <c r="FN358" s="380"/>
      <c r="FO358" s="380"/>
      <c r="FP358" s="380"/>
      <c r="FQ358" s="380"/>
      <c r="FR358" s="380"/>
      <c r="FS358" s="380"/>
      <c r="FT358" s="380"/>
      <c r="FU358" s="380"/>
      <c r="FV358" s="380"/>
      <c r="FW358" s="380"/>
      <c r="FX358" s="380"/>
      <c r="FY358" s="380"/>
      <c r="FZ358" s="380"/>
      <c r="GA358" s="380"/>
      <c r="GB358" s="380"/>
      <c r="GC358" s="380"/>
      <c r="GD358" s="380"/>
      <c r="GE358" s="380"/>
      <c r="GF358" s="380"/>
      <c r="GG358" s="380"/>
      <c r="GH358" s="380"/>
      <c r="GI358" s="380"/>
      <c r="GJ358" s="380"/>
      <c r="GK358" s="380"/>
      <c r="GL358" s="380"/>
      <c r="GM358" s="380"/>
      <c r="GN358" s="380"/>
      <c r="GO358" s="380"/>
      <c r="GP358" s="380"/>
      <c r="GQ358" s="380"/>
      <c r="GR358" s="380"/>
      <c r="GS358" s="380"/>
      <c r="GT358" s="380"/>
      <c r="GU358" s="380"/>
      <c r="GV358" s="380"/>
      <c r="GW358" s="380"/>
      <c r="GX358" s="380"/>
      <c r="GY358" s="380"/>
      <c r="GZ358" s="380"/>
      <c r="HA358" s="380"/>
      <c r="HB358" s="380"/>
      <c r="HC358" s="380"/>
      <c r="HD358" s="380"/>
      <c r="HE358" s="380"/>
      <c r="HF358" s="380"/>
      <c r="HG358" s="380"/>
      <c r="HH358" s="380"/>
    </row>
    <row r="359" spans="2:216">
      <c r="B359" s="377"/>
      <c r="C359" s="377"/>
      <c r="D359" s="377"/>
      <c r="E359" s="377"/>
      <c r="F359" s="377"/>
      <c r="G359" s="377"/>
      <c r="H359" s="377"/>
      <c r="I359" s="377"/>
      <c r="J359" s="377"/>
      <c r="K359" s="377"/>
      <c r="L359" s="377"/>
      <c r="M359" s="378"/>
      <c r="N359" s="378"/>
      <c r="O359" s="378"/>
      <c r="P359" s="378"/>
      <c r="Q359" s="378"/>
      <c r="R359" s="378"/>
      <c r="S359" s="378"/>
      <c r="T359" s="378"/>
      <c r="U359" s="378"/>
      <c r="V359" s="378"/>
      <c r="W359" s="378"/>
      <c r="X359" s="378"/>
      <c r="Y359" s="380"/>
      <c r="Z359" s="409"/>
      <c r="AA359" s="380"/>
      <c r="AB359" s="380"/>
      <c r="AC359" s="380"/>
      <c r="AD359" s="380"/>
      <c r="AE359" s="380"/>
      <c r="AF359" s="380"/>
      <c r="AG359" s="380"/>
      <c r="AH359" s="380"/>
      <c r="AI359" s="380"/>
      <c r="AJ359" s="380"/>
      <c r="AR359" s="380"/>
      <c r="AS359" s="380"/>
      <c r="AT359" s="380"/>
      <c r="AU359" s="380"/>
      <c r="AV359" s="380"/>
      <c r="AW359" s="380"/>
      <c r="AX359" s="380"/>
      <c r="AY359" s="380"/>
      <c r="AZ359" s="380"/>
      <c r="BA359" s="380"/>
      <c r="BB359" s="380"/>
      <c r="BC359" s="380"/>
      <c r="BD359" s="380"/>
      <c r="BE359" s="380"/>
      <c r="BF359" s="380"/>
      <c r="BG359" s="380"/>
      <c r="BH359" s="380"/>
      <c r="BI359" s="380"/>
      <c r="BJ359" s="377"/>
      <c r="CE359" s="380"/>
      <c r="CF359" s="380"/>
      <c r="CG359" s="380"/>
      <c r="EZ359" s="380"/>
      <c r="FA359" s="380"/>
      <c r="FB359" s="380"/>
      <c r="FC359" s="380"/>
      <c r="FD359" s="380"/>
      <c r="FE359" s="380"/>
      <c r="FF359" s="380"/>
      <c r="FG359" s="380"/>
      <c r="FH359" s="380"/>
      <c r="FI359" s="380"/>
      <c r="FJ359" s="380"/>
      <c r="FK359" s="380"/>
      <c r="FL359" s="380"/>
      <c r="FM359" s="380"/>
      <c r="FN359" s="380"/>
      <c r="FO359" s="380"/>
      <c r="FP359" s="380"/>
      <c r="FQ359" s="380"/>
      <c r="FR359" s="380"/>
      <c r="FS359" s="380"/>
      <c r="FT359" s="380"/>
      <c r="FU359" s="380"/>
      <c r="FV359" s="380"/>
      <c r="FW359" s="380"/>
      <c r="FX359" s="380"/>
      <c r="FY359" s="380"/>
      <c r="FZ359" s="380"/>
      <c r="GA359" s="380"/>
      <c r="GB359" s="380"/>
      <c r="GC359" s="380"/>
      <c r="GD359" s="380"/>
      <c r="GE359" s="380"/>
      <c r="GF359" s="380"/>
      <c r="GG359" s="380"/>
      <c r="GH359" s="380"/>
      <c r="GI359" s="380"/>
      <c r="GJ359" s="380"/>
      <c r="GK359" s="380"/>
      <c r="GL359" s="380"/>
      <c r="GM359" s="380"/>
      <c r="GN359" s="380"/>
      <c r="GO359" s="380"/>
      <c r="GP359" s="380"/>
      <c r="GQ359" s="380"/>
      <c r="GR359" s="380"/>
      <c r="GS359" s="380"/>
      <c r="GT359" s="380"/>
      <c r="GU359" s="380"/>
      <c r="GV359" s="380"/>
      <c r="GW359" s="380"/>
      <c r="GX359" s="380"/>
      <c r="GY359" s="380"/>
      <c r="GZ359" s="380"/>
      <c r="HA359" s="380"/>
      <c r="HB359" s="380"/>
      <c r="HC359" s="380"/>
      <c r="HD359" s="380"/>
      <c r="HE359" s="380"/>
      <c r="HF359" s="380"/>
      <c r="HG359" s="380"/>
      <c r="HH359" s="380"/>
    </row>
    <row r="360" spans="2:216">
      <c r="B360" s="377"/>
      <c r="C360" s="377"/>
      <c r="D360" s="377"/>
      <c r="E360" s="377"/>
      <c r="F360" s="377"/>
      <c r="G360" s="377"/>
      <c r="H360" s="377"/>
      <c r="I360" s="377"/>
      <c r="J360" s="377"/>
      <c r="K360" s="377"/>
      <c r="L360" s="377"/>
      <c r="M360" s="378"/>
      <c r="N360" s="378"/>
      <c r="O360" s="378"/>
      <c r="P360" s="378"/>
      <c r="Q360" s="378"/>
      <c r="R360" s="378"/>
      <c r="S360" s="378"/>
      <c r="T360" s="378"/>
      <c r="U360" s="378"/>
      <c r="V360" s="378"/>
      <c r="W360" s="378"/>
      <c r="X360" s="378"/>
      <c r="Y360" s="380"/>
      <c r="Z360" s="409"/>
      <c r="AA360" s="380"/>
      <c r="AB360" s="380"/>
      <c r="AC360" s="380"/>
      <c r="AD360" s="380"/>
      <c r="AE360" s="380"/>
      <c r="AF360" s="380"/>
      <c r="AG360" s="380"/>
      <c r="AH360" s="380"/>
      <c r="AI360" s="380"/>
      <c r="AJ360" s="380"/>
      <c r="AR360" s="380"/>
      <c r="AS360" s="380"/>
      <c r="AT360" s="380"/>
      <c r="AU360" s="380"/>
      <c r="AV360" s="380"/>
      <c r="AW360" s="380"/>
      <c r="AX360" s="380"/>
      <c r="AY360" s="380"/>
      <c r="AZ360" s="380"/>
      <c r="BA360" s="380"/>
      <c r="BB360" s="380"/>
      <c r="BC360" s="380"/>
      <c r="BD360" s="380"/>
      <c r="BE360" s="380"/>
      <c r="BF360" s="380"/>
      <c r="BG360" s="380"/>
      <c r="BH360" s="380"/>
      <c r="BI360" s="380"/>
      <c r="BJ360" s="377"/>
      <c r="CE360" s="380"/>
      <c r="CF360" s="380"/>
      <c r="CG360" s="380"/>
      <c r="EZ360" s="380"/>
      <c r="FA360" s="380"/>
      <c r="FB360" s="380"/>
      <c r="FC360" s="380"/>
      <c r="FD360" s="380"/>
      <c r="FE360" s="380"/>
      <c r="FF360" s="380"/>
      <c r="FG360" s="380"/>
      <c r="FH360" s="380"/>
      <c r="FI360" s="380"/>
      <c r="FJ360" s="380"/>
      <c r="FK360" s="380"/>
      <c r="FL360" s="380"/>
      <c r="FM360" s="380"/>
      <c r="FN360" s="380"/>
      <c r="FO360" s="380"/>
      <c r="FP360" s="380"/>
      <c r="FQ360" s="380"/>
      <c r="FR360" s="380"/>
      <c r="FS360" s="380"/>
      <c r="FT360" s="380"/>
      <c r="FU360" s="380"/>
      <c r="FV360" s="380"/>
      <c r="FW360" s="380"/>
      <c r="FX360" s="380"/>
      <c r="FY360" s="380"/>
      <c r="FZ360" s="380"/>
      <c r="GA360" s="380"/>
      <c r="GB360" s="380"/>
      <c r="GC360" s="380"/>
      <c r="GD360" s="380"/>
      <c r="GE360" s="380"/>
      <c r="GF360" s="380"/>
      <c r="GG360" s="380"/>
      <c r="GH360" s="380"/>
      <c r="GI360" s="380"/>
      <c r="GJ360" s="380"/>
      <c r="GK360" s="380"/>
      <c r="GL360" s="380"/>
      <c r="GM360" s="380"/>
      <c r="GN360" s="380"/>
      <c r="GO360" s="380"/>
      <c r="GP360" s="380"/>
      <c r="GQ360" s="380"/>
      <c r="GR360" s="380"/>
      <c r="GS360" s="380"/>
      <c r="GT360" s="380"/>
      <c r="GU360" s="380"/>
      <c r="GV360" s="380"/>
      <c r="GW360" s="380"/>
      <c r="GX360" s="380"/>
      <c r="GY360" s="380"/>
      <c r="GZ360" s="380"/>
      <c r="HA360" s="380"/>
      <c r="HB360" s="380"/>
      <c r="HC360" s="380"/>
      <c r="HD360" s="380"/>
      <c r="HE360" s="380"/>
      <c r="HF360" s="380"/>
      <c r="HG360" s="380"/>
      <c r="HH360" s="380"/>
    </row>
    <row r="361" spans="2:216">
      <c r="B361" s="377"/>
      <c r="C361" s="377"/>
      <c r="D361" s="377"/>
      <c r="E361" s="377"/>
      <c r="F361" s="377"/>
      <c r="G361" s="377"/>
      <c r="H361" s="377"/>
      <c r="I361" s="377"/>
      <c r="J361" s="377"/>
      <c r="K361" s="377"/>
      <c r="L361" s="377"/>
      <c r="M361" s="378"/>
      <c r="N361" s="378"/>
      <c r="O361" s="378"/>
      <c r="P361" s="378"/>
      <c r="Q361" s="378"/>
      <c r="R361" s="378"/>
      <c r="S361" s="378"/>
      <c r="T361" s="378"/>
      <c r="U361" s="378"/>
      <c r="V361" s="378"/>
      <c r="W361" s="378"/>
      <c r="X361" s="378"/>
      <c r="Y361" s="380"/>
      <c r="Z361" s="409"/>
      <c r="AA361" s="380"/>
      <c r="AB361" s="380"/>
      <c r="AC361" s="380"/>
      <c r="AD361" s="380"/>
      <c r="AE361" s="380"/>
      <c r="AF361" s="380"/>
      <c r="AG361" s="380"/>
      <c r="AH361" s="380"/>
      <c r="AI361" s="380"/>
      <c r="AJ361" s="380"/>
      <c r="AR361" s="380"/>
      <c r="AS361" s="380"/>
      <c r="AT361" s="380"/>
      <c r="AU361" s="380"/>
      <c r="AV361" s="380"/>
      <c r="AW361" s="380"/>
      <c r="AX361" s="380"/>
      <c r="AY361" s="380"/>
      <c r="AZ361" s="380"/>
      <c r="BA361" s="380"/>
      <c r="BB361" s="380"/>
      <c r="BC361" s="380"/>
      <c r="BD361" s="380"/>
      <c r="BE361" s="380"/>
      <c r="BF361" s="380"/>
      <c r="BG361" s="380"/>
      <c r="BH361" s="380"/>
      <c r="BI361" s="380"/>
      <c r="BJ361" s="377"/>
      <c r="CE361" s="380"/>
      <c r="CF361" s="380"/>
      <c r="CG361" s="380"/>
      <c r="EZ361" s="380"/>
      <c r="FA361" s="380"/>
      <c r="FB361" s="380"/>
      <c r="FC361" s="380"/>
      <c r="FD361" s="380"/>
      <c r="FE361" s="380"/>
      <c r="FF361" s="380"/>
      <c r="FG361" s="380"/>
      <c r="FH361" s="380"/>
      <c r="FI361" s="380"/>
      <c r="FJ361" s="380"/>
      <c r="FK361" s="380"/>
      <c r="FL361" s="380"/>
      <c r="FM361" s="380"/>
      <c r="FN361" s="380"/>
      <c r="FO361" s="380"/>
      <c r="FP361" s="380"/>
      <c r="FQ361" s="380"/>
      <c r="FR361" s="380"/>
      <c r="FS361" s="380"/>
      <c r="FT361" s="380"/>
      <c r="FU361" s="380"/>
      <c r="FV361" s="380"/>
      <c r="FW361" s="380"/>
      <c r="FX361" s="380"/>
      <c r="FY361" s="380"/>
      <c r="FZ361" s="380"/>
      <c r="GA361" s="380"/>
      <c r="GB361" s="380"/>
      <c r="GC361" s="380"/>
      <c r="GD361" s="380"/>
      <c r="GE361" s="380"/>
      <c r="GF361" s="380"/>
      <c r="GG361" s="380"/>
      <c r="GH361" s="380"/>
      <c r="GI361" s="380"/>
      <c r="GJ361" s="380"/>
      <c r="GK361" s="380"/>
      <c r="GL361" s="380"/>
      <c r="GM361" s="380"/>
      <c r="GN361" s="380"/>
      <c r="GO361" s="380"/>
      <c r="GP361" s="380"/>
      <c r="GQ361" s="380"/>
      <c r="GR361" s="380"/>
      <c r="GS361" s="380"/>
      <c r="GT361" s="380"/>
      <c r="GU361" s="380"/>
      <c r="GV361" s="380"/>
      <c r="GW361" s="380"/>
      <c r="GX361" s="380"/>
      <c r="GY361" s="380"/>
      <c r="GZ361" s="380"/>
      <c r="HA361" s="380"/>
      <c r="HB361" s="380"/>
      <c r="HC361" s="380"/>
      <c r="HD361" s="380"/>
      <c r="HE361" s="380"/>
      <c r="HF361" s="380"/>
      <c r="HG361" s="380"/>
      <c r="HH361" s="380"/>
    </row>
    <row r="362" spans="2:216">
      <c r="B362" s="377"/>
      <c r="C362" s="377"/>
      <c r="D362" s="377"/>
      <c r="E362" s="377"/>
      <c r="F362" s="377"/>
      <c r="G362" s="377"/>
      <c r="H362" s="377"/>
      <c r="I362" s="377"/>
      <c r="J362" s="377"/>
      <c r="K362" s="377"/>
      <c r="L362" s="377"/>
      <c r="M362" s="378"/>
      <c r="N362" s="378"/>
      <c r="O362" s="378"/>
      <c r="P362" s="378"/>
      <c r="Q362" s="378"/>
      <c r="R362" s="378"/>
      <c r="S362" s="378"/>
      <c r="T362" s="378"/>
      <c r="U362" s="378"/>
      <c r="V362" s="378"/>
      <c r="W362" s="378"/>
      <c r="X362" s="378"/>
      <c r="Y362" s="380"/>
      <c r="Z362" s="409"/>
      <c r="AA362" s="380"/>
      <c r="AB362" s="380"/>
      <c r="AC362" s="380"/>
      <c r="AD362" s="380"/>
      <c r="AE362" s="380"/>
      <c r="AF362" s="380"/>
      <c r="AG362" s="380"/>
      <c r="AH362" s="380"/>
      <c r="AI362" s="380"/>
      <c r="AJ362" s="380"/>
      <c r="AR362" s="380"/>
      <c r="AS362" s="380"/>
      <c r="AT362" s="380"/>
      <c r="AU362" s="380"/>
      <c r="AV362" s="380"/>
      <c r="AW362" s="380"/>
      <c r="AX362" s="380"/>
      <c r="AY362" s="380"/>
      <c r="AZ362" s="380"/>
      <c r="BA362" s="380"/>
      <c r="BB362" s="380"/>
      <c r="BC362" s="380"/>
      <c r="BD362" s="380"/>
      <c r="BE362" s="380"/>
      <c r="BF362" s="380"/>
      <c r="BG362" s="380"/>
      <c r="BH362" s="380"/>
      <c r="BI362" s="380"/>
      <c r="BJ362" s="377"/>
      <c r="CE362" s="380"/>
      <c r="CF362" s="380"/>
      <c r="CG362" s="380"/>
      <c r="EZ362" s="380"/>
      <c r="FA362" s="380"/>
      <c r="FB362" s="380"/>
      <c r="FC362" s="380"/>
      <c r="FD362" s="380"/>
      <c r="FE362" s="380"/>
      <c r="FF362" s="380"/>
      <c r="FG362" s="380"/>
      <c r="FH362" s="380"/>
      <c r="FI362" s="380"/>
      <c r="FJ362" s="380"/>
      <c r="FK362" s="380"/>
      <c r="FL362" s="380"/>
      <c r="FM362" s="380"/>
      <c r="FN362" s="380"/>
      <c r="FO362" s="380"/>
      <c r="FP362" s="380"/>
      <c r="FQ362" s="380"/>
      <c r="FR362" s="380"/>
      <c r="FS362" s="380"/>
      <c r="FT362" s="380"/>
      <c r="FU362" s="380"/>
      <c r="FV362" s="380"/>
      <c r="FW362" s="380"/>
      <c r="FX362" s="380"/>
      <c r="FY362" s="380"/>
      <c r="FZ362" s="380"/>
      <c r="GA362" s="380"/>
      <c r="GB362" s="380"/>
      <c r="GC362" s="380"/>
      <c r="GD362" s="380"/>
      <c r="GE362" s="380"/>
      <c r="GF362" s="380"/>
      <c r="GG362" s="380"/>
      <c r="GH362" s="380"/>
      <c r="GI362" s="380"/>
      <c r="GJ362" s="380"/>
      <c r="GK362" s="380"/>
      <c r="GL362" s="380"/>
      <c r="GM362" s="380"/>
      <c r="GN362" s="380"/>
      <c r="GO362" s="380"/>
      <c r="GP362" s="380"/>
      <c r="GQ362" s="380"/>
      <c r="GR362" s="380"/>
      <c r="GS362" s="380"/>
      <c r="GT362" s="380"/>
      <c r="GU362" s="380"/>
      <c r="GV362" s="380"/>
      <c r="GW362" s="380"/>
      <c r="GX362" s="380"/>
      <c r="GY362" s="380"/>
      <c r="GZ362" s="380"/>
      <c r="HA362" s="380"/>
      <c r="HB362" s="380"/>
      <c r="HC362" s="380"/>
      <c r="HD362" s="380"/>
      <c r="HE362" s="380"/>
      <c r="HF362" s="380"/>
      <c r="HG362" s="380"/>
      <c r="HH362" s="380"/>
    </row>
    <row r="363" spans="2:216">
      <c r="B363" s="377"/>
      <c r="C363" s="377"/>
      <c r="D363" s="377"/>
      <c r="E363" s="377"/>
      <c r="F363" s="377"/>
      <c r="G363" s="377"/>
      <c r="H363" s="377"/>
      <c r="I363" s="377"/>
      <c r="J363" s="377"/>
      <c r="K363" s="377"/>
      <c r="L363" s="377"/>
      <c r="M363" s="378"/>
      <c r="N363" s="378"/>
      <c r="O363" s="378"/>
      <c r="P363" s="378"/>
      <c r="Q363" s="378"/>
      <c r="R363" s="378"/>
      <c r="S363" s="378"/>
      <c r="T363" s="378"/>
      <c r="U363" s="378"/>
      <c r="V363" s="378"/>
      <c r="W363" s="378"/>
      <c r="X363" s="378"/>
      <c r="Y363" s="380"/>
      <c r="Z363" s="409"/>
      <c r="AA363" s="380"/>
      <c r="AB363" s="380"/>
      <c r="AC363" s="380"/>
      <c r="AD363" s="380"/>
      <c r="AE363" s="380"/>
      <c r="AF363" s="380"/>
      <c r="AG363" s="380"/>
      <c r="AH363" s="380"/>
      <c r="AI363" s="380"/>
      <c r="AJ363" s="380"/>
      <c r="AR363" s="380"/>
      <c r="AS363" s="380"/>
      <c r="AT363" s="380"/>
      <c r="AU363" s="380"/>
      <c r="AV363" s="380"/>
      <c r="AW363" s="380"/>
      <c r="AX363" s="380"/>
      <c r="AY363" s="380"/>
      <c r="AZ363" s="380"/>
      <c r="BA363" s="380"/>
      <c r="BB363" s="380"/>
      <c r="BC363" s="380"/>
      <c r="BD363" s="380"/>
      <c r="BE363" s="380"/>
      <c r="BF363" s="380"/>
      <c r="BG363" s="380"/>
      <c r="BH363" s="380"/>
      <c r="BI363" s="380"/>
      <c r="BJ363" s="377"/>
      <c r="CE363" s="380"/>
      <c r="CF363" s="380"/>
      <c r="CG363" s="380"/>
      <c r="EZ363" s="380"/>
      <c r="FA363" s="380"/>
      <c r="FB363" s="380"/>
      <c r="FC363" s="380"/>
      <c r="FD363" s="380"/>
      <c r="FE363" s="380"/>
      <c r="FF363" s="380"/>
      <c r="FG363" s="380"/>
      <c r="FH363" s="380"/>
      <c r="FI363" s="380"/>
      <c r="FJ363" s="380"/>
      <c r="FK363" s="380"/>
      <c r="FL363" s="380"/>
      <c r="FM363" s="380"/>
      <c r="FN363" s="380"/>
      <c r="FO363" s="380"/>
      <c r="FP363" s="380"/>
      <c r="FQ363" s="380"/>
      <c r="FR363" s="380"/>
      <c r="FS363" s="380"/>
      <c r="FT363" s="380"/>
      <c r="FU363" s="380"/>
      <c r="FV363" s="380"/>
      <c r="FW363" s="380"/>
      <c r="FX363" s="380"/>
      <c r="FY363" s="380"/>
      <c r="FZ363" s="380"/>
      <c r="GA363" s="380"/>
      <c r="GB363" s="380"/>
      <c r="GC363" s="380"/>
      <c r="GD363" s="380"/>
      <c r="GE363" s="380"/>
      <c r="GF363" s="380"/>
      <c r="GG363" s="380"/>
      <c r="GH363" s="380"/>
      <c r="GI363" s="380"/>
      <c r="GJ363" s="380"/>
      <c r="GK363" s="380"/>
      <c r="GL363" s="380"/>
      <c r="GM363" s="380"/>
      <c r="GN363" s="380"/>
      <c r="GO363" s="380"/>
      <c r="GP363" s="380"/>
      <c r="GQ363" s="380"/>
      <c r="GR363" s="380"/>
      <c r="GS363" s="380"/>
      <c r="GT363" s="380"/>
      <c r="GU363" s="380"/>
      <c r="GV363" s="380"/>
      <c r="GW363" s="380"/>
      <c r="GX363" s="380"/>
      <c r="GY363" s="380"/>
      <c r="GZ363" s="380"/>
      <c r="HA363" s="380"/>
      <c r="HB363" s="380"/>
      <c r="HC363" s="380"/>
      <c r="HD363" s="380"/>
      <c r="HE363" s="380"/>
      <c r="HF363" s="380"/>
      <c r="HG363" s="380"/>
      <c r="HH363" s="380"/>
    </row>
    <row r="364" spans="2:216">
      <c r="B364" s="377"/>
      <c r="C364" s="377"/>
      <c r="D364" s="377"/>
      <c r="E364" s="377"/>
      <c r="F364" s="377"/>
      <c r="G364" s="377"/>
      <c r="H364" s="377"/>
      <c r="I364" s="377"/>
      <c r="J364" s="377"/>
      <c r="K364" s="377"/>
      <c r="L364" s="377"/>
      <c r="M364" s="378"/>
      <c r="N364" s="378"/>
      <c r="O364" s="378"/>
      <c r="P364" s="378"/>
      <c r="Q364" s="378"/>
      <c r="R364" s="378"/>
      <c r="S364" s="378"/>
      <c r="T364" s="378"/>
      <c r="U364" s="378"/>
      <c r="V364" s="378"/>
      <c r="W364" s="378"/>
      <c r="X364" s="378"/>
      <c r="Y364" s="380"/>
      <c r="Z364" s="409"/>
      <c r="AA364" s="380"/>
      <c r="AB364" s="380"/>
      <c r="AC364" s="380"/>
      <c r="AD364" s="380"/>
      <c r="AE364" s="380"/>
      <c r="AF364" s="380"/>
      <c r="AG364" s="380"/>
      <c r="AH364" s="380"/>
      <c r="AI364" s="380"/>
      <c r="AJ364" s="380"/>
      <c r="AR364" s="380"/>
      <c r="AS364" s="380"/>
      <c r="AT364" s="380"/>
      <c r="AU364" s="380"/>
      <c r="AV364" s="380"/>
      <c r="AW364" s="380"/>
      <c r="AX364" s="380"/>
      <c r="AY364" s="380"/>
      <c r="AZ364" s="380"/>
      <c r="BA364" s="380"/>
      <c r="BB364" s="380"/>
      <c r="BC364" s="380"/>
      <c r="BD364" s="380"/>
      <c r="BE364" s="380"/>
      <c r="BF364" s="380"/>
      <c r="BG364" s="380"/>
      <c r="BH364" s="380"/>
      <c r="BI364" s="380"/>
      <c r="BJ364" s="377"/>
      <c r="CE364" s="380"/>
      <c r="CF364" s="380"/>
      <c r="CG364" s="380"/>
      <c r="EZ364" s="380"/>
      <c r="FA364" s="380"/>
      <c r="FB364" s="380"/>
      <c r="FC364" s="380"/>
      <c r="FD364" s="380"/>
      <c r="FE364" s="380"/>
      <c r="FF364" s="380"/>
      <c r="FG364" s="380"/>
      <c r="FH364" s="380"/>
      <c r="FI364" s="380"/>
      <c r="FJ364" s="380"/>
      <c r="FK364" s="380"/>
      <c r="FL364" s="380"/>
      <c r="FM364" s="380"/>
      <c r="FN364" s="380"/>
      <c r="FO364" s="380"/>
      <c r="FP364" s="380"/>
      <c r="FQ364" s="380"/>
      <c r="FR364" s="380"/>
      <c r="FS364" s="380"/>
      <c r="FT364" s="380"/>
      <c r="FU364" s="380"/>
      <c r="FV364" s="380"/>
      <c r="FW364" s="380"/>
      <c r="FX364" s="380"/>
      <c r="FY364" s="380"/>
      <c r="FZ364" s="380"/>
      <c r="GA364" s="380"/>
      <c r="GB364" s="380"/>
      <c r="GC364" s="380"/>
      <c r="GD364" s="380"/>
      <c r="GE364" s="380"/>
      <c r="GF364" s="380"/>
      <c r="GG364" s="380"/>
      <c r="GH364" s="380"/>
      <c r="GI364" s="380"/>
      <c r="GJ364" s="380"/>
      <c r="GK364" s="380"/>
      <c r="GL364" s="380"/>
      <c r="GM364" s="380"/>
      <c r="GN364" s="380"/>
      <c r="GO364" s="380"/>
      <c r="GP364" s="380"/>
      <c r="GQ364" s="380"/>
      <c r="GR364" s="380"/>
      <c r="GS364" s="380"/>
      <c r="GT364" s="380"/>
      <c r="GU364" s="380"/>
      <c r="GV364" s="380"/>
      <c r="GW364" s="380"/>
      <c r="GX364" s="380"/>
      <c r="GY364" s="380"/>
      <c r="GZ364" s="380"/>
      <c r="HA364" s="380"/>
      <c r="HB364" s="380"/>
      <c r="HC364" s="380"/>
      <c r="HD364" s="380"/>
      <c r="HE364" s="380"/>
      <c r="HF364" s="380"/>
      <c r="HG364" s="380"/>
      <c r="HH364" s="380"/>
    </row>
  </sheetData>
  <sheetProtection algorithmName="SHA-512" hashValue="7181RBG/iPAN1KGyk/ZIy9o9jvmvcxkVnspn06qg2NTe03Bjm7TXhVO1lFnyE8SNA/y0Jm2k6bK8j3HRCVT50Q==" saltValue="hrCLmwXMh13hp5ysUWVIdg==" spinCount="100000" sheet="1" objects="1" scenarios="1"/>
  <autoFilter ref="AN89:AO96" xr:uid="{C2733611-A239-4D1A-A449-CC30BA07D4D1}">
    <filterColumn colId="0">
      <customFilters>
        <customFilter operator="notEqual" val="#N/A"/>
      </customFilters>
    </filterColumn>
  </autoFilter>
  <dataConsolidate/>
  <mergeCells count="30">
    <mergeCell ref="B79:D79"/>
    <mergeCell ref="R54:U54"/>
    <mergeCell ref="R55:S55"/>
    <mergeCell ref="U58:V59"/>
    <mergeCell ref="O82:W83"/>
    <mergeCell ref="N90:W91"/>
    <mergeCell ref="AQ12:AT12"/>
    <mergeCell ref="K47:L47"/>
    <mergeCell ref="W47:X48"/>
    <mergeCell ref="O48:P48"/>
    <mergeCell ref="U50:V50"/>
    <mergeCell ref="W50:X51"/>
    <mergeCell ref="O51:P51"/>
    <mergeCell ref="U51:V51"/>
    <mergeCell ref="AN12:AP12"/>
    <mergeCell ref="F3:I3"/>
    <mergeCell ref="L4:M5"/>
    <mergeCell ref="BQ4:BR4"/>
    <mergeCell ref="B6:B9"/>
    <mergeCell ref="C6:E7"/>
    <mergeCell ref="F6:F7"/>
    <mergeCell ref="G6:G7"/>
    <mergeCell ref="H6:J7"/>
    <mergeCell ref="K6:K7"/>
    <mergeCell ref="L6:M7"/>
    <mergeCell ref="N6:N7"/>
    <mergeCell ref="F8:F9"/>
    <mergeCell ref="G8:G9"/>
    <mergeCell ref="K8:K9"/>
    <mergeCell ref="L8:M9"/>
  </mergeCells>
  <conditionalFormatting sqref="BZ91:CB91">
    <cfRule type="expression" dxfId="852" priority="3">
      <formula>IF(TYPOLOGY = "Bridge", TRUE, FALSE)</formula>
    </cfRule>
    <cfRule type="expression" dxfId="851" priority="18">
      <formula>$CB$91="Scheme does not meet target"</formula>
    </cfRule>
    <cfRule type="expression" dxfId="850" priority="104">
      <formula>$CB$91="Scheme meets target"</formula>
    </cfRule>
    <cfRule type="expression" dxfId="849" priority="105">
      <formula>$CB$91="Target N/A"</formula>
    </cfRule>
  </conditionalFormatting>
  <conditionalFormatting sqref="BZ92:CB92">
    <cfRule type="expression" dxfId="848" priority="2">
      <formula>$CB$92="Scheme does not meet target"</formula>
    </cfRule>
    <cfRule type="expression" dxfId="847" priority="92">
      <formula>$CB$92="Scheme meets target"</formula>
    </cfRule>
    <cfRule type="expression" dxfId="846" priority="103">
      <formula>$CB$92="Target N/A"</formula>
    </cfRule>
  </conditionalFormatting>
  <conditionalFormatting sqref="BZ94:CB94">
    <cfRule type="expression" dxfId="845" priority="1">
      <formula>$CB$94="Scheme does not meet target"</formula>
    </cfRule>
    <cfRule type="expression" dxfId="844" priority="90">
      <formula>$CB$94="Scheme meets target"</formula>
    </cfRule>
    <cfRule type="expression" dxfId="843" priority="91">
      <formula>$CB$94="Target N/A"</formula>
    </cfRule>
  </conditionalFormatting>
  <conditionalFormatting sqref="W44:X45 N12:X12 R44:T45 R13:X43 N13:Q45">
    <cfRule type="expression" dxfId="842" priority="102">
      <formula>N12=0</formula>
    </cfRule>
  </conditionalFormatting>
  <conditionalFormatting sqref="M13:M43">
    <cfRule type="expression" dxfId="841" priority="96">
      <formula>AND($BP13&gt;0,$BM13="No_Reinforcement")</formula>
    </cfRule>
    <cfRule type="expression" dxfId="840" priority="99">
      <formula>$BM13="No_Reinforcement"</formula>
    </cfRule>
    <cfRule type="expression" dxfId="839" priority="101">
      <formula>$BM13="Reinforcement"</formula>
    </cfRule>
  </conditionalFormatting>
  <conditionalFormatting sqref="I12:I43">
    <cfRule type="expression" dxfId="838" priority="97">
      <formula>$I12="Yes"</formula>
    </cfRule>
  </conditionalFormatting>
  <conditionalFormatting sqref="J12:J43">
    <cfRule type="expression" dxfId="837" priority="95">
      <formula>$I12="No"</formula>
    </cfRule>
    <cfRule type="expression" dxfId="836" priority="98">
      <formula>ISBLANK($J12)</formula>
    </cfRule>
  </conditionalFormatting>
  <conditionalFormatting sqref="I42:J43 G12:J12 H13:J41 G13:G43">
    <cfRule type="expression" dxfId="835" priority="94">
      <formula>ISBLANK($B12)</formula>
    </cfRule>
  </conditionalFormatting>
  <conditionalFormatting sqref="L12:L43">
    <cfRule type="expression" dxfId="834" priority="93">
      <formula>$L12&lt;0</formula>
    </cfRule>
  </conditionalFormatting>
  <conditionalFormatting sqref="U44:V45">
    <cfRule type="expression" dxfId="833" priority="89">
      <formula>U44=0</formula>
    </cfRule>
  </conditionalFormatting>
  <conditionalFormatting sqref="Y12:Y43">
    <cfRule type="expression" dxfId="832" priority="106">
      <formula>AND(ISERROR($BN12),L12&gt;0)</formula>
    </cfRule>
  </conditionalFormatting>
  <conditionalFormatting sqref="C12:D43">
    <cfRule type="expression" dxfId="831" priority="107">
      <formula>AND(ISERROR($BN12),$L12&gt;0)</formula>
    </cfRule>
  </conditionalFormatting>
  <conditionalFormatting sqref="Q12:Q45">
    <cfRule type="expression" dxfId="830" priority="86">
      <formula>$I12 = "No"</formula>
    </cfRule>
  </conditionalFormatting>
  <conditionalFormatting sqref="Q44:Q45">
    <cfRule type="expression" dxfId="829" priority="85">
      <formula>$L$44&lt;&gt;0</formula>
    </cfRule>
  </conditionalFormatting>
  <conditionalFormatting sqref="Q45">
    <cfRule type="expression" dxfId="828" priority="84">
      <formula>$L$45&lt;&gt;""</formula>
    </cfRule>
  </conditionalFormatting>
  <conditionalFormatting sqref="V12:V43">
    <cfRule type="expression" dxfId="827" priority="81">
      <formula xml:space="preserve"> $B12 =  "Timber"</formula>
    </cfRule>
    <cfRule type="expression" dxfId="826" priority="82">
      <formula>AND($B12 = "Custom_EPD", $C12 = "Timber_EPD")</formula>
    </cfRule>
    <cfRule type="expression" dxfId="825" priority="83">
      <formula>$C12 &lt;&gt; "Timber_EPD"</formula>
    </cfRule>
  </conditionalFormatting>
  <conditionalFormatting sqref="C9">
    <cfRule type="expression" dxfId="824" priority="80">
      <formula>$C$9 &lt;0</formula>
    </cfRule>
  </conditionalFormatting>
  <conditionalFormatting sqref="D9">
    <cfRule type="expression" dxfId="823" priority="79">
      <formula>$D$9 &lt;0</formula>
    </cfRule>
  </conditionalFormatting>
  <conditionalFormatting sqref="E9">
    <cfRule type="expression" dxfId="822" priority="78">
      <formula>$E$9 &lt;0</formula>
    </cfRule>
  </conditionalFormatting>
  <conditionalFormatting sqref="H42">
    <cfRule type="expression" dxfId="821" priority="108">
      <formula>ISBLANK($B42)</formula>
    </cfRule>
  </conditionalFormatting>
  <conditionalFormatting sqref="F95:J95">
    <cfRule type="expression" dxfId="820" priority="109">
      <formula>$F$48&lt;=228</formula>
    </cfRule>
    <cfRule type="expression" dxfId="819" priority="110">
      <formula>$F$48&gt;228</formula>
    </cfRule>
  </conditionalFormatting>
  <conditionalFormatting sqref="BP91">
    <cfRule type="expression" dxfId="818" priority="111">
      <formula>$F$48&lt;=144</formula>
    </cfRule>
    <cfRule type="expression" dxfId="817" priority="112">
      <formula>$F$48&gt;144</formula>
    </cfRule>
  </conditionalFormatting>
  <conditionalFormatting sqref="L4">
    <cfRule type="expression" dxfId="816" priority="113">
      <formula>"IF(ISNA($L$7))"</formula>
    </cfRule>
    <cfRule type="expression" dxfId="815" priority="114">
      <formula>IF((ISNA($K$8)), "TRUE", "FALSE")</formula>
    </cfRule>
  </conditionalFormatting>
  <conditionalFormatting sqref="CB90">
    <cfRule type="expression" dxfId="814" priority="23">
      <formula>$CB$90 = "Scheme meets target"</formula>
    </cfRule>
    <cfRule type="expression" dxfId="813" priority="24">
      <formula>$CB$90 = "Scheme does not meet target"</formula>
    </cfRule>
  </conditionalFormatting>
  <conditionalFormatting sqref="CA90">
    <cfRule type="expression" dxfId="812" priority="21">
      <formula>$CB$90 = "Scheme meets target"</formula>
    </cfRule>
    <cfRule type="expression" dxfId="811" priority="22">
      <formula>$CB$90 = "Scheme does not meet target"</formula>
    </cfRule>
  </conditionalFormatting>
  <conditionalFormatting sqref="BZ90">
    <cfRule type="expression" dxfId="810" priority="19">
      <formula>$CB$90 = "Scheme meets target"</formula>
    </cfRule>
    <cfRule type="expression" dxfId="809" priority="20">
      <formula>$CB$90 = "Scheme does not meet target"</formula>
    </cfRule>
  </conditionalFormatting>
  <conditionalFormatting sqref="BZ90:CB90">
    <cfRule type="expression" dxfId="808" priority="17">
      <formula>IF(TYPOLOGY &lt;&gt; "Bridge", TRUE, FALSE)</formula>
    </cfRule>
  </conditionalFormatting>
  <conditionalFormatting sqref="J9">
    <cfRule type="expression" dxfId="807" priority="7">
      <formula>$J$9 &lt; 0</formula>
    </cfRule>
    <cfRule type="expression" dxfId="806" priority="16">
      <formula>IF(AND(TYPOLOGY &lt;&gt; "Bridge", $J$9 &lt;&gt; 0), TRUE, FALSE)</formula>
    </cfRule>
  </conditionalFormatting>
  <conditionalFormatting sqref="V62:W62 W63">
    <cfRule type="expression" dxfId="805" priority="119">
      <formula>$AU$51&gt;=$O$62</formula>
    </cfRule>
  </conditionalFormatting>
  <conditionalFormatting sqref="V64:W64">
    <cfRule type="expression" dxfId="804" priority="120">
      <formula>$AU$51&lt;$O$62</formula>
    </cfRule>
    <cfRule type="expression" dxfId="803" priority="121">
      <formula>$AU$51&gt;=$O$64</formula>
    </cfRule>
  </conditionalFormatting>
  <conditionalFormatting sqref="V66:W66">
    <cfRule type="expression" dxfId="802" priority="122">
      <formula>$AU$51&lt;$O$64</formula>
    </cfRule>
    <cfRule type="expression" dxfId="801" priority="123">
      <formula>$AU$51&gt;=$O$66</formula>
    </cfRule>
  </conditionalFormatting>
  <conditionalFormatting sqref="V68:W68">
    <cfRule type="expression" dxfId="800" priority="124">
      <formula>$AU$51&lt;$O$66</formula>
    </cfRule>
    <cfRule type="expression" dxfId="799" priority="125">
      <formula>$AU$51&gt;=$O$68</formula>
    </cfRule>
  </conditionalFormatting>
  <conditionalFormatting sqref="V70:W70">
    <cfRule type="expression" dxfId="798" priority="126">
      <formula>$AU$51&lt;$O$68</formula>
    </cfRule>
    <cfRule type="expression" dxfId="797" priority="127">
      <formula>$AU$51&gt;=$O$70</formula>
    </cfRule>
  </conditionalFormatting>
  <conditionalFormatting sqref="V72:W72">
    <cfRule type="expression" dxfId="796" priority="128">
      <formula>$AU$51&lt;$O$70</formula>
    </cfRule>
    <cfRule type="expression" dxfId="795" priority="129">
      <formula>$AU$51&gt;=$O$72</formula>
    </cfRule>
  </conditionalFormatting>
  <conditionalFormatting sqref="V74:W74">
    <cfRule type="expression" dxfId="794" priority="130">
      <formula>$AU$51&lt;$O$72</formula>
    </cfRule>
    <cfRule type="expression" dxfId="793" priority="131">
      <formula>$AU$51&gt;=$O$74</formula>
    </cfRule>
  </conditionalFormatting>
  <conditionalFormatting sqref="V78:W78">
    <cfRule type="expression" dxfId="792" priority="132">
      <formula>$AU$51&lt;$O$76</formula>
    </cfRule>
  </conditionalFormatting>
  <conditionalFormatting sqref="V76:W76">
    <cfRule type="expression" dxfId="791" priority="133">
      <formula>$AU$51&lt;$O$74</formula>
    </cfRule>
    <cfRule type="expression" dxfId="790" priority="134">
      <formula>$AU$51&gt;=$O$76</formula>
    </cfRule>
  </conditionalFormatting>
  <conditionalFormatting sqref="M12:M43">
    <cfRule type="expression" dxfId="789" priority="116">
      <formula>AND($BP12&gt;0,$BM12 ="No_Reinforcement")</formula>
    </cfRule>
    <cfRule type="expression" dxfId="788" priority="117">
      <formula>$BM12="No_Reinforcement"</formula>
    </cfRule>
    <cfRule type="expression" dxfId="787" priority="3778">
      <formula>$BM12="Reinforcement"</formula>
    </cfRule>
  </conditionalFormatting>
  <conditionalFormatting sqref="G12:G43">
    <cfRule type="expression" dxfId="786" priority="4">
      <formula>$G12 = ""</formula>
    </cfRule>
    <cfRule type="expression" dxfId="785" priority="13">
      <formula>IF(AND(ISBLANK($B12), $G12 &lt;&gt; ""), "TRUE", "FALSE")</formula>
    </cfRule>
  </conditionalFormatting>
  <conditionalFormatting sqref="N9">
    <cfRule type="expression" dxfId="784" priority="5">
      <formula>$N$9 &lt; 0</formula>
    </cfRule>
  </conditionalFormatting>
  <conditionalFormatting sqref="F8:F9">
    <cfRule type="expression" dxfId="783" priority="12">
      <formula>$F$8 &lt; 0</formula>
    </cfRule>
  </conditionalFormatting>
  <conditionalFormatting sqref="G8:G9">
    <cfRule type="expression" dxfId="782" priority="10">
      <formula>$G$8 &lt; 0</formula>
    </cfRule>
  </conditionalFormatting>
  <conditionalFormatting sqref="H9">
    <cfRule type="expression" dxfId="781" priority="9">
      <formula>$H$9 &lt; 0</formula>
    </cfRule>
  </conditionalFormatting>
  <conditionalFormatting sqref="I9">
    <cfRule type="expression" dxfId="780" priority="8">
      <formula>$I$9 &lt; 0</formula>
    </cfRule>
  </conditionalFormatting>
  <dataValidations count="21">
    <dataValidation allowBlank="1" showInputMessage="1" showErrorMessage="1" error="No Design Stage chosen. Please select a Design Stage on the Project Info Tab." sqref="I9" xr:uid="{8EA8B4F7-5558-475E-84A7-8669D5DF5305}"/>
    <dataValidation allowBlank="1" showInputMessage="1" showErrorMessage="1" prompt="Set this value to 0 if the project is NOT a bridge. " sqref="J9" xr:uid="{5D987BF8-B773-46E0-934C-D9452EA9F5FC}"/>
    <dataValidation type="list" allowBlank="1" showInputMessage="1" showErrorMessage="1" sqref="M12" xr:uid="{C78A4CE6-72E7-43B1-A1A8-55E4FB5045EF}">
      <formula1>INDIRECT($BM12)</formula1>
    </dataValidation>
    <dataValidation type="list" allowBlank="1" showInputMessage="1" showErrorMessage="1" sqref="E16" xr:uid="{DDEDA7FA-1366-46DE-8EE8-52A13509E49B}">
      <formula1>INDIRECT($A$16)</formula1>
    </dataValidation>
    <dataValidation type="list" allowBlank="1" showInputMessage="1" showErrorMessage="1" sqref="E15" xr:uid="{A4BCE2D4-7CE7-4840-B315-AE97EF8E127C}">
      <formula1>INDIRECT($A$15)</formula1>
    </dataValidation>
    <dataValidation type="list" allowBlank="1" showInputMessage="1" showErrorMessage="1" sqref="E14" xr:uid="{0BC24971-A29F-4341-8A98-EBD557BC2746}">
      <formula1>INDIRECT($A$14)</formula1>
    </dataValidation>
    <dataValidation type="list" allowBlank="1" showInputMessage="1" showErrorMessage="1" sqref="E13" xr:uid="{4A3B2E23-A553-45A1-9855-24E3938D77AA}">
      <formula1>INDIRECT($A$13)</formula1>
    </dataValidation>
    <dataValidation type="list" allowBlank="1" showInputMessage="1" showErrorMessage="1" sqref="E12" xr:uid="{A36CFE57-C1C2-4F8C-8EE9-B9143040850B}">
      <formula1>INDIRECT($A$12)</formula1>
    </dataValidation>
    <dataValidation type="decimal" allowBlank="1" showInputMessage="1" showErrorMessage="1" error="No Design Stage chosen. Please select a Design Stage on the Project Info Tab." sqref="I8" xr:uid="{B7F8EF6E-9C9B-4A36-80B5-7D5A4EC43291}">
      <formula1>0.01</formula1>
      <formula2>1</formula2>
    </dataValidation>
    <dataValidation type="custom" allowBlank="1" showInputMessage="1" showErrorMessage="1" error="Cell cannot be edited because it is not a biogenic material. C34.2 for non-biogenic materials will always be zero." sqref="V12:V43" xr:uid="{86245234-D41D-42A2-9291-B3A9900D4466}">
      <formula1>IF(B12&lt;&gt;"Timber","TRUE",IF(AND(B12&lt;&gt;"Custom_EPD",C12&lt;&gt;"Timber_EPD"),"TRUE","FALSE"))</formula1>
    </dataValidation>
    <dataValidation showInputMessage="1" showErrorMessage="1" sqref="F8" xr:uid="{BC49E1BA-EE1B-4C96-AF48-B04C6493B8B4}"/>
    <dataValidation type="custom" allowBlank="1" showInputMessage="1" showErrorMessage="1" error="Material Quantity must not be negative." sqref="L12:L43" xr:uid="{349B33BF-805D-42D9-A2DF-0756FBFF4821}">
      <formula1>L12&gt;=0</formula1>
    </dataValidation>
    <dataValidation type="custom" errorStyle="warning" allowBlank="1" showInputMessage="1" showErrorMessage="1" error="'Component Lifespan' should be a positive number and less than or equal to the 'Design Life' of the building._x000a__x000a_The 'Design Life' is entered by the user on the 'Project Info' sheet. " sqref="G12:G43" xr:uid="{D0BE0548-6E85-4441-BB60-100AAF3C3B9E}">
      <formula1>AND(I12="No",G12&gt;1,G12&lt;=DESIGN_LIFE)</formula1>
    </dataValidation>
    <dataValidation type="whole" operator="greaterThanOrEqual" showInputMessage="1" showErrorMessage="1" error="Cannot enter a negative value." sqref="J12:J43" xr:uid="{DDCD9798-9A29-44A1-BDA5-C22C6FE86FCC}">
      <formula1>0</formula1>
    </dataValidation>
    <dataValidation type="list" allowBlank="1" showInputMessage="1" showErrorMessage="1" sqref="I12:I43" xr:uid="{6DA05D58-CFBE-4C5B-9DF6-19121A88C62C}">
      <formula1>"No, Yes"</formula1>
    </dataValidation>
    <dataValidation type="list" allowBlank="1" showInputMessage="1" showErrorMessage="1" sqref="B12:B43" xr:uid="{9141B998-018F-48D8-B633-4E8D07BC7D15}">
      <formula1>Material_list</formula1>
    </dataValidation>
    <dataValidation type="list" allowBlank="1" showInputMessage="1" showErrorMessage="1" sqref="C12:D43" xr:uid="{2761C8D3-DFDE-4451-8AB6-A812EDD95DC1}">
      <formula1>INDIRECT(B12)</formula1>
    </dataValidation>
    <dataValidation type="list" allowBlank="1" showInputMessage="1" showErrorMessage="1" sqref="E17:E43" xr:uid="{E3375519-D59B-4092-924D-61B7D2127C61}">
      <formula1>INDIRECT($A$17)</formula1>
    </dataValidation>
    <dataValidation type="list" allowBlank="1" showInputMessage="1" showErrorMessage="1" sqref="K45 K12:K43" xr:uid="{5F6532EB-5117-441A-8F1C-611AC1AE9C4D}">
      <formula1>LST_MATQUANT</formula1>
    </dataValidation>
    <dataValidation type="list" allowBlank="1" showInputMessage="1" showErrorMessage="1" sqref="M45 M13:M43" xr:uid="{424B44D5-0657-442F-A66B-B03880E88BDC}">
      <formula1>INDIRECT(BM13)</formula1>
    </dataValidation>
    <dataValidation type="decimal" allowBlank="1" showInputMessage="1" showErrorMessage="1" error="Please enter a value between 1-100." sqref="K8:K9" xr:uid="{2DFAC979-67B6-45BC-8952-44A63E3551F6}">
      <formula1>0.01</formula1>
      <formula2>1</formula2>
    </dataValidation>
  </dataValidations>
  <printOptions horizontalCentered="1" verticalCentered="1"/>
  <pageMargins left="0.23622047244094491" right="0.23622047244094491" top="0.74803149606299213" bottom="0.74803149606299213" header="0.31496062992125984" footer="0.31496062992125984"/>
  <pageSetup paperSize="8" scale="43"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49569" r:id="rId4" name="Button 1">
              <controlPr defaultSize="0" print="0" autoFill="0" autoPict="0" macro="[0]!PrintPDF" altText="Print Page- PDF">
                <anchor moveWithCells="1">
                  <from>
                    <xdr:col>2</xdr:col>
                    <xdr:colOff>276225</xdr:colOff>
                    <xdr:row>2</xdr:row>
                    <xdr:rowOff>9525</xdr:rowOff>
                  </from>
                  <to>
                    <xdr:col>2</xdr:col>
                    <xdr:colOff>2076450</xdr:colOff>
                    <xdr:row>2</xdr:row>
                    <xdr:rowOff>314325</xdr:rowOff>
                  </to>
                </anchor>
              </controlPr>
            </control>
          </mc:Choice>
        </mc:AlternateContent>
        <mc:AlternateContent xmlns:mc="http://schemas.openxmlformats.org/markup-compatibility/2006">
          <mc:Choice Requires="x14">
            <control shapeId="749570" r:id="rId5" name="Button 2">
              <controlPr defaultSize="0" print="0" autoFill="0" autoPict="0" macro="[0]!Reset_Default_Values_Scheme">
                <anchor moveWithCells="1" sizeWithCells="1">
                  <from>
                    <xdr:col>3</xdr:col>
                    <xdr:colOff>609600</xdr:colOff>
                    <xdr:row>1</xdr:row>
                    <xdr:rowOff>171450</xdr:rowOff>
                  </from>
                  <to>
                    <xdr:col>3</xdr:col>
                    <xdr:colOff>2305050</xdr:colOff>
                    <xdr:row>3</xdr:row>
                    <xdr:rowOff>38100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6" id="{D98D480B-2A7C-43E0-B7BB-A4EA5D4C20FD}">
            <xm:f>IF('Project Info'!C11 = "Yes", TRUE, FALSE)</xm:f>
            <x14:dxf>
              <font>
                <color theme="2" tint="-0.499984740745262"/>
              </font>
              <fill>
                <patternFill>
                  <bgColor theme="2" tint="-0.499984740745262"/>
                </patternFill>
              </fill>
              <border>
                <right style="thin">
                  <color auto="1"/>
                </right>
                <top style="thin">
                  <color auto="1"/>
                </top>
                <vertical/>
                <horizontal/>
              </border>
            </x14:dxf>
          </x14:cfRule>
          <xm:sqref>C9</xm:sqref>
        </x14:conditionalFormatting>
        <x14:conditionalFormatting xmlns:xm="http://schemas.microsoft.com/office/excel/2006/main">
          <x14:cfRule type="expression" priority="25" id="{5B34CE3D-1074-4150-8F9D-0C8BEB36B5F8}">
            <xm:f>IF('Project Info'!C11 = "Yes", TRUE, FALSE)</xm:f>
            <x14:dxf>
              <font>
                <b val="0"/>
                <i val="0"/>
                <color theme="2" tint="-0.499984740745262"/>
              </font>
              <fill>
                <patternFill>
                  <bgColor theme="2" tint="-0.499984740745262"/>
                </patternFill>
              </fill>
              <border>
                <right style="thin">
                  <color auto="1"/>
                </right>
                <top style="thin">
                  <color auto="1"/>
                </top>
                <vertical/>
                <horizontal/>
              </border>
            </x14:dxf>
          </x14:cfRule>
          <xm:sqref>D9</xm:sqref>
        </x14:conditionalFormatting>
        <x14:conditionalFormatting xmlns:xm="http://schemas.microsoft.com/office/excel/2006/main">
          <x14:cfRule type="expression" priority="87" id="{764E0930-7CC0-4228-A289-D9FCEA96197A}">
            <xm:f>$F$8&lt;&gt;'Default Values'!$C$6</xm:f>
            <x14:dxf>
              <font>
                <b val="0"/>
                <i val="0"/>
              </font>
              <fill>
                <patternFill patternType="solid">
                  <bgColor theme="5" tint="0.39994506668294322"/>
                </patternFill>
              </fill>
            </x14:dxf>
          </x14:cfRule>
          <x14:cfRule type="expression" priority="88" id="{59B1FC4D-E36D-48EF-82E8-E42C50E3FFA8}">
            <xm:f>'Default Values'!$C$6</xm:f>
            <x14:dxf>
              <font>
                <b val="0"/>
                <i val="0"/>
                <strike val="0"/>
              </font>
            </x14:dxf>
          </x14:cfRule>
          <xm:sqref>F8</xm:sqref>
        </x14:conditionalFormatting>
        <x14:conditionalFormatting xmlns:xm="http://schemas.microsoft.com/office/excel/2006/main">
          <x14:cfRule type="expression" priority="77" id="{25714E3D-5435-4F2A-9A1C-C963292B3467}">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H47</xm:sqref>
        </x14:conditionalFormatting>
        <x14:conditionalFormatting xmlns:xm="http://schemas.microsoft.com/office/excel/2006/main">
          <x14:cfRule type="expression" priority="76" id="{7C3DF859-9F49-445F-B2EF-DF342B43EBB3}">
            <xm:f>IF('Project Info'!C11 = "Yes", TRUE, FALSE)</xm:f>
            <x14:dxf>
              <font>
                <b val="0"/>
                <i val="0"/>
                <color theme="0" tint="-4.9989318521683403E-2"/>
              </font>
              <fill>
                <patternFill>
                  <bgColor theme="0" tint="-4.9989318521683403E-2"/>
                </patternFill>
              </fill>
              <border>
                <right style="thin">
                  <color theme="0" tint="-4.9989318521683403E-2"/>
                </right>
                <top style="thin">
                  <color theme="0" tint="-4.9989318521683403E-2"/>
                </top>
                <bottom style="thin">
                  <color theme="0" tint="-4.9989318521683403E-2"/>
                </bottom>
                <vertical/>
                <horizontal/>
              </border>
            </x14:dxf>
          </x14:cfRule>
          <xm:sqref>G48</xm:sqref>
        </x14:conditionalFormatting>
        <x14:conditionalFormatting xmlns:xm="http://schemas.microsoft.com/office/excel/2006/main">
          <x14:cfRule type="expression" priority="75" id="{BF0C481C-CD67-4935-80BC-3C4A878AD564}">
            <xm:f>IF('Project Info'!C11 = "Yes", TRUE, FALSE)</xm:f>
            <x14:dxf>
              <font>
                <color theme="0" tint="-4.9989318521683403E-2"/>
              </font>
              <fill>
                <patternFill>
                  <bgColor theme="0" tint="-4.9989318521683403E-2"/>
                </patternFill>
              </fill>
              <border>
                <right style="thin">
                  <color theme="0" tint="-4.9989318521683403E-2"/>
                </right>
                <top style="thin">
                  <color theme="0" tint="-4.9989318521683403E-2"/>
                </top>
                <bottom style="thin">
                  <color theme="0" tint="-4.9989318521683403E-2"/>
                </bottom>
                <vertical/>
                <horizontal/>
              </border>
            </x14:dxf>
          </x14:cfRule>
          <xm:sqref>G49</xm:sqref>
        </x14:conditionalFormatting>
        <x14:conditionalFormatting xmlns:xm="http://schemas.microsoft.com/office/excel/2006/main">
          <x14:cfRule type="expression" priority="74" id="{C744AC09-0CB1-4E33-90AD-82A23C0D281F}">
            <xm:f>IF('Project Info'!C11 = "Yes", TRUE, FALSE)</xm:f>
            <x14:dxf>
              <font>
                <b val="0"/>
                <i val="0"/>
                <color theme="0" tint="-4.9989318521683403E-2"/>
              </font>
              <fill>
                <patternFill>
                  <bgColor theme="0" tint="-4.9989318521683403E-2"/>
                </patternFill>
              </fill>
              <border>
                <right style="thin">
                  <color theme="0" tint="-4.9989318521683403E-2"/>
                </right>
                <top style="thin">
                  <color theme="0" tint="-4.9989318521683403E-2"/>
                </top>
                <bottom style="thin">
                  <color theme="0" tint="-4.9989318521683403E-2"/>
                </bottom>
                <vertical/>
                <horizontal/>
              </border>
            </x14:dxf>
          </x14:cfRule>
          <xm:sqref>G50</xm:sqref>
        </x14:conditionalFormatting>
        <x14:conditionalFormatting xmlns:xm="http://schemas.microsoft.com/office/excel/2006/main">
          <x14:cfRule type="expression" priority="73" id="{D6502A1D-A6BF-4EFC-B0F7-DCBB7236D48B}">
            <xm:f>IF('Project Info'!C11 = "Yes", TRUE, FALSE)</xm:f>
            <x14:dxf>
              <font>
                <b val="0"/>
                <i val="0"/>
                <color theme="0" tint="-4.9989318521683403E-2"/>
              </font>
              <fill>
                <patternFill>
                  <bgColor theme="0" tint="-4.9989318521683403E-2"/>
                </patternFill>
              </fill>
              <border>
                <right style="thin">
                  <color theme="0" tint="-4.9989318521683403E-2"/>
                </right>
                <top style="thin">
                  <color theme="0" tint="-4.9989318521683403E-2"/>
                </top>
                <bottom style="thin">
                  <color theme="0" tint="-4.9989318521683403E-2"/>
                </bottom>
                <vertical/>
                <horizontal/>
              </border>
            </x14:dxf>
          </x14:cfRule>
          <xm:sqref>G51</xm:sqref>
        </x14:conditionalFormatting>
        <x14:conditionalFormatting xmlns:xm="http://schemas.microsoft.com/office/excel/2006/main">
          <x14:cfRule type="expression" priority="72" id="{787B559C-E1CF-4017-BF88-FB603BC4F2BA}">
            <xm:f>IF('Project Info'!C11 = "Yes", TRUE, FALSE)</xm:f>
            <x14:dxf>
              <font>
                <color theme="0" tint="-4.9989318521683403E-2"/>
              </font>
              <fill>
                <patternFill>
                  <bgColor theme="0" tint="-4.9989318521683403E-2"/>
                </patternFill>
              </fill>
              <border>
                <right style="thin">
                  <color theme="0" tint="-4.9989318521683403E-2"/>
                </right>
                <top style="thin">
                  <color theme="0" tint="-4.9989318521683403E-2"/>
                </top>
                <bottom style="thin">
                  <color theme="0" tint="-4.9989318521683403E-2"/>
                </bottom>
                <vertical/>
                <horizontal/>
              </border>
            </x14:dxf>
          </x14:cfRule>
          <xm:sqref>G52</xm:sqref>
        </x14:conditionalFormatting>
        <x14:conditionalFormatting xmlns:xm="http://schemas.microsoft.com/office/excel/2006/main">
          <x14:cfRule type="expression" priority="71" id="{1B48305A-378E-45A0-90FD-16A04645DAD7}">
            <xm:f>IF('Project Info'!C11 = "Yes", TRUE, FALSE)</xm:f>
            <x14:dxf>
              <font>
                <color theme="0" tint="-4.9989318521683403E-2"/>
              </font>
              <fill>
                <patternFill>
                  <bgColor theme="0" tint="-4.9989318521683403E-2"/>
                </patternFill>
              </fill>
              <border>
                <right style="thin">
                  <color theme="0" tint="-4.9989318521683403E-2"/>
                </right>
                <top style="thin">
                  <color theme="0" tint="-4.9989318521683403E-2"/>
                </top>
                <bottom style="thin">
                  <color theme="0" tint="-4.9989318521683403E-2"/>
                </bottom>
                <vertical/>
                <horizontal/>
              </border>
            </x14:dxf>
          </x14:cfRule>
          <xm:sqref>G53</xm:sqref>
        </x14:conditionalFormatting>
        <x14:conditionalFormatting xmlns:xm="http://schemas.microsoft.com/office/excel/2006/main">
          <x14:cfRule type="expression" priority="70" id="{08D4F6A3-5438-431F-92F9-A61935153385}">
            <xm:f>IF('Project Info'!C11 = "Yes", TRUE, FALSE)</xm:f>
            <x14:dxf>
              <font>
                <color theme="0" tint="-4.9989318521683403E-2"/>
              </font>
              <fill>
                <patternFill>
                  <bgColor theme="0" tint="-4.9989318521683403E-2"/>
                </patternFill>
              </fill>
              <border>
                <right style="thin">
                  <color theme="0" tint="-4.9989318521683403E-2"/>
                </right>
                <top style="thin">
                  <color theme="0" tint="-4.9989318521683403E-2"/>
                </top>
                <bottom style="thin">
                  <color theme="0" tint="-4.9989318521683403E-2"/>
                </bottom>
                <vertical/>
                <horizontal/>
              </border>
            </x14:dxf>
          </x14:cfRule>
          <xm:sqref>G54</xm:sqref>
        </x14:conditionalFormatting>
        <x14:conditionalFormatting xmlns:xm="http://schemas.microsoft.com/office/excel/2006/main">
          <x14:cfRule type="expression" priority="69" id="{882A287C-2E5D-43AC-902A-741C5F81AF5F}">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H48</xm:sqref>
        </x14:conditionalFormatting>
        <x14:conditionalFormatting xmlns:xm="http://schemas.microsoft.com/office/excel/2006/main">
          <x14:cfRule type="expression" priority="68" id="{1F34DF87-84AB-4408-B347-BEA7BCEB03E2}">
            <xm:f>IF('Project Info'!C11 = "Yes", TRUE, FALSE)</xm:f>
            <x14: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H49</xm:sqref>
        </x14:conditionalFormatting>
        <x14:conditionalFormatting xmlns:xm="http://schemas.microsoft.com/office/excel/2006/main">
          <x14:cfRule type="expression" priority="67" id="{ACD35E40-5B4D-4AD9-8D92-9C0DDFA055D2}">
            <xm:f>IF('Project Info'!C11 = "Yes", TRUE, FALSE)</xm:f>
            <x14: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H50</xm:sqref>
        </x14:conditionalFormatting>
        <x14:conditionalFormatting xmlns:xm="http://schemas.microsoft.com/office/excel/2006/main">
          <x14:cfRule type="expression" priority="66" id="{5185E3EB-0879-43B2-BC61-2BD6C2CB417B}">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H51</xm:sqref>
        </x14:conditionalFormatting>
        <x14:conditionalFormatting xmlns:xm="http://schemas.microsoft.com/office/excel/2006/main">
          <x14:cfRule type="expression" priority="65" id="{8FF12984-4228-4EE8-9C59-31FF9EB37E56}">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H52</xm:sqref>
        </x14:conditionalFormatting>
        <x14:conditionalFormatting xmlns:xm="http://schemas.microsoft.com/office/excel/2006/main">
          <x14:cfRule type="expression" priority="64" id="{57ACBCF2-F64C-412A-AD89-8652FB77332E}">
            <xm:f>IF('Project Info'!C11 = "Yes", TRUE, FALSE)</xm:f>
            <x14: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H53</xm:sqref>
        </x14:conditionalFormatting>
        <x14:conditionalFormatting xmlns:xm="http://schemas.microsoft.com/office/excel/2006/main">
          <x14:cfRule type="expression" priority="63" id="{E3A48ABD-0ADF-4F40-ABD7-2C53E36362B7}">
            <xm:f>IF('Project Info'!C11 = "Yes", TRUE, FALSE)</xm:f>
            <x14: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H54</xm:sqref>
        </x14:conditionalFormatting>
        <x14:conditionalFormatting xmlns:xm="http://schemas.microsoft.com/office/excel/2006/main">
          <x14:cfRule type="expression" priority="62" id="{C538E20E-C07C-434C-8259-7FC3E7D658A7}">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I48</xm:sqref>
        </x14:conditionalFormatting>
        <x14:conditionalFormatting xmlns:xm="http://schemas.microsoft.com/office/excel/2006/main">
          <x14:cfRule type="expression" priority="61" id="{23DAC79B-93B5-4BEA-A54D-31B068534A8B}">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I49</xm:sqref>
        </x14:conditionalFormatting>
        <x14:conditionalFormatting xmlns:xm="http://schemas.microsoft.com/office/excel/2006/main">
          <x14:cfRule type="expression" priority="60" id="{E864AD35-F1BE-47CA-8F1D-8F85B171DF8F}">
            <xm:f>IF('Project Info'!C11 = "Yes", TRUE, FALSE)</xm:f>
            <x14: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I50</xm:sqref>
        </x14:conditionalFormatting>
        <x14:conditionalFormatting xmlns:xm="http://schemas.microsoft.com/office/excel/2006/main">
          <x14:cfRule type="expression" priority="59" id="{D16E5F4A-E408-4A39-BBD7-0589C738FD6C}">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I51</xm:sqref>
        </x14:conditionalFormatting>
        <x14:conditionalFormatting xmlns:xm="http://schemas.microsoft.com/office/excel/2006/main">
          <x14:cfRule type="expression" priority="58" id="{51331229-1858-4B48-BDA7-09BED6668B51}">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I52</xm:sqref>
        </x14:conditionalFormatting>
        <x14:conditionalFormatting xmlns:xm="http://schemas.microsoft.com/office/excel/2006/main">
          <x14:cfRule type="expression" priority="57" id="{6F7FD23B-AE6B-47BB-A2FF-77EF6AE9740D}">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I53</xm:sqref>
        </x14:conditionalFormatting>
        <x14:conditionalFormatting xmlns:xm="http://schemas.microsoft.com/office/excel/2006/main">
          <x14:cfRule type="expression" priority="56" id="{8AFAC147-8651-431B-BBBD-5F7D8E784B36}">
            <xm:f>IF('Project Info'!C11 = "Yes", TRUE, FALSE)</xm:f>
            <x14: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I54</xm:sqref>
        </x14:conditionalFormatting>
        <x14:conditionalFormatting xmlns:xm="http://schemas.microsoft.com/office/excel/2006/main">
          <x14:cfRule type="expression" priority="55" id="{30401F6B-503E-4F42-B64D-96E33BD70453}">
            <xm:f>IF('Project Info'!C11 = "Yes", TRUE, FALSE)</xm:f>
            <x14: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J48</xm:sqref>
        </x14:conditionalFormatting>
        <x14:conditionalFormatting xmlns:xm="http://schemas.microsoft.com/office/excel/2006/main">
          <x14:cfRule type="expression" priority="54" id="{56E45044-05CE-4A75-AF08-C30FB686EE78}">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J49</xm:sqref>
        </x14:conditionalFormatting>
        <x14:conditionalFormatting xmlns:xm="http://schemas.microsoft.com/office/excel/2006/main">
          <x14:cfRule type="expression" priority="53" id="{D7DF28C2-D8FE-4889-9D50-535176A63DB8}">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J50</xm:sqref>
        </x14:conditionalFormatting>
        <x14:conditionalFormatting xmlns:xm="http://schemas.microsoft.com/office/excel/2006/main">
          <x14:cfRule type="expression" priority="52" id="{F545F806-B45C-499A-A4BD-8530B64B2F8B}">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J51</xm:sqref>
        </x14:conditionalFormatting>
        <x14:conditionalFormatting xmlns:xm="http://schemas.microsoft.com/office/excel/2006/main">
          <x14:cfRule type="expression" priority="51" id="{22C4438E-0330-4918-8176-5F83D196864E}">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J52</xm:sqref>
        </x14:conditionalFormatting>
        <x14:conditionalFormatting xmlns:xm="http://schemas.microsoft.com/office/excel/2006/main">
          <x14:cfRule type="expression" priority="50" id="{5359AC6E-DB7A-457F-864B-3C3EE6A0CEB8}">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J53</xm:sqref>
        </x14:conditionalFormatting>
        <x14:conditionalFormatting xmlns:xm="http://schemas.microsoft.com/office/excel/2006/main">
          <x14:cfRule type="expression" priority="49" id="{366A3CD9-F453-4243-A10A-BFF2277F8A2A}">
            <xm:f>IF('Project Info'!C11 = "Yes", TRUE, FALSE)</xm:f>
            <x14: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J54</xm:sqref>
        </x14:conditionalFormatting>
        <x14:conditionalFormatting xmlns:xm="http://schemas.microsoft.com/office/excel/2006/main">
          <x14:cfRule type="expression" priority="48" id="{B0F77E31-9529-4043-A6AB-6A3A7F6DCE05}">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K47:L47</xm:sqref>
        </x14:conditionalFormatting>
        <x14:conditionalFormatting xmlns:xm="http://schemas.microsoft.com/office/excel/2006/main">
          <x14:cfRule type="expression" priority="47" id="{5564D783-7D56-4F29-9F87-38B530FEBECB}">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K48</xm:sqref>
        </x14:conditionalFormatting>
        <x14:conditionalFormatting xmlns:xm="http://schemas.microsoft.com/office/excel/2006/main">
          <x14:cfRule type="expression" priority="46" id="{2C242F30-8C3C-4B5B-B4B7-445EF29A371A}">
            <xm:f>IF('Project Info'!C11 = "Yes", TRUE, FALSE)</xm:f>
            <x14: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K49</xm:sqref>
        </x14:conditionalFormatting>
        <x14:conditionalFormatting xmlns:xm="http://schemas.microsoft.com/office/excel/2006/main">
          <x14:cfRule type="expression" priority="45" id="{78DE54C6-C9CC-4A7D-9F0C-3CA198246D3E}">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K50</xm:sqref>
        </x14:conditionalFormatting>
        <x14:conditionalFormatting xmlns:xm="http://schemas.microsoft.com/office/excel/2006/main">
          <x14:cfRule type="expression" priority="44" id="{22E237E7-B5F2-4EBD-9051-AF696373CD98}">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K51</xm:sqref>
        </x14:conditionalFormatting>
        <x14:conditionalFormatting xmlns:xm="http://schemas.microsoft.com/office/excel/2006/main">
          <x14:cfRule type="expression" priority="43" id="{B1873503-DFAF-4F3F-BA8C-5807F34A6E6A}">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K52</xm:sqref>
        </x14:conditionalFormatting>
        <x14:conditionalFormatting xmlns:xm="http://schemas.microsoft.com/office/excel/2006/main">
          <x14:cfRule type="expression" priority="42" id="{586D7CC7-43E0-466E-8700-225C7CCA9618}">
            <xm:f>IF('Project Info'!C11 = "Yes", TRUE, FALSE)</xm:f>
            <x14: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K53</xm:sqref>
        </x14:conditionalFormatting>
        <x14:conditionalFormatting xmlns:xm="http://schemas.microsoft.com/office/excel/2006/main">
          <x14:cfRule type="expression" priority="41" id="{B4BEDC2D-0F96-48DF-96AA-6E5065C47EDC}">
            <xm:f>IF('Project Info'!C11 = "Yes", TRUE, FALSE)</xm:f>
            <x14: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K54</xm:sqref>
        </x14:conditionalFormatting>
        <x14:conditionalFormatting xmlns:xm="http://schemas.microsoft.com/office/excel/2006/main">
          <x14:cfRule type="expression" priority="40" id="{1E16BD71-ED00-43CE-A875-414B5241E8CA}">
            <xm:f>IF('Project Info'!C11 = "Yes", TRUE, FALSE)</xm:f>
            <x14: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L48</xm:sqref>
        </x14:conditionalFormatting>
        <x14:conditionalFormatting xmlns:xm="http://schemas.microsoft.com/office/excel/2006/main">
          <x14:cfRule type="expression" priority="39" id="{ED9435FC-4D27-4C90-9FF0-D87AFF06DD93}">
            <xm:f>IF('Project Info'!C11 = "Yes", TRUE, FALSE)</xm:f>
            <x14: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L49</xm:sqref>
        </x14:conditionalFormatting>
        <x14:conditionalFormatting xmlns:xm="http://schemas.microsoft.com/office/excel/2006/main">
          <x14:cfRule type="expression" priority="38" id="{33DA6867-4E5E-4464-ADDB-C140DAD725A3}">
            <xm:f>IF('Project Info'!C11 = "Yes", TRUE, FALSE)</xm:f>
            <x14: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L50</xm:sqref>
        </x14:conditionalFormatting>
        <x14:conditionalFormatting xmlns:xm="http://schemas.microsoft.com/office/excel/2006/main">
          <x14:cfRule type="expression" priority="37" id="{6C646954-DCE6-4560-80A5-ADFD4E07257E}">
            <xm:f>IF('Project Info'!C11 = "Yes", TRUE, FALSE)</xm:f>
            <x14: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L51</xm:sqref>
        </x14:conditionalFormatting>
        <x14:conditionalFormatting xmlns:xm="http://schemas.microsoft.com/office/excel/2006/main">
          <x14:cfRule type="expression" priority="36" id="{FA07E97B-2342-4CDB-9398-3DF5D2D16C4D}">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L52</xm:sqref>
        </x14:conditionalFormatting>
        <x14:conditionalFormatting xmlns:xm="http://schemas.microsoft.com/office/excel/2006/main">
          <x14:cfRule type="expression" priority="35" id="{62BAFCFF-4550-4598-A465-82EB0A92D159}">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L53</xm:sqref>
        </x14:conditionalFormatting>
        <x14:conditionalFormatting xmlns:xm="http://schemas.microsoft.com/office/excel/2006/main">
          <x14:cfRule type="expression" priority="34" id="{B66C6AAF-32F1-44E9-9EB5-DA3DC76DDE00}">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L54</xm:sqref>
        </x14:conditionalFormatting>
        <x14:conditionalFormatting xmlns:xm="http://schemas.microsoft.com/office/excel/2006/main">
          <x14:cfRule type="expression" priority="33" id="{40D2EBF6-3C13-40AA-884E-65936FBF8CB5}">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M48</xm:sqref>
        </x14:conditionalFormatting>
        <x14:conditionalFormatting xmlns:xm="http://schemas.microsoft.com/office/excel/2006/main">
          <x14:cfRule type="expression" priority="32" id="{1D8D4AD2-5F74-474E-B72C-9A74CABA2E16}">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M49</xm:sqref>
        </x14:conditionalFormatting>
        <x14:conditionalFormatting xmlns:xm="http://schemas.microsoft.com/office/excel/2006/main">
          <x14:cfRule type="expression" priority="31" id="{7CFF73D5-EF99-47DF-9AD4-F3F6FCA9EBC4}">
            <xm:f>IF('Project Info'!C11 = "Yes", TRUE, FALSE)</xm:f>
            <x14: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M50</xm:sqref>
        </x14:conditionalFormatting>
        <x14:conditionalFormatting xmlns:xm="http://schemas.microsoft.com/office/excel/2006/main">
          <x14:cfRule type="expression" priority="30" id="{35CE8464-571A-4721-AC77-710EF3D063D1}">
            <xm:f>IF('Project Info'!C11 = "Yes", TRUE, FALSE)</xm:f>
            <x14: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M51</xm:sqref>
        </x14:conditionalFormatting>
        <x14:conditionalFormatting xmlns:xm="http://schemas.microsoft.com/office/excel/2006/main">
          <x14:cfRule type="expression" priority="29" id="{8298C5C5-FFCE-4B99-AF95-601FE2A7FD19}">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M52</xm:sqref>
        </x14:conditionalFormatting>
        <x14:conditionalFormatting xmlns:xm="http://schemas.microsoft.com/office/excel/2006/main">
          <x14:cfRule type="expression" priority="28" id="{D15BE267-FD8E-4A1C-A6DF-259ADDAD1200}">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M53</xm:sqref>
        </x14:conditionalFormatting>
        <x14:conditionalFormatting xmlns:xm="http://schemas.microsoft.com/office/excel/2006/main">
          <x14:cfRule type="expression" priority="27" id="{D28CE42A-9E61-4F6B-A24B-9032A049B592}">
            <xm:f>IF('Project Info'!C11 = "Yes", TRUE, FALSE)</xm:f>
            <x14: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M54</xm:sqref>
        </x14:conditionalFormatting>
        <x14:conditionalFormatting xmlns:xm="http://schemas.microsoft.com/office/excel/2006/main">
          <x14:cfRule type="expression" priority="15" id="{8B972870-8116-4DAC-9DEB-AC03CB3260A3}">
            <xm:f>ISBLANK('Project Info'!$C$10)</xm:f>
            <x14:dxf>
              <font>
                <color theme="0" tint="-4.9989318521683403E-2"/>
              </font>
              <fill>
                <patternFill>
                  <bgColor theme="0" tint="-4.9989318521683403E-2"/>
                </patternFill>
              </fill>
              <border>
                <left/>
                <right/>
                <top/>
                <bottom/>
                <vertical/>
                <horizontal/>
              </border>
            </x14:dxf>
          </x14:cfRule>
          <xm:sqref>R54:U55</xm:sqref>
        </x14:conditionalFormatting>
        <x14:conditionalFormatting xmlns:xm="http://schemas.microsoft.com/office/excel/2006/main">
          <x14:cfRule type="expression" priority="14" id="{028A62D4-5CE6-4C8E-8156-3E6B448DDFC8}">
            <xm:f>IF(AND('Project Info'!C10 &lt;&gt; "", N9 = ""), TRUE, FALSE)</xm:f>
            <x14:dxf>
              <fill>
                <patternFill>
                  <bgColor rgb="FFFF0000"/>
                </patternFill>
              </fill>
            </x14:dxf>
          </x14:cfRule>
          <xm:sqref>N9</xm:sqref>
        </x14:conditionalFormatting>
        <x14:conditionalFormatting xmlns:xm="http://schemas.microsoft.com/office/excel/2006/main">
          <x14:cfRule type="expression" priority="118" id="{76A90C42-A03D-460F-9A66-94692CBB13D3}">
            <xm:f>AND(L12&gt;0,COUNTIF('Custom Data'!$R$16:$R$39,M12)=0)</xm:f>
            <x14:dxf>
              <fill>
                <patternFill>
                  <bgColor rgb="FFFF0000"/>
                </patternFill>
              </fill>
            </x14:dxf>
          </x14:cfRule>
          <xm:sqref>M12:M43</xm:sqref>
        </x14:conditionalFormatting>
        <x14:conditionalFormatting xmlns:xm="http://schemas.microsoft.com/office/excel/2006/main">
          <x14:cfRule type="expression" priority="11" id="{B5E9A6B8-B16E-4DBA-8505-884653495301}">
            <xm:f>$G$8 &lt;&gt; 'Default Values'!$C$7</xm:f>
            <x14:dxf>
              <fill>
                <patternFill>
                  <bgColor theme="5" tint="0.39994506668294322"/>
                </patternFill>
              </fill>
            </x14:dxf>
          </x14:cfRule>
          <xm:sqref>G8:G9</xm:sqref>
        </x14:conditionalFormatting>
        <x14:conditionalFormatting xmlns:xm="http://schemas.microsoft.com/office/excel/2006/main">
          <x14:cfRule type="expression" priority="6" id="{4AB1E8DF-4F40-4AE0-9A9D-BEFE827025F0}">
            <xm:f>$K$8 &lt;&gt; 'Default Values'!$AA$6</xm:f>
            <x14:dxf>
              <fill>
                <patternFill>
                  <bgColor theme="5" tint="0.39994506668294322"/>
                </patternFill>
              </fill>
            </x14:dxf>
          </x14:cfRule>
          <xm:sqref>K8:K9</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F42DA271-45E8-40C0-88D2-60F00C700ACB}">
          <x14:formula1>
            <xm:f>'Default Values'!$F$6:$F$8</xm:f>
          </x14:formula1>
          <xm:sqref>L8</xm:sqref>
        </x14:dataValidation>
        <x14:dataValidation type="list" allowBlank="1" showInputMessage="1" showErrorMessage="1" xr:uid="{EEB77653-939F-49D0-AFCB-E8DB4F509A09}">
          <x14:formula1>
            <xm:f>'Default Values'!$AG$6:$AG$8</xm:f>
          </x14:formula1>
          <xm:sqref>H12:H43</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EA3F77-88C8-4798-B335-6F87941B1BE9}">
  <sheetPr codeName="Sheet44" filterMode="1">
    <tabColor theme="5"/>
    <pageSetUpPr fitToPage="1"/>
  </sheetPr>
  <dimension ref="A1:HH364"/>
  <sheetViews>
    <sheetView showGridLines="0" zoomScale="70" zoomScaleNormal="70" zoomScaleSheetLayoutView="55" zoomScalePageLayoutView="55" workbookViewId="0">
      <selection activeCell="K42" sqref="K42"/>
    </sheetView>
  </sheetViews>
  <sheetFormatPr defaultColWidth="9" defaultRowHeight="14.25"/>
  <cols>
    <col min="1" max="1" width="2.625" style="101" customWidth="1"/>
    <col min="2" max="2" width="20.75" style="93" customWidth="1"/>
    <col min="3" max="3" width="31.5" style="93" customWidth="1"/>
    <col min="4" max="4" width="39.25" style="93" customWidth="1"/>
    <col min="5" max="5" width="32.125" style="93" customWidth="1"/>
    <col min="6" max="6" width="26.125" style="93" customWidth="1"/>
    <col min="7" max="7" width="21.125" style="93" customWidth="1"/>
    <col min="8" max="8" width="19" style="93" customWidth="1"/>
    <col min="9" max="9" width="17.25" style="93" customWidth="1"/>
    <col min="10" max="10" width="16.875" style="93" customWidth="1"/>
    <col min="11" max="11" width="20.25" style="93" customWidth="1"/>
    <col min="12" max="12" width="17.5" style="93" customWidth="1"/>
    <col min="13" max="13" width="27.125" style="1" customWidth="1"/>
    <col min="14" max="14" width="23.5" style="1" customWidth="1"/>
    <col min="15" max="15" width="12" style="1" customWidth="1"/>
    <col min="16" max="16" width="7.75" style="1" customWidth="1"/>
    <col min="17" max="17" width="8.125" style="1" customWidth="1"/>
    <col min="18" max="22" width="7.75" style="1" customWidth="1"/>
    <col min="23" max="23" width="16.5" style="1" customWidth="1"/>
    <col min="24" max="24" width="19.75" style="186" customWidth="1"/>
    <col min="25" max="25" width="9" style="206" customWidth="1"/>
    <col min="26" max="26" width="22.25" style="205" customWidth="1"/>
    <col min="27" max="27" width="12.875" style="206" customWidth="1"/>
    <col min="28" max="28" width="8.625" style="206" customWidth="1"/>
    <col min="29" max="31" width="9" style="206" customWidth="1"/>
    <col min="32" max="32" width="47.25" style="206" customWidth="1"/>
    <col min="33" max="33" width="9" style="206" customWidth="1"/>
    <col min="34" max="34" width="9.75" style="206" customWidth="1"/>
    <col min="35" max="35" width="9" style="206" customWidth="1"/>
    <col min="36" max="36" width="11.75" style="206" customWidth="1"/>
    <col min="37" max="38" width="9" style="380" customWidth="1"/>
    <col min="39" max="39" width="17.75" style="380" customWidth="1"/>
    <col min="40" max="40" width="9.125" style="380" customWidth="1"/>
    <col min="41" max="41" width="9" style="380" customWidth="1"/>
    <col min="42" max="42" width="17.875" style="380" customWidth="1"/>
    <col min="43" max="43" width="9.75" style="380" customWidth="1"/>
    <col min="44" max="45" width="9.75" style="206" customWidth="1"/>
    <col min="46" max="46" width="9.25" style="206" customWidth="1"/>
    <col min="47" max="47" width="22.25" style="206" customWidth="1"/>
    <col min="48" max="48" width="20.875" style="206" bestFit="1" customWidth="1"/>
    <col min="49" max="50" width="11.75" style="206" customWidth="1"/>
    <col min="51" max="51" width="24.875" style="206" bestFit="1" customWidth="1"/>
    <col min="52" max="52" width="20.5" style="206" bestFit="1" customWidth="1"/>
    <col min="53" max="53" width="14" style="206" customWidth="1"/>
    <col min="54" max="54" width="9" style="206" customWidth="1"/>
    <col min="55" max="55" width="31.125" style="206" customWidth="1"/>
    <col min="56" max="56" width="20" style="206" customWidth="1"/>
    <col min="57" max="57" width="15.5" style="206" customWidth="1"/>
    <col min="58" max="61" width="9" style="206" customWidth="1"/>
    <col min="62" max="62" width="15.625" style="209" customWidth="1"/>
    <col min="63" max="63" width="56.5" style="377" customWidth="1"/>
    <col min="64" max="64" width="19.25" style="377" customWidth="1"/>
    <col min="65" max="65" width="20.5" style="378" customWidth="1"/>
    <col min="66" max="66" width="16.75" style="378" customWidth="1"/>
    <col min="67" max="67" width="20" style="378" customWidth="1"/>
    <col min="68" max="68" width="13.75" style="378" customWidth="1"/>
    <col min="69" max="72" width="12.625" style="380" customWidth="1"/>
    <col min="73" max="73" width="13.75" style="380" customWidth="1"/>
    <col min="74" max="74" width="15.125" style="380" customWidth="1"/>
    <col min="75" max="75" width="15.5" style="380" customWidth="1"/>
    <col min="76" max="76" width="9" style="380" customWidth="1"/>
    <col min="77" max="77" width="12.75" style="380" customWidth="1"/>
    <col min="78" max="78" width="36.5" style="380" customWidth="1"/>
    <col min="79" max="79" width="26.25" style="376" customWidth="1"/>
    <col min="80" max="80" width="51.25" style="380" customWidth="1"/>
    <col min="81" max="81" width="9" style="380"/>
    <col min="82" max="82" width="23.75" style="380" bestFit="1" customWidth="1"/>
    <col min="83" max="85" width="9" style="97"/>
    <col min="86" max="86" width="83.625" style="380" customWidth="1"/>
    <col min="87" max="87" width="9" style="380"/>
    <col min="88" max="88" width="15.25" style="103" customWidth="1"/>
    <col min="89" max="155" width="9" style="380"/>
    <col min="156" max="216" width="9" style="97"/>
    <col min="217" max="16384" width="9" style="98"/>
  </cols>
  <sheetData>
    <row r="1" spans="1:216" ht="10.9" customHeight="1" thickBot="1">
      <c r="A1" s="307"/>
      <c r="B1" s="308"/>
      <c r="C1" s="308"/>
      <c r="D1" s="308"/>
      <c r="E1" s="308"/>
      <c r="F1" s="308"/>
      <c r="G1" s="308"/>
      <c r="H1" s="308"/>
      <c r="I1" s="308"/>
      <c r="J1" s="308"/>
      <c r="K1" s="308"/>
      <c r="L1" s="308"/>
      <c r="M1" s="309"/>
      <c r="N1" s="309"/>
      <c r="O1" s="309"/>
      <c r="P1" s="309"/>
      <c r="Q1" s="309"/>
      <c r="R1" s="309"/>
      <c r="S1" s="309"/>
      <c r="T1" s="309"/>
      <c r="U1" s="309"/>
      <c r="V1" s="309"/>
      <c r="W1" s="309"/>
      <c r="X1" s="224"/>
      <c r="Y1" s="103"/>
      <c r="Z1" s="103"/>
      <c r="AA1" s="103"/>
      <c r="AB1" s="103"/>
      <c r="AC1" s="103"/>
      <c r="AD1" s="103"/>
      <c r="AE1" s="103"/>
      <c r="AF1" s="103"/>
      <c r="AG1" s="103"/>
      <c r="AH1" s="103"/>
      <c r="AI1" s="103"/>
      <c r="AJ1" s="103"/>
      <c r="AK1" s="103"/>
      <c r="AL1" s="103"/>
      <c r="AM1" s="103"/>
      <c r="AN1" s="103"/>
      <c r="AO1" s="103"/>
      <c r="AP1" s="103"/>
      <c r="AQ1" s="103"/>
      <c r="AR1" s="103"/>
      <c r="AS1" s="103"/>
      <c r="AT1" s="103"/>
      <c r="AU1" s="103"/>
      <c r="AV1" s="103"/>
      <c r="AW1" s="103"/>
      <c r="AX1" s="103"/>
      <c r="AY1" s="103"/>
      <c r="AZ1" s="103"/>
      <c r="BA1" s="103"/>
      <c r="BB1" s="103"/>
      <c r="BC1" s="103"/>
      <c r="BD1" s="103"/>
      <c r="BE1" s="103"/>
      <c r="BF1" s="103"/>
      <c r="BG1" s="103"/>
      <c r="BH1" s="103"/>
      <c r="BI1" s="103"/>
      <c r="BJ1" s="225"/>
      <c r="BK1" s="225"/>
      <c r="BL1" s="225"/>
      <c r="BM1" s="224"/>
      <c r="BN1" s="224"/>
      <c r="BO1" s="224"/>
      <c r="BP1" s="224"/>
      <c r="BQ1" s="103"/>
      <c r="BR1" s="103"/>
      <c r="BS1" s="103"/>
      <c r="BT1" s="103"/>
      <c r="BU1" s="103"/>
      <c r="BV1" s="103"/>
      <c r="BW1" s="103"/>
      <c r="BX1" s="103"/>
      <c r="BY1" s="103"/>
      <c r="BZ1" s="103"/>
      <c r="CA1" s="225"/>
      <c r="CB1" s="103"/>
      <c r="CC1" s="375"/>
      <c r="CD1" s="375"/>
      <c r="CE1" s="375"/>
      <c r="CF1" s="375"/>
      <c r="CG1" s="375"/>
      <c r="CH1" s="375"/>
      <c r="CI1" s="375"/>
      <c r="CK1" s="375"/>
      <c r="CL1" s="375"/>
      <c r="CM1" s="375"/>
      <c r="CN1" s="375"/>
      <c r="CO1" s="375"/>
      <c r="CP1" s="375"/>
      <c r="CQ1" s="375"/>
      <c r="CR1" s="375"/>
      <c r="CS1" s="375"/>
      <c r="CT1" s="375"/>
      <c r="CU1" s="375"/>
      <c r="CV1" s="375"/>
      <c r="CW1" s="375"/>
      <c r="CX1" s="375"/>
      <c r="CY1" s="375"/>
      <c r="CZ1" s="375"/>
      <c r="DA1" s="375"/>
      <c r="DB1" s="375"/>
      <c r="DC1" s="375"/>
      <c r="DD1" s="375"/>
      <c r="DE1" s="375"/>
      <c r="DF1" s="375"/>
      <c r="DG1" s="375"/>
      <c r="DH1" s="375"/>
      <c r="DI1" s="375"/>
      <c r="DJ1" s="375"/>
      <c r="DK1" s="375"/>
      <c r="DL1" s="375"/>
      <c r="DM1" s="375"/>
      <c r="DN1" s="375"/>
      <c r="DO1" s="375"/>
      <c r="DP1" s="375"/>
      <c r="DQ1" s="375"/>
      <c r="DR1" s="375"/>
      <c r="DS1" s="375"/>
      <c r="DT1" s="375"/>
      <c r="DU1" s="375"/>
      <c r="DV1" s="375"/>
      <c r="DW1" s="375"/>
      <c r="DX1" s="375"/>
      <c r="DY1" s="375"/>
      <c r="DZ1" s="375"/>
      <c r="EA1" s="375"/>
      <c r="EB1" s="375"/>
      <c r="EC1" s="375"/>
      <c r="ED1" s="375"/>
      <c r="EE1" s="375"/>
      <c r="EF1" s="375"/>
      <c r="EG1" s="375"/>
      <c r="EH1" s="391"/>
      <c r="EI1" s="391"/>
      <c r="EJ1" s="391"/>
      <c r="EK1" s="391"/>
      <c r="EL1" s="391"/>
      <c r="EM1" s="391"/>
      <c r="EN1" s="391"/>
      <c r="EO1" s="391"/>
      <c r="EP1" s="391"/>
      <c r="EQ1" s="391"/>
      <c r="ER1" s="391"/>
      <c r="ES1" s="391"/>
      <c r="ET1" s="391"/>
      <c r="EU1" s="391"/>
      <c r="EV1" s="391"/>
      <c r="EW1" s="391"/>
      <c r="EX1" s="391"/>
      <c r="EY1" s="391"/>
      <c r="EZ1" s="391"/>
      <c r="FA1" s="391"/>
      <c r="FB1" s="391"/>
      <c r="FC1" s="391"/>
      <c r="FD1" s="391"/>
      <c r="FE1" s="391"/>
      <c r="FF1" s="391"/>
      <c r="FG1" s="391"/>
      <c r="FH1" s="391"/>
      <c r="FI1" s="391"/>
      <c r="FJ1" s="391"/>
      <c r="FK1" s="391"/>
      <c r="FL1" s="391"/>
      <c r="FM1" s="391"/>
      <c r="FN1" s="391"/>
      <c r="FO1" s="391"/>
      <c r="FP1" s="391"/>
      <c r="FQ1" s="391"/>
      <c r="FR1" s="391"/>
      <c r="FS1" s="391"/>
      <c r="FT1" s="391"/>
      <c r="FU1" s="391"/>
      <c r="FV1" s="391"/>
      <c r="FW1" s="391"/>
      <c r="FX1" s="391"/>
      <c r="FY1" s="391"/>
      <c r="FZ1" s="391"/>
      <c r="GA1" s="391"/>
      <c r="GB1" s="391"/>
      <c r="GC1" s="391"/>
      <c r="GD1" s="391"/>
      <c r="GE1" s="391"/>
      <c r="GF1" s="391"/>
      <c r="GG1" s="391"/>
      <c r="GH1" s="391"/>
      <c r="GI1" s="391"/>
      <c r="GJ1" s="391"/>
      <c r="GK1" s="391"/>
      <c r="GL1" s="391"/>
      <c r="GM1" s="391"/>
      <c r="GN1" s="391"/>
      <c r="GO1" s="391"/>
      <c r="GP1" s="391"/>
      <c r="GQ1" s="391"/>
      <c r="GR1" s="391"/>
      <c r="GS1" s="391"/>
      <c r="GT1" s="391"/>
      <c r="GU1" s="391"/>
      <c r="GV1" s="391"/>
      <c r="GW1" s="98"/>
      <c r="GX1" s="98"/>
      <c r="GY1" s="98"/>
      <c r="GZ1" s="98"/>
      <c r="HA1" s="98"/>
      <c r="HB1" s="98"/>
      <c r="HC1" s="98"/>
      <c r="HD1" s="98"/>
      <c r="HE1" s="98"/>
      <c r="HF1" s="98"/>
      <c r="HG1" s="98"/>
      <c r="HH1" s="98"/>
    </row>
    <row r="2" spans="1:216" s="99" customFormat="1">
      <c r="A2" s="307"/>
      <c r="B2" s="93"/>
      <c r="C2" s="93"/>
      <c r="D2" s="93"/>
      <c r="E2" s="93"/>
      <c r="F2" s="93"/>
      <c r="G2" s="93"/>
      <c r="H2" s="93"/>
      <c r="I2" s="93"/>
      <c r="J2" s="93"/>
      <c r="K2" s="93"/>
      <c r="L2" s="104"/>
      <c r="M2" s="102"/>
      <c r="N2" s="102"/>
      <c r="O2" s="102"/>
      <c r="P2" s="102"/>
      <c r="Q2" s="102"/>
      <c r="R2" s="102"/>
      <c r="S2" s="102"/>
      <c r="T2" s="102"/>
      <c r="U2" s="102"/>
      <c r="V2" s="102"/>
      <c r="W2" s="102"/>
      <c r="X2" s="635"/>
      <c r="Y2" s="185"/>
      <c r="Z2" s="185"/>
      <c r="AA2" s="185"/>
      <c r="AB2" s="185"/>
      <c r="AC2" s="185"/>
      <c r="AD2" s="185"/>
      <c r="AE2" s="185"/>
      <c r="AF2" s="185"/>
      <c r="AG2" s="185"/>
      <c r="AH2" s="185"/>
      <c r="AI2" s="185"/>
      <c r="AJ2" s="185"/>
      <c r="AK2" s="185"/>
      <c r="AL2" s="185"/>
      <c r="AM2" s="185"/>
      <c r="AN2" s="185"/>
      <c r="AO2" s="185"/>
      <c r="AP2" s="185"/>
      <c r="AQ2" s="185"/>
      <c r="AR2" s="185"/>
      <c r="AS2" s="185"/>
      <c r="AT2" s="185"/>
      <c r="AU2" s="185"/>
      <c r="AV2" s="185"/>
      <c r="AW2" s="185"/>
      <c r="AX2" s="185"/>
      <c r="AY2" s="185"/>
      <c r="AZ2" s="185"/>
      <c r="BA2" s="185"/>
      <c r="BB2" s="185"/>
      <c r="BC2" s="185"/>
      <c r="BD2" s="185"/>
      <c r="BE2" s="185"/>
      <c r="BF2" s="185"/>
      <c r="BG2" s="185"/>
      <c r="BH2" s="185"/>
      <c r="BI2" s="185"/>
      <c r="BJ2" s="743"/>
      <c r="BK2" s="743"/>
      <c r="BL2" s="743"/>
      <c r="BM2" s="744"/>
      <c r="BN2" s="744"/>
      <c r="BO2" s="744"/>
      <c r="BP2" s="744"/>
      <c r="BQ2" s="185"/>
      <c r="BR2" s="185"/>
      <c r="BS2" s="185"/>
      <c r="BT2" s="185"/>
      <c r="BU2" s="185"/>
      <c r="BV2" s="185"/>
      <c r="BW2" s="185"/>
      <c r="BX2" s="185"/>
      <c r="BY2" s="185"/>
      <c r="BZ2" s="185"/>
      <c r="CA2" s="743"/>
      <c r="CB2" s="185"/>
      <c r="CC2" s="185"/>
      <c r="CD2" s="185"/>
      <c r="CE2" s="185"/>
      <c r="CF2" s="185"/>
      <c r="CG2" s="185"/>
      <c r="CH2" s="185"/>
      <c r="CI2" s="185"/>
      <c r="CJ2" s="185"/>
      <c r="CK2" s="185"/>
      <c r="CL2" s="185"/>
      <c r="CM2" s="185"/>
      <c r="CN2" s="185"/>
      <c r="CO2" s="185"/>
      <c r="CP2" s="185"/>
      <c r="CQ2" s="185"/>
      <c r="CR2" s="185"/>
      <c r="CS2" s="185"/>
      <c r="CT2" s="185"/>
      <c r="CU2" s="185"/>
      <c r="CV2" s="185"/>
      <c r="CW2" s="185"/>
      <c r="CX2" s="185"/>
      <c r="CY2" s="185"/>
      <c r="CZ2" s="185"/>
      <c r="DA2" s="185"/>
      <c r="DB2" s="185"/>
      <c r="DC2" s="185"/>
      <c r="DD2" s="185"/>
      <c r="DE2" s="185"/>
      <c r="DF2" s="185"/>
      <c r="DG2" s="185"/>
      <c r="DH2" s="185"/>
      <c r="DI2" s="185"/>
      <c r="DJ2" s="185"/>
      <c r="DK2" s="185"/>
      <c r="DL2" s="185"/>
      <c r="DM2" s="185"/>
      <c r="DN2" s="185"/>
      <c r="DO2" s="185"/>
      <c r="DP2" s="185"/>
      <c r="DQ2" s="185"/>
      <c r="DR2" s="185"/>
      <c r="DS2" s="185"/>
      <c r="DT2" s="185"/>
      <c r="DU2" s="185"/>
      <c r="DV2" s="185"/>
      <c r="DW2" s="185"/>
      <c r="DX2" s="185"/>
      <c r="DY2" s="185"/>
      <c r="DZ2" s="185"/>
      <c r="EA2" s="185"/>
      <c r="EB2" s="185"/>
      <c r="EC2" s="185"/>
      <c r="ED2" s="185"/>
      <c r="EE2" s="185"/>
      <c r="EF2" s="185"/>
      <c r="EG2" s="185"/>
      <c r="EH2" s="185"/>
      <c r="EI2" s="185"/>
      <c r="EJ2" s="185"/>
      <c r="EK2" s="185"/>
      <c r="EL2" s="185"/>
      <c r="EM2" s="185"/>
      <c r="EN2" s="185"/>
      <c r="EO2" s="185"/>
      <c r="EP2" s="185"/>
      <c r="EQ2" s="185"/>
      <c r="ER2" s="185"/>
      <c r="ES2" s="185"/>
      <c r="ET2" s="185"/>
      <c r="EU2" s="185"/>
      <c r="EV2" s="185"/>
      <c r="EW2" s="185"/>
      <c r="EX2" s="185"/>
      <c r="EY2" s="185"/>
      <c r="EZ2" s="185"/>
      <c r="FA2" s="185"/>
      <c r="FB2" s="185"/>
      <c r="FC2" s="185"/>
      <c r="FD2" s="185"/>
      <c r="FE2" s="185"/>
      <c r="FF2" s="185"/>
      <c r="FG2" s="185"/>
      <c r="FH2" s="185"/>
      <c r="FI2" s="185"/>
      <c r="FJ2" s="185"/>
      <c r="FK2" s="185"/>
      <c r="FL2" s="185"/>
      <c r="FM2" s="185"/>
      <c r="FN2" s="185"/>
      <c r="FO2" s="185"/>
      <c r="FP2" s="185"/>
      <c r="FQ2" s="185"/>
      <c r="FR2" s="185"/>
      <c r="FS2" s="185"/>
      <c r="FT2" s="185"/>
      <c r="FU2" s="185"/>
      <c r="FV2" s="185"/>
      <c r="FW2" s="185"/>
      <c r="FX2" s="185"/>
      <c r="FY2" s="185"/>
      <c r="FZ2" s="185"/>
      <c r="GA2" s="185"/>
      <c r="GB2" s="185"/>
      <c r="GC2" s="185"/>
      <c r="GD2" s="185"/>
      <c r="GE2" s="185"/>
      <c r="GF2" s="185"/>
      <c r="GG2" s="185"/>
      <c r="GH2" s="185"/>
      <c r="GI2" s="185"/>
      <c r="GJ2" s="185"/>
      <c r="GK2" s="185"/>
      <c r="GL2" s="185"/>
      <c r="GM2" s="185"/>
      <c r="GN2" s="185"/>
      <c r="GO2" s="185"/>
      <c r="GP2" s="185"/>
      <c r="GQ2" s="185"/>
      <c r="GR2" s="185"/>
      <c r="GS2" s="185"/>
      <c r="GT2" s="185"/>
      <c r="GU2" s="185"/>
      <c r="GV2" s="185"/>
      <c r="GW2" s="185"/>
      <c r="GX2" s="185"/>
      <c r="GY2" s="185"/>
      <c r="GZ2" s="185"/>
      <c r="HA2" s="185"/>
      <c r="HB2" s="185"/>
      <c r="HC2" s="185"/>
      <c r="HD2" s="185"/>
      <c r="HE2" s="185"/>
      <c r="HF2" s="185"/>
      <c r="HG2" s="185"/>
      <c r="HH2" s="185"/>
    </row>
    <row r="3" spans="1:216" ht="30">
      <c r="A3" s="307"/>
      <c r="B3" s="93" t="str">
        <f>VERSION</f>
        <v>TSCT v3.1 April 2025</v>
      </c>
      <c r="C3" s="310"/>
      <c r="D3" s="310"/>
      <c r="E3" s="311" t="s">
        <v>225</v>
      </c>
      <c r="F3" s="927" t="s">
        <v>591</v>
      </c>
      <c r="G3" s="927"/>
      <c r="H3" s="927"/>
      <c r="I3" s="927"/>
      <c r="J3" s="311"/>
      <c r="K3" s="311"/>
      <c r="L3" s="112"/>
      <c r="M3" s="106"/>
      <c r="N3" s="106"/>
      <c r="O3" s="106"/>
      <c r="P3" s="106"/>
      <c r="Q3" s="106"/>
      <c r="R3" s="106"/>
      <c r="S3" s="106"/>
      <c r="T3" s="106"/>
      <c r="U3" s="106"/>
      <c r="V3" s="106"/>
      <c r="W3" s="106"/>
      <c r="X3" s="392"/>
      <c r="Y3" s="185"/>
      <c r="Z3" s="199"/>
      <c r="AA3" s="199"/>
      <c r="AB3" s="745"/>
      <c r="AC3" s="745"/>
      <c r="AD3" s="745"/>
      <c r="AE3" s="745"/>
      <c r="AF3" s="745"/>
      <c r="AG3" s="745"/>
      <c r="AH3" s="745"/>
      <c r="AI3" s="745"/>
      <c r="AJ3" s="745"/>
      <c r="AK3" s="745"/>
      <c r="AL3" s="745"/>
      <c r="AM3" s="745"/>
      <c r="AN3" s="745"/>
      <c r="AO3" s="745"/>
      <c r="AP3" s="745"/>
      <c r="AQ3" s="745"/>
      <c r="AR3" s="745"/>
      <c r="AS3" s="745"/>
      <c r="AT3" s="745"/>
      <c r="AU3" s="745"/>
      <c r="AV3" s="745"/>
      <c r="AW3" s="745"/>
      <c r="AX3" s="745"/>
      <c r="AY3" s="745"/>
      <c r="AZ3" s="745"/>
      <c r="BA3" s="745"/>
      <c r="BB3" s="745"/>
      <c r="BC3" s="745"/>
      <c r="BD3" s="745"/>
      <c r="BE3" s="745"/>
      <c r="BF3" s="745"/>
      <c r="BG3" s="745"/>
      <c r="BH3" s="745"/>
      <c r="BI3" s="745"/>
      <c r="BJ3" s="746"/>
      <c r="BK3" s="746"/>
      <c r="BL3" s="746"/>
      <c r="BM3" s="746"/>
      <c r="BN3" s="746"/>
      <c r="BO3" s="746"/>
      <c r="BP3" s="747"/>
      <c r="BQ3" s="745"/>
      <c r="BR3" s="745"/>
      <c r="BS3" s="745"/>
      <c r="BT3" s="745"/>
      <c r="BU3" s="745"/>
      <c r="BV3" s="745"/>
      <c r="BW3" s="745"/>
      <c r="BX3" s="745"/>
      <c r="BY3" s="745"/>
      <c r="BZ3" s="745"/>
      <c r="CA3" s="209"/>
      <c r="CB3" s="745"/>
      <c r="CC3" s="745"/>
      <c r="CD3" s="745"/>
      <c r="CE3" s="745"/>
      <c r="CF3" s="745"/>
      <c r="CG3" s="745"/>
      <c r="CH3" s="745"/>
      <c r="CI3" s="185"/>
      <c r="CJ3" s="185"/>
      <c r="CK3" s="185"/>
      <c r="CL3" s="185"/>
      <c r="CM3" s="185"/>
      <c r="CN3" s="185"/>
      <c r="CO3" s="185"/>
      <c r="CP3" s="185"/>
      <c r="CQ3" s="185"/>
      <c r="CR3" s="185"/>
      <c r="CS3" s="185"/>
      <c r="CT3" s="185"/>
      <c r="CU3" s="185"/>
      <c r="CV3" s="185"/>
      <c r="CW3" s="185"/>
      <c r="CX3" s="185"/>
      <c r="CY3" s="185"/>
      <c r="CZ3" s="185"/>
      <c r="DA3" s="185"/>
      <c r="DB3" s="185"/>
      <c r="DC3" s="185"/>
      <c r="DD3" s="185"/>
      <c r="DE3" s="185"/>
      <c r="DF3" s="185"/>
      <c r="DG3" s="185"/>
      <c r="DH3" s="185"/>
      <c r="DI3" s="185"/>
      <c r="DJ3" s="185"/>
      <c r="DK3" s="185"/>
      <c r="DL3" s="185"/>
      <c r="DM3" s="185"/>
      <c r="DN3" s="185"/>
      <c r="DO3" s="185"/>
      <c r="DP3" s="185"/>
      <c r="DQ3" s="185"/>
      <c r="DR3" s="185"/>
      <c r="DS3" s="185"/>
      <c r="DT3" s="185"/>
      <c r="DU3" s="185"/>
      <c r="DV3" s="185"/>
      <c r="DW3" s="185"/>
      <c r="DX3" s="185"/>
      <c r="DY3" s="185"/>
      <c r="DZ3" s="185"/>
      <c r="EA3" s="185"/>
      <c r="EB3" s="185"/>
      <c r="EC3" s="185"/>
      <c r="ED3" s="185"/>
      <c r="EE3" s="185"/>
      <c r="EF3" s="185"/>
      <c r="EG3" s="185"/>
      <c r="EH3" s="185"/>
      <c r="EI3" s="185"/>
      <c r="EJ3" s="185"/>
      <c r="EK3" s="185"/>
      <c r="EL3" s="185"/>
      <c r="EM3" s="185"/>
      <c r="EN3" s="185"/>
      <c r="EO3" s="185"/>
      <c r="EP3" s="185"/>
      <c r="EQ3" s="185"/>
      <c r="ER3" s="185"/>
      <c r="ES3" s="185"/>
      <c r="ET3" s="185"/>
      <c r="EU3" s="185"/>
      <c r="EV3" s="185"/>
      <c r="EW3" s="185"/>
      <c r="EX3" s="185"/>
      <c r="EY3" s="185"/>
      <c r="EZ3" s="185"/>
      <c r="FA3" s="185"/>
      <c r="FB3" s="185"/>
      <c r="FC3" s="185"/>
      <c r="FD3" s="185"/>
      <c r="FE3" s="185"/>
      <c r="FF3" s="185"/>
      <c r="FG3" s="185"/>
      <c r="FH3" s="185"/>
      <c r="FI3" s="185"/>
      <c r="FJ3" s="185"/>
      <c r="FK3" s="185"/>
      <c r="FL3" s="185"/>
      <c r="FM3" s="185"/>
      <c r="FN3" s="185"/>
      <c r="FO3" s="185"/>
      <c r="FP3" s="185"/>
      <c r="FQ3" s="185"/>
      <c r="FR3" s="185"/>
      <c r="FS3" s="185"/>
      <c r="FT3" s="185"/>
      <c r="FU3" s="185"/>
      <c r="FV3" s="185"/>
      <c r="FW3" s="185"/>
      <c r="FX3" s="185"/>
      <c r="FY3" s="185"/>
      <c r="FZ3" s="185"/>
      <c r="GA3" s="185"/>
      <c r="GB3" s="185"/>
      <c r="GC3" s="185"/>
      <c r="GD3" s="185"/>
      <c r="GE3" s="185"/>
      <c r="GF3" s="185"/>
      <c r="GG3" s="185"/>
      <c r="GH3" s="185"/>
      <c r="GI3" s="185"/>
      <c r="GJ3" s="185"/>
      <c r="GK3" s="185"/>
      <c r="GL3" s="185"/>
      <c r="GM3" s="185"/>
      <c r="GN3" s="185"/>
      <c r="GO3" s="185"/>
      <c r="GP3" s="185"/>
      <c r="GQ3" s="185"/>
      <c r="GR3" s="185"/>
      <c r="GS3" s="185"/>
      <c r="GT3" s="185"/>
      <c r="GU3" s="185"/>
      <c r="GV3" s="185"/>
      <c r="GW3" s="185"/>
      <c r="GX3" s="185"/>
      <c r="GY3" s="185"/>
      <c r="GZ3" s="185"/>
      <c r="HA3" s="185"/>
      <c r="HB3" s="185"/>
      <c r="HC3" s="185"/>
      <c r="HD3" s="185"/>
      <c r="HE3" s="185"/>
      <c r="HF3" s="185"/>
      <c r="HG3" s="185"/>
      <c r="HH3" s="185"/>
    </row>
    <row r="4" spans="1:216" ht="18" customHeight="1">
      <c r="A4" s="307"/>
      <c r="D4" s="310"/>
      <c r="E4" s="398"/>
      <c r="F4" s="395"/>
      <c r="G4" s="395"/>
      <c r="H4" s="395"/>
      <c r="I4" s="395"/>
      <c r="J4" s="399"/>
      <c r="L4" s="966"/>
      <c r="M4" s="966"/>
      <c r="N4" s="106"/>
      <c r="O4" s="106"/>
      <c r="P4" s="106"/>
      <c r="Q4" s="106"/>
      <c r="R4" s="106"/>
      <c r="S4" s="106"/>
      <c r="T4" s="106"/>
      <c r="U4" s="106"/>
      <c r="V4" s="106"/>
      <c r="W4" s="106"/>
      <c r="X4" s="392"/>
      <c r="Y4" s="185"/>
      <c r="Z4" s="199"/>
      <c r="AA4" s="199"/>
      <c r="AB4" s="745"/>
      <c r="AC4" s="745"/>
      <c r="AD4" s="745"/>
      <c r="AE4" s="745"/>
      <c r="AF4" s="745"/>
      <c r="AG4" s="745"/>
      <c r="AH4" s="745"/>
      <c r="AI4" s="745"/>
      <c r="AJ4" s="745"/>
      <c r="AK4" s="745"/>
      <c r="AL4" s="745"/>
      <c r="AM4" s="745"/>
      <c r="AN4" s="745"/>
      <c r="AO4" s="745"/>
      <c r="AP4" s="745"/>
      <c r="AQ4" s="745"/>
      <c r="AR4" s="745"/>
      <c r="AS4" s="745"/>
      <c r="AT4" s="745"/>
      <c r="AU4" s="745"/>
      <c r="AV4" s="745"/>
      <c r="AW4" s="745"/>
      <c r="AX4" s="745"/>
      <c r="AY4" s="185"/>
      <c r="AZ4" s="185"/>
      <c r="BA4" s="745"/>
      <c r="BB4" s="745"/>
      <c r="BC4" s="745"/>
      <c r="BD4" s="745"/>
      <c r="BE4" s="745"/>
      <c r="BF4" s="745"/>
      <c r="BG4" s="745"/>
      <c r="BH4" s="745"/>
      <c r="BI4" s="745"/>
      <c r="BJ4" s="746"/>
      <c r="BK4" s="746"/>
      <c r="BL4" s="746"/>
      <c r="BM4" s="746"/>
      <c r="BN4" s="746"/>
      <c r="BO4" s="746"/>
      <c r="BP4" s="747"/>
      <c r="BQ4" s="965"/>
      <c r="BR4" s="965"/>
      <c r="BS4" s="748"/>
      <c r="BT4" s="748"/>
      <c r="BU4" s="745"/>
      <c r="BV4" s="745"/>
      <c r="BW4" s="745"/>
      <c r="BX4" s="749"/>
      <c r="BY4" s="749"/>
      <c r="BZ4" s="745"/>
      <c r="CA4" s="209"/>
      <c r="CB4" s="745"/>
      <c r="CC4" s="745"/>
      <c r="CD4" s="745"/>
      <c r="CE4" s="745"/>
      <c r="CF4" s="745"/>
      <c r="CG4" s="745"/>
      <c r="CH4" s="745"/>
      <c r="CI4" s="185"/>
      <c r="CJ4" s="185"/>
      <c r="CK4" s="185"/>
      <c r="CL4" s="185"/>
      <c r="CM4" s="185"/>
      <c r="CN4" s="185"/>
      <c r="CO4" s="185"/>
      <c r="CP4" s="185"/>
      <c r="CQ4" s="185"/>
      <c r="CR4" s="185"/>
      <c r="CS4" s="185"/>
      <c r="CT4" s="185"/>
      <c r="CU4" s="185"/>
      <c r="CV4" s="185"/>
      <c r="CW4" s="185"/>
      <c r="CX4" s="185"/>
      <c r="CY4" s="185"/>
      <c r="CZ4" s="185"/>
      <c r="DA4" s="185"/>
      <c r="DB4" s="185"/>
      <c r="DC4" s="185"/>
      <c r="DD4" s="185"/>
      <c r="DE4" s="185"/>
      <c r="DF4" s="185"/>
      <c r="DG4" s="185"/>
      <c r="DH4" s="185"/>
      <c r="DI4" s="185"/>
      <c r="DJ4" s="185"/>
      <c r="DK4" s="185"/>
      <c r="DL4" s="185"/>
      <c r="DM4" s="185"/>
      <c r="DN4" s="185"/>
      <c r="DO4" s="185"/>
      <c r="DP4" s="185"/>
      <c r="DQ4" s="185"/>
      <c r="DR4" s="185"/>
      <c r="DS4" s="185"/>
      <c r="DT4" s="185"/>
      <c r="DU4" s="185"/>
      <c r="DV4" s="185"/>
      <c r="DW4" s="185"/>
      <c r="DX4" s="185"/>
      <c r="DY4" s="185"/>
      <c r="DZ4" s="185"/>
      <c r="EA4" s="185"/>
      <c r="EB4" s="185"/>
      <c r="EC4" s="185"/>
      <c r="ED4" s="185"/>
      <c r="EE4" s="185"/>
      <c r="EF4" s="185"/>
      <c r="EG4" s="185"/>
      <c r="EH4" s="185"/>
      <c r="EI4" s="185"/>
      <c r="EJ4" s="185"/>
      <c r="EK4" s="185"/>
      <c r="EL4" s="185"/>
      <c r="EM4" s="185"/>
      <c r="EN4" s="185"/>
      <c r="EO4" s="185"/>
      <c r="EP4" s="185"/>
      <c r="EQ4" s="185"/>
      <c r="ER4" s="185"/>
      <c r="ES4" s="185"/>
      <c r="ET4" s="185"/>
      <c r="EU4" s="185"/>
      <c r="EV4" s="185"/>
      <c r="EW4" s="185"/>
      <c r="EX4" s="185"/>
      <c r="EY4" s="185"/>
      <c r="EZ4" s="185"/>
      <c r="FA4" s="185"/>
      <c r="FB4" s="185"/>
      <c r="FC4" s="185"/>
      <c r="FD4" s="185"/>
      <c r="FE4" s="185"/>
      <c r="FF4" s="185"/>
      <c r="FG4" s="185"/>
      <c r="FH4" s="185"/>
      <c r="FI4" s="185"/>
      <c r="FJ4" s="185"/>
      <c r="FK4" s="185"/>
      <c r="FL4" s="185"/>
      <c r="FM4" s="185"/>
      <c r="FN4" s="185"/>
      <c r="FO4" s="185"/>
      <c r="FP4" s="185"/>
      <c r="FQ4" s="185"/>
      <c r="FR4" s="185"/>
      <c r="FS4" s="185"/>
      <c r="FT4" s="185"/>
      <c r="FU4" s="185"/>
      <c r="FV4" s="185"/>
      <c r="FW4" s="185"/>
      <c r="FX4" s="185"/>
      <c r="FY4" s="185"/>
      <c r="FZ4" s="185"/>
      <c r="GA4" s="185"/>
      <c r="GB4" s="185"/>
      <c r="GC4" s="185"/>
      <c r="GD4" s="185"/>
      <c r="GE4" s="185"/>
      <c r="GF4" s="185"/>
      <c r="GG4" s="185"/>
      <c r="GH4" s="185"/>
      <c r="GI4" s="185"/>
      <c r="GJ4" s="185"/>
      <c r="GK4" s="185"/>
      <c r="GL4" s="185"/>
      <c r="GM4" s="185"/>
      <c r="GN4" s="185"/>
      <c r="GO4" s="185"/>
      <c r="GP4" s="185"/>
      <c r="GQ4" s="185"/>
      <c r="GR4" s="185"/>
      <c r="GS4" s="185"/>
      <c r="GT4" s="185"/>
      <c r="GU4" s="185"/>
      <c r="GV4" s="185"/>
      <c r="GW4" s="185"/>
      <c r="GX4" s="185"/>
      <c r="GY4" s="185"/>
      <c r="GZ4" s="185"/>
      <c r="HA4" s="185"/>
      <c r="HB4" s="185"/>
      <c r="HC4" s="185"/>
      <c r="HD4" s="185"/>
      <c r="HE4" s="185"/>
      <c r="HF4" s="185"/>
      <c r="HG4" s="185"/>
      <c r="HH4" s="185"/>
    </row>
    <row r="5" spans="1:216" ht="18" customHeight="1" thickBot="1">
      <c r="A5" s="307"/>
      <c r="F5" s="500"/>
      <c r="H5" s="497"/>
      <c r="I5" s="497"/>
      <c r="K5" s="499"/>
      <c r="L5" s="966"/>
      <c r="M5" s="966"/>
      <c r="O5" s="497"/>
      <c r="P5" s="106"/>
      <c r="S5" s="106"/>
      <c r="T5" s="106"/>
      <c r="U5" s="106"/>
      <c r="V5" s="106"/>
      <c r="W5" s="106"/>
      <c r="X5" s="392"/>
      <c r="Y5" s="185"/>
      <c r="Z5" s="745"/>
      <c r="AA5" s="199"/>
      <c r="AB5" s="745"/>
      <c r="AC5" s="750" t="s">
        <v>795</v>
      </c>
      <c r="AD5" s="745"/>
      <c r="AE5" s="745"/>
      <c r="AF5" s="745"/>
      <c r="AG5" s="745"/>
      <c r="AH5" s="185"/>
      <c r="AI5" s="185"/>
      <c r="AJ5" s="745"/>
      <c r="AK5" s="745"/>
      <c r="AL5" s="745"/>
      <c r="AM5" s="745"/>
      <c r="AN5" s="745"/>
      <c r="AO5" s="745"/>
      <c r="AP5" s="745"/>
      <c r="AQ5" s="745"/>
      <c r="AR5" s="745"/>
      <c r="AS5" s="745"/>
      <c r="AT5" s="745"/>
      <c r="AU5" s="185"/>
      <c r="AV5" s="185"/>
      <c r="AW5" s="185"/>
      <c r="AX5" s="745"/>
      <c r="AY5" s="745"/>
      <c r="AZ5" s="745"/>
      <c r="BA5" s="745"/>
      <c r="BB5" s="745"/>
      <c r="BC5" s="745"/>
      <c r="BD5" s="745"/>
      <c r="BE5" s="745"/>
      <c r="BF5" s="745"/>
      <c r="BG5" s="745"/>
      <c r="BH5" s="745"/>
      <c r="BI5" s="745"/>
      <c r="BJ5" s="746"/>
      <c r="BK5" s="746"/>
      <c r="BL5" s="746"/>
      <c r="BM5" s="746"/>
      <c r="BN5" s="746"/>
      <c r="BO5" s="746"/>
      <c r="BP5" s="747"/>
      <c r="BQ5" s="185"/>
      <c r="BR5" s="745"/>
      <c r="BS5" s="745"/>
      <c r="BT5" s="745"/>
      <c r="BU5" s="745"/>
      <c r="BV5" s="745"/>
      <c r="BW5" s="745"/>
      <c r="BX5" s="185"/>
      <c r="BY5" s="745"/>
      <c r="BZ5" s="745"/>
      <c r="CA5" s="209"/>
      <c r="CB5" s="745"/>
      <c r="CC5" s="745"/>
      <c r="CD5" s="745"/>
      <c r="CE5" s="745"/>
      <c r="CF5" s="745"/>
      <c r="CG5" s="745"/>
      <c r="CH5" s="745"/>
      <c r="CI5" s="185"/>
      <c r="CJ5" s="185"/>
      <c r="CK5" s="185"/>
      <c r="CL5" s="185"/>
      <c r="CM5" s="185"/>
      <c r="CN5" s="185"/>
      <c r="CO5" s="185"/>
      <c r="CP5" s="185"/>
      <c r="CQ5" s="185"/>
      <c r="CR5" s="185"/>
      <c r="CS5" s="185"/>
      <c r="CT5" s="185"/>
      <c r="CU5" s="185"/>
      <c r="CV5" s="185"/>
      <c r="CW5" s="185"/>
      <c r="CX5" s="185"/>
      <c r="CY5" s="185"/>
      <c r="CZ5" s="185"/>
      <c r="DA5" s="185"/>
      <c r="DB5" s="185"/>
      <c r="DC5" s="185"/>
      <c r="DD5" s="185"/>
      <c r="DE5" s="185"/>
      <c r="DF5" s="185"/>
      <c r="DG5" s="185"/>
      <c r="DH5" s="185"/>
      <c r="DI5" s="185"/>
      <c r="DJ5" s="185"/>
      <c r="DK5" s="185"/>
      <c r="DL5" s="185"/>
      <c r="DM5" s="185"/>
      <c r="DN5" s="185"/>
      <c r="DO5" s="185"/>
      <c r="DP5" s="185"/>
      <c r="DQ5" s="185"/>
      <c r="DR5" s="185"/>
      <c r="DS5" s="185"/>
      <c r="DT5" s="185"/>
      <c r="DU5" s="185"/>
      <c r="DV5" s="185"/>
      <c r="DW5" s="185"/>
      <c r="DX5" s="185"/>
      <c r="DY5" s="185"/>
      <c r="DZ5" s="185"/>
      <c r="EA5" s="185"/>
      <c r="EB5" s="185"/>
      <c r="EC5" s="185"/>
      <c r="ED5" s="185"/>
      <c r="EE5" s="185"/>
      <c r="EF5" s="185"/>
      <c r="EG5" s="185"/>
      <c r="EH5" s="185"/>
      <c r="EI5" s="185"/>
      <c r="EJ5" s="185"/>
      <c r="EK5" s="185"/>
      <c r="EL5" s="185"/>
      <c r="EM5" s="185"/>
      <c r="EN5" s="185"/>
      <c r="EO5" s="185"/>
      <c r="EP5" s="185"/>
      <c r="EQ5" s="185"/>
      <c r="ER5" s="185"/>
      <c r="ES5" s="185"/>
      <c r="ET5" s="185"/>
      <c r="EU5" s="185"/>
      <c r="EV5" s="185"/>
      <c r="EW5" s="185"/>
      <c r="EX5" s="185"/>
      <c r="EY5" s="185"/>
      <c r="EZ5" s="185"/>
      <c r="FA5" s="185"/>
      <c r="FB5" s="185"/>
      <c r="FC5" s="185"/>
      <c r="FD5" s="185"/>
      <c r="FE5" s="185"/>
      <c r="FF5" s="185"/>
      <c r="FG5" s="185"/>
      <c r="FH5" s="185"/>
      <c r="FI5" s="185"/>
      <c r="FJ5" s="185"/>
      <c r="FK5" s="185"/>
      <c r="FL5" s="185"/>
      <c r="FM5" s="185"/>
      <c r="FN5" s="185"/>
      <c r="FO5" s="185"/>
      <c r="FP5" s="185"/>
      <c r="FQ5" s="185"/>
      <c r="FR5" s="185"/>
      <c r="FS5" s="185"/>
      <c r="FT5" s="185"/>
      <c r="FU5" s="185"/>
      <c r="FV5" s="185"/>
      <c r="FW5" s="185"/>
      <c r="FX5" s="185"/>
      <c r="FY5" s="185"/>
      <c r="FZ5" s="185"/>
      <c r="GA5" s="185"/>
      <c r="GB5" s="185"/>
      <c r="GC5" s="185"/>
      <c r="GD5" s="185"/>
      <c r="GE5" s="185"/>
      <c r="GF5" s="185"/>
      <c r="GG5" s="185"/>
      <c r="GH5" s="185"/>
      <c r="GI5" s="185"/>
      <c r="GJ5" s="185"/>
      <c r="GK5" s="185"/>
      <c r="GL5" s="185"/>
      <c r="GM5" s="185"/>
      <c r="GN5" s="185"/>
      <c r="GO5" s="185"/>
      <c r="GP5" s="185"/>
      <c r="GQ5" s="185"/>
      <c r="GR5" s="185"/>
      <c r="GS5" s="185"/>
      <c r="GT5" s="185"/>
      <c r="GU5" s="185"/>
      <c r="GV5" s="185"/>
      <c r="GW5" s="185"/>
      <c r="GX5" s="185"/>
      <c r="GY5" s="185"/>
      <c r="GZ5" s="185"/>
      <c r="HA5" s="185"/>
      <c r="HB5" s="185"/>
      <c r="HC5" s="185"/>
      <c r="HD5" s="185"/>
      <c r="HE5" s="185"/>
      <c r="HF5" s="185"/>
      <c r="HG5" s="185"/>
      <c r="HH5" s="185"/>
    </row>
    <row r="6" spans="1:216" ht="30" customHeight="1">
      <c r="A6" s="307"/>
      <c r="B6" s="947" t="s">
        <v>747</v>
      </c>
      <c r="C6" s="941" t="s">
        <v>751</v>
      </c>
      <c r="D6" s="942"/>
      <c r="E6" s="943"/>
      <c r="F6" s="947" t="s">
        <v>708</v>
      </c>
      <c r="G6" s="947" t="s">
        <v>709</v>
      </c>
      <c r="H6" s="941" t="s">
        <v>638</v>
      </c>
      <c r="I6" s="942"/>
      <c r="J6" s="943"/>
      <c r="K6" s="947" t="s">
        <v>700</v>
      </c>
      <c r="L6" s="941" t="s">
        <v>746</v>
      </c>
      <c r="M6" s="943"/>
      <c r="N6" s="947" t="s">
        <v>713</v>
      </c>
      <c r="O6" s="497"/>
      <c r="P6" s="106"/>
      <c r="S6" s="106"/>
      <c r="T6" s="451"/>
      <c r="U6" s="106"/>
      <c r="V6" s="106"/>
      <c r="W6" s="451"/>
      <c r="X6" s="392"/>
      <c r="Y6" s="185"/>
      <c r="Z6" s="118"/>
      <c r="AA6" s="185"/>
      <c r="AB6" s="745"/>
      <c r="AC6" s="185" t="s">
        <v>798</v>
      </c>
      <c r="AD6" s="745"/>
      <c r="AE6" s="745"/>
      <c r="AF6" s="745"/>
      <c r="AG6" s="745"/>
      <c r="AH6" s="745" t="s">
        <v>800</v>
      </c>
      <c r="AI6" s="745"/>
      <c r="AJ6" s="751" t="s">
        <v>855</v>
      </c>
      <c r="AK6" s="745"/>
      <c r="AL6" s="745"/>
      <c r="AM6" s="745"/>
      <c r="AN6" s="745"/>
      <c r="AO6" s="745"/>
      <c r="AP6" s="745"/>
      <c r="AQ6" s="745"/>
      <c r="AR6" s="745"/>
      <c r="AS6" s="745"/>
      <c r="AT6" s="745"/>
      <c r="AU6" s="185"/>
      <c r="AV6" s="185"/>
      <c r="AW6" s="185"/>
      <c r="AX6" s="745"/>
      <c r="AY6" s="745"/>
      <c r="AZ6" s="745"/>
      <c r="BA6" s="745"/>
      <c r="BB6" s="745"/>
      <c r="BC6" s="745"/>
      <c r="BD6" s="745"/>
      <c r="BE6" s="745"/>
      <c r="BF6" s="745"/>
      <c r="BG6" s="745"/>
      <c r="BH6" s="745"/>
      <c r="BI6" s="745"/>
      <c r="BJ6" s="746"/>
      <c r="BK6" s="746"/>
      <c r="BL6" s="746"/>
      <c r="BM6" s="746"/>
      <c r="BN6" s="746"/>
      <c r="BO6" s="746"/>
      <c r="BP6" s="747"/>
      <c r="BQ6" s="752"/>
      <c r="BR6" s="745"/>
      <c r="BS6" s="745"/>
      <c r="BT6" s="745"/>
      <c r="BU6" s="745"/>
      <c r="BV6" s="745"/>
      <c r="BW6" s="745"/>
      <c r="BX6" s="753"/>
      <c r="BY6" s="745"/>
      <c r="BZ6" s="745"/>
      <c r="CA6" s="209"/>
      <c r="CB6" s="745"/>
      <c r="CC6" s="745"/>
      <c r="CD6" s="745"/>
      <c r="CE6" s="745"/>
      <c r="CF6" s="745"/>
      <c r="CG6" s="745"/>
      <c r="CH6" s="745"/>
      <c r="CI6" s="185"/>
      <c r="CJ6" s="185"/>
      <c r="CK6" s="185"/>
      <c r="CL6" s="185"/>
      <c r="CM6" s="185"/>
      <c r="CN6" s="185"/>
      <c r="CO6" s="185"/>
      <c r="CP6" s="185"/>
      <c r="CQ6" s="185"/>
      <c r="CR6" s="185"/>
      <c r="CS6" s="185"/>
      <c r="CT6" s="185"/>
      <c r="CU6" s="185"/>
      <c r="CV6" s="185"/>
      <c r="CW6" s="185"/>
      <c r="CX6" s="185"/>
      <c r="CY6" s="185"/>
      <c r="CZ6" s="185"/>
      <c r="DA6" s="185"/>
      <c r="DB6" s="185"/>
      <c r="DC6" s="185"/>
      <c r="DD6" s="185"/>
      <c r="DE6" s="185"/>
      <c r="DF6" s="185"/>
      <c r="DG6" s="185"/>
      <c r="DH6" s="185"/>
      <c r="DI6" s="185"/>
      <c r="DJ6" s="185"/>
      <c r="DK6" s="185"/>
      <c r="DL6" s="185"/>
      <c r="DM6" s="185"/>
      <c r="DN6" s="185"/>
      <c r="DO6" s="185"/>
      <c r="DP6" s="185"/>
      <c r="DQ6" s="185"/>
      <c r="DR6" s="185"/>
      <c r="DS6" s="185"/>
      <c r="DT6" s="185"/>
      <c r="DU6" s="185"/>
      <c r="DV6" s="185"/>
      <c r="DW6" s="185"/>
      <c r="DX6" s="185"/>
      <c r="DY6" s="185"/>
      <c r="DZ6" s="185"/>
      <c r="EA6" s="185"/>
      <c r="EB6" s="185"/>
      <c r="EC6" s="185"/>
      <c r="ED6" s="185"/>
      <c r="EE6" s="185"/>
      <c r="EF6" s="185"/>
      <c r="EG6" s="185"/>
      <c r="EH6" s="185"/>
      <c r="EI6" s="185"/>
      <c r="EJ6" s="185"/>
      <c r="EK6" s="185"/>
      <c r="EL6" s="185"/>
      <c r="EM6" s="185"/>
      <c r="EN6" s="185"/>
      <c r="EO6" s="185"/>
      <c r="EP6" s="185"/>
      <c r="EQ6" s="185"/>
      <c r="ER6" s="185"/>
      <c r="ES6" s="185"/>
      <c r="ET6" s="185"/>
      <c r="EU6" s="185"/>
      <c r="EV6" s="185"/>
      <c r="EW6" s="185"/>
      <c r="EX6" s="185"/>
      <c r="EY6" s="185"/>
      <c r="EZ6" s="185"/>
      <c r="FA6" s="185"/>
      <c r="FB6" s="185"/>
      <c r="FC6" s="185"/>
      <c r="FD6" s="185"/>
      <c r="FE6" s="185"/>
      <c r="FF6" s="185"/>
      <c r="FG6" s="185"/>
      <c r="FH6" s="185"/>
      <c r="FI6" s="185"/>
      <c r="FJ6" s="185"/>
      <c r="FK6" s="185"/>
      <c r="FL6" s="185"/>
      <c r="FM6" s="185"/>
      <c r="FN6" s="185"/>
      <c r="FO6" s="185"/>
      <c r="FP6" s="185"/>
      <c r="FQ6" s="185"/>
      <c r="FR6" s="185"/>
      <c r="FS6" s="185"/>
      <c r="FT6" s="185"/>
      <c r="FU6" s="185"/>
      <c r="FV6" s="185"/>
      <c r="FW6" s="185"/>
      <c r="FX6" s="185"/>
      <c r="FY6" s="185"/>
      <c r="FZ6" s="185"/>
      <c r="GA6" s="185"/>
      <c r="GB6" s="185"/>
      <c r="GC6" s="185"/>
      <c r="GD6" s="185"/>
      <c r="GE6" s="185"/>
      <c r="GF6" s="185"/>
      <c r="GG6" s="185"/>
      <c r="GH6" s="185"/>
      <c r="GI6" s="185"/>
      <c r="GJ6" s="185"/>
      <c r="GK6" s="185"/>
      <c r="GL6" s="185"/>
      <c r="GM6" s="185"/>
      <c r="GN6" s="185"/>
      <c r="GO6" s="185"/>
      <c r="GP6" s="185"/>
      <c r="GQ6" s="185"/>
      <c r="GR6" s="185"/>
      <c r="GS6" s="185"/>
      <c r="GT6" s="185"/>
      <c r="GU6" s="185"/>
      <c r="GV6" s="185"/>
      <c r="GW6" s="185"/>
      <c r="GX6" s="185"/>
      <c r="GY6" s="185"/>
      <c r="GZ6" s="185"/>
      <c r="HA6" s="185"/>
      <c r="HB6" s="185"/>
      <c r="HC6" s="185"/>
      <c r="HD6" s="185"/>
      <c r="HE6" s="185"/>
      <c r="HF6" s="185"/>
      <c r="HG6" s="185"/>
      <c r="HH6" s="185"/>
    </row>
    <row r="7" spans="1:216" ht="18" customHeight="1" thickBot="1">
      <c r="A7" s="307"/>
      <c r="B7" s="948"/>
      <c r="C7" s="944"/>
      <c r="D7" s="945"/>
      <c r="E7" s="946"/>
      <c r="F7" s="948"/>
      <c r="G7" s="949"/>
      <c r="H7" s="944"/>
      <c r="I7" s="945"/>
      <c r="J7" s="946"/>
      <c r="K7" s="949"/>
      <c r="L7" s="944"/>
      <c r="M7" s="946"/>
      <c r="N7" s="949"/>
      <c r="O7" s="102"/>
      <c r="P7" s="420"/>
      <c r="S7" s="106"/>
      <c r="T7" s="452"/>
      <c r="U7" s="452"/>
      <c r="V7" s="106"/>
      <c r="W7" s="451"/>
      <c r="X7" s="392"/>
      <c r="Y7" s="185"/>
      <c r="Z7" s="118"/>
      <c r="AA7" s="745"/>
      <c r="AB7" s="745"/>
      <c r="AC7" s="199" t="str">
        <f>'MATERIAL DATA'!Q5</f>
        <v>0.1.1.1. Toxic/contaminated material treatment</v>
      </c>
      <c r="AD7" s="754">
        <f ca="1">SUMIF($E$12:$E$45,AC7,$O$12:$O$45)+SUMIF($E$12:$E$45,AC7,$P$12:$P$45)+SUMIF($E$12:$E$45,AC7,R$12:$R$45) +SUMIF($E$12:$E$45, AC7, $Q$12:$Q$43)</f>
        <v>0</v>
      </c>
      <c r="AE7" s="745"/>
      <c r="AF7" s="185"/>
      <c r="AG7" s="745"/>
      <c r="AH7" s="745" t="s">
        <v>5</v>
      </c>
      <c r="AI7" s="755">
        <f>SUM(AA12:AB17)</f>
        <v>0</v>
      </c>
      <c r="AJ7" s="756">
        <f>AW43</f>
        <v>0</v>
      </c>
      <c r="AK7" s="745"/>
      <c r="AL7" s="745"/>
      <c r="AM7" s="745"/>
      <c r="AN7" s="745"/>
      <c r="AO7" s="745"/>
      <c r="AP7" s="745"/>
      <c r="AQ7" s="745"/>
      <c r="AR7" s="745"/>
      <c r="AS7" s="745"/>
      <c r="AT7" s="745"/>
      <c r="AU7" s="185"/>
      <c r="AV7" s="185"/>
      <c r="AW7" s="185"/>
      <c r="AX7" s="745"/>
      <c r="AY7" s="745"/>
      <c r="AZ7" s="745"/>
      <c r="BA7" s="745"/>
      <c r="BB7" s="745"/>
      <c r="BC7" s="745"/>
      <c r="BD7" s="745"/>
      <c r="BE7" s="745"/>
      <c r="BF7" s="745"/>
      <c r="BG7" s="745"/>
      <c r="BH7" s="745"/>
      <c r="BI7" s="745"/>
      <c r="BJ7" s="746"/>
      <c r="BK7" s="746"/>
      <c r="BL7" s="746"/>
      <c r="BM7" s="757"/>
      <c r="BN7" s="746"/>
      <c r="BO7" s="746"/>
      <c r="BP7" s="747"/>
      <c r="BQ7" s="752"/>
      <c r="BR7" s="185"/>
      <c r="BS7" s="185"/>
      <c r="BT7" s="185"/>
      <c r="BU7" s="745"/>
      <c r="BV7" s="745"/>
      <c r="BW7" s="745"/>
      <c r="BX7" s="745"/>
      <c r="BY7" s="745"/>
      <c r="BZ7" s="745"/>
      <c r="CA7" s="209"/>
      <c r="CB7" s="758"/>
      <c r="CC7" s="745"/>
      <c r="CD7" s="745"/>
      <c r="CE7" s="745"/>
      <c r="CF7" s="745"/>
      <c r="CG7" s="745"/>
      <c r="CH7" s="745"/>
      <c r="CI7" s="185"/>
      <c r="CJ7" s="185"/>
      <c r="CK7" s="185"/>
      <c r="CL7" s="185"/>
      <c r="CM7" s="185"/>
      <c r="CN7" s="185"/>
      <c r="CO7" s="759"/>
      <c r="CP7" s="185"/>
      <c r="CQ7" s="185"/>
      <c r="CR7" s="185"/>
      <c r="CS7" s="185"/>
      <c r="CT7" s="185"/>
      <c r="CU7" s="185"/>
      <c r="CV7" s="185"/>
      <c r="CW7" s="185"/>
      <c r="CX7" s="185"/>
      <c r="CY7" s="185"/>
      <c r="CZ7" s="185"/>
      <c r="DA7" s="185"/>
      <c r="DB7" s="185"/>
      <c r="DC7" s="185"/>
      <c r="DD7" s="185"/>
      <c r="DE7" s="185"/>
      <c r="DF7" s="185"/>
      <c r="DG7" s="185"/>
      <c r="DH7" s="185"/>
      <c r="DI7" s="185"/>
      <c r="DJ7" s="185"/>
      <c r="DK7" s="185"/>
      <c r="DL7" s="185"/>
      <c r="DM7" s="185"/>
      <c r="DN7" s="185"/>
      <c r="DO7" s="185"/>
      <c r="DP7" s="185"/>
      <c r="DQ7" s="185"/>
      <c r="DR7" s="185"/>
      <c r="DS7" s="185"/>
      <c r="DT7" s="185"/>
      <c r="DU7" s="185"/>
      <c r="DV7" s="185"/>
      <c r="DW7" s="185"/>
      <c r="DX7" s="185"/>
      <c r="DY7" s="185"/>
      <c r="DZ7" s="185"/>
      <c r="EA7" s="185"/>
      <c r="EB7" s="185"/>
      <c r="EC7" s="185"/>
      <c r="ED7" s="185"/>
      <c r="EE7" s="185"/>
      <c r="EF7" s="185"/>
      <c r="EG7" s="185"/>
      <c r="EH7" s="185"/>
      <c r="EI7" s="185"/>
      <c r="EJ7" s="185"/>
      <c r="EK7" s="185"/>
      <c r="EL7" s="185"/>
      <c r="EM7" s="185"/>
      <c r="EN7" s="185"/>
      <c r="EO7" s="185"/>
      <c r="EP7" s="185"/>
      <c r="EQ7" s="185"/>
      <c r="ER7" s="185"/>
      <c r="ES7" s="185"/>
      <c r="ET7" s="185"/>
      <c r="EU7" s="185"/>
      <c r="EV7" s="185"/>
      <c r="EW7" s="185"/>
      <c r="EX7" s="185"/>
      <c r="EY7" s="185"/>
      <c r="EZ7" s="185"/>
      <c r="FA7" s="185"/>
      <c r="FB7" s="185"/>
      <c r="FC7" s="185"/>
      <c r="FD7" s="185"/>
      <c r="FE7" s="185"/>
      <c r="FF7" s="185"/>
      <c r="FG7" s="185"/>
      <c r="FH7" s="185"/>
      <c r="FI7" s="185"/>
      <c r="FJ7" s="185"/>
      <c r="FK7" s="185"/>
      <c r="FL7" s="185"/>
      <c r="FM7" s="185"/>
      <c r="FN7" s="185"/>
      <c r="FO7" s="185"/>
      <c r="FP7" s="185"/>
      <c r="FQ7" s="185"/>
      <c r="FR7" s="185"/>
      <c r="FS7" s="185"/>
      <c r="FT7" s="185"/>
      <c r="FU7" s="185"/>
      <c r="FV7" s="185"/>
      <c r="FW7" s="185"/>
      <c r="FX7" s="185"/>
      <c r="FY7" s="185"/>
      <c r="FZ7" s="185"/>
      <c r="GA7" s="185"/>
      <c r="GB7" s="185"/>
      <c r="GC7" s="185"/>
      <c r="GD7" s="185"/>
      <c r="GE7" s="185"/>
      <c r="GF7" s="185"/>
      <c r="GG7" s="185"/>
      <c r="GH7" s="185"/>
      <c r="GI7" s="185"/>
      <c r="GJ7" s="185"/>
      <c r="GK7" s="185"/>
      <c r="GL7" s="185"/>
      <c r="GM7" s="185"/>
      <c r="GN7" s="185"/>
      <c r="GO7" s="185"/>
      <c r="GP7" s="185"/>
      <c r="GQ7" s="185"/>
      <c r="GR7" s="185"/>
      <c r="GS7" s="185"/>
      <c r="GT7" s="185"/>
      <c r="GU7" s="185"/>
      <c r="GV7" s="185"/>
      <c r="GW7" s="185"/>
      <c r="GX7" s="185"/>
      <c r="GY7" s="185"/>
      <c r="GZ7" s="185"/>
      <c r="HA7" s="185"/>
      <c r="HB7" s="185"/>
      <c r="HC7" s="185"/>
      <c r="HD7" s="185"/>
      <c r="HE7" s="185"/>
      <c r="HF7" s="185"/>
      <c r="HG7" s="185"/>
      <c r="HH7" s="185"/>
    </row>
    <row r="8" spans="1:216" ht="18" customHeight="1">
      <c r="A8" s="307"/>
      <c r="B8" s="948"/>
      <c r="C8" s="501" t="s">
        <v>639</v>
      </c>
      <c r="D8" s="502" t="s">
        <v>641</v>
      </c>
      <c r="E8" s="503" t="s">
        <v>643</v>
      </c>
      <c r="F8" s="930">
        <f>'Default Values'!$C$6</f>
        <v>17.5</v>
      </c>
      <c r="G8" s="932">
        <f>'Default Values'!$C$7</f>
        <v>20</v>
      </c>
      <c r="H8" s="504" t="s">
        <v>640</v>
      </c>
      <c r="I8" s="505" t="s">
        <v>642</v>
      </c>
      <c r="J8" s="506" t="s">
        <v>644</v>
      </c>
      <c r="K8" s="928">
        <f>'Default Values'!$AA$6</f>
        <v>0.15</v>
      </c>
      <c r="L8" s="950"/>
      <c r="M8" s="951"/>
      <c r="N8" s="498" t="str">
        <f>IF(ISBLANK('Project Info'!C10), "", 'Project Info'!C10)</f>
        <v/>
      </c>
      <c r="O8" s="99"/>
      <c r="P8" s="106"/>
      <c r="S8" s="106"/>
      <c r="T8" s="452"/>
      <c r="U8" s="106"/>
      <c r="V8" s="106"/>
      <c r="W8" s="106"/>
      <c r="X8" s="392"/>
      <c r="Y8" s="185"/>
      <c r="Z8" s="118"/>
      <c r="AA8" s="199"/>
      <c r="AB8" s="745"/>
      <c r="AC8" s="199" t="str">
        <f>'MATERIAL DATA'!Q6</f>
        <v>0.1.1.2 Demolition works</v>
      </c>
      <c r="AD8" s="754">
        <f ca="1">SUMIF($E$12:$E$45,AC8,$O$12:$O$45)+SUMIF($E$12:$E$45,AC8,$P$12:$P$45)+SUMIF($E$12:$E$45,AC8,R$12:$R$45) +SUMIF($E$12:$E$45, AC8, $Q$12:$Q$43)</f>
        <v>0</v>
      </c>
      <c r="AE8" s="745"/>
      <c r="AF8" s="185"/>
      <c r="AG8" s="745"/>
      <c r="AH8" s="745" t="s">
        <v>17</v>
      </c>
      <c r="AI8" s="755">
        <f>SUM(AA18:AA26)</f>
        <v>0</v>
      </c>
      <c r="AJ8" s="756">
        <f t="shared" ref="AJ8:AJ11" si="0">AW44</f>
        <v>0</v>
      </c>
      <c r="AK8" s="745"/>
      <c r="AL8" s="745"/>
      <c r="AM8" s="745"/>
      <c r="AN8" s="745"/>
      <c r="AO8" s="745"/>
      <c r="AP8" s="745"/>
      <c r="AQ8" s="745"/>
      <c r="AR8" s="745"/>
      <c r="AS8" s="745"/>
      <c r="AT8" s="745"/>
      <c r="AU8" s="185"/>
      <c r="AV8" s="185"/>
      <c r="AW8" s="185"/>
      <c r="AX8" s="745"/>
      <c r="AY8" s="745"/>
      <c r="AZ8" s="745"/>
      <c r="BA8" s="745"/>
      <c r="BB8" s="745"/>
      <c r="BC8" s="745"/>
      <c r="BD8" s="745"/>
      <c r="BE8" s="745"/>
      <c r="BF8" s="745"/>
      <c r="BG8" s="745"/>
      <c r="BH8" s="745"/>
      <c r="BI8" s="745"/>
      <c r="BJ8" s="746"/>
      <c r="BK8" s="746"/>
      <c r="BL8" s="746"/>
      <c r="BM8" s="186"/>
      <c r="BN8" s="186"/>
      <c r="BO8" s="746"/>
      <c r="BP8" s="747"/>
      <c r="BQ8" s="186"/>
      <c r="BR8" s="745"/>
      <c r="BS8" s="745"/>
      <c r="BT8" s="745"/>
      <c r="BU8" s="745"/>
      <c r="BV8" s="745"/>
      <c r="BW8" s="745"/>
      <c r="BX8" s="753"/>
      <c r="BY8" s="745"/>
      <c r="BZ8" s="745"/>
      <c r="CA8" s="209"/>
      <c r="CB8" s="760"/>
      <c r="CC8" s="745"/>
      <c r="CD8" s="745"/>
      <c r="CE8" s="745"/>
      <c r="CF8" s="745"/>
      <c r="CG8" s="745"/>
      <c r="CH8" s="745"/>
      <c r="CI8" s="185"/>
      <c r="CJ8" s="185"/>
      <c r="CK8" s="185"/>
      <c r="CL8" s="185"/>
      <c r="CM8" s="185"/>
      <c r="CN8" s="185"/>
      <c r="CO8" s="185"/>
      <c r="CP8" s="185"/>
      <c r="CQ8" s="185"/>
      <c r="CR8" s="185"/>
      <c r="CS8" s="185"/>
      <c r="CT8" s="185"/>
      <c r="CU8" s="185"/>
      <c r="CV8" s="185"/>
      <c r="CW8" s="185"/>
      <c r="CX8" s="185"/>
      <c r="CY8" s="185"/>
      <c r="CZ8" s="185"/>
      <c r="DA8" s="185"/>
      <c r="DB8" s="185"/>
      <c r="DC8" s="185"/>
      <c r="DD8" s="185"/>
      <c r="DE8" s="185"/>
      <c r="DF8" s="185"/>
      <c r="DG8" s="185"/>
      <c r="DH8" s="185"/>
      <c r="DI8" s="185"/>
      <c r="DJ8" s="185"/>
      <c r="DK8" s="185"/>
      <c r="DL8" s="185"/>
      <c r="DM8" s="185"/>
      <c r="DN8" s="185"/>
      <c r="DO8" s="185"/>
      <c r="DP8" s="185"/>
      <c r="DQ8" s="185"/>
      <c r="DR8" s="185"/>
      <c r="DS8" s="185"/>
      <c r="DT8" s="185"/>
      <c r="DU8" s="185"/>
      <c r="DV8" s="185"/>
      <c r="DW8" s="185"/>
      <c r="DX8" s="185"/>
      <c r="DY8" s="185"/>
      <c r="DZ8" s="185"/>
      <c r="EA8" s="185"/>
      <c r="EB8" s="185"/>
      <c r="EC8" s="185"/>
      <c r="ED8" s="185"/>
      <c r="EE8" s="185"/>
      <c r="EF8" s="185"/>
      <c r="EG8" s="185"/>
      <c r="EH8" s="185"/>
      <c r="EI8" s="185"/>
      <c r="EJ8" s="185"/>
      <c r="EK8" s="185"/>
      <c r="EL8" s="185"/>
      <c r="EM8" s="185"/>
      <c r="EN8" s="185"/>
      <c r="EO8" s="185"/>
      <c r="EP8" s="185"/>
      <c r="EQ8" s="185"/>
      <c r="ER8" s="185"/>
      <c r="ES8" s="185"/>
      <c r="ET8" s="185"/>
      <c r="EU8" s="185"/>
      <c r="EV8" s="185"/>
      <c r="EW8" s="185"/>
      <c r="EX8" s="185"/>
      <c r="EY8" s="185"/>
      <c r="EZ8" s="185"/>
      <c r="FA8" s="185"/>
      <c r="FB8" s="185"/>
      <c r="FC8" s="185"/>
      <c r="FD8" s="185"/>
      <c r="FE8" s="185"/>
      <c r="FF8" s="185"/>
      <c r="FG8" s="185"/>
      <c r="FH8" s="185"/>
      <c r="FI8" s="185"/>
      <c r="FJ8" s="185"/>
      <c r="FK8" s="185"/>
      <c r="FL8" s="185"/>
      <c r="FM8" s="185"/>
      <c r="FN8" s="185"/>
      <c r="FO8" s="185"/>
      <c r="FP8" s="185"/>
      <c r="FQ8" s="185"/>
      <c r="FR8" s="185"/>
      <c r="FS8" s="185"/>
      <c r="FT8" s="185"/>
      <c r="FU8" s="185"/>
      <c r="FV8" s="185"/>
      <c r="FW8" s="185"/>
      <c r="FX8" s="185"/>
      <c r="FY8" s="185"/>
      <c r="FZ8" s="185"/>
      <c r="GA8" s="185"/>
      <c r="GB8" s="185"/>
      <c r="GC8" s="185"/>
      <c r="GD8" s="185"/>
      <c r="GE8" s="185"/>
      <c r="GF8" s="185"/>
      <c r="GG8" s="185"/>
      <c r="GH8" s="185"/>
      <c r="GI8" s="185"/>
      <c r="GJ8" s="185"/>
      <c r="GK8" s="185"/>
      <c r="GL8" s="185"/>
      <c r="GM8" s="185"/>
      <c r="GN8" s="185"/>
      <c r="GO8" s="185"/>
      <c r="GP8" s="185"/>
      <c r="GQ8" s="185"/>
      <c r="GR8" s="185"/>
      <c r="GS8" s="185"/>
      <c r="GT8" s="185"/>
      <c r="GU8" s="185"/>
      <c r="GV8" s="185"/>
      <c r="GW8" s="185"/>
      <c r="GX8" s="185"/>
      <c r="GY8" s="185"/>
      <c r="GZ8" s="185"/>
      <c r="HA8" s="185"/>
      <c r="HB8" s="185"/>
      <c r="HC8" s="185"/>
      <c r="HD8" s="185"/>
      <c r="HE8" s="185"/>
      <c r="HF8" s="185"/>
      <c r="HG8" s="185"/>
      <c r="HH8" s="185"/>
    </row>
    <row r="9" spans="1:216" ht="18" customHeight="1" thickBot="1">
      <c r="A9" s="307"/>
      <c r="B9" s="949"/>
      <c r="C9" s="699"/>
      <c r="D9" s="700"/>
      <c r="E9" s="701"/>
      <c r="F9" s="931">
        <f>'Default Values'!$C$6</f>
        <v>17.5</v>
      </c>
      <c r="G9" s="933">
        <f>'Default Values'!$C$7</f>
        <v>20</v>
      </c>
      <c r="H9" s="699"/>
      <c r="I9" s="702"/>
      <c r="J9" s="703"/>
      <c r="K9" s="929">
        <f>'Default Values'!$AA$6</f>
        <v>0.15</v>
      </c>
      <c r="L9" s="952"/>
      <c r="M9" s="953"/>
      <c r="N9" s="652"/>
      <c r="O9" s="99"/>
      <c r="P9" s="106"/>
      <c r="S9" s="106"/>
      <c r="T9" s="451"/>
      <c r="U9" s="451"/>
      <c r="V9" s="461"/>
      <c r="W9" s="106"/>
      <c r="X9" s="392"/>
      <c r="Y9" s="185"/>
      <c r="Z9" s="118"/>
      <c r="AA9" s="199"/>
      <c r="AB9" s="745"/>
      <c r="AC9" s="199" t="str">
        <f>'MATERIAL DATA'!Q7</f>
        <v>0.1.2.1 Temporary supports</v>
      </c>
      <c r="AD9" s="754">
        <f ca="1">SUMIF($E$12:$E$45,AC9,$O$12:$O$45)+SUMIF($E$12:$E$45,AC9,$P$12:$P$45)+SUMIF($E$12:$E$45,AC9,R$12:$R$45) +SUMIF($E$12:$E$45, AC9, $Q$12:$Q$43)</f>
        <v>0</v>
      </c>
      <c r="AE9" s="745"/>
      <c r="AF9" s="185"/>
      <c r="AG9" s="745"/>
      <c r="AH9" s="745" t="s">
        <v>758</v>
      </c>
      <c r="AI9" s="755">
        <f>SUM(AA27:AA29)</f>
        <v>0</v>
      </c>
      <c r="AJ9" s="756">
        <f t="shared" si="0"/>
        <v>0</v>
      </c>
      <c r="AK9" s="745"/>
      <c r="AL9" s="745"/>
      <c r="AM9" s="745"/>
      <c r="AN9" s="745"/>
      <c r="AO9" s="745"/>
      <c r="AP9" s="745"/>
      <c r="AQ9" s="745"/>
      <c r="AR9" s="745"/>
      <c r="AS9" s="745"/>
      <c r="AT9" s="745"/>
      <c r="AU9" s="185"/>
      <c r="AV9" s="185"/>
      <c r="AW9" s="185"/>
      <c r="AX9" s="745"/>
      <c r="AY9" s="745"/>
      <c r="AZ9" s="745"/>
      <c r="BA9" s="745"/>
      <c r="BB9" s="745"/>
      <c r="BC9" s="745"/>
      <c r="BD9" s="745"/>
      <c r="BE9" s="745"/>
      <c r="BF9" s="746"/>
      <c r="BG9" s="745"/>
      <c r="BH9" s="745"/>
      <c r="BI9" s="745"/>
      <c r="BJ9" s="746"/>
      <c r="BK9" s="746"/>
      <c r="BL9" s="746"/>
      <c r="BM9" s="745"/>
      <c r="BN9" s="746"/>
      <c r="BO9" s="746"/>
      <c r="BP9" s="747"/>
      <c r="BQ9" s="745"/>
      <c r="BR9" s="745"/>
      <c r="BS9" s="745"/>
      <c r="BT9" s="745"/>
      <c r="BU9" s="745"/>
      <c r="BV9" s="745"/>
      <c r="BW9" s="745"/>
      <c r="BX9" s="745"/>
      <c r="BY9" s="745"/>
      <c r="BZ9" s="745"/>
      <c r="CA9" s="209"/>
      <c r="CB9" s="745"/>
      <c r="CC9" s="745"/>
      <c r="CD9" s="745"/>
      <c r="CE9" s="745"/>
      <c r="CF9" s="745"/>
      <c r="CG9" s="745"/>
      <c r="CH9" s="745"/>
      <c r="CI9" s="185"/>
      <c r="CJ9" s="185"/>
      <c r="CK9" s="185"/>
      <c r="CL9" s="185"/>
      <c r="CM9" s="185"/>
      <c r="CN9" s="185"/>
      <c r="CO9" s="185"/>
      <c r="CP9" s="185"/>
      <c r="CQ9" s="185"/>
      <c r="CR9" s="185"/>
      <c r="CS9" s="185"/>
      <c r="CT9" s="185"/>
      <c r="CU9" s="185"/>
      <c r="CV9" s="185"/>
      <c r="CW9" s="185"/>
      <c r="CX9" s="185"/>
      <c r="CY9" s="185"/>
      <c r="CZ9" s="185"/>
      <c r="DA9" s="185"/>
      <c r="DB9" s="185"/>
      <c r="DC9" s="185"/>
      <c r="DD9" s="185"/>
      <c r="DE9" s="185"/>
      <c r="DF9" s="185"/>
      <c r="DG9" s="185"/>
      <c r="DH9" s="185"/>
      <c r="DI9" s="185"/>
      <c r="DJ9" s="185"/>
      <c r="DK9" s="185"/>
      <c r="DL9" s="185"/>
      <c r="DM9" s="185"/>
      <c r="DN9" s="185"/>
      <c r="DO9" s="185"/>
      <c r="DP9" s="185"/>
      <c r="DQ9" s="185"/>
      <c r="DR9" s="185"/>
      <c r="DS9" s="185"/>
      <c r="DT9" s="185"/>
      <c r="DU9" s="185"/>
      <c r="DV9" s="185"/>
      <c r="DW9" s="185"/>
      <c r="DX9" s="185"/>
      <c r="DY9" s="185"/>
      <c r="DZ9" s="185"/>
      <c r="EA9" s="185"/>
      <c r="EB9" s="185"/>
      <c r="EC9" s="185"/>
      <c r="ED9" s="185"/>
      <c r="EE9" s="185"/>
      <c r="EF9" s="185"/>
      <c r="EG9" s="185"/>
      <c r="EH9" s="185"/>
      <c r="EI9" s="185"/>
      <c r="EJ9" s="185"/>
      <c r="EK9" s="185"/>
      <c r="EL9" s="185"/>
      <c r="EM9" s="185"/>
      <c r="EN9" s="185"/>
      <c r="EO9" s="185"/>
      <c r="EP9" s="185"/>
      <c r="EQ9" s="185"/>
      <c r="ER9" s="185"/>
      <c r="ES9" s="185"/>
      <c r="ET9" s="185"/>
      <c r="EU9" s="185"/>
      <c r="EV9" s="185"/>
      <c r="EW9" s="185"/>
      <c r="EX9" s="185"/>
      <c r="EY9" s="185"/>
      <c r="EZ9" s="185"/>
      <c r="FA9" s="185"/>
      <c r="FB9" s="185"/>
      <c r="FC9" s="185"/>
      <c r="FD9" s="185"/>
      <c r="FE9" s="185"/>
      <c r="FF9" s="185"/>
      <c r="FG9" s="185"/>
      <c r="FH9" s="185"/>
      <c r="FI9" s="185"/>
      <c r="FJ9" s="185"/>
      <c r="FK9" s="185"/>
      <c r="FL9" s="185"/>
      <c r="FM9" s="185"/>
      <c r="FN9" s="185"/>
      <c r="FO9" s="185"/>
      <c r="FP9" s="185"/>
      <c r="FQ9" s="185"/>
      <c r="FR9" s="185"/>
      <c r="FS9" s="185"/>
      <c r="FT9" s="185"/>
      <c r="FU9" s="185"/>
      <c r="FV9" s="185"/>
      <c r="FW9" s="185"/>
      <c r="FX9" s="185"/>
      <c r="FY9" s="185"/>
      <c r="FZ9" s="185"/>
      <c r="GA9" s="185"/>
      <c r="GB9" s="185"/>
      <c r="GC9" s="185"/>
      <c r="GD9" s="185"/>
      <c r="GE9" s="185"/>
      <c r="GF9" s="185"/>
      <c r="GG9" s="185"/>
      <c r="GH9" s="185"/>
      <c r="GI9" s="185"/>
      <c r="GJ9" s="185"/>
      <c r="GK9" s="185"/>
      <c r="GL9" s="185"/>
      <c r="GM9" s="185"/>
      <c r="GN9" s="185"/>
      <c r="GO9" s="185"/>
      <c r="GP9" s="185"/>
      <c r="GQ9" s="185"/>
      <c r="GR9" s="185"/>
      <c r="GS9" s="185"/>
      <c r="GT9" s="185"/>
      <c r="GU9" s="185"/>
      <c r="GV9" s="185"/>
      <c r="GW9" s="185"/>
      <c r="GX9" s="185"/>
      <c r="GY9" s="185"/>
      <c r="GZ9" s="185"/>
      <c r="HA9" s="185"/>
      <c r="HB9" s="185"/>
      <c r="HC9" s="185"/>
      <c r="HD9" s="185"/>
      <c r="HE9" s="185"/>
      <c r="HF9" s="185"/>
      <c r="HG9" s="185"/>
      <c r="HH9" s="185"/>
    </row>
    <row r="10" spans="1:216" ht="30.75" thickBot="1">
      <c r="A10" s="307"/>
      <c r="E10" s="311"/>
      <c r="F10" s="311"/>
      <c r="G10" s="311"/>
      <c r="H10" s="311"/>
      <c r="I10" s="311"/>
      <c r="J10" s="311"/>
      <c r="L10" s="112"/>
      <c r="M10" s="553"/>
      <c r="N10" s="106"/>
      <c r="O10" s="106"/>
      <c r="P10" s="106"/>
      <c r="Q10" s="106"/>
      <c r="R10" s="106"/>
      <c r="S10" s="106"/>
      <c r="T10" s="106"/>
      <c r="U10" s="106"/>
      <c r="V10" s="106"/>
      <c r="W10" s="106"/>
      <c r="X10" s="392"/>
      <c r="Y10" s="185"/>
      <c r="Z10" s="750" t="s">
        <v>795</v>
      </c>
      <c r="AA10" s="199"/>
      <c r="AB10" s="745"/>
      <c r="AC10" s="199" t="str">
        <f>'MATERIAL DATA'!Q8</f>
        <v>0.1.2.2 Façade retention</v>
      </c>
      <c r="AD10" s="754">
        <f ca="1">SUMIF($E$12:$E$45,AC10,$O$12:$O$45)+SUMIF($E$12:$E$45,AC10,$P$12:$P$45)+SUMIF($E$12:$E$45,AC10,R$12:$R$45) +SUMIF($E$12:$E$45, AC10, $Q$12:$Q$43)</f>
        <v>0</v>
      </c>
      <c r="AE10" s="745"/>
      <c r="AF10" s="185"/>
      <c r="AG10" s="745"/>
      <c r="AH10" s="745" t="s">
        <v>764</v>
      </c>
      <c r="AI10" s="755">
        <f>SUM(AA30:AA48)</f>
        <v>0</v>
      </c>
      <c r="AJ10" s="756">
        <f t="shared" si="0"/>
        <v>0</v>
      </c>
      <c r="AK10" s="745"/>
      <c r="AL10" s="745"/>
      <c r="AM10" s="745"/>
      <c r="AN10" s="745"/>
      <c r="AO10" s="745"/>
      <c r="AP10" s="745"/>
      <c r="AQ10" s="745"/>
      <c r="AR10" s="745"/>
      <c r="AS10" s="745"/>
      <c r="AT10" s="745"/>
      <c r="AU10" s="185"/>
      <c r="AV10" s="185"/>
      <c r="AW10" s="185"/>
      <c r="AX10" s="745"/>
      <c r="AY10" s="185"/>
      <c r="AZ10" s="745"/>
      <c r="BA10" s="745"/>
      <c r="BB10" s="745"/>
      <c r="BC10" s="745"/>
      <c r="BD10" s="745"/>
      <c r="BE10" s="745"/>
      <c r="BF10" s="745"/>
      <c r="BG10" s="745"/>
      <c r="BH10" s="745"/>
      <c r="BI10" s="745"/>
      <c r="BJ10" s="746"/>
      <c r="BK10" s="746"/>
      <c r="BL10" s="746"/>
      <c r="BM10" s="745"/>
      <c r="BN10" s="746"/>
      <c r="BO10" s="746"/>
      <c r="BP10" s="747"/>
      <c r="BQ10" s="745"/>
      <c r="BR10" s="745"/>
      <c r="BS10" s="745"/>
      <c r="BT10" s="745"/>
      <c r="BU10" s="185"/>
      <c r="BV10" s="745"/>
      <c r="BW10" s="745"/>
      <c r="BX10" s="745"/>
      <c r="BY10" s="745"/>
      <c r="BZ10" s="745"/>
      <c r="CA10" s="743"/>
      <c r="CB10" s="743"/>
      <c r="CC10" s="745"/>
      <c r="CD10" s="743"/>
      <c r="CE10" s="745"/>
      <c r="CF10" s="745"/>
      <c r="CG10" s="745"/>
      <c r="CH10" s="745"/>
      <c r="CI10" s="185"/>
      <c r="CJ10" s="185"/>
      <c r="CK10" s="185"/>
      <c r="CL10" s="185"/>
      <c r="CM10" s="185"/>
      <c r="CN10" s="751" t="s">
        <v>454</v>
      </c>
      <c r="CO10" s="185"/>
      <c r="CP10" s="185"/>
      <c r="CQ10" s="185"/>
      <c r="CR10" s="185"/>
      <c r="CS10" s="185"/>
      <c r="CT10" s="185"/>
      <c r="CU10" s="185"/>
      <c r="CV10" s="185"/>
      <c r="CW10" s="185"/>
      <c r="CX10" s="185"/>
      <c r="CY10" s="185"/>
      <c r="CZ10" s="185"/>
      <c r="DA10" s="185"/>
      <c r="DB10" s="185"/>
      <c r="DC10" s="185"/>
      <c r="DD10" s="185"/>
      <c r="DE10" s="185"/>
      <c r="DF10" s="185"/>
      <c r="DG10" s="185"/>
      <c r="DH10" s="185"/>
      <c r="DI10" s="185"/>
      <c r="DJ10" s="185"/>
      <c r="DK10" s="185"/>
      <c r="DL10" s="185"/>
      <c r="DM10" s="185"/>
      <c r="DN10" s="185"/>
      <c r="DO10" s="185"/>
      <c r="DP10" s="185"/>
      <c r="DQ10" s="185"/>
      <c r="DR10" s="185"/>
      <c r="DS10" s="185"/>
      <c r="DT10" s="185"/>
      <c r="DU10" s="185"/>
      <c r="DV10" s="185"/>
      <c r="DW10" s="185"/>
      <c r="DX10" s="185"/>
      <c r="DY10" s="185"/>
      <c r="DZ10" s="185"/>
      <c r="EA10" s="185"/>
      <c r="EB10" s="185"/>
      <c r="EC10" s="185"/>
      <c r="ED10" s="185"/>
      <c r="EE10" s="185"/>
      <c r="EF10" s="185"/>
      <c r="EG10" s="185"/>
      <c r="EH10" s="185"/>
      <c r="EI10" s="185"/>
      <c r="EJ10" s="185"/>
      <c r="EK10" s="185"/>
      <c r="EL10" s="185"/>
      <c r="EM10" s="185"/>
      <c r="EN10" s="185"/>
      <c r="EO10" s="185"/>
      <c r="EP10" s="185"/>
      <c r="EQ10" s="185"/>
      <c r="ER10" s="185"/>
      <c r="ES10" s="185"/>
      <c r="ET10" s="185"/>
      <c r="EU10" s="185"/>
      <c r="EV10" s="185"/>
      <c r="EW10" s="185"/>
      <c r="EX10" s="185"/>
      <c r="EY10" s="185"/>
      <c r="EZ10" s="185"/>
      <c r="FA10" s="185"/>
      <c r="FB10" s="185"/>
      <c r="FC10" s="185"/>
      <c r="FD10" s="185"/>
      <c r="FE10" s="185"/>
      <c r="FF10" s="185"/>
      <c r="FG10" s="185"/>
      <c r="FH10" s="185"/>
      <c r="FI10" s="185"/>
      <c r="FJ10" s="185"/>
      <c r="FK10" s="185"/>
      <c r="FL10" s="185"/>
      <c r="FM10" s="185"/>
      <c r="FN10" s="185"/>
      <c r="FO10" s="185"/>
      <c r="FP10" s="185"/>
      <c r="FQ10" s="185"/>
      <c r="FR10" s="185"/>
      <c r="FS10" s="185"/>
      <c r="FT10" s="185"/>
      <c r="FU10" s="185"/>
      <c r="FV10" s="185"/>
      <c r="FW10" s="185"/>
      <c r="FX10" s="185"/>
      <c r="FY10" s="185"/>
      <c r="FZ10" s="185"/>
      <c r="GA10" s="185"/>
      <c r="GB10" s="185"/>
      <c r="GC10" s="185"/>
      <c r="GD10" s="185"/>
      <c r="GE10" s="185"/>
      <c r="GF10" s="185"/>
      <c r="GG10" s="185"/>
      <c r="GH10" s="185"/>
      <c r="GI10" s="185"/>
      <c r="GJ10" s="185"/>
      <c r="GK10" s="185"/>
      <c r="GL10" s="185"/>
      <c r="GM10" s="185"/>
      <c r="GN10" s="185"/>
      <c r="GO10" s="185"/>
      <c r="GP10" s="185"/>
      <c r="GQ10" s="185"/>
      <c r="GR10" s="185"/>
      <c r="GS10" s="185"/>
      <c r="GT10" s="185"/>
      <c r="GU10" s="185"/>
      <c r="GV10" s="185"/>
      <c r="GW10" s="185"/>
      <c r="GX10" s="185"/>
      <c r="GY10" s="185"/>
      <c r="GZ10" s="185"/>
      <c r="HA10" s="185"/>
      <c r="HB10" s="185"/>
      <c r="HC10" s="185"/>
      <c r="HD10" s="185"/>
      <c r="HE10" s="185"/>
      <c r="HF10" s="185"/>
      <c r="HG10" s="185"/>
      <c r="HH10" s="185"/>
    </row>
    <row r="11" spans="1:216" ht="45" customHeight="1" thickBot="1">
      <c r="B11" s="261" t="s">
        <v>1</v>
      </c>
      <c r="C11" s="261" t="s">
        <v>290</v>
      </c>
      <c r="D11" s="261" t="s">
        <v>291</v>
      </c>
      <c r="E11" s="261" t="str">
        <f>IF(TYPOLOGY = "Bridge", "Bridge Element", "Structural Element")</f>
        <v>Structural Element</v>
      </c>
      <c r="F11" s="261" t="s">
        <v>292</v>
      </c>
      <c r="G11" s="261" t="s">
        <v>451</v>
      </c>
      <c r="H11" s="261" t="s">
        <v>854</v>
      </c>
      <c r="I11" s="261" t="s">
        <v>985</v>
      </c>
      <c r="J11" s="261" t="s">
        <v>1067</v>
      </c>
      <c r="K11" s="261" t="s">
        <v>293</v>
      </c>
      <c r="L11" s="261" t="s">
        <v>294</v>
      </c>
      <c r="M11" s="262" t="s">
        <v>300</v>
      </c>
      <c r="N11" s="261" t="s">
        <v>1023</v>
      </c>
      <c r="O11" s="261" t="s">
        <v>103</v>
      </c>
      <c r="P11" s="261" t="s">
        <v>104</v>
      </c>
      <c r="Q11" s="261" t="s">
        <v>664</v>
      </c>
      <c r="R11" s="261" t="s">
        <v>646</v>
      </c>
      <c r="S11" s="261" t="s">
        <v>663</v>
      </c>
      <c r="T11" s="261" t="s">
        <v>106</v>
      </c>
      <c r="U11" s="261" t="s">
        <v>647</v>
      </c>
      <c r="V11" s="261" t="s">
        <v>648</v>
      </c>
      <c r="W11" s="261" t="s">
        <v>695</v>
      </c>
      <c r="X11" s="261" t="s">
        <v>578</v>
      </c>
      <c r="Y11" s="744"/>
      <c r="Z11" s="745" t="s">
        <v>752</v>
      </c>
      <c r="AA11" s="199"/>
      <c r="AB11" s="745"/>
      <c r="AC11" s="199" t="str">
        <f>'MATERIAL DATA'!Q9</f>
        <v>0.1.2.3 Specialist groundworks</v>
      </c>
      <c r="AD11" s="754">
        <f ca="1">SUMIF($E$12:$E$45,AC11,$O$12:$O$45)+SUMIF($E$12:$E$45,AC11,$P$12:$P$45)+SUMIF($E$12:$E$45,AC11,R$12:$R$45) +SUMIF($E$12:$E$45, AC11, $Q$12:$Q$43)</f>
        <v>0</v>
      </c>
      <c r="AE11" s="745"/>
      <c r="AF11" s="185"/>
      <c r="AG11" s="745"/>
      <c r="AH11" s="745" t="s">
        <v>773</v>
      </c>
      <c r="AI11" s="755">
        <f>SUM(AA49:AA52)</f>
        <v>0</v>
      </c>
      <c r="AJ11" s="756">
        <f t="shared" si="0"/>
        <v>0</v>
      </c>
      <c r="AK11" s="745"/>
      <c r="AL11" s="745"/>
      <c r="AM11" s="745"/>
      <c r="AN11" s="749" t="s">
        <v>410</v>
      </c>
      <c r="AO11" s="745"/>
      <c r="AP11" s="745"/>
      <c r="AQ11" s="745"/>
      <c r="AR11" s="748"/>
      <c r="AS11" s="748"/>
      <c r="AT11" s="748"/>
      <c r="AU11" s="185"/>
      <c r="AV11" s="185"/>
      <c r="AW11" s="185"/>
      <c r="AX11" s="749"/>
      <c r="AY11" s="749" t="s">
        <v>742</v>
      </c>
      <c r="AZ11" s="749"/>
      <c r="BA11" s="749"/>
      <c r="BB11" s="761"/>
      <c r="BC11" s="761"/>
      <c r="BD11" s="761"/>
      <c r="BE11" s="761"/>
      <c r="BF11" s="762"/>
      <c r="BG11" s="762"/>
      <c r="BH11" s="762"/>
      <c r="BI11" s="762"/>
      <c r="BJ11" s="762"/>
      <c r="BK11" s="763" t="s">
        <v>79</v>
      </c>
      <c r="BL11" s="763"/>
      <c r="BM11" s="745"/>
      <c r="BN11" s="748" t="s">
        <v>8</v>
      </c>
      <c r="BO11" s="763" t="s">
        <v>3</v>
      </c>
      <c r="BP11" s="763" t="s">
        <v>113</v>
      </c>
      <c r="BQ11" s="763" t="s">
        <v>98</v>
      </c>
      <c r="BR11" s="749" t="s">
        <v>106</v>
      </c>
      <c r="BS11" s="749" t="s">
        <v>647</v>
      </c>
      <c r="BT11" s="749" t="s">
        <v>648</v>
      </c>
      <c r="BU11" s="749" t="s">
        <v>320</v>
      </c>
      <c r="BV11" s="749" t="s">
        <v>385</v>
      </c>
      <c r="BW11" s="749" t="s">
        <v>386</v>
      </c>
      <c r="BX11" s="860" t="s">
        <v>103</v>
      </c>
      <c r="BY11" s="763" t="s">
        <v>1000</v>
      </c>
      <c r="BZ11" s="749" t="s">
        <v>646</v>
      </c>
      <c r="CA11" s="185"/>
      <c r="CB11" s="209" t="s">
        <v>157</v>
      </c>
      <c r="CC11" s="745" t="s">
        <v>419</v>
      </c>
      <c r="CD11" s="745" t="s">
        <v>111</v>
      </c>
      <c r="CE11" s="749" t="s">
        <v>412</v>
      </c>
      <c r="CF11" s="209"/>
      <c r="CG11" s="749" t="s">
        <v>413</v>
      </c>
      <c r="CH11" s="764" t="s">
        <v>621</v>
      </c>
      <c r="CI11" s="765" t="s">
        <v>458</v>
      </c>
      <c r="CJ11" s="766" t="s">
        <v>1024</v>
      </c>
      <c r="CK11" s="765" t="s">
        <v>579</v>
      </c>
      <c r="CL11" s="767" t="s">
        <v>857</v>
      </c>
      <c r="CM11" s="767" t="s">
        <v>1008</v>
      </c>
      <c r="CN11" s="751">
        <v>-2</v>
      </c>
      <c r="CO11" s="749">
        <v>-1</v>
      </c>
      <c r="CP11" s="749">
        <v>-0.5</v>
      </c>
      <c r="CQ11" s="749">
        <f>CO11+1</f>
        <v>0</v>
      </c>
      <c r="CR11" s="749">
        <f t="shared" ref="CR11:FC11" si="1">CQ11+1</f>
        <v>1</v>
      </c>
      <c r="CS11" s="749">
        <f t="shared" si="1"/>
        <v>2</v>
      </c>
      <c r="CT11" s="749">
        <f t="shared" si="1"/>
        <v>3</v>
      </c>
      <c r="CU11" s="749">
        <f t="shared" si="1"/>
        <v>4</v>
      </c>
      <c r="CV11" s="749">
        <f t="shared" si="1"/>
        <v>5</v>
      </c>
      <c r="CW11" s="749">
        <f t="shared" si="1"/>
        <v>6</v>
      </c>
      <c r="CX11" s="749">
        <f t="shared" si="1"/>
        <v>7</v>
      </c>
      <c r="CY11" s="749">
        <f t="shared" si="1"/>
        <v>8</v>
      </c>
      <c r="CZ11" s="749">
        <f t="shared" si="1"/>
        <v>9</v>
      </c>
      <c r="DA11" s="749">
        <f t="shared" si="1"/>
        <v>10</v>
      </c>
      <c r="DB11" s="749">
        <f t="shared" si="1"/>
        <v>11</v>
      </c>
      <c r="DC11" s="749">
        <f t="shared" si="1"/>
        <v>12</v>
      </c>
      <c r="DD11" s="749">
        <f t="shared" si="1"/>
        <v>13</v>
      </c>
      <c r="DE11" s="749">
        <f t="shared" si="1"/>
        <v>14</v>
      </c>
      <c r="DF11" s="749">
        <f t="shared" si="1"/>
        <v>15</v>
      </c>
      <c r="DG11" s="749">
        <f t="shared" si="1"/>
        <v>16</v>
      </c>
      <c r="DH11" s="749">
        <f t="shared" si="1"/>
        <v>17</v>
      </c>
      <c r="DI11" s="749">
        <f t="shared" si="1"/>
        <v>18</v>
      </c>
      <c r="DJ11" s="749">
        <f t="shared" si="1"/>
        <v>19</v>
      </c>
      <c r="DK11" s="749">
        <f t="shared" si="1"/>
        <v>20</v>
      </c>
      <c r="DL11" s="749">
        <f t="shared" si="1"/>
        <v>21</v>
      </c>
      <c r="DM11" s="749">
        <f t="shared" si="1"/>
        <v>22</v>
      </c>
      <c r="DN11" s="749">
        <f t="shared" si="1"/>
        <v>23</v>
      </c>
      <c r="DO11" s="749">
        <f t="shared" si="1"/>
        <v>24</v>
      </c>
      <c r="DP11" s="749">
        <f t="shared" si="1"/>
        <v>25</v>
      </c>
      <c r="DQ11" s="749">
        <f t="shared" si="1"/>
        <v>26</v>
      </c>
      <c r="DR11" s="749">
        <f t="shared" si="1"/>
        <v>27</v>
      </c>
      <c r="DS11" s="749">
        <f t="shared" si="1"/>
        <v>28</v>
      </c>
      <c r="DT11" s="749">
        <f t="shared" si="1"/>
        <v>29</v>
      </c>
      <c r="DU11" s="749">
        <f t="shared" si="1"/>
        <v>30</v>
      </c>
      <c r="DV11" s="749">
        <f t="shared" si="1"/>
        <v>31</v>
      </c>
      <c r="DW11" s="749">
        <f t="shared" si="1"/>
        <v>32</v>
      </c>
      <c r="DX11" s="749">
        <f t="shared" si="1"/>
        <v>33</v>
      </c>
      <c r="DY11" s="749">
        <f t="shared" si="1"/>
        <v>34</v>
      </c>
      <c r="DZ11" s="749">
        <f t="shared" si="1"/>
        <v>35</v>
      </c>
      <c r="EA11" s="749">
        <f t="shared" si="1"/>
        <v>36</v>
      </c>
      <c r="EB11" s="749">
        <f t="shared" si="1"/>
        <v>37</v>
      </c>
      <c r="EC11" s="749">
        <f t="shared" si="1"/>
        <v>38</v>
      </c>
      <c r="ED11" s="749">
        <f t="shared" si="1"/>
        <v>39</v>
      </c>
      <c r="EE11" s="749">
        <f t="shared" si="1"/>
        <v>40</v>
      </c>
      <c r="EF11" s="749">
        <f t="shared" si="1"/>
        <v>41</v>
      </c>
      <c r="EG11" s="749">
        <f t="shared" si="1"/>
        <v>42</v>
      </c>
      <c r="EH11" s="749">
        <f t="shared" si="1"/>
        <v>43</v>
      </c>
      <c r="EI11" s="749">
        <f t="shared" si="1"/>
        <v>44</v>
      </c>
      <c r="EJ11" s="749">
        <f t="shared" si="1"/>
        <v>45</v>
      </c>
      <c r="EK11" s="749">
        <f t="shared" si="1"/>
        <v>46</v>
      </c>
      <c r="EL11" s="749">
        <f t="shared" si="1"/>
        <v>47</v>
      </c>
      <c r="EM11" s="749">
        <f t="shared" si="1"/>
        <v>48</v>
      </c>
      <c r="EN11" s="749">
        <f t="shared" si="1"/>
        <v>49</v>
      </c>
      <c r="EO11" s="749">
        <f t="shared" si="1"/>
        <v>50</v>
      </c>
      <c r="EP11" s="749">
        <f t="shared" si="1"/>
        <v>51</v>
      </c>
      <c r="EQ11" s="749">
        <f t="shared" si="1"/>
        <v>52</v>
      </c>
      <c r="ER11" s="749">
        <f t="shared" si="1"/>
        <v>53</v>
      </c>
      <c r="ES11" s="749">
        <f t="shared" si="1"/>
        <v>54</v>
      </c>
      <c r="ET11" s="749">
        <f t="shared" si="1"/>
        <v>55</v>
      </c>
      <c r="EU11" s="749">
        <f t="shared" si="1"/>
        <v>56</v>
      </c>
      <c r="EV11" s="749">
        <f t="shared" si="1"/>
        <v>57</v>
      </c>
      <c r="EW11" s="749">
        <f t="shared" si="1"/>
        <v>58</v>
      </c>
      <c r="EX11" s="749">
        <f t="shared" si="1"/>
        <v>59</v>
      </c>
      <c r="EY11" s="749">
        <f t="shared" si="1"/>
        <v>60</v>
      </c>
      <c r="EZ11" s="749">
        <f t="shared" si="1"/>
        <v>61</v>
      </c>
      <c r="FA11" s="749">
        <f t="shared" si="1"/>
        <v>62</v>
      </c>
      <c r="FB11" s="749">
        <f t="shared" si="1"/>
        <v>63</v>
      </c>
      <c r="FC11" s="749">
        <f t="shared" si="1"/>
        <v>64</v>
      </c>
      <c r="FD11" s="749">
        <f t="shared" ref="FD11:HD11" si="2">FC11+1</f>
        <v>65</v>
      </c>
      <c r="FE11" s="749">
        <f t="shared" si="2"/>
        <v>66</v>
      </c>
      <c r="FF11" s="749">
        <f t="shared" si="2"/>
        <v>67</v>
      </c>
      <c r="FG11" s="749">
        <f t="shared" si="2"/>
        <v>68</v>
      </c>
      <c r="FH11" s="749">
        <f t="shared" si="2"/>
        <v>69</v>
      </c>
      <c r="FI11" s="749">
        <f t="shared" si="2"/>
        <v>70</v>
      </c>
      <c r="FJ11" s="749">
        <f t="shared" si="2"/>
        <v>71</v>
      </c>
      <c r="FK11" s="749">
        <f t="shared" si="2"/>
        <v>72</v>
      </c>
      <c r="FL11" s="749">
        <f t="shared" si="2"/>
        <v>73</v>
      </c>
      <c r="FM11" s="749">
        <f t="shared" si="2"/>
        <v>74</v>
      </c>
      <c r="FN11" s="749">
        <f t="shared" si="2"/>
        <v>75</v>
      </c>
      <c r="FO11" s="749">
        <f t="shared" si="2"/>
        <v>76</v>
      </c>
      <c r="FP11" s="749">
        <f t="shared" si="2"/>
        <v>77</v>
      </c>
      <c r="FQ11" s="749">
        <f t="shared" si="2"/>
        <v>78</v>
      </c>
      <c r="FR11" s="749">
        <f t="shared" si="2"/>
        <v>79</v>
      </c>
      <c r="FS11" s="749">
        <f t="shared" si="2"/>
        <v>80</v>
      </c>
      <c r="FT11" s="749">
        <f t="shared" si="2"/>
        <v>81</v>
      </c>
      <c r="FU11" s="749">
        <f t="shared" si="2"/>
        <v>82</v>
      </c>
      <c r="FV11" s="749">
        <f t="shared" si="2"/>
        <v>83</v>
      </c>
      <c r="FW11" s="749">
        <f t="shared" si="2"/>
        <v>84</v>
      </c>
      <c r="FX11" s="749">
        <f t="shared" si="2"/>
        <v>85</v>
      </c>
      <c r="FY11" s="749">
        <f t="shared" si="2"/>
        <v>86</v>
      </c>
      <c r="FZ11" s="749">
        <f t="shared" si="2"/>
        <v>87</v>
      </c>
      <c r="GA11" s="749">
        <f t="shared" si="2"/>
        <v>88</v>
      </c>
      <c r="GB11" s="749">
        <f t="shared" si="2"/>
        <v>89</v>
      </c>
      <c r="GC11" s="749">
        <f t="shared" si="2"/>
        <v>90</v>
      </c>
      <c r="GD11" s="749">
        <f t="shared" si="2"/>
        <v>91</v>
      </c>
      <c r="GE11" s="749">
        <f t="shared" si="2"/>
        <v>92</v>
      </c>
      <c r="GF11" s="749">
        <f t="shared" si="2"/>
        <v>93</v>
      </c>
      <c r="GG11" s="749">
        <f t="shared" si="2"/>
        <v>94</v>
      </c>
      <c r="GH11" s="749">
        <f t="shared" si="2"/>
        <v>95</v>
      </c>
      <c r="GI11" s="749">
        <f t="shared" si="2"/>
        <v>96</v>
      </c>
      <c r="GJ11" s="749">
        <f t="shared" si="2"/>
        <v>97</v>
      </c>
      <c r="GK11" s="749">
        <f t="shared" si="2"/>
        <v>98</v>
      </c>
      <c r="GL11" s="749">
        <f t="shared" si="2"/>
        <v>99</v>
      </c>
      <c r="GM11" s="749">
        <f t="shared" si="2"/>
        <v>100</v>
      </c>
      <c r="GN11" s="749">
        <f t="shared" si="2"/>
        <v>101</v>
      </c>
      <c r="GO11" s="749">
        <f t="shared" si="2"/>
        <v>102</v>
      </c>
      <c r="GP11" s="749">
        <f t="shared" si="2"/>
        <v>103</v>
      </c>
      <c r="GQ11" s="749">
        <f t="shared" si="2"/>
        <v>104</v>
      </c>
      <c r="GR11" s="749">
        <f t="shared" si="2"/>
        <v>105</v>
      </c>
      <c r="GS11" s="749">
        <f t="shared" si="2"/>
        <v>106</v>
      </c>
      <c r="GT11" s="749">
        <f t="shared" si="2"/>
        <v>107</v>
      </c>
      <c r="GU11" s="749">
        <f t="shared" si="2"/>
        <v>108</v>
      </c>
      <c r="GV11" s="749">
        <f t="shared" si="2"/>
        <v>109</v>
      </c>
      <c r="GW11" s="749">
        <f t="shared" si="2"/>
        <v>110</v>
      </c>
      <c r="GX11" s="749">
        <f t="shared" si="2"/>
        <v>111</v>
      </c>
      <c r="GY11" s="749">
        <f t="shared" si="2"/>
        <v>112</v>
      </c>
      <c r="GZ11" s="749">
        <f t="shared" si="2"/>
        <v>113</v>
      </c>
      <c r="HA11" s="749">
        <f t="shared" si="2"/>
        <v>114</v>
      </c>
      <c r="HB11" s="749">
        <f t="shared" si="2"/>
        <v>115</v>
      </c>
      <c r="HC11" s="749">
        <f t="shared" si="2"/>
        <v>116</v>
      </c>
      <c r="HD11" s="749">
        <f t="shared" si="2"/>
        <v>117</v>
      </c>
      <c r="HE11" s="749">
        <f>HD11+1</f>
        <v>118</v>
      </c>
      <c r="HF11" s="749">
        <f t="shared" ref="HF11" si="3">HE11+1</f>
        <v>119</v>
      </c>
      <c r="HG11" s="749">
        <f>HF11+1</f>
        <v>120</v>
      </c>
      <c r="HH11" s="185"/>
    </row>
    <row r="12" spans="1:216" ht="20.100000000000001" customHeight="1">
      <c r="A12" s="519" t="str">
        <f t="shared" ref="A12:A43" si="4">IF(TYPOLOGY = "Bridge", "BRIDGE_STR_ELEMENT", "LST_STR_ELEMENT")</f>
        <v>LST_STR_ELEMENT</v>
      </c>
      <c r="B12" s="518"/>
      <c r="C12" s="115"/>
      <c r="D12" s="116"/>
      <c r="E12" s="117"/>
      <c r="F12" s="116"/>
      <c r="G12" s="350" t="e">
        <f>IF(TYPOLOGY = "Bridge", _xlfn.XLOOKUP($E12, BRIDGE_STR_ELEMENT, 'MATERIAL DATA'!$R$36:$R$74,,), _xlfn.XLOOKUP($BL12, 'LIFECYCLE MATERIAL DATA'!$A$5:$A$104, 'LIFECYCLE MATERIAL DATA'!$Q$5:$Q$104,,))</f>
        <v>#N/A</v>
      </c>
      <c r="H12" s="630"/>
      <c r="I12" s="631"/>
      <c r="J12" s="736"/>
      <c r="K12" s="116"/>
      <c r="L12" s="95"/>
      <c r="M12" s="358"/>
      <c r="N12" s="156">
        <f>IFERROR(SUM(O12:V12,X12),"")</f>
        <v>0</v>
      </c>
      <c r="O12" s="157" t="str">
        <f>IFERROR(IF($I12="Yes","",$BX12),"")</f>
        <v/>
      </c>
      <c r="P12" s="158" t="str">
        <f>IFERROR(IF($I12="Yes","",$BY12),"")</f>
        <v/>
      </c>
      <c r="Q12" s="158" t="str" cm="1">
        <f t="array" ref="Q12">IFERROR(_xlfn.IFS(AND($I12 = "Yes", $J12 =1),(($BX12+$BU12)/($J12) + ($BY12+$BR12 +$BZ12)),AND($I12 = "Yes", $J12 &gt;1), (($BX12+$BU12)/($J12) + ($BY12*2 +$BZ12)) ), "")</f>
        <v/>
      </c>
      <c r="R12" s="158" t="str">
        <f t="shared" ref="R12:R43" si="5">IF($I12="Yes", "", $BZ12)</f>
        <v/>
      </c>
      <c r="S12" s="159">
        <f>IF($I12="Yes","",(SUM(O12:P12,R12,T12:V12)+X12)*$CI12)</f>
        <v>0</v>
      </c>
      <c r="T12" s="159" t="str">
        <f t="shared" ref="T12:T14" si="6">IFERROR(IF($I12="Yes","",$BR12),"")</f>
        <v/>
      </c>
      <c r="U12" s="586" t="str">
        <f>IFERROR(IF($I12="Yes","",$BS12),"")</f>
        <v/>
      </c>
      <c r="V12" s="396" t="str">
        <f>IFERROR(IF($I12="Yes","",$BT12),"")</f>
        <v/>
      </c>
      <c r="W12" s="156" t="str">
        <f t="shared" ref="W12:W41" si="7">IFERROR(IF($I12="Yes","",$CD12*($CI12+1)),"")</f>
        <v/>
      </c>
      <c r="X12" s="160">
        <f t="shared" ref="X12:X43" si="8">IFERROR(IF($I12="Yes","",$CC12),"")</f>
        <v>0</v>
      </c>
      <c r="Y12" s="274" t="s">
        <v>415</v>
      </c>
      <c r="Z12" s="745" t="str">
        <f>'MATERIAL DATA'!$Q36</f>
        <v>1.1.1 Primary Girder(s)</v>
      </c>
      <c r="AA12" s="768">
        <f>SUMIF($E$12:$E$43,Z12,$O$12:$O$43) + SUMIF($E$12:$E$43,Z12,$P$12:$P$43) + SUMIF($E$12:$E$43,Z12,$R$12:$R$43) + SUMIF($E$12:$E$43,Z12,$Q$12:$Q$43)</f>
        <v>0</v>
      </c>
      <c r="AB12" s="745"/>
      <c r="AC12" s="199" t="str">
        <f>'MATERIAL DATA'!Q10</f>
        <v>1.1. Piling</v>
      </c>
      <c r="AD12" s="754">
        <f ca="1">SUMIF($E$12:$E$45,AC12,$O$12:$O$45)+SUMIF($E$12:$E$45,AC12,$P$12:$P$45)+SUMIF($E$12:$E$45,AC12,R$12:$R$45) +SUMIF($E$12:$E$45, AC12, $Q$12:$Q$43)</f>
        <v>0</v>
      </c>
      <c r="AE12" s="745"/>
      <c r="AF12" s="185"/>
      <c r="AG12" s="745"/>
      <c r="AH12" s="185"/>
      <c r="AI12" s="745"/>
      <c r="AJ12" s="745"/>
      <c r="AK12" s="745"/>
      <c r="AL12" s="745"/>
      <c r="AM12" s="745"/>
      <c r="AN12" s="925"/>
      <c r="AO12" s="925"/>
      <c r="AP12" s="925"/>
      <c r="AQ12" s="926"/>
      <c r="AR12" s="926"/>
      <c r="AS12" s="926"/>
      <c r="AT12" s="926"/>
      <c r="AU12" s="185"/>
      <c r="AV12" s="185"/>
      <c r="AW12" s="185"/>
      <c r="AX12" s="185"/>
      <c r="AY12" s="185"/>
      <c r="AZ12" s="185"/>
      <c r="BA12" s="185"/>
      <c r="BB12" s="770"/>
      <c r="BC12" s="770"/>
      <c r="BD12" s="770"/>
      <c r="BE12" s="770"/>
      <c r="BF12" s="745"/>
      <c r="BG12" s="745"/>
      <c r="BH12" s="745"/>
      <c r="BI12" s="745"/>
      <c r="BJ12" s="745"/>
      <c r="BK12" s="209" t="str">
        <f>IF(B12="Concrete","C_",IF(B12="Steel","S_",IF(B12="Timber","T_",IF(B12="Other","O_",IF(B12="Custom_EPD","E_",IF(B12="_","ER","ER"))))))</f>
        <v>ER</v>
      </c>
      <c r="BL12" s="209" t="str">
        <f t="shared" ref="BL12:BL41" si="9">CONCATENATE(B12," - ",C12," - ", D12)</f>
        <v xml:space="preserve"> -  - </v>
      </c>
      <c r="BM12" s="745" t="str" cm="1">
        <f t="array" ref="BM12">_xlfn.IFS(OR(AND(TYPOLOGY &lt;&gt; "Bridge", B12="concrete",D12&lt;&gt;"Reinforced - 150mm hollow core slab"),C12="Concrete_EPD",),"Reinforcement",(OR(AND(TYPOLOGY="Bridge",B12="concrete",D12&lt;&gt;"Reinforced - 150mm hollow core slab"),C12="Concrete_EPD",)),"Bridge_Reinforcement",TRUE, "No_Reinforcement")</f>
        <v>No_Reinforcement</v>
      </c>
      <c r="BN12" s="186" t="e">
        <f>_xlfn.XLOOKUP($BL12,'LIFECYCLE MATERIAL DATA'!$A$5:$A$104,'LIFECYCLE MATERIAL DATA'!$D$5:$D$104,)</f>
        <v>#N/A</v>
      </c>
      <c r="BO12" s="186">
        <f>IFERROR(IF(M12&lt;&gt;0,_xlfn.XLOOKUP(M12,'Custom Data'!S16:S45,'Custom Data'!T16:T45,,-1),0),0)</f>
        <v>0</v>
      </c>
      <c r="BP12" s="186">
        <f t="shared" ref="BP12:BP43" si="10">IFERROR(BO12*BQ12/(1000*BN12),0)</f>
        <v>0</v>
      </c>
      <c r="BQ12" s="846" t="str">
        <f t="shared" ref="BQ12:BQ41" si="11">IF(K12="VOLUME [m3]", 1000*$L12*$BN12, IF(AND(K12="MASS [kg]",ISNUMBER(BN12)), $L12,"ER"))</f>
        <v>ER</v>
      </c>
      <c r="BR12" s="745" t="str">
        <f>IFERROR(_xlfn.XLOOKUP($BL12,'LIFECYCLE MATERIAL DATA'!$A$5:$A$104,'LIFECYCLE MATERIAL DATA'!$I$5:$I$104,,)*($BQ12/1000)+_xlfn.XLOOKUP('Project Info'!$C$15,'LIFECYCLE MATERIAL DATA'!$A$5:$A$104,'LIFECYCLE MATERIAL DATA'!$I$5:$I$104,,)*($BP12/1000),"")</f>
        <v/>
      </c>
      <c r="BS12" s="745" t="str">
        <f>IFERROR(_xlfn.XLOOKUP($BL12,'LIFECYCLE MATERIAL DATA'!$A$5:$A$104, 'LIFECYCLE MATERIAL DATA'!$J$5:$J$104,,)*($BQ12/1000)+_xlfn.XLOOKUP('Project Info'!$C$15,'LIFECYCLE MATERIAL DATA'!$A$5:$A$104,'LIFECYCLE MATERIAL DATA'!$J$5:$J$104,,)*($BP12/1000),"")</f>
        <v/>
      </c>
      <c r="BT12" s="745" t="str">
        <f>IFERROR(_xlfn.XLOOKUP($BL12,'LIFECYCLE MATERIAL DATA'!$A$5:$A$104, 'LIFECYCLE MATERIAL DATA'!$K$5:$K$104,,)*($BQ12/1000),"")</f>
        <v/>
      </c>
      <c r="BU12" s="185" t="str">
        <f>IFERROR(_xlfn.XLOOKUP($BL12,'LIFECYCLE MATERIAL DATA'!$A$5:$A$104,'LIFECYCLE MATERIAL DATA'!$L$5:$L$104,,)*($BQ12/1000)+_xlfn.XLOOKUP('Project Info'!$C$15,'LIFECYCLE MATERIAL DATA'!$A$5:$A$104,'LIFECYCLE MATERIAL DATA'!$L$5:$L$104,,)*($BP12/1000),"")</f>
        <v/>
      </c>
      <c r="BV12" s="745" t="str">
        <f>IF(OR($E12=$AC$12, $E12=$AC$13, $E12=$AC$14, $E12=$Z$27, $E12=$Z$28, $E12=$Z$29),"Excavation","")</f>
        <v/>
      </c>
      <c r="BW12" s="745" t="str">
        <f>IF($K12='MATERIAL DATA'!$O$5,$L12, IF($K12='MATERIAL DATA'!$O$6,$L12/(1000*'Scheme 5'!$BN12),""))</f>
        <v/>
      </c>
      <c r="BX12" s="745" t="str">
        <f>IFERROR(((_xlfn.XLOOKUP($BL12,'LIFECYCLE MATERIAL DATA'!$A$5:$A$104,'LIFECYCLE MATERIAL DATA'!$F$5:$F$104,,))*$BQ12/1000+_xlfn.XLOOKUP('Project Info'!$C$15,'LIFECYCLE MATERIAL DATA'!$A$5:$A$104,'LIFECYCLE MATERIAL DATA'!$F$5:$F$104,,)*$BP12/1000),"")</f>
        <v/>
      </c>
      <c r="BY12" s="771" t="str">
        <f>IFERROR((_xlfn.XLOOKUP($BL12,'LIFECYCLE MATERIAL DATA'!$A$5:$A$104,'LIFECYCLE MATERIAL DATA'!$G$5:$G$104,,)*$BQ12/1000++_xlfn.XLOOKUP('Project Info'!$C$15,'LIFECYCLE MATERIAL DATA'!$A$5:$A$104,'LIFECYCLE MATERIAL DATA'!$G$5:$G$104,,)*$BP12/1000),"")</f>
        <v/>
      </c>
      <c r="BZ12" s="745" t="str">
        <f>IFERROR(_xlfn.XLOOKUP('Scheme 5'!$BL12,'LIFECYCLE MATERIAL DATA'!$A$5:$A$104,'LIFECYCLE MATERIAL DATA'!$H$5:$H$104,,)*SUM($BX12+$BY12+$CB12+$CC12), "")</f>
        <v/>
      </c>
      <c r="CA12" s="185"/>
      <c r="CB12" s="743" t="str">
        <f>IFERROR((_xlfn.XLOOKUP($BL12,'LIFECYCLE MATERIAL DATA'!$A$5:$A$104, 'LIFECYCLE MATERIAL DATA'!$M$5:$M$104)*$BQ12/1000++_xlfn.XLOOKUP('Project Info'!$C$15,'LIFECYCLE MATERIAL DATA'!$A$5:$A$104,'LIFECYCLE MATERIAL DATA'!$M$5:$M$104)*$BP12/1000),"")</f>
        <v/>
      </c>
      <c r="CC12" s="745">
        <f>IFERROR(IF(OR($B12="Timber",$C12="Timber_EPD", $C12="Bamboo"),_xlfn.XLOOKUP($BL12,'LIFECYCLE MATERIAL DATA Master'!$A$5:$A$104,'LIFECYCLE MATERIAL DATA Master'!$E$5:$E$104,,)*$BQ12,0),"")/1000</f>
        <v>0</v>
      </c>
      <c r="CD12" s="185" t="str">
        <f>IFERROR((_xlfn.XLOOKUP($BL12,'LIFECYCLE MATERIAL DATA'!$A$5:$A$104,'LIFECYCLE MATERIAL DATA'!$N$5:$N$104,,)*$BQ12/1000++_xlfn.XLOOKUP('Project Info'!$C$15,'LIFECYCLE MATERIAL DATA'!$A$5:$A$104,'LIFECYCLE MATERIAL DATA'!$N$5:$N$104,,)*$BP12/1000),"")</f>
        <v/>
      </c>
      <c r="CE12" s="745" t="str">
        <f>Targets!A16</f>
        <v>SCORS Target (137)</v>
      </c>
      <c r="CF12" s="209" t="str">
        <f>Targets!B16</f>
        <v>Residential, Commercial, Education, Other</v>
      </c>
      <c r="CG12" s="209">
        <f>Targets!C16</f>
        <v>137</v>
      </c>
      <c r="CH12" s="772">
        <f>IFERROR(1+_xlfn.XLOOKUP($BL12,'LIFECYCLE MATERIAL DATA'!$A$5:$A$104,'LIFECYCLE MATERIAL DATA'!$H$5:$H$104,,),0)</f>
        <v>0</v>
      </c>
      <c r="CI12" s="765">
        <f t="shared" ref="CI12:CI26" si="12">IFERROR(IF($G12&lt;=DESIGN_LIFE,(ROUNDUP((DESIGN_LIFE/$G12)-1,0)),0),0)</f>
        <v>0</v>
      </c>
      <c r="CJ12" s="773">
        <f t="shared" ref="CJ12:CJ43" si="13">IFERROR(S12/CI12,0)*0.5</f>
        <v>0</v>
      </c>
      <c r="CK12" s="774">
        <f t="shared" ref="CK12:CK43" si="14">IFERROR(DESIGN_LIFE/G12,0)</f>
        <v>0</v>
      </c>
      <c r="CL12" s="767">
        <f>$CJ12*$K$8</f>
        <v>0</v>
      </c>
      <c r="CM12" s="775">
        <f>$CL12+$CJ12</f>
        <v>0</v>
      </c>
      <c r="CN12" s="769">
        <v>0</v>
      </c>
      <c r="CO12" s="745">
        <f t="shared" ref="CO12:CP43" si="15">IF(CO$11&gt;=DESIGN_LIFE,CN12,IF(AND(CO$11-2&gt;0,$CK12&lt;&gt;0),IF(INT((CO$11-2)/(DESIGN_LIFE/$CK12))=((CO$11-2)/(DESIGN_LIFE/$CK12)),$CM12+CN12,CN12),CN12))</f>
        <v>0</v>
      </c>
      <c r="CP12" s="745">
        <f t="shared" si="15"/>
        <v>0</v>
      </c>
      <c r="CQ12" s="745">
        <f t="shared" ref="CQ12:DV12" si="16">IF(CQ$11&gt;=DESIGN_LIFE,CP12,IF(AND(CQ$11&gt;0,$CK12&lt;&gt;0),IF(INT((CQ$11)/(DESIGN_LIFE/$CK12))=((CQ$11)/(DESIGN_LIFE/$CK12)),$CM12+CP12,CP12),CP12))</f>
        <v>0</v>
      </c>
      <c r="CR12" s="745">
        <f t="shared" si="16"/>
        <v>0</v>
      </c>
      <c r="CS12" s="745">
        <f t="shared" si="16"/>
        <v>0</v>
      </c>
      <c r="CT12" s="745">
        <f t="shared" si="16"/>
        <v>0</v>
      </c>
      <c r="CU12" s="745">
        <f t="shared" si="16"/>
        <v>0</v>
      </c>
      <c r="CV12" s="745">
        <f t="shared" si="16"/>
        <v>0</v>
      </c>
      <c r="CW12" s="745">
        <f t="shared" si="16"/>
        <v>0</v>
      </c>
      <c r="CX12" s="745">
        <f t="shared" si="16"/>
        <v>0</v>
      </c>
      <c r="CY12" s="745">
        <f t="shared" si="16"/>
        <v>0</v>
      </c>
      <c r="CZ12" s="745">
        <f t="shared" si="16"/>
        <v>0</v>
      </c>
      <c r="DA12" s="745">
        <f t="shared" si="16"/>
        <v>0</v>
      </c>
      <c r="DB12" s="745">
        <f t="shared" si="16"/>
        <v>0</v>
      </c>
      <c r="DC12" s="745">
        <f t="shared" si="16"/>
        <v>0</v>
      </c>
      <c r="DD12" s="745">
        <f t="shared" si="16"/>
        <v>0</v>
      </c>
      <c r="DE12" s="745">
        <f t="shared" si="16"/>
        <v>0</v>
      </c>
      <c r="DF12" s="745">
        <f t="shared" si="16"/>
        <v>0</v>
      </c>
      <c r="DG12" s="745">
        <f t="shared" si="16"/>
        <v>0</v>
      </c>
      <c r="DH12" s="745">
        <f t="shared" si="16"/>
        <v>0</v>
      </c>
      <c r="DI12" s="745">
        <f t="shared" si="16"/>
        <v>0</v>
      </c>
      <c r="DJ12" s="745">
        <f t="shared" si="16"/>
        <v>0</v>
      </c>
      <c r="DK12" s="745">
        <f t="shared" si="16"/>
        <v>0</v>
      </c>
      <c r="DL12" s="745">
        <f t="shared" si="16"/>
        <v>0</v>
      </c>
      <c r="DM12" s="745">
        <f t="shared" si="16"/>
        <v>0</v>
      </c>
      <c r="DN12" s="745">
        <f t="shared" si="16"/>
        <v>0</v>
      </c>
      <c r="DO12" s="745">
        <f t="shared" si="16"/>
        <v>0</v>
      </c>
      <c r="DP12" s="745">
        <f t="shared" si="16"/>
        <v>0</v>
      </c>
      <c r="DQ12" s="745">
        <f t="shared" si="16"/>
        <v>0</v>
      </c>
      <c r="DR12" s="745">
        <f t="shared" si="16"/>
        <v>0</v>
      </c>
      <c r="DS12" s="745">
        <f t="shared" si="16"/>
        <v>0</v>
      </c>
      <c r="DT12" s="745">
        <f t="shared" si="16"/>
        <v>0</v>
      </c>
      <c r="DU12" s="745">
        <f t="shared" si="16"/>
        <v>0</v>
      </c>
      <c r="DV12" s="745">
        <f t="shared" si="16"/>
        <v>0</v>
      </c>
      <c r="DW12" s="745">
        <f t="shared" ref="DW12:FB12" si="17">IF(DW$11&gt;=DESIGN_LIFE,DV12,IF(AND(DW$11&gt;0,$CK12&lt;&gt;0),IF(INT((DW$11)/(DESIGN_LIFE/$CK12))=((DW$11)/(DESIGN_LIFE/$CK12)),$CM12+DV12,DV12),DV12))</f>
        <v>0</v>
      </c>
      <c r="DX12" s="745">
        <f t="shared" si="17"/>
        <v>0</v>
      </c>
      <c r="DY12" s="745">
        <f t="shared" si="17"/>
        <v>0</v>
      </c>
      <c r="DZ12" s="745">
        <f t="shared" si="17"/>
        <v>0</v>
      </c>
      <c r="EA12" s="745">
        <f t="shared" si="17"/>
        <v>0</v>
      </c>
      <c r="EB12" s="745">
        <f t="shared" si="17"/>
        <v>0</v>
      </c>
      <c r="EC12" s="745">
        <f t="shared" si="17"/>
        <v>0</v>
      </c>
      <c r="ED12" s="745">
        <f t="shared" si="17"/>
        <v>0</v>
      </c>
      <c r="EE12" s="745">
        <f t="shared" si="17"/>
        <v>0</v>
      </c>
      <c r="EF12" s="745">
        <f t="shared" si="17"/>
        <v>0</v>
      </c>
      <c r="EG12" s="745">
        <f t="shared" si="17"/>
        <v>0</v>
      </c>
      <c r="EH12" s="745">
        <f t="shared" si="17"/>
        <v>0</v>
      </c>
      <c r="EI12" s="745">
        <f t="shared" si="17"/>
        <v>0</v>
      </c>
      <c r="EJ12" s="745">
        <f t="shared" si="17"/>
        <v>0</v>
      </c>
      <c r="EK12" s="745">
        <f t="shared" si="17"/>
        <v>0</v>
      </c>
      <c r="EL12" s="745">
        <f t="shared" si="17"/>
        <v>0</v>
      </c>
      <c r="EM12" s="745">
        <f t="shared" si="17"/>
        <v>0</v>
      </c>
      <c r="EN12" s="745">
        <f t="shared" si="17"/>
        <v>0</v>
      </c>
      <c r="EO12" s="745">
        <f t="shared" si="17"/>
        <v>0</v>
      </c>
      <c r="EP12" s="745">
        <f t="shared" si="17"/>
        <v>0</v>
      </c>
      <c r="EQ12" s="745">
        <f t="shared" si="17"/>
        <v>0</v>
      </c>
      <c r="ER12" s="745">
        <f t="shared" si="17"/>
        <v>0</v>
      </c>
      <c r="ES12" s="745">
        <f t="shared" si="17"/>
        <v>0</v>
      </c>
      <c r="ET12" s="745">
        <f t="shared" si="17"/>
        <v>0</v>
      </c>
      <c r="EU12" s="745">
        <f t="shared" si="17"/>
        <v>0</v>
      </c>
      <c r="EV12" s="745">
        <f t="shared" si="17"/>
        <v>0</v>
      </c>
      <c r="EW12" s="745">
        <f t="shared" si="17"/>
        <v>0</v>
      </c>
      <c r="EX12" s="745">
        <f t="shared" si="17"/>
        <v>0</v>
      </c>
      <c r="EY12" s="745">
        <f t="shared" si="17"/>
        <v>0</v>
      </c>
      <c r="EZ12" s="745">
        <f t="shared" si="17"/>
        <v>0</v>
      </c>
      <c r="FA12" s="745">
        <f t="shared" si="17"/>
        <v>0</v>
      </c>
      <c r="FB12" s="745">
        <f t="shared" si="17"/>
        <v>0</v>
      </c>
      <c r="FC12" s="745">
        <f t="shared" ref="FC12:GH12" si="18">IF(FC$11&gt;=DESIGN_LIFE,FB12,IF(AND(FC$11&gt;0,$CK12&lt;&gt;0),IF(INT((FC$11)/(DESIGN_LIFE/$CK12))=((FC$11)/(DESIGN_LIFE/$CK12)),$CM12+FB12,FB12),FB12))</f>
        <v>0</v>
      </c>
      <c r="FD12" s="745">
        <f t="shared" si="18"/>
        <v>0</v>
      </c>
      <c r="FE12" s="745">
        <f t="shared" si="18"/>
        <v>0</v>
      </c>
      <c r="FF12" s="745">
        <f t="shared" si="18"/>
        <v>0</v>
      </c>
      <c r="FG12" s="745">
        <f t="shared" si="18"/>
        <v>0</v>
      </c>
      <c r="FH12" s="745">
        <f t="shared" si="18"/>
        <v>0</v>
      </c>
      <c r="FI12" s="745">
        <f t="shared" si="18"/>
        <v>0</v>
      </c>
      <c r="FJ12" s="745">
        <f t="shared" si="18"/>
        <v>0</v>
      </c>
      <c r="FK12" s="745">
        <f t="shared" si="18"/>
        <v>0</v>
      </c>
      <c r="FL12" s="745">
        <f t="shared" si="18"/>
        <v>0</v>
      </c>
      <c r="FM12" s="745">
        <f t="shared" si="18"/>
        <v>0</v>
      </c>
      <c r="FN12" s="745">
        <f t="shared" si="18"/>
        <v>0</v>
      </c>
      <c r="FO12" s="745">
        <f t="shared" si="18"/>
        <v>0</v>
      </c>
      <c r="FP12" s="745">
        <f t="shared" si="18"/>
        <v>0</v>
      </c>
      <c r="FQ12" s="745">
        <f t="shared" si="18"/>
        <v>0</v>
      </c>
      <c r="FR12" s="745">
        <f t="shared" si="18"/>
        <v>0</v>
      </c>
      <c r="FS12" s="745">
        <f t="shared" si="18"/>
        <v>0</v>
      </c>
      <c r="FT12" s="745">
        <f t="shared" si="18"/>
        <v>0</v>
      </c>
      <c r="FU12" s="745">
        <f t="shared" si="18"/>
        <v>0</v>
      </c>
      <c r="FV12" s="745">
        <f t="shared" si="18"/>
        <v>0</v>
      </c>
      <c r="FW12" s="745">
        <f t="shared" si="18"/>
        <v>0</v>
      </c>
      <c r="FX12" s="745">
        <f t="shared" si="18"/>
        <v>0</v>
      </c>
      <c r="FY12" s="745">
        <f t="shared" si="18"/>
        <v>0</v>
      </c>
      <c r="FZ12" s="745">
        <f t="shared" si="18"/>
        <v>0</v>
      </c>
      <c r="GA12" s="745">
        <f t="shared" si="18"/>
        <v>0</v>
      </c>
      <c r="GB12" s="745">
        <f t="shared" si="18"/>
        <v>0</v>
      </c>
      <c r="GC12" s="745">
        <f t="shared" si="18"/>
        <v>0</v>
      </c>
      <c r="GD12" s="745">
        <f t="shared" si="18"/>
        <v>0</v>
      </c>
      <c r="GE12" s="745">
        <f t="shared" si="18"/>
        <v>0</v>
      </c>
      <c r="GF12" s="745">
        <f t="shared" si="18"/>
        <v>0</v>
      </c>
      <c r="GG12" s="745">
        <f t="shared" si="18"/>
        <v>0</v>
      </c>
      <c r="GH12" s="745">
        <f t="shared" si="18"/>
        <v>0</v>
      </c>
      <c r="GI12" s="745">
        <f t="shared" ref="GI12:HG12" si="19">IF(GI$11&gt;=DESIGN_LIFE,GH12,IF(AND(GI$11&gt;0,$CK12&lt;&gt;0),IF(INT((GI$11)/(DESIGN_LIFE/$CK12))=((GI$11)/(DESIGN_LIFE/$CK12)),$CM12+GH12,GH12),GH12))</f>
        <v>0</v>
      </c>
      <c r="GJ12" s="745">
        <f t="shared" si="19"/>
        <v>0</v>
      </c>
      <c r="GK12" s="745">
        <f t="shared" si="19"/>
        <v>0</v>
      </c>
      <c r="GL12" s="745">
        <f t="shared" si="19"/>
        <v>0</v>
      </c>
      <c r="GM12" s="745">
        <f t="shared" si="19"/>
        <v>0</v>
      </c>
      <c r="GN12" s="745">
        <f t="shared" si="19"/>
        <v>0</v>
      </c>
      <c r="GO12" s="745">
        <f t="shared" si="19"/>
        <v>0</v>
      </c>
      <c r="GP12" s="745">
        <f t="shared" si="19"/>
        <v>0</v>
      </c>
      <c r="GQ12" s="745">
        <f t="shared" si="19"/>
        <v>0</v>
      </c>
      <c r="GR12" s="745">
        <f t="shared" si="19"/>
        <v>0</v>
      </c>
      <c r="GS12" s="745">
        <f t="shared" si="19"/>
        <v>0</v>
      </c>
      <c r="GT12" s="745">
        <f t="shared" si="19"/>
        <v>0</v>
      </c>
      <c r="GU12" s="745">
        <f t="shared" si="19"/>
        <v>0</v>
      </c>
      <c r="GV12" s="745">
        <f t="shared" si="19"/>
        <v>0</v>
      </c>
      <c r="GW12" s="745">
        <f t="shared" si="19"/>
        <v>0</v>
      </c>
      <c r="GX12" s="745">
        <f t="shared" si="19"/>
        <v>0</v>
      </c>
      <c r="GY12" s="745">
        <f t="shared" si="19"/>
        <v>0</v>
      </c>
      <c r="GZ12" s="745">
        <f t="shared" si="19"/>
        <v>0</v>
      </c>
      <c r="HA12" s="745">
        <f t="shared" si="19"/>
        <v>0</v>
      </c>
      <c r="HB12" s="745">
        <f t="shared" si="19"/>
        <v>0</v>
      </c>
      <c r="HC12" s="745">
        <f t="shared" si="19"/>
        <v>0</v>
      </c>
      <c r="HD12" s="745">
        <f t="shared" si="19"/>
        <v>0</v>
      </c>
      <c r="HE12" s="745">
        <f t="shared" si="19"/>
        <v>0</v>
      </c>
      <c r="HF12" s="745">
        <f t="shared" si="19"/>
        <v>0</v>
      </c>
      <c r="HG12" s="745">
        <f t="shared" si="19"/>
        <v>0</v>
      </c>
      <c r="HH12" s="185"/>
    </row>
    <row r="13" spans="1:216" ht="20.100000000000001" customHeight="1">
      <c r="A13" s="519" t="str">
        <f t="shared" si="4"/>
        <v>LST_STR_ELEMENT</v>
      </c>
      <c r="B13" s="357"/>
      <c r="C13" s="115"/>
      <c r="D13" s="116"/>
      <c r="E13" s="117"/>
      <c r="F13" s="116"/>
      <c r="G13" s="350" t="e">
        <f>IF(TYPOLOGY = "Bridge", _xlfn.XLOOKUP($E13, BRIDGE_STR_ELEMENT, 'MATERIAL DATA'!$R$36:$R$74,,), _xlfn.XLOOKUP($BL13, 'LIFECYCLE MATERIAL DATA'!$A$5:$A$104, 'LIFECYCLE MATERIAL DATA'!$Q$5:$Q$104,,))</f>
        <v>#N/A</v>
      </c>
      <c r="H13" s="630"/>
      <c r="I13" s="631"/>
      <c r="J13" s="736"/>
      <c r="K13" s="116"/>
      <c r="L13" s="95"/>
      <c r="M13" s="358"/>
      <c r="N13" s="156">
        <f>IFERROR(SUM(O13:V13,X13),"")</f>
        <v>0</v>
      </c>
      <c r="O13" s="157" t="str">
        <f t="shared" ref="O13:O43" si="20">IFERROR(IF($I13="Yes","",$BX13),"")</f>
        <v/>
      </c>
      <c r="P13" s="158" t="str">
        <f t="shared" ref="P13:P43" si="21">IFERROR(IF($I13="Yes","",$BY13),"")</f>
        <v/>
      </c>
      <c r="Q13" s="158" t="str" cm="1">
        <f t="array" ref="Q13">IFERROR(_xlfn.IFS(AND($I13 = "Yes", $J13 =1),(($BX13+$BU13)/($J13) + ($BY13+$BR13 +$BZ13)),AND($I13 = "Yes", $J13 &gt;1), (($BX13+$BU13)/($J13) + ($BY13*2 +$BZ13)) ), "")</f>
        <v/>
      </c>
      <c r="R13" s="158" t="str">
        <f t="shared" si="5"/>
        <v/>
      </c>
      <c r="S13" s="159">
        <f t="shared" ref="S13:S43" si="22">IF($I13="Yes","",(SUM(O13:P13,R13,T13:V13)+X13)*$CI13)</f>
        <v>0</v>
      </c>
      <c r="T13" s="159" t="str">
        <f t="shared" si="6"/>
        <v/>
      </c>
      <c r="U13" s="158" t="str">
        <f>IFERROR(IF($I13="Yes","",$BS13),"")</f>
        <v/>
      </c>
      <c r="V13" s="396" t="str">
        <f t="shared" ref="V13:V43" si="23">IFERROR(IF($I13="Yes","",$BT13),"")</f>
        <v/>
      </c>
      <c r="W13" s="156" t="str">
        <f t="shared" si="7"/>
        <v/>
      </c>
      <c r="X13" s="160">
        <f t="shared" si="8"/>
        <v>0</v>
      </c>
      <c r="Y13" s="274" t="s">
        <v>415</v>
      </c>
      <c r="Z13" s="745" t="str">
        <f>'MATERIAL DATA'!$Q37</f>
        <v>1.1.2 Secondary members (cross-beams, bracing, etc.)</v>
      </c>
      <c r="AA13" s="768">
        <f t="shared" ref="AA13:AA17" si="24">SUMIF($E$12:$E$43,Z13,$O$12:$O$43) + SUMIF($E$12:$E$43,Z13,$P$12:$P$43) + SUMIF($E$12:$E$43,Z13,$R$12:$R$43) + SUMIF($E$12:$E$43,Z13,$Q$12:$Q$43)</f>
        <v>0</v>
      </c>
      <c r="AB13" s="745"/>
      <c r="AC13" s="199" t="str">
        <f>'MATERIAL DATA'!Q11</f>
        <v>1.1 Foundations (incl. pile caps)</v>
      </c>
      <c r="AD13" s="754">
        <f ca="1">SUMIF($E$12:$E$45,AC13,$O$12:$O$45)+SUMIF($E$12:$E$45,AC13,$P$12:$P$45)+SUMIF($E$12:$E$45,AC13,R$12:$R$45) +SUMIF($E$12:$E$45, AC13, $Q$12:$Q$43)</f>
        <v>0</v>
      </c>
      <c r="AE13" s="745"/>
      <c r="AF13" s="185"/>
      <c r="AG13" s="745"/>
      <c r="AH13" s="776" t="s">
        <v>799</v>
      </c>
      <c r="AI13" s="745"/>
      <c r="AJ13" s="751" t="s">
        <v>855</v>
      </c>
      <c r="AK13" s="749" t="s">
        <v>1</v>
      </c>
      <c r="AL13" s="745"/>
      <c r="AM13" s="745"/>
      <c r="AN13" s="749" t="s">
        <v>411</v>
      </c>
      <c r="AO13" s="749" t="s">
        <v>306</v>
      </c>
      <c r="AP13" s="745"/>
      <c r="AQ13" s="745"/>
      <c r="AR13" s="748"/>
      <c r="AS13" s="761"/>
      <c r="AT13" s="761"/>
      <c r="AU13" s="185" t="s">
        <v>651</v>
      </c>
      <c r="AV13" s="745" t="s">
        <v>727</v>
      </c>
      <c r="AW13" s="777" t="s">
        <v>726</v>
      </c>
      <c r="AX13" s="770"/>
      <c r="AY13" s="770" t="s">
        <v>719</v>
      </c>
      <c r="AZ13" s="745" t="s">
        <v>727</v>
      </c>
      <c r="BA13" s="777" t="s">
        <v>726</v>
      </c>
      <c r="BB13" s="761"/>
      <c r="BC13" s="770" t="s">
        <v>641</v>
      </c>
      <c r="BD13" s="745" t="s">
        <v>727</v>
      </c>
      <c r="BE13" s="777" t="s">
        <v>726</v>
      </c>
      <c r="BF13" s="761"/>
      <c r="BG13" s="761"/>
      <c r="BH13" s="749"/>
      <c r="BI13" s="749"/>
      <c r="BJ13" s="748"/>
      <c r="BK13" s="209" t="str">
        <f>IF(B13="Concrete","C_",IF(B13="Steel","S_",IF(B13="Timber","T_",IF(B13="Other","O_",IF(B13="Custom_EPD","E_",IF(B13="_","ER","ER"))))))</f>
        <v>ER</v>
      </c>
      <c r="BL13" s="209" t="str">
        <f t="shared" si="9"/>
        <v xml:space="preserve"> -  - </v>
      </c>
      <c r="BM13" s="745" t="str" cm="1">
        <f t="array" ref="BM13">_xlfn.IFS(OR(AND(TYPOLOGY &lt;&gt; "Bridge", B13="concrete",D13&lt;&gt;"Reinforced - 150mm hollow core slab"),C13="Concrete_EPD",),"Reinforcement",(OR(AND(TYPOLOGY="Bridge",B13="concrete",D13&lt;&gt;"Reinforced - 150mm hollow core slab"),C13="Concrete_EPD",)),"Bridge_Reinforcement",TRUE, "No_Reinforcement")</f>
        <v>No_Reinforcement</v>
      </c>
      <c r="BN13" s="186" t="e">
        <f>_xlfn.XLOOKUP($BL13,'LIFECYCLE MATERIAL DATA'!$A$5:$A$104,'LIFECYCLE MATERIAL DATA'!$D$5:$D$104,)</f>
        <v>#N/A</v>
      </c>
      <c r="BO13" s="186">
        <f>IFERROR(IF(M13&lt;&gt;0,_xlfn.XLOOKUP(M13,'Custom Data'!S16:S45,'Custom Data'!T16:T45,,-1),0),0)</f>
        <v>0</v>
      </c>
      <c r="BP13" s="186">
        <f t="shared" si="10"/>
        <v>0</v>
      </c>
      <c r="BQ13" s="846" t="str">
        <f t="shared" si="11"/>
        <v>ER</v>
      </c>
      <c r="BR13" s="745" t="str">
        <f>IFERROR(_xlfn.XLOOKUP($BL13,'LIFECYCLE MATERIAL DATA'!$A$5:$A$104,'LIFECYCLE MATERIAL DATA'!$I$5:$I$104,,)*($BQ13/1000)+_xlfn.XLOOKUP('Project Info'!$C$15,'LIFECYCLE MATERIAL DATA'!$A$5:$A$104,'LIFECYCLE MATERIAL DATA'!$I$5:$I$104,,)*($BP13/1000),"")</f>
        <v/>
      </c>
      <c r="BS13" s="745" t="str">
        <f>IFERROR(_xlfn.XLOOKUP($BL13,'LIFECYCLE MATERIAL DATA'!$A$5:$A$104, 'LIFECYCLE MATERIAL DATA'!$J$5:$J$104,,)*($BQ13/1000)+_xlfn.XLOOKUP('Project Info'!$C$15,'LIFECYCLE MATERIAL DATA'!$A$5:$A$104,'LIFECYCLE MATERIAL DATA'!$J$5:$J$104,,)*($BP13/1000),"")</f>
        <v/>
      </c>
      <c r="BT13" s="745" t="str">
        <f>IFERROR(_xlfn.XLOOKUP($BL13,'LIFECYCLE MATERIAL DATA'!$A$5:$A$104, 'LIFECYCLE MATERIAL DATA'!$K$5:$K$104,,)*($BQ13/1000),"")</f>
        <v/>
      </c>
      <c r="BU13" s="185" t="str">
        <f>IFERROR(_xlfn.XLOOKUP($BL13,'LIFECYCLE MATERIAL DATA'!$A$5:$A$104,'LIFECYCLE MATERIAL DATA'!$L$5:$L$104,,)*($BQ13/1000)+_xlfn.XLOOKUP('Project Info'!$C$15,'LIFECYCLE MATERIAL DATA'!$A$5:$A$104,'LIFECYCLE MATERIAL DATA'!$L$5:$L$104,,)*($BP13/1000),"")</f>
        <v/>
      </c>
      <c r="BV13" s="745" t="str">
        <f t="shared" ref="BV13:BV45" si="25">IF(OR($E13=$AC$12, $E13=$AC$13, $E13=$AC$14, $E13=$Z$27, $E13=$Z$28, $E13=$Z$29),"Excavation","")</f>
        <v/>
      </c>
      <c r="BW13" s="745" t="str">
        <f>IF($K13='MATERIAL DATA'!$O$5,$L13, IF($K13='MATERIAL DATA'!$O$6,$L13/(1000*'Scheme 5'!$BN13),""))</f>
        <v/>
      </c>
      <c r="BX13" s="745" t="str">
        <f>IFERROR(((_xlfn.XLOOKUP($BL13,'LIFECYCLE MATERIAL DATA'!$A$5:$A$104,'LIFECYCLE MATERIAL DATA'!$F$5:$F$104,,))*$BQ13/1000+_xlfn.XLOOKUP('Project Info'!$C$15,'LIFECYCLE MATERIAL DATA'!$A$5:$A$104,'LIFECYCLE MATERIAL DATA'!$F$5:$F$104,,)*$BP13/1000),"")</f>
        <v/>
      </c>
      <c r="BY13" s="771" t="str">
        <f>IFERROR((_xlfn.XLOOKUP($BL13,'LIFECYCLE MATERIAL DATA'!$A$5:$A$104,'LIFECYCLE MATERIAL DATA'!$G$5:$G$104,,)*$BQ13/1000++_xlfn.XLOOKUP('Project Info'!$C$15,'LIFECYCLE MATERIAL DATA'!$A$5:$A$104,'LIFECYCLE MATERIAL DATA'!$G$5:$G$104,,)*$BP13/1000),"")</f>
        <v/>
      </c>
      <c r="BZ13" s="745" t="str">
        <f>IFERROR(_xlfn.XLOOKUP('Scheme 5'!$BL13,'LIFECYCLE MATERIAL DATA'!$A$5:$A$104,'LIFECYCLE MATERIAL DATA'!$H$5:$H$104,,)*SUM($BX13+$BY13+$CB13+$CC13), "")</f>
        <v/>
      </c>
      <c r="CA13" s="185"/>
      <c r="CB13" s="743" t="str">
        <f>IFERROR((_xlfn.XLOOKUP($BL13,'LIFECYCLE MATERIAL DATA'!$A$5:$A$104, 'LIFECYCLE MATERIAL DATA'!$M$5:$M$104)*$BQ13/1000++_xlfn.XLOOKUP('Project Info'!$C$15,'LIFECYCLE MATERIAL DATA'!$A$5:$A$104,'LIFECYCLE MATERIAL DATA'!$M$5:$M$104)*$BP13/1000),"")</f>
        <v/>
      </c>
      <c r="CC13" s="745">
        <f>IFERROR(IF(OR($B13="Timber",$C13="Timber_EPD", $C13="Bamboo"),_xlfn.XLOOKUP($BL13,'LIFECYCLE MATERIAL DATA Master'!$A$5:$A$104,'LIFECYCLE MATERIAL DATA Master'!$E$5:$E$104,,)*$BQ13,0),"")/1000</f>
        <v>0</v>
      </c>
      <c r="CD13" s="185" t="str">
        <f>IFERROR((_xlfn.XLOOKUP($BL13,'LIFECYCLE MATERIAL DATA'!$A$5:$A$104,'LIFECYCLE MATERIAL DATA'!$N$5:$N$104,,)*$BQ13/1000++_xlfn.XLOOKUP('Project Info'!$C$15,'LIFECYCLE MATERIAL DATA'!$A$5:$A$104,'LIFECYCLE MATERIAL DATA'!$N$5:$N$104,,)*$BP13/1000),"")</f>
        <v/>
      </c>
      <c r="CE13" s="745" t="str">
        <f>Targets!A17</f>
        <v>RIBA Domestic Target (301)</v>
      </c>
      <c r="CF13" s="209" t="str">
        <f>Targets!B17</f>
        <v>Residential</v>
      </c>
      <c r="CG13" s="778">
        <f>Targets!C17</f>
        <v>300.625</v>
      </c>
      <c r="CH13" s="772">
        <f>IFERROR(1+_xlfn.XLOOKUP($BL13,'LIFECYCLE MATERIAL DATA'!$A$5:$A$104,'LIFECYCLE MATERIAL DATA'!$H$5:$H$104,,),0)</f>
        <v>0</v>
      </c>
      <c r="CI13" s="765">
        <f t="shared" si="12"/>
        <v>0</v>
      </c>
      <c r="CJ13" s="773">
        <f t="shared" si="13"/>
        <v>0</v>
      </c>
      <c r="CK13" s="774">
        <f t="shared" si="14"/>
        <v>0</v>
      </c>
      <c r="CL13" s="767">
        <f t="shared" ref="CL13:CL43" si="26">$CJ13*$K$8</f>
        <v>0</v>
      </c>
      <c r="CM13" s="775">
        <f t="shared" ref="CM13:CM43" si="27">$CL13+$CJ13</f>
        <v>0</v>
      </c>
      <c r="CN13" s="769">
        <v>0</v>
      </c>
      <c r="CO13" s="745">
        <f t="shared" si="15"/>
        <v>0</v>
      </c>
      <c r="CP13" s="745">
        <f t="shared" si="15"/>
        <v>0</v>
      </c>
      <c r="CQ13" s="745">
        <f t="shared" ref="CQ13:DV13" si="28">IF(CQ$11&gt;=DESIGN_LIFE,CP13,IF(AND(CQ$11&gt;0,$CK13&lt;&gt;0),IF(INT((CQ$11)/(DESIGN_LIFE/$CK13))=((CQ$11)/(DESIGN_LIFE/$CK13)),$CM13+CP13,CP13),CP13))</f>
        <v>0</v>
      </c>
      <c r="CR13" s="745">
        <f t="shared" si="28"/>
        <v>0</v>
      </c>
      <c r="CS13" s="745">
        <f t="shared" si="28"/>
        <v>0</v>
      </c>
      <c r="CT13" s="745">
        <f t="shared" si="28"/>
        <v>0</v>
      </c>
      <c r="CU13" s="745">
        <f t="shared" si="28"/>
        <v>0</v>
      </c>
      <c r="CV13" s="745">
        <f t="shared" si="28"/>
        <v>0</v>
      </c>
      <c r="CW13" s="745">
        <f t="shared" si="28"/>
        <v>0</v>
      </c>
      <c r="CX13" s="745">
        <f t="shared" si="28"/>
        <v>0</v>
      </c>
      <c r="CY13" s="745">
        <f t="shared" si="28"/>
        <v>0</v>
      </c>
      <c r="CZ13" s="745">
        <f t="shared" si="28"/>
        <v>0</v>
      </c>
      <c r="DA13" s="745">
        <f t="shared" si="28"/>
        <v>0</v>
      </c>
      <c r="DB13" s="745">
        <f t="shared" si="28"/>
        <v>0</v>
      </c>
      <c r="DC13" s="745">
        <f t="shared" si="28"/>
        <v>0</v>
      </c>
      <c r="DD13" s="745">
        <f t="shared" si="28"/>
        <v>0</v>
      </c>
      <c r="DE13" s="745">
        <f t="shared" si="28"/>
        <v>0</v>
      </c>
      <c r="DF13" s="745">
        <f t="shared" si="28"/>
        <v>0</v>
      </c>
      <c r="DG13" s="745">
        <f t="shared" si="28"/>
        <v>0</v>
      </c>
      <c r="DH13" s="745">
        <f t="shared" si="28"/>
        <v>0</v>
      </c>
      <c r="DI13" s="745">
        <f t="shared" si="28"/>
        <v>0</v>
      </c>
      <c r="DJ13" s="745">
        <f t="shared" si="28"/>
        <v>0</v>
      </c>
      <c r="DK13" s="745">
        <f t="shared" si="28"/>
        <v>0</v>
      </c>
      <c r="DL13" s="745">
        <f t="shared" si="28"/>
        <v>0</v>
      </c>
      <c r="DM13" s="745">
        <f t="shared" si="28"/>
        <v>0</v>
      </c>
      <c r="DN13" s="745">
        <f t="shared" si="28"/>
        <v>0</v>
      </c>
      <c r="DO13" s="745">
        <f t="shared" si="28"/>
        <v>0</v>
      </c>
      <c r="DP13" s="745">
        <f t="shared" si="28"/>
        <v>0</v>
      </c>
      <c r="DQ13" s="745">
        <f t="shared" si="28"/>
        <v>0</v>
      </c>
      <c r="DR13" s="745">
        <f t="shared" si="28"/>
        <v>0</v>
      </c>
      <c r="DS13" s="745">
        <f t="shared" si="28"/>
        <v>0</v>
      </c>
      <c r="DT13" s="745">
        <f t="shared" si="28"/>
        <v>0</v>
      </c>
      <c r="DU13" s="745">
        <f t="shared" si="28"/>
        <v>0</v>
      </c>
      <c r="DV13" s="745">
        <f t="shared" si="28"/>
        <v>0</v>
      </c>
      <c r="DW13" s="745">
        <f t="shared" ref="DW13:FB13" si="29">IF(DW$11&gt;=DESIGN_LIFE,DV13,IF(AND(DW$11&gt;0,$CK13&lt;&gt;0),IF(INT((DW$11)/(DESIGN_LIFE/$CK13))=((DW$11)/(DESIGN_LIFE/$CK13)),$CM13+DV13,DV13),DV13))</f>
        <v>0</v>
      </c>
      <c r="DX13" s="745">
        <f t="shared" si="29"/>
        <v>0</v>
      </c>
      <c r="DY13" s="745">
        <f t="shared" si="29"/>
        <v>0</v>
      </c>
      <c r="DZ13" s="745">
        <f t="shared" si="29"/>
        <v>0</v>
      </c>
      <c r="EA13" s="745">
        <f t="shared" si="29"/>
        <v>0</v>
      </c>
      <c r="EB13" s="745">
        <f t="shared" si="29"/>
        <v>0</v>
      </c>
      <c r="EC13" s="745">
        <f t="shared" si="29"/>
        <v>0</v>
      </c>
      <c r="ED13" s="745">
        <f t="shared" si="29"/>
        <v>0</v>
      </c>
      <c r="EE13" s="745">
        <f t="shared" si="29"/>
        <v>0</v>
      </c>
      <c r="EF13" s="745">
        <f t="shared" si="29"/>
        <v>0</v>
      </c>
      <c r="EG13" s="745">
        <f t="shared" si="29"/>
        <v>0</v>
      </c>
      <c r="EH13" s="745">
        <f t="shared" si="29"/>
        <v>0</v>
      </c>
      <c r="EI13" s="745">
        <f t="shared" si="29"/>
        <v>0</v>
      </c>
      <c r="EJ13" s="745">
        <f t="shared" si="29"/>
        <v>0</v>
      </c>
      <c r="EK13" s="745">
        <f t="shared" si="29"/>
        <v>0</v>
      </c>
      <c r="EL13" s="745">
        <f t="shared" si="29"/>
        <v>0</v>
      </c>
      <c r="EM13" s="745">
        <f t="shared" si="29"/>
        <v>0</v>
      </c>
      <c r="EN13" s="745">
        <f t="shared" si="29"/>
        <v>0</v>
      </c>
      <c r="EO13" s="745">
        <f t="shared" si="29"/>
        <v>0</v>
      </c>
      <c r="EP13" s="745">
        <f t="shared" si="29"/>
        <v>0</v>
      </c>
      <c r="EQ13" s="745">
        <f t="shared" si="29"/>
        <v>0</v>
      </c>
      <c r="ER13" s="745">
        <f t="shared" si="29"/>
        <v>0</v>
      </c>
      <c r="ES13" s="745">
        <f t="shared" si="29"/>
        <v>0</v>
      </c>
      <c r="ET13" s="745">
        <f t="shared" si="29"/>
        <v>0</v>
      </c>
      <c r="EU13" s="745">
        <f t="shared" si="29"/>
        <v>0</v>
      </c>
      <c r="EV13" s="745">
        <f t="shared" si="29"/>
        <v>0</v>
      </c>
      <c r="EW13" s="745">
        <f t="shared" si="29"/>
        <v>0</v>
      </c>
      <c r="EX13" s="745">
        <f t="shared" si="29"/>
        <v>0</v>
      </c>
      <c r="EY13" s="745">
        <f t="shared" si="29"/>
        <v>0</v>
      </c>
      <c r="EZ13" s="745">
        <f t="shared" si="29"/>
        <v>0</v>
      </c>
      <c r="FA13" s="745">
        <f t="shared" si="29"/>
        <v>0</v>
      </c>
      <c r="FB13" s="745">
        <f t="shared" si="29"/>
        <v>0</v>
      </c>
      <c r="FC13" s="745">
        <f t="shared" ref="FC13:GH13" si="30">IF(FC$11&gt;=DESIGN_LIFE,FB13,IF(AND(FC$11&gt;0,$CK13&lt;&gt;0),IF(INT((FC$11)/(DESIGN_LIFE/$CK13))=((FC$11)/(DESIGN_LIFE/$CK13)),$CM13+FB13,FB13),FB13))</f>
        <v>0</v>
      </c>
      <c r="FD13" s="745">
        <f t="shared" si="30"/>
        <v>0</v>
      </c>
      <c r="FE13" s="745">
        <f t="shared" si="30"/>
        <v>0</v>
      </c>
      <c r="FF13" s="745">
        <f t="shared" si="30"/>
        <v>0</v>
      </c>
      <c r="FG13" s="745">
        <f t="shared" si="30"/>
        <v>0</v>
      </c>
      <c r="FH13" s="745">
        <f t="shared" si="30"/>
        <v>0</v>
      </c>
      <c r="FI13" s="745">
        <f t="shared" si="30"/>
        <v>0</v>
      </c>
      <c r="FJ13" s="745">
        <f t="shared" si="30"/>
        <v>0</v>
      </c>
      <c r="FK13" s="745">
        <f t="shared" si="30"/>
        <v>0</v>
      </c>
      <c r="FL13" s="745">
        <f t="shared" si="30"/>
        <v>0</v>
      </c>
      <c r="FM13" s="745">
        <f t="shared" si="30"/>
        <v>0</v>
      </c>
      <c r="FN13" s="745">
        <f t="shared" si="30"/>
        <v>0</v>
      </c>
      <c r="FO13" s="745">
        <f t="shared" si="30"/>
        <v>0</v>
      </c>
      <c r="FP13" s="745">
        <f t="shared" si="30"/>
        <v>0</v>
      </c>
      <c r="FQ13" s="745">
        <f t="shared" si="30"/>
        <v>0</v>
      </c>
      <c r="FR13" s="745">
        <f t="shared" si="30"/>
        <v>0</v>
      </c>
      <c r="FS13" s="745">
        <f t="shared" si="30"/>
        <v>0</v>
      </c>
      <c r="FT13" s="745">
        <f t="shared" si="30"/>
        <v>0</v>
      </c>
      <c r="FU13" s="745">
        <f t="shared" si="30"/>
        <v>0</v>
      </c>
      <c r="FV13" s="745">
        <f t="shared" si="30"/>
        <v>0</v>
      </c>
      <c r="FW13" s="745">
        <f t="shared" si="30"/>
        <v>0</v>
      </c>
      <c r="FX13" s="745">
        <f t="shared" si="30"/>
        <v>0</v>
      </c>
      <c r="FY13" s="745">
        <f t="shared" si="30"/>
        <v>0</v>
      </c>
      <c r="FZ13" s="745">
        <f t="shared" si="30"/>
        <v>0</v>
      </c>
      <c r="GA13" s="745">
        <f t="shared" si="30"/>
        <v>0</v>
      </c>
      <c r="GB13" s="745">
        <f t="shared" si="30"/>
        <v>0</v>
      </c>
      <c r="GC13" s="745">
        <f t="shared" si="30"/>
        <v>0</v>
      </c>
      <c r="GD13" s="745">
        <f t="shared" si="30"/>
        <v>0</v>
      </c>
      <c r="GE13" s="745">
        <f t="shared" si="30"/>
        <v>0</v>
      </c>
      <c r="GF13" s="745">
        <f t="shared" si="30"/>
        <v>0</v>
      </c>
      <c r="GG13" s="745">
        <f t="shared" si="30"/>
        <v>0</v>
      </c>
      <c r="GH13" s="745">
        <f t="shared" si="30"/>
        <v>0</v>
      </c>
      <c r="GI13" s="745">
        <f t="shared" ref="GI13:HG13" si="31">IF(GI$11&gt;=DESIGN_LIFE,GH13,IF(AND(GI$11&gt;0,$CK13&lt;&gt;0),IF(INT((GI$11)/(DESIGN_LIFE/$CK13))=((GI$11)/(DESIGN_LIFE/$CK13)),$CM13+GH13,GH13),GH13))</f>
        <v>0</v>
      </c>
      <c r="GJ13" s="745">
        <f t="shared" si="31"/>
        <v>0</v>
      </c>
      <c r="GK13" s="745">
        <f t="shared" si="31"/>
        <v>0</v>
      </c>
      <c r="GL13" s="745">
        <f t="shared" si="31"/>
        <v>0</v>
      </c>
      <c r="GM13" s="745">
        <f t="shared" si="31"/>
        <v>0</v>
      </c>
      <c r="GN13" s="745">
        <f t="shared" si="31"/>
        <v>0</v>
      </c>
      <c r="GO13" s="745">
        <f t="shared" si="31"/>
        <v>0</v>
      </c>
      <c r="GP13" s="745">
        <f t="shared" si="31"/>
        <v>0</v>
      </c>
      <c r="GQ13" s="745">
        <f t="shared" si="31"/>
        <v>0</v>
      </c>
      <c r="GR13" s="745">
        <f t="shared" si="31"/>
        <v>0</v>
      </c>
      <c r="GS13" s="745">
        <f t="shared" si="31"/>
        <v>0</v>
      </c>
      <c r="GT13" s="745">
        <f t="shared" si="31"/>
        <v>0</v>
      </c>
      <c r="GU13" s="745">
        <f t="shared" si="31"/>
        <v>0</v>
      </c>
      <c r="GV13" s="745">
        <f t="shared" si="31"/>
        <v>0</v>
      </c>
      <c r="GW13" s="745">
        <f t="shared" si="31"/>
        <v>0</v>
      </c>
      <c r="GX13" s="745">
        <f t="shared" si="31"/>
        <v>0</v>
      </c>
      <c r="GY13" s="745">
        <f t="shared" si="31"/>
        <v>0</v>
      </c>
      <c r="GZ13" s="745">
        <f t="shared" si="31"/>
        <v>0</v>
      </c>
      <c r="HA13" s="745">
        <f t="shared" si="31"/>
        <v>0</v>
      </c>
      <c r="HB13" s="745">
        <f t="shared" si="31"/>
        <v>0</v>
      </c>
      <c r="HC13" s="745">
        <f t="shared" si="31"/>
        <v>0</v>
      </c>
      <c r="HD13" s="745">
        <f t="shared" si="31"/>
        <v>0</v>
      </c>
      <c r="HE13" s="745">
        <f t="shared" si="31"/>
        <v>0</v>
      </c>
      <c r="HF13" s="745">
        <f t="shared" si="31"/>
        <v>0</v>
      </c>
      <c r="HG13" s="745">
        <f t="shared" si="31"/>
        <v>0</v>
      </c>
      <c r="HH13" s="185"/>
    </row>
    <row r="14" spans="1:216" ht="20.100000000000001" customHeight="1">
      <c r="A14" s="520" t="str">
        <f t="shared" si="4"/>
        <v>LST_STR_ELEMENT</v>
      </c>
      <c r="B14" s="357"/>
      <c r="C14" s="115"/>
      <c r="D14" s="116"/>
      <c r="E14" s="117"/>
      <c r="F14" s="116"/>
      <c r="G14" s="350" t="e">
        <f>IF(TYPOLOGY = "Bridge", _xlfn.XLOOKUP($E14, BRIDGE_STR_ELEMENT, 'MATERIAL DATA'!$R$36:$R$74,,), _xlfn.XLOOKUP($BL14, 'LIFECYCLE MATERIAL DATA'!$A$5:$A$104, 'LIFECYCLE MATERIAL DATA'!$Q$5:$Q$104,,))</f>
        <v>#N/A</v>
      </c>
      <c r="H14" s="630"/>
      <c r="I14" s="631"/>
      <c r="J14" s="736"/>
      <c r="K14" s="116"/>
      <c r="L14" s="95"/>
      <c r="M14" s="358"/>
      <c r="N14" s="156">
        <f t="shared" ref="N14:N25" si="32">IFERROR(SUM(O14:V14,X14),"")</f>
        <v>0</v>
      </c>
      <c r="O14" s="157" t="str">
        <f t="shared" si="20"/>
        <v/>
      </c>
      <c r="P14" s="158" t="str">
        <f t="shared" si="21"/>
        <v/>
      </c>
      <c r="Q14" s="158" t="str" cm="1">
        <f t="array" ref="Q14">IFERROR(_xlfn.IFS(AND($I14 = "Yes", $J14 =1),(($BX14+$BU14)/($J14) + ($BY14+$BR14 +$BZ14)),AND($I14 = "Yes", $J14 &gt;1), (($BX14+$BU14)/($J14) + ($BY14*2 +$BZ14)) ), "")</f>
        <v/>
      </c>
      <c r="R14" s="158" t="str">
        <f t="shared" si="5"/>
        <v/>
      </c>
      <c r="S14" s="159">
        <f t="shared" si="22"/>
        <v>0</v>
      </c>
      <c r="T14" s="159" t="str">
        <f t="shared" si="6"/>
        <v/>
      </c>
      <c r="U14" s="158" t="str">
        <f t="shared" ref="U14:U43" si="33">IFERROR(IF($I14="Yes","",$BS14),"")</f>
        <v/>
      </c>
      <c r="V14" s="396" t="str">
        <f t="shared" si="23"/>
        <v/>
      </c>
      <c r="W14" s="156" t="str">
        <f t="shared" si="7"/>
        <v/>
      </c>
      <c r="X14" s="160">
        <f t="shared" si="8"/>
        <v>0</v>
      </c>
      <c r="Y14" s="274" t="s">
        <v>415</v>
      </c>
      <c r="Z14" s="745" t="str">
        <f>'MATERIAL DATA'!$Q38</f>
        <v>1.1.3 Deck</v>
      </c>
      <c r="AA14" s="768">
        <f t="shared" si="24"/>
        <v>0</v>
      </c>
      <c r="AB14" s="745"/>
      <c r="AC14" s="199" t="str">
        <f>'MATERIAL DATA'!Q12</f>
        <v>1.2.1 Lowest slab</v>
      </c>
      <c r="AD14" s="754">
        <f ca="1">SUMIF($E$12:$E$45,AC14,$O$12:$O$45)+SUMIF($E$12:$E$45,AC14,$P$12:$P$45)+SUMIF($E$12:$E$45,AC14,R$12:$R$45) +SUMIF($E$12:$E$45, AC14, $Q$12:$Q$43)</f>
        <v>0</v>
      </c>
      <c r="AE14" s="185"/>
      <c r="AF14" s="185"/>
      <c r="AG14" s="185"/>
      <c r="AH14" s="745" t="s">
        <v>398</v>
      </c>
      <c r="AI14" s="779">
        <f ca="1">SUM(AD12)</f>
        <v>0</v>
      </c>
      <c r="AJ14" s="780">
        <f ca="1">BA43</f>
        <v>0</v>
      </c>
      <c r="AK14" s="745" t="s">
        <v>2</v>
      </c>
      <c r="AL14" s="781">
        <f>SUMIF($B$12:$B$43,"Concrete",$BQ$12:$BQ$43)+SUMIF($C$12:$C$43,"Concrete_EPD",$BQ$12:$BQ$43)</f>
        <v>0</v>
      </c>
      <c r="AM14" s="745"/>
      <c r="AN14" s="745" t="s">
        <v>307</v>
      </c>
      <c r="AO14" s="745">
        <f>BF43</f>
        <v>0</v>
      </c>
      <c r="AP14" s="745"/>
      <c r="AQ14" s="745"/>
      <c r="AR14" s="756"/>
      <c r="AS14" s="782"/>
      <c r="AT14" s="782"/>
      <c r="AU14" s="743" t="s">
        <v>715</v>
      </c>
      <c r="AV14" s="755">
        <f>Q51*K8</f>
        <v>0</v>
      </c>
      <c r="AW14" s="756">
        <f>AV14+Q51</f>
        <v>0</v>
      </c>
      <c r="AX14" s="755"/>
      <c r="AY14" s="743" t="s">
        <v>715</v>
      </c>
      <c r="AZ14" s="754" t="e">
        <f>AZ25*K8</f>
        <v>#DIV/0!</v>
      </c>
      <c r="BA14" s="756" t="e">
        <f>AZ14+AZ25</f>
        <v>#DIV/0!</v>
      </c>
      <c r="BB14" s="745"/>
      <c r="BC14" s="743" t="s">
        <v>715</v>
      </c>
      <c r="BD14" s="754" t="e">
        <f>BD25*K8</f>
        <v>#DIV/0!</v>
      </c>
      <c r="BE14" s="756" t="e">
        <f>BD14+BD25</f>
        <v>#DIV/0!</v>
      </c>
      <c r="BF14" s="745"/>
      <c r="BG14" s="745"/>
      <c r="BH14" s="745"/>
      <c r="BI14" s="745"/>
      <c r="BJ14" s="745"/>
      <c r="BK14" s="209" t="str">
        <f>IF(B14="Concrete","C_",IF(B14="Steel","S_",IF(B14="Timber","T_",IF(B14="Other","O_",IF(B14="Custom_EPD","E_",IF(B14="_","ER","ER"))))))</f>
        <v>ER</v>
      </c>
      <c r="BL14" s="209" t="str">
        <f t="shared" si="9"/>
        <v xml:space="preserve"> -  - </v>
      </c>
      <c r="BM14" s="745" t="str" cm="1">
        <f t="array" ref="BM14">_xlfn.IFS(OR(AND(TYPOLOGY &lt;&gt; "Bridge", B14="concrete",D14&lt;&gt;"Reinforced - 150mm hollow core slab"),C14="Concrete_EPD",),"Reinforcement",(OR(AND(TYPOLOGY="Bridge",B14="concrete",D14&lt;&gt;"Reinforced - 150mm hollow core slab"),C14="Concrete_EPD",)),"Bridge_Reinforcement",TRUE, "No_Reinforcement")</f>
        <v>No_Reinforcement</v>
      </c>
      <c r="BN14" s="186" t="e">
        <f>_xlfn.XLOOKUP($BL14,'LIFECYCLE MATERIAL DATA'!$A$5:$A$104,'LIFECYCLE MATERIAL DATA'!$D$5:$D$104,)</f>
        <v>#N/A</v>
      </c>
      <c r="BO14" s="186">
        <f>IFERROR(IF(M14&lt;&gt;0,_xlfn.XLOOKUP(M14,'Custom Data'!S16:S45,'Custom Data'!T16:T45,,-1),0),0)</f>
        <v>0</v>
      </c>
      <c r="BP14" s="186">
        <f t="shared" si="10"/>
        <v>0</v>
      </c>
      <c r="BQ14" s="846" t="str">
        <f t="shared" si="11"/>
        <v>ER</v>
      </c>
      <c r="BR14" s="745" t="str">
        <f>IFERROR(_xlfn.XLOOKUP($BL14,'LIFECYCLE MATERIAL DATA'!$A$5:$A$104,'LIFECYCLE MATERIAL DATA'!$I$5:$I$104,,)*($BQ14/1000)+_xlfn.XLOOKUP('Project Info'!$C$15,'LIFECYCLE MATERIAL DATA'!$A$5:$A$104,'LIFECYCLE MATERIAL DATA'!$I$5:$I$104,,)*($BP14/1000),"")</f>
        <v/>
      </c>
      <c r="BS14" s="745" t="str">
        <f>IFERROR(_xlfn.XLOOKUP($BL14,'LIFECYCLE MATERIAL DATA'!$A$5:$A$104, 'LIFECYCLE MATERIAL DATA'!$J$5:$J$104,,)*($BQ14/1000)+_xlfn.XLOOKUP('Project Info'!$C$15,'LIFECYCLE MATERIAL DATA'!$A$5:$A$104,'LIFECYCLE MATERIAL DATA'!$J$5:$J$104,,)*($BP14/1000),"")</f>
        <v/>
      </c>
      <c r="BT14" s="745" t="str">
        <f>IFERROR(_xlfn.XLOOKUP($BL14,'LIFECYCLE MATERIAL DATA'!$A$5:$A$104, 'LIFECYCLE MATERIAL DATA'!$K$5:$K$104,,)*($BQ14/1000),"")</f>
        <v/>
      </c>
      <c r="BU14" s="185" t="str">
        <f>IFERROR(_xlfn.XLOOKUP($BL14,'LIFECYCLE MATERIAL DATA'!$A$5:$A$104,'LIFECYCLE MATERIAL DATA'!$L$5:$L$104,,)*($BQ14/1000)+_xlfn.XLOOKUP('Project Info'!$C$15,'LIFECYCLE MATERIAL DATA'!$A$5:$A$104,'LIFECYCLE MATERIAL DATA'!$L$5:$L$104,,)*($BP14/1000),"")</f>
        <v/>
      </c>
      <c r="BV14" s="745" t="str">
        <f t="shared" si="25"/>
        <v/>
      </c>
      <c r="BW14" s="745" t="str">
        <f>IF($K14='MATERIAL DATA'!$O$5,$L14, IF($K14='MATERIAL DATA'!$O$6,$L14/(1000*'Scheme 5'!$BN14),""))</f>
        <v/>
      </c>
      <c r="BX14" s="745" t="str">
        <f>IFERROR(((_xlfn.XLOOKUP($BL14,'LIFECYCLE MATERIAL DATA'!$A$5:$A$104,'LIFECYCLE MATERIAL DATA'!$F$5:$F$104,,))*$BQ14/1000+_xlfn.XLOOKUP('Project Info'!$C$15,'LIFECYCLE MATERIAL DATA'!$A$5:$A$104,'LIFECYCLE MATERIAL DATA'!$F$5:$F$104,,)*$BP14/1000),"")</f>
        <v/>
      </c>
      <c r="BY14" s="771" t="str">
        <f>IFERROR((_xlfn.XLOOKUP($BL14,'LIFECYCLE MATERIAL DATA'!$A$5:$A$104,'LIFECYCLE MATERIAL DATA'!$G$5:$G$104,,)*$BQ14/1000++_xlfn.XLOOKUP('Project Info'!$C$15,'LIFECYCLE MATERIAL DATA'!$A$5:$A$104,'LIFECYCLE MATERIAL DATA'!$G$5:$G$104,,)*$BP14/1000),"")</f>
        <v/>
      </c>
      <c r="BZ14" s="745" t="str">
        <f>IFERROR(_xlfn.XLOOKUP('Scheme 5'!$BL14,'LIFECYCLE MATERIAL DATA'!$A$5:$A$104,'LIFECYCLE MATERIAL DATA'!$H$5:$H$104,,)*SUM($BX14+$BY14+$CB14+$CC14), "")</f>
        <v/>
      </c>
      <c r="CA14" s="185"/>
      <c r="CB14" s="743" t="str">
        <f>IFERROR((_xlfn.XLOOKUP($BL14,'LIFECYCLE MATERIAL DATA'!$A$5:$A$104, 'LIFECYCLE MATERIAL DATA'!$M$5:$M$104)*$BQ14/1000++_xlfn.XLOOKUP('Project Info'!$C$15,'LIFECYCLE MATERIAL DATA'!$A$5:$A$104,'LIFECYCLE MATERIAL DATA'!$M$5:$M$104)*$BP14/1000),"")</f>
        <v/>
      </c>
      <c r="CC14" s="745">
        <f>IFERROR(IF(OR($B14="Timber",$C14="Timber_EPD", $C14="Bamboo"),_xlfn.XLOOKUP($BL14,'LIFECYCLE MATERIAL DATA Master'!$A$5:$A$104,'LIFECYCLE MATERIAL DATA Master'!$E$5:$E$104,,)*$BQ14,0),"")/1000</f>
        <v>0</v>
      </c>
      <c r="CD14" s="185" t="str">
        <f>IFERROR((_xlfn.XLOOKUP($BL14,'LIFECYCLE MATERIAL DATA'!$A$5:$A$104,'LIFECYCLE MATERIAL DATA'!$N$5:$N$104,,)*$BQ14/1000++_xlfn.XLOOKUP('Project Info'!$C$15,'LIFECYCLE MATERIAL DATA'!$A$5:$A$104,'LIFECYCLE MATERIAL DATA'!$N$5:$N$104,,)*$BP14/1000),"")</f>
        <v/>
      </c>
      <c r="CE14" s="745" t="str">
        <f>Targets!A18</f>
        <v>RIBA Commercial Target (234)</v>
      </c>
      <c r="CF14" s="209" t="str">
        <f>Targets!B18</f>
        <v>Commercial</v>
      </c>
      <c r="CG14" s="778">
        <f>Targets!C18</f>
        <v>234</v>
      </c>
      <c r="CH14" s="772">
        <f>IFERROR(1+_xlfn.XLOOKUP($BL14,'LIFECYCLE MATERIAL DATA'!$A$5:$A$104,'LIFECYCLE MATERIAL DATA'!$H$5:$H$104,,),0)</f>
        <v>0</v>
      </c>
      <c r="CI14" s="765">
        <f t="shared" si="12"/>
        <v>0</v>
      </c>
      <c r="CJ14" s="773">
        <f t="shared" si="13"/>
        <v>0</v>
      </c>
      <c r="CK14" s="774">
        <f t="shared" si="14"/>
        <v>0</v>
      </c>
      <c r="CL14" s="767">
        <f t="shared" si="26"/>
        <v>0</v>
      </c>
      <c r="CM14" s="775">
        <f t="shared" si="27"/>
        <v>0</v>
      </c>
      <c r="CN14" s="769">
        <v>0</v>
      </c>
      <c r="CO14" s="745">
        <f t="shared" si="15"/>
        <v>0</v>
      </c>
      <c r="CP14" s="745">
        <f t="shared" si="15"/>
        <v>0</v>
      </c>
      <c r="CQ14" s="745">
        <f t="shared" ref="CQ14:DV14" si="34">IF(CQ$11&gt;=DESIGN_LIFE,CP14,IF(AND(CQ$11&gt;0,$CK14&lt;&gt;0),IF(INT((CQ$11)/(DESIGN_LIFE/$CK14))=((CQ$11)/(DESIGN_LIFE/$CK14)),$CM14+CP14,CP14),CP14))</f>
        <v>0</v>
      </c>
      <c r="CR14" s="745">
        <f t="shared" si="34"/>
        <v>0</v>
      </c>
      <c r="CS14" s="745">
        <f t="shared" si="34"/>
        <v>0</v>
      </c>
      <c r="CT14" s="745">
        <f t="shared" si="34"/>
        <v>0</v>
      </c>
      <c r="CU14" s="745">
        <f t="shared" si="34"/>
        <v>0</v>
      </c>
      <c r="CV14" s="745">
        <f t="shared" si="34"/>
        <v>0</v>
      </c>
      <c r="CW14" s="745">
        <f t="shared" si="34"/>
        <v>0</v>
      </c>
      <c r="CX14" s="745">
        <f t="shared" si="34"/>
        <v>0</v>
      </c>
      <c r="CY14" s="745">
        <f t="shared" si="34"/>
        <v>0</v>
      </c>
      <c r="CZ14" s="745">
        <f t="shared" si="34"/>
        <v>0</v>
      </c>
      <c r="DA14" s="745">
        <f t="shared" si="34"/>
        <v>0</v>
      </c>
      <c r="DB14" s="745">
        <f t="shared" si="34"/>
        <v>0</v>
      </c>
      <c r="DC14" s="745">
        <f t="shared" si="34"/>
        <v>0</v>
      </c>
      <c r="DD14" s="745">
        <f t="shared" si="34"/>
        <v>0</v>
      </c>
      <c r="DE14" s="745">
        <f t="shared" si="34"/>
        <v>0</v>
      </c>
      <c r="DF14" s="745">
        <f t="shared" si="34"/>
        <v>0</v>
      </c>
      <c r="DG14" s="745">
        <f t="shared" si="34"/>
        <v>0</v>
      </c>
      <c r="DH14" s="745">
        <f t="shared" si="34"/>
        <v>0</v>
      </c>
      <c r="DI14" s="745">
        <f t="shared" si="34"/>
        <v>0</v>
      </c>
      <c r="DJ14" s="745">
        <f t="shared" si="34"/>
        <v>0</v>
      </c>
      <c r="DK14" s="745">
        <f t="shared" si="34"/>
        <v>0</v>
      </c>
      <c r="DL14" s="745">
        <f t="shared" si="34"/>
        <v>0</v>
      </c>
      <c r="DM14" s="745">
        <f t="shared" si="34"/>
        <v>0</v>
      </c>
      <c r="DN14" s="745">
        <f t="shared" si="34"/>
        <v>0</v>
      </c>
      <c r="DO14" s="745">
        <f t="shared" si="34"/>
        <v>0</v>
      </c>
      <c r="DP14" s="745">
        <f t="shared" si="34"/>
        <v>0</v>
      </c>
      <c r="DQ14" s="745">
        <f t="shared" si="34"/>
        <v>0</v>
      </c>
      <c r="DR14" s="745">
        <f t="shared" si="34"/>
        <v>0</v>
      </c>
      <c r="DS14" s="745">
        <f t="shared" si="34"/>
        <v>0</v>
      </c>
      <c r="DT14" s="745">
        <f t="shared" si="34"/>
        <v>0</v>
      </c>
      <c r="DU14" s="745">
        <f t="shared" si="34"/>
        <v>0</v>
      </c>
      <c r="DV14" s="745">
        <f t="shared" si="34"/>
        <v>0</v>
      </c>
      <c r="DW14" s="745">
        <f t="shared" ref="DW14:FB14" si="35">IF(DW$11&gt;=DESIGN_LIFE,DV14,IF(AND(DW$11&gt;0,$CK14&lt;&gt;0),IF(INT((DW$11)/(DESIGN_LIFE/$CK14))=((DW$11)/(DESIGN_LIFE/$CK14)),$CM14+DV14,DV14),DV14))</f>
        <v>0</v>
      </c>
      <c r="DX14" s="745">
        <f t="shared" si="35"/>
        <v>0</v>
      </c>
      <c r="DY14" s="745">
        <f t="shared" si="35"/>
        <v>0</v>
      </c>
      <c r="DZ14" s="745">
        <f t="shared" si="35"/>
        <v>0</v>
      </c>
      <c r="EA14" s="745">
        <f t="shared" si="35"/>
        <v>0</v>
      </c>
      <c r="EB14" s="745">
        <f t="shared" si="35"/>
        <v>0</v>
      </c>
      <c r="EC14" s="745">
        <f t="shared" si="35"/>
        <v>0</v>
      </c>
      <c r="ED14" s="745">
        <f t="shared" si="35"/>
        <v>0</v>
      </c>
      <c r="EE14" s="745">
        <f t="shared" si="35"/>
        <v>0</v>
      </c>
      <c r="EF14" s="745">
        <f t="shared" si="35"/>
        <v>0</v>
      </c>
      <c r="EG14" s="745">
        <f t="shared" si="35"/>
        <v>0</v>
      </c>
      <c r="EH14" s="745">
        <f t="shared" si="35"/>
        <v>0</v>
      </c>
      <c r="EI14" s="745">
        <f t="shared" si="35"/>
        <v>0</v>
      </c>
      <c r="EJ14" s="745">
        <f t="shared" si="35"/>
        <v>0</v>
      </c>
      <c r="EK14" s="745">
        <f t="shared" si="35"/>
        <v>0</v>
      </c>
      <c r="EL14" s="745">
        <f t="shared" si="35"/>
        <v>0</v>
      </c>
      <c r="EM14" s="745">
        <f t="shared" si="35"/>
        <v>0</v>
      </c>
      <c r="EN14" s="745">
        <f t="shared" si="35"/>
        <v>0</v>
      </c>
      <c r="EO14" s="745">
        <f t="shared" si="35"/>
        <v>0</v>
      </c>
      <c r="EP14" s="745">
        <f t="shared" si="35"/>
        <v>0</v>
      </c>
      <c r="EQ14" s="745">
        <f t="shared" si="35"/>
        <v>0</v>
      </c>
      <c r="ER14" s="745">
        <f t="shared" si="35"/>
        <v>0</v>
      </c>
      <c r="ES14" s="745">
        <f t="shared" si="35"/>
        <v>0</v>
      </c>
      <c r="ET14" s="745">
        <f t="shared" si="35"/>
        <v>0</v>
      </c>
      <c r="EU14" s="745">
        <f t="shared" si="35"/>
        <v>0</v>
      </c>
      <c r="EV14" s="745">
        <f t="shared" si="35"/>
        <v>0</v>
      </c>
      <c r="EW14" s="745">
        <f t="shared" si="35"/>
        <v>0</v>
      </c>
      <c r="EX14" s="745">
        <f t="shared" si="35"/>
        <v>0</v>
      </c>
      <c r="EY14" s="745">
        <f t="shared" si="35"/>
        <v>0</v>
      </c>
      <c r="EZ14" s="745">
        <f t="shared" si="35"/>
        <v>0</v>
      </c>
      <c r="FA14" s="745">
        <f t="shared" si="35"/>
        <v>0</v>
      </c>
      <c r="FB14" s="745">
        <f t="shared" si="35"/>
        <v>0</v>
      </c>
      <c r="FC14" s="745">
        <f t="shared" ref="FC14:GH14" si="36">IF(FC$11&gt;=DESIGN_LIFE,FB14,IF(AND(FC$11&gt;0,$CK14&lt;&gt;0),IF(INT((FC$11)/(DESIGN_LIFE/$CK14))=((FC$11)/(DESIGN_LIFE/$CK14)),$CM14+FB14,FB14),FB14))</f>
        <v>0</v>
      </c>
      <c r="FD14" s="745">
        <f t="shared" si="36"/>
        <v>0</v>
      </c>
      <c r="FE14" s="745">
        <f t="shared" si="36"/>
        <v>0</v>
      </c>
      <c r="FF14" s="745">
        <f t="shared" si="36"/>
        <v>0</v>
      </c>
      <c r="FG14" s="745">
        <f t="shared" si="36"/>
        <v>0</v>
      </c>
      <c r="FH14" s="745">
        <f t="shared" si="36"/>
        <v>0</v>
      </c>
      <c r="FI14" s="745">
        <f t="shared" si="36"/>
        <v>0</v>
      </c>
      <c r="FJ14" s="745">
        <f t="shared" si="36"/>
        <v>0</v>
      </c>
      <c r="FK14" s="745">
        <f t="shared" si="36"/>
        <v>0</v>
      </c>
      <c r="FL14" s="745">
        <f t="shared" si="36"/>
        <v>0</v>
      </c>
      <c r="FM14" s="745">
        <f t="shared" si="36"/>
        <v>0</v>
      </c>
      <c r="FN14" s="745">
        <f t="shared" si="36"/>
        <v>0</v>
      </c>
      <c r="FO14" s="745">
        <f t="shared" si="36"/>
        <v>0</v>
      </c>
      <c r="FP14" s="745">
        <f t="shared" si="36"/>
        <v>0</v>
      </c>
      <c r="FQ14" s="745">
        <f t="shared" si="36"/>
        <v>0</v>
      </c>
      <c r="FR14" s="745">
        <f t="shared" si="36"/>
        <v>0</v>
      </c>
      <c r="FS14" s="745">
        <f t="shared" si="36"/>
        <v>0</v>
      </c>
      <c r="FT14" s="745">
        <f t="shared" si="36"/>
        <v>0</v>
      </c>
      <c r="FU14" s="745">
        <f t="shared" si="36"/>
        <v>0</v>
      </c>
      <c r="FV14" s="745">
        <f t="shared" si="36"/>
        <v>0</v>
      </c>
      <c r="FW14" s="745">
        <f t="shared" si="36"/>
        <v>0</v>
      </c>
      <c r="FX14" s="745">
        <f t="shared" si="36"/>
        <v>0</v>
      </c>
      <c r="FY14" s="745">
        <f t="shared" si="36"/>
        <v>0</v>
      </c>
      <c r="FZ14" s="745">
        <f t="shared" si="36"/>
        <v>0</v>
      </c>
      <c r="GA14" s="745">
        <f t="shared" si="36"/>
        <v>0</v>
      </c>
      <c r="GB14" s="745">
        <f t="shared" si="36"/>
        <v>0</v>
      </c>
      <c r="GC14" s="745">
        <f t="shared" si="36"/>
        <v>0</v>
      </c>
      <c r="GD14" s="745">
        <f t="shared" si="36"/>
        <v>0</v>
      </c>
      <c r="GE14" s="745">
        <f t="shared" si="36"/>
        <v>0</v>
      </c>
      <c r="GF14" s="745">
        <f t="shared" si="36"/>
        <v>0</v>
      </c>
      <c r="GG14" s="745">
        <f t="shared" si="36"/>
        <v>0</v>
      </c>
      <c r="GH14" s="745">
        <f t="shared" si="36"/>
        <v>0</v>
      </c>
      <c r="GI14" s="745">
        <f t="shared" ref="GI14:HG14" si="37">IF(GI$11&gt;=DESIGN_LIFE,GH14,IF(AND(GI$11&gt;0,$CK14&lt;&gt;0),IF(INT((GI$11)/(DESIGN_LIFE/$CK14))=((GI$11)/(DESIGN_LIFE/$CK14)),$CM14+GH14,GH14),GH14))</f>
        <v>0</v>
      </c>
      <c r="GJ14" s="745">
        <f t="shared" si="37"/>
        <v>0</v>
      </c>
      <c r="GK14" s="745">
        <f t="shared" si="37"/>
        <v>0</v>
      </c>
      <c r="GL14" s="745">
        <f t="shared" si="37"/>
        <v>0</v>
      </c>
      <c r="GM14" s="745">
        <f t="shared" si="37"/>
        <v>0</v>
      </c>
      <c r="GN14" s="745">
        <f t="shared" si="37"/>
        <v>0</v>
      </c>
      <c r="GO14" s="745">
        <f t="shared" si="37"/>
        <v>0</v>
      </c>
      <c r="GP14" s="745">
        <f t="shared" si="37"/>
        <v>0</v>
      </c>
      <c r="GQ14" s="745">
        <f t="shared" si="37"/>
        <v>0</v>
      </c>
      <c r="GR14" s="745">
        <f t="shared" si="37"/>
        <v>0</v>
      </c>
      <c r="GS14" s="745">
        <f t="shared" si="37"/>
        <v>0</v>
      </c>
      <c r="GT14" s="745">
        <f t="shared" si="37"/>
        <v>0</v>
      </c>
      <c r="GU14" s="745">
        <f t="shared" si="37"/>
        <v>0</v>
      </c>
      <c r="GV14" s="745">
        <f t="shared" si="37"/>
        <v>0</v>
      </c>
      <c r="GW14" s="745">
        <f t="shared" si="37"/>
        <v>0</v>
      </c>
      <c r="GX14" s="745">
        <f t="shared" si="37"/>
        <v>0</v>
      </c>
      <c r="GY14" s="745">
        <f t="shared" si="37"/>
        <v>0</v>
      </c>
      <c r="GZ14" s="745">
        <f t="shared" si="37"/>
        <v>0</v>
      </c>
      <c r="HA14" s="745">
        <f t="shared" si="37"/>
        <v>0</v>
      </c>
      <c r="HB14" s="745">
        <f t="shared" si="37"/>
        <v>0</v>
      </c>
      <c r="HC14" s="745">
        <f t="shared" si="37"/>
        <v>0</v>
      </c>
      <c r="HD14" s="745">
        <f t="shared" si="37"/>
        <v>0</v>
      </c>
      <c r="HE14" s="745">
        <f t="shared" si="37"/>
        <v>0</v>
      </c>
      <c r="HF14" s="745">
        <f t="shared" si="37"/>
        <v>0</v>
      </c>
      <c r="HG14" s="745">
        <f t="shared" si="37"/>
        <v>0</v>
      </c>
      <c r="HH14" s="185"/>
    </row>
    <row r="15" spans="1:216" ht="20.100000000000001" customHeight="1">
      <c r="A15" s="520" t="str">
        <f t="shared" si="4"/>
        <v>LST_STR_ELEMENT</v>
      </c>
      <c r="B15" s="357"/>
      <c r="C15" s="115"/>
      <c r="D15" s="116"/>
      <c r="E15" s="117"/>
      <c r="F15" s="116"/>
      <c r="G15" s="350" t="e">
        <f>IF(TYPOLOGY = "Bridge", _xlfn.XLOOKUP($E15, BRIDGE_STR_ELEMENT, 'MATERIAL DATA'!$R$36:$R$74,,), _xlfn.XLOOKUP($BL15, 'LIFECYCLE MATERIAL DATA'!$A$5:$A$104, 'LIFECYCLE MATERIAL DATA'!$Q$5:$Q$104,,))</f>
        <v>#N/A</v>
      </c>
      <c r="H15" s="630"/>
      <c r="I15" s="631"/>
      <c r="J15" s="736"/>
      <c r="K15" s="116"/>
      <c r="L15" s="95"/>
      <c r="M15" s="358"/>
      <c r="N15" s="156">
        <f t="shared" si="32"/>
        <v>0</v>
      </c>
      <c r="O15" s="157" t="str">
        <f t="shared" si="20"/>
        <v/>
      </c>
      <c r="P15" s="158" t="str">
        <f t="shared" si="21"/>
        <v/>
      </c>
      <c r="Q15" s="158" t="str" cm="1">
        <f t="array" ref="Q15">IFERROR(_xlfn.IFS(AND($I15 = "Yes", $J15 =1),(($BX15+$BU15)/($J15) + ($BY15+$BR15 +$BZ15)),AND($I15 = "Yes", $J15 &gt;1), (($BX15+$BU15)/($J15) + ($BY15*2 +$BZ15)) ), "")</f>
        <v/>
      </c>
      <c r="R15" s="158" t="str">
        <f t="shared" si="5"/>
        <v/>
      </c>
      <c r="S15" s="159">
        <f t="shared" si="22"/>
        <v>0</v>
      </c>
      <c r="T15" s="159" t="str">
        <f>IFERROR(IF($I15="Yes","",$BR15),"")</f>
        <v/>
      </c>
      <c r="U15" s="158" t="str">
        <f t="shared" si="33"/>
        <v/>
      </c>
      <c r="V15" s="396" t="str">
        <f t="shared" si="23"/>
        <v/>
      </c>
      <c r="W15" s="156" t="str">
        <f t="shared" si="7"/>
        <v/>
      </c>
      <c r="X15" s="160">
        <f t="shared" si="8"/>
        <v>0</v>
      </c>
      <c r="Y15" s="274" t="s">
        <v>415</v>
      </c>
      <c r="Z15" s="745" t="str">
        <f>'MATERIAL DATA'!$Q39</f>
        <v>1.2.1 Truss</v>
      </c>
      <c r="AA15" s="768">
        <f t="shared" si="24"/>
        <v>0</v>
      </c>
      <c r="AB15" s="745"/>
      <c r="AC15" s="199" t="str">
        <f>'MATERIAL DATA'!Q13</f>
        <v>1.2.2 Suspended slabs</v>
      </c>
      <c r="AD15" s="754">
        <f ca="1">SUMIF($E$12:$E$45,AC15,$O$12:$O$45)+SUMIF($E$12:$E$45,AC15,$P$12:$P$45)+SUMIF($E$12:$E$45,AC15,R$12:$R$45) +SUMIF($E$12:$E$45, AC15, $Q$12:$Q$43)</f>
        <v>0</v>
      </c>
      <c r="AE15" s="745"/>
      <c r="AF15" s="185"/>
      <c r="AG15" s="185"/>
      <c r="AH15" s="745" t="s">
        <v>851</v>
      </c>
      <c r="AI15" s="779">
        <f ca="1">SUM(AD13,AD14,AD15,AD16)</f>
        <v>0</v>
      </c>
      <c r="AJ15" s="780">
        <f t="shared" ref="AJ15:AJ21" ca="1" si="38">BA44</f>
        <v>0</v>
      </c>
      <c r="AK15" s="745" t="s">
        <v>14</v>
      </c>
      <c r="AL15" s="781">
        <f>SUMIF($B$12:$B$43,"Steel",$BQ$12:$BQ$43)+SUMIF($C$12:$C$43,"Steel_EPD",$BQ$12:$BQ$43)+SUM($BP$12:$BP$43)</f>
        <v>0</v>
      </c>
      <c r="AM15" s="745"/>
      <c r="AN15" s="745" t="s">
        <v>308</v>
      </c>
      <c r="AO15" s="745">
        <f t="shared" ref="AO15:AO23" si="39">BF44</f>
        <v>0</v>
      </c>
      <c r="AP15" s="745"/>
      <c r="AQ15" s="745"/>
      <c r="AR15" s="755"/>
      <c r="AS15" s="755"/>
      <c r="AT15" s="755"/>
      <c r="AU15" s="783" t="s">
        <v>578</v>
      </c>
      <c r="AV15" s="755">
        <f>K8*U51</f>
        <v>0</v>
      </c>
      <c r="AW15" s="756">
        <f>AV15+U51</f>
        <v>0</v>
      </c>
      <c r="AX15" s="756"/>
      <c r="AY15" s="783" t="s">
        <v>578</v>
      </c>
      <c r="AZ15" s="755">
        <f>AZ26*K8</f>
        <v>0</v>
      </c>
      <c r="BA15" s="756">
        <f>AZ15+AZ26</f>
        <v>0</v>
      </c>
      <c r="BB15" s="745"/>
      <c r="BC15" s="783" t="s">
        <v>578</v>
      </c>
      <c r="BD15" s="755">
        <f>BD26*K8</f>
        <v>0</v>
      </c>
      <c r="BE15" s="756">
        <f>BD15+BD26</f>
        <v>0</v>
      </c>
      <c r="BF15" s="745"/>
      <c r="BG15" s="745"/>
      <c r="BH15" s="745"/>
      <c r="BI15" s="745"/>
      <c r="BJ15" s="745"/>
      <c r="BK15" s="209" t="str">
        <f t="shared" ref="BK15:BK28" si="40">IF(B15="Concrete","C_",IF(B15="Steel","S_",IF(B15="Timber","T_",IF(B15="Other","O_",IF(B15="Custom EPD","E_",IF(B15="_","ER","ER"))))))</f>
        <v>ER</v>
      </c>
      <c r="BL15" s="209" t="str">
        <f t="shared" si="9"/>
        <v xml:space="preserve"> -  - </v>
      </c>
      <c r="BM15" s="745" t="str" cm="1">
        <f t="array" ref="BM15">_xlfn.IFS(OR(AND(TYPOLOGY &lt;&gt; "Bridge", B15="concrete",D15&lt;&gt;"Reinforced - 150mm hollow core slab"),C15="Concrete_EPD",),"Reinforcement",(OR(AND(TYPOLOGY="Bridge",B15="concrete",D15&lt;&gt;"Reinforced - 150mm hollow core slab"),C15="Concrete_EPD",)),"Bridge_Reinforcement",TRUE, "No_Reinforcement")</f>
        <v>No_Reinforcement</v>
      </c>
      <c r="BN15" s="186" t="e">
        <f>_xlfn.XLOOKUP($BL15,'LIFECYCLE MATERIAL DATA'!$A$5:$A$104,'LIFECYCLE MATERIAL DATA'!$D$5:$D$104,)</f>
        <v>#N/A</v>
      </c>
      <c r="BO15" s="186">
        <f>IFERROR(IF(M15&lt;&gt;0,_xlfn.XLOOKUP(M15,'Custom Data'!S16:S45,'Custom Data'!T16:T45,,-1),0),0)</f>
        <v>0</v>
      </c>
      <c r="BP15" s="186">
        <f t="shared" si="10"/>
        <v>0</v>
      </c>
      <c r="BQ15" s="846" t="str">
        <f t="shared" si="11"/>
        <v>ER</v>
      </c>
      <c r="BR15" s="745" t="str">
        <f>IFERROR(_xlfn.XLOOKUP($BL15,'LIFECYCLE MATERIAL DATA'!$A$5:$A$104,'LIFECYCLE MATERIAL DATA'!$I$5:$I$104,,)*($BQ15/1000)+_xlfn.XLOOKUP('Project Info'!$C$15,'LIFECYCLE MATERIAL DATA'!$A$5:$A$104,'LIFECYCLE MATERIAL DATA'!$I$5:$I$104,,)*($BP15/1000),"")</f>
        <v/>
      </c>
      <c r="BS15" s="745" t="str">
        <f>IFERROR(_xlfn.XLOOKUP($BL15,'LIFECYCLE MATERIAL DATA'!$A$5:$A$104, 'LIFECYCLE MATERIAL DATA'!$J$5:$J$104,,)*($BQ15/1000)+_xlfn.XLOOKUP('Project Info'!$C$15,'LIFECYCLE MATERIAL DATA'!$A$5:$A$104,'LIFECYCLE MATERIAL DATA'!$J$5:$J$104,,)*($BP15/1000),"")</f>
        <v/>
      </c>
      <c r="BT15" s="745" t="str">
        <f>IFERROR(_xlfn.XLOOKUP($BL15,'LIFECYCLE MATERIAL DATA'!$A$5:$A$104, 'LIFECYCLE MATERIAL DATA'!$K$5:$K$104,,)*($BQ15/1000),"")</f>
        <v/>
      </c>
      <c r="BU15" s="185" t="str">
        <f>IFERROR(_xlfn.XLOOKUP($BL15,'LIFECYCLE MATERIAL DATA'!$A$5:$A$104,'LIFECYCLE MATERIAL DATA'!$L$5:$L$104,,)*($BQ15/1000)+_xlfn.XLOOKUP('Project Info'!$C$15,'LIFECYCLE MATERIAL DATA'!$A$5:$A$104,'LIFECYCLE MATERIAL DATA'!$L$5:$L$104,,)*($BP15/1000),"")</f>
        <v/>
      </c>
      <c r="BV15" s="745" t="str">
        <f t="shared" si="25"/>
        <v/>
      </c>
      <c r="BW15" s="745" t="str">
        <f>IF($K15='MATERIAL DATA'!$O$5,$L15, IF($K15='MATERIAL DATA'!$O$6,$L15/(1000*'Scheme 5'!$BN15),""))</f>
        <v/>
      </c>
      <c r="BX15" s="745" t="str">
        <f>IFERROR(((_xlfn.XLOOKUP($BL15,'LIFECYCLE MATERIAL DATA'!$A$5:$A$104,'LIFECYCLE MATERIAL DATA'!$F$5:$F$104,,))*$BQ15/1000+_xlfn.XLOOKUP('Project Info'!$C$15,'LIFECYCLE MATERIAL DATA'!$A$5:$A$104,'LIFECYCLE MATERIAL DATA'!$F$5:$F$104,,)*$BP15/1000),"")</f>
        <v/>
      </c>
      <c r="BY15" s="771" t="str">
        <f>IFERROR((_xlfn.XLOOKUP($BL15,'LIFECYCLE MATERIAL DATA'!$A$5:$A$104,'LIFECYCLE MATERIAL DATA'!$G$5:$G$104,,)*$BQ15/1000++_xlfn.XLOOKUP('Project Info'!$C$15,'LIFECYCLE MATERIAL DATA'!$A$5:$A$104,'LIFECYCLE MATERIAL DATA'!$G$5:$G$104,,)*$BP15/1000),"")</f>
        <v/>
      </c>
      <c r="BZ15" s="745" t="str">
        <f>IFERROR(_xlfn.XLOOKUP('Scheme 5'!$BL15,'LIFECYCLE MATERIAL DATA'!$A$5:$A$104,'LIFECYCLE MATERIAL DATA'!$H$5:$H$104,,)*SUM($BX15+$BY15+$CB15+$CC15), "")</f>
        <v/>
      </c>
      <c r="CA15" s="185"/>
      <c r="CB15" s="743" t="str">
        <f>IFERROR((_xlfn.XLOOKUP($BL15,'LIFECYCLE MATERIAL DATA'!$A$5:$A$104, 'LIFECYCLE MATERIAL DATA'!$M$5:$M$104)*$BQ15/1000++_xlfn.XLOOKUP('Project Info'!$C$15,'LIFECYCLE MATERIAL DATA'!$A$5:$A$104,'LIFECYCLE MATERIAL DATA'!$M$5:$M$104)*$BP15/1000),"")</f>
        <v/>
      </c>
      <c r="CC15" s="745">
        <f>IFERROR(IF(OR($B15="Timber",$C15="Timber_EPD", $C15="Bamboo"),_xlfn.XLOOKUP($BL15,'LIFECYCLE MATERIAL DATA Master'!$A$5:$A$104,'LIFECYCLE MATERIAL DATA Master'!$E$5:$E$104,,)*$BQ15,0),"")/1000</f>
        <v>0</v>
      </c>
      <c r="CD15" s="185" t="str">
        <f>IFERROR((_xlfn.XLOOKUP($BL15,'LIFECYCLE MATERIAL DATA'!$A$5:$A$104,'LIFECYCLE MATERIAL DATA'!$N$5:$N$104,,)*$BQ15/1000++_xlfn.XLOOKUP('Project Info'!$C$15,'LIFECYCLE MATERIAL DATA'!$A$5:$A$104,'LIFECYCLE MATERIAL DATA'!$N$5:$N$104,,)*$BP15/1000),"")</f>
        <v/>
      </c>
      <c r="CE15" s="745" t="str">
        <f>Targets!A19</f>
        <v>RIBA Education Target (168)</v>
      </c>
      <c r="CF15" s="209" t="str">
        <f>Targets!B19</f>
        <v>Education</v>
      </c>
      <c r="CG15" s="778">
        <f>Targets!C19</f>
        <v>168.48</v>
      </c>
      <c r="CH15" s="772">
        <f>IFERROR(1+_xlfn.XLOOKUP($BL15,'LIFECYCLE MATERIAL DATA'!$A$5:$A$104,'LIFECYCLE MATERIAL DATA'!$H$5:$H$104,,),0)</f>
        <v>0</v>
      </c>
      <c r="CI15" s="765">
        <f t="shared" si="12"/>
        <v>0</v>
      </c>
      <c r="CJ15" s="773">
        <f t="shared" si="13"/>
        <v>0</v>
      </c>
      <c r="CK15" s="774">
        <f t="shared" si="14"/>
        <v>0</v>
      </c>
      <c r="CL15" s="767">
        <f t="shared" si="26"/>
        <v>0</v>
      </c>
      <c r="CM15" s="775">
        <f t="shared" si="27"/>
        <v>0</v>
      </c>
      <c r="CN15" s="769">
        <v>0</v>
      </c>
      <c r="CO15" s="745">
        <f t="shared" si="15"/>
        <v>0</v>
      </c>
      <c r="CP15" s="745">
        <f t="shared" si="15"/>
        <v>0</v>
      </c>
      <c r="CQ15" s="745">
        <f t="shared" ref="CQ15:DV15" si="41">IF(CQ$11&gt;=DESIGN_LIFE,CP15,IF(AND(CQ$11&gt;0,$CK15&lt;&gt;0),IF(INT((CQ$11)/(DESIGN_LIFE/$CK15))=((CQ$11)/(DESIGN_LIFE/$CK15)),$CM15+CP15,CP15),CP15))</f>
        <v>0</v>
      </c>
      <c r="CR15" s="745">
        <f t="shared" si="41"/>
        <v>0</v>
      </c>
      <c r="CS15" s="745">
        <f t="shared" si="41"/>
        <v>0</v>
      </c>
      <c r="CT15" s="745">
        <f t="shared" si="41"/>
        <v>0</v>
      </c>
      <c r="CU15" s="745">
        <f t="shared" si="41"/>
        <v>0</v>
      </c>
      <c r="CV15" s="745">
        <f t="shared" si="41"/>
        <v>0</v>
      </c>
      <c r="CW15" s="745">
        <f t="shared" si="41"/>
        <v>0</v>
      </c>
      <c r="CX15" s="745">
        <f t="shared" si="41"/>
        <v>0</v>
      </c>
      <c r="CY15" s="745">
        <f t="shared" si="41"/>
        <v>0</v>
      </c>
      <c r="CZ15" s="745">
        <f t="shared" si="41"/>
        <v>0</v>
      </c>
      <c r="DA15" s="745">
        <f t="shared" si="41"/>
        <v>0</v>
      </c>
      <c r="DB15" s="745">
        <f t="shared" si="41"/>
        <v>0</v>
      </c>
      <c r="DC15" s="745">
        <f t="shared" si="41"/>
        <v>0</v>
      </c>
      <c r="DD15" s="745">
        <f t="shared" si="41"/>
        <v>0</v>
      </c>
      <c r="DE15" s="745">
        <f t="shared" si="41"/>
        <v>0</v>
      </c>
      <c r="DF15" s="745">
        <f t="shared" si="41"/>
        <v>0</v>
      </c>
      <c r="DG15" s="745">
        <f t="shared" si="41"/>
        <v>0</v>
      </c>
      <c r="DH15" s="745">
        <f t="shared" si="41"/>
        <v>0</v>
      </c>
      <c r="DI15" s="745">
        <f t="shared" si="41"/>
        <v>0</v>
      </c>
      <c r="DJ15" s="745">
        <f t="shared" si="41"/>
        <v>0</v>
      </c>
      <c r="DK15" s="745">
        <f t="shared" si="41"/>
        <v>0</v>
      </c>
      <c r="DL15" s="745">
        <f t="shared" si="41"/>
        <v>0</v>
      </c>
      <c r="DM15" s="745">
        <f t="shared" si="41"/>
        <v>0</v>
      </c>
      <c r="DN15" s="745">
        <f t="shared" si="41"/>
        <v>0</v>
      </c>
      <c r="DO15" s="745">
        <f t="shared" si="41"/>
        <v>0</v>
      </c>
      <c r="DP15" s="745">
        <f t="shared" si="41"/>
        <v>0</v>
      </c>
      <c r="DQ15" s="745">
        <f t="shared" si="41"/>
        <v>0</v>
      </c>
      <c r="DR15" s="745">
        <f t="shared" si="41"/>
        <v>0</v>
      </c>
      <c r="DS15" s="745">
        <f t="shared" si="41"/>
        <v>0</v>
      </c>
      <c r="DT15" s="745">
        <f t="shared" si="41"/>
        <v>0</v>
      </c>
      <c r="DU15" s="745">
        <f t="shared" si="41"/>
        <v>0</v>
      </c>
      <c r="DV15" s="745">
        <f t="shared" si="41"/>
        <v>0</v>
      </c>
      <c r="DW15" s="745">
        <f t="shared" ref="DW15:FB15" si="42">IF(DW$11&gt;=DESIGN_LIFE,DV15,IF(AND(DW$11&gt;0,$CK15&lt;&gt;0),IF(INT((DW$11)/(DESIGN_LIFE/$CK15))=((DW$11)/(DESIGN_LIFE/$CK15)),$CM15+DV15,DV15),DV15))</f>
        <v>0</v>
      </c>
      <c r="DX15" s="745">
        <f t="shared" si="42"/>
        <v>0</v>
      </c>
      <c r="DY15" s="745">
        <f t="shared" si="42"/>
        <v>0</v>
      </c>
      <c r="DZ15" s="745">
        <f t="shared" si="42"/>
        <v>0</v>
      </c>
      <c r="EA15" s="745">
        <f t="shared" si="42"/>
        <v>0</v>
      </c>
      <c r="EB15" s="745">
        <f t="shared" si="42"/>
        <v>0</v>
      </c>
      <c r="EC15" s="745">
        <f t="shared" si="42"/>
        <v>0</v>
      </c>
      <c r="ED15" s="745">
        <f t="shared" si="42"/>
        <v>0</v>
      </c>
      <c r="EE15" s="745">
        <f t="shared" si="42"/>
        <v>0</v>
      </c>
      <c r="EF15" s="745">
        <f t="shared" si="42"/>
        <v>0</v>
      </c>
      <c r="EG15" s="745">
        <f t="shared" si="42"/>
        <v>0</v>
      </c>
      <c r="EH15" s="745">
        <f t="shared" si="42"/>
        <v>0</v>
      </c>
      <c r="EI15" s="745">
        <f t="shared" si="42"/>
        <v>0</v>
      </c>
      <c r="EJ15" s="745">
        <f t="shared" si="42"/>
        <v>0</v>
      </c>
      <c r="EK15" s="745">
        <f t="shared" si="42"/>
        <v>0</v>
      </c>
      <c r="EL15" s="745">
        <f t="shared" si="42"/>
        <v>0</v>
      </c>
      <c r="EM15" s="745">
        <f t="shared" si="42"/>
        <v>0</v>
      </c>
      <c r="EN15" s="745">
        <f t="shared" si="42"/>
        <v>0</v>
      </c>
      <c r="EO15" s="745">
        <f t="shared" si="42"/>
        <v>0</v>
      </c>
      <c r="EP15" s="745">
        <f t="shared" si="42"/>
        <v>0</v>
      </c>
      <c r="EQ15" s="745">
        <f t="shared" si="42"/>
        <v>0</v>
      </c>
      <c r="ER15" s="745">
        <f t="shared" si="42"/>
        <v>0</v>
      </c>
      <c r="ES15" s="745">
        <f t="shared" si="42"/>
        <v>0</v>
      </c>
      <c r="ET15" s="745">
        <f t="shared" si="42"/>
        <v>0</v>
      </c>
      <c r="EU15" s="745">
        <f t="shared" si="42"/>
        <v>0</v>
      </c>
      <c r="EV15" s="745">
        <f t="shared" si="42"/>
        <v>0</v>
      </c>
      <c r="EW15" s="745">
        <f t="shared" si="42"/>
        <v>0</v>
      </c>
      <c r="EX15" s="745">
        <f t="shared" si="42"/>
        <v>0</v>
      </c>
      <c r="EY15" s="745">
        <f t="shared" si="42"/>
        <v>0</v>
      </c>
      <c r="EZ15" s="745">
        <f t="shared" si="42"/>
        <v>0</v>
      </c>
      <c r="FA15" s="745">
        <f t="shared" si="42"/>
        <v>0</v>
      </c>
      <c r="FB15" s="745">
        <f t="shared" si="42"/>
        <v>0</v>
      </c>
      <c r="FC15" s="745">
        <f t="shared" ref="FC15:GH15" si="43">IF(FC$11&gt;=DESIGN_LIFE,FB15,IF(AND(FC$11&gt;0,$CK15&lt;&gt;0),IF(INT((FC$11)/(DESIGN_LIFE/$CK15))=((FC$11)/(DESIGN_LIFE/$CK15)),$CM15+FB15,FB15),FB15))</f>
        <v>0</v>
      </c>
      <c r="FD15" s="745">
        <f t="shared" si="43"/>
        <v>0</v>
      </c>
      <c r="FE15" s="745">
        <f t="shared" si="43"/>
        <v>0</v>
      </c>
      <c r="FF15" s="745">
        <f t="shared" si="43"/>
        <v>0</v>
      </c>
      <c r="FG15" s="745">
        <f t="shared" si="43"/>
        <v>0</v>
      </c>
      <c r="FH15" s="745">
        <f t="shared" si="43"/>
        <v>0</v>
      </c>
      <c r="FI15" s="745">
        <f t="shared" si="43"/>
        <v>0</v>
      </c>
      <c r="FJ15" s="745">
        <f t="shared" si="43"/>
        <v>0</v>
      </c>
      <c r="FK15" s="745">
        <f t="shared" si="43"/>
        <v>0</v>
      </c>
      <c r="FL15" s="745">
        <f t="shared" si="43"/>
        <v>0</v>
      </c>
      <c r="FM15" s="745">
        <f t="shared" si="43"/>
        <v>0</v>
      </c>
      <c r="FN15" s="745">
        <f t="shared" si="43"/>
        <v>0</v>
      </c>
      <c r="FO15" s="745">
        <f t="shared" si="43"/>
        <v>0</v>
      </c>
      <c r="FP15" s="745">
        <f t="shared" si="43"/>
        <v>0</v>
      </c>
      <c r="FQ15" s="745">
        <f t="shared" si="43"/>
        <v>0</v>
      </c>
      <c r="FR15" s="745">
        <f t="shared" si="43"/>
        <v>0</v>
      </c>
      <c r="FS15" s="745">
        <f t="shared" si="43"/>
        <v>0</v>
      </c>
      <c r="FT15" s="745">
        <f t="shared" si="43"/>
        <v>0</v>
      </c>
      <c r="FU15" s="745">
        <f t="shared" si="43"/>
        <v>0</v>
      </c>
      <c r="FV15" s="745">
        <f t="shared" si="43"/>
        <v>0</v>
      </c>
      <c r="FW15" s="745">
        <f t="shared" si="43"/>
        <v>0</v>
      </c>
      <c r="FX15" s="745">
        <f t="shared" si="43"/>
        <v>0</v>
      </c>
      <c r="FY15" s="745">
        <f t="shared" si="43"/>
        <v>0</v>
      </c>
      <c r="FZ15" s="745">
        <f t="shared" si="43"/>
        <v>0</v>
      </c>
      <c r="GA15" s="745">
        <f t="shared" si="43"/>
        <v>0</v>
      </c>
      <c r="GB15" s="745">
        <f t="shared" si="43"/>
        <v>0</v>
      </c>
      <c r="GC15" s="745">
        <f t="shared" si="43"/>
        <v>0</v>
      </c>
      <c r="GD15" s="745">
        <f t="shared" si="43"/>
        <v>0</v>
      </c>
      <c r="GE15" s="745">
        <f t="shared" si="43"/>
        <v>0</v>
      </c>
      <c r="GF15" s="745">
        <f t="shared" si="43"/>
        <v>0</v>
      </c>
      <c r="GG15" s="745">
        <f t="shared" si="43"/>
        <v>0</v>
      </c>
      <c r="GH15" s="745">
        <f t="shared" si="43"/>
        <v>0</v>
      </c>
      <c r="GI15" s="745">
        <f t="shared" ref="GI15:HG15" si="44">IF(GI$11&gt;=DESIGN_LIFE,GH15,IF(AND(GI$11&gt;0,$CK15&lt;&gt;0),IF(INT((GI$11)/(DESIGN_LIFE/$CK15))=((GI$11)/(DESIGN_LIFE/$CK15)),$CM15+GH15,GH15),GH15))</f>
        <v>0</v>
      </c>
      <c r="GJ15" s="745">
        <f t="shared" si="44"/>
        <v>0</v>
      </c>
      <c r="GK15" s="745">
        <f t="shared" si="44"/>
        <v>0</v>
      </c>
      <c r="GL15" s="745">
        <f t="shared" si="44"/>
        <v>0</v>
      </c>
      <c r="GM15" s="745">
        <f t="shared" si="44"/>
        <v>0</v>
      </c>
      <c r="GN15" s="745">
        <f t="shared" si="44"/>
        <v>0</v>
      </c>
      <c r="GO15" s="745">
        <f t="shared" si="44"/>
        <v>0</v>
      </c>
      <c r="GP15" s="745">
        <f t="shared" si="44"/>
        <v>0</v>
      </c>
      <c r="GQ15" s="745">
        <f t="shared" si="44"/>
        <v>0</v>
      </c>
      <c r="GR15" s="745">
        <f t="shared" si="44"/>
        <v>0</v>
      </c>
      <c r="GS15" s="745">
        <f t="shared" si="44"/>
        <v>0</v>
      </c>
      <c r="GT15" s="745">
        <f t="shared" si="44"/>
        <v>0</v>
      </c>
      <c r="GU15" s="745">
        <f t="shared" si="44"/>
        <v>0</v>
      </c>
      <c r="GV15" s="745">
        <f t="shared" si="44"/>
        <v>0</v>
      </c>
      <c r="GW15" s="745">
        <f t="shared" si="44"/>
        <v>0</v>
      </c>
      <c r="GX15" s="745">
        <f t="shared" si="44"/>
        <v>0</v>
      </c>
      <c r="GY15" s="745">
        <f t="shared" si="44"/>
        <v>0</v>
      </c>
      <c r="GZ15" s="745">
        <f t="shared" si="44"/>
        <v>0</v>
      </c>
      <c r="HA15" s="745">
        <f t="shared" si="44"/>
        <v>0</v>
      </c>
      <c r="HB15" s="745">
        <f t="shared" si="44"/>
        <v>0</v>
      </c>
      <c r="HC15" s="745">
        <f t="shared" si="44"/>
        <v>0</v>
      </c>
      <c r="HD15" s="745">
        <f t="shared" si="44"/>
        <v>0</v>
      </c>
      <c r="HE15" s="745">
        <f t="shared" si="44"/>
        <v>0</v>
      </c>
      <c r="HF15" s="745">
        <f t="shared" si="44"/>
        <v>0</v>
      </c>
      <c r="HG15" s="745">
        <f t="shared" si="44"/>
        <v>0</v>
      </c>
      <c r="HH15" s="185"/>
    </row>
    <row r="16" spans="1:216" ht="20.100000000000001" customHeight="1">
      <c r="A16" s="520" t="str">
        <f t="shared" si="4"/>
        <v>LST_STR_ELEMENT</v>
      </c>
      <c r="B16" s="357"/>
      <c r="C16" s="115"/>
      <c r="D16" s="116"/>
      <c r="E16" s="117"/>
      <c r="F16" s="116"/>
      <c r="G16" s="350" t="e">
        <f>IF(TYPOLOGY = "Bridge", _xlfn.XLOOKUP($E16, BRIDGE_STR_ELEMENT, 'MATERIAL DATA'!$R$36:$R$74,,), _xlfn.XLOOKUP($BL16, 'LIFECYCLE MATERIAL DATA'!$A$5:$A$104, 'LIFECYCLE MATERIAL DATA'!$Q$5:$Q$104,,))</f>
        <v>#N/A</v>
      </c>
      <c r="H16" s="630"/>
      <c r="I16" s="631"/>
      <c r="J16" s="736"/>
      <c r="K16" s="116"/>
      <c r="L16" s="95"/>
      <c r="M16" s="358"/>
      <c r="N16" s="156">
        <f t="shared" si="32"/>
        <v>0</v>
      </c>
      <c r="O16" s="157" t="str">
        <f t="shared" si="20"/>
        <v/>
      </c>
      <c r="P16" s="158" t="str">
        <f t="shared" si="21"/>
        <v/>
      </c>
      <c r="Q16" s="158" t="str" cm="1">
        <f t="array" ref="Q16">IFERROR(_xlfn.IFS(AND($I16 = "Yes", $J16 =1),(($BX16+$BU16)/($J16) + ($BY16+$BR16 +$BZ16)),AND($I16 = "Yes", $J16 &gt;1), (($BX16+$BU16)/($J16) + ($BY16*2 +$BZ16)) ), "")</f>
        <v/>
      </c>
      <c r="R16" s="158" t="str">
        <f t="shared" si="5"/>
        <v/>
      </c>
      <c r="S16" s="159">
        <f t="shared" si="22"/>
        <v>0</v>
      </c>
      <c r="T16" s="159" t="str">
        <f t="shared" ref="T16:T43" si="45">IFERROR(IF($I16="Yes","",$BR16),"")</f>
        <v/>
      </c>
      <c r="U16" s="158" t="str">
        <f t="shared" si="33"/>
        <v/>
      </c>
      <c r="V16" s="396" t="str">
        <f t="shared" si="23"/>
        <v/>
      </c>
      <c r="W16" s="156" t="str">
        <f t="shared" si="7"/>
        <v/>
      </c>
      <c r="X16" s="160">
        <f t="shared" si="8"/>
        <v>0</v>
      </c>
      <c r="Y16" s="274" t="s">
        <v>415</v>
      </c>
      <c r="Z16" s="745" t="str">
        <f>'MATERIAL DATA'!$Q40</f>
        <v>1.2.2 Deck</v>
      </c>
      <c r="AA16" s="768">
        <f t="shared" si="24"/>
        <v>0</v>
      </c>
      <c r="AB16" s="745"/>
      <c r="AC16" s="199" t="str">
        <f>'MATERIAL DATA'!Q14</f>
        <v>1.2.3 Basement retaining walls</v>
      </c>
      <c r="AD16" s="754">
        <f ca="1">SUMIF($E$12:$E$45,AC16,$O$12:$O$45)+SUMIF($E$12:$E$45,AC16,$P$12:$P$45)+SUMIF($E$12:$E$45,AC16,R$12:$R$45) +SUMIF($E$12:$E$45, AC16, $Q$12:$Q$43)</f>
        <v>0</v>
      </c>
      <c r="AE16" s="745"/>
      <c r="AF16" s="185"/>
      <c r="AG16" s="185"/>
      <c r="AH16" s="745" t="s">
        <v>850</v>
      </c>
      <c r="AI16" s="779">
        <f ca="1">SUM(AD17,AD18)</f>
        <v>0</v>
      </c>
      <c r="AJ16" s="780">
        <f t="shared" ca="1" si="38"/>
        <v>0</v>
      </c>
      <c r="AK16" s="745" t="s">
        <v>15</v>
      </c>
      <c r="AL16" s="781">
        <f>SUMIF($B$12:$B$43,"Timber",$BQ$12:$BQ$43)+SUMIF($C$12:$C$43,"Timber_EPD",$BQ$12:$BQ$43)</f>
        <v>0</v>
      </c>
      <c r="AM16" s="745"/>
      <c r="AN16" s="745" t="s">
        <v>309</v>
      </c>
      <c r="AO16" s="745">
        <f t="shared" ca="1" si="39"/>
        <v>0</v>
      </c>
      <c r="AP16" s="745"/>
      <c r="AQ16" s="745"/>
      <c r="AR16" s="755"/>
      <c r="AS16" s="755"/>
      <c r="AT16" s="185"/>
      <c r="AU16" s="784" t="s">
        <v>716</v>
      </c>
      <c r="AV16" s="755" t="e">
        <f>AV26*K8</f>
        <v>#VALUE!</v>
      </c>
      <c r="AW16" s="756" t="e">
        <f>AV16+AV26</f>
        <v>#VALUE!</v>
      </c>
      <c r="AX16" s="755"/>
      <c r="AY16" s="784" t="s">
        <v>716</v>
      </c>
      <c r="AZ16" s="755" t="e">
        <f>AV30*K8</f>
        <v>#DIV/0!</v>
      </c>
      <c r="BA16" s="785" t="e">
        <f>AZ16+AV30</f>
        <v>#DIV/0!</v>
      </c>
      <c r="BB16" s="786"/>
      <c r="BC16" s="784" t="s">
        <v>716</v>
      </c>
      <c r="BD16" s="755" t="e">
        <f>AV34*K8</f>
        <v>#DIV/0!</v>
      </c>
      <c r="BE16" s="785" t="e">
        <f>BD16+AV34</f>
        <v>#DIV/0!</v>
      </c>
      <c r="BF16" s="786"/>
      <c r="BG16" s="786"/>
      <c r="BH16" s="786"/>
      <c r="BI16" s="786"/>
      <c r="BJ16" s="786"/>
      <c r="BK16" s="209" t="str">
        <f t="shared" si="40"/>
        <v>ER</v>
      </c>
      <c r="BL16" s="209" t="str">
        <f t="shared" si="9"/>
        <v xml:space="preserve"> -  - </v>
      </c>
      <c r="BM16" s="745" t="str" cm="1">
        <f t="array" ref="BM16">_xlfn.IFS(OR(AND(TYPOLOGY &lt;&gt; "Bridge", B16="concrete",D16&lt;&gt;"Reinforced - 150mm hollow core slab"),C16="Concrete_EPD",),"Reinforcement",(OR(AND(TYPOLOGY="Bridge",B16="concrete",D16&lt;&gt;"Reinforced - 150mm hollow core slab"),C16="Concrete_EPD",)),"Bridge_Reinforcement",TRUE, "No_Reinforcement")</f>
        <v>No_Reinforcement</v>
      </c>
      <c r="BN16" s="186" t="e">
        <f>_xlfn.XLOOKUP($BL16,'LIFECYCLE MATERIAL DATA'!$A$5:$A$104,'LIFECYCLE MATERIAL DATA'!$D$5:$D$104,)</f>
        <v>#N/A</v>
      </c>
      <c r="BO16" s="186">
        <f>IFERROR(IF(M16&lt;&gt;0,_xlfn.XLOOKUP(M16,'Custom Data'!S16:S45,'Custom Data'!T16:T45,,-1),0),0)</f>
        <v>0</v>
      </c>
      <c r="BP16" s="186">
        <f t="shared" si="10"/>
        <v>0</v>
      </c>
      <c r="BQ16" s="846" t="str">
        <f t="shared" si="11"/>
        <v>ER</v>
      </c>
      <c r="BR16" s="745" t="str">
        <f>IFERROR(_xlfn.XLOOKUP($BL16,'LIFECYCLE MATERIAL DATA'!$A$5:$A$104,'LIFECYCLE MATERIAL DATA'!$I$5:$I$104,,)*($BQ16/1000)+_xlfn.XLOOKUP('Project Info'!$C$15,'LIFECYCLE MATERIAL DATA'!$A$5:$A$104,'LIFECYCLE MATERIAL DATA'!$I$5:$I$104,,)*($BP16/1000),"")</f>
        <v/>
      </c>
      <c r="BS16" s="745" t="str">
        <f>IFERROR(_xlfn.XLOOKUP($BL16,'LIFECYCLE MATERIAL DATA'!$A$5:$A$104, 'LIFECYCLE MATERIAL DATA'!$J$5:$J$104,,)*($BQ16/1000)+_xlfn.XLOOKUP('Project Info'!$C$15,'LIFECYCLE MATERIAL DATA'!$A$5:$A$104,'LIFECYCLE MATERIAL DATA'!$J$5:$J$104,,)*($BP16/1000),"")</f>
        <v/>
      </c>
      <c r="BT16" s="745" t="str">
        <f>IFERROR(_xlfn.XLOOKUP($BL16,'LIFECYCLE MATERIAL DATA'!$A$5:$A$104, 'LIFECYCLE MATERIAL DATA'!$K$5:$K$104,,)*($BQ16/1000),"")</f>
        <v/>
      </c>
      <c r="BU16" s="185" t="str">
        <f>IFERROR(_xlfn.XLOOKUP($BL16,'LIFECYCLE MATERIAL DATA'!$A$5:$A$104,'LIFECYCLE MATERIAL DATA'!$L$5:$L$104,,)*($BQ16/1000)+_xlfn.XLOOKUP('Project Info'!$C$15,'LIFECYCLE MATERIAL DATA'!$A$5:$A$104,'LIFECYCLE MATERIAL DATA'!$L$5:$L$104,,)*($BP16/1000),"")</f>
        <v/>
      </c>
      <c r="BV16" s="745" t="str">
        <f t="shared" si="25"/>
        <v/>
      </c>
      <c r="BW16" s="745" t="str">
        <f>IF($K16='MATERIAL DATA'!$O$5,$L16, IF($K16='MATERIAL DATA'!$O$6,$L16/(1000*'Scheme 5'!$BN16),""))</f>
        <v/>
      </c>
      <c r="BX16" s="745" t="str">
        <f>IFERROR(((_xlfn.XLOOKUP($BL16,'LIFECYCLE MATERIAL DATA'!$A$5:$A$104,'LIFECYCLE MATERIAL DATA'!$F$5:$F$104,,))*$BQ16/1000+_xlfn.XLOOKUP('Project Info'!$C$15,'LIFECYCLE MATERIAL DATA'!$A$5:$A$104,'LIFECYCLE MATERIAL DATA'!$F$5:$F$104,,)*$BP16/1000),"")</f>
        <v/>
      </c>
      <c r="BY16" s="771" t="str">
        <f>IFERROR((_xlfn.XLOOKUP($BL16,'LIFECYCLE MATERIAL DATA'!$A$5:$A$104,'LIFECYCLE MATERIAL DATA'!$G$5:$G$104,,)*$BQ16/1000++_xlfn.XLOOKUP('Project Info'!$C$15,'LIFECYCLE MATERIAL DATA'!$A$5:$A$104,'LIFECYCLE MATERIAL DATA'!$G$5:$G$104,,)*$BP16/1000),"")</f>
        <v/>
      </c>
      <c r="BZ16" s="745" t="str">
        <f>IFERROR(_xlfn.XLOOKUP('Scheme 5'!$BL16,'LIFECYCLE MATERIAL DATA'!$A$5:$A$104,'LIFECYCLE MATERIAL DATA'!$H$5:$H$104,,)*SUM($BX16+$BY16+$CB16+$CC16), "")</f>
        <v/>
      </c>
      <c r="CA16" s="185"/>
      <c r="CB16" s="743" t="str">
        <f>IFERROR((_xlfn.XLOOKUP($BL16,'LIFECYCLE MATERIAL DATA'!$A$5:$A$104, 'LIFECYCLE MATERIAL DATA'!$M$5:$M$104)*$BQ16/1000++_xlfn.XLOOKUP('Project Info'!$C$15,'LIFECYCLE MATERIAL DATA'!$A$5:$A$104,'LIFECYCLE MATERIAL DATA'!$M$5:$M$104)*$BP16/1000),"")</f>
        <v/>
      </c>
      <c r="CC16" s="745">
        <f>IFERROR(IF(OR($B16="Timber",$C16="Timber_EPD", $C16="Bamboo"),_xlfn.XLOOKUP($BL16,'LIFECYCLE MATERIAL DATA Master'!$A$5:$A$104,'LIFECYCLE MATERIAL DATA Master'!$E$5:$E$104,,)*$BQ16,0),"")/1000</f>
        <v>0</v>
      </c>
      <c r="CD16" s="185" t="str">
        <f>IFERROR((_xlfn.XLOOKUP($BL16,'LIFECYCLE MATERIAL DATA'!$A$5:$A$104,'LIFECYCLE MATERIAL DATA'!$N$5:$N$104,,)*$BQ16/1000++_xlfn.XLOOKUP('Project Info'!$C$15,'LIFECYCLE MATERIAL DATA'!$A$5:$A$104,'LIFECYCLE MATERIAL DATA'!$N$5:$N$104,,)*$BP16/1000),"")</f>
        <v/>
      </c>
      <c r="CE16" s="745" t="str">
        <f>Targets!A20</f>
        <v>LETI Education Target (168)</v>
      </c>
      <c r="CF16" s="209" t="str">
        <f>Targets!B20</f>
        <v>Education</v>
      </c>
      <c r="CG16" s="778">
        <f>Targets!C20</f>
        <v>168.48</v>
      </c>
      <c r="CH16" s="772">
        <f>IFERROR(1+_xlfn.XLOOKUP($BL16,'LIFECYCLE MATERIAL DATA'!$A$5:$A$104,'LIFECYCLE MATERIAL DATA'!$H$5:$H$104,,),0)</f>
        <v>0</v>
      </c>
      <c r="CI16" s="765">
        <f t="shared" si="12"/>
        <v>0</v>
      </c>
      <c r="CJ16" s="773">
        <f t="shared" si="13"/>
        <v>0</v>
      </c>
      <c r="CK16" s="774">
        <f t="shared" si="14"/>
        <v>0</v>
      </c>
      <c r="CL16" s="767">
        <f t="shared" si="26"/>
        <v>0</v>
      </c>
      <c r="CM16" s="775">
        <f t="shared" si="27"/>
        <v>0</v>
      </c>
      <c r="CN16" s="769">
        <v>0</v>
      </c>
      <c r="CO16" s="745">
        <f t="shared" si="15"/>
        <v>0</v>
      </c>
      <c r="CP16" s="745">
        <f t="shared" si="15"/>
        <v>0</v>
      </c>
      <c r="CQ16" s="745">
        <f t="shared" ref="CQ16:DV16" si="46">IF(CQ$11&gt;=DESIGN_LIFE,CP16,IF(AND(CQ$11&gt;0,$CK16&lt;&gt;0),IF(INT((CQ$11)/(DESIGN_LIFE/$CK16))=((CQ$11)/(DESIGN_LIFE/$CK16)),$CM16+CP16,CP16),CP16))</f>
        <v>0</v>
      </c>
      <c r="CR16" s="745">
        <f t="shared" si="46"/>
        <v>0</v>
      </c>
      <c r="CS16" s="745">
        <f t="shared" si="46"/>
        <v>0</v>
      </c>
      <c r="CT16" s="745">
        <f t="shared" si="46"/>
        <v>0</v>
      </c>
      <c r="CU16" s="745">
        <f t="shared" si="46"/>
        <v>0</v>
      </c>
      <c r="CV16" s="745">
        <f t="shared" si="46"/>
        <v>0</v>
      </c>
      <c r="CW16" s="745">
        <f t="shared" si="46"/>
        <v>0</v>
      </c>
      <c r="CX16" s="745">
        <f t="shared" si="46"/>
        <v>0</v>
      </c>
      <c r="CY16" s="745">
        <f t="shared" si="46"/>
        <v>0</v>
      </c>
      <c r="CZ16" s="745">
        <f t="shared" si="46"/>
        <v>0</v>
      </c>
      <c r="DA16" s="745">
        <f t="shared" si="46"/>
        <v>0</v>
      </c>
      <c r="DB16" s="745">
        <f t="shared" si="46"/>
        <v>0</v>
      </c>
      <c r="DC16" s="745">
        <f t="shared" si="46"/>
        <v>0</v>
      </c>
      <c r="DD16" s="745">
        <f t="shared" si="46"/>
        <v>0</v>
      </c>
      <c r="DE16" s="745">
        <f t="shared" si="46"/>
        <v>0</v>
      </c>
      <c r="DF16" s="745">
        <f t="shared" si="46"/>
        <v>0</v>
      </c>
      <c r="DG16" s="745">
        <f t="shared" si="46"/>
        <v>0</v>
      </c>
      <c r="DH16" s="745">
        <f t="shared" si="46"/>
        <v>0</v>
      </c>
      <c r="DI16" s="745">
        <f t="shared" si="46"/>
        <v>0</v>
      </c>
      <c r="DJ16" s="745">
        <f t="shared" si="46"/>
        <v>0</v>
      </c>
      <c r="DK16" s="745">
        <f t="shared" si="46"/>
        <v>0</v>
      </c>
      <c r="DL16" s="745">
        <f t="shared" si="46"/>
        <v>0</v>
      </c>
      <c r="DM16" s="745">
        <f t="shared" si="46"/>
        <v>0</v>
      </c>
      <c r="DN16" s="745">
        <f t="shared" si="46"/>
        <v>0</v>
      </c>
      <c r="DO16" s="745">
        <f t="shared" si="46"/>
        <v>0</v>
      </c>
      <c r="DP16" s="745">
        <f t="shared" si="46"/>
        <v>0</v>
      </c>
      <c r="DQ16" s="745">
        <f t="shared" si="46"/>
        <v>0</v>
      </c>
      <c r="DR16" s="745">
        <f t="shared" si="46"/>
        <v>0</v>
      </c>
      <c r="DS16" s="745">
        <f t="shared" si="46"/>
        <v>0</v>
      </c>
      <c r="DT16" s="745">
        <f t="shared" si="46"/>
        <v>0</v>
      </c>
      <c r="DU16" s="745">
        <f t="shared" si="46"/>
        <v>0</v>
      </c>
      <c r="DV16" s="745">
        <f t="shared" si="46"/>
        <v>0</v>
      </c>
      <c r="DW16" s="745">
        <f t="shared" ref="DW16:FB16" si="47">IF(DW$11&gt;=DESIGN_LIFE,DV16,IF(AND(DW$11&gt;0,$CK16&lt;&gt;0),IF(INT((DW$11)/(DESIGN_LIFE/$CK16))=((DW$11)/(DESIGN_LIFE/$CK16)),$CM16+DV16,DV16),DV16))</f>
        <v>0</v>
      </c>
      <c r="DX16" s="745">
        <f t="shared" si="47"/>
        <v>0</v>
      </c>
      <c r="DY16" s="745">
        <f t="shared" si="47"/>
        <v>0</v>
      </c>
      <c r="DZ16" s="745">
        <f t="shared" si="47"/>
        <v>0</v>
      </c>
      <c r="EA16" s="745">
        <f t="shared" si="47"/>
        <v>0</v>
      </c>
      <c r="EB16" s="745">
        <f t="shared" si="47"/>
        <v>0</v>
      </c>
      <c r="EC16" s="745">
        <f t="shared" si="47"/>
        <v>0</v>
      </c>
      <c r="ED16" s="745">
        <f t="shared" si="47"/>
        <v>0</v>
      </c>
      <c r="EE16" s="745">
        <f t="shared" si="47"/>
        <v>0</v>
      </c>
      <c r="EF16" s="745">
        <f t="shared" si="47"/>
        <v>0</v>
      </c>
      <c r="EG16" s="745">
        <f t="shared" si="47"/>
        <v>0</v>
      </c>
      <c r="EH16" s="745">
        <f t="shared" si="47"/>
        <v>0</v>
      </c>
      <c r="EI16" s="745">
        <f t="shared" si="47"/>
        <v>0</v>
      </c>
      <c r="EJ16" s="745">
        <f t="shared" si="47"/>
        <v>0</v>
      </c>
      <c r="EK16" s="745">
        <f t="shared" si="47"/>
        <v>0</v>
      </c>
      <c r="EL16" s="745">
        <f t="shared" si="47"/>
        <v>0</v>
      </c>
      <c r="EM16" s="745">
        <f t="shared" si="47"/>
        <v>0</v>
      </c>
      <c r="EN16" s="745">
        <f t="shared" si="47"/>
        <v>0</v>
      </c>
      <c r="EO16" s="745">
        <f t="shared" si="47"/>
        <v>0</v>
      </c>
      <c r="EP16" s="745">
        <f t="shared" si="47"/>
        <v>0</v>
      </c>
      <c r="EQ16" s="745">
        <f t="shared" si="47"/>
        <v>0</v>
      </c>
      <c r="ER16" s="745">
        <f t="shared" si="47"/>
        <v>0</v>
      </c>
      <c r="ES16" s="745">
        <f t="shared" si="47"/>
        <v>0</v>
      </c>
      <c r="ET16" s="745">
        <f t="shared" si="47"/>
        <v>0</v>
      </c>
      <c r="EU16" s="745">
        <f t="shared" si="47"/>
        <v>0</v>
      </c>
      <c r="EV16" s="745">
        <f t="shared" si="47"/>
        <v>0</v>
      </c>
      <c r="EW16" s="745">
        <f t="shared" si="47"/>
        <v>0</v>
      </c>
      <c r="EX16" s="745">
        <f t="shared" si="47"/>
        <v>0</v>
      </c>
      <c r="EY16" s="745">
        <f t="shared" si="47"/>
        <v>0</v>
      </c>
      <c r="EZ16" s="745">
        <f t="shared" si="47"/>
        <v>0</v>
      </c>
      <c r="FA16" s="745">
        <f t="shared" si="47"/>
        <v>0</v>
      </c>
      <c r="FB16" s="745">
        <f t="shared" si="47"/>
        <v>0</v>
      </c>
      <c r="FC16" s="745">
        <f t="shared" ref="FC16:GH16" si="48">IF(FC$11&gt;=DESIGN_LIFE,FB16,IF(AND(FC$11&gt;0,$CK16&lt;&gt;0),IF(INT((FC$11)/(DESIGN_LIFE/$CK16))=((FC$11)/(DESIGN_LIFE/$CK16)),$CM16+FB16,FB16),FB16))</f>
        <v>0</v>
      </c>
      <c r="FD16" s="745">
        <f t="shared" si="48"/>
        <v>0</v>
      </c>
      <c r="FE16" s="745">
        <f t="shared" si="48"/>
        <v>0</v>
      </c>
      <c r="FF16" s="745">
        <f t="shared" si="48"/>
        <v>0</v>
      </c>
      <c r="FG16" s="745">
        <f t="shared" si="48"/>
        <v>0</v>
      </c>
      <c r="FH16" s="745">
        <f t="shared" si="48"/>
        <v>0</v>
      </c>
      <c r="FI16" s="745">
        <f t="shared" si="48"/>
        <v>0</v>
      </c>
      <c r="FJ16" s="745">
        <f t="shared" si="48"/>
        <v>0</v>
      </c>
      <c r="FK16" s="745">
        <f t="shared" si="48"/>
        <v>0</v>
      </c>
      <c r="FL16" s="745">
        <f t="shared" si="48"/>
        <v>0</v>
      </c>
      <c r="FM16" s="745">
        <f t="shared" si="48"/>
        <v>0</v>
      </c>
      <c r="FN16" s="745">
        <f t="shared" si="48"/>
        <v>0</v>
      </c>
      <c r="FO16" s="745">
        <f t="shared" si="48"/>
        <v>0</v>
      </c>
      <c r="FP16" s="745">
        <f t="shared" si="48"/>
        <v>0</v>
      </c>
      <c r="FQ16" s="745">
        <f t="shared" si="48"/>
        <v>0</v>
      </c>
      <c r="FR16" s="745">
        <f t="shared" si="48"/>
        <v>0</v>
      </c>
      <c r="FS16" s="745">
        <f t="shared" si="48"/>
        <v>0</v>
      </c>
      <c r="FT16" s="745">
        <f t="shared" si="48"/>
        <v>0</v>
      </c>
      <c r="FU16" s="745">
        <f t="shared" si="48"/>
        <v>0</v>
      </c>
      <c r="FV16" s="745">
        <f t="shared" si="48"/>
        <v>0</v>
      </c>
      <c r="FW16" s="745">
        <f t="shared" si="48"/>
        <v>0</v>
      </c>
      <c r="FX16" s="745">
        <f t="shared" si="48"/>
        <v>0</v>
      </c>
      <c r="FY16" s="745">
        <f t="shared" si="48"/>
        <v>0</v>
      </c>
      <c r="FZ16" s="745">
        <f t="shared" si="48"/>
        <v>0</v>
      </c>
      <c r="GA16" s="745">
        <f t="shared" si="48"/>
        <v>0</v>
      </c>
      <c r="GB16" s="745">
        <f t="shared" si="48"/>
        <v>0</v>
      </c>
      <c r="GC16" s="745">
        <f t="shared" si="48"/>
        <v>0</v>
      </c>
      <c r="GD16" s="745">
        <f t="shared" si="48"/>
        <v>0</v>
      </c>
      <c r="GE16" s="745">
        <f t="shared" si="48"/>
        <v>0</v>
      </c>
      <c r="GF16" s="745">
        <f t="shared" si="48"/>
        <v>0</v>
      </c>
      <c r="GG16" s="745">
        <f t="shared" si="48"/>
        <v>0</v>
      </c>
      <c r="GH16" s="745">
        <f t="shared" si="48"/>
        <v>0</v>
      </c>
      <c r="GI16" s="745">
        <f t="shared" ref="GI16:HG16" si="49">IF(GI$11&gt;=DESIGN_LIFE,GH16,IF(AND(GI$11&gt;0,$CK16&lt;&gt;0),IF(INT((GI$11)/(DESIGN_LIFE/$CK16))=((GI$11)/(DESIGN_LIFE/$CK16)),$CM16+GH16,GH16),GH16))</f>
        <v>0</v>
      </c>
      <c r="GJ16" s="745">
        <f t="shared" si="49"/>
        <v>0</v>
      </c>
      <c r="GK16" s="745">
        <f t="shared" si="49"/>
        <v>0</v>
      </c>
      <c r="GL16" s="745">
        <f t="shared" si="49"/>
        <v>0</v>
      </c>
      <c r="GM16" s="745">
        <f t="shared" si="49"/>
        <v>0</v>
      </c>
      <c r="GN16" s="745">
        <f t="shared" si="49"/>
        <v>0</v>
      </c>
      <c r="GO16" s="745">
        <f t="shared" si="49"/>
        <v>0</v>
      </c>
      <c r="GP16" s="745">
        <f t="shared" si="49"/>
        <v>0</v>
      </c>
      <c r="GQ16" s="745">
        <f t="shared" si="49"/>
        <v>0</v>
      </c>
      <c r="GR16" s="745">
        <f t="shared" si="49"/>
        <v>0</v>
      </c>
      <c r="GS16" s="745">
        <f t="shared" si="49"/>
        <v>0</v>
      </c>
      <c r="GT16" s="745">
        <f t="shared" si="49"/>
        <v>0</v>
      </c>
      <c r="GU16" s="745">
        <f t="shared" si="49"/>
        <v>0</v>
      </c>
      <c r="GV16" s="745">
        <f t="shared" si="49"/>
        <v>0</v>
      </c>
      <c r="GW16" s="745">
        <f t="shared" si="49"/>
        <v>0</v>
      </c>
      <c r="GX16" s="745">
        <f t="shared" si="49"/>
        <v>0</v>
      </c>
      <c r="GY16" s="745">
        <f t="shared" si="49"/>
        <v>0</v>
      </c>
      <c r="GZ16" s="745">
        <f t="shared" si="49"/>
        <v>0</v>
      </c>
      <c r="HA16" s="745">
        <f t="shared" si="49"/>
        <v>0</v>
      </c>
      <c r="HB16" s="745">
        <f t="shared" si="49"/>
        <v>0</v>
      </c>
      <c r="HC16" s="745">
        <f t="shared" si="49"/>
        <v>0</v>
      </c>
      <c r="HD16" s="745">
        <f t="shared" si="49"/>
        <v>0</v>
      </c>
      <c r="HE16" s="745">
        <f t="shared" si="49"/>
        <v>0</v>
      </c>
      <c r="HF16" s="745">
        <f t="shared" si="49"/>
        <v>0</v>
      </c>
      <c r="HG16" s="745">
        <f t="shared" si="49"/>
        <v>0</v>
      </c>
      <c r="HH16" s="185"/>
    </row>
    <row r="17" spans="1:216" ht="20.100000000000001" customHeight="1">
      <c r="A17" s="520" t="str">
        <f t="shared" si="4"/>
        <v>LST_STR_ELEMENT</v>
      </c>
      <c r="B17" s="357"/>
      <c r="C17" s="115"/>
      <c r="D17" s="116"/>
      <c r="E17" s="117"/>
      <c r="F17" s="116"/>
      <c r="G17" s="350" t="e">
        <f>IF(TYPOLOGY = "Bridge", _xlfn.XLOOKUP($E17, BRIDGE_STR_ELEMENT, 'MATERIAL DATA'!$R$36:$R$74,,), _xlfn.XLOOKUP($BL17, 'LIFECYCLE MATERIAL DATA'!$A$5:$A$104, 'LIFECYCLE MATERIAL DATA'!$Q$5:$Q$104,,))</f>
        <v>#N/A</v>
      </c>
      <c r="H17" s="630"/>
      <c r="I17" s="631"/>
      <c r="J17" s="736"/>
      <c r="K17" s="116"/>
      <c r="L17" s="95"/>
      <c r="M17" s="358"/>
      <c r="N17" s="156">
        <f t="shared" si="32"/>
        <v>0</v>
      </c>
      <c r="O17" s="157" t="str">
        <f t="shared" si="20"/>
        <v/>
      </c>
      <c r="P17" s="158" t="str">
        <f t="shared" si="21"/>
        <v/>
      </c>
      <c r="Q17" s="158" t="str" cm="1">
        <f t="array" ref="Q17">IFERROR(_xlfn.IFS(AND($I17 = "Yes", $J17 =1),(($BX17+$BU17)/($J17) + ($BY17+$BR17 +$BZ17)),AND($I17 = "Yes", $J17 &gt;1), (($BX17+$BU17)/($J17) + ($BY17*2 +$BZ17)) ), "")</f>
        <v/>
      </c>
      <c r="R17" s="158" t="str">
        <f t="shared" si="5"/>
        <v/>
      </c>
      <c r="S17" s="159">
        <f t="shared" si="22"/>
        <v>0</v>
      </c>
      <c r="T17" s="159" t="str">
        <f t="shared" si="45"/>
        <v/>
      </c>
      <c r="U17" s="158" t="str">
        <f t="shared" si="33"/>
        <v/>
      </c>
      <c r="V17" s="396" t="str">
        <f t="shared" si="23"/>
        <v/>
      </c>
      <c r="W17" s="156" t="str">
        <f t="shared" si="7"/>
        <v/>
      </c>
      <c r="X17" s="160">
        <f t="shared" si="8"/>
        <v>0</v>
      </c>
      <c r="Y17" s="274" t="s">
        <v>415</v>
      </c>
      <c r="Z17" s="745" t="str">
        <f>'MATERIAL DATA'!$Q41</f>
        <v>1.3.1 Cable System</v>
      </c>
      <c r="AA17" s="768">
        <f t="shared" si="24"/>
        <v>0</v>
      </c>
      <c r="AB17" s="745"/>
      <c r="AC17" s="199" t="str">
        <f>'MATERIAL DATA'!Q15</f>
        <v>2.1.1 Frame (vertical) - columns/structural walls &amp; braces</v>
      </c>
      <c r="AD17" s="754">
        <f ca="1">SUMIF($E$12:$E$45,AC17,$O$12:$O$45)+SUMIF($E$12:$E$45,AC17,$P$12:$P$45)+SUMIF($E$12:$E$45,AC17,R$12:$R$45) +SUMIF($E$12:$E$45, AC17, $Q$12:$Q$43)</f>
        <v>0</v>
      </c>
      <c r="AE17" s="745"/>
      <c r="AF17" s="185"/>
      <c r="AG17" s="185"/>
      <c r="AH17" s="745" t="s">
        <v>399</v>
      </c>
      <c r="AI17" s="779">
        <f ca="1">SUM(AD19,AD20)</f>
        <v>0</v>
      </c>
      <c r="AJ17" s="780">
        <f t="shared" ca="1" si="38"/>
        <v>0</v>
      </c>
      <c r="AK17" s="745" t="s">
        <v>16</v>
      </c>
      <c r="AL17" s="781">
        <f>SUMIF($B$12:$B$43,"Other",$BQ$12:$BQ$43)+SUMIF($C$12:$C$43,"Other_EPD",$BQ$12:$BQ$43)</f>
        <v>0</v>
      </c>
      <c r="AM17" s="745"/>
      <c r="AN17" s="745" t="s">
        <v>310</v>
      </c>
      <c r="AO17" s="745">
        <f t="shared" si="39"/>
        <v>0</v>
      </c>
      <c r="AP17" s="745"/>
      <c r="AQ17" s="749"/>
      <c r="AR17" s="755"/>
      <c r="AS17" s="755"/>
      <c r="AT17" s="755"/>
      <c r="AU17" s="783" t="s">
        <v>729</v>
      </c>
      <c r="AV17" s="755">
        <f>T51*K8</f>
        <v>0</v>
      </c>
      <c r="AW17" s="756">
        <f>AV17+T51</f>
        <v>0</v>
      </c>
      <c r="AX17" s="755"/>
      <c r="AY17" s="783" t="s">
        <v>729</v>
      </c>
      <c r="AZ17" s="755">
        <f>AZ30*K8</f>
        <v>0</v>
      </c>
      <c r="BA17" s="787">
        <f>AZ17+AZ30</f>
        <v>0</v>
      </c>
      <c r="BB17" s="186"/>
      <c r="BC17" s="783" t="s">
        <v>729</v>
      </c>
      <c r="BD17" s="755">
        <f>BD30*K8</f>
        <v>0</v>
      </c>
      <c r="BE17" s="787">
        <f>BD17+BD30</f>
        <v>0</v>
      </c>
      <c r="BF17" s="186"/>
      <c r="BG17" s="186"/>
      <c r="BH17" s="186"/>
      <c r="BI17" s="186"/>
      <c r="BJ17" s="186"/>
      <c r="BK17" s="209" t="str">
        <f t="shared" si="40"/>
        <v>ER</v>
      </c>
      <c r="BL17" s="209" t="str">
        <f t="shared" si="9"/>
        <v xml:space="preserve"> -  - </v>
      </c>
      <c r="BM17" s="745" t="str" cm="1">
        <f t="array" ref="BM17">_xlfn.IFS(OR(AND(TYPOLOGY &lt;&gt; "Bridge", B17="concrete",D17&lt;&gt;"Reinforced - 150mm hollow core slab"),C17="Concrete_EPD",),"Reinforcement",(OR(AND(TYPOLOGY="Bridge",B17="concrete",D17&lt;&gt;"Reinforced - 150mm hollow core slab"),C17="Concrete_EPD",)),"Bridge_Reinforcement",TRUE, "No_Reinforcement")</f>
        <v>No_Reinforcement</v>
      </c>
      <c r="BN17" s="186" t="e">
        <f>_xlfn.XLOOKUP($BL17,'LIFECYCLE MATERIAL DATA'!$A$5:$A$104,'LIFECYCLE MATERIAL DATA'!$D$5:$D$104,)</f>
        <v>#N/A</v>
      </c>
      <c r="BO17" s="186">
        <f>IFERROR(IF(M17&lt;&gt;0,_xlfn.XLOOKUP(M17,'Custom Data'!S16:S45,'Custom Data'!T16:T45,,-1),0),0)</f>
        <v>0</v>
      </c>
      <c r="BP17" s="186">
        <f t="shared" si="10"/>
        <v>0</v>
      </c>
      <c r="BQ17" s="846" t="str">
        <f t="shared" si="11"/>
        <v>ER</v>
      </c>
      <c r="BR17" s="745" t="str">
        <f>IFERROR(_xlfn.XLOOKUP($BL17,'LIFECYCLE MATERIAL DATA'!$A$5:$A$104,'LIFECYCLE MATERIAL DATA'!$I$5:$I$104,,)*($BQ17/1000)+_xlfn.XLOOKUP('Project Info'!$C$15,'LIFECYCLE MATERIAL DATA'!$A$5:$A$104,'LIFECYCLE MATERIAL DATA'!$I$5:$I$104,,)*($BP17/1000),"")</f>
        <v/>
      </c>
      <c r="BS17" s="745" t="str">
        <f>IFERROR(_xlfn.XLOOKUP($BL17,'LIFECYCLE MATERIAL DATA'!$A$5:$A$104, 'LIFECYCLE MATERIAL DATA'!$J$5:$J$104,,)*($BQ17/1000)+_xlfn.XLOOKUP('Project Info'!$C$15,'LIFECYCLE MATERIAL DATA'!$A$5:$A$104,'LIFECYCLE MATERIAL DATA'!$J$5:$J$104,,)*($BP17/1000),"")</f>
        <v/>
      </c>
      <c r="BT17" s="745" t="str">
        <f>IFERROR(_xlfn.XLOOKUP($BL17,'LIFECYCLE MATERIAL DATA'!$A$5:$A$104, 'LIFECYCLE MATERIAL DATA'!$K$5:$K$104,,)*($BQ17/1000),"")</f>
        <v/>
      </c>
      <c r="BU17" s="185" t="str">
        <f>IFERROR(_xlfn.XLOOKUP($BL17,'LIFECYCLE MATERIAL DATA'!$A$5:$A$104,'LIFECYCLE MATERIAL DATA'!$L$5:$L$104,,)*($BQ17/1000)+_xlfn.XLOOKUP('Project Info'!$C$15,'LIFECYCLE MATERIAL DATA'!$A$5:$A$104,'LIFECYCLE MATERIAL DATA'!$L$5:$L$104,,)*($BP17/1000),"")</f>
        <v/>
      </c>
      <c r="BV17" s="745" t="str">
        <f t="shared" si="25"/>
        <v/>
      </c>
      <c r="BW17" s="745" t="str">
        <f>IF($K17='MATERIAL DATA'!$O$5,$L17, IF($K17='MATERIAL DATA'!$O$6,$L17/(1000*'Scheme 5'!$BN17),""))</f>
        <v/>
      </c>
      <c r="BX17" s="745" t="str">
        <f>IFERROR(((_xlfn.XLOOKUP($BL17,'LIFECYCLE MATERIAL DATA'!$A$5:$A$104,'LIFECYCLE MATERIAL DATA'!$F$5:$F$104,,))*$BQ17/1000+_xlfn.XLOOKUP('Project Info'!$C$15,'LIFECYCLE MATERIAL DATA'!$A$5:$A$104,'LIFECYCLE MATERIAL DATA'!$F$5:$F$104,,)*$BP17/1000),"")</f>
        <v/>
      </c>
      <c r="BY17" s="771" t="str">
        <f>IFERROR((_xlfn.XLOOKUP($BL17,'LIFECYCLE MATERIAL DATA'!$A$5:$A$104,'LIFECYCLE MATERIAL DATA'!$G$5:$G$104,,)*$BQ17/1000++_xlfn.XLOOKUP('Project Info'!$C$15,'LIFECYCLE MATERIAL DATA'!$A$5:$A$104,'LIFECYCLE MATERIAL DATA'!$G$5:$G$104,,)*$BP17/1000),"")</f>
        <v/>
      </c>
      <c r="BZ17" s="745" t="str">
        <f>IFERROR(_xlfn.XLOOKUP('Scheme 5'!$BL17,'LIFECYCLE MATERIAL DATA'!$A$5:$A$104,'LIFECYCLE MATERIAL DATA'!$H$5:$H$104,,)*SUM($BX17+$BY17+$CB17+$CC17), "")</f>
        <v/>
      </c>
      <c r="CA17" s="185"/>
      <c r="CB17" s="743" t="str">
        <f>IFERROR((_xlfn.XLOOKUP($BL17,'LIFECYCLE MATERIAL DATA'!$A$5:$A$104, 'LIFECYCLE MATERIAL DATA'!$M$5:$M$104)*$BQ17/1000++_xlfn.XLOOKUP('Project Info'!$C$15,'LIFECYCLE MATERIAL DATA'!$A$5:$A$104,'LIFECYCLE MATERIAL DATA'!$M$5:$M$104)*$BP17/1000),"")</f>
        <v/>
      </c>
      <c r="CC17" s="745">
        <f>IFERROR(IF(OR($B17="Timber",$C17="Timber_EPD", $C17="Bamboo"),_xlfn.XLOOKUP($BL17,'LIFECYCLE MATERIAL DATA Master'!$A$5:$A$104,'LIFECYCLE MATERIAL DATA Master'!$E$5:$E$104,,)*$BQ17,0),"")/1000</f>
        <v>0</v>
      </c>
      <c r="CD17" s="185" t="str">
        <f>IFERROR((_xlfn.XLOOKUP($BL17,'LIFECYCLE MATERIAL DATA'!$A$5:$A$104,'LIFECYCLE MATERIAL DATA'!$N$5:$N$104,,)*$BQ17/1000++_xlfn.XLOOKUP('Project Info'!$C$15,'LIFECYCLE MATERIAL DATA'!$A$5:$A$104,'LIFECYCLE MATERIAL DATA'!$N$5:$N$104,,)*$BP17/1000),"")</f>
        <v/>
      </c>
      <c r="CE17" s="745" t="str">
        <f>Targets!A21</f>
        <v>LETI Residential Target (201)</v>
      </c>
      <c r="CF17" s="209" t="str">
        <f>Targets!B21</f>
        <v>Residential</v>
      </c>
      <c r="CG17" s="209">
        <f>Targets!C21</f>
        <v>201</v>
      </c>
      <c r="CH17" s="772">
        <f>IFERROR(1+_xlfn.XLOOKUP($BL17,'LIFECYCLE MATERIAL DATA'!$A$5:$A$104,'LIFECYCLE MATERIAL DATA'!$H$5:$H$104,,),0)</f>
        <v>0</v>
      </c>
      <c r="CI17" s="765">
        <f t="shared" si="12"/>
        <v>0</v>
      </c>
      <c r="CJ17" s="773">
        <f t="shared" si="13"/>
        <v>0</v>
      </c>
      <c r="CK17" s="774">
        <f t="shared" si="14"/>
        <v>0</v>
      </c>
      <c r="CL17" s="767">
        <f t="shared" si="26"/>
        <v>0</v>
      </c>
      <c r="CM17" s="775">
        <f t="shared" si="27"/>
        <v>0</v>
      </c>
      <c r="CN17" s="769">
        <v>0</v>
      </c>
      <c r="CO17" s="745">
        <f t="shared" si="15"/>
        <v>0</v>
      </c>
      <c r="CP17" s="745">
        <f t="shared" si="15"/>
        <v>0</v>
      </c>
      <c r="CQ17" s="745">
        <f t="shared" ref="CQ17:DV17" si="50">IF(CQ$11&gt;=DESIGN_LIFE,CP17,IF(AND(CQ$11&gt;0,$CK17&lt;&gt;0),IF(INT((CQ$11)/(DESIGN_LIFE/$CK17))=((CQ$11)/(DESIGN_LIFE/$CK17)),$CM17+CP17,CP17),CP17))</f>
        <v>0</v>
      </c>
      <c r="CR17" s="745">
        <f t="shared" si="50"/>
        <v>0</v>
      </c>
      <c r="CS17" s="745">
        <f t="shared" si="50"/>
        <v>0</v>
      </c>
      <c r="CT17" s="745">
        <f t="shared" si="50"/>
        <v>0</v>
      </c>
      <c r="CU17" s="745">
        <f t="shared" si="50"/>
        <v>0</v>
      </c>
      <c r="CV17" s="745">
        <f t="shared" si="50"/>
        <v>0</v>
      </c>
      <c r="CW17" s="745">
        <f t="shared" si="50"/>
        <v>0</v>
      </c>
      <c r="CX17" s="745">
        <f t="shared" si="50"/>
        <v>0</v>
      </c>
      <c r="CY17" s="745">
        <f t="shared" si="50"/>
        <v>0</v>
      </c>
      <c r="CZ17" s="745">
        <f t="shared" si="50"/>
        <v>0</v>
      </c>
      <c r="DA17" s="745">
        <f t="shared" si="50"/>
        <v>0</v>
      </c>
      <c r="DB17" s="745">
        <f t="shared" si="50"/>
        <v>0</v>
      </c>
      <c r="DC17" s="745">
        <f t="shared" si="50"/>
        <v>0</v>
      </c>
      <c r="DD17" s="745">
        <f t="shared" si="50"/>
        <v>0</v>
      </c>
      <c r="DE17" s="745">
        <f t="shared" si="50"/>
        <v>0</v>
      </c>
      <c r="DF17" s="745">
        <f t="shared" si="50"/>
        <v>0</v>
      </c>
      <c r="DG17" s="745">
        <f t="shared" si="50"/>
        <v>0</v>
      </c>
      <c r="DH17" s="745">
        <f t="shared" si="50"/>
        <v>0</v>
      </c>
      <c r="DI17" s="745">
        <f t="shared" si="50"/>
        <v>0</v>
      </c>
      <c r="DJ17" s="745">
        <f t="shared" si="50"/>
        <v>0</v>
      </c>
      <c r="DK17" s="745">
        <f t="shared" si="50"/>
        <v>0</v>
      </c>
      <c r="DL17" s="745">
        <f t="shared" si="50"/>
        <v>0</v>
      </c>
      <c r="DM17" s="745">
        <f t="shared" si="50"/>
        <v>0</v>
      </c>
      <c r="DN17" s="745">
        <f t="shared" si="50"/>
        <v>0</v>
      </c>
      <c r="DO17" s="745">
        <f t="shared" si="50"/>
        <v>0</v>
      </c>
      <c r="DP17" s="745">
        <f t="shared" si="50"/>
        <v>0</v>
      </c>
      <c r="DQ17" s="745">
        <f t="shared" si="50"/>
        <v>0</v>
      </c>
      <c r="DR17" s="745">
        <f t="shared" si="50"/>
        <v>0</v>
      </c>
      <c r="DS17" s="745">
        <f t="shared" si="50"/>
        <v>0</v>
      </c>
      <c r="DT17" s="745">
        <f t="shared" si="50"/>
        <v>0</v>
      </c>
      <c r="DU17" s="745">
        <f t="shared" si="50"/>
        <v>0</v>
      </c>
      <c r="DV17" s="745">
        <f t="shared" si="50"/>
        <v>0</v>
      </c>
      <c r="DW17" s="745">
        <f t="shared" ref="DW17:FB17" si="51">IF(DW$11&gt;=DESIGN_LIFE,DV17,IF(AND(DW$11&gt;0,$CK17&lt;&gt;0),IF(INT((DW$11)/(DESIGN_LIFE/$CK17))=((DW$11)/(DESIGN_LIFE/$CK17)),$CM17+DV17,DV17),DV17))</f>
        <v>0</v>
      </c>
      <c r="DX17" s="745">
        <f t="shared" si="51"/>
        <v>0</v>
      </c>
      <c r="DY17" s="745">
        <f t="shared" si="51"/>
        <v>0</v>
      </c>
      <c r="DZ17" s="745">
        <f t="shared" si="51"/>
        <v>0</v>
      </c>
      <c r="EA17" s="745">
        <f t="shared" si="51"/>
        <v>0</v>
      </c>
      <c r="EB17" s="745">
        <f t="shared" si="51"/>
        <v>0</v>
      </c>
      <c r="EC17" s="745">
        <f t="shared" si="51"/>
        <v>0</v>
      </c>
      <c r="ED17" s="745">
        <f t="shared" si="51"/>
        <v>0</v>
      </c>
      <c r="EE17" s="745">
        <f t="shared" si="51"/>
        <v>0</v>
      </c>
      <c r="EF17" s="745">
        <f t="shared" si="51"/>
        <v>0</v>
      </c>
      <c r="EG17" s="745">
        <f t="shared" si="51"/>
        <v>0</v>
      </c>
      <c r="EH17" s="745">
        <f t="shared" si="51"/>
        <v>0</v>
      </c>
      <c r="EI17" s="745">
        <f t="shared" si="51"/>
        <v>0</v>
      </c>
      <c r="EJ17" s="745">
        <f t="shared" si="51"/>
        <v>0</v>
      </c>
      <c r="EK17" s="745">
        <f t="shared" si="51"/>
        <v>0</v>
      </c>
      <c r="EL17" s="745">
        <f t="shared" si="51"/>
        <v>0</v>
      </c>
      <c r="EM17" s="745">
        <f t="shared" si="51"/>
        <v>0</v>
      </c>
      <c r="EN17" s="745">
        <f t="shared" si="51"/>
        <v>0</v>
      </c>
      <c r="EO17" s="745">
        <f t="shared" si="51"/>
        <v>0</v>
      </c>
      <c r="EP17" s="745">
        <f t="shared" si="51"/>
        <v>0</v>
      </c>
      <c r="EQ17" s="745">
        <f t="shared" si="51"/>
        <v>0</v>
      </c>
      <c r="ER17" s="745">
        <f t="shared" si="51"/>
        <v>0</v>
      </c>
      <c r="ES17" s="745">
        <f t="shared" si="51"/>
        <v>0</v>
      </c>
      <c r="ET17" s="745">
        <f t="shared" si="51"/>
        <v>0</v>
      </c>
      <c r="EU17" s="745">
        <f t="shared" si="51"/>
        <v>0</v>
      </c>
      <c r="EV17" s="745">
        <f t="shared" si="51"/>
        <v>0</v>
      </c>
      <c r="EW17" s="745">
        <f t="shared" si="51"/>
        <v>0</v>
      </c>
      <c r="EX17" s="745">
        <f t="shared" si="51"/>
        <v>0</v>
      </c>
      <c r="EY17" s="745">
        <f t="shared" si="51"/>
        <v>0</v>
      </c>
      <c r="EZ17" s="745">
        <f t="shared" si="51"/>
        <v>0</v>
      </c>
      <c r="FA17" s="745">
        <f t="shared" si="51"/>
        <v>0</v>
      </c>
      <c r="FB17" s="745">
        <f t="shared" si="51"/>
        <v>0</v>
      </c>
      <c r="FC17" s="745">
        <f t="shared" ref="FC17:GH17" si="52">IF(FC$11&gt;=DESIGN_LIFE,FB17,IF(AND(FC$11&gt;0,$CK17&lt;&gt;0),IF(INT((FC$11)/(DESIGN_LIFE/$CK17))=((FC$11)/(DESIGN_LIFE/$CK17)),$CM17+FB17,FB17),FB17))</f>
        <v>0</v>
      </c>
      <c r="FD17" s="745">
        <f t="shared" si="52"/>
        <v>0</v>
      </c>
      <c r="FE17" s="745">
        <f t="shared" si="52"/>
        <v>0</v>
      </c>
      <c r="FF17" s="745">
        <f t="shared" si="52"/>
        <v>0</v>
      </c>
      <c r="FG17" s="745">
        <f t="shared" si="52"/>
        <v>0</v>
      </c>
      <c r="FH17" s="745">
        <f t="shared" si="52"/>
        <v>0</v>
      </c>
      <c r="FI17" s="745">
        <f t="shared" si="52"/>
        <v>0</v>
      </c>
      <c r="FJ17" s="745">
        <f t="shared" si="52"/>
        <v>0</v>
      </c>
      <c r="FK17" s="745">
        <f t="shared" si="52"/>
        <v>0</v>
      </c>
      <c r="FL17" s="745">
        <f t="shared" si="52"/>
        <v>0</v>
      </c>
      <c r="FM17" s="745">
        <f t="shared" si="52"/>
        <v>0</v>
      </c>
      <c r="FN17" s="745">
        <f t="shared" si="52"/>
        <v>0</v>
      </c>
      <c r="FO17" s="745">
        <f t="shared" si="52"/>
        <v>0</v>
      </c>
      <c r="FP17" s="745">
        <f t="shared" si="52"/>
        <v>0</v>
      </c>
      <c r="FQ17" s="745">
        <f t="shared" si="52"/>
        <v>0</v>
      </c>
      <c r="FR17" s="745">
        <f t="shared" si="52"/>
        <v>0</v>
      </c>
      <c r="FS17" s="745">
        <f t="shared" si="52"/>
        <v>0</v>
      </c>
      <c r="FT17" s="745">
        <f t="shared" si="52"/>
        <v>0</v>
      </c>
      <c r="FU17" s="745">
        <f t="shared" si="52"/>
        <v>0</v>
      </c>
      <c r="FV17" s="745">
        <f t="shared" si="52"/>
        <v>0</v>
      </c>
      <c r="FW17" s="745">
        <f t="shared" si="52"/>
        <v>0</v>
      </c>
      <c r="FX17" s="745">
        <f t="shared" si="52"/>
        <v>0</v>
      </c>
      <c r="FY17" s="745">
        <f t="shared" si="52"/>
        <v>0</v>
      </c>
      <c r="FZ17" s="745">
        <f t="shared" si="52"/>
        <v>0</v>
      </c>
      <c r="GA17" s="745">
        <f t="shared" si="52"/>
        <v>0</v>
      </c>
      <c r="GB17" s="745">
        <f t="shared" si="52"/>
        <v>0</v>
      </c>
      <c r="GC17" s="745">
        <f t="shared" si="52"/>
        <v>0</v>
      </c>
      <c r="GD17" s="745">
        <f t="shared" si="52"/>
        <v>0</v>
      </c>
      <c r="GE17" s="745">
        <f t="shared" si="52"/>
        <v>0</v>
      </c>
      <c r="GF17" s="745">
        <f t="shared" si="52"/>
        <v>0</v>
      </c>
      <c r="GG17" s="745">
        <f t="shared" si="52"/>
        <v>0</v>
      </c>
      <c r="GH17" s="745">
        <f t="shared" si="52"/>
        <v>0</v>
      </c>
      <c r="GI17" s="745">
        <f t="shared" ref="GI17:HG17" si="53">IF(GI$11&gt;=DESIGN_LIFE,GH17,IF(AND(GI$11&gt;0,$CK17&lt;&gt;0),IF(INT((GI$11)/(DESIGN_LIFE/$CK17))=((GI$11)/(DESIGN_LIFE/$CK17)),$CM17+GH17,GH17),GH17))</f>
        <v>0</v>
      </c>
      <c r="GJ17" s="745">
        <f t="shared" si="53"/>
        <v>0</v>
      </c>
      <c r="GK17" s="745">
        <f t="shared" si="53"/>
        <v>0</v>
      </c>
      <c r="GL17" s="745">
        <f t="shared" si="53"/>
        <v>0</v>
      </c>
      <c r="GM17" s="745">
        <f t="shared" si="53"/>
        <v>0</v>
      </c>
      <c r="GN17" s="745">
        <f t="shared" si="53"/>
        <v>0</v>
      </c>
      <c r="GO17" s="745">
        <f t="shared" si="53"/>
        <v>0</v>
      </c>
      <c r="GP17" s="745">
        <f t="shared" si="53"/>
        <v>0</v>
      </c>
      <c r="GQ17" s="745">
        <f t="shared" si="53"/>
        <v>0</v>
      </c>
      <c r="GR17" s="745">
        <f t="shared" si="53"/>
        <v>0</v>
      </c>
      <c r="GS17" s="745">
        <f t="shared" si="53"/>
        <v>0</v>
      </c>
      <c r="GT17" s="745">
        <f t="shared" si="53"/>
        <v>0</v>
      </c>
      <c r="GU17" s="745">
        <f t="shared" si="53"/>
        <v>0</v>
      </c>
      <c r="GV17" s="745">
        <f t="shared" si="53"/>
        <v>0</v>
      </c>
      <c r="GW17" s="745">
        <f t="shared" si="53"/>
        <v>0</v>
      </c>
      <c r="GX17" s="745">
        <f t="shared" si="53"/>
        <v>0</v>
      </c>
      <c r="GY17" s="745">
        <f t="shared" si="53"/>
        <v>0</v>
      </c>
      <c r="GZ17" s="745">
        <f t="shared" si="53"/>
        <v>0</v>
      </c>
      <c r="HA17" s="745">
        <f t="shared" si="53"/>
        <v>0</v>
      </c>
      <c r="HB17" s="745">
        <f t="shared" si="53"/>
        <v>0</v>
      </c>
      <c r="HC17" s="745">
        <f t="shared" si="53"/>
        <v>0</v>
      </c>
      <c r="HD17" s="745">
        <f t="shared" si="53"/>
        <v>0</v>
      </c>
      <c r="HE17" s="745">
        <f t="shared" si="53"/>
        <v>0</v>
      </c>
      <c r="HF17" s="745">
        <f t="shared" si="53"/>
        <v>0</v>
      </c>
      <c r="HG17" s="745">
        <f t="shared" si="53"/>
        <v>0</v>
      </c>
      <c r="HH17" s="185"/>
    </row>
    <row r="18" spans="1:216" ht="20.100000000000001" customHeight="1">
      <c r="A18" s="520" t="str">
        <f t="shared" si="4"/>
        <v>LST_STR_ELEMENT</v>
      </c>
      <c r="B18" s="357"/>
      <c r="C18" s="115"/>
      <c r="D18" s="116"/>
      <c r="E18" s="117"/>
      <c r="F18" s="116"/>
      <c r="G18" s="350" t="e">
        <f>IF(TYPOLOGY = "Bridge", _xlfn.XLOOKUP($E18, BRIDGE_STR_ELEMENT, 'MATERIAL DATA'!$R$36:$R$74,,), _xlfn.XLOOKUP($BL18, 'LIFECYCLE MATERIAL DATA'!$A$5:$A$104, 'LIFECYCLE MATERIAL DATA'!$Q$5:$Q$104,,))</f>
        <v>#N/A</v>
      </c>
      <c r="H18" s="630"/>
      <c r="I18" s="631"/>
      <c r="J18" s="736"/>
      <c r="K18" s="116"/>
      <c r="L18" s="95"/>
      <c r="M18" s="358"/>
      <c r="N18" s="156">
        <f t="shared" si="32"/>
        <v>0</v>
      </c>
      <c r="O18" s="157" t="str">
        <f t="shared" si="20"/>
        <v/>
      </c>
      <c r="P18" s="158" t="str">
        <f t="shared" si="21"/>
        <v/>
      </c>
      <c r="Q18" s="158" t="str" cm="1">
        <f t="array" ref="Q18">IFERROR(_xlfn.IFS(AND($I18 = "Yes", $J18 =1),(($BX18+$BU18)/($J18) + ($BY18+$BR18 +$BZ18)),AND($I18 = "Yes", $J18 &gt;1), (($BX18+$BU18)/($J18) + ($BY18*2 +$BZ18)) ), "")</f>
        <v/>
      </c>
      <c r="R18" s="158" t="str">
        <f t="shared" si="5"/>
        <v/>
      </c>
      <c r="S18" s="159">
        <f t="shared" si="22"/>
        <v>0</v>
      </c>
      <c r="T18" s="159" t="str">
        <f t="shared" si="45"/>
        <v/>
      </c>
      <c r="U18" s="158" t="str">
        <f t="shared" si="33"/>
        <v/>
      </c>
      <c r="V18" s="396" t="str">
        <f t="shared" si="23"/>
        <v/>
      </c>
      <c r="W18" s="156" t="str">
        <f t="shared" si="7"/>
        <v/>
      </c>
      <c r="X18" s="160">
        <f t="shared" si="8"/>
        <v>0</v>
      </c>
      <c r="Y18" s="274" t="s">
        <v>415</v>
      </c>
      <c r="Z18" s="745" t="str">
        <f>'MATERIAL DATA'!$Q42</f>
        <v>2.1.1 Abutment (incl. wingwalls but excl. foundations)</v>
      </c>
      <c r="AA18" s="768">
        <f>SUMIF($E$12:$E$43,Z18,$O$12:$O$43) + SUMIF($E$12:$E$43,Z18,$P$12:$P$43) + SUMIF($E$12:$E$43,Z18,$R$12:$R$43) + SUMIF($E$12:$E$43,Z18,$Q$12:$Q$43)</f>
        <v>0</v>
      </c>
      <c r="AB18" s="745"/>
      <c r="AC18" s="199" t="str">
        <f>'MATERIAL DATA'!Q16</f>
        <v>2.1.2 Frame (Horizontal) - beams, joists &amp; braces</v>
      </c>
      <c r="AD18" s="754">
        <f ca="1">SUMIF($E$12:$E$45,AC18,$O$12:$O$45)+SUMIF($E$12:$E$45,AC18,$P$12:$P$45)+SUMIF($E$12:$E$45,AC18,R$12:$R$45) +SUMIF($E$12:$E$45, AC18, $Q$12:$Q$43)</f>
        <v>0</v>
      </c>
      <c r="AE18" s="745"/>
      <c r="AF18" s="185"/>
      <c r="AG18" s="185"/>
      <c r="AH18" s="185" t="s">
        <v>400</v>
      </c>
      <c r="AI18" s="779" t="e">
        <f>#N/A</f>
        <v>#N/A</v>
      </c>
      <c r="AJ18" s="780" t="e">
        <f t="shared" si="38"/>
        <v>#N/A</v>
      </c>
      <c r="AK18" s="745"/>
      <c r="AL18" s="745"/>
      <c r="AM18" s="745"/>
      <c r="AN18" s="745" t="s">
        <v>587</v>
      </c>
      <c r="AO18" s="745">
        <f t="shared" si="39"/>
        <v>0</v>
      </c>
      <c r="AP18" s="745"/>
      <c r="AQ18" s="745"/>
      <c r="AR18" s="745"/>
      <c r="AS18" s="186"/>
      <c r="AT18" s="186"/>
      <c r="AU18" s="209" t="s">
        <v>717</v>
      </c>
      <c r="AV18" s="788" t="e">
        <f>SUM(Q51:S51,U51)*K8</f>
        <v>#VALUE!</v>
      </c>
      <c r="AW18" s="789" t="e">
        <f>AV18+ SUM(Q51:S51,U51)</f>
        <v>#VALUE!</v>
      </c>
      <c r="AX18" s="186"/>
      <c r="AY18" s="209" t="s">
        <v>717</v>
      </c>
      <c r="AZ18" s="754" t="e">
        <f>AZ29*K8</f>
        <v>#DIV/0!</v>
      </c>
      <c r="BA18" s="756" t="e">
        <f>AZ18+AZ29</f>
        <v>#DIV/0!</v>
      </c>
      <c r="BB18" s="745"/>
      <c r="BC18" s="209" t="s">
        <v>717</v>
      </c>
      <c r="BD18" s="754" t="e">
        <f>BD29*K8</f>
        <v>#DIV/0!</v>
      </c>
      <c r="BE18" s="756" t="e">
        <f>BD18+BD29</f>
        <v>#DIV/0!</v>
      </c>
      <c r="BF18" s="186"/>
      <c r="BG18" s="186"/>
      <c r="BH18" s="186"/>
      <c r="BI18" s="186"/>
      <c r="BJ18" s="745"/>
      <c r="BK18" s="209" t="str">
        <f t="shared" si="40"/>
        <v>ER</v>
      </c>
      <c r="BL18" s="209" t="str">
        <f t="shared" si="9"/>
        <v xml:space="preserve"> -  - </v>
      </c>
      <c r="BM18" s="745" t="str" cm="1">
        <f t="array" ref="BM18">_xlfn.IFS(OR(AND(TYPOLOGY &lt;&gt; "Bridge", B18="concrete",D18&lt;&gt;"Reinforced - 150mm hollow core slab"),C18="Concrete_EPD",),"Reinforcement",(OR(AND(TYPOLOGY="Bridge",B18="concrete",D18&lt;&gt;"Reinforced - 150mm hollow core slab"),C18="Concrete_EPD",)),"Bridge_Reinforcement",TRUE, "No_Reinforcement")</f>
        <v>No_Reinforcement</v>
      </c>
      <c r="BN18" s="186" t="e">
        <f>_xlfn.XLOOKUP($BL18,'LIFECYCLE MATERIAL DATA'!$A$5:$A$104,'LIFECYCLE MATERIAL DATA'!$D$5:$D$104,)</f>
        <v>#N/A</v>
      </c>
      <c r="BO18" s="186">
        <f>IFERROR(IF(M18&lt;&gt;0,_xlfn.XLOOKUP(M18,'Custom Data'!S16:S45,'Custom Data'!T16:T45,,-1),0),0)</f>
        <v>0</v>
      </c>
      <c r="BP18" s="186">
        <f t="shared" si="10"/>
        <v>0</v>
      </c>
      <c r="BQ18" s="846" t="str">
        <f t="shared" si="11"/>
        <v>ER</v>
      </c>
      <c r="BR18" s="745" t="str">
        <f>IFERROR(_xlfn.XLOOKUP($BL18,'LIFECYCLE MATERIAL DATA'!$A$5:$A$104,'LIFECYCLE MATERIAL DATA'!$I$5:$I$104,,)*($BQ18/1000)+_xlfn.XLOOKUP('Project Info'!$C$15,'LIFECYCLE MATERIAL DATA'!$A$5:$A$104,'LIFECYCLE MATERIAL DATA'!$I$5:$I$104,,)*($BP18/1000),"")</f>
        <v/>
      </c>
      <c r="BS18" s="745" t="str">
        <f>IFERROR(_xlfn.XLOOKUP($BL18,'LIFECYCLE MATERIAL DATA'!$A$5:$A$104, 'LIFECYCLE MATERIAL DATA'!$J$5:$J$104,,)*($BQ18/1000)+_xlfn.XLOOKUP('Project Info'!$C$15,'LIFECYCLE MATERIAL DATA'!$A$5:$A$104,'LIFECYCLE MATERIAL DATA'!$J$5:$J$104,,)*($BP18/1000),"")</f>
        <v/>
      </c>
      <c r="BT18" s="745" t="str">
        <f>IFERROR(_xlfn.XLOOKUP($BL18,'LIFECYCLE MATERIAL DATA'!$A$5:$A$104, 'LIFECYCLE MATERIAL DATA'!$K$5:$K$104,,)*($BQ18/1000),"")</f>
        <v/>
      </c>
      <c r="BU18" s="185" t="str">
        <f>IFERROR(_xlfn.XLOOKUP($BL18,'LIFECYCLE MATERIAL DATA'!$A$5:$A$104,'LIFECYCLE MATERIAL DATA'!$L$5:$L$104,,)*($BQ18/1000)+_xlfn.XLOOKUP('Project Info'!$C$15,'LIFECYCLE MATERIAL DATA'!$A$5:$A$104,'LIFECYCLE MATERIAL DATA'!$L$5:$L$104,,)*($BP18/1000),"")</f>
        <v/>
      </c>
      <c r="BV18" s="745" t="str">
        <f t="shared" si="25"/>
        <v/>
      </c>
      <c r="BW18" s="745" t="str">
        <f>IF($K18='MATERIAL DATA'!$O$5,$L18, IF($K18='MATERIAL DATA'!$O$6,$L18/(1000*'Scheme 5'!$BN18),""))</f>
        <v/>
      </c>
      <c r="BX18" s="745" t="str">
        <f>IFERROR(((_xlfn.XLOOKUP($BL18,'LIFECYCLE MATERIAL DATA'!$A$5:$A$104,'LIFECYCLE MATERIAL DATA'!$F$5:$F$104,,))*$BQ18/1000+_xlfn.XLOOKUP('Project Info'!$C$15,'LIFECYCLE MATERIAL DATA'!$A$5:$A$104,'LIFECYCLE MATERIAL DATA'!$F$5:$F$104,,)*$BP18/1000),"")</f>
        <v/>
      </c>
      <c r="BY18" s="771" t="str">
        <f>IFERROR((_xlfn.XLOOKUP($BL18,'LIFECYCLE MATERIAL DATA'!$A$5:$A$104,'LIFECYCLE MATERIAL DATA'!$G$5:$G$104,,)*$BQ18/1000++_xlfn.XLOOKUP('Project Info'!$C$15,'LIFECYCLE MATERIAL DATA'!$A$5:$A$104,'LIFECYCLE MATERIAL DATA'!$G$5:$G$104,,)*$BP18/1000),"")</f>
        <v/>
      </c>
      <c r="BZ18" s="745" t="str">
        <f>IFERROR(_xlfn.XLOOKUP('Scheme 5'!$BL18,'LIFECYCLE MATERIAL DATA'!$A$5:$A$104,'LIFECYCLE MATERIAL DATA'!$H$5:$H$104,,)*SUM($BX18+$BY18+$CB18+$CC18), "")</f>
        <v/>
      </c>
      <c r="CA18" s="185"/>
      <c r="CB18" s="743" t="str">
        <f>IFERROR((_xlfn.XLOOKUP($BL18,'LIFECYCLE MATERIAL DATA'!$A$5:$A$104, 'LIFECYCLE MATERIAL DATA'!$M$5:$M$104)*$BQ18/1000++_xlfn.XLOOKUP('Project Info'!$C$15,'LIFECYCLE MATERIAL DATA'!$A$5:$A$104,'LIFECYCLE MATERIAL DATA'!$M$5:$M$104)*$BP18/1000),"")</f>
        <v/>
      </c>
      <c r="CC18" s="745">
        <f>IFERROR(IF(OR($B18="Timber",$C18="Timber_EPD", $C18="Bamboo"),_xlfn.XLOOKUP($BL18,'LIFECYCLE MATERIAL DATA Master'!$A$5:$A$104,'LIFECYCLE MATERIAL DATA Master'!$E$5:$E$104,,)*$BQ18,0),"")/1000</f>
        <v>0</v>
      </c>
      <c r="CD18" s="185" t="str">
        <f>IFERROR((_xlfn.XLOOKUP($BL18,'LIFECYCLE MATERIAL DATA'!$A$5:$A$104,'LIFECYCLE MATERIAL DATA'!$N$5:$N$104,,)*$BQ18/1000++_xlfn.XLOOKUP('Project Info'!$C$15,'LIFECYCLE MATERIAL DATA'!$A$5:$A$104,'LIFECYCLE MATERIAL DATA'!$N$5:$N$104,,)*$BP18/1000),"")</f>
        <v/>
      </c>
      <c r="CE18" s="745" t="str">
        <f>Targets!A22</f>
        <v>LETI Commercial Target (228)</v>
      </c>
      <c r="CF18" s="209" t="str">
        <f>Targets!B22</f>
        <v>Commercial</v>
      </c>
      <c r="CG18" s="209">
        <f>Targets!C22</f>
        <v>228</v>
      </c>
      <c r="CH18" s="772">
        <f>IFERROR(1+_xlfn.XLOOKUP($BL18,'LIFECYCLE MATERIAL DATA'!$A$5:$A$104,'LIFECYCLE MATERIAL DATA'!$H$5:$H$104,,),0)</f>
        <v>0</v>
      </c>
      <c r="CI18" s="765">
        <f t="shared" si="12"/>
        <v>0</v>
      </c>
      <c r="CJ18" s="773">
        <f t="shared" si="13"/>
        <v>0</v>
      </c>
      <c r="CK18" s="774">
        <f t="shared" si="14"/>
        <v>0</v>
      </c>
      <c r="CL18" s="767">
        <f t="shared" si="26"/>
        <v>0</v>
      </c>
      <c r="CM18" s="775">
        <f t="shared" si="27"/>
        <v>0</v>
      </c>
      <c r="CN18" s="769">
        <v>0</v>
      </c>
      <c r="CO18" s="745">
        <f t="shared" si="15"/>
        <v>0</v>
      </c>
      <c r="CP18" s="745">
        <f t="shared" si="15"/>
        <v>0</v>
      </c>
      <c r="CQ18" s="745">
        <f t="shared" ref="CQ18:DV18" si="54">IF(CQ$11&gt;=DESIGN_LIFE,CP18,IF(AND(CQ$11&gt;0,$CK18&lt;&gt;0),IF(INT((CQ$11)/(DESIGN_LIFE/$CK18))=((CQ$11)/(DESIGN_LIFE/$CK18)),$CM18+CP18,CP18),CP18))</f>
        <v>0</v>
      </c>
      <c r="CR18" s="745">
        <f t="shared" si="54"/>
        <v>0</v>
      </c>
      <c r="CS18" s="745">
        <f t="shared" si="54"/>
        <v>0</v>
      </c>
      <c r="CT18" s="745">
        <f t="shared" si="54"/>
        <v>0</v>
      </c>
      <c r="CU18" s="745">
        <f t="shared" si="54"/>
        <v>0</v>
      </c>
      <c r="CV18" s="745">
        <f t="shared" si="54"/>
        <v>0</v>
      </c>
      <c r="CW18" s="745">
        <f t="shared" si="54"/>
        <v>0</v>
      </c>
      <c r="CX18" s="745">
        <f t="shared" si="54"/>
        <v>0</v>
      </c>
      <c r="CY18" s="745">
        <f t="shared" si="54"/>
        <v>0</v>
      </c>
      <c r="CZ18" s="745">
        <f t="shared" si="54"/>
        <v>0</v>
      </c>
      <c r="DA18" s="745">
        <f t="shared" si="54"/>
        <v>0</v>
      </c>
      <c r="DB18" s="745">
        <f t="shared" si="54"/>
        <v>0</v>
      </c>
      <c r="DC18" s="745">
        <f t="shared" si="54"/>
        <v>0</v>
      </c>
      <c r="DD18" s="745">
        <f t="shared" si="54"/>
        <v>0</v>
      </c>
      <c r="DE18" s="745">
        <f t="shared" si="54"/>
        <v>0</v>
      </c>
      <c r="DF18" s="745">
        <f t="shared" si="54"/>
        <v>0</v>
      </c>
      <c r="DG18" s="745">
        <f t="shared" si="54"/>
        <v>0</v>
      </c>
      <c r="DH18" s="745">
        <f t="shared" si="54"/>
        <v>0</v>
      </c>
      <c r="DI18" s="745">
        <f t="shared" si="54"/>
        <v>0</v>
      </c>
      <c r="DJ18" s="745">
        <f t="shared" si="54"/>
        <v>0</v>
      </c>
      <c r="DK18" s="745">
        <f t="shared" si="54"/>
        <v>0</v>
      </c>
      <c r="DL18" s="745">
        <f t="shared" si="54"/>
        <v>0</v>
      </c>
      <c r="DM18" s="745">
        <f t="shared" si="54"/>
        <v>0</v>
      </c>
      <c r="DN18" s="745">
        <f t="shared" si="54"/>
        <v>0</v>
      </c>
      <c r="DO18" s="745">
        <f t="shared" si="54"/>
        <v>0</v>
      </c>
      <c r="DP18" s="745">
        <f t="shared" si="54"/>
        <v>0</v>
      </c>
      <c r="DQ18" s="745">
        <f t="shared" si="54"/>
        <v>0</v>
      </c>
      <c r="DR18" s="745">
        <f t="shared" si="54"/>
        <v>0</v>
      </c>
      <c r="DS18" s="745">
        <f t="shared" si="54"/>
        <v>0</v>
      </c>
      <c r="DT18" s="745">
        <f t="shared" si="54"/>
        <v>0</v>
      </c>
      <c r="DU18" s="745">
        <f t="shared" si="54"/>
        <v>0</v>
      </c>
      <c r="DV18" s="745">
        <f t="shared" si="54"/>
        <v>0</v>
      </c>
      <c r="DW18" s="745">
        <f t="shared" ref="DW18:FB18" si="55">IF(DW$11&gt;=DESIGN_LIFE,DV18,IF(AND(DW$11&gt;0,$CK18&lt;&gt;0),IF(INT((DW$11)/(DESIGN_LIFE/$CK18))=((DW$11)/(DESIGN_LIFE/$CK18)),$CM18+DV18,DV18),DV18))</f>
        <v>0</v>
      </c>
      <c r="DX18" s="745">
        <f t="shared" si="55"/>
        <v>0</v>
      </c>
      <c r="DY18" s="745">
        <f t="shared" si="55"/>
        <v>0</v>
      </c>
      <c r="DZ18" s="745">
        <f t="shared" si="55"/>
        <v>0</v>
      </c>
      <c r="EA18" s="745">
        <f t="shared" si="55"/>
        <v>0</v>
      </c>
      <c r="EB18" s="745">
        <f t="shared" si="55"/>
        <v>0</v>
      </c>
      <c r="EC18" s="745">
        <f t="shared" si="55"/>
        <v>0</v>
      </c>
      <c r="ED18" s="745">
        <f t="shared" si="55"/>
        <v>0</v>
      </c>
      <c r="EE18" s="745">
        <f t="shared" si="55"/>
        <v>0</v>
      </c>
      <c r="EF18" s="745">
        <f t="shared" si="55"/>
        <v>0</v>
      </c>
      <c r="EG18" s="745">
        <f t="shared" si="55"/>
        <v>0</v>
      </c>
      <c r="EH18" s="745">
        <f t="shared" si="55"/>
        <v>0</v>
      </c>
      <c r="EI18" s="745">
        <f t="shared" si="55"/>
        <v>0</v>
      </c>
      <c r="EJ18" s="745">
        <f t="shared" si="55"/>
        <v>0</v>
      </c>
      <c r="EK18" s="745">
        <f t="shared" si="55"/>
        <v>0</v>
      </c>
      <c r="EL18" s="745">
        <f t="shared" si="55"/>
        <v>0</v>
      </c>
      <c r="EM18" s="745">
        <f t="shared" si="55"/>
        <v>0</v>
      </c>
      <c r="EN18" s="745">
        <f t="shared" si="55"/>
        <v>0</v>
      </c>
      <c r="EO18" s="745">
        <f t="shared" si="55"/>
        <v>0</v>
      </c>
      <c r="EP18" s="745">
        <f t="shared" si="55"/>
        <v>0</v>
      </c>
      <c r="EQ18" s="745">
        <f t="shared" si="55"/>
        <v>0</v>
      </c>
      <c r="ER18" s="745">
        <f t="shared" si="55"/>
        <v>0</v>
      </c>
      <c r="ES18" s="745">
        <f t="shared" si="55"/>
        <v>0</v>
      </c>
      <c r="ET18" s="745">
        <f t="shared" si="55"/>
        <v>0</v>
      </c>
      <c r="EU18" s="745">
        <f t="shared" si="55"/>
        <v>0</v>
      </c>
      <c r="EV18" s="745">
        <f t="shared" si="55"/>
        <v>0</v>
      </c>
      <c r="EW18" s="745">
        <f t="shared" si="55"/>
        <v>0</v>
      </c>
      <c r="EX18" s="745">
        <f t="shared" si="55"/>
        <v>0</v>
      </c>
      <c r="EY18" s="745">
        <f t="shared" si="55"/>
        <v>0</v>
      </c>
      <c r="EZ18" s="745">
        <f t="shared" si="55"/>
        <v>0</v>
      </c>
      <c r="FA18" s="745">
        <f t="shared" si="55"/>
        <v>0</v>
      </c>
      <c r="FB18" s="745">
        <f t="shared" si="55"/>
        <v>0</v>
      </c>
      <c r="FC18" s="745">
        <f t="shared" ref="FC18:GH18" si="56">IF(FC$11&gt;=DESIGN_LIFE,FB18,IF(AND(FC$11&gt;0,$CK18&lt;&gt;0),IF(INT((FC$11)/(DESIGN_LIFE/$CK18))=((FC$11)/(DESIGN_LIFE/$CK18)),$CM18+FB18,FB18),FB18))</f>
        <v>0</v>
      </c>
      <c r="FD18" s="745">
        <f t="shared" si="56"/>
        <v>0</v>
      </c>
      <c r="FE18" s="745">
        <f t="shared" si="56"/>
        <v>0</v>
      </c>
      <c r="FF18" s="745">
        <f t="shared" si="56"/>
        <v>0</v>
      </c>
      <c r="FG18" s="745">
        <f t="shared" si="56"/>
        <v>0</v>
      </c>
      <c r="FH18" s="745">
        <f t="shared" si="56"/>
        <v>0</v>
      </c>
      <c r="FI18" s="745">
        <f t="shared" si="56"/>
        <v>0</v>
      </c>
      <c r="FJ18" s="745">
        <f t="shared" si="56"/>
        <v>0</v>
      </c>
      <c r="FK18" s="745">
        <f t="shared" si="56"/>
        <v>0</v>
      </c>
      <c r="FL18" s="745">
        <f t="shared" si="56"/>
        <v>0</v>
      </c>
      <c r="FM18" s="745">
        <f t="shared" si="56"/>
        <v>0</v>
      </c>
      <c r="FN18" s="745">
        <f t="shared" si="56"/>
        <v>0</v>
      </c>
      <c r="FO18" s="745">
        <f t="shared" si="56"/>
        <v>0</v>
      </c>
      <c r="FP18" s="745">
        <f t="shared" si="56"/>
        <v>0</v>
      </c>
      <c r="FQ18" s="745">
        <f t="shared" si="56"/>
        <v>0</v>
      </c>
      <c r="FR18" s="745">
        <f t="shared" si="56"/>
        <v>0</v>
      </c>
      <c r="FS18" s="745">
        <f t="shared" si="56"/>
        <v>0</v>
      </c>
      <c r="FT18" s="745">
        <f t="shared" si="56"/>
        <v>0</v>
      </c>
      <c r="FU18" s="745">
        <f t="shared" si="56"/>
        <v>0</v>
      </c>
      <c r="FV18" s="745">
        <f t="shared" si="56"/>
        <v>0</v>
      </c>
      <c r="FW18" s="745">
        <f t="shared" si="56"/>
        <v>0</v>
      </c>
      <c r="FX18" s="745">
        <f t="shared" si="56"/>
        <v>0</v>
      </c>
      <c r="FY18" s="745">
        <f t="shared" si="56"/>
        <v>0</v>
      </c>
      <c r="FZ18" s="745">
        <f t="shared" si="56"/>
        <v>0</v>
      </c>
      <c r="GA18" s="745">
        <f t="shared" si="56"/>
        <v>0</v>
      </c>
      <c r="GB18" s="745">
        <f t="shared" si="56"/>
        <v>0</v>
      </c>
      <c r="GC18" s="745">
        <f t="shared" si="56"/>
        <v>0</v>
      </c>
      <c r="GD18" s="745">
        <f t="shared" si="56"/>
        <v>0</v>
      </c>
      <c r="GE18" s="745">
        <f t="shared" si="56"/>
        <v>0</v>
      </c>
      <c r="GF18" s="745">
        <f t="shared" si="56"/>
        <v>0</v>
      </c>
      <c r="GG18" s="745">
        <f t="shared" si="56"/>
        <v>0</v>
      </c>
      <c r="GH18" s="745">
        <f t="shared" si="56"/>
        <v>0</v>
      </c>
      <c r="GI18" s="745">
        <f t="shared" ref="GI18:HG18" si="57">IF(GI$11&gt;=DESIGN_LIFE,GH18,IF(AND(GI$11&gt;0,$CK18&lt;&gt;0),IF(INT((GI$11)/(DESIGN_LIFE/$CK18))=((GI$11)/(DESIGN_LIFE/$CK18)),$CM18+GH18,GH18),GH18))</f>
        <v>0</v>
      </c>
      <c r="GJ18" s="745">
        <f t="shared" si="57"/>
        <v>0</v>
      </c>
      <c r="GK18" s="745">
        <f t="shared" si="57"/>
        <v>0</v>
      </c>
      <c r="GL18" s="745">
        <f t="shared" si="57"/>
        <v>0</v>
      </c>
      <c r="GM18" s="745">
        <f t="shared" si="57"/>
        <v>0</v>
      </c>
      <c r="GN18" s="745">
        <f t="shared" si="57"/>
        <v>0</v>
      </c>
      <c r="GO18" s="745">
        <f t="shared" si="57"/>
        <v>0</v>
      </c>
      <c r="GP18" s="745">
        <f t="shared" si="57"/>
        <v>0</v>
      </c>
      <c r="GQ18" s="745">
        <f t="shared" si="57"/>
        <v>0</v>
      </c>
      <c r="GR18" s="745">
        <f t="shared" si="57"/>
        <v>0</v>
      </c>
      <c r="GS18" s="745">
        <f t="shared" si="57"/>
        <v>0</v>
      </c>
      <c r="GT18" s="745">
        <f t="shared" si="57"/>
        <v>0</v>
      </c>
      <c r="GU18" s="745">
        <f t="shared" si="57"/>
        <v>0</v>
      </c>
      <c r="GV18" s="745">
        <f t="shared" si="57"/>
        <v>0</v>
      </c>
      <c r="GW18" s="745">
        <f t="shared" si="57"/>
        <v>0</v>
      </c>
      <c r="GX18" s="745">
        <f t="shared" si="57"/>
        <v>0</v>
      </c>
      <c r="GY18" s="745">
        <f t="shared" si="57"/>
        <v>0</v>
      </c>
      <c r="GZ18" s="745">
        <f t="shared" si="57"/>
        <v>0</v>
      </c>
      <c r="HA18" s="745">
        <f t="shared" si="57"/>
        <v>0</v>
      </c>
      <c r="HB18" s="745">
        <f t="shared" si="57"/>
        <v>0</v>
      </c>
      <c r="HC18" s="745">
        <f t="shared" si="57"/>
        <v>0</v>
      </c>
      <c r="HD18" s="745">
        <f t="shared" si="57"/>
        <v>0</v>
      </c>
      <c r="HE18" s="745">
        <f t="shared" si="57"/>
        <v>0</v>
      </c>
      <c r="HF18" s="745">
        <f t="shared" si="57"/>
        <v>0</v>
      </c>
      <c r="HG18" s="745">
        <f t="shared" si="57"/>
        <v>0</v>
      </c>
      <c r="HH18" s="185"/>
    </row>
    <row r="19" spans="1:216" ht="20.100000000000001" customHeight="1">
      <c r="A19" s="520" t="str">
        <f t="shared" si="4"/>
        <v>LST_STR_ELEMENT</v>
      </c>
      <c r="B19" s="357"/>
      <c r="C19" s="115"/>
      <c r="D19" s="116"/>
      <c r="E19" s="117"/>
      <c r="F19" s="116"/>
      <c r="G19" s="350" t="e">
        <f>IF(TYPOLOGY = "Bridge", _xlfn.XLOOKUP($E19, BRIDGE_STR_ELEMENT, 'MATERIAL DATA'!$R$36:$R$74,,), _xlfn.XLOOKUP($BL19, 'LIFECYCLE MATERIAL DATA'!$A$5:$A$104, 'LIFECYCLE MATERIAL DATA'!$Q$5:$Q$104,,))</f>
        <v>#N/A</v>
      </c>
      <c r="H19" s="630"/>
      <c r="I19" s="631"/>
      <c r="J19" s="736"/>
      <c r="K19" s="116"/>
      <c r="L19" s="95"/>
      <c r="M19" s="358"/>
      <c r="N19" s="156">
        <f t="shared" si="32"/>
        <v>0</v>
      </c>
      <c r="O19" s="157" t="str">
        <f t="shared" si="20"/>
        <v/>
      </c>
      <c r="P19" s="158" t="str">
        <f t="shared" si="21"/>
        <v/>
      </c>
      <c r="Q19" s="158" t="str" cm="1">
        <f t="array" ref="Q19">IFERROR(_xlfn.IFS(AND($I19 = "Yes", $J19 =1),(($BX19+$BU19)/($J19) + ($BY19+$BR19 +$BZ19)),AND($I19 = "Yes", $J19 &gt;1), (($BX19+$BU19)/($J19) + ($BY19*2 +$BZ19)) ), "")</f>
        <v/>
      </c>
      <c r="R19" s="158" t="str">
        <f t="shared" si="5"/>
        <v/>
      </c>
      <c r="S19" s="159">
        <f t="shared" si="22"/>
        <v>0</v>
      </c>
      <c r="T19" s="159" t="str">
        <f t="shared" si="45"/>
        <v/>
      </c>
      <c r="U19" s="158" t="str">
        <f t="shared" si="33"/>
        <v/>
      </c>
      <c r="V19" s="396" t="str">
        <f t="shared" si="23"/>
        <v/>
      </c>
      <c r="W19" s="156" t="str">
        <f t="shared" si="7"/>
        <v/>
      </c>
      <c r="X19" s="160">
        <f t="shared" si="8"/>
        <v>0</v>
      </c>
      <c r="Y19" s="274" t="s">
        <v>415</v>
      </c>
      <c r="Z19" s="745" t="str">
        <f>'MATERIAL DATA'!$Q43</f>
        <v>2.1.2 Transition Slab</v>
      </c>
      <c r="AA19" s="768">
        <f>SUMIF($E$12:$E$43,Z19,$O$12:$O$43) + SUMIF($E$12:$E$43,Z19,$P$12:$P$43) + SUMIF($E$12:$E$43,Z19,$R$12:$R$43) + SUMIF($E$12:$E$43,Z19,$Q$12:$Q$43)</f>
        <v>0</v>
      </c>
      <c r="AB19" s="745"/>
      <c r="AC19" s="199" t="str">
        <f>'MATERIAL DATA'!Q17</f>
        <v>2.2.1 Upper floor and roof - structural slabs</v>
      </c>
      <c r="AD19" s="754">
        <f ca="1">SUMIF($E$12:$E$45,AC19,$O$12:$O$45)+SUMIF($E$12:$E$45,AC19,$P$12:$P$45)+SUMIF($E$12:$E$45,AC19,R$12:$R$45) +SUMIF($E$12:$E$45, AC19, $Q$12:$Q$43)</f>
        <v>0</v>
      </c>
      <c r="AE19" s="745"/>
      <c r="AF19" s="185"/>
      <c r="AG19" s="185"/>
      <c r="AH19" s="185" t="s">
        <v>796</v>
      </c>
      <c r="AI19" s="754">
        <f ca="1">AD24</f>
        <v>0</v>
      </c>
      <c r="AJ19" s="780">
        <f t="shared" ca="1" si="38"/>
        <v>0</v>
      </c>
      <c r="AK19" s="745"/>
      <c r="AL19" s="186"/>
      <c r="AM19" s="745"/>
      <c r="AN19" s="745" t="s">
        <v>861</v>
      </c>
      <c r="AO19" s="745">
        <f t="shared" si="39"/>
        <v>0</v>
      </c>
      <c r="AP19" s="745"/>
      <c r="AQ19" s="745"/>
      <c r="AR19" s="755"/>
      <c r="AS19" s="755"/>
      <c r="AT19" s="755"/>
      <c r="AU19" s="745" t="s">
        <v>728</v>
      </c>
      <c r="AV19" s="755">
        <f>AV25*K8</f>
        <v>0</v>
      </c>
      <c r="AW19" s="756">
        <f>AV19+AV25</f>
        <v>0</v>
      </c>
      <c r="AX19" s="745"/>
      <c r="AY19" s="745" t="s">
        <v>728</v>
      </c>
      <c r="AZ19" s="755">
        <f>AV29*K8</f>
        <v>0</v>
      </c>
      <c r="BA19" s="756">
        <f>AZ19+AV29</f>
        <v>0</v>
      </c>
      <c r="BB19" s="745"/>
      <c r="BC19" s="745" t="s">
        <v>728</v>
      </c>
      <c r="BD19" s="755">
        <f>AV33*K8</f>
        <v>0</v>
      </c>
      <c r="BE19" s="756">
        <f>BD19+AV33</f>
        <v>0</v>
      </c>
      <c r="BF19" s="186"/>
      <c r="BG19" s="186"/>
      <c r="BH19" s="186"/>
      <c r="BI19" s="186"/>
      <c r="BJ19" s="745"/>
      <c r="BK19" s="209" t="str">
        <f t="shared" si="40"/>
        <v>ER</v>
      </c>
      <c r="BL19" s="209" t="str">
        <f t="shared" si="9"/>
        <v xml:space="preserve"> -  - </v>
      </c>
      <c r="BM19" s="745" t="str" cm="1">
        <f t="array" ref="BM19">_xlfn.IFS(OR(AND(TYPOLOGY &lt;&gt; "Bridge", B19="concrete",D19&lt;&gt;"Reinforced - 150mm hollow core slab"),C19="Concrete_EPD",),"Reinforcement",(OR(AND(TYPOLOGY="Bridge",B19="concrete",D19&lt;&gt;"Reinforced - 150mm hollow core slab"),C19="Concrete_EPD",)),"Bridge_Reinforcement",TRUE, "No_Reinforcement")</f>
        <v>No_Reinforcement</v>
      </c>
      <c r="BN19" s="186" t="e">
        <f>_xlfn.XLOOKUP($BL19,'LIFECYCLE MATERIAL DATA'!$A$5:$A$104,'LIFECYCLE MATERIAL DATA'!$D$5:$D$104,)</f>
        <v>#N/A</v>
      </c>
      <c r="BO19" s="186">
        <f>IFERROR(IF(M19&lt;&gt;0,_xlfn.XLOOKUP(M19,'Custom Data'!S16:S45,'Custom Data'!T16:T45,,-1),0),0)</f>
        <v>0</v>
      </c>
      <c r="BP19" s="186">
        <f t="shared" si="10"/>
        <v>0</v>
      </c>
      <c r="BQ19" s="846" t="str">
        <f t="shared" si="11"/>
        <v>ER</v>
      </c>
      <c r="BR19" s="745" t="str">
        <f>IFERROR(_xlfn.XLOOKUP($BL19,'LIFECYCLE MATERIAL DATA'!$A$5:$A$104,'LIFECYCLE MATERIAL DATA'!$I$5:$I$104,,)*($BQ19/1000)+_xlfn.XLOOKUP('Project Info'!$C$15,'LIFECYCLE MATERIAL DATA'!$A$5:$A$104,'LIFECYCLE MATERIAL DATA'!$I$5:$I$104,,)*($BP19/1000),"")</f>
        <v/>
      </c>
      <c r="BS19" s="745" t="str">
        <f>IFERROR(_xlfn.XLOOKUP($BL19,'LIFECYCLE MATERIAL DATA'!$A$5:$A$104, 'LIFECYCLE MATERIAL DATA'!$J$5:$J$104,,)*($BQ19/1000)+_xlfn.XLOOKUP('Project Info'!$C$15,'LIFECYCLE MATERIAL DATA'!$A$5:$A$104,'LIFECYCLE MATERIAL DATA'!$J$5:$J$104,,)*($BP19/1000),"")</f>
        <v/>
      </c>
      <c r="BT19" s="745" t="str">
        <f>IFERROR(_xlfn.XLOOKUP($BL19,'LIFECYCLE MATERIAL DATA'!$A$5:$A$104, 'LIFECYCLE MATERIAL DATA'!$K$5:$K$104,,)*($BQ19/1000),"")</f>
        <v/>
      </c>
      <c r="BU19" s="185" t="str">
        <f>IFERROR(_xlfn.XLOOKUP($BL19,'LIFECYCLE MATERIAL DATA'!$A$5:$A$104,'LIFECYCLE MATERIAL DATA'!$L$5:$L$104,,)*($BQ19/1000)+_xlfn.XLOOKUP('Project Info'!$C$15,'LIFECYCLE MATERIAL DATA'!$A$5:$A$104,'LIFECYCLE MATERIAL DATA'!$L$5:$L$104,,)*($BP19/1000),"")</f>
        <v/>
      </c>
      <c r="BV19" s="745" t="str">
        <f t="shared" si="25"/>
        <v/>
      </c>
      <c r="BW19" s="745" t="str">
        <f>IF($K19='MATERIAL DATA'!$O$5,$L19, IF($K19='MATERIAL DATA'!$O$6,$L19/(1000*'Scheme 5'!$BN19),""))</f>
        <v/>
      </c>
      <c r="BX19" s="745" t="str">
        <f>IFERROR(((_xlfn.XLOOKUP($BL19,'LIFECYCLE MATERIAL DATA'!$A$5:$A$104,'LIFECYCLE MATERIAL DATA'!$F$5:$F$104,,))*$BQ19/1000+_xlfn.XLOOKUP('Project Info'!$C$15,'LIFECYCLE MATERIAL DATA'!$A$5:$A$104,'LIFECYCLE MATERIAL DATA'!$F$5:$F$104,,)*$BP19/1000),"")</f>
        <v/>
      </c>
      <c r="BY19" s="771" t="str">
        <f>IFERROR((_xlfn.XLOOKUP($BL19,'LIFECYCLE MATERIAL DATA'!$A$5:$A$104,'LIFECYCLE MATERIAL DATA'!$G$5:$G$104,,)*$BQ19/1000++_xlfn.XLOOKUP('Project Info'!$C$15,'LIFECYCLE MATERIAL DATA'!$A$5:$A$104,'LIFECYCLE MATERIAL DATA'!$G$5:$G$104,,)*$BP19/1000),"")</f>
        <v/>
      </c>
      <c r="BZ19" s="745" t="str">
        <f>IFERROR(_xlfn.XLOOKUP('Scheme 5'!$BL19,'LIFECYCLE MATERIAL DATA'!$A$5:$A$104,'LIFECYCLE MATERIAL DATA'!$H$5:$H$104,,)*SUM($BX19+$BY19+$CB19+$CC19), "")</f>
        <v/>
      </c>
      <c r="CA19" s="185"/>
      <c r="CB19" s="743" t="str">
        <f>IFERROR((_xlfn.XLOOKUP($BL19,'LIFECYCLE MATERIAL DATA'!$A$5:$A$104, 'LIFECYCLE MATERIAL DATA'!$M$5:$M$104)*$BQ19/1000++_xlfn.XLOOKUP('Project Info'!$C$15,'LIFECYCLE MATERIAL DATA'!$A$5:$A$104,'LIFECYCLE MATERIAL DATA'!$M$5:$M$104)*$BP19/1000),"")</f>
        <v/>
      </c>
      <c r="CC19" s="745">
        <f>IFERROR(IF(OR($B19="Timber",$C19="Timber_EPD", $C19="Bamboo"),_xlfn.XLOOKUP($BL19,'LIFECYCLE MATERIAL DATA Master'!$A$5:$A$104,'LIFECYCLE MATERIAL DATA Master'!$E$5:$E$104,,)*$BQ19,0),"")/1000</f>
        <v>0</v>
      </c>
      <c r="CD19" s="185" t="str">
        <f>IFERROR((_xlfn.XLOOKUP($BL19,'LIFECYCLE MATERIAL DATA'!$A$5:$A$104,'LIFECYCLE MATERIAL DATA'!$N$5:$N$104,,)*$BQ19/1000++_xlfn.XLOOKUP('Project Info'!$C$15,'LIFECYCLE MATERIAL DATA'!$A$5:$A$104,'LIFECYCLE MATERIAL DATA'!$N$5:$N$104,,)*$BP19/1000),"")</f>
        <v/>
      </c>
      <c r="CE19" s="745"/>
      <c r="CF19" s="745"/>
      <c r="CG19" s="745"/>
      <c r="CH19" s="772">
        <f>IFERROR(1+_xlfn.XLOOKUP($BL19,'LIFECYCLE MATERIAL DATA'!$A$5:$A$104,'LIFECYCLE MATERIAL DATA'!$H$5:$H$104,,),0)</f>
        <v>0</v>
      </c>
      <c r="CI19" s="765">
        <f t="shared" si="12"/>
        <v>0</v>
      </c>
      <c r="CJ19" s="773">
        <f t="shared" si="13"/>
        <v>0</v>
      </c>
      <c r="CK19" s="774">
        <f t="shared" si="14"/>
        <v>0</v>
      </c>
      <c r="CL19" s="767">
        <f t="shared" si="26"/>
        <v>0</v>
      </c>
      <c r="CM19" s="775">
        <f t="shared" si="27"/>
        <v>0</v>
      </c>
      <c r="CN19" s="769">
        <v>0</v>
      </c>
      <c r="CO19" s="745">
        <f t="shared" si="15"/>
        <v>0</v>
      </c>
      <c r="CP19" s="745">
        <f t="shared" si="15"/>
        <v>0</v>
      </c>
      <c r="CQ19" s="745">
        <f t="shared" ref="CQ19:DV19" si="58">IF(CQ$11&gt;=DESIGN_LIFE,CP19,IF(AND(CQ$11&gt;0,$CK19&lt;&gt;0),IF(INT((CQ$11)/(DESIGN_LIFE/$CK19))=((CQ$11)/(DESIGN_LIFE/$CK19)),$CM19+CP19,CP19),CP19))</f>
        <v>0</v>
      </c>
      <c r="CR19" s="745">
        <f t="shared" si="58"/>
        <v>0</v>
      </c>
      <c r="CS19" s="745">
        <f t="shared" si="58"/>
        <v>0</v>
      </c>
      <c r="CT19" s="745">
        <f t="shared" si="58"/>
        <v>0</v>
      </c>
      <c r="CU19" s="745">
        <f t="shared" si="58"/>
        <v>0</v>
      </c>
      <c r="CV19" s="745">
        <f t="shared" si="58"/>
        <v>0</v>
      </c>
      <c r="CW19" s="745">
        <f t="shared" si="58"/>
        <v>0</v>
      </c>
      <c r="CX19" s="745">
        <f t="shared" si="58"/>
        <v>0</v>
      </c>
      <c r="CY19" s="745">
        <f t="shared" si="58"/>
        <v>0</v>
      </c>
      <c r="CZ19" s="745">
        <f t="shared" si="58"/>
        <v>0</v>
      </c>
      <c r="DA19" s="745">
        <f t="shared" si="58"/>
        <v>0</v>
      </c>
      <c r="DB19" s="745">
        <f t="shared" si="58"/>
        <v>0</v>
      </c>
      <c r="DC19" s="745">
        <f t="shared" si="58"/>
        <v>0</v>
      </c>
      <c r="DD19" s="745">
        <f t="shared" si="58"/>
        <v>0</v>
      </c>
      <c r="DE19" s="745">
        <f t="shared" si="58"/>
        <v>0</v>
      </c>
      <c r="DF19" s="745">
        <f t="shared" si="58"/>
        <v>0</v>
      </c>
      <c r="DG19" s="745">
        <f t="shared" si="58"/>
        <v>0</v>
      </c>
      <c r="DH19" s="745">
        <f t="shared" si="58"/>
        <v>0</v>
      </c>
      <c r="DI19" s="745">
        <f t="shared" si="58"/>
        <v>0</v>
      </c>
      <c r="DJ19" s="745">
        <f t="shared" si="58"/>
        <v>0</v>
      </c>
      <c r="DK19" s="745">
        <f t="shared" si="58"/>
        <v>0</v>
      </c>
      <c r="DL19" s="745">
        <f t="shared" si="58"/>
        <v>0</v>
      </c>
      <c r="DM19" s="745">
        <f t="shared" si="58"/>
        <v>0</v>
      </c>
      <c r="DN19" s="745">
        <f t="shared" si="58"/>
        <v>0</v>
      </c>
      <c r="DO19" s="745">
        <f t="shared" si="58"/>
        <v>0</v>
      </c>
      <c r="DP19" s="745">
        <f t="shared" si="58"/>
        <v>0</v>
      </c>
      <c r="DQ19" s="745">
        <f t="shared" si="58"/>
        <v>0</v>
      </c>
      <c r="DR19" s="745">
        <f t="shared" si="58"/>
        <v>0</v>
      </c>
      <c r="DS19" s="745">
        <f t="shared" si="58"/>
        <v>0</v>
      </c>
      <c r="DT19" s="745">
        <f t="shared" si="58"/>
        <v>0</v>
      </c>
      <c r="DU19" s="745">
        <f t="shared" si="58"/>
        <v>0</v>
      </c>
      <c r="DV19" s="745">
        <f t="shared" si="58"/>
        <v>0</v>
      </c>
      <c r="DW19" s="745">
        <f t="shared" ref="DW19:FB19" si="59">IF(DW$11&gt;=DESIGN_LIFE,DV19,IF(AND(DW$11&gt;0,$CK19&lt;&gt;0),IF(INT((DW$11)/(DESIGN_LIFE/$CK19))=((DW$11)/(DESIGN_LIFE/$CK19)),$CM19+DV19,DV19),DV19))</f>
        <v>0</v>
      </c>
      <c r="DX19" s="745">
        <f t="shared" si="59"/>
        <v>0</v>
      </c>
      <c r="DY19" s="745">
        <f t="shared" si="59"/>
        <v>0</v>
      </c>
      <c r="DZ19" s="745">
        <f t="shared" si="59"/>
        <v>0</v>
      </c>
      <c r="EA19" s="745">
        <f t="shared" si="59"/>
        <v>0</v>
      </c>
      <c r="EB19" s="745">
        <f t="shared" si="59"/>
        <v>0</v>
      </c>
      <c r="EC19" s="745">
        <f t="shared" si="59"/>
        <v>0</v>
      </c>
      <c r="ED19" s="745">
        <f t="shared" si="59"/>
        <v>0</v>
      </c>
      <c r="EE19" s="745">
        <f t="shared" si="59"/>
        <v>0</v>
      </c>
      <c r="EF19" s="745">
        <f t="shared" si="59"/>
        <v>0</v>
      </c>
      <c r="EG19" s="745">
        <f t="shared" si="59"/>
        <v>0</v>
      </c>
      <c r="EH19" s="745">
        <f t="shared" si="59"/>
        <v>0</v>
      </c>
      <c r="EI19" s="745">
        <f t="shared" si="59"/>
        <v>0</v>
      </c>
      <c r="EJ19" s="745">
        <f t="shared" si="59"/>
        <v>0</v>
      </c>
      <c r="EK19" s="745">
        <f t="shared" si="59"/>
        <v>0</v>
      </c>
      <c r="EL19" s="745">
        <f t="shared" si="59"/>
        <v>0</v>
      </c>
      <c r="EM19" s="745">
        <f t="shared" si="59"/>
        <v>0</v>
      </c>
      <c r="EN19" s="745">
        <f t="shared" si="59"/>
        <v>0</v>
      </c>
      <c r="EO19" s="745">
        <f t="shared" si="59"/>
        <v>0</v>
      </c>
      <c r="EP19" s="745">
        <f t="shared" si="59"/>
        <v>0</v>
      </c>
      <c r="EQ19" s="745">
        <f t="shared" si="59"/>
        <v>0</v>
      </c>
      <c r="ER19" s="745">
        <f t="shared" si="59"/>
        <v>0</v>
      </c>
      <c r="ES19" s="745">
        <f t="shared" si="59"/>
        <v>0</v>
      </c>
      <c r="ET19" s="745">
        <f t="shared" si="59"/>
        <v>0</v>
      </c>
      <c r="EU19" s="745">
        <f t="shared" si="59"/>
        <v>0</v>
      </c>
      <c r="EV19" s="745">
        <f t="shared" si="59"/>
        <v>0</v>
      </c>
      <c r="EW19" s="745">
        <f t="shared" si="59"/>
        <v>0</v>
      </c>
      <c r="EX19" s="745">
        <f t="shared" si="59"/>
        <v>0</v>
      </c>
      <c r="EY19" s="745">
        <f t="shared" si="59"/>
        <v>0</v>
      </c>
      <c r="EZ19" s="745">
        <f t="shared" si="59"/>
        <v>0</v>
      </c>
      <c r="FA19" s="745">
        <f t="shared" si="59"/>
        <v>0</v>
      </c>
      <c r="FB19" s="745">
        <f t="shared" si="59"/>
        <v>0</v>
      </c>
      <c r="FC19" s="745">
        <f t="shared" ref="FC19:GH19" si="60">IF(FC$11&gt;=DESIGN_LIFE,FB19,IF(AND(FC$11&gt;0,$CK19&lt;&gt;0),IF(INT((FC$11)/(DESIGN_LIFE/$CK19))=((FC$11)/(DESIGN_LIFE/$CK19)),$CM19+FB19,FB19),FB19))</f>
        <v>0</v>
      </c>
      <c r="FD19" s="745">
        <f t="shared" si="60"/>
        <v>0</v>
      </c>
      <c r="FE19" s="745">
        <f t="shared" si="60"/>
        <v>0</v>
      </c>
      <c r="FF19" s="745">
        <f t="shared" si="60"/>
        <v>0</v>
      </c>
      <c r="FG19" s="745">
        <f t="shared" si="60"/>
        <v>0</v>
      </c>
      <c r="FH19" s="745">
        <f t="shared" si="60"/>
        <v>0</v>
      </c>
      <c r="FI19" s="745">
        <f t="shared" si="60"/>
        <v>0</v>
      </c>
      <c r="FJ19" s="745">
        <f t="shared" si="60"/>
        <v>0</v>
      </c>
      <c r="FK19" s="745">
        <f t="shared" si="60"/>
        <v>0</v>
      </c>
      <c r="FL19" s="745">
        <f t="shared" si="60"/>
        <v>0</v>
      </c>
      <c r="FM19" s="745">
        <f t="shared" si="60"/>
        <v>0</v>
      </c>
      <c r="FN19" s="745">
        <f t="shared" si="60"/>
        <v>0</v>
      </c>
      <c r="FO19" s="745">
        <f t="shared" si="60"/>
        <v>0</v>
      </c>
      <c r="FP19" s="745">
        <f t="shared" si="60"/>
        <v>0</v>
      </c>
      <c r="FQ19" s="745">
        <f t="shared" si="60"/>
        <v>0</v>
      </c>
      <c r="FR19" s="745">
        <f t="shared" si="60"/>
        <v>0</v>
      </c>
      <c r="FS19" s="745">
        <f t="shared" si="60"/>
        <v>0</v>
      </c>
      <c r="FT19" s="745">
        <f t="shared" si="60"/>
        <v>0</v>
      </c>
      <c r="FU19" s="745">
        <f t="shared" si="60"/>
        <v>0</v>
      </c>
      <c r="FV19" s="745">
        <f t="shared" si="60"/>
        <v>0</v>
      </c>
      <c r="FW19" s="745">
        <f t="shared" si="60"/>
        <v>0</v>
      </c>
      <c r="FX19" s="745">
        <f t="shared" si="60"/>
        <v>0</v>
      </c>
      <c r="FY19" s="745">
        <f t="shared" si="60"/>
        <v>0</v>
      </c>
      <c r="FZ19" s="745">
        <f t="shared" si="60"/>
        <v>0</v>
      </c>
      <c r="GA19" s="745">
        <f t="shared" si="60"/>
        <v>0</v>
      </c>
      <c r="GB19" s="745">
        <f t="shared" si="60"/>
        <v>0</v>
      </c>
      <c r="GC19" s="745">
        <f t="shared" si="60"/>
        <v>0</v>
      </c>
      <c r="GD19" s="745">
        <f t="shared" si="60"/>
        <v>0</v>
      </c>
      <c r="GE19" s="745">
        <f t="shared" si="60"/>
        <v>0</v>
      </c>
      <c r="GF19" s="745">
        <f t="shared" si="60"/>
        <v>0</v>
      </c>
      <c r="GG19" s="745">
        <f t="shared" si="60"/>
        <v>0</v>
      </c>
      <c r="GH19" s="745">
        <f t="shared" si="60"/>
        <v>0</v>
      </c>
      <c r="GI19" s="745">
        <f t="shared" ref="GI19:HG19" si="61">IF(GI$11&gt;=DESIGN_LIFE,GH19,IF(AND(GI$11&gt;0,$CK19&lt;&gt;0),IF(INT((GI$11)/(DESIGN_LIFE/$CK19))=((GI$11)/(DESIGN_LIFE/$CK19)),$CM19+GH19,GH19),GH19))</f>
        <v>0</v>
      </c>
      <c r="GJ19" s="745">
        <f t="shared" si="61"/>
        <v>0</v>
      </c>
      <c r="GK19" s="745">
        <f t="shared" si="61"/>
        <v>0</v>
      </c>
      <c r="GL19" s="745">
        <f t="shared" si="61"/>
        <v>0</v>
      </c>
      <c r="GM19" s="745">
        <f t="shared" si="61"/>
        <v>0</v>
      </c>
      <c r="GN19" s="745">
        <f t="shared" si="61"/>
        <v>0</v>
      </c>
      <c r="GO19" s="745">
        <f t="shared" si="61"/>
        <v>0</v>
      </c>
      <c r="GP19" s="745">
        <f t="shared" si="61"/>
        <v>0</v>
      </c>
      <c r="GQ19" s="745">
        <f t="shared" si="61"/>
        <v>0</v>
      </c>
      <c r="GR19" s="745">
        <f t="shared" si="61"/>
        <v>0</v>
      </c>
      <c r="GS19" s="745">
        <f t="shared" si="61"/>
        <v>0</v>
      </c>
      <c r="GT19" s="745">
        <f t="shared" si="61"/>
        <v>0</v>
      </c>
      <c r="GU19" s="745">
        <f t="shared" si="61"/>
        <v>0</v>
      </c>
      <c r="GV19" s="745">
        <f t="shared" si="61"/>
        <v>0</v>
      </c>
      <c r="GW19" s="745">
        <f t="shared" si="61"/>
        <v>0</v>
      </c>
      <c r="GX19" s="745">
        <f t="shared" si="61"/>
        <v>0</v>
      </c>
      <c r="GY19" s="745">
        <f t="shared" si="61"/>
        <v>0</v>
      </c>
      <c r="GZ19" s="745">
        <f t="shared" si="61"/>
        <v>0</v>
      </c>
      <c r="HA19" s="745">
        <f t="shared" si="61"/>
        <v>0</v>
      </c>
      <c r="HB19" s="745">
        <f t="shared" si="61"/>
        <v>0</v>
      </c>
      <c r="HC19" s="745">
        <f t="shared" si="61"/>
        <v>0</v>
      </c>
      <c r="HD19" s="745">
        <f t="shared" si="61"/>
        <v>0</v>
      </c>
      <c r="HE19" s="745">
        <f t="shared" si="61"/>
        <v>0</v>
      </c>
      <c r="HF19" s="745">
        <f t="shared" si="61"/>
        <v>0</v>
      </c>
      <c r="HG19" s="745">
        <f t="shared" si="61"/>
        <v>0</v>
      </c>
      <c r="HH19" s="185"/>
    </row>
    <row r="20" spans="1:216" ht="20.100000000000001" customHeight="1">
      <c r="A20" s="520" t="str">
        <f t="shared" si="4"/>
        <v>LST_STR_ELEMENT</v>
      </c>
      <c r="B20" s="357"/>
      <c r="C20" s="115"/>
      <c r="D20" s="116"/>
      <c r="E20" s="117"/>
      <c r="F20" s="116"/>
      <c r="G20" s="350" t="e">
        <f>IF(TYPOLOGY = "Bridge", _xlfn.XLOOKUP($E20, BRIDGE_STR_ELEMENT, 'MATERIAL DATA'!$R$36:$R$74,,), _xlfn.XLOOKUP($BL20, 'LIFECYCLE MATERIAL DATA'!$A$5:$A$104, 'LIFECYCLE MATERIAL DATA'!$Q$5:$Q$104,,))</f>
        <v>#N/A</v>
      </c>
      <c r="H20" s="630"/>
      <c r="I20" s="631"/>
      <c r="J20" s="736"/>
      <c r="K20" s="116"/>
      <c r="L20" s="95"/>
      <c r="M20" s="358"/>
      <c r="N20" s="156">
        <f t="shared" si="32"/>
        <v>0</v>
      </c>
      <c r="O20" s="157" t="str">
        <f t="shared" si="20"/>
        <v/>
      </c>
      <c r="P20" s="158" t="str">
        <f t="shared" si="21"/>
        <v/>
      </c>
      <c r="Q20" s="158" t="str" cm="1">
        <f t="array" ref="Q20">IFERROR(_xlfn.IFS(AND($I20 = "Yes", $J20 =1),(($BX20+$BU20)/($J20) + ($BY20+$BR20 +$BZ20)),AND($I20 = "Yes", $J20 &gt;1), (($BX20+$BU20)/($J20) + ($BY20*2 +$BZ20)) ), "")</f>
        <v/>
      </c>
      <c r="R20" s="158" t="str">
        <f t="shared" si="5"/>
        <v/>
      </c>
      <c r="S20" s="159">
        <f t="shared" si="22"/>
        <v>0</v>
      </c>
      <c r="T20" s="159" t="str">
        <f t="shared" si="45"/>
        <v/>
      </c>
      <c r="U20" s="158" t="str">
        <f t="shared" si="33"/>
        <v/>
      </c>
      <c r="V20" s="396" t="str">
        <f t="shared" si="23"/>
        <v/>
      </c>
      <c r="W20" s="156" t="str">
        <f t="shared" si="7"/>
        <v/>
      </c>
      <c r="X20" s="160">
        <f t="shared" si="8"/>
        <v>0</v>
      </c>
      <c r="Y20" s="274" t="s">
        <v>415</v>
      </c>
      <c r="Z20" s="745" t="str">
        <f>'MATERIAL DATA'!$Q44</f>
        <v>2.2.1 Columns</v>
      </c>
      <c r="AA20" s="768">
        <f t="shared" ref="AA20:AA37" si="62">SUMIF($E$12:$E$43,Z20,$O$12:$O$43) + SUMIF($E$12:$E$43,Z20,$P$12:$P$43) + SUMIF($E$12:$E$43,Z20,$R$12:$R$43) + SUMIF($E$12:$E$43,Z20,$Q$12:$Q$43)</f>
        <v>0</v>
      </c>
      <c r="AB20" s="745"/>
      <c r="AC20" s="199" t="str">
        <f>'MATERIAL DATA'!Q18</f>
        <v>2.2.2 Upper floor and roof - non-structural slabs</v>
      </c>
      <c r="AD20" s="754">
        <f ca="1">SUMIF($E$12:$E$45,AC20,$O$12:$O$45)+SUMIF($E$12:$E$45,AC20,$P$12:$P$45)+SUMIF($E$12:$E$45,AC20,R$12:$R$45) +SUMIF($E$12:$E$45, AC20, $Q$12:$Q$43)</f>
        <v>0</v>
      </c>
      <c r="AE20" s="745"/>
      <c r="AF20" s="185"/>
      <c r="AG20" s="185"/>
      <c r="AH20" s="745" t="s">
        <v>797</v>
      </c>
      <c r="AI20" s="754">
        <f ca="1">SUM(AD25,AD26)</f>
        <v>0</v>
      </c>
      <c r="AJ20" s="780">
        <f t="shared" ca="1" si="38"/>
        <v>0</v>
      </c>
      <c r="AK20" s="745"/>
      <c r="AL20" s="745"/>
      <c r="AM20" s="745"/>
      <c r="AN20" s="745" t="s">
        <v>312</v>
      </c>
      <c r="AO20" s="745">
        <f t="shared" si="39"/>
        <v>0</v>
      </c>
      <c r="AP20" s="745"/>
      <c r="AQ20" s="745"/>
      <c r="AR20" s="745"/>
      <c r="AS20" s="745"/>
      <c r="AT20" s="745"/>
      <c r="AU20" s="185"/>
      <c r="AV20" s="185"/>
      <c r="AW20" s="185"/>
      <c r="AX20" s="185"/>
      <c r="AY20" s="185"/>
      <c r="AZ20" s="185"/>
      <c r="BA20" s="185"/>
      <c r="BB20" s="745"/>
      <c r="BC20" s="745"/>
      <c r="BD20" s="745"/>
      <c r="BE20" s="745"/>
      <c r="BF20" s="745"/>
      <c r="BG20" s="745"/>
      <c r="BH20" s="745"/>
      <c r="BI20" s="745"/>
      <c r="BJ20" s="745"/>
      <c r="BK20" s="209" t="str">
        <f t="shared" si="40"/>
        <v>ER</v>
      </c>
      <c r="BL20" s="209" t="str">
        <f t="shared" si="9"/>
        <v xml:space="preserve"> -  - </v>
      </c>
      <c r="BM20" s="745" t="str" cm="1">
        <f t="array" ref="BM20">_xlfn.IFS(OR(AND(TYPOLOGY &lt;&gt; "Bridge", B20="concrete",D20&lt;&gt;"Reinforced - 150mm hollow core slab"),C20="Concrete_EPD",),"Reinforcement",(OR(AND(TYPOLOGY="Bridge",B20="concrete",D20&lt;&gt;"Reinforced - 150mm hollow core slab"),C20="Concrete_EPD",)),"Bridge_Reinforcement",TRUE, "No_Reinforcement")</f>
        <v>No_Reinforcement</v>
      </c>
      <c r="BN20" s="186" t="e">
        <f>_xlfn.XLOOKUP($BL20,'LIFECYCLE MATERIAL DATA'!$A$5:$A$104,'LIFECYCLE MATERIAL DATA'!$D$5:$D$104,)</f>
        <v>#N/A</v>
      </c>
      <c r="BO20" s="186">
        <f>IFERROR(IF(M20&lt;&gt;0,_xlfn.XLOOKUP(M20,'Custom Data'!S16:S45,'Custom Data'!T16:T45,,-1),0),0)</f>
        <v>0</v>
      </c>
      <c r="BP20" s="186">
        <f t="shared" si="10"/>
        <v>0</v>
      </c>
      <c r="BQ20" s="846" t="str">
        <f t="shared" si="11"/>
        <v>ER</v>
      </c>
      <c r="BR20" s="745" t="str">
        <f>IFERROR(_xlfn.XLOOKUP($BL20,'LIFECYCLE MATERIAL DATA'!$A$5:$A$104,'LIFECYCLE MATERIAL DATA'!$I$5:$I$104,,)*($BQ20/1000)+_xlfn.XLOOKUP('Project Info'!$C$15,'LIFECYCLE MATERIAL DATA'!$A$5:$A$104,'LIFECYCLE MATERIAL DATA'!$I$5:$I$104,,)*($BP20/1000),"")</f>
        <v/>
      </c>
      <c r="BS20" s="745" t="str">
        <f>IFERROR(_xlfn.XLOOKUP($BL20,'LIFECYCLE MATERIAL DATA'!$A$5:$A$104, 'LIFECYCLE MATERIAL DATA'!$J$5:$J$104,,)*($BQ20/1000)+_xlfn.XLOOKUP('Project Info'!$C$15,'LIFECYCLE MATERIAL DATA'!$A$5:$A$104,'LIFECYCLE MATERIAL DATA'!$J$5:$J$104,,)*($BP20/1000),"")</f>
        <v/>
      </c>
      <c r="BT20" s="745" t="str">
        <f>IFERROR(_xlfn.XLOOKUP($BL20,'LIFECYCLE MATERIAL DATA'!$A$5:$A$104, 'LIFECYCLE MATERIAL DATA'!$K$5:$K$104,,)*($BQ20/1000),"")</f>
        <v/>
      </c>
      <c r="BU20" s="185" t="str">
        <f>IFERROR(_xlfn.XLOOKUP($BL20,'LIFECYCLE MATERIAL DATA'!$A$5:$A$104,'LIFECYCLE MATERIAL DATA'!$L$5:$L$104,,)*($BQ20/1000)+_xlfn.XLOOKUP('Project Info'!$C$15,'LIFECYCLE MATERIAL DATA'!$A$5:$A$104,'LIFECYCLE MATERIAL DATA'!$L$5:$L$104,,)*($BP20/1000),"")</f>
        <v/>
      </c>
      <c r="BV20" s="745" t="str">
        <f t="shared" si="25"/>
        <v/>
      </c>
      <c r="BW20" s="745" t="str">
        <f>IF($K20='MATERIAL DATA'!$O$5,$L20, IF($K20='MATERIAL DATA'!$O$6,$L20/(1000*'Scheme 5'!$BN20),""))</f>
        <v/>
      </c>
      <c r="BX20" s="745" t="str">
        <f>IFERROR(((_xlfn.XLOOKUP($BL20,'LIFECYCLE MATERIAL DATA'!$A$5:$A$104,'LIFECYCLE MATERIAL DATA'!$F$5:$F$104,,))*$BQ20/1000+_xlfn.XLOOKUP('Project Info'!$C$15,'LIFECYCLE MATERIAL DATA'!$A$5:$A$104,'LIFECYCLE MATERIAL DATA'!$F$5:$F$104,,)*$BP20/1000),"")</f>
        <v/>
      </c>
      <c r="BY20" s="771" t="str">
        <f>IFERROR((_xlfn.XLOOKUP($BL20,'LIFECYCLE MATERIAL DATA'!$A$5:$A$104,'LIFECYCLE MATERIAL DATA'!$G$5:$G$104,,)*$BQ20/1000++_xlfn.XLOOKUP('Project Info'!$C$15,'LIFECYCLE MATERIAL DATA'!$A$5:$A$104,'LIFECYCLE MATERIAL DATA'!$G$5:$G$104,,)*$BP20/1000),"")</f>
        <v/>
      </c>
      <c r="BZ20" s="745" t="str">
        <f>IFERROR(_xlfn.XLOOKUP('Scheme 5'!$BL20,'LIFECYCLE MATERIAL DATA'!$A$5:$A$104,'LIFECYCLE MATERIAL DATA'!$H$5:$H$104,,)*SUM($BX20+$BY20+$CB20+$CC20), "")</f>
        <v/>
      </c>
      <c r="CA20" s="185"/>
      <c r="CB20" s="743" t="str">
        <f>IFERROR((_xlfn.XLOOKUP($BL20,'LIFECYCLE MATERIAL DATA'!$A$5:$A$104, 'LIFECYCLE MATERIAL DATA'!$M$5:$M$104)*$BQ20/1000++_xlfn.XLOOKUP('Project Info'!$C$15,'LIFECYCLE MATERIAL DATA'!$A$5:$A$104,'LIFECYCLE MATERIAL DATA'!$M$5:$M$104)*$BP20/1000),"")</f>
        <v/>
      </c>
      <c r="CC20" s="745">
        <f>IFERROR(IF(OR($B20="Timber",$C20="Timber_EPD", $C20="Bamboo"),_xlfn.XLOOKUP($BL20,'LIFECYCLE MATERIAL DATA Master'!$A$5:$A$104,'LIFECYCLE MATERIAL DATA Master'!$E$5:$E$104,,)*$BQ20,0),"")/1000</f>
        <v>0</v>
      </c>
      <c r="CD20" s="185" t="str">
        <f>IFERROR((_xlfn.XLOOKUP($BL20,'LIFECYCLE MATERIAL DATA'!$A$5:$A$104,'LIFECYCLE MATERIAL DATA'!$N$5:$N$104,,)*$BQ20/1000++_xlfn.XLOOKUP('Project Info'!$C$15,'LIFECYCLE MATERIAL DATA'!$A$5:$A$104,'LIFECYCLE MATERIAL DATA'!$N$5:$N$104,,)*$BP20/1000),"")</f>
        <v/>
      </c>
      <c r="CE20" s="745"/>
      <c r="CF20" s="745"/>
      <c r="CG20" s="745"/>
      <c r="CH20" s="772">
        <f>IFERROR(1+_xlfn.XLOOKUP($BL20,'LIFECYCLE MATERIAL DATA'!$A$5:$A$104,'LIFECYCLE MATERIAL DATA'!$H$5:$H$104,,),0)</f>
        <v>0</v>
      </c>
      <c r="CI20" s="765">
        <f t="shared" si="12"/>
        <v>0</v>
      </c>
      <c r="CJ20" s="773">
        <f t="shared" si="13"/>
        <v>0</v>
      </c>
      <c r="CK20" s="774">
        <f t="shared" si="14"/>
        <v>0</v>
      </c>
      <c r="CL20" s="767">
        <f t="shared" si="26"/>
        <v>0</v>
      </c>
      <c r="CM20" s="775">
        <f t="shared" si="27"/>
        <v>0</v>
      </c>
      <c r="CN20" s="769">
        <v>0</v>
      </c>
      <c r="CO20" s="745">
        <f t="shared" si="15"/>
        <v>0</v>
      </c>
      <c r="CP20" s="745">
        <f t="shared" si="15"/>
        <v>0</v>
      </c>
      <c r="CQ20" s="745">
        <f t="shared" ref="CQ20:DV20" si="63">IF(CQ$11&gt;=DESIGN_LIFE,CP20,IF(AND(CQ$11&gt;0,$CK20&lt;&gt;0),IF(INT((CQ$11)/(DESIGN_LIFE/$CK20))=((CQ$11)/(DESIGN_LIFE/$CK20)),$CM20+CP20,CP20),CP20))</f>
        <v>0</v>
      </c>
      <c r="CR20" s="745">
        <f t="shared" si="63"/>
        <v>0</v>
      </c>
      <c r="CS20" s="745">
        <f t="shared" si="63"/>
        <v>0</v>
      </c>
      <c r="CT20" s="745">
        <f t="shared" si="63"/>
        <v>0</v>
      </c>
      <c r="CU20" s="745">
        <f t="shared" si="63"/>
        <v>0</v>
      </c>
      <c r="CV20" s="745">
        <f t="shared" si="63"/>
        <v>0</v>
      </c>
      <c r="CW20" s="745">
        <f t="shared" si="63"/>
        <v>0</v>
      </c>
      <c r="CX20" s="745">
        <f t="shared" si="63"/>
        <v>0</v>
      </c>
      <c r="CY20" s="745">
        <f t="shared" si="63"/>
        <v>0</v>
      </c>
      <c r="CZ20" s="745">
        <f t="shared" si="63"/>
        <v>0</v>
      </c>
      <c r="DA20" s="745">
        <f t="shared" si="63"/>
        <v>0</v>
      </c>
      <c r="DB20" s="745">
        <f t="shared" si="63"/>
        <v>0</v>
      </c>
      <c r="DC20" s="745">
        <f t="shared" si="63"/>
        <v>0</v>
      </c>
      <c r="DD20" s="745">
        <f t="shared" si="63"/>
        <v>0</v>
      </c>
      <c r="DE20" s="745">
        <f t="shared" si="63"/>
        <v>0</v>
      </c>
      <c r="DF20" s="745">
        <f t="shared" si="63"/>
        <v>0</v>
      </c>
      <c r="DG20" s="745">
        <f t="shared" si="63"/>
        <v>0</v>
      </c>
      <c r="DH20" s="745">
        <f t="shared" si="63"/>
        <v>0</v>
      </c>
      <c r="DI20" s="745">
        <f t="shared" si="63"/>
        <v>0</v>
      </c>
      <c r="DJ20" s="745">
        <f t="shared" si="63"/>
        <v>0</v>
      </c>
      <c r="DK20" s="745">
        <f t="shared" si="63"/>
        <v>0</v>
      </c>
      <c r="DL20" s="745">
        <f t="shared" si="63"/>
        <v>0</v>
      </c>
      <c r="DM20" s="745">
        <f t="shared" si="63"/>
        <v>0</v>
      </c>
      <c r="DN20" s="745">
        <f t="shared" si="63"/>
        <v>0</v>
      </c>
      <c r="DO20" s="745">
        <f t="shared" si="63"/>
        <v>0</v>
      </c>
      <c r="DP20" s="745">
        <f t="shared" si="63"/>
        <v>0</v>
      </c>
      <c r="DQ20" s="745">
        <f t="shared" si="63"/>
        <v>0</v>
      </c>
      <c r="DR20" s="745">
        <f t="shared" si="63"/>
        <v>0</v>
      </c>
      <c r="DS20" s="745">
        <f t="shared" si="63"/>
        <v>0</v>
      </c>
      <c r="DT20" s="745">
        <f t="shared" si="63"/>
        <v>0</v>
      </c>
      <c r="DU20" s="745">
        <f t="shared" si="63"/>
        <v>0</v>
      </c>
      <c r="DV20" s="745">
        <f t="shared" si="63"/>
        <v>0</v>
      </c>
      <c r="DW20" s="745">
        <f t="shared" ref="DW20:FB20" si="64">IF(DW$11&gt;=DESIGN_LIFE,DV20,IF(AND(DW$11&gt;0,$CK20&lt;&gt;0),IF(INT((DW$11)/(DESIGN_LIFE/$CK20))=((DW$11)/(DESIGN_LIFE/$CK20)),$CM20+DV20,DV20),DV20))</f>
        <v>0</v>
      </c>
      <c r="DX20" s="745">
        <f t="shared" si="64"/>
        <v>0</v>
      </c>
      <c r="DY20" s="745">
        <f t="shared" si="64"/>
        <v>0</v>
      </c>
      <c r="DZ20" s="745">
        <f t="shared" si="64"/>
        <v>0</v>
      </c>
      <c r="EA20" s="745">
        <f t="shared" si="64"/>
        <v>0</v>
      </c>
      <c r="EB20" s="745">
        <f t="shared" si="64"/>
        <v>0</v>
      </c>
      <c r="EC20" s="745">
        <f t="shared" si="64"/>
        <v>0</v>
      </c>
      <c r="ED20" s="745">
        <f t="shared" si="64"/>
        <v>0</v>
      </c>
      <c r="EE20" s="745">
        <f t="shared" si="64"/>
        <v>0</v>
      </c>
      <c r="EF20" s="745">
        <f t="shared" si="64"/>
        <v>0</v>
      </c>
      <c r="EG20" s="745">
        <f t="shared" si="64"/>
        <v>0</v>
      </c>
      <c r="EH20" s="745">
        <f t="shared" si="64"/>
        <v>0</v>
      </c>
      <c r="EI20" s="745">
        <f t="shared" si="64"/>
        <v>0</v>
      </c>
      <c r="EJ20" s="745">
        <f t="shared" si="64"/>
        <v>0</v>
      </c>
      <c r="EK20" s="745">
        <f t="shared" si="64"/>
        <v>0</v>
      </c>
      <c r="EL20" s="745">
        <f t="shared" si="64"/>
        <v>0</v>
      </c>
      <c r="EM20" s="745">
        <f t="shared" si="64"/>
        <v>0</v>
      </c>
      <c r="EN20" s="745">
        <f t="shared" si="64"/>
        <v>0</v>
      </c>
      <c r="EO20" s="745">
        <f t="shared" si="64"/>
        <v>0</v>
      </c>
      <c r="EP20" s="745">
        <f t="shared" si="64"/>
        <v>0</v>
      </c>
      <c r="EQ20" s="745">
        <f t="shared" si="64"/>
        <v>0</v>
      </c>
      <c r="ER20" s="745">
        <f t="shared" si="64"/>
        <v>0</v>
      </c>
      <c r="ES20" s="745">
        <f t="shared" si="64"/>
        <v>0</v>
      </c>
      <c r="ET20" s="745">
        <f t="shared" si="64"/>
        <v>0</v>
      </c>
      <c r="EU20" s="745">
        <f t="shared" si="64"/>
        <v>0</v>
      </c>
      <c r="EV20" s="745">
        <f t="shared" si="64"/>
        <v>0</v>
      </c>
      <c r="EW20" s="745">
        <f t="shared" si="64"/>
        <v>0</v>
      </c>
      <c r="EX20" s="745">
        <f t="shared" si="64"/>
        <v>0</v>
      </c>
      <c r="EY20" s="745">
        <f t="shared" si="64"/>
        <v>0</v>
      </c>
      <c r="EZ20" s="745">
        <f t="shared" si="64"/>
        <v>0</v>
      </c>
      <c r="FA20" s="745">
        <f t="shared" si="64"/>
        <v>0</v>
      </c>
      <c r="FB20" s="745">
        <f t="shared" si="64"/>
        <v>0</v>
      </c>
      <c r="FC20" s="745">
        <f t="shared" ref="FC20:GH20" si="65">IF(FC$11&gt;=DESIGN_LIFE,FB20,IF(AND(FC$11&gt;0,$CK20&lt;&gt;0),IF(INT((FC$11)/(DESIGN_LIFE/$CK20))=((FC$11)/(DESIGN_LIFE/$CK20)),$CM20+FB20,FB20),FB20))</f>
        <v>0</v>
      </c>
      <c r="FD20" s="745">
        <f t="shared" si="65"/>
        <v>0</v>
      </c>
      <c r="FE20" s="745">
        <f t="shared" si="65"/>
        <v>0</v>
      </c>
      <c r="FF20" s="745">
        <f t="shared" si="65"/>
        <v>0</v>
      </c>
      <c r="FG20" s="745">
        <f t="shared" si="65"/>
        <v>0</v>
      </c>
      <c r="FH20" s="745">
        <f t="shared" si="65"/>
        <v>0</v>
      </c>
      <c r="FI20" s="745">
        <f t="shared" si="65"/>
        <v>0</v>
      </c>
      <c r="FJ20" s="745">
        <f t="shared" si="65"/>
        <v>0</v>
      </c>
      <c r="FK20" s="745">
        <f t="shared" si="65"/>
        <v>0</v>
      </c>
      <c r="FL20" s="745">
        <f t="shared" si="65"/>
        <v>0</v>
      </c>
      <c r="FM20" s="745">
        <f t="shared" si="65"/>
        <v>0</v>
      </c>
      <c r="FN20" s="745">
        <f t="shared" si="65"/>
        <v>0</v>
      </c>
      <c r="FO20" s="745">
        <f t="shared" si="65"/>
        <v>0</v>
      </c>
      <c r="FP20" s="745">
        <f t="shared" si="65"/>
        <v>0</v>
      </c>
      <c r="FQ20" s="745">
        <f t="shared" si="65"/>
        <v>0</v>
      </c>
      <c r="FR20" s="745">
        <f t="shared" si="65"/>
        <v>0</v>
      </c>
      <c r="FS20" s="745">
        <f t="shared" si="65"/>
        <v>0</v>
      </c>
      <c r="FT20" s="745">
        <f t="shared" si="65"/>
        <v>0</v>
      </c>
      <c r="FU20" s="745">
        <f t="shared" si="65"/>
        <v>0</v>
      </c>
      <c r="FV20" s="745">
        <f t="shared" si="65"/>
        <v>0</v>
      </c>
      <c r="FW20" s="745">
        <f t="shared" si="65"/>
        <v>0</v>
      </c>
      <c r="FX20" s="745">
        <f t="shared" si="65"/>
        <v>0</v>
      </c>
      <c r="FY20" s="745">
        <f t="shared" si="65"/>
        <v>0</v>
      </c>
      <c r="FZ20" s="745">
        <f t="shared" si="65"/>
        <v>0</v>
      </c>
      <c r="GA20" s="745">
        <f t="shared" si="65"/>
        <v>0</v>
      </c>
      <c r="GB20" s="745">
        <f t="shared" si="65"/>
        <v>0</v>
      </c>
      <c r="GC20" s="745">
        <f t="shared" si="65"/>
        <v>0</v>
      </c>
      <c r="GD20" s="745">
        <f t="shared" si="65"/>
        <v>0</v>
      </c>
      <c r="GE20" s="745">
        <f t="shared" si="65"/>
        <v>0</v>
      </c>
      <c r="GF20" s="745">
        <f t="shared" si="65"/>
        <v>0</v>
      </c>
      <c r="GG20" s="745">
        <f t="shared" si="65"/>
        <v>0</v>
      </c>
      <c r="GH20" s="745">
        <f t="shared" si="65"/>
        <v>0</v>
      </c>
      <c r="GI20" s="745">
        <f t="shared" ref="GI20:HG20" si="66">IF(GI$11&gt;=DESIGN_LIFE,GH20,IF(AND(GI$11&gt;0,$CK20&lt;&gt;0),IF(INT((GI$11)/(DESIGN_LIFE/$CK20))=((GI$11)/(DESIGN_LIFE/$CK20)),$CM20+GH20,GH20),GH20))</f>
        <v>0</v>
      </c>
      <c r="GJ20" s="745">
        <f t="shared" si="66"/>
        <v>0</v>
      </c>
      <c r="GK20" s="745">
        <f t="shared" si="66"/>
        <v>0</v>
      </c>
      <c r="GL20" s="745">
        <f t="shared" si="66"/>
        <v>0</v>
      </c>
      <c r="GM20" s="745">
        <f t="shared" si="66"/>
        <v>0</v>
      </c>
      <c r="GN20" s="745">
        <f t="shared" si="66"/>
        <v>0</v>
      </c>
      <c r="GO20" s="745">
        <f t="shared" si="66"/>
        <v>0</v>
      </c>
      <c r="GP20" s="745">
        <f t="shared" si="66"/>
        <v>0</v>
      </c>
      <c r="GQ20" s="745">
        <f t="shared" si="66"/>
        <v>0</v>
      </c>
      <c r="GR20" s="745">
        <f t="shared" si="66"/>
        <v>0</v>
      </c>
      <c r="GS20" s="745">
        <f t="shared" si="66"/>
        <v>0</v>
      </c>
      <c r="GT20" s="745">
        <f t="shared" si="66"/>
        <v>0</v>
      </c>
      <c r="GU20" s="745">
        <f t="shared" si="66"/>
        <v>0</v>
      </c>
      <c r="GV20" s="745">
        <f t="shared" si="66"/>
        <v>0</v>
      </c>
      <c r="GW20" s="745">
        <f t="shared" si="66"/>
        <v>0</v>
      </c>
      <c r="GX20" s="745">
        <f t="shared" si="66"/>
        <v>0</v>
      </c>
      <c r="GY20" s="745">
        <f t="shared" si="66"/>
        <v>0</v>
      </c>
      <c r="GZ20" s="745">
        <f t="shared" si="66"/>
        <v>0</v>
      </c>
      <c r="HA20" s="745">
        <f t="shared" si="66"/>
        <v>0</v>
      </c>
      <c r="HB20" s="745">
        <f t="shared" si="66"/>
        <v>0</v>
      </c>
      <c r="HC20" s="745">
        <f t="shared" si="66"/>
        <v>0</v>
      </c>
      <c r="HD20" s="745">
        <f t="shared" si="66"/>
        <v>0</v>
      </c>
      <c r="HE20" s="745">
        <f t="shared" si="66"/>
        <v>0</v>
      </c>
      <c r="HF20" s="745">
        <f t="shared" si="66"/>
        <v>0</v>
      </c>
      <c r="HG20" s="745">
        <f t="shared" si="66"/>
        <v>0</v>
      </c>
      <c r="HH20" s="185"/>
    </row>
    <row r="21" spans="1:216" ht="20.100000000000001" customHeight="1">
      <c r="A21" s="520" t="str">
        <f t="shared" si="4"/>
        <v>LST_STR_ELEMENT</v>
      </c>
      <c r="B21" s="357"/>
      <c r="C21" s="115"/>
      <c r="D21" s="116"/>
      <c r="E21" s="117"/>
      <c r="F21" s="116"/>
      <c r="G21" s="350" t="e">
        <f>IF(TYPOLOGY = "Bridge", _xlfn.XLOOKUP($E21, BRIDGE_STR_ELEMENT, 'MATERIAL DATA'!$R$36:$R$74,,), _xlfn.XLOOKUP($BL21, 'LIFECYCLE MATERIAL DATA'!$A$5:$A$104, 'LIFECYCLE MATERIAL DATA'!$Q$5:$Q$104,,))</f>
        <v>#N/A</v>
      </c>
      <c r="H21" s="630"/>
      <c r="I21" s="631"/>
      <c r="J21" s="736"/>
      <c r="K21" s="116"/>
      <c r="L21" s="95"/>
      <c r="M21" s="358"/>
      <c r="N21" s="156">
        <f t="shared" si="32"/>
        <v>0</v>
      </c>
      <c r="O21" s="157" t="str">
        <f t="shared" si="20"/>
        <v/>
      </c>
      <c r="P21" s="158" t="str">
        <f t="shared" si="21"/>
        <v/>
      </c>
      <c r="Q21" s="158" t="str" cm="1">
        <f t="array" ref="Q21">IFERROR(_xlfn.IFS(AND($I21 = "Yes", $J21 =1),(($BX21+$BU21)/($J21) + ($BY21+$BR21 +$BZ21)),AND($I21 = "Yes", $J21 &gt;1), (($BX21+$BU21)/($J21) + ($BY21*2 +$BZ21)) ), "")</f>
        <v/>
      </c>
      <c r="R21" s="158" t="str">
        <f t="shared" si="5"/>
        <v/>
      </c>
      <c r="S21" s="159">
        <f t="shared" si="22"/>
        <v>0</v>
      </c>
      <c r="T21" s="159" t="str">
        <f t="shared" si="45"/>
        <v/>
      </c>
      <c r="U21" s="158" t="str">
        <f t="shared" si="33"/>
        <v/>
      </c>
      <c r="V21" s="396" t="str">
        <f t="shared" si="23"/>
        <v/>
      </c>
      <c r="W21" s="156" t="str">
        <f t="shared" si="7"/>
        <v/>
      </c>
      <c r="X21" s="160">
        <f t="shared" si="8"/>
        <v>0</v>
      </c>
      <c r="Y21" s="274" t="s">
        <v>415</v>
      </c>
      <c r="Z21" s="745" t="str">
        <f>'MATERIAL DATA'!$Q45</f>
        <v>2.2.2 Walls</v>
      </c>
      <c r="AA21" s="768">
        <f t="shared" si="62"/>
        <v>0</v>
      </c>
      <c r="AB21" s="745"/>
      <c r="AC21" s="199" t="str">
        <f>'MATERIAL DATA'!Q19</f>
        <v>2.4.1 Stairs</v>
      </c>
      <c r="AD21" s="754">
        <f ca="1">SUMIF($E$12:$E$45,AC21,$O$12:$O$45)+SUMIF($E$12:$E$45,AC21,$P$12:$P$45)+SUMIF($E$12:$E$45,AC21,R$12:$R$45) +SUMIF($E$12:$E$45, AC21, $Q$12:$Q$43)</f>
        <v>0</v>
      </c>
      <c r="AE21" s="745"/>
      <c r="AF21" s="185"/>
      <c r="AG21" s="185"/>
      <c r="AH21" s="745" t="s">
        <v>16</v>
      </c>
      <c r="AI21" s="754">
        <f ca="1">SUM(AD7,AD8,AD9,AD10,AD11,AD21:AD23,AD27:AD29)</f>
        <v>0</v>
      </c>
      <c r="AJ21" s="780">
        <f t="shared" ca="1" si="38"/>
        <v>0</v>
      </c>
      <c r="AK21" s="745"/>
      <c r="AL21" s="745"/>
      <c r="AM21" s="745"/>
      <c r="AN21" s="745" t="s">
        <v>862</v>
      </c>
      <c r="AO21" s="745">
        <f t="shared" si="39"/>
        <v>0</v>
      </c>
      <c r="AP21" s="745"/>
      <c r="AQ21" s="745"/>
      <c r="AR21" s="745"/>
      <c r="AS21" s="745"/>
      <c r="AT21" s="745"/>
      <c r="AU21" s="185"/>
      <c r="AV21" s="185"/>
      <c r="AW21" s="185"/>
      <c r="AX21" s="185"/>
      <c r="AY21" s="185"/>
      <c r="AZ21" s="185"/>
      <c r="BA21" s="185"/>
      <c r="BB21" s="745"/>
      <c r="BC21" s="745"/>
      <c r="BD21" s="745"/>
      <c r="BE21" s="745"/>
      <c r="BF21" s="745"/>
      <c r="BG21" s="745"/>
      <c r="BH21" s="745"/>
      <c r="BI21" s="745"/>
      <c r="BJ21" s="745"/>
      <c r="BK21" s="209" t="str">
        <f t="shared" si="40"/>
        <v>ER</v>
      </c>
      <c r="BL21" s="209" t="str">
        <f t="shared" si="9"/>
        <v xml:space="preserve"> -  - </v>
      </c>
      <c r="BM21" s="745" t="str" cm="1">
        <f t="array" ref="BM21">_xlfn.IFS(OR(AND(TYPOLOGY &lt;&gt; "Bridge", B21="concrete",D21&lt;&gt;"Reinforced - 150mm hollow core slab"),C21="Concrete_EPD",),"Reinforcement",(OR(AND(TYPOLOGY="Bridge",B21="concrete",D21&lt;&gt;"Reinforced - 150mm hollow core slab"),C21="Concrete_EPD",)),"Bridge_Reinforcement",TRUE, "No_Reinforcement")</f>
        <v>No_Reinforcement</v>
      </c>
      <c r="BN21" s="186" t="e">
        <f>_xlfn.XLOOKUP($BL21,'LIFECYCLE MATERIAL DATA'!$A$5:$A$104,'LIFECYCLE MATERIAL DATA'!$D$5:$D$104,)</f>
        <v>#N/A</v>
      </c>
      <c r="BO21" s="186">
        <f>IFERROR(IF(M21&lt;&gt;0,_xlfn.XLOOKUP(M21,'Custom Data'!S16:S45,'Custom Data'!T16:T45,,-1),0),0)</f>
        <v>0</v>
      </c>
      <c r="BP21" s="186">
        <f t="shared" si="10"/>
        <v>0</v>
      </c>
      <c r="BQ21" s="846" t="str">
        <f t="shared" si="11"/>
        <v>ER</v>
      </c>
      <c r="BR21" s="745" t="str">
        <f>IFERROR(_xlfn.XLOOKUP($BL21,'LIFECYCLE MATERIAL DATA'!$A$5:$A$104,'LIFECYCLE MATERIAL DATA'!$I$5:$I$104,,)*($BQ21/1000)+_xlfn.XLOOKUP('Project Info'!$C$15,'LIFECYCLE MATERIAL DATA'!$A$5:$A$104,'LIFECYCLE MATERIAL DATA'!$I$5:$I$104,,)*($BP21/1000),"")</f>
        <v/>
      </c>
      <c r="BS21" s="745" t="str">
        <f>IFERROR(_xlfn.XLOOKUP($BL21,'LIFECYCLE MATERIAL DATA'!$A$5:$A$104, 'LIFECYCLE MATERIAL DATA'!$J$5:$J$104,,)*($BQ21/1000)+_xlfn.XLOOKUP('Project Info'!$C$15,'LIFECYCLE MATERIAL DATA'!$A$5:$A$104,'LIFECYCLE MATERIAL DATA'!$J$5:$J$104,,)*($BP21/1000),"")</f>
        <v/>
      </c>
      <c r="BT21" s="745" t="str">
        <f>IFERROR(_xlfn.XLOOKUP($BL21,'LIFECYCLE MATERIAL DATA'!$A$5:$A$104, 'LIFECYCLE MATERIAL DATA'!$K$5:$K$104,,)*($BQ21/1000),"")</f>
        <v/>
      </c>
      <c r="BU21" s="185" t="str">
        <f>IFERROR(_xlfn.XLOOKUP($BL21,'LIFECYCLE MATERIAL DATA'!$A$5:$A$104,'LIFECYCLE MATERIAL DATA'!$L$5:$L$104,,)*($BQ21/1000)+_xlfn.XLOOKUP('Project Info'!$C$15,'LIFECYCLE MATERIAL DATA'!$A$5:$A$104,'LIFECYCLE MATERIAL DATA'!$L$5:$L$104,,)*($BP21/1000),"")</f>
        <v/>
      </c>
      <c r="BV21" s="745" t="str">
        <f t="shared" si="25"/>
        <v/>
      </c>
      <c r="BW21" s="745" t="str">
        <f>IF($K21='MATERIAL DATA'!$O$5,$L21, IF($K21='MATERIAL DATA'!$O$6,$L21/(1000*'Scheme 5'!$BN21),""))</f>
        <v/>
      </c>
      <c r="BX21" s="745" t="str">
        <f>IFERROR(((_xlfn.XLOOKUP($BL21,'LIFECYCLE MATERIAL DATA'!$A$5:$A$104,'LIFECYCLE MATERIAL DATA'!$F$5:$F$104,,))*$BQ21/1000+_xlfn.XLOOKUP('Project Info'!$C$15,'LIFECYCLE MATERIAL DATA'!$A$5:$A$104,'LIFECYCLE MATERIAL DATA'!$F$5:$F$104,,)*$BP21/1000),"")</f>
        <v/>
      </c>
      <c r="BY21" s="771" t="str">
        <f>IFERROR((_xlfn.XLOOKUP($BL21,'LIFECYCLE MATERIAL DATA'!$A$5:$A$104,'LIFECYCLE MATERIAL DATA'!$G$5:$G$104,,)*$BQ21/1000++_xlfn.XLOOKUP('Project Info'!$C$15,'LIFECYCLE MATERIAL DATA'!$A$5:$A$104,'LIFECYCLE MATERIAL DATA'!$G$5:$G$104,,)*$BP21/1000),"")</f>
        <v/>
      </c>
      <c r="BZ21" s="745" t="str">
        <f>IFERROR(_xlfn.XLOOKUP('Scheme 5'!$BL21,'LIFECYCLE MATERIAL DATA'!$A$5:$A$104,'LIFECYCLE MATERIAL DATA'!$H$5:$H$104,,)*SUM($BX21+$BY21+$CB21+$CC21), "")</f>
        <v/>
      </c>
      <c r="CA21" s="185"/>
      <c r="CB21" s="743" t="str">
        <f>IFERROR((_xlfn.XLOOKUP($BL21,'LIFECYCLE MATERIAL DATA'!$A$5:$A$104, 'LIFECYCLE MATERIAL DATA'!$M$5:$M$104)*$BQ21/1000++_xlfn.XLOOKUP('Project Info'!$C$15,'LIFECYCLE MATERIAL DATA'!$A$5:$A$104,'LIFECYCLE MATERIAL DATA'!$M$5:$M$104)*$BP21/1000),"")</f>
        <v/>
      </c>
      <c r="CC21" s="745">
        <f>IFERROR(IF(OR($B21="Timber",$C21="Timber_EPD", $C21="Bamboo"),_xlfn.XLOOKUP($BL21,'LIFECYCLE MATERIAL DATA Master'!$A$5:$A$104,'LIFECYCLE MATERIAL DATA Master'!$E$5:$E$104,,)*$BQ21,0),"")/1000</f>
        <v>0</v>
      </c>
      <c r="CD21" s="185" t="str">
        <f>IFERROR((_xlfn.XLOOKUP($BL21,'LIFECYCLE MATERIAL DATA'!$A$5:$A$104,'LIFECYCLE MATERIAL DATA'!$N$5:$N$104,,)*$BQ21/1000++_xlfn.XLOOKUP('Project Info'!$C$15,'LIFECYCLE MATERIAL DATA'!$A$5:$A$104,'LIFECYCLE MATERIAL DATA'!$N$5:$N$104,,)*$BP21/1000),"")</f>
        <v/>
      </c>
      <c r="CE21" s="209"/>
      <c r="CF21" s="209"/>
      <c r="CG21" s="209"/>
      <c r="CH21" s="772">
        <f>IFERROR(1+_xlfn.XLOOKUP($BL21,'LIFECYCLE MATERIAL DATA'!$A$5:$A$104,'LIFECYCLE MATERIAL DATA'!$H$5:$H$104,,),0)</f>
        <v>0</v>
      </c>
      <c r="CI21" s="765">
        <f t="shared" si="12"/>
        <v>0</v>
      </c>
      <c r="CJ21" s="773">
        <f t="shared" si="13"/>
        <v>0</v>
      </c>
      <c r="CK21" s="774">
        <f t="shared" si="14"/>
        <v>0</v>
      </c>
      <c r="CL21" s="767">
        <f t="shared" si="26"/>
        <v>0</v>
      </c>
      <c r="CM21" s="775">
        <f t="shared" si="27"/>
        <v>0</v>
      </c>
      <c r="CN21" s="769">
        <v>0</v>
      </c>
      <c r="CO21" s="745">
        <f t="shared" si="15"/>
        <v>0</v>
      </c>
      <c r="CP21" s="745">
        <f t="shared" si="15"/>
        <v>0</v>
      </c>
      <c r="CQ21" s="745">
        <f t="shared" ref="CQ21:DV21" si="67">IF(CQ$11&gt;=DESIGN_LIFE,CP21,IF(AND(CQ$11&gt;0,$CK21&lt;&gt;0),IF(INT((CQ$11)/(DESIGN_LIFE/$CK21))=((CQ$11)/(DESIGN_LIFE/$CK21)),$CM21+CP21,CP21),CP21))</f>
        <v>0</v>
      </c>
      <c r="CR21" s="745">
        <f t="shared" si="67"/>
        <v>0</v>
      </c>
      <c r="CS21" s="745">
        <f t="shared" si="67"/>
        <v>0</v>
      </c>
      <c r="CT21" s="745">
        <f t="shared" si="67"/>
        <v>0</v>
      </c>
      <c r="CU21" s="745">
        <f t="shared" si="67"/>
        <v>0</v>
      </c>
      <c r="CV21" s="745">
        <f t="shared" si="67"/>
        <v>0</v>
      </c>
      <c r="CW21" s="745">
        <f t="shared" si="67"/>
        <v>0</v>
      </c>
      <c r="CX21" s="745">
        <f t="shared" si="67"/>
        <v>0</v>
      </c>
      <c r="CY21" s="745">
        <f t="shared" si="67"/>
        <v>0</v>
      </c>
      <c r="CZ21" s="745">
        <f t="shared" si="67"/>
        <v>0</v>
      </c>
      <c r="DA21" s="745">
        <f t="shared" si="67"/>
        <v>0</v>
      </c>
      <c r="DB21" s="745">
        <f t="shared" si="67"/>
        <v>0</v>
      </c>
      <c r="DC21" s="745">
        <f t="shared" si="67"/>
        <v>0</v>
      </c>
      <c r="DD21" s="745">
        <f t="shared" si="67"/>
        <v>0</v>
      </c>
      <c r="DE21" s="745">
        <f t="shared" si="67"/>
        <v>0</v>
      </c>
      <c r="DF21" s="745">
        <f t="shared" si="67"/>
        <v>0</v>
      </c>
      <c r="DG21" s="745">
        <f t="shared" si="67"/>
        <v>0</v>
      </c>
      <c r="DH21" s="745">
        <f t="shared" si="67"/>
        <v>0</v>
      </c>
      <c r="DI21" s="745">
        <f t="shared" si="67"/>
        <v>0</v>
      </c>
      <c r="DJ21" s="745">
        <f t="shared" si="67"/>
        <v>0</v>
      </c>
      <c r="DK21" s="745">
        <f t="shared" si="67"/>
        <v>0</v>
      </c>
      <c r="DL21" s="745">
        <f t="shared" si="67"/>
        <v>0</v>
      </c>
      <c r="DM21" s="745">
        <f t="shared" si="67"/>
        <v>0</v>
      </c>
      <c r="DN21" s="745">
        <f t="shared" si="67"/>
        <v>0</v>
      </c>
      <c r="DO21" s="745">
        <f t="shared" si="67"/>
        <v>0</v>
      </c>
      <c r="DP21" s="745">
        <f t="shared" si="67"/>
        <v>0</v>
      </c>
      <c r="DQ21" s="745">
        <f t="shared" si="67"/>
        <v>0</v>
      </c>
      <c r="DR21" s="745">
        <f t="shared" si="67"/>
        <v>0</v>
      </c>
      <c r="DS21" s="745">
        <f t="shared" si="67"/>
        <v>0</v>
      </c>
      <c r="DT21" s="745">
        <f t="shared" si="67"/>
        <v>0</v>
      </c>
      <c r="DU21" s="745">
        <f t="shared" si="67"/>
        <v>0</v>
      </c>
      <c r="DV21" s="745">
        <f t="shared" si="67"/>
        <v>0</v>
      </c>
      <c r="DW21" s="745">
        <f t="shared" ref="DW21:FB21" si="68">IF(DW$11&gt;=DESIGN_LIFE,DV21,IF(AND(DW$11&gt;0,$CK21&lt;&gt;0),IF(INT((DW$11)/(DESIGN_LIFE/$CK21))=((DW$11)/(DESIGN_LIFE/$CK21)),$CM21+DV21,DV21),DV21))</f>
        <v>0</v>
      </c>
      <c r="DX21" s="745">
        <f t="shared" si="68"/>
        <v>0</v>
      </c>
      <c r="DY21" s="745">
        <f t="shared" si="68"/>
        <v>0</v>
      </c>
      <c r="DZ21" s="745">
        <f t="shared" si="68"/>
        <v>0</v>
      </c>
      <c r="EA21" s="745">
        <f t="shared" si="68"/>
        <v>0</v>
      </c>
      <c r="EB21" s="745">
        <f t="shared" si="68"/>
        <v>0</v>
      </c>
      <c r="EC21" s="745">
        <f t="shared" si="68"/>
        <v>0</v>
      </c>
      <c r="ED21" s="745">
        <f t="shared" si="68"/>
        <v>0</v>
      </c>
      <c r="EE21" s="745">
        <f t="shared" si="68"/>
        <v>0</v>
      </c>
      <c r="EF21" s="745">
        <f t="shared" si="68"/>
        <v>0</v>
      </c>
      <c r="EG21" s="745">
        <f t="shared" si="68"/>
        <v>0</v>
      </c>
      <c r="EH21" s="745">
        <f t="shared" si="68"/>
        <v>0</v>
      </c>
      <c r="EI21" s="745">
        <f t="shared" si="68"/>
        <v>0</v>
      </c>
      <c r="EJ21" s="745">
        <f t="shared" si="68"/>
        <v>0</v>
      </c>
      <c r="EK21" s="745">
        <f t="shared" si="68"/>
        <v>0</v>
      </c>
      <c r="EL21" s="745">
        <f t="shared" si="68"/>
        <v>0</v>
      </c>
      <c r="EM21" s="745">
        <f t="shared" si="68"/>
        <v>0</v>
      </c>
      <c r="EN21" s="745">
        <f t="shared" si="68"/>
        <v>0</v>
      </c>
      <c r="EO21" s="745">
        <f t="shared" si="68"/>
        <v>0</v>
      </c>
      <c r="EP21" s="745">
        <f t="shared" si="68"/>
        <v>0</v>
      </c>
      <c r="EQ21" s="745">
        <f t="shared" si="68"/>
        <v>0</v>
      </c>
      <c r="ER21" s="745">
        <f t="shared" si="68"/>
        <v>0</v>
      </c>
      <c r="ES21" s="745">
        <f t="shared" si="68"/>
        <v>0</v>
      </c>
      <c r="ET21" s="745">
        <f t="shared" si="68"/>
        <v>0</v>
      </c>
      <c r="EU21" s="745">
        <f t="shared" si="68"/>
        <v>0</v>
      </c>
      <c r="EV21" s="745">
        <f t="shared" si="68"/>
        <v>0</v>
      </c>
      <c r="EW21" s="745">
        <f t="shared" si="68"/>
        <v>0</v>
      </c>
      <c r="EX21" s="745">
        <f t="shared" si="68"/>
        <v>0</v>
      </c>
      <c r="EY21" s="745">
        <f t="shared" si="68"/>
        <v>0</v>
      </c>
      <c r="EZ21" s="745">
        <f t="shared" si="68"/>
        <v>0</v>
      </c>
      <c r="FA21" s="745">
        <f t="shared" si="68"/>
        <v>0</v>
      </c>
      <c r="FB21" s="745">
        <f t="shared" si="68"/>
        <v>0</v>
      </c>
      <c r="FC21" s="745">
        <f t="shared" ref="FC21:GH21" si="69">IF(FC$11&gt;=DESIGN_LIFE,FB21,IF(AND(FC$11&gt;0,$CK21&lt;&gt;0),IF(INT((FC$11)/(DESIGN_LIFE/$CK21))=((FC$11)/(DESIGN_LIFE/$CK21)),$CM21+FB21,FB21),FB21))</f>
        <v>0</v>
      </c>
      <c r="FD21" s="745">
        <f t="shared" si="69"/>
        <v>0</v>
      </c>
      <c r="FE21" s="745">
        <f t="shared" si="69"/>
        <v>0</v>
      </c>
      <c r="FF21" s="745">
        <f t="shared" si="69"/>
        <v>0</v>
      </c>
      <c r="FG21" s="745">
        <f t="shared" si="69"/>
        <v>0</v>
      </c>
      <c r="FH21" s="745">
        <f t="shared" si="69"/>
        <v>0</v>
      </c>
      <c r="FI21" s="745">
        <f t="shared" si="69"/>
        <v>0</v>
      </c>
      <c r="FJ21" s="745">
        <f t="shared" si="69"/>
        <v>0</v>
      </c>
      <c r="FK21" s="745">
        <f t="shared" si="69"/>
        <v>0</v>
      </c>
      <c r="FL21" s="745">
        <f t="shared" si="69"/>
        <v>0</v>
      </c>
      <c r="FM21" s="745">
        <f t="shared" si="69"/>
        <v>0</v>
      </c>
      <c r="FN21" s="745">
        <f t="shared" si="69"/>
        <v>0</v>
      </c>
      <c r="FO21" s="745">
        <f t="shared" si="69"/>
        <v>0</v>
      </c>
      <c r="FP21" s="745">
        <f t="shared" si="69"/>
        <v>0</v>
      </c>
      <c r="FQ21" s="745">
        <f t="shared" si="69"/>
        <v>0</v>
      </c>
      <c r="FR21" s="745">
        <f t="shared" si="69"/>
        <v>0</v>
      </c>
      <c r="FS21" s="745">
        <f t="shared" si="69"/>
        <v>0</v>
      </c>
      <c r="FT21" s="745">
        <f t="shared" si="69"/>
        <v>0</v>
      </c>
      <c r="FU21" s="745">
        <f t="shared" si="69"/>
        <v>0</v>
      </c>
      <c r="FV21" s="745">
        <f t="shared" si="69"/>
        <v>0</v>
      </c>
      <c r="FW21" s="745">
        <f t="shared" si="69"/>
        <v>0</v>
      </c>
      <c r="FX21" s="745">
        <f t="shared" si="69"/>
        <v>0</v>
      </c>
      <c r="FY21" s="745">
        <f t="shared" si="69"/>
        <v>0</v>
      </c>
      <c r="FZ21" s="745">
        <f t="shared" si="69"/>
        <v>0</v>
      </c>
      <c r="GA21" s="745">
        <f t="shared" si="69"/>
        <v>0</v>
      </c>
      <c r="GB21" s="745">
        <f t="shared" si="69"/>
        <v>0</v>
      </c>
      <c r="GC21" s="745">
        <f t="shared" si="69"/>
        <v>0</v>
      </c>
      <c r="GD21" s="745">
        <f t="shared" si="69"/>
        <v>0</v>
      </c>
      <c r="GE21" s="745">
        <f t="shared" si="69"/>
        <v>0</v>
      </c>
      <c r="GF21" s="745">
        <f t="shared" si="69"/>
        <v>0</v>
      </c>
      <c r="GG21" s="745">
        <f t="shared" si="69"/>
        <v>0</v>
      </c>
      <c r="GH21" s="745">
        <f t="shared" si="69"/>
        <v>0</v>
      </c>
      <c r="GI21" s="745">
        <f t="shared" ref="GI21:HG21" si="70">IF(GI$11&gt;=DESIGN_LIFE,GH21,IF(AND(GI$11&gt;0,$CK21&lt;&gt;0),IF(INT((GI$11)/(DESIGN_LIFE/$CK21))=((GI$11)/(DESIGN_LIFE/$CK21)),$CM21+GH21,GH21),GH21))</f>
        <v>0</v>
      </c>
      <c r="GJ21" s="745">
        <f t="shared" si="70"/>
        <v>0</v>
      </c>
      <c r="GK21" s="745">
        <f t="shared" si="70"/>
        <v>0</v>
      </c>
      <c r="GL21" s="745">
        <f t="shared" si="70"/>
        <v>0</v>
      </c>
      <c r="GM21" s="745">
        <f t="shared" si="70"/>
        <v>0</v>
      </c>
      <c r="GN21" s="745">
        <f t="shared" si="70"/>
        <v>0</v>
      </c>
      <c r="GO21" s="745">
        <f t="shared" si="70"/>
        <v>0</v>
      </c>
      <c r="GP21" s="745">
        <f t="shared" si="70"/>
        <v>0</v>
      </c>
      <c r="GQ21" s="745">
        <f t="shared" si="70"/>
        <v>0</v>
      </c>
      <c r="GR21" s="745">
        <f t="shared" si="70"/>
        <v>0</v>
      </c>
      <c r="GS21" s="745">
        <f t="shared" si="70"/>
        <v>0</v>
      </c>
      <c r="GT21" s="745">
        <f t="shared" si="70"/>
        <v>0</v>
      </c>
      <c r="GU21" s="745">
        <f t="shared" si="70"/>
        <v>0</v>
      </c>
      <c r="GV21" s="745">
        <f t="shared" si="70"/>
        <v>0</v>
      </c>
      <c r="GW21" s="745">
        <f t="shared" si="70"/>
        <v>0</v>
      </c>
      <c r="GX21" s="745">
        <f t="shared" si="70"/>
        <v>0</v>
      </c>
      <c r="GY21" s="745">
        <f t="shared" si="70"/>
        <v>0</v>
      </c>
      <c r="GZ21" s="745">
        <f t="shared" si="70"/>
        <v>0</v>
      </c>
      <c r="HA21" s="745">
        <f t="shared" si="70"/>
        <v>0</v>
      </c>
      <c r="HB21" s="745">
        <f t="shared" si="70"/>
        <v>0</v>
      </c>
      <c r="HC21" s="745">
        <f t="shared" si="70"/>
        <v>0</v>
      </c>
      <c r="HD21" s="745">
        <f t="shared" si="70"/>
        <v>0</v>
      </c>
      <c r="HE21" s="745">
        <f t="shared" si="70"/>
        <v>0</v>
      </c>
      <c r="HF21" s="745">
        <f t="shared" si="70"/>
        <v>0</v>
      </c>
      <c r="HG21" s="745">
        <f t="shared" si="70"/>
        <v>0</v>
      </c>
      <c r="HH21" s="185"/>
    </row>
    <row r="22" spans="1:216" ht="20.100000000000001" customHeight="1">
      <c r="A22" s="520" t="str">
        <f t="shared" si="4"/>
        <v>LST_STR_ELEMENT</v>
      </c>
      <c r="B22" s="357"/>
      <c r="C22" s="115"/>
      <c r="D22" s="116"/>
      <c r="E22" s="117"/>
      <c r="F22" s="116"/>
      <c r="G22" s="350" t="e">
        <f>IF(TYPOLOGY = "Bridge", _xlfn.XLOOKUP($E22, BRIDGE_STR_ELEMENT, 'MATERIAL DATA'!$R$36:$R$74,,), _xlfn.XLOOKUP($BL22, 'LIFECYCLE MATERIAL DATA'!$A$5:$A$104, 'LIFECYCLE MATERIAL DATA'!$Q$5:$Q$104,,))</f>
        <v>#N/A</v>
      </c>
      <c r="H22" s="630"/>
      <c r="I22" s="631"/>
      <c r="J22" s="736"/>
      <c r="K22" s="116"/>
      <c r="L22" s="95"/>
      <c r="M22" s="358"/>
      <c r="N22" s="156">
        <f t="shared" si="32"/>
        <v>0</v>
      </c>
      <c r="O22" s="157" t="str">
        <f t="shared" si="20"/>
        <v/>
      </c>
      <c r="P22" s="158" t="str">
        <f t="shared" si="21"/>
        <v/>
      </c>
      <c r="Q22" s="158" t="str" cm="1">
        <f t="array" ref="Q22">IFERROR(_xlfn.IFS(AND($I22 = "Yes", $J22 =1),(($BX22+$BU22)/($J22) + ($BY22+$BR22 +$BZ22)),AND($I22 = "Yes", $J22 &gt;1), (($BX22+$BU22)/($J22) + ($BY22*2 +$BZ22)) ), "")</f>
        <v/>
      </c>
      <c r="R22" s="158" t="str">
        <f t="shared" si="5"/>
        <v/>
      </c>
      <c r="S22" s="159">
        <f t="shared" si="22"/>
        <v>0</v>
      </c>
      <c r="T22" s="159" t="str">
        <f t="shared" si="45"/>
        <v/>
      </c>
      <c r="U22" s="158" t="str">
        <f t="shared" si="33"/>
        <v/>
      </c>
      <c r="V22" s="396" t="str">
        <f t="shared" si="23"/>
        <v/>
      </c>
      <c r="W22" s="156" t="str">
        <f t="shared" si="7"/>
        <v/>
      </c>
      <c r="X22" s="160">
        <f t="shared" si="8"/>
        <v>0</v>
      </c>
      <c r="Y22" s="274" t="s">
        <v>415</v>
      </c>
      <c r="Z22" s="745" t="str">
        <f>'MATERIAL DATA'!$Q46</f>
        <v>2.2.3 Beams</v>
      </c>
      <c r="AA22" s="768">
        <f t="shared" si="62"/>
        <v>0</v>
      </c>
      <c r="AB22" s="745"/>
      <c r="AC22" s="199" t="str">
        <f>'MATERIAL DATA'!Q20</f>
        <v>2.4.2 Ramps</v>
      </c>
      <c r="AD22" s="754">
        <f ca="1">SUMIF($E$12:$E$45,AC22,$O$12:$O$45)+SUMIF($E$12:$E$45,AC22,$P$12:$P$45)+SUMIF($E$12:$E$45,AC22,R$12:$R$45) +SUMIF($E$12:$E$45, AC22, $Q$12:$Q$43)</f>
        <v>0</v>
      </c>
      <c r="AE22" s="745"/>
      <c r="AF22" s="185"/>
      <c r="AG22" s="745"/>
      <c r="AH22" s="745"/>
      <c r="AI22" s="745"/>
      <c r="AJ22" s="745"/>
      <c r="AK22" s="745"/>
      <c r="AL22" s="745"/>
      <c r="AM22" s="745"/>
      <c r="AN22" s="745" t="s">
        <v>313</v>
      </c>
      <c r="AO22" s="745">
        <f t="shared" si="39"/>
        <v>0</v>
      </c>
      <c r="AP22" s="745"/>
      <c r="AQ22" s="745"/>
      <c r="AR22" s="749"/>
      <c r="AS22" s="782"/>
      <c r="AT22" s="185"/>
      <c r="AU22" s="185"/>
      <c r="AV22" s="185"/>
      <c r="AW22" s="185"/>
      <c r="AX22" s="790"/>
      <c r="AY22" s="790"/>
      <c r="AZ22" s="790"/>
      <c r="BA22" s="790"/>
      <c r="BB22" s="756"/>
      <c r="BC22" s="756"/>
      <c r="BD22" s="756"/>
      <c r="BE22" s="756"/>
      <c r="BF22" s="756"/>
      <c r="BG22" s="756"/>
      <c r="BH22" s="756"/>
      <c r="BI22" s="756"/>
      <c r="BJ22" s="756"/>
      <c r="BK22" s="209" t="str">
        <f t="shared" si="40"/>
        <v>ER</v>
      </c>
      <c r="BL22" s="209" t="str">
        <f t="shared" si="9"/>
        <v xml:space="preserve"> -  - </v>
      </c>
      <c r="BM22" s="745" t="str" cm="1">
        <f t="array" ref="BM22">_xlfn.IFS(OR(AND(TYPOLOGY &lt;&gt; "Bridge", B22="concrete",D22&lt;&gt;"Reinforced - 150mm hollow core slab"),C22="Concrete_EPD",),"Reinforcement",(OR(AND(TYPOLOGY="Bridge",B22="concrete",D22&lt;&gt;"Reinforced - 150mm hollow core slab"),C22="Concrete_EPD",)),"Bridge_Reinforcement",TRUE, "No_Reinforcement")</f>
        <v>No_Reinforcement</v>
      </c>
      <c r="BN22" s="186" t="e">
        <f>_xlfn.XLOOKUP($BL22,'LIFECYCLE MATERIAL DATA'!$A$5:$A$104,'LIFECYCLE MATERIAL DATA'!$D$5:$D$104,)</f>
        <v>#N/A</v>
      </c>
      <c r="BO22" s="186">
        <f>IFERROR(IF(M22&lt;&gt;0,_xlfn.XLOOKUP(M22,'Custom Data'!S16:S45,'Custom Data'!T16:T45,,-1),0),0)</f>
        <v>0</v>
      </c>
      <c r="BP22" s="186">
        <f t="shared" si="10"/>
        <v>0</v>
      </c>
      <c r="BQ22" s="846" t="str">
        <f t="shared" si="11"/>
        <v>ER</v>
      </c>
      <c r="BR22" s="745" t="str">
        <f>IFERROR(_xlfn.XLOOKUP($BL22,'LIFECYCLE MATERIAL DATA'!$A$5:$A$104,'LIFECYCLE MATERIAL DATA'!$I$5:$I$104,,)*($BQ22/1000)+_xlfn.XLOOKUP('Project Info'!$C$15,'LIFECYCLE MATERIAL DATA'!$A$5:$A$104,'LIFECYCLE MATERIAL DATA'!$I$5:$I$104,,)*($BP22/1000),"")</f>
        <v/>
      </c>
      <c r="BS22" s="745" t="str">
        <f>IFERROR(_xlfn.XLOOKUP($BL22,'LIFECYCLE MATERIAL DATA'!$A$5:$A$104, 'LIFECYCLE MATERIAL DATA'!$J$5:$J$104,,)*($BQ22/1000)+_xlfn.XLOOKUP('Project Info'!$C$15,'LIFECYCLE MATERIAL DATA'!$A$5:$A$104,'LIFECYCLE MATERIAL DATA'!$J$5:$J$104,,)*($BP22/1000),"")</f>
        <v/>
      </c>
      <c r="BT22" s="745" t="str">
        <f>IFERROR(_xlfn.XLOOKUP($BL22,'LIFECYCLE MATERIAL DATA'!$A$5:$A$104, 'LIFECYCLE MATERIAL DATA'!$K$5:$K$104,,)*($BQ22/1000),"")</f>
        <v/>
      </c>
      <c r="BU22" s="185" t="str">
        <f>IFERROR(_xlfn.XLOOKUP($BL22,'LIFECYCLE MATERIAL DATA'!$A$5:$A$104,'LIFECYCLE MATERIAL DATA'!$L$5:$L$104,,)*($BQ22/1000)+_xlfn.XLOOKUP('Project Info'!$C$15,'LIFECYCLE MATERIAL DATA'!$A$5:$A$104,'LIFECYCLE MATERIAL DATA'!$L$5:$L$104,,)*($BP22/1000),"")</f>
        <v/>
      </c>
      <c r="BV22" s="745" t="str">
        <f t="shared" si="25"/>
        <v/>
      </c>
      <c r="BW22" s="745" t="str">
        <f>IF($K22='MATERIAL DATA'!$O$5,$L22, IF($K22='MATERIAL DATA'!$O$6,$L22/(1000*'Scheme 5'!$BN22),""))</f>
        <v/>
      </c>
      <c r="BX22" s="745" t="str">
        <f>IFERROR(((_xlfn.XLOOKUP($BL22,'LIFECYCLE MATERIAL DATA'!$A$5:$A$104,'LIFECYCLE MATERIAL DATA'!$F$5:$F$104,,))*$BQ22/1000+_xlfn.XLOOKUP('Project Info'!$C$15,'LIFECYCLE MATERIAL DATA'!$A$5:$A$104,'LIFECYCLE MATERIAL DATA'!$F$5:$F$104,,)*$BP22/1000),"")</f>
        <v/>
      </c>
      <c r="BY22" s="771" t="str">
        <f>IFERROR((_xlfn.XLOOKUP($BL22,'LIFECYCLE MATERIAL DATA'!$A$5:$A$104,'LIFECYCLE MATERIAL DATA'!$G$5:$G$104,,)*$BQ22/1000++_xlfn.XLOOKUP('Project Info'!$C$15,'LIFECYCLE MATERIAL DATA'!$A$5:$A$104,'LIFECYCLE MATERIAL DATA'!$G$5:$G$104,,)*$BP22/1000),"")</f>
        <v/>
      </c>
      <c r="BZ22" s="745" t="str">
        <f>IFERROR(_xlfn.XLOOKUP('Scheme 5'!$BL22,'LIFECYCLE MATERIAL DATA'!$A$5:$A$104,'LIFECYCLE MATERIAL DATA'!$H$5:$H$104,,)*SUM($BX22+$BY22+$CB22+$CC22), "")</f>
        <v/>
      </c>
      <c r="CA22" s="185"/>
      <c r="CB22" s="743" t="str">
        <f>IFERROR((_xlfn.XLOOKUP($BL22,'LIFECYCLE MATERIAL DATA'!$A$5:$A$104, 'LIFECYCLE MATERIAL DATA'!$M$5:$M$104)*$BQ22/1000++_xlfn.XLOOKUP('Project Info'!$C$15,'LIFECYCLE MATERIAL DATA'!$A$5:$A$104,'LIFECYCLE MATERIAL DATA'!$M$5:$M$104)*$BP22/1000),"")</f>
        <v/>
      </c>
      <c r="CC22" s="745">
        <f>IFERROR(IF(OR($B22="Timber",$C22="Timber_EPD", $C22="Bamboo"),_xlfn.XLOOKUP($BL22,'LIFECYCLE MATERIAL DATA Master'!$A$5:$A$104,'LIFECYCLE MATERIAL DATA Master'!$E$5:$E$104,,)*$BQ22,0),"")/1000</f>
        <v>0</v>
      </c>
      <c r="CD22" s="185" t="str">
        <f>IFERROR((_xlfn.XLOOKUP($BL22,'LIFECYCLE MATERIAL DATA'!$A$5:$A$104,'LIFECYCLE MATERIAL DATA'!$N$5:$N$104,,)*$BQ22/1000++_xlfn.XLOOKUP('Project Info'!$C$15,'LIFECYCLE MATERIAL DATA'!$A$5:$A$104,'LIFECYCLE MATERIAL DATA'!$N$5:$N$104,,)*$BP22/1000),"")</f>
        <v/>
      </c>
      <c r="CE22" s="209"/>
      <c r="CF22" s="209"/>
      <c r="CG22" s="209"/>
      <c r="CH22" s="772">
        <f>IFERROR(1+_xlfn.XLOOKUP($BL22,'LIFECYCLE MATERIAL DATA'!$A$5:$A$104,'LIFECYCLE MATERIAL DATA'!$H$5:$H$104,,),0)</f>
        <v>0</v>
      </c>
      <c r="CI22" s="765">
        <f t="shared" si="12"/>
        <v>0</v>
      </c>
      <c r="CJ22" s="773">
        <f t="shared" si="13"/>
        <v>0</v>
      </c>
      <c r="CK22" s="774">
        <f t="shared" si="14"/>
        <v>0</v>
      </c>
      <c r="CL22" s="767">
        <f t="shared" si="26"/>
        <v>0</v>
      </c>
      <c r="CM22" s="775">
        <f t="shared" si="27"/>
        <v>0</v>
      </c>
      <c r="CN22" s="769">
        <v>0</v>
      </c>
      <c r="CO22" s="745">
        <f t="shared" si="15"/>
        <v>0</v>
      </c>
      <c r="CP22" s="745">
        <f t="shared" si="15"/>
        <v>0</v>
      </c>
      <c r="CQ22" s="745">
        <f t="shared" ref="CQ22:DV22" si="71">IF(CQ$11&gt;=DESIGN_LIFE,CP22,IF(AND(CQ$11&gt;0,$CK22&lt;&gt;0),IF(INT((CQ$11)/(DESIGN_LIFE/$CK22))=((CQ$11)/(DESIGN_LIFE/$CK22)),$CM22+CP22,CP22),CP22))</f>
        <v>0</v>
      </c>
      <c r="CR22" s="745">
        <f t="shared" si="71"/>
        <v>0</v>
      </c>
      <c r="CS22" s="745">
        <f t="shared" si="71"/>
        <v>0</v>
      </c>
      <c r="CT22" s="745">
        <f t="shared" si="71"/>
        <v>0</v>
      </c>
      <c r="CU22" s="745">
        <f t="shared" si="71"/>
        <v>0</v>
      </c>
      <c r="CV22" s="745">
        <f t="shared" si="71"/>
        <v>0</v>
      </c>
      <c r="CW22" s="745">
        <f t="shared" si="71"/>
        <v>0</v>
      </c>
      <c r="CX22" s="745">
        <f t="shared" si="71"/>
        <v>0</v>
      </c>
      <c r="CY22" s="745">
        <f t="shared" si="71"/>
        <v>0</v>
      </c>
      <c r="CZ22" s="745">
        <f t="shared" si="71"/>
        <v>0</v>
      </c>
      <c r="DA22" s="745">
        <f t="shared" si="71"/>
        <v>0</v>
      </c>
      <c r="DB22" s="745">
        <f t="shared" si="71"/>
        <v>0</v>
      </c>
      <c r="DC22" s="745">
        <f t="shared" si="71"/>
        <v>0</v>
      </c>
      <c r="DD22" s="745">
        <f t="shared" si="71"/>
        <v>0</v>
      </c>
      <c r="DE22" s="745">
        <f t="shared" si="71"/>
        <v>0</v>
      </c>
      <c r="DF22" s="745">
        <f t="shared" si="71"/>
        <v>0</v>
      </c>
      <c r="DG22" s="745">
        <f t="shared" si="71"/>
        <v>0</v>
      </c>
      <c r="DH22" s="745">
        <f t="shared" si="71"/>
        <v>0</v>
      </c>
      <c r="DI22" s="745">
        <f t="shared" si="71"/>
        <v>0</v>
      </c>
      <c r="DJ22" s="745">
        <f t="shared" si="71"/>
        <v>0</v>
      </c>
      <c r="DK22" s="745">
        <f t="shared" si="71"/>
        <v>0</v>
      </c>
      <c r="DL22" s="745">
        <f t="shared" si="71"/>
        <v>0</v>
      </c>
      <c r="DM22" s="745">
        <f t="shared" si="71"/>
        <v>0</v>
      </c>
      <c r="DN22" s="745">
        <f t="shared" si="71"/>
        <v>0</v>
      </c>
      <c r="DO22" s="745">
        <f t="shared" si="71"/>
        <v>0</v>
      </c>
      <c r="DP22" s="745">
        <f t="shared" si="71"/>
        <v>0</v>
      </c>
      <c r="DQ22" s="745">
        <f t="shared" si="71"/>
        <v>0</v>
      </c>
      <c r="DR22" s="745">
        <f t="shared" si="71"/>
        <v>0</v>
      </c>
      <c r="DS22" s="745">
        <f t="shared" si="71"/>
        <v>0</v>
      </c>
      <c r="DT22" s="745">
        <f t="shared" si="71"/>
        <v>0</v>
      </c>
      <c r="DU22" s="745">
        <f t="shared" si="71"/>
        <v>0</v>
      </c>
      <c r="DV22" s="745">
        <f t="shared" si="71"/>
        <v>0</v>
      </c>
      <c r="DW22" s="745">
        <f t="shared" ref="DW22:FB22" si="72">IF(DW$11&gt;=DESIGN_LIFE,DV22,IF(AND(DW$11&gt;0,$CK22&lt;&gt;0),IF(INT((DW$11)/(DESIGN_LIFE/$CK22))=((DW$11)/(DESIGN_LIFE/$CK22)),$CM22+DV22,DV22),DV22))</f>
        <v>0</v>
      </c>
      <c r="DX22" s="745">
        <f t="shared" si="72"/>
        <v>0</v>
      </c>
      <c r="DY22" s="745">
        <f t="shared" si="72"/>
        <v>0</v>
      </c>
      <c r="DZ22" s="745">
        <f t="shared" si="72"/>
        <v>0</v>
      </c>
      <c r="EA22" s="745">
        <f t="shared" si="72"/>
        <v>0</v>
      </c>
      <c r="EB22" s="745">
        <f t="shared" si="72"/>
        <v>0</v>
      </c>
      <c r="EC22" s="745">
        <f t="shared" si="72"/>
        <v>0</v>
      </c>
      <c r="ED22" s="745">
        <f t="shared" si="72"/>
        <v>0</v>
      </c>
      <c r="EE22" s="745">
        <f t="shared" si="72"/>
        <v>0</v>
      </c>
      <c r="EF22" s="745">
        <f t="shared" si="72"/>
        <v>0</v>
      </c>
      <c r="EG22" s="745">
        <f t="shared" si="72"/>
        <v>0</v>
      </c>
      <c r="EH22" s="745">
        <f t="shared" si="72"/>
        <v>0</v>
      </c>
      <c r="EI22" s="745">
        <f t="shared" si="72"/>
        <v>0</v>
      </c>
      <c r="EJ22" s="745">
        <f t="shared" si="72"/>
        <v>0</v>
      </c>
      <c r="EK22" s="745">
        <f t="shared" si="72"/>
        <v>0</v>
      </c>
      <c r="EL22" s="745">
        <f t="shared" si="72"/>
        <v>0</v>
      </c>
      <c r="EM22" s="745">
        <f t="shared" si="72"/>
        <v>0</v>
      </c>
      <c r="EN22" s="745">
        <f t="shared" si="72"/>
        <v>0</v>
      </c>
      <c r="EO22" s="745">
        <f t="shared" si="72"/>
        <v>0</v>
      </c>
      <c r="EP22" s="745">
        <f t="shared" si="72"/>
        <v>0</v>
      </c>
      <c r="EQ22" s="745">
        <f t="shared" si="72"/>
        <v>0</v>
      </c>
      <c r="ER22" s="745">
        <f t="shared" si="72"/>
        <v>0</v>
      </c>
      <c r="ES22" s="745">
        <f t="shared" si="72"/>
        <v>0</v>
      </c>
      <c r="ET22" s="745">
        <f t="shared" si="72"/>
        <v>0</v>
      </c>
      <c r="EU22" s="745">
        <f t="shared" si="72"/>
        <v>0</v>
      </c>
      <c r="EV22" s="745">
        <f t="shared" si="72"/>
        <v>0</v>
      </c>
      <c r="EW22" s="745">
        <f t="shared" si="72"/>
        <v>0</v>
      </c>
      <c r="EX22" s="745">
        <f t="shared" si="72"/>
        <v>0</v>
      </c>
      <c r="EY22" s="745">
        <f t="shared" si="72"/>
        <v>0</v>
      </c>
      <c r="EZ22" s="745">
        <f t="shared" si="72"/>
        <v>0</v>
      </c>
      <c r="FA22" s="745">
        <f t="shared" si="72"/>
        <v>0</v>
      </c>
      <c r="FB22" s="745">
        <f t="shared" si="72"/>
        <v>0</v>
      </c>
      <c r="FC22" s="745">
        <f t="shared" ref="FC22:GH22" si="73">IF(FC$11&gt;=DESIGN_LIFE,FB22,IF(AND(FC$11&gt;0,$CK22&lt;&gt;0),IF(INT((FC$11)/(DESIGN_LIFE/$CK22))=((FC$11)/(DESIGN_LIFE/$CK22)),$CM22+FB22,FB22),FB22))</f>
        <v>0</v>
      </c>
      <c r="FD22" s="745">
        <f t="shared" si="73"/>
        <v>0</v>
      </c>
      <c r="FE22" s="745">
        <f t="shared" si="73"/>
        <v>0</v>
      </c>
      <c r="FF22" s="745">
        <f t="shared" si="73"/>
        <v>0</v>
      </c>
      <c r="FG22" s="745">
        <f t="shared" si="73"/>
        <v>0</v>
      </c>
      <c r="FH22" s="745">
        <f t="shared" si="73"/>
        <v>0</v>
      </c>
      <c r="FI22" s="745">
        <f t="shared" si="73"/>
        <v>0</v>
      </c>
      <c r="FJ22" s="745">
        <f t="shared" si="73"/>
        <v>0</v>
      </c>
      <c r="FK22" s="745">
        <f t="shared" si="73"/>
        <v>0</v>
      </c>
      <c r="FL22" s="745">
        <f t="shared" si="73"/>
        <v>0</v>
      </c>
      <c r="FM22" s="745">
        <f t="shared" si="73"/>
        <v>0</v>
      </c>
      <c r="FN22" s="745">
        <f t="shared" si="73"/>
        <v>0</v>
      </c>
      <c r="FO22" s="745">
        <f t="shared" si="73"/>
        <v>0</v>
      </c>
      <c r="FP22" s="745">
        <f t="shared" si="73"/>
        <v>0</v>
      </c>
      <c r="FQ22" s="745">
        <f t="shared" si="73"/>
        <v>0</v>
      </c>
      <c r="FR22" s="745">
        <f t="shared" si="73"/>
        <v>0</v>
      </c>
      <c r="FS22" s="745">
        <f t="shared" si="73"/>
        <v>0</v>
      </c>
      <c r="FT22" s="745">
        <f t="shared" si="73"/>
        <v>0</v>
      </c>
      <c r="FU22" s="745">
        <f t="shared" si="73"/>
        <v>0</v>
      </c>
      <c r="FV22" s="745">
        <f t="shared" si="73"/>
        <v>0</v>
      </c>
      <c r="FW22" s="745">
        <f t="shared" si="73"/>
        <v>0</v>
      </c>
      <c r="FX22" s="745">
        <f t="shared" si="73"/>
        <v>0</v>
      </c>
      <c r="FY22" s="745">
        <f t="shared" si="73"/>
        <v>0</v>
      </c>
      <c r="FZ22" s="745">
        <f t="shared" si="73"/>
        <v>0</v>
      </c>
      <c r="GA22" s="745">
        <f t="shared" si="73"/>
        <v>0</v>
      </c>
      <c r="GB22" s="745">
        <f t="shared" si="73"/>
        <v>0</v>
      </c>
      <c r="GC22" s="745">
        <f t="shared" si="73"/>
        <v>0</v>
      </c>
      <c r="GD22" s="745">
        <f t="shared" si="73"/>
        <v>0</v>
      </c>
      <c r="GE22" s="745">
        <f t="shared" si="73"/>
        <v>0</v>
      </c>
      <c r="GF22" s="745">
        <f t="shared" si="73"/>
        <v>0</v>
      </c>
      <c r="GG22" s="745">
        <f t="shared" si="73"/>
        <v>0</v>
      </c>
      <c r="GH22" s="745">
        <f t="shared" si="73"/>
        <v>0</v>
      </c>
      <c r="GI22" s="745">
        <f t="shared" ref="GI22:HG22" si="74">IF(GI$11&gt;=DESIGN_LIFE,GH22,IF(AND(GI$11&gt;0,$CK22&lt;&gt;0),IF(INT((GI$11)/(DESIGN_LIFE/$CK22))=((GI$11)/(DESIGN_LIFE/$CK22)),$CM22+GH22,GH22),GH22))</f>
        <v>0</v>
      </c>
      <c r="GJ22" s="745">
        <f t="shared" si="74"/>
        <v>0</v>
      </c>
      <c r="GK22" s="745">
        <f t="shared" si="74"/>
        <v>0</v>
      </c>
      <c r="GL22" s="745">
        <f t="shared" si="74"/>
        <v>0</v>
      </c>
      <c r="GM22" s="745">
        <f t="shared" si="74"/>
        <v>0</v>
      </c>
      <c r="GN22" s="745">
        <f t="shared" si="74"/>
        <v>0</v>
      </c>
      <c r="GO22" s="745">
        <f t="shared" si="74"/>
        <v>0</v>
      </c>
      <c r="GP22" s="745">
        <f t="shared" si="74"/>
        <v>0</v>
      </c>
      <c r="GQ22" s="745">
        <f t="shared" si="74"/>
        <v>0</v>
      </c>
      <c r="GR22" s="745">
        <f t="shared" si="74"/>
        <v>0</v>
      </c>
      <c r="GS22" s="745">
        <f t="shared" si="74"/>
        <v>0</v>
      </c>
      <c r="GT22" s="745">
        <f t="shared" si="74"/>
        <v>0</v>
      </c>
      <c r="GU22" s="745">
        <f t="shared" si="74"/>
        <v>0</v>
      </c>
      <c r="GV22" s="745">
        <f t="shared" si="74"/>
        <v>0</v>
      </c>
      <c r="GW22" s="745">
        <f t="shared" si="74"/>
        <v>0</v>
      </c>
      <c r="GX22" s="745">
        <f t="shared" si="74"/>
        <v>0</v>
      </c>
      <c r="GY22" s="745">
        <f t="shared" si="74"/>
        <v>0</v>
      </c>
      <c r="GZ22" s="745">
        <f t="shared" si="74"/>
        <v>0</v>
      </c>
      <c r="HA22" s="745">
        <f t="shared" si="74"/>
        <v>0</v>
      </c>
      <c r="HB22" s="745">
        <f t="shared" si="74"/>
        <v>0</v>
      </c>
      <c r="HC22" s="745">
        <f t="shared" si="74"/>
        <v>0</v>
      </c>
      <c r="HD22" s="745">
        <f t="shared" si="74"/>
        <v>0</v>
      </c>
      <c r="HE22" s="745">
        <f t="shared" si="74"/>
        <v>0</v>
      </c>
      <c r="HF22" s="745">
        <f t="shared" si="74"/>
        <v>0</v>
      </c>
      <c r="HG22" s="745">
        <f t="shared" si="74"/>
        <v>0</v>
      </c>
      <c r="HH22" s="185"/>
    </row>
    <row r="23" spans="1:216" ht="20.100000000000001" customHeight="1">
      <c r="A23" s="520" t="str">
        <f t="shared" si="4"/>
        <v>LST_STR_ELEMENT</v>
      </c>
      <c r="B23" s="357"/>
      <c r="C23" s="115"/>
      <c r="D23" s="116"/>
      <c r="E23" s="117"/>
      <c r="F23" s="116"/>
      <c r="G23" s="350" t="e">
        <f>IF(TYPOLOGY = "Bridge", _xlfn.XLOOKUP($E23, BRIDGE_STR_ELEMENT, 'MATERIAL DATA'!$R$36:$R$74,,), _xlfn.XLOOKUP($BL23, 'LIFECYCLE MATERIAL DATA'!$A$5:$A$104, 'LIFECYCLE MATERIAL DATA'!$Q$5:$Q$104,,))</f>
        <v>#N/A</v>
      </c>
      <c r="H23" s="630"/>
      <c r="I23" s="631"/>
      <c r="J23" s="736"/>
      <c r="K23" s="116"/>
      <c r="L23" s="95"/>
      <c r="M23" s="358"/>
      <c r="N23" s="156">
        <f t="shared" si="32"/>
        <v>0</v>
      </c>
      <c r="O23" s="157" t="str">
        <f t="shared" si="20"/>
        <v/>
      </c>
      <c r="P23" s="158" t="str">
        <f t="shared" si="21"/>
        <v/>
      </c>
      <c r="Q23" s="158" t="str" cm="1">
        <f t="array" ref="Q23">IFERROR(_xlfn.IFS(AND($I23 = "Yes", $J23 =1),(($BX23+$BU23)/($J23) + ($BY23+$BR23 +$BZ23)),AND($I23 = "Yes", $J23 &gt;1), (($BX23+$BU23)/($J23) + ($BY23*2 +$BZ23)) ), "")</f>
        <v/>
      </c>
      <c r="R23" s="158" t="str">
        <f t="shared" si="5"/>
        <v/>
      </c>
      <c r="S23" s="159">
        <f t="shared" si="22"/>
        <v>0</v>
      </c>
      <c r="T23" s="159" t="str">
        <f t="shared" si="45"/>
        <v/>
      </c>
      <c r="U23" s="158" t="str">
        <f t="shared" si="33"/>
        <v/>
      </c>
      <c r="V23" s="396" t="str">
        <f t="shared" si="23"/>
        <v/>
      </c>
      <c r="W23" s="156" t="str">
        <f t="shared" si="7"/>
        <v/>
      </c>
      <c r="X23" s="160">
        <f t="shared" si="8"/>
        <v>0</v>
      </c>
      <c r="Y23" s="274" t="s">
        <v>415</v>
      </c>
      <c r="Z23" s="745" t="str">
        <f>'MATERIAL DATA'!$Q47</f>
        <v>2.3.1 Arch</v>
      </c>
      <c r="AA23" s="768">
        <f t="shared" si="62"/>
        <v>0</v>
      </c>
      <c r="AB23" s="745"/>
      <c r="AC23" s="199" t="str">
        <f>'MATERIAL DATA'!Q21</f>
        <v>2.4.3. Safety and access ladders, chutes, slides and guarding</v>
      </c>
      <c r="AD23" s="754">
        <f ca="1">SUMIF($E$12:$E$45,AC23,$O$12:$O$45)+SUMIF($E$12:$E$45,AC23,$P$12:$P$45)+SUMIF($E$12:$E$45,AC23,R$12:$R$45) +SUMIF($E$12:$E$45, AC23, $Q$12:$Q$43)</f>
        <v>0</v>
      </c>
      <c r="AE23" s="745"/>
      <c r="AF23" s="185"/>
      <c r="AG23" s="745"/>
      <c r="AH23" s="745"/>
      <c r="AI23" s="745"/>
      <c r="AJ23" s="745"/>
      <c r="AK23" s="745"/>
      <c r="AL23" s="745"/>
      <c r="AM23" s="745"/>
      <c r="AN23" s="745" t="s">
        <v>314</v>
      </c>
      <c r="AO23" s="745" t="e">
        <f t="shared" si="39"/>
        <v>#VALUE!</v>
      </c>
      <c r="AP23" s="745"/>
      <c r="AQ23" s="745"/>
      <c r="AR23" s="745"/>
      <c r="AS23" s="770"/>
      <c r="AT23" s="770"/>
      <c r="AU23" s="777" t="s">
        <v>718</v>
      </c>
      <c r="AV23" s="185"/>
      <c r="AW23" s="770"/>
      <c r="AX23" s="770"/>
      <c r="AY23" s="784" t="s">
        <v>720</v>
      </c>
      <c r="AZ23" s="756"/>
      <c r="BA23" s="770"/>
      <c r="BB23" s="770"/>
      <c r="BC23" s="777" t="s">
        <v>737</v>
      </c>
      <c r="BD23" s="770"/>
      <c r="BE23" s="770"/>
      <c r="BF23" s="770"/>
      <c r="BG23" s="770"/>
      <c r="BH23" s="770"/>
      <c r="BI23" s="770"/>
      <c r="BJ23" s="770"/>
      <c r="BK23" s="209" t="str">
        <f t="shared" si="40"/>
        <v>ER</v>
      </c>
      <c r="BL23" s="209" t="str">
        <f t="shared" si="9"/>
        <v xml:space="preserve"> -  - </v>
      </c>
      <c r="BM23" s="745" t="str" cm="1">
        <f t="array" ref="BM23">_xlfn.IFS(OR(AND(TYPOLOGY &lt;&gt; "Bridge", B23="concrete",D23&lt;&gt;"Reinforced - 150mm hollow core slab"),C23="Concrete_EPD",),"Reinforcement",(OR(AND(TYPOLOGY="Bridge",B23="concrete",D23&lt;&gt;"Reinforced - 150mm hollow core slab"),C23="Concrete_EPD",)),"Bridge_Reinforcement",TRUE, "No_Reinforcement")</f>
        <v>No_Reinforcement</v>
      </c>
      <c r="BN23" s="186" t="e">
        <f>_xlfn.XLOOKUP($BL23,'LIFECYCLE MATERIAL DATA'!$A$5:$A$104,'LIFECYCLE MATERIAL DATA'!$D$5:$D$104,)</f>
        <v>#N/A</v>
      </c>
      <c r="BO23" s="186">
        <f>IFERROR(IF(M23&lt;&gt;0,_xlfn.XLOOKUP(M23,'Custom Data'!S16:S45,'Custom Data'!T16:T45,,-1),0),0)</f>
        <v>0</v>
      </c>
      <c r="BP23" s="186">
        <f t="shared" si="10"/>
        <v>0</v>
      </c>
      <c r="BQ23" s="846" t="str">
        <f t="shared" si="11"/>
        <v>ER</v>
      </c>
      <c r="BR23" s="745" t="str">
        <f>IFERROR(_xlfn.XLOOKUP($BL23,'LIFECYCLE MATERIAL DATA'!$A$5:$A$104,'LIFECYCLE MATERIAL DATA'!$I$5:$I$104,,)*($BQ23/1000)+_xlfn.XLOOKUP('Project Info'!$C$15,'LIFECYCLE MATERIAL DATA'!$A$5:$A$104,'LIFECYCLE MATERIAL DATA'!$I$5:$I$104,,)*($BP23/1000),"")</f>
        <v/>
      </c>
      <c r="BS23" s="745" t="str">
        <f>IFERROR(_xlfn.XLOOKUP($BL23,'LIFECYCLE MATERIAL DATA'!$A$5:$A$104, 'LIFECYCLE MATERIAL DATA'!$J$5:$J$104,,)*($BQ23/1000)+_xlfn.XLOOKUP('Project Info'!$C$15,'LIFECYCLE MATERIAL DATA'!$A$5:$A$104,'LIFECYCLE MATERIAL DATA'!$J$5:$J$104,,)*($BP23/1000),"")</f>
        <v/>
      </c>
      <c r="BT23" s="745" t="str">
        <f>IFERROR(_xlfn.XLOOKUP($BL23,'LIFECYCLE MATERIAL DATA'!$A$5:$A$104, 'LIFECYCLE MATERIAL DATA'!$K$5:$K$104,,)*($BQ23/1000),"")</f>
        <v/>
      </c>
      <c r="BU23" s="185" t="str">
        <f>IFERROR(_xlfn.XLOOKUP($BL23,'LIFECYCLE MATERIAL DATA'!$A$5:$A$104,'LIFECYCLE MATERIAL DATA'!$L$5:$L$104,,)*($BQ23/1000)+_xlfn.XLOOKUP('Project Info'!$C$15,'LIFECYCLE MATERIAL DATA'!$A$5:$A$104,'LIFECYCLE MATERIAL DATA'!$L$5:$L$104,,)*($BP23/1000),"")</f>
        <v/>
      </c>
      <c r="BV23" s="745" t="str">
        <f t="shared" si="25"/>
        <v/>
      </c>
      <c r="BW23" s="745" t="str">
        <f>IF($K23='MATERIAL DATA'!$O$5,$L23, IF($K23='MATERIAL DATA'!$O$6,$L23/(1000*'Scheme 5'!$BN23),""))</f>
        <v/>
      </c>
      <c r="BX23" s="745" t="str">
        <f>IFERROR(((_xlfn.XLOOKUP($BL23,'LIFECYCLE MATERIAL DATA'!$A$5:$A$104,'LIFECYCLE MATERIAL DATA'!$F$5:$F$104,,))*$BQ23/1000+_xlfn.XLOOKUP('Project Info'!$C$15,'LIFECYCLE MATERIAL DATA'!$A$5:$A$104,'LIFECYCLE MATERIAL DATA'!$F$5:$F$104,,)*$BP23/1000),"")</f>
        <v/>
      </c>
      <c r="BY23" s="771" t="str">
        <f>IFERROR((_xlfn.XLOOKUP($BL23,'LIFECYCLE MATERIAL DATA'!$A$5:$A$104,'LIFECYCLE MATERIAL DATA'!$G$5:$G$104,,)*$BQ23/1000++_xlfn.XLOOKUP('Project Info'!$C$15,'LIFECYCLE MATERIAL DATA'!$A$5:$A$104,'LIFECYCLE MATERIAL DATA'!$G$5:$G$104,,)*$BP23/1000),"")</f>
        <v/>
      </c>
      <c r="BZ23" s="745" t="str">
        <f>IFERROR(_xlfn.XLOOKUP('Scheme 5'!$BL23,'LIFECYCLE MATERIAL DATA'!$A$5:$A$104,'LIFECYCLE MATERIAL DATA'!$H$5:$H$104,,)*SUM($BX23+$BY23+$CB23+$CC23), "")</f>
        <v/>
      </c>
      <c r="CA23" s="185"/>
      <c r="CB23" s="743" t="str">
        <f>IFERROR((_xlfn.XLOOKUP($BL23,'LIFECYCLE MATERIAL DATA'!$A$5:$A$104, 'LIFECYCLE MATERIAL DATA'!$M$5:$M$104)*$BQ23/1000++_xlfn.XLOOKUP('Project Info'!$C$15,'LIFECYCLE MATERIAL DATA'!$A$5:$A$104,'LIFECYCLE MATERIAL DATA'!$M$5:$M$104)*$BP23/1000),"")</f>
        <v/>
      </c>
      <c r="CC23" s="745">
        <f>IFERROR(IF(OR($B23="Timber",$C23="Timber_EPD", $C23="Bamboo"),_xlfn.XLOOKUP($BL23,'LIFECYCLE MATERIAL DATA Master'!$A$5:$A$104,'LIFECYCLE MATERIAL DATA Master'!$E$5:$E$104,,)*$BQ23,0),"")/1000</f>
        <v>0</v>
      </c>
      <c r="CD23" s="185" t="str">
        <f>IFERROR((_xlfn.XLOOKUP($BL23,'LIFECYCLE MATERIAL DATA'!$A$5:$A$104,'LIFECYCLE MATERIAL DATA'!$N$5:$N$104,,)*$BQ23/1000++_xlfn.XLOOKUP('Project Info'!$C$15,'LIFECYCLE MATERIAL DATA'!$A$5:$A$104,'LIFECYCLE MATERIAL DATA'!$N$5:$N$104,,)*$BP23/1000),"")</f>
        <v/>
      </c>
      <c r="CE23" s="209"/>
      <c r="CF23" s="209"/>
      <c r="CG23" s="209"/>
      <c r="CH23" s="772">
        <f>IFERROR(1+_xlfn.XLOOKUP($BL23,'LIFECYCLE MATERIAL DATA'!$A$5:$A$104,'LIFECYCLE MATERIAL DATA'!$H$5:$H$104,,),0)</f>
        <v>0</v>
      </c>
      <c r="CI23" s="765">
        <f t="shared" si="12"/>
        <v>0</v>
      </c>
      <c r="CJ23" s="773">
        <f t="shared" si="13"/>
        <v>0</v>
      </c>
      <c r="CK23" s="774">
        <f t="shared" si="14"/>
        <v>0</v>
      </c>
      <c r="CL23" s="767">
        <f t="shared" si="26"/>
        <v>0</v>
      </c>
      <c r="CM23" s="775">
        <f t="shared" si="27"/>
        <v>0</v>
      </c>
      <c r="CN23" s="769">
        <v>0</v>
      </c>
      <c r="CO23" s="745">
        <f t="shared" si="15"/>
        <v>0</v>
      </c>
      <c r="CP23" s="745">
        <f t="shared" si="15"/>
        <v>0</v>
      </c>
      <c r="CQ23" s="745">
        <f t="shared" ref="CQ23:DV23" si="75">IF(CQ$11&gt;=DESIGN_LIFE,CP23,IF(AND(CQ$11&gt;0,$CK23&lt;&gt;0),IF(INT((CQ$11)/(DESIGN_LIFE/$CK23))=((CQ$11)/(DESIGN_LIFE/$CK23)),$CM23+CP23,CP23),CP23))</f>
        <v>0</v>
      </c>
      <c r="CR23" s="745">
        <f t="shared" si="75"/>
        <v>0</v>
      </c>
      <c r="CS23" s="745">
        <f t="shared" si="75"/>
        <v>0</v>
      </c>
      <c r="CT23" s="745">
        <f t="shared" si="75"/>
        <v>0</v>
      </c>
      <c r="CU23" s="745">
        <f t="shared" si="75"/>
        <v>0</v>
      </c>
      <c r="CV23" s="745">
        <f t="shared" si="75"/>
        <v>0</v>
      </c>
      <c r="CW23" s="745">
        <f t="shared" si="75"/>
        <v>0</v>
      </c>
      <c r="CX23" s="745">
        <f t="shared" si="75"/>
        <v>0</v>
      </c>
      <c r="CY23" s="745">
        <f t="shared" si="75"/>
        <v>0</v>
      </c>
      <c r="CZ23" s="745">
        <f t="shared" si="75"/>
        <v>0</v>
      </c>
      <c r="DA23" s="745">
        <f t="shared" si="75"/>
        <v>0</v>
      </c>
      <c r="DB23" s="745">
        <f t="shared" si="75"/>
        <v>0</v>
      </c>
      <c r="DC23" s="745">
        <f t="shared" si="75"/>
        <v>0</v>
      </c>
      <c r="DD23" s="745">
        <f t="shared" si="75"/>
        <v>0</v>
      </c>
      <c r="DE23" s="745">
        <f t="shared" si="75"/>
        <v>0</v>
      </c>
      <c r="DF23" s="745">
        <f t="shared" si="75"/>
        <v>0</v>
      </c>
      <c r="DG23" s="745">
        <f t="shared" si="75"/>
        <v>0</v>
      </c>
      <c r="DH23" s="745">
        <f t="shared" si="75"/>
        <v>0</v>
      </c>
      <c r="DI23" s="745">
        <f t="shared" si="75"/>
        <v>0</v>
      </c>
      <c r="DJ23" s="745">
        <f t="shared" si="75"/>
        <v>0</v>
      </c>
      <c r="DK23" s="745">
        <f t="shared" si="75"/>
        <v>0</v>
      </c>
      <c r="DL23" s="745">
        <f t="shared" si="75"/>
        <v>0</v>
      </c>
      <c r="DM23" s="745">
        <f t="shared" si="75"/>
        <v>0</v>
      </c>
      <c r="DN23" s="745">
        <f t="shared" si="75"/>
        <v>0</v>
      </c>
      <c r="DO23" s="745">
        <f t="shared" si="75"/>
        <v>0</v>
      </c>
      <c r="DP23" s="745">
        <f t="shared" si="75"/>
        <v>0</v>
      </c>
      <c r="DQ23" s="745">
        <f t="shared" si="75"/>
        <v>0</v>
      </c>
      <c r="DR23" s="745">
        <f t="shared" si="75"/>
        <v>0</v>
      </c>
      <c r="DS23" s="745">
        <f t="shared" si="75"/>
        <v>0</v>
      </c>
      <c r="DT23" s="745">
        <f t="shared" si="75"/>
        <v>0</v>
      </c>
      <c r="DU23" s="745">
        <f t="shared" si="75"/>
        <v>0</v>
      </c>
      <c r="DV23" s="745">
        <f t="shared" si="75"/>
        <v>0</v>
      </c>
      <c r="DW23" s="745">
        <f t="shared" ref="DW23:FB23" si="76">IF(DW$11&gt;=DESIGN_LIFE,DV23,IF(AND(DW$11&gt;0,$CK23&lt;&gt;0),IF(INT((DW$11)/(DESIGN_LIFE/$CK23))=((DW$11)/(DESIGN_LIFE/$CK23)),$CM23+DV23,DV23),DV23))</f>
        <v>0</v>
      </c>
      <c r="DX23" s="745">
        <f t="shared" si="76"/>
        <v>0</v>
      </c>
      <c r="DY23" s="745">
        <f t="shared" si="76"/>
        <v>0</v>
      </c>
      <c r="DZ23" s="745">
        <f t="shared" si="76"/>
        <v>0</v>
      </c>
      <c r="EA23" s="745">
        <f t="shared" si="76"/>
        <v>0</v>
      </c>
      <c r="EB23" s="745">
        <f t="shared" si="76"/>
        <v>0</v>
      </c>
      <c r="EC23" s="745">
        <f t="shared" si="76"/>
        <v>0</v>
      </c>
      <c r="ED23" s="745">
        <f t="shared" si="76"/>
        <v>0</v>
      </c>
      <c r="EE23" s="745">
        <f t="shared" si="76"/>
        <v>0</v>
      </c>
      <c r="EF23" s="745">
        <f t="shared" si="76"/>
        <v>0</v>
      </c>
      <c r="EG23" s="745">
        <f t="shared" si="76"/>
        <v>0</v>
      </c>
      <c r="EH23" s="745">
        <f t="shared" si="76"/>
        <v>0</v>
      </c>
      <c r="EI23" s="745">
        <f t="shared" si="76"/>
        <v>0</v>
      </c>
      <c r="EJ23" s="745">
        <f t="shared" si="76"/>
        <v>0</v>
      </c>
      <c r="EK23" s="745">
        <f t="shared" si="76"/>
        <v>0</v>
      </c>
      <c r="EL23" s="745">
        <f t="shared" si="76"/>
        <v>0</v>
      </c>
      <c r="EM23" s="745">
        <f t="shared" si="76"/>
        <v>0</v>
      </c>
      <c r="EN23" s="745">
        <f t="shared" si="76"/>
        <v>0</v>
      </c>
      <c r="EO23" s="745">
        <f t="shared" si="76"/>
        <v>0</v>
      </c>
      <c r="EP23" s="745">
        <f t="shared" si="76"/>
        <v>0</v>
      </c>
      <c r="EQ23" s="745">
        <f t="shared" si="76"/>
        <v>0</v>
      </c>
      <c r="ER23" s="745">
        <f t="shared" si="76"/>
        <v>0</v>
      </c>
      <c r="ES23" s="745">
        <f t="shared" si="76"/>
        <v>0</v>
      </c>
      <c r="ET23" s="745">
        <f t="shared" si="76"/>
        <v>0</v>
      </c>
      <c r="EU23" s="745">
        <f t="shared" si="76"/>
        <v>0</v>
      </c>
      <c r="EV23" s="745">
        <f t="shared" si="76"/>
        <v>0</v>
      </c>
      <c r="EW23" s="745">
        <f t="shared" si="76"/>
        <v>0</v>
      </c>
      <c r="EX23" s="745">
        <f t="shared" si="76"/>
        <v>0</v>
      </c>
      <c r="EY23" s="745">
        <f t="shared" si="76"/>
        <v>0</v>
      </c>
      <c r="EZ23" s="745">
        <f t="shared" si="76"/>
        <v>0</v>
      </c>
      <c r="FA23" s="745">
        <f t="shared" si="76"/>
        <v>0</v>
      </c>
      <c r="FB23" s="745">
        <f t="shared" si="76"/>
        <v>0</v>
      </c>
      <c r="FC23" s="745">
        <f t="shared" ref="FC23:GH23" si="77">IF(FC$11&gt;=DESIGN_LIFE,FB23,IF(AND(FC$11&gt;0,$CK23&lt;&gt;0),IF(INT((FC$11)/(DESIGN_LIFE/$CK23))=((FC$11)/(DESIGN_LIFE/$CK23)),$CM23+FB23,FB23),FB23))</f>
        <v>0</v>
      </c>
      <c r="FD23" s="745">
        <f t="shared" si="77"/>
        <v>0</v>
      </c>
      <c r="FE23" s="745">
        <f t="shared" si="77"/>
        <v>0</v>
      </c>
      <c r="FF23" s="745">
        <f t="shared" si="77"/>
        <v>0</v>
      </c>
      <c r="FG23" s="745">
        <f t="shared" si="77"/>
        <v>0</v>
      </c>
      <c r="FH23" s="745">
        <f t="shared" si="77"/>
        <v>0</v>
      </c>
      <c r="FI23" s="745">
        <f t="shared" si="77"/>
        <v>0</v>
      </c>
      <c r="FJ23" s="745">
        <f t="shared" si="77"/>
        <v>0</v>
      </c>
      <c r="FK23" s="745">
        <f t="shared" si="77"/>
        <v>0</v>
      </c>
      <c r="FL23" s="745">
        <f t="shared" si="77"/>
        <v>0</v>
      </c>
      <c r="FM23" s="745">
        <f t="shared" si="77"/>
        <v>0</v>
      </c>
      <c r="FN23" s="745">
        <f t="shared" si="77"/>
        <v>0</v>
      </c>
      <c r="FO23" s="745">
        <f t="shared" si="77"/>
        <v>0</v>
      </c>
      <c r="FP23" s="745">
        <f t="shared" si="77"/>
        <v>0</v>
      </c>
      <c r="FQ23" s="745">
        <f t="shared" si="77"/>
        <v>0</v>
      </c>
      <c r="FR23" s="745">
        <f t="shared" si="77"/>
        <v>0</v>
      </c>
      <c r="FS23" s="745">
        <f t="shared" si="77"/>
        <v>0</v>
      </c>
      <c r="FT23" s="745">
        <f t="shared" si="77"/>
        <v>0</v>
      </c>
      <c r="FU23" s="745">
        <f t="shared" si="77"/>
        <v>0</v>
      </c>
      <c r="FV23" s="745">
        <f t="shared" si="77"/>
        <v>0</v>
      </c>
      <c r="FW23" s="745">
        <f t="shared" si="77"/>
        <v>0</v>
      </c>
      <c r="FX23" s="745">
        <f t="shared" si="77"/>
        <v>0</v>
      </c>
      <c r="FY23" s="745">
        <f t="shared" si="77"/>
        <v>0</v>
      </c>
      <c r="FZ23" s="745">
        <f t="shared" si="77"/>
        <v>0</v>
      </c>
      <c r="GA23" s="745">
        <f t="shared" si="77"/>
        <v>0</v>
      </c>
      <c r="GB23" s="745">
        <f t="shared" si="77"/>
        <v>0</v>
      </c>
      <c r="GC23" s="745">
        <f t="shared" si="77"/>
        <v>0</v>
      </c>
      <c r="GD23" s="745">
        <f t="shared" si="77"/>
        <v>0</v>
      </c>
      <c r="GE23" s="745">
        <f t="shared" si="77"/>
        <v>0</v>
      </c>
      <c r="GF23" s="745">
        <f t="shared" si="77"/>
        <v>0</v>
      </c>
      <c r="GG23" s="745">
        <f t="shared" si="77"/>
        <v>0</v>
      </c>
      <c r="GH23" s="745">
        <f t="shared" si="77"/>
        <v>0</v>
      </c>
      <c r="GI23" s="745">
        <f t="shared" ref="GI23:HG23" si="78">IF(GI$11&gt;=DESIGN_LIFE,GH23,IF(AND(GI$11&gt;0,$CK23&lt;&gt;0),IF(INT((GI$11)/(DESIGN_LIFE/$CK23))=((GI$11)/(DESIGN_LIFE/$CK23)),$CM23+GH23,GH23),GH23))</f>
        <v>0</v>
      </c>
      <c r="GJ23" s="745">
        <f t="shared" si="78"/>
        <v>0</v>
      </c>
      <c r="GK23" s="745">
        <f t="shared" si="78"/>
        <v>0</v>
      </c>
      <c r="GL23" s="745">
        <f t="shared" si="78"/>
        <v>0</v>
      </c>
      <c r="GM23" s="745">
        <f t="shared" si="78"/>
        <v>0</v>
      </c>
      <c r="GN23" s="745">
        <f t="shared" si="78"/>
        <v>0</v>
      </c>
      <c r="GO23" s="745">
        <f t="shared" si="78"/>
        <v>0</v>
      </c>
      <c r="GP23" s="745">
        <f t="shared" si="78"/>
        <v>0</v>
      </c>
      <c r="GQ23" s="745">
        <f t="shared" si="78"/>
        <v>0</v>
      </c>
      <c r="GR23" s="745">
        <f t="shared" si="78"/>
        <v>0</v>
      </c>
      <c r="GS23" s="745">
        <f t="shared" si="78"/>
        <v>0</v>
      </c>
      <c r="GT23" s="745">
        <f t="shared" si="78"/>
        <v>0</v>
      </c>
      <c r="GU23" s="745">
        <f t="shared" si="78"/>
        <v>0</v>
      </c>
      <c r="GV23" s="745">
        <f t="shared" si="78"/>
        <v>0</v>
      </c>
      <c r="GW23" s="745">
        <f t="shared" si="78"/>
        <v>0</v>
      </c>
      <c r="GX23" s="745">
        <f t="shared" si="78"/>
        <v>0</v>
      </c>
      <c r="GY23" s="745">
        <f t="shared" si="78"/>
        <v>0</v>
      </c>
      <c r="GZ23" s="745">
        <f t="shared" si="78"/>
        <v>0</v>
      </c>
      <c r="HA23" s="745">
        <f t="shared" si="78"/>
        <v>0</v>
      </c>
      <c r="HB23" s="745">
        <f t="shared" si="78"/>
        <v>0</v>
      </c>
      <c r="HC23" s="745">
        <f t="shared" si="78"/>
        <v>0</v>
      </c>
      <c r="HD23" s="745">
        <f t="shared" si="78"/>
        <v>0</v>
      </c>
      <c r="HE23" s="745">
        <f t="shared" si="78"/>
        <v>0</v>
      </c>
      <c r="HF23" s="745">
        <f t="shared" si="78"/>
        <v>0</v>
      </c>
      <c r="HG23" s="745">
        <f t="shared" si="78"/>
        <v>0</v>
      </c>
      <c r="HH23" s="185"/>
    </row>
    <row r="24" spans="1:216" ht="20.100000000000001" customHeight="1">
      <c r="A24" s="520" t="str">
        <f t="shared" si="4"/>
        <v>LST_STR_ELEMENT</v>
      </c>
      <c r="B24" s="357"/>
      <c r="C24" s="115"/>
      <c r="D24" s="116"/>
      <c r="E24" s="117"/>
      <c r="F24" s="116"/>
      <c r="G24" s="350" t="e">
        <f>IF(TYPOLOGY = "Bridge", _xlfn.XLOOKUP($E24, BRIDGE_STR_ELEMENT, 'MATERIAL DATA'!$R$36:$R$74,,), _xlfn.XLOOKUP($BL24, 'LIFECYCLE MATERIAL DATA'!$A$5:$A$104, 'LIFECYCLE MATERIAL DATA'!$Q$5:$Q$104,,))</f>
        <v>#N/A</v>
      </c>
      <c r="H24" s="630"/>
      <c r="I24" s="631"/>
      <c r="J24" s="736"/>
      <c r="K24" s="116"/>
      <c r="L24" s="95"/>
      <c r="M24" s="358"/>
      <c r="N24" s="156">
        <f t="shared" si="32"/>
        <v>0</v>
      </c>
      <c r="O24" s="157" t="str">
        <f t="shared" si="20"/>
        <v/>
      </c>
      <c r="P24" s="158" t="str">
        <f t="shared" si="21"/>
        <v/>
      </c>
      <c r="Q24" s="158" t="str" cm="1">
        <f t="array" ref="Q24">IFERROR(_xlfn.IFS(AND($I24 = "Yes", $J24 =1),(($BX24+$BU24)/($J24) + ($BY24+$BR24 +$BZ24)),AND($I24 = "Yes", $J24 &gt;1), (($BX24+$BU24)/($J24) + ($BY24*2 +$BZ24)) ), "")</f>
        <v/>
      </c>
      <c r="R24" s="158" t="str">
        <f t="shared" si="5"/>
        <v/>
      </c>
      <c r="S24" s="159">
        <f t="shared" si="22"/>
        <v>0</v>
      </c>
      <c r="T24" s="159" t="str">
        <f t="shared" si="45"/>
        <v/>
      </c>
      <c r="U24" s="158" t="str">
        <f t="shared" si="33"/>
        <v/>
      </c>
      <c r="V24" s="396" t="str">
        <f t="shared" si="23"/>
        <v/>
      </c>
      <c r="W24" s="156" t="str">
        <f t="shared" si="7"/>
        <v/>
      </c>
      <c r="X24" s="160">
        <f t="shared" si="8"/>
        <v>0</v>
      </c>
      <c r="Y24" s="274" t="s">
        <v>415</v>
      </c>
      <c r="Z24" s="745" t="str">
        <f>'MATERIAL DATA'!$Q48</f>
        <v>2.3.2 Spandrel Wall</v>
      </c>
      <c r="AA24" s="768">
        <f t="shared" si="62"/>
        <v>0</v>
      </c>
      <c r="AB24" s="745"/>
      <c r="AC24" s="199" t="str">
        <f>'MATERIAL DATA'!Q22</f>
        <v>6 Pre-fabricated buildings and building units</v>
      </c>
      <c r="AD24" s="754">
        <f ca="1">SUMIF($E$12:$E$45,AC24,$O$12:$O$45)+SUMIF($E$12:$E$45,AC24,$P$12:$P$45)+SUMIF($E$12:$E$45,AC24,R$12:$R$45) +SUMIF($E$12:$E$45, AC24, $Q$12:$Q$43)</f>
        <v>0</v>
      </c>
      <c r="AE24" s="745"/>
      <c r="AF24" s="185"/>
      <c r="AG24" s="745"/>
      <c r="AH24" s="745"/>
      <c r="AI24" s="745"/>
      <c r="AJ24" s="745"/>
      <c r="AK24" s="745"/>
      <c r="AL24" s="745"/>
      <c r="AM24" s="745"/>
      <c r="AN24" s="791"/>
      <c r="AO24" s="185"/>
      <c r="AP24" s="745"/>
      <c r="AQ24" s="745"/>
      <c r="AR24" s="745"/>
      <c r="AS24" s="745"/>
      <c r="AT24" s="745"/>
      <c r="AU24" s="185" t="s">
        <v>734</v>
      </c>
      <c r="AV24" s="754">
        <f>R51*0.5</f>
        <v>0</v>
      </c>
      <c r="AW24" s="745"/>
      <c r="AX24" s="745"/>
      <c r="AY24" s="185" t="s">
        <v>650</v>
      </c>
      <c r="AZ24" s="792" t="e" cm="1">
        <f t="array" ref="AZ24">SUMPRODUCT(SUMIF(H12:H43, New_Ext, Q12:Q43)) + SUMPRODUCT(E9,G8)/1000 + SUM(Q44:Q45)</f>
        <v>#VALUE!</v>
      </c>
      <c r="BA24" s="745"/>
      <c r="BB24" s="745"/>
      <c r="BC24" s="185" t="s">
        <v>650</v>
      </c>
      <c r="BD24" s="185" t="e">
        <f>SUMIF(H12:H43, Retained, Q12:Q43) + SUMPRODUCT(D9,G8)/1000 + ((D9/SUM(GIA_RN))*SUM(Q44:Q45))</f>
        <v>#VALUE!</v>
      </c>
      <c r="BE24" s="745"/>
      <c r="BF24" s="745"/>
      <c r="BG24" s="745"/>
      <c r="BH24" s="745"/>
      <c r="BI24" s="745"/>
      <c r="BJ24" s="745"/>
      <c r="BK24" s="209" t="str">
        <f t="shared" si="40"/>
        <v>ER</v>
      </c>
      <c r="BL24" s="209" t="str">
        <f t="shared" si="9"/>
        <v xml:space="preserve"> -  - </v>
      </c>
      <c r="BM24" s="745" t="str" cm="1">
        <f t="array" ref="BM24">_xlfn.IFS(OR(AND(TYPOLOGY &lt;&gt; "Bridge", B24="concrete",D24&lt;&gt;"Reinforced - 150mm hollow core slab"),C24="Concrete_EPD",),"Reinforcement",(OR(AND(TYPOLOGY="Bridge",B24="concrete",D24&lt;&gt;"Reinforced - 150mm hollow core slab"),C24="Concrete_EPD",)),"Bridge_Reinforcement",TRUE, "No_Reinforcement")</f>
        <v>No_Reinforcement</v>
      </c>
      <c r="BN24" s="186" t="e">
        <f>_xlfn.XLOOKUP($BL24,'LIFECYCLE MATERIAL DATA'!$A$5:$A$104,'LIFECYCLE MATERIAL DATA'!$D$5:$D$104,)</f>
        <v>#N/A</v>
      </c>
      <c r="BO24" s="186">
        <f>IFERROR(IF(M24&lt;&gt;0,_xlfn.XLOOKUP(M24,'Custom Data'!S16:S45,'Custom Data'!T16:T45,,-1),0),0)</f>
        <v>0</v>
      </c>
      <c r="BP24" s="186">
        <f t="shared" si="10"/>
        <v>0</v>
      </c>
      <c r="BQ24" s="846" t="str">
        <f t="shared" si="11"/>
        <v>ER</v>
      </c>
      <c r="BR24" s="745" t="str">
        <f>IFERROR(_xlfn.XLOOKUP($BL24,'LIFECYCLE MATERIAL DATA'!$A$5:$A$104,'LIFECYCLE MATERIAL DATA'!$I$5:$I$104,,)*($BQ24/1000)+_xlfn.XLOOKUP('Project Info'!$C$15,'LIFECYCLE MATERIAL DATA'!$A$5:$A$104,'LIFECYCLE MATERIAL DATA'!$I$5:$I$104,,)*($BP24/1000),"")</f>
        <v/>
      </c>
      <c r="BS24" s="745" t="str">
        <f>IFERROR(_xlfn.XLOOKUP($BL24,'LIFECYCLE MATERIAL DATA'!$A$5:$A$104, 'LIFECYCLE MATERIAL DATA'!$J$5:$J$104,,)*($BQ24/1000)+_xlfn.XLOOKUP('Project Info'!$C$15,'LIFECYCLE MATERIAL DATA'!$A$5:$A$104,'LIFECYCLE MATERIAL DATA'!$J$5:$J$104,,)*($BP24/1000),"")</f>
        <v/>
      </c>
      <c r="BT24" s="745" t="str">
        <f>IFERROR(_xlfn.XLOOKUP($BL24,'LIFECYCLE MATERIAL DATA'!$A$5:$A$104, 'LIFECYCLE MATERIAL DATA'!$K$5:$K$104,,)*($BQ24/1000),"")</f>
        <v/>
      </c>
      <c r="BU24" s="185" t="str">
        <f>IFERROR(_xlfn.XLOOKUP($BL24,'LIFECYCLE MATERIAL DATA'!$A$5:$A$104,'LIFECYCLE MATERIAL DATA'!$L$5:$L$104,,)*($BQ24/1000)+_xlfn.XLOOKUP('Project Info'!$C$15,'LIFECYCLE MATERIAL DATA'!$A$5:$A$104,'LIFECYCLE MATERIAL DATA'!$L$5:$L$104,,)*($BP24/1000),"")</f>
        <v/>
      </c>
      <c r="BV24" s="745" t="str">
        <f t="shared" si="25"/>
        <v/>
      </c>
      <c r="BW24" s="745" t="str">
        <f>IF($K24='MATERIAL DATA'!$O$5,$L24, IF($K24='MATERIAL DATA'!$O$6,$L24/(1000*'Scheme 5'!$BN24),""))</f>
        <v/>
      </c>
      <c r="BX24" s="745" t="str">
        <f>IFERROR(((_xlfn.XLOOKUP($BL24,'LIFECYCLE MATERIAL DATA'!$A$5:$A$104,'LIFECYCLE MATERIAL DATA'!$F$5:$F$104,,))*$BQ24/1000+_xlfn.XLOOKUP('Project Info'!$C$15,'LIFECYCLE MATERIAL DATA'!$A$5:$A$104,'LIFECYCLE MATERIAL DATA'!$F$5:$F$104,,)*$BP24/1000),"")</f>
        <v/>
      </c>
      <c r="BY24" s="771" t="str">
        <f>IFERROR((_xlfn.XLOOKUP($BL24,'LIFECYCLE MATERIAL DATA'!$A$5:$A$104,'LIFECYCLE MATERIAL DATA'!$G$5:$G$104,,)*$BQ24/1000++_xlfn.XLOOKUP('Project Info'!$C$15,'LIFECYCLE MATERIAL DATA'!$A$5:$A$104,'LIFECYCLE MATERIAL DATA'!$G$5:$G$104,,)*$BP24/1000),"")</f>
        <v/>
      </c>
      <c r="BZ24" s="745" t="str">
        <f>IFERROR(_xlfn.XLOOKUP('Scheme 5'!$BL24,'LIFECYCLE MATERIAL DATA'!$A$5:$A$104,'LIFECYCLE MATERIAL DATA'!$H$5:$H$104,,)*SUM($BX24+$BY24+$CB24+$CC24), "")</f>
        <v/>
      </c>
      <c r="CA24" s="185"/>
      <c r="CB24" s="743" t="str">
        <f>IFERROR((_xlfn.XLOOKUP($BL24,'LIFECYCLE MATERIAL DATA'!$A$5:$A$104, 'LIFECYCLE MATERIAL DATA'!$M$5:$M$104)*$BQ24/1000++_xlfn.XLOOKUP('Project Info'!$C$15,'LIFECYCLE MATERIAL DATA'!$A$5:$A$104,'LIFECYCLE MATERIAL DATA'!$M$5:$M$104)*$BP24/1000),"")</f>
        <v/>
      </c>
      <c r="CC24" s="745">
        <f>IFERROR(IF(OR($B24="Timber",$C24="Timber_EPD", $C24="Bamboo"),_xlfn.XLOOKUP($BL24,'LIFECYCLE MATERIAL DATA Master'!$A$5:$A$104,'LIFECYCLE MATERIAL DATA Master'!$E$5:$E$104,,)*$BQ24,0),"")/1000</f>
        <v>0</v>
      </c>
      <c r="CD24" s="185" t="str">
        <f>IFERROR((_xlfn.XLOOKUP($BL24,'LIFECYCLE MATERIAL DATA'!$A$5:$A$104,'LIFECYCLE MATERIAL DATA'!$N$5:$N$104,,)*$BQ24/1000++_xlfn.XLOOKUP('Project Info'!$C$15,'LIFECYCLE MATERIAL DATA'!$A$5:$A$104,'LIFECYCLE MATERIAL DATA'!$N$5:$N$104,,)*$BP24/1000),"")</f>
        <v/>
      </c>
      <c r="CE24" s="209"/>
      <c r="CF24" s="209"/>
      <c r="CG24" s="209"/>
      <c r="CH24" s="772">
        <f>IFERROR(1+_xlfn.XLOOKUP($BL24,'LIFECYCLE MATERIAL DATA'!$A$5:$A$104,'LIFECYCLE MATERIAL DATA'!$H$5:$H$104,,),0)</f>
        <v>0</v>
      </c>
      <c r="CI24" s="765">
        <f t="shared" si="12"/>
        <v>0</v>
      </c>
      <c r="CJ24" s="773">
        <f t="shared" si="13"/>
        <v>0</v>
      </c>
      <c r="CK24" s="774">
        <f t="shared" si="14"/>
        <v>0</v>
      </c>
      <c r="CL24" s="767">
        <f t="shared" si="26"/>
        <v>0</v>
      </c>
      <c r="CM24" s="775">
        <f t="shared" si="27"/>
        <v>0</v>
      </c>
      <c r="CN24" s="769">
        <v>0</v>
      </c>
      <c r="CO24" s="745">
        <f t="shared" si="15"/>
        <v>0</v>
      </c>
      <c r="CP24" s="745">
        <f t="shared" si="15"/>
        <v>0</v>
      </c>
      <c r="CQ24" s="745">
        <f t="shared" ref="CQ24:DV24" si="79">IF(CQ$11&gt;=DESIGN_LIFE,CP24,IF(AND(CQ$11&gt;0,$CK24&lt;&gt;0),IF(INT((CQ$11)/(DESIGN_LIFE/$CK24))=((CQ$11)/(DESIGN_LIFE/$CK24)),$CM24+CP24,CP24),CP24))</f>
        <v>0</v>
      </c>
      <c r="CR24" s="745">
        <f t="shared" si="79"/>
        <v>0</v>
      </c>
      <c r="CS24" s="745">
        <f t="shared" si="79"/>
        <v>0</v>
      </c>
      <c r="CT24" s="745">
        <f t="shared" si="79"/>
        <v>0</v>
      </c>
      <c r="CU24" s="745">
        <f t="shared" si="79"/>
        <v>0</v>
      </c>
      <c r="CV24" s="745">
        <f t="shared" si="79"/>
        <v>0</v>
      </c>
      <c r="CW24" s="745">
        <f t="shared" si="79"/>
        <v>0</v>
      </c>
      <c r="CX24" s="745">
        <f t="shared" si="79"/>
        <v>0</v>
      </c>
      <c r="CY24" s="745">
        <f t="shared" si="79"/>
        <v>0</v>
      </c>
      <c r="CZ24" s="745">
        <f t="shared" si="79"/>
        <v>0</v>
      </c>
      <c r="DA24" s="745">
        <f t="shared" si="79"/>
        <v>0</v>
      </c>
      <c r="DB24" s="745">
        <f t="shared" si="79"/>
        <v>0</v>
      </c>
      <c r="DC24" s="745">
        <f t="shared" si="79"/>
        <v>0</v>
      </c>
      <c r="DD24" s="745">
        <f t="shared" si="79"/>
        <v>0</v>
      </c>
      <c r="DE24" s="745">
        <f t="shared" si="79"/>
        <v>0</v>
      </c>
      <c r="DF24" s="745">
        <f t="shared" si="79"/>
        <v>0</v>
      </c>
      <c r="DG24" s="745">
        <f t="shared" si="79"/>
        <v>0</v>
      </c>
      <c r="DH24" s="745">
        <f t="shared" si="79"/>
        <v>0</v>
      </c>
      <c r="DI24" s="745">
        <f t="shared" si="79"/>
        <v>0</v>
      </c>
      <c r="DJ24" s="745">
        <f t="shared" si="79"/>
        <v>0</v>
      </c>
      <c r="DK24" s="745">
        <f t="shared" si="79"/>
        <v>0</v>
      </c>
      <c r="DL24" s="745">
        <f t="shared" si="79"/>
        <v>0</v>
      </c>
      <c r="DM24" s="745">
        <f t="shared" si="79"/>
        <v>0</v>
      </c>
      <c r="DN24" s="745">
        <f t="shared" si="79"/>
        <v>0</v>
      </c>
      <c r="DO24" s="745">
        <f t="shared" si="79"/>
        <v>0</v>
      </c>
      <c r="DP24" s="745">
        <f t="shared" si="79"/>
        <v>0</v>
      </c>
      <c r="DQ24" s="745">
        <f t="shared" si="79"/>
        <v>0</v>
      </c>
      <c r="DR24" s="745">
        <f t="shared" si="79"/>
        <v>0</v>
      </c>
      <c r="DS24" s="745">
        <f t="shared" si="79"/>
        <v>0</v>
      </c>
      <c r="DT24" s="745">
        <f t="shared" si="79"/>
        <v>0</v>
      </c>
      <c r="DU24" s="745">
        <f t="shared" si="79"/>
        <v>0</v>
      </c>
      <c r="DV24" s="745">
        <f t="shared" si="79"/>
        <v>0</v>
      </c>
      <c r="DW24" s="745">
        <f t="shared" ref="DW24:FB24" si="80">IF(DW$11&gt;=DESIGN_LIFE,DV24,IF(AND(DW$11&gt;0,$CK24&lt;&gt;0),IF(INT((DW$11)/(DESIGN_LIFE/$CK24))=((DW$11)/(DESIGN_LIFE/$CK24)),$CM24+DV24,DV24),DV24))</f>
        <v>0</v>
      </c>
      <c r="DX24" s="745">
        <f t="shared" si="80"/>
        <v>0</v>
      </c>
      <c r="DY24" s="745">
        <f t="shared" si="80"/>
        <v>0</v>
      </c>
      <c r="DZ24" s="745">
        <f t="shared" si="80"/>
        <v>0</v>
      </c>
      <c r="EA24" s="745">
        <f t="shared" si="80"/>
        <v>0</v>
      </c>
      <c r="EB24" s="745">
        <f t="shared" si="80"/>
        <v>0</v>
      </c>
      <c r="EC24" s="745">
        <f t="shared" si="80"/>
        <v>0</v>
      </c>
      <c r="ED24" s="745">
        <f t="shared" si="80"/>
        <v>0</v>
      </c>
      <c r="EE24" s="745">
        <f t="shared" si="80"/>
        <v>0</v>
      </c>
      <c r="EF24" s="745">
        <f t="shared" si="80"/>
        <v>0</v>
      </c>
      <c r="EG24" s="745">
        <f t="shared" si="80"/>
        <v>0</v>
      </c>
      <c r="EH24" s="745">
        <f t="shared" si="80"/>
        <v>0</v>
      </c>
      <c r="EI24" s="745">
        <f t="shared" si="80"/>
        <v>0</v>
      </c>
      <c r="EJ24" s="745">
        <f t="shared" si="80"/>
        <v>0</v>
      </c>
      <c r="EK24" s="745">
        <f t="shared" si="80"/>
        <v>0</v>
      </c>
      <c r="EL24" s="745">
        <f t="shared" si="80"/>
        <v>0</v>
      </c>
      <c r="EM24" s="745">
        <f t="shared" si="80"/>
        <v>0</v>
      </c>
      <c r="EN24" s="745">
        <f t="shared" si="80"/>
        <v>0</v>
      </c>
      <c r="EO24" s="745">
        <f t="shared" si="80"/>
        <v>0</v>
      </c>
      <c r="EP24" s="745">
        <f t="shared" si="80"/>
        <v>0</v>
      </c>
      <c r="EQ24" s="745">
        <f t="shared" si="80"/>
        <v>0</v>
      </c>
      <c r="ER24" s="745">
        <f t="shared" si="80"/>
        <v>0</v>
      </c>
      <c r="ES24" s="745">
        <f t="shared" si="80"/>
        <v>0</v>
      </c>
      <c r="ET24" s="745">
        <f t="shared" si="80"/>
        <v>0</v>
      </c>
      <c r="EU24" s="745">
        <f t="shared" si="80"/>
        <v>0</v>
      </c>
      <c r="EV24" s="745">
        <f t="shared" si="80"/>
        <v>0</v>
      </c>
      <c r="EW24" s="745">
        <f t="shared" si="80"/>
        <v>0</v>
      </c>
      <c r="EX24" s="745">
        <f t="shared" si="80"/>
        <v>0</v>
      </c>
      <c r="EY24" s="745">
        <f t="shared" si="80"/>
        <v>0</v>
      </c>
      <c r="EZ24" s="745">
        <f t="shared" si="80"/>
        <v>0</v>
      </c>
      <c r="FA24" s="745">
        <f t="shared" si="80"/>
        <v>0</v>
      </c>
      <c r="FB24" s="745">
        <f t="shared" si="80"/>
        <v>0</v>
      </c>
      <c r="FC24" s="745">
        <f t="shared" ref="FC24:GH24" si="81">IF(FC$11&gt;=DESIGN_LIFE,FB24,IF(AND(FC$11&gt;0,$CK24&lt;&gt;0),IF(INT((FC$11)/(DESIGN_LIFE/$CK24))=((FC$11)/(DESIGN_LIFE/$CK24)),$CM24+FB24,FB24),FB24))</f>
        <v>0</v>
      </c>
      <c r="FD24" s="745">
        <f t="shared" si="81"/>
        <v>0</v>
      </c>
      <c r="FE24" s="745">
        <f t="shared" si="81"/>
        <v>0</v>
      </c>
      <c r="FF24" s="745">
        <f t="shared" si="81"/>
        <v>0</v>
      </c>
      <c r="FG24" s="745">
        <f t="shared" si="81"/>
        <v>0</v>
      </c>
      <c r="FH24" s="745">
        <f t="shared" si="81"/>
        <v>0</v>
      </c>
      <c r="FI24" s="745">
        <f t="shared" si="81"/>
        <v>0</v>
      </c>
      <c r="FJ24" s="745">
        <f t="shared" si="81"/>
        <v>0</v>
      </c>
      <c r="FK24" s="745">
        <f t="shared" si="81"/>
        <v>0</v>
      </c>
      <c r="FL24" s="745">
        <f t="shared" si="81"/>
        <v>0</v>
      </c>
      <c r="FM24" s="745">
        <f t="shared" si="81"/>
        <v>0</v>
      </c>
      <c r="FN24" s="745">
        <f t="shared" si="81"/>
        <v>0</v>
      </c>
      <c r="FO24" s="745">
        <f t="shared" si="81"/>
        <v>0</v>
      </c>
      <c r="FP24" s="745">
        <f t="shared" si="81"/>
        <v>0</v>
      </c>
      <c r="FQ24" s="745">
        <f t="shared" si="81"/>
        <v>0</v>
      </c>
      <c r="FR24" s="745">
        <f t="shared" si="81"/>
        <v>0</v>
      </c>
      <c r="FS24" s="745">
        <f t="shared" si="81"/>
        <v>0</v>
      </c>
      <c r="FT24" s="745">
        <f t="shared" si="81"/>
        <v>0</v>
      </c>
      <c r="FU24" s="745">
        <f t="shared" si="81"/>
        <v>0</v>
      </c>
      <c r="FV24" s="745">
        <f t="shared" si="81"/>
        <v>0</v>
      </c>
      <c r="FW24" s="745">
        <f t="shared" si="81"/>
        <v>0</v>
      </c>
      <c r="FX24" s="745">
        <f t="shared" si="81"/>
        <v>0</v>
      </c>
      <c r="FY24" s="745">
        <f t="shared" si="81"/>
        <v>0</v>
      </c>
      <c r="FZ24" s="745">
        <f t="shared" si="81"/>
        <v>0</v>
      </c>
      <c r="GA24" s="745">
        <f t="shared" si="81"/>
        <v>0</v>
      </c>
      <c r="GB24" s="745">
        <f t="shared" si="81"/>
        <v>0</v>
      </c>
      <c r="GC24" s="745">
        <f t="shared" si="81"/>
        <v>0</v>
      </c>
      <c r="GD24" s="745">
        <f t="shared" si="81"/>
        <v>0</v>
      </c>
      <c r="GE24" s="745">
        <f t="shared" si="81"/>
        <v>0</v>
      </c>
      <c r="GF24" s="745">
        <f t="shared" si="81"/>
        <v>0</v>
      </c>
      <c r="GG24" s="745">
        <f t="shared" si="81"/>
        <v>0</v>
      </c>
      <c r="GH24" s="745">
        <f t="shared" si="81"/>
        <v>0</v>
      </c>
      <c r="GI24" s="745">
        <f t="shared" ref="GI24:HG24" si="82">IF(GI$11&gt;=DESIGN_LIFE,GH24,IF(AND(GI$11&gt;0,$CK24&lt;&gt;0),IF(INT((GI$11)/(DESIGN_LIFE/$CK24))=((GI$11)/(DESIGN_LIFE/$CK24)),$CM24+GH24,GH24),GH24))</f>
        <v>0</v>
      </c>
      <c r="GJ24" s="745">
        <f t="shared" si="82"/>
        <v>0</v>
      </c>
      <c r="GK24" s="745">
        <f t="shared" si="82"/>
        <v>0</v>
      </c>
      <c r="GL24" s="745">
        <f t="shared" si="82"/>
        <v>0</v>
      </c>
      <c r="GM24" s="745">
        <f t="shared" si="82"/>
        <v>0</v>
      </c>
      <c r="GN24" s="745">
        <f t="shared" si="82"/>
        <v>0</v>
      </c>
      <c r="GO24" s="745">
        <f t="shared" si="82"/>
        <v>0</v>
      </c>
      <c r="GP24" s="745">
        <f t="shared" si="82"/>
        <v>0</v>
      </c>
      <c r="GQ24" s="745">
        <f t="shared" si="82"/>
        <v>0</v>
      </c>
      <c r="GR24" s="745">
        <f t="shared" si="82"/>
        <v>0</v>
      </c>
      <c r="GS24" s="745">
        <f t="shared" si="82"/>
        <v>0</v>
      </c>
      <c r="GT24" s="745">
        <f t="shared" si="82"/>
        <v>0</v>
      </c>
      <c r="GU24" s="745">
        <f t="shared" si="82"/>
        <v>0</v>
      </c>
      <c r="GV24" s="745">
        <f t="shared" si="82"/>
        <v>0</v>
      </c>
      <c r="GW24" s="745">
        <f t="shared" si="82"/>
        <v>0</v>
      </c>
      <c r="GX24" s="745">
        <f t="shared" si="82"/>
        <v>0</v>
      </c>
      <c r="GY24" s="745">
        <f t="shared" si="82"/>
        <v>0</v>
      </c>
      <c r="GZ24" s="745">
        <f t="shared" si="82"/>
        <v>0</v>
      </c>
      <c r="HA24" s="745">
        <f t="shared" si="82"/>
        <v>0</v>
      </c>
      <c r="HB24" s="745">
        <f t="shared" si="82"/>
        <v>0</v>
      </c>
      <c r="HC24" s="745">
        <f t="shared" si="82"/>
        <v>0</v>
      </c>
      <c r="HD24" s="745">
        <f t="shared" si="82"/>
        <v>0</v>
      </c>
      <c r="HE24" s="745">
        <f t="shared" si="82"/>
        <v>0</v>
      </c>
      <c r="HF24" s="745">
        <f t="shared" si="82"/>
        <v>0</v>
      </c>
      <c r="HG24" s="745">
        <f t="shared" si="82"/>
        <v>0</v>
      </c>
      <c r="HH24" s="185"/>
    </row>
    <row r="25" spans="1:216" ht="20.100000000000001" customHeight="1">
      <c r="A25" s="520" t="str">
        <f t="shared" si="4"/>
        <v>LST_STR_ELEMENT</v>
      </c>
      <c r="B25" s="357"/>
      <c r="C25" s="115"/>
      <c r="D25" s="116"/>
      <c r="E25" s="117"/>
      <c r="F25" s="116"/>
      <c r="G25" s="350" t="e">
        <f>IF(TYPOLOGY = "Bridge", _xlfn.XLOOKUP($E25, BRIDGE_STR_ELEMENT, 'MATERIAL DATA'!$R$36:$R$74,,), _xlfn.XLOOKUP($BL25, 'LIFECYCLE MATERIAL DATA'!$A$5:$A$104, 'LIFECYCLE MATERIAL DATA'!$Q$5:$Q$104,,))</f>
        <v>#N/A</v>
      </c>
      <c r="H25" s="630"/>
      <c r="I25" s="631"/>
      <c r="J25" s="736"/>
      <c r="K25" s="116"/>
      <c r="L25" s="95"/>
      <c r="M25" s="358"/>
      <c r="N25" s="156">
        <f t="shared" si="32"/>
        <v>0</v>
      </c>
      <c r="O25" s="157" t="str">
        <f t="shared" si="20"/>
        <v/>
      </c>
      <c r="P25" s="158" t="str">
        <f t="shared" si="21"/>
        <v/>
      </c>
      <c r="Q25" s="158" t="str" cm="1">
        <f t="array" ref="Q25">IFERROR(_xlfn.IFS(AND($I25 = "Yes", $J25 =1),(($BX25+$BU25)/($J25) + ($BY25+$BR25 +$BZ25)),AND($I25 = "Yes", $J25 &gt;1), (($BX25+$BU25)/($J25) + ($BY25*2 +$BZ25)) ), "")</f>
        <v/>
      </c>
      <c r="R25" s="158" t="str">
        <f t="shared" si="5"/>
        <v/>
      </c>
      <c r="S25" s="159">
        <f t="shared" si="22"/>
        <v>0</v>
      </c>
      <c r="T25" s="159" t="str">
        <f t="shared" si="45"/>
        <v/>
      </c>
      <c r="U25" s="158" t="str">
        <f t="shared" si="33"/>
        <v/>
      </c>
      <c r="V25" s="396" t="str">
        <f t="shared" si="23"/>
        <v/>
      </c>
      <c r="W25" s="156" t="str">
        <f t="shared" si="7"/>
        <v/>
      </c>
      <c r="X25" s="160">
        <f t="shared" si="8"/>
        <v>0</v>
      </c>
      <c r="Y25" s="274" t="s">
        <v>415</v>
      </c>
      <c r="Z25" s="745" t="str">
        <f>'MATERIAL DATA'!$Q49</f>
        <v>2.3.3 Backing</v>
      </c>
      <c r="AA25" s="768">
        <f t="shared" si="62"/>
        <v>0</v>
      </c>
      <c r="AB25" s="745"/>
      <c r="AC25" s="199" t="str">
        <f>'MATERIAL DATA'!Q23</f>
        <v>7.1 Alterations</v>
      </c>
      <c r="AD25" s="754">
        <f ca="1">SUMIF($E$12:$E$45,AC25,$O$12:$O$45)+SUMIF($E$12:$E$45,AC25,$P$12:$P$45)+SUMIF($E$12:$E$45,AC25,R$12:$R$45) +SUMIF($E$12:$E$45, AC25, $Q$12:$Q$43)</f>
        <v>0</v>
      </c>
      <c r="AE25" s="745"/>
      <c r="AF25" s="185"/>
      <c r="AG25" s="745"/>
      <c r="AH25" s="745"/>
      <c r="AI25" s="745"/>
      <c r="AJ25" s="745"/>
      <c r="AK25" s="745"/>
      <c r="AL25" s="745"/>
      <c r="AM25" s="745"/>
      <c r="AN25" s="745" t="s">
        <v>316</v>
      </c>
      <c r="AO25" s="745">
        <f t="shared" ref="AO25:AO28" si="83">BF54</f>
        <v>0</v>
      </c>
      <c r="AP25" s="745"/>
      <c r="AQ25" s="745"/>
      <c r="AR25" s="745"/>
      <c r="AS25" s="793"/>
      <c r="AT25" s="793"/>
      <c r="AU25" s="185" t="s">
        <v>735</v>
      </c>
      <c r="AV25" s="794">
        <f>T51*0.5</f>
        <v>0</v>
      </c>
      <c r="AW25" s="793"/>
      <c r="AX25" s="793"/>
      <c r="AY25" s="795" t="s">
        <v>730</v>
      </c>
      <c r="AZ25" s="754" t="e" cm="1">
        <f t="array" ref="AZ25">SUMPRODUCT(SUMIF(H12:H43, New_Ext, O12:O43)) + SUMPRODUCT(SUMIF(H12:H43, New_Ext, P12:P43)) + SUMPRODUCT(SUMIF(H12:H43, New_Ext, R12:R43)) + ((E9/SUM(GIA_RN))*H9/1000) + ((E9/SUM(GIA_RN))*(R48+T48)) + AZ24</f>
        <v>#DIV/0!</v>
      </c>
      <c r="BA25" s="793"/>
      <c r="BB25" s="793"/>
      <c r="BC25" s="745" t="s">
        <v>659</v>
      </c>
      <c r="BD25" s="779" t="e">
        <f>SUMIF(H12:H43,Retained,'Scheme 5'!O12:O43)+SUMIF(H12:H43,Retained,'Scheme 5'!P12:P43)+SUMIF(H12:H43,Retained,'Scheme 5'!R12:R43)+ ((D9/SUM(GIA_RN))*H9/1000) +((D9/SUM(GIA_RN))*(R48+T48))</f>
        <v>#DIV/0!</v>
      </c>
      <c r="BE25" s="793"/>
      <c r="BF25" s="793"/>
      <c r="BG25" s="793"/>
      <c r="BH25" s="793"/>
      <c r="BI25" s="793"/>
      <c r="BJ25" s="793"/>
      <c r="BK25" s="209" t="str">
        <f t="shared" si="40"/>
        <v>ER</v>
      </c>
      <c r="BL25" s="209" t="str">
        <f t="shared" si="9"/>
        <v xml:space="preserve"> -  - </v>
      </c>
      <c r="BM25" s="745" t="str" cm="1">
        <f t="array" ref="BM25">_xlfn.IFS(OR(AND(TYPOLOGY &lt;&gt; "Bridge", B25="concrete",D25&lt;&gt;"Reinforced - 150mm hollow core slab"),C25="Concrete_EPD",),"Reinforcement",(OR(AND(TYPOLOGY="Bridge",B25="concrete",D25&lt;&gt;"Reinforced - 150mm hollow core slab"),C25="Concrete_EPD",)),"Bridge_Reinforcement",TRUE, "No_Reinforcement")</f>
        <v>No_Reinforcement</v>
      </c>
      <c r="BN25" s="186" t="e">
        <f>_xlfn.XLOOKUP($BL25,'LIFECYCLE MATERIAL DATA'!$A$5:$A$104,'LIFECYCLE MATERIAL DATA'!$D$5:$D$104,)</f>
        <v>#N/A</v>
      </c>
      <c r="BO25" s="186">
        <f>IFERROR(IF(M25&lt;&gt;0,_xlfn.XLOOKUP(M25,'Custom Data'!S16:S45,'Custom Data'!T16:T45,,-1),0),0)</f>
        <v>0</v>
      </c>
      <c r="BP25" s="186">
        <f t="shared" si="10"/>
        <v>0</v>
      </c>
      <c r="BQ25" s="846" t="str">
        <f t="shared" si="11"/>
        <v>ER</v>
      </c>
      <c r="BR25" s="745" t="str">
        <f>IFERROR(_xlfn.XLOOKUP($BL25,'LIFECYCLE MATERIAL DATA'!$A$5:$A$104,'LIFECYCLE MATERIAL DATA'!$I$5:$I$104,,)*($BQ25/1000)+_xlfn.XLOOKUP('Project Info'!$C$15,'LIFECYCLE MATERIAL DATA'!$A$5:$A$104,'LIFECYCLE MATERIAL DATA'!$I$5:$I$104,,)*($BP25/1000),"")</f>
        <v/>
      </c>
      <c r="BS25" s="745" t="str">
        <f>IFERROR(_xlfn.XLOOKUP($BL25,'LIFECYCLE MATERIAL DATA'!$A$5:$A$104, 'LIFECYCLE MATERIAL DATA'!$J$5:$J$104,,)*($BQ25/1000)+_xlfn.XLOOKUP('Project Info'!$C$15,'LIFECYCLE MATERIAL DATA'!$A$5:$A$104,'LIFECYCLE MATERIAL DATA'!$J$5:$J$104,,)*($BP25/1000),"")</f>
        <v/>
      </c>
      <c r="BT25" s="745" t="str">
        <f>IFERROR(_xlfn.XLOOKUP($BL25,'LIFECYCLE MATERIAL DATA'!$A$5:$A$104, 'LIFECYCLE MATERIAL DATA'!$K$5:$K$104,,)*($BQ25/1000),"")</f>
        <v/>
      </c>
      <c r="BU25" s="185" t="str">
        <f>IFERROR(_xlfn.XLOOKUP($BL25,'LIFECYCLE MATERIAL DATA'!$A$5:$A$104,'LIFECYCLE MATERIAL DATA'!$L$5:$L$104,,)*($BQ25/1000)+_xlfn.XLOOKUP('Project Info'!$C$15,'LIFECYCLE MATERIAL DATA'!$A$5:$A$104,'LIFECYCLE MATERIAL DATA'!$L$5:$L$104,,)*($BP25/1000),"")</f>
        <v/>
      </c>
      <c r="BV25" s="745" t="str">
        <f t="shared" si="25"/>
        <v/>
      </c>
      <c r="BW25" s="745" t="str">
        <f>IF($K25='MATERIAL DATA'!$O$5,$L25, IF($K25='MATERIAL DATA'!$O$6,$L25/(1000*'Scheme 5'!$BN25),""))</f>
        <v/>
      </c>
      <c r="BX25" s="745" t="str">
        <f>IFERROR(((_xlfn.XLOOKUP($BL25,'LIFECYCLE MATERIAL DATA'!$A$5:$A$104,'LIFECYCLE MATERIAL DATA'!$F$5:$F$104,,))*$BQ25/1000+_xlfn.XLOOKUP('Project Info'!$C$15,'LIFECYCLE MATERIAL DATA'!$A$5:$A$104,'LIFECYCLE MATERIAL DATA'!$F$5:$F$104,,)*$BP25/1000),"")</f>
        <v/>
      </c>
      <c r="BY25" s="771" t="str">
        <f>IFERROR((_xlfn.XLOOKUP($BL25,'LIFECYCLE MATERIAL DATA'!$A$5:$A$104,'LIFECYCLE MATERIAL DATA'!$G$5:$G$104,,)*$BQ25/1000++_xlfn.XLOOKUP('Project Info'!$C$15,'LIFECYCLE MATERIAL DATA'!$A$5:$A$104,'LIFECYCLE MATERIAL DATA'!$G$5:$G$104,,)*$BP25/1000),"")</f>
        <v/>
      </c>
      <c r="BZ25" s="745" t="str">
        <f>IFERROR(_xlfn.XLOOKUP('Scheme 5'!$BL25,'LIFECYCLE MATERIAL DATA'!$A$5:$A$104,'LIFECYCLE MATERIAL DATA'!$H$5:$H$104,,)*SUM($BX25+$BY25+$CB25+$CC25), "")</f>
        <v/>
      </c>
      <c r="CA25" s="185"/>
      <c r="CB25" s="743" t="str">
        <f>IFERROR((_xlfn.XLOOKUP($BL25,'LIFECYCLE MATERIAL DATA'!$A$5:$A$104, 'LIFECYCLE MATERIAL DATA'!$M$5:$M$104)*$BQ25/1000++_xlfn.XLOOKUP('Project Info'!$C$15,'LIFECYCLE MATERIAL DATA'!$A$5:$A$104,'LIFECYCLE MATERIAL DATA'!$M$5:$M$104)*$BP25/1000),"")</f>
        <v/>
      </c>
      <c r="CC25" s="745">
        <f>IFERROR(IF(OR($B25="Timber",$C25="Timber_EPD", $C25="Bamboo"),_xlfn.XLOOKUP($BL25,'LIFECYCLE MATERIAL DATA Master'!$A$5:$A$104,'LIFECYCLE MATERIAL DATA Master'!$E$5:$E$104,,)*$BQ25,0),"")/1000</f>
        <v>0</v>
      </c>
      <c r="CD25" s="185" t="str">
        <f>IFERROR((_xlfn.XLOOKUP($BL25,'LIFECYCLE MATERIAL DATA'!$A$5:$A$104,'LIFECYCLE MATERIAL DATA'!$N$5:$N$104,,)*$BQ25/1000++_xlfn.XLOOKUP('Project Info'!$C$15,'LIFECYCLE MATERIAL DATA'!$A$5:$A$104,'LIFECYCLE MATERIAL DATA'!$N$5:$N$104,,)*$BP25/1000),"")</f>
        <v/>
      </c>
      <c r="CE25" s="209"/>
      <c r="CF25" s="209"/>
      <c r="CG25" s="209"/>
      <c r="CH25" s="772">
        <f>IFERROR(1+_xlfn.XLOOKUP($BL25,'LIFECYCLE MATERIAL DATA'!$A$5:$A$104,'LIFECYCLE MATERIAL DATA'!$H$5:$H$104,,),0)</f>
        <v>0</v>
      </c>
      <c r="CI25" s="765">
        <f t="shared" si="12"/>
        <v>0</v>
      </c>
      <c r="CJ25" s="773">
        <f t="shared" si="13"/>
        <v>0</v>
      </c>
      <c r="CK25" s="774">
        <f t="shared" si="14"/>
        <v>0</v>
      </c>
      <c r="CL25" s="767">
        <f t="shared" si="26"/>
        <v>0</v>
      </c>
      <c r="CM25" s="775">
        <f t="shared" si="27"/>
        <v>0</v>
      </c>
      <c r="CN25" s="769">
        <v>0</v>
      </c>
      <c r="CO25" s="745">
        <f t="shared" si="15"/>
        <v>0</v>
      </c>
      <c r="CP25" s="745">
        <f t="shared" si="15"/>
        <v>0</v>
      </c>
      <c r="CQ25" s="745">
        <f t="shared" ref="CQ25:DV25" si="84">IF(CQ$11&gt;=DESIGN_LIFE,CP25,IF(AND(CQ$11&gt;0,$CK25&lt;&gt;0),IF(INT((CQ$11)/(DESIGN_LIFE/$CK25))=((CQ$11)/(DESIGN_LIFE/$CK25)),$CM25+CP25,CP25),CP25))</f>
        <v>0</v>
      </c>
      <c r="CR25" s="745">
        <f t="shared" si="84"/>
        <v>0</v>
      </c>
      <c r="CS25" s="745">
        <f t="shared" si="84"/>
        <v>0</v>
      </c>
      <c r="CT25" s="745">
        <f t="shared" si="84"/>
        <v>0</v>
      </c>
      <c r="CU25" s="745">
        <f t="shared" si="84"/>
        <v>0</v>
      </c>
      <c r="CV25" s="745">
        <f t="shared" si="84"/>
        <v>0</v>
      </c>
      <c r="CW25" s="745">
        <f t="shared" si="84"/>
        <v>0</v>
      </c>
      <c r="CX25" s="745">
        <f t="shared" si="84"/>
        <v>0</v>
      </c>
      <c r="CY25" s="745">
        <f t="shared" si="84"/>
        <v>0</v>
      </c>
      <c r="CZ25" s="745">
        <f t="shared" si="84"/>
        <v>0</v>
      </c>
      <c r="DA25" s="745">
        <f t="shared" si="84"/>
        <v>0</v>
      </c>
      <c r="DB25" s="745">
        <f t="shared" si="84"/>
        <v>0</v>
      </c>
      <c r="DC25" s="745">
        <f t="shared" si="84"/>
        <v>0</v>
      </c>
      <c r="DD25" s="745">
        <f t="shared" si="84"/>
        <v>0</v>
      </c>
      <c r="DE25" s="745">
        <f t="shared" si="84"/>
        <v>0</v>
      </c>
      <c r="DF25" s="745">
        <f t="shared" si="84"/>
        <v>0</v>
      </c>
      <c r="DG25" s="745">
        <f t="shared" si="84"/>
        <v>0</v>
      </c>
      <c r="DH25" s="745">
        <f t="shared" si="84"/>
        <v>0</v>
      </c>
      <c r="DI25" s="745">
        <f t="shared" si="84"/>
        <v>0</v>
      </c>
      <c r="DJ25" s="745">
        <f t="shared" si="84"/>
        <v>0</v>
      </c>
      <c r="DK25" s="745">
        <f t="shared" si="84"/>
        <v>0</v>
      </c>
      <c r="DL25" s="745">
        <f t="shared" si="84"/>
        <v>0</v>
      </c>
      <c r="DM25" s="745">
        <f t="shared" si="84"/>
        <v>0</v>
      </c>
      <c r="DN25" s="745">
        <f t="shared" si="84"/>
        <v>0</v>
      </c>
      <c r="DO25" s="745">
        <f t="shared" si="84"/>
        <v>0</v>
      </c>
      <c r="DP25" s="745">
        <f t="shared" si="84"/>
        <v>0</v>
      </c>
      <c r="DQ25" s="745">
        <f t="shared" si="84"/>
        <v>0</v>
      </c>
      <c r="DR25" s="745">
        <f t="shared" si="84"/>
        <v>0</v>
      </c>
      <c r="DS25" s="745">
        <f t="shared" si="84"/>
        <v>0</v>
      </c>
      <c r="DT25" s="745">
        <f t="shared" si="84"/>
        <v>0</v>
      </c>
      <c r="DU25" s="745">
        <f t="shared" si="84"/>
        <v>0</v>
      </c>
      <c r="DV25" s="745">
        <f t="shared" si="84"/>
        <v>0</v>
      </c>
      <c r="DW25" s="745">
        <f t="shared" ref="DW25:FB25" si="85">IF(DW$11&gt;=DESIGN_LIFE,DV25,IF(AND(DW$11&gt;0,$CK25&lt;&gt;0),IF(INT((DW$11)/(DESIGN_LIFE/$CK25))=((DW$11)/(DESIGN_LIFE/$CK25)),$CM25+DV25,DV25),DV25))</f>
        <v>0</v>
      </c>
      <c r="DX25" s="745">
        <f t="shared" si="85"/>
        <v>0</v>
      </c>
      <c r="DY25" s="745">
        <f t="shared" si="85"/>
        <v>0</v>
      </c>
      <c r="DZ25" s="745">
        <f t="shared" si="85"/>
        <v>0</v>
      </c>
      <c r="EA25" s="745">
        <f t="shared" si="85"/>
        <v>0</v>
      </c>
      <c r="EB25" s="745">
        <f t="shared" si="85"/>
        <v>0</v>
      </c>
      <c r="EC25" s="745">
        <f t="shared" si="85"/>
        <v>0</v>
      </c>
      <c r="ED25" s="745">
        <f t="shared" si="85"/>
        <v>0</v>
      </c>
      <c r="EE25" s="745">
        <f t="shared" si="85"/>
        <v>0</v>
      </c>
      <c r="EF25" s="745">
        <f t="shared" si="85"/>
        <v>0</v>
      </c>
      <c r="EG25" s="745">
        <f t="shared" si="85"/>
        <v>0</v>
      </c>
      <c r="EH25" s="745">
        <f t="shared" si="85"/>
        <v>0</v>
      </c>
      <c r="EI25" s="745">
        <f t="shared" si="85"/>
        <v>0</v>
      </c>
      <c r="EJ25" s="745">
        <f t="shared" si="85"/>
        <v>0</v>
      </c>
      <c r="EK25" s="745">
        <f t="shared" si="85"/>
        <v>0</v>
      </c>
      <c r="EL25" s="745">
        <f t="shared" si="85"/>
        <v>0</v>
      </c>
      <c r="EM25" s="745">
        <f t="shared" si="85"/>
        <v>0</v>
      </c>
      <c r="EN25" s="745">
        <f t="shared" si="85"/>
        <v>0</v>
      </c>
      <c r="EO25" s="745">
        <f t="shared" si="85"/>
        <v>0</v>
      </c>
      <c r="EP25" s="745">
        <f t="shared" si="85"/>
        <v>0</v>
      </c>
      <c r="EQ25" s="745">
        <f t="shared" si="85"/>
        <v>0</v>
      </c>
      <c r="ER25" s="745">
        <f t="shared" si="85"/>
        <v>0</v>
      </c>
      <c r="ES25" s="745">
        <f t="shared" si="85"/>
        <v>0</v>
      </c>
      <c r="ET25" s="745">
        <f t="shared" si="85"/>
        <v>0</v>
      </c>
      <c r="EU25" s="745">
        <f t="shared" si="85"/>
        <v>0</v>
      </c>
      <c r="EV25" s="745">
        <f t="shared" si="85"/>
        <v>0</v>
      </c>
      <c r="EW25" s="745">
        <f t="shared" si="85"/>
        <v>0</v>
      </c>
      <c r="EX25" s="745">
        <f t="shared" si="85"/>
        <v>0</v>
      </c>
      <c r="EY25" s="745">
        <f t="shared" si="85"/>
        <v>0</v>
      </c>
      <c r="EZ25" s="745">
        <f t="shared" si="85"/>
        <v>0</v>
      </c>
      <c r="FA25" s="745">
        <f t="shared" si="85"/>
        <v>0</v>
      </c>
      <c r="FB25" s="745">
        <f t="shared" si="85"/>
        <v>0</v>
      </c>
      <c r="FC25" s="745">
        <f t="shared" ref="FC25:GH25" si="86">IF(FC$11&gt;=DESIGN_LIFE,FB25,IF(AND(FC$11&gt;0,$CK25&lt;&gt;0),IF(INT((FC$11)/(DESIGN_LIFE/$CK25))=((FC$11)/(DESIGN_LIFE/$CK25)),$CM25+FB25,FB25),FB25))</f>
        <v>0</v>
      </c>
      <c r="FD25" s="745">
        <f t="shared" si="86"/>
        <v>0</v>
      </c>
      <c r="FE25" s="745">
        <f t="shared" si="86"/>
        <v>0</v>
      </c>
      <c r="FF25" s="745">
        <f t="shared" si="86"/>
        <v>0</v>
      </c>
      <c r="FG25" s="745">
        <f t="shared" si="86"/>
        <v>0</v>
      </c>
      <c r="FH25" s="745">
        <f t="shared" si="86"/>
        <v>0</v>
      </c>
      <c r="FI25" s="745">
        <f t="shared" si="86"/>
        <v>0</v>
      </c>
      <c r="FJ25" s="745">
        <f t="shared" si="86"/>
        <v>0</v>
      </c>
      <c r="FK25" s="745">
        <f t="shared" si="86"/>
        <v>0</v>
      </c>
      <c r="FL25" s="745">
        <f t="shared" si="86"/>
        <v>0</v>
      </c>
      <c r="FM25" s="745">
        <f t="shared" si="86"/>
        <v>0</v>
      </c>
      <c r="FN25" s="745">
        <f t="shared" si="86"/>
        <v>0</v>
      </c>
      <c r="FO25" s="745">
        <f t="shared" si="86"/>
        <v>0</v>
      </c>
      <c r="FP25" s="745">
        <f t="shared" si="86"/>
        <v>0</v>
      </c>
      <c r="FQ25" s="745">
        <f t="shared" si="86"/>
        <v>0</v>
      </c>
      <c r="FR25" s="745">
        <f t="shared" si="86"/>
        <v>0</v>
      </c>
      <c r="FS25" s="745">
        <f t="shared" si="86"/>
        <v>0</v>
      </c>
      <c r="FT25" s="745">
        <f t="shared" si="86"/>
        <v>0</v>
      </c>
      <c r="FU25" s="745">
        <f t="shared" si="86"/>
        <v>0</v>
      </c>
      <c r="FV25" s="745">
        <f t="shared" si="86"/>
        <v>0</v>
      </c>
      <c r="FW25" s="745">
        <f t="shared" si="86"/>
        <v>0</v>
      </c>
      <c r="FX25" s="745">
        <f t="shared" si="86"/>
        <v>0</v>
      </c>
      <c r="FY25" s="745">
        <f t="shared" si="86"/>
        <v>0</v>
      </c>
      <c r="FZ25" s="745">
        <f t="shared" si="86"/>
        <v>0</v>
      </c>
      <c r="GA25" s="745">
        <f t="shared" si="86"/>
        <v>0</v>
      </c>
      <c r="GB25" s="745">
        <f t="shared" si="86"/>
        <v>0</v>
      </c>
      <c r="GC25" s="745">
        <f t="shared" si="86"/>
        <v>0</v>
      </c>
      <c r="GD25" s="745">
        <f t="shared" si="86"/>
        <v>0</v>
      </c>
      <c r="GE25" s="745">
        <f t="shared" si="86"/>
        <v>0</v>
      </c>
      <c r="GF25" s="745">
        <f t="shared" si="86"/>
        <v>0</v>
      </c>
      <c r="GG25" s="745">
        <f t="shared" si="86"/>
        <v>0</v>
      </c>
      <c r="GH25" s="745">
        <f t="shared" si="86"/>
        <v>0</v>
      </c>
      <c r="GI25" s="745">
        <f t="shared" ref="GI25:HG25" si="87">IF(GI$11&gt;=DESIGN_LIFE,GH25,IF(AND(GI$11&gt;0,$CK25&lt;&gt;0),IF(INT((GI$11)/(DESIGN_LIFE/$CK25))=((GI$11)/(DESIGN_LIFE/$CK25)),$CM25+GH25,GH25),GH25))</f>
        <v>0</v>
      </c>
      <c r="GJ25" s="745">
        <f t="shared" si="87"/>
        <v>0</v>
      </c>
      <c r="GK25" s="745">
        <f t="shared" si="87"/>
        <v>0</v>
      </c>
      <c r="GL25" s="745">
        <f t="shared" si="87"/>
        <v>0</v>
      </c>
      <c r="GM25" s="745">
        <f t="shared" si="87"/>
        <v>0</v>
      </c>
      <c r="GN25" s="745">
        <f t="shared" si="87"/>
        <v>0</v>
      </c>
      <c r="GO25" s="745">
        <f t="shared" si="87"/>
        <v>0</v>
      </c>
      <c r="GP25" s="745">
        <f t="shared" si="87"/>
        <v>0</v>
      </c>
      <c r="GQ25" s="745">
        <f t="shared" si="87"/>
        <v>0</v>
      </c>
      <c r="GR25" s="745">
        <f t="shared" si="87"/>
        <v>0</v>
      </c>
      <c r="GS25" s="745">
        <f t="shared" si="87"/>
        <v>0</v>
      </c>
      <c r="GT25" s="745">
        <f t="shared" si="87"/>
        <v>0</v>
      </c>
      <c r="GU25" s="745">
        <f t="shared" si="87"/>
        <v>0</v>
      </c>
      <c r="GV25" s="745">
        <f t="shared" si="87"/>
        <v>0</v>
      </c>
      <c r="GW25" s="745">
        <f t="shared" si="87"/>
        <v>0</v>
      </c>
      <c r="GX25" s="745">
        <f t="shared" si="87"/>
        <v>0</v>
      </c>
      <c r="GY25" s="745">
        <f t="shared" si="87"/>
        <v>0</v>
      </c>
      <c r="GZ25" s="745">
        <f t="shared" si="87"/>
        <v>0</v>
      </c>
      <c r="HA25" s="745">
        <f t="shared" si="87"/>
        <v>0</v>
      </c>
      <c r="HB25" s="745">
        <f t="shared" si="87"/>
        <v>0</v>
      </c>
      <c r="HC25" s="745">
        <f t="shared" si="87"/>
        <v>0</v>
      </c>
      <c r="HD25" s="745">
        <f t="shared" si="87"/>
        <v>0</v>
      </c>
      <c r="HE25" s="745">
        <f t="shared" si="87"/>
        <v>0</v>
      </c>
      <c r="HF25" s="745">
        <f t="shared" si="87"/>
        <v>0</v>
      </c>
      <c r="HG25" s="745">
        <f t="shared" si="87"/>
        <v>0</v>
      </c>
      <c r="HH25" s="185"/>
    </row>
    <row r="26" spans="1:216" ht="20.100000000000001" customHeight="1">
      <c r="A26" s="520" t="str">
        <f t="shared" si="4"/>
        <v>LST_STR_ELEMENT</v>
      </c>
      <c r="B26" s="357"/>
      <c r="C26" s="115"/>
      <c r="D26" s="116"/>
      <c r="E26" s="117"/>
      <c r="F26" s="116"/>
      <c r="G26" s="350" t="e">
        <f>IF(TYPOLOGY = "Bridge", _xlfn.XLOOKUP($E26, BRIDGE_STR_ELEMENT, 'MATERIAL DATA'!$R$36:$R$74,,), _xlfn.XLOOKUP($BL26, 'LIFECYCLE MATERIAL DATA'!$A$5:$A$104, 'LIFECYCLE MATERIAL DATA'!$Q$5:$Q$104,,))</f>
        <v>#N/A</v>
      </c>
      <c r="H26" s="630"/>
      <c r="I26" s="631"/>
      <c r="J26" s="736"/>
      <c r="K26" s="116"/>
      <c r="L26" s="95"/>
      <c r="M26" s="358"/>
      <c r="N26" s="156">
        <f>IFERROR(SUM(O26:V26,X26),"")</f>
        <v>0</v>
      </c>
      <c r="O26" s="157" t="str">
        <f t="shared" si="20"/>
        <v/>
      </c>
      <c r="P26" s="158" t="str">
        <f t="shared" si="21"/>
        <v/>
      </c>
      <c r="Q26" s="158" t="str" cm="1">
        <f t="array" ref="Q26">IFERROR(_xlfn.IFS(AND($I26 = "Yes", $J26 =1),(($BX26+$BU26)/($J26) + ($BY26+$BR26 +$BZ26)),AND($I26 = "Yes", $J26 &gt;1), (($BX26+$BU26)/($J26) + ($BY26*2 +$BZ26)) ), "")</f>
        <v/>
      </c>
      <c r="R26" s="158" t="str">
        <f t="shared" si="5"/>
        <v/>
      </c>
      <c r="S26" s="159">
        <f t="shared" si="22"/>
        <v>0</v>
      </c>
      <c r="T26" s="159" t="str">
        <f t="shared" si="45"/>
        <v/>
      </c>
      <c r="U26" s="158" t="str">
        <f t="shared" si="33"/>
        <v/>
      </c>
      <c r="V26" s="396" t="str">
        <f t="shared" si="23"/>
        <v/>
      </c>
      <c r="W26" s="156" t="str">
        <f t="shared" si="7"/>
        <v/>
      </c>
      <c r="X26" s="160">
        <f t="shared" si="8"/>
        <v>0</v>
      </c>
      <c r="Y26" s="274" t="s">
        <v>415</v>
      </c>
      <c r="Z26" s="745" t="str">
        <f>'MATERIAL DATA'!$Q50</f>
        <v>2.4.1 Pylon</v>
      </c>
      <c r="AA26" s="768">
        <f t="shared" si="62"/>
        <v>0</v>
      </c>
      <c r="AB26" s="745"/>
      <c r="AC26" s="199" t="str">
        <f>'MATERIAL DATA'!Q24</f>
        <v>7.2 Repairs to existing, Cleaning existing surfaces &amp; General Renovation works</v>
      </c>
      <c r="AD26" s="754">
        <f ca="1">SUMIF($E$12:$E$45,AC26,$O$12:$O$45)+SUMIF($E$12:$E$45,AC26,$P$12:$P$45)+SUMIF($E$12:$E$45,AC26,R$12:$R$45) +SUMIF($E$12:$E$45, AC26, $Q$12:$Q$43)</f>
        <v>0</v>
      </c>
      <c r="AE26" s="745"/>
      <c r="AF26" s="185"/>
      <c r="AG26" s="745"/>
      <c r="AH26" s="745"/>
      <c r="AI26" s="745"/>
      <c r="AJ26" s="745"/>
      <c r="AK26" s="745"/>
      <c r="AL26" s="745"/>
      <c r="AM26" s="745"/>
      <c r="AN26" s="745" t="s">
        <v>317</v>
      </c>
      <c r="AO26" s="745">
        <f t="shared" si="83"/>
        <v>0</v>
      </c>
      <c r="AP26" s="745"/>
      <c r="AQ26" s="745"/>
      <c r="AR26" s="745"/>
      <c r="AS26" s="745"/>
      <c r="AT26" s="745"/>
      <c r="AU26" s="185" t="s">
        <v>736</v>
      </c>
      <c r="AV26" s="796" t="e">
        <f>(Q51 + SUM(R51, V48, T12:T43)*0.5 + SUM(U12:V43) + SUM(X12:X43))</f>
        <v>#VALUE!</v>
      </c>
      <c r="AW26" s="745"/>
      <c r="AX26" s="745"/>
      <c r="AY26" s="783" t="s">
        <v>578</v>
      </c>
      <c r="AZ26" s="794" cm="1">
        <f t="array" ref="AZ26">SUMPRODUCT(SUMIF(H12:H43, New_Ext, X12:X43))</f>
        <v>0</v>
      </c>
      <c r="BA26" s="745"/>
      <c r="BB26" s="745"/>
      <c r="BC26" s="185" t="s">
        <v>578</v>
      </c>
      <c r="BD26" s="794">
        <f>SUMIF(H12:H43, Retained, 'Scheme 5'!X12:X43)</f>
        <v>0</v>
      </c>
      <c r="BE26" s="745"/>
      <c r="BF26" s="745"/>
      <c r="BG26" s="745"/>
      <c r="BH26" s="745"/>
      <c r="BI26" s="745"/>
      <c r="BJ26" s="745"/>
      <c r="BK26" s="209" t="str">
        <f t="shared" si="40"/>
        <v>ER</v>
      </c>
      <c r="BL26" s="209" t="str">
        <f t="shared" si="9"/>
        <v xml:space="preserve"> -  - </v>
      </c>
      <c r="BM26" s="745" t="str" cm="1">
        <f t="array" ref="BM26">_xlfn.IFS(OR(AND(TYPOLOGY &lt;&gt; "Bridge", B26="concrete",D26&lt;&gt;"Reinforced - 150mm hollow core slab"),C26="Concrete_EPD",),"Reinforcement",(OR(AND(TYPOLOGY="Bridge",B26="concrete",D26&lt;&gt;"Reinforced - 150mm hollow core slab"),C26="Concrete_EPD",)),"Bridge_Reinforcement",TRUE, "No_Reinforcement")</f>
        <v>No_Reinforcement</v>
      </c>
      <c r="BN26" s="186" t="e">
        <f>_xlfn.XLOOKUP($BL26,'LIFECYCLE MATERIAL DATA'!$A$5:$A$104,'LIFECYCLE MATERIAL DATA'!$D$5:$D$104,)</f>
        <v>#N/A</v>
      </c>
      <c r="BO26" s="186">
        <f>IFERROR(IF(M26&lt;&gt;0,_xlfn.XLOOKUP(M26,'Custom Data'!S16:S45,'Custom Data'!T16:T45,,-1),0),0)</f>
        <v>0</v>
      </c>
      <c r="BP26" s="186">
        <f t="shared" si="10"/>
        <v>0</v>
      </c>
      <c r="BQ26" s="846" t="str">
        <f t="shared" si="11"/>
        <v>ER</v>
      </c>
      <c r="BR26" s="745" t="str">
        <f>IFERROR(_xlfn.XLOOKUP($BL26,'LIFECYCLE MATERIAL DATA'!$A$5:$A$104,'LIFECYCLE MATERIAL DATA'!$I$5:$I$104,,)*($BQ26/1000)+_xlfn.XLOOKUP('Project Info'!$C$15,'LIFECYCLE MATERIAL DATA'!$A$5:$A$104,'LIFECYCLE MATERIAL DATA'!$I$5:$I$104,,)*($BP26/1000),"")</f>
        <v/>
      </c>
      <c r="BS26" s="745" t="str">
        <f>IFERROR(_xlfn.XLOOKUP($BL26,'LIFECYCLE MATERIAL DATA'!$A$5:$A$104, 'LIFECYCLE MATERIAL DATA'!$J$5:$J$104,,)*($BQ26/1000)+_xlfn.XLOOKUP('Project Info'!$C$15,'LIFECYCLE MATERIAL DATA'!$A$5:$A$104,'LIFECYCLE MATERIAL DATA'!$J$5:$J$104,,)*($BP26/1000),"")</f>
        <v/>
      </c>
      <c r="BT26" s="745" t="str">
        <f>IFERROR(_xlfn.XLOOKUP($BL26,'LIFECYCLE MATERIAL DATA'!$A$5:$A$104, 'LIFECYCLE MATERIAL DATA'!$K$5:$K$104,,)*($BQ26/1000),"")</f>
        <v/>
      </c>
      <c r="BU26" s="185" t="str">
        <f>IFERROR(_xlfn.XLOOKUP($BL26,'LIFECYCLE MATERIAL DATA'!$A$5:$A$104,'LIFECYCLE MATERIAL DATA'!$L$5:$L$104,,)*($BQ26/1000)+_xlfn.XLOOKUP('Project Info'!$C$15,'LIFECYCLE MATERIAL DATA'!$A$5:$A$104,'LIFECYCLE MATERIAL DATA'!$L$5:$L$104,,)*($BP26/1000),"")</f>
        <v/>
      </c>
      <c r="BV26" s="745" t="str">
        <f t="shared" si="25"/>
        <v/>
      </c>
      <c r="BW26" s="745" t="str">
        <f>IF($K26='MATERIAL DATA'!$O$5,$L26, IF($K26='MATERIAL DATA'!$O$6,$L26/(1000*'Scheme 5'!$BN26),""))</f>
        <v/>
      </c>
      <c r="BX26" s="745" t="str">
        <f>IFERROR(((_xlfn.XLOOKUP($BL26,'LIFECYCLE MATERIAL DATA'!$A$5:$A$104,'LIFECYCLE MATERIAL DATA'!$F$5:$F$104,,))*$BQ26/1000+_xlfn.XLOOKUP('Project Info'!$C$15,'LIFECYCLE MATERIAL DATA'!$A$5:$A$104,'LIFECYCLE MATERIAL DATA'!$F$5:$F$104,,)*$BP26/1000),"")</f>
        <v/>
      </c>
      <c r="BY26" s="771" t="str">
        <f>IFERROR((_xlfn.XLOOKUP($BL26,'LIFECYCLE MATERIAL DATA'!$A$5:$A$104,'LIFECYCLE MATERIAL DATA'!$G$5:$G$104,,)*$BQ26/1000++_xlfn.XLOOKUP('Project Info'!$C$15,'LIFECYCLE MATERIAL DATA'!$A$5:$A$104,'LIFECYCLE MATERIAL DATA'!$G$5:$G$104,,)*$BP26/1000),"")</f>
        <v/>
      </c>
      <c r="BZ26" s="745" t="str">
        <f>IFERROR(_xlfn.XLOOKUP('Scheme 5'!$BL26,'LIFECYCLE MATERIAL DATA'!$A$5:$A$104,'LIFECYCLE MATERIAL DATA'!$H$5:$H$104,,)*SUM($BX26+$BY26+$CB26+$CC26), "")</f>
        <v/>
      </c>
      <c r="CA26" s="185"/>
      <c r="CB26" s="743" t="str">
        <f>IFERROR((_xlfn.XLOOKUP($BL26,'LIFECYCLE MATERIAL DATA'!$A$5:$A$104, 'LIFECYCLE MATERIAL DATA'!$M$5:$M$104)*$BQ26/1000++_xlfn.XLOOKUP('Project Info'!$C$15,'LIFECYCLE MATERIAL DATA'!$A$5:$A$104,'LIFECYCLE MATERIAL DATA'!$M$5:$M$104)*$BP26/1000),"")</f>
        <v/>
      </c>
      <c r="CC26" s="745">
        <f>IFERROR(IF(OR($B26="Timber",$C26="Timber_EPD", $C26="Bamboo"),_xlfn.XLOOKUP($BL26,'LIFECYCLE MATERIAL DATA Master'!$A$5:$A$104,'LIFECYCLE MATERIAL DATA Master'!$E$5:$E$104,,)*$BQ26,0),"")/1000</f>
        <v>0</v>
      </c>
      <c r="CD26" s="185" t="str">
        <f>IFERROR((_xlfn.XLOOKUP($BL26,'LIFECYCLE MATERIAL DATA'!$A$5:$A$104,'LIFECYCLE MATERIAL DATA'!$N$5:$N$104,,)*$BQ26/1000++_xlfn.XLOOKUP('Project Info'!$C$15,'LIFECYCLE MATERIAL DATA'!$A$5:$A$104,'LIFECYCLE MATERIAL DATA'!$N$5:$N$104,,)*$BP26/1000),"")</f>
        <v/>
      </c>
      <c r="CE26" s="209"/>
      <c r="CF26" s="209"/>
      <c r="CG26" s="209"/>
      <c r="CH26" s="772">
        <f>IFERROR(1+_xlfn.XLOOKUP($BL26,'LIFECYCLE MATERIAL DATA'!$A$5:$A$104,'LIFECYCLE MATERIAL DATA'!$H$5:$H$104,,),0)</f>
        <v>0</v>
      </c>
      <c r="CI26" s="765">
        <f t="shared" si="12"/>
        <v>0</v>
      </c>
      <c r="CJ26" s="773">
        <f t="shared" si="13"/>
        <v>0</v>
      </c>
      <c r="CK26" s="774">
        <f t="shared" si="14"/>
        <v>0</v>
      </c>
      <c r="CL26" s="767">
        <f t="shared" si="26"/>
        <v>0</v>
      </c>
      <c r="CM26" s="775">
        <f t="shared" si="27"/>
        <v>0</v>
      </c>
      <c r="CN26" s="769">
        <v>0</v>
      </c>
      <c r="CO26" s="745">
        <f t="shared" si="15"/>
        <v>0</v>
      </c>
      <c r="CP26" s="745">
        <f t="shared" si="15"/>
        <v>0</v>
      </c>
      <c r="CQ26" s="745">
        <f t="shared" ref="CQ26:DV26" si="88">IF(CQ$11&gt;=DESIGN_LIFE,CP26,IF(AND(CQ$11&gt;0,$CK26&lt;&gt;0),IF(INT((CQ$11)/(DESIGN_LIFE/$CK26))=((CQ$11)/(DESIGN_LIFE/$CK26)),$CM26+CP26,CP26),CP26))</f>
        <v>0</v>
      </c>
      <c r="CR26" s="745">
        <f t="shared" si="88"/>
        <v>0</v>
      </c>
      <c r="CS26" s="745">
        <f t="shared" si="88"/>
        <v>0</v>
      </c>
      <c r="CT26" s="745">
        <f t="shared" si="88"/>
        <v>0</v>
      </c>
      <c r="CU26" s="745">
        <f t="shared" si="88"/>
        <v>0</v>
      </c>
      <c r="CV26" s="745">
        <f t="shared" si="88"/>
        <v>0</v>
      </c>
      <c r="CW26" s="745">
        <f t="shared" si="88"/>
        <v>0</v>
      </c>
      <c r="CX26" s="745">
        <f t="shared" si="88"/>
        <v>0</v>
      </c>
      <c r="CY26" s="745">
        <f t="shared" si="88"/>
        <v>0</v>
      </c>
      <c r="CZ26" s="745">
        <f t="shared" si="88"/>
        <v>0</v>
      </c>
      <c r="DA26" s="745">
        <f t="shared" si="88"/>
        <v>0</v>
      </c>
      <c r="DB26" s="745">
        <f t="shared" si="88"/>
        <v>0</v>
      </c>
      <c r="DC26" s="745">
        <f t="shared" si="88"/>
        <v>0</v>
      </c>
      <c r="DD26" s="745">
        <f t="shared" si="88"/>
        <v>0</v>
      </c>
      <c r="DE26" s="745">
        <f t="shared" si="88"/>
        <v>0</v>
      </c>
      <c r="DF26" s="745">
        <f t="shared" si="88"/>
        <v>0</v>
      </c>
      <c r="DG26" s="745">
        <f t="shared" si="88"/>
        <v>0</v>
      </c>
      <c r="DH26" s="745">
        <f t="shared" si="88"/>
        <v>0</v>
      </c>
      <c r="DI26" s="745">
        <f t="shared" si="88"/>
        <v>0</v>
      </c>
      <c r="DJ26" s="745">
        <f t="shared" si="88"/>
        <v>0</v>
      </c>
      <c r="DK26" s="745">
        <f t="shared" si="88"/>
        <v>0</v>
      </c>
      <c r="DL26" s="745">
        <f t="shared" si="88"/>
        <v>0</v>
      </c>
      <c r="DM26" s="745">
        <f t="shared" si="88"/>
        <v>0</v>
      </c>
      <c r="DN26" s="745">
        <f t="shared" si="88"/>
        <v>0</v>
      </c>
      <c r="DO26" s="745">
        <f t="shared" si="88"/>
        <v>0</v>
      </c>
      <c r="DP26" s="745">
        <f t="shared" si="88"/>
        <v>0</v>
      </c>
      <c r="DQ26" s="745">
        <f t="shared" si="88"/>
        <v>0</v>
      </c>
      <c r="DR26" s="745">
        <f t="shared" si="88"/>
        <v>0</v>
      </c>
      <c r="DS26" s="745">
        <f t="shared" si="88"/>
        <v>0</v>
      </c>
      <c r="DT26" s="745">
        <f t="shared" si="88"/>
        <v>0</v>
      </c>
      <c r="DU26" s="745">
        <f t="shared" si="88"/>
        <v>0</v>
      </c>
      <c r="DV26" s="745">
        <f t="shared" si="88"/>
        <v>0</v>
      </c>
      <c r="DW26" s="745">
        <f t="shared" ref="DW26:FB26" si="89">IF(DW$11&gt;=DESIGN_LIFE,DV26,IF(AND(DW$11&gt;0,$CK26&lt;&gt;0),IF(INT((DW$11)/(DESIGN_LIFE/$CK26))=((DW$11)/(DESIGN_LIFE/$CK26)),$CM26+DV26,DV26),DV26))</f>
        <v>0</v>
      </c>
      <c r="DX26" s="745">
        <f t="shared" si="89"/>
        <v>0</v>
      </c>
      <c r="DY26" s="745">
        <f t="shared" si="89"/>
        <v>0</v>
      </c>
      <c r="DZ26" s="745">
        <f t="shared" si="89"/>
        <v>0</v>
      </c>
      <c r="EA26" s="745">
        <f t="shared" si="89"/>
        <v>0</v>
      </c>
      <c r="EB26" s="745">
        <f t="shared" si="89"/>
        <v>0</v>
      </c>
      <c r="EC26" s="745">
        <f t="shared" si="89"/>
        <v>0</v>
      </c>
      <c r="ED26" s="745">
        <f t="shared" si="89"/>
        <v>0</v>
      </c>
      <c r="EE26" s="745">
        <f t="shared" si="89"/>
        <v>0</v>
      </c>
      <c r="EF26" s="745">
        <f t="shared" si="89"/>
        <v>0</v>
      </c>
      <c r="EG26" s="745">
        <f t="shared" si="89"/>
        <v>0</v>
      </c>
      <c r="EH26" s="745">
        <f t="shared" si="89"/>
        <v>0</v>
      </c>
      <c r="EI26" s="745">
        <f t="shared" si="89"/>
        <v>0</v>
      </c>
      <c r="EJ26" s="745">
        <f t="shared" si="89"/>
        <v>0</v>
      </c>
      <c r="EK26" s="745">
        <f t="shared" si="89"/>
        <v>0</v>
      </c>
      <c r="EL26" s="745">
        <f t="shared" si="89"/>
        <v>0</v>
      </c>
      <c r="EM26" s="745">
        <f t="shared" si="89"/>
        <v>0</v>
      </c>
      <c r="EN26" s="745">
        <f t="shared" si="89"/>
        <v>0</v>
      </c>
      <c r="EO26" s="745">
        <f t="shared" si="89"/>
        <v>0</v>
      </c>
      <c r="EP26" s="745">
        <f t="shared" si="89"/>
        <v>0</v>
      </c>
      <c r="EQ26" s="745">
        <f t="shared" si="89"/>
        <v>0</v>
      </c>
      <c r="ER26" s="745">
        <f t="shared" si="89"/>
        <v>0</v>
      </c>
      <c r="ES26" s="745">
        <f t="shared" si="89"/>
        <v>0</v>
      </c>
      <c r="ET26" s="745">
        <f t="shared" si="89"/>
        <v>0</v>
      </c>
      <c r="EU26" s="745">
        <f t="shared" si="89"/>
        <v>0</v>
      </c>
      <c r="EV26" s="745">
        <f t="shared" si="89"/>
        <v>0</v>
      </c>
      <c r="EW26" s="745">
        <f t="shared" si="89"/>
        <v>0</v>
      </c>
      <c r="EX26" s="745">
        <f t="shared" si="89"/>
        <v>0</v>
      </c>
      <c r="EY26" s="745">
        <f t="shared" si="89"/>
        <v>0</v>
      </c>
      <c r="EZ26" s="745">
        <f t="shared" si="89"/>
        <v>0</v>
      </c>
      <c r="FA26" s="745">
        <f t="shared" si="89"/>
        <v>0</v>
      </c>
      <c r="FB26" s="745">
        <f t="shared" si="89"/>
        <v>0</v>
      </c>
      <c r="FC26" s="745">
        <f t="shared" ref="FC26:GH26" si="90">IF(FC$11&gt;=DESIGN_LIFE,FB26,IF(AND(FC$11&gt;0,$CK26&lt;&gt;0),IF(INT((FC$11)/(DESIGN_LIFE/$CK26))=((FC$11)/(DESIGN_LIFE/$CK26)),$CM26+FB26,FB26),FB26))</f>
        <v>0</v>
      </c>
      <c r="FD26" s="745">
        <f t="shared" si="90"/>
        <v>0</v>
      </c>
      <c r="FE26" s="745">
        <f t="shared" si="90"/>
        <v>0</v>
      </c>
      <c r="FF26" s="745">
        <f t="shared" si="90"/>
        <v>0</v>
      </c>
      <c r="FG26" s="745">
        <f t="shared" si="90"/>
        <v>0</v>
      </c>
      <c r="FH26" s="745">
        <f t="shared" si="90"/>
        <v>0</v>
      </c>
      <c r="FI26" s="745">
        <f t="shared" si="90"/>
        <v>0</v>
      </c>
      <c r="FJ26" s="745">
        <f t="shared" si="90"/>
        <v>0</v>
      </c>
      <c r="FK26" s="745">
        <f t="shared" si="90"/>
        <v>0</v>
      </c>
      <c r="FL26" s="745">
        <f t="shared" si="90"/>
        <v>0</v>
      </c>
      <c r="FM26" s="745">
        <f t="shared" si="90"/>
        <v>0</v>
      </c>
      <c r="FN26" s="745">
        <f t="shared" si="90"/>
        <v>0</v>
      </c>
      <c r="FO26" s="745">
        <f t="shared" si="90"/>
        <v>0</v>
      </c>
      <c r="FP26" s="745">
        <f t="shared" si="90"/>
        <v>0</v>
      </c>
      <c r="FQ26" s="745">
        <f t="shared" si="90"/>
        <v>0</v>
      </c>
      <c r="FR26" s="745">
        <f t="shared" si="90"/>
        <v>0</v>
      </c>
      <c r="FS26" s="745">
        <f t="shared" si="90"/>
        <v>0</v>
      </c>
      <c r="FT26" s="745">
        <f t="shared" si="90"/>
        <v>0</v>
      </c>
      <c r="FU26" s="745">
        <f t="shared" si="90"/>
        <v>0</v>
      </c>
      <c r="FV26" s="745">
        <f t="shared" si="90"/>
        <v>0</v>
      </c>
      <c r="FW26" s="745">
        <f t="shared" si="90"/>
        <v>0</v>
      </c>
      <c r="FX26" s="745">
        <f t="shared" si="90"/>
        <v>0</v>
      </c>
      <c r="FY26" s="745">
        <f t="shared" si="90"/>
        <v>0</v>
      </c>
      <c r="FZ26" s="745">
        <f t="shared" si="90"/>
        <v>0</v>
      </c>
      <c r="GA26" s="745">
        <f t="shared" si="90"/>
        <v>0</v>
      </c>
      <c r="GB26" s="745">
        <f t="shared" si="90"/>
        <v>0</v>
      </c>
      <c r="GC26" s="745">
        <f t="shared" si="90"/>
        <v>0</v>
      </c>
      <c r="GD26" s="745">
        <f t="shared" si="90"/>
        <v>0</v>
      </c>
      <c r="GE26" s="745">
        <f t="shared" si="90"/>
        <v>0</v>
      </c>
      <c r="GF26" s="745">
        <f t="shared" si="90"/>
        <v>0</v>
      </c>
      <c r="GG26" s="745">
        <f t="shared" si="90"/>
        <v>0</v>
      </c>
      <c r="GH26" s="745">
        <f t="shared" si="90"/>
        <v>0</v>
      </c>
      <c r="GI26" s="745">
        <f t="shared" ref="GI26:HG26" si="91">IF(GI$11&gt;=DESIGN_LIFE,GH26,IF(AND(GI$11&gt;0,$CK26&lt;&gt;0),IF(INT((GI$11)/(DESIGN_LIFE/$CK26))=((GI$11)/(DESIGN_LIFE/$CK26)),$CM26+GH26,GH26),GH26))</f>
        <v>0</v>
      </c>
      <c r="GJ26" s="745">
        <f t="shared" si="91"/>
        <v>0</v>
      </c>
      <c r="GK26" s="745">
        <f t="shared" si="91"/>
        <v>0</v>
      </c>
      <c r="GL26" s="745">
        <f t="shared" si="91"/>
        <v>0</v>
      </c>
      <c r="GM26" s="745">
        <f t="shared" si="91"/>
        <v>0</v>
      </c>
      <c r="GN26" s="745">
        <f t="shared" si="91"/>
        <v>0</v>
      </c>
      <c r="GO26" s="745">
        <f t="shared" si="91"/>
        <v>0</v>
      </c>
      <c r="GP26" s="745">
        <f t="shared" si="91"/>
        <v>0</v>
      </c>
      <c r="GQ26" s="745">
        <f t="shared" si="91"/>
        <v>0</v>
      </c>
      <c r="GR26" s="745">
        <f t="shared" si="91"/>
        <v>0</v>
      </c>
      <c r="GS26" s="745">
        <f t="shared" si="91"/>
        <v>0</v>
      </c>
      <c r="GT26" s="745">
        <f t="shared" si="91"/>
        <v>0</v>
      </c>
      <c r="GU26" s="745">
        <f t="shared" si="91"/>
        <v>0</v>
      </c>
      <c r="GV26" s="745">
        <f t="shared" si="91"/>
        <v>0</v>
      </c>
      <c r="GW26" s="745">
        <f t="shared" si="91"/>
        <v>0</v>
      </c>
      <c r="GX26" s="745">
        <f t="shared" si="91"/>
        <v>0</v>
      </c>
      <c r="GY26" s="745">
        <f t="shared" si="91"/>
        <v>0</v>
      </c>
      <c r="GZ26" s="745">
        <f t="shared" si="91"/>
        <v>0</v>
      </c>
      <c r="HA26" s="745">
        <f t="shared" si="91"/>
        <v>0</v>
      </c>
      <c r="HB26" s="745">
        <f t="shared" si="91"/>
        <v>0</v>
      </c>
      <c r="HC26" s="745">
        <f t="shared" si="91"/>
        <v>0</v>
      </c>
      <c r="HD26" s="745">
        <f t="shared" si="91"/>
        <v>0</v>
      </c>
      <c r="HE26" s="745">
        <f t="shared" si="91"/>
        <v>0</v>
      </c>
      <c r="HF26" s="745">
        <f t="shared" si="91"/>
        <v>0</v>
      </c>
      <c r="HG26" s="745">
        <f t="shared" si="91"/>
        <v>0</v>
      </c>
      <c r="HH26" s="185"/>
    </row>
    <row r="27" spans="1:216" ht="20.100000000000001" customHeight="1">
      <c r="A27" s="520" t="str">
        <f t="shared" si="4"/>
        <v>LST_STR_ELEMENT</v>
      </c>
      <c r="B27" s="357"/>
      <c r="C27" s="115"/>
      <c r="D27" s="116"/>
      <c r="E27" s="117"/>
      <c r="F27" s="116"/>
      <c r="G27" s="350" t="e">
        <f>IF(TYPOLOGY = "Bridge", _xlfn.XLOOKUP($E27, BRIDGE_STR_ELEMENT, 'MATERIAL DATA'!$R$36:$R$74,,), _xlfn.XLOOKUP($BL27, 'LIFECYCLE MATERIAL DATA'!$A$5:$A$104, 'LIFECYCLE MATERIAL DATA'!$Q$5:$Q$104,,))</f>
        <v>#N/A</v>
      </c>
      <c r="H27" s="630"/>
      <c r="I27" s="631"/>
      <c r="J27" s="736"/>
      <c r="K27" s="116"/>
      <c r="L27" s="95"/>
      <c r="M27" s="358"/>
      <c r="N27" s="156">
        <f t="shared" ref="N27:N43" si="92">IFERROR(SUM(O27:V27,X27),"")</f>
        <v>0</v>
      </c>
      <c r="O27" s="157" t="str">
        <f t="shared" si="20"/>
        <v/>
      </c>
      <c r="P27" s="158" t="str">
        <f t="shared" si="21"/>
        <v/>
      </c>
      <c r="Q27" s="158" t="str" cm="1">
        <f t="array" ref="Q27">IFERROR(_xlfn.IFS(AND($I27 = "Yes", $J27 =1),(($BX27+$BU27)/($J27) + ($BY27+$BR27 +$BZ27)),AND($I27 = "Yes", $J27 &gt;1), (($BX27+$BU27)/($J27) + ($BY27*2 +$BZ27)) ), "")</f>
        <v/>
      </c>
      <c r="R27" s="158" t="str">
        <f t="shared" si="5"/>
        <v/>
      </c>
      <c r="S27" s="159">
        <f t="shared" si="22"/>
        <v>0</v>
      </c>
      <c r="T27" s="159" t="str">
        <f t="shared" si="45"/>
        <v/>
      </c>
      <c r="U27" s="158" t="str">
        <f t="shared" si="33"/>
        <v/>
      </c>
      <c r="V27" s="396" t="str">
        <f t="shared" si="23"/>
        <v/>
      </c>
      <c r="W27" s="156" t="str">
        <f t="shared" si="7"/>
        <v/>
      </c>
      <c r="X27" s="160">
        <f t="shared" si="8"/>
        <v>0</v>
      </c>
      <c r="Y27" s="274" t="s">
        <v>415</v>
      </c>
      <c r="Z27" s="745" t="str">
        <f>'MATERIAL DATA'!$Q51</f>
        <v>3.1.1 Pad</v>
      </c>
      <c r="AA27" s="768">
        <f t="shared" si="62"/>
        <v>0</v>
      </c>
      <c r="AB27" s="745"/>
      <c r="AC27" s="199" t="str">
        <f>'MATERIAL DATA'!$Q$25</f>
        <v>Other</v>
      </c>
      <c r="AD27" s="754">
        <f ca="1">SUMIF($E$12:$E$45,AC27,$O$12:$O$45)+SUMIF($E$12:$E$45,AC27,$P$12:$P$45)+SUMIF($E$12:$E$45,AC27,R$12:$R$45) +SUMIF($E$12:$E$45, AC27, $Q$12:$Q$43)</f>
        <v>0</v>
      </c>
      <c r="AE27" s="745"/>
      <c r="AF27" s="185"/>
      <c r="AG27" s="745"/>
      <c r="AH27" s="745"/>
      <c r="AI27" s="745"/>
      <c r="AJ27" s="745"/>
      <c r="AK27" s="745"/>
      <c r="AL27" s="745"/>
      <c r="AM27" s="745"/>
      <c r="AN27" s="745" t="s">
        <v>318</v>
      </c>
      <c r="AO27" s="745">
        <f t="shared" si="83"/>
        <v>0</v>
      </c>
      <c r="AP27" s="745"/>
      <c r="AQ27" s="745"/>
      <c r="AR27" s="745"/>
      <c r="AS27" s="745"/>
      <c r="AT27" s="745"/>
      <c r="AU27" s="185"/>
      <c r="AV27" s="185"/>
      <c r="AW27" s="745"/>
      <c r="AX27" s="745"/>
      <c r="AY27" s="743" t="s">
        <v>722</v>
      </c>
      <c r="AZ27" s="754" t="e" cm="1">
        <f t="array" ref="AZ27">SUMPRODUCT(SUMIF(H12:H43,New_Ext,S12:S43))+((E9/SUM(GIA_RN))*J9/1000)</f>
        <v>#DIV/0!</v>
      </c>
      <c r="BA27" s="745"/>
      <c r="BB27" s="745"/>
      <c r="BC27" s="793" t="s">
        <v>722</v>
      </c>
      <c r="BD27" s="185" t="e">
        <f>SUMIF(H12:H43, Retained, 'Scheme 5'!S12:S43) +((D9/SUM(GIA_RN))*J9/1000)</f>
        <v>#DIV/0!</v>
      </c>
      <c r="BE27" s="745"/>
      <c r="BF27" s="745"/>
      <c r="BG27" s="745"/>
      <c r="BH27" s="745"/>
      <c r="BI27" s="745"/>
      <c r="BJ27" s="745"/>
      <c r="BK27" s="209" t="str">
        <f t="shared" si="40"/>
        <v>ER</v>
      </c>
      <c r="BL27" s="209" t="str">
        <f t="shared" si="9"/>
        <v xml:space="preserve"> -  - </v>
      </c>
      <c r="BM27" s="745" t="str" cm="1">
        <f t="array" ref="BM27">_xlfn.IFS(OR(AND(TYPOLOGY &lt;&gt; "Bridge", B27="concrete",D27&lt;&gt;"Reinforced - 150mm hollow core slab"),C27="Concrete_EPD",),"Reinforcement",(OR(AND(TYPOLOGY="Bridge",B27="concrete",D27&lt;&gt;"Reinforced - 150mm hollow core slab"),C27="Concrete_EPD",)),"Bridge_Reinforcement",TRUE, "No_Reinforcement")</f>
        <v>No_Reinforcement</v>
      </c>
      <c r="BN27" s="186" t="e">
        <f>_xlfn.XLOOKUP($BL27,'LIFECYCLE MATERIAL DATA'!$A$5:$A$104,'LIFECYCLE MATERIAL DATA'!$D$5:$D$104,)</f>
        <v>#N/A</v>
      </c>
      <c r="BO27" s="186">
        <f>IFERROR(IF(M27&lt;&gt;0,_xlfn.XLOOKUP(M27,'Custom Data'!S16:S45,'Custom Data'!T16:T45,,-1),0),0)</f>
        <v>0</v>
      </c>
      <c r="BP27" s="186">
        <f t="shared" si="10"/>
        <v>0</v>
      </c>
      <c r="BQ27" s="846" t="str">
        <f t="shared" si="11"/>
        <v>ER</v>
      </c>
      <c r="BR27" s="745" t="str">
        <f>IFERROR(_xlfn.XLOOKUP($BL27,'LIFECYCLE MATERIAL DATA'!$A$5:$A$104,'LIFECYCLE MATERIAL DATA'!$I$5:$I$104,,)*($BQ27/1000)+_xlfn.XLOOKUP('Project Info'!$C$15,'LIFECYCLE MATERIAL DATA'!$A$5:$A$104,'LIFECYCLE MATERIAL DATA'!$I$5:$I$104,,)*($BP27/1000),"")</f>
        <v/>
      </c>
      <c r="BS27" s="745" t="str">
        <f>IFERROR(_xlfn.XLOOKUP($BL27,'LIFECYCLE MATERIAL DATA'!$A$5:$A$104, 'LIFECYCLE MATERIAL DATA'!$J$5:$J$104,,)*($BQ27/1000)+_xlfn.XLOOKUP('Project Info'!$C$15,'LIFECYCLE MATERIAL DATA'!$A$5:$A$104,'LIFECYCLE MATERIAL DATA'!$J$5:$J$104,,)*($BP27/1000),"")</f>
        <v/>
      </c>
      <c r="BT27" s="745" t="str">
        <f>IFERROR(_xlfn.XLOOKUP($BL27,'LIFECYCLE MATERIAL DATA'!$A$5:$A$104, 'LIFECYCLE MATERIAL DATA'!$K$5:$K$104,,)*($BQ27/1000),"")</f>
        <v/>
      </c>
      <c r="BU27" s="185" t="str">
        <f>IFERROR(_xlfn.XLOOKUP($BL27,'LIFECYCLE MATERIAL DATA'!$A$5:$A$104,'LIFECYCLE MATERIAL DATA'!$L$5:$L$104,,)*($BQ27/1000)+_xlfn.XLOOKUP('Project Info'!$C$15,'LIFECYCLE MATERIAL DATA'!$A$5:$A$104,'LIFECYCLE MATERIAL DATA'!$L$5:$L$104,,)*($BP27/1000),"")</f>
        <v/>
      </c>
      <c r="BV27" s="745" t="str">
        <f t="shared" si="25"/>
        <v/>
      </c>
      <c r="BW27" s="745" t="str">
        <f>IF($K27='MATERIAL DATA'!$O$5,$L27, IF($K27='MATERIAL DATA'!$O$6,$L27/(1000*'Scheme 5'!$BN27),""))</f>
        <v/>
      </c>
      <c r="BX27" s="745" t="str">
        <f>IFERROR(((_xlfn.XLOOKUP($BL27,'LIFECYCLE MATERIAL DATA'!$A$5:$A$104,'LIFECYCLE MATERIAL DATA'!$F$5:$F$104,,))*$BQ27/1000+_xlfn.XLOOKUP('Project Info'!$C$15,'LIFECYCLE MATERIAL DATA'!$A$5:$A$104,'LIFECYCLE MATERIAL DATA'!$F$5:$F$104,,)*$BP27/1000),"")</f>
        <v/>
      </c>
      <c r="BY27" s="771" t="str">
        <f>IFERROR((_xlfn.XLOOKUP($BL27,'LIFECYCLE MATERIAL DATA'!$A$5:$A$104,'LIFECYCLE MATERIAL DATA'!$G$5:$G$104,,)*$BQ27/1000++_xlfn.XLOOKUP('Project Info'!$C$15,'LIFECYCLE MATERIAL DATA'!$A$5:$A$104,'LIFECYCLE MATERIAL DATA'!$G$5:$G$104,,)*$BP27/1000),"")</f>
        <v/>
      </c>
      <c r="BZ27" s="745" t="str">
        <f>IFERROR(_xlfn.XLOOKUP('Scheme 5'!$BL27,'LIFECYCLE MATERIAL DATA'!$A$5:$A$104,'LIFECYCLE MATERIAL DATA'!$H$5:$H$104,,)*SUM($BX27+$BY27+$CB27+$CC27), "")</f>
        <v/>
      </c>
      <c r="CA27" s="185"/>
      <c r="CB27" s="743" t="str">
        <f>IFERROR((_xlfn.XLOOKUP($BL27,'LIFECYCLE MATERIAL DATA'!$A$5:$A$104, 'LIFECYCLE MATERIAL DATA'!$M$5:$M$104)*$BQ27/1000++_xlfn.XLOOKUP('Project Info'!$C$15,'LIFECYCLE MATERIAL DATA'!$A$5:$A$104,'LIFECYCLE MATERIAL DATA'!$M$5:$M$104)*$BP27/1000),"")</f>
        <v/>
      </c>
      <c r="CC27" s="745">
        <f>IFERROR(IF(OR($B27="Timber",$C27="Timber_EPD", $C27="Bamboo"),_xlfn.XLOOKUP($BL27,'LIFECYCLE MATERIAL DATA Master'!$A$5:$A$104,'LIFECYCLE MATERIAL DATA Master'!$E$5:$E$104,,)*$BQ27,0),"")/1000</f>
        <v>0</v>
      </c>
      <c r="CD27" s="185" t="str">
        <f>IFERROR((_xlfn.XLOOKUP($BL27,'LIFECYCLE MATERIAL DATA'!$A$5:$A$104,'LIFECYCLE MATERIAL DATA'!$N$5:$N$104,,)*$BQ27/1000++_xlfn.XLOOKUP('Project Info'!$C$15,'LIFECYCLE MATERIAL DATA'!$A$5:$A$104,'LIFECYCLE MATERIAL DATA'!$N$5:$N$104,,)*$BP27/1000),"")</f>
        <v/>
      </c>
      <c r="CE27" s="209"/>
      <c r="CF27" s="209"/>
      <c r="CG27" s="209"/>
      <c r="CH27" s="772">
        <f>IFERROR(1+_xlfn.XLOOKUP($BL27,'LIFECYCLE MATERIAL DATA'!$A$5:$A$104,'LIFECYCLE MATERIAL DATA'!$H$5:$H$104,,),0)</f>
        <v>0</v>
      </c>
      <c r="CI27" s="765">
        <f>IFERROR(IF($G27&lt;=DESIGN_LIFE,(ROUNDUP((DESIGN_LIFE/$G27)-1,0)),0),0)</f>
        <v>0</v>
      </c>
      <c r="CJ27" s="773">
        <f t="shared" si="13"/>
        <v>0</v>
      </c>
      <c r="CK27" s="774">
        <f t="shared" si="14"/>
        <v>0</v>
      </c>
      <c r="CL27" s="767">
        <f t="shared" si="26"/>
        <v>0</v>
      </c>
      <c r="CM27" s="775">
        <f t="shared" si="27"/>
        <v>0</v>
      </c>
      <c r="CN27" s="769">
        <v>0</v>
      </c>
      <c r="CO27" s="745">
        <f t="shared" si="15"/>
        <v>0</v>
      </c>
      <c r="CP27" s="745">
        <f t="shared" si="15"/>
        <v>0</v>
      </c>
      <c r="CQ27" s="745">
        <f t="shared" ref="CQ27:DV27" si="93">IF(CQ$11&gt;=DESIGN_LIFE,CP27,IF(AND(CQ$11&gt;0,$CK27&lt;&gt;0),IF(INT((CQ$11)/(DESIGN_LIFE/$CK27))=((CQ$11)/(DESIGN_LIFE/$CK27)),$CM27+CP27,CP27),CP27))</f>
        <v>0</v>
      </c>
      <c r="CR27" s="745">
        <f t="shared" si="93"/>
        <v>0</v>
      </c>
      <c r="CS27" s="745">
        <f t="shared" si="93"/>
        <v>0</v>
      </c>
      <c r="CT27" s="745">
        <f t="shared" si="93"/>
        <v>0</v>
      </c>
      <c r="CU27" s="745">
        <f t="shared" si="93"/>
        <v>0</v>
      </c>
      <c r="CV27" s="745">
        <f t="shared" si="93"/>
        <v>0</v>
      </c>
      <c r="CW27" s="745">
        <f t="shared" si="93"/>
        <v>0</v>
      </c>
      <c r="CX27" s="745">
        <f t="shared" si="93"/>
        <v>0</v>
      </c>
      <c r="CY27" s="745">
        <f t="shared" si="93"/>
        <v>0</v>
      </c>
      <c r="CZ27" s="745">
        <f t="shared" si="93"/>
        <v>0</v>
      </c>
      <c r="DA27" s="745">
        <f t="shared" si="93"/>
        <v>0</v>
      </c>
      <c r="DB27" s="745">
        <f t="shared" si="93"/>
        <v>0</v>
      </c>
      <c r="DC27" s="745">
        <f t="shared" si="93"/>
        <v>0</v>
      </c>
      <c r="DD27" s="745">
        <f t="shared" si="93"/>
        <v>0</v>
      </c>
      <c r="DE27" s="745">
        <f t="shared" si="93"/>
        <v>0</v>
      </c>
      <c r="DF27" s="745">
        <f t="shared" si="93"/>
        <v>0</v>
      </c>
      <c r="DG27" s="745">
        <f t="shared" si="93"/>
        <v>0</v>
      </c>
      <c r="DH27" s="745">
        <f t="shared" si="93"/>
        <v>0</v>
      </c>
      <c r="DI27" s="745">
        <f t="shared" si="93"/>
        <v>0</v>
      </c>
      <c r="DJ27" s="745">
        <f t="shared" si="93"/>
        <v>0</v>
      </c>
      <c r="DK27" s="745">
        <f t="shared" si="93"/>
        <v>0</v>
      </c>
      <c r="DL27" s="745">
        <f t="shared" si="93"/>
        <v>0</v>
      </c>
      <c r="DM27" s="745">
        <f t="shared" si="93"/>
        <v>0</v>
      </c>
      <c r="DN27" s="745">
        <f t="shared" si="93"/>
        <v>0</v>
      </c>
      <c r="DO27" s="745">
        <f t="shared" si="93"/>
        <v>0</v>
      </c>
      <c r="DP27" s="745">
        <f t="shared" si="93"/>
        <v>0</v>
      </c>
      <c r="DQ27" s="745">
        <f t="shared" si="93"/>
        <v>0</v>
      </c>
      <c r="DR27" s="745">
        <f t="shared" si="93"/>
        <v>0</v>
      </c>
      <c r="DS27" s="745">
        <f t="shared" si="93"/>
        <v>0</v>
      </c>
      <c r="DT27" s="745">
        <f t="shared" si="93"/>
        <v>0</v>
      </c>
      <c r="DU27" s="745">
        <f t="shared" si="93"/>
        <v>0</v>
      </c>
      <c r="DV27" s="745">
        <f t="shared" si="93"/>
        <v>0</v>
      </c>
      <c r="DW27" s="745">
        <f t="shared" ref="DW27:FB27" si="94">IF(DW$11&gt;=DESIGN_LIFE,DV27,IF(AND(DW$11&gt;0,$CK27&lt;&gt;0),IF(INT((DW$11)/(DESIGN_LIFE/$CK27))=((DW$11)/(DESIGN_LIFE/$CK27)),$CM27+DV27,DV27),DV27))</f>
        <v>0</v>
      </c>
      <c r="DX27" s="745">
        <f t="shared" si="94"/>
        <v>0</v>
      </c>
      <c r="DY27" s="745">
        <f t="shared" si="94"/>
        <v>0</v>
      </c>
      <c r="DZ27" s="745">
        <f t="shared" si="94"/>
        <v>0</v>
      </c>
      <c r="EA27" s="745">
        <f t="shared" si="94"/>
        <v>0</v>
      </c>
      <c r="EB27" s="745">
        <f t="shared" si="94"/>
        <v>0</v>
      </c>
      <c r="EC27" s="745">
        <f t="shared" si="94"/>
        <v>0</v>
      </c>
      <c r="ED27" s="745">
        <f t="shared" si="94"/>
        <v>0</v>
      </c>
      <c r="EE27" s="745">
        <f t="shared" si="94"/>
        <v>0</v>
      </c>
      <c r="EF27" s="745">
        <f t="shared" si="94"/>
        <v>0</v>
      </c>
      <c r="EG27" s="745">
        <f t="shared" si="94"/>
        <v>0</v>
      </c>
      <c r="EH27" s="745">
        <f t="shared" si="94"/>
        <v>0</v>
      </c>
      <c r="EI27" s="745">
        <f t="shared" si="94"/>
        <v>0</v>
      </c>
      <c r="EJ27" s="745">
        <f t="shared" si="94"/>
        <v>0</v>
      </c>
      <c r="EK27" s="745">
        <f t="shared" si="94"/>
        <v>0</v>
      </c>
      <c r="EL27" s="745">
        <f t="shared" si="94"/>
        <v>0</v>
      </c>
      <c r="EM27" s="745">
        <f t="shared" si="94"/>
        <v>0</v>
      </c>
      <c r="EN27" s="745">
        <f t="shared" si="94"/>
        <v>0</v>
      </c>
      <c r="EO27" s="745">
        <f t="shared" si="94"/>
        <v>0</v>
      </c>
      <c r="EP27" s="745">
        <f t="shared" si="94"/>
        <v>0</v>
      </c>
      <c r="EQ27" s="745">
        <f t="shared" si="94"/>
        <v>0</v>
      </c>
      <c r="ER27" s="745">
        <f t="shared" si="94"/>
        <v>0</v>
      </c>
      <c r="ES27" s="745">
        <f t="shared" si="94"/>
        <v>0</v>
      </c>
      <c r="ET27" s="745">
        <f t="shared" si="94"/>
        <v>0</v>
      </c>
      <c r="EU27" s="745">
        <f t="shared" si="94"/>
        <v>0</v>
      </c>
      <c r="EV27" s="745">
        <f t="shared" si="94"/>
        <v>0</v>
      </c>
      <c r="EW27" s="745">
        <f t="shared" si="94"/>
        <v>0</v>
      </c>
      <c r="EX27" s="745">
        <f t="shared" si="94"/>
        <v>0</v>
      </c>
      <c r="EY27" s="745">
        <f t="shared" si="94"/>
        <v>0</v>
      </c>
      <c r="EZ27" s="745">
        <f t="shared" si="94"/>
        <v>0</v>
      </c>
      <c r="FA27" s="745">
        <f t="shared" si="94"/>
        <v>0</v>
      </c>
      <c r="FB27" s="745">
        <f t="shared" si="94"/>
        <v>0</v>
      </c>
      <c r="FC27" s="745">
        <f t="shared" ref="FC27:GH27" si="95">IF(FC$11&gt;=DESIGN_LIFE,FB27,IF(AND(FC$11&gt;0,$CK27&lt;&gt;0),IF(INT((FC$11)/(DESIGN_LIFE/$CK27))=((FC$11)/(DESIGN_LIFE/$CK27)),$CM27+FB27,FB27),FB27))</f>
        <v>0</v>
      </c>
      <c r="FD27" s="745">
        <f t="shared" si="95"/>
        <v>0</v>
      </c>
      <c r="FE27" s="745">
        <f t="shared" si="95"/>
        <v>0</v>
      </c>
      <c r="FF27" s="745">
        <f t="shared" si="95"/>
        <v>0</v>
      </c>
      <c r="FG27" s="745">
        <f t="shared" si="95"/>
        <v>0</v>
      </c>
      <c r="FH27" s="745">
        <f t="shared" si="95"/>
        <v>0</v>
      </c>
      <c r="FI27" s="745">
        <f t="shared" si="95"/>
        <v>0</v>
      </c>
      <c r="FJ27" s="745">
        <f t="shared" si="95"/>
        <v>0</v>
      </c>
      <c r="FK27" s="745">
        <f t="shared" si="95"/>
        <v>0</v>
      </c>
      <c r="FL27" s="745">
        <f t="shared" si="95"/>
        <v>0</v>
      </c>
      <c r="FM27" s="745">
        <f t="shared" si="95"/>
        <v>0</v>
      </c>
      <c r="FN27" s="745">
        <f t="shared" si="95"/>
        <v>0</v>
      </c>
      <c r="FO27" s="745">
        <f t="shared" si="95"/>
        <v>0</v>
      </c>
      <c r="FP27" s="745">
        <f t="shared" si="95"/>
        <v>0</v>
      </c>
      <c r="FQ27" s="745">
        <f t="shared" si="95"/>
        <v>0</v>
      </c>
      <c r="FR27" s="745">
        <f t="shared" si="95"/>
        <v>0</v>
      </c>
      <c r="FS27" s="745">
        <f t="shared" si="95"/>
        <v>0</v>
      </c>
      <c r="FT27" s="745">
        <f t="shared" si="95"/>
        <v>0</v>
      </c>
      <c r="FU27" s="745">
        <f t="shared" si="95"/>
        <v>0</v>
      </c>
      <c r="FV27" s="745">
        <f t="shared" si="95"/>
        <v>0</v>
      </c>
      <c r="FW27" s="745">
        <f t="shared" si="95"/>
        <v>0</v>
      </c>
      <c r="FX27" s="745">
        <f t="shared" si="95"/>
        <v>0</v>
      </c>
      <c r="FY27" s="745">
        <f t="shared" si="95"/>
        <v>0</v>
      </c>
      <c r="FZ27" s="745">
        <f t="shared" si="95"/>
        <v>0</v>
      </c>
      <c r="GA27" s="745">
        <f t="shared" si="95"/>
        <v>0</v>
      </c>
      <c r="GB27" s="745">
        <f t="shared" si="95"/>
        <v>0</v>
      </c>
      <c r="GC27" s="745">
        <f t="shared" si="95"/>
        <v>0</v>
      </c>
      <c r="GD27" s="745">
        <f t="shared" si="95"/>
        <v>0</v>
      </c>
      <c r="GE27" s="745">
        <f t="shared" si="95"/>
        <v>0</v>
      </c>
      <c r="GF27" s="745">
        <f t="shared" si="95"/>
        <v>0</v>
      </c>
      <c r="GG27" s="745">
        <f t="shared" si="95"/>
        <v>0</v>
      </c>
      <c r="GH27" s="745">
        <f t="shared" si="95"/>
        <v>0</v>
      </c>
      <c r="GI27" s="745">
        <f t="shared" ref="GI27:HG27" si="96">IF(GI$11&gt;=DESIGN_LIFE,GH27,IF(AND(GI$11&gt;0,$CK27&lt;&gt;0),IF(INT((GI$11)/(DESIGN_LIFE/$CK27))=((GI$11)/(DESIGN_LIFE/$CK27)),$CM27+GH27,GH27),GH27))</f>
        <v>0</v>
      </c>
      <c r="GJ27" s="745">
        <f t="shared" si="96"/>
        <v>0</v>
      </c>
      <c r="GK27" s="745">
        <f t="shared" si="96"/>
        <v>0</v>
      </c>
      <c r="GL27" s="745">
        <f t="shared" si="96"/>
        <v>0</v>
      </c>
      <c r="GM27" s="745">
        <f t="shared" si="96"/>
        <v>0</v>
      </c>
      <c r="GN27" s="745">
        <f t="shared" si="96"/>
        <v>0</v>
      </c>
      <c r="GO27" s="745">
        <f t="shared" si="96"/>
        <v>0</v>
      </c>
      <c r="GP27" s="745">
        <f t="shared" si="96"/>
        <v>0</v>
      </c>
      <c r="GQ27" s="745">
        <f t="shared" si="96"/>
        <v>0</v>
      </c>
      <c r="GR27" s="745">
        <f t="shared" si="96"/>
        <v>0</v>
      </c>
      <c r="GS27" s="745">
        <f t="shared" si="96"/>
        <v>0</v>
      </c>
      <c r="GT27" s="745">
        <f t="shared" si="96"/>
        <v>0</v>
      </c>
      <c r="GU27" s="745">
        <f t="shared" si="96"/>
        <v>0</v>
      </c>
      <c r="GV27" s="745">
        <f t="shared" si="96"/>
        <v>0</v>
      </c>
      <c r="GW27" s="745">
        <f t="shared" si="96"/>
        <v>0</v>
      </c>
      <c r="GX27" s="745">
        <f t="shared" si="96"/>
        <v>0</v>
      </c>
      <c r="GY27" s="745">
        <f t="shared" si="96"/>
        <v>0</v>
      </c>
      <c r="GZ27" s="745">
        <f t="shared" si="96"/>
        <v>0</v>
      </c>
      <c r="HA27" s="745">
        <f t="shared" si="96"/>
        <v>0</v>
      </c>
      <c r="HB27" s="745">
        <f t="shared" si="96"/>
        <v>0</v>
      </c>
      <c r="HC27" s="745">
        <f t="shared" si="96"/>
        <v>0</v>
      </c>
      <c r="HD27" s="745">
        <f t="shared" si="96"/>
        <v>0</v>
      </c>
      <c r="HE27" s="745">
        <f t="shared" si="96"/>
        <v>0</v>
      </c>
      <c r="HF27" s="745">
        <f t="shared" si="96"/>
        <v>0</v>
      </c>
      <c r="HG27" s="745">
        <f t="shared" si="96"/>
        <v>0</v>
      </c>
      <c r="HH27" s="185"/>
    </row>
    <row r="28" spans="1:216" ht="20.100000000000001" customHeight="1">
      <c r="A28" s="520" t="str">
        <f t="shared" si="4"/>
        <v>LST_STR_ELEMENT</v>
      </c>
      <c r="B28" s="357"/>
      <c r="C28" s="115"/>
      <c r="D28" s="116"/>
      <c r="E28" s="117"/>
      <c r="F28" s="116"/>
      <c r="G28" s="350" t="e">
        <f>IF(TYPOLOGY = "Bridge", _xlfn.XLOOKUP($E28, BRIDGE_STR_ELEMENT, 'MATERIAL DATA'!$R$36:$R$74,,), _xlfn.XLOOKUP($BL28, 'LIFECYCLE MATERIAL DATA'!$A$5:$A$104, 'LIFECYCLE MATERIAL DATA'!$Q$5:$Q$104,,))</f>
        <v>#N/A</v>
      </c>
      <c r="H28" s="630"/>
      <c r="I28" s="631"/>
      <c r="J28" s="736"/>
      <c r="K28" s="116"/>
      <c r="L28" s="95"/>
      <c r="M28" s="358"/>
      <c r="N28" s="156">
        <f t="shared" si="92"/>
        <v>0</v>
      </c>
      <c r="O28" s="157" t="str">
        <f t="shared" si="20"/>
        <v/>
      </c>
      <c r="P28" s="158" t="str">
        <f t="shared" si="21"/>
        <v/>
      </c>
      <c r="Q28" s="158" t="str" cm="1">
        <f t="array" ref="Q28">IFERROR(_xlfn.IFS(AND($I28 = "Yes", $J28 =1),(($BX28+$BU28)/($J28) + ($BY28+$BR28 +$BZ28)),AND($I28 = "Yes", $J28 &gt;1), (($BX28+$BU28)/($J28) + ($BY28*2 +$BZ28)) ), "")</f>
        <v/>
      </c>
      <c r="R28" s="158" t="str">
        <f t="shared" si="5"/>
        <v/>
      </c>
      <c r="S28" s="159">
        <f t="shared" si="22"/>
        <v>0</v>
      </c>
      <c r="T28" s="159" t="str">
        <f t="shared" si="45"/>
        <v/>
      </c>
      <c r="U28" s="158" t="str">
        <f t="shared" si="33"/>
        <v/>
      </c>
      <c r="V28" s="396" t="str">
        <f t="shared" si="23"/>
        <v/>
      </c>
      <c r="W28" s="156" t="str">
        <f t="shared" si="7"/>
        <v/>
      </c>
      <c r="X28" s="160">
        <f t="shared" si="8"/>
        <v>0</v>
      </c>
      <c r="Y28" s="274" t="s">
        <v>415</v>
      </c>
      <c r="Z28" s="745" t="str">
        <f>'MATERIAL DATA'!$Q52</f>
        <v>3.2.1 Pile Cap</v>
      </c>
      <c r="AA28" s="768">
        <f t="shared" si="62"/>
        <v>0</v>
      </c>
      <c r="AB28" s="745"/>
      <c r="AC28" s="199" t="str">
        <f>'MATERIAL DATA'!$Q$26</f>
        <v>1.1 Excavation-Foundation</v>
      </c>
      <c r="AD28" s="754">
        <f>$N$44</f>
        <v>0</v>
      </c>
      <c r="AE28" s="745"/>
      <c r="AF28" s="185"/>
      <c r="AG28" s="745"/>
      <c r="AH28" s="745"/>
      <c r="AI28" s="745"/>
      <c r="AJ28" s="745"/>
      <c r="AK28" s="745"/>
      <c r="AL28" s="745"/>
      <c r="AM28" s="745"/>
      <c r="AN28" s="745" t="s">
        <v>319</v>
      </c>
      <c r="AO28" s="745">
        <f t="shared" si="83"/>
        <v>0</v>
      </c>
      <c r="AP28" s="745"/>
      <c r="AQ28" s="745"/>
      <c r="AR28" s="745"/>
      <c r="AS28" s="745"/>
      <c r="AT28" s="745"/>
      <c r="AU28" s="185" t="s">
        <v>723</v>
      </c>
      <c r="AV28" s="779" t="e">
        <f>AZ27*0.5</f>
        <v>#DIV/0!</v>
      </c>
      <c r="AW28" s="745"/>
      <c r="AX28" s="745"/>
      <c r="AY28" s="185" t="s">
        <v>733</v>
      </c>
      <c r="AZ28" s="754" t="str" cm="1">
        <f t="array" ref="AZ28">IFERROR(SUMPRODUCT(SUMIF(H12:H43,New_Ext,T12:T43)) + SUMPRODUCT(SUMIF(H12:H43,New_Ext,U12:U43)) + SUMPRODUCT(SUMIF(H12:H43,New_Ext,V12:V43))  + ((E9/SUM(GIA_RN))*V48), "")</f>
        <v/>
      </c>
      <c r="BA28" s="745"/>
      <c r="BB28" s="745"/>
      <c r="BC28" s="745" t="s">
        <v>733</v>
      </c>
      <c r="BD28" s="185" t="e">
        <f>SUMIF(H12:H43, Retained, T12:T43) +  SUMIF(H12:H43, Retained, U12:U43) + SUMIF(H12:H43, Retained,V12:V43) + ((D9/SUM(GIA_RN))*V48)</f>
        <v>#DIV/0!</v>
      </c>
      <c r="BE28" s="745"/>
      <c r="BF28" s="745"/>
      <c r="BG28" s="745"/>
      <c r="BH28" s="745"/>
      <c r="BI28" s="745"/>
      <c r="BJ28" s="745"/>
      <c r="BK28" s="209" t="str">
        <f t="shared" si="40"/>
        <v>ER</v>
      </c>
      <c r="BL28" s="209" t="str">
        <f t="shared" si="9"/>
        <v xml:space="preserve"> -  - </v>
      </c>
      <c r="BM28" s="745" t="str" cm="1">
        <f t="array" ref="BM28">_xlfn.IFS(OR(AND(TYPOLOGY &lt;&gt; "Bridge", B28="concrete",D28&lt;&gt;"Reinforced - 150mm hollow core slab"),C28="Concrete_EPD",),"Reinforcement",(OR(AND(TYPOLOGY="Bridge",B28="concrete",D28&lt;&gt;"Reinforced - 150mm hollow core slab"),C28="Concrete_EPD",)),"Bridge_Reinforcement",TRUE, "No_Reinforcement")</f>
        <v>No_Reinforcement</v>
      </c>
      <c r="BN28" s="186" t="e">
        <f>_xlfn.XLOOKUP($BL28,'LIFECYCLE MATERIAL DATA'!$A$5:$A$104,'LIFECYCLE MATERIAL DATA'!$D$5:$D$104,)</f>
        <v>#N/A</v>
      </c>
      <c r="BO28" s="186">
        <f>IFERROR(IF(M28&lt;&gt;0,_xlfn.XLOOKUP(M28,'Custom Data'!S16:S45,'Custom Data'!T16:T45,,-1),0),0)</f>
        <v>0</v>
      </c>
      <c r="BP28" s="186">
        <f t="shared" si="10"/>
        <v>0</v>
      </c>
      <c r="BQ28" s="846" t="str">
        <f t="shared" si="11"/>
        <v>ER</v>
      </c>
      <c r="BR28" s="745" t="str">
        <f>IFERROR(_xlfn.XLOOKUP($BL28,'LIFECYCLE MATERIAL DATA'!$A$5:$A$104,'LIFECYCLE MATERIAL DATA'!$I$5:$I$104,,)*($BQ28/1000)+_xlfn.XLOOKUP('Project Info'!$C$15,'LIFECYCLE MATERIAL DATA'!$A$5:$A$104,'LIFECYCLE MATERIAL DATA'!$I$5:$I$104,,)*($BP28/1000),"")</f>
        <v/>
      </c>
      <c r="BS28" s="745" t="str">
        <f>IFERROR(_xlfn.XLOOKUP($BL28,'LIFECYCLE MATERIAL DATA'!$A$5:$A$104, 'LIFECYCLE MATERIAL DATA'!$J$5:$J$104,,)*($BQ28/1000)+_xlfn.XLOOKUP('Project Info'!$C$15,'LIFECYCLE MATERIAL DATA'!$A$5:$A$104,'LIFECYCLE MATERIAL DATA'!$J$5:$J$104,,)*($BP28/1000),"")</f>
        <v/>
      </c>
      <c r="BT28" s="745" t="str">
        <f>IFERROR(_xlfn.XLOOKUP($BL28,'LIFECYCLE MATERIAL DATA'!$A$5:$A$104, 'LIFECYCLE MATERIAL DATA'!$K$5:$K$104,,)*($BQ28/1000),"")</f>
        <v/>
      </c>
      <c r="BU28" s="185" t="str">
        <f>IFERROR(_xlfn.XLOOKUP($BL28,'LIFECYCLE MATERIAL DATA'!$A$5:$A$104,'LIFECYCLE MATERIAL DATA'!$L$5:$L$104,,)*($BQ28/1000)+_xlfn.XLOOKUP('Project Info'!$C$15,'LIFECYCLE MATERIAL DATA'!$A$5:$A$104,'LIFECYCLE MATERIAL DATA'!$L$5:$L$104,,)*($BP28/1000),"")</f>
        <v/>
      </c>
      <c r="BV28" s="745" t="str">
        <f t="shared" si="25"/>
        <v/>
      </c>
      <c r="BW28" s="745" t="str">
        <f>IF($K28='MATERIAL DATA'!$O$5,$L28, IF($K28='MATERIAL DATA'!$O$6,$L28/(1000*'Scheme 5'!$BN28),""))</f>
        <v/>
      </c>
      <c r="BX28" s="745" t="str">
        <f>IFERROR(((_xlfn.XLOOKUP($BL28,'LIFECYCLE MATERIAL DATA'!$A$5:$A$104,'LIFECYCLE MATERIAL DATA'!$F$5:$F$104,,))*$BQ28/1000+_xlfn.XLOOKUP('Project Info'!$C$15,'LIFECYCLE MATERIAL DATA'!$A$5:$A$104,'LIFECYCLE MATERIAL DATA'!$F$5:$F$104,,)*$BP28/1000),"")</f>
        <v/>
      </c>
      <c r="BY28" s="771" t="str">
        <f>IFERROR((_xlfn.XLOOKUP($BL28,'LIFECYCLE MATERIAL DATA'!$A$5:$A$104,'LIFECYCLE MATERIAL DATA'!$G$5:$G$104,,)*$BQ28/1000++_xlfn.XLOOKUP('Project Info'!$C$15,'LIFECYCLE MATERIAL DATA'!$A$5:$A$104,'LIFECYCLE MATERIAL DATA'!$G$5:$G$104,,)*$BP28/1000),"")</f>
        <v/>
      </c>
      <c r="BZ28" s="745" t="str">
        <f>IFERROR(_xlfn.XLOOKUP('Scheme 5'!$BL28,'LIFECYCLE MATERIAL DATA'!$A$5:$A$104,'LIFECYCLE MATERIAL DATA'!$H$5:$H$104,,)*SUM($BX28+$BY28+$CB28+$CC28), "")</f>
        <v/>
      </c>
      <c r="CA28" s="185"/>
      <c r="CB28" s="743" t="str">
        <f>IFERROR((_xlfn.XLOOKUP($BL28,'LIFECYCLE MATERIAL DATA'!$A$5:$A$104, 'LIFECYCLE MATERIAL DATA'!$M$5:$M$104)*$BQ28/1000++_xlfn.XLOOKUP('Project Info'!$C$15,'LIFECYCLE MATERIAL DATA'!$A$5:$A$104,'LIFECYCLE MATERIAL DATA'!$M$5:$M$104)*$BP28/1000),"")</f>
        <v/>
      </c>
      <c r="CC28" s="745">
        <f>IFERROR(IF(OR($B28="Timber",$C28="Timber_EPD", $C28="Bamboo"),_xlfn.XLOOKUP($BL28,'LIFECYCLE MATERIAL DATA Master'!$A$5:$A$104,'LIFECYCLE MATERIAL DATA Master'!$E$5:$E$104,,)*$BQ28,0),"")/1000</f>
        <v>0</v>
      </c>
      <c r="CD28" s="185" t="str">
        <f>IFERROR((_xlfn.XLOOKUP($BL28,'LIFECYCLE MATERIAL DATA'!$A$5:$A$104,'LIFECYCLE MATERIAL DATA'!$N$5:$N$104,,)*$BQ28/1000++_xlfn.XLOOKUP('Project Info'!$C$15,'LIFECYCLE MATERIAL DATA'!$A$5:$A$104,'LIFECYCLE MATERIAL DATA'!$N$5:$N$104,,)*$BP28/1000),"")</f>
        <v/>
      </c>
      <c r="CE28" s="209"/>
      <c r="CF28" s="209"/>
      <c r="CG28" s="209"/>
      <c r="CH28" s="772">
        <f>IFERROR(1+_xlfn.XLOOKUP($BL28,'LIFECYCLE MATERIAL DATA'!$A$5:$A$104,'LIFECYCLE MATERIAL DATA'!$H$5:$H$104,,),0)</f>
        <v>0</v>
      </c>
      <c r="CI28" s="765">
        <f t="shared" ref="CI28:CI43" si="97">IFERROR(IF($G28&lt;=DESIGN_LIFE,(ROUNDUP((DESIGN_LIFE/$G28)-1,0)),0),0)</f>
        <v>0</v>
      </c>
      <c r="CJ28" s="773">
        <f t="shared" si="13"/>
        <v>0</v>
      </c>
      <c r="CK28" s="774">
        <f t="shared" si="14"/>
        <v>0</v>
      </c>
      <c r="CL28" s="767">
        <f t="shared" si="26"/>
        <v>0</v>
      </c>
      <c r="CM28" s="775">
        <f t="shared" si="27"/>
        <v>0</v>
      </c>
      <c r="CN28" s="769">
        <v>0</v>
      </c>
      <c r="CO28" s="745">
        <f t="shared" si="15"/>
        <v>0</v>
      </c>
      <c r="CP28" s="745">
        <f t="shared" si="15"/>
        <v>0</v>
      </c>
      <c r="CQ28" s="745">
        <f t="shared" ref="CQ28:DV28" si="98">IF(CQ$11&gt;=DESIGN_LIFE,CP28,IF(AND(CQ$11&gt;0,$CK28&lt;&gt;0),IF(INT((CQ$11)/(DESIGN_LIFE/$CK28))=((CQ$11)/(DESIGN_LIFE/$CK28)),$CM28+CP28,CP28),CP28))</f>
        <v>0</v>
      </c>
      <c r="CR28" s="745">
        <f t="shared" si="98"/>
        <v>0</v>
      </c>
      <c r="CS28" s="745">
        <f t="shared" si="98"/>
        <v>0</v>
      </c>
      <c r="CT28" s="745">
        <f t="shared" si="98"/>
        <v>0</v>
      </c>
      <c r="CU28" s="745">
        <f t="shared" si="98"/>
        <v>0</v>
      </c>
      <c r="CV28" s="745">
        <f t="shared" si="98"/>
        <v>0</v>
      </c>
      <c r="CW28" s="745">
        <f t="shared" si="98"/>
        <v>0</v>
      </c>
      <c r="CX28" s="745">
        <f t="shared" si="98"/>
        <v>0</v>
      </c>
      <c r="CY28" s="745">
        <f t="shared" si="98"/>
        <v>0</v>
      </c>
      <c r="CZ28" s="745">
        <f t="shared" si="98"/>
        <v>0</v>
      </c>
      <c r="DA28" s="745">
        <f t="shared" si="98"/>
        <v>0</v>
      </c>
      <c r="DB28" s="745">
        <f t="shared" si="98"/>
        <v>0</v>
      </c>
      <c r="DC28" s="745">
        <f t="shared" si="98"/>
        <v>0</v>
      </c>
      <c r="DD28" s="745">
        <f t="shared" si="98"/>
        <v>0</v>
      </c>
      <c r="DE28" s="745">
        <f t="shared" si="98"/>
        <v>0</v>
      </c>
      <c r="DF28" s="745">
        <f t="shared" si="98"/>
        <v>0</v>
      </c>
      <c r="DG28" s="745">
        <f t="shared" si="98"/>
        <v>0</v>
      </c>
      <c r="DH28" s="745">
        <f t="shared" si="98"/>
        <v>0</v>
      </c>
      <c r="DI28" s="745">
        <f t="shared" si="98"/>
        <v>0</v>
      </c>
      <c r="DJ28" s="745">
        <f t="shared" si="98"/>
        <v>0</v>
      </c>
      <c r="DK28" s="745">
        <f t="shared" si="98"/>
        <v>0</v>
      </c>
      <c r="DL28" s="745">
        <f t="shared" si="98"/>
        <v>0</v>
      </c>
      <c r="DM28" s="745">
        <f t="shared" si="98"/>
        <v>0</v>
      </c>
      <c r="DN28" s="745">
        <f t="shared" si="98"/>
        <v>0</v>
      </c>
      <c r="DO28" s="745">
        <f t="shared" si="98"/>
        <v>0</v>
      </c>
      <c r="DP28" s="745">
        <f t="shared" si="98"/>
        <v>0</v>
      </c>
      <c r="DQ28" s="745">
        <f t="shared" si="98"/>
        <v>0</v>
      </c>
      <c r="DR28" s="745">
        <f t="shared" si="98"/>
        <v>0</v>
      </c>
      <c r="DS28" s="745">
        <f t="shared" si="98"/>
        <v>0</v>
      </c>
      <c r="DT28" s="745">
        <f t="shared" si="98"/>
        <v>0</v>
      </c>
      <c r="DU28" s="745">
        <f t="shared" si="98"/>
        <v>0</v>
      </c>
      <c r="DV28" s="745">
        <f t="shared" si="98"/>
        <v>0</v>
      </c>
      <c r="DW28" s="745">
        <f t="shared" ref="DW28:FB28" si="99">IF(DW$11&gt;=DESIGN_LIFE,DV28,IF(AND(DW$11&gt;0,$CK28&lt;&gt;0),IF(INT((DW$11)/(DESIGN_LIFE/$CK28))=((DW$11)/(DESIGN_LIFE/$CK28)),$CM28+DV28,DV28),DV28))</f>
        <v>0</v>
      </c>
      <c r="DX28" s="745">
        <f t="shared" si="99"/>
        <v>0</v>
      </c>
      <c r="DY28" s="745">
        <f t="shared" si="99"/>
        <v>0</v>
      </c>
      <c r="DZ28" s="745">
        <f t="shared" si="99"/>
        <v>0</v>
      </c>
      <c r="EA28" s="745">
        <f t="shared" si="99"/>
        <v>0</v>
      </c>
      <c r="EB28" s="745">
        <f t="shared" si="99"/>
        <v>0</v>
      </c>
      <c r="EC28" s="745">
        <f t="shared" si="99"/>
        <v>0</v>
      </c>
      <c r="ED28" s="745">
        <f t="shared" si="99"/>
        <v>0</v>
      </c>
      <c r="EE28" s="745">
        <f t="shared" si="99"/>
        <v>0</v>
      </c>
      <c r="EF28" s="745">
        <f t="shared" si="99"/>
        <v>0</v>
      </c>
      <c r="EG28" s="745">
        <f t="shared" si="99"/>
        <v>0</v>
      </c>
      <c r="EH28" s="745">
        <f t="shared" si="99"/>
        <v>0</v>
      </c>
      <c r="EI28" s="745">
        <f t="shared" si="99"/>
        <v>0</v>
      </c>
      <c r="EJ28" s="745">
        <f t="shared" si="99"/>
        <v>0</v>
      </c>
      <c r="EK28" s="745">
        <f t="shared" si="99"/>
        <v>0</v>
      </c>
      <c r="EL28" s="745">
        <f t="shared" si="99"/>
        <v>0</v>
      </c>
      <c r="EM28" s="745">
        <f t="shared" si="99"/>
        <v>0</v>
      </c>
      <c r="EN28" s="745">
        <f t="shared" si="99"/>
        <v>0</v>
      </c>
      <c r="EO28" s="745">
        <f t="shared" si="99"/>
        <v>0</v>
      </c>
      <c r="EP28" s="745">
        <f t="shared" si="99"/>
        <v>0</v>
      </c>
      <c r="EQ28" s="745">
        <f t="shared" si="99"/>
        <v>0</v>
      </c>
      <c r="ER28" s="745">
        <f t="shared" si="99"/>
        <v>0</v>
      </c>
      <c r="ES28" s="745">
        <f t="shared" si="99"/>
        <v>0</v>
      </c>
      <c r="ET28" s="745">
        <f t="shared" si="99"/>
        <v>0</v>
      </c>
      <c r="EU28" s="745">
        <f t="shared" si="99"/>
        <v>0</v>
      </c>
      <c r="EV28" s="745">
        <f t="shared" si="99"/>
        <v>0</v>
      </c>
      <c r="EW28" s="745">
        <f t="shared" si="99"/>
        <v>0</v>
      </c>
      <c r="EX28" s="745">
        <f t="shared" si="99"/>
        <v>0</v>
      </c>
      <c r="EY28" s="745">
        <f t="shared" si="99"/>
        <v>0</v>
      </c>
      <c r="EZ28" s="745">
        <f t="shared" si="99"/>
        <v>0</v>
      </c>
      <c r="FA28" s="745">
        <f t="shared" si="99"/>
        <v>0</v>
      </c>
      <c r="FB28" s="745">
        <f t="shared" si="99"/>
        <v>0</v>
      </c>
      <c r="FC28" s="745">
        <f t="shared" ref="FC28:GH28" si="100">IF(FC$11&gt;=DESIGN_LIFE,FB28,IF(AND(FC$11&gt;0,$CK28&lt;&gt;0),IF(INT((FC$11)/(DESIGN_LIFE/$CK28))=((FC$11)/(DESIGN_LIFE/$CK28)),$CM28+FB28,FB28),FB28))</f>
        <v>0</v>
      </c>
      <c r="FD28" s="745">
        <f t="shared" si="100"/>
        <v>0</v>
      </c>
      <c r="FE28" s="745">
        <f t="shared" si="100"/>
        <v>0</v>
      </c>
      <c r="FF28" s="745">
        <f t="shared" si="100"/>
        <v>0</v>
      </c>
      <c r="FG28" s="745">
        <f t="shared" si="100"/>
        <v>0</v>
      </c>
      <c r="FH28" s="745">
        <f t="shared" si="100"/>
        <v>0</v>
      </c>
      <c r="FI28" s="745">
        <f t="shared" si="100"/>
        <v>0</v>
      </c>
      <c r="FJ28" s="745">
        <f t="shared" si="100"/>
        <v>0</v>
      </c>
      <c r="FK28" s="745">
        <f t="shared" si="100"/>
        <v>0</v>
      </c>
      <c r="FL28" s="745">
        <f t="shared" si="100"/>
        <v>0</v>
      </c>
      <c r="FM28" s="745">
        <f t="shared" si="100"/>
        <v>0</v>
      </c>
      <c r="FN28" s="745">
        <f t="shared" si="100"/>
        <v>0</v>
      </c>
      <c r="FO28" s="745">
        <f t="shared" si="100"/>
        <v>0</v>
      </c>
      <c r="FP28" s="745">
        <f t="shared" si="100"/>
        <v>0</v>
      </c>
      <c r="FQ28" s="745">
        <f t="shared" si="100"/>
        <v>0</v>
      </c>
      <c r="FR28" s="745">
        <f t="shared" si="100"/>
        <v>0</v>
      </c>
      <c r="FS28" s="745">
        <f t="shared" si="100"/>
        <v>0</v>
      </c>
      <c r="FT28" s="745">
        <f t="shared" si="100"/>
        <v>0</v>
      </c>
      <c r="FU28" s="745">
        <f t="shared" si="100"/>
        <v>0</v>
      </c>
      <c r="FV28" s="745">
        <f t="shared" si="100"/>
        <v>0</v>
      </c>
      <c r="FW28" s="745">
        <f t="shared" si="100"/>
        <v>0</v>
      </c>
      <c r="FX28" s="745">
        <f t="shared" si="100"/>
        <v>0</v>
      </c>
      <c r="FY28" s="745">
        <f t="shared" si="100"/>
        <v>0</v>
      </c>
      <c r="FZ28" s="745">
        <f t="shared" si="100"/>
        <v>0</v>
      </c>
      <c r="GA28" s="745">
        <f t="shared" si="100"/>
        <v>0</v>
      </c>
      <c r="GB28" s="745">
        <f t="shared" si="100"/>
        <v>0</v>
      </c>
      <c r="GC28" s="745">
        <f t="shared" si="100"/>
        <v>0</v>
      </c>
      <c r="GD28" s="745">
        <f t="shared" si="100"/>
        <v>0</v>
      </c>
      <c r="GE28" s="745">
        <f t="shared" si="100"/>
        <v>0</v>
      </c>
      <c r="GF28" s="745">
        <f t="shared" si="100"/>
        <v>0</v>
      </c>
      <c r="GG28" s="745">
        <f t="shared" si="100"/>
        <v>0</v>
      </c>
      <c r="GH28" s="745">
        <f t="shared" si="100"/>
        <v>0</v>
      </c>
      <c r="GI28" s="745">
        <f t="shared" ref="GI28:HG28" si="101">IF(GI$11&gt;=DESIGN_LIFE,GH28,IF(AND(GI$11&gt;0,$CK28&lt;&gt;0),IF(INT((GI$11)/(DESIGN_LIFE/$CK28))=((GI$11)/(DESIGN_LIFE/$CK28)),$CM28+GH28,GH28),GH28))</f>
        <v>0</v>
      </c>
      <c r="GJ28" s="745">
        <f t="shared" si="101"/>
        <v>0</v>
      </c>
      <c r="GK28" s="745">
        <f t="shared" si="101"/>
        <v>0</v>
      </c>
      <c r="GL28" s="745">
        <f t="shared" si="101"/>
        <v>0</v>
      </c>
      <c r="GM28" s="745">
        <f t="shared" si="101"/>
        <v>0</v>
      </c>
      <c r="GN28" s="745">
        <f t="shared" si="101"/>
        <v>0</v>
      </c>
      <c r="GO28" s="745">
        <f t="shared" si="101"/>
        <v>0</v>
      </c>
      <c r="GP28" s="745">
        <f t="shared" si="101"/>
        <v>0</v>
      </c>
      <c r="GQ28" s="745">
        <f t="shared" si="101"/>
        <v>0</v>
      </c>
      <c r="GR28" s="745">
        <f t="shared" si="101"/>
        <v>0</v>
      </c>
      <c r="GS28" s="745">
        <f t="shared" si="101"/>
        <v>0</v>
      </c>
      <c r="GT28" s="745">
        <f t="shared" si="101"/>
        <v>0</v>
      </c>
      <c r="GU28" s="745">
        <f t="shared" si="101"/>
        <v>0</v>
      </c>
      <c r="GV28" s="745">
        <f t="shared" si="101"/>
        <v>0</v>
      </c>
      <c r="GW28" s="745">
        <f t="shared" si="101"/>
        <v>0</v>
      </c>
      <c r="GX28" s="745">
        <f t="shared" si="101"/>
        <v>0</v>
      </c>
      <c r="GY28" s="745">
        <f t="shared" si="101"/>
        <v>0</v>
      </c>
      <c r="GZ28" s="745">
        <f t="shared" si="101"/>
        <v>0</v>
      </c>
      <c r="HA28" s="745">
        <f t="shared" si="101"/>
        <v>0</v>
      </c>
      <c r="HB28" s="745">
        <f t="shared" si="101"/>
        <v>0</v>
      </c>
      <c r="HC28" s="745">
        <f t="shared" si="101"/>
        <v>0</v>
      </c>
      <c r="HD28" s="745">
        <f t="shared" si="101"/>
        <v>0</v>
      </c>
      <c r="HE28" s="745">
        <f t="shared" si="101"/>
        <v>0</v>
      </c>
      <c r="HF28" s="745">
        <f t="shared" si="101"/>
        <v>0</v>
      </c>
      <c r="HG28" s="745">
        <f t="shared" si="101"/>
        <v>0</v>
      </c>
      <c r="HH28" s="185"/>
    </row>
    <row r="29" spans="1:216" ht="20.100000000000001" customHeight="1">
      <c r="A29" s="520" t="str">
        <f t="shared" si="4"/>
        <v>LST_STR_ELEMENT</v>
      </c>
      <c r="B29" s="357"/>
      <c r="C29" s="115"/>
      <c r="D29" s="116"/>
      <c r="E29" s="117"/>
      <c r="F29" s="116"/>
      <c r="G29" s="350" t="e">
        <f>IF(TYPOLOGY = "Bridge", _xlfn.XLOOKUP($E29, BRIDGE_STR_ELEMENT, 'MATERIAL DATA'!$R$36:$R$74,,), _xlfn.XLOOKUP($BL29, 'LIFECYCLE MATERIAL DATA'!$A$5:$A$104, 'LIFECYCLE MATERIAL DATA'!$Q$5:$Q$104,,))</f>
        <v>#N/A</v>
      </c>
      <c r="H29" s="630"/>
      <c r="I29" s="631"/>
      <c r="J29" s="736"/>
      <c r="K29" s="116"/>
      <c r="L29" s="95"/>
      <c r="M29" s="358"/>
      <c r="N29" s="156">
        <f t="shared" si="92"/>
        <v>0</v>
      </c>
      <c r="O29" s="157" t="str">
        <f t="shared" si="20"/>
        <v/>
      </c>
      <c r="P29" s="158" t="str">
        <f t="shared" si="21"/>
        <v/>
      </c>
      <c r="Q29" s="158" t="str" cm="1">
        <f t="array" ref="Q29">IFERROR(_xlfn.IFS(AND($I29 = "Yes", $J29 =1),(($BX29+$BU29)/($J29) + ($BY29+$BR29 +$BZ29)),AND($I29 = "Yes", $J29 &gt;1), (($BX29+$BU29)/($J29) + ($BY29*2 +$BZ29)) ), "")</f>
        <v/>
      </c>
      <c r="R29" s="158" t="str">
        <f t="shared" si="5"/>
        <v/>
      </c>
      <c r="S29" s="159">
        <f t="shared" si="22"/>
        <v>0</v>
      </c>
      <c r="T29" s="159" t="str">
        <f t="shared" si="45"/>
        <v/>
      </c>
      <c r="U29" s="158" t="str">
        <f t="shared" si="33"/>
        <v/>
      </c>
      <c r="V29" s="396" t="str">
        <f t="shared" si="23"/>
        <v/>
      </c>
      <c r="W29" s="156" t="str">
        <f t="shared" si="7"/>
        <v/>
      </c>
      <c r="X29" s="160">
        <f t="shared" si="8"/>
        <v>0</v>
      </c>
      <c r="Y29" s="274" t="s">
        <v>415</v>
      </c>
      <c r="Z29" s="745" t="str">
        <f>'MATERIAL DATA'!$Q53</f>
        <v>3.2.2 Piles</v>
      </c>
      <c r="AA29" s="768">
        <f t="shared" si="62"/>
        <v>0</v>
      </c>
      <c r="AB29" s="745"/>
      <c r="AC29" s="199" t="str">
        <f>'MATERIAL DATA'!$Q$27</f>
        <v>1.1 Excavation-Other</v>
      </c>
      <c r="AD29" s="779">
        <f>$N$45</f>
        <v>0</v>
      </c>
      <c r="AE29" s="745"/>
      <c r="AF29" s="185"/>
      <c r="AG29" s="745"/>
      <c r="AH29" s="745"/>
      <c r="AI29" s="745"/>
      <c r="AJ29" s="745"/>
      <c r="AK29" s="745"/>
      <c r="AL29" s="745"/>
      <c r="AM29" s="745"/>
      <c r="AN29" s="745"/>
      <c r="AO29" s="745"/>
      <c r="AP29" s="745"/>
      <c r="AQ29" s="745"/>
      <c r="AR29" s="745"/>
      <c r="AS29" s="745"/>
      <c r="AT29" s="745"/>
      <c r="AU29" s="185" t="s">
        <v>724</v>
      </c>
      <c r="AV29" s="754">
        <f>AZ30*0.5</f>
        <v>0</v>
      </c>
      <c r="AW29" s="745"/>
      <c r="AX29" s="745"/>
      <c r="AY29" s="784" t="s">
        <v>731</v>
      </c>
      <c r="AZ29" s="797" t="e">
        <f>SUM(AZ25:AZ28)</f>
        <v>#DIV/0!</v>
      </c>
      <c r="BA29" s="745"/>
      <c r="BB29" s="745"/>
      <c r="BC29" s="745" t="s">
        <v>256</v>
      </c>
      <c r="BD29" s="779" t="e">
        <f>SUM(BD25:BD28)</f>
        <v>#DIV/0!</v>
      </c>
      <c r="BE29" s="745"/>
      <c r="BF29" s="745"/>
      <c r="BG29" s="745"/>
      <c r="BH29" s="745"/>
      <c r="BI29" s="745"/>
      <c r="BJ29" s="745"/>
      <c r="BK29" s="209" t="str">
        <f>IF(B29="Concrete","C_",IF(B29="Steel","S_",IF(B29="Timber","T_",IF(B29="Other","O_",IF(B29="Custom_EPD","E_",IF(B29="_","ER","ER"))))))</f>
        <v>ER</v>
      </c>
      <c r="BL29" s="209" t="str">
        <f t="shared" si="9"/>
        <v xml:space="preserve"> -  - </v>
      </c>
      <c r="BM29" s="745" t="str" cm="1">
        <f t="array" ref="BM29">_xlfn.IFS(OR(AND(TYPOLOGY &lt;&gt; "Bridge", B29="concrete",D29&lt;&gt;"Reinforced - 150mm hollow core slab"),C29="Concrete_EPD",),"Reinforcement",(OR(AND(TYPOLOGY="Bridge",B29="concrete",D29&lt;&gt;"Reinforced - 150mm hollow core slab"),C29="Concrete_EPD",)),"Bridge_Reinforcement",TRUE, "No_Reinforcement")</f>
        <v>No_Reinforcement</v>
      </c>
      <c r="BN29" s="186" t="e">
        <f>_xlfn.XLOOKUP($BL29,'LIFECYCLE MATERIAL DATA'!$A$5:$A$104,'LIFECYCLE MATERIAL DATA'!$D$5:$D$104,)</f>
        <v>#N/A</v>
      </c>
      <c r="BO29" s="186">
        <f>IFERROR(IF(M29&lt;&gt;0,_xlfn.XLOOKUP(M29,'Custom Data'!S16:S45,'Custom Data'!T16:T45,,-1),0),0)</f>
        <v>0</v>
      </c>
      <c r="BP29" s="186">
        <f t="shared" si="10"/>
        <v>0</v>
      </c>
      <c r="BQ29" s="846" t="str">
        <f t="shared" si="11"/>
        <v>ER</v>
      </c>
      <c r="BR29" s="745" t="str">
        <f>IFERROR(_xlfn.XLOOKUP($BL29,'LIFECYCLE MATERIAL DATA'!$A$5:$A$104,'LIFECYCLE MATERIAL DATA'!$I$5:$I$104,,)*($BQ29/1000)+_xlfn.XLOOKUP('Project Info'!$C$15,'LIFECYCLE MATERIAL DATA'!$A$5:$A$104,'LIFECYCLE MATERIAL DATA'!$I$5:$I$104,,)*($BP29/1000),"")</f>
        <v/>
      </c>
      <c r="BS29" s="745" t="str">
        <f>IFERROR(_xlfn.XLOOKUP($BL29,'LIFECYCLE MATERIAL DATA'!$A$5:$A$104, 'LIFECYCLE MATERIAL DATA'!$J$5:$J$104,,)*($BQ29/1000)+_xlfn.XLOOKUP('Project Info'!$C$15,'LIFECYCLE MATERIAL DATA'!$A$5:$A$104,'LIFECYCLE MATERIAL DATA'!$J$5:$J$104,,)*($BP29/1000),"")</f>
        <v/>
      </c>
      <c r="BT29" s="745" t="str">
        <f>IFERROR(_xlfn.XLOOKUP($BL29,'LIFECYCLE MATERIAL DATA'!$A$5:$A$104, 'LIFECYCLE MATERIAL DATA'!$K$5:$K$104,,)*($BQ29/1000),"")</f>
        <v/>
      </c>
      <c r="BU29" s="185" t="str">
        <f>IFERROR(_xlfn.XLOOKUP($BL29,'LIFECYCLE MATERIAL DATA'!$A$5:$A$104,'LIFECYCLE MATERIAL DATA'!$L$5:$L$104,,)*($BQ29/1000)+_xlfn.XLOOKUP('Project Info'!$C$15,'LIFECYCLE MATERIAL DATA'!$A$5:$A$104,'LIFECYCLE MATERIAL DATA'!$L$5:$L$104,,)*($BP29/1000),"")</f>
        <v/>
      </c>
      <c r="BV29" s="745" t="str">
        <f t="shared" si="25"/>
        <v/>
      </c>
      <c r="BW29" s="745" t="str">
        <f>IF($K29='MATERIAL DATA'!$O$5,$L29, IF($K29='MATERIAL DATA'!$O$6,$L29/(1000*'Scheme 5'!$BN29),""))</f>
        <v/>
      </c>
      <c r="BX29" s="745" t="str">
        <f>IFERROR(((_xlfn.XLOOKUP($BL29,'LIFECYCLE MATERIAL DATA'!$A$5:$A$104,'LIFECYCLE MATERIAL DATA'!$F$5:$F$104,,))*$BQ29/1000+_xlfn.XLOOKUP('Project Info'!$C$15,'LIFECYCLE MATERIAL DATA'!$A$5:$A$104,'LIFECYCLE MATERIAL DATA'!$F$5:$F$104,,)*$BP29/1000),"")</f>
        <v/>
      </c>
      <c r="BY29" s="771" t="str">
        <f>IFERROR((_xlfn.XLOOKUP($BL29,'LIFECYCLE MATERIAL DATA'!$A$5:$A$104,'LIFECYCLE MATERIAL DATA'!$G$5:$G$104,,)*$BQ29/1000++_xlfn.XLOOKUP('Project Info'!$C$15,'LIFECYCLE MATERIAL DATA'!$A$5:$A$104,'LIFECYCLE MATERIAL DATA'!$G$5:$G$104,,)*$BP29/1000),"")</f>
        <v/>
      </c>
      <c r="BZ29" s="745" t="str">
        <f>IFERROR(_xlfn.XLOOKUP('Scheme 5'!$BL29,'LIFECYCLE MATERIAL DATA'!$A$5:$A$104,'LIFECYCLE MATERIAL DATA'!$H$5:$H$104,,)*SUM($BX29+$BY29+$CB29+$CC29), "")</f>
        <v/>
      </c>
      <c r="CA29" s="185"/>
      <c r="CB29" s="743" t="str">
        <f>IFERROR((_xlfn.XLOOKUP($BL29,'LIFECYCLE MATERIAL DATA'!$A$5:$A$104, 'LIFECYCLE MATERIAL DATA'!$M$5:$M$104)*$BQ29/1000++_xlfn.XLOOKUP('Project Info'!$C$15,'LIFECYCLE MATERIAL DATA'!$A$5:$A$104,'LIFECYCLE MATERIAL DATA'!$M$5:$M$104)*$BP29/1000),"")</f>
        <v/>
      </c>
      <c r="CC29" s="745">
        <f>IFERROR(IF(OR($B29="Timber",$C29="Timber_EPD", $C29="Bamboo"),_xlfn.XLOOKUP($BL29,'LIFECYCLE MATERIAL DATA Master'!$A$5:$A$104,'LIFECYCLE MATERIAL DATA Master'!$E$5:$E$104,,)*$BQ29,0),"")/1000</f>
        <v>0</v>
      </c>
      <c r="CD29" s="185" t="str">
        <f>IFERROR((_xlfn.XLOOKUP($BL29,'LIFECYCLE MATERIAL DATA'!$A$5:$A$104,'LIFECYCLE MATERIAL DATA'!$N$5:$N$104,,)*$BQ29/1000++_xlfn.XLOOKUP('Project Info'!$C$15,'LIFECYCLE MATERIAL DATA'!$A$5:$A$104,'LIFECYCLE MATERIAL DATA'!$N$5:$N$104,,)*$BP29/1000),"")</f>
        <v/>
      </c>
      <c r="CE29" s="209"/>
      <c r="CF29" s="209"/>
      <c r="CG29" s="209"/>
      <c r="CH29" s="772">
        <f>IFERROR(1+_xlfn.XLOOKUP($BL29,'LIFECYCLE MATERIAL DATA'!$A$5:$A$104,'LIFECYCLE MATERIAL DATA'!$H$5:$H$104,,),0)</f>
        <v>0</v>
      </c>
      <c r="CI29" s="765">
        <f t="shared" si="97"/>
        <v>0</v>
      </c>
      <c r="CJ29" s="773">
        <f t="shared" si="13"/>
        <v>0</v>
      </c>
      <c r="CK29" s="774">
        <f t="shared" si="14"/>
        <v>0</v>
      </c>
      <c r="CL29" s="767">
        <f t="shared" si="26"/>
        <v>0</v>
      </c>
      <c r="CM29" s="775">
        <f t="shared" si="27"/>
        <v>0</v>
      </c>
      <c r="CN29" s="769">
        <v>0</v>
      </c>
      <c r="CO29" s="745">
        <f t="shared" si="15"/>
        <v>0</v>
      </c>
      <c r="CP29" s="745">
        <f t="shared" si="15"/>
        <v>0</v>
      </c>
      <c r="CQ29" s="745">
        <f t="shared" ref="CQ29:DV29" si="102">IF(CQ$11&gt;=DESIGN_LIFE,CP29,IF(AND(CQ$11&gt;0,$CK29&lt;&gt;0),IF(INT((CQ$11)/(DESIGN_LIFE/$CK29))=((CQ$11)/(DESIGN_LIFE/$CK29)),$CM29+CP29,CP29),CP29))</f>
        <v>0</v>
      </c>
      <c r="CR29" s="745">
        <f t="shared" si="102"/>
        <v>0</v>
      </c>
      <c r="CS29" s="745">
        <f t="shared" si="102"/>
        <v>0</v>
      </c>
      <c r="CT29" s="745">
        <f t="shared" si="102"/>
        <v>0</v>
      </c>
      <c r="CU29" s="745">
        <f t="shared" si="102"/>
        <v>0</v>
      </c>
      <c r="CV29" s="745">
        <f t="shared" si="102"/>
        <v>0</v>
      </c>
      <c r="CW29" s="745">
        <f t="shared" si="102"/>
        <v>0</v>
      </c>
      <c r="CX29" s="745">
        <f t="shared" si="102"/>
        <v>0</v>
      </c>
      <c r="CY29" s="745">
        <f t="shared" si="102"/>
        <v>0</v>
      </c>
      <c r="CZ29" s="745">
        <f t="shared" si="102"/>
        <v>0</v>
      </c>
      <c r="DA29" s="745">
        <f t="shared" si="102"/>
        <v>0</v>
      </c>
      <c r="DB29" s="745">
        <f t="shared" si="102"/>
        <v>0</v>
      </c>
      <c r="DC29" s="745">
        <f t="shared" si="102"/>
        <v>0</v>
      </c>
      <c r="DD29" s="745">
        <f t="shared" si="102"/>
        <v>0</v>
      </c>
      <c r="DE29" s="745">
        <f t="shared" si="102"/>
        <v>0</v>
      </c>
      <c r="DF29" s="745">
        <f t="shared" si="102"/>
        <v>0</v>
      </c>
      <c r="DG29" s="745">
        <f t="shared" si="102"/>
        <v>0</v>
      </c>
      <c r="DH29" s="745">
        <f t="shared" si="102"/>
        <v>0</v>
      </c>
      <c r="DI29" s="745">
        <f t="shared" si="102"/>
        <v>0</v>
      </c>
      <c r="DJ29" s="745">
        <f t="shared" si="102"/>
        <v>0</v>
      </c>
      <c r="DK29" s="745">
        <f t="shared" si="102"/>
        <v>0</v>
      </c>
      <c r="DL29" s="745">
        <f t="shared" si="102"/>
        <v>0</v>
      </c>
      <c r="DM29" s="745">
        <f t="shared" si="102"/>
        <v>0</v>
      </c>
      <c r="DN29" s="745">
        <f t="shared" si="102"/>
        <v>0</v>
      </c>
      <c r="DO29" s="745">
        <f t="shared" si="102"/>
        <v>0</v>
      </c>
      <c r="DP29" s="745">
        <f t="shared" si="102"/>
        <v>0</v>
      </c>
      <c r="DQ29" s="745">
        <f t="shared" si="102"/>
        <v>0</v>
      </c>
      <c r="DR29" s="745">
        <f t="shared" si="102"/>
        <v>0</v>
      </c>
      <c r="DS29" s="745">
        <f t="shared" si="102"/>
        <v>0</v>
      </c>
      <c r="DT29" s="745">
        <f t="shared" si="102"/>
        <v>0</v>
      </c>
      <c r="DU29" s="745">
        <f t="shared" si="102"/>
        <v>0</v>
      </c>
      <c r="DV29" s="745">
        <f t="shared" si="102"/>
        <v>0</v>
      </c>
      <c r="DW29" s="745">
        <f t="shared" ref="DW29:FB29" si="103">IF(DW$11&gt;=DESIGN_LIFE,DV29,IF(AND(DW$11&gt;0,$CK29&lt;&gt;0),IF(INT((DW$11)/(DESIGN_LIFE/$CK29))=((DW$11)/(DESIGN_LIFE/$CK29)),$CM29+DV29,DV29),DV29))</f>
        <v>0</v>
      </c>
      <c r="DX29" s="745">
        <f t="shared" si="103"/>
        <v>0</v>
      </c>
      <c r="DY29" s="745">
        <f t="shared" si="103"/>
        <v>0</v>
      </c>
      <c r="DZ29" s="745">
        <f t="shared" si="103"/>
        <v>0</v>
      </c>
      <c r="EA29" s="745">
        <f t="shared" si="103"/>
        <v>0</v>
      </c>
      <c r="EB29" s="745">
        <f t="shared" si="103"/>
        <v>0</v>
      </c>
      <c r="EC29" s="745">
        <f t="shared" si="103"/>
        <v>0</v>
      </c>
      <c r="ED29" s="745">
        <f t="shared" si="103"/>
        <v>0</v>
      </c>
      <c r="EE29" s="745">
        <f t="shared" si="103"/>
        <v>0</v>
      </c>
      <c r="EF29" s="745">
        <f t="shared" si="103"/>
        <v>0</v>
      </c>
      <c r="EG29" s="745">
        <f t="shared" si="103"/>
        <v>0</v>
      </c>
      <c r="EH29" s="745">
        <f t="shared" si="103"/>
        <v>0</v>
      </c>
      <c r="EI29" s="745">
        <f t="shared" si="103"/>
        <v>0</v>
      </c>
      <c r="EJ29" s="745">
        <f t="shared" si="103"/>
        <v>0</v>
      </c>
      <c r="EK29" s="745">
        <f t="shared" si="103"/>
        <v>0</v>
      </c>
      <c r="EL29" s="745">
        <f t="shared" si="103"/>
        <v>0</v>
      </c>
      <c r="EM29" s="745">
        <f t="shared" si="103"/>
        <v>0</v>
      </c>
      <c r="EN29" s="745">
        <f t="shared" si="103"/>
        <v>0</v>
      </c>
      <c r="EO29" s="745">
        <f t="shared" si="103"/>
        <v>0</v>
      </c>
      <c r="EP29" s="745">
        <f t="shared" si="103"/>
        <v>0</v>
      </c>
      <c r="EQ29" s="745">
        <f t="shared" si="103"/>
        <v>0</v>
      </c>
      <c r="ER29" s="745">
        <f t="shared" si="103"/>
        <v>0</v>
      </c>
      <c r="ES29" s="745">
        <f t="shared" si="103"/>
        <v>0</v>
      </c>
      <c r="ET29" s="745">
        <f t="shared" si="103"/>
        <v>0</v>
      </c>
      <c r="EU29" s="745">
        <f t="shared" si="103"/>
        <v>0</v>
      </c>
      <c r="EV29" s="745">
        <f t="shared" si="103"/>
        <v>0</v>
      </c>
      <c r="EW29" s="745">
        <f t="shared" si="103"/>
        <v>0</v>
      </c>
      <c r="EX29" s="745">
        <f t="shared" si="103"/>
        <v>0</v>
      </c>
      <c r="EY29" s="745">
        <f t="shared" si="103"/>
        <v>0</v>
      </c>
      <c r="EZ29" s="745">
        <f t="shared" si="103"/>
        <v>0</v>
      </c>
      <c r="FA29" s="745">
        <f t="shared" si="103"/>
        <v>0</v>
      </c>
      <c r="FB29" s="745">
        <f t="shared" si="103"/>
        <v>0</v>
      </c>
      <c r="FC29" s="745">
        <f t="shared" ref="FC29:GH29" si="104">IF(FC$11&gt;=DESIGN_LIFE,FB29,IF(AND(FC$11&gt;0,$CK29&lt;&gt;0),IF(INT((FC$11)/(DESIGN_LIFE/$CK29))=((FC$11)/(DESIGN_LIFE/$CK29)),$CM29+FB29,FB29),FB29))</f>
        <v>0</v>
      </c>
      <c r="FD29" s="745">
        <f t="shared" si="104"/>
        <v>0</v>
      </c>
      <c r="FE29" s="745">
        <f t="shared" si="104"/>
        <v>0</v>
      </c>
      <c r="FF29" s="745">
        <f t="shared" si="104"/>
        <v>0</v>
      </c>
      <c r="FG29" s="745">
        <f t="shared" si="104"/>
        <v>0</v>
      </c>
      <c r="FH29" s="745">
        <f t="shared" si="104"/>
        <v>0</v>
      </c>
      <c r="FI29" s="745">
        <f t="shared" si="104"/>
        <v>0</v>
      </c>
      <c r="FJ29" s="745">
        <f t="shared" si="104"/>
        <v>0</v>
      </c>
      <c r="FK29" s="745">
        <f t="shared" si="104"/>
        <v>0</v>
      </c>
      <c r="FL29" s="745">
        <f t="shared" si="104"/>
        <v>0</v>
      </c>
      <c r="FM29" s="745">
        <f t="shared" si="104"/>
        <v>0</v>
      </c>
      <c r="FN29" s="745">
        <f t="shared" si="104"/>
        <v>0</v>
      </c>
      <c r="FO29" s="745">
        <f t="shared" si="104"/>
        <v>0</v>
      </c>
      <c r="FP29" s="745">
        <f t="shared" si="104"/>
        <v>0</v>
      </c>
      <c r="FQ29" s="745">
        <f t="shared" si="104"/>
        <v>0</v>
      </c>
      <c r="FR29" s="745">
        <f t="shared" si="104"/>
        <v>0</v>
      </c>
      <c r="FS29" s="745">
        <f t="shared" si="104"/>
        <v>0</v>
      </c>
      <c r="FT29" s="745">
        <f t="shared" si="104"/>
        <v>0</v>
      </c>
      <c r="FU29" s="745">
        <f t="shared" si="104"/>
        <v>0</v>
      </c>
      <c r="FV29" s="745">
        <f t="shared" si="104"/>
        <v>0</v>
      </c>
      <c r="FW29" s="745">
        <f t="shared" si="104"/>
        <v>0</v>
      </c>
      <c r="FX29" s="745">
        <f t="shared" si="104"/>
        <v>0</v>
      </c>
      <c r="FY29" s="745">
        <f t="shared" si="104"/>
        <v>0</v>
      </c>
      <c r="FZ29" s="745">
        <f t="shared" si="104"/>
        <v>0</v>
      </c>
      <c r="GA29" s="745">
        <f t="shared" si="104"/>
        <v>0</v>
      </c>
      <c r="GB29" s="745">
        <f t="shared" si="104"/>
        <v>0</v>
      </c>
      <c r="GC29" s="745">
        <f t="shared" si="104"/>
        <v>0</v>
      </c>
      <c r="GD29" s="745">
        <f t="shared" si="104"/>
        <v>0</v>
      </c>
      <c r="GE29" s="745">
        <f t="shared" si="104"/>
        <v>0</v>
      </c>
      <c r="GF29" s="745">
        <f t="shared" si="104"/>
        <v>0</v>
      </c>
      <c r="GG29" s="745">
        <f t="shared" si="104"/>
        <v>0</v>
      </c>
      <c r="GH29" s="745">
        <f t="shared" si="104"/>
        <v>0</v>
      </c>
      <c r="GI29" s="745">
        <f t="shared" ref="GI29:HG29" si="105">IF(GI$11&gt;=DESIGN_LIFE,GH29,IF(AND(GI$11&gt;0,$CK29&lt;&gt;0),IF(INT((GI$11)/(DESIGN_LIFE/$CK29))=((GI$11)/(DESIGN_LIFE/$CK29)),$CM29+GH29,GH29),GH29))</f>
        <v>0</v>
      </c>
      <c r="GJ29" s="745">
        <f t="shared" si="105"/>
        <v>0</v>
      </c>
      <c r="GK29" s="745">
        <f t="shared" si="105"/>
        <v>0</v>
      </c>
      <c r="GL29" s="745">
        <f t="shared" si="105"/>
        <v>0</v>
      </c>
      <c r="GM29" s="745">
        <f t="shared" si="105"/>
        <v>0</v>
      </c>
      <c r="GN29" s="745">
        <f t="shared" si="105"/>
        <v>0</v>
      </c>
      <c r="GO29" s="745">
        <f t="shared" si="105"/>
        <v>0</v>
      </c>
      <c r="GP29" s="745">
        <f t="shared" si="105"/>
        <v>0</v>
      </c>
      <c r="GQ29" s="745">
        <f t="shared" si="105"/>
        <v>0</v>
      </c>
      <c r="GR29" s="745">
        <f t="shared" si="105"/>
        <v>0</v>
      </c>
      <c r="GS29" s="745">
        <f t="shared" si="105"/>
        <v>0</v>
      </c>
      <c r="GT29" s="745">
        <f t="shared" si="105"/>
        <v>0</v>
      </c>
      <c r="GU29" s="745">
        <f t="shared" si="105"/>
        <v>0</v>
      </c>
      <c r="GV29" s="745">
        <f t="shared" si="105"/>
        <v>0</v>
      </c>
      <c r="GW29" s="745">
        <f t="shared" si="105"/>
        <v>0</v>
      </c>
      <c r="GX29" s="745">
        <f t="shared" si="105"/>
        <v>0</v>
      </c>
      <c r="GY29" s="745">
        <f t="shared" si="105"/>
        <v>0</v>
      </c>
      <c r="GZ29" s="745">
        <f t="shared" si="105"/>
        <v>0</v>
      </c>
      <c r="HA29" s="745">
        <f t="shared" si="105"/>
        <v>0</v>
      </c>
      <c r="HB29" s="745">
        <f t="shared" si="105"/>
        <v>0</v>
      </c>
      <c r="HC29" s="745">
        <f t="shared" si="105"/>
        <v>0</v>
      </c>
      <c r="HD29" s="745">
        <f t="shared" si="105"/>
        <v>0</v>
      </c>
      <c r="HE29" s="745">
        <f t="shared" si="105"/>
        <v>0</v>
      </c>
      <c r="HF29" s="745">
        <f t="shared" si="105"/>
        <v>0</v>
      </c>
      <c r="HG29" s="745">
        <f t="shared" si="105"/>
        <v>0</v>
      </c>
      <c r="HH29" s="185"/>
    </row>
    <row r="30" spans="1:216" ht="20.100000000000001" customHeight="1">
      <c r="A30" s="520" t="str">
        <f t="shared" si="4"/>
        <v>LST_STR_ELEMENT</v>
      </c>
      <c r="B30" s="357"/>
      <c r="C30" s="115"/>
      <c r="D30" s="116"/>
      <c r="E30" s="117"/>
      <c r="F30" s="116"/>
      <c r="G30" s="350" t="e">
        <f>IF(TYPOLOGY = "Bridge", _xlfn.XLOOKUP($E30, BRIDGE_STR_ELEMENT, 'MATERIAL DATA'!$R$36:$R$74,,), _xlfn.XLOOKUP($BL30, 'LIFECYCLE MATERIAL DATA'!$A$5:$A$104, 'LIFECYCLE MATERIAL DATA'!$Q$5:$Q$104,,))</f>
        <v>#N/A</v>
      </c>
      <c r="H30" s="630"/>
      <c r="I30" s="631"/>
      <c r="J30" s="736"/>
      <c r="K30" s="116"/>
      <c r="L30" s="95"/>
      <c r="M30" s="358"/>
      <c r="N30" s="156">
        <f t="shared" si="92"/>
        <v>0</v>
      </c>
      <c r="O30" s="157" t="str">
        <f t="shared" si="20"/>
        <v/>
      </c>
      <c r="P30" s="158" t="str">
        <f t="shared" si="21"/>
        <v/>
      </c>
      <c r="Q30" s="158" t="str" cm="1">
        <f t="array" ref="Q30">IFERROR(_xlfn.IFS(AND($I30 = "Yes", $J30 =1),(($BX30+$BU30)/($J30) + ($BY30+$BR30 +$BZ30)),AND($I30 = "Yes", $J30 &gt;1), (($BX30+$BU30)/($J30) + ($BY30*2 +$BZ30)) ), "")</f>
        <v/>
      </c>
      <c r="R30" s="158" t="str">
        <f t="shared" si="5"/>
        <v/>
      </c>
      <c r="S30" s="159">
        <f t="shared" si="22"/>
        <v>0</v>
      </c>
      <c r="T30" s="159" t="str">
        <f t="shared" si="45"/>
        <v/>
      </c>
      <c r="U30" s="158" t="str">
        <f t="shared" si="33"/>
        <v/>
      </c>
      <c r="V30" s="396" t="str">
        <f t="shared" si="23"/>
        <v/>
      </c>
      <c r="W30" s="156" t="str">
        <f t="shared" si="7"/>
        <v/>
      </c>
      <c r="X30" s="160">
        <f t="shared" si="8"/>
        <v>0</v>
      </c>
      <c r="Y30" s="274" t="s">
        <v>415</v>
      </c>
      <c r="Z30" s="745" t="str">
        <f>'MATERIAL DATA'!$Q54</f>
        <v>4.1.1 Vehicle impact parapets</v>
      </c>
      <c r="AA30" s="768">
        <f t="shared" si="62"/>
        <v>0</v>
      </c>
      <c r="AB30" s="185"/>
      <c r="AC30" s="185"/>
      <c r="AD30" s="185"/>
      <c r="AE30" s="745"/>
      <c r="AF30" s="185"/>
      <c r="AG30" s="745"/>
      <c r="AH30" s="745"/>
      <c r="AI30" s="745"/>
      <c r="AJ30" s="745"/>
      <c r="AK30" s="745"/>
      <c r="AL30" s="745"/>
      <c r="AM30" s="745"/>
      <c r="AN30" s="745"/>
      <c r="AO30" s="745"/>
      <c r="AP30" s="745"/>
      <c r="AQ30" s="745"/>
      <c r="AR30" s="745"/>
      <c r="AS30" s="745"/>
      <c r="AT30" s="745"/>
      <c r="AU30" s="185" t="s">
        <v>725</v>
      </c>
      <c r="AV30" s="771" t="e">
        <f>AZ25+ SUM(AZ27,AZ31,AZ32)*0.5 + AZ26 + SUM(AZ33:AZ34)</f>
        <v>#DIV/0!</v>
      </c>
      <c r="AW30" s="745"/>
      <c r="AX30" s="745"/>
      <c r="AY30" s="783" t="s">
        <v>732</v>
      </c>
      <c r="AZ30" s="185" cm="1">
        <f t="array" ref="AZ30">SUMPRODUCT(SUMIF(H12:H43,New_Ext,W12:W43))</f>
        <v>0</v>
      </c>
      <c r="BA30" s="745"/>
      <c r="BB30" s="745"/>
      <c r="BC30" s="745" t="s">
        <v>111</v>
      </c>
      <c r="BD30" s="185">
        <f>SUMIF(H12:H43,Retained,'Scheme 5'!W12:W43)</f>
        <v>0</v>
      </c>
      <c r="BE30" s="745"/>
      <c r="BF30" s="745"/>
      <c r="BG30" s="745"/>
      <c r="BH30" s="745"/>
      <c r="BI30" s="745"/>
      <c r="BJ30" s="745"/>
      <c r="BK30" s="209" t="str">
        <f>IF(B30="Concrete","C_",IF(B30="Steel","S_",IF(B30="Timber","T_",IF(B30="Other","O_",IF(B30="Custom_EPD","E_",IF(B30="_","ER","ER"))))))</f>
        <v>ER</v>
      </c>
      <c r="BL30" s="209" t="str">
        <f t="shared" si="9"/>
        <v xml:space="preserve"> -  - </v>
      </c>
      <c r="BM30" s="745" t="str" cm="1">
        <f t="array" ref="BM30">_xlfn.IFS(OR(AND(TYPOLOGY &lt;&gt; "Bridge", B30="concrete",D30&lt;&gt;"Reinforced - 150mm hollow core slab"),C30="Concrete_EPD",),"Reinforcement",(OR(AND(TYPOLOGY="Bridge",B30="concrete",D30&lt;&gt;"Reinforced - 150mm hollow core slab"),C30="Concrete_EPD",)),"Bridge_Reinforcement",TRUE, "No_Reinforcement")</f>
        <v>No_Reinforcement</v>
      </c>
      <c r="BN30" s="186" t="e">
        <f>_xlfn.XLOOKUP($BL30,'LIFECYCLE MATERIAL DATA'!$A$5:$A$104,'LIFECYCLE MATERIAL DATA'!$D$5:$D$104,)</f>
        <v>#N/A</v>
      </c>
      <c r="BO30" s="186">
        <f>IFERROR(IF(M30&lt;&gt;0,_xlfn.XLOOKUP(M30,'Custom Data'!S16:S45,'Custom Data'!T16:T45,,-1),0),0)</f>
        <v>0</v>
      </c>
      <c r="BP30" s="186">
        <f t="shared" si="10"/>
        <v>0</v>
      </c>
      <c r="BQ30" s="846" t="str">
        <f t="shared" si="11"/>
        <v>ER</v>
      </c>
      <c r="BR30" s="745" t="str">
        <f>IFERROR(_xlfn.XLOOKUP($BL30,'LIFECYCLE MATERIAL DATA'!$A$5:$A$104,'LIFECYCLE MATERIAL DATA'!$I$5:$I$104,,)*($BQ30/1000)+_xlfn.XLOOKUP('Project Info'!$C$15,'LIFECYCLE MATERIAL DATA'!$A$5:$A$104,'LIFECYCLE MATERIAL DATA'!$I$5:$I$104,,)*($BP30/1000),"")</f>
        <v/>
      </c>
      <c r="BS30" s="745" t="str">
        <f>IFERROR(_xlfn.XLOOKUP($BL30,'LIFECYCLE MATERIAL DATA'!$A$5:$A$104, 'LIFECYCLE MATERIAL DATA'!$J$5:$J$104,,)*($BQ30/1000)+_xlfn.XLOOKUP('Project Info'!$C$15,'LIFECYCLE MATERIAL DATA'!$A$5:$A$104,'LIFECYCLE MATERIAL DATA'!$J$5:$J$104,,)*($BP30/1000),"")</f>
        <v/>
      </c>
      <c r="BT30" s="745" t="str">
        <f>IFERROR(_xlfn.XLOOKUP($BL30,'LIFECYCLE MATERIAL DATA'!$A$5:$A$104, 'LIFECYCLE MATERIAL DATA'!$K$5:$K$104,,)*($BQ30/1000),"")</f>
        <v/>
      </c>
      <c r="BU30" s="185" t="str">
        <f>IFERROR(_xlfn.XLOOKUP($BL30,'LIFECYCLE MATERIAL DATA'!$A$5:$A$104,'LIFECYCLE MATERIAL DATA'!$L$5:$L$104,,)*($BQ30/1000)+_xlfn.XLOOKUP('Project Info'!$C$15,'LIFECYCLE MATERIAL DATA'!$A$5:$A$104,'LIFECYCLE MATERIAL DATA'!$L$5:$L$104,,)*($BP30/1000),"")</f>
        <v/>
      </c>
      <c r="BV30" s="745" t="str">
        <f t="shared" si="25"/>
        <v/>
      </c>
      <c r="BW30" s="745" t="str">
        <f>IF($K30='MATERIAL DATA'!$O$5,$L30, IF($K30='MATERIAL DATA'!$O$6,$L30/(1000*'Scheme 5'!$BN30),""))</f>
        <v/>
      </c>
      <c r="BX30" s="745" t="str">
        <f>IFERROR(((_xlfn.XLOOKUP($BL30,'LIFECYCLE MATERIAL DATA'!$A$5:$A$104,'LIFECYCLE MATERIAL DATA'!$F$5:$F$104,,))*$BQ30/1000+_xlfn.XLOOKUP('Project Info'!$C$15,'LIFECYCLE MATERIAL DATA'!$A$5:$A$104,'LIFECYCLE MATERIAL DATA'!$F$5:$F$104,,)*$BP30/1000),"")</f>
        <v/>
      </c>
      <c r="BY30" s="771" t="str">
        <f>IFERROR((_xlfn.XLOOKUP($BL30,'LIFECYCLE MATERIAL DATA'!$A$5:$A$104,'LIFECYCLE MATERIAL DATA'!$G$5:$G$104,,)*$BQ30/1000++_xlfn.XLOOKUP('Project Info'!$C$15,'LIFECYCLE MATERIAL DATA'!$A$5:$A$104,'LIFECYCLE MATERIAL DATA'!$G$5:$G$104,,)*$BP30/1000),"")</f>
        <v/>
      </c>
      <c r="BZ30" s="745" t="str">
        <f>IFERROR(_xlfn.XLOOKUP('Scheme 5'!$BL30,'LIFECYCLE MATERIAL DATA'!$A$5:$A$104,'LIFECYCLE MATERIAL DATA'!$H$5:$H$104,,)*SUM($BX30+$BY30+$CB30+$CC30), "")</f>
        <v/>
      </c>
      <c r="CA30" s="185"/>
      <c r="CB30" s="743" t="str">
        <f>IFERROR((_xlfn.XLOOKUP($BL30,'LIFECYCLE MATERIAL DATA'!$A$5:$A$104, 'LIFECYCLE MATERIAL DATA'!$M$5:$M$104)*$BQ30/1000++_xlfn.XLOOKUP('Project Info'!$C$15,'LIFECYCLE MATERIAL DATA'!$A$5:$A$104,'LIFECYCLE MATERIAL DATA'!$M$5:$M$104)*$BP30/1000),"")</f>
        <v/>
      </c>
      <c r="CC30" s="745">
        <f>IFERROR(IF(OR($B30="Timber",$C30="Timber_EPD", $C30="Bamboo"),_xlfn.XLOOKUP($BL30,'LIFECYCLE MATERIAL DATA Master'!$A$5:$A$104,'LIFECYCLE MATERIAL DATA Master'!$E$5:$E$104,,)*$BQ30,0),"")/1000</f>
        <v>0</v>
      </c>
      <c r="CD30" s="185" t="str">
        <f>IFERROR((_xlfn.XLOOKUP($BL30,'LIFECYCLE MATERIAL DATA'!$A$5:$A$104,'LIFECYCLE MATERIAL DATA'!$N$5:$N$104,,)*$BQ30/1000++_xlfn.XLOOKUP('Project Info'!$C$15,'LIFECYCLE MATERIAL DATA'!$A$5:$A$104,'LIFECYCLE MATERIAL DATA'!$N$5:$N$104,,)*$BP30/1000),"")</f>
        <v/>
      </c>
      <c r="CE30" s="209"/>
      <c r="CF30" s="209"/>
      <c r="CG30" s="209"/>
      <c r="CH30" s="772">
        <f>IFERROR(1+_xlfn.XLOOKUP($BL30,'LIFECYCLE MATERIAL DATA'!$A$5:$A$104,'LIFECYCLE MATERIAL DATA'!$H$5:$H$104,,),0)</f>
        <v>0</v>
      </c>
      <c r="CI30" s="765">
        <f t="shared" si="97"/>
        <v>0</v>
      </c>
      <c r="CJ30" s="773">
        <f t="shared" si="13"/>
        <v>0</v>
      </c>
      <c r="CK30" s="774">
        <f t="shared" si="14"/>
        <v>0</v>
      </c>
      <c r="CL30" s="767">
        <f t="shared" si="26"/>
        <v>0</v>
      </c>
      <c r="CM30" s="775">
        <f t="shared" si="27"/>
        <v>0</v>
      </c>
      <c r="CN30" s="769">
        <v>0</v>
      </c>
      <c r="CO30" s="745">
        <f t="shared" si="15"/>
        <v>0</v>
      </c>
      <c r="CP30" s="745">
        <f t="shared" si="15"/>
        <v>0</v>
      </c>
      <c r="CQ30" s="745">
        <f t="shared" ref="CQ30:DV30" si="106">IF(CQ$11&gt;=DESIGN_LIFE,CP30,IF(AND(CQ$11&gt;0,$CK30&lt;&gt;0),IF(INT((CQ$11)/(DESIGN_LIFE/$CK30))=((CQ$11)/(DESIGN_LIFE/$CK30)),$CM30+CP30,CP30),CP30))</f>
        <v>0</v>
      </c>
      <c r="CR30" s="745">
        <f t="shared" si="106"/>
        <v>0</v>
      </c>
      <c r="CS30" s="745">
        <f t="shared" si="106"/>
        <v>0</v>
      </c>
      <c r="CT30" s="745">
        <f t="shared" si="106"/>
        <v>0</v>
      </c>
      <c r="CU30" s="745">
        <f t="shared" si="106"/>
        <v>0</v>
      </c>
      <c r="CV30" s="745">
        <f t="shared" si="106"/>
        <v>0</v>
      </c>
      <c r="CW30" s="745">
        <f t="shared" si="106"/>
        <v>0</v>
      </c>
      <c r="CX30" s="745">
        <f t="shared" si="106"/>
        <v>0</v>
      </c>
      <c r="CY30" s="745">
        <f t="shared" si="106"/>
        <v>0</v>
      </c>
      <c r="CZ30" s="745">
        <f t="shared" si="106"/>
        <v>0</v>
      </c>
      <c r="DA30" s="745">
        <f t="shared" si="106"/>
        <v>0</v>
      </c>
      <c r="DB30" s="745">
        <f t="shared" si="106"/>
        <v>0</v>
      </c>
      <c r="DC30" s="745">
        <f t="shared" si="106"/>
        <v>0</v>
      </c>
      <c r="DD30" s="745">
        <f t="shared" si="106"/>
        <v>0</v>
      </c>
      <c r="DE30" s="745">
        <f t="shared" si="106"/>
        <v>0</v>
      </c>
      <c r="DF30" s="745">
        <f t="shared" si="106"/>
        <v>0</v>
      </c>
      <c r="DG30" s="745">
        <f t="shared" si="106"/>
        <v>0</v>
      </c>
      <c r="DH30" s="745">
        <f t="shared" si="106"/>
        <v>0</v>
      </c>
      <c r="DI30" s="745">
        <f t="shared" si="106"/>
        <v>0</v>
      </c>
      <c r="DJ30" s="745">
        <f t="shared" si="106"/>
        <v>0</v>
      </c>
      <c r="DK30" s="745">
        <f t="shared" si="106"/>
        <v>0</v>
      </c>
      <c r="DL30" s="745">
        <f t="shared" si="106"/>
        <v>0</v>
      </c>
      <c r="DM30" s="745">
        <f t="shared" si="106"/>
        <v>0</v>
      </c>
      <c r="DN30" s="745">
        <f t="shared" si="106"/>
        <v>0</v>
      </c>
      <c r="DO30" s="745">
        <f t="shared" si="106"/>
        <v>0</v>
      </c>
      <c r="DP30" s="745">
        <f t="shared" si="106"/>
        <v>0</v>
      </c>
      <c r="DQ30" s="745">
        <f t="shared" si="106"/>
        <v>0</v>
      </c>
      <c r="DR30" s="745">
        <f t="shared" si="106"/>
        <v>0</v>
      </c>
      <c r="DS30" s="745">
        <f t="shared" si="106"/>
        <v>0</v>
      </c>
      <c r="DT30" s="745">
        <f t="shared" si="106"/>
        <v>0</v>
      </c>
      <c r="DU30" s="745">
        <f t="shared" si="106"/>
        <v>0</v>
      </c>
      <c r="DV30" s="745">
        <f t="shared" si="106"/>
        <v>0</v>
      </c>
      <c r="DW30" s="745">
        <f t="shared" ref="DW30:FB30" si="107">IF(DW$11&gt;=DESIGN_LIFE,DV30,IF(AND(DW$11&gt;0,$CK30&lt;&gt;0),IF(INT((DW$11)/(DESIGN_LIFE/$CK30))=((DW$11)/(DESIGN_LIFE/$CK30)),$CM30+DV30,DV30),DV30))</f>
        <v>0</v>
      </c>
      <c r="DX30" s="745">
        <f t="shared" si="107"/>
        <v>0</v>
      </c>
      <c r="DY30" s="745">
        <f t="shared" si="107"/>
        <v>0</v>
      </c>
      <c r="DZ30" s="745">
        <f t="shared" si="107"/>
        <v>0</v>
      </c>
      <c r="EA30" s="745">
        <f t="shared" si="107"/>
        <v>0</v>
      </c>
      <c r="EB30" s="745">
        <f t="shared" si="107"/>
        <v>0</v>
      </c>
      <c r="EC30" s="745">
        <f t="shared" si="107"/>
        <v>0</v>
      </c>
      <c r="ED30" s="745">
        <f t="shared" si="107"/>
        <v>0</v>
      </c>
      <c r="EE30" s="745">
        <f t="shared" si="107"/>
        <v>0</v>
      </c>
      <c r="EF30" s="745">
        <f t="shared" si="107"/>
        <v>0</v>
      </c>
      <c r="EG30" s="745">
        <f t="shared" si="107"/>
        <v>0</v>
      </c>
      <c r="EH30" s="745">
        <f t="shared" si="107"/>
        <v>0</v>
      </c>
      <c r="EI30" s="745">
        <f t="shared" si="107"/>
        <v>0</v>
      </c>
      <c r="EJ30" s="745">
        <f t="shared" si="107"/>
        <v>0</v>
      </c>
      <c r="EK30" s="745">
        <f t="shared" si="107"/>
        <v>0</v>
      </c>
      <c r="EL30" s="745">
        <f t="shared" si="107"/>
        <v>0</v>
      </c>
      <c r="EM30" s="745">
        <f t="shared" si="107"/>
        <v>0</v>
      </c>
      <c r="EN30" s="745">
        <f t="shared" si="107"/>
        <v>0</v>
      </c>
      <c r="EO30" s="745">
        <f t="shared" si="107"/>
        <v>0</v>
      </c>
      <c r="EP30" s="745">
        <f t="shared" si="107"/>
        <v>0</v>
      </c>
      <c r="EQ30" s="745">
        <f t="shared" si="107"/>
        <v>0</v>
      </c>
      <c r="ER30" s="745">
        <f t="shared" si="107"/>
        <v>0</v>
      </c>
      <c r="ES30" s="745">
        <f t="shared" si="107"/>
        <v>0</v>
      </c>
      <c r="ET30" s="745">
        <f t="shared" si="107"/>
        <v>0</v>
      </c>
      <c r="EU30" s="745">
        <f t="shared" si="107"/>
        <v>0</v>
      </c>
      <c r="EV30" s="745">
        <f t="shared" si="107"/>
        <v>0</v>
      </c>
      <c r="EW30" s="745">
        <f t="shared" si="107"/>
        <v>0</v>
      </c>
      <c r="EX30" s="745">
        <f t="shared" si="107"/>
        <v>0</v>
      </c>
      <c r="EY30" s="745">
        <f t="shared" si="107"/>
        <v>0</v>
      </c>
      <c r="EZ30" s="745">
        <f t="shared" si="107"/>
        <v>0</v>
      </c>
      <c r="FA30" s="745">
        <f t="shared" si="107"/>
        <v>0</v>
      </c>
      <c r="FB30" s="745">
        <f t="shared" si="107"/>
        <v>0</v>
      </c>
      <c r="FC30" s="745">
        <f t="shared" ref="FC30:GH30" si="108">IF(FC$11&gt;=DESIGN_LIFE,FB30,IF(AND(FC$11&gt;0,$CK30&lt;&gt;0),IF(INT((FC$11)/(DESIGN_LIFE/$CK30))=((FC$11)/(DESIGN_LIFE/$CK30)),$CM30+FB30,FB30),FB30))</f>
        <v>0</v>
      </c>
      <c r="FD30" s="745">
        <f t="shared" si="108"/>
        <v>0</v>
      </c>
      <c r="FE30" s="745">
        <f t="shared" si="108"/>
        <v>0</v>
      </c>
      <c r="FF30" s="745">
        <f t="shared" si="108"/>
        <v>0</v>
      </c>
      <c r="FG30" s="745">
        <f t="shared" si="108"/>
        <v>0</v>
      </c>
      <c r="FH30" s="745">
        <f t="shared" si="108"/>
        <v>0</v>
      </c>
      <c r="FI30" s="745">
        <f t="shared" si="108"/>
        <v>0</v>
      </c>
      <c r="FJ30" s="745">
        <f t="shared" si="108"/>
        <v>0</v>
      </c>
      <c r="FK30" s="745">
        <f t="shared" si="108"/>
        <v>0</v>
      </c>
      <c r="FL30" s="745">
        <f t="shared" si="108"/>
        <v>0</v>
      </c>
      <c r="FM30" s="745">
        <f t="shared" si="108"/>
        <v>0</v>
      </c>
      <c r="FN30" s="745">
        <f t="shared" si="108"/>
        <v>0</v>
      </c>
      <c r="FO30" s="745">
        <f t="shared" si="108"/>
        <v>0</v>
      </c>
      <c r="FP30" s="745">
        <f t="shared" si="108"/>
        <v>0</v>
      </c>
      <c r="FQ30" s="745">
        <f t="shared" si="108"/>
        <v>0</v>
      </c>
      <c r="FR30" s="745">
        <f t="shared" si="108"/>
        <v>0</v>
      </c>
      <c r="FS30" s="745">
        <f t="shared" si="108"/>
        <v>0</v>
      </c>
      <c r="FT30" s="745">
        <f t="shared" si="108"/>
        <v>0</v>
      </c>
      <c r="FU30" s="745">
        <f t="shared" si="108"/>
        <v>0</v>
      </c>
      <c r="FV30" s="745">
        <f t="shared" si="108"/>
        <v>0</v>
      </c>
      <c r="FW30" s="745">
        <f t="shared" si="108"/>
        <v>0</v>
      </c>
      <c r="FX30" s="745">
        <f t="shared" si="108"/>
        <v>0</v>
      </c>
      <c r="FY30" s="745">
        <f t="shared" si="108"/>
        <v>0</v>
      </c>
      <c r="FZ30" s="745">
        <f t="shared" si="108"/>
        <v>0</v>
      </c>
      <c r="GA30" s="745">
        <f t="shared" si="108"/>
        <v>0</v>
      </c>
      <c r="GB30" s="745">
        <f t="shared" si="108"/>
        <v>0</v>
      </c>
      <c r="GC30" s="745">
        <f t="shared" si="108"/>
        <v>0</v>
      </c>
      <c r="GD30" s="745">
        <f t="shared" si="108"/>
        <v>0</v>
      </c>
      <c r="GE30" s="745">
        <f t="shared" si="108"/>
        <v>0</v>
      </c>
      <c r="GF30" s="745">
        <f t="shared" si="108"/>
        <v>0</v>
      </c>
      <c r="GG30" s="745">
        <f t="shared" si="108"/>
        <v>0</v>
      </c>
      <c r="GH30" s="745">
        <f t="shared" si="108"/>
        <v>0</v>
      </c>
      <c r="GI30" s="745">
        <f t="shared" ref="GI30:HG30" si="109">IF(GI$11&gt;=DESIGN_LIFE,GH30,IF(AND(GI$11&gt;0,$CK30&lt;&gt;0),IF(INT((GI$11)/(DESIGN_LIFE/$CK30))=((GI$11)/(DESIGN_LIFE/$CK30)),$CM30+GH30,GH30),GH30))</f>
        <v>0</v>
      </c>
      <c r="GJ30" s="745">
        <f t="shared" si="109"/>
        <v>0</v>
      </c>
      <c r="GK30" s="745">
        <f t="shared" si="109"/>
        <v>0</v>
      </c>
      <c r="GL30" s="745">
        <f t="shared" si="109"/>
        <v>0</v>
      </c>
      <c r="GM30" s="745">
        <f t="shared" si="109"/>
        <v>0</v>
      </c>
      <c r="GN30" s="745">
        <f t="shared" si="109"/>
        <v>0</v>
      </c>
      <c r="GO30" s="745">
        <f t="shared" si="109"/>
        <v>0</v>
      </c>
      <c r="GP30" s="745">
        <f t="shared" si="109"/>
        <v>0</v>
      </c>
      <c r="GQ30" s="745">
        <f t="shared" si="109"/>
        <v>0</v>
      </c>
      <c r="GR30" s="745">
        <f t="shared" si="109"/>
        <v>0</v>
      </c>
      <c r="GS30" s="745">
        <f t="shared" si="109"/>
        <v>0</v>
      </c>
      <c r="GT30" s="745">
        <f t="shared" si="109"/>
        <v>0</v>
      </c>
      <c r="GU30" s="745">
        <f t="shared" si="109"/>
        <v>0</v>
      </c>
      <c r="GV30" s="745">
        <f t="shared" si="109"/>
        <v>0</v>
      </c>
      <c r="GW30" s="745">
        <f t="shared" si="109"/>
        <v>0</v>
      </c>
      <c r="GX30" s="745">
        <f t="shared" si="109"/>
        <v>0</v>
      </c>
      <c r="GY30" s="745">
        <f t="shared" si="109"/>
        <v>0</v>
      </c>
      <c r="GZ30" s="745">
        <f t="shared" si="109"/>
        <v>0</v>
      </c>
      <c r="HA30" s="745">
        <f t="shared" si="109"/>
        <v>0</v>
      </c>
      <c r="HB30" s="745">
        <f t="shared" si="109"/>
        <v>0</v>
      </c>
      <c r="HC30" s="745">
        <f t="shared" si="109"/>
        <v>0</v>
      </c>
      <c r="HD30" s="745">
        <f t="shared" si="109"/>
        <v>0</v>
      </c>
      <c r="HE30" s="745">
        <f t="shared" si="109"/>
        <v>0</v>
      </c>
      <c r="HF30" s="745">
        <f t="shared" si="109"/>
        <v>0</v>
      </c>
      <c r="HG30" s="745">
        <f t="shared" si="109"/>
        <v>0</v>
      </c>
      <c r="HH30" s="185"/>
    </row>
    <row r="31" spans="1:216" ht="20.100000000000001" customHeight="1">
      <c r="A31" s="520" t="str">
        <f t="shared" si="4"/>
        <v>LST_STR_ELEMENT</v>
      </c>
      <c r="B31" s="629"/>
      <c r="C31" s="628"/>
      <c r="D31" s="626"/>
      <c r="E31" s="627"/>
      <c r="F31" s="626"/>
      <c r="G31" s="350" t="e">
        <f>IF(TYPOLOGY = "Bridge", _xlfn.XLOOKUP($E31, BRIDGE_STR_ELEMENT, 'MATERIAL DATA'!$R$36:$R$74,,), _xlfn.XLOOKUP($BL31, 'LIFECYCLE MATERIAL DATA'!$A$5:$A$104, 'LIFECYCLE MATERIAL DATA'!$Q$5:$Q$104,,))</f>
        <v>#N/A</v>
      </c>
      <c r="H31" s="630"/>
      <c r="I31" s="631"/>
      <c r="J31" s="737"/>
      <c r="K31" s="626"/>
      <c r="L31" s="632"/>
      <c r="M31" s="358"/>
      <c r="N31" s="156">
        <f t="shared" si="92"/>
        <v>0</v>
      </c>
      <c r="O31" s="157" t="str">
        <f t="shared" si="20"/>
        <v/>
      </c>
      <c r="P31" s="158" t="str">
        <f t="shared" si="21"/>
        <v/>
      </c>
      <c r="Q31" s="158" t="str" cm="1">
        <f t="array" ref="Q31">IFERROR(_xlfn.IFS(AND($I31 = "Yes", $J31 =1),(($BX31+$BU31)/($J31) + ($BY31+$BR31 +$BZ31)),AND($I31 = "Yes", $J31 &gt;1), (($BX31+$BU31)/($J31) + ($BY31*2 +$BZ31)) ), "")</f>
        <v/>
      </c>
      <c r="R31" s="158" t="str">
        <f t="shared" si="5"/>
        <v/>
      </c>
      <c r="S31" s="159">
        <f t="shared" si="22"/>
        <v>0</v>
      </c>
      <c r="T31" s="159" t="str">
        <f t="shared" si="45"/>
        <v/>
      </c>
      <c r="U31" s="158" t="str">
        <f t="shared" si="33"/>
        <v/>
      </c>
      <c r="V31" s="396" t="str">
        <f t="shared" si="23"/>
        <v/>
      </c>
      <c r="W31" s="156" t="str">
        <f t="shared" si="7"/>
        <v/>
      </c>
      <c r="X31" s="160">
        <f t="shared" si="8"/>
        <v>0</v>
      </c>
      <c r="Y31" s="274" t="s">
        <v>415</v>
      </c>
      <c r="Z31" s="745" t="str">
        <f>'MATERIAL DATA'!$Q55</f>
        <v>4.1.2 Pedestrian/cyclist parapets</v>
      </c>
      <c r="AA31" s="768">
        <f t="shared" si="62"/>
        <v>0</v>
      </c>
      <c r="AB31" s="745"/>
      <c r="AC31" s="745"/>
      <c r="AD31" s="745"/>
      <c r="AE31" s="745"/>
      <c r="AF31" s="745"/>
      <c r="AG31" s="745"/>
      <c r="AH31" s="745"/>
      <c r="AI31" s="745"/>
      <c r="AJ31" s="745"/>
      <c r="AK31" s="745"/>
      <c r="AL31" s="745"/>
      <c r="AM31" s="745"/>
      <c r="AN31" s="745"/>
      <c r="AO31" s="745"/>
      <c r="AP31" s="745"/>
      <c r="AQ31" s="745"/>
      <c r="AR31" s="745"/>
      <c r="AS31" s="745"/>
      <c r="AT31" s="745"/>
      <c r="AU31" s="185"/>
      <c r="AV31" s="185"/>
      <c r="AW31" s="745"/>
      <c r="AX31" s="745"/>
      <c r="AY31" s="745" t="s">
        <v>105</v>
      </c>
      <c r="AZ31" s="754" t="e">
        <f>((E9/SUM(GIA_RN))*SUM(V48))</f>
        <v>#DIV/0!</v>
      </c>
      <c r="BA31" s="745"/>
      <c r="BB31" s="745"/>
      <c r="BC31" s="745" t="s">
        <v>105</v>
      </c>
      <c r="BD31" s="185" t="e">
        <f>((D9/SUM(GIA_RN))*SUM(V48))</f>
        <v>#DIV/0!</v>
      </c>
      <c r="BE31" s="745"/>
      <c r="BF31" s="745"/>
      <c r="BG31" s="745"/>
      <c r="BH31" s="745"/>
      <c r="BI31" s="745"/>
      <c r="BJ31" s="745"/>
      <c r="BK31" s="209" t="str">
        <f>IF(B31="Concrete","C_",IF(B31="Steel","S_",IF(B31="Timber","T_",IF(B31="Other","O_",IF(B31="Custom_EPD","E_",IF(B31="_","ER","ER"))))))</f>
        <v>ER</v>
      </c>
      <c r="BL31" s="209" t="str">
        <f t="shared" si="9"/>
        <v xml:space="preserve"> -  - </v>
      </c>
      <c r="BM31" s="745" t="str" cm="1">
        <f t="array" ref="BM31">_xlfn.IFS(OR(AND(TYPOLOGY &lt;&gt; "Bridge", B31="concrete",D31&lt;&gt;"Reinforced - 150mm hollow core slab"),C31="Concrete_EPD",),"Reinforcement",(OR(AND(TYPOLOGY="Bridge",B31="concrete",D31&lt;&gt;"Reinforced - 150mm hollow core slab"),C31="Concrete_EPD",)),"Bridge_Reinforcement",TRUE, "No_Reinforcement")</f>
        <v>No_Reinforcement</v>
      </c>
      <c r="BN31" s="186" t="e">
        <f>_xlfn.XLOOKUP($BL31,'LIFECYCLE MATERIAL DATA'!$A$5:$A$104,'LIFECYCLE MATERIAL DATA'!$D$5:$D$104,)</f>
        <v>#N/A</v>
      </c>
      <c r="BO31" s="186">
        <f>IFERROR(IF(M31&lt;&gt;0,_xlfn.XLOOKUP(M31,'Custom Data'!S16:S45,'Custom Data'!T16:T45,,-1),0),0)</f>
        <v>0</v>
      </c>
      <c r="BP31" s="186">
        <f t="shared" si="10"/>
        <v>0</v>
      </c>
      <c r="BQ31" s="846" t="str">
        <f t="shared" si="11"/>
        <v>ER</v>
      </c>
      <c r="BR31" s="745" t="str">
        <f>IFERROR(_xlfn.XLOOKUP($BL31,'LIFECYCLE MATERIAL DATA'!$A$5:$A$104,'LIFECYCLE MATERIAL DATA'!$I$5:$I$104,,)*($BQ31/1000)+_xlfn.XLOOKUP('Project Info'!$C$15,'LIFECYCLE MATERIAL DATA'!$A$5:$A$104,'LIFECYCLE MATERIAL DATA'!$I$5:$I$104,,)*($BP31/1000),"")</f>
        <v/>
      </c>
      <c r="BS31" s="745" t="str">
        <f>IFERROR(_xlfn.XLOOKUP($BL31,'LIFECYCLE MATERIAL DATA'!$A$5:$A$104, 'LIFECYCLE MATERIAL DATA'!$J$5:$J$104,,)*($BQ31/1000)+_xlfn.XLOOKUP('Project Info'!$C$15,'LIFECYCLE MATERIAL DATA'!$A$5:$A$104,'LIFECYCLE MATERIAL DATA'!$J$5:$J$104,,)*($BP31/1000),"")</f>
        <v/>
      </c>
      <c r="BT31" s="745" t="str">
        <f>IFERROR(_xlfn.XLOOKUP($BL31,'LIFECYCLE MATERIAL DATA'!$A$5:$A$104, 'LIFECYCLE MATERIAL DATA'!$K$5:$K$104,,)*($BQ31/1000),"")</f>
        <v/>
      </c>
      <c r="BU31" s="185" t="str">
        <f>IFERROR(_xlfn.XLOOKUP($BL31,'LIFECYCLE MATERIAL DATA'!$A$5:$A$104,'LIFECYCLE MATERIAL DATA'!$L$5:$L$104,,)*($BQ31/1000)+_xlfn.XLOOKUP('Project Info'!$C$15,'LIFECYCLE MATERIAL DATA'!$A$5:$A$104,'LIFECYCLE MATERIAL DATA'!$L$5:$L$104,,)*($BP31/1000),"")</f>
        <v/>
      </c>
      <c r="BV31" s="745" t="str">
        <f t="shared" si="25"/>
        <v/>
      </c>
      <c r="BW31" s="745" t="str">
        <f>IF($K31='MATERIAL DATA'!$O$5,$L31, IF($K31='MATERIAL DATA'!$O$6,$L31/(1000*'Scheme 5'!$BN31),""))</f>
        <v/>
      </c>
      <c r="BX31" s="745" t="str">
        <f>IFERROR(((_xlfn.XLOOKUP($BL31,'LIFECYCLE MATERIAL DATA'!$A$5:$A$104,'LIFECYCLE MATERIAL DATA'!$F$5:$F$104,,))*$BQ31/1000+_xlfn.XLOOKUP('Project Info'!$C$15,'LIFECYCLE MATERIAL DATA'!$A$5:$A$104,'LIFECYCLE MATERIAL DATA'!$F$5:$F$104,,)*$BP31/1000),"")</f>
        <v/>
      </c>
      <c r="BY31" s="771" t="str">
        <f>IFERROR((_xlfn.XLOOKUP($BL31,'LIFECYCLE MATERIAL DATA'!$A$5:$A$104,'LIFECYCLE MATERIAL DATA'!$G$5:$G$104,,)*$BQ31/1000++_xlfn.XLOOKUP('Project Info'!$C$15,'LIFECYCLE MATERIAL DATA'!$A$5:$A$104,'LIFECYCLE MATERIAL DATA'!$G$5:$G$104,,)*$BP31/1000),"")</f>
        <v/>
      </c>
      <c r="BZ31" s="745" t="str">
        <f>IFERROR(_xlfn.XLOOKUP('Scheme 5'!$BL31,'LIFECYCLE MATERIAL DATA'!$A$5:$A$104,'LIFECYCLE MATERIAL DATA'!$H$5:$H$104,,)*SUM($BX31+$BY31+$CB31+$CC31), "")</f>
        <v/>
      </c>
      <c r="CA31" s="185"/>
      <c r="CB31" s="743" t="str">
        <f>IFERROR((_xlfn.XLOOKUP($BL31,'LIFECYCLE MATERIAL DATA'!$A$5:$A$104, 'LIFECYCLE MATERIAL DATA'!$M$5:$M$104)*$BQ31/1000++_xlfn.XLOOKUP('Project Info'!$C$15,'LIFECYCLE MATERIAL DATA'!$A$5:$A$104,'LIFECYCLE MATERIAL DATA'!$M$5:$M$104)*$BP31/1000),"")</f>
        <v/>
      </c>
      <c r="CC31" s="745">
        <f>IFERROR(IF(OR($B31="Timber",$C31="Timber_EPD", $C31="Bamboo"),_xlfn.XLOOKUP($BL31,'LIFECYCLE MATERIAL DATA Master'!$A$5:$A$104,'LIFECYCLE MATERIAL DATA Master'!$E$5:$E$104,,)*$BQ31,0),"")/1000</f>
        <v>0</v>
      </c>
      <c r="CD31" s="185" t="str">
        <f>IFERROR((_xlfn.XLOOKUP($BL31,'LIFECYCLE MATERIAL DATA'!$A$5:$A$104,'LIFECYCLE MATERIAL DATA'!$N$5:$N$104,,)*$BQ31/1000++_xlfn.XLOOKUP('Project Info'!$C$15,'LIFECYCLE MATERIAL DATA'!$A$5:$A$104,'LIFECYCLE MATERIAL DATA'!$N$5:$N$104,,)*$BP31/1000),"")</f>
        <v/>
      </c>
      <c r="CE31" s="209"/>
      <c r="CF31" s="209"/>
      <c r="CG31" s="209"/>
      <c r="CH31" s="772">
        <f>IFERROR(1+_xlfn.XLOOKUP($BL31,'LIFECYCLE MATERIAL DATA'!$A$5:$A$104,'LIFECYCLE MATERIAL DATA'!$H$5:$H$104,,),0)</f>
        <v>0</v>
      </c>
      <c r="CI31" s="765">
        <f t="shared" si="97"/>
        <v>0</v>
      </c>
      <c r="CJ31" s="773">
        <f t="shared" si="13"/>
        <v>0</v>
      </c>
      <c r="CK31" s="774">
        <f t="shared" si="14"/>
        <v>0</v>
      </c>
      <c r="CL31" s="767">
        <f t="shared" si="26"/>
        <v>0</v>
      </c>
      <c r="CM31" s="775">
        <f t="shared" si="27"/>
        <v>0</v>
      </c>
      <c r="CN31" s="769">
        <v>0</v>
      </c>
      <c r="CO31" s="745">
        <f t="shared" si="15"/>
        <v>0</v>
      </c>
      <c r="CP31" s="745">
        <f t="shared" si="15"/>
        <v>0</v>
      </c>
      <c r="CQ31" s="745">
        <f t="shared" ref="CQ31:DV31" si="110">IF(CQ$11&gt;=DESIGN_LIFE,CP31,IF(AND(CQ$11&gt;0,$CK31&lt;&gt;0),IF(INT((CQ$11)/(DESIGN_LIFE/$CK31))=((CQ$11)/(DESIGN_LIFE/$CK31)),$CM31+CP31,CP31),CP31))</f>
        <v>0</v>
      </c>
      <c r="CR31" s="745">
        <f t="shared" si="110"/>
        <v>0</v>
      </c>
      <c r="CS31" s="745">
        <f t="shared" si="110"/>
        <v>0</v>
      </c>
      <c r="CT31" s="745">
        <f t="shared" si="110"/>
        <v>0</v>
      </c>
      <c r="CU31" s="745">
        <f t="shared" si="110"/>
        <v>0</v>
      </c>
      <c r="CV31" s="745">
        <f t="shared" si="110"/>
        <v>0</v>
      </c>
      <c r="CW31" s="745">
        <f t="shared" si="110"/>
        <v>0</v>
      </c>
      <c r="CX31" s="745">
        <f t="shared" si="110"/>
        <v>0</v>
      </c>
      <c r="CY31" s="745">
        <f t="shared" si="110"/>
        <v>0</v>
      </c>
      <c r="CZ31" s="745">
        <f t="shared" si="110"/>
        <v>0</v>
      </c>
      <c r="DA31" s="745">
        <f t="shared" si="110"/>
        <v>0</v>
      </c>
      <c r="DB31" s="745">
        <f t="shared" si="110"/>
        <v>0</v>
      </c>
      <c r="DC31" s="745">
        <f t="shared" si="110"/>
        <v>0</v>
      </c>
      <c r="DD31" s="745">
        <f t="shared" si="110"/>
        <v>0</v>
      </c>
      <c r="DE31" s="745">
        <f t="shared" si="110"/>
        <v>0</v>
      </c>
      <c r="DF31" s="745">
        <f t="shared" si="110"/>
        <v>0</v>
      </c>
      <c r="DG31" s="745">
        <f t="shared" si="110"/>
        <v>0</v>
      </c>
      <c r="DH31" s="745">
        <f t="shared" si="110"/>
        <v>0</v>
      </c>
      <c r="DI31" s="745">
        <f t="shared" si="110"/>
        <v>0</v>
      </c>
      <c r="DJ31" s="745">
        <f t="shared" si="110"/>
        <v>0</v>
      </c>
      <c r="DK31" s="745">
        <f t="shared" si="110"/>
        <v>0</v>
      </c>
      <c r="DL31" s="745">
        <f t="shared" si="110"/>
        <v>0</v>
      </c>
      <c r="DM31" s="745">
        <f t="shared" si="110"/>
        <v>0</v>
      </c>
      <c r="DN31" s="745">
        <f t="shared" si="110"/>
        <v>0</v>
      </c>
      <c r="DO31" s="745">
        <f t="shared" si="110"/>
        <v>0</v>
      </c>
      <c r="DP31" s="745">
        <f t="shared" si="110"/>
        <v>0</v>
      </c>
      <c r="DQ31" s="745">
        <f t="shared" si="110"/>
        <v>0</v>
      </c>
      <c r="DR31" s="745">
        <f t="shared" si="110"/>
        <v>0</v>
      </c>
      <c r="DS31" s="745">
        <f t="shared" si="110"/>
        <v>0</v>
      </c>
      <c r="DT31" s="745">
        <f t="shared" si="110"/>
        <v>0</v>
      </c>
      <c r="DU31" s="745">
        <f t="shared" si="110"/>
        <v>0</v>
      </c>
      <c r="DV31" s="745">
        <f t="shared" si="110"/>
        <v>0</v>
      </c>
      <c r="DW31" s="745">
        <f t="shared" ref="DW31:FB31" si="111">IF(DW$11&gt;=DESIGN_LIFE,DV31,IF(AND(DW$11&gt;0,$CK31&lt;&gt;0),IF(INT((DW$11)/(DESIGN_LIFE/$CK31))=((DW$11)/(DESIGN_LIFE/$CK31)),$CM31+DV31,DV31),DV31))</f>
        <v>0</v>
      </c>
      <c r="DX31" s="745">
        <f t="shared" si="111"/>
        <v>0</v>
      </c>
      <c r="DY31" s="745">
        <f t="shared" si="111"/>
        <v>0</v>
      </c>
      <c r="DZ31" s="745">
        <f t="shared" si="111"/>
        <v>0</v>
      </c>
      <c r="EA31" s="745">
        <f t="shared" si="111"/>
        <v>0</v>
      </c>
      <c r="EB31" s="745">
        <f t="shared" si="111"/>
        <v>0</v>
      </c>
      <c r="EC31" s="745">
        <f t="shared" si="111"/>
        <v>0</v>
      </c>
      <c r="ED31" s="745">
        <f t="shared" si="111"/>
        <v>0</v>
      </c>
      <c r="EE31" s="745">
        <f t="shared" si="111"/>
        <v>0</v>
      </c>
      <c r="EF31" s="745">
        <f t="shared" si="111"/>
        <v>0</v>
      </c>
      <c r="EG31" s="745">
        <f t="shared" si="111"/>
        <v>0</v>
      </c>
      <c r="EH31" s="745">
        <f t="shared" si="111"/>
        <v>0</v>
      </c>
      <c r="EI31" s="745">
        <f t="shared" si="111"/>
        <v>0</v>
      </c>
      <c r="EJ31" s="745">
        <f t="shared" si="111"/>
        <v>0</v>
      </c>
      <c r="EK31" s="745">
        <f t="shared" si="111"/>
        <v>0</v>
      </c>
      <c r="EL31" s="745">
        <f t="shared" si="111"/>
        <v>0</v>
      </c>
      <c r="EM31" s="745">
        <f t="shared" si="111"/>
        <v>0</v>
      </c>
      <c r="EN31" s="745">
        <f t="shared" si="111"/>
        <v>0</v>
      </c>
      <c r="EO31" s="745">
        <f t="shared" si="111"/>
        <v>0</v>
      </c>
      <c r="EP31" s="745">
        <f t="shared" si="111"/>
        <v>0</v>
      </c>
      <c r="EQ31" s="745">
        <f t="shared" si="111"/>
        <v>0</v>
      </c>
      <c r="ER31" s="745">
        <f t="shared" si="111"/>
        <v>0</v>
      </c>
      <c r="ES31" s="745">
        <f t="shared" si="111"/>
        <v>0</v>
      </c>
      <c r="ET31" s="745">
        <f t="shared" si="111"/>
        <v>0</v>
      </c>
      <c r="EU31" s="745">
        <f t="shared" si="111"/>
        <v>0</v>
      </c>
      <c r="EV31" s="745">
        <f t="shared" si="111"/>
        <v>0</v>
      </c>
      <c r="EW31" s="745">
        <f t="shared" si="111"/>
        <v>0</v>
      </c>
      <c r="EX31" s="745">
        <f t="shared" si="111"/>
        <v>0</v>
      </c>
      <c r="EY31" s="745">
        <f t="shared" si="111"/>
        <v>0</v>
      </c>
      <c r="EZ31" s="745">
        <f t="shared" si="111"/>
        <v>0</v>
      </c>
      <c r="FA31" s="745">
        <f t="shared" si="111"/>
        <v>0</v>
      </c>
      <c r="FB31" s="745">
        <f t="shared" si="111"/>
        <v>0</v>
      </c>
      <c r="FC31" s="745">
        <f t="shared" ref="FC31:GH31" si="112">IF(FC$11&gt;=DESIGN_LIFE,FB31,IF(AND(FC$11&gt;0,$CK31&lt;&gt;0),IF(INT((FC$11)/(DESIGN_LIFE/$CK31))=((FC$11)/(DESIGN_LIFE/$CK31)),$CM31+FB31,FB31),FB31))</f>
        <v>0</v>
      </c>
      <c r="FD31" s="745">
        <f t="shared" si="112"/>
        <v>0</v>
      </c>
      <c r="FE31" s="745">
        <f t="shared" si="112"/>
        <v>0</v>
      </c>
      <c r="FF31" s="745">
        <f t="shared" si="112"/>
        <v>0</v>
      </c>
      <c r="FG31" s="745">
        <f t="shared" si="112"/>
        <v>0</v>
      </c>
      <c r="FH31" s="745">
        <f t="shared" si="112"/>
        <v>0</v>
      </c>
      <c r="FI31" s="745">
        <f t="shared" si="112"/>
        <v>0</v>
      </c>
      <c r="FJ31" s="745">
        <f t="shared" si="112"/>
        <v>0</v>
      </c>
      <c r="FK31" s="745">
        <f t="shared" si="112"/>
        <v>0</v>
      </c>
      <c r="FL31" s="745">
        <f t="shared" si="112"/>
        <v>0</v>
      </c>
      <c r="FM31" s="745">
        <f t="shared" si="112"/>
        <v>0</v>
      </c>
      <c r="FN31" s="745">
        <f t="shared" si="112"/>
        <v>0</v>
      </c>
      <c r="FO31" s="745">
        <f t="shared" si="112"/>
        <v>0</v>
      </c>
      <c r="FP31" s="745">
        <f t="shared" si="112"/>
        <v>0</v>
      </c>
      <c r="FQ31" s="745">
        <f t="shared" si="112"/>
        <v>0</v>
      </c>
      <c r="FR31" s="745">
        <f t="shared" si="112"/>
        <v>0</v>
      </c>
      <c r="FS31" s="745">
        <f t="shared" si="112"/>
        <v>0</v>
      </c>
      <c r="FT31" s="745">
        <f t="shared" si="112"/>
        <v>0</v>
      </c>
      <c r="FU31" s="745">
        <f t="shared" si="112"/>
        <v>0</v>
      </c>
      <c r="FV31" s="745">
        <f t="shared" si="112"/>
        <v>0</v>
      </c>
      <c r="FW31" s="745">
        <f t="shared" si="112"/>
        <v>0</v>
      </c>
      <c r="FX31" s="745">
        <f t="shared" si="112"/>
        <v>0</v>
      </c>
      <c r="FY31" s="745">
        <f t="shared" si="112"/>
        <v>0</v>
      </c>
      <c r="FZ31" s="745">
        <f t="shared" si="112"/>
        <v>0</v>
      </c>
      <c r="GA31" s="745">
        <f t="shared" si="112"/>
        <v>0</v>
      </c>
      <c r="GB31" s="745">
        <f t="shared" si="112"/>
        <v>0</v>
      </c>
      <c r="GC31" s="745">
        <f t="shared" si="112"/>
        <v>0</v>
      </c>
      <c r="GD31" s="745">
        <f t="shared" si="112"/>
        <v>0</v>
      </c>
      <c r="GE31" s="745">
        <f t="shared" si="112"/>
        <v>0</v>
      </c>
      <c r="GF31" s="745">
        <f t="shared" si="112"/>
        <v>0</v>
      </c>
      <c r="GG31" s="745">
        <f t="shared" si="112"/>
        <v>0</v>
      </c>
      <c r="GH31" s="745">
        <f t="shared" si="112"/>
        <v>0</v>
      </c>
      <c r="GI31" s="745">
        <f t="shared" ref="GI31:HG31" si="113">IF(GI$11&gt;=DESIGN_LIFE,GH31,IF(AND(GI$11&gt;0,$CK31&lt;&gt;0),IF(INT((GI$11)/(DESIGN_LIFE/$CK31))=((GI$11)/(DESIGN_LIFE/$CK31)),$CM31+GH31,GH31),GH31))</f>
        <v>0</v>
      </c>
      <c r="GJ31" s="745">
        <f t="shared" si="113"/>
        <v>0</v>
      </c>
      <c r="GK31" s="745">
        <f t="shared" si="113"/>
        <v>0</v>
      </c>
      <c r="GL31" s="745">
        <f t="shared" si="113"/>
        <v>0</v>
      </c>
      <c r="GM31" s="745">
        <f t="shared" si="113"/>
        <v>0</v>
      </c>
      <c r="GN31" s="745">
        <f t="shared" si="113"/>
        <v>0</v>
      </c>
      <c r="GO31" s="745">
        <f t="shared" si="113"/>
        <v>0</v>
      </c>
      <c r="GP31" s="745">
        <f t="shared" si="113"/>
        <v>0</v>
      </c>
      <c r="GQ31" s="745">
        <f t="shared" si="113"/>
        <v>0</v>
      </c>
      <c r="GR31" s="745">
        <f t="shared" si="113"/>
        <v>0</v>
      </c>
      <c r="GS31" s="745">
        <f t="shared" si="113"/>
        <v>0</v>
      </c>
      <c r="GT31" s="745">
        <f t="shared" si="113"/>
        <v>0</v>
      </c>
      <c r="GU31" s="745">
        <f t="shared" si="113"/>
        <v>0</v>
      </c>
      <c r="GV31" s="745">
        <f t="shared" si="113"/>
        <v>0</v>
      </c>
      <c r="GW31" s="745">
        <f t="shared" si="113"/>
        <v>0</v>
      </c>
      <c r="GX31" s="745">
        <f t="shared" si="113"/>
        <v>0</v>
      </c>
      <c r="GY31" s="745">
        <f t="shared" si="113"/>
        <v>0</v>
      </c>
      <c r="GZ31" s="745">
        <f t="shared" si="113"/>
        <v>0</v>
      </c>
      <c r="HA31" s="745">
        <f t="shared" si="113"/>
        <v>0</v>
      </c>
      <c r="HB31" s="745">
        <f t="shared" si="113"/>
        <v>0</v>
      </c>
      <c r="HC31" s="745">
        <f t="shared" si="113"/>
        <v>0</v>
      </c>
      <c r="HD31" s="745">
        <f t="shared" si="113"/>
        <v>0</v>
      </c>
      <c r="HE31" s="745">
        <f t="shared" si="113"/>
        <v>0</v>
      </c>
      <c r="HF31" s="745">
        <f t="shared" si="113"/>
        <v>0</v>
      </c>
      <c r="HG31" s="745">
        <f t="shared" si="113"/>
        <v>0</v>
      </c>
      <c r="HH31" s="185"/>
    </row>
    <row r="32" spans="1:216" s="99" customFormat="1" ht="20.100000000000001" customHeight="1">
      <c r="A32" s="520" t="str">
        <f t="shared" si="4"/>
        <v>LST_STR_ELEMENT</v>
      </c>
      <c r="B32" s="629"/>
      <c r="C32" s="628"/>
      <c r="D32" s="626"/>
      <c r="E32" s="627"/>
      <c r="F32" s="626"/>
      <c r="G32" s="350" t="e">
        <f>IF(TYPOLOGY = "Bridge", _xlfn.XLOOKUP($E32, BRIDGE_STR_ELEMENT, 'MATERIAL DATA'!$R$36:$R$74,,), _xlfn.XLOOKUP($BL32, 'LIFECYCLE MATERIAL DATA'!$A$5:$A$104, 'LIFECYCLE MATERIAL DATA'!$Q$5:$Q$104,,))</f>
        <v>#N/A</v>
      </c>
      <c r="H32" s="630"/>
      <c r="I32" s="631"/>
      <c r="J32" s="737"/>
      <c r="K32" s="626"/>
      <c r="L32" s="632"/>
      <c r="M32" s="400"/>
      <c r="N32" s="156">
        <f t="shared" si="92"/>
        <v>0</v>
      </c>
      <c r="O32" s="157" t="str">
        <f t="shared" si="20"/>
        <v/>
      </c>
      <c r="P32" s="158" t="str">
        <f t="shared" si="21"/>
        <v/>
      </c>
      <c r="Q32" s="158" t="str" cm="1">
        <f t="array" ref="Q32">IFERROR(_xlfn.IFS(AND($I32 = "Yes", $J32 =1),(($BX32+$BU32)/($J32) + ($BY32+$BR32 +$BZ32)),AND($I32 = "Yes", $J32 &gt;1), (($BX32+$BU32)/($J32) + ($BY32*2 +$BZ32)) ), "")</f>
        <v/>
      </c>
      <c r="R32" s="158" t="str">
        <f t="shared" si="5"/>
        <v/>
      </c>
      <c r="S32" s="159">
        <f t="shared" si="22"/>
        <v>0</v>
      </c>
      <c r="T32" s="159" t="str">
        <f t="shared" si="45"/>
        <v/>
      </c>
      <c r="U32" s="158" t="str">
        <f t="shared" si="33"/>
        <v/>
      </c>
      <c r="V32" s="396" t="str">
        <f t="shared" si="23"/>
        <v/>
      </c>
      <c r="W32" s="156" t="str">
        <f t="shared" si="7"/>
        <v/>
      </c>
      <c r="X32" s="160">
        <f t="shared" si="8"/>
        <v>0</v>
      </c>
      <c r="Y32" s="274" t="s">
        <v>415</v>
      </c>
      <c r="Z32" s="745" t="str">
        <f>'MATERIAL DATA'!$Q56</f>
        <v>4.1.3 anti-throw screens</v>
      </c>
      <c r="AA32" s="768">
        <f t="shared" si="62"/>
        <v>0</v>
      </c>
      <c r="AB32" s="185"/>
      <c r="AC32" s="185"/>
      <c r="AD32" s="185"/>
      <c r="AE32" s="185"/>
      <c r="AF32" s="185"/>
      <c r="AG32" s="185"/>
      <c r="AH32" s="185"/>
      <c r="AI32" s="185"/>
      <c r="AJ32" s="185"/>
      <c r="AK32" s="185"/>
      <c r="AL32" s="185"/>
      <c r="AM32" s="185"/>
      <c r="AN32" s="185"/>
      <c r="AO32" s="185"/>
      <c r="AP32" s="185"/>
      <c r="AQ32" s="185"/>
      <c r="AR32" s="185"/>
      <c r="AS32" s="185"/>
      <c r="AT32" s="185"/>
      <c r="AU32" s="185" t="s">
        <v>738</v>
      </c>
      <c r="AV32" s="754" t="e">
        <f>BD27*0.5</f>
        <v>#DIV/0!</v>
      </c>
      <c r="AW32" s="185"/>
      <c r="AX32" s="185"/>
      <c r="AY32" s="185" t="s">
        <v>106</v>
      </c>
      <c r="AZ32" s="754" cm="1">
        <f t="array" ref="AZ32">SUMPRODUCT(SUMIF(H12:H43,New_Ext,T12:T43))</f>
        <v>0</v>
      </c>
      <c r="BA32" s="185"/>
      <c r="BB32" s="185"/>
      <c r="BC32" s="185" t="s">
        <v>106</v>
      </c>
      <c r="BD32" s="185">
        <f>SUMIF(H12:H43, Retained, 'Scheme 5'!T12:T43)</f>
        <v>0</v>
      </c>
      <c r="BE32" s="185"/>
      <c r="BF32" s="185"/>
      <c r="BG32" s="185"/>
      <c r="BH32" s="185"/>
      <c r="BI32" s="185"/>
      <c r="BJ32" s="185"/>
      <c r="BK32" s="209" t="str">
        <f t="shared" ref="BK32:BK41" si="114">IF(B32="Concrete","C_",IF(B32="Steel","S_",IF(B32="Timber","T_",IF(B32="Other","O_",IF(B32="Custom_EPD","E_",IF(B32="_","ER","ER"))))))</f>
        <v>ER</v>
      </c>
      <c r="BL32" s="209" t="str">
        <f t="shared" si="9"/>
        <v xml:space="preserve"> -  - </v>
      </c>
      <c r="BM32" s="745" t="str" cm="1">
        <f t="array" ref="BM32">_xlfn.IFS(OR(AND(TYPOLOGY &lt;&gt; "Bridge", B32="concrete",D32&lt;&gt;"Reinforced - 150mm hollow core slab"),C32="Concrete_EPD",),"Reinforcement",(OR(AND(TYPOLOGY="Bridge",B32="concrete",D32&lt;&gt;"Reinforced - 150mm hollow core slab"),C32="Concrete_EPD",)),"Bridge_Reinforcement",TRUE, "No_Reinforcement")</f>
        <v>No_Reinforcement</v>
      </c>
      <c r="BN32" s="186" t="e">
        <f>_xlfn.XLOOKUP($BL32,'LIFECYCLE MATERIAL DATA'!$A$5:$A$104,'LIFECYCLE MATERIAL DATA'!$D$5:$D$104,)</f>
        <v>#N/A</v>
      </c>
      <c r="BO32" s="186">
        <f>IFERROR(IF(M32&lt;&gt;0,_xlfn.XLOOKUP(M32,'Custom Data'!S16:S45,'Custom Data'!T16:T45,,-1),0),0)</f>
        <v>0</v>
      </c>
      <c r="BP32" s="186">
        <f t="shared" si="10"/>
        <v>0</v>
      </c>
      <c r="BQ32" s="846" t="str">
        <f t="shared" si="11"/>
        <v>ER</v>
      </c>
      <c r="BR32" s="745" t="str">
        <f>IFERROR(_xlfn.XLOOKUP($BL32,'LIFECYCLE MATERIAL DATA'!$A$5:$A$104,'LIFECYCLE MATERIAL DATA'!$I$5:$I$104,,)*($BQ32/1000)+_xlfn.XLOOKUP('Project Info'!$C$15,'LIFECYCLE MATERIAL DATA'!$A$5:$A$104,'LIFECYCLE MATERIAL DATA'!$I$5:$I$104,,)*($BP32/1000),"")</f>
        <v/>
      </c>
      <c r="BS32" s="745" t="str">
        <f>IFERROR(_xlfn.XLOOKUP($BL32,'LIFECYCLE MATERIAL DATA'!$A$5:$A$104, 'LIFECYCLE MATERIAL DATA'!$J$5:$J$104,,)*($BQ32/1000)+_xlfn.XLOOKUP('Project Info'!$C$15,'LIFECYCLE MATERIAL DATA'!$A$5:$A$104,'LIFECYCLE MATERIAL DATA'!$J$5:$J$104,,)*($BP32/1000),"")</f>
        <v/>
      </c>
      <c r="BT32" s="745" t="str">
        <f>IFERROR(_xlfn.XLOOKUP($BL32,'LIFECYCLE MATERIAL DATA'!$A$5:$A$104, 'LIFECYCLE MATERIAL DATA'!$K$5:$K$104,,)*($BQ32/1000),"")</f>
        <v/>
      </c>
      <c r="BU32" s="185" t="str">
        <f>IFERROR(_xlfn.XLOOKUP($BL32,'LIFECYCLE MATERIAL DATA'!$A$5:$A$104,'LIFECYCLE MATERIAL DATA'!$L$5:$L$104,,)*($BQ32/1000)+_xlfn.XLOOKUP('Project Info'!$C$15,'LIFECYCLE MATERIAL DATA'!$A$5:$A$104,'LIFECYCLE MATERIAL DATA'!$L$5:$L$104,,)*($BP32/1000),"")</f>
        <v/>
      </c>
      <c r="BV32" s="745" t="str">
        <f t="shared" si="25"/>
        <v/>
      </c>
      <c r="BW32" s="745" t="str">
        <f>IF($K32='MATERIAL DATA'!$O$5,$L32, IF($K32='MATERIAL DATA'!$O$6,$L32/(1000*'Scheme 5'!$BN32),""))</f>
        <v/>
      </c>
      <c r="BX32" s="745" t="str">
        <f>IFERROR(((_xlfn.XLOOKUP($BL32,'LIFECYCLE MATERIAL DATA'!$A$5:$A$104,'LIFECYCLE MATERIAL DATA'!$F$5:$F$104,,))*$BQ32/1000+_xlfn.XLOOKUP('Project Info'!$C$15,'LIFECYCLE MATERIAL DATA'!$A$5:$A$104,'LIFECYCLE MATERIAL DATA'!$F$5:$F$104,,)*$BP32/1000),"")</f>
        <v/>
      </c>
      <c r="BY32" s="771" t="str">
        <f>IFERROR((_xlfn.XLOOKUP($BL32,'LIFECYCLE MATERIAL DATA'!$A$5:$A$104,'LIFECYCLE MATERIAL DATA'!$G$5:$G$104,,)*$BQ32/1000++_xlfn.XLOOKUP('Project Info'!$C$15,'LIFECYCLE MATERIAL DATA'!$A$5:$A$104,'LIFECYCLE MATERIAL DATA'!$G$5:$G$104,,)*$BP32/1000),"")</f>
        <v/>
      </c>
      <c r="BZ32" s="745" t="str">
        <f>IFERROR(_xlfn.XLOOKUP('Scheme 5'!$BL32,'LIFECYCLE MATERIAL DATA'!$A$5:$A$104,'LIFECYCLE MATERIAL DATA'!$H$5:$H$104,,)*SUM($BX32+$BY32+$CB32+$CC32), "")</f>
        <v/>
      </c>
      <c r="CA32" s="185"/>
      <c r="CB32" s="743" t="str">
        <f>IFERROR((_xlfn.XLOOKUP($BL32,'LIFECYCLE MATERIAL DATA'!$A$5:$A$104, 'LIFECYCLE MATERIAL DATA'!$M$5:$M$104)*$BQ32/1000++_xlfn.XLOOKUP('Project Info'!$C$15,'LIFECYCLE MATERIAL DATA'!$A$5:$A$104,'LIFECYCLE MATERIAL DATA'!$M$5:$M$104)*$BP32/1000),"")</f>
        <v/>
      </c>
      <c r="CC32" s="745">
        <f>IFERROR(IF(OR($B32="Timber",$C32="Timber_EPD", $C32="Bamboo"),_xlfn.XLOOKUP($BL32,'LIFECYCLE MATERIAL DATA Master'!$A$5:$A$104,'LIFECYCLE MATERIAL DATA Master'!$E$5:$E$104,,)*$BQ32,0),"")/1000</f>
        <v>0</v>
      </c>
      <c r="CD32" s="185" t="str">
        <f>IFERROR((_xlfn.XLOOKUP($BL32,'LIFECYCLE MATERIAL DATA'!$A$5:$A$104,'LIFECYCLE MATERIAL DATA'!$N$5:$N$104,,)*$BQ32/1000++_xlfn.XLOOKUP('Project Info'!$C$15,'LIFECYCLE MATERIAL DATA'!$A$5:$A$104,'LIFECYCLE MATERIAL DATA'!$N$5:$N$104,,)*$BP32/1000),"")</f>
        <v/>
      </c>
      <c r="CE32" s="743"/>
      <c r="CF32" s="743"/>
      <c r="CG32" s="743"/>
      <c r="CH32" s="772">
        <f>IFERROR(1+_xlfn.XLOOKUP($BL32,'LIFECYCLE MATERIAL DATA'!$A$5:$A$104,'LIFECYCLE MATERIAL DATA'!$H$5:$H$104,,),0)</f>
        <v>0</v>
      </c>
      <c r="CI32" s="765">
        <f t="shared" si="97"/>
        <v>0</v>
      </c>
      <c r="CJ32" s="773">
        <f t="shared" si="13"/>
        <v>0</v>
      </c>
      <c r="CK32" s="774">
        <f t="shared" si="14"/>
        <v>0</v>
      </c>
      <c r="CL32" s="767">
        <f t="shared" si="26"/>
        <v>0</v>
      </c>
      <c r="CM32" s="775">
        <f t="shared" si="27"/>
        <v>0</v>
      </c>
      <c r="CN32" s="769">
        <v>0</v>
      </c>
      <c r="CO32" s="745">
        <f t="shared" si="15"/>
        <v>0</v>
      </c>
      <c r="CP32" s="745">
        <f t="shared" si="15"/>
        <v>0</v>
      </c>
      <c r="CQ32" s="745">
        <f t="shared" ref="CQ32:DV32" si="115">IF(CQ$11&gt;=DESIGN_LIFE,CP32,IF(AND(CQ$11&gt;0,$CK32&lt;&gt;0),IF(INT((CQ$11)/(DESIGN_LIFE/$CK32))=((CQ$11)/(DESIGN_LIFE/$CK32)),$CM32+CP32,CP32),CP32))</f>
        <v>0</v>
      </c>
      <c r="CR32" s="745">
        <f t="shared" si="115"/>
        <v>0</v>
      </c>
      <c r="CS32" s="745">
        <f t="shared" si="115"/>
        <v>0</v>
      </c>
      <c r="CT32" s="745">
        <f t="shared" si="115"/>
        <v>0</v>
      </c>
      <c r="CU32" s="745">
        <f t="shared" si="115"/>
        <v>0</v>
      </c>
      <c r="CV32" s="745">
        <f t="shared" si="115"/>
        <v>0</v>
      </c>
      <c r="CW32" s="745">
        <f t="shared" si="115"/>
        <v>0</v>
      </c>
      <c r="CX32" s="745">
        <f t="shared" si="115"/>
        <v>0</v>
      </c>
      <c r="CY32" s="745">
        <f t="shared" si="115"/>
        <v>0</v>
      </c>
      <c r="CZ32" s="745">
        <f t="shared" si="115"/>
        <v>0</v>
      </c>
      <c r="DA32" s="745">
        <f t="shared" si="115"/>
        <v>0</v>
      </c>
      <c r="DB32" s="745">
        <f t="shared" si="115"/>
        <v>0</v>
      </c>
      <c r="DC32" s="745">
        <f t="shared" si="115"/>
        <v>0</v>
      </c>
      <c r="DD32" s="745">
        <f t="shared" si="115"/>
        <v>0</v>
      </c>
      <c r="DE32" s="745">
        <f t="shared" si="115"/>
        <v>0</v>
      </c>
      <c r="DF32" s="745">
        <f t="shared" si="115"/>
        <v>0</v>
      </c>
      <c r="DG32" s="745">
        <f t="shared" si="115"/>
        <v>0</v>
      </c>
      <c r="DH32" s="745">
        <f t="shared" si="115"/>
        <v>0</v>
      </c>
      <c r="DI32" s="745">
        <f t="shared" si="115"/>
        <v>0</v>
      </c>
      <c r="DJ32" s="745">
        <f t="shared" si="115"/>
        <v>0</v>
      </c>
      <c r="DK32" s="745">
        <f t="shared" si="115"/>
        <v>0</v>
      </c>
      <c r="DL32" s="745">
        <f t="shared" si="115"/>
        <v>0</v>
      </c>
      <c r="DM32" s="745">
        <f t="shared" si="115"/>
        <v>0</v>
      </c>
      <c r="DN32" s="745">
        <f t="shared" si="115"/>
        <v>0</v>
      </c>
      <c r="DO32" s="745">
        <f t="shared" si="115"/>
        <v>0</v>
      </c>
      <c r="DP32" s="745">
        <f t="shared" si="115"/>
        <v>0</v>
      </c>
      <c r="DQ32" s="745">
        <f t="shared" si="115"/>
        <v>0</v>
      </c>
      <c r="DR32" s="745">
        <f t="shared" si="115"/>
        <v>0</v>
      </c>
      <c r="DS32" s="745">
        <f t="shared" si="115"/>
        <v>0</v>
      </c>
      <c r="DT32" s="745">
        <f t="shared" si="115"/>
        <v>0</v>
      </c>
      <c r="DU32" s="745">
        <f t="shared" si="115"/>
        <v>0</v>
      </c>
      <c r="DV32" s="745">
        <f t="shared" si="115"/>
        <v>0</v>
      </c>
      <c r="DW32" s="745">
        <f t="shared" ref="DW32:FB32" si="116">IF(DW$11&gt;=DESIGN_LIFE,DV32,IF(AND(DW$11&gt;0,$CK32&lt;&gt;0),IF(INT((DW$11)/(DESIGN_LIFE/$CK32))=((DW$11)/(DESIGN_LIFE/$CK32)),$CM32+DV32,DV32),DV32))</f>
        <v>0</v>
      </c>
      <c r="DX32" s="745">
        <f t="shared" si="116"/>
        <v>0</v>
      </c>
      <c r="DY32" s="745">
        <f t="shared" si="116"/>
        <v>0</v>
      </c>
      <c r="DZ32" s="745">
        <f t="shared" si="116"/>
        <v>0</v>
      </c>
      <c r="EA32" s="745">
        <f t="shared" si="116"/>
        <v>0</v>
      </c>
      <c r="EB32" s="745">
        <f t="shared" si="116"/>
        <v>0</v>
      </c>
      <c r="EC32" s="745">
        <f t="shared" si="116"/>
        <v>0</v>
      </c>
      <c r="ED32" s="745">
        <f t="shared" si="116"/>
        <v>0</v>
      </c>
      <c r="EE32" s="745">
        <f t="shared" si="116"/>
        <v>0</v>
      </c>
      <c r="EF32" s="745">
        <f t="shared" si="116"/>
        <v>0</v>
      </c>
      <c r="EG32" s="745">
        <f t="shared" si="116"/>
        <v>0</v>
      </c>
      <c r="EH32" s="745">
        <f t="shared" si="116"/>
        <v>0</v>
      </c>
      <c r="EI32" s="745">
        <f t="shared" si="116"/>
        <v>0</v>
      </c>
      <c r="EJ32" s="745">
        <f t="shared" si="116"/>
        <v>0</v>
      </c>
      <c r="EK32" s="745">
        <f t="shared" si="116"/>
        <v>0</v>
      </c>
      <c r="EL32" s="745">
        <f t="shared" si="116"/>
        <v>0</v>
      </c>
      <c r="EM32" s="745">
        <f t="shared" si="116"/>
        <v>0</v>
      </c>
      <c r="EN32" s="745">
        <f t="shared" si="116"/>
        <v>0</v>
      </c>
      <c r="EO32" s="745">
        <f t="shared" si="116"/>
        <v>0</v>
      </c>
      <c r="EP32" s="745">
        <f t="shared" si="116"/>
        <v>0</v>
      </c>
      <c r="EQ32" s="745">
        <f t="shared" si="116"/>
        <v>0</v>
      </c>
      <c r="ER32" s="745">
        <f t="shared" si="116"/>
        <v>0</v>
      </c>
      <c r="ES32" s="745">
        <f t="shared" si="116"/>
        <v>0</v>
      </c>
      <c r="ET32" s="745">
        <f t="shared" si="116"/>
        <v>0</v>
      </c>
      <c r="EU32" s="745">
        <f t="shared" si="116"/>
        <v>0</v>
      </c>
      <c r="EV32" s="745">
        <f t="shared" si="116"/>
        <v>0</v>
      </c>
      <c r="EW32" s="745">
        <f t="shared" si="116"/>
        <v>0</v>
      </c>
      <c r="EX32" s="745">
        <f t="shared" si="116"/>
        <v>0</v>
      </c>
      <c r="EY32" s="745">
        <f t="shared" si="116"/>
        <v>0</v>
      </c>
      <c r="EZ32" s="745">
        <f t="shared" si="116"/>
        <v>0</v>
      </c>
      <c r="FA32" s="745">
        <f t="shared" si="116"/>
        <v>0</v>
      </c>
      <c r="FB32" s="745">
        <f t="shared" si="116"/>
        <v>0</v>
      </c>
      <c r="FC32" s="745">
        <f t="shared" ref="FC32:GH32" si="117">IF(FC$11&gt;=DESIGN_LIFE,FB32,IF(AND(FC$11&gt;0,$CK32&lt;&gt;0),IF(INT((FC$11)/(DESIGN_LIFE/$CK32))=((FC$11)/(DESIGN_LIFE/$CK32)),$CM32+FB32,FB32),FB32))</f>
        <v>0</v>
      </c>
      <c r="FD32" s="745">
        <f t="shared" si="117"/>
        <v>0</v>
      </c>
      <c r="FE32" s="745">
        <f t="shared" si="117"/>
        <v>0</v>
      </c>
      <c r="FF32" s="745">
        <f t="shared" si="117"/>
        <v>0</v>
      </c>
      <c r="FG32" s="745">
        <f t="shared" si="117"/>
        <v>0</v>
      </c>
      <c r="FH32" s="745">
        <f t="shared" si="117"/>
        <v>0</v>
      </c>
      <c r="FI32" s="745">
        <f t="shared" si="117"/>
        <v>0</v>
      </c>
      <c r="FJ32" s="745">
        <f t="shared" si="117"/>
        <v>0</v>
      </c>
      <c r="FK32" s="745">
        <f t="shared" si="117"/>
        <v>0</v>
      </c>
      <c r="FL32" s="745">
        <f t="shared" si="117"/>
        <v>0</v>
      </c>
      <c r="FM32" s="745">
        <f t="shared" si="117"/>
        <v>0</v>
      </c>
      <c r="FN32" s="745">
        <f t="shared" si="117"/>
        <v>0</v>
      </c>
      <c r="FO32" s="745">
        <f t="shared" si="117"/>
        <v>0</v>
      </c>
      <c r="FP32" s="745">
        <f t="shared" si="117"/>
        <v>0</v>
      </c>
      <c r="FQ32" s="745">
        <f t="shared" si="117"/>
        <v>0</v>
      </c>
      <c r="FR32" s="745">
        <f t="shared" si="117"/>
        <v>0</v>
      </c>
      <c r="FS32" s="745">
        <f t="shared" si="117"/>
        <v>0</v>
      </c>
      <c r="FT32" s="745">
        <f t="shared" si="117"/>
        <v>0</v>
      </c>
      <c r="FU32" s="745">
        <f t="shared" si="117"/>
        <v>0</v>
      </c>
      <c r="FV32" s="745">
        <f t="shared" si="117"/>
        <v>0</v>
      </c>
      <c r="FW32" s="745">
        <f t="shared" si="117"/>
        <v>0</v>
      </c>
      <c r="FX32" s="745">
        <f t="shared" si="117"/>
        <v>0</v>
      </c>
      <c r="FY32" s="745">
        <f t="shared" si="117"/>
        <v>0</v>
      </c>
      <c r="FZ32" s="745">
        <f t="shared" si="117"/>
        <v>0</v>
      </c>
      <c r="GA32" s="745">
        <f t="shared" si="117"/>
        <v>0</v>
      </c>
      <c r="GB32" s="745">
        <f t="shared" si="117"/>
        <v>0</v>
      </c>
      <c r="GC32" s="745">
        <f t="shared" si="117"/>
        <v>0</v>
      </c>
      <c r="GD32" s="745">
        <f t="shared" si="117"/>
        <v>0</v>
      </c>
      <c r="GE32" s="745">
        <f t="shared" si="117"/>
        <v>0</v>
      </c>
      <c r="GF32" s="745">
        <f t="shared" si="117"/>
        <v>0</v>
      </c>
      <c r="GG32" s="745">
        <f t="shared" si="117"/>
        <v>0</v>
      </c>
      <c r="GH32" s="745">
        <f t="shared" si="117"/>
        <v>0</v>
      </c>
      <c r="GI32" s="745">
        <f t="shared" ref="GI32:HG32" si="118">IF(GI$11&gt;=DESIGN_LIFE,GH32,IF(AND(GI$11&gt;0,$CK32&lt;&gt;0),IF(INT((GI$11)/(DESIGN_LIFE/$CK32))=((GI$11)/(DESIGN_LIFE/$CK32)),$CM32+GH32,GH32),GH32))</f>
        <v>0</v>
      </c>
      <c r="GJ32" s="745">
        <f t="shared" si="118"/>
        <v>0</v>
      </c>
      <c r="GK32" s="745">
        <f t="shared" si="118"/>
        <v>0</v>
      </c>
      <c r="GL32" s="745">
        <f t="shared" si="118"/>
        <v>0</v>
      </c>
      <c r="GM32" s="745">
        <f t="shared" si="118"/>
        <v>0</v>
      </c>
      <c r="GN32" s="745">
        <f t="shared" si="118"/>
        <v>0</v>
      </c>
      <c r="GO32" s="745">
        <f t="shared" si="118"/>
        <v>0</v>
      </c>
      <c r="GP32" s="745">
        <f t="shared" si="118"/>
        <v>0</v>
      </c>
      <c r="GQ32" s="745">
        <f t="shared" si="118"/>
        <v>0</v>
      </c>
      <c r="GR32" s="745">
        <f t="shared" si="118"/>
        <v>0</v>
      </c>
      <c r="GS32" s="745">
        <f t="shared" si="118"/>
        <v>0</v>
      </c>
      <c r="GT32" s="745">
        <f t="shared" si="118"/>
        <v>0</v>
      </c>
      <c r="GU32" s="745">
        <f t="shared" si="118"/>
        <v>0</v>
      </c>
      <c r="GV32" s="745">
        <f t="shared" si="118"/>
        <v>0</v>
      </c>
      <c r="GW32" s="745">
        <f t="shared" si="118"/>
        <v>0</v>
      </c>
      <c r="GX32" s="745">
        <f t="shared" si="118"/>
        <v>0</v>
      </c>
      <c r="GY32" s="745">
        <f t="shared" si="118"/>
        <v>0</v>
      </c>
      <c r="GZ32" s="745">
        <f t="shared" si="118"/>
        <v>0</v>
      </c>
      <c r="HA32" s="745">
        <f t="shared" si="118"/>
        <v>0</v>
      </c>
      <c r="HB32" s="745">
        <f t="shared" si="118"/>
        <v>0</v>
      </c>
      <c r="HC32" s="745">
        <f t="shared" si="118"/>
        <v>0</v>
      </c>
      <c r="HD32" s="745">
        <f t="shared" si="118"/>
        <v>0</v>
      </c>
      <c r="HE32" s="745">
        <f t="shared" si="118"/>
        <v>0</v>
      </c>
      <c r="HF32" s="745">
        <f t="shared" si="118"/>
        <v>0</v>
      </c>
      <c r="HG32" s="745">
        <f t="shared" si="118"/>
        <v>0</v>
      </c>
      <c r="HH32" s="185"/>
    </row>
    <row r="33" spans="1:216" s="99" customFormat="1" ht="20.100000000000001" customHeight="1">
      <c r="A33" s="520" t="str">
        <f t="shared" si="4"/>
        <v>LST_STR_ELEMENT</v>
      </c>
      <c r="B33" s="629"/>
      <c r="C33" s="628"/>
      <c r="D33" s="626"/>
      <c r="E33" s="627"/>
      <c r="F33" s="626"/>
      <c r="G33" s="350" t="e">
        <f>IF(TYPOLOGY = "Bridge", _xlfn.XLOOKUP($E33, BRIDGE_STR_ELEMENT, 'MATERIAL DATA'!$R$36:$R$74,,), _xlfn.XLOOKUP($BL33, 'LIFECYCLE MATERIAL DATA'!$A$5:$A$104, 'LIFECYCLE MATERIAL DATA'!$Q$5:$Q$104,,))</f>
        <v>#N/A</v>
      </c>
      <c r="H33" s="630"/>
      <c r="I33" s="631"/>
      <c r="J33" s="737"/>
      <c r="K33" s="626"/>
      <c r="L33" s="632"/>
      <c r="M33" s="400"/>
      <c r="N33" s="156">
        <f t="shared" si="92"/>
        <v>0</v>
      </c>
      <c r="O33" s="157" t="str">
        <f t="shared" si="20"/>
        <v/>
      </c>
      <c r="P33" s="158" t="str">
        <f t="shared" si="21"/>
        <v/>
      </c>
      <c r="Q33" s="158" t="str" cm="1">
        <f t="array" ref="Q33">IFERROR(_xlfn.IFS(AND($I33 = "Yes", $J33 =1),(($BX33+$BU33)/($J33) + ($BY33+$BR33 +$BZ33)),AND($I33 = "Yes", $J33 &gt;1), (($BX33+$BU33)/($J33) + ($BY33*2 +$BZ33)) ), "")</f>
        <v/>
      </c>
      <c r="R33" s="158" t="str">
        <f t="shared" si="5"/>
        <v/>
      </c>
      <c r="S33" s="159">
        <f t="shared" si="22"/>
        <v>0</v>
      </c>
      <c r="T33" s="159" t="str">
        <f t="shared" si="45"/>
        <v/>
      </c>
      <c r="U33" s="158" t="str">
        <f t="shared" si="33"/>
        <v/>
      </c>
      <c r="V33" s="396" t="str">
        <f t="shared" si="23"/>
        <v/>
      </c>
      <c r="W33" s="156" t="str">
        <f t="shared" si="7"/>
        <v/>
      </c>
      <c r="X33" s="160">
        <f t="shared" si="8"/>
        <v>0</v>
      </c>
      <c r="Y33" s="274" t="s">
        <v>415</v>
      </c>
      <c r="Z33" s="745" t="str">
        <f>'MATERIAL DATA'!$Q57</f>
        <v>4.2.1 Impact protection</v>
      </c>
      <c r="AA33" s="768">
        <f t="shared" si="62"/>
        <v>0</v>
      </c>
      <c r="AB33" s="185"/>
      <c r="AC33" s="185"/>
      <c r="AD33" s="185"/>
      <c r="AE33" s="185"/>
      <c r="AF33" s="185"/>
      <c r="AG33" s="185"/>
      <c r="AH33" s="185"/>
      <c r="AI33" s="185"/>
      <c r="AJ33" s="185"/>
      <c r="AK33" s="185"/>
      <c r="AL33" s="185"/>
      <c r="AM33" s="185"/>
      <c r="AN33" s="185"/>
      <c r="AO33" s="185"/>
      <c r="AP33" s="185"/>
      <c r="AQ33" s="185"/>
      <c r="AR33" s="185"/>
      <c r="AS33" s="185"/>
      <c r="AT33" s="185"/>
      <c r="AU33" s="185" t="s">
        <v>739</v>
      </c>
      <c r="AV33" s="185">
        <f>BD30*0.5</f>
        <v>0</v>
      </c>
      <c r="AW33" s="185"/>
      <c r="AX33" s="185"/>
      <c r="AY33" s="185" t="s">
        <v>647</v>
      </c>
      <c r="AZ33" s="185" cm="1">
        <f t="array" ref="AZ33">SUMPRODUCT(SUMIF(H12:H43,New_Ext,U12:U43))</f>
        <v>0</v>
      </c>
      <c r="BA33" s="185"/>
      <c r="BB33" s="185"/>
      <c r="BC33" s="185" t="s">
        <v>647</v>
      </c>
      <c r="BD33" s="185">
        <f>SUMIF(H12:H43, Retained, U12:U43)</f>
        <v>0</v>
      </c>
      <c r="BE33" s="185"/>
      <c r="BF33" s="185"/>
      <c r="BG33" s="185"/>
      <c r="BH33" s="185"/>
      <c r="BI33" s="185"/>
      <c r="BJ33" s="185"/>
      <c r="BK33" s="209" t="str">
        <f t="shared" si="114"/>
        <v>ER</v>
      </c>
      <c r="BL33" s="209" t="str">
        <f t="shared" si="9"/>
        <v xml:space="preserve"> -  - </v>
      </c>
      <c r="BM33" s="745" t="str" cm="1">
        <f t="array" ref="BM33">_xlfn.IFS(OR(AND(TYPOLOGY &lt;&gt; "Bridge", B33="concrete",D33&lt;&gt;"Reinforced - 150mm hollow core slab"),C33="Concrete_EPD",),"Reinforcement",(OR(AND(TYPOLOGY="Bridge",B33="concrete",D33&lt;&gt;"Reinforced - 150mm hollow core slab"),C33="Concrete_EPD",)),"Bridge_Reinforcement",TRUE, "No_Reinforcement")</f>
        <v>No_Reinforcement</v>
      </c>
      <c r="BN33" s="186" t="e">
        <f>_xlfn.XLOOKUP($BL33,'LIFECYCLE MATERIAL DATA'!$A$5:$A$104,'LIFECYCLE MATERIAL DATA'!$D$5:$D$104,)</f>
        <v>#N/A</v>
      </c>
      <c r="BO33" s="186">
        <f>IFERROR(IF(M33&lt;&gt;0,_xlfn.XLOOKUP(M33,'Custom Data'!S16:S45,'Custom Data'!T16:T45,,-1),0),0)</f>
        <v>0</v>
      </c>
      <c r="BP33" s="186">
        <f t="shared" si="10"/>
        <v>0</v>
      </c>
      <c r="BQ33" s="846" t="str">
        <f t="shared" si="11"/>
        <v>ER</v>
      </c>
      <c r="BR33" s="745" t="str">
        <f>IFERROR(_xlfn.XLOOKUP($BL33,'LIFECYCLE MATERIAL DATA'!$A$5:$A$104,'LIFECYCLE MATERIAL DATA'!$I$5:$I$104,,)*($BQ33/1000)+_xlfn.XLOOKUP('Project Info'!$C$15,'LIFECYCLE MATERIAL DATA'!$A$5:$A$104,'LIFECYCLE MATERIAL DATA'!$I$5:$I$104,,)*($BP33/1000),"")</f>
        <v/>
      </c>
      <c r="BS33" s="745" t="str">
        <f>IFERROR(_xlfn.XLOOKUP($BL33,'LIFECYCLE MATERIAL DATA'!$A$5:$A$104, 'LIFECYCLE MATERIAL DATA'!$J$5:$J$104,,)*($BQ33/1000)+_xlfn.XLOOKUP('Project Info'!$C$15,'LIFECYCLE MATERIAL DATA'!$A$5:$A$104,'LIFECYCLE MATERIAL DATA'!$J$5:$J$104,,)*($BP33/1000),"")</f>
        <v/>
      </c>
      <c r="BT33" s="745" t="str">
        <f>IFERROR(_xlfn.XLOOKUP($BL33,'LIFECYCLE MATERIAL DATA'!$A$5:$A$104, 'LIFECYCLE MATERIAL DATA'!$K$5:$K$104,,)*($BQ33/1000),"")</f>
        <v/>
      </c>
      <c r="BU33" s="185" t="str">
        <f>IFERROR(_xlfn.XLOOKUP($BL33,'LIFECYCLE MATERIAL DATA'!$A$5:$A$104,'LIFECYCLE MATERIAL DATA'!$L$5:$L$104,,)*($BQ33/1000)+_xlfn.XLOOKUP('Project Info'!$C$15,'LIFECYCLE MATERIAL DATA'!$A$5:$A$104,'LIFECYCLE MATERIAL DATA'!$L$5:$L$104,,)*($BP33/1000),"")</f>
        <v/>
      </c>
      <c r="BV33" s="745" t="str">
        <f t="shared" si="25"/>
        <v/>
      </c>
      <c r="BW33" s="745" t="str">
        <f>IF($K33='MATERIAL DATA'!$O$5,$L33, IF($K33='MATERIAL DATA'!$O$6,$L33/(1000*'Scheme 5'!$BN33),""))</f>
        <v/>
      </c>
      <c r="BX33" s="745" t="str">
        <f>IFERROR(((_xlfn.XLOOKUP($BL33,'LIFECYCLE MATERIAL DATA'!$A$5:$A$104,'LIFECYCLE MATERIAL DATA'!$F$5:$F$104,,))*$BQ33/1000+_xlfn.XLOOKUP('Project Info'!$C$15,'LIFECYCLE MATERIAL DATA'!$A$5:$A$104,'LIFECYCLE MATERIAL DATA'!$F$5:$F$104,,)*$BP33/1000),"")</f>
        <v/>
      </c>
      <c r="BY33" s="771" t="str">
        <f>IFERROR((_xlfn.XLOOKUP($BL33,'LIFECYCLE MATERIAL DATA'!$A$5:$A$104,'LIFECYCLE MATERIAL DATA'!$G$5:$G$104,,)*$BQ33/1000++_xlfn.XLOOKUP('Project Info'!$C$15,'LIFECYCLE MATERIAL DATA'!$A$5:$A$104,'LIFECYCLE MATERIAL DATA'!$G$5:$G$104,,)*$BP33/1000),"")</f>
        <v/>
      </c>
      <c r="BZ33" s="745" t="str">
        <f>IFERROR(_xlfn.XLOOKUP('Scheme 5'!$BL33,'LIFECYCLE MATERIAL DATA'!$A$5:$A$104,'LIFECYCLE MATERIAL DATA'!$H$5:$H$104,,)*SUM($BX33+$BY33+$CB33+$CC33), "")</f>
        <v/>
      </c>
      <c r="CA33" s="185"/>
      <c r="CB33" s="743" t="str">
        <f>IFERROR((_xlfn.XLOOKUP($BL33,'LIFECYCLE MATERIAL DATA'!$A$5:$A$104, 'LIFECYCLE MATERIAL DATA'!$M$5:$M$104)*$BQ33/1000++_xlfn.XLOOKUP('Project Info'!$C$15,'LIFECYCLE MATERIAL DATA'!$A$5:$A$104,'LIFECYCLE MATERIAL DATA'!$M$5:$M$104)*$BP33/1000),"")</f>
        <v/>
      </c>
      <c r="CC33" s="745">
        <f>IFERROR(IF(OR($B33="Timber",$C33="Timber_EPD", $C33="Bamboo"),_xlfn.XLOOKUP($BL33,'LIFECYCLE MATERIAL DATA Master'!$A$5:$A$104,'LIFECYCLE MATERIAL DATA Master'!$E$5:$E$104,,)*$BQ33,0),"")/1000</f>
        <v>0</v>
      </c>
      <c r="CD33" s="185" t="str">
        <f>IFERROR((_xlfn.XLOOKUP($BL33,'LIFECYCLE MATERIAL DATA'!$A$5:$A$104,'LIFECYCLE MATERIAL DATA'!$N$5:$N$104,,)*$BQ33/1000++_xlfn.XLOOKUP('Project Info'!$C$15,'LIFECYCLE MATERIAL DATA'!$A$5:$A$104,'LIFECYCLE MATERIAL DATA'!$N$5:$N$104,,)*$BP33/1000),"")</f>
        <v/>
      </c>
      <c r="CE33" s="743"/>
      <c r="CF33" s="743"/>
      <c r="CG33" s="743"/>
      <c r="CH33" s="772">
        <f>IFERROR(1+_xlfn.XLOOKUP($BL33,'LIFECYCLE MATERIAL DATA'!$A$5:$A$104,'LIFECYCLE MATERIAL DATA'!$H$5:$H$104,,),0)</f>
        <v>0</v>
      </c>
      <c r="CI33" s="765">
        <f t="shared" si="97"/>
        <v>0</v>
      </c>
      <c r="CJ33" s="773">
        <f t="shared" si="13"/>
        <v>0</v>
      </c>
      <c r="CK33" s="774">
        <f t="shared" si="14"/>
        <v>0</v>
      </c>
      <c r="CL33" s="767">
        <f t="shared" si="26"/>
        <v>0</v>
      </c>
      <c r="CM33" s="775">
        <f t="shared" si="27"/>
        <v>0</v>
      </c>
      <c r="CN33" s="769">
        <v>0</v>
      </c>
      <c r="CO33" s="745">
        <f t="shared" si="15"/>
        <v>0</v>
      </c>
      <c r="CP33" s="745">
        <f t="shared" si="15"/>
        <v>0</v>
      </c>
      <c r="CQ33" s="745">
        <f t="shared" ref="CQ33:DV33" si="119">IF(CQ$11&gt;=DESIGN_LIFE,CP33,IF(AND(CQ$11&gt;0,$CK33&lt;&gt;0),IF(INT((CQ$11)/(DESIGN_LIFE/$CK33))=((CQ$11)/(DESIGN_LIFE/$CK33)),$CM33+CP33,CP33),CP33))</f>
        <v>0</v>
      </c>
      <c r="CR33" s="745">
        <f t="shared" si="119"/>
        <v>0</v>
      </c>
      <c r="CS33" s="745">
        <f t="shared" si="119"/>
        <v>0</v>
      </c>
      <c r="CT33" s="745">
        <f t="shared" si="119"/>
        <v>0</v>
      </c>
      <c r="CU33" s="745">
        <f t="shared" si="119"/>
        <v>0</v>
      </c>
      <c r="CV33" s="745">
        <f t="shared" si="119"/>
        <v>0</v>
      </c>
      <c r="CW33" s="745">
        <f t="shared" si="119"/>
        <v>0</v>
      </c>
      <c r="CX33" s="745">
        <f t="shared" si="119"/>
        <v>0</v>
      </c>
      <c r="CY33" s="745">
        <f t="shared" si="119"/>
        <v>0</v>
      </c>
      <c r="CZ33" s="745">
        <f t="shared" si="119"/>
        <v>0</v>
      </c>
      <c r="DA33" s="745">
        <f t="shared" si="119"/>
        <v>0</v>
      </c>
      <c r="DB33" s="745">
        <f t="shared" si="119"/>
        <v>0</v>
      </c>
      <c r="DC33" s="745">
        <f t="shared" si="119"/>
        <v>0</v>
      </c>
      <c r="DD33" s="745">
        <f t="shared" si="119"/>
        <v>0</v>
      </c>
      <c r="DE33" s="745">
        <f t="shared" si="119"/>
        <v>0</v>
      </c>
      <c r="DF33" s="745">
        <f t="shared" si="119"/>
        <v>0</v>
      </c>
      <c r="DG33" s="745">
        <f t="shared" si="119"/>
        <v>0</v>
      </c>
      <c r="DH33" s="745">
        <f t="shared" si="119"/>
        <v>0</v>
      </c>
      <c r="DI33" s="745">
        <f t="shared" si="119"/>
        <v>0</v>
      </c>
      <c r="DJ33" s="745">
        <f t="shared" si="119"/>
        <v>0</v>
      </c>
      <c r="DK33" s="745">
        <f t="shared" si="119"/>
        <v>0</v>
      </c>
      <c r="DL33" s="745">
        <f t="shared" si="119"/>
        <v>0</v>
      </c>
      <c r="DM33" s="745">
        <f t="shared" si="119"/>
        <v>0</v>
      </c>
      <c r="DN33" s="745">
        <f t="shared" si="119"/>
        <v>0</v>
      </c>
      <c r="DO33" s="745">
        <f t="shared" si="119"/>
        <v>0</v>
      </c>
      <c r="DP33" s="745">
        <f t="shared" si="119"/>
        <v>0</v>
      </c>
      <c r="DQ33" s="745">
        <f t="shared" si="119"/>
        <v>0</v>
      </c>
      <c r="DR33" s="745">
        <f t="shared" si="119"/>
        <v>0</v>
      </c>
      <c r="DS33" s="745">
        <f t="shared" si="119"/>
        <v>0</v>
      </c>
      <c r="DT33" s="745">
        <f t="shared" si="119"/>
        <v>0</v>
      </c>
      <c r="DU33" s="745">
        <f t="shared" si="119"/>
        <v>0</v>
      </c>
      <c r="DV33" s="745">
        <f t="shared" si="119"/>
        <v>0</v>
      </c>
      <c r="DW33" s="745">
        <f t="shared" ref="DW33:FB33" si="120">IF(DW$11&gt;=DESIGN_LIFE,DV33,IF(AND(DW$11&gt;0,$CK33&lt;&gt;0),IF(INT((DW$11)/(DESIGN_LIFE/$CK33))=((DW$11)/(DESIGN_LIFE/$CK33)),$CM33+DV33,DV33),DV33))</f>
        <v>0</v>
      </c>
      <c r="DX33" s="745">
        <f t="shared" si="120"/>
        <v>0</v>
      </c>
      <c r="DY33" s="745">
        <f t="shared" si="120"/>
        <v>0</v>
      </c>
      <c r="DZ33" s="745">
        <f t="shared" si="120"/>
        <v>0</v>
      </c>
      <c r="EA33" s="745">
        <f t="shared" si="120"/>
        <v>0</v>
      </c>
      <c r="EB33" s="745">
        <f t="shared" si="120"/>
        <v>0</v>
      </c>
      <c r="EC33" s="745">
        <f t="shared" si="120"/>
        <v>0</v>
      </c>
      <c r="ED33" s="745">
        <f t="shared" si="120"/>
        <v>0</v>
      </c>
      <c r="EE33" s="745">
        <f t="shared" si="120"/>
        <v>0</v>
      </c>
      <c r="EF33" s="745">
        <f t="shared" si="120"/>
        <v>0</v>
      </c>
      <c r="EG33" s="745">
        <f t="shared" si="120"/>
        <v>0</v>
      </c>
      <c r="EH33" s="745">
        <f t="shared" si="120"/>
        <v>0</v>
      </c>
      <c r="EI33" s="745">
        <f t="shared" si="120"/>
        <v>0</v>
      </c>
      <c r="EJ33" s="745">
        <f t="shared" si="120"/>
        <v>0</v>
      </c>
      <c r="EK33" s="745">
        <f t="shared" si="120"/>
        <v>0</v>
      </c>
      <c r="EL33" s="745">
        <f t="shared" si="120"/>
        <v>0</v>
      </c>
      <c r="EM33" s="745">
        <f t="shared" si="120"/>
        <v>0</v>
      </c>
      <c r="EN33" s="745">
        <f t="shared" si="120"/>
        <v>0</v>
      </c>
      <c r="EO33" s="745">
        <f t="shared" si="120"/>
        <v>0</v>
      </c>
      <c r="EP33" s="745">
        <f t="shared" si="120"/>
        <v>0</v>
      </c>
      <c r="EQ33" s="745">
        <f t="shared" si="120"/>
        <v>0</v>
      </c>
      <c r="ER33" s="745">
        <f t="shared" si="120"/>
        <v>0</v>
      </c>
      <c r="ES33" s="745">
        <f t="shared" si="120"/>
        <v>0</v>
      </c>
      <c r="ET33" s="745">
        <f t="shared" si="120"/>
        <v>0</v>
      </c>
      <c r="EU33" s="745">
        <f t="shared" si="120"/>
        <v>0</v>
      </c>
      <c r="EV33" s="745">
        <f t="shared" si="120"/>
        <v>0</v>
      </c>
      <c r="EW33" s="745">
        <f t="shared" si="120"/>
        <v>0</v>
      </c>
      <c r="EX33" s="745">
        <f t="shared" si="120"/>
        <v>0</v>
      </c>
      <c r="EY33" s="745">
        <f t="shared" si="120"/>
        <v>0</v>
      </c>
      <c r="EZ33" s="745">
        <f t="shared" si="120"/>
        <v>0</v>
      </c>
      <c r="FA33" s="745">
        <f t="shared" si="120"/>
        <v>0</v>
      </c>
      <c r="FB33" s="745">
        <f t="shared" si="120"/>
        <v>0</v>
      </c>
      <c r="FC33" s="745">
        <f t="shared" ref="FC33:GH33" si="121">IF(FC$11&gt;=DESIGN_LIFE,FB33,IF(AND(FC$11&gt;0,$CK33&lt;&gt;0),IF(INT((FC$11)/(DESIGN_LIFE/$CK33))=((FC$11)/(DESIGN_LIFE/$CK33)),$CM33+FB33,FB33),FB33))</f>
        <v>0</v>
      </c>
      <c r="FD33" s="745">
        <f t="shared" si="121"/>
        <v>0</v>
      </c>
      <c r="FE33" s="745">
        <f t="shared" si="121"/>
        <v>0</v>
      </c>
      <c r="FF33" s="745">
        <f t="shared" si="121"/>
        <v>0</v>
      </c>
      <c r="FG33" s="745">
        <f t="shared" si="121"/>
        <v>0</v>
      </c>
      <c r="FH33" s="745">
        <f t="shared" si="121"/>
        <v>0</v>
      </c>
      <c r="FI33" s="745">
        <f t="shared" si="121"/>
        <v>0</v>
      </c>
      <c r="FJ33" s="745">
        <f t="shared" si="121"/>
        <v>0</v>
      </c>
      <c r="FK33" s="745">
        <f t="shared" si="121"/>
        <v>0</v>
      </c>
      <c r="FL33" s="745">
        <f t="shared" si="121"/>
        <v>0</v>
      </c>
      <c r="FM33" s="745">
        <f t="shared" si="121"/>
        <v>0</v>
      </c>
      <c r="FN33" s="745">
        <f t="shared" si="121"/>
        <v>0</v>
      </c>
      <c r="FO33" s="745">
        <f t="shared" si="121"/>
        <v>0</v>
      </c>
      <c r="FP33" s="745">
        <f t="shared" si="121"/>
        <v>0</v>
      </c>
      <c r="FQ33" s="745">
        <f t="shared" si="121"/>
        <v>0</v>
      </c>
      <c r="FR33" s="745">
        <f t="shared" si="121"/>
        <v>0</v>
      </c>
      <c r="FS33" s="745">
        <f t="shared" si="121"/>
        <v>0</v>
      </c>
      <c r="FT33" s="745">
        <f t="shared" si="121"/>
        <v>0</v>
      </c>
      <c r="FU33" s="745">
        <f t="shared" si="121"/>
        <v>0</v>
      </c>
      <c r="FV33" s="745">
        <f t="shared" si="121"/>
        <v>0</v>
      </c>
      <c r="FW33" s="745">
        <f t="shared" si="121"/>
        <v>0</v>
      </c>
      <c r="FX33" s="745">
        <f t="shared" si="121"/>
        <v>0</v>
      </c>
      <c r="FY33" s="745">
        <f t="shared" si="121"/>
        <v>0</v>
      </c>
      <c r="FZ33" s="745">
        <f t="shared" si="121"/>
        <v>0</v>
      </c>
      <c r="GA33" s="745">
        <f t="shared" si="121"/>
        <v>0</v>
      </c>
      <c r="GB33" s="745">
        <f t="shared" si="121"/>
        <v>0</v>
      </c>
      <c r="GC33" s="745">
        <f t="shared" si="121"/>
        <v>0</v>
      </c>
      <c r="GD33" s="745">
        <f t="shared" si="121"/>
        <v>0</v>
      </c>
      <c r="GE33" s="745">
        <f t="shared" si="121"/>
        <v>0</v>
      </c>
      <c r="GF33" s="745">
        <f t="shared" si="121"/>
        <v>0</v>
      </c>
      <c r="GG33" s="745">
        <f t="shared" si="121"/>
        <v>0</v>
      </c>
      <c r="GH33" s="745">
        <f t="shared" si="121"/>
        <v>0</v>
      </c>
      <c r="GI33" s="745">
        <f t="shared" ref="GI33:HG33" si="122">IF(GI$11&gt;=DESIGN_LIFE,GH33,IF(AND(GI$11&gt;0,$CK33&lt;&gt;0),IF(INT((GI$11)/(DESIGN_LIFE/$CK33))=((GI$11)/(DESIGN_LIFE/$CK33)),$CM33+GH33,GH33),GH33))</f>
        <v>0</v>
      </c>
      <c r="GJ33" s="745">
        <f t="shared" si="122"/>
        <v>0</v>
      </c>
      <c r="GK33" s="745">
        <f t="shared" si="122"/>
        <v>0</v>
      </c>
      <c r="GL33" s="745">
        <f t="shared" si="122"/>
        <v>0</v>
      </c>
      <c r="GM33" s="745">
        <f t="shared" si="122"/>
        <v>0</v>
      </c>
      <c r="GN33" s="745">
        <f t="shared" si="122"/>
        <v>0</v>
      </c>
      <c r="GO33" s="745">
        <f t="shared" si="122"/>
        <v>0</v>
      </c>
      <c r="GP33" s="745">
        <f t="shared" si="122"/>
        <v>0</v>
      </c>
      <c r="GQ33" s="745">
        <f t="shared" si="122"/>
        <v>0</v>
      </c>
      <c r="GR33" s="745">
        <f t="shared" si="122"/>
        <v>0</v>
      </c>
      <c r="GS33" s="745">
        <f t="shared" si="122"/>
        <v>0</v>
      </c>
      <c r="GT33" s="745">
        <f t="shared" si="122"/>
        <v>0</v>
      </c>
      <c r="GU33" s="745">
        <f t="shared" si="122"/>
        <v>0</v>
      </c>
      <c r="GV33" s="745">
        <f t="shared" si="122"/>
        <v>0</v>
      </c>
      <c r="GW33" s="745">
        <f t="shared" si="122"/>
        <v>0</v>
      </c>
      <c r="GX33" s="745">
        <f t="shared" si="122"/>
        <v>0</v>
      </c>
      <c r="GY33" s="745">
        <f t="shared" si="122"/>
        <v>0</v>
      </c>
      <c r="GZ33" s="745">
        <f t="shared" si="122"/>
        <v>0</v>
      </c>
      <c r="HA33" s="745">
        <f t="shared" si="122"/>
        <v>0</v>
      </c>
      <c r="HB33" s="745">
        <f t="shared" si="122"/>
        <v>0</v>
      </c>
      <c r="HC33" s="745">
        <f t="shared" si="122"/>
        <v>0</v>
      </c>
      <c r="HD33" s="745">
        <f t="shared" si="122"/>
        <v>0</v>
      </c>
      <c r="HE33" s="745">
        <f t="shared" si="122"/>
        <v>0</v>
      </c>
      <c r="HF33" s="745">
        <f t="shared" si="122"/>
        <v>0</v>
      </c>
      <c r="HG33" s="745">
        <f t="shared" si="122"/>
        <v>0</v>
      </c>
      <c r="HH33" s="185"/>
    </row>
    <row r="34" spans="1:216" s="99" customFormat="1" ht="20.100000000000001" customHeight="1">
      <c r="A34" s="520" t="str">
        <f t="shared" si="4"/>
        <v>LST_STR_ELEMENT</v>
      </c>
      <c r="B34" s="629"/>
      <c r="C34" s="628"/>
      <c r="D34" s="626"/>
      <c r="E34" s="627"/>
      <c r="F34" s="626"/>
      <c r="G34" s="350" t="e">
        <f>IF(TYPOLOGY = "Bridge", _xlfn.XLOOKUP($E34, BRIDGE_STR_ELEMENT, 'MATERIAL DATA'!$R$36:$R$74,,), _xlfn.XLOOKUP($BL34, 'LIFECYCLE MATERIAL DATA'!$A$5:$A$104, 'LIFECYCLE MATERIAL DATA'!$Q$5:$Q$104,,))</f>
        <v>#N/A</v>
      </c>
      <c r="H34" s="630"/>
      <c r="I34" s="631"/>
      <c r="J34" s="737"/>
      <c r="K34" s="626"/>
      <c r="L34" s="632"/>
      <c r="M34" s="400"/>
      <c r="N34" s="156">
        <f t="shared" si="92"/>
        <v>0</v>
      </c>
      <c r="O34" s="157" t="str">
        <f t="shared" si="20"/>
        <v/>
      </c>
      <c r="P34" s="158" t="str">
        <f t="shared" si="21"/>
        <v/>
      </c>
      <c r="Q34" s="158" t="str" cm="1">
        <f t="array" ref="Q34">IFERROR(_xlfn.IFS(AND($I34 = "Yes", $J34 =1),(($BX34+$BU34)/($J34) + ($BY34+$BR34 +$BZ34)),AND($I34 = "Yes", $J34 &gt;1), (($BX34+$BU34)/($J34) + ($BY34*2 +$BZ34)) ), "")</f>
        <v/>
      </c>
      <c r="R34" s="158" t="str">
        <f t="shared" si="5"/>
        <v/>
      </c>
      <c r="S34" s="159">
        <f t="shared" si="22"/>
        <v>0</v>
      </c>
      <c r="T34" s="159" t="str">
        <f t="shared" si="45"/>
        <v/>
      </c>
      <c r="U34" s="158" t="str">
        <f t="shared" si="33"/>
        <v/>
      </c>
      <c r="V34" s="396" t="str">
        <f t="shared" si="23"/>
        <v/>
      </c>
      <c r="W34" s="156" t="str">
        <f t="shared" si="7"/>
        <v/>
      </c>
      <c r="X34" s="160">
        <f t="shared" si="8"/>
        <v>0</v>
      </c>
      <c r="Y34" s="274" t="s">
        <v>415</v>
      </c>
      <c r="Z34" s="745" t="str">
        <f>'MATERIAL DATA'!$Q58</f>
        <v>4.2.2 Scour protection</v>
      </c>
      <c r="AA34" s="768">
        <f t="shared" si="62"/>
        <v>0</v>
      </c>
      <c r="AB34" s="185"/>
      <c r="AC34" s="185"/>
      <c r="AD34" s="185"/>
      <c r="AE34" s="185"/>
      <c r="AF34" s="185"/>
      <c r="AG34" s="185"/>
      <c r="AH34" s="185"/>
      <c r="AI34" s="185"/>
      <c r="AJ34" s="185"/>
      <c r="AK34" s="185"/>
      <c r="AL34" s="185"/>
      <c r="AM34" s="185"/>
      <c r="AN34" s="185"/>
      <c r="AO34" s="185"/>
      <c r="AP34" s="185"/>
      <c r="AQ34" s="185"/>
      <c r="AR34" s="185"/>
      <c r="AS34" s="185"/>
      <c r="AT34" s="185"/>
      <c r="AU34" s="185" t="s">
        <v>740</v>
      </c>
      <c r="AV34" s="185" t="e">
        <f>BD25+ SUM(BD27,BD31,BD32)*0.5 + BD26 + SUM(BD33:BD34)</f>
        <v>#DIV/0!</v>
      </c>
      <c r="AW34" s="185"/>
      <c r="AX34" s="185"/>
      <c r="AY34" s="185" t="s">
        <v>648</v>
      </c>
      <c r="AZ34" s="185" cm="1">
        <f t="array" ref="AZ34">SUMPRODUCT(SUMIF(H12:H43,New_Ext,V12:V43))</f>
        <v>0</v>
      </c>
      <c r="BA34" s="185"/>
      <c r="BB34" s="185"/>
      <c r="BC34" s="185" t="s">
        <v>648</v>
      </c>
      <c r="BD34" s="185">
        <f>SUMIF(H12:H43, Retained, V12:V43)</f>
        <v>0</v>
      </c>
      <c r="BE34" s="185"/>
      <c r="BF34" s="185"/>
      <c r="BG34" s="185"/>
      <c r="BH34" s="185"/>
      <c r="BI34" s="185"/>
      <c r="BJ34" s="185"/>
      <c r="BK34" s="209" t="str">
        <f t="shared" si="114"/>
        <v>ER</v>
      </c>
      <c r="BL34" s="209" t="str">
        <f t="shared" si="9"/>
        <v xml:space="preserve"> -  - </v>
      </c>
      <c r="BM34" s="745" t="str" cm="1">
        <f t="array" ref="BM34">_xlfn.IFS(OR(AND(TYPOLOGY &lt;&gt; "Bridge", B34="concrete",D34&lt;&gt;"Reinforced - 150mm hollow core slab"),C34="Concrete_EPD",),"Reinforcement",(OR(AND(TYPOLOGY="Bridge",B34="concrete",D34&lt;&gt;"Reinforced - 150mm hollow core slab"),C34="Concrete_EPD",)),"Bridge_Reinforcement",TRUE, "No_Reinforcement")</f>
        <v>No_Reinforcement</v>
      </c>
      <c r="BN34" s="186" t="e">
        <f>_xlfn.XLOOKUP($BL34,'LIFECYCLE MATERIAL DATA'!$A$5:$A$104,'LIFECYCLE MATERIAL DATA'!$D$5:$D$104,)</f>
        <v>#N/A</v>
      </c>
      <c r="BO34" s="186">
        <f>IFERROR(IF(M34&lt;&gt;0,_xlfn.XLOOKUP(M34,'Custom Data'!S16:S45,'Custom Data'!T16:T45,,-1),0),0)</f>
        <v>0</v>
      </c>
      <c r="BP34" s="186">
        <f t="shared" si="10"/>
        <v>0</v>
      </c>
      <c r="BQ34" s="846" t="str">
        <f t="shared" si="11"/>
        <v>ER</v>
      </c>
      <c r="BR34" s="745" t="str">
        <f>IFERROR(_xlfn.XLOOKUP($BL34,'LIFECYCLE MATERIAL DATA'!$A$5:$A$104,'LIFECYCLE MATERIAL DATA'!$I$5:$I$104,,)*($BQ34/1000)+_xlfn.XLOOKUP('Project Info'!$C$15,'LIFECYCLE MATERIAL DATA'!$A$5:$A$104,'LIFECYCLE MATERIAL DATA'!$I$5:$I$104,,)*($BP34/1000),"")</f>
        <v/>
      </c>
      <c r="BS34" s="745" t="str">
        <f>IFERROR(_xlfn.XLOOKUP($BL34,'LIFECYCLE MATERIAL DATA'!$A$5:$A$104, 'LIFECYCLE MATERIAL DATA'!$J$5:$J$104,,)*($BQ34/1000)+_xlfn.XLOOKUP('Project Info'!$C$15,'LIFECYCLE MATERIAL DATA'!$A$5:$A$104,'LIFECYCLE MATERIAL DATA'!$J$5:$J$104,,)*($BP34/1000),"")</f>
        <v/>
      </c>
      <c r="BT34" s="745" t="str">
        <f>IFERROR(_xlfn.XLOOKUP($BL34,'LIFECYCLE MATERIAL DATA'!$A$5:$A$104, 'LIFECYCLE MATERIAL DATA'!$K$5:$K$104,,)*($BQ34/1000),"")</f>
        <v/>
      </c>
      <c r="BU34" s="185" t="str">
        <f>IFERROR(_xlfn.XLOOKUP($BL34,'LIFECYCLE MATERIAL DATA'!$A$5:$A$104,'LIFECYCLE MATERIAL DATA'!$L$5:$L$104,,)*($BQ34/1000)+_xlfn.XLOOKUP('Project Info'!$C$15,'LIFECYCLE MATERIAL DATA'!$A$5:$A$104,'LIFECYCLE MATERIAL DATA'!$L$5:$L$104,,)*($BP34/1000),"")</f>
        <v/>
      </c>
      <c r="BV34" s="745" t="str">
        <f t="shared" si="25"/>
        <v/>
      </c>
      <c r="BW34" s="745" t="str">
        <f>IF($K34='MATERIAL DATA'!$O$5,$L34, IF($K34='MATERIAL DATA'!$O$6,$L34/(1000*'Scheme 5'!$BN34),""))</f>
        <v/>
      </c>
      <c r="BX34" s="745" t="str">
        <f>IFERROR(((_xlfn.XLOOKUP($BL34,'LIFECYCLE MATERIAL DATA'!$A$5:$A$104,'LIFECYCLE MATERIAL DATA'!$F$5:$F$104,,))*$BQ34/1000+_xlfn.XLOOKUP('Project Info'!$C$15,'LIFECYCLE MATERIAL DATA'!$A$5:$A$104,'LIFECYCLE MATERIAL DATA'!$F$5:$F$104,,)*$BP34/1000),"")</f>
        <v/>
      </c>
      <c r="BY34" s="771" t="str">
        <f>IFERROR((_xlfn.XLOOKUP($BL34,'LIFECYCLE MATERIAL DATA'!$A$5:$A$104,'LIFECYCLE MATERIAL DATA'!$G$5:$G$104,,)*$BQ34/1000++_xlfn.XLOOKUP('Project Info'!$C$15,'LIFECYCLE MATERIAL DATA'!$A$5:$A$104,'LIFECYCLE MATERIAL DATA'!$G$5:$G$104,,)*$BP34/1000),"")</f>
        <v/>
      </c>
      <c r="BZ34" s="745" t="str">
        <f>IFERROR(_xlfn.XLOOKUP('Scheme 5'!$BL34,'LIFECYCLE MATERIAL DATA'!$A$5:$A$104,'LIFECYCLE MATERIAL DATA'!$H$5:$H$104,,)*SUM($BX34+$BY34+$CB34+$CC34), "")</f>
        <v/>
      </c>
      <c r="CA34" s="185"/>
      <c r="CB34" s="743" t="str">
        <f>IFERROR((_xlfn.XLOOKUP($BL34,'LIFECYCLE MATERIAL DATA'!$A$5:$A$104, 'LIFECYCLE MATERIAL DATA'!$M$5:$M$104)*$BQ34/1000++_xlfn.XLOOKUP('Project Info'!$C$15,'LIFECYCLE MATERIAL DATA'!$A$5:$A$104,'LIFECYCLE MATERIAL DATA'!$M$5:$M$104)*$BP34/1000),"")</f>
        <v/>
      </c>
      <c r="CC34" s="745">
        <f>IFERROR(IF(OR($B34="Timber",$C34="Timber_EPD", $C34="Bamboo"),_xlfn.XLOOKUP($BL34,'LIFECYCLE MATERIAL DATA Master'!$A$5:$A$104,'LIFECYCLE MATERIAL DATA Master'!$E$5:$E$104,,)*$BQ34,0),"")/1000</f>
        <v>0</v>
      </c>
      <c r="CD34" s="185" t="str">
        <f>IFERROR((_xlfn.XLOOKUP($BL34,'LIFECYCLE MATERIAL DATA'!$A$5:$A$104,'LIFECYCLE MATERIAL DATA'!$N$5:$N$104,,)*$BQ34/1000++_xlfn.XLOOKUP('Project Info'!$C$15,'LIFECYCLE MATERIAL DATA'!$A$5:$A$104,'LIFECYCLE MATERIAL DATA'!$N$5:$N$104,,)*$BP34/1000),"")</f>
        <v/>
      </c>
      <c r="CE34" s="743"/>
      <c r="CF34" s="743"/>
      <c r="CG34" s="743"/>
      <c r="CH34" s="772">
        <f>IFERROR(1+_xlfn.XLOOKUP($BL34,'LIFECYCLE MATERIAL DATA'!$A$5:$A$104,'LIFECYCLE MATERIAL DATA'!$H$5:$H$104,,),0)</f>
        <v>0</v>
      </c>
      <c r="CI34" s="765">
        <f t="shared" si="97"/>
        <v>0</v>
      </c>
      <c r="CJ34" s="773">
        <f t="shared" si="13"/>
        <v>0</v>
      </c>
      <c r="CK34" s="774">
        <f t="shared" si="14"/>
        <v>0</v>
      </c>
      <c r="CL34" s="767">
        <f t="shared" si="26"/>
        <v>0</v>
      </c>
      <c r="CM34" s="775">
        <f t="shared" si="27"/>
        <v>0</v>
      </c>
      <c r="CN34" s="769">
        <v>0</v>
      </c>
      <c r="CO34" s="745">
        <f t="shared" si="15"/>
        <v>0</v>
      </c>
      <c r="CP34" s="745">
        <f t="shared" si="15"/>
        <v>0</v>
      </c>
      <c r="CQ34" s="745">
        <f t="shared" ref="CQ34:DV34" si="123">IF(CQ$11&gt;=DESIGN_LIFE,CP34,IF(AND(CQ$11&gt;0,$CK34&lt;&gt;0),IF(INT((CQ$11)/(DESIGN_LIFE/$CK34))=((CQ$11)/(DESIGN_LIFE/$CK34)),$CM34+CP34,CP34),CP34))</f>
        <v>0</v>
      </c>
      <c r="CR34" s="745">
        <f t="shared" si="123"/>
        <v>0</v>
      </c>
      <c r="CS34" s="745">
        <f t="shared" si="123"/>
        <v>0</v>
      </c>
      <c r="CT34" s="745">
        <f t="shared" si="123"/>
        <v>0</v>
      </c>
      <c r="CU34" s="745">
        <f t="shared" si="123"/>
        <v>0</v>
      </c>
      <c r="CV34" s="745">
        <f t="shared" si="123"/>
        <v>0</v>
      </c>
      <c r="CW34" s="745">
        <f t="shared" si="123"/>
        <v>0</v>
      </c>
      <c r="CX34" s="745">
        <f t="shared" si="123"/>
        <v>0</v>
      </c>
      <c r="CY34" s="745">
        <f t="shared" si="123"/>
        <v>0</v>
      </c>
      <c r="CZ34" s="745">
        <f t="shared" si="123"/>
        <v>0</v>
      </c>
      <c r="DA34" s="745">
        <f t="shared" si="123"/>
        <v>0</v>
      </c>
      <c r="DB34" s="745">
        <f t="shared" si="123"/>
        <v>0</v>
      </c>
      <c r="DC34" s="745">
        <f t="shared" si="123"/>
        <v>0</v>
      </c>
      <c r="DD34" s="745">
        <f t="shared" si="123"/>
        <v>0</v>
      </c>
      <c r="DE34" s="745">
        <f t="shared" si="123"/>
        <v>0</v>
      </c>
      <c r="DF34" s="745">
        <f t="shared" si="123"/>
        <v>0</v>
      </c>
      <c r="DG34" s="745">
        <f t="shared" si="123"/>
        <v>0</v>
      </c>
      <c r="DH34" s="745">
        <f t="shared" si="123"/>
        <v>0</v>
      </c>
      <c r="DI34" s="745">
        <f t="shared" si="123"/>
        <v>0</v>
      </c>
      <c r="DJ34" s="745">
        <f t="shared" si="123"/>
        <v>0</v>
      </c>
      <c r="DK34" s="745">
        <f t="shared" si="123"/>
        <v>0</v>
      </c>
      <c r="DL34" s="745">
        <f t="shared" si="123"/>
        <v>0</v>
      </c>
      <c r="DM34" s="745">
        <f t="shared" si="123"/>
        <v>0</v>
      </c>
      <c r="DN34" s="745">
        <f t="shared" si="123"/>
        <v>0</v>
      </c>
      <c r="DO34" s="745">
        <f t="shared" si="123"/>
        <v>0</v>
      </c>
      <c r="DP34" s="745">
        <f t="shared" si="123"/>
        <v>0</v>
      </c>
      <c r="DQ34" s="745">
        <f t="shared" si="123"/>
        <v>0</v>
      </c>
      <c r="DR34" s="745">
        <f t="shared" si="123"/>
        <v>0</v>
      </c>
      <c r="DS34" s="745">
        <f t="shared" si="123"/>
        <v>0</v>
      </c>
      <c r="DT34" s="745">
        <f t="shared" si="123"/>
        <v>0</v>
      </c>
      <c r="DU34" s="745">
        <f t="shared" si="123"/>
        <v>0</v>
      </c>
      <c r="DV34" s="745">
        <f t="shared" si="123"/>
        <v>0</v>
      </c>
      <c r="DW34" s="745">
        <f t="shared" ref="DW34:FB34" si="124">IF(DW$11&gt;=DESIGN_LIFE,DV34,IF(AND(DW$11&gt;0,$CK34&lt;&gt;0),IF(INT((DW$11)/(DESIGN_LIFE/$CK34))=((DW$11)/(DESIGN_LIFE/$CK34)),$CM34+DV34,DV34),DV34))</f>
        <v>0</v>
      </c>
      <c r="DX34" s="745">
        <f t="shared" si="124"/>
        <v>0</v>
      </c>
      <c r="DY34" s="745">
        <f t="shared" si="124"/>
        <v>0</v>
      </c>
      <c r="DZ34" s="745">
        <f t="shared" si="124"/>
        <v>0</v>
      </c>
      <c r="EA34" s="745">
        <f t="shared" si="124"/>
        <v>0</v>
      </c>
      <c r="EB34" s="745">
        <f t="shared" si="124"/>
        <v>0</v>
      </c>
      <c r="EC34" s="745">
        <f t="shared" si="124"/>
        <v>0</v>
      </c>
      <c r="ED34" s="745">
        <f t="shared" si="124"/>
        <v>0</v>
      </c>
      <c r="EE34" s="745">
        <f t="shared" si="124"/>
        <v>0</v>
      </c>
      <c r="EF34" s="745">
        <f t="shared" si="124"/>
        <v>0</v>
      </c>
      <c r="EG34" s="745">
        <f t="shared" si="124"/>
        <v>0</v>
      </c>
      <c r="EH34" s="745">
        <f t="shared" si="124"/>
        <v>0</v>
      </c>
      <c r="EI34" s="745">
        <f t="shared" si="124"/>
        <v>0</v>
      </c>
      <c r="EJ34" s="745">
        <f t="shared" si="124"/>
        <v>0</v>
      </c>
      <c r="EK34" s="745">
        <f t="shared" si="124"/>
        <v>0</v>
      </c>
      <c r="EL34" s="745">
        <f t="shared" si="124"/>
        <v>0</v>
      </c>
      <c r="EM34" s="745">
        <f t="shared" si="124"/>
        <v>0</v>
      </c>
      <c r="EN34" s="745">
        <f t="shared" si="124"/>
        <v>0</v>
      </c>
      <c r="EO34" s="745">
        <f t="shared" si="124"/>
        <v>0</v>
      </c>
      <c r="EP34" s="745">
        <f t="shared" si="124"/>
        <v>0</v>
      </c>
      <c r="EQ34" s="745">
        <f t="shared" si="124"/>
        <v>0</v>
      </c>
      <c r="ER34" s="745">
        <f t="shared" si="124"/>
        <v>0</v>
      </c>
      <c r="ES34" s="745">
        <f t="shared" si="124"/>
        <v>0</v>
      </c>
      <c r="ET34" s="745">
        <f t="shared" si="124"/>
        <v>0</v>
      </c>
      <c r="EU34" s="745">
        <f t="shared" si="124"/>
        <v>0</v>
      </c>
      <c r="EV34" s="745">
        <f t="shared" si="124"/>
        <v>0</v>
      </c>
      <c r="EW34" s="745">
        <f t="shared" si="124"/>
        <v>0</v>
      </c>
      <c r="EX34" s="745">
        <f t="shared" si="124"/>
        <v>0</v>
      </c>
      <c r="EY34" s="745">
        <f t="shared" si="124"/>
        <v>0</v>
      </c>
      <c r="EZ34" s="745">
        <f t="shared" si="124"/>
        <v>0</v>
      </c>
      <c r="FA34" s="745">
        <f t="shared" si="124"/>
        <v>0</v>
      </c>
      <c r="FB34" s="745">
        <f t="shared" si="124"/>
        <v>0</v>
      </c>
      <c r="FC34" s="745">
        <f t="shared" ref="FC34:GH34" si="125">IF(FC$11&gt;=DESIGN_LIFE,FB34,IF(AND(FC$11&gt;0,$CK34&lt;&gt;0),IF(INT((FC$11)/(DESIGN_LIFE/$CK34))=((FC$11)/(DESIGN_LIFE/$CK34)),$CM34+FB34,FB34),FB34))</f>
        <v>0</v>
      </c>
      <c r="FD34" s="745">
        <f t="shared" si="125"/>
        <v>0</v>
      </c>
      <c r="FE34" s="745">
        <f t="shared" si="125"/>
        <v>0</v>
      </c>
      <c r="FF34" s="745">
        <f t="shared" si="125"/>
        <v>0</v>
      </c>
      <c r="FG34" s="745">
        <f t="shared" si="125"/>
        <v>0</v>
      </c>
      <c r="FH34" s="745">
        <f t="shared" si="125"/>
        <v>0</v>
      </c>
      <c r="FI34" s="745">
        <f t="shared" si="125"/>
        <v>0</v>
      </c>
      <c r="FJ34" s="745">
        <f t="shared" si="125"/>
        <v>0</v>
      </c>
      <c r="FK34" s="745">
        <f t="shared" si="125"/>
        <v>0</v>
      </c>
      <c r="FL34" s="745">
        <f t="shared" si="125"/>
        <v>0</v>
      </c>
      <c r="FM34" s="745">
        <f t="shared" si="125"/>
        <v>0</v>
      </c>
      <c r="FN34" s="745">
        <f t="shared" si="125"/>
        <v>0</v>
      </c>
      <c r="FO34" s="745">
        <f t="shared" si="125"/>
        <v>0</v>
      </c>
      <c r="FP34" s="745">
        <f t="shared" si="125"/>
        <v>0</v>
      </c>
      <c r="FQ34" s="745">
        <f t="shared" si="125"/>
        <v>0</v>
      </c>
      <c r="FR34" s="745">
        <f t="shared" si="125"/>
        <v>0</v>
      </c>
      <c r="FS34" s="745">
        <f t="shared" si="125"/>
        <v>0</v>
      </c>
      <c r="FT34" s="745">
        <f t="shared" si="125"/>
        <v>0</v>
      </c>
      <c r="FU34" s="745">
        <f t="shared" si="125"/>
        <v>0</v>
      </c>
      <c r="FV34" s="745">
        <f t="shared" si="125"/>
        <v>0</v>
      </c>
      <c r="FW34" s="745">
        <f t="shared" si="125"/>
        <v>0</v>
      </c>
      <c r="FX34" s="745">
        <f t="shared" si="125"/>
        <v>0</v>
      </c>
      <c r="FY34" s="745">
        <f t="shared" si="125"/>
        <v>0</v>
      </c>
      <c r="FZ34" s="745">
        <f t="shared" si="125"/>
        <v>0</v>
      </c>
      <c r="GA34" s="745">
        <f t="shared" si="125"/>
        <v>0</v>
      </c>
      <c r="GB34" s="745">
        <f t="shared" si="125"/>
        <v>0</v>
      </c>
      <c r="GC34" s="745">
        <f t="shared" si="125"/>
        <v>0</v>
      </c>
      <c r="GD34" s="745">
        <f t="shared" si="125"/>
        <v>0</v>
      </c>
      <c r="GE34" s="745">
        <f t="shared" si="125"/>
        <v>0</v>
      </c>
      <c r="GF34" s="745">
        <f t="shared" si="125"/>
        <v>0</v>
      </c>
      <c r="GG34" s="745">
        <f t="shared" si="125"/>
        <v>0</v>
      </c>
      <c r="GH34" s="745">
        <f t="shared" si="125"/>
        <v>0</v>
      </c>
      <c r="GI34" s="745">
        <f t="shared" ref="GI34:HG34" si="126">IF(GI$11&gt;=DESIGN_LIFE,GH34,IF(AND(GI$11&gt;0,$CK34&lt;&gt;0),IF(INT((GI$11)/(DESIGN_LIFE/$CK34))=((GI$11)/(DESIGN_LIFE/$CK34)),$CM34+GH34,GH34),GH34))</f>
        <v>0</v>
      </c>
      <c r="GJ34" s="745">
        <f t="shared" si="126"/>
        <v>0</v>
      </c>
      <c r="GK34" s="745">
        <f t="shared" si="126"/>
        <v>0</v>
      </c>
      <c r="GL34" s="745">
        <f t="shared" si="126"/>
        <v>0</v>
      </c>
      <c r="GM34" s="745">
        <f t="shared" si="126"/>
        <v>0</v>
      </c>
      <c r="GN34" s="745">
        <f t="shared" si="126"/>
        <v>0</v>
      </c>
      <c r="GO34" s="745">
        <f t="shared" si="126"/>
        <v>0</v>
      </c>
      <c r="GP34" s="745">
        <f t="shared" si="126"/>
        <v>0</v>
      </c>
      <c r="GQ34" s="745">
        <f t="shared" si="126"/>
        <v>0</v>
      </c>
      <c r="GR34" s="745">
        <f t="shared" si="126"/>
        <v>0</v>
      </c>
      <c r="GS34" s="745">
        <f t="shared" si="126"/>
        <v>0</v>
      </c>
      <c r="GT34" s="745">
        <f t="shared" si="126"/>
        <v>0</v>
      </c>
      <c r="GU34" s="745">
        <f t="shared" si="126"/>
        <v>0</v>
      </c>
      <c r="GV34" s="745">
        <f t="shared" si="126"/>
        <v>0</v>
      </c>
      <c r="GW34" s="745">
        <f t="shared" si="126"/>
        <v>0</v>
      </c>
      <c r="GX34" s="745">
        <f t="shared" si="126"/>
        <v>0</v>
      </c>
      <c r="GY34" s="745">
        <f t="shared" si="126"/>
        <v>0</v>
      </c>
      <c r="GZ34" s="745">
        <f t="shared" si="126"/>
        <v>0</v>
      </c>
      <c r="HA34" s="745">
        <f t="shared" si="126"/>
        <v>0</v>
      </c>
      <c r="HB34" s="745">
        <f t="shared" si="126"/>
        <v>0</v>
      </c>
      <c r="HC34" s="745">
        <f t="shared" si="126"/>
        <v>0</v>
      </c>
      <c r="HD34" s="745">
        <f t="shared" si="126"/>
        <v>0</v>
      </c>
      <c r="HE34" s="745">
        <f t="shared" si="126"/>
        <v>0</v>
      </c>
      <c r="HF34" s="745">
        <f t="shared" si="126"/>
        <v>0</v>
      </c>
      <c r="HG34" s="745">
        <f t="shared" si="126"/>
        <v>0</v>
      </c>
      <c r="HH34" s="185"/>
    </row>
    <row r="35" spans="1:216" s="99" customFormat="1" ht="20.100000000000001" customHeight="1">
      <c r="A35" s="520" t="str">
        <f t="shared" si="4"/>
        <v>LST_STR_ELEMENT</v>
      </c>
      <c r="B35" s="629"/>
      <c r="C35" s="628"/>
      <c r="D35" s="626"/>
      <c r="E35" s="627"/>
      <c r="F35" s="626"/>
      <c r="G35" s="350" t="e">
        <f>IF(TYPOLOGY = "Bridge", _xlfn.XLOOKUP($E35, BRIDGE_STR_ELEMENT, 'MATERIAL DATA'!$R$36:$R$74,,), _xlfn.XLOOKUP($BL35, 'LIFECYCLE MATERIAL DATA'!$A$5:$A$104, 'LIFECYCLE MATERIAL DATA'!$Q$5:$Q$104,,))</f>
        <v>#N/A</v>
      </c>
      <c r="H35" s="630"/>
      <c r="I35" s="631"/>
      <c r="J35" s="737"/>
      <c r="K35" s="626"/>
      <c r="L35" s="632"/>
      <c r="M35" s="400"/>
      <c r="N35" s="156">
        <f t="shared" si="92"/>
        <v>0</v>
      </c>
      <c r="O35" s="157" t="str">
        <f t="shared" si="20"/>
        <v/>
      </c>
      <c r="P35" s="158" t="str">
        <f t="shared" si="21"/>
        <v/>
      </c>
      <c r="Q35" s="158" t="str" cm="1">
        <f t="array" ref="Q35">IFERROR(_xlfn.IFS(AND($I35 = "Yes", $J35 =1),(($BX35+$BU35)/($J35) + ($BY35+$BR35 +$BZ35)),AND($I35 = "Yes", $J35 &gt;1), (($BX35+$BU35)/($J35) + ($BY35*2 +$BZ35)) ), "")</f>
        <v/>
      </c>
      <c r="R35" s="158" t="str">
        <f t="shared" si="5"/>
        <v/>
      </c>
      <c r="S35" s="159">
        <f t="shared" si="22"/>
        <v>0</v>
      </c>
      <c r="T35" s="159" t="str">
        <f t="shared" si="45"/>
        <v/>
      </c>
      <c r="U35" s="158" t="str">
        <f t="shared" si="33"/>
        <v/>
      </c>
      <c r="V35" s="396" t="str">
        <f t="shared" si="23"/>
        <v/>
      </c>
      <c r="W35" s="156" t="str">
        <f t="shared" si="7"/>
        <v/>
      </c>
      <c r="X35" s="160">
        <f t="shared" si="8"/>
        <v>0</v>
      </c>
      <c r="Y35" s="274" t="s">
        <v>415</v>
      </c>
      <c r="Z35" s="745" t="str">
        <f>'MATERIAL DATA'!$Q59</f>
        <v>4.3.1 Expansion joints</v>
      </c>
      <c r="AA35" s="768">
        <f t="shared" si="62"/>
        <v>0</v>
      </c>
      <c r="AB35" s="185"/>
      <c r="AC35" s="185"/>
      <c r="AD35" s="185"/>
      <c r="AE35" s="185"/>
      <c r="AF35" s="185"/>
      <c r="AG35" s="185"/>
      <c r="AH35" s="185"/>
      <c r="AI35" s="185"/>
      <c r="AJ35" s="185"/>
      <c r="AK35" s="185"/>
      <c r="AL35" s="185"/>
      <c r="AM35" s="185"/>
      <c r="AN35" s="185"/>
      <c r="AO35" s="185"/>
      <c r="AP35" s="185"/>
      <c r="AQ35" s="185"/>
      <c r="AR35" s="185"/>
      <c r="AS35" s="185"/>
      <c r="AT35" s="185"/>
      <c r="AU35" s="185"/>
      <c r="AV35" s="185"/>
      <c r="AW35" s="185"/>
      <c r="AX35" s="185"/>
      <c r="AY35" s="185"/>
      <c r="AZ35" s="185"/>
      <c r="BA35" s="185"/>
      <c r="BB35" s="185"/>
      <c r="BC35" s="185"/>
      <c r="BD35" s="185"/>
      <c r="BE35" s="185"/>
      <c r="BF35" s="185"/>
      <c r="BG35" s="185"/>
      <c r="BH35" s="185"/>
      <c r="BI35" s="185"/>
      <c r="BJ35" s="185"/>
      <c r="BK35" s="209" t="str">
        <f t="shared" si="114"/>
        <v>ER</v>
      </c>
      <c r="BL35" s="209" t="str">
        <f t="shared" si="9"/>
        <v xml:space="preserve"> -  - </v>
      </c>
      <c r="BM35" s="745" t="str" cm="1">
        <f t="array" ref="BM35">_xlfn.IFS(OR(AND(TYPOLOGY &lt;&gt; "Bridge", B35="concrete",D35&lt;&gt;"Reinforced - 150mm hollow core slab"),C35="Concrete_EPD",),"Reinforcement",(OR(AND(TYPOLOGY="Bridge",B35="concrete",D35&lt;&gt;"Reinforced - 150mm hollow core slab"),C35="Concrete_EPD",)),"Bridge_Reinforcement",TRUE, "No_Reinforcement")</f>
        <v>No_Reinforcement</v>
      </c>
      <c r="BN35" s="186" t="e">
        <f>_xlfn.XLOOKUP($BL35,'LIFECYCLE MATERIAL DATA'!$A$5:$A$104,'LIFECYCLE MATERIAL DATA'!$D$5:$D$104,)</f>
        <v>#N/A</v>
      </c>
      <c r="BO35" s="186">
        <f>IFERROR(IF(M35&lt;&gt;0,_xlfn.XLOOKUP(M35,'Custom Data'!S16:S45,'Custom Data'!T16:T45,,-1),0),0)</f>
        <v>0</v>
      </c>
      <c r="BP35" s="186">
        <f t="shared" si="10"/>
        <v>0</v>
      </c>
      <c r="BQ35" s="846" t="str">
        <f t="shared" si="11"/>
        <v>ER</v>
      </c>
      <c r="BR35" s="745" t="str">
        <f>IFERROR(_xlfn.XLOOKUP($BL35,'LIFECYCLE MATERIAL DATA'!$A$5:$A$104,'LIFECYCLE MATERIAL DATA'!$I$5:$I$104,,)*($BQ35/1000)+_xlfn.XLOOKUP('Project Info'!$C$15,'LIFECYCLE MATERIAL DATA'!$A$5:$A$104,'LIFECYCLE MATERIAL DATA'!$I$5:$I$104,,)*($BP35/1000),"")</f>
        <v/>
      </c>
      <c r="BS35" s="745" t="str">
        <f>IFERROR(_xlfn.XLOOKUP($BL35,'LIFECYCLE MATERIAL DATA'!$A$5:$A$104, 'LIFECYCLE MATERIAL DATA'!$J$5:$J$104,,)*($BQ35/1000)+_xlfn.XLOOKUP('Project Info'!$C$15,'LIFECYCLE MATERIAL DATA'!$A$5:$A$104,'LIFECYCLE MATERIAL DATA'!$J$5:$J$104,,)*($BP35/1000),"")</f>
        <v/>
      </c>
      <c r="BT35" s="745" t="str">
        <f>IFERROR(_xlfn.XLOOKUP($BL35,'LIFECYCLE MATERIAL DATA'!$A$5:$A$104, 'LIFECYCLE MATERIAL DATA'!$K$5:$K$104,,)*($BQ35/1000),"")</f>
        <v/>
      </c>
      <c r="BU35" s="185" t="str">
        <f>IFERROR(_xlfn.XLOOKUP($BL35,'LIFECYCLE MATERIAL DATA'!$A$5:$A$104,'LIFECYCLE MATERIAL DATA'!$L$5:$L$104,,)*($BQ35/1000)+_xlfn.XLOOKUP('Project Info'!$C$15,'LIFECYCLE MATERIAL DATA'!$A$5:$A$104,'LIFECYCLE MATERIAL DATA'!$L$5:$L$104,,)*($BP35/1000),"")</f>
        <v/>
      </c>
      <c r="BV35" s="745" t="str">
        <f t="shared" si="25"/>
        <v/>
      </c>
      <c r="BW35" s="745" t="str">
        <f>IF($K35='MATERIAL DATA'!$O$5,$L35, IF($K35='MATERIAL DATA'!$O$6,$L35/(1000*'Scheme 5'!$BN35),""))</f>
        <v/>
      </c>
      <c r="BX35" s="745" t="str">
        <f>IFERROR(((_xlfn.XLOOKUP($BL35,'LIFECYCLE MATERIAL DATA'!$A$5:$A$104,'LIFECYCLE MATERIAL DATA'!$F$5:$F$104,,))*$BQ35/1000+_xlfn.XLOOKUP('Project Info'!$C$15,'LIFECYCLE MATERIAL DATA'!$A$5:$A$104,'LIFECYCLE MATERIAL DATA'!$F$5:$F$104,,)*$BP35/1000),"")</f>
        <v/>
      </c>
      <c r="BY35" s="771" t="str">
        <f>IFERROR((_xlfn.XLOOKUP($BL35,'LIFECYCLE MATERIAL DATA'!$A$5:$A$104,'LIFECYCLE MATERIAL DATA'!$G$5:$G$104,,)*$BQ35/1000++_xlfn.XLOOKUP('Project Info'!$C$15,'LIFECYCLE MATERIAL DATA'!$A$5:$A$104,'LIFECYCLE MATERIAL DATA'!$G$5:$G$104,,)*$BP35/1000),"")</f>
        <v/>
      </c>
      <c r="BZ35" s="745" t="str">
        <f>IFERROR(_xlfn.XLOOKUP('Scheme 5'!$BL35,'LIFECYCLE MATERIAL DATA'!$A$5:$A$104,'LIFECYCLE MATERIAL DATA'!$H$5:$H$104,,)*SUM($BX35+$BY35+$CB35+$CC35), "")</f>
        <v/>
      </c>
      <c r="CA35" s="185"/>
      <c r="CB35" s="743" t="str">
        <f>IFERROR((_xlfn.XLOOKUP($BL35,'LIFECYCLE MATERIAL DATA'!$A$5:$A$104, 'LIFECYCLE MATERIAL DATA'!$M$5:$M$104)*$BQ35/1000++_xlfn.XLOOKUP('Project Info'!$C$15,'LIFECYCLE MATERIAL DATA'!$A$5:$A$104,'LIFECYCLE MATERIAL DATA'!$M$5:$M$104)*$BP35/1000),"")</f>
        <v/>
      </c>
      <c r="CC35" s="745">
        <f>IFERROR(IF(OR($B35="Timber",$C35="Timber_EPD", $C35="Bamboo"),_xlfn.XLOOKUP($BL35,'LIFECYCLE MATERIAL DATA Master'!$A$5:$A$104,'LIFECYCLE MATERIAL DATA Master'!$E$5:$E$104,,)*$BQ35,0),"")/1000</f>
        <v>0</v>
      </c>
      <c r="CD35" s="185" t="str">
        <f>IFERROR((_xlfn.XLOOKUP($BL35,'LIFECYCLE MATERIAL DATA'!$A$5:$A$104,'LIFECYCLE MATERIAL DATA'!$N$5:$N$104,,)*$BQ35/1000++_xlfn.XLOOKUP('Project Info'!$C$15,'LIFECYCLE MATERIAL DATA'!$A$5:$A$104,'LIFECYCLE MATERIAL DATA'!$N$5:$N$104,,)*$BP35/1000),"")</f>
        <v/>
      </c>
      <c r="CE35" s="743"/>
      <c r="CF35" s="743"/>
      <c r="CG35" s="743"/>
      <c r="CH35" s="772">
        <f>IFERROR(1+_xlfn.XLOOKUP($BL35,'LIFECYCLE MATERIAL DATA'!$A$5:$A$104,'LIFECYCLE MATERIAL DATA'!$H$5:$H$104,,),0)</f>
        <v>0</v>
      </c>
      <c r="CI35" s="765">
        <f t="shared" si="97"/>
        <v>0</v>
      </c>
      <c r="CJ35" s="773">
        <f t="shared" si="13"/>
        <v>0</v>
      </c>
      <c r="CK35" s="774">
        <f t="shared" si="14"/>
        <v>0</v>
      </c>
      <c r="CL35" s="767">
        <f t="shared" si="26"/>
        <v>0</v>
      </c>
      <c r="CM35" s="775">
        <f t="shared" si="27"/>
        <v>0</v>
      </c>
      <c r="CN35" s="769">
        <v>0</v>
      </c>
      <c r="CO35" s="745">
        <f t="shared" si="15"/>
        <v>0</v>
      </c>
      <c r="CP35" s="745">
        <f t="shared" si="15"/>
        <v>0</v>
      </c>
      <c r="CQ35" s="745">
        <f t="shared" ref="CQ35:DV35" si="127">IF(CQ$11&gt;=DESIGN_LIFE,CP35,IF(AND(CQ$11&gt;0,$CK35&lt;&gt;0),IF(INT((CQ$11)/(DESIGN_LIFE/$CK35))=((CQ$11)/(DESIGN_LIFE/$CK35)),$CM35+CP35,CP35),CP35))</f>
        <v>0</v>
      </c>
      <c r="CR35" s="745">
        <f t="shared" si="127"/>
        <v>0</v>
      </c>
      <c r="CS35" s="745">
        <f t="shared" si="127"/>
        <v>0</v>
      </c>
      <c r="CT35" s="745">
        <f t="shared" si="127"/>
        <v>0</v>
      </c>
      <c r="CU35" s="745">
        <f t="shared" si="127"/>
        <v>0</v>
      </c>
      <c r="CV35" s="745">
        <f t="shared" si="127"/>
        <v>0</v>
      </c>
      <c r="CW35" s="745">
        <f t="shared" si="127"/>
        <v>0</v>
      </c>
      <c r="CX35" s="745">
        <f t="shared" si="127"/>
        <v>0</v>
      </c>
      <c r="CY35" s="745">
        <f t="shared" si="127"/>
        <v>0</v>
      </c>
      <c r="CZ35" s="745">
        <f t="shared" si="127"/>
        <v>0</v>
      </c>
      <c r="DA35" s="745">
        <f t="shared" si="127"/>
        <v>0</v>
      </c>
      <c r="DB35" s="745">
        <f t="shared" si="127"/>
        <v>0</v>
      </c>
      <c r="DC35" s="745">
        <f t="shared" si="127"/>
        <v>0</v>
      </c>
      <c r="DD35" s="745">
        <f t="shared" si="127"/>
        <v>0</v>
      </c>
      <c r="DE35" s="745">
        <f t="shared" si="127"/>
        <v>0</v>
      </c>
      <c r="DF35" s="745">
        <f t="shared" si="127"/>
        <v>0</v>
      </c>
      <c r="DG35" s="745">
        <f t="shared" si="127"/>
        <v>0</v>
      </c>
      <c r="DH35" s="745">
        <f t="shared" si="127"/>
        <v>0</v>
      </c>
      <c r="DI35" s="745">
        <f t="shared" si="127"/>
        <v>0</v>
      </c>
      <c r="DJ35" s="745">
        <f t="shared" si="127"/>
        <v>0</v>
      </c>
      <c r="DK35" s="745">
        <f t="shared" si="127"/>
        <v>0</v>
      </c>
      <c r="DL35" s="745">
        <f t="shared" si="127"/>
        <v>0</v>
      </c>
      <c r="DM35" s="745">
        <f t="shared" si="127"/>
        <v>0</v>
      </c>
      <c r="DN35" s="745">
        <f t="shared" si="127"/>
        <v>0</v>
      </c>
      <c r="DO35" s="745">
        <f t="shared" si="127"/>
        <v>0</v>
      </c>
      <c r="DP35" s="745">
        <f t="shared" si="127"/>
        <v>0</v>
      </c>
      <c r="DQ35" s="745">
        <f t="shared" si="127"/>
        <v>0</v>
      </c>
      <c r="DR35" s="745">
        <f t="shared" si="127"/>
        <v>0</v>
      </c>
      <c r="DS35" s="745">
        <f t="shared" si="127"/>
        <v>0</v>
      </c>
      <c r="DT35" s="745">
        <f t="shared" si="127"/>
        <v>0</v>
      </c>
      <c r="DU35" s="745">
        <f t="shared" si="127"/>
        <v>0</v>
      </c>
      <c r="DV35" s="745">
        <f t="shared" si="127"/>
        <v>0</v>
      </c>
      <c r="DW35" s="745">
        <f t="shared" ref="DW35:FB35" si="128">IF(DW$11&gt;=DESIGN_LIFE,DV35,IF(AND(DW$11&gt;0,$CK35&lt;&gt;0),IF(INT((DW$11)/(DESIGN_LIFE/$CK35))=((DW$11)/(DESIGN_LIFE/$CK35)),$CM35+DV35,DV35),DV35))</f>
        <v>0</v>
      </c>
      <c r="DX35" s="745">
        <f t="shared" si="128"/>
        <v>0</v>
      </c>
      <c r="DY35" s="745">
        <f t="shared" si="128"/>
        <v>0</v>
      </c>
      <c r="DZ35" s="745">
        <f t="shared" si="128"/>
        <v>0</v>
      </c>
      <c r="EA35" s="745">
        <f t="shared" si="128"/>
        <v>0</v>
      </c>
      <c r="EB35" s="745">
        <f t="shared" si="128"/>
        <v>0</v>
      </c>
      <c r="EC35" s="745">
        <f t="shared" si="128"/>
        <v>0</v>
      </c>
      <c r="ED35" s="745">
        <f t="shared" si="128"/>
        <v>0</v>
      </c>
      <c r="EE35" s="745">
        <f t="shared" si="128"/>
        <v>0</v>
      </c>
      <c r="EF35" s="745">
        <f t="shared" si="128"/>
        <v>0</v>
      </c>
      <c r="EG35" s="745">
        <f t="shared" si="128"/>
        <v>0</v>
      </c>
      <c r="EH35" s="745">
        <f t="shared" si="128"/>
        <v>0</v>
      </c>
      <c r="EI35" s="745">
        <f t="shared" si="128"/>
        <v>0</v>
      </c>
      <c r="EJ35" s="745">
        <f t="shared" si="128"/>
        <v>0</v>
      </c>
      <c r="EK35" s="745">
        <f t="shared" si="128"/>
        <v>0</v>
      </c>
      <c r="EL35" s="745">
        <f t="shared" si="128"/>
        <v>0</v>
      </c>
      <c r="EM35" s="745">
        <f t="shared" si="128"/>
        <v>0</v>
      </c>
      <c r="EN35" s="745">
        <f t="shared" si="128"/>
        <v>0</v>
      </c>
      <c r="EO35" s="745">
        <f t="shared" si="128"/>
        <v>0</v>
      </c>
      <c r="EP35" s="745">
        <f t="shared" si="128"/>
        <v>0</v>
      </c>
      <c r="EQ35" s="745">
        <f t="shared" si="128"/>
        <v>0</v>
      </c>
      <c r="ER35" s="745">
        <f t="shared" si="128"/>
        <v>0</v>
      </c>
      <c r="ES35" s="745">
        <f t="shared" si="128"/>
        <v>0</v>
      </c>
      <c r="ET35" s="745">
        <f t="shared" si="128"/>
        <v>0</v>
      </c>
      <c r="EU35" s="745">
        <f t="shared" si="128"/>
        <v>0</v>
      </c>
      <c r="EV35" s="745">
        <f t="shared" si="128"/>
        <v>0</v>
      </c>
      <c r="EW35" s="745">
        <f t="shared" si="128"/>
        <v>0</v>
      </c>
      <c r="EX35" s="745">
        <f t="shared" si="128"/>
        <v>0</v>
      </c>
      <c r="EY35" s="745">
        <f t="shared" si="128"/>
        <v>0</v>
      </c>
      <c r="EZ35" s="745">
        <f t="shared" si="128"/>
        <v>0</v>
      </c>
      <c r="FA35" s="745">
        <f t="shared" si="128"/>
        <v>0</v>
      </c>
      <c r="FB35" s="745">
        <f t="shared" si="128"/>
        <v>0</v>
      </c>
      <c r="FC35" s="745">
        <f t="shared" ref="FC35:GH35" si="129">IF(FC$11&gt;=DESIGN_LIFE,FB35,IF(AND(FC$11&gt;0,$CK35&lt;&gt;0),IF(INT((FC$11)/(DESIGN_LIFE/$CK35))=((FC$11)/(DESIGN_LIFE/$CK35)),$CM35+FB35,FB35),FB35))</f>
        <v>0</v>
      </c>
      <c r="FD35" s="745">
        <f t="shared" si="129"/>
        <v>0</v>
      </c>
      <c r="FE35" s="745">
        <f t="shared" si="129"/>
        <v>0</v>
      </c>
      <c r="FF35" s="745">
        <f t="shared" si="129"/>
        <v>0</v>
      </c>
      <c r="FG35" s="745">
        <f t="shared" si="129"/>
        <v>0</v>
      </c>
      <c r="FH35" s="745">
        <f t="shared" si="129"/>
        <v>0</v>
      </c>
      <c r="FI35" s="745">
        <f t="shared" si="129"/>
        <v>0</v>
      </c>
      <c r="FJ35" s="745">
        <f t="shared" si="129"/>
        <v>0</v>
      </c>
      <c r="FK35" s="745">
        <f t="shared" si="129"/>
        <v>0</v>
      </c>
      <c r="FL35" s="745">
        <f t="shared" si="129"/>
        <v>0</v>
      </c>
      <c r="FM35" s="745">
        <f t="shared" si="129"/>
        <v>0</v>
      </c>
      <c r="FN35" s="745">
        <f t="shared" si="129"/>
        <v>0</v>
      </c>
      <c r="FO35" s="745">
        <f t="shared" si="129"/>
        <v>0</v>
      </c>
      <c r="FP35" s="745">
        <f t="shared" si="129"/>
        <v>0</v>
      </c>
      <c r="FQ35" s="745">
        <f t="shared" si="129"/>
        <v>0</v>
      </c>
      <c r="FR35" s="745">
        <f t="shared" si="129"/>
        <v>0</v>
      </c>
      <c r="FS35" s="745">
        <f t="shared" si="129"/>
        <v>0</v>
      </c>
      <c r="FT35" s="745">
        <f t="shared" si="129"/>
        <v>0</v>
      </c>
      <c r="FU35" s="745">
        <f t="shared" si="129"/>
        <v>0</v>
      </c>
      <c r="FV35" s="745">
        <f t="shared" si="129"/>
        <v>0</v>
      </c>
      <c r="FW35" s="745">
        <f t="shared" si="129"/>
        <v>0</v>
      </c>
      <c r="FX35" s="745">
        <f t="shared" si="129"/>
        <v>0</v>
      </c>
      <c r="FY35" s="745">
        <f t="shared" si="129"/>
        <v>0</v>
      </c>
      <c r="FZ35" s="745">
        <f t="shared" si="129"/>
        <v>0</v>
      </c>
      <c r="GA35" s="745">
        <f t="shared" si="129"/>
        <v>0</v>
      </c>
      <c r="GB35" s="745">
        <f t="shared" si="129"/>
        <v>0</v>
      </c>
      <c r="GC35" s="745">
        <f t="shared" si="129"/>
        <v>0</v>
      </c>
      <c r="GD35" s="745">
        <f t="shared" si="129"/>
        <v>0</v>
      </c>
      <c r="GE35" s="745">
        <f t="shared" si="129"/>
        <v>0</v>
      </c>
      <c r="GF35" s="745">
        <f t="shared" si="129"/>
        <v>0</v>
      </c>
      <c r="GG35" s="745">
        <f t="shared" si="129"/>
        <v>0</v>
      </c>
      <c r="GH35" s="745">
        <f t="shared" si="129"/>
        <v>0</v>
      </c>
      <c r="GI35" s="745">
        <f t="shared" ref="GI35:HG35" si="130">IF(GI$11&gt;=DESIGN_LIFE,GH35,IF(AND(GI$11&gt;0,$CK35&lt;&gt;0),IF(INT((GI$11)/(DESIGN_LIFE/$CK35))=((GI$11)/(DESIGN_LIFE/$CK35)),$CM35+GH35,GH35),GH35))</f>
        <v>0</v>
      </c>
      <c r="GJ35" s="745">
        <f t="shared" si="130"/>
        <v>0</v>
      </c>
      <c r="GK35" s="745">
        <f t="shared" si="130"/>
        <v>0</v>
      </c>
      <c r="GL35" s="745">
        <f t="shared" si="130"/>
        <v>0</v>
      </c>
      <c r="GM35" s="745">
        <f t="shared" si="130"/>
        <v>0</v>
      </c>
      <c r="GN35" s="745">
        <f t="shared" si="130"/>
        <v>0</v>
      </c>
      <c r="GO35" s="745">
        <f t="shared" si="130"/>
        <v>0</v>
      </c>
      <c r="GP35" s="745">
        <f t="shared" si="130"/>
        <v>0</v>
      </c>
      <c r="GQ35" s="745">
        <f t="shared" si="130"/>
        <v>0</v>
      </c>
      <c r="GR35" s="745">
        <f t="shared" si="130"/>
        <v>0</v>
      </c>
      <c r="GS35" s="745">
        <f t="shared" si="130"/>
        <v>0</v>
      </c>
      <c r="GT35" s="745">
        <f t="shared" si="130"/>
        <v>0</v>
      </c>
      <c r="GU35" s="745">
        <f t="shared" si="130"/>
        <v>0</v>
      </c>
      <c r="GV35" s="745">
        <f t="shared" si="130"/>
        <v>0</v>
      </c>
      <c r="GW35" s="745">
        <f t="shared" si="130"/>
        <v>0</v>
      </c>
      <c r="GX35" s="745">
        <f t="shared" si="130"/>
        <v>0</v>
      </c>
      <c r="GY35" s="745">
        <f t="shared" si="130"/>
        <v>0</v>
      </c>
      <c r="GZ35" s="745">
        <f t="shared" si="130"/>
        <v>0</v>
      </c>
      <c r="HA35" s="745">
        <f t="shared" si="130"/>
        <v>0</v>
      </c>
      <c r="HB35" s="745">
        <f t="shared" si="130"/>
        <v>0</v>
      </c>
      <c r="HC35" s="745">
        <f t="shared" si="130"/>
        <v>0</v>
      </c>
      <c r="HD35" s="745">
        <f t="shared" si="130"/>
        <v>0</v>
      </c>
      <c r="HE35" s="745">
        <f t="shared" si="130"/>
        <v>0</v>
      </c>
      <c r="HF35" s="745">
        <f t="shared" si="130"/>
        <v>0</v>
      </c>
      <c r="HG35" s="745">
        <f t="shared" si="130"/>
        <v>0</v>
      </c>
      <c r="HH35" s="185"/>
    </row>
    <row r="36" spans="1:216" s="99" customFormat="1" ht="19.899999999999999" customHeight="1">
      <c r="A36" s="520" t="str">
        <f t="shared" si="4"/>
        <v>LST_STR_ELEMENT</v>
      </c>
      <c r="B36" s="629"/>
      <c r="C36" s="628"/>
      <c r="D36" s="626"/>
      <c r="E36" s="627"/>
      <c r="F36" s="626"/>
      <c r="G36" s="350" t="e">
        <f>IF(TYPOLOGY = "Bridge", _xlfn.XLOOKUP($E36, BRIDGE_STR_ELEMENT, 'MATERIAL DATA'!$R$36:$R$74,,), _xlfn.XLOOKUP($BL36, 'LIFECYCLE MATERIAL DATA'!$A$5:$A$104, 'LIFECYCLE MATERIAL DATA'!$Q$5:$Q$104,,))</f>
        <v>#N/A</v>
      </c>
      <c r="H36" s="630"/>
      <c r="I36" s="631"/>
      <c r="J36" s="737"/>
      <c r="K36" s="626"/>
      <c r="L36" s="632"/>
      <c r="M36" s="400"/>
      <c r="N36" s="156">
        <f t="shared" si="92"/>
        <v>0</v>
      </c>
      <c r="O36" s="157" t="str">
        <f t="shared" si="20"/>
        <v/>
      </c>
      <c r="P36" s="158" t="str">
        <f t="shared" si="21"/>
        <v/>
      </c>
      <c r="Q36" s="158" t="str" cm="1">
        <f t="array" ref="Q36">IFERROR(_xlfn.IFS(AND($I36 = "Yes", $J36 =1),(($BX36+$BU36)/($J36) + ($BY36+$BR36 +$BZ36)),AND($I36 = "Yes", $J36 &gt;1), (($BX36+$BU36)/($J36) + ($BY36*2 +$BZ36)) ), "")</f>
        <v/>
      </c>
      <c r="R36" s="158" t="str">
        <f t="shared" si="5"/>
        <v/>
      </c>
      <c r="S36" s="159">
        <f t="shared" si="22"/>
        <v>0</v>
      </c>
      <c r="T36" s="159" t="str">
        <f t="shared" si="45"/>
        <v/>
      </c>
      <c r="U36" s="158" t="str">
        <f t="shared" si="33"/>
        <v/>
      </c>
      <c r="V36" s="396" t="str">
        <f t="shared" si="23"/>
        <v/>
      </c>
      <c r="W36" s="156" t="str">
        <f t="shared" si="7"/>
        <v/>
      </c>
      <c r="X36" s="160">
        <f t="shared" si="8"/>
        <v>0</v>
      </c>
      <c r="Y36" s="274" t="s">
        <v>415</v>
      </c>
      <c r="Z36" s="745" t="str">
        <f>'MATERIAL DATA'!$Q60</f>
        <v>4.4.1 Bearings (mechanical)</v>
      </c>
      <c r="AA36" s="768">
        <f t="shared" si="62"/>
        <v>0</v>
      </c>
      <c r="AB36" s="185"/>
      <c r="AC36" s="185"/>
      <c r="AD36" s="185"/>
      <c r="AE36" s="185"/>
      <c r="AF36" s="185"/>
      <c r="AG36" s="185"/>
      <c r="AH36" s="185"/>
      <c r="AI36" s="185"/>
      <c r="AJ36" s="185"/>
      <c r="AK36" s="185"/>
      <c r="AL36" s="185"/>
      <c r="AM36" s="185"/>
      <c r="AN36" s="185"/>
      <c r="AO36" s="185"/>
      <c r="AP36" s="185"/>
      <c r="AQ36" s="185"/>
      <c r="AR36" s="185"/>
      <c r="AS36" s="185"/>
      <c r="AT36" s="185"/>
      <c r="AU36" s="185"/>
      <c r="AV36" s="185"/>
      <c r="AW36" s="185"/>
      <c r="AX36" s="185"/>
      <c r="AY36" s="185"/>
      <c r="AZ36" s="185"/>
      <c r="BA36" s="185"/>
      <c r="BB36" s="185"/>
      <c r="BC36" s="185"/>
      <c r="BD36" s="185"/>
      <c r="BE36" s="185"/>
      <c r="BF36" s="185"/>
      <c r="BG36" s="185"/>
      <c r="BH36" s="185"/>
      <c r="BI36" s="185"/>
      <c r="BJ36" s="185"/>
      <c r="BK36" s="209" t="str">
        <f t="shared" si="114"/>
        <v>ER</v>
      </c>
      <c r="BL36" s="209" t="str">
        <f t="shared" si="9"/>
        <v xml:space="preserve"> -  - </v>
      </c>
      <c r="BM36" s="745" t="str" cm="1">
        <f t="array" ref="BM36">_xlfn.IFS(OR(AND(TYPOLOGY &lt;&gt; "Bridge", B36="concrete",D36&lt;&gt;"Reinforced - 150mm hollow core slab"),C36="Concrete_EPD",),"Reinforcement",(OR(AND(TYPOLOGY="Bridge",B36="concrete",D36&lt;&gt;"Reinforced - 150mm hollow core slab"),C36="Concrete_EPD",)),"Bridge_Reinforcement",TRUE, "No_Reinforcement")</f>
        <v>No_Reinforcement</v>
      </c>
      <c r="BN36" s="186" t="e">
        <f>_xlfn.XLOOKUP($BL36,'LIFECYCLE MATERIAL DATA'!$A$5:$A$104,'LIFECYCLE MATERIAL DATA'!$D$5:$D$104,)</f>
        <v>#N/A</v>
      </c>
      <c r="BO36" s="186">
        <f>IFERROR(IF(M36&lt;&gt;0,_xlfn.XLOOKUP(M36,'Custom Data'!S16:S45,'Custom Data'!T16:T45,,-1),0),0)</f>
        <v>0</v>
      </c>
      <c r="BP36" s="186">
        <f t="shared" si="10"/>
        <v>0</v>
      </c>
      <c r="BQ36" s="846" t="str">
        <f t="shared" si="11"/>
        <v>ER</v>
      </c>
      <c r="BR36" s="745" t="str">
        <f>IFERROR(_xlfn.XLOOKUP($BL36,'LIFECYCLE MATERIAL DATA'!$A$5:$A$104,'LIFECYCLE MATERIAL DATA'!$I$5:$I$104,,)*($BQ36/1000)+_xlfn.XLOOKUP('Project Info'!$C$15,'LIFECYCLE MATERIAL DATA'!$A$5:$A$104,'LIFECYCLE MATERIAL DATA'!$I$5:$I$104,,)*($BP36/1000),"")</f>
        <v/>
      </c>
      <c r="BS36" s="745" t="str">
        <f>IFERROR(_xlfn.XLOOKUP($BL36,'LIFECYCLE MATERIAL DATA'!$A$5:$A$104, 'LIFECYCLE MATERIAL DATA'!$J$5:$J$104,,)*($BQ36/1000)+_xlfn.XLOOKUP('Project Info'!$C$15,'LIFECYCLE MATERIAL DATA'!$A$5:$A$104,'LIFECYCLE MATERIAL DATA'!$J$5:$J$104,,)*($BP36/1000),"")</f>
        <v/>
      </c>
      <c r="BT36" s="745" t="str">
        <f>IFERROR(_xlfn.XLOOKUP($BL36,'LIFECYCLE MATERIAL DATA'!$A$5:$A$104, 'LIFECYCLE MATERIAL DATA'!$K$5:$K$104,,)*($BQ36/1000),"")</f>
        <v/>
      </c>
      <c r="BU36" s="185" t="str">
        <f>IFERROR(_xlfn.XLOOKUP($BL36,'LIFECYCLE MATERIAL DATA'!$A$5:$A$104,'LIFECYCLE MATERIAL DATA'!$L$5:$L$104,,)*($BQ36/1000)+_xlfn.XLOOKUP('Project Info'!$C$15,'LIFECYCLE MATERIAL DATA'!$A$5:$A$104,'LIFECYCLE MATERIAL DATA'!$L$5:$L$104,,)*($BP36/1000),"")</f>
        <v/>
      </c>
      <c r="BV36" s="745" t="str">
        <f t="shared" si="25"/>
        <v/>
      </c>
      <c r="BW36" s="745" t="str">
        <f>IF($K36='MATERIAL DATA'!$O$5,$L36, IF($K36='MATERIAL DATA'!$O$6,$L36/(1000*'Scheme 5'!$BN36),""))</f>
        <v/>
      </c>
      <c r="BX36" s="745" t="str">
        <f>IFERROR(((_xlfn.XLOOKUP($BL36,'LIFECYCLE MATERIAL DATA'!$A$5:$A$104,'LIFECYCLE MATERIAL DATA'!$F$5:$F$104,,))*$BQ36/1000+_xlfn.XLOOKUP('Project Info'!$C$15,'LIFECYCLE MATERIAL DATA'!$A$5:$A$104,'LIFECYCLE MATERIAL DATA'!$F$5:$F$104,,)*$BP36/1000),"")</f>
        <v/>
      </c>
      <c r="BY36" s="771" t="str">
        <f>IFERROR((_xlfn.XLOOKUP($BL36,'LIFECYCLE MATERIAL DATA'!$A$5:$A$104,'LIFECYCLE MATERIAL DATA'!$G$5:$G$104,,)*$BQ36/1000++_xlfn.XLOOKUP('Project Info'!$C$15,'LIFECYCLE MATERIAL DATA'!$A$5:$A$104,'LIFECYCLE MATERIAL DATA'!$G$5:$G$104,,)*$BP36/1000),"")</f>
        <v/>
      </c>
      <c r="BZ36" s="745" t="str">
        <f>IFERROR(_xlfn.XLOOKUP('Scheme 5'!$BL36,'LIFECYCLE MATERIAL DATA'!$A$5:$A$104,'LIFECYCLE MATERIAL DATA'!$H$5:$H$104,,)*SUM($BX36+$BY36+$CB36+$CC36), "")</f>
        <v/>
      </c>
      <c r="CA36" s="185"/>
      <c r="CB36" s="743" t="str">
        <f>IFERROR((_xlfn.XLOOKUP($BL36,'LIFECYCLE MATERIAL DATA'!$A$5:$A$104, 'LIFECYCLE MATERIAL DATA'!$M$5:$M$104)*$BQ36/1000++_xlfn.XLOOKUP('Project Info'!$C$15,'LIFECYCLE MATERIAL DATA'!$A$5:$A$104,'LIFECYCLE MATERIAL DATA'!$M$5:$M$104)*$BP36/1000),"")</f>
        <v/>
      </c>
      <c r="CC36" s="745">
        <f>IFERROR(IF(OR($B36="Timber",$C36="Timber_EPD", $C36="Bamboo"),_xlfn.XLOOKUP($BL36,'LIFECYCLE MATERIAL DATA Master'!$A$5:$A$104,'LIFECYCLE MATERIAL DATA Master'!$E$5:$E$104,,)*$BQ36,0),"")/1000</f>
        <v>0</v>
      </c>
      <c r="CD36" s="185" t="str">
        <f>IFERROR((_xlfn.XLOOKUP($BL36,'LIFECYCLE MATERIAL DATA'!$A$5:$A$104,'LIFECYCLE MATERIAL DATA'!$N$5:$N$104,,)*$BQ36/1000++_xlfn.XLOOKUP('Project Info'!$C$15,'LIFECYCLE MATERIAL DATA'!$A$5:$A$104,'LIFECYCLE MATERIAL DATA'!$N$5:$N$104,,)*$BP36/1000),"")</f>
        <v/>
      </c>
      <c r="CE36" s="743"/>
      <c r="CF36" s="743"/>
      <c r="CG36" s="743"/>
      <c r="CH36" s="772">
        <f>IFERROR(1+_xlfn.XLOOKUP($BL36,'LIFECYCLE MATERIAL DATA'!$A$5:$A$104,'LIFECYCLE MATERIAL DATA'!$H$5:$H$104,,),0)</f>
        <v>0</v>
      </c>
      <c r="CI36" s="765">
        <f t="shared" si="97"/>
        <v>0</v>
      </c>
      <c r="CJ36" s="773">
        <f t="shared" si="13"/>
        <v>0</v>
      </c>
      <c r="CK36" s="774">
        <f t="shared" si="14"/>
        <v>0</v>
      </c>
      <c r="CL36" s="767">
        <f t="shared" si="26"/>
        <v>0</v>
      </c>
      <c r="CM36" s="775">
        <f t="shared" si="27"/>
        <v>0</v>
      </c>
      <c r="CN36" s="769">
        <v>0</v>
      </c>
      <c r="CO36" s="745">
        <f t="shared" si="15"/>
        <v>0</v>
      </c>
      <c r="CP36" s="745">
        <f t="shared" si="15"/>
        <v>0</v>
      </c>
      <c r="CQ36" s="745">
        <f t="shared" ref="CQ36:DV36" si="131">IF(CQ$11&gt;=DESIGN_LIFE,CP36,IF(AND(CQ$11&gt;0,$CK36&lt;&gt;0),IF(INT((CQ$11)/(DESIGN_LIFE/$CK36))=((CQ$11)/(DESIGN_LIFE/$CK36)),$CM36+CP36,CP36),CP36))</f>
        <v>0</v>
      </c>
      <c r="CR36" s="745">
        <f t="shared" si="131"/>
        <v>0</v>
      </c>
      <c r="CS36" s="745">
        <f t="shared" si="131"/>
        <v>0</v>
      </c>
      <c r="CT36" s="745">
        <f t="shared" si="131"/>
        <v>0</v>
      </c>
      <c r="CU36" s="745">
        <f t="shared" si="131"/>
        <v>0</v>
      </c>
      <c r="CV36" s="745">
        <f t="shared" si="131"/>
        <v>0</v>
      </c>
      <c r="CW36" s="745">
        <f t="shared" si="131"/>
        <v>0</v>
      </c>
      <c r="CX36" s="745">
        <f t="shared" si="131"/>
        <v>0</v>
      </c>
      <c r="CY36" s="745">
        <f t="shared" si="131"/>
        <v>0</v>
      </c>
      <c r="CZ36" s="745">
        <f t="shared" si="131"/>
        <v>0</v>
      </c>
      <c r="DA36" s="745">
        <f t="shared" si="131"/>
        <v>0</v>
      </c>
      <c r="DB36" s="745">
        <f t="shared" si="131"/>
        <v>0</v>
      </c>
      <c r="DC36" s="745">
        <f t="shared" si="131"/>
        <v>0</v>
      </c>
      <c r="DD36" s="745">
        <f t="shared" si="131"/>
        <v>0</v>
      </c>
      <c r="DE36" s="745">
        <f t="shared" si="131"/>
        <v>0</v>
      </c>
      <c r="DF36" s="745">
        <f t="shared" si="131"/>
        <v>0</v>
      </c>
      <c r="DG36" s="745">
        <f t="shared" si="131"/>
        <v>0</v>
      </c>
      <c r="DH36" s="745">
        <f t="shared" si="131"/>
        <v>0</v>
      </c>
      <c r="DI36" s="745">
        <f t="shared" si="131"/>
        <v>0</v>
      </c>
      <c r="DJ36" s="745">
        <f t="shared" si="131"/>
        <v>0</v>
      </c>
      <c r="DK36" s="745">
        <f t="shared" si="131"/>
        <v>0</v>
      </c>
      <c r="DL36" s="745">
        <f t="shared" si="131"/>
        <v>0</v>
      </c>
      <c r="DM36" s="745">
        <f t="shared" si="131"/>
        <v>0</v>
      </c>
      <c r="DN36" s="745">
        <f t="shared" si="131"/>
        <v>0</v>
      </c>
      <c r="DO36" s="745">
        <f t="shared" si="131"/>
        <v>0</v>
      </c>
      <c r="DP36" s="745">
        <f t="shared" si="131"/>
        <v>0</v>
      </c>
      <c r="DQ36" s="745">
        <f t="shared" si="131"/>
        <v>0</v>
      </c>
      <c r="DR36" s="745">
        <f t="shared" si="131"/>
        <v>0</v>
      </c>
      <c r="DS36" s="745">
        <f t="shared" si="131"/>
        <v>0</v>
      </c>
      <c r="DT36" s="745">
        <f t="shared" si="131"/>
        <v>0</v>
      </c>
      <c r="DU36" s="745">
        <f t="shared" si="131"/>
        <v>0</v>
      </c>
      <c r="DV36" s="745">
        <f t="shared" si="131"/>
        <v>0</v>
      </c>
      <c r="DW36" s="745">
        <f t="shared" ref="DW36:FB36" si="132">IF(DW$11&gt;=DESIGN_LIFE,DV36,IF(AND(DW$11&gt;0,$CK36&lt;&gt;0),IF(INT((DW$11)/(DESIGN_LIFE/$CK36))=((DW$11)/(DESIGN_LIFE/$CK36)),$CM36+DV36,DV36),DV36))</f>
        <v>0</v>
      </c>
      <c r="DX36" s="745">
        <f t="shared" si="132"/>
        <v>0</v>
      </c>
      <c r="DY36" s="745">
        <f t="shared" si="132"/>
        <v>0</v>
      </c>
      <c r="DZ36" s="745">
        <f t="shared" si="132"/>
        <v>0</v>
      </c>
      <c r="EA36" s="745">
        <f t="shared" si="132"/>
        <v>0</v>
      </c>
      <c r="EB36" s="745">
        <f t="shared" si="132"/>
        <v>0</v>
      </c>
      <c r="EC36" s="745">
        <f t="shared" si="132"/>
        <v>0</v>
      </c>
      <c r="ED36" s="745">
        <f t="shared" si="132"/>
        <v>0</v>
      </c>
      <c r="EE36" s="745">
        <f t="shared" si="132"/>
        <v>0</v>
      </c>
      <c r="EF36" s="745">
        <f t="shared" si="132"/>
        <v>0</v>
      </c>
      <c r="EG36" s="745">
        <f t="shared" si="132"/>
        <v>0</v>
      </c>
      <c r="EH36" s="745">
        <f t="shared" si="132"/>
        <v>0</v>
      </c>
      <c r="EI36" s="745">
        <f t="shared" si="132"/>
        <v>0</v>
      </c>
      <c r="EJ36" s="745">
        <f t="shared" si="132"/>
        <v>0</v>
      </c>
      <c r="EK36" s="745">
        <f t="shared" si="132"/>
        <v>0</v>
      </c>
      <c r="EL36" s="745">
        <f t="shared" si="132"/>
        <v>0</v>
      </c>
      <c r="EM36" s="745">
        <f t="shared" si="132"/>
        <v>0</v>
      </c>
      <c r="EN36" s="745">
        <f t="shared" si="132"/>
        <v>0</v>
      </c>
      <c r="EO36" s="745">
        <f t="shared" si="132"/>
        <v>0</v>
      </c>
      <c r="EP36" s="745">
        <f t="shared" si="132"/>
        <v>0</v>
      </c>
      <c r="EQ36" s="745">
        <f t="shared" si="132"/>
        <v>0</v>
      </c>
      <c r="ER36" s="745">
        <f t="shared" si="132"/>
        <v>0</v>
      </c>
      <c r="ES36" s="745">
        <f t="shared" si="132"/>
        <v>0</v>
      </c>
      <c r="ET36" s="745">
        <f t="shared" si="132"/>
        <v>0</v>
      </c>
      <c r="EU36" s="745">
        <f t="shared" si="132"/>
        <v>0</v>
      </c>
      <c r="EV36" s="745">
        <f t="shared" si="132"/>
        <v>0</v>
      </c>
      <c r="EW36" s="745">
        <f t="shared" si="132"/>
        <v>0</v>
      </c>
      <c r="EX36" s="745">
        <f t="shared" si="132"/>
        <v>0</v>
      </c>
      <c r="EY36" s="745">
        <f t="shared" si="132"/>
        <v>0</v>
      </c>
      <c r="EZ36" s="745">
        <f t="shared" si="132"/>
        <v>0</v>
      </c>
      <c r="FA36" s="745">
        <f t="shared" si="132"/>
        <v>0</v>
      </c>
      <c r="FB36" s="745">
        <f t="shared" si="132"/>
        <v>0</v>
      </c>
      <c r="FC36" s="745">
        <f t="shared" ref="FC36:GH36" si="133">IF(FC$11&gt;=DESIGN_LIFE,FB36,IF(AND(FC$11&gt;0,$CK36&lt;&gt;0),IF(INT((FC$11)/(DESIGN_LIFE/$CK36))=((FC$11)/(DESIGN_LIFE/$CK36)),$CM36+FB36,FB36),FB36))</f>
        <v>0</v>
      </c>
      <c r="FD36" s="745">
        <f t="shared" si="133"/>
        <v>0</v>
      </c>
      <c r="FE36" s="745">
        <f t="shared" si="133"/>
        <v>0</v>
      </c>
      <c r="FF36" s="745">
        <f t="shared" si="133"/>
        <v>0</v>
      </c>
      <c r="FG36" s="745">
        <f t="shared" si="133"/>
        <v>0</v>
      </c>
      <c r="FH36" s="745">
        <f t="shared" si="133"/>
        <v>0</v>
      </c>
      <c r="FI36" s="745">
        <f t="shared" si="133"/>
        <v>0</v>
      </c>
      <c r="FJ36" s="745">
        <f t="shared" si="133"/>
        <v>0</v>
      </c>
      <c r="FK36" s="745">
        <f t="shared" si="133"/>
        <v>0</v>
      </c>
      <c r="FL36" s="745">
        <f t="shared" si="133"/>
        <v>0</v>
      </c>
      <c r="FM36" s="745">
        <f t="shared" si="133"/>
        <v>0</v>
      </c>
      <c r="FN36" s="745">
        <f t="shared" si="133"/>
        <v>0</v>
      </c>
      <c r="FO36" s="745">
        <f t="shared" si="133"/>
        <v>0</v>
      </c>
      <c r="FP36" s="745">
        <f t="shared" si="133"/>
        <v>0</v>
      </c>
      <c r="FQ36" s="745">
        <f t="shared" si="133"/>
        <v>0</v>
      </c>
      <c r="FR36" s="745">
        <f t="shared" si="133"/>
        <v>0</v>
      </c>
      <c r="FS36" s="745">
        <f t="shared" si="133"/>
        <v>0</v>
      </c>
      <c r="FT36" s="745">
        <f t="shared" si="133"/>
        <v>0</v>
      </c>
      <c r="FU36" s="745">
        <f t="shared" si="133"/>
        <v>0</v>
      </c>
      <c r="FV36" s="745">
        <f t="shared" si="133"/>
        <v>0</v>
      </c>
      <c r="FW36" s="745">
        <f t="shared" si="133"/>
        <v>0</v>
      </c>
      <c r="FX36" s="745">
        <f t="shared" si="133"/>
        <v>0</v>
      </c>
      <c r="FY36" s="745">
        <f t="shared" si="133"/>
        <v>0</v>
      </c>
      <c r="FZ36" s="745">
        <f t="shared" si="133"/>
        <v>0</v>
      </c>
      <c r="GA36" s="745">
        <f t="shared" si="133"/>
        <v>0</v>
      </c>
      <c r="GB36" s="745">
        <f t="shared" si="133"/>
        <v>0</v>
      </c>
      <c r="GC36" s="745">
        <f t="shared" si="133"/>
        <v>0</v>
      </c>
      <c r="GD36" s="745">
        <f t="shared" si="133"/>
        <v>0</v>
      </c>
      <c r="GE36" s="745">
        <f t="shared" si="133"/>
        <v>0</v>
      </c>
      <c r="GF36" s="745">
        <f t="shared" si="133"/>
        <v>0</v>
      </c>
      <c r="GG36" s="745">
        <f t="shared" si="133"/>
        <v>0</v>
      </c>
      <c r="GH36" s="745">
        <f t="shared" si="133"/>
        <v>0</v>
      </c>
      <c r="GI36" s="745">
        <f t="shared" ref="GI36:HG36" si="134">IF(GI$11&gt;=DESIGN_LIFE,GH36,IF(AND(GI$11&gt;0,$CK36&lt;&gt;0),IF(INT((GI$11)/(DESIGN_LIFE/$CK36))=((GI$11)/(DESIGN_LIFE/$CK36)),$CM36+GH36,GH36),GH36))</f>
        <v>0</v>
      </c>
      <c r="GJ36" s="745">
        <f t="shared" si="134"/>
        <v>0</v>
      </c>
      <c r="GK36" s="745">
        <f t="shared" si="134"/>
        <v>0</v>
      </c>
      <c r="GL36" s="745">
        <f t="shared" si="134"/>
        <v>0</v>
      </c>
      <c r="GM36" s="745">
        <f t="shared" si="134"/>
        <v>0</v>
      </c>
      <c r="GN36" s="745">
        <f t="shared" si="134"/>
        <v>0</v>
      </c>
      <c r="GO36" s="745">
        <f t="shared" si="134"/>
        <v>0</v>
      </c>
      <c r="GP36" s="745">
        <f t="shared" si="134"/>
        <v>0</v>
      </c>
      <c r="GQ36" s="745">
        <f t="shared" si="134"/>
        <v>0</v>
      </c>
      <c r="GR36" s="745">
        <f t="shared" si="134"/>
        <v>0</v>
      </c>
      <c r="GS36" s="745">
        <f t="shared" si="134"/>
        <v>0</v>
      </c>
      <c r="GT36" s="745">
        <f t="shared" si="134"/>
        <v>0</v>
      </c>
      <c r="GU36" s="745">
        <f t="shared" si="134"/>
        <v>0</v>
      </c>
      <c r="GV36" s="745">
        <f t="shared" si="134"/>
        <v>0</v>
      </c>
      <c r="GW36" s="745">
        <f t="shared" si="134"/>
        <v>0</v>
      </c>
      <c r="GX36" s="745">
        <f t="shared" si="134"/>
        <v>0</v>
      </c>
      <c r="GY36" s="745">
        <f t="shared" si="134"/>
        <v>0</v>
      </c>
      <c r="GZ36" s="745">
        <f t="shared" si="134"/>
        <v>0</v>
      </c>
      <c r="HA36" s="745">
        <f t="shared" si="134"/>
        <v>0</v>
      </c>
      <c r="HB36" s="745">
        <f t="shared" si="134"/>
        <v>0</v>
      </c>
      <c r="HC36" s="745">
        <f t="shared" si="134"/>
        <v>0</v>
      </c>
      <c r="HD36" s="745">
        <f t="shared" si="134"/>
        <v>0</v>
      </c>
      <c r="HE36" s="745">
        <f t="shared" si="134"/>
        <v>0</v>
      </c>
      <c r="HF36" s="745">
        <f t="shared" si="134"/>
        <v>0</v>
      </c>
      <c r="HG36" s="745">
        <f t="shared" si="134"/>
        <v>0</v>
      </c>
      <c r="HH36" s="185"/>
    </row>
    <row r="37" spans="1:216" s="99" customFormat="1" ht="19.899999999999999" customHeight="1">
      <c r="A37" s="520" t="str">
        <f t="shared" si="4"/>
        <v>LST_STR_ELEMENT</v>
      </c>
      <c r="B37" s="629"/>
      <c r="C37" s="628"/>
      <c r="D37" s="626"/>
      <c r="E37" s="627"/>
      <c r="F37" s="626"/>
      <c r="G37" s="350" t="e">
        <f>IF(TYPOLOGY = "Bridge", _xlfn.XLOOKUP($E37, BRIDGE_STR_ELEMENT, 'MATERIAL DATA'!$R$36:$R$74,,), _xlfn.XLOOKUP($BL37, 'LIFECYCLE MATERIAL DATA'!$A$5:$A$104, 'LIFECYCLE MATERIAL DATA'!$Q$5:$Q$104,,))</f>
        <v>#N/A</v>
      </c>
      <c r="H37" s="630"/>
      <c r="I37" s="631"/>
      <c r="J37" s="737"/>
      <c r="K37" s="626"/>
      <c r="L37" s="632"/>
      <c r="M37" s="400"/>
      <c r="N37" s="156">
        <f t="shared" si="92"/>
        <v>0</v>
      </c>
      <c r="O37" s="157" t="str">
        <f t="shared" si="20"/>
        <v/>
      </c>
      <c r="P37" s="158" t="str">
        <f t="shared" si="21"/>
        <v/>
      </c>
      <c r="Q37" s="158" t="str" cm="1">
        <f t="array" ref="Q37">IFERROR(_xlfn.IFS(AND($I37 = "Yes", $J37 =1),(($BX37+$BU37)/($J37) + ($BY37+$BR37 +$BZ37)),AND($I37 = "Yes", $J37 &gt;1), (($BX37+$BU37)/($J37) + ($BY37*2 +$BZ37)) ), "")</f>
        <v/>
      </c>
      <c r="R37" s="158" t="str">
        <f t="shared" si="5"/>
        <v/>
      </c>
      <c r="S37" s="159">
        <f t="shared" si="22"/>
        <v>0</v>
      </c>
      <c r="T37" s="159" t="str">
        <f t="shared" si="45"/>
        <v/>
      </c>
      <c r="U37" s="158" t="str">
        <f t="shared" si="33"/>
        <v/>
      </c>
      <c r="V37" s="396" t="str">
        <f t="shared" si="23"/>
        <v/>
      </c>
      <c r="W37" s="156" t="str">
        <f t="shared" si="7"/>
        <v/>
      </c>
      <c r="X37" s="160">
        <f t="shared" si="8"/>
        <v>0</v>
      </c>
      <c r="Y37" s="274" t="s">
        <v>415</v>
      </c>
      <c r="Z37" s="745" t="str">
        <f>'MATERIAL DATA'!$Q61</f>
        <v>4.4.2 Bearings (elastomeric)</v>
      </c>
      <c r="AA37" s="768">
        <f t="shared" si="62"/>
        <v>0</v>
      </c>
      <c r="AB37" s="185"/>
      <c r="AC37" s="185"/>
      <c r="AD37" s="185"/>
      <c r="AE37" s="185"/>
      <c r="AF37" s="185"/>
      <c r="AG37" s="185"/>
      <c r="AH37" s="185"/>
      <c r="AI37" s="185"/>
      <c r="AJ37" s="185"/>
      <c r="AK37" s="185"/>
      <c r="AL37" s="185"/>
      <c r="AM37" s="185"/>
      <c r="AN37" s="185"/>
      <c r="AO37" s="185"/>
      <c r="AP37" s="185"/>
      <c r="AQ37" s="185"/>
      <c r="AR37" s="185"/>
      <c r="AS37" s="185"/>
      <c r="AT37" s="185"/>
      <c r="AU37" s="185"/>
      <c r="AV37" s="771"/>
      <c r="AW37" s="185"/>
      <c r="AX37" s="185"/>
      <c r="AY37" s="185"/>
      <c r="AZ37" s="185"/>
      <c r="BA37" s="185"/>
      <c r="BB37" s="185"/>
      <c r="BC37" s="185"/>
      <c r="BD37" s="185"/>
      <c r="BE37" s="185"/>
      <c r="BF37" s="185"/>
      <c r="BG37" s="185"/>
      <c r="BH37" s="185"/>
      <c r="BI37" s="185"/>
      <c r="BJ37" s="185"/>
      <c r="BK37" s="209" t="str">
        <f t="shared" si="114"/>
        <v>ER</v>
      </c>
      <c r="BL37" s="209" t="str">
        <f t="shared" si="9"/>
        <v xml:space="preserve"> -  - </v>
      </c>
      <c r="BM37" s="745" t="str" cm="1">
        <f t="array" ref="BM37">_xlfn.IFS(OR(AND(TYPOLOGY &lt;&gt; "Bridge", B37="concrete",D37&lt;&gt;"Reinforced - 150mm hollow core slab"),C37="Concrete_EPD",),"Reinforcement",(OR(AND(TYPOLOGY="Bridge",B37="concrete",D37&lt;&gt;"Reinforced - 150mm hollow core slab"),C37="Concrete_EPD",)),"Bridge_Reinforcement",TRUE, "No_Reinforcement")</f>
        <v>No_Reinforcement</v>
      </c>
      <c r="BN37" s="186" t="e">
        <f>_xlfn.XLOOKUP($BL37,'LIFECYCLE MATERIAL DATA'!$A$5:$A$104,'LIFECYCLE MATERIAL DATA'!$D$5:$D$104,)</f>
        <v>#N/A</v>
      </c>
      <c r="BO37" s="186">
        <f>IFERROR(IF(M37&lt;&gt;0,_xlfn.XLOOKUP(M37,'Custom Data'!S16:S45,'Custom Data'!T16:T45,,-1),0),0)</f>
        <v>0</v>
      </c>
      <c r="BP37" s="186">
        <f t="shared" si="10"/>
        <v>0</v>
      </c>
      <c r="BQ37" s="846" t="str">
        <f t="shared" si="11"/>
        <v>ER</v>
      </c>
      <c r="BR37" s="745" t="str">
        <f>IFERROR(_xlfn.XLOOKUP($BL37,'LIFECYCLE MATERIAL DATA'!$A$5:$A$104,'LIFECYCLE MATERIAL DATA'!$I$5:$I$104,,)*($BQ37/1000)+_xlfn.XLOOKUP('Project Info'!$C$15,'LIFECYCLE MATERIAL DATA'!$A$5:$A$104,'LIFECYCLE MATERIAL DATA'!$I$5:$I$104,,)*($BP37/1000),"")</f>
        <v/>
      </c>
      <c r="BS37" s="745" t="str">
        <f>IFERROR(_xlfn.XLOOKUP($BL37,'LIFECYCLE MATERIAL DATA'!$A$5:$A$104, 'LIFECYCLE MATERIAL DATA'!$J$5:$J$104,,)*($BQ37/1000)+_xlfn.XLOOKUP('Project Info'!$C$15,'LIFECYCLE MATERIAL DATA'!$A$5:$A$104,'LIFECYCLE MATERIAL DATA'!$J$5:$J$104,,)*($BP37/1000),"")</f>
        <v/>
      </c>
      <c r="BT37" s="745" t="str">
        <f>IFERROR(_xlfn.XLOOKUP($BL37,'LIFECYCLE MATERIAL DATA'!$A$5:$A$104, 'LIFECYCLE MATERIAL DATA'!$K$5:$K$104,,)*($BQ37/1000),"")</f>
        <v/>
      </c>
      <c r="BU37" s="185" t="str">
        <f>IFERROR(_xlfn.XLOOKUP($BL37,'LIFECYCLE MATERIAL DATA'!$A$5:$A$104,'LIFECYCLE MATERIAL DATA'!$L$5:$L$104,,)*($BQ37/1000)+_xlfn.XLOOKUP('Project Info'!$C$15,'LIFECYCLE MATERIAL DATA'!$A$5:$A$104,'LIFECYCLE MATERIAL DATA'!$L$5:$L$104,,)*($BP37/1000),"")</f>
        <v/>
      </c>
      <c r="BV37" s="745" t="str">
        <f t="shared" si="25"/>
        <v/>
      </c>
      <c r="BW37" s="745" t="str">
        <f>IF($K37='MATERIAL DATA'!$O$5,$L37, IF($K37='MATERIAL DATA'!$O$6,$L37/(1000*'Scheme 5'!$BN37),""))</f>
        <v/>
      </c>
      <c r="BX37" s="745" t="str">
        <f>IFERROR(((_xlfn.XLOOKUP($BL37,'LIFECYCLE MATERIAL DATA'!$A$5:$A$104,'LIFECYCLE MATERIAL DATA'!$F$5:$F$104,,))*$BQ37/1000+_xlfn.XLOOKUP('Project Info'!$C$15,'LIFECYCLE MATERIAL DATA'!$A$5:$A$104,'LIFECYCLE MATERIAL DATA'!$F$5:$F$104,,)*$BP37/1000),"")</f>
        <v/>
      </c>
      <c r="BY37" s="771" t="str">
        <f>IFERROR((_xlfn.XLOOKUP($BL37,'LIFECYCLE MATERIAL DATA'!$A$5:$A$104,'LIFECYCLE MATERIAL DATA'!$G$5:$G$104,,)*$BQ37/1000++_xlfn.XLOOKUP('Project Info'!$C$15,'LIFECYCLE MATERIAL DATA'!$A$5:$A$104,'LIFECYCLE MATERIAL DATA'!$G$5:$G$104,,)*$BP37/1000),"")</f>
        <v/>
      </c>
      <c r="BZ37" s="745" t="str">
        <f>IFERROR(_xlfn.XLOOKUP('Scheme 5'!$BL37,'LIFECYCLE MATERIAL DATA'!$A$5:$A$104,'LIFECYCLE MATERIAL DATA'!$H$5:$H$104,,)*SUM($BX37+$BY37+$CB37+$CC37), "")</f>
        <v/>
      </c>
      <c r="CA37" s="185"/>
      <c r="CB37" s="743" t="str">
        <f>IFERROR((_xlfn.XLOOKUP($BL37,'LIFECYCLE MATERIAL DATA'!$A$5:$A$104, 'LIFECYCLE MATERIAL DATA'!$M$5:$M$104)*$BQ37/1000++_xlfn.XLOOKUP('Project Info'!$C$15,'LIFECYCLE MATERIAL DATA'!$A$5:$A$104,'LIFECYCLE MATERIAL DATA'!$M$5:$M$104)*$BP37/1000),"")</f>
        <v/>
      </c>
      <c r="CC37" s="745">
        <f>IFERROR(IF(OR($B37="Timber",$C37="Timber_EPD", $C37="Bamboo"),_xlfn.XLOOKUP($BL37,'LIFECYCLE MATERIAL DATA Master'!$A$5:$A$104,'LIFECYCLE MATERIAL DATA Master'!$E$5:$E$104,,)*$BQ37,0),"")/1000</f>
        <v>0</v>
      </c>
      <c r="CD37" s="185" t="str">
        <f>IFERROR((_xlfn.XLOOKUP($BL37,'LIFECYCLE MATERIAL DATA'!$A$5:$A$104,'LIFECYCLE MATERIAL DATA'!$N$5:$N$104,,)*$BQ37/1000++_xlfn.XLOOKUP('Project Info'!$C$15,'LIFECYCLE MATERIAL DATA'!$A$5:$A$104,'LIFECYCLE MATERIAL DATA'!$N$5:$N$104,,)*$BP37/1000),"")</f>
        <v/>
      </c>
      <c r="CE37" s="743"/>
      <c r="CF37" s="743"/>
      <c r="CG37" s="743"/>
      <c r="CH37" s="772">
        <f>IFERROR(1+_xlfn.XLOOKUP($BL37,'LIFECYCLE MATERIAL DATA'!$A$5:$A$104,'LIFECYCLE MATERIAL DATA'!$H$5:$H$104,,),0)</f>
        <v>0</v>
      </c>
      <c r="CI37" s="765">
        <f t="shared" si="97"/>
        <v>0</v>
      </c>
      <c r="CJ37" s="773">
        <f t="shared" si="13"/>
        <v>0</v>
      </c>
      <c r="CK37" s="774">
        <f t="shared" si="14"/>
        <v>0</v>
      </c>
      <c r="CL37" s="767">
        <f t="shared" si="26"/>
        <v>0</v>
      </c>
      <c r="CM37" s="775">
        <f t="shared" si="27"/>
        <v>0</v>
      </c>
      <c r="CN37" s="769">
        <v>0</v>
      </c>
      <c r="CO37" s="745">
        <f t="shared" si="15"/>
        <v>0</v>
      </c>
      <c r="CP37" s="745">
        <f t="shared" si="15"/>
        <v>0</v>
      </c>
      <c r="CQ37" s="745">
        <f t="shared" ref="CQ37:DV37" si="135">IF(CQ$11&gt;=DESIGN_LIFE,CP37,IF(AND(CQ$11&gt;0,$CK37&lt;&gt;0),IF(INT((CQ$11)/(DESIGN_LIFE/$CK37))=((CQ$11)/(DESIGN_LIFE/$CK37)),$CM37+CP37,CP37),CP37))</f>
        <v>0</v>
      </c>
      <c r="CR37" s="745">
        <f t="shared" si="135"/>
        <v>0</v>
      </c>
      <c r="CS37" s="745">
        <f t="shared" si="135"/>
        <v>0</v>
      </c>
      <c r="CT37" s="745">
        <f t="shared" si="135"/>
        <v>0</v>
      </c>
      <c r="CU37" s="745">
        <f t="shared" si="135"/>
        <v>0</v>
      </c>
      <c r="CV37" s="745">
        <f t="shared" si="135"/>
        <v>0</v>
      </c>
      <c r="CW37" s="745">
        <f t="shared" si="135"/>
        <v>0</v>
      </c>
      <c r="CX37" s="745">
        <f t="shared" si="135"/>
        <v>0</v>
      </c>
      <c r="CY37" s="745">
        <f t="shared" si="135"/>
        <v>0</v>
      </c>
      <c r="CZ37" s="745">
        <f t="shared" si="135"/>
        <v>0</v>
      </c>
      <c r="DA37" s="745">
        <f t="shared" si="135"/>
        <v>0</v>
      </c>
      <c r="DB37" s="745">
        <f t="shared" si="135"/>
        <v>0</v>
      </c>
      <c r="DC37" s="745">
        <f t="shared" si="135"/>
        <v>0</v>
      </c>
      <c r="DD37" s="745">
        <f t="shared" si="135"/>
        <v>0</v>
      </c>
      <c r="DE37" s="745">
        <f t="shared" si="135"/>
        <v>0</v>
      </c>
      <c r="DF37" s="745">
        <f t="shared" si="135"/>
        <v>0</v>
      </c>
      <c r="DG37" s="745">
        <f t="shared" si="135"/>
        <v>0</v>
      </c>
      <c r="DH37" s="745">
        <f t="shared" si="135"/>
        <v>0</v>
      </c>
      <c r="DI37" s="745">
        <f t="shared" si="135"/>
        <v>0</v>
      </c>
      <c r="DJ37" s="745">
        <f t="shared" si="135"/>
        <v>0</v>
      </c>
      <c r="DK37" s="745">
        <f t="shared" si="135"/>
        <v>0</v>
      </c>
      <c r="DL37" s="745">
        <f t="shared" si="135"/>
        <v>0</v>
      </c>
      <c r="DM37" s="745">
        <f t="shared" si="135"/>
        <v>0</v>
      </c>
      <c r="DN37" s="745">
        <f t="shared" si="135"/>
        <v>0</v>
      </c>
      <c r="DO37" s="745">
        <f t="shared" si="135"/>
        <v>0</v>
      </c>
      <c r="DP37" s="745">
        <f t="shared" si="135"/>
        <v>0</v>
      </c>
      <c r="DQ37" s="745">
        <f t="shared" si="135"/>
        <v>0</v>
      </c>
      <c r="DR37" s="745">
        <f t="shared" si="135"/>
        <v>0</v>
      </c>
      <c r="DS37" s="745">
        <f t="shared" si="135"/>
        <v>0</v>
      </c>
      <c r="DT37" s="745">
        <f t="shared" si="135"/>
        <v>0</v>
      </c>
      <c r="DU37" s="745">
        <f t="shared" si="135"/>
        <v>0</v>
      </c>
      <c r="DV37" s="745">
        <f t="shared" si="135"/>
        <v>0</v>
      </c>
      <c r="DW37" s="745">
        <f t="shared" ref="DW37:FB37" si="136">IF(DW$11&gt;=DESIGN_LIFE,DV37,IF(AND(DW$11&gt;0,$CK37&lt;&gt;0),IF(INT((DW$11)/(DESIGN_LIFE/$CK37))=((DW$11)/(DESIGN_LIFE/$CK37)),$CM37+DV37,DV37),DV37))</f>
        <v>0</v>
      </c>
      <c r="DX37" s="745">
        <f t="shared" si="136"/>
        <v>0</v>
      </c>
      <c r="DY37" s="745">
        <f t="shared" si="136"/>
        <v>0</v>
      </c>
      <c r="DZ37" s="745">
        <f t="shared" si="136"/>
        <v>0</v>
      </c>
      <c r="EA37" s="745">
        <f t="shared" si="136"/>
        <v>0</v>
      </c>
      <c r="EB37" s="745">
        <f t="shared" si="136"/>
        <v>0</v>
      </c>
      <c r="EC37" s="745">
        <f t="shared" si="136"/>
        <v>0</v>
      </c>
      <c r="ED37" s="745">
        <f t="shared" si="136"/>
        <v>0</v>
      </c>
      <c r="EE37" s="745">
        <f t="shared" si="136"/>
        <v>0</v>
      </c>
      <c r="EF37" s="745">
        <f t="shared" si="136"/>
        <v>0</v>
      </c>
      <c r="EG37" s="745">
        <f t="shared" si="136"/>
        <v>0</v>
      </c>
      <c r="EH37" s="745">
        <f t="shared" si="136"/>
        <v>0</v>
      </c>
      <c r="EI37" s="745">
        <f t="shared" si="136"/>
        <v>0</v>
      </c>
      <c r="EJ37" s="745">
        <f t="shared" si="136"/>
        <v>0</v>
      </c>
      <c r="EK37" s="745">
        <f t="shared" si="136"/>
        <v>0</v>
      </c>
      <c r="EL37" s="745">
        <f t="shared" si="136"/>
        <v>0</v>
      </c>
      <c r="EM37" s="745">
        <f t="shared" si="136"/>
        <v>0</v>
      </c>
      <c r="EN37" s="745">
        <f t="shared" si="136"/>
        <v>0</v>
      </c>
      <c r="EO37" s="745">
        <f t="shared" si="136"/>
        <v>0</v>
      </c>
      <c r="EP37" s="745">
        <f t="shared" si="136"/>
        <v>0</v>
      </c>
      <c r="EQ37" s="745">
        <f t="shared" si="136"/>
        <v>0</v>
      </c>
      <c r="ER37" s="745">
        <f t="shared" si="136"/>
        <v>0</v>
      </c>
      <c r="ES37" s="745">
        <f t="shared" si="136"/>
        <v>0</v>
      </c>
      <c r="ET37" s="745">
        <f t="shared" si="136"/>
        <v>0</v>
      </c>
      <c r="EU37" s="745">
        <f t="shared" si="136"/>
        <v>0</v>
      </c>
      <c r="EV37" s="745">
        <f t="shared" si="136"/>
        <v>0</v>
      </c>
      <c r="EW37" s="745">
        <f t="shared" si="136"/>
        <v>0</v>
      </c>
      <c r="EX37" s="745">
        <f t="shared" si="136"/>
        <v>0</v>
      </c>
      <c r="EY37" s="745">
        <f t="shared" si="136"/>
        <v>0</v>
      </c>
      <c r="EZ37" s="745">
        <f t="shared" si="136"/>
        <v>0</v>
      </c>
      <c r="FA37" s="745">
        <f t="shared" si="136"/>
        <v>0</v>
      </c>
      <c r="FB37" s="745">
        <f t="shared" si="136"/>
        <v>0</v>
      </c>
      <c r="FC37" s="745">
        <f t="shared" ref="FC37:GH37" si="137">IF(FC$11&gt;=DESIGN_LIFE,FB37,IF(AND(FC$11&gt;0,$CK37&lt;&gt;0),IF(INT((FC$11)/(DESIGN_LIFE/$CK37))=((FC$11)/(DESIGN_LIFE/$CK37)),$CM37+FB37,FB37),FB37))</f>
        <v>0</v>
      </c>
      <c r="FD37" s="745">
        <f t="shared" si="137"/>
        <v>0</v>
      </c>
      <c r="FE37" s="745">
        <f t="shared" si="137"/>
        <v>0</v>
      </c>
      <c r="FF37" s="745">
        <f t="shared" si="137"/>
        <v>0</v>
      </c>
      <c r="FG37" s="745">
        <f t="shared" si="137"/>
        <v>0</v>
      </c>
      <c r="FH37" s="745">
        <f t="shared" si="137"/>
        <v>0</v>
      </c>
      <c r="FI37" s="745">
        <f t="shared" si="137"/>
        <v>0</v>
      </c>
      <c r="FJ37" s="745">
        <f t="shared" si="137"/>
        <v>0</v>
      </c>
      <c r="FK37" s="745">
        <f t="shared" si="137"/>
        <v>0</v>
      </c>
      <c r="FL37" s="745">
        <f t="shared" si="137"/>
        <v>0</v>
      </c>
      <c r="FM37" s="745">
        <f t="shared" si="137"/>
        <v>0</v>
      </c>
      <c r="FN37" s="745">
        <f t="shared" si="137"/>
        <v>0</v>
      </c>
      <c r="FO37" s="745">
        <f t="shared" si="137"/>
        <v>0</v>
      </c>
      <c r="FP37" s="745">
        <f t="shared" si="137"/>
        <v>0</v>
      </c>
      <c r="FQ37" s="745">
        <f t="shared" si="137"/>
        <v>0</v>
      </c>
      <c r="FR37" s="745">
        <f t="shared" si="137"/>
        <v>0</v>
      </c>
      <c r="FS37" s="745">
        <f t="shared" si="137"/>
        <v>0</v>
      </c>
      <c r="FT37" s="745">
        <f t="shared" si="137"/>
        <v>0</v>
      </c>
      <c r="FU37" s="745">
        <f t="shared" si="137"/>
        <v>0</v>
      </c>
      <c r="FV37" s="745">
        <f t="shared" si="137"/>
        <v>0</v>
      </c>
      <c r="FW37" s="745">
        <f t="shared" si="137"/>
        <v>0</v>
      </c>
      <c r="FX37" s="745">
        <f t="shared" si="137"/>
        <v>0</v>
      </c>
      <c r="FY37" s="745">
        <f t="shared" si="137"/>
        <v>0</v>
      </c>
      <c r="FZ37" s="745">
        <f t="shared" si="137"/>
        <v>0</v>
      </c>
      <c r="GA37" s="745">
        <f t="shared" si="137"/>
        <v>0</v>
      </c>
      <c r="GB37" s="745">
        <f t="shared" si="137"/>
        <v>0</v>
      </c>
      <c r="GC37" s="745">
        <f t="shared" si="137"/>
        <v>0</v>
      </c>
      <c r="GD37" s="745">
        <f t="shared" si="137"/>
        <v>0</v>
      </c>
      <c r="GE37" s="745">
        <f t="shared" si="137"/>
        <v>0</v>
      </c>
      <c r="GF37" s="745">
        <f t="shared" si="137"/>
        <v>0</v>
      </c>
      <c r="GG37" s="745">
        <f t="shared" si="137"/>
        <v>0</v>
      </c>
      <c r="GH37" s="745">
        <f t="shared" si="137"/>
        <v>0</v>
      </c>
      <c r="GI37" s="745">
        <f t="shared" ref="GI37:HG37" si="138">IF(GI$11&gt;=DESIGN_LIFE,GH37,IF(AND(GI$11&gt;0,$CK37&lt;&gt;0),IF(INT((GI$11)/(DESIGN_LIFE/$CK37))=((GI$11)/(DESIGN_LIFE/$CK37)),$CM37+GH37,GH37),GH37))</f>
        <v>0</v>
      </c>
      <c r="GJ37" s="745">
        <f t="shared" si="138"/>
        <v>0</v>
      </c>
      <c r="GK37" s="745">
        <f t="shared" si="138"/>
        <v>0</v>
      </c>
      <c r="GL37" s="745">
        <f t="shared" si="138"/>
        <v>0</v>
      </c>
      <c r="GM37" s="745">
        <f t="shared" si="138"/>
        <v>0</v>
      </c>
      <c r="GN37" s="745">
        <f t="shared" si="138"/>
        <v>0</v>
      </c>
      <c r="GO37" s="745">
        <f t="shared" si="138"/>
        <v>0</v>
      </c>
      <c r="GP37" s="745">
        <f t="shared" si="138"/>
        <v>0</v>
      </c>
      <c r="GQ37" s="745">
        <f t="shared" si="138"/>
        <v>0</v>
      </c>
      <c r="GR37" s="745">
        <f t="shared" si="138"/>
        <v>0</v>
      </c>
      <c r="GS37" s="745">
        <f t="shared" si="138"/>
        <v>0</v>
      </c>
      <c r="GT37" s="745">
        <f t="shared" si="138"/>
        <v>0</v>
      </c>
      <c r="GU37" s="745">
        <f t="shared" si="138"/>
        <v>0</v>
      </c>
      <c r="GV37" s="745">
        <f t="shared" si="138"/>
        <v>0</v>
      </c>
      <c r="GW37" s="745">
        <f t="shared" si="138"/>
        <v>0</v>
      </c>
      <c r="GX37" s="745">
        <f t="shared" si="138"/>
        <v>0</v>
      </c>
      <c r="GY37" s="745">
        <f t="shared" si="138"/>
        <v>0</v>
      </c>
      <c r="GZ37" s="745">
        <f t="shared" si="138"/>
        <v>0</v>
      </c>
      <c r="HA37" s="745">
        <f t="shared" si="138"/>
        <v>0</v>
      </c>
      <c r="HB37" s="745">
        <f t="shared" si="138"/>
        <v>0</v>
      </c>
      <c r="HC37" s="745">
        <f t="shared" si="138"/>
        <v>0</v>
      </c>
      <c r="HD37" s="745">
        <f t="shared" si="138"/>
        <v>0</v>
      </c>
      <c r="HE37" s="745">
        <f t="shared" si="138"/>
        <v>0</v>
      </c>
      <c r="HF37" s="745">
        <f t="shared" si="138"/>
        <v>0</v>
      </c>
      <c r="HG37" s="745">
        <f t="shared" si="138"/>
        <v>0</v>
      </c>
      <c r="HH37" s="185"/>
    </row>
    <row r="38" spans="1:216" s="99" customFormat="1" ht="19.899999999999999" customHeight="1">
      <c r="A38" s="520" t="str">
        <f t="shared" si="4"/>
        <v>LST_STR_ELEMENT</v>
      </c>
      <c r="B38" s="629"/>
      <c r="C38" s="628"/>
      <c r="D38" s="626"/>
      <c r="E38" s="627"/>
      <c r="F38" s="626"/>
      <c r="G38" s="350" t="e">
        <f>IF(TYPOLOGY = "Bridge", _xlfn.XLOOKUP($E38, BRIDGE_STR_ELEMENT, 'MATERIAL DATA'!$R$36:$R$74,,), _xlfn.XLOOKUP($BL38, 'LIFECYCLE MATERIAL DATA'!$A$5:$A$104, 'LIFECYCLE MATERIAL DATA'!$Q$5:$Q$104,,))</f>
        <v>#N/A</v>
      </c>
      <c r="H38" s="630"/>
      <c r="I38" s="631"/>
      <c r="J38" s="737"/>
      <c r="K38" s="626"/>
      <c r="L38" s="632"/>
      <c r="M38" s="400"/>
      <c r="N38" s="156">
        <f t="shared" si="92"/>
        <v>0</v>
      </c>
      <c r="O38" s="157" t="str">
        <f t="shared" si="20"/>
        <v/>
      </c>
      <c r="P38" s="158" t="str">
        <f t="shared" si="21"/>
        <v/>
      </c>
      <c r="Q38" s="158" t="str" cm="1">
        <f t="array" ref="Q38">IFERROR(_xlfn.IFS(AND($I38 = "Yes", $J38 =1),(($BX38+$BU38)/($J38) + ($BY38+$BR38 +$BZ38)),AND($I38 = "Yes", $J38 &gt;1), (($BX38+$BU38)/($J38) + ($BY38*2 +$BZ38)) ), "")</f>
        <v/>
      </c>
      <c r="R38" s="158" t="str">
        <f t="shared" si="5"/>
        <v/>
      </c>
      <c r="S38" s="159">
        <f t="shared" si="22"/>
        <v>0</v>
      </c>
      <c r="T38" s="159" t="str">
        <f t="shared" si="45"/>
        <v/>
      </c>
      <c r="U38" s="158" t="str">
        <f t="shared" si="33"/>
        <v/>
      </c>
      <c r="V38" s="396" t="str">
        <f t="shared" si="23"/>
        <v/>
      </c>
      <c r="W38" s="156" t="str">
        <f t="shared" si="7"/>
        <v/>
      </c>
      <c r="X38" s="160">
        <f t="shared" si="8"/>
        <v>0</v>
      </c>
      <c r="Y38" s="274" t="s">
        <v>415</v>
      </c>
      <c r="Z38" s="745" t="str">
        <f>'MATERIAL DATA'!$Q62</f>
        <v>4.5.1 Surface</v>
      </c>
      <c r="AA38" s="768">
        <f t="shared" ref="AA38:AA50" si="139">SUMIF($E$12:$E$43,Z38,$O$12:$O$43) + SUMIF($E$12:$E$43,Z38,$P$12:$P$43) + SUMIF($E$12:$E$43,Z38,$R$12:$R$43) + SUMIF($E$12:$E$43,Z38,$Q$12:$Q$43)</f>
        <v>0</v>
      </c>
      <c r="AB38" s="185"/>
      <c r="AC38" s="185"/>
      <c r="AD38" s="185"/>
      <c r="AE38" s="185"/>
      <c r="AF38" s="185"/>
      <c r="AG38" s="185"/>
      <c r="AH38" s="185"/>
      <c r="AI38" s="185"/>
      <c r="AJ38" s="185"/>
      <c r="AK38" s="185"/>
      <c r="AL38" s="185"/>
      <c r="AM38" s="185"/>
      <c r="AN38" s="185"/>
      <c r="AO38" s="185"/>
      <c r="AP38" s="185"/>
      <c r="AQ38" s="185"/>
      <c r="AR38" s="185"/>
      <c r="AS38" s="185"/>
      <c r="AT38" s="185"/>
      <c r="AU38" s="185"/>
      <c r="AV38" s="185"/>
      <c r="AW38" s="185"/>
      <c r="AX38" s="185"/>
      <c r="AY38" s="185"/>
      <c r="AZ38" s="754"/>
      <c r="BA38" s="185"/>
      <c r="BB38" s="185"/>
      <c r="BC38" s="185"/>
      <c r="BD38" s="185"/>
      <c r="BE38" s="185"/>
      <c r="BF38" s="185"/>
      <c r="BG38" s="185"/>
      <c r="BH38" s="185"/>
      <c r="BI38" s="185"/>
      <c r="BJ38" s="185"/>
      <c r="BK38" s="209" t="str">
        <f t="shared" si="114"/>
        <v>ER</v>
      </c>
      <c r="BL38" s="209" t="str">
        <f t="shared" si="9"/>
        <v xml:space="preserve"> -  - </v>
      </c>
      <c r="BM38" s="745" t="str" cm="1">
        <f t="array" ref="BM38">_xlfn.IFS(OR(AND(TYPOLOGY &lt;&gt; "Bridge", B38="concrete",D38&lt;&gt;"Reinforced - 150mm hollow core slab"),C38="Concrete_EPD",),"Reinforcement",(OR(AND(TYPOLOGY="Bridge",B38="concrete",D38&lt;&gt;"Reinforced - 150mm hollow core slab"),C38="Concrete_EPD",)),"Bridge_Reinforcement",TRUE, "No_Reinforcement")</f>
        <v>No_Reinforcement</v>
      </c>
      <c r="BN38" s="186" t="e">
        <f>_xlfn.XLOOKUP($BL38,'LIFECYCLE MATERIAL DATA'!$A$5:$A$104,'LIFECYCLE MATERIAL DATA'!$D$5:$D$104,)</f>
        <v>#N/A</v>
      </c>
      <c r="BO38" s="186">
        <f>IFERROR(IF(M38&lt;&gt;0,_xlfn.XLOOKUP(M38,'Custom Data'!S16:S45,'Custom Data'!T16:T45,,-1),0),0)</f>
        <v>0</v>
      </c>
      <c r="BP38" s="186">
        <f t="shared" si="10"/>
        <v>0</v>
      </c>
      <c r="BQ38" s="846" t="str">
        <f t="shared" si="11"/>
        <v>ER</v>
      </c>
      <c r="BR38" s="745" t="str">
        <f>IFERROR(_xlfn.XLOOKUP($BL38,'LIFECYCLE MATERIAL DATA'!$A$5:$A$104,'LIFECYCLE MATERIAL DATA'!$I$5:$I$104,,)*($BQ38/1000)+_xlfn.XLOOKUP('Project Info'!$C$15,'LIFECYCLE MATERIAL DATA'!$A$5:$A$104,'LIFECYCLE MATERIAL DATA'!$I$5:$I$104,,)*($BP38/1000),"")</f>
        <v/>
      </c>
      <c r="BS38" s="745" t="str">
        <f>IFERROR(_xlfn.XLOOKUP($BL38,'LIFECYCLE MATERIAL DATA'!$A$5:$A$104, 'LIFECYCLE MATERIAL DATA'!$J$5:$J$104,,)*($BQ38/1000)+_xlfn.XLOOKUP('Project Info'!$C$15,'LIFECYCLE MATERIAL DATA'!$A$5:$A$104,'LIFECYCLE MATERIAL DATA'!$J$5:$J$104,,)*($BP38/1000),"")</f>
        <v/>
      </c>
      <c r="BT38" s="745" t="str">
        <f>IFERROR(_xlfn.XLOOKUP($BL38,'LIFECYCLE MATERIAL DATA'!$A$5:$A$104, 'LIFECYCLE MATERIAL DATA'!$K$5:$K$104,,)*($BQ38/1000),"")</f>
        <v/>
      </c>
      <c r="BU38" s="185" t="str">
        <f>IFERROR(_xlfn.XLOOKUP($BL38,'LIFECYCLE MATERIAL DATA'!$A$5:$A$104,'LIFECYCLE MATERIAL DATA'!$L$5:$L$104,,)*($BQ38/1000)+_xlfn.XLOOKUP('Project Info'!$C$15,'LIFECYCLE MATERIAL DATA'!$A$5:$A$104,'LIFECYCLE MATERIAL DATA'!$L$5:$L$104,,)*($BP38/1000),"")</f>
        <v/>
      </c>
      <c r="BV38" s="745" t="str">
        <f t="shared" si="25"/>
        <v/>
      </c>
      <c r="BW38" s="745" t="str">
        <f>IF($K38='MATERIAL DATA'!$O$5,$L38, IF($K38='MATERIAL DATA'!$O$6,$L38/(1000*'Scheme 5'!$BN38),""))</f>
        <v/>
      </c>
      <c r="BX38" s="745" t="str">
        <f>IFERROR(((_xlfn.XLOOKUP($BL38,'LIFECYCLE MATERIAL DATA'!$A$5:$A$104,'LIFECYCLE MATERIAL DATA'!$F$5:$F$104,,))*$BQ38/1000+_xlfn.XLOOKUP('Project Info'!$C$15,'LIFECYCLE MATERIAL DATA'!$A$5:$A$104,'LIFECYCLE MATERIAL DATA'!$F$5:$F$104,,)*$BP38/1000),"")</f>
        <v/>
      </c>
      <c r="BY38" s="771" t="str">
        <f>IFERROR((_xlfn.XLOOKUP($BL38,'LIFECYCLE MATERIAL DATA'!$A$5:$A$104,'LIFECYCLE MATERIAL DATA'!$G$5:$G$104,,)*$BQ38/1000++_xlfn.XLOOKUP('Project Info'!$C$15,'LIFECYCLE MATERIAL DATA'!$A$5:$A$104,'LIFECYCLE MATERIAL DATA'!$G$5:$G$104,,)*$BP38/1000),"")</f>
        <v/>
      </c>
      <c r="BZ38" s="745" t="str">
        <f>IFERROR(_xlfn.XLOOKUP('Scheme 5'!$BL38,'LIFECYCLE MATERIAL DATA'!$A$5:$A$104,'LIFECYCLE MATERIAL DATA'!$H$5:$H$104,,)*SUM($BX38+$BY38+$CB38+$CC38), "")</f>
        <v/>
      </c>
      <c r="CA38" s="185"/>
      <c r="CB38" s="743" t="str">
        <f>IFERROR((_xlfn.XLOOKUP($BL38,'LIFECYCLE MATERIAL DATA'!$A$5:$A$104, 'LIFECYCLE MATERIAL DATA'!$M$5:$M$104)*$BQ38/1000++_xlfn.XLOOKUP('Project Info'!$C$15,'LIFECYCLE MATERIAL DATA'!$A$5:$A$104,'LIFECYCLE MATERIAL DATA'!$M$5:$M$104)*$BP38/1000),"")</f>
        <v/>
      </c>
      <c r="CC38" s="745">
        <f>IFERROR(IF(OR($B38="Timber",$C38="Timber_EPD", $C38="Bamboo"),_xlfn.XLOOKUP($BL38,'LIFECYCLE MATERIAL DATA Master'!$A$5:$A$104,'LIFECYCLE MATERIAL DATA Master'!$E$5:$E$104,,)*$BQ38,0),"")/1000</f>
        <v>0</v>
      </c>
      <c r="CD38" s="185" t="str">
        <f>IFERROR((_xlfn.XLOOKUP($BL38,'LIFECYCLE MATERIAL DATA'!$A$5:$A$104,'LIFECYCLE MATERIAL DATA'!$N$5:$N$104,,)*$BQ38/1000++_xlfn.XLOOKUP('Project Info'!$C$15,'LIFECYCLE MATERIAL DATA'!$A$5:$A$104,'LIFECYCLE MATERIAL DATA'!$N$5:$N$104,,)*$BP38/1000),"")</f>
        <v/>
      </c>
      <c r="CE38" s="743"/>
      <c r="CF38" s="743"/>
      <c r="CG38" s="743"/>
      <c r="CH38" s="772">
        <f>IFERROR(1+_xlfn.XLOOKUP($BL38,'LIFECYCLE MATERIAL DATA'!$A$5:$A$104,'LIFECYCLE MATERIAL DATA'!$H$5:$H$104,,),0)</f>
        <v>0</v>
      </c>
      <c r="CI38" s="765">
        <f t="shared" si="97"/>
        <v>0</v>
      </c>
      <c r="CJ38" s="773">
        <f t="shared" si="13"/>
        <v>0</v>
      </c>
      <c r="CK38" s="774">
        <f t="shared" si="14"/>
        <v>0</v>
      </c>
      <c r="CL38" s="767">
        <f t="shared" si="26"/>
        <v>0</v>
      </c>
      <c r="CM38" s="775">
        <f t="shared" si="27"/>
        <v>0</v>
      </c>
      <c r="CN38" s="769">
        <v>0</v>
      </c>
      <c r="CO38" s="745">
        <f t="shared" si="15"/>
        <v>0</v>
      </c>
      <c r="CP38" s="745">
        <f t="shared" si="15"/>
        <v>0</v>
      </c>
      <c r="CQ38" s="745">
        <f t="shared" ref="CQ38:DV38" si="140">IF(CQ$11&gt;=DESIGN_LIFE,CP38,IF(AND(CQ$11&gt;0,$CK38&lt;&gt;0),IF(INT((CQ$11)/(DESIGN_LIFE/$CK38))=((CQ$11)/(DESIGN_LIFE/$CK38)),$CM38+CP38,CP38),CP38))</f>
        <v>0</v>
      </c>
      <c r="CR38" s="745">
        <f t="shared" si="140"/>
        <v>0</v>
      </c>
      <c r="CS38" s="745">
        <f t="shared" si="140"/>
        <v>0</v>
      </c>
      <c r="CT38" s="745">
        <f t="shared" si="140"/>
        <v>0</v>
      </c>
      <c r="CU38" s="745">
        <f t="shared" si="140"/>
        <v>0</v>
      </c>
      <c r="CV38" s="745">
        <f t="shared" si="140"/>
        <v>0</v>
      </c>
      <c r="CW38" s="745">
        <f t="shared" si="140"/>
        <v>0</v>
      </c>
      <c r="CX38" s="745">
        <f t="shared" si="140"/>
        <v>0</v>
      </c>
      <c r="CY38" s="745">
        <f t="shared" si="140"/>
        <v>0</v>
      </c>
      <c r="CZ38" s="745">
        <f t="shared" si="140"/>
        <v>0</v>
      </c>
      <c r="DA38" s="745">
        <f t="shared" si="140"/>
        <v>0</v>
      </c>
      <c r="DB38" s="745">
        <f t="shared" si="140"/>
        <v>0</v>
      </c>
      <c r="DC38" s="745">
        <f t="shared" si="140"/>
        <v>0</v>
      </c>
      <c r="DD38" s="745">
        <f t="shared" si="140"/>
        <v>0</v>
      </c>
      <c r="DE38" s="745">
        <f t="shared" si="140"/>
        <v>0</v>
      </c>
      <c r="DF38" s="745">
        <f t="shared" si="140"/>
        <v>0</v>
      </c>
      <c r="DG38" s="745">
        <f t="shared" si="140"/>
        <v>0</v>
      </c>
      <c r="DH38" s="745">
        <f t="shared" si="140"/>
        <v>0</v>
      </c>
      <c r="DI38" s="745">
        <f t="shared" si="140"/>
        <v>0</v>
      </c>
      <c r="DJ38" s="745">
        <f t="shared" si="140"/>
        <v>0</v>
      </c>
      <c r="DK38" s="745">
        <f t="shared" si="140"/>
        <v>0</v>
      </c>
      <c r="DL38" s="745">
        <f t="shared" si="140"/>
        <v>0</v>
      </c>
      <c r="DM38" s="745">
        <f t="shared" si="140"/>
        <v>0</v>
      </c>
      <c r="DN38" s="745">
        <f t="shared" si="140"/>
        <v>0</v>
      </c>
      <c r="DO38" s="745">
        <f t="shared" si="140"/>
        <v>0</v>
      </c>
      <c r="DP38" s="745">
        <f t="shared" si="140"/>
        <v>0</v>
      </c>
      <c r="DQ38" s="745">
        <f t="shared" si="140"/>
        <v>0</v>
      </c>
      <c r="DR38" s="745">
        <f t="shared" si="140"/>
        <v>0</v>
      </c>
      <c r="DS38" s="745">
        <f t="shared" si="140"/>
        <v>0</v>
      </c>
      <c r="DT38" s="745">
        <f t="shared" si="140"/>
        <v>0</v>
      </c>
      <c r="DU38" s="745">
        <f t="shared" si="140"/>
        <v>0</v>
      </c>
      <c r="DV38" s="745">
        <f t="shared" si="140"/>
        <v>0</v>
      </c>
      <c r="DW38" s="745">
        <f t="shared" ref="DW38:FB38" si="141">IF(DW$11&gt;=DESIGN_LIFE,DV38,IF(AND(DW$11&gt;0,$CK38&lt;&gt;0),IF(INT((DW$11)/(DESIGN_LIFE/$CK38))=((DW$11)/(DESIGN_LIFE/$CK38)),$CM38+DV38,DV38),DV38))</f>
        <v>0</v>
      </c>
      <c r="DX38" s="745">
        <f t="shared" si="141"/>
        <v>0</v>
      </c>
      <c r="DY38" s="745">
        <f t="shared" si="141"/>
        <v>0</v>
      </c>
      <c r="DZ38" s="745">
        <f t="shared" si="141"/>
        <v>0</v>
      </c>
      <c r="EA38" s="745">
        <f t="shared" si="141"/>
        <v>0</v>
      </c>
      <c r="EB38" s="745">
        <f t="shared" si="141"/>
        <v>0</v>
      </c>
      <c r="EC38" s="745">
        <f t="shared" si="141"/>
        <v>0</v>
      </c>
      <c r="ED38" s="745">
        <f t="shared" si="141"/>
        <v>0</v>
      </c>
      <c r="EE38" s="745">
        <f t="shared" si="141"/>
        <v>0</v>
      </c>
      <c r="EF38" s="745">
        <f t="shared" si="141"/>
        <v>0</v>
      </c>
      <c r="EG38" s="745">
        <f t="shared" si="141"/>
        <v>0</v>
      </c>
      <c r="EH38" s="745">
        <f t="shared" si="141"/>
        <v>0</v>
      </c>
      <c r="EI38" s="745">
        <f t="shared" si="141"/>
        <v>0</v>
      </c>
      <c r="EJ38" s="745">
        <f t="shared" si="141"/>
        <v>0</v>
      </c>
      <c r="EK38" s="745">
        <f t="shared" si="141"/>
        <v>0</v>
      </c>
      <c r="EL38" s="745">
        <f t="shared" si="141"/>
        <v>0</v>
      </c>
      <c r="EM38" s="745">
        <f t="shared" si="141"/>
        <v>0</v>
      </c>
      <c r="EN38" s="745">
        <f t="shared" si="141"/>
        <v>0</v>
      </c>
      <c r="EO38" s="745">
        <f t="shared" si="141"/>
        <v>0</v>
      </c>
      <c r="EP38" s="745">
        <f t="shared" si="141"/>
        <v>0</v>
      </c>
      <c r="EQ38" s="745">
        <f t="shared" si="141"/>
        <v>0</v>
      </c>
      <c r="ER38" s="745">
        <f t="shared" si="141"/>
        <v>0</v>
      </c>
      <c r="ES38" s="745">
        <f t="shared" si="141"/>
        <v>0</v>
      </c>
      <c r="ET38" s="745">
        <f t="shared" si="141"/>
        <v>0</v>
      </c>
      <c r="EU38" s="745">
        <f t="shared" si="141"/>
        <v>0</v>
      </c>
      <c r="EV38" s="745">
        <f t="shared" si="141"/>
        <v>0</v>
      </c>
      <c r="EW38" s="745">
        <f t="shared" si="141"/>
        <v>0</v>
      </c>
      <c r="EX38" s="745">
        <f t="shared" si="141"/>
        <v>0</v>
      </c>
      <c r="EY38" s="745">
        <f t="shared" si="141"/>
        <v>0</v>
      </c>
      <c r="EZ38" s="745">
        <f t="shared" si="141"/>
        <v>0</v>
      </c>
      <c r="FA38" s="745">
        <f t="shared" si="141"/>
        <v>0</v>
      </c>
      <c r="FB38" s="745">
        <f t="shared" si="141"/>
        <v>0</v>
      </c>
      <c r="FC38" s="745">
        <f t="shared" ref="FC38:GH38" si="142">IF(FC$11&gt;=DESIGN_LIFE,FB38,IF(AND(FC$11&gt;0,$CK38&lt;&gt;0),IF(INT((FC$11)/(DESIGN_LIFE/$CK38))=((FC$11)/(DESIGN_LIFE/$CK38)),$CM38+FB38,FB38),FB38))</f>
        <v>0</v>
      </c>
      <c r="FD38" s="745">
        <f t="shared" si="142"/>
        <v>0</v>
      </c>
      <c r="FE38" s="745">
        <f t="shared" si="142"/>
        <v>0</v>
      </c>
      <c r="FF38" s="745">
        <f t="shared" si="142"/>
        <v>0</v>
      </c>
      <c r="FG38" s="745">
        <f t="shared" si="142"/>
        <v>0</v>
      </c>
      <c r="FH38" s="745">
        <f t="shared" si="142"/>
        <v>0</v>
      </c>
      <c r="FI38" s="745">
        <f t="shared" si="142"/>
        <v>0</v>
      </c>
      <c r="FJ38" s="745">
        <f t="shared" si="142"/>
        <v>0</v>
      </c>
      <c r="FK38" s="745">
        <f t="shared" si="142"/>
        <v>0</v>
      </c>
      <c r="FL38" s="745">
        <f t="shared" si="142"/>
        <v>0</v>
      </c>
      <c r="FM38" s="745">
        <f t="shared" si="142"/>
        <v>0</v>
      </c>
      <c r="FN38" s="745">
        <f t="shared" si="142"/>
        <v>0</v>
      </c>
      <c r="FO38" s="745">
        <f t="shared" si="142"/>
        <v>0</v>
      </c>
      <c r="FP38" s="745">
        <f t="shared" si="142"/>
        <v>0</v>
      </c>
      <c r="FQ38" s="745">
        <f t="shared" si="142"/>
        <v>0</v>
      </c>
      <c r="FR38" s="745">
        <f t="shared" si="142"/>
        <v>0</v>
      </c>
      <c r="FS38" s="745">
        <f t="shared" si="142"/>
        <v>0</v>
      </c>
      <c r="FT38" s="745">
        <f t="shared" si="142"/>
        <v>0</v>
      </c>
      <c r="FU38" s="745">
        <f t="shared" si="142"/>
        <v>0</v>
      </c>
      <c r="FV38" s="745">
        <f t="shared" si="142"/>
        <v>0</v>
      </c>
      <c r="FW38" s="745">
        <f t="shared" si="142"/>
        <v>0</v>
      </c>
      <c r="FX38" s="745">
        <f t="shared" si="142"/>
        <v>0</v>
      </c>
      <c r="FY38" s="745">
        <f t="shared" si="142"/>
        <v>0</v>
      </c>
      <c r="FZ38" s="745">
        <f t="shared" si="142"/>
        <v>0</v>
      </c>
      <c r="GA38" s="745">
        <f t="shared" si="142"/>
        <v>0</v>
      </c>
      <c r="GB38" s="745">
        <f t="shared" si="142"/>
        <v>0</v>
      </c>
      <c r="GC38" s="745">
        <f t="shared" si="142"/>
        <v>0</v>
      </c>
      <c r="GD38" s="745">
        <f t="shared" si="142"/>
        <v>0</v>
      </c>
      <c r="GE38" s="745">
        <f t="shared" si="142"/>
        <v>0</v>
      </c>
      <c r="GF38" s="745">
        <f t="shared" si="142"/>
        <v>0</v>
      </c>
      <c r="GG38" s="745">
        <f t="shared" si="142"/>
        <v>0</v>
      </c>
      <c r="GH38" s="745">
        <f t="shared" si="142"/>
        <v>0</v>
      </c>
      <c r="GI38" s="745">
        <f t="shared" ref="GI38:HG38" si="143">IF(GI$11&gt;=DESIGN_LIFE,GH38,IF(AND(GI$11&gt;0,$CK38&lt;&gt;0),IF(INT((GI$11)/(DESIGN_LIFE/$CK38))=((GI$11)/(DESIGN_LIFE/$CK38)),$CM38+GH38,GH38),GH38))</f>
        <v>0</v>
      </c>
      <c r="GJ38" s="745">
        <f t="shared" si="143"/>
        <v>0</v>
      </c>
      <c r="GK38" s="745">
        <f t="shared" si="143"/>
        <v>0</v>
      </c>
      <c r="GL38" s="745">
        <f t="shared" si="143"/>
        <v>0</v>
      </c>
      <c r="GM38" s="745">
        <f t="shared" si="143"/>
        <v>0</v>
      </c>
      <c r="GN38" s="745">
        <f t="shared" si="143"/>
        <v>0</v>
      </c>
      <c r="GO38" s="745">
        <f t="shared" si="143"/>
        <v>0</v>
      </c>
      <c r="GP38" s="745">
        <f t="shared" si="143"/>
        <v>0</v>
      </c>
      <c r="GQ38" s="745">
        <f t="shared" si="143"/>
        <v>0</v>
      </c>
      <c r="GR38" s="745">
        <f t="shared" si="143"/>
        <v>0</v>
      </c>
      <c r="GS38" s="745">
        <f t="shared" si="143"/>
        <v>0</v>
      </c>
      <c r="GT38" s="745">
        <f t="shared" si="143"/>
        <v>0</v>
      </c>
      <c r="GU38" s="745">
        <f t="shared" si="143"/>
        <v>0</v>
      </c>
      <c r="GV38" s="745">
        <f t="shared" si="143"/>
        <v>0</v>
      </c>
      <c r="GW38" s="745">
        <f t="shared" si="143"/>
        <v>0</v>
      </c>
      <c r="GX38" s="745">
        <f t="shared" si="143"/>
        <v>0</v>
      </c>
      <c r="GY38" s="745">
        <f t="shared" si="143"/>
        <v>0</v>
      </c>
      <c r="GZ38" s="745">
        <f t="shared" si="143"/>
        <v>0</v>
      </c>
      <c r="HA38" s="745">
        <f t="shared" si="143"/>
        <v>0</v>
      </c>
      <c r="HB38" s="745">
        <f t="shared" si="143"/>
        <v>0</v>
      </c>
      <c r="HC38" s="745">
        <f t="shared" si="143"/>
        <v>0</v>
      </c>
      <c r="HD38" s="745">
        <f t="shared" si="143"/>
        <v>0</v>
      </c>
      <c r="HE38" s="745">
        <f t="shared" si="143"/>
        <v>0</v>
      </c>
      <c r="HF38" s="745">
        <f t="shared" si="143"/>
        <v>0</v>
      </c>
      <c r="HG38" s="745">
        <f t="shared" si="143"/>
        <v>0</v>
      </c>
      <c r="HH38" s="185"/>
    </row>
    <row r="39" spans="1:216" s="99" customFormat="1" ht="19.899999999999999" customHeight="1">
      <c r="A39" s="520" t="str">
        <f t="shared" si="4"/>
        <v>LST_STR_ELEMENT</v>
      </c>
      <c r="B39" s="629"/>
      <c r="C39" s="628"/>
      <c r="D39" s="626"/>
      <c r="E39" s="627"/>
      <c r="F39" s="626"/>
      <c r="G39" s="350" t="e">
        <f>IF(TYPOLOGY = "Bridge", _xlfn.XLOOKUP($E39, BRIDGE_STR_ELEMENT, 'MATERIAL DATA'!$R$36:$R$74,,), _xlfn.XLOOKUP($BL39, 'LIFECYCLE MATERIAL DATA'!$A$5:$A$104, 'LIFECYCLE MATERIAL DATA'!$Q$5:$Q$104,,))</f>
        <v>#N/A</v>
      </c>
      <c r="H39" s="630"/>
      <c r="I39" s="631"/>
      <c r="J39" s="737"/>
      <c r="K39" s="626"/>
      <c r="L39" s="632"/>
      <c r="M39" s="400"/>
      <c r="N39" s="156">
        <f t="shared" si="92"/>
        <v>0</v>
      </c>
      <c r="O39" s="157" t="str">
        <f t="shared" si="20"/>
        <v/>
      </c>
      <c r="P39" s="158" t="str">
        <f t="shared" si="21"/>
        <v/>
      </c>
      <c r="Q39" s="158" t="str" cm="1">
        <f t="array" ref="Q39">IFERROR(_xlfn.IFS(AND($I39 = "Yes", $J39 =1),(($BX39+$BU39)/($J39) + ($BY39+$BR39 +$BZ39)),AND($I39 = "Yes", $J39 &gt;1), (($BX39+$BU39)/($J39) + ($BY39*2 +$BZ39)) ), "")</f>
        <v/>
      </c>
      <c r="R39" s="158" t="str">
        <f t="shared" si="5"/>
        <v/>
      </c>
      <c r="S39" s="159">
        <f t="shared" si="22"/>
        <v>0</v>
      </c>
      <c r="T39" s="159" t="str">
        <f t="shared" si="45"/>
        <v/>
      </c>
      <c r="U39" s="158" t="str">
        <f t="shared" si="33"/>
        <v/>
      </c>
      <c r="V39" s="396" t="str">
        <f t="shared" si="23"/>
        <v/>
      </c>
      <c r="W39" s="156" t="str">
        <f t="shared" si="7"/>
        <v/>
      </c>
      <c r="X39" s="160">
        <f t="shared" si="8"/>
        <v>0</v>
      </c>
      <c r="Y39" s="274" t="s">
        <v>415</v>
      </c>
      <c r="Z39" s="745" t="str">
        <f>'MATERIAL DATA'!$Q63</f>
        <v>4.5.2 Waterproofing</v>
      </c>
      <c r="AA39" s="768">
        <f t="shared" si="139"/>
        <v>0</v>
      </c>
      <c r="AB39" s="185"/>
      <c r="AC39" s="185"/>
      <c r="AD39" s="185"/>
      <c r="AE39" s="185"/>
      <c r="AF39" s="185"/>
      <c r="AG39" s="185"/>
      <c r="AH39" s="185"/>
      <c r="AI39" s="185"/>
      <c r="AJ39" s="185"/>
      <c r="AK39" s="185"/>
      <c r="AL39" s="185"/>
      <c r="AM39" s="185"/>
      <c r="AN39" s="185"/>
      <c r="AO39" s="185"/>
      <c r="AP39" s="185"/>
      <c r="AQ39" s="185"/>
      <c r="AR39" s="185"/>
      <c r="AS39" s="185"/>
      <c r="AT39" s="185"/>
      <c r="AU39" s="185"/>
      <c r="AV39" s="185"/>
      <c r="AW39" s="185"/>
      <c r="AX39" s="185"/>
      <c r="AY39" s="185"/>
      <c r="AZ39" s="185"/>
      <c r="BA39" s="185"/>
      <c r="BB39" s="185"/>
      <c r="BC39" s="185"/>
      <c r="BD39" s="185"/>
      <c r="BE39" s="185"/>
      <c r="BF39" s="185"/>
      <c r="BG39" s="185"/>
      <c r="BH39" s="185"/>
      <c r="BI39" s="185"/>
      <c r="BJ39" s="185"/>
      <c r="BK39" s="209" t="str">
        <f t="shared" si="114"/>
        <v>ER</v>
      </c>
      <c r="BL39" s="209" t="str">
        <f t="shared" si="9"/>
        <v xml:space="preserve"> -  - </v>
      </c>
      <c r="BM39" s="745" t="str" cm="1">
        <f t="array" ref="BM39">_xlfn.IFS(OR(AND(TYPOLOGY &lt;&gt; "Bridge", B39="concrete",D39&lt;&gt;"Reinforced - 150mm hollow core slab"),C39="Concrete_EPD",),"Reinforcement",(OR(AND(TYPOLOGY="Bridge",B39="concrete",D39&lt;&gt;"Reinforced - 150mm hollow core slab"),C39="Concrete_EPD",)),"Bridge_Reinforcement",TRUE, "No_Reinforcement")</f>
        <v>No_Reinforcement</v>
      </c>
      <c r="BN39" s="186" t="e">
        <f>_xlfn.XLOOKUP($BL39,'LIFECYCLE MATERIAL DATA'!$A$5:$A$104,'LIFECYCLE MATERIAL DATA'!$D$5:$D$104,)</f>
        <v>#N/A</v>
      </c>
      <c r="BO39" s="186">
        <f>IFERROR(IF(M39&lt;&gt;0,_xlfn.XLOOKUP(M39,'Custom Data'!S16:S45,'Custom Data'!T16:T45,,-1),0),0)</f>
        <v>0</v>
      </c>
      <c r="BP39" s="186">
        <f t="shared" si="10"/>
        <v>0</v>
      </c>
      <c r="BQ39" s="846" t="str">
        <f t="shared" si="11"/>
        <v>ER</v>
      </c>
      <c r="BR39" s="745" t="str">
        <f>IFERROR(_xlfn.XLOOKUP($BL39,'LIFECYCLE MATERIAL DATA'!$A$5:$A$104,'LIFECYCLE MATERIAL DATA'!$I$5:$I$104,,)*($BQ39/1000)+_xlfn.XLOOKUP('Project Info'!$C$15,'LIFECYCLE MATERIAL DATA'!$A$5:$A$104,'LIFECYCLE MATERIAL DATA'!$I$5:$I$104,,)*($BP39/1000),"")</f>
        <v/>
      </c>
      <c r="BS39" s="745" t="str">
        <f>IFERROR(_xlfn.XLOOKUP($BL39,'LIFECYCLE MATERIAL DATA'!$A$5:$A$104, 'LIFECYCLE MATERIAL DATA'!$J$5:$J$104,,)*($BQ39/1000)+_xlfn.XLOOKUP('Project Info'!$C$15,'LIFECYCLE MATERIAL DATA'!$A$5:$A$104,'LIFECYCLE MATERIAL DATA'!$J$5:$J$104,,)*($BP39/1000),"")</f>
        <v/>
      </c>
      <c r="BT39" s="745" t="str">
        <f>IFERROR(_xlfn.XLOOKUP($BL39,'LIFECYCLE MATERIAL DATA'!$A$5:$A$104, 'LIFECYCLE MATERIAL DATA'!$K$5:$K$104,,)*($BQ39/1000),"")</f>
        <v/>
      </c>
      <c r="BU39" s="185" t="str">
        <f>IFERROR(_xlfn.XLOOKUP($BL39,'LIFECYCLE MATERIAL DATA'!$A$5:$A$104,'LIFECYCLE MATERIAL DATA'!$L$5:$L$104,,)*($BQ39/1000)+_xlfn.XLOOKUP('Project Info'!$C$15,'LIFECYCLE MATERIAL DATA'!$A$5:$A$104,'LIFECYCLE MATERIAL DATA'!$L$5:$L$104,,)*($BP39/1000),"")</f>
        <v/>
      </c>
      <c r="BV39" s="745" t="str">
        <f t="shared" si="25"/>
        <v/>
      </c>
      <c r="BW39" s="745" t="str">
        <f>IF($K39='MATERIAL DATA'!$O$5,$L39, IF($K39='MATERIAL DATA'!$O$6,$L39/(1000*'Scheme 5'!$BN39),""))</f>
        <v/>
      </c>
      <c r="BX39" s="745" t="str">
        <f>IFERROR(((_xlfn.XLOOKUP($BL39,'LIFECYCLE MATERIAL DATA'!$A$5:$A$104,'LIFECYCLE MATERIAL DATA'!$F$5:$F$104,,))*$BQ39/1000+_xlfn.XLOOKUP('Project Info'!$C$15,'LIFECYCLE MATERIAL DATA'!$A$5:$A$104,'LIFECYCLE MATERIAL DATA'!$F$5:$F$104,,)*$BP39/1000),"")</f>
        <v/>
      </c>
      <c r="BY39" s="771" t="str">
        <f>IFERROR((_xlfn.XLOOKUP($BL39,'LIFECYCLE MATERIAL DATA'!$A$5:$A$104,'LIFECYCLE MATERIAL DATA'!$G$5:$G$104,,)*$BQ39/1000++_xlfn.XLOOKUP('Project Info'!$C$15,'LIFECYCLE MATERIAL DATA'!$A$5:$A$104,'LIFECYCLE MATERIAL DATA'!$G$5:$G$104,,)*$BP39/1000),"")</f>
        <v/>
      </c>
      <c r="BZ39" s="745" t="str">
        <f>IFERROR(_xlfn.XLOOKUP('Scheme 5'!$BL39,'LIFECYCLE MATERIAL DATA'!$A$5:$A$104,'LIFECYCLE MATERIAL DATA'!$H$5:$H$104,,)*SUM($BX39+$BY39+$CB39+$CC39), "")</f>
        <v/>
      </c>
      <c r="CA39" s="185"/>
      <c r="CB39" s="743" t="str">
        <f>IFERROR((_xlfn.XLOOKUP($BL39,'LIFECYCLE MATERIAL DATA'!$A$5:$A$104, 'LIFECYCLE MATERIAL DATA'!$M$5:$M$104)*$BQ39/1000++_xlfn.XLOOKUP('Project Info'!$C$15,'LIFECYCLE MATERIAL DATA'!$A$5:$A$104,'LIFECYCLE MATERIAL DATA'!$M$5:$M$104)*$BP39/1000),"")</f>
        <v/>
      </c>
      <c r="CC39" s="745">
        <f>IFERROR(IF(OR($B39="Timber",$C39="Timber_EPD", $C39="Bamboo"),_xlfn.XLOOKUP($BL39,'LIFECYCLE MATERIAL DATA Master'!$A$5:$A$104,'LIFECYCLE MATERIAL DATA Master'!$E$5:$E$104,,)*$BQ39,0),"")/1000</f>
        <v>0</v>
      </c>
      <c r="CD39" s="185" t="str">
        <f>IFERROR((_xlfn.XLOOKUP($BL39,'LIFECYCLE MATERIAL DATA'!$A$5:$A$104,'LIFECYCLE MATERIAL DATA'!$N$5:$N$104,,)*$BQ39/1000++_xlfn.XLOOKUP('Project Info'!$C$15,'LIFECYCLE MATERIAL DATA'!$A$5:$A$104,'LIFECYCLE MATERIAL DATA'!$N$5:$N$104,,)*$BP39/1000),"")</f>
        <v/>
      </c>
      <c r="CE39" s="743"/>
      <c r="CF39" s="743"/>
      <c r="CG39" s="743"/>
      <c r="CH39" s="772">
        <f>IFERROR(1+_xlfn.XLOOKUP($BL39,'LIFECYCLE MATERIAL DATA'!$A$5:$A$104,'LIFECYCLE MATERIAL DATA'!$H$5:$H$104,,),0)</f>
        <v>0</v>
      </c>
      <c r="CI39" s="765">
        <f t="shared" si="97"/>
        <v>0</v>
      </c>
      <c r="CJ39" s="773">
        <f t="shared" si="13"/>
        <v>0</v>
      </c>
      <c r="CK39" s="774">
        <f t="shared" si="14"/>
        <v>0</v>
      </c>
      <c r="CL39" s="767">
        <f t="shared" si="26"/>
        <v>0</v>
      </c>
      <c r="CM39" s="775">
        <f t="shared" si="27"/>
        <v>0</v>
      </c>
      <c r="CN39" s="769">
        <v>0</v>
      </c>
      <c r="CO39" s="745">
        <f t="shared" si="15"/>
        <v>0</v>
      </c>
      <c r="CP39" s="745">
        <f t="shared" si="15"/>
        <v>0</v>
      </c>
      <c r="CQ39" s="745">
        <f t="shared" ref="CQ39:DV39" si="144">IF(CQ$11&gt;=DESIGN_LIFE,CP39,IF(AND(CQ$11&gt;0,$CK39&lt;&gt;0),IF(INT((CQ$11)/(DESIGN_LIFE/$CK39))=((CQ$11)/(DESIGN_LIFE/$CK39)),$CM39+CP39,CP39),CP39))</f>
        <v>0</v>
      </c>
      <c r="CR39" s="745">
        <f t="shared" si="144"/>
        <v>0</v>
      </c>
      <c r="CS39" s="745">
        <f t="shared" si="144"/>
        <v>0</v>
      </c>
      <c r="CT39" s="745">
        <f t="shared" si="144"/>
        <v>0</v>
      </c>
      <c r="CU39" s="745">
        <f t="shared" si="144"/>
        <v>0</v>
      </c>
      <c r="CV39" s="745">
        <f t="shared" si="144"/>
        <v>0</v>
      </c>
      <c r="CW39" s="745">
        <f t="shared" si="144"/>
        <v>0</v>
      </c>
      <c r="CX39" s="745">
        <f t="shared" si="144"/>
        <v>0</v>
      </c>
      <c r="CY39" s="745">
        <f t="shared" si="144"/>
        <v>0</v>
      </c>
      <c r="CZ39" s="745">
        <f t="shared" si="144"/>
        <v>0</v>
      </c>
      <c r="DA39" s="745">
        <f t="shared" si="144"/>
        <v>0</v>
      </c>
      <c r="DB39" s="745">
        <f t="shared" si="144"/>
        <v>0</v>
      </c>
      <c r="DC39" s="745">
        <f t="shared" si="144"/>
        <v>0</v>
      </c>
      <c r="DD39" s="745">
        <f t="shared" si="144"/>
        <v>0</v>
      </c>
      <c r="DE39" s="745">
        <f t="shared" si="144"/>
        <v>0</v>
      </c>
      <c r="DF39" s="745">
        <f t="shared" si="144"/>
        <v>0</v>
      </c>
      <c r="DG39" s="745">
        <f t="shared" si="144"/>
        <v>0</v>
      </c>
      <c r="DH39" s="745">
        <f t="shared" si="144"/>
        <v>0</v>
      </c>
      <c r="DI39" s="745">
        <f t="shared" si="144"/>
        <v>0</v>
      </c>
      <c r="DJ39" s="745">
        <f t="shared" si="144"/>
        <v>0</v>
      </c>
      <c r="DK39" s="745">
        <f t="shared" si="144"/>
        <v>0</v>
      </c>
      <c r="DL39" s="745">
        <f t="shared" si="144"/>
        <v>0</v>
      </c>
      <c r="DM39" s="745">
        <f t="shared" si="144"/>
        <v>0</v>
      </c>
      <c r="DN39" s="745">
        <f t="shared" si="144"/>
        <v>0</v>
      </c>
      <c r="DO39" s="745">
        <f t="shared" si="144"/>
        <v>0</v>
      </c>
      <c r="DP39" s="745">
        <f t="shared" si="144"/>
        <v>0</v>
      </c>
      <c r="DQ39" s="745">
        <f t="shared" si="144"/>
        <v>0</v>
      </c>
      <c r="DR39" s="745">
        <f t="shared" si="144"/>
        <v>0</v>
      </c>
      <c r="DS39" s="745">
        <f t="shared" si="144"/>
        <v>0</v>
      </c>
      <c r="DT39" s="745">
        <f t="shared" si="144"/>
        <v>0</v>
      </c>
      <c r="DU39" s="745">
        <f t="shared" si="144"/>
        <v>0</v>
      </c>
      <c r="DV39" s="745">
        <f t="shared" si="144"/>
        <v>0</v>
      </c>
      <c r="DW39" s="745">
        <f t="shared" ref="DW39:FB39" si="145">IF(DW$11&gt;=DESIGN_LIFE,DV39,IF(AND(DW$11&gt;0,$CK39&lt;&gt;0),IF(INT((DW$11)/(DESIGN_LIFE/$CK39))=((DW$11)/(DESIGN_LIFE/$CK39)),$CM39+DV39,DV39),DV39))</f>
        <v>0</v>
      </c>
      <c r="DX39" s="745">
        <f t="shared" si="145"/>
        <v>0</v>
      </c>
      <c r="DY39" s="745">
        <f t="shared" si="145"/>
        <v>0</v>
      </c>
      <c r="DZ39" s="745">
        <f t="shared" si="145"/>
        <v>0</v>
      </c>
      <c r="EA39" s="745">
        <f t="shared" si="145"/>
        <v>0</v>
      </c>
      <c r="EB39" s="745">
        <f t="shared" si="145"/>
        <v>0</v>
      </c>
      <c r="EC39" s="745">
        <f t="shared" si="145"/>
        <v>0</v>
      </c>
      <c r="ED39" s="745">
        <f t="shared" si="145"/>
        <v>0</v>
      </c>
      <c r="EE39" s="745">
        <f t="shared" si="145"/>
        <v>0</v>
      </c>
      <c r="EF39" s="745">
        <f t="shared" si="145"/>
        <v>0</v>
      </c>
      <c r="EG39" s="745">
        <f t="shared" si="145"/>
        <v>0</v>
      </c>
      <c r="EH39" s="745">
        <f t="shared" si="145"/>
        <v>0</v>
      </c>
      <c r="EI39" s="745">
        <f t="shared" si="145"/>
        <v>0</v>
      </c>
      <c r="EJ39" s="745">
        <f t="shared" si="145"/>
        <v>0</v>
      </c>
      <c r="EK39" s="745">
        <f t="shared" si="145"/>
        <v>0</v>
      </c>
      <c r="EL39" s="745">
        <f t="shared" si="145"/>
        <v>0</v>
      </c>
      <c r="EM39" s="745">
        <f t="shared" si="145"/>
        <v>0</v>
      </c>
      <c r="EN39" s="745">
        <f t="shared" si="145"/>
        <v>0</v>
      </c>
      <c r="EO39" s="745">
        <f t="shared" si="145"/>
        <v>0</v>
      </c>
      <c r="EP39" s="745">
        <f t="shared" si="145"/>
        <v>0</v>
      </c>
      <c r="EQ39" s="745">
        <f t="shared" si="145"/>
        <v>0</v>
      </c>
      <c r="ER39" s="745">
        <f t="shared" si="145"/>
        <v>0</v>
      </c>
      <c r="ES39" s="745">
        <f t="shared" si="145"/>
        <v>0</v>
      </c>
      <c r="ET39" s="745">
        <f t="shared" si="145"/>
        <v>0</v>
      </c>
      <c r="EU39" s="745">
        <f t="shared" si="145"/>
        <v>0</v>
      </c>
      <c r="EV39" s="745">
        <f t="shared" si="145"/>
        <v>0</v>
      </c>
      <c r="EW39" s="745">
        <f t="shared" si="145"/>
        <v>0</v>
      </c>
      <c r="EX39" s="745">
        <f t="shared" si="145"/>
        <v>0</v>
      </c>
      <c r="EY39" s="745">
        <f t="shared" si="145"/>
        <v>0</v>
      </c>
      <c r="EZ39" s="745">
        <f t="shared" si="145"/>
        <v>0</v>
      </c>
      <c r="FA39" s="745">
        <f t="shared" si="145"/>
        <v>0</v>
      </c>
      <c r="FB39" s="745">
        <f t="shared" si="145"/>
        <v>0</v>
      </c>
      <c r="FC39" s="745">
        <f t="shared" ref="FC39:GH39" si="146">IF(FC$11&gt;=DESIGN_LIFE,FB39,IF(AND(FC$11&gt;0,$CK39&lt;&gt;0),IF(INT((FC$11)/(DESIGN_LIFE/$CK39))=((FC$11)/(DESIGN_LIFE/$CK39)),$CM39+FB39,FB39),FB39))</f>
        <v>0</v>
      </c>
      <c r="FD39" s="745">
        <f t="shared" si="146"/>
        <v>0</v>
      </c>
      <c r="FE39" s="745">
        <f t="shared" si="146"/>
        <v>0</v>
      </c>
      <c r="FF39" s="745">
        <f t="shared" si="146"/>
        <v>0</v>
      </c>
      <c r="FG39" s="745">
        <f t="shared" si="146"/>
        <v>0</v>
      </c>
      <c r="FH39" s="745">
        <f t="shared" si="146"/>
        <v>0</v>
      </c>
      <c r="FI39" s="745">
        <f t="shared" si="146"/>
        <v>0</v>
      </c>
      <c r="FJ39" s="745">
        <f t="shared" si="146"/>
        <v>0</v>
      </c>
      <c r="FK39" s="745">
        <f t="shared" si="146"/>
        <v>0</v>
      </c>
      <c r="FL39" s="745">
        <f t="shared" si="146"/>
        <v>0</v>
      </c>
      <c r="FM39" s="745">
        <f t="shared" si="146"/>
        <v>0</v>
      </c>
      <c r="FN39" s="745">
        <f t="shared" si="146"/>
        <v>0</v>
      </c>
      <c r="FO39" s="745">
        <f t="shared" si="146"/>
        <v>0</v>
      </c>
      <c r="FP39" s="745">
        <f t="shared" si="146"/>
        <v>0</v>
      </c>
      <c r="FQ39" s="745">
        <f t="shared" si="146"/>
        <v>0</v>
      </c>
      <c r="FR39" s="745">
        <f t="shared" si="146"/>
        <v>0</v>
      </c>
      <c r="FS39" s="745">
        <f t="shared" si="146"/>
        <v>0</v>
      </c>
      <c r="FT39" s="745">
        <f t="shared" si="146"/>
        <v>0</v>
      </c>
      <c r="FU39" s="745">
        <f t="shared" si="146"/>
        <v>0</v>
      </c>
      <c r="FV39" s="745">
        <f t="shared" si="146"/>
        <v>0</v>
      </c>
      <c r="FW39" s="745">
        <f t="shared" si="146"/>
        <v>0</v>
      </c>
      <c r="FX39" s="745">
        <f t="shared" si="146"/>
        <v>0</v>
      </c>
      <c r="FY39" s="745">
        <f t="shared" si="146"/>
        <v>0</v>
      </c>
      <c r="FZ39" s="745">
        <f t="shared" si="146"/>
        <v>0</v>
      </c>
      <c r="GA39" s="745">
        <f t="shared" si="146"/>
        <v>0</v>
      </c>
      <c r="GB39" s="745">
        <f t="shared" si="146"/>
        <v>0</v>
      </c>
      <c r="GC39" s="745">
        <f t="shared" si="146"/>
        <v>0</v>
      </c>
      <c r="GD39" s="745">
        <f t="shared" si="146"/>
        <v>0</v>
      </c>
      <c r="GE39" s="745">
        <f t="shared" si="146"/>
        <v>0</v>
      </c>
      <c r="GF39" s="745">
        <f t="shared" si="146"/>
        <v>0</v>
      </c>
      <c r="GG39" s="745">
        <f t="shared" si="146"/>
        <v>0</v>
      </c>
      <c r="GH39" s="745">
        <f t="shared" si="146"/>
        <v>0</v>
      </c>
      <c r="GI39" s="745">
        <f t="shared" ref="GI39:HG39" si="147">IF(GI$11&gt;=DESIGN_LIFE,GH39,IF(AND(GI$11&gt;0,$CK39&lt;&gt;0),IF(INT((GI$11)/(DESIGN_LIFE/$CK39))=((GI$11)/(DESIGN_LIFE/$CK39)),$CM39+GH39,GH39),GH39))</f>
        <v>0</v>
      </c>
      <c r="GJ39" s="745">
        <f t="shared" si="147"/>
        <v>0</v>
      </c>
      <c r="GK39" s="745">
        <f t="shared" si="147"/>
        <v>0</v>
      </c>
      <c r="GL39" s="745">
        <f t="shared" si="147"/>
        <v>0</v>
      </c>
      <c r="GM39" s="745">
        <f t="shared" si="147"/>
        <v>0</v>
      </c>
      <c r="GN39" s="745">
        <f t="shared" si="147"/>
        <v>0</v>
      </c>
      <c r="GO39" s="745">
        <f t="shared" si="147"/>
        <v>0</v>
      </c>
      <c r="GP39" s="745">
        <f t="shared" si="147"/>
        <v>0</v>
      </c>
      <c r="GQ39" s="745">
        <f t="shared" si="147"/>
        <v>0</v>
      </c>
      <c r="GR39" s="745">
        <f t="shared" si="147"/>
        <v>0</v>
      </c>
      <c r="GS39" s="745">
        <f t="shared" si="147"/>
        <v>0</v>
      </c>
      <c r="GT39" s="745">
        <f t="shared" si="147"/>
        <v>0</v>
      </c>
      <c r="GU39" s="745">
        <f t="shared" si="147"/>
        <v>0</v>
      </c>
      <c r="GV39" s="745">
        <f t="shared" si="147"/>
        <v>0</v>
      </c>
      <c r="GW39" s="745">
        <f t="shared" si="147"/>
        <v>0</v>
      </c>
      <c r="GX39" s="745">
        <f t="shared" si="147"/>
        <v>0</v>
      </c>
      <c r="GY39" s="745">
        <f t="shared" si="147"/>
        <v>0</v>
      </c>
      <c r="GZ39" s="745">
        <f t="shared" si="147"/>
        <v>0</v>
      </c>
      <c r="HA39" s="745">
        <f t="shared" si="147"/>
        <v>0</v>
      </c>
      <c r="HB39" s="745">
        <f t="shared" si="147"/>
        <v>0</v>
      </c>
      <c r="HC39" s="745">
        <f t="shared" si="147"/>
        <v>0</v>
      </c>
      <c r="HD39" s="745">
        <f t="shared" si="147"/>
        <v>0</v>
      </c>
      <c r="HE39" s="745">
        <f t="shared" si="147"/>
        <v>0</v>
      </c>
      <c r="HF39" s="745">
        <f t="shared" si="147"/>
        <v>0</v>
      </c>
      <c r="HG39" s="745">
        <f t="shared" si="147"/>
        <v>0</v>
      </c>
      <c r="HH39" s="185"/>
    </row>
    <row r="40" spans="1:216" s="99" customFormat="1" ht="20.100000000000001" customHeight="1">
      <c r="A40" s="520" t="str">
        <f t="shared" si="4"/>
        <v>LST_STR_ELEMENT</v>
      </c>
      <c r="B40" s="629"/>
      <c r="C40" s="628"/>
      <c r="D40" s="626"/>
      <c r="E40" s="627"/>
      <c r="F40" s="626"/>
      <c r="G40" s="350" t="e">
        <f>IF(TYPOLOGY = "Bridge", _xlfn.XLOOKUP($E40, BRIDGE_STR_ELEMENT, 'MATERIAL DATA'!$R$36:$R$74,,), _xlfn.XLOOKUP($BL40, 'LIFECYCLE MATERIAL DATA'!$A$5:$A$104, 'LIFECYCLE MATERIAL DATA'!$Q$5:$Q$104,,))</f>
        <v>#N/A</v>
      </c>
      <c r="H40" s="630"/>
      <c r="I40" s="631"/>
      <c r="J40" s="737"/>
      <c r="K40" s="626"/>
      <c r="L40" s="632"/>
      <c r="M40" s="400"/>
      <c r="N40" s="156">
        <f t="shared" si="92"/>
        <v>0</v>
      </c>
      <c r="O40" s="157" t="str">
        <f t="shared" si="20"/>
        <v/>
      </c>
      <c r="P40" s="158" t="str">
        <f t="shared" si="21"/>
        <v/>
      </c>
      <c r="Q40" s="158" t="str" cm="1">
        <f t="array" ref="Q40">IFERROR(_xlfn.IFS(AND($I40 = "Yes", $J40 =1),(($BX40+$BU40)/($J40) + ($BY40+$BR40 +$BZ40)),AND($I40 = "Yes", $J40 &gt;1), (($BX40+$BU40)/($J40) + ($BY40*2 +$BZ40)) ), "")</f>
        <v/>
      </c>
      <c r="R40" s="158" t="str">
        <f t="shared" si="5"/>
        <v/>
      </c>
      <c r="S40" s="159">
        <f t="shared" si="22"/>
        <v>0</v>
      </c>
      <c r="T40" s="159" t="str">
        <f t="shared" si="45"/>
        <v/>
      </c>
      <c r="U40" s="158" t="str">
        <f t="shared" si="33"/>
        <v/>
      </c>
      <c r="V40" s="396" t="str">
        <f t="shared" si="23"/>
        <v/>
      </c>
      <c r="W40" s="156" t="str">
        <f t="shared" si="7"/>
        <v/>
      </c>
      <c r="X40" s="160">
        <f t="shared" si="8"/>
        <v>0</v>
      </c>
      <c r="Y40" s="274" t="s">
        <v>415</v>
      </c>
      <c r="Z40" s="745" t="str">
        <f>'MATERIAL DATA'!$Q64</f>
        <v>4.6.1 Rails</v>
      </c>
      <c r="AA40" s="768">
        <f t="shared" si="139"/>
        <v>0</v>
      </c>
      <c r="AB40" s="185"/>
      <c r="AC40" s="185"/>
      <c r="AD40" s="185"/>
      <c r="AE40" s="185"/>
      <c r="AF40" s="185"/>
      <c r="AG40" s="185"/>
      <c r="AH40" s="185"/>
      <c r="AI40" s="185"/>
      <c r="AJ40" s="185"/>
      <c r="AK40" s="185"/>
      <c r="AL40" s="185"/>
      <c r="AM40" s="185"/>
      <c r="AN40" s="185"/>
      <c r="AO40" s="185"/>
      <c r="AP40" s="185"/>
      <c r="AQ40" s="185"/>
      <c r="AR40" s="185"/>
      <c r="AS40" s="185"/>
      <c r="AT40" s="185"/>
      <c r="AU40" s="185"/>
      <c r="AV40" s="185"/>
      <c r="AW40" s="185"/>
      <c r="AX40" s="185"/>
      <c r="AY40" s="185"/>
      <c r="AZ40" s="185"/>
      <c r="BA40" s="185"/>
      <c r="BB40" s="185"/>
      <c r="BC40" s="185"/>
      <c r="BD40" s="185"/>
      <c r="BE40" s="185"/>
      <c r="BF40" s="185"/>
      <c r="BG40" s="185"/>
      <c r="BH40" s="185"/>
      <c r="BI40" s="185"/>
      <c r="BJ40" s="185"/>
      <c r="BK40" s="209" t="str">
        <f t="shared" si="114"/>
        <v>ER</v>
      </c>
      <c r="BL40" s="209" t="str">
        <f t="shared" si="9"/>
        <v xml:space="preserve"> -  - </v>
      </c>
      <c r="BM40" s="745" t="str" cm="1">
        <f t="array" ref="BM40">_xlfn.IFS(OR(AND(TYPOLOGY &lt;&gt; "Bridge", B40="concrete",D40&lt;&gt;"Reinforced - 150mm hollow core slab"),C40="Concrete_EPD",),"Reinforcement",(OR(AND(TYPOLOGY="Bridge",B40="concrete",D40&lt;&gt;"Reinforced - 150mm hollow core slab"),C40="Concrete_EPD",)),"Bridge_Reinforcement",TRUE, "No_Reinforcement")</f>
        <v>No_Reinforcement</v>
      </c>
      <c r="BN40" s="186" t="e">
        <f>_xlfn.XLOOKUP($BL40,'LIFECYCLE MATERIAL DATA'!$A$5:$A$104,'LIFECYCLE MATERIAL DATA'!$D$5:$D$104,)</f>
        <v>#N/A</v>
      </c>
      <c r="BO40" s="186">
        <f>IFERROR(IF(M40&lt;&gt;0,_xlfn.XLOOKUP(M40,'Custom Data'!S16:S45,'Custom Data'!T16:T45,,-1),0),0)</f>
        <v>0</v>
      </c>
      <c r="BP40" s="186">
        <f t="shared" si="10"/>
        <v>0</v>
      </c>
      <c r="BQ40" s="846" t="str">
        <f t="shared" si="11"/>
        <v>ER</v>
      </c>
      <c r="BR40" s="745" t="str">
        <f>IFERROR(_xlfn.XLOOKUP($BL40,'LIFECYCLE MATERIAL DATA'!$A$5:$A$104,'LIFECYCLE MATERIAL DATA'!$I$5:$I$104,,)*($BQ40/1000)+_xlfn.XLOOKUP('Project Info'!$C$15,'LIFECYCLE MATERIAL DATA'!$A$5:$A$104,'LIFECYCLE MATERIAL DATA'!$I$5:$I$104,,)*($BP40/1000),"")</f>
        <v/>
      </c>
      <c r="BS40" s="745" t="str">
        <f>IFERROR(_xlfn.XLOOKUP($BL40,'LIFECYCLE MATERIAL DATA'!$A$5:$A$104, 'LIFECYCLE MATERIAL DATA'!$J$5:$J$104,,)*($BQ40/1000)+_xlfn.XLOOKUP('Project Info'!$C$15,'LIFECYCLE MATERIAL DATA'!$A$5:$A$104,'LIFECYCLE MATERIAL DATA'!$J$5:$J$104,,)*($BP40/1000),"")</f>
        <v/>
      </c>
      <c r="BT40" s="745" t="str">
        <f>IFERROR(_xlfn.XLOOKUP($BL40,'LIFECYCLE MATERIAL DATA'!$A$5:$A$104, 'LIFECYCLE MATERIAL DATA'!$K$5:$K$104,,)*($BQ40/1000),"")</f>
        <v/>
      </c>
      <c r="BU40" s="185" t="str">
        <f>IFERROR(_xlfn.XLOOKUP($BL40,'LIFECYCLE MATERIAL DATA'!$A$5:$A$104,'LIFECYCLE MATERIAL DATA'!$L$5:$L$104,,)*($BQ40/1000)+_xlfn.XLOOKUP('Project Info'!$C$15,'LIFECYCLE MATERIAL DATA'!$A$5:$A$104,'LIFECYCLE MATERIAL DATA'!$L$5:$L$104,,)*($BP40/1000),"")</f>
        <v/>
      </c>
      <c r="BV40" s="745" t="str">
        <f t="shared" si="25"/>
        <v/>
      </c>
      <c r="BW40" s="745" t="str">
        <f>IF($K40='MATERIAL DATA'!$O$5,$L40, IF($K40='MATERIAL DATA'!$O$6,$L40/(1000*'Scheme 5'!$BN40),""))</f>
        <v/>
      </c>
      <c r="BX40" s="745" t="str">
        <f>IFERROR(((_xlfn.XLOOKUP($BL40,'LIFECYCLE MATERIAL DATA'!$A$5:$A$104,'LIFECYCLE MATERIAL DATA'!$F$5:$F$104,,))*$BQ40/1000+_xlfn.XLOOKUP('Project Info'!$C$15,'LIFECYCLE MATERIAL DATA'!$A$5:$A$104,'LIFECYCLE MATERIAL DATA'!$F$5:$F$104,,)*$BP40/1000),"")</f>
        <v/>
      </c>
      <c r="BY40" s="771" t="str">
        <f>IFERROR((_xlfn.XLOOKUP($BL40,'LIFECYCLE MATERIAL DATA'!$A$5:$A$104,'LIFECYCLE MATERIAL DATA'!$G$5:$G$104,,)*$BQ40/1000++_xlfn.XLOOKUP('Project Info'!$C$15,'LIFECYCLE MATERIAL DATA'!$A$5:$A$104,'LIFECYCLE MATERIAL DATA'!$G$5:$G$104,,)*$BP40/1000),"")</f>
        <v/>
      </c>
      <c r="BZ40" s="745" t="str">
        <f>IFERROR(_xlfn.XLOOKUP('Scheme 5'!$BL40,'LIFECYCLE MATERIAL DATA'!$A$5:$A$104,'LIFECYCLE MATERIAL DATA'!$H$5:$H$104,,)*SUM($BX40+$BY40+$CB40+$CC40), "")</f>
        <v/>
      </c>
      <c r="CA40" s="185"/>
      <c r="CB40" s="743" t="str">
        <f>IFERROR((_xlfn.XLOOKUP($BL40,'LIFECYCLE MATERIAL DATA'!$A$5:$A$104, 'LIFECYCLE MATERIAL DATA'!$M$5:$M$104)*$BQ40/1000++_xlfn.XLOOKUP('Project Info'!$C$15,'LIFECYCLE MATERIAL DATA'!$A$5:$A$104,'LIFECYCLE MATERIAL DATA'!$M$5:$M$104)*$BP40/1000),"")</f>
        <v/>
      </c>
      <c r="CC40" s="745">
        <f>IFERROR(IF(OR($B40="Timber",$C40="Timber_EPD", $C40="Bamboo"),_xlfn.XLOOKUP($BL40,'LIFECYCLE MATERIAL DATA Master'!$A$5:$A$104,'LIFECYCLE MATERIAL DATA Master'!$E$5:$E$104,,)*$BQ40,0),"")/1000</f>
        <v>0</v>
      </c>
      <c r="CD40" s="185" t="str">
        <f>IFERROR((_xlfn.XLOOKUP($BL40,'LIFECYCLE MATERIAL DATA'!$A$5:$A$104,'LIFECYCLE MATERIAL DATA'!$N$5:$N$104,,)*$BQ40/1000++_xlfn.XLOOKUP('Project Info'!$C$15,'LIFECYCLE MATERIAL DATA'!$A$5:$A$104,'LIFECYCLE MATERIAL DATA'!$N$5:$N$104,,)*$BP40/1000),"")</f>
        <v/>
      </c>
      <c r="CE40" s="743"/>
      <c r="CF40" s="743"/>
      <c r="CG40" s="743"/>
      <c r="CH40" s="772">
        <f>IFERROR(1+_xlfn.XLOOKUP($BL40,'LIFECYCLE MATERIAL DATA'!$A$5:$A$104,'LIFECYCLE MATERIAL DATA'!$H$5:$H$104,,),0)</f>
        <v>0</v>
      </c>
      <c r="CI40" s="765">
        <f t="shared" si="97"/>
        <v>0</v>
      </c>
      <c r="CJ40" s="773">
        <f t="shared" si="13"/>
        <v>0</v>
      </c>
      <c r="CK40" s="774">
        <f t="shared" si="14"/>
        <v>0</v>
      </c>
      <c r="CL40" s="767">
        <f t="shared" si="26"/>
        <v>0</v>
      </c>
      <c r="CM40" s="775">
        <f t="shared" si="27"/>
        <v>0</v>
      </c>
      <c r="CN40" s="769">
        <v>0</v>
      </c>
      <c r="CO40" s="745">
        <f t="shared" si="15"/>
        <v>0</v>
      </c>
      <c r="CP40" s="745">
        <f t="shared" si="15"/>
        <v>0</v>
      </c>
      <c r="CQ40" s="745">
        <f t="shared" ref="CQ40:DV40" si="148">IF(CQ$11&gt;=DESIGN_LIFE,CP40,IF(AND(CQ$11&gt;0,$CK40&lt;&gt;0),IF(INT((CQ$11)/(DESIGN_LIFE/$CK40))=((CQ$11)/(DESIGN_LIFE/$CK40)),$CM40+CP40,CP40),CP40))</f>
        <v>0</v>
      </c>
      <c r="CR40" s="745">
        <f t="shared" si="148"/>
        <v>0</v>
      </c>
      <c r="CS40" s="745">
        <f t="shared" si="148"/>
        <v>0</v>
      </c>
      <c r="CT40" s="745">
        <f t="shared" si="148"/>
        <v>0</v>
      </c>
      <c r="CU40" s="745">
        <f t="shared" si="148"/>
        <v>0</v>
      </c>
      <c r="CV40" s="745">
        <f t="shared" si="148"/>
        <v>0</v>
      </c>
      <c r="CW40" s="745">
        <f t="shared" si="148"/>
        <v>0</v>
      </c>
      <c r="CX40" s="745">
        <f t="shared" si="148"/>
        <v>0</v>
      </c>
      <c r="CY40" s="745">
        <f t="shared" si="148"/>
        <v>0</v>
      </c>
      <c r="CZ40" s="745">
        <f t="shared" si="148"/>
        <v>0</v>
      </c>
      <c r="DA40" s="745">
        <f t="shared" si="148"/>
        <v>0</v>
      </c>
      <c r="DB40" s="745">
        <f t="shared" si="148"/>
        <v>0</v>
      </c>
      <c r="DC40" s="745">
        <f t="shared" si="148"/>
        <v>0</v>
      </c>
      <c r="DD40" s="745">
        <f t="shared" si="148"/>
        <v>0</v>
      </c>
      <c r="DE40" s="745">
        <f t="shared" si="148"/>
        <v>0</v>
      </c>
      <c r="DF40" s="745">
        <f t="shared" si="148"/>
        <v>0</v>
      </c>
      <c r="DG40" s="745">
        <f t="shared" si="148"/>
        <v>0</v>
      </c>
      <c r="DH40" s="745">
        <f t="shared" si="148"/>
        <v>0</v>
      </c>
      <c r="DI40" s="745">
        <f t="shared" si="148"/>
        <v>0</v>
      </c>
      <c r="DJ40" s="745">
        <f t="shared" si="148"/>
        <v>0</v>
      </c>
      <c r="DK40" s="745">
        <f t="shared" si="148"/>
        <v>0</v>
      </c>
      <c r="DL40" s="745">
        <f t="shared" si="148"/>
        <v>0</v>
      </c>
      <c r="DM40" s="745">
        <f t="shared" si="148"/>
        <v>0</v>
      </c>
      <c r="DN40" s="745">
        <f t="shared" si="148"/>
        <v>0</v>
      </c>
      <c r="DO40" s="745">
        <f t="shared" si="148"/>
        <v>0</v>
      </c>
      <c r="DP40" s="745">
        <f t="shared" si="148"/>
        <v>0</v>
      </c>
      <c r="DQ40" s="745">
        <f t="shared" si="148"/>
        <v>0</v>
      </c>
      <c r="DR40" s="745">
        <f t="shared" si="148"/>
        <v>0</v>
      </c>
      <c r="DS40" s="745">
        <f t="shared" si="148"/>
        <v>0</v>
      </c>
      <c r="DT40" s="745">
        <f t="shared" si="148"/>
        <v>0</v>
      </c>
      <c r="DU40" s="745">
        <f t="shared" si="148"/>
        <v>0</v>
      </c>
      <c r="DV40" s="745">
        <f t="shared" si="148"/>
        <v>0</v>
      </c>
      <c r="DW40" s="745">
        <f t="shared" ref="DW40:FB40" si="149">IF(DW$11&gt;=DESIGN_LIFE,DV40,IF(AND(DW$11&gt;0,$CK40&lt;&gt;0),IF(INT((DW$11)/(DESIGN_LIFE/$CK40))=((DW$11)/(DESIGN_LIFE/$CK40)),$CM40+DV40,DV40),DV40))</f>
        <v>0</v>
      </c>
      <c r="DX40" s="745">
        <f t="shared" si="149"/>
        <v>0</v>
      </c>
      <c r="DY40" s="745">
        <f t="shared" si="149"/>
        <v>0</v>
      </c>
      <c r="DZ40" s="745">
        <f t="shared" si="149"/>
        <v>0</v>
      </c>
      <c r="EA40" s="745">
        <f t="shared" si="149"/>
        <v>0</v>
      </c>
      <c r="EB40" s="745">
        <f t="shared" si="149"/>
        <v>0</v>
      </c>
      <c r="EC40" s="745">
        <f t="shared" si="149"/>
        <v>0</v>
      </c>
      <c r="ED40" s="745">
        <f t="shared" si="149"/>
        <v>0</v>
      </c>
      <c r="EE40" s="745">
        <f t="shared" si="149"/>
        <v>0</v>
      </c>
      <c r="EF40" s="745">
        <f t="shared" si="149"/>
        <v>0</v>
      </c>
      <c r="EG40" s="745">
        <f t="shared" si="149"/>
        <v>0</v>
      </c>
      <c r="EH40" s="745">
        <f t="shared" si="149"/>
        <v>0</v>
      </c>
      <c r="EI40" s="745">
        <f t="shared" si="149"/>
        <v>0</v>
      </c>
      <c r="EJ40" s="745">
        <f t="shared" si="149"/>
        <v>0</v>
      </c>
      <c r="EK40" s="745">
        <f t="shared" si="149"/>
        <v>0</v>
      </c>
      <c r="EL40" s="745">
        <f t="shared" si="149"/>
        <v>0</v>
      </c>
      <c r="EM40" s="745">
        <f t="shared" si="149"/>
        <v>0</v>
      </c>
      <c r="EN40" s="745">
        <f t="shared" si="149"/>
        <v>0</v>
      </c>
      <c r="EO40" s="745">
        <f t="shared" si="149"/>
        <v>0</v>
      </c>
      <c r="EP40" s="745">
        <f t="shared" si="149"/>
        <v>0</v>
      </c>
      <c r="EQ40" s="745">
        <f t="shared" si="149"/>
        <v>0</v>
      </c>
      <c r="ER40" s="745">
        <f t="shared" si="149"/>
        <v>0</v>
      </c>
      <c r="ES40" s="745">
        <f t="shared" si="149"/>
        <v>0</v>
      </c>
      <c r="ET40" s="745">
        <f t="shared" si="149"/>
        <v>0</v>
      </c>
      <c r="EU40" s="745">
        <f t="shared" si="149"/>
        <v>0</v>
      </c>
      <c r="EV40" s="745">
        <f t="shared" si="149"/>
        <v>0</v>
      </c>
      <c r="EW40" s="745">
        <f t="shared" si="149"/>
        <v>0</v>
      </c>
      <c r="EX40" s="745">
        <f t="shared" si="149"/>
        <v>0</v>
      </c>
      <c r="EY40" s="745">
        <f t="shared" si="149"/>
        <v>0</v>
      </c>
      <c r="EZ40" s="745">
        <f t="shared" si="149"/>
        <v>0</v>
      </c>
      <c r="FA40" s="745">
        <f t="shared" si="149"/>
        <v>0</v>
      </c>
      <c r="FB40" s="745">
        <f t="shared" si="149"/>
        <v>0</v>
      </c>
      <c r="FC40" s="745">
        <f t="shared" ref="FC40:GH40" si="150">IF(FC$11&gt;=DESIGN_LIFE,FB40,IF(AND(FC$11&gt;0,$CK40&lt;&gt;0),IF(INT((FC$11)/(DESIGN_LIFE/$CK40))=((FC$11)/(DESIGN_LIFE/$CK40)),$CM40+FB40,FB40),FB40))</f>
        <v>0</v>
      </c>
      <c r="FD40" s="745">
        <f t="shared" si="150"/>
        <v>0</v>
      </c>
      <c r="FE40" s="745">
        <f t="shared" si="150"/>
        <v>0</v>
      </c>
      <c r="FF40" s="745">
        <f t="shared" si="150"/>
        <v>0</v>
      </c>
      <c r="FG40" s="745">
        <f t="shared" si="150"/>
        <v>0</v>
      </c>
      <c r="FH40" s="745">
        <f t="shared" si="150"/>
        <v>0</v>
      </c>
      <c r="FI40" s="745">
        <f t="shared" si="150"/>
        <v>0</v>
      </c>
      <c r="FJ40" s="745">
        <f t="shared" si="150"/>
        <v>0</v>
      </c>
      <c r="FK40" s="745">
        <f t="shared" si="150"/>
        <v>0</v>
      </c>
      <c r="FL40" s="745">
        <f t="shared" si="150"/>
        <v>0</v>
      </c>
      <c r="FM40" s="745">
        <f t="shared" si="150"/>
        <v>0</v>
      </c>
      <c r="FN40" s="745">
        <f t="shared" si="150"/>
        <v>0</v>
      </c>
      <c r="FO40" s="745">
        <f t="shared" si="150"/>
        <v>0</v>
      </c>
      <c r="FP40" s="745">
        <f t="shared" si="150"/>
        <v>0</v>
      </c>
      <c r="FQ40" s="745">
        <f t="shared" si="150"/>
        <v>0</v>
      </c>
      <c r="FR40" s="745">
        <f t="shared" si="150"/>
        <v>0</v>
      </c>
      <c r="FS40" s="745">
        <f t="shared" si="150"/>
        <v>0</v>
      </c>
      <c r="FT40" s="745">
        <f t="shared" si="150"/>
        <v>0</v>
      </c>
      <c r="FU40" s="745">
        <f t="shared" si="150"/>
        <v>0</v>
      </c>
      <c r="FV40" s="745">
        <f t="shared" si="150"/>
        <v>0</v>
      </c>
      <c r="FW40" s="745">
        <f t="shared" si="150"/>
        <v>0</v>
      </c>
      <c r="FX40" s="745">
        <f t="shared" si="150"/>
        <v>0</v>
      </c>
      <c r="FY40" s="745">
        <f t="shared" si="150"/>
        <v>0</v>
      </c>
      <c r="FZ40" s="745">
        <f t="shared" si="150"/>
        <v>0</v>
      </c>
      <c r="GA40" s="745">
        <f t="shared" si="150"/>
        <v>0</v>
      </c>
      <c r="GB40" s="745">
        <f t="shared" si="150"/>
        <v>0</v>
      </c>
      <c r="GC40" s="745">
        <f t="shared" si="150"/>
        <v>0</v>
      </c>
      <c r="GD40" s="745">
        <f t="shared" si="150"/>
        <v>0</v>
      </c>
      <c r="GE40" s="745">
        <f t="shared" si="150"/>
        <v>0</v>
      </c>
      <c r="GF40" s="745">
        <f t="shared" si="150"/>
        <v>0</v>
      </c>
      <c r="GG40" s="745">
        <f t="shared" si="150"/>
        <v>0</v>
      </c>
      <c r="GH40" s="745">
        <f t="shared" si="150"/>
        <v>0</v>
      </c>
      <c r="GI40" s="745">
        <f t="shared" ref="GI40:HG40" si="151">IF(GI$11&gt;=DESIGN_LIFE,GH40,IF(AND(GI$11&gt;0,$CK40&lt;&gt;0),IF(INT((GI$11)/(DESIGN_LIFE/$CK40))=((GI$11)/(DESIGN_LIFE/$CK40)),$CM40+GH40,GH40),GH40))</f>
        <v>0</v>
      </c>
      <c r="GJ40" s="745">
        <f t="shared" si="151"/>
        <v>0</v>
      </c>
      <c r="GK40" s="745">
        <f t="shared" si="151"/>
        <v>0</v>
      </c>
      <c r="GL40" s="745">
        <f t="shared" si="151"/>
        <v>0</v>
      </c>
      <c r="GM40" s="745">
        <f t="shared" si="151"/>
        <v>0</v>
      </c>
      <c r="GN40" s="745">
        <f t="shared" si="151"/>
        <v>0</v>
      </c>
      <c r="GO40" s="745">
        <f t="shared" si="151"/>
        <v>0</v>
      </c>
      <c r="GP40" s="745">
        <f t="shared" si="151"/>
        <v>0</v>
      </c>
      <c r="GQ40" s="745">
        <f t="shared" si="151"/>
        <v>0</v>
      </c>
      <c r="GR40" s="745">
        <f t="shared" si="151"/>
        <v>0</v>
      </c>
      <c r="GS40" s="745">
        <f t="shared" si="151"/>
        <v>0</v>
      </c>
      <c r="GT40" s="745">
        <f t="shared" si="151"/>
        <v>0</v>
      </c>
      <c r="GU40" s="745">
        <f t="shared" si="151"/>
        <v>0</v>
      </c>
      <c r="GV40" s="745">
        <f t="shared" si="151"/>
        <v>0</v>
      </c>
      <c r="GW40" s="745">
        <f t="shared" si="151"/>
        <v>0</v>
      </c>
      <c r="GX40" s="745">
        <f t="shared" si="151"/>
        <v>0</v>
      </c>
      <c r="GY40" s="745">
        <f t="shared" si="151"/>
        <v>0</v>
      </c>
      <c r="GZ40" s="745">
        <f t="shared" si="151"/>
        <v>0</v>
      </c>
      <c r="HA40" s="745">
        <f t="shared" si="151"/>
        <v>0</v>
      </c>
      <c r="HB40" s="745">
        <f t="shared" si="151"/>
        <v>0</v>
      </c>
      <c r="HC40" s="745">
        <f t="shared" si="151"/>
        <v>0</v>
      </c>
      <c r="HD40" s="745">
        <f t="shared" si="151"/>
        <v>0</v>
      </c>
      <c r="HE40" s="745">
        <f t="shared" si="151"/>
        <v>0</v>
      </c>
      <c r="HF40" s="745">
        <f t="shared" si="151"/>
        <v>0</v>
      </c>
      <c r="HG40" s="745">
        <f t="shared" si="151"/>
        <v>0</v>
      </c>
      <c r="HH40" s="185"/>
    </row>
    <row r="41" spans="1:216" s="99" customFormat="1" ht="19.899999999999999" customHeight="1">
      <c r="A41" s="520" t="str">
        <f t="shared" si="4"/>
        <v>LST_STR_ELEMENT</v>
      </c>
      <c r="B41" s="629"/>
      <c r="C41" s="628"/>
      <c r="D41" s="626"/>
      <c r="E41" s="627"/>
      <c r="F41" s="626"/>
      <c r="G41" s="350" t="e">
        <f>IF(TYPOLOGY = "Bridge", _xlfn.XLOOKUP($E41, BRIDGE_STR_ELEMENT, 'MATERIAL DATA'!$R$36:$R$74,,), _xlfn.XLOOKUP($BL41, 'LIFECYCLE MATERIAL DATA'!$A$5:$A$104, 'LIFECYCLE MATERIAL DATA'!$Q$5:$Q$104,,))</f>
        <v>#N/A</v>
      </c>
      <c r="H41" s="630"/>
      <c r="I41" s="631"/>
      <c r="J41" s="737"/>
      <c r="K41" s="626"/>
      <c r="L41" s="632"/>
      <c r="M41" s="400"/>
      <c r="N41" s="156">
        <f t="shared" si="92"/>
        <v>0</v>
      </c>
      <c r="O41" s="157" t="str">
        <f t="shared" si="20"/>
        <v/>
      </c>
      <c r="P41" s="158" t="str">
        <f t="shared" si="21"/>
        <v/>
      </c>
      <c r="Q41" s="158" t="str" cm="1">
        <f t="array" ref="Q41">IFERROR(_xlfn.IFS(AND($I41 = "Yes", $J41 =1),(($BX41+$BU41)/($J41) + ($BY41+$BR41 +$BZ41)),AND($I41 = "Yes", $J41 &gt;1), (($BX41+$BU41)/($J41) + ($BY41*2 +$BZ41)) ), "")</f>
        <v/>
      </c>
      <c r="R41" s="158" t="str">
        <f t="shared" si="5"/>
        <v/>
      </c>
      <c r="S41" s="159">
        <f t="shared" si="22"/>
        <v>0</v>
      </c>
      <c r="T41" s="159" t="str">
        <f t="shared" si="45"/>
        <v/>
      </c>
      <c r="U41" s="158" t="str">
        <f t="shared" si="33"/>
        <v/>
      </c>
      <c r="V41" s="396" t="str">
        <f t="shared" si="23"/>
        <v/>
      </c>
      <c r="W41" s="156" t="str">
        <f t="shared" si="7"/>
        <v/>
      </c>
      <c r="X41" s="160">
        <f t="shared" si="8"/>
        <v>0</v>
      </c>
      <c r="Y41" s="274" t="s">
        <v>415</v>
      </c>
      <c r="Z41" s="745" t="str">
        <f>'MATERIAL DATA'!$Q65</f>
        <v>4.6.2 Sleepers</v>
      </c>
      <c r="AA41" s="768">
        <f t="shared" si="139"/>
        <v>0</v>
      </c>
      <c r="AB41" s="185"/>
      <c r="AC41" s="185"/>
      <c r="AD41" s="185"/>
      <c r="AE41" s="185"/>
      <c r="AF41" s="185"/>
      <c r="AG41" s="185"/>
      <c r="AH41" s="185"/>
      <c r="AI41" s="185"/>
      <c r="AJ41" s="185"/>
      <c r="AK41" s="185"/>
      <c r="AL41" s="185"/>
      <c r="AM41" s="185"/>
      <c r="AN41" s="185"/>
      <c r="AO41" s="185"/>
      <c r="AP41" s="185"/>
      <c r="AQ41" s="185"/>
      <c r="AR41" s="185"/>
      <c r="AS41" s="185"/>
      <c r="AT41" s="185"/>
      <c r="AU41" s="185"/>
      <c r="AV41" s="185"/>
      <c r="AW41" s="185"/>
      <c r="AX41" s="185"/>
      <c r="AY41" s="185"/>
      <c r="AZ41" s="185"/>
      <c r="BA41" s="185"/>
      <c r="BB41" s="185"/>
      <c r="BC41" s="185"/>
      <c r="BD41" s="185"/>
      <c r="BE41" s="185"/>
      <c r="BF41" s="185"/>
      <c r="BG41" s="185"/>
      <c r="BH41" s="185"/>
      <c r="BI41" s="185"/>
      <c r="BJ41" s="185"/>
      <c r="BK41" s="209" t="str">
        <f t="shared" si="114"/>
        <v>ER</v>
      </c>
      <c r="BL41" s="209" t="str">
        <f t="shared" si="9"/>
        <v xml:space="preserve"> -  - </v>
      </c>
      <c r="BM41" s="745" t="str" cm="1">
        <f t="array" ref="BM41">_xlfn.IFS(OR(AND(TYPOLOGY &lt;&gt; "Bridge", B41="concrete",D41&lt;&gt;"Reinforced - 150mm hollow core slab"),C41="Concrete_EPD",),"Reinforcement",(OR(AND(TYPOLOGY="Bridge",B41="concrete",D41&lt;&gt;"Reinforced - 150mm hollow core slab"),C41="Concrete_EPD",)),"Bridge_Reinforcement",TRUE, "No_Reinforcement")</f>
        <v>No_Reinforcement</v>
      </c>
      <c r="BN41" s="186" t="e">
        <f>_xlfn.XLOOKUP($BL41,'LIFECYCLE MATERIAL DATA'!$A$5:$A$104,'LIFECYCLE MATERIAL DATA'!$D$5:$D$104,)</f>
        <v>#N/A</v>
      </c>
      <c r="BO41" s="186">
        <f>IFERROR(IF(M41&lt;&gt;0,_xlfn.XLOOKUP(M41,'Custom Data'!S16:S45,'Custom Data'!T16:T45,,-1),0),0)</f>
        <v>0</v>
      </c>
      <c r="BP41" s="186">
        <f t="shared" si="10"/>
        <v>0</v>
      </c>
      <c r="BQ41" s="846" t="str">
        <f t="shared" si="11"/>
        <v>ER</v>
      </c>
      <c r="BR41" s="745" t="str">
        <f>IFERROR(_xlfn.XLOOKUP($BL41,'LIFECYCLE MATERIAL DATA'!$A$5:$A$104,'LIFECYCLE MATERIAL DATA'!$I$5:$I$104,,)*($BQ41/1000)+_xlfn.XLOOKUP('Project Info'!$C$15,'LIFECYCLE MATERIAL DATA'!$A$5:$A$104,'LIFECYCLE MATERIAL DATA'!$I$5:$I$104,,)*($BP41/1000),"")</f>
        <v/>
      </c>
      <c r="BS41" s="745" t="str">
        <f>IFERROR(_xlfn.XLOOKUP($BL41,'LIFECYCLE MATERIAL DATA'!$A$5:$A$104, 'LIFECYCLE MATERIAL DATA'!$J$5:$J$104,,)*($BQ41/1000)+_xlfn.XLOOKUP('Project Info'!$C$15,'LIFECYCLE MATERIAL DATA'!$A$5:$A$104,'LIFECYCLE MATERIAL DATA'!$J$5:$J$104,,)*($BP41/1000),"")</f>
        <v/>
      </c>
      <c r="BT41" s="745" t="str">
        <f>IFERROR(_xlfn.XLOOKUP($BL41,'LIFECYCLE MATERIAL DATA'!$A$5:$A$104, 'LIFECYCLE MATERIAL DATA'!$K$5:$K$104,,)*($BQ41/1000),"")</f>
        <v/>
      </c>
      <c r="BU41" s="185" t="str">
        <f>IFERROR(_xlfn.XLOOKUP($BL41,'LIFECYCLE MATERIAL DATA'!$A$5:$A$104,'LIFECYCLE MATERIAL DATA'!$L$5:$L$104,,)*($BQ41/1000)+_xlfn.XLOOKUP('Project Info'!$C$15,'LIFECYCLE MATERIAL DATA'!$A$5:$A$104,'LIFECYCLE MATERIAL DATA'!$L$5:$L$104,,)*($BP41/1000),"")</f>
        <v/>
      </c>
      <c r="BV41" s="745" t="str">
        <f t="shared" si="25"/>
        <v/>
      </c>
      <c r="BW41" s="745" t="str">
        <f>IF($K41='MATERIAL DATA'!$O$5,$L41, IF($K41='MATERIAL DATA'!$O$6,$L41/(1000*'Scheme 5'!$BN41),""))</f>
        <v/>
      </c>
      <c r="BX41" s="745" t="str">
        <f>IFERROR(((_xlfn.XLOOKUP($BL41,'LIFECYCLE MATERIAL DATA'!$A$5:$A$104,'LIFECYCLE MATERIAL DATA'!$F$5:$F$104,,))*$BQ41/1000+_xlfn.XLOOKUP('Project Info'!$C$15,'LIFECYCLE MATERIAL DATA'!$A$5:$A$104,'LIFECYCLE MATERIAL DATA'!$F$5:$F$104,,)*$BP41/1000),"")</f>
        <v/>
      </c>
      <c r="BY41" s="771" t="str">
        <f>IFERROR((_xlfn.XLOOKUP($BL41,'LIFECYCLE MATERIAL DATA'!$A$5:$A$104,'LIFECYCLE MATERIAL DATA'!$G$5:$G$104,,)*$BQ41/1000++_xlfn.XLOOKUP('Project Info'!$C$15,'LIFECYCLE MATERIAL DATA'!$A$5:$A$104,'LIFECYCLE MATERIAL DATA'!$G$5:$G$104,,)*$BP41/1000),"")</f>
        <v/>
      </c>
      <c r="BZ41" s="745" t="str">
        <f>IFERROR(_xlfn.XLOOKUP('Scheme 5'!$BL41,'LIFECYCLE MATERIAL DATA'!$A$5:$A$104,'LIFECYCLE MATERIAL DATA'!$H$5:$H$104,,)*SUM($BX41+$BY41+$CB41+$CC41), "")</f>
        <v/>
      </c>
      <c r="CA41" s="185"/>
      <c r="CB41" s="743" t="str">
        <f>IFERROR((_xlfn.XLOOKUP($BL41,'LIFECYCLE MATERIAL DATA'!$A$5:$A$104, 'LIFECYCLE MATERIAL DATA'!$M$5:$M$104)*$BQ41/1000++_xlfn.XLOOKUP('Project Info'!$C$15,'LIFECYCLE MATERIAL DATA'!$A$5:$A$104,'LIFECYCLE MATERIAL DATA'!$M$5:$M$104)*$BP41/1000),"")</f>
        <v/>
      </c>
      <c r="CC41" s="745">
        <f>IFERROR(IF(OR($B41="Timber",$C41="Timber_EPD", $C41="Bamboo"),_xlfn.XLOOKUP($BL41,'LIFECYCLE MATERIAL DATA Master'!$A$5:$A$104,'LIFECYCLE MATERIAL DATA Master'!$E$5:$E$104,,)*$BQ41,0),"")/1000</f>
        <v>0</v>
      </c>
      <c r="CD41" s="185" t="str">
        <f>IFERROR((_xlfn.XLOOKUP($BL41,'LIFECYCLE MATERIAL DATA'!$A$5:$A$104,'LIFECYCLE MATERIAL DATA'!$N$5:$N$104,,)*$BQ41/1000++_xlfn.XLOOKUP('Project Info'!$C$15,'LIFECYCLE MATERIAL DATA'!$A$5:$A$104,'LIFECYCLE MATERIAL DATA'!$N$5:$N$104,,)*$BP41/1000),"")</f>
        <v/>
      </c>
      <c r="CE41" s="743"/>
      <c r="CF41" s="743"/>
      <c r="CG41" s="743"/>
      <c r="CH41" s="772">
        <f>IFERROR(1+_xlfn.XLOOKUP($BL41,'LIFECYCLE MATERIAL DATA'!$A$5:$A$104,'LIFECYCLE MATERIAL DATA'!$H$5:$H$104,,),0)</f>
        <v>0</v>
      </c>
      <c r="CI41" s="765">
        <f t="shared" si="97"/>
        <v>0</v>
      </c>
      <c r="CJ41" s="773">
        <f t="shared" si="13"/>
        <v>0</v>
      </c>
      <c r="CK41" s="774">
        <f t="shared" si="14"/>
        <v>0</v>
      </c>
      <c r="CL41" s="767">
        <f t="shared" si="26"/>
        <v>0</v>
      </c>
      <c r="CM41" s="775">
        <f t="shared" si="27"/>
        <v>0</v>
      </c>
      <c r="CN41" s="769">
        <v>0</v>
      </c>
      <c r="CO41" s="745">
        <f t="shared" si="15"/>
        <v>0</v>
      </c>
      <c r="CP41" s="745">
        <f t="shared" si="15"/>
        <v>0</v>
      </c>
      <c r="CQ41" s="745">
        <f t="shared" ref="CQ41:DV41" si="152">IF(CQ$11&gt;=DESIGN_LIFE,CP41,IF(AND(CQ$11&gt;0,$CK41&lt;&gt;0),IF(INT((CQ$11)/(DESIGN_LIFE/$CK41))=((CQ$11)/(DESIGN_LIFE/$CK41)),$CM41+CP41,CP41),CP41))</f>
        <v>0</v>
      </c>
      <c r="CR41" s="745">
        <f t="shared" si="152"/>
        <v>0</v>
      </c>
      <c r="CS41" s="745">
        <f t="shared" si="152"/>
        <v>0</v>
      </c>
      <c r="CT41" s="745">
        <f t="shared" si="152"/>
        <v>0</v>
      </c>
      <c r="CU41" s="745">
        <f t="shared" si="152"/>
        <v>0</v>
      </c>
      <c r="CV41" s="745">
        <f t="shared" si="152"/>
        <v>0</v>
      </c>
      <c r="CW41" s="745">
        <f t="shared" si="152"/>
        <v>0</v>
      </c>
      <c r="CX41" s="745">
        <f t="shared" si="152"/>
        <v>0</v>
      </c>
      <c r="CY41" s="745">
        <f t="shared" si="152"/>
        <v>0</v>
      </c>
      <c r="CZ41" s="745">
        <f t="shared" si="152"/>
        <v>0</v>
      </c>
      <c r="DA41" s="745">
        <f t="shared" si="152"/>
        <v>0</v>
      </c>
      <c r="DB41" s="745">
        <f t="shared" si="152"/>
        <v>0</v>
      </c>
      <c r="DC41" s="745">
        <f t="shared" si="152"/>
        <v>0</v>
      </c>
      <c r="DD41" s="745">
        <f t="shared" si="152"/>
        <v>0</v>
      </c>
      <c r="DE41" s="745">
        <f t="shared" si="152"/>
        <v>0</v>
      </c>
      <c r="DF41" s="745">
        <f t="shared" si="152"/>
        <v>0</v>
      </c>
      <c r="DG41" s="745">
        <f t="shared" si="152"/>
        <v>0</v>
      </c>
      <c r="DH41" s="745">
        <f t="shared" si="152"/>
        <v>0</v>
      </c>
      <c r="DI41" s="745">
        <f t="shared" si="152"/>
        <v>0</v>
      </c>
      <c r="DJ41" s="745">
        <f t="shared" si="152"/>
        <v>0</v>
      </c>
      <c r="DK41" s="745">
        <f t="shared" si="152"/>
        <v>0</v>
      </c>
      <c r="DL41" s="745">
        <f t="shared" si="152"/>
        <v>0</v>
      </c>
      <c r="DM41" s="745">
        <f t="shared" si="152"/>
        <v>0</v>
      </c>
      <c r="DN41" s="745">
        <f t="shared" si="152"/>
        <v>0</v>
      </c>
      <c r="DO41" s="745">
        <f t="shared" si="152"/>
        <v>0</v>
      </c>
      <c r="DP41" s="745">
        <f t="shared" si="152"/>
        <v>0</v>
      </c>
      <c r="DQ41" s="745">
        <f t="shared" si="152"/>
        <v>0</v>
      </c>
      <c r="DR41" s="745">
        <f t="shared" si="152"/>
        <v>0</v>
      </c>
      <c r="DS41" s="745">
        <f t="shared" si="152"/>
        <v>0</v>
      </c>
      <c r="DT41" s="745">
        <f t="shared" si="152"/>
        <v>0</v>
      </c>
      <c r="DU41" s="745">
        <f t="shared" si="152"/>
        <v>0</v>
      </c>
      <c r="DV41" s="745">
        <f t="shared" si="152"/>
        <v>0</v>
      </c>
      <c r="DW41" s="745">
        <f t="shared" ref="DW41:FB41" si="153">IF(DW$11&gt;=DESIGN_LIFE,DV41,IF(AND(DW$11&gt;0,$CK41&lt;&gt;0),IF(INT((DW$11)/(DESIGN_LIFE/$CK41))=((DW$11)/(DESIGN_LIFE/$CK41)),$CM41+DV41,DV41),DV41))</f>
        <v>0</v>
      </c>
      <c r="DX41" s="745">
        <f t="shared" si="153"/>
        <v>0</v>
      </c>
      <c r="DY41" s="745">
        <f t="shared" si="153"/>
        <v>0</v>
      </c>
      <c r="DZ41" s="745">
        <f t="shared" si="153"/>
        <v>0</v>
      </c>
      <c r="EA41" s="745">
        <f t="shared" si="153"/>
        <v>0</v>
      </c>
      <c r="EB41" s="745">
        <f t="shared" si="153"/>
        <v>0</v>
      </c>
      <c r="EC41" s="745">
        <f t="shared" si="153"/>
        <v>0</v>
      </c>
      <c r="ED41" s="745">
        <f t="shared" si="153"/>
        <v>0</v>
      </c>
      <c r="EE41" s="745">
        <f t="shared" si="153"/>
        <v>0</v>
      </c>
      <c r="EF41" s="745">
        <f t="shared" si="153"/>
        <v>0</v>
      </c>
      <c r="EG41" s="745">
        <f t="shared" si="153"/>
        <v>0</v>
      </c>
      <c r="EH41" s="745">
        <f t="shared" si="153"/>
        <v>0</v>
      </c>
      <c r="EI41" s="745">
        <f t="shared" si="153"/>
        <v>0</v>
      </c>
      <c r="EJ41" s="745">
        <f t="shared" si="153"/>
        <v>0</v>
      </c>
      <c r="EK41" s="745">
        <f t="shared" si="153"/>
        <v>0</v>
      </c>
      <c r="EL41" s="745">
        <f t="shared" si="153"/>
        <v>0</v>
      </c>
      <c r="EM41" s="745">
        <f t="shared" si="153"/>
        <v>0</v>
      </c>
      <c r="EN41" s="745">
        <f t="shared" si="153"/>
        <v>0</v>
      </c>
      <c r="EO41" s="745">
        <f t="shared" si="153"/>
        <v>0</v>
      </c>
      <c r="EP41" s="745">
        <f t="shared" si="153"/>
        <v>0</v>
      </c>
      <c r="EQ41" s="745">
        <f t="shared" si="153"/>
        <v>0</v>
      </c>
      <c r="ER41" s="745">
        <f t="shared" si="153"/>
        <v>0</v>
      </c>
      <c r="ES41" s="745">
        <f t="shared" si="153"/>
        <v>0</v>
      </c>
      <c r="ET41" s="745">
        <f t="shared" si="153"/>
        <v>0</v>
      </c>
      <c r="EU41" s="745">
        <f t="shared" si="153"/>
        <v>0</v>
      </c>
      <c r="EV41" s="745">
        <f t="shared" si="153"/>
        <v>0</v>
      </c>
      <c r="EW41" s="745">
        <f t="shared" si="153"/>
        <v>0</v>
      </c>
      <c r="EX41" s="745">
        <f t="shared" si="153"/>
        <v>0</v>
      </c>
      <c r="EY41" s="745">
        <f t="shared" si="153"/>
        <v>0</v>
      </c>
      <c r="EZ41" s="745">
        <f t="shared" si="153"/>
        <v>0</v>
      </c>
      <c r="FA41" s="745">
        <f t="shared" si="153"/>
        <v>0</v>
      </c>
      <c r="FB41" s="745">
        <f t="shared" si="153"/>
        <v>0</v>
      </c>
      <c r="FC41" s="745">
        <f t="shared" ref="FC41:GH41" si="154">IF(FC$11&gt;=DESIGN_LIFE,FB41,IF(AND(FC$11&gt;0,$CK41&lt;&gt;0),IF(INT((FC$11)/(DESIGN_LIFE/$CK41))=((FC$11)/(DESIGN_LIFE/$CK41)),$CM41+FB41,FB41),FB41))</f>
        <v>0</v>
      </c>
      <c r="FD41" s="745">
        <f t="shared" si="154"/>
        <v>0</v>
      </c>
      <c r="FE41" s="745">
        <f t="shared" si="154"/>
        <v>0</v>
      </c>
      <c r="FF41" s="745">
        <f t="shared" si="154"/>
        <v>0</v>
      </c>
      <c r="FG41" s="745">
        <f t="shared" si="154"/>
        <v>0</v>
      </c>
      <c r="FH41" s="745">
        <f t="shared" si="154"/>
        <v>0</v>
      </c>
      <c r="FI41" s="745">
        <f t="shared" si="154"/>
        <v>0</v>
      </c>
      <c r="FJ41" s="745">
        <f t="shared" si="154"/>
        <v>0</v>
      </c>
      <c r="FK41" s="745">
        <f t="shared" si="154"/>
        <v>0</v>
      </c>
      <c r="FL41" s="745">
        <f t="shared" si="154"/>
        <v>0</v>
      </c>
      <c r="FM41" s="745">
        <f t="shared" si="154"/>
        <v>0</v>
      </c>
      <c r="FN41" s="745">
        <f t="shared" si="154"/>
        <v>0</v>
      </c>
      <c r="FO41" s="745">
        <f t="shared" si="154"/>
        <v>0</v>
      </c>
      <c r="FP41" s="745">
        <f t="shared" si="154"/>
        <v>0</v>
      </c>
      <c r="FQ41" s="745">
        <f t="shared" si="154"/>
        <v>0</v>
      </c>
      <c r="FR41" s="745">
        <f t="shared" si="154"/>
        <v>0</v>
      </c>
      <c r="FS41" s="745">
        <f t="shared" si="154"/>
        <v>0</v>
      </c>
      <c r="FT41" s="745">
        <f t="shared" si="154"/>
        <v>0</v>
      </c>
      <c r="FU41" s="745">
        <f t="shared" si="154"/>
        <v>0</v>
      </c>
      <c r="FV41" s="745">
        <f t="shared" si="154"/>
        <v>0</v>
      </c>
      <c r="FW41" s="745">
        <f t="shared" si="154"/>
        <v>0</v>
      </c>
      <c r="FX41" s="745">
        <f t="shared" si="154"/>
        <v>0</v>
      </c>
      <c r="FY41" s="745">
        <f t="shared" si="154"/>
        <v>0</v>
      </c>
      <c r="FZ41" s="745">
        <f t="shared" si="154"/>
        <v>0</v>
      </c>
      <c r="GA41" s="745">
        <f t="shared" si="154"/>
        <v>0</v>
      </c>
      <c r="GB41" s="745">
        <f t="shared" si="154"/>
        <v>0</v>
      </c>
      <c r="GC41" s="745">
        <f t="shared" si="154"/>
        <v>0</v>
      </c>
      <c r="GD41" s="745">
        <f t="shared" si="154"/>
        <v>0</v>
      </c>
      <c r="GE41" s="745">
        <f t="shared" si="154"/>
        <v>0</v>
      </c>
      <c r="GF41" s="745">
        <f t="shared" si="154"/>
        <v>0</v>
      </c>
      <c r="GG41" s="745">
        <f t="shared" si="154"/>
        <v>0</v>
      </c>
      <c r="GH41" s="745">
        <f t="shared" si="154"/>
        <v>0</v>
      </c>
      <c r="GI41" s="745">
        <f t="shared" ref="GI41:HG41" si="155">IF(GI$11&gt;=DESIGN_LIFE,GH41,IF(AND(GI$11&gt;0,$CK41&lt;&gt;0),IF(INT((GI$11)/(DESIGN_LIFE/$CK41))=((GI$11)/(DESIGN_LIFE/$CK41)),$CM41+GH41,GH41),GH41))</f>
        <v>0</v>
      </c>
      <c r="GJ41" s="745">
        <f t="shared" si="155"/>
        <v>0</v>
      </c>
      <c r="GK41" s="745">
        <f t="shared" si="155"/>
        <v>0</v>
      </c>
      <c r="GL41" s="745">
        <f t="shared" si="155"/>
        <v>0</v>
      </c>
      <c r="GM41" s="745">
        <f t="shared" si="155"/>
        <v>0</v>
      </c>
      <c r="GN41" s="745">
        <f t="shared" si="155"/>
        <v>0</v>
      </c>
      <c r="GO41" s="745">
        <f t="shared" si="155"/>
        <v>0</v>
      </c>
      <c r="GP41" s="745">
        <f t="shared" si="155"/>
        <v>0</v>
      </c>
      <c r="GQ41" s="745">
        <f t="shared" si="155"/>
        <v>0</v>
      </c>
      <c r="GR41" s="745">
        <f t="shared" si="155"/>
        <v>0</v>
      </c>
      <c r="GS41" s="745">
        <f t="shared" si="155"/>
        <v>0</v>
      </c>
      <c r="GT41" s="745">
        <f t="shared" si="155"/>
        <v>0</v>
      </c>
      <c r="GU41" s="745">
        <f t="shared" si="155"/>
        <v>0</v>
      </c>
      <c r="GV41" s="745">
        <f t="shared" si="155"/>
        <v>0</v>
      </c>
      <c r="GW41" s="745">
        <f t="shared" si="155"/>
        <v>0</v>
      </c>
      <c r="GX41" s="745">
        <f t="shared" si="155"/>
        <v>0</v>
      </c>
      <c r="GY41" s="745">
        <f t="shared" si="155"/>
        <v>0</v>
      </c>
      <c r="GZ41" s="745">
        <f t="shared" si="155"/>
        <v>0</v>
      </c>
      <c r="HA41" s="745">
        <f t="shared" si="155"/>
        <v>0</v>
      </c>
      <c r="HB41" s="745">
        <f t="shared" si="155"/>
        <v>0</v>
      </c>
      <c r="HC41" s="745">
        <f t="shared" si="155"/>
        <v>0</v>
      </c>
      <c r="HD41" s="745">
        <f t="shared" si="155"/>
        <v>0</v>
      </c>
      <c r="HE41" s="745">
        <f t="shared" si="155"/>
        <v>0</v>
      </c>
      <c r="HF41" s="745">
        <f t="shared" si="155"/>
        <v>0</v>
      </c>
      <c r="HG41" s="745">
        <f t="shared" si="155"/>
        <v>0</v>
      </c>
      <c r="HH41" s="185"/>
    </row>
    <row r="42" spans="1:216" ht="20.100000000000001" customHeight="1">
      <c r="A42" s="520" t="str">
        <f t="shared" si="4"/>
        <v>LST_STR_ELEMENT</v>
      </c>
      <c r="B42" s="629"/>
      <c r="C42" s="628"/>
      <c r="D42" s="626"/>
      <c r="E42" s="627"/>
      <c r="F42" s="626"/>
      <c r="G42" s="350" t="e">
        <f>IF(TYPOLOGY = "Bridge", _xlfn.XLOOKUP($E42, BRIDGE_STR_ELEMENT, 'MATERIAL DATA'!$R$36:$R$74,,), _xlfn.XLOOKUP($BL42, 'LIFECYCLE MATERIAL DATA'!$A$5:$A$104, 'LIFECYCLE MATERIAL DATA'!$Q$5:$Q$104,,))</f>
        <v>#N/A</v>
      </c>
      <c r="H42" s="630"/>
      <c r="I42" s="631"/>
      <c r="J42" s="737"/>
      <c r="K42" s="626"/>
      <c r="L42" s="632"/>
      <c r="M42" s="358"/>
      <c r="N42" s="156">
        <f t="shared" si="92"/>
        <v>0</v>
      </c>
      <c r="O42" s="157" t="str">
        <f t="shared" si="20"/>
        <v/>
      </c>
      <c r="P42" s="158" t="str">
        <f t="shared" si="21"/>
        <v/>
      </c>
      <c r="Q42" s="158" t="str" cm="1">
        <f t="array" ref="Q42">IFERROR(_xlfn.IFS(AND($I42 = "Yes", $J42 =1),(($BX42+$BU42)/($J42) + ($BY42+$BR42 +$BZ42)),AND($I42 = "Yes", $J42 &gt;1), (($BX42+$BU42)/($J42) + ($BY42*2 +$BZ42)) ), "")</f>
        <v/>
      </c>
      <c r="R42" s="158" t="str">
        <f t="shared" si="5"/>
        <v/>
      </c>
      <c r="S42" s="159">
        <f t="shared" si="22"/>
        <v>0</v>
      </c>
      <c r="T42" s="159" t="str">
        <f t="shared" si="45"/>
        <v/>
      </c>
      <c r="U42" s="158" t="str">
        <f t="shared" si="33"/>
        <v/>
      </c>
      <c r="V42" s="396" t="str">
        <f t="shared" si="23"/>
        <v/>
      </c>
      <c r="W42" s="156" t="str">
        <f>IFERROR(IF($I42="Yes","",$CD42*($CI42+1)),"")</f>
        <v/>
      </c>
      <c r="X42" s="160">
        <f t="shared" si="8"/>
        <v>0</v>
      </c>
      <c r="Y42" s="274" t="s">
        <v>415</v>
      </c>
      <c r="Z42" s="745" t="str">
        <f>'MATERIAL DATA'!$Q66</f>
        <v>4.6.3 Ballast</v>
      </c>
      <c r="AA42" s="768">
        <f t="shared" si="139"/>
        <v>0</v>
      </c>
      <c r="AB42" s="745"/>
      <c r="AC42" s="745"/>
      <c r="AD42" s="745"/>
      <c r="AE42" s="745"/>
      <c r="AF42" s="745"/>
      <c r="AG42" s="745"/>
      <c r="AH42" s="749" t="s">
        <v>409</v>
      </c>
      <c r="AI42" s="749" t="s">
        <v>408</v>
      </c>
      <c r="AJ42" s="745"/>
      <c r="AK42" s="745"/>
      <c r="AL42" s="749" t="s">
        <v>414</v>
      </c>
      <c r="AM42" s="745"/>
      <c r="AN42" s="745"/>
      <c r="AO42" s="745"/>
      <c r="AP42" s="745"/>
      <c r="AQ42" s="745"/>
      <c r="AR42" s="745"/>
      <c r="AS42" s="745"/>
      <c r="AT42" s="745"/>
      <c r="AU42" s="185" t="s">
        <v>802</v>
      </c>
      <c r="AV42" s="745" t="s">
        <v>727</v>
      </c>
      <c r="AW42" s="749" t="s">
        <v>726</v>
      </c>
      <c r="AX42" s="745"/>
      <c r="AY42" s="745" t="s">
        <v>803</v>
      </c>
      <c r="AZ42" s="745" t="s">
        <v>727</v>
      </c>
      <c r="BA42" s="749" t="s">
        <v>726</v>
      </c>
      <c r="BB42" s="745"/>
      <c r="BC42" s="745" t="s">
        <v>410</v>
      </c>
      <c r="BD42" s="185" t="s">
        <v>863</v>
      </c>
      <c r="BE42" s="745" t="s">
        <v>857</v>
      </c>
      <c r="BF42" s="749" t="s">
        <v>864</v>
      </c>
      <c r="BG42" s="745"/>
      <c r="BH42" s="745"/>
      <c r="BI42" s="745"/>
      <c r="BJ42" s="745"/>
      <c r="BK42" s="209" t="str">
        <f>IF(B42="Concrete","C_",IF(B42="Steel","S_",IF(B42="Timber","T_",IF(B42="Other","O_",IF(B42="Custom_EPD","E_",IF(B42="_","ER","ER"))))))</f>
        <v>ER</v>
      </c>
      <c r="BL42" s="209" t="str">
        <f>CONCATENATE(B42," - ",C42," - ", D42)</f>
        <v xml:space="preserve"> -  - </v>
      </c>
      <c r="BM42" s="745" t="str" cm="1">
        <f t="array" ref="BM42">_xlfn.IFS(OR(AND(TYPOLOGY &lt;&gt; "Bridge", B42="concrete",D42&lt;&gt;"Reinforced - 150mm hollow core slab"),C42="Concrete_EPD",),"Reinforcement",(OR(AND(TYPOLOGY="Bridge",B42="concrete",D42&lt;&gt;"Reinforced - 150mm hollow core slab"),C42="Concrete_EPD",)),"Bridge_Reinforcement",TRUE, "No_Reinforcement")</f>
        <v>No_Reinforcement</v>
      </c>
      <c r="BN42" s="186" t="e">
        <f>_xlfn.XLOOKUP($BL42,'LIFECYCLE MATERIAL DATA'!$A$5:$A$104,'LIFECYCLE MATERIAL DATA'!$D$5:$D$104,)</f>
        <v>#N/A</v>
      </c>
      <c r="BO42" s="186">
        <f>IFERROR(IF(M42&lt;&gt;0,_xlfn.XLOOKUP(M42,'Custom Data'!S16:S45,'Custom Data'!T16:T45,,-1),0),0)</f>
        <v>0</v>
      </c>
      <c r="BP42" s="186">
        <f t="shared" si="10"/>
        <v>0</v>
      </c>
      <c r="BQ42" s="846" t="str">
        <f>IF(K42="VOLUME [m3]", 1000*$L42*$BN42, IF(AND(K42="MASS [kg]",ISNUMBER(BN42)), $L42,"ER"))</f>
        <v>ER</v>
      </c>
      <c r="BR42" s="745" t="str">
        <f>IFERROR(_xlfn.XLOOKUP($BL42,'LIFECYCLE MATERIAL DATA'!$A$5:$A$104,'LIFECYCLE MATERIAL DATA'!$I$5:$I$104,,)*($BQ42/1000)+_xlfn.XLOOKUP('Project Info'!$C$15,'LIFECYCLE MATERIAL DATA'!$A$5:$A$104,'LIFECYCLE MATERIAL DATA'!$I$5:$I$104,,)*($BP42/1000),"")</f>
        <v/>
      </c>
      <c r="BS42" s="745" t="str">
        <f>IFERROR(_xlfn.XLOOKUP($BL42,'LIFECYCLE MATERIAL DATA'!$A$5:$A$104, 'LIFECYCLE MATERIAL DATA'!$J$5:$J$104,,)*($BQ42/1000)+_xlfn.XLOOKUP('Project Info'!$C$15,'LIFECYCLE MATERIAL DATA'!$A$5:$A$104,'LIFECYCLE MATERIAL DATA'!$J$5:$J$104,,)*($BP42/1000),"")</f>
        <v/>
      </c>
      <c r="BT42" s="745" t="str">
        <f>IFERROR(_xlfn.XLOOKUP($BL42,'LIFECYCLE MATERIAL DATA'!$A$5:$A$104, 'LIFECYCLE MATERIAL DATA'!$K$5:$K$104,,)*($BQ42/1000),"")</f>
        <v/>
      </c>
      <c r="BU42" s="185" t="str">
        <f>IFERROR(_xlfn.XLOOKUP($BL42,'LIFECYCLE MATERIAL DATA'!$A$5:$A$104,'LIFECYCLE MATERIAL DATA'!$L$5:$L$104,,)*($BQ42/1000)+_xlfn.XLOOKUP('Project Info'!$C$15,'LIFECYCLE MATERIAL DATA'!$A$5:$A$104,'LIFECYCLE MATERIAL DATA'!$L$5:$L$104,,)*($BP42/1000),"")</f>
        <v/>
      </c>
      <c r="BV42" s="745" t="str">
        <f t="shared" si="25"/>
        <v/>
      </c>
      <c r="BW42" s="745" t="str">
        <f>IF($K42='MATERIAL DATA'!$O$5,$L42, IF($K42='MATERIAL DATA'!$O$6,$L42/(1000*'Scheme 5'!$BN42),""))</f>
        <v/>
      </c>
      <c r="BX42" s="745" t="str">
        <f>IFERROR(((_xlfn.XLOOKUP($BL42,'LIFECYCLE MATERIAL DATA'!$A$5:$A$104,'LIFECYCLE MATERIAL DATA'!$F$5:$F$104,,))*$BQ42/1000+_xlfn.XLOOKUP('Project Info'!$C$15,'LIFECYCLE MATERIAL DATA'!$A$5:$A$104,'LIFECYCLE MATERIAL DATA'!$F$5:$F$104,,)*$BP42/1000),"")</f>
        <v/>
      </c>
      <c r="BY42" s="771" t="str">
        <f>IFERROR((_xlfn.XLOOKUP($BL42,'LIFECYCLE MATERIAL DATA'!$A$5:$A$104,'LIFECYCLE MATERIAL DATA'!$G$5:$G$104,,)*$BQ42/1000++_xlfn.XLOOKUP('Project Info'!$C$15,'LIFECYCLE MATERIAL DATA'!$A$5:$A$104,'LIFECYCLE MATERIAL DATA'!$G$5:$G$104,,)*$BP42/1000),"")</f>
        <v/>
      </c>
      <c r="BZ42" s="745" t="str">
        <f>IFERROR(_xlfn.XLOOKUP('Scheme 5'!$BL42,'LIFECYCLE MATERIAL DATA'!$A$5:$A$104,'LIFECYCLE MATERIAL DATA'!$H$5:$H$104,,)*SUM($BX42+$BY42+$CB42+$CC42), "")</f>
        <v/>
      </c>
      <c r="CA42" s="185"/>
      <c r="CB42" s="743" t="str">
        <f>IFERROR((_xlfn.XLOOKUP($BL42,'LIFECYCLE MATERIAL DATA'!$A$5:$A$104, 'LIFECYCLE MATERIAL DATA'!$M$5:$M$104)*$BQ42/1000++_xlfn.XLOOKUP('Project Info'!$C$15,'LIFECYCLE MATERIAL DATA'!$A$5:$A$104,'LIFECYCLE MATERIAL DATA'!$M$5:$M$104)*$BP42/1000),"")</f>
        <v/>
      </c>
      <c r="CC42" s="745">
        <f>IFERROR(IF(OR($B42="Timber",$C42="Timber_EPD", $C42="Bamboo"),_xlfn.XLOOKUP($BL42,'LIFECYCLE MATERIAL DATA Master'!$A$5:$A$104,'LIFECYCLE MATERIAL DATA Master'!$E$5:$E$104,,)*$BQ42,0),"")/1000</f>
        <v>0</v>
      </c>
      <c r="CD42" s="185" t="str">
        <f>IFERROR((_xlfn.XLOOKUP($BL42,'LIFECYCLE MATERIAL DATA'!$A$5:$A$104,'LIFECYCLE MATERIAL DATA'!$N$5:$N$104,,)*$BQ42/1000++_xlfn.XLOOKUP('Project Info'!$C$15,'LIFECYCLE MATERIAL DATA'!$A$5:$A$104,'LIFECYCLE MATERIAL DATA'!$N$5:$N$104,,)*$BP42/1000),"")</f>
        <v/>
      </c>
      <c r="CE42" s="209"/>
      <c r="CF42" s="209"/>
      <c r="CG42" s="209"/>
      <c r="CH42" s="772">
        <f>IFERROR(1+_xlfn.XLOOKUP($BL42,'LIFECYCLE MATERIAL DATA'!$A$5:$A$104,'LIFECYCLE MATERIAL DATA'!$H$5:$H$104,,),0)</f>
        <v>0</v>
      </c>
      <c r="CI42" s="765">
        <f t="shared" si="97"/>
        <v>0</v>
      </c>
      <c r="CJ42" s="773">
        <f t="shared" si="13"/>
        <v>0</v>
      </c>
      <c r="CK42" s="774">
        <f t="shared" si="14"/>
        <v>0</v>
      </c>
      <c r="CL42" s="767">
        <f t="shared" si="26"/>
        <v>0</v>
      </c>
      <c r="CM42" s="775">
        <f t="shared" si="27"/>
        <v>0</v>
      </c>
      <c r="CN42" s="769">
        <v>0</v>
      </c>
      <c r="CO42" s="745">
        <f t="shared" si="15"/>
        <v>0</v>
      </c>
      <c r="CP42" s="745">
        <f t="shared" si="15"/>
        <v>0</v>
      </c>
      <c r="CQ42" s="745">
        <f t="shared" ref="CQ42:DV42" si="156">IF(CQ$11&gt;=DESIGN_LIFE,CP42,IF(AND(CQ$11&gt;0,$CK42&lt;&gt;0),IF(INT((CQ$11)/(DESIGN_LIFE/$CK42))=((CQ$11)/(DESIGN_LIFE/$CK42)),$CM42+CP42,CP42),CP42))</f>
        <v>0</v>
      </c>
      <c r="CR42" s="745">
        <f t="shared" si="156"/>
        <v>0</v>
      </c>
      <c r="CS42" s="745">
        <f t="shared" si="156"/>
        <v>0</v>
      </c>
      <c r="CT42" s="745">
        <f t="shared" si="156"/>
        <v>0</v>
      </c>
      <c r="CU42" s="745">
        <f t="shared" si="156"/>
        <v>0</v>
      </c>
      <c r="CV42" s="745">
        <f t="shared" si="156"/>
        <v>0</v>
      </c>
      <c r="CW42" s="745">
        <f t="shared" si="156"/>
        <v>0</v>
      </c>
      <c r="CX42" s="745">
        <f t="shared" si="156"/>
        <v>0</v>
      </c>
      <c r="CY42" s="745">
        <f t="shared" si="156"/>
        <v>0</v>
      </c>
      <c r="CZ42" s="745">
        <f t="shared" si="156"/>
        <v>0</v>
      </c>
      <c r="DA42" s="745">
        <f t="shared" si="156"/>
        <v>0</v>
      </c>
      <c r="DB42" s="745">
        <f t="shared" si="156"/>
        <v>0</v>
      </c>
      <c r="DC42" s="745">
        <f t="shared" si="156"/>
        <v>0</v>
      </c>
      <c r="DD42" s="745">
        <f t="shared" si="156"/>
        <v>0</v>
      </c>
      <c r="DE42" s="745">
        <f t="shared" si="156"/>
        <v>0</v>
      </c>
      <c r="DF42" s="745">
        <f t="shared" si="156"/>
        <v>0</v>
      </c>
      <c r="DG42" s="745">
        <f t="shared" si="156"/>
        <v>0</v>
      </c>
      <c r="DH42" s="745">
        <f t="shared" si="156"/>
        <v>0</v>
      </c>
      <c r="DI42" s="745">
        <f t="shared" si="156"/>
        <v>0</v>
      </c>
      <c r="DJ42" s="745">
        <f t="shared" si="156"/>
        <v>0</v>
      </c>
      <c r="DK42" s="745">
        <f t="shared" si="156"/>
        <v>0</v>
      </c>
      <c r="DL42" s="745">
        <f t="shared" si="156"/>
        <v>0</v>
      </c>
      <c r="DM42" s="745">
        <f t="shared" si="156"/>
        <v>0</v>
      </c>
      <c r="DN42" s="745">
        <f t="shared" si="156"/>
        <v>0</v>
      </c>
      <c r="DO42" s="745">
        <f t="shared" si="156"/>
        <v>0</v>
      </c>
      <c r="DP42" s="745">
        <f t="shared" si="156"/>
        <v>0</v>
      </c>
      <c r="DQ42" s="745">
        <f t="shared" si="156"/>
        <v>0</v>
      </c>
      <c r="DR42" s="745">
        <f t="shared" si="156"/>
        <v>0</v>
      </c>
      <c r="DS42" s="745">
        <f t="shared" si="156"/>
        <v>0</v>
      </c>
      <c r="DT42" s="745">
        <f t="shared" si="156"/>
        <v>0</v>
      </c>
      <c r="DU42" s="745">
        <f t="shared" si="156"/>
        <v>0</v>
      </c>
      <c r="DV42" s="745">
        <f t="shared" si="156"/>
        <v>0</v>
      </c>
      <c r="DW42" s="745">
        <f t="shared" ref="DW42:FB42" si="157">IF(DW$11&gt;=DESIGN_LIFE,DV42,IF(AND(DW$11&gt;0,$CK42&lt;&gt;0),IF(INT((DW$11)/(DESIGN_LIFE/$CK42))=((DW$11)/(DESIGN_LIFE/$CK42)),$CM42+DV42,DV42),DV42))</f>
        <v>0</v>
      </c>
      <c r="DX42" s="745">
        <f t="shared" si="157"/>
        <v>0</v>
      </c>
      <c r="DY42" s="745">
        <f t="shared" si="157"/>
        <v>0</v>
      </c>
      <c r="DZ42" s="745">
        <f t="shared" si="157"/>
        <v>0</v>
      </c>
      <c r="EA42" s="745">
        <f t="shared" si="157"/>
        <v>0</v>
      </c>
      <c r="EB42" s="745">
        <f t="shared" si="157"/>
        <v>0</v>
      </c>
      <c r="EC42" s="745">
        <f t="shared" si="157"/>
        <v>0</v>
      </c>
      <c r="ED42" s="745">
        <f t="shared" si="157"/>
        <v>0</v>
      </c>
      <c r="EE42" s="745">
        <f t="shared" si="157"/>
        <v>0</v>
      </c>
      <c r="EF42" s="745">
        <f t="shared" si="157"/>
        <v>0</v>
      </c>
      <c r="EG42" s="745">
        <f t="shared" si="157"/>
        <v>0</v>
      </c>
      <c r="EH42" s="745">
        <f t="shared" si="157"/>
        <v>0</v>
      </c>
      <c r="EI42" s="745">
        <f t="shared" si="157"/>
        <v>0</v>
      </c>
      <c r="EJ42" s="745">
        <f t="shared" si="157"/>
        <v>0</v>
      </c>
      <c r="EK42" s="745">
        <f t="shared" si="157"/>
        <v>0</v>
      </c>
      <c r="EL42" s="745">
        <f t="shared" si="157"/>
        <v>0</v>
      </c>
      <c r="EM42" s="745">
        <f t="shared" si="157"/>
        <v>0</v>
      </c>
      <c r="EN42" s="745">
        <f t="shared" si="157"/>
        <v>0</v>
      </c>
      <c r="EO42" s="745">
        <f t="shared" si="157"/>
        <v>0</v>
      </c>
      <c r="EP42" s="745">
        <f t="shared" si="157"/>
        <v>0</v>
      </c>
      <c r="EQ42" s="745">
        <f t="shared" si="157"/>
        <v>0</v>
      </c>
      <c r="ER42" s="745">
        <f t="shared" si="157"/>
        <v>0</v>
      </c>
      <c r="ES42" s="745">
        <f t="shared" si="157"/>
        <v>0</v>
      </c>
      <c r="ET42" s="745">
        <f t="shared" si="157"/>
        <v>0</v>
      </c>
      <c r="EU42" s="745">
        <f t="shared" si="157"/>
        <v>0</v>
      </c>
      <c r="EV42" s="745">
        <f t="shared" si="157"/>
        <v>0</v>
      </c>
      <c r="EW42" s="745">
        <f t="shared" si="157"/>
        <v>0</v>
      </c>
      <c r="EX42" s="745">
        <f t="shared" si="157"/>
        <v>0</v>
      </c>
      <c r="EY42" s="745">
        <f t="shared" si="157"/>
        <v>0</v>
      </c>
      <c r="EZ42" s="745">
        <f t="shared" si="157"/>
        <v>0</v>
      </c>
      <c r="FA42" s="745">
        <f t="shared" si="157"/>
        <v>0</v>
      </c>
      <c r="FB42" s="745">
        <f t="shared" si="157"/>
        <v>0</v>
      </c>
      <c r="FC42" s="745">
        <f t="shared" ref="FC42:GH42" si="158">IF(FC$11&gt;=DESIGN_LIFE,FB42,IF(AND(FC$11&gt;0,$CK42&lt;&gt;0),IF(INT((FC$11)/(DESIGN_LIFE/$CK42))=((FC$11)/(DESIGN_LIFE/$CK42)),$CM42+FB42,FB42),FB42))</f>
        <v>0</v>
      </c>
      <c r="FD42" s="745">
        <f t="shared" si="158"/>
        <v>0</v>
      </c>
      <c r="FE42" s="745">
        <f t="shared" si="158"/>
        <v>0</v>
      </c>
      <c r="FF42" s="745">
        <f t="shared" si="158"/>
        <v>0</v>
      </c>
      <c r="FG42" s="745">
        <f t="shared" si="158"/>
        <v>0</v>
      </c>
      <c r="FH42" s="745">
        <f t="shared" si="158"/>
        <v>0</v>
      </c>
      <c r="FI42" s="745">
        <f t="shared" si="158"/>
        <v>0</v>
      </c>
      <c r="FJ42" s="745">
        <f t="shared" si="158"/>
        <v>0</v>
      </c>
      <c r="FK42" s="745">
        <f t="shared" si="158"/>
        <v>0</v>
      </c>
      <c r="FL42" s="745">
        <f t="shared" si="158"/>
        <v>0</v>
      </c>
      <c r="FM42" s="745">
        <f t="shared" si="158"/>
        <v>0</v>
      </c>
      <c r="FN42" s="745">
        <f t="shared" si="158"/>
        <v>0</v>
      </c>
      <c r="FO42" s="745">
        <f t="shared" si="158"/>
        <v>0</v>
      </c>
      <c r="FP42" s="745">
        <f t="shared" si="158"/>
        <v>0</v>
      </c>
      <c r="FQ42" s="745">
        <f t="shared" si="158"/>
        <v>0</v>
      </c>
      <c r="FR42" s="745">
        <f t="shared" si="158"/>
        <v>0</v>
      </c>
      <c r="FS42" s="745">
        <f t="shared" si="158"/>
        <v>0</v>
      </c>
      <c r="FT42" s="745">
        <f t="shared" si="158"/>
        <v>0</v>
      </c>
      <c r="FU42" s="745">
        <f t="shared" si="158"/>
        <v>0</v>
      </c>
      <c r="FV42" s="745">
        <f t="shared" si="158"/>
        <v>0</v>
      </c>
      <c r="FW42" s="745">
        <f t="shared" si="158"/>
        <v>0</v>
      </c>
      <c r="FX42" s="745">
        <f t="shared" si="158"/>
        <v>0</v>
      </c>
      <c r="FY42" s="745">
        <f t="shared" si="158"/>
        <v>0</v>
      </c>
      <c r="FZ42" s="745">
        <f t="shared" si="158"/>
        <v>0</v>
      </c>
      <c r="GA42" s="745">
        <f t="shared" si="158"/>
        <v>0</v>
      </c>
      <c r="GB42" s="745">
        <f t="shared" si="158"/>
        <v>0</v>
      </c>
      <c r="GC42" s="745">
        <f t="shared" si="158"/>
        <v>0</v>
      </c>
      <c r="GD42" s="745">
        <f t="shared" si="158"/>
        <v>0</v>
      </c>
      <c r="GE42" s="745">
        <f t="shared" si="158"/>
        <v>0</v>
      </c>
      <c r="GF42" s="745">
        <f t="shared" si="158"/>
        <v>0</v>
      </c>
      <c r="GG42" s="745">
        <f t="shared" si="158"/>
        <v>0</v>
      </c>
      <c r="GH42" s="745">
        <f t="shared" si="158"/>
        <v>0</v>
      </c>
      <c r="GI42" s="745">
        <f t="shared" ref="GI42:HG42" si="159">IF(GI$11&gt;=DESIGN_LIFE,GH42,IF(AND(GI$11&gt;0,$CK42&lt;&gt;0),IF(INT((GI$11)/(DESIGN_LIFE/$CK42))=((GI$11)/(DESIGN_LIFE/$CK42)),$CM42+GH42,GH42),GH42))</f>
        <v>0</v>
      </c>
      <c r="GJ42" s="745">
        <f t="shared" si="159"/>
        <v>0</v>
      </c>
      <c r="GK42" s="745">
        <f t="shared" si="159"/>
        <v>0</v>
      </c>
      <c r="GL42" s="745">
        <f t="shared" si="159"/>
        <v>0</v>
      </c>
      <c r="GM42" s="745">
        <f t="shared" si="159"/>
        <v>0</v>
      </c>
      <c r="GN42" s="745">
        <f t="shared" si="159"/>
        <v>0</v>
      </c>
      <c r="GO42" s="745">
        <f t="shared" si="159"/>
        <v>0</v>
      </c>
      <c r="GP42" s="745">
        <f t="shared" si="159"/>
        <v>0</v>
      </c>
      <c r="GQ42" s="745">
        <f t="shared" si="159"/>
        <v>0</v>
      </c>
      <c r="GR42" s="745">
        <f t="shared" si="159"/>
        <v>0</v>
      </c>
      <c r="GS42" s="745">
        <f t="shared" si="159"/>
        <v>0</v>
      </c>
      <c r="GT42" s="745">
        <f t="shared" si="159"/>
        <v>0</v>
      </c>
      <c r="GU42" s="745">
        <f t="shared" si="159"/>
        <v>0</v>
      </c>
      <c r="GV42" s="745">
        <f t="shared" si="159"/>
        <v>0</v>
      </c>
      <c r="GW42" s="745">
        <f t="shared" si="159"/>
        <v>0</v>
      </c>
      <c r="GX42" s="745">
        <f t="shared" si="159"/>
        <v>0</v>
      </c>
      <c r="GY42" s="745">
        <f t="shared" si="159"/>
        <v>0</v>
      </c>
      <c r="GZ42" s="745">
        <f t="shared" si="159"/>
        <v>0</v>
      </c>
      <c r="HA42" s="745">
        <f t="shared" si="159"/>
        <v>0</v>
      </c>
      <c r="HB42" s="745">
        <f t="shared" si="159"/>
        <v>0</v>
      </c>
      <c r="HC42" s="745">
        <f t="shared" si="159"/>
        <v>0</v>
      </c>
      <c r="HD42" s="745">
        <f t="shared" si="159"/>
        <v>0</v>
      </c>
      <c r="HE42" s="745">
        <f t="shared" si="159"/>
        <v>0</v>
      </c>
      <c r="HF42" s="745">
        <f t="shared" si="159"/>
        <v>0</v>
      </c>
      <c r="HG42" s="745">
        <f t="shared" si="159"/>
        <v>0</v>
      </c>
      <c r="HH42" s="185"/>
    </row>
    <row r="43" spans="1:216" ht="20.100000000000001" customHeight="1">
      <c r="A43" s="520" t="str">
        <f t="shared" si="4"/>
        <v>LST_STR_ELEMENT</v>
      </c>
      <c r="B43" s="629"/>
      <c r="C43" s="628"/>
      <c r="D43" s="626"/>
      <c r="E43" s="627"/>
      <c r="F43" s="626"/>
      <c r="G43" s="350" t="e">
        <f>IF(TYPOLOGY = "Bridge", _xlfn.XLOOKUP($E43, BRIDGE_STR_ELEMENT, 'MATERIAL DATA'!$R$36:$R$74,,), _xlfn.XLOOKUP($BL43, 'LIFECYCLE MATERIAL DATA'!$A$5:$A$104, 'LIFECYCLE MATERIAL DATA'!$Q$5:$Q$104,,))</f>
        <v>#N/A</v>
      </c>
      <c r="H43" s="843"/>
      <c r="I43" s="631"/>
      <c r="J43" s="737"/>
      <c r="K43" s="626"/>
      <c r="L43" s="632"/>
      <c r="M43" s="358"/>
      <c r="N43" s="156">
        <f t="shared" si="92"/>
        <v>0</v>
      </c>
      <c r="O43" s="157" t="str">
        <f t="shared" si="20"/>
        <v/>
      </c>
      <c r="P43" s="158" t="str">
        <f t="shared" si="21"/>
        <v/>
      </c>
      <c r="Q43" s="158" t="str" cm="1">
        <f t="array" ref="Q43">IFERROR(_xlfn.IFS(AND($I43 = "Yes", $J43 =1),(($BX43+$BU43)/($J43) + ($BY43+$BR43 +$BZ43)),AND($I43 = "Yes", $J43 &gt;1), (($BX43+$BU43)/($J43) + ($BY43*2 +$BZ43)) ), "")</f>
        <v/>
      </c>
      <c r="R43" s="158" t="str">
        <f t="shared" si="5"/>
        <v/>
      </c>
      <c r="S43" s="159">
        <f t="shared" si="22"/>
        <v>0</v>
      </c>
      <c r="T43" s="159" t="str">
        <f t="shared" si="45"/>
        <v/>
      </c>
      <c r="U43" s="586" t="str">
        <f t="shared" si="33"/>
        <v/>
      </c>
      <c r="V43" s="396" t="str">
        <f t="shared" si="23"/>
        <v/>
      </c>
      <c r="W43" s="156" t="str">
        <f>IFERROR(IF($I43="Yes","",$CD43*($CI43+1)),"")</f>
        <v/>
      </c>
      <c r="X43" s="160">
        <f t="shared" si="8"/>
        <v>0</v>
      </c>
      <c r="Y43" s="274" t="s">
        <v>415</v>
      </c>
      <c r="Z43" s="745" t="str">
        <f>'MATERIAL DATA'!$Q67</f>
        <v>4.7.1 Drainage</v>
      </c>
      <c r="AA43" s="768">
        <f t="shared" si="139"/>
        <v>0</v>
      </c>
      <c r="AB43" s="185"/>
      <c r="AC43" s="745"/>
      <c r="AD43" s="745"/>
      <c r="AE43" s="745"/>
      <c r="AF43" s="745"/>
      <c r="AG43" s="745" t="s">
        <v>233</v>
      </c>
      <c r="AH43" s="779">
        <f>AU51*SUM(GIA_RN)/$AI$43</f>
        <v>0</v>
      </c>
      <c r="AI43" s="185">
        <v>1100</v>
      </c>
      <c r="AJ43" s="745"/>
      <c r="AK43" s="745"/>
      <c r="AL43" s="798" t="str">
        <f>_xlfn.CONCAT('Scheme 5'!$F$3:$K$3, IF(TYPOLOGY = "Bridge", " - Bridge", " -"), " Element emission breakdown 
[tCO2e]")</f>
        <v>Scheme 5 - Element emission breakdown 
[tCO2e]</v>
      </c>
      <c r="AM43" s="745"/>
      <c r="AN43" s="745"/>
      <c r="AO43" s="745"/>
      <c r="AP43" s="745"/>
      <c r="AQ43" s="745"/>
      <c r="AR43" s="745"/>
      <c r="AS43" s="745"/>
      <c r="AT43" s="745"/>
      <c r="AU43" s="745" t="s">
        <v>5</v>
      </c>
      <c r="AV43" s="745">
        <f>AI7*K8</f>
        <v>0</v>
      </c>
      <c r="AW43" s="756">
        <f>AV43+AI7</f>
        <v>0</v>
      </c>
      <c r="AX43" s="745"/>
      <c r="AY43" s="745" t="s">
        <v>398</v>
      </c>
      <c r="AZ43" s="745">
        <f ca="1">AI14*K8</f>
        <v>0</v>
      </c>
      <c r="BA43" s="785">
        <f ca="1">AZ43+AI14</f>
        <v>0</v>
      </c>
      <c r="BB43" s="745"/>
      <c r="BC43" s="745" t="s">
        <v>307</v>
      </c>
      <c r="BD43" s="185">
        <f>SUMIF($B$12:$B$45,"Timber",$O$12:$O45)+SUMIF($C$12:$C$45,"Timber_EPD",$O$12:$O45)</f>
        <v>0</v>
      </c>
      <c r="BE43" s="745">
        <f>BD43*K8</f>
        <v>0</v>
      </c>
      <c r="BF43" s="749">
        <f t="shared" ref="BF43:BF51" si="160">BD43+BE43</f>
        <v>0</v>
      </c>
      <c r="BG43" s="745"/>
      <c r="BH43" s="745"/>
      <c r="BI43" s="745"/>
      <c r="BJ43" s="745"/>
      <c r="BK43" s="209" t="str">
        <f>IF(B43="Concrete","C_",IF(B43="Steel","S_",IF(B43="Timber","T_",IF(B43="Other","O_",IF(B43="Custom_EPD","E_",IF(B43="_","ER","ER"))))))</f>
        <v>ER</v>
      </c>
      <c r="BL43" s="209" t="str">
        <f>CONCATENATE(B43," - ",C43," - ", D43)</f>
        <v xml:space="preserve"> -  - </v>
      </c>
      <c r="BM43" s="745" t="str" cm="1">
        <f t="array" ref="BM43">_xlfn.IFS(OR(AND(TYPOLOGY &lt;&gt; "Bridge", B43="concrete",D43&lt;&gt;"Reinforced - 150mm hollow core slab"),C43="Concrete_EPD",),"Reinforcement",(OR(AND(TYPOLOGY="Bridge",B43="concrete",D43&lt;&gt;"Reinforced - 150mm hollow core slab"),C43="Concrete_EPD",)),"Bridge_Reinforcement",TRUE, "No_Reinforcement")</f>
        <v>No_Reinforcement</v>
      </c>
      <c r="BN43" s="186" t="e">
        <f>_xlfn.XLOOKUP($BL43,'LIFECYCLE MATERIAL DATA'!$A$5:$A$104,'LIFECYCLE MATERIAL DATA'!$D$5:$D$104,)</f>
        <v>#N/A</v>
      </c>
      <c r="BO43" s="186">
        <f>IFERROR(IF(M43&lt;&gt;0,_xlfn.XLOOKUP(M43,'Custom Data'!S16:S45,'Custom Data'!T16:T45,,-1),0),0)</f>
        <v>0</v>
      </c>
      <c r="BP43" s="186">
        <f t="shared" si="10"/>
        <v>0</v>
      </c>
      <c r="BQ43" s="846" t="str">
        <f>IF(K43="VOLUME [m3]", 1000*$L43*$BN43, IF(AND(K43="MASS [kg]",ISNUMBER(BN43)), $L43,"ER"))</f>
        <v>ER</v>
      </c>
      <c r="BR43" s="745" t="str">
        <f>IFERROR(_xlfn.XLOOKUP($BL43,'LIFECYCLE MATERIAL DATA'!$A$5:$A$104,'LIFECYCLE MATERIAL DATA'!$I$5:$I$104,,)*($BQ43/1000)+_xlfn.XLOOKUP('Project Info'!$C$15,'LIFECYCLE MATERIAL DATA'!$A$5:$A$104,'LIFECYCLE MATERIAL DATA'!$I$5:$I$104,,)*($BP43/1000),"")</f>
        <v/>
      </c>
      <c r="BS43" s="745" t="str">
        <f>IFERROR(_xlfn.XLOOKUP($BL43,'LIFECYCLE MATERIAL DATA'!$A$5:$A$104, 'LIFECYCLE MATERIAL DATA'!$J$5:$J$104,,)*($BQ43/1000)+_xlfn.XLOOKUP('Project Info'!$C$15,'LIFECYCLE MATERIAL DATA'!$A$5:$A$104,'LIFECYCLE MATERIAL DATA'!$J$5:$J$104,,)*($BP43/1000),"")</f>
        <v/>
      </c>
      <c r="BT43" s="745" t="str">
        <f>IFERROR(_xlfn.XLOOKUP($BL43,'LIFECYCLE MATERIAL DATA'!$A$5:$A$104, 'LIFECYCLE MATERIAL DATA'!$K$5:$K$104,,)*($BQ43/1000),"")</f>
        <v/>
      </c>
      <c r="BU43" s="185" t="str">
        <f>IFERROR(_xlfn.XLOOKUP($BL43,'LIFECYCLE MATERIAL DATA'!$A$5:$A$104,'LIFECYCLE MATERIAL DATA'!$L$5:$L$104,,)*($BQ43/1000)+_xlfn.XLOOKUP('Project Info'!$C$15,'LIFECYCLE MATERIAL DATA'!$A$5:$A$104,'LIFECYCLE MATERIAL DATA'!$L$5:$L$104,,)*($BP43/1000),"")</f>
        <v/>
      </c>
      <c r="BV43" s="745" t="str">
        <f t="shared" si="25"/>
        <v/>
      </c>
      <c r="BW43" s="745" t="str">
        <f>IF($K43='MATERIAL DATA'!$O$5,$L43, IF($K43='MATERIAL DATA'!$O$6,$L43/(1000*'Scheme 5'!$BN43),""))</f>
        <v/>
      </c>
      <c r="BX43" s="745" t="str">
        <f>IFERROR(((_xlfn.XLOOKUP($BL43,'LIFECYCLE MATERIAL DATA'!$A$5:$A$104,'LIFECYCLE MATERIAL DATA'!$F$5:$F$104,,))*$BQ43/1000+_xlfn.XLOOKUP('Project Info'!$C$15,'LIFECYCLE MATERIAL DATA'!$A$5:$A$104,'LIFECYCLE MATERIAL DATA'!$F$5:$F$104,,)*$BP43/1000),"")</f>
        <v/>
      </c>
      <c r="BY43" s="771" t="str">
        <f>IFERROR((_xlfn.XLOOKUP($BL43,'LIFECYCLE MATERIAL DATA'!$A$5:$A$104,'LIFECYCLE MATERIAL DATA'!$G$5:$G$104,,)*$BQ43/1000++_xlfn.XLOOKUP('Project Info'!$C$15,'LIFECYCLE MATERIAL DATA'!$A$5:$A$104,'LIFECYCLE MATERIAL DATA'!$G$5:$G$104,,)*$BP43/1000),"")</f>
        <v/>
      </c>
      <c r="BZ43" s="745" t="str">
        <f>IFERROR(_xlfn.XLOOKUP('Scheme 5'!$BL43,'LIFECYCLE MATERIAL DATA'!$A$5:$A$104,'LIFECYCLE MATERIAL DATA'!$H$5:$H$104,,)*SUM($BX43+$BY43+$CB43+$CC43), "")</f>
        <v/>
      </c>
      <c r="CA43" s="185"/>
      <c r="CB43" s="743" t="str">
        <f>IFERROR((_xlfn.XLOOKUP($BL43,'LIFECYCLE MATERIAL DATA'!$A$5:$A$104, 'LIFECYCLE MATERIAL DATA'!$M$5:$M$104)*$BQ43/1000++_xlfn.XLOOKUP('Project Info'!$C$15,'LIFECYCLE MATERIAL DATA'!$A$5:$A$104,'LIFECYCLE MATERIAL DATA'!$M$5:$M$104)*$BP43/1000),"")</f>
        <v/>
      </c>
      <c r="CC43" s="745">
        <f>IFERROR(IF(OR($B43="Timber",$C43="Timber_EPD", $C43="Bamboo"),_xlfn.XLOOKUP($BL43,'LIFECYCLE MATERIAL DATA Master'!$A$5:$A$104,'LIFECYCLE MATERIAL DATA Master'!$E$5:$E$104,,)*$BQ43,0),"")/1000</f>
        <v>0</v>
      </c>
      <c r="CD43" s="185" t="str">
        <f>IFERROR((_xlfn.XLOOKUP($BL43,'LIFECYCLE MATERIAL DATA'!$A$5:$A$104,'LIFECYCLE MATERIAL DATA'!$N$5:$N$104,,)*$BQ43/1000++_xlfn.XLOOKUP('Project Info'!$C$15,'LIFECYCLE MATERIAL DATA'!$A$5:$A$104,'LIFECYCLE MATERIAL DATA'!$N$5:$N$104,,)*$BP43/1000),"")</f>
        <v/>
      </c>
      <c r="CE43" s="209"/>
      <c r="CF43" s="209"/>
      <c r="CG43" s="209"/>
      <c r="CH43" s="772">
        <f>IFERROR(1+_xlfn.XLOOKUP($BL43,'LIFECYCLE MATERIAL DATA'!$A$5:$A$104,'LIFECYCLE MATERIAL DATA'!$H$5:$H$104,,),0)</f>
        <v>0</v>
      </c>
      <c r="CI43" s="765">
        <f t="shared" si="97"/>
        <v>0</v>
      </c>
      <c r="CJ43" s="773">
        <f t="shared" si="13"/>
        <v>0</v>
      </c>
      <c r="CK43" s="774">
        <f t="shared" si="14"/>
        <v>0</v>
      </c>
      <c r="CL43" s="767">
        <f t="shared" si="26"/>
        <v>0</v>
      </c>
      <c r="CM43" s="775">
        <f t="shared" si="27"/>
        <v>0</v>
      </c>
      <c r="CN43" s="769">
        <v>0</v>
      </c>
      <c r="CO43" s="745">
        <f t="shared" si="15"/>
        <v>0</v>
      </c>
      <c r="CP43" s="745">
        <f t="shared" si="15"/>
        <v>0</v>
      </c>
      <c r="CQ43" s="745">
        <f t="shared" ref="CQ43:DV43" si="161">IF(CQ$11&gt;=DESIGN_LIFE,CP43,IF(AND(CQ$11&gt;0,$CK43&lt;&gt;0),IF(INT((CQ$11)/(DESIGN_LIFE/$CK43))=((CQ$11)/(DESIGN_LIFE/$CK43)),$CM43+CP43,CP43),CP43))</f>
        <v>0</v>
      </c>
      <c r="CR43" s="745">
        <f t="shared" si="161"/>
        <v>0</v>
      </c>
      <c r="CS43" s="745">
        <f t="shared" si="161"/>
        <v>0</v>
      </c>
      <c r="CT43" s="745">
        <f t="shared" si="161"/>
        <v>0</v>
      </c>
      <c r="CU43" s="745">
        <f t="shared" si="161"/>
        <v>0</v>
      </c>
      <c r="CV43" s="745">
        <f t="shared" si="161"/>
        <v>0</v>
      </c>
      <c r="CW43" s="745">
        <f t="shared" si="161"/>
        <v>0</v>
      </c>
      <c r="CX43" s="745">
        <f t="shared" si="161"/>
        <v>0</v>
      </c>
      <c r="CY43" s="745">
        <f t="shared" si="161"/>
        <v>0</v>
      </c>
      <c r="CZ43" s="745">
        <f t="shared" si="161"/>
        <v>0</v>
      </c>
      <c r="DA43" s="745">
        <f t="shared" si="161"/>
        <v>0</v>
      </c>
      <c r="DB43" s="745">
        <f t="shared" si="161"/>
        <v>0</v>
      </c>
      <c r="DC43" s="745">
        <f t="shared" si="161"/>
        <v>0</v>
      </c>
      <c r="DD43" s="745">
        <f t="shared" si="161"/>
        <v>0</v>
      </c>
      <c r="DE43" s="745">
        <f t="shared" si="161"/>
        <v>0</v>
      </c>
      <c r="DF43" s="745">
        <f t="shared" si="161"/>
        <v>0</v>
      </c>
      <c r="DG43" s="745">
        <f t="shared" si="161"/>
        <v>0</v>
      </c>
      <c r="DH43" s="745">
        <f t="shared" si="161"/>
        <v>0</v>
      </c>
      <c r="DI43" s="745">
        <f t="shared" si="161"/>
        <v>0</v>
      </c>
      <c r="DJ43" s="745">
        <f t="shared" si="161"/>
        <v>0</v>
      </c>
      <c r="DK43" s="745">
        <f t="shared" si="161"/>
        <v>0</v>
      </c>
      <c r="DL43" s="745">
        <f t="shared" si="161"/>
        <v>0</v>
      </c>
      <c r="DM43" s="745">
        <f t="shared" si="161"/>
        <v>0</v>
      </c>
      <c r="DN43" s="745">
        <f t="shared" si="161"/>
        <v>0</v>
      </c>
      <c r="DO43" s="745">
        <f t="shared" si="161"/>
        <v>0</v>
      </c>
      <c r="DP43" s="745">
        <f t="shared" si="161"/>
        <v>0</v>
      </c>
      <c r="DQ43" s="745">
        <f t="shared" si="161"/>
        <v>0</v>
      </c>
      <c r="DR43" s="745">
        <f t="shared" si="161"/>
        <v>0</v>
      </c>
      <c r="DS43" s="745">
        <f t="shared" si="161"/>
        <v>0</v>
      </c>
      <c r="DT43" s="745">
        <f t="shared" si="161"/>
        <v>0</v>
      </c>
      <c r="DU43" s="745">
        <f t="shared" si="161"/>
        <v>0</v>
      </c>
      <c r="DV43" s="745">
        <f t="shared" si="161"/>
        <v>0</v>
      </c>
      <c r="DW43" s="745">
        <f t="shared" ref="DW43:FB43" si="162">IF(DW$11&gt;=DESIGN_LIFE,DV43,IF(AND(DW$11&gt;0,$CK43&lt;&gt;0),IF(INT((DW$11)/(DESIGN_LIFE/$CK43))=((DW$11)/(DESIGN_LIFE/$CK43)),$CM43+DV43,DV43),DV43))</f>
        <v>0</v>
      </c>
      <c r="DX43" s="745">
        <f t="shared" si="162"/>
        <v>0</v>
      </c>
      <c r="DY43" s="745">
        <f t="shared" si="162"/>
        <v>0</v>
      </c>
      <c r="DZ43" s="745">
        <f t="shared" si="162"/>
        <v>0</v>
      </c>
      <c r="EA43" s="745">
        <f t="shared" si="162"/>
        <v>0</v>
      </c>
      <c r="EB43" s="745">
        <f t="shared" si="162"/>
        <v>0</v>
      </c>
      <c r="EC43" s="745">
        <f t="shared" si="162"/>
        <v>0</v>
      </c>
      <c r="ED43" s="745">
        <f t="shared" si="162"/>
        <v>0</v>
      </c>
      <c r="EE43" s="745">
        <f t="shared" si="162"/>
        <v>0</v>
      </c>
      <c r="EF43" s="745">
        <f t="shared" si="162"/>
        <v>0</v>
      </c>
      <c r="EG43" s="745">
        <f t="shared" si="162"/>
        <v>0</v>
      </c>
      <c r="EH43" s="745">
        <f t="shared" si="162"/>
        <v>0</v>
      </c>
      <c r="EI43" s="745">
        <f t="shared" si="162"/>
        <v>0</v>
      </c>
      <c r="EJ43" s="745">
        <f t="shared" si="162"/>
        <v>0</v>
      </c>
      <c r="EK43" s="745">
        <f t="shared" si="162"/>
        <v>0</v>
      </c>
      <c r="EL43" s="745">
        <f t="shared" si="162"/>
        <v>0</v>
      </c>
      <c r="EM43" s="745">
        <f t="shared" si="162"/>
        <v>0</v>
      </c>
      <c r="EN43" s="745">
        <f t="shared" si="162"/>
        <v>0</v>
      </c>
      <c r="EO43" s="745">
        <f t="shared" si="162"/>
        <v>0</v>
      </c>
      <c r="EP43" s="745">
        <f t="shared" si="162"/>
        <v>0</v>
      </c>
      <c r="EQ43" s="745">
        <f t="shared" si="162"/>
        <v>0</v>
      </c>
      <c r="ER43" s="745">
        <f t="shared" si="162"/>
        <v>0</v>
      </c>
      <c r="ES43" s="745">
        <f t="shared" si="162"/>
        <v>0</v>
      </c>
      <c r="ET43" s="745">
        <f t="shared" si="162"/>
        <v>0</v>
      </c>
      <c r="EU43" s="745">
        <f t="shared" si="162"/>
        <v>0</v>
      </c>
      <c r="EV43" s="745">
        <f t="shared" si="162"/>
        <v>0</v>
      </c>
      <c r="EW43" s="745">
        <f t="shared" si="162"/>
        <v>0</v>
      </c>
      <c r="EX43" s="745">
        <f t="shared" si="162"/>
        <v>0</v>
      </c>
      <c r="EY43" s="745">
        <f t="shared" si="162"/>
        <v>0</v>
      </c>
      <c r="EZ43" s="745">
        <f t="shared" si="162"/>
        <v>0</v>
      </c>
      <c r="FA43" s="745">
        <f t="shared" si="162"/>
        <v>0</v>
      </c>
      <c r="FB43" s="745">
        <f t="shared" si="162"/>
        <v>0</v>
      </c>
      <c r="FC43" s="745">
        <f t="shared" ref="FC43:GH43" si="163">IF(FC$11&gt;=DESIGN_LIFE,FB43,IF(AND(FC$11&gt;0,$CK43&lt;&gt;0),IF(INT((FC$11)/(DESIGN_LIFE/$CK43))=((FC$11)/(DESIGN_LIFE/$CK43)),$CM43+FB43,FB43),FB43))</f>
        <v>0</v>
      </c>
      <c r="FD43" s="745">
        <f t="shared" si="163"/>
        <v>0</v>
      </c>
      <c r="FE43" s="745">
        <f t="shared" si="163"/>
        <v>0</v>
      </c>
      <c r="FF43" s="745">
        <f t="shared" si="163"/>
        <v>0</v>
      </c>
      <c r="FG43" s="745">
        <f t="shared" si="163"/>
        <v>0</v>
      </c>
      <c r="FH43" s="745">
        <f t="shared" si="163"/>
        <v>0</v>
      </c>
      <c r="FI43" s="745">
        <f t="shared" si="163"/>
        <v>0</v>
      </c>
      <c r="FJ43" s="745">
        <f t="shared" si="163"/>
        <v>0</v>
      </c>
      <c r="FK43" s="745">
        <f t="shared" si="163"/>
        <v>0</v>
      </c>
      <c r="FL43" s="745">
        <f t="shared" si="163"/>
        <v>0</v>
      </c>
      <c r="FM43" s="745">
        <f t="shared" si="163"/>
        <v>0</v>
      </c>
      <c r="FN43" s="745">
        <f t="shared" si="163"/>
        <v>0</v>
      </c>
      <c r="FO43" s="745">
        <f t="shared" si="163"/>
        <v>0</v>
      </c>
      <c r="FP43" s="745">
        <f t="shared" si="163"/>
        <v>0</v>
      </c>
      <c r="FQ43" s="745">
        <f t="shared" si="163"/>
        <v>0</v>
      </c>
      <c r="FR43" s="745">
        <f t="shared" si="163"/>
        <v>0</v>
      </c>
      <c r="FS43" s="745">
        <f t="shared" si="163"/>
        <v>0</v>
      </c>
      <c r="FT43" s="745">
        <f t="shared" si="163"/>
        <v>0</v>
      </c>
      <c r="FU43" s="745">
        <f t="shared" si="163"/>
        <v>0</v>
      </c>
      <c r="FV43" s="745">
        <f t="shared" si="163"/>
        <v>0</v>
      </c>
      <c r="FW43" s="745">
        <f t="shared" si="163"/>
        <v>0</v>
      </c>
      <c r="FX43" s="745">
        <f t="shared" si="163"/>
        <v>0</v>
      </c>
      <c r="FY43" s="745">
        <f t="shared" si="163"/>
        <v>0</v>
      </c>
      <c r="FZ43" s="745">
        <f t="shared" si="163"/>
        <v>0</v>
      </c>
      <c r="GA43" s="745">
        <f t="shared" si="163"/>
        <v>0</v>
      </c>
      <c r="GB43" s="745">
        <f t="shared" si="163"/>
        <v>0</v>
      </c>
      <c r="GC43" s="745">
        <f t="shared" si="163"/>
        <v>0</v>
      </c>
      <c r="GD43" s="745">
        <f t="shared" si="163"/>
        <v>0</v>
      </c>
      <c r="GE43" s="745">
        <f t="shared" si="163"/>
        <v>0</v>
      </c>
      <c r="GF43" s="745">
        <f t="shared" si="163"/>
        <v>0</v>
      </c>
      <c r="GG43" s="745">
        <f t="shared" si="163"/>
        <v>0</v>
      </c>
      <c r="GH43" s="745">
        <f t="shared" si="163"/>
        <v>0</v>
      </c>
      <c r="GI43" s="745">
        <f t="shared" ref="GI43:HG43" si="164">IF(GI$11&gt;=DESIGN_LIFE,GH43,IF(AND(GI$11&gt;0,$CK43&lt;&gt;0),IF(INT((GI$11)/(DESIGN_LIFE/$CK43))=((GI$11)/(DESIGN_LIFE/$CK43)),$CM43+GH43,GH43),GH43))</f>
        <v>0</v>
      </c>
      <c r="GJ43" s="745">
        <f t="shared" si="164"/>
        <v>0</v>
      </c>
      <c r="GK43" s="745">
        <f t="shared" si="164"/>
        <v>0</v>
      </c>
      <c r="GL43" s="745">
        <f t="shared" si="164"/>
        <v>0</v>
      </c>
      <c r="GM43" s="745">
        <f t="shared" si="164"/>
        <v>0</v>
      </c>
      <c r="GN43" s="745">
        <f t="shared" si="164"/>
        <v>0</v>
      </c>
      <c r="GO43" s="745">
        <f t="shared" si="164"/>
        <v>0</v>
      </c>
      <c r="GP43" s="745">
        <f t="shared" si="164"/>
        <v>0</v>
      </c>
      <c r="GQ43" s="745">
        <f t="shared" si="164"/>
        <v>0</v>
      </c>
      <c r="GR43" s="745">
        <f t="shared" si="164"/>
        <v>0</v>
      </c>
      <c r="GS43" s="745">
        <f t="shared" si="164"/>
        <v>0</v>
      </c>
      <c r="GT43" s="745">
        <f t="shared" si="164"/>
        <v>0</v>
      </c>
      <c r="GU43" s="745">
        <f t="shared" si="164"/>
        <v>0</v>
      </c>
      <c r="GV43" s="745">
        <f t="shared" si="164"/>
        <v>0</v>
      </c>
      <c r="GW43" s="745">
        <f t="shared" si="164"/>
        <v>0</v>
      </c>
      <c r="GX43" s="745">
        <f t="shared" si="164"/>
        <v>0</v>
      </c>
      <c r="GY43" s="745">
        <f t="shared" si="164"/>
        <v>0</v>
      </c>
      <c r="GZ43" s="745">
        <f t="shared" si="164"/>
        <v>0</v>
      </c>
      <c r="HA43" s="745">
        <f t="shared" si="164"/>
        <v>0</v>
      </c>
      <c r="HB43" s="745">
        <f t="shared" si="164"/>
        <v>0</v>
      </c>
      <c r="HC43" s="745">
        <f t="shared" si="164"/>
        <v>0</v>
      </c>
      <c r="HD43" s="745">
        <f t="shared" si="164"/>
        <v>0</v>
      </c>
      <c r="HE43" s="745">
        <f t="shared" si="164"/>
        <v>0</v>
      </c>
      <c r="HF43" s="745">
        <f t="shared" si="164"/>
        <v>0</v>
      </c>
      <c r="HG43" s="745">
        <f t="shared" si="164"/>
        <v>0</v>
      </c>
      <c r="HH43" s="185"/>
    </row>
    <row r="44" spans="1:216" ht="20.100000000000001" customHeight="1">
      <c r="B44" s="359" t="str">
        <f>'MATERIAL DATA'!Q26</f>
        <v>1.1 Excavation-Foundation</v>
      </c>
      <c r="C44" s="119"/>
      <c r="D44" s="120"/>
      <c r="E44" s="121"/>
      <c r="F44" s="122"/>
      <c r="G44" s="122"/>
      <c r="H44" s="122"/>
      <c r="I44" s="122"/>
      <c r="J44" s="122"/>
      <c r="K44" s="122"/>
      <c r="L44" s="123">
        <f>SUMIFS($BW$12:$BW$43,$BV$12:$BV$43,"Excavation")*'Project Info'!$C$17</f>
        <v>0</v>
      </c>
      <c r="M44" s="360"/>
      <c r="N44" s="156">
        <f>IFERROR(SUM(O44:V44,X44),"")</f>
        <v>0</v>
      </c>
      <c r="O44" s="157"/>
      <c r="P44" s="158"/>
      <c r="Q44" s="158">
        <f>IFERROR((($BQ44*(('Default Values'!$L$6*'Default Values'!$P$6/1000)+ ('Default Values'!$L$6*'Default Values'!$J$6*'Default Values'!$P$9/1000))*'Project Info'!$C$16)/1000),"")</f>
        <v>0</v>
      </c>
      <c r="R44" s="158"/>
      <c r="S44" s="159"/>
      <c r="T44" s="159"/>
      <c r="U44" s="158"/>
      <c r="V44" s="396"/>
      <c r="W44" s="156"/>
      <c r="X44" s="160"/>
      <c r="Y44" s="744"/>
      <c r="Z44" s="745" t="str">
        <f>'MATERIAL DATA'!$Q68</f>
        <v>4.8.1 Non-structural edge beam/fascia</v>
      </c>
      <c r="AA44" s="768">
        <f t="shared" si="139"/>
        <v>0</v>
      </c>
      <c r="AB44" s="745"/>
      <c r="AC44" s="745"/>
      <c r="AD44" s="745"/>
      <c r="AE44" s="745"/>
      <c r="AF44" s="745"/>
      <c r="AG44" s="745" t="s">
        <v>234</v>
      </c>
      <c r="AH44" s="779">
        <f>AU51*SUM(GIA_RN)/$AI$44</f>
        <v>0</v>
      </c>
      <c r="AI44" s="185">
        <v>1400</v>
      </c>
      <c r="AJ44" s="745"/>
      <c r="AK44" s="745"/>
      <c r="AL44" s="209"/>
      <c r="AM44" s="745"/>
      <c r="AN44" s="745"/>
      <c r="AO44" s="745"/>
      <c r="AP44" s="745"/>
      <c r="AQ44" s="745"/>
      <c r="AR44" s="745"/>
      <c r="AS44" s="745"/>
      <c r="AT44" s="745"/>
      <c r="AU44" s="745" t="s">
        <v>17</v>
      </c>
      <c r="AV44" s="745">
        <f>AI8*K8</f>
        <v>0</v>
      </c>
      <c r="AW44" s="756">
        <f t="shared" ref="AW44:AW47" si="165">AV44+AI8</f>
        <v>0</v>
      </c>
      <c r="AX44" s="745"/>
      <c r="AY44" s="745" t="s">
        <v>851</v>
      </c>
      <c r="AZ44" s="745">
        <f ca="1">AI15*K8</f>
        <v>0</v>
      </c>
      <c r="BA44" s="785">
        <f t="shared" ref="BA44:BA50" ca="1" si="166">AZ44+AI15</f>
        <v>0</v>
      </c>
      <c r="BB44" s="745"/>
      <c r="BC44" s="745" t="s">
        <v>308</v>
      </c>
      <c r="BD44" s="185">
        <f>SUMIF($B$12:$B$45,"Timber",$P$12:$P$45)+SUMIF($C$12:$C$45,"Timber_EPD",$P$12:$P$45)</f>
        <v>0</v>
      </c>
      <c r="BE44" s="745">
        <f>BD44*K8</f>
        <v>0</v>
      </c>
      <c r="BF44" s="749">
        <f t="shared" si="160"/>
        <v>0</v>
      </c>
      <c r="BG44" s="745"/>
      <c r="BH44" s="745"/>
      <c r="BI44" s="745"/>
      <c r="BJ44" s="745"/>
      <c r="BK44" s="209" t="str">
        <f>IF(B44="Concrete","C_",IF(B44="Steel","S_",IF(B44="Timber","T_",IF(B44="Other","O_",IF(B44="Custom EPD","E_",IF(B44="_","_"," "))))))</f>
        <v xml:space="preserve"> </v>
      </c>
      <c r="BL44" s="209"/>
      <c r="BM44" s="209"/>
      <c r="BN44" s="186">
        <f>'Project Info'!$C$17/1000</f>
        <v>1.6</v>
      </c>
      <c r="BO44" s="186"/>
      <c r="BP44" s="186"/>
      <c r="BQ44" s="847">
        <f xml:space="preserve"> $L44</f>
        <v>0</v>
      </c>
      <c r="BR44" s="745" t="str">
        <f>IFERROR(_xlfn.XLOOKUP($BL44,'LIFECYCLE MATERIAL DATA'!$A$5:$A$104,'LIFECYCLE MATERIAL DATA'!$I$5:$I$104,,)*($BQ44/1000)+_xlfn.XLOOKUP('Project Info'!$C$15,'LIFECYCLE MATERIAL DATA'!$A$5:$A$104,'LIFECYCLE MATERIAL DATA'!$I$5:$I$104,,)*($BP44/1000),"")</f>
        <v/>
      </c>
      <c r="BS44" s="745"/>
      <c r="BT44" s="745" t="str">
        <f>IFERROR(_xlfn.XLOOKUP($BL44,'LIFECYCLE MATERIAL DATA'!$A$5:$A$104, 'LIFECYCLE MATERIAL DATA'!$K$5:$K$104,,)*($BQ44/1000),"")</f>
        <v/>
      </c>
      <c r="BU44" s="185" t="str">
        <f>IFERROR(_xlfn.XLOOKUP($BL44,'LIFECYCLE MATERIAL DATA'!$A$5:$A$104,'LIFECYCLE MATERIAL DATA'!$L$5:$L$104,,)*($BQ44/1000)+_xlfn.XLOOKUP('Project Info'!$C$15,'LIFECYCLE MATERIAL DATA'!$A$5:$A$104,'LIFECYCLE MATERIAL DATA'!$L$5:$L$104,,)*($BP44/1000),"")</f>
        <v/>
      </c>
      <c r="BV44" s="745" t="str">
        <f t="shared" si="25"/>
        <v/>
      </c>
      <c r="BW44" s="745" t="str">
        <f>IF($K44='MATERIAL DATA'!$O$5,$L44, IF($K44='MATERIAL DATA'!$O$6,$L44/(1000*'Scheme 5'!$BN44),""))</f>
        <v/>
      </c>
      <c r="BX44" s="745"/>
      <c r="BY44" s="745"/>
      <c r="BZ44" s="745"/>
      <c r="CA44" s="209"/>
      <c r="CB44" s="743" t="str">
        <f>IFERROR((_xlfn.XLOOKUP($BL44,'LIFECYCLE MATERIAL DATA'!$A$5:$A$104, 'LIFECYCLE MATERIAL DATA'!$M$5:$M$104)*$BQ44/1000++_xlfn.XLOOKUP('Project Info'!$C$15,'LIFECYCLE MATERIAL DATA'!$A$5:$A$104,'LIFECYCLE MATERIAL DATA'!$M$5:$M$104)*$BP44/1000),"")</f>
        <v/>
      </c>
      <c r="CC44" s="745"/>
      <c r="CD44" s="745"/>
      <c r="CE44" s="209"/>
      <c r="CF44" s="209"/>
      <c r="CG44" s="209"/>
      <c r="CH44" s="799"/>
      <c r="CI44" s="185"/>
      <c r="CJ44" s="185"/>
      <c r="CK44" s="185"/>
      <c r="CL44" s="185"/>
      <c r="CM44" s="751" t="s">
        <v>455</v>
      </c>
      <c r="CN44" s="769">
        <f t="shared" ref="CN44:DV44" si="167">SUM(CN12:CN43) + IF(CN11 &gt;= DESIGN_LIFE*0.5, + $BF$53, 0)</f>
        <v>0</v>
      </c>
      <c r="CO44" s="769">
        <f>SUM(CO12:CO43) + IF(CO11 &gt;= DESIGN_LIFE*0.5, + $BF$53, 0)</f>
        <v>0</v>
      </c>
      <c r="CP44" s="769">
        <f t="shared" si="167"/>
        <v>0</v>
      </c>
      <c r="CQ44" s="769">
        <f t="shared" si="167"/>
        <v>0</v>
      </c>
      <c r="CR44" s="769">
        <f t="shared" si="167"/>
        <v>0</v>
      </c>
      <c r="CS44" s="769">
        <f t="shared" si="167"/>
        <v>0</v>
      </c>
      <c r="CT44" s="769">
        <f t="shared" si="167"/>
        <v>0</v>
      </c>
      <c r="CU44" s="769">
        <f t="shared" si="167"/>
        <v>0</v>
      </c>
      <c r="CV44" s="769">
        <f t="shared" si="167"/>
        <v>0</v>
      </c>
      <c r="CW44" s="769">
        <f t="shared" si="167"/>
        <v>0</v>
      </c>
      <c r="CX44" s="769">
        <f t="shared" si="167"/>
        <v>0</v>
      </c>
      <c r="CY44" s="769">
        <f t="shared" si="167"/>
        <v>0</v>
      </c>
      <c r="CZ44" s="769">
        <f t="shared" si="167"/>
        <v>0</v>
      </c>
      <c r="DA44" s="769">
        <f t="shared" si="167"/>
        <v>0</v>
      </c>
      <c r="DB44" s="769">
        <f t="shared" si="167"/>
        <v>0</v>
      </c>
      <c r="DC44" s="769">
        <f t="shared" si="167"/>
        <v>0</v>
      </c>
      <c r="DD44" s="769">
        <f t="shared" si="167"/>
        <v>0</v>
      </c>
      <c r="DE44" s="769">
        <f t="shared" si="167"/>
        <v>0</v>
      </c>
      <c r="DF44" s="769">
        <f t="shared" si="167"/>
        <v>0</v>
      </c>
      <c r="DG44" s="769">
        <f t="shared" si="167"/>
        <v>0</v>
      </c>
      <c r="DH44" s="769">
        <f t="shared" si="167"/>
        <v>0</v>
      </c>
      <c r="DI44" s="769">
        <f t="shared" si="167"/>
        <v>0</v>
      </c>
      <c r="DJ44" s="769">
        <f t="shared" si="167"/>
        <v>0</v>
      </c>
      <c r="DK44" s="769">
        <f t="shared" si="167"/>
        <v>0</v>
      </c>
      <c r="DL44" s="769">
        <f t="shared" si="167"/>
        <v>0</v>
      </c>
      <c r="DM44" s="769">
        <f t="shared" si="167"/>
        <v>0</v>
      </c>
      <c r="DN44" s="769">
        <f t="shared" si="167"/>
        <v>0</v>
      </c>
      <c r="DO44" s="769">
        <f t="shared" si="167"/>
        <v>0</v>
      </c>
      <c r="DP44" s="769">
        <f t="shared" si="167"/>
        <v>0</v>
      </c>
      <c r="DQ44" s="769">
        <f t="shared" si="167"/>
        <v>0</v>
      </c>
      <c r="DR44" s="769">
        <f t="shared" si="167"/>
        <v>0</v>
      </c>
      <c r="DS44" s="769">
        <f t="shared" si="167"/>
        <v>0</v>
      </c>
      <c r="DT44" s="769">
        <f t="shared" si="167"/>
        <v>0</v>
      </c>
      <c r="DU44" s="769">
        <f t="shared" si="167"/>
        <v>0</v>
      </c>
      <c r="DV44" s="769">
        <f t="shared" si="167"/>
        <v>0</v>
      </c>
      <c r="DW44" s="769">
        <f>SUM(DW12:DW43) + IF(DW11 &gt;= DESIGN_LIFE*0.5, $BF$53, 0)</f>
        <v>0</v>
      </c>
      <c r="DX44" s="769">
        <f t="shared" ref="DX44:GI44" si="168">SUM(DX12:DX43) + IF(DX11 &gt;= DESIGN_LIFE*0.5, + $BF$53, 0)</f>
        <v>0</v>
      </c>
      <c r="DY44" s="769">
        <f t="shared" si="168"/>
        <v>0</v>
      </c>
      <c r="DZ44" s="769">
        <f t="shared" si="168"/>
        <v>0</v>
      </c>
      <c r="EA44" s="769">
        <f t="shared" si="168"/>
        <v>0</v>
      </c>
      <c r="EB44" s="769">
        <f t="shared" si="168"/>
        <v>0</v>
      </c>
      <c r="EC44" s="769">
        <f t="shared" si="168"/>
        <v>0</v>
      </c>
      <c r="ED44" s="769">
        <f t="shared" si="168"/>
        <v>0</v>
      </c>
      <c r="EE44" s="769">
        <f t="shared" si="168"/>
        <v>0</v>
      </c>
      <c r="EF44" s="769">
        <f t="shared" si="168"/>
        <v>0</v>
      </c>
      <c r="EG44" s="769">
        <f t="shared" si="168"/>
        <v>0</v>
      </c>
      <c r="EH44" s="769">
        <f t="shared" si="168"/>
        <v>0</v>
      </c>
      <c r="EI44" s="769">
        <f t="shared" si="168"/>
        <v>0</v>
      </c>
      <c r="EJ44" s="769">
        <f t="shared" si="168"/>
        <v>0</v>
      </c>
      <c r="EK44" s="769">
        <f t="shared" si="168"/>
        <v>0</v>
      </c>
      <c r="EL44" s="769">
        <f t="shared" si="168"/>
        <v>0</v>
      </c>
      <c r="EM44" s="769">
        <f t="shared" si="168"/>
        <v>0</v>
      </c>
      <c r="EN44" s="769">
        <f t="shared" si="168"/>
        <v>0</v>
      </c>
      <c r="EO44" s="769">
        <f t="shared" si="168"/>
        <v>0</v>
      </c>
      <c r="EP44" s="769">
        <f t="shared" si="168"/>
        <v>0</v>
      </c>
      <c r="EQ44" s="769">
        <f t="shared" si="168"/>
        <v>0</v>
      </c>
      <c r="ER44" s="769">
        <f t="shared" si="168"/>
        <v>0</v>
      </c>
      <c r="ES44" s="769">
        <f t="shared" si="168"/>
        <v>0</v>
      </c>
      <c r="ET44" s="769">
        <f t="shared" si="168"/>
        <v>0</v>
      </c>
      <c r="EU44" s="769">
        <f t="shared" si="168"/>
        <v>0</v>
      </c>
      <c r="EV44" s="769">
        <f t="shared" si="168"/>
        <v>0</v>
      </c>
      <c r="EW44" s="769">
        <f t="shared" si="168"/>
        <v>0</v>
      </c>
      <c r="EX44" s="769">
        <f t="shared" si="168"/>
        <v>0</v>
      </c>
      <c r="EY44" s="769">
        <f t="shared" si="168"/>
        <v>0</v>
      </c>
      <c r="EZ44" s="769">
        <f t="shared" si="168"/>
        <v>0</v>
      </c>
      <c r="FA44" s="769">
        <f t="shared" si="168"/>
        <v>0</v>
      </c>
      <c r="FB44" s="769">
        <f t="shared" si="168"/>
        <v>0</v>
      </c>
      <c r="FC44" s="769">
        <f t="shared" si="168"/>
        <v>0</v>
      </c>
      <c r="FD44" s="769">
        <f t="shared" si="168"/>
        <v>0</v>
      </c>
      <c r="FE44" s="769">
        <f t="shared" si="168"/>
        <v>0</v>
      </c>
      <c r="FF44" s="769">
        <f t="shared" si="168"/>
        <v>0</v>
      </c>
      <c r="FG44" s="769">
        <f t="shared" si="168"/>
        <v>0</v>
      </c>
      <c r="FH44" s="769">
        <f t="shared" si="168"/>
        <v>0</v>
      </c>
      <c r="FI44" s="769">
        <f t="shared" si="168"/>
        <v>0</v>
      </c>
      <c r="FJ44" s="769">
        <f t="shared" si="168"/>
        <v>0</v>
      </c>
      <c r="FK44" s="769">
        <f t="shared" si="168"/>
        <v>0</v>
      </c>
      <c r="FL44" s="769">
        <f t="shared" si="168"/>
        <v>0</v>
      </c>
      <c r="FM44" s="769">
        <f t="shared" si="168"/>
        <v>0</v>
      </c>
      <c r="FN44" s="769">
        <f t="shared" si="168"/>
        <v>0</v>
      </c>
      <c r="FO44" s="769">
        <f t="shared" si="168"/>
        <v>0</v>
      </c>
      <c r="FP44" s="769">
        <f t="shared" si="168"/>
        <v>0</v>
      </c>
      <c r="FQ44" s="769">
        <f t="shared" si="168"/>
        <v>0</v>
      </c>
      <c r="FR44" s="769">
        <f t="shared" si="168"/>
        <v>0</v>
      </c>
      <c r="FS44" s="769">
        <f t="shared" si="168"/>
        <v>0</v>
      </c>
      <c r="FT44" s="769">
        <f t="shared" si="168"/>
        <v>0</v>
      </c>
      <c r="FU44" s="769">
        <f t="shared" si="168"/>
        <v>0</v>
      </c>
      <c r="FV44" s="769">
        <f t="shared" si="168"/>
        <v>0</v>
      </c>
      <c r="FW44" s="769">
        <f t="shared" si="168"/>
        <v>0</v>
      </c>
      <c r="FX44" s="769">
        <f t="shared" si="168"/>
        <v>0</v>
      </c>
      <c r="FY44" s="769">
        <f t="shared" si="168"/>
        <v>0</v>
      </c>
      <c r="FZ44" s="769">
        <f t="shared" si="168"/>
        <v>0</v>
      </c>
      <c r="GA44" s="769">
        <f t="shared" si="168"/>
        <v>0</v>
      </c>
      <c r="GB44" s="769">
        <f t="shared" si="168"/>
        <v>0</v>
      </c>
      <c r="GC44" s="769">
        <f t="shared" si="168"/>
        <v>0</v>
      </c>
      <c r="GD44" s="769">
        <f t="shared" si="168"/>
        <v>0</v>
      </c>
      <c r="GE44" s="769">
        <f t="shared" si="168"/>
        <v>0</v>
      </c>
      <c r="GF44" s="769">
        <f t="shared" si="168"/>
        <v>0</v>
      </c>
      <c r="GG44" s="769">
        <f t="shared" si="168"/>
        <v>0</v>
      </c>
      <c r="GH44" s="769">
        <f t="shared" si="168"/>
        <v>0</v>
      </c>
      <c r="GI44" s="769">
        <f t="shared" si="168"/>
        <v>0</v>
      </c>
      <c r="GJ44" s="769">
        <f t="shared" ref="GJ44:HG44" si="169">SUM(GJ12:GJ43) + IF(GJ11 &gt;= DESIGN_LIFE*0.5, + $BF$53, 0)</f>
        <v>0</v>
      </c>
      <c r="GK44" s="769">
        <f t="shared" si="169"/>
        <v>0</v>
      </c>
      <c r="GL44" s="769">
        <f t="shared" si="169"/>
        <v>0</v>
      </c>
      <c r="GM44" s="769">
        <f t="shared" si="169"/>
        <v>0</v>
      </c>
      <c r="GN44" s="769">
        <f t="shared" si="169"/>
        <v>0</v>
      </c>
      <c r="GO44" s="769">
        <f t="shared" si="169"/>
        <v>0</v>
      </c>
      <c r="GP44" s="769">
        <f t="shared" si="169"/>
        <v>0</v>
      </c>
      <c r="GQ44" s="769">
        <f t="shared" si="169"/>
        <v>0</v>
      </c>
      <c r="GR44" s="769">
        <f t="shared" si="169"/>
        <v>0</v>
      </c>
      <c r="GS44" s="769">
        <f t="shared" si="169"/>
        <v>0</v>
      </c>
      <c r="GT44" s="769">
        <f t="shared" si="169"/>
        <v>0</v>
      </c>
      <c r="GU44" s="769">
        <f t="shared" si="169"/>
        <v>0</v>
      </c>
      <c r="GV44" s="769">
        <f t="shared" si="169"/>
        <v>0</v>
      </c>
      <c r="GW44" s="769">
        <f t="shared" si="169"/>
        <v>0</v>
      </c>
      <c r="GX44" s="769">
        <f t="shared" si="169"/>
        <v>0</v>
      </c>
      <c r="GY44" s="769">
        <f t="shared" si="169"/>
        <v>0</v>
      </c>
      <c r="GZ44" s="769">
        <f t="shared" si="169"/>
        <v>0</v>
      </c>
      <c r="HA44" s="769">
        <f t="shared" si="169"/>
        <v>0</v>
      </c>
      <c r="HB44" s="769">
        <f t="shared" si="169"/>
        <v>0</v>
      </c>
      <c r="HC44" s="769">
        <f t="shared" si="169"/>
        <v>0</v>
      </c>
      <c r="HD44" s="769">
        <f t="shared" si="169"/>
        <v>0</v>
      </c>
      <c r="HE44" s="769">
        <f t="shared" si="169"/>
        <v>0</v>
      </c>
      <c r="HF44" s="769">
        <f t="shared" si="169"/>
        <v>0</v>
      </c>
      <c r="HG44" s="769">
        <f t="shared" si="169"/>
        <v>0</v>
      </c>
      <c r="HH44" s="185"/>
    </row>
    <row r="45" spans="1:216" ht="20.100000000000001" customHeight="1" thickBot="1">
      <c r="B45" s="361" t="str">
        <f>'MATERIAL DATA'!Q27</f>
        <v>1.1 Excavation-Other</v>
      </c>
      <c r="C45" s="362"/>
      <c r="D45" s="362"/>
      <c r="E45" s="363"/>
      <c r="F45" s="364"/>
      <c r="G45" s="365"/>
      <c r="H45" s="365"/>
      <c r="I45" s="365"/>
      <c r="J45" s="365"/>
      <c r="K45" s="364"/>
      <c r="L45" s="366"/>
      <c r="M45" s="367"/>
      <c r="N45" s="368">
        <f t="shared" ref="N45" si="170">IFERROR(SUM(O45:V45,X45),"")</f>
        <v>0</v>
      </c>
      <c r="O45" s="369"/>
      <c r="P45" s="370"/>
      <c r="Q45" s="370" t="str">
        <f>IFERROR((($BQ45*(('Default Values'!$L$6*'Default Values'!$P$6/1000)+ ('Default Values'!$L$6*'Default Values'!$J$6*'Default Values'!$P$9/1000))*'Project Info'!$C$16)/1000),"")</f>
        <v/>
      </c>
      <c r="R45" s="370"/>
      <c r="S45" s="371"/>
      <c r="T45" s="371"/>
      <c r="U45" s="370"/>
      <c r="V45" s="397"/>
      <c r="W45" s="368"/>
      <c r="X45" s="372"/>
      <c r="Y45" s="744"/>
      <c r="Z45" s="745" t="str">
        <f>'MATERIAL DATA'!$Q69</f>
        <v>4.8.2 Fencing</v>
      </c>
      <c r="AA45" s="768">
        <f t="shared" si="139"/>
        <v>0</v>
      </c>
      <c r="AB45" s="745"/>
      <c r="AC45" s="745"/>
      <c r="AD45" s="745"/>
      <c r="AE45" s="745"/>
      <c r="AF45" s="745"/>
      <c r="AG45" s="745" t="s">
        <v>235</v>
      </c>
      <c r="AH45" s="779">
        <f>AU51*SUM(GIA_RN)/$AI$45</f>
        <v>0</v>
      </c>
      <c r="AI45" s="185">
        <v>2600</v>
      </c>
      <c r="AJ45" s="745"/>
      <c r="AK45" s="745"/>
      <c r="AL45" s="209"/>
      <c r="AM45" s="745"/>
      <c r="AN45" s="185"/>
      <c r="AO45" s="185"/>
      <c r="AP45" s="745"/>
      <c r="AQ45" s="745"/>
      <c r="AR45" s="745"/>
      <c r="AS45" s="745"/>
      <c r="AT45" s="745"/>
      <c r="AU45" s="745" t="s">
        <v>758</v>
      </c>
      <c r="AV45" s="745">
        <f>AI9*K8</f>
        <v>0</v>
      </c>
      <c r="AW45" s="756">
        <f t="shared" si="165"/>
        <v>0</v>
      </c>
      <c r="AX45" s="745"/>
      <c r="AY45" s="745" t="s">
        <v>850</v>
      </c>
      <c r="AZ45" s="745">
        <f ca="1">AI16*K8</f>
        <v>0</v>
      </c>
      <c r="BA45" s="785">
        <f t="shared" ca="1" si="166"/>
        <v>0</v>
      </c>
      <c r="BB45" s="745"/>
      <c r="BC45" s="745" t="s">
        <v>1003</v>
      </c>
      <c r="BD45" s="185">
        <f ca="1">SUMIF($B$12:$B$45,"Timber",$R$12:$R$45)+SUMIF($C$12:$C$45,"Timber_EPD",$R$12:$R$45)+SUMIF($B$12:$B$45,"Timber",$Q$12:$Q$43)+SUMIF($C$12:$C$45,"Timber_EPD",$Q$12:$Q$45)</f>
        <v>0</v>
      </c>
      <c r="BE45" s="745">
        <f ca="1">BD45*K8</f>
        <v>0</v>
      </c>
      <c r="BF45" s="749">
        <f t="shared" ca="1" si="160"/>
        <v>0</v>
      </c>
      <c r="BG45" s="745"/>
      <c r="BH45" s="745"/>
      <c r="BI45" s="745"/>
      <c r="BJ45" s="745"/>
      <c r="BK45" s="209" t="str">
        <f>IF(B45="Concrete","C_",IF(B45="Steel","S_",IF(B45="Timber","T_",IF(B45="Other","O_",IF(B45="Custom EPD","E_",IF(B45="_","_"," "))))))</f>
        <v xml:space="preserve"> </v>
      </c>
      <c r="BL45" s="209"/>
      <c r="BM45" s="209"/>
      <c r="BN45" s="186">
        <f>'Project Info'!$C$17/1000</f>
        <v>1.6</v>
      </c>
      <c r="BO45" s="186"/>
      <c r="BP45" s="186"/>
      <c r="BQ45" s="847" t="str">
        <f>IF(K45="VOLUME [m3]", $L45*'Project Info'!C$17, IF(K45="MASS [kg]", $L45, ""))</f>
        <v/>
      </c>
      <c r="BR45" s="745" t="str">
        <f>IFERROR(_xlfn.XLOOKUP($BL45,'LIFECYCLE MATERIAL DATA'!$A$5:$A$104,'LIFECYCLE MATERIAL DATA'!$I$5:$I$104,,)*($BQ45/1000)+_xlfn.XLOOKUP('Project Info'!$C$15,'LIFECYCLE MATERIAL DATA'!$A$5:$A$104,'LIFECYCLE MATERIAL DATA'!$I$5:$I$104,,)*($BP45/1000),"")</f>
        <v/>
      </c>
      <c r="BS45" s="745"/>
      <c r="BT45" s="745"/>
      <c r="BU45" s="185" t="str">
        <f>IFERROR(_xlfn.XLOOKUP($BL45,'LIFECYCLE MATERIAL DATA'!$A$5:$A$104,'LIFECYCLE MATERIAL DATA'!$L$5:$L$104,,)*($BQ45/1000)+_xlfn.XLOOKUP('Project Info'!$C$15,'LIFECYCLE MATERIAL DATA'!$A$5:$A$104,'LIFECYCLE MATERIAL DATA'!$L$5:$L$104,,)*($BP45/1000),"")</f>
        <v/>
      </c>
      <c r="BV45" s="745" t="str">
        <f t="shared" si="25"/>
        <v/>
      </c>
      <c r="BW45" s="745" t="str">
        <f>IF($K45='MATERIAL DATA'!$O$5,$L45, IF($K45='MATERIAL DATA'!$O$6,$L45/(1000*'Scheme 5'!$BN45),""))</f>
        <v/>
      </c>
      <c r="BX45" s="745"/>
      <c r="BY45" s="745"/>
      <c r="BZ45" s="745"/>
      <c r="CA45" s="209"/>
      <c r="CB45" s="743" t="str">
        <f>IFERROR((_xlfn.XLOOKUP($BL45,'LIFECYCLE MATERIAL DATA'!$A$5:$A$104, 'LIFECYCLE MATERIAL DATA'!$M$5:$M$104)*$BQ45/1000++_xlfn.XLOOKUP('Project Info'!$C$15,'LIFECYCLE MATERIAL DATA'!$A$5:$A$104,'LIFECYCLE MATERIAL DATA'!$M$5:$M$104)*$BP45/1000),"")</f>
        <v/>
      </c>
      <c r="CC45" s="745"/>
      <c r="CD45" s="745"/>
      <c r="CE45" s="209"/>
      <c r="CF45" s="209"/>
      <c r="CG45" s="209"/>
      <c r="CH45" s="799"/>
      <c r="CI45" s="185"/>
      <c r="CJ45" s="185"/>
      <c r="CK45" s="185"/>
      <c r="CL45" s="185"/>
      <c r="CM45" s="751" t="s">
        <v>16</v>
      </c>
      <c r="CN45" s="769">
        <v>0</v>
      </c>
      <c r="CO45" s="786">
        <f>AO14+AO19</f>
        <v>0</v>
      </c>
      <c r="CP45" s="745">
        <f>CO45+AO15+AO20</f>
        <v>0</v>
      </c>
      <c r="CQ45" s="745">
        <f ca="1">CP45+AO16+AO21</f>
        <v>0</v>
      </c>
      <c r="CR45" s="745">
        <f t="shared" ref="CR45:FC45" ca="1" si="171">(IF(CR$11=DESIGN_LIFE,CQ45+$AO$23+$AO$25+$AO$26+$AO$27+$AO$28+$AO$18,CQ45))</f>
        <v>0</v>
      </c>
      <c r="CS45" s="745">
        <f t="shared" ca="1" si="171"/>
        <v>0</v>
      </c>
      <c r="CT45" s="745">
        <f t="shared" ca="1" si="171"/>
        <v>0</v>
      </c>
      <c r="CU45" s="745">
        <f t="shared" ca="1" si="171"/>
        <v>0</v>
      </c>
      <c r="CV45" s="745">
        <f t="shared" ca="1" si="171"/>
        <v>0</v>
      </c>
      <c r="CW45" s="745">
        <f t="shared" ca="1" si="171"/>
        <v>0</v>
      </c>
      <c r="CX45" s="745">
        <f t="shared" ca="1" si="171"/>
        <v>0</v>
      </c>
      <c r="CY45" s="745">
        <f t="shared" ca="1" si="171"/>
        <v>0</v>
      </c>
      <c r="CZ45" s="745">
        <f t="shared" ca="1" si="171"/>
        <v>0</v>
      </c>
      <c r="DA45" s="745">
        <f t="shared" ca="1" si="171"/>
        <v>0</v>
      </c>
      <c r="DB45" s="745">
        <f t="shared" ca="1" si="171"/>
        <v>0</v>
      </c>
      <c r="DC45" s="745">
        <f t="shared" ca="1" si="171"/>
        <v>0</v>
      </c>
      <c r="DD45" s="745">
        <f t="shared" ca="1" si="171"/>
        <v>0</v>
      </c>
      <c r="DE45" s="745">
        <f t="shared" ca="1" si="171"/>
        <v>0</v>
      </c>
      <c r="DF45" s="745">
        <f t="shared" ca="1" si="171"/>
        <v>0</v>
      </c>
      <c r="DG45" s="745">
        <f t="shared" ca="1" si="171"/>
        <v>0</v>
      </c>
      <c r="DH45" s="745">
        <f t="shared" ca="1" si="171"/>
        <v>0</v>
      </c>
      <c r="DI45" s="745">
        <f t="shared" ca="1" si="171"/>
        <v>0</v>
      </c>
      <c r="DJ45" s="745">
        <f t="shared" ca="1" si="171"/>
        <v>0</v>
      </c>
      <c r="DK45" s="745">
        <f t="shared" ca="1" si="171"/>
        <v>0</v>
      </c>
      <c r="DL45" s="745">
        <f t="shared" ca="1" si="171"/>
        <v>0</v>
      </c>
      <c r="DM45" s="745">
        <f t="shared" ca="1" si="171"/>
        <v>0</v>
      </c>
      <c r="DN45" s="745">
        <f t="shared" ca="1" si="171"/>
        <v>0</v>
      </c>
      <c r="DO45" s="745">
        <f t="shared" ca="1" si="171"/>
        <v>0</v>
      </c>
      <c r="DP45" s="745">
        <f t="shared" ca="1" si="171"/>
        <v>0</v>
      </c>
      <c r="DQ45" s="745">
        <f t="shared" ca="1" si="171"/>
        <v>0</v>
      </c>
      <c r="DR45" s="745">
        <f t="shared" ca="1" si="171"/>
        <v>0</v>
      </c>
      <c r="DS45" s="745">
        <f t="shared" ca="1" si="171"/>
        <v>0</v>
      </c>
      <c r="DT45" s="745">
        <f t="shared" ca="1" si="171"/>
        <v>0</v>
      </c>
      <c r="DU45" s="745">
        <f t="shared" ca="1" si="171"/>
        <v>0</v>
      </c>
      <c r="DV45" s="745">
        <f t="shared" ca="1" si="171"/>
        <v>0</v>
      </c>
      <c r="DW45" s="745">
        <f t="shared" ca="1" si="171"/>
        <v>0</v>
      </c>
      <c r="DX45" s="745">
        <f t="shared" ca="1" si="171"/>
        <v>0</v>
      </c>
      <c r="DY45" s="745">
        <f t="shared" ca="1" si="171"/>
        <v>0</v>
      </c>
      <c r="DZ45" s="745">
        <f t="shared" ca="1" si="171"/>
        <v>0</v>
      </c>
      <c r="EA45" s="745">
        <f t="shared" ca="1" si="171"/>
        <v>0</v>
      </c>
      <c r="EB45" s="745">
        <f t="shared" ca="1" si="171"/>
        <v>0</v>
      </c>
      <c r="EC45" s="745">
        <f t="shared" ca="1" si="171"/>
        <v>0</v>
      </c>
      <c r="ED45" s="745">
        <f t="shared" ca="1" si="171"/>
        <v>0</v>
      </c>
      <c r="EE45" s="745">
        <f t="shared" ca="1" si="171"/>
        <v>0</v>
      </c>
      <c r="EF45" s="745">
        <f t="shared" ca="1" si="171"/>
        <v>0</v>
      </c>
      <c r="EG45" s="745">
        <f t="shared" ca="1" si="171"/>
        <v>0</v>
      </c>
      <c r="EH45" s="745">
        <f t="shared" ca="1" si="171"/>
        <v>0</v>
      </c>
      <c r="EI45" s="745">
        <f t="shared" ca="1" si="171"/>
        <v>0</v>
      </c>
      <c r="EJ45" s="745">
        <f t="shared" ca="1" si="171"/>
        <v>0</v>
      </c>
      <c r="EK45" s="745">
        <f t="shared" ca="1" si="171"/>
        <v>0</v>
      </c>
      <c r="EL45" s="745">
        <f t="shared" ca="1" si="171"/>
        <v>0</v>
      </c>
      <c r="EM45" s="745">
        <f t="shared" ca="1" si="171"/>
        <v>0</v>
      </c>
      <c r="EN45" s="745">
        <f t="shared" ca="1" si="171"/>
        <v>0</v>
      </c>
      <c r="EO45" s="745">
        <f t="shared" ca="1" si="171"/>
        <v>0</v>
      </c>
      <c r="EP45" s="745">
        <f t="shared" ca="1" si="171"/>
        <v>0</v>
      </c>
      <c r="EQ45" s="745">
        <f t="shared" ca="1" si="171"/>
        <v>0</v>
      </c>
      <c r="ER45" s="745">
        <f t="shared" ca="1" si="171"/>
        <v>0</v>
      </c>
      <c r="ES45" s="745">
        <f t="shared" ca="1" si="171"/>
        <v>0</v>
      </c>
      <c r="ET45" s="745">
        <f t="shared" ca="1" si="171"/>
        <v>0</v>
      </c>
      <c r="EU45" s="745">
        <f t="shared" ca="1" si="171"/>
        <v>0</v>
      </c>
      <c r="EV45" s="745">
        <f t="shared" ca="1" si="171"/>
        <v>0</v>
      </c>
      <c r="EW45" s="745">
        <f t="shared" ca="1" si="171"/>
        <v>0</v>
      </c>
      <c r="EX45" s="745">
        <f t="shared" ca="1" si="171"/>
        <v>0</v>
      </c>
      <c r="EY45" s="745">
        <f t="shared" ca="1" si="171"/>
        <v>0</v>
      </c>
      <c r="EZ45" s="745">
        <f t="shared" ca="1" si="171"/>
        <v>0</v>
      </c>
      <c r="FA45" s="745">
        <f t="shared" ca="1" si="171"/>
        <v>0</v>
      </c>
      <c r="FB45" s="745">
        <f t="shared" ca="1" si="171"/>
        <v>0</v>
      </c>
      <c r="FC45" s="745">
        <f t="shared" ca="1" si="171"/>
        <v>0</v>
      </c>
      <c r="FD45" s="745">
        <f t="shared" ref="FD45:HG45" ca="1" si="172">(IF(FD$11=DESIGN_LIFE,FC45+$AO$23+$AO$25+$AO$26+$AO$27+$AO$28+$AO$18,FC45))</f>
        <v>0</v>
      </c>
      <c r="FE45" s="745">
        <f t="shared" ca="1" si="172"/>
        <v>0</v>
      </c>
      <c r="FF45" s="745">
        <f t="shared" ca="1" si="172"/>
        <v>0</v>
      </c>
      <c r="FG45" s="745">
        <f t="shared" ca="1" si="172"/>
        <v>0</v>
      </c>
      <c r="FH45" s="745">
        <f t="shared" ca="1" si="172"/>
        <v>0</v>
      </c>
      <c r="FI45" s="745">
        <f t="shared" ca="1" si="172"/>
        <v>0</v>
      </c>
      <c r="FJ45" s="745">
        <f t="shared" ca="1" si="172"/>
        <v>0</v>
      </c>
      <c r="FK45" s="745">
        <f t="shared" ca="1" si="172"/>
        <v>0</v>
      </c>
      <c r="FL45" s="745">
        <f t="shared" ca="1" si="172"/>
        <v>0</v>
      </c>
      <c r="FM45" s="745">
        <f t="shared" ca="1" si="172"/>
        <v>0</v>
      </c>
      <c r="FN45" s="745">
        <f t="shared" ca="1" si="172"/>
        <v>0</v>
      </c>
      <c r="FO45" s="745">
        <f t="shared" ca="1" si="172"/>
        <v>0</v>
      </c>
      <c r="FP45" s="745">
        <f t="shared" ca="1" si="172"/>
        <v>0</v>
      </c>
      <c r="FQ45" s="745">
        <f t="shared" ca="1" si="172"/>
        <v>0</v>
      </c>
      <c r="FR45" s="745">
        <f t="shared" ca="1" si="172"/>
        <v>0</v>
      </c>
      <c r="FS45" s="745">
        <f t="shared" ca="1" si="172"/>
        <v>0</v>
      </c>
      <c r="FT45" s="745">
        <f t="shared" ca="1" si="172"/>
        <v>0</v>
      </c>
      <c r="FU45" s="745">
        <f t="shared" ca="1" si="172"/>
        <v>0</v>
      </c>
      <c r="FV45" s="745">
        <f t="shared" ca="1" si="172"/>
        <v>0</v>
      </c>
      <c r="FW45" s="745">
        <f t="shared" ca="1" si="172"/>
        <v>0</v>
      </c>
      <c r="FX45" s="745">
        <f t="shared" ca="1" si="172"/>
        <v>0</v>
      </c>
      <c r="FY45" s="745">
        <f t="shared" ca="1" si="172"/>
        <v>0</v>
      </c>
      <c r="FZ45" s="745">
        <f t="shared" ca="1" si="172"/>
        <v>0</v>
      </c>
      <c r="GA45" s="745">
        <f t="shared" ca="1" si="172"/>
        <v>0</v>
      </c>
      <c r="GB45" s="745">
        <f t="shared" ca="1" si="172"/>
        <v>0</v>
      </c>
      <c r="GC45" s="745">
        <f t="shared" ca="1" si="172"/>
        <v>0</v>
      </c>
      <c r="GD45" s="745">
        <f t="shared" ca="1" si="172"/>
        <v>0</v>
      </c>
      <c r="GE45" s="745">
        <f t="shared" ca="1" si="172"/>
        <v>0</v>
      </c>
      <c r="GF45" s="745">
        <f t="shared" ca="1" si="172"/>
        <v>0</v>
      </c>
      <c r="GG45" s="745">
        <f t="shared" ca="1" si="172"/>
        <v>0</v>
      </c>
      <c r="GH45" s="745">
        <f t="shared" ca="1" si="172"/>
        <v>0</v>
      </c>
      <c r="GI45" s="745">
        <f t="shared" ca="1" si="172"/>
        <v>0</v>
      </c>
      <c r="GJ45" s="745">
        <f t="shared" ca="1" si="172"/>
        <v>0</v>
      </c>
      <c r="GK45" s="745">
        <f t="shared" ca="1" si="172"/>
        <v>0</v>
      </c>
      <c r="GL45" s="745">
        <f t="shared" ca="1" si="172"/>
        <v>0</v>
      </c>
      <c r="GM45" s="745">
        <f t="shared" ca="1" si="172"/>
        <v>0</v>
      </c>
      <c r="GN45" s="745">
        <f t="shared" ca="1" si="172"/>
        <v>0</v>
      </c>
      <c r="GO45" s="745">
        <f t="shared" ca="1" si="172"/>
        <v>0</v>
      </c>
      <c r="GP45" s="745">
        <f t="shared" ca="1" si="172"/>
        <v>0</v>
      </c>
      <c r="GQ45" s="745">
        <f t="shared" ca="1" si="172"/>
        <v>0</v>
      </c>
      <c r="GR45" s="745">
        <f t="shared" ca="1" si="172"/>
        <v>0</v>
      </c>
      <c r="GS45" s="745">
        <f t="shared" ca="1" si="172"/>
        <v>0</v>
      </c>
      <c r="GT45" s="745">
        <f t="shared" ca="1" si="172"/>
        <v>0</v>
      </c>
      <c r="GU45" s="745">
        <f t="shared" ca="1" si="172"/>
        <v>0</v>
      </c>
      <c r="GV45" s="745">
        <f t="shared" ca="1" si="172"/>
        <v>0</v>
      </c>
      <c r="GW45" s="745">
        <f t="shared" ca="1" si="172"/>
        <v>0</v>
      </c>
      <c r="GX45" s="745">
        <f t="shared" ca="1" si="172"/>
        <v>0</v>
      </c>
      <c r="GY45" s="745">
        <f t="shared" ca="1" si="172"/>
        <v>0</v>
      </c>
      <c r="GZ45" s="745">
        <f t="shared" ca="1" si="172"/>
        <v>0</v>
      </c>
      <c r="HA45" s="745">
        <f t="shared" ca="1" si="172"/>
        <v>0</v>
      </c>
      <c r="HB45" s="745">
        <f t="shared" ca="1" si="172"/>
        <v>0</v>
      </c>
      <c r="HC45" s="745">
        <f t="shared" ca="1" si="172"/>
        <v>0</v>
      </c>
      <c r="HD45" s="745">
        <f t="shared" ca="1" si="172"/>
        <v>0</v>
      </c>
      <c r="HE45" s="745">
        <f t="shared" ca="1" si="172"/>
        <v>0</v>
      </c>
      <c r="HF45" s="745">
        <f t="shared" ca="1" si="172"/>
        <v>0</v>
      </c>
      <c r="HG45" s="745">
        <f t="shared" ca="1" si="172"/>
        <v>0</v>
      </c>
      <c r="HH45" s="185"/>
    </row>
    <row r="46" spans="1:216" ht="20.100000000000001" customHeight="1" thickBot="1">
      <c r="B46" s="214"/>
      <c r="C46" s="214"/>
      <c r="D46" s="214"/>
      <c r="E46" s="214"/>
      <c r="F46" s="214"/>
      <c r="G46" s="214"/>
      <c r="H46" s="214"/>
      <c r="I46" s="214"/>
      <c r="J46" s="214"/>
      <c r="K46" s="214"/>
      <c r="L46" s="214"/>
      <c r="M46" s="216"/>
      <c r="N46" s="217"/>
      <c r="O46" s="217"/>
      <c r="P46" s="217"/>
      <c r="Q46" s="217"/>
      <c r="R46" s="217"/>
      <c r="S46" s="217"/>
      <c r="T46" s="217"/>
      <c r="U46" s="217"/>
      <c r="V46" s="221"/>
      <c r="W46" s="221"/>
      <c r="X46" s="458"/>
      <c r="Y46" s="185"/>
      <c r="Z46" s="745" t="str">
        <f>'MATERIAL DATA'!$Q70</f>
        <v>4.8.3 Benches</v>
      </c>
      <c r="AA46" s="768">
        <f t="shared" si="139"/>
        <v>0</v>
      </c>
      <c r="AB46" s="745"/>
      <c r="AC46" s="745"/>
      <c r="AD46" s="745"/>
      <c r="AE46" s="745"/>
      <c r="AF46" s="745" t="s">
        <v>661</v>
      </c>
      <c r="AG46" s="745"/>
      <c r="AH46" s="786">
        <f>E48*1000</f>
        <v>0</v>
      </c>
      <c r="AI46" s="745"/>
      <c r="AJ46" s="745"/>
      <c r="AK46" s="209"/>
      <c r="AL46" s="745"/>
      <c r="AM46" s="745"/>
      <c r="AN46" s="185"/>
      <c r="AO46" s="185"/>
      <c r="AP46" s="745"/>
      <c r="AQ46" s="745"/>
      <c r="AR46" s="745"/>
      <c r="AS46" s="745"/>
      <c r="AT46" s="745"/>
      <c r="AU46" s="745" t="s">
        <v>764</v>
      </c>
      <c r="AV46" s="745">
        <f>AI10*K8</f>
        <v>0</v>
      </c>
      <c r="AW46" s="756">
        <f t="shared" si="165"/>
        <v>0</v>
      </c>
      <c r="AX46" s="745"/>
      <c r="AY46" s="745" t="s">
        <v>399</v>
      </c>
      <c r="AZ46" s="745">
        <f ca="1">AI17*K8</f>
        <v>0</v>
      </c>
      <c r="BA46" s="785">
        <f t="shared" ca="1" si="166"/>
        <v>0</v>
      </c>
      <c r="BB46" s="745"/>
      <c r="BC46" s="745" t="s">
        <v>310</v>
      </c>
      <c r="BD46" s="185">
        <f>SUMIF($B$12:$B$45,"Timber",$T$12:$T$45)+SUMIF($C$12:$C$45,"Timber_EPD",$T$12:$T$45) +SUMIF($B$12:$B$45,"Timber",$U$12:$U$45) +SUMIF($C$12:$C$45,"Timber_EPD",$U$12:$U$45) +SUMIF($B$12:$B$45,"Timber",$V$12:$V$45)+SUMIF($C$12:$C$45,"Timber_EPD",$V$12:$V$45)</f>
        <v>0</v>
      </c>
      <c r="BE46" s="745">
        <f>BD46*K8</f>
        <v>0</v>
      </c>
      <c r="BF46" s="749">
        <f t="shared" si="160"/>
        <v>0</v>
      </c>
      <c r="BG46" s="745"/>
      <c r="BH46" s="745"/>
      <c r="BI46" s="745"/>
      <c r="BK46" s="209"/>
      <c r="BL46" s="209"/>
      <c r="BM46" s="846"/>
      <c r="BN46" s="848"/>
      <c r="BO46" s="186"/>
      <c r="BP46" s="849"/>
      <c r="BQ46" s="745"/>
      <c r="BR46" s="745"/>
      <c r="BS46" s="745"/>
      <c r="BT46" s="745"/>
      <c r="BU46" s="745"/>
      <c r="BV46" s="745"/>
      <c r="BW46" s="745"/>
      <c r="BX46" s="745"/>
      <c r="BY46" s="745"/>
      <c r="BZ46" s="745"/>
      <c r="CA46" s="209"/>
      <c r="CB46" s="745"/>
      <c r="CC46" s="745"/>
      <c r="CD46" s="745"/>
      <c r="CE46" s="209"/>
      <c r="CF46" s="209"/>
      <c r="CG46" s="209"/>
      <c r="CH46" s="799"/>
      <c r="CI46" s="185"/>
      <c r="CJ46" s="185"/>
      <c r="CK46" s="185"/>
      <c r="CL46" s="185"/>
      <c r="CM46" s="751" t="s">
        <v>456</v>
      </c>
      <c r="CN46" s="769">
        <f>SUM(CN44:CN45)</f>
        <v>0</v>
      </c>
      <c r="CO46" s="745">
        <f t="shared" ref="CO46:EZ46" si="173">SUM(CO44:CO45)</f>
        <v>0</v>
      </c>
      <c r="CP46" s="745">
        <f t="shared" si="173"/>
        <v>0</v>
      </c>
      <c r="CQ46" s="745">
        <f t="shared" ca="1" si="173"/>
        <v>0</v>
      </c>
      <c r="CR46" s="745">
        <f t="shared" ca="1" si="173"/>
        <v>0</v>
      </c>
      <c r="CS46" s="745">
        <f t="shared" ca="1" si="173"/>
        <v>0</v>
      </c>
      <c r="CT46" s="745">
        <f t="shared" ca="1" si="173"/>
        <v>0</v>
      </c>
      <c r="CU46" s="745">
        <f t="shared" ca="1" si="173"/>
        <v>0</v>
      </c>
      <c r="CV46" s="745">
        <f t="shared" ca="1" si="173"/>
        <v>0</v>
      </c>
      <c r="CW46" s="745">
        <f t="shared" ca="1" si="173"/>
        <v>0</v>
      </c>
      <c r="CX46" s="745">
        <f t="shared" ca="1" si="173"/>
        <v>0</v>
      </c>
      <c r="CY46" s="745">
        <f t="shared" ca="1" si="173"/>
        <v>0</v>
      </c>
      <c r="CZ46" s="745">
        <f t="shared" ca="1" si="173"/>
        <v>0</v>
      </c>
      <c r="DA46" s="745">
        <f t="shared" ca="1" si="173"/>
        <v>0</v>
      </c>
      <c r="DB46" s="745">
        <f t="shared" ca="1" si="173"/>
        <v>0</v>
      </c>
      <c r="DC46" s="745">
        <f t="shared" ca="1" si="173"/>
        <v>0</v>
      </c>
      <c r="DD46" s="745">
        <f t="shared" ca="1" si="173"/>
        <v>0</v>
      </c>
      <c r="DE46" s="745">
        <f t="shared" ca="1" si="173"/>
        <v>0</v>
      </c>
      <c r="DF46" s="745">
        <f t="shared" ca="1" si="173"/>
        <v>0</v>
      </c>
      <c r="DG46" s="745">
        <f t="shared" ca="1" si="173"/>
        <v>0</v>
      </c>
      <c r="DH46" s="745">
        <f t="shared" ca="1" si="173"/>
        <v>0</v>
      </c>
      <c r="DI46" s="745">
        <f t="shared" ca="1" si="173"/>
        <v>0</v>
      </c>
      <c r="DJ46" s="745">
        <f t="shared" ca="1" si="173"/>
        <v>0</v>
      </c>
      <c r="DK46" s="745">
        <f t="shared" ca="1" si="173"/>
        <v>0</v>
      </c>
      <c r="DL46" s="745">
        <f t="shared" ca="1" si="173"/>
        <v>0</v>
      </c>
      <c r="DM46" s="745">
        <f t="shared" ca="1" si="173"/>
        <v>0</v>
      </c>
      <c r="DN46" s="745">
        <f t="shared" ca="1" si="173"/>
        <v>0</v>
      </c>
      <c r="DO46" s="745">
        <f t="shared" ca="1" si="173"/>
        <v>0</v>
      </c>
      <c r="DP46" s="745">
        <f t="shared" ca="1" si="173"/>
        <v>0</v>
      </c>
      <c r="DQ46" s="745">
        <f t="shared" ca="1" si="173"/>
        <v>0</v>
      </c>
      <c r="DR46" s="745">
        <f t="shared" ca="1" si="173"/>
        <v>0</v>
      </c>
      <c r="DS46" s="745">
        <f t="shared" ca="1" si="173"/>
        <v>0</v>
      </c>
      <c r="DT46" s="745">
        <f t="shared" ca="1" si="173"/>
        <v>0</v>
      </c>
      <c r="DU46" s="745">
        <f t="shared" ca="1" si="173"/>
        <v>0</v>
      </c>
      <c r="DV46" s="745">
        <f t="shared" ca="1" si="173"/>
        <v>0</v>
      </c>
      <c r="DW46" s="745">
        <f t="shared" ca="1" si="173"/>
        <v>0</v>
      </c>
      <c r="DX46" s="745">
        <f t="shared" ca="1" si="173"/>
        <v>0</v>
      </c>
      <c r="DY46" s="745">
        <f t="shared" ca="1" si="173"/>
        <v>0</v>
      </c>
      <c r="DZ46" s="745">
        <f t="shared" ca="1" si="173"/>
        <v>0</v>
      </c>
      <c r="EA46" s="745">
        <f t="shared" ca="1" si="173"/>
        <v>0</v>
      </c>
      <c r="EB46" s="745">
        <f t="shared" ca="1" si="173"/>
        <v>0</v>
      </c>
      <c r="EC46" s="745">
        <f t="shared" ca="1" si="173"/>
        <v>0</v>
      </c>
      <c r="ED46" s="745">
        <f t="shared" ca="1" si="173"/>
        <v>0</v>
      </c>
      <c r="EE46" s="745">
        <f t="shared" ca="1" si="173"/>
        <v>0</v>
      </c>
      <c r="EF46" s="745">
        <f t="shared" ca="1" si="173"/>
        <v>0</v>
      </c>
      <c r="EG46" s="745">
        <f t="shared" ca="1" si="173"/>
        <v>0</v>
      </c>
      <c r="EH46" s="745">
        <f t="shared" ca="1" si="173"/>
        <v>0</v>
      </c>
      <c r="EI46" s="745">
        <f t="shared" ca="1" si="173"/>
        <v>0</v>
      </c>
      <c r="EJ46" s="745">
        <f t="shared" ca="1" si="173"/>
        <v>0</v>
      </c>
      <c r="EK46" s="745">
        <f t="shared" ca="1" si="173"/>
        <v>0</v>
      </c>
      <c r="EL46" s="745">
        <f t="shared" ca="1" si="173"/>
        <v>0</v>
      </c>
      <c r="EM46" s="745">
        <f t="shared" ca="1" si="173"/>
        <v>0</v>
      </c>
      <c r="EN46" s="745">
        <f t="shared" ca="1" si="173"/>
        <v>0</v>
      </c>
      <c r="EO46" s="745">
        <f t="shared" ca="1" si="173"/>
        <v>0</v>
      </c>
      <c r="EP46" s="745">
        <f t="shared" ca="1" si="173"/>
        <v>0</v>
      </c>
      <c r="EQ46" s="745">
        <f t="shared" ca="1" si="173"/>
        <v>0</v>
      </c>
      <c r="ER46" s="745">
        <f t="shared" ca="1" si="173"/>
        <v>0</v>
      </c>
      <c r="ES46" s="745">
        <f t="shared" ca="1" si="173"/>
        <v>0</v>
      </c>
      <c r="ET46" s="745">
        <f t="shared" ca="1" si="173"/>
        <v>0</v>
      </c>
      <c r="EU46" s="745">
        <f t="shared" ca="1" si="173"/>
        <v>0</v>
      </c>
      <c r="EV46" s="745">
        <f t="shared" ca="1" si="173"/>
        <v>0</v>
      </c>
      <c r="EW46" s="745">
        <f t="shared" ca="1" si="173"/>
        <v>0</v>
      </c>
      <c r="EX46" s="745">
        <f t="shared" ca="1" si="173"/>
        <v>0</v>
      </c>
      <c r="EY46" s="745">
        <f t="shared" ca="1" si="173"/>
        <v>0</v>
      </c>
      <c r="EZ46" s="745">
        <f t="shared" ca="1" si="173"/>
        <v>0</v>
      </c>
      <c r="FA46" s="745">
        <f t="shared" ref="FA46:HG46" ca="1" si="174">SUM(FA44:FA45)</f>
        <v>0</v>
      </c>
      <c r="FB46" s="745">
        <f t="shared" ca="1" si="174"/>
        <v>0</v>
      </c>
      <c r="FC46" s="745">
        <f t="shared" ca="1" si="174"/>
        <v>0</v>
      </c>
      <c r="FD46" s="745">
        <f t="shared" ca="1" si="174"/>
        <v>0</v>
      </c>
      <c r="FE46" s="745">
        <f t="shared" ca="1" si="174"/>
        <v>0</v>
      </c>
      <c r="FF46" s="745">
        <f t="shared" ca="1" si="174"/>
        <v>0</v>
      </c>
      <c r="FG46" s="745">
        <f t="shared" ca="1" si="174"/>
        <v>0</v>
      </c>
      <c r="FH46" s="745">
        <f t="shared" ca="1" si="174"/>
        <v>0</v>
      </c>
      <c r="FI46" s="745">
        <f t="shared" ca="1" si="174"/>
        <v>0</v>
      </c>
      <c r="FJ46" s="745">
        <f t="shared" ca="1" si="174"/>
        <v>0</v>
      </c>
      <c r="FK46" s="745">
        <f t="shared" ca="1" si="174"/>
        <v>0</v>
      </c>
      <c r="FL46" s="745">
        <f t="shared" ca="1" si="174"/>
        <v>0</v>
      </c>
      <c r="FM46" s="745">
        <f t="shared" ca="1" si="174"/>
        <v>0</v>
      </c>
      <c r="FN46" s="745">
        <f t="shared" ca="1" si="174"/>
        <v>0</v>
      </c>
      <c r="FO46" s="745">
        <f t="shared" ca="1" si="174"/>
        <v>0</v>
      </c>
      <c r="FP46" s="745">
        <f t="shared" ca="1" si="174"/>
        <v>0</v>
      </c>
      <c r="FQ46" s="745">
        <f t="shared" ca="1" si="174"/>
        <v>0</v>
      </c>
      <c r="FR46" s="745">
        <f t="shared" ca="1" si="174"/>
        <v>0</v>
      </c>
      <c r="FS46" s="745">
        <f t="shared" ca="1" si="174"/>
        <v>0</v>
      </c>
      <c r="FT46" s="745">
        <f t="shared" ca="1" si="174"/>
        <v>0</v>
      </c>
      <c r="FU46" s="745">
        <f t="shared" ca="1" si="174"/>
        <v>0</v>
      </c>
      <c r="FV46" s="745">
        <f t="shared" ca="1" si="174"/>
        <v>0</v>
      </c>
      <c r="FW46" s="745">
        <f t="shared" ca="1" si="174"/>
        <v>0</v>
      </c>
      <c r="FX46" s="745">
        <f t="shared" ca="1" si="174"/>
        <v>0</v>
      </c>
      <c r="FY46" s="745">
        <f t="shared" ca="1" si="174"/>
        <v>0</v>
      </c>
      <c r="FZ46" s="745">
        <f t="shared" ca="1" si="174"/>
        <v>0</v>
      </c>
      <c r="GA46" s="745">
        <f t="shared" ca="1" si="174"/>
        <v>0</v>
      </c>
      <c r="GB46" s="745">
        <f t="shared" ca="1" si="174"/>
        <v>0</v>
      </c>
      <c r="GC46" s="745">
        <f t="shared" ca="1" si="174"/>
        <v>0</v>
      </c>
      <c r="GD46" s="745">
        <f t="shared" ca="1" si="174"/>
        <v>0</v>
      </c>
      <c r="GE46" s="745">
        <f t="shared" ca="1" si="174"/>
        <v>0</v>
      </c>
      <c r="GF46" s="745">
        <f t="shared" ca="1" si="174"/>
        <v>0</v>
      </c>
      <c r="GG46" s="745">
        <f t="shared" ca="1" si="174"/>
        <v>0</v>
      </c>
      <c r="GH46" s="745">
        <f t="shared" ca="1" si="174"/>
        <v>0</v>
      </c>
      <c r="GI46" s="745">
        <f t="shared" ca="1" si="174"/>
        <v>0</v>
      </c>
      <c r="GJ46" s="745">
        <f t="shared" ca="1" si="174"/>
        <v>0</v>
      </c>
      <c r="GK46" s="745">
        <f t="shared" ca="1" si="174"/>
        <v>0</v>
      </c>
      <c r="GL46" s="745">
        <f t="shared" ca="1" si="174"/>
        <v>0</v>
      </c>
      <c r="GM46" s="745">
        <f t="shared" ca="1" si="174"/>
        <v>0</v>
      </c>
      <c r="GN46" s="745">
        <f t="shared" ca="1" si="174"/>
        <v>0</v>
      </c>
      <c r="GO46" s="745">
        <f t="shared" ca="1" si="174"/>
        <v>0</v>
      </c>
      <c r="GP46" s="745">
        <f t="shared" ca="1" si="174"/>
        <v>0</v>
      </c>
      <c r="GQ46" s="745">
        <f t="shared" ca="1" si="174"/>
        <v>0</v>
      </c>
      <c r="GR46" s="745">
        <f t="shared" ca="1" si="174"/>
        <v>0</v>
      </c>
      <c r="GS46" s="745">
        <f t="shared" ca="1" si="174"/>
        <v>0</v>
      </c>
      <c r="GT46" s="745">
        <f t="shared" ca="1" si="174"/>
        <v>0</v>
      </c>
      <c r="GU46" s="745">
        <f t="shared" ca="1" si="174"/>
        <v>0</v>
      </c>
      <c r="GV46" s="745">
        <f t="shared" ca="1" si="174"/>
        <v>0</v>
      </c>
      <c r="GW46" s="745">
        <f t="shared" ca="1" si="174"/>
        <v>0</v>
      </c>
      <c r="GX46" s="745">
        <f t="shared" ca="1" si="174"/>
        <v>0</v>
      </c>
      <c r="GY46" s="745">
        <f t="shared" ca="1" si="174"/>
        <v>0</v>
      </c>
      <c r="GZ46" s="745">
        <f t="shared" ca="1" si="174"/>
        <v>0</v>
      </c>
      <c r="HA46" s="745">
        <f t="shared" ca="1" si="174"/>
        <v>0</v>
      </c>
      <c r="HB46" s="745">
        <f t="shared" ca="1" si="174"/>
        <v>0</v>
      </c>
      <c r="HC46" s="745">
        <f t="shared" ca="1" si="174"/>
        <v>0</v>
      </c>
      <c r="HD46" s="745">
        <f t="shared" ca="1" si="174"/>
        <v>0</v>
      </c>
      <c r="HE46" s="745">
        <f t="shared" ca="1" si="174"/>
        <v>0</v>
      </c>
      <c r="HF46" s="745">
        <f t="shared" ca="1" si="174"/>
        <v>0</v>
      </c>
      <c r="HG46" s="745">
        <f t="shared" ca="1" si="174"/>
        <v>0</v>
      </c>
      <c r="HH46" s="185"/>
    </row>
    <row r="47" spans="1:216" ht="20.100000000000001" customHeight="1" thickBot="1">
      <c r="B47" s="549"/>
      <c r="C47" s="215"/>
      <c r="D47" s="548"/>
      <c r="E47" s="480" t="s">
        <v>651</v>
      </c>
      <c r="F47" s="547"/>
      <c r="G47" s="215"/>
      <c r="H47" s="479" t="s">
        <v>641</v>
      </c>
      <c r="I47" s="464"/>
      <c r="J47" s="464"/>
      <c r="K47" s="934" t="s">
        <v>652</v>
      </c>
      <c r="L47" s="935"/>
      <c r="M47" s="214"/>
      <c r="N47" s="465"/>
      <c r="O47" s="465"/>
      <c r="P47" s="465"/>
      <c r="Q47" s="685" t="s">
        <v>640</v>
      </c>
      <c r="R47" s="114" t="s">
        <v>649</v>
      </c>
      <c r="S47" s="114" t="s">
        <v>650</v>
      </c>
      <c r="T47" s="114" t="s">
        <v>642</v>
      </c>
      <c r="U47" s="114" t="s">
        <v>644</v>
      </c>
      <c r="V47" s="114" t="s">
        <v>105</v>
      </c>
      <c r="W47" s="959" t="s">
        <v>807</v>
      </c>
      <c r="X47" s="960"/>
      <c r="Y47" s="185"/>
      <c r="Z47" s="745" t="str">
        <f>'MATERIAL DATA'!$Q71</f>
        <v>4.8.4 Planters</v>
      </c>
      <c r="AA47" s="768">
        <f t="shared" si="139"/>
        <v>0</v>
      </c>
      <c r="AB47" s="745"/>
      <c r="AC47" s="745"/>
      <c r="AD47" s="745"/>
      <c r="AE47" s="745"/>
      <c r="AF47" s="745" t="s">
        <v>236</v>
      </c>
      <c r="AG47" s="745"/>
      <c r="AH47" s="786" t="e">
        <f>E51*1000</f>
        <v>#VALUE!</v>
      </c>
      <c r="AI47" s="745"/>
      <c r="AJ47" s="745"/>
      <c r="AK47" s="209"/>
      <c r="AL47" s="745"/>
      <c r="AM47" s="745"/>
      <c r="AN47" s="185"/>
      <c r="AO47" s="185"/>
      <c r="AP47" s="745"/>
      <c r="AQ47" s="745"/>
      <c r="AR47" s="745"/>
      <c r="AS47" s="745"/>
      <c r="AT47" s="745"/>
      <c r="AU47" s="745" t="s">
        <v>773</v>
      </c>
      <c r="AV47" s="745">
        <f>AI11*K8</f>
        <v>0</v>
      </c>
      <c r="AW47" s="756">
        <f t="shared" si="165"/>
        <v>0</v>
      </c>
      <c r="AX47" s="745"/>
      <c r="AY47" s="745" t="s">
        <v>400</v>
      </c>
      <c r="AZ47" s="745" t="e">
        <f>IFERROR(AI18*K8, #N/A)</f>
        <v>#N/A</v>
      </c>
      <c r="BA47" s="785" t="e">
        <f t="shared" si="166"/>
        <v>#N/A</v>
      </c>
      <c r="BB47" s="745"/>
      <c r="BC47" s="745" t="s">
        <v>587</v>
      </c>
      <c r="BD47" s="185">
        <f>SUMIF($B$12:$B$45,"Timber",$X$12:$X$45)+SUMIF($C$12:$C$45,"Timber_EPD",$X$12:$X$45)</f>
        <v>0</v>
      </c>
      <c r="BE47" s="745">
        <f>BD47*K8</f>
        <v>0</v>
      </c>
      <c r="BF47" s="749">
        <f t="shared" si="160"/>
        <v>0</v>
      </c>
      <c r="BG47" s="745"/>
      <c r="BH47" s="745"/>
      <c r="BI47" s="745"/>
      <c r="BK47" s="209"/>
      <c r="BL47" s="209"/>
      <c r="BM47" s="846"/>
      <c r="BN47" s="848"/>
      <c r="BO47" s="186"/>
      <c r="BP47" s="849"/>
      <c r="BQ47" s="745"/>
      <c r="BR47" s="745"/>
      <c r="BS47" s="745"/>
      <c r="BT47" s="745"/>
      <c r="BU47" s="745"/>
      <c r="BV47" s="745"/>
      <c r="BW47" s="745"/>
      <c r="BX47" s="745"/>
      <c r="BY47" s="745"/>
      <c r="BZ47" s="745"/>
      <c r="CA47" s="209"/>
      <c r="CB47" s="745"/>
      <c r="CC47" s="745"/>
      <c r="CD47" s="745"/>
      <c r="CE47" s="209"/>
      <c r="CF47" s="209"/>
      <c r="CG47" s="209"/>
      <c r="CH47" s="799"/>
      <c r="CI47" s="185"/>
      <c r="CJ47" s="185"/>
      <c r="CK47" s="185"/>
      <c r="CL47" s="185"/>
      <c r="CM47" s="751" t="s">
        <v>457</v>
      </c>
      <c r="CN47" s="769">
        <v>0</v>
      </c>
      <c r="CO47" s="745">
        <v>0</v>
      </c>
      <c r="CP47" s="745">
        <v>0</v>
      </c>
      <c r="CQ47" s="745">
        <f>$AO$18</f>
        <v>0</v>
      </c>
      <c r="CR47" s="745">
        <f t="shared" ref="CR47:FC47" si="175">IF(DESIGN_LIFE&gt;=CR$11,CQ47,IF(CR$11=DESIGN_LIFE+1,0,IF(CR$11&gt;DESIGN_LIFE,CQ47)))</f>
        <v>0</v>
      </c>
      <c r="CS47" s="745">
        <f t="shared" si="175"/>
        <v>0</v>
      </c>
      <c r="CT47" s="745">
        <f t="shared" si="175"/>
        <v>0</v>
      </c>
      <c r="CU47" s="745">
        <f t="shared" si="175"/>
        <v>0</v>
      </c>
      <c r="CV47" s="745">
        <f t="shared" si="175"/>
        <v>0</v>
      </c>
      <c r="CW47" s="745">
        <f t="shared" si="175"/>
        <v>0</v>
      </c>
      <c r="CX47" s="745">
        <f t="shared" si="175"/>
        <v>0</v>
      </c>
      <c r="CY47" s="745">
        <f t="shared" si="175"/>
        <v>0</v>
      </c>
      <c r="CZ47" s="745">
        <f t="shared" si="175"/>
        <v>0</v>
      </c>
      <c r="DA47" s="745">
        <f t="shared" si="175"/>
        <v>0</v>
      </c>
      <c r="DB47" s="745">
        <f t="shared" si="175"/>
        <v>0</v>
      </c>
      <c r="DC47" s="745">
        <f t="shared" si="175"/>
        <v>0</v>
      </c>
      <c r="DD47" s="745">
        <f t="shared" si="175"/>
        <v>0</v>
      </c>
      <c r="DE47" s="745">
        <f t="shared" si="175"/>
        <v>0</v>
      </c>
      <c r="DF47" s="745">
        <f t="shared" si="175"/>
        <v>0</v>
      </c>
      <c r="DG47" s="745">
        <f t="shared" si="175"/>
        <v>0</v>
      </c>
      <c r="DH47" s="745">
        <f t="shared" si="175"/>
        <v>0</v>
      </c>
      <c r="DI47" s="745">
        <f t="shared" si="175"/>
        <v>0</v>
      </c>
      <c r="DJ47" s="745">
        <f t="shared" si="175"/>
        <v>0</v>
      </c>
      <c r="DK47" s="745">
        <f t="shared" si="175"/>
        <v>0</v>
      </c>
      <c r="DL47" s="745">
        <f t="shared" si="175"/>
        <v>0</v>
      </c>
      <c r="DM47" s="745">
        <f t="shared" si="175"/>
        <v>0</v>
      </c>
      <c r="DN47" s="745">
        <f t="shared" si="175"/>
        <v>0</v>
      </c>
      <c r="DO47" s="745">
        <f t="shared" si="175"/>
        <v>0</v>
      </c>
      <c r="DP47" s="745">
        <f t="shared" si="175"/>
        <v>0</v>
      </c>
      <c r="DQ47" s="745">
        <f t="shared" si="175"/>
        <v>0</v>
      </c>
      <c r="DR47" s="745">
        <f t="shared" si="175"/>
        <v>0</v>
      </c>
      <c r="DS47" s="745">
        <f t="shared" si="175"/>
        <v>0</v>
      </c>
      <c r="DT47" s="745">
        <f t="shared" si="175"/>
        <v>0</v>
      </c>
      <c r="DU47" s="745">
        <f t="shared" si="175"/>
        <v>0</v>
      </c>
      <c r="DV47" s="745">
        <f t="shared" si="175"/>
        <v>0</v>
      </c>
      <c r="DW47" s="745">
        <f t="shared" si="175"/>
        <v>0</v>
      </c>
      <c r="DX47" s="745">
        <f t="shared" si="175"/>
        <v>0</v>
      </c>
      <c r="DY47" s="745">
        <f t="shared" si="175"/>
        <v>0</v>
      </c>
      <c r="DZ47" s="745">
        <f t="shared" si="175"/>
        <v>0</v>
      </c>
      <c r="EA47" s="745">
        <f t="shared" si="175"/>
        <v>0</v>
      </c>
      <c r="EB47" s="745">
        <f t="shared" si="175"/>
        <v>0</v>
      </c>
      <c r="EC47" s="745">
        <f t="shared" si="175"/>
        <v>0</v>
      </c>
      <c r="ED47" s="745">
        <f t="shared" si="175"/>
        <v>0</v>
      </c>
      <c r="EE47" s="745">
        <f t="shared" si="175"/>
        <v>0</v>
      </c>
      <c r="EF47" s="745">
        <f t="shared" si="175"/>
        <v>0</v>
      </c>
      <c r="EG47" s="745">
        <f t="shared" si="175"/>
        <v>0</v>
      </c>
      <c r="EH47" s="745">
        <f t="shared" si="175"/>
        <v>0</v>
      </c>
      <c r="EI47" s="745">
        <f t="shared" si="175"/>
        <v>0</v>
      </c>
      <c r="EJ47" s="745">
        <f t="shared" si="175"/>
        <v>0</v>
      </c>
      <c r="EK47" s="745">
        <f t="shared" si="175"/>
        <v>0</v>
      </c>
      <c r="EL47" s="745">
        <f t="shared" si="175"/>
        <v>0</v>
      </c>
      <c r="EM47" s="745">
        <f t="shared" si="175"/>
        <v>0</v>
      </c>
      <c r="EN47" s="745">
        <f t="shared" si="175"/>
        <v>0</v>
      </c>
      <c r="EO47" s="745">
        <f t="shared" si="175"/>
        <v>0</v>
      </c>
      <c r="EP47" s="745">
        <f t="shared" si="175"/>
        <v>0</v>
      </c>
      <c r="EQ47" s="745">
        <f t="shared" si="175"/>
        <v>0</v>
      </c>
      <c r="ER47" s="745">
        <f t="shared" si="175"/>
        <v>0</v>
      </c>
      <c r="ES47" s="745">
        <f t="shared" si="175"/>
        <v>0</v>
      </c>
      <c r="ET47" s="745">
        <f t="shared" si="175"/>
        <v>0</v>
      </c>
      <c r="EU47" s="745">
        <f t="shared" si="175"/>
        <v>0</v>
      </c>
      <c r="EV47" s="745">
        <f t="shared" si="175"/>
        <v>0</v>
      </c>
      <c r="EW47" s="745">
        <f t="shared" si="175"/>
        <v>0</v>
      </c>
      <c r="EX47" s="745">
        <f t="shared" si="175"/>
        <v>0</v>
      </c>
      <c r="EY47" s="745">
        <f t="shared" si="175"/>
        <v>0</v>
      </c>
      <c r="EZ47" s="745">
        <f t="shared" si="175"/>
        <v>0</v>
      </c>
      <c r="FA47" s="745">
        <f t="shared" si="175"/>
        <v>0</v>
      </c>
      <c r="FB47" s="745">
        <f t="shared" si="175"/>
        <v>0</v>
      </c>
      <c r="FC47" s="745">
        <f t="shared" si="175"/>
        <v>0</v>
      </c>
      <c r="FD47" s="745">
        <f t="shared" ref="FD47:HG47" si="176">IF(DESIGN_LIFE&gt;=FD$11,FC47,IF(FD$11=DESIGN_LIFE+1,0,IF(FD$11&gt;DESIGN_LIFE,FC47)))</f>
        <v>0</v>
      </c>
      <c r="FE47" s="745">
        <f t="shared" si="176"/>
        <v>0</v>
      </c>
      <c r="FF47" s="745">
        <f t="shared" si="176"/>
        <v>0</v>
      </c>
      <c r="FG47" s="745">
        <f t="shared" si="176"/>
        <v>0</v>
      </c>
      <c r="FH47" s="745">
        <f t="shared" si="176"/>
        <v>0</v>
      </c>
      <c r="FI47" s="745">
        <f t="shared" si="176"/>
        <v>0</v>
      </c>
      <c r="FJ47" s="745">
        <f t="shared" si="176"/>
        <v>0</v>
      </c>
      <c r="FK47" s="745">
        <f t="shared" si="176"/>
        <v>0</v>
      </c>
      <c r="FL47" s="745">
        <f t="shared" si="176"/>
        <v>0</v>
      </c>
      <c r="FM47" s="745">
        <f t="shared" si="176"/>
        <v>0</v>
      </c>
      <c r="FN47" s="745">
        <f t="shared" si="176"/>
        <v>0</v>
      </c>
      <c r="FO47" s="745">
        <f t="shared" si="176"/>
        <v>0</v>
      </c>
      <c r="FP47" s="745">
        <f t="shared" si="176"/>
        <v>0</v>
      </c>
      <c r="FQ47" s="745">
        <f t="shared" si="176"/>
        <v>0</v>
      </c>
      <c r="FR47" s="745">
        <f t="shared" si="176"/>
        <v>0</v>
      </c>
      <c r="FS47" s="745">
        <f t="shared" si="176"/>
        <v>0</v>
      </c>
      <c r="FT47" s="745">
        <f t="shared" si="176"/>
        <v>0</v>
      </c>
      <c r="FU47" s="745">
        <f t="shared" si="176"/>
        <v>0</v>
      </c>
      <c r="FV47" s="745">
        <f t="shared" si="176"/>
        <v>0</v>
      </c>
      <c r="FW47" s="745">
        <f t="shared" si="176"/>
        <v>0</v>
      </c>
      <c r="FX47" s="745">
        <f t="shared" si="176"/>
        <v>0</v>
      </c>
      <c r="FY47" s="745">
        <f t="shared" si="176"/>
        <v>0</v>
      </c>
      <c r="FZ47" s="745">
        <f t="shared" si="176"/>
        <v>0</v>
      </c>
      <c r="GA47" s="745">
        <f t="shared" si="176"/>
        <v>0</v>
      </c>
      <c r="GB47" s="745">
        <f t="shared" si="176"/>
        <v>0</v>
      </c>
      <c r="GC47" s="745">
        <f t="shared" si="176"/>
        <v>0</v>
      </c>
      <c r="GD47" s="745">
        <f t="shared" si="176"/>
        <v>0</v>
      </c>
      <c r="GE47" s="745">
        <f t="shared" si="176"/>
        <v>0</v>
      </c>
      <c r="GF47" s="745">
        <f t="shared" si="176"/>
        <v>0</v>
      </c>
      <c r="GG47" s="745">
        <f t="shared" si="176"/>
        <v>0</v>
      </c>
      <c r="GH47" s="745">
        <f t="shared" si="176"/>
        <v>0</v>
      </c>
      <c r="GI47" s="745">
        <f t="shared" si="176"/>
        <v>0</v>
      </c>
      <c r="GJ47" s="745">
        <f t="shared" si="176"/>
        <v>0</v>
      </c>
      <c r="GK47" s="745">
        <f t="shared" si="176"/>
        <v>0</v>
      </c>
      <c r="GL47" s="745">
        <f t="shared" si="176"/>
        <v>0</v>
      </c>
      <c r="GM47" s="745">
        <f t="shared" si="176"/>
        <v>0</v>
      </c>
      <c r="GN47" s="745">
        <f t="shared" si="176"/>
        <v>0</v>
      </c>
      <c r="GO47" s="745">
        <f t="shared" si="176"/>
        <v>0</v>
      </c>
      <c r="GP47" s="745">
        <f t="shared" si="176"/>
        <v>0</v>
      </c>
      <c r="GQ47" s="745">
        <f t="shared" si="176"/>
        <v>0</v>
      </c>
      <c r="GR47" s="745">
        <f t="shared" si="176"/>
        <v>0</v>
      </c>
      <c r="GS47" s="745">
        <f t="shared" si="176"/>
        <v>0</v>
      </c>
      <c r="GT47" s="745">
        <f t="shared" si="176"/>
        <v>0</v>
      </c>
      <c r="GU47" s="745">
        <f t="shared" si="176"/>
        <v>0</v>
      </c>
      <c r="GV47" s="745">
        <f t="shared" si="176"/>
        <v>0</v>
      </c>
      <c r="GW47" s="745">
        <f t="shared" si="176"/>
        <v>0</v>
      </c>
      <c r="GX47" s="745">
        <f t="shared" si="176"/>
        <v>0</v>
      </c>
      <c r="GY47" s="745">
        <f t="shared" si="176"/>
        <v>0</v>
      </c>
      <c r="GZ47" s="745">
        <f t="shared" si="176"/>
        <v>0</v>
      </c>
      <c r="HA47" s="745">
        <f t="shared" si="176"/>
        <v>0</v>
      </c>
      <c r="HB47" s="745">
        <f t="shared" si="176"/>
        <v>0</v>
      </c>
      <c r="HC47" s="745">
        <f t="shared" si="176"/>
        <v>0</v>
      </c>
      <c r="HD47" s="745">
        <f t="shared" si="176"/>
        <v>0</v>
      </c>
      <c r="HE47" s="745">
        <f t="shared" si="176"/>
        <v>0</v>
      </c>
      <c r="HF47" s="745">
        <f t="shared" si="176"/>
        <v>0</v>
      </c>
      <c r="HG47" s="745">
        <f t="shared" si="176"/>
        <v>0</v>
      </c>
      <c r="HH47" s="185"/>
    </row>
    <row r="48" spans="1:216" ht="20.100000000000001" customHeight="1" thickBot="1">
      <c r="B48" s="215"/>
      <c r="C48" s="462"/>
      <c r="D48" s="467" t="s">
        <v>658</v>
      </c>
      <c r="E48" s="481">
        <f>AW14</f>
        <v>0</v>
      </c>
      <c r="F48" s="545" t="e">
        <f>TEXT(1000*E48/SUM(GIA_RN), "#,###0") &amp; _xlfn.CONCAT(IF(TYPOLOGY="Bridge", " kgCO₂e/FA", " kgCO₂e/m²" ))</f>
        <v>#DIV/0!</v>
      </c>
      <c r="G48" s="467" t="s">
        <v>658</v>
      </c>
      <c r="H48" s="478" t="e">
        <f>BE14</f>
        <v>#DIV/0!</v>
      </c>
      <c r="I48" s="510" t="e">
        <f>TEXT(1000*H48/D9, "#,###0") &amp; _xlfn.CONCAT(IF(TYPOLOGY="Bridge", " kgCO₂e/FA", " kgCO₂e/m²" ))</f>
        <v>#DIV/0!</v>
      </c>
      <c r="J48" s="447" t="s">
        <v>658</v>
      </c>
      <c r="K48" s="472" t="e">
        <f>BA14</f>
        <v>#DIV/0!</v>
      </c>
      <c r="L48" s="512" t="e">
        <f>TEXT(1000*K48/E9, "#,###0") &amp; _xlfn.CONCAT(IF(TYPOLOGY="Bridge", " kgCO₂e/FA", " kgCO₂e/m²" ))</f>
        <v>#DIV/0!</v>
      </c>
      <c r="M48" s="489"/>
      <c r="N48" s="465"/>
      <c r="O48" s="963" t="s">
        <v>1029</v>
      </c>
      <c r="P48" s="964"/>
      <c r="Q48" s="686">
        <f>$H$9/1000</f>
        <v>0</v>
      </c>
      <c r="R48" s="161">
        <f>C9*F8/1000</f>
        <v>0</v>
      </c>
      <c r="S48" s="161">
        <f>SUM(E9*G8)/1000 + SUM(Q44:Q45) + SUM(Q12:Q43)</f>
        <v>0</v>
      </c>
      <c r="T48" s="161">
        <f>I9/1000</f>
        <v>0</v>
      </c>
      <c r="U48" s="161">
        <f>J9/1000</f>
        <v>0</v>
      </c>
      <c r="V48" s="162" t="e">
        <f>IF(L8='Default Values'!F6, SUM(GIA_RN)*('Default Values'!G6*G8), IF(L8='Default Values'!F7, SUM(GIA_RN)*('Default Values'!G7*G8), IF(L8='Default Values'!F8,  SUM(GIA_RN)*('Default Values'!G8*G8),"")))/1000</f>
        <v>#VALUE!</v>
      </c>
      <c r="W48" s="959"/>
      <c r="X48" s="960"/>
      <c r="Y48" s="185"/>
      <c r="Z48" s="745" t="str">
        <f>'MATERIAL DATA'!$Q72</f>
        <v>4.8.5 Lighting columns</v>
      </c>
      <c r="AA48" s="768">
        <f t="shared" si="139"/>
        <v>0</v>
      </c>
      <c r="AB48" s="745"/>
      <c r="AC48" s="745"/>
      <c r="AD48" s="745"/>
      <c r="AE48" s="745"/>
      <c r="AF48" s="800" t="str">
        <f>CONCATENATE( FIXED(AH43,0), " one-way flights from London to New York")</f>
        <v>0 one-way flights from London to New York</v>
      </c>
      <c r="AG48" s="745"/>
      <c r="AH48" s="745"/>
      <c r="AI48" s="745"/>
      <c r="AJ48" s="745"/>
      <c r="AK48" s="209"/>
      <c r="AL48" s="745"/>
      <c r="AM48" s="745"/>
      <c r="AN48" s="185"/>
      <c r="AO48" s="185"/>
      <c r="AP48" s="745"/>
      <c r="AQ48" s="745"/>
      <c r="AR48" s="745"/>
      <c r="AS48" s="745"/>
      <c r="AT48" s="745"/>
      <c r="AU48" s="185"/>
      <c r="AV48" s="745"/>
      <c r="AW48" s="745"/>
      <c r="AX48" s="745"/>
      <c r="AY48" s="185" t="s">
        <v>796</v>
      </c>
      <c r="AZ48" s="745">
        <f ca="1">AI19*K8</f>
        <v>0</v>
      </c>
      <c r="BA48" s="785">
        <f t="shared" ca="1" si="166"/>
        <v>0</v>
      </c>
      <c r="BB48" s="745"/>
      <c r="BC48" s="745" t="s">
        <v>861</v>
      </c>
      <c r="BD48" s="185">
        <f>SUMIFS($O$12:$O$45,$B$12:$B$45,"&lt;&gt;Timber",$C$12:$C$45,"&lt;&gt;Timber_EPD") + H9/1000</f>
        <v>0</v>
      </c>
      <c r="BE48" s="745">
        <f>BD48*K8</f>
        <v>0</v>
      </c>
      <c r="BF48" s="749">
        <f t="shared" si="160"/>
        <v>0</v>
      </c>
      <c r="BG48" s="745"/>
      <c r="BH48" s="745"/>
      <c r="BI48" s="745"/>
      <c r="BK48" s="801"/>
      <c r="BL48" s="801"/>
      <c r="BM48" s="846"/>
      <c r="BN48" s="848"/>
      <c r="BO48" s="745"/>
      <c r="BP48" s="849"/>
      <c r="BQ48" s="745"/>
      <c r="BR48" s="745"/>
      <c r="BS48" s="745"/>
      <c r="BT48" s="745"/>
      <c r="BU48" s="745"/>
      <c r="BV48" s="745"/>
      <c r="BW48" s="745"/>
      <c r="BX48" s="745"/>
      <c r="BY48" s="745"/>
      <c r="BZ48" s="745"/>
      <c r="CA48" s="209"/>
      <c r="CB48" s="745"/>
      <c r="CC48" s="745"/>
      <c r="CD48" s="745"/>
      <c r="CE48" s="209"/>
      <c r="CF48" s="209"/>
      <c r="CG48" s="209"/>
      <c r="CH48" s="799"/>
      <c r="CI48" s="185"/>
      <c r="CJ48" s="185"/>
      <c r="CK48" s="185"/>
      <c r="CL48" s="185"/>
      <c r="CM48" s="185"/>
      <c r="CN48" s="185"/>
      <c r="CO48" s="185"/>
      <c r="CP48" s="185"/>
      <c r="CQ48" s="185"/>
      <c r="CR48" s="185"/>
      <c r="CS48" s="185"/>
      <c r="CT48" s="185"/>
      <c r="CU48" s="185"/>
      <c r="CV48" s="185"/>
      <c r="CW48" s="185"/>
      <c r="CX48" s="185"/>
      <c r="CY48" s="185"/>
      <c r="CZ48" s="185"/>
      <c r="DA48" s="185"/>
      <c r="DB48" s="185"/>
      <c r="DC48" s="185"/>
      <c r="DD48" s="185"/>
      <c r="DE48" s="185"/>
      <c r="DF48" s="185"/>
      <c r="DG48" s="185"/>
      <c r="DH48" s="185"/>
      <c r="DI48" s="185"/>
      <c r="DJ48" s="185"/>
      <c r="DK48" s="185"/>
      <c r="DL48" s="185"/>
      <c r="DM48" s="185"/>
      <c r="DN48" s="185"/>
      <c r="DO48" s="185"/>
      <c r="DP48" s="185"/>
      <c r="DQ48" s="185"/>
      <c r="DR48" s="185"/>
      <c r="DS48" s="185"/>
      <c r="DT48" s="185"/>
      <c r="DU48" s="185"/>
      <c r="DV48" s="185"/>
      <c r="DW48" s="185"/>
      <c r="DX48" s="185"/>
      <c r="DY48" s="185"/>
      <c r="DZ48" s="185"/>
      <c r="EA48" s="185"/>
      <c r="EB48" s="185"/>
      <c r="EC48" s="185"/>
      <c r="ED48" s="185"/>
      <c r="EE48" s="185"/>
      <c r="EF48" s="185"/>
      <c r="EG48" s="185"/>
      <c r="EH48" s="185"/>
      <c r="EI48" s="185"/>
      <c r="EJ48" s="185"/>
      <c r="EK48" s="185"/>
      <c r="EL48" s="185"/>
      <c r="EM48" s="185"/>
      <c r="EN48" s="185"/>
      <c r="EO48" s="185"/>
      <c r="EP48" s="185"/>
      <c r="EQ48" s="185"/>
      <c r="ER48" s="185"/>
      <c r="ES48" s="185"/>
      <c r="ET48" s="185"/>
      <c r="EU48" s="185"/>
      <c r="EV48" s="185"/>
      <c r="EW48" s="185"/>
      <c r="EX48" s="185"/>
      <c r="EY48" s="185"/>
      <c r="EZ48" s="185"/>
      <c r="FA48" s="185"/>
      <c r="FB48" s="185"/>
      <c r="FC48" s="185"/>
      <c r="FD48" s="185"/>
      <c r="FE48" s="185"/>
      <c r="FF48" s="185"/>
      <c r="FG48" s="185"/>
      <c r="FH48" s="185"/>
      <c r="FI48" s="185"/>
      <c r="FJ48" s="185"/>
      <c r="FK48" s="185"/>
      <c r="FL48" s="185"/>
      <c r="FM48" s="185"/>
      <c r="FN48" s="185"/>
      <c r="FO48" s="185"/>
      <c r="FP48" s="185"/>
      <c r="FQ48" s="185"/>
      <c r="FR48" s="185"/>
      <c r="FS48" s="185"/>
      <c r="FT48" s="185"/>
      <c r="FU48" s="185"/>
      <c r="FV48" s="185"/>
      <c r="FW48" s="185"/>
      <c r="FX48" s="185"/>
      <c r="FY48" s="185"/>
      <c r="FZ48" s="185"/>
      <c r="GA48" s="185"/>
      <c r="GB48" s="185"/>
      <c r="GC48" s="185"/>
      <c r="GD48" s="185"/>
      <c r="GE48" s="185"/>
      <c r="GF48" s="185"/>
      <c r="GG48" s="185"/>
      <c r="GH48" s="185"/>
      <c r="GI48" s="185"/>
      <c r="GJ48" s="185"/>
      <c r="GK48" s="185"/>
      <c r="GL48" s="185"/>
      <c r="GM48" s="185"/>
      <c r="GN48" s="185"/>
      <c r="GO48" s="185"/>
      <c r="GP48" s="185"/>
      <c r="GQ48" s="185"/>
      <c r="GR48" s="185"/>
      <c r="GS48" s="185"/>
      <c r="GT48" s="185"/>
      <c r="GU48" s="185"/>
      <c r="GV48" s="185"/>
      <c r="GW48" s="185"/>
      <c r="GX48" s="185"/>
      <c r="GY48" s="185"/>
      <c r="GZ48" s="185"/>
      <c r="HA48" s="185"/>
      <c r="HB48" s="185"/>
      <c r="HC48" s="185"/>
      <c r="HD48" s="185"/>
      <c r="HE48" s="185"/>
      <c r="HF48" s="185"/>
      <c r="HG48" s="185"/>
      <c r="HH48" s="185"/>
    </row>
    <row r="49" spans="2:216" ht="20.100000000000001" customHeight="1" thickBot="1">
      <c r="B49" s="215"/>
      <c r="C49" s="463"/>
      <c r="D49" s="468" t="s">
        <v>583</v>
      </c>
      <c r="E49" s="482">
        <f>AW15</f>
        <v>0</v>
      </c>
      <c r="F49" s="507" t="e">
        <f>TEXT(1000*E49/SUM(GIA_RN), "#,###0") &amp; _xlfn.CONCAT(IF(TYPOLOGY="Bridge", " kgCO₂e/FA", " kgCO₂e/m²" ))</f>
        <v>#DIV/0!</v>
      </c>
      <c r="G49" s="468" t="s">
        <v>583</v>
      </c>
      <c r="H49" s="485">
        <f>BE15</f>
        <v>0</v>
      </c>
      <c r="I49" s="511" t="e">
        <f>TEXT(1000*H49/D9, "#,###0") &amp; _xlfn.CONCAT(IF(TYPOLOGY="Bridge", " kgCO₂e/FA", " kgCO₂e/m²" ))</f>
        <v>#DIV/0!</v>
      </c>
      <c r="J49" s="448" t="s">
        <v>583</v>
      </c>
      <c r="K49" s="473">
        <f>BA15</f>
        <v>0</v>
      </c>
      <c r="L49" s="513" t="e">
        <f>TEXT(1000*K49/E9, "#,###0") &amp; _xlfn.CONCAT(IF(TYPOLOGY="Bridge", " kgCO₂e/FA", " kgCO₂e/m²" ))</f>
        <v>#DIV/0!</v>
      </c>
      <c r="M49" s="445"/>
      <c r="N49" s="465"/>
      <c r="O49" s="465"/>
      <c r="P49" s="465"/>
      <c r="Q49" s="465"/>
      <c r="R49" s="465"/>
      <c r="S49" s="465"/>
      <c r="T49" s="465"/>
      <c r="U49" s="465"/>
      <c r="V49" s="465"/>
      <c r="W49" s="465"/>
      <c r="X49" s="539"/>
      <c r="Y49" s="185"/>
      <c r="Z49" s="745" t="str">
        <f>'MATERIAL DATA'!$Q73</f>
        <v>5.1.1 Fill</v>
      </c>
      <c r="AA49" s="768">
        <f t="shared" si="139"/>
        <v>0</v>
      </c>
      <c r="AB49" s="745"/>
      <c r="AC49" s="745"/>
      <c r="AD49" s="745"/>
      <c r="AE49" s="745"/>
      <c r="AF49" s="800" t="str">
        <f>CONCATENATE( FIXED(AH44,0), " people's consumption of meat, dairy and beer for 1 year")</f>
        <v>0 people's consumption of meat, dairy and beer for 1 year</v>
      </c>
      <c r="AG49" s="745"/>
      <c r="AH49" s="745"/>
      <c r="AI49" s="745"/>
      <c r="AJ49" s="745"/>
      <c r="AK49" s="209"/>
      <c r="AL49" s="745"/>
      <c r="AM49" s="745"/>
      <c r="AN49" s="185"/>
      <c r="AO49" s="185"/>
      <c r="AP49" s="745"/>
      <c r="AQ49" s="745"/>
      <c r="AR49" s="745"/>
      <c r="AS49" s="745"/>
      <c r="AT49" s="745"/>
      <c r="AU49" s="185"/>
      <c r="AV49" s="745"/>
      <c r="AW49" s="745"/>
      <c r="AX49" s="745"/>
      <c r="AY49" s="745" t="s">
        <v>797</v>
      </c>
      <c r="AZ49" s="745">
        <f ca="1">AI20*K8</f>
        <v>0</v>
      </c>
      <c r="BA49" s="785">
        <f t="shared" ca="1" si="166"/>
        <v>0</v>
      </c>
      <c r="BB49" s="745"/>
      <c r="BC49" s="745" t="s">
        <v>312</v>
      </c>
      <c r="BD49" s="185">
        <f>SUMIFS($P$12:$P$45,$B$12:$B$45,"&lt;&gt;Timber",$C$12:$C$45,"&lt;&gt;Timber_EPD")</f>
        <v>0</v>
      </c>
      <c r="BE49" s="745">
        <f>BD49*K8</f>
        <v>0</v>
      </c>
      <c r="BF49" s="749">
        <f t="shared" si="160"/>
        <v>0</v>
      </c>
      <c r="BG49" s="745"/>
      <c r="BH49" s="745"/>
      <c r="BI49" s="745"/>
      <c r="BK49" s="209"/>
      <c r="BL49" s="814"/>
      <c r="BM49" s="849"/>
      <c r="BN49" s="186"/>
      <c r="BO49" s="848"/>
      <c r="BP49" s="209"/>
      <c r="BQ49" s="745"/>
      <c r="BR49" s="745"/>
      <c r="BS49" s="745"/>
      <c r="BT49" s="745"/>
      <c r="BU49" s="745"/>
      <c r="BV49" s="745"/>
      <c r="BW49" s="745"/>
      <c r="BX49" s="745"/>
      <c r="BY49" s="745"/>
      <c r="BZ49" s="745"/>
      <c r="CA49" s="209"/>
      <c r="CB49" s="745"/>
      <c r="CC49" s="745"/>
      <c r="CD49" s="745"/>
      <c r="CE49" s="209"/>
      <c r="CF49" s="209"/>
      <c r="CG49" s="209"/>
      <c r="CH49" s="799"/>
      <c r="CI49" s="185"/>
      <c r="CJ49" s="185"/>
      <c r="CK49" s="185"/>
      <c r="CL49" s="185"/>
      <c r="CM49" s="185"/>
      <c r="CN49" s="185"/>
      <c r="CO49" s="185"/>
      <c r="CP49" s="185"/>
      <c r="CQ49" s="185"/>
      <c r="CR49" s="185"/>
      <c r="CS49" s="185"/>
      <c r="CT49" s="185"/>
      <c r="CU49" s="185"/>
      <c r="CV49" s="185"/>
      <c r="CW49" s="185"/>
      <c r="CX49" s="185"/>
      <c r="CY49" s="185"/>
      <c r="CZ49" s="185"/>
      <c r="DA49" s="185"/>
      <c r="DB49" s="185"/>
      <c r="DC49" s="185"/>
      <c r="DD49" s="185"/>
      <c r="DE49" s="185"/>
      <c r="DF49" s="185"/>
      <c r="DG49" s="185"/>
      <c r="DH49" s="185"/>
      <c r="DI49" s="185"/>
      <c r="DJ49" s="185"/>
      <c r="DK49" s="185"/>
      <c r="DL49" s="185"/>
      <c r="DM49" s="185"/>
      <c r="DN49" s="185"/>
      <c r="DO49" s="185"/>
      <c r="DP49" s="185"/>
      <c r="DQ49" s="185"/>
      <c r="DR49" s="185"/>
      <c r="DS49" s="185"/>
      <c r="DT49" s="185"/>
      <c r="DU49" s="185"/>
      <c r="DV49" s="185"/>
      <c r="DW49" s="185"/>
      <c r="DX49" s="185"/>
      <c r="DY49" s="185"/>
      <c r="DZ49" s="185"/>
      <c r="EA49" s="185"/>
      <c r="EB49" s="185"/>
      <c r="EC49" s="185"/>
      <c r="ED49" s="185"/>
      <c r="EE49" s="185"/>
      <c r="EF49" s="185"/>
      <c r="EG49" s="185"/>
      <c r="EH49" s="185"/>
      <c r="EI49" s="185"/>
      <c r="EJ49" s="185"/>
      <c r="EK49" s="185"/>
      <c r="EL49" s="185"/>
      <c r="EM49" s="185"/>
      <c r="EN49" s="185"/>
      <c r="EO49" s="185"/>
      <c r="EP49" s="185"/>
      <c r="EQ49" s="185"/>
      <c r="ER49" s="185"/>
      <c r="ES49" s="185"/>
      <c r="ET49" s="185"/>
      <c r="EU49" s="185"/>
      <c r="EV49" s="185"/>
      <c r="EW49" s="185"/>
      <c r="EX49" s="185"/>
      <c r="EY49" s="185"/>
      <c r="EZ49" s="185"/>
      <c r="FA49" s="185"/>
      <c r="FB49" s="185"/>
      <c r="FC49" s="185"/>
      <c r="FD49" s="185"/>
      <c r="FE49" s="185"/>
      <c r="FF49" s="185"/>
      <c r="FG49" s="185"/>
      <c r="FH49" s="185"/>
      <c r="FI49" s="185"/>
      <c r="FJ49" s="185"/>
      <c r="FK49" s="185"/>
      <c r="FL49" s="185"/>
      <c r="FM49" s="185"/>
      <c r="FN49" s="185"/>
      <c r="FO49" s="185"/>
      <c r="FP49" s="185"/>
      <c r="FQ49" s="185"/>
      <c r="FR49" s="185"/>
      <c r="FS49" s="185"/>
      <c r="FT49" s="185"/>
      <c r="FU49" s="185"/>
      <c r="FV49" s="185"/>
      <c r="FW49" s="185"/>
      <c r="FX49" s="185"/>
      <c r="FY49" s="185"/>
      <c r="FZ49" s="185"/>
      <c r="GA49" s="185"/>
      <c r="GB49" s="185"/>
      <c r="GC49" s="185"/>
      <c r="GD49" s="185"/>
      <c r="GE49" s="185"/>
      <c r="GF49" s="185"/>
      <c r="GG49" s="185"/>
      <c r="GH49" s="185"/>
      <c r="GI49" s="185"/>
      <c r="GJ49" s="185"/>
      <c r="GK49" s="185"/>
      <c r="GL49" s="185"/>
      <c r="GM49" s="185"/>
      <c r="GN49" s="185"/>
      <c r="GO49" s="185"/>
      <c r="GP49" s="185"/>
      <c r="GQ49" s="185"/>
      <c r="GR49" s="185"/>
      <c r="GS49" s="185"/>
      <c r="GT49" s="185"/>
      <c r="GU49" s="185"/>
      <c r="GV49" s="185"/>
      <c r="GW49" s="185"/>
      <c r="GX49" s="185"/>
      <c r="GY49" s="185"/>
      <c r="GZ49" s="185"/>
      <c r="HA49" s="185"/>
      <c r="HB49" s="185"/>
      <c r="HC49" s="185"/>
      <c r="HD49" s="185"/>
      <c r="HE49" s="185"/>
      <c r="HF49" s="185"/>
      <c r="HG49" s="185"/>
      <c r="HH49" s="185"/>
    </row>
    <row r="50" spans="2:216" ht="28.15" customHeight="1" thickBot="1">
      <c r="B50" s="215"/>
      <c r="C50" s="463"/>
      <c r="D50" s="469"/>
      <c r="E50" s="483"/>
      <c r="F50" s="454"/>
      <c r="G50" s="469"/>
      <c r="H50" s="477"/>
      <c r="I50" s="488"/>
      <c r="J50" s="455"/>
      <c r="K50" s="474"/>
      <c r="L50" s="456"/>
      <c r="M50" s="457"/>
      <c r="N50" s="465"/>
      <c r="O50" s="465"/>
      <c r="P50" s="217"/>
      <c r="Q50" s="113" t="s">
        <v>159</v>
      </c>
      <c r="R50" s="113" t="s">
        <v>158</v>
      </c>
      <c r="S50" s="113" t="s">
        <v>11</v>
      </c>
      <c r="T50" s="114" t="s">
        <v>111</v>
      </c>
      <c r="U50" s="955" t="s">
        <v>578</v>
      </c>
      <c r="V50" s="956"/>
      <c r="W50" s="959" t="s">
        <v>807</v>
      </c>
      <c r="X50" s="960"/>
      <c r="Y50" s="185"/>
      <c r="Z50" s="745" t="str">
        <f>'MATERIAL DATA'!$Q74</f>
        <v>5.2.1 Earth Retention System</v>
      </c>
      <c r="AA50" s="768">
        <f t="shared" si="139"/>
        <v>0</v>
      </c>
      <c r="AB50" s="745"/>
      <c r="AC50" s="745"/>
      <c r="AD50" s="745"/>
      <c r="AE50" s="745"/>
      <c r="AF50" s="800" t="str">
        <f>CONCATENATE( FIXED(AH45,0), " average family cars running for 1 year")</f>
        <v>0 average family cars running for 1 year</v>
      </c>
      <c r="AG50" s="745"/>
      <c r="AH50" s="745"/>
      <c r="AI50" s="745"/>
      <c r="AJ50" s="745"/>
      <c r="AK50" s="745"/>
      <c r="AL50" s="745"/>
      <c r="AM50" s="745"/>
      <c r="AN50" s="185"/>
      <c r="AO50" s="185"/>
      <c r="AP50" s="745"/>
      <c r="AQ50" s="745"/>
      <c r="AR50" s="745"/>
      <c r="AS50" s="745"/>
      <c r="AT50" s="745"/>
      <c r="AU50" s="185" t="s">
        <v>853</v>
      </c>
      <c r="AV50" s="745"/>
      <c r="AW50" s="745"/>
      <c r="AX50" s="745"/>
      <c r="AY50" s="745" t="s">
        <v>16</v>
      </c>
      <c r="AZ50" s="745">
        <f ca="1">AI21*K8</f>
        <v>0</v>
      </c>
      <c r="BA50" s="785">
        <f t="shared" ca="1" si="166"/>
        <v>0</v>
      </c>
      <c r="BB50" s="745"/>
      <c r="BC50" s="745" t="s">
        <v>862</v>
      </c>
      <c r="BD50" s="185">
        <f>SUMIFS($R$12:$R$45,$B$12:$B$45,"&lt;&gt;Timber",$C$12:$C$45,"&lt;&gt;Timber_EPD") + SUMIFS($Q$12:$Q45,$B$12:$B$45,"&lt;&gt;Timber",$C$12:$C$45,"&lt;&gt;Timber_EPD")  + SUM(E9*G8)/1000 +R48 +I9/1000</f>
        <v>0</v>
      </c>
      <c r="BE50" s="745">
        <f>BD50*K8</f>
        <v>0</v>
      </c>
      <c r="BF50" s="749">
        <f t="shared" si="160"/>
        <v>0</v>
      </c>
      <c r="BG50" s="745"/>
      <c r="BH50" s="745"/>
      <c r="BI50" s="745"/>
      <c r="BK50" s="209"/>
      <c r="BL50" s="209"/>
      <c r="BM50" s="849"/>
      <c r="BN50" s="186"/>
      <c r="BO50" s="848"/>
      <c r="BP50" s="209"/>
      <c r="BQ50" s="745"/>
      <c r="BR50" s="745"/>
      <c r="BS50" s="745"/>
      <c r="BT50" s="745"/>
      <c r="BU50" s="745"/>
      <c r="BV50" s="745"/>
      <c r="BW50" s="745"/>
      <c r="BX50" s="745"/>
      <c r="BY50" s="745"/>
      <c r="BZ50" s="745"/>
      <c r="CA50" s="209"/>
      <c r="CB50" s="745"/>
      <c r="CC50" s="745"/>
      <c r="CD50" s="745"/>
      <c r="CE50" s="209"/>
      <c r="CF50" s="209"/>
      <c r="CG50" s="209"/>
      <c r="CH50" s="799"/>
      <c r="CI50" s="185"/>
      <c r="CJ50" s="185"/>
      <c r="CK50" s="185"/>
      <c r="CL50" s="185"/>
      <c r="CM50" s="185"/>
      <c r="CN50" s="185"/>
      <c r="CO50" s="185"/>
      <c r="CP50" s="185"/>
      <c r="CQ50" s="185"/>
      <c r="CR50" s="185"/>
      <c r="CS50" s="185"/>
      <c r="CT50" s="185"/>
      <c r="CU50" s="185"/>
      <c r="CV50" s="185"/>
      <c r="CW50" s="185"/>
      <c r="CX50" s="185"/>
      <c r="CY50" s="185"/>
      <c r="CZ50" s="185"/>
      <c r="DA50" s="185"/>
      <c r="DB50" s="185"/>
      <c r="DC50" s="185"/>
      <c r="DD50" s="185"/>
      <c r="DE50" s="185"/>
      <c r="DF50" s="185"/>
      <c r="DG50" s="185"/>
      <c r="DH50" s="185"/>
      <c r="DI50" s="185"/>
      <c r="DJ50" s="185"/>
      <c r="DK50" s="185"/>
      <c r="DL50" s="185"/>
      <c r="DM50" s="185"/>
      <c r="DN50" s="185"/>
      <c r="DO50" s="185"/>
      <c r="DP50" s="185"/>
      <c r="DQ50" s="185"/>
      <c r="DR50" s="185"/>
      <c r="DS50" s="185"/>
      <c r="DT50" s="185"/>
      <c r="DU50" s="185"/>
      <c r="DV50" s="185"/>
      <c r="DW50" s="185"/>
      <c r="DX50" s="185"/>
      <c r="DY50" s="185"/>
      <c r="DZ50" s="185"/>
      <c r="EA50" s="185"/>
      <c r="EB50" s="185"/>
      <c r="EC50" s="185"/>
      <c r="ED50" s="185"/>
      <c r="EE50" s="185"/>
      <c r="EF50" s="185"/>
      <c r="EG50" s="185"/>
      <c r="EH50" s="185"/>
      <c r="EI50" s="185"/>
      <c r="EJ50" s="185"/>
      <c r="EK50" s="185"/>
      <c r="EL50" s="185"/>
      <c r="EM50" s="185"/>
      <c r="EN50" s="185"/>
      <c r="EO50" s="185"/>
      <c r="EP50" s="185"/>
      <c r="EQ50" s="185"/>
      <c r="ER50" s="185"/>
      <c r="ES50" s="185"/>
      <c r="ET50" s="185"/>
      <c r="EU50" s="185"/>
      <c r="EV50" s="185"/>
      <c r="EW50" s="185"/>
      <c r="EX50" s="185"/>
      <c r="EY50" s="185"/>
      <c r="EZ50" s="185"/>
      <c r="FA50" s="185"/>
      <c r="FB50" s="185"/>
      <c r="FC50" s="185"/>
      <c r="FD50" s="185"/>
      <c r="FE50" s="185"/>
      <c r="FF50" s="185"/>
      <c r="FG50" s="185"/>
      <c r="FH50" s="185"/>
      <c r="FI50" s="185"/>
      <c r="FJ50" s="185"/>
      <c r="FK50" s="185"/>
      <c r="FL50" s="185"/>
      <c r="FM50" s="185"/>
      <c r="FN50" s="185"/>
      <c r="FO50" s="185"/>
      <c r="FP50" s="185"/>
      <c r="FQ50" s="185"/>
      <c r="FR50" s="185"/>
      <c r="FS50" s="185"/>
      <c r="FT50" s="185"/>
      <c r="FU50" s="185"/>
      <c r="FV50" s="185"/>
      <c r="FW50" s="185"/>
      <c r="FX50" s="185"/>
      <c r="FY50" s="185"/>
      <c r="FZ50" s="185"/>
      <c r="GA50" s="185"/>
      <c r="GB50" s="185"/>
      <c r="GC50" s="185"/>
      <c r="GD50" s="185"/>
      <c r="GE50" s="185"/>
      <c r="GF50" s="185"/>
      <c r="GG50" s="185"/>
      <c r="GH50" s="185"/>
      <c r="GI50" s="185"/>
      <c r="GJ50" s="185"/>
      <c r="GK50" s="185"/>
      <c r="GL50" s="185"/>
      <c r="GM50" s="185"/>
      <c r="GN50" s="185"/>
      <c r="GO50" s="185"/>
      <c r="GP50" s="185"/>
      <c r="GQ50" s="185"/>
      <c r="GR50" s="185"/>
      <c r="GS50" s="185"/>
      <c r="GT50" s="185"/>
      <c r="GU50" s="185"/>
      <c r="GV50" s="185"/>
      <c r="GW50" s="185"/>
      <c r="GX50" s="185"/>
      <c r="GY50" s="185"/>
      <c r="GZ50" s="185"/>
      <c r="HA50" s="185"/>
      <c r="HB50" s="185"/>
      <c r="HC50" s="185"/>
      <c r="HD50" s="185"/>
      <c r="HE50" s="185"/>
      <c r="HF50" s="185"/>
      <c r="HG50" s="185"/>
      <c r="HH50" s="185"/>
    </row>
    <row r="51" spans="2:216" ht="20.100000000000001" customHeight="1" thickBot="1">
      <c r="B51" s="215"/>
      <c r="C51" s="463"/>
      <c r="D51" s="470" t="s">
        <v>1033</v>
      </c>
      <c r="E51" s="484" t="e">
        <f>AW16</f>
        <v>#VALUE!</v>
      </c>
      <c r="F51" s="508" t="e">
        <f>TEXT(1000*E51/SUM(GIA_RN),"#,###0") &amp; _xlfn.CONCAT(IF(TYPOLOGY="Bridge", " kgCO₂e/FA", " kgCO₂e/m²" ))</f>
        <v>#VALUE!</v>
      </c>
      <c r="G51" s="470" t="s">
        <v>198</v>
      </c>
      <c r="H51" s="478" t="e">
        <f>BE16</f>
        <v>#DIV/0!</v>
      </c>
      <c r="I51" s="536" t="e">
        <f>TEXT(1000*H51/D9, "#,###0") &amp; _xlfn.CONCAT(IF(TYPOLOGY="Bridge", " kgCO₂e/FA", " kgCO₂e/m²" ))</f>
        <v>#DIV/0!</v>
      </c>
      <c r="J51" s="449" t="s">
        <v>198</v>
      </c>
      <c r="K51" s="475" t="e">
        <f>BA16</f>
        <v>#DIV/0!</v>
      </c>
      <c r="L51" s="514" t="e">
        <f>TEXT(1000*K51/E9, "#,###0") &amp; _xlfn.CONCAT(IF(TYPOLOGY="Bridge", " kgCO₂e/FA", " kgCO₂e/m²" ))</f>
        <v>#DIV/0!</v>
      </c>
      <c r="M51" s="490"/>
      <c r="N51" s="465"/>
      <c r="O51" s="955" t="s">
        <v>344</v>
      </c>
      <c r="P51" s="956"/>
      <c r="Q51" s="164">
        <f>SUM(O12:O45)+SUM(P12:P45)+SUM(R12:R45) + (Q48) + (R48+S48+T48)</f>
        <v>0</v>
      </c>
      <c r="R51" s="163">
        <f>SUM(S12:S45) + J9/1000</f>
        <v>0</v>
      </c>
      <c r="S51" s="163" t="e">
        <f>SUM(V48,T12:V45)</f>
        <v>#VALUE!</v>
      </c>
      <c r="T51" s="165">
        <f>SUM(W12:W45)</f>
        <v>0</v>
      </c>
      <c r="U51" s="957">
        <f>SUM(X12:X45)</f>
        <v>0</v>
      </c>
      <c r="V51" s="958"/>
      <c r="W51" s="959"/>
      <c r="X51" s="960"/>
      <c r="Y51" s="185"/>
      <c r="Z51" s="745" t="s">
        <v>804</v>
      </c>
      <c r="AA51" s="768">
        <f>$N$44</f>
        <v>0</v>
      </c>
      <c r="AB51" s="745"/>
      <c r="AC51" s="745"/>
      <c r="AD51" s="745"/>
      <c r="AE51" s="745"/>
      <c r="AF51" s="745"/>
      <c r="AG51" s="745"/>
      <c r="AH51" s="745"/>
      <c r="AI51" s="745"/>
      <c r="AJ51" s="745"/>
      <c r="AK51" s="745"/>
      <c r="AL51" s="745"/>
      <c r="AM51" s="745"/>
      <c r="AN51" s="185"/>
      <c r="AO51" s="185"/>
      <c r="AP51" s="745"/>
      <c r="AQ51" s="745"/>
      <c r="AR51" s="745"/>
      <c r="AS51" s="745"/>
      <c r="AT51" s="745"/>
      <c r="AU51" s="779">
        <f>IFERROR(1000*E48/SUM(GIA_RN), 0)</f>
        <v>0</v>
      </c>
      <c r="AV51" s="745"/>
      <c r="AW51" s="745"/>
      <c r="AX51" s="745"/>
      <c r="AY51" s="745"/>
      <c r="AZ51" s="745"/>
      <c r="BA51" s="745"/>
      <c r="BB51" s="745"/>
      <c r="BC51" s="745" t="s">
        <v>313</v>
      </c>
      <c r="BD51" s="185">
        <f>SUMIFS($T$12:$T$45,$B$12:$B$45,"&lt;&gt;Timber",$C$12:$C$45,"&lt;&gt;Timber_EPD") + SUMIFS($U$12:$U$45,$B$12:$B$45,"&lt;&gt;Timber",$C$12:$C$45,"&lt;&gt;Timber_EPD")</f>
        <v>0</v>
      </c>
      <c r="BE51" s="745">
        <f>BD51*K8</f>
        <v>0</v>
      </c>
      <c r="BF51" s="749">
        <f t="shared" si="160"/>
        <v>0</v>
      </c>
      <c r="BG51" s="745"/>
      <c r="BH51" s="745"/>
      <c r="BI51" s="745"/>
      <c r="BK51" s="209"/>
      <c r="BL51" s="209"/>
      <c r="BM51" s="849"/>
      <c r="BN51" s="186"/>
      <c r="BO51" s="848"/>
      <c r="BP51" s="209"/>
      <c r="BQ51" s="745"/>
      <c r="BR51" s="745"/>
      <c r="BS51" s="745"/>
      <c r="BT51" s="745"/>
      <c r="BU51" s="745"/>
      <c r="BV51" s="745"/>
      <c r="BW51" s="745"/>
      <c r="BX51" s="745"/>
      <c r="BY51" s="745"/>
      <c r="BZ51" s="745"/>
      <c r="CA51" s="209"/>
      <c r="CB51" s="745"/>
      <c r="CC51" s="745"/>
      <c r="CD51" s="745"/>
      <c r="CE51" s="745"/>
      <c r="CF51" s="745"/>
      <c r="CG51" s="745"/>
      <c r="CH51" s="745"/>
      <c r="CI51" s="185"/>
      <c r="CJ51" s="185"/>
      <c r="CK51" s="185"/>
      <c r="CL51" s="185"/>
      <c r="CM51" s="185"/>
      <c r="CN51" s="185"/>
      <c r="CO51" s="185"/>
      <c r="CP51" s="185"/>
      <c r="CQ51" s="185"/>
      <c r="CR51" s="185"/>
      <c r="CS51" s="185"/>
      <c r="CT51" s="185"/>
      <c r="CU51" s="185"/>
      <c r="CV51" s="185"/>
      <c r="CW51" s="185"/>
      <c r="CX51" s="185"/>
      <c r="CY51" s="185"/>
      <c r="CZ51" s="185"/>
      <c r="DA51" s="185"/>
      <c r="DB51" s="185"/>
      <c r="DC51" s="185"/>
      <c r="DD51" s="185"/>
      <c r="DE51" s="185"/>
      <c r="DF51" s="185"/>
      <c r="DG51" s="185"/>
      <c r="DH51" s="185"/>
      <c r="DI51" s="185"/>
      <c r="DJ51" s="185"/>
      <c r="DK51" s="185"/>
      <c r="DL51" s="185"/>
      <c r="DM51" s="185"/>
      <c r="DN51" s="185"/>
      <c r="DO51" s="185"/>
      <c r="DP51" s="185"/>
      <c r="DQ51" s="185"/>
      <c r="DR51" s="185"/>
      <c r="DS51" s="185"/>
      <c r="DT51" s="185"/>
      <c r="DU51" s="185"/>
      <c r="DV51" s="185"/>
      <c r="DW51" s="185"/>
      <c r="DX51" s="185"/>
      <c r="DY51" s="185"/>
      <c r="DZ51" s="185"/>
      <c r="EA51" s="185"/>
      <c r="EB51" s="185"/>
      <c r="EC51" s="185"/>
      <c r="ED51" s="185"/>
      <c r="EE51" s="185"/>
      <c r="EF51" s="185"/>
      <c r="EG51" s="185"/>
      <c r="EH51" s="185"/>
      <c r="EI51" s="185"/>
      <c r="EJ51" s="185"/>
      <c r="EK51" s="185"/>
      <c r="EL51" s="185"/>
      <c r="EM51" s="185"/>
      <c r="EN51" s="185"/>
      <c r="EO51" s="185"/>
      <c r="EP51" s="185"/>
      <c r="EQ51" s="185"/>
      <c r="ER51" s="185"/>
      <c r="ES51" s="185"/>
      <c r="ET51" s="185"/>
      <c r="EU51" s="185"/>
      <c r="EV51" s="185"/>
      <c r="EW51" s="185"/>
      <c r="EX51" s="185"/>
      <c r="EY51" s="185"/>
      <c r="EZ51" s="185"/>
      <c r="FA51" s="185"/>
      <c r="FB51" s="185"/>
      <c r="FC51" s="185"/>
      <c r="FD51" s="185"/>
      <c r="FE51" s="185"/>
      <c r="FF51" s="185"/>
      <c r="FG51" s="185"/>
      <c r="FH51" s="185"/>
      <c r="FI51" s="185"/>
      <c r="FJ51" s="185"/>
      <c r="FK51" s="185"/>
      <c r="FL51" s="185"/>
      <c r="FM51" s="185"/>
      <c r="FN51" s="185"/>
      <c r="FO51" s="185"/>
      <c r="FP51" s="185"/>
      <c r="FQ51" s="185"/>
      <c r="FR51" s="185"/>
      <c r="FS51" s="185"/>
      <c r="FT51" s="185"/>
      <c r="FU51" s="185"/>
      <c r="FV51" s="185"/>
      <c r="FW51" s="185"/>
      <c r="FX51" s="185"/>
      <c r="FY51" s="185"/>
      <c r="FZ51" s="185"/>
      <c r="GA51" s="185"/>
      <c r="GB51" s="185"/>
      <c r="GC51" s="185"/>
      <c r="GD51" s="185"/>
      <c r="GE51" s="185"/>
      <c r="GF51" s="185"/>
      <c r="GG51" s="185"/>
      <c r="GH51" s="185"/>
      <c r="GI51" s="185"/>
      <c r="GJ51" s="185"/>
      <c r="GK51" s="185"/>
      <c r="GL51" s="185"/>
      <c r="GM51" s="185"/>
      <c r="GN51" s="185"/>
      <c r="GO51" s="185"/>
      <c r="GP51" s="185"/>
      <c r="GQ51" s="185"/>
      <c r="GR51" s="185"/>
      <c r="GS51" s="185"/>
      <c r="GT51" s="185"/>
      <c r="GU51" s="185"/>
      <c r="GV51" s="185"/>
      <c r="GW51" s="185"/>
      <c r="GX51" s="185"/>
      <c r="GY51" s="185"/>
      <c r="GZ51" s="185"/>
      <c r="HA51" s="185"/>
      <c r="HB51" s="185"/>
      <c r="HC51" s="185"/>
      <c r="HD51" s="185"/>
      <c r="HE51" s="185"/>
      <c r="HF51" s="185"/>
      <c r="HG51" s="185"/>
      <c r="HH51" s="185"/>
    </row>
    <row r="52" spans="2:216" ht="20.100000000000001" customHeight="1">
      <c r="B52" s="215"/>
      <c r="C52" s="463"/>
      <c r="D52" s="468" t="s">
        <v>1037</v>
      </c>
      <c r="E52" s="482" t="e">
        <f>AW18</f>
        <v>#VALUE!</v>
      </c>
      <c r="F52" s="507" t="e">
        <f>TEXT(1000*E52/SUM(GIA_RN), "#,###0") &amp; _xlfn.CONCAT(IF(TYPOLOGY="Bridge", " kgCO₂e/FA", " kgCO₂e/m²" ))</f>
        <v>#VALUE!</v>
      </c>
      <c r="G52" s="468" t="s">
        <v>198</v>
      </c>
      <c r="H52" s="486" t="e">
        <f>BE18</f>
        <v>#DIV/0!</v>
      </c>
      <c r="I52" s="511" t="e">
        <f>TEXT(1000*H52/D9, "#,###0") &amp; _xlfn.CONCAT(IF(TYPOLOGY="Bridge", " kgCO₂e/FA", " kgCO₂e/m²" ))</f>
        <v>#DIV/0!</v>
      </c>
      <c r="J52" s="448" t="s">
        <v>198</v>
      </c>
      <c r="K52" s="473" t="e">
        <f>BA18</f>
        <v>#DIV/0!</v>
      </c>
      <c r="L52" s="513" t="e">
        <f>TEXT(1000*K52/E9, "#,###0") &amp; _xlfn.CONCAT(IF(TYPOLOGY="Bridge", " kgCO₂e/FA", " kgCO₂e/m²" ))</f>
        <v>#DIV/0!</v>
      </c>
      <c r="M52" s="445"/>
      <c r="N52" s="217"/>
      <c r="O52" s="217"/>
      <c r="P52" s="217"/>
      <c r="Q52" s="217"/>
      <c r="R52" s="217"/>
      <c r="S52" s="217"/>
      <c r="T52" s="217"/>
      <c r="U52" s="220"/>
      <c r="V52" s="220"/>
      <c r="W52" s="220"/>
      <c r="X52" s="459"/>
      <c r="Y52" s="185"/>
      <c r="Z52" s="118" t="s">
        <v>805</v>
      </c>
      <c r="AA52" s="768">
        <f>$N$45</f>
        <v>0</v>
      </c>
      <c r="AB52" s="745"/>
      <c r="AC52" s="745"/>
      <c r="AD52" s="745"/>
      <c r="AE52" s="745"/>
      <c r="AF52" s="745"/>
      <c r="AG52" s="751" t="s">
        <v>172</v>
      </c>
      <c r="AH52" s="745"/>
      <c r="AI52" s="745"/>
      <c r="AJ52" s="745"/>
      <c r="AK52" s="745"/>
      <c r="AL52" s="745"/>
      <c r="AM52" s="185"/>
      <c r="AN52" s="749" t="s">
        <v>809</v>
      </c>
      <c r="AO52" s="185"/>
      <c r="AP52" s="745"/>
      <c r="AQ52" s="745"/>
      <c r="AR52" s="745"/>
      <c r="AS52" s="745"/>
      <c r="AT52" s="745"/>
      <c r="AU52" s="185"/>
      <c r="AV52" s="745"/>
      <c r="AW52" s="745"/>
      <c r="AX52" s="745"/>
      <c r="AY52" s="745"/>
      <c r="AZ52" s="745"/>
      <c r="BA52" s="745"/>
      <c r="BB52" s="745"/>
      <c r="BC52" s="745" t="s">
        <v>314</v>
      </c>
      <c r="BD52" s="779" t="e">
        <f>$V$48</f>
        <v>#VALUE!</v>
      </c>
      <c r="BE52" s="745" t="e">
        <f>BD52*K8</f>
        <v>#VALUE!</v>
      </c>
      <c r="BF52" s="749" t="e">
        <f>(BD52+BE52)*0.5</f>
        <v>#VALUE!</v>
      </c>
      <c r="BG52" s="745"/>
      <c r="BH52" s="745"/>
      <c r="BI52" s="745"/>
      <c r="BK52" s="209"/>
      <c r="BL52" s="209"/>
      <c r="BM52" s="849"/>
      <c r="BN52" s="186"/>
      <c r="BO52" s="848"/>
      <c r="BP52" s="209"/>
      <c r="BQ52" s="745"/>
      <c r="BR52" s="745"/>
      <c r="BS52" s="745"/>
      <c r="BT52" s="745"/>
      <c r="BU52" s="745"/>
      <c r="BV52" s="745"/>
      <c r="BW52" s="745"/>
      <c r="BX52" s="745"/>
      <c r="BY52" s="745"/>
      <c r="BZ52" s="745"/>
      <c r="CA52" s="209"/>
      <c r="CB52" s="745"/>
      <c r="CC52" s="745"/>
      <c r="CD52" s="745"/>
      <c r="CE52" s="745"/>
      <c r="CF52" s="745"/>
      <c r="CG52" s="745"/>
      <c r="CH52" s="745"/>
      <c r="CI52" s="185"/>
      <c r="CJ52" s="185"/>
      <c r="CK52" s="185"/>
      <c r="CL52" s="185"/>
      <c r="CM52" s="185"/>
      <c r="CN52" s="185"/>
      <c r="CO52" s="185"/>
      <c r="CP52" s="185"/>
      <c r="CQ52" s="185"/>
      <c r="CR52" s="185"/>
      <c r="CS52" s="185"/>
      <c r="CT52" s="185"/>
      <c r="CU52" s="185"/>
      <c r="CV52" s="185"/>
      <c r="CW52" s="185"/>
      <c r="CX52" s="185"/>
      <c r="CY52" s="185"/>
      <c r="CZ52" s="185"/>
      <c r="DA52" s="185"/>
      <c r="DB52" s="185"/>
      <c r="DC52" s="185"/>
      <c r="DD52" s="185"/>
      <c r="DE52" s="185"/>
      <c r="DF52" s="185"/>
      <c r="DG52" s="185"/>
      <c r="DH52" s="185"/>
      <c r="DI52" s="185"/>
      <c r="DJ52" s="185"/>
      <c r="DK52" s="185"/>
      <c r="DL52" s="185"/>
      <c r="DM52" s="185"/>
      <c r="DN52" s="185"/>
      <c r="DO52" s="185"/>
      <c r="DP52" s="185"/>
      <c r="DQ52" s="185"/>
      <c r="DR52" s="185"/>
      <c r="DS52" s="185"/>
      <c r="DT52" s="185"/>
      <c r="DU52" s="185"/>
      <c r="DV52" s="185"/>
      <c r="DW52" s="185"/>
      <c r="DX52" s="185"/>
      <c r="DY52" s="185"/>
      <c r="DZ52" s="185"/>
      <c r="EA52" s="185"/>
      <c r="EB52" s="185"/>
      <c r="EC52" s="185"/>
      <c r="ED52" s="185"/>
      <c r="EE52" s="185"/>
      <c r="EF52" s="185"/>
      <c r="EG52" s="185"/>
      <c r="EH52" s="185"/>
      <c r="EI52" s="185"/>
      <c r="EJ52" s="185"/>
      <c r="EK52" s="185"/>
      <c r="EL52" s="185"/>
      <c r="EM52" s="185"/>
      <c r="EN52" s="185"/>
      <c r="EO52" s="185"/>
      <c r="EP52" s="185"/>
      <c r="EQ52" s="185"/>
      <c r="ER52" s="185"/>
      <c r="ES52" s="185"/>
      <c r="ET52" s="185"/>
      <c r="EU52" s="185"/>
      <c r="EV52" s="185"/>
      <c r="EW52" s="185"/>
      <c r="EX52" s="185"/>
      <c r="EY52" s="185"/>
      <c r="EZ52" s="185"/>
      <c r="FA52" s="185"/>
      <c r="FB52" s="185"/>
      <c r="FC52" s="185"/>
      <c r="FD52" s="185"/>
      <c r="FE52" s="185"/>
      <c r="FF52" s="185"/>
      <c r="FG52" s="185"/>
      <c r="FH52" s="185"/>
      <c r="FI52" s="185"/>
      <c r="FJ52" s="185"/>
      <c r="FK52" s="185"/>
      <c r="FL52" s="185"/>
      <c r="FM52" s="185"/>
      <c r="FN52" s="185"/>
      <c r="FO52" s="185"/>
      <c r="FP52" s="185"/>
      <c r="FQ52" s="185"/>
      <c r="FR52" s="185"/>
      <c r="FS52" s="185"/>
      <c r="FT52" s="185"/>
      <c r="FU52" s="185"/>
      <c r="FV52" s="185"/>
      <c r="FW52" s="185"/>
      <c r="FX52" s="185"/>
      <c r="FY52" s="185"/>
      <c r="FZ52" s="185"/>
      <c r="GA52" s="185"/>
      <c r="GB52" s="185"/>
      <c r="GC52" s="185"/>
      <c r="GD52" s="185"/>
      <c r="GE52" s="185"/>
      <c r="GF52" s="185"/>
      <c r="GG52" s="185"/>
      <c r="GH52" s="185"/>
      <c r="GI52" s="185"/>
      <c r="GJ52" s="185"/>
      <c r="GK52" s="185"/>
      <c r="GL52" s="185"/>
      <c r="GM52" s="185"/>
      <c r="GN52" s="185"/>
      <c r="GO52" s="185"/>
      <c r="GP52" s="185"/>
      <c r="GQ52" s="185"/>
      <c r="GR52" s="185"/>
      <c r="GS52" s="185"/>
      <c r="GT52" s="185"/>
      <c r="GU52" s="185"/>
      <c r="GV52" s="185"/>
      <c r="GW52" s="185"/>
      <c r="GX52" s="185"/>
      <c r="GY52" s="185"/>
      <c r="GZ52" s="185"/>
      <c r="HA52" s="185"/>
      <c r="HB52" s="185"/>
      <c r="HC52" s="185"/>
      <c r="HD52" s="185"/>
      <c r="HE52" s="185"/>
      <c r="HF52" s="185"/>
      <c r="HG52" s="185"/>
      <c r="HH52" s="185"/>
    </row>
    <row r="53" spans="2:216" ht="20.100000000000001" customHeight="1" thickBot="1">
      <c r="B53" s="215"/>
      <c r="C53" s="522"/>
      <c r="D53" s="468" t="s">
        <v>1038</v>
      </c>
      <c r="E53" s="482">
        <f>AW19</f>
        <v>0</v>
      </c>
      <c r="F53" s="507" t="e">
        <f>TEXT(1000*E53/SUM(GIA_RN), "#,###0") &amp; _xlfn.CONCAT(IF(TYPOLOGY="Bridge", " kgCO₂e/FA", " kgCO₂e/m²" ))</f>
        <v>#DIV/0!</v>
      </c>
      <c r="G53" s="468" t="s">
        <v>277</v>
      </c>
      <c r="H53" s="486">
        <f>BE19</f>
        <v>0</v>
      </c>
      <c r="I53" s="511" t="e">
        <f>TEXT(1000*H53/D9, "#,###0") &amp; _xlfn.CONCAT(IF(TYPOLOGY="Bridge", " kgCO₂e/FA", " kgCO₂e/m²" ))</f>
        <v>#DIV/0!</v>
      </c>
      <c r="J53" s="448" t="s">
        <v>277</v>
      </c>
      <c r="K53" s="473">
        <f>BA19</f>
        <v>0</v>
      </c>
      <c r="L53" s="513" t="e">
        <f>TEXT(1000*K53/E9, "#,###0") &amp; _xlfn.CONCAT(IF(TYPOLOGY="Bridge", " kgCO₂e/FA", " kgCO₂e/m²" ))</f>
        <v>#DIV/0!</v>
      </c>
      <c r="M53" s="445"/>
      <c r="N53" s="465"/>
      <c r="O53" s="465"/>
      <c r="P53" s="219"/>
      <c r="Q53" s="219"/>
      <c r="R53" s="219"/>
      <c r="S53" s="220"/>
      <c r="T53" s="220"/>
      <c r="U53" s="220"/>
      <c r="V53" s="220"/>
      <c r="W53" s="220"/>
      <c r="X53" s="459"/>
      <c r="Y53" s="185"/>
      <c r="Z53" s="745"/>
      <c r="AA53" s="745"/>
      <c r="AB53" s="745"/>
      <c r="AC53" s="745"/>
      <c r="AD53" s="745"/>
      <c r="AE53" s="745"/>
      <c r="AF53" s="745"/>
      <c r="AG53" s="769" t="s">
        <v>228</v>
      </c>
      <c r="AH53" s="745">
        <v>0</v>
      </c>
      <c r="AI53" s="185" t="str">
        <f>_xlfn.CONCAT("This project scheme has a SCORS rating of ", LOOKUP(AU51,AH53:AH63,AG53:AG63))</f>
        <v>This project scheme has a SCORS rating of A++</v>
      </c>
      <c r="AJ53" s="745"/>
      <c r="AK53" s="745"/>
      <c r="AL53" s="745"/>
      <c r="AM53" s="769" t="s">
        <v>228</v>
      </c>
      <c r="AN53" s="185">
        <v>0</v>
      </c>
      <c r="AO53" s="185" t="str">
        <f>_xlfn.CONCAT("This project scheme has a SCORS for Bridges rating of ", LOOKUP(AU51,AN53:AN63,AM53:AM63))</f>
        <v>This project scheme has a SCORS for Bridges rating of A++</v>
      </c>
      <c r="AP53" s="745"/>
      <c r="AQ53" s="745"/>
      <c r="AR53" s="745"/>
      <c r="AS53" s="745"/>
      <c r="AT53" s="745"/>
      <c r="AU53" s="185"/>
      <c r="AV53" s="745"/>
      <c r="AW53" s="745"/>
      <c r="AX53" s="745"/>
      <c r="AY53" s="745"/>
      <c r="AZ53" s="745"/>
      <c r="BA53" s="745"/>
      <c r="BB53" s="745"/>
      <c r="BC53" s="185" t="s">
        <v>1009</v>
      </c>
      <c r="BD53" s="779">
        <f>U48</f>
        <v>0</v>
      </c>
      <c r="BE53" s="185">
        <f>BD53*K8</f>
        <v>0</v>
      </c>
      <c r="BF53" s="802">
        <f>(BD53+BE53)*0.5</f>
        <v>0</v>
      </c>
      <c r="BG53" s="745"/>
      <c r="BH53" s="745"/>
      <c r="BI53" s="745"/>
      <c r="BJ53" s="745"/>
      <c r="BK53" s="209"/>
      <c r="BL53" s="745"/>
      <c r="BM53" s="745"/>
      <c r="BN53" s="745"/>
      <c r="BO53" s="745"/>
      <c r="BP53" s="209"/>
      <c r="BQ53" s="745"/>
      <c r="BR53" s="745"/>
      <c r="BS53" s="745"/>
      <c r="BT53" s="745"/>
      <c r="BU53" s="745"/>
      <c r="BV53" s="745"/>
      <c r="BW53" s="745"/>
      <c r="BX53" s="745"/>
      <c r="BY53" s="745"/>
      <c r="BZ53" s="745"/>
      <c r="CA53" s="209"/>
      <c r="CB53" s="745"/>
      <c r="CC53" s="745"/>
      <c r="CD53" s="745"/>
      <c r="CE53" s="745"/>
      <c r="CF53" s="745"/>
      <c r="CG53" s="745"/>
      <c r="CH53" s="745"/>
      <c r="CI53" s="185"/>
      <c r="CJ53" s="185"/>
      <c r="CK53" s="185"/>
      <c r="CL53" s="185"/>
      <c r="CM53" s="185"/>
      <c r="CN53" s="185"/>
      <c r="CO53" s="185"/>
      <c r="CP53" s="185"/>
      <c r="CQ53" s="185"/>
      <c r="CR53" s="185"/>
      <c r="CS53" s="185"/>
      <c r="CT53" s="185"/>
      <c r="CU53" s="185"/>
      <c r="CV53" s="185"/>
      <c r="CW53" s="185"/>
      <c r="CX53" s="185"/>
      <c r="CY53" s="185"/>
      <c r="CZ53" s="185"/>
      <c r="DA53" s="185"/>
      <c r="DB53" s="185"/>
      <c r="DC53" s="185"/>
      <c r="DD53" s="185"/>
      <c r="DE53" s="185"/>
      <c r="DF53" s="185"/>
      <c r="DG53" s="185"/>
      <c r="DH53" s="185"/>
      <c r="DI53" s="185"/>
      <c r="DJ53" s="185"/>
      <c r="DK53" s="185"/>
      <c r="DL53" s="185"/>
      <c r="DM53" s="185"/>
      <c r="DN53" s="185"/>
      <c r="DO53" s="185"/>
      <c r="DP53" s="185"/>
      <c r="DQ53" s="185"/>
      <c r="DR53" s="185"/>
      <c r="DS53" s="185"/>
      <c r="DT53" s="185"/>
      <c r="DU53" s="185"/>
      <c r="DV53" s="185"/>
      <c r="DW53" s="185"/>
      <c r="DX53" s="185"/>
      <c r="DY53" s="185"/>
      <c r="DZ53" s="185"/>
      <c r="EA53" s="185"/>
      <c r="EB53" s="185"/>
      <c r="EC53" s="185"/>
      <c r="ED53" s="185"/>
      <c r="EE53" s="185"/>
      <c r="EF53" s="185"/>
      <c r="EG53" s="185"/>
      <c r="EH53" s="185"/>
      <c r="EI53" s="185"/>
      <c r="EJ53" s="185"/>
      <c r="EK53" s="185"/>
      <c r="EL53" s="185"/>
      <c r="EM53" s="185"/>
      <c r="EN53" s="185"/>
      <c r="EO53" s="185"/>
      <c r="EP53" s="185"/>
      <c r="EQ53" s="185"/>
      <c r="ER53" s="185"/>
      <c r="ES53" s="185"/>
      <c r="ET53" s="185"/>
      <c r="EU53" s="185"/>
      <c r="EV53" s="185"/>
      <c r="EW53" s="185"/>
      <c r="EX53" s="185"/>
      <c r="EY53" s="185"/>
      <c r="EZ53" s="185"/>
      <c r="FA53" s="185"/>
      <c r="FB53" s="185"/>
      <c r="FC53" s="185"/>
      <c r="FD53" s="185"/>
      <c r="FE53" s="185"/>
      <c r="FF53" s="185"/>
      <c r="FG53" s="185"/>
      <c r="FH53" s="185"/>
      <c r="FI53" s="185"/>
      <c r="FJ53" s="185"/>
      <c r="FK53" s="185"/>
      <c r="FL53" s="185"/>
      <c r="FM53" s="185"/>
      <c r="FN53" s="185"/>
      <c r="FO53" s="185"/>
      <c r="FP53" s="185"/>
      <c r="FQ53" s="185"/>
      <c r="FR53" s="185"/>
      <c r="FS53" s="185"/>
      <c r="FT53" s="185"/>
      <c r="FU53" s="185"/>
      <c r="FV53" s="185"/>
      <c r="FW53" s="185"/>
      <c r="FX53" s="185"/>
      <c r="FY53" s="185"/>
      <c r="FZ53" s="185"/>
      <c r="GA53" s="185"/>
      <c r="GB53" s="185"/>
      <c r="GC53" s="185"/>
      <c r="GD53" s="185"/>
      <c r="GE53" s="185"/>
      <c r="GF53" s="185"/>
      <c r="GG53" s="185"/>
      <c r="GH53" s="185"/>
      <c r="GI53" s="185"/>
      <c r="GJ53" s="185"/>
      <c r="GK53" s="185"/>
      <c r="GL53" s="185"/>
      <c r="GM53" s="185"/>
      <c r="GN53" s="185"/>
      <c r="GO53" s="185"/>
      <c r="GP53" s="185"/>
      <c r="GQ53" s="185"/>
      <c r="GR53" s="185"/>
      <c r="GS53" s="185"/>
      <c r="GT53" s="185"/>
      <c r="GU53" s="185"/>
      <c r="GV53" s="185"/>
      <c r="GW53" s="185"/>
      <c r="GX53" s="185"/>
      <c r="GY53" s="185"/>
      <c r="GZ53" s="185"/>
      <c r="HA53" s="185"/>
      <c r="HB53" s="185"/>
      <c r="HC53" s="185"/>
      <c r="HD53" s="185"/>
      <c r="HE53" s="185"/>
      <c r="HF53" s="185"/>
      <c r="HG53" s="185"/>
      <c r="HH53" s="185"/>
    </row>
    <row r="54" spans="2:216" ht="20.100000000000001" customHeight="1" thickBot="1">
      <c r="B54" s="215"/>
      <c r="C54" s="522"/>
      <c r="D54" s="468" t="s">
        <v>1039</v>
      </c>
      <c r="E54" s="482">
        <f>AW17</f>
        <v>0</v>
      </c>
      <c r="F54" s="509" t="e">
        <f>TEXT(1000*E54/SUM(GIA_RN), "#,###0") &amp; _xlfn.CONCAT(IF(TYPOLOGY="Bridge", " kgCO₂e/FA", " kgCO₂e/m²" ))</f>
        <v>#DIV/0!</v>
      </c>
      <c r="G54" s="471" t="s">
        <v>277</v>
      </c>
      <c r="H54" s="487">
        <f>BE17</f>
        <v>0</v>
      </c>
      <c r="I54" s="546" t="e">
        <f>TEXT(1000*H54/D9,"#,###0") &amp; _xlfn.CONCAT(IF(TYPOLOGY="Bridge", " kgCO₂e/FA", " kgCO₂e/m²" ))</f>
        <v>#DIV/0!</v>
      </c>
      <c r="J54" s="466" t="s">
        <v>277</v>
      </c>
      <c r="K54" s="476">
        <f>BA17</f>
        <v>0</v>
      </c>
      <c r="L54" s="515" t="e">
        <f>TEXT(1000*K54/E9, "#,###0") &amp; _xlfn.CONCAT(IF(TYPOLOGY="Bridge", " kgCO₂e/FA", " kgCO₂e/m²" ))</f>
        <v>#DIV/0!</v>
      </c>
      <c r="M54" s="446"/>
      <c r="N54" s="465"/>
      <c r="O54" s="465"/>
      <c r="P54" s="465"/>
      <c r="Q54" s="465"/>
      <c r="R54" s="938" t="s">
        <v>808</v>
      </c>
      <c r="S54" s="939"/>
      <c r="T54" s="939"/>
      <c r="U54" s="940"/>
      <c r="V54" s="220"/>
      <c r="W54" s="220"/>
      <c r="X54" s="459"/>
      <c r="Y54" s="185"/>
      <c r="Z54" s="745"/>
      <c r="AA54" s="745"/>
      <c r="AB54" s="745"/>
      <c r="AC54" s="745"/>
      <c r="AD54" s="185"/>
      <c r="AE54" s="745"/>
      <c r="AF54" s="745"/>
      <c r="AG54" s="769"/>
      <c r="AH54" s="745"/>
      <c r="AI54" s="745"/>
      <c r="AJ54" s="745"/>
      <c r="AK54" s="745"/>
      <c r="AL54" s="745"/>
      <c r="AM54" s="769"/>
      <c r="AN54" s="185"/>
      <c r="AO54" s="185"/>
      <c r="AP54" s="745"/>
      <c r="AQ54" s="745"/>
      <c r="AR54" s="745"/>
      <c r="AS54" s="745"/>
      <c r="AT54" s="745"/>
      <c r="AU54" s="185"/>
      <c r="AV54" s="745"/>
      <c r="AW54" s="745"/>
      <c r="AX54" s="745"/>
      <c r="AY54" s="745"/>
      <c r="AZ54" s="745"/>
      <c r="BA54" s="745"/>
      <c r="BB54" s="745"/>
      <c r="BC54" s="745" t="s">
        <v>316</v>
      </c>
      <c r="BD54" s="185">
        <f>SUMIF($B$12:$B$45,"Timber",$BR$12:$BR$45)+SUMIF($C$12:$C$45,"Timber_EPD",$T$12:$T$45)</f>
        <v>0</v>
      </c>
      <c r="BE54" s="745">
        <f>BD54*K8</f>
        <v>0</v>
      </c>
      <c r="BF54" s="749">
        <f>(BD54+BE54)*0.5</f>
        <v>0</v>
      </c>
      <c r="BG54" s="745"/>
      <c r="BH54" s="745"/>
      <c r="BI54" s="745"/>
      <c r="BJ54" s="745"/>
      <c r="BK54" s="209"/>
      <c r="BL54" s="745"/>
      <c r="BM54" s="745"/>
      <c r="BN54" s="745"/>
      <c r="BO54" s="745"/>
      <c r="BP54" s="209"/>
      <c r="BQ54" s="745"/>
      <c r="BR54" s="745"/>
      <c r="BS54" s="745"/>
      <c r="BT54" s="745"/>
      <c r="BU54" s="745"/>
      <c r="BV54" s="745"/>
      <c r="BW54" s="745"/>
      <c r="BX54" s="745"/>
      <c r="BY54" s="745"/>
      <c r="BZ54" s="745"/>
      <c r="CA54" s="209"/>
      <c r="CB54" s="745"/>
      <c r="CC54" s="745"/>
      <c r="CD54" s="745"/>
      <c r="CE54" s="745"/>
      <c r="CF54" s="745"/>
      <c r="CG54" s="745"/>
      <c r="CH54" s="745"/>
      <c r="CI54" s="185"/>
      <c r="CJ54" s="185"/>
      <c r="CK54" s="185"/>
      <c r="CL54" s="185"/>
      <c r="CM54" s="185"/>
      <c r="CN54" s="185"/>
      <c r="CO54" s="185"/>
      <c r="CP54" s="185"/>
      <c r="CQ54" s="185"/>
      <c r="CR54" s="185"/>
      <c r="CS54" s="185"/>
      <c r="CT54" s="185"/>
      <c r="CU54" s="185"/>
      <c r="CV54" s="185"/>
      <c r="CW54" s="185"/>
      <c r="CX54" s="185"/>
      <c r="CY54" s="185"/>
      <c r="CZ54" s="185"/>
      <c r="DA54" s="185"/>
      <c r="DB54" s="185"/>
      <c r="DC54" s="185"/>
      <c r="DD54" s="185"/>
      <c r="DE54" s="185"/>
      <c r="DF54" s="185"/>
      <c r="DG54" s="185"/>
      <c r="DH54" s="185"/>
      <c r="DI54" s="185"/>
      <c r="DJ54" s="185"/>
      <c r="DK54" s="185"/>
      <c r="DL54" s="185"/>
      <c r="DM54" s="185"/>
      <c r="DN54" s="185"/>
      <c r="DO54" s="185"/>
      <c r="DP54" s="185"/>
      <c r="DQ54" s="185"/>
      <c r="DR54" s="185"/>
      <c r="DS54" s="185"/>
      <c r="DT54" s="185"/>
      <c r="DU54" s="185"/>
      <c r="DV54" s="185"/>
      <c r="DW54" s="185"/>
      <c r="DX54" s="185"/>
      <c r="DY54" s="185"/>
      <c r="DZ54" s="185"/>
      <c r="EA54" s="185"/>
      <c r="EB54" s="185"/>
      <c r="EC54" s="185"/>
      <c r="ED54" s="185"/>
      <c r="EE54" s="185"/>
      <c r="EF54" s="185"/>
      <c r="EG54" s="185"/>
      <c r="EH54" s="185"/>
      <c r="EI54" s="185"/>
      <c r="EJ54" s="185"/>
      <c r="EK54" s="185"/>
      <c r="EL54" s="185"/>
      <c r="EM54" s="185"/>
      <c r="EN54" s="185"/>
      <c r="EO54" s="185"/>
      <c r="EP54" s="185"/>
      <c r="EQ54" s="185"/>
      <c r="ER54" s="185"/>
      <c r="ES54" s="185"/>
      <c r="ET54" s="185"/>
      <c r="EU54" s="185"/>
      <c r="EV54" s="185"/>
      <c r="EW54" s="185"/>
      <c r="EX54" s="185"/>
      <c r="EY54" s="185"/>
      <c r="EZ54" s="185"/>
      <c r="FA54" s="185"/>
      <c r="FB54" s="185"/>
      <c r="FC54" s="185"/>
      <c r="FD54" s="185"/>
      <c r="FE54" s="185"/>
      <c r="FF54" s="185"/>
      <c r="FG54" s="185"/>
      <c r="FH54" s="185"/>
      <c r="FI54" s="185"/>
      <c r="FJ54" s="185"/>
      <c r="FK54" s="185"/>
      <c r="FL54" s="185"/>
      <c r="FM54" s="185"/>
      <c r="FN54" s="185"/>
      <c r="FO54" s="185"/>
      <c r="FP54" s="185"/>
      <c r="FQ54" s="185"/>
      <c r="FR54" s="185"/>
      <c r="FS54" s="185"/>
      <c r="FT54" s="185"/>
      <c r="FU54" s="185"/>
      <c r="FV54" s="185"/>
      <c r="FW54" s="185"/>
      <c r="FX54" s="185"/>
      <c r="FY54" s="185"/>
      <c r="FZ54" s="185"/>
      <c r="GA54" s="185"/>
      <c r="GB54" s="185"/>
      <c r="GC54" s="185"/>
      <c r="GD54" s="185"/>
      <c r="GE54" s="185"/>
      <c r="GF54" s="185"/>
      <c r="GG54" s="185"/>
      <c r="GH54" s="185"/>
      <c r="GI54" s="185"/>
      <c r="GJ54" s="185"/>
      <c r="GK54" s="185"/>
      <c r="GL54" s="185"/>
      <c r="GM54" s="185"/>
      <c r="GN54" s="185"/>
      <c r="GO54" s="185"/>
      <c r="GP54" s="185"/>
      <c r="GQ54" s="185"/>
      <c r="GR54" s="185"/>
      <c r="GS54" s="185"/>
      <c r="GT54" s="185"/>
      <c r="GU54" s="185"/>
      <c r="GV54" s="185"/>
      <c r="GW54" s="185"/>
      <c r="GX54" s="185"/>
      <c r="GY54" s="185"/>
      <c r="GZ54" s="185"/>
      <c r="HA54" s="185"/>
      <c r="HB54" s="185"/>
      <c r="HC54" s="185"/>
      <c r="HD54" s="185"/>
      <c r="HE54" s="185"/>
      <c r="HF54" s="185"/>
      <c r="HG54" s="185"/>
      <c r="HH54" s="185"/>
    </row>
    <row r="55" spans="2:216" ht="20.100000000000001" customHeight="1" thickBot="1">
      <c r="B55" s="215"/>
      <c r="C55" s="523" t="s">
        <v>794</v>
      </c>
      <c r="D55" s="523"/>
      <c r="E55" s="523"/>
      <c r="F55" s="552"/>
      <c r="G55" s="525"/>
      <c r="H55" s="525"/>
      <c r="I55" s="525"/>
      <c r="J55" s="464"/>
      <c r="K55" s="214"/>
      <c r="L55" s="214"/>
      <c r="M55" s="218"/>
      <c r="N55" s="465"/>
      <c r="O55" s="465"/>
      <c r="P55" s="465"/>
      <c r="Q55" s="465"/>
      <c r="R55" s="936">
        <f>IFERROR(1000*E48/N9, 0)</f>
        <v>0</v>
      </c>
      <c r="S55" s="937"/>
      <c r="T55" s="491" t="str">
        <f xml:space="preserve"> _xlfn.CONCAT("Per", " ", N8)</f>
        <v xml:space="preserve">Per </v>
      </c>
      <c r="U55" s="492"/>
      <c r="V55" s="220"/>
      <c r="W55" s="220"/>
      <c r="X55" s="459"/>
      <c r="Y55" s="185"/>
      <c r="Z55" s="745"/>
      <c r="AA55" s="745"/>
      <c r="AB55" s="745"/>
      <c r="AC55" s="745"/>
      <c r="AD55" s="745"/>
      <c r="AE55" s="745"/>
      <c r="AF55" s="745"/>
      <c r="AG55" s="769"/>
      <c r="AH55" s="745"/>
      <c r="AI55" s="745"/>
      <c r="AJ55" s="745"/>
      <c r="AK55" s="745"/>
      <c r="AL55" s="745"/>
      <c r="AM55" s="769"/>
      <c r="AN55" s="745"/>
      <c r="AO55" s="745"/>
      <c r="AP55" s="745"/>
      <c r="AQ55" s="745"/>
      <c r="AR55" s="745"/>
      <c r="AS55" s="745"/>
      <c r="AT55" s="745"/>
      <c r="AU55" s="185"/>
      <c r="AV55" s="745"/>
      <c r="AW55" s="745"/>
      <c r="AX55" s="745"/>
      <c r="AY55" s="745"/>
      <c r="AZ55" s="745"/>
      <c r="BA55" s="745"/>
      <c r="BB55" s="745"/>
      <c r="BC55" s="745" t="s">
        <v>317</v>
      </c>
      <c r="BD55" s="185">
        <f>SUMIF($B$12:$B$45,"Timber",$U$12:$U$45)+SUMIF($C$12:$C$45,"Timber_EPD",$U$12:$U$45) + SUMIF($B$12:$B$45,"Timber",$V$12:$V$45) + SUMIF($C$12:$C$45,"Timber_EPD",$V$12:$V$45)</f>
        <v>0</v>
      </c>
      <c r="BE55" s="745">
        <f>BD55*K8</f>
        <v>0</v>
      </c>
      <c r="BF55" s="749">
        <f>BD55+BE55</f>
        <v>0</v>
      </c>
      <c r="BG55" s="745"/>
      <c r="BH55" s="745"/>
      <c r="BI55" s="745"/>
      <c r="BJ55" s="745"/>
      <c r="BK55" s="209"/>
      <c r="BL55" s="745"/>
      <c r="BM55" s="745"/>
      <c r="BN55" s="745"/>
      <c r="BO55" s="745"/>
      <c r="BP55" s="209"/>
      <c r="BQ55" s="745"/>
      <c r="BR55" s="745"/>
      <c r="BS55" s="745"/>
      <c r="BT55" s="745"/>
      <c r="BU55" s="745"/>
      <c r="BV55" s="745"/>
      <c r="BW55" s="745"/>
      <c r="BX55" s="745"/>
      <c r="BY55" s="745"/>
      <c r="BZ55" s="745"/>
      <c r="CA55" s="209"/>
      <c r="CB55" s="745"/>
      <c r="CC55" s="745"/>
      <c r="CD55" s="745"/>
      <c r="CE55" s="745"/>
      <c r="CF55" s="745"/>
      <c r="CG55" s="745"/>
      <c r="CH55" s="745"/>
      <c r="CI55" s="185"/>
      <c r="CJ55" s="185"/>
      <c r="CK55" s="185"/>
      <c r="CL55" s="185"/>
      <c r="CM55" s="185"/>
      <c r="CN55" s="185"/>
      <c r="CO55" s="185"/>
      <c r="CP55" s="185"/>
      <c r="CQ55" s="185"/>
      <c r="CR55" s="185"/>
      <c r="CS55" s="185"/>
      <c r="CT55" s="185"/>
      <c r="CU55" s="185"/>
      <c r="CV55" s="185"/>
      <c r="CW55" s="185"/>
      <c r="CX55" s="185"/>
      <c r="CY55" s="185"/>
      <c r="CZ55" s="185"/>
      <c r="DA55" s="185"/>
      <c r="DB55" s="185"/>
      <c r="DC55" s="185"/>
      <c r="DD55" s="185"/>
      <c r="DE55" s="185"/>
      <c r="DF55" s="185"/>
      <c r="DG55" s="185"/>
      <c r="DH55" s="185"/>
      <c r="DI55" s="185"/>
      <c r="DJ55" s="185"/>
      <c r="DK55" s="185"/>
      <c r="DL55" s="185"/>
      <c r="DM55" s="185"/>
      <c r="DN55" s="185"/>
      <c r="DO55" s="185"/>
      <c r="DP55" s="185"/>
      <c r="DQ55" s="185"/>
      <c r="DR55" s="185"/>
      <c r="DS55" s="185"/>
      <c r="DT55" s="185"/>
      <c r="DU55" s="185"/>
      <c r="DV55" s="185"/>
      <c r="DW55" s="185"/>
      <c r="DX55" s="185"/>
      <c r="DY55" s="185"/>
      <c r="DZ55" s="185"/>
      <c r="EA55" s="185"/>
      <c r="EB55" s="185"/>
      <c r="EC55" s="185"/>
      <c r="ED55" s="185"/>
      <c r="EE55" s="185"/>
      <c r="EF55" s="185"/>
      <c r="EG55" s="185"/>
      <c r="EH55" s="185"/>
      <c r="EI55" s="185"/>
      <c r="EJ55" s="185"/>
      <c r="EK55" s="185"/>
      <c r="EL55" s="185"/>
      <c r="EM55" s="185"/>
      <c r="EN55" s="185"/>
      <c r="EO55" s="185"/>
      <c r="EP55" s="185"/>
      <c r="EQ55" s="185"/>
      <c r="ER55" s="185"/>
      <c r="ES55" s="185"/>
      <c r="ET55" s="185"/>
      <c r="EU55" s="185"/>
      <c r="EV55" s="185"/>
      <c r="EW55" s="185"/>
      <c r="EX55" s="185"/>
      <c r="EY55" s="185"/>
      <c r="EZ55" s="185"/>
      <c r="FA55" s="185"/>
      <c r="FB55" s="185"/>
      <c r="FC55" s="185"/>
      <c r="FD55" s="185"/>
      <c r="FE55" s="185"/>
      <c r="FF55" s="185"/>
      <c r="FG55" s="185"/>
      <c r="FH55" s="185"/>
      <c r="FI55" s="185"/>
      <c r="FJ55" s="185"/>
      <c r="FK55" s="185"/>
      <c r="FL55" s="185"/>
      <c r="FM55" s="185"/>
      <c r="FN55" s="185"/>
      <c r="FO55" s="185"/>
      <c r="FP55" s="185"/>
      <c r="FQ55" s="185"/>
      <c r="FR55" s="185"/>
      <c r="FS55" s="185"/>
      <c r="FT55" s="185"/>
      <c r="FU55" s="185"/>
      <c r="FV55" s="185"/>
      <c r="FW55" s="185"/>
      <c r="FX55" s="185"/>
      <c r="FY55" s="185"/>
      <c r="FZ55" s="185"/>
      <c r="GA55" s="185"/>
      <c r="GB55" s="185"/>
      <c r="GC55" s="185"/>
      <c r="GD55" s="185"/>
      <c r="GE55" s="185"/>
      <c r="GF55" s="185"/>
      <c r="GG55" s="185"/>
      <c r="GH55" s="185"/>
      <c r="GI55" s="185"/>
      <c r="GJ55" s="185"/>
      <c r="GK55" s="185"/>
      <c r="GL55" s="185"/>
      <c r="GM55" s="185"/>
      <c r="GN55" s="185"/>
      <c r="GO55" s="185"/>
      <c r="GP55" s="185"/>
      <c r="GQ55" s="185"/>
      <c r="GR55" s="185"/>
      <c r="GS55" s="185"/>
      <c r="GT55" s="185"/>
      <c r="GU55" s="185"/>
      <c r="GV55" s="185"/>
      <c r="GW55" s="185"/>
      <c r="GX55" s="185"/>
      <c r="GY55" s="185"/>
      <c r="GZ55" s="185"/>
      <c r="HA55" s="185"/>
      <c r="HB55" s="185"/>
      <c r="HC55" s="185"/>
      <c r="HD55" s="185"/>
      <c r="HE55" s="185"/>
      <c r="HF55" s="185"/>
      <c r="HG55" s="185"/>
      <c r="HH55" s="185"/>
    </row>
    <row r="56" spans="2:216" ht="20.100000000000001" customHeight="1" thickBot="1">
      <c r="B56" s="263"/>
      <c r="C56" s="264"/>
      <c r="D56" s="264"/>
      <c r="E56" s="264"/>
      <c r="F56" s="264"/>
      <c r="G56" s="264"/>
      <c r="H56" s="264"/>
      <c r="I56" s="264"/>
      <c r="J56" s="264"/>
      <c r="K56" s="265"/>
      <c r="L56" s="265"/>
      <c r="M56" s="222"/>
      <c r="N56" s="266"/>
      <c r="O56" s="267"/>
      <c r="P56" s="267"/>
      <c r="Q56" s="267"/>
      <c r="R56" s="267"/>
      <c r="S56" s="267"/>
      <c r="T56" s="267"/>
      <c r="U56" s="267"/>
      <c r="V56" s="267"/>
      <c r="W56" s="267"/>
      <c r="X56" s="460"/>
      <c r="Y56" s="185"/>
      <c r="Z56" s="745"/>
      <c r="AA56" s="745"/>
      <c r="AB56" s="745"/>
      <c r="AC56" s="745"/>
      <c r="AD56" s="745"/>
      <c r="AE56" s="745"/>
      <c r="AF56" s="745"/>
      <c r="AG56" s="769" t="s">
        <v>229</v>
      </c>
      <c r="AH56" s="745">
        <v>50</v>
      </c>
      <c r="AI56" s="745"/>
      <c r="AJ56" s="745"/>
      <c r="AK56" s="745"/>
      <c r="AL56" s="745"/>
      <c r="AM56" s="769" t="s">
        <v>229</v>
      </c>
      <c r="AN56" s="745">
        <v>250</v>
      </c>
      <c r="AO56" s="745"/>
      <c r="AP56" s="745"/>
      <c r="AQ56" s="745"/>
      <c r="AR56" s="745"/>
      <c r="AS56" s="745"/>
      <c r="AT56" s="745"/>
      <c r="AU56" s="185"/>
      <c r="AV56" s="745"/>
      <c r="AW56" s="745"/>
      <c r="AX56" s="745"/>
      <c r="AY56" s="745"/>
      <c r="AZ56" s="745"/>
      <c r="BA56" s="745"/>
      <c r="BB56" s="745"/>
      <c r="BC56" s="745" t="s">
        <v>318</v>
      </c>
      <c r="BD56" s="185">
        <f>SUMIFS($T$12:$T$45,$B$12:$B$45,"&lt;&gt;Timber",$C$12:$C$45,"&lt;&gt;Timber_EPD")</f>
        <v>0</v>
      </c>
      <c r="BE56" s="745">
        <f>BD56*K8</f>
        <v>0</v>
      </c>
      <c r="BF56" s="749">
        <f>(BD56+BE56)*0.5</f>
        <v>0</v>
      </c>
      <c r="BG56" s="745"/>
      <c r="BH56" s="745"/>
      <c r="BI56" s="745"/>
      <c r="BJ56" s="745"/>
      <c r="BK56" s="209"/>
      <c r="BL56" s="745"/>
      <c r="BM56" s="745"/>
      <c r="BN56" s="745"/>
      <c r="BO56" s="745"/>
      <c r="BP56" s="209"/>
      <c r="BQ56" s="745"/>
      <c r="BR56" s="745"/>
      <c r="BS56" s="745"/>
      <c r="BT56" s="745"/>
      <c r="BU56" s="745"/>
      <c r="BV56" s="745"/>
      <c r="BW56" s="745"/>
      <c r="BX56" s="745"/>
      <c r="BY56" s="745"/>
      <c r="BZ56" s="745"/>
      <c r="CA56" s="209"/>
      <c r="CB56" s="745"/>
      <c r="CC56" s="745"/>
      <c r="CD56" s="745"/>
      <c r="CE56" s="745"/>
      <c r="CF56" s="745"/>
      <c r="CG56" s="745"/>
      <c r="CH56" s="745"/>
      <c r="CI56" s="185"/>
      <c r="CJ56" s="185"/>
      <c r="CK56" s="185"/>
      <c r="CL56" s="185"/>
      <c r="CM56" s="185"/>
      <c r="CN56" s="185"/>
      <c r="CO56" s="185"/>
      <c r="CP56" s="185"/>
      <c r="CQ56" s="185"/>
      <c r="CR56" s="185"/>
      <c r="CS56" s="185"/>
      <c r="CT56" s="185"/>
      <c r="CU56" s="185"/>
      <c r="CV56" s="185"/>
      <c r="CW56" s="185"/>
      <c r="CX56" s="185"/>
      <c r="CY56" s="185"/>
      <c r="CZ56" s="185"/>
      <c r="DA56" s="185"/>
      <c r="DB56" s="185"/>
      <c r="DC56" s="185"/>
      <c r="DD56" s="185"/>
      <c r="DE56" s="185"/>
      <c r="DF56" s="185"/>
      <c r="DG56" s="185"/>
      <c r="DH56" s="185"/>
      <c r="DI56" s="185"/>
      <c r="DJ56" s="185"/>
      <c r="DK56" s="185"/>
      <c r="DL56" s="185"/>
      <c r="DM56" s="185"/>
      <c r="DN56" s="185"/>
      <c r="DO56" s="185"/>
      <c r="DP56" s="185"/>
      <c r="DQ56" s="185"/>
      <c r="DR56" s="185"/>
      <c r="DS56" s="185"/>
      <c r="DT56" s="185"/>
      <c r="DU56" s="185"/>
      <c r="DV56" s="185"/>
      <c r="DW56" s="185"/>
      <c r="DX56" s="185"/>
      <c r="DY56" s="185"/>
      <c r="DZ56" s="185"/>
      <c r="EA56" s="185"/>
      <c r="EB56" s="185"/>
      <c r="EC56" s="185"/>
      <c r="ED56" s="185"/>
      <c r="EE56" s="185"/>
      <c r="EF56" s="185"/>
      <c r="EG56" s="185"/>
      <c r="EH56" s="185"/>
      <c r="EI56" s="185"/>
      <c r="EJ56" s="185"/>
      <c r="EK56" s="185"/>
      <c r="EL56" s="185"/>
      <c r="EM56" s="185"/>
      <c r="EN56" s="185"/>
      <c r="EO56" s="185"/>
      <c r="EP56" s="185"/>
      <c r="EQ56" s="185"/>
      <c r="ER56" s="185"/>
      <c r="ES56" s="185"/>
      <c r="ET56" s="185"/>
      <c r="EU56" s="185"/>
      <c r="EV56" s="185"/>
      <c r="EW56" s="185"/>
      <c r="EX56" s="185"/>
      <c r="EY56" s="185"/>
      <c r="EZ56" s="185"/>
      <c r="FA56" s="185"/>
      <c r="FB56" s="185"/>
      <c r="FC56" s="185"/>
      <c r="FD56" s="185"/>
      <c r="FE56" s="185"/>
      <c r="FF56" s="185"/>
      <c r="FG56" s="185"/>
      <c r="FH56" s="185"/>
      <c r="FI56" s="185"/>
      <c r="FJ56" s="185"/>
      <c r="FK56" s="185"/>
      <c r="FL56" s="185"/>
      <c r="FM56" s="185"/>
      <c r="FN56" s="185"/>
      <c r="FO56" s="185"/>
      <c r="FP56" s="185"/>
      <c r="FQ56" s="185"/>
      <c r="FR56" s="185"/>
      <c r="FS56" s="185"/>
      <c r="FT56" s="185"/>
      <c r="FU56" s="185"/>
      <c r="FV56" s="185"/>
      <c r="FW56" s="185"/>
      <c r="FX56" s="185"/>
      <c r="FY56" s="185"/>
      <c r="FZ56" s="185"/>
      <c r="GA56" s="185"/>
      <c r="GB56" s="185"/>
      <c r="GC56" s="185"/>
      <c r="GD56" s="185"/>
      <c r="GE56" s="185"/>
      <c r="GF56" s="185"/>
      <c r="GG56" s="185"/>
      <c r="GH56" s="185"/>
      <c r="GI56" s="185"/>
      <c r="GJ56" s="185"/>
      <c r="GK56" s="185"/>
      <c r="GL56" s="185"/>
      <c r="GM56" s="185"/>
      <c r="GN56" s="185"/>
      <c r="GO56" s="185"/>
      <c r="GP56" s="185"/>
      <c r="GQ56" s="185"/>
      <c r="GR56" s="185"/>
      <c r="GS56" s="185"/>
      <c r="GT56" s="185"/>
      <c r="GU56" s="185"/>
      <c r="GV56" s="185"/>
      <c r="GW56" s="185"/>
      <c r="GX56" s="185"/>
      <c r="GY56" s="185"/>
      <c r="GZ56" s="185"/>
      <c r="HA56" s="185"/>
      <c r="HB56" s="185"/>
      <c r="HC56" s="185"/>
      <c r="HD56" s="185"/>
      <c r="HE56" s="185"/>
      <c r="HF56" s="185"/>
      <c r="HG56" s="185"/>
      <c r="HH56" s="185"/>
    </row>
    <row r="57" spans="2:216" ht="61.35" customHeight="1">
      <c r="B57" s="223"/>
      <c r="C57" s="223"/>
      <c r="D57" s="223"/>
      <c r="E57" s="223"/>
      <c r="F57" s="223"/>
      <c r="G57" s="223"/>
      <c r="H57" s="223"/>
      <c r="I57" s="223"/>
      <c r="J57" s="223"/>
      <c r="K57" s="223"/>
      <c r="L57" s="223"/>
      <c r="M57" s="94"/>
      <c r="N57" s="268"/>
      <c r="O57" s="241"/>
      <c r="P57" s="241"/>
      <c r="Q57" s="241"/>
      <c r="R57" s="241"/>
      <c r="S57" s="241"/>
      <c r="T57" s="241"/>
      <c r="U57" s="241"/>
      <c r="V57" s="241"/>
      <c r="W57" s="241"/>
      <c r="X57" s="401"/>
      <c r="Y57" s="185"/>
      <c r="Z57" s="745"/>
      <c r="AA57" s="745"/>
      <c r="AB57" s="745"/>
      <c r="AC57" s="745"/>
      <c r="AD57" s="745"/>
      <c r="AE57" s="745"/>
      <c r="AF57" s="745"/>
      <c r="AG57" s="769" t="s">
        <v>159</v>
      </c>
      <c r="AH57" s="745">
        <v>100</v>
      </c>
      <c r="AI57" s="745"/>
      <c r="AJ57" s="745"/>
      <c r="AK57" s="745"/>
      <c r="AL57" s="745"/>
      <c r="AM57" s="769" t="s">
        <v>159</v>
      </c>
      <c r="AN57" s="745">
        <v>500</v>
      </c>
      <c r="AO57" s="745"/>
      <c r="AP57" s="745"/>
      <c r="AQ57" s="745"/>
      <c r="AR57" s="745"/>
      <c r="AS57" s="745"/>
      <c r="AT57" s="745"/>
      <c r="AU57" s="185"/>
      <c r="AV57" s="745"/>
      <c r="AW57" s="745"/>
      <c r="AX57" s="745"/>
      <c r="AY57" s="745"/>
      <c r="AZ57" s="745"/>
      <c r="BA57" s="745"/>
      <c r="BB57" s="745"/>
      <c r="BC57" s="745" t="s">
        <v>319</v>
      </c>
      <c r="BD57" s="185">
        <f>SUMIFS($U$12:$U$45,$B$12:$B$45,"&lt;&gt;Timber",$C$12:$C$45,"&lt;&gt;Timber_EPD")</f>
        <v>0</v>
      </c>
      <c r="BE57" s="745">
        <f>BD57*K8</f>
        <v>0</v>
      </c>
      <c r="BF57" s="749">
        <f>BD57+BE57</f>
        <v>0</v>
      </c>
      <c r="BG57" s="745"/>
      <c r="BH57" s="745"/>
      <c r="BI57" s="745"/>
      <c r="BK57" s="209"/>
      <c r="BL57" s="745"/>
      <c r="BM57" s="745"/>
      <c r="BN57" s="745"/>
      <c r="BO57" s="745"/>
      <c r="BP57" s="209"/>
      <c r="BQ57" s="745"/>
      <c r="BR57" s="745"/>
      <c r="BS57" s="745"/>
      <c r="BT57" s="745"/>
      <c r="BU57" s="745"/>
      <c r="BV57" s="745"/>
      <c r="BW57" s="745"/>
      <c r="BX57" s="745"/>
      <c r="BY57" s="745"/>
      <c r="BZ57" s="745"/>
      <c r="CA57" s="209"/>
      <c r="CB57" s="745"/>
      <c r="CC57" s="745"/>
      <c r="CD57" s="745"/>
      <c r="CE57" s="745"/>
      <c r="CF57" s="745"/>
      <c r="CG57" s="745"/>
      <c r="CH57" s="745"/>
      <c r="CI57" s="185"/>
      <c r="CJ57" s="185"/>
      <c r="CK57" s="185"/>
      <c r="CL57" s="185"/>
      <c r="CM57" s="185"/>
      <c r="CN57" s="185"/>
      <c r="CO57" s="185"/>
      <c r="CP57" s="185"/>
      <c r="CQ57" s="185"/>
      <c r="CR57" s="185"/>
      <c r="CS57" s="185"/>
      <c r="CT57" s="185"/>
      <c r="CU57" s="185"/>
      <c r="CV57" s="185"/>
      <c r="CW57" s="185"/>
      <c r="CX57" s="185"/>
      <c r="CY57" s="185"/>
      <c r="CZ57" s="185"/>
      <c r="DA57" s="185"/>
      <c r="DB57" s="185"/>
      <c r="DC57" s="185"/>
      <c r="DD57" s="185"/>
      <c r="DE57" s="185"/>
      <c r="DF57" s="185"/>
      <c r="DG57" s="185"/>
      <c r="DH57" s="185"/>
      <c r="DI57" s="185"/>
      <c r="DJ57" s="185"/>
      <c r="DK57" s="185"/>
      <c r="DL57" s="185"/>
      <c r="DM57" s="185"/>
      <c r="DN57" s="185"/>
      <c r="DO57" s="185"/>
      <c r="DP57" s="185"/>
      <c r="DQ57" s="185"/>
      <c r="DR57" s="185"/>
      <c r="DS57" s="185"/>
      <c r="DT57" s="185"/>
      <c r="DU57" s="185"/>
      <c r="DV57" s="185"/>
      <c r="DW57" s="185"/>
      <c r="DX57" s="185"/>
      <c r="DY57" s="185"/>
      <c r="DZ57" s="185"/>
      <c r="EA57" s="185"/>
      <c r="EB57" s="185"/>
      <c r="EC57" s="185"/>
      <c r="ED57" s="185"/>
      <c r="EE57" s="185"/>
      <c r="EF57" s="185"/>
      <c r="EG57" s="185"/>
      <c r="EH57" s="185"/>
      <c r="EI57" s="185"/>
      <c r="EJ57" s="185"/>
      <c r="EK57" s="185"/>
      <c r="EL57" s="185"/>
      <c r="EM57" s="185"/>
      <c r="EN57" s="185"/>
      <c r="EO57" s="185"/>
      <c r="EP57" s="185"/>
      <c r="EQ57" s="185"/>
      <c r="ER57" s="185"/>
      <c r="ES57" s="185"/>
      <c r="ET57" s="185"/>
      <c r="EU57" s="185"/>
      <c r="EV57" s="185"/>
      <c r="EW57" s="185"/>
      <c r="EX57" s="185"/>
      <c r="EY57" s="185"/>
      <c r="EZ57" s="185"/>
      <c r="FA57" s="185"/>
      <c r="FB57" s="185"/>
      <c r="FC57" s="185"/>
      <c r="FD57" s="185"/>
      <c r="FE57" s="185"/>
      <c r="FF57" s="185"/>
      <c r="FG57" s="185"/>
      <c r="FH57" s="185"/>
      <c r="FI57" s="185"/>
      <c r="FJ57" s="185"/>
      <c r="FK57" s="185"/>
      <c r="FL57" s="185"/>
      <c r="FM57" s="185"/>
      <c r="FN57" s="185"/>
      <c r="FO57" s="185"/>
      <c r="FP57" s="185"/>
      <c r="FQ57" s="185"/>
      <c r="FR57" s="185"/>
      <c r="FS57" s="185"/>
      <c r="FT57" s="185"/>
      <c r="FU57" s="185"/>
      <c r="FV57" s="185"/>
      <c r="FW57" s="185"/>
      <c r="FX57" s="185"/>
      <c r="FY57" s="185"/>
      <c r="FZ57" s="185"/>
      <c r="GA57" s="185"/>
      <c r="GB57" s="185"/>
      <c r="GC57" s="185"/>
      <c r="GD57" s="185"/>
      <c r="GE57" s="185"/>
      <c r="GF57" s="185"/>
      <c r="GG57" s="185"/>
      <c r="GH57" s="185"/>
      <c r="GI57" s="185"/>
      <c r="GJ57" s="185"/>
      <c r="GK57" s="185"/>
      <c r="GL57" s="185"/>
      <c r="GM57" s="185"/>
      <c r="GN57" s="185"/>
      <c r="GO57" s="185"/>
      <c r="GP57" s="185"/>
      <c r="GQ57" s="185"/>
      <c r="GR57" s="185"/>
      <c r="GS57" s="185"/>
      <c r="GT57" s="185"/>
      <c r="GU57" s="185"/>
      <c r="GV57" s="185"/>
      <c r="GW57" s="185"/>
      <c r="GX57" s="185"/>
      <c r="GY57" s="185"/>
      <c r="GZ57" s="185"/>
      <c r="HA57" s="185"/>
      <c r="HB57" s="185"/>
      <c r="HC57" s="185"/>
      <c r="HD57" s="185"/>
      <c r="HE57" s="185"/>
      <c r="HF57" s="185"/>
      <c r="HG57" s="185"/>
      <c r="HH57" s="185"/>
    </row>
    <row r="58" spans="2:216" ht="27" customHeight="1">
      <c r="B58" s="101"/>
      <c r="C58" s="101"/>
      <c r="D58" s="101"/>
      <c r="E58" s="101"/>
      <c r="F58" s="101"/>
      <c r="G58" s="101"/>
      <c r="H58" s="101"/>
      <c r="I58" s="101"/>
      <c r="J58" s="101"/>
      <c r="K58" s="101"/>
      <c r="L58" s="101"/>
      <c r="M58" s="94"/>
      <c r="N58" s="268"/>
      <c r="O58" s="241"/>
      <c r="P58" s="241"/>
      <c r="Q58" s="241"/>
      <c r="R58" s="241"/>
      <c r="S58" s="241"/>
      <c r="U58" s="961" t="str">
        <f>IF(TYPOLOGY= "Bridge", 'Default Values'!$AI$17, "")</f>
        <v/>
      </c>
      <c r="V58" s="961"/>
      <c r="W58" s="241"/>
      <c r="X58" s="401"/>
      <c r="Y58" s="185"/>
      <c r="Z58" s="199"/>
      <c r="AA58" s="745"/>
      <c r="AB58" s="745"/>
      <c r="AC58" s="745"/>
      <c r="AD58" s="745"/>
      <c r="AE58" s="745"/>
      <c r="AF58" s="745"/>
      <c r="AG58" s="769" t="s">
        <v>158</v>
      </c>
      <c r="AH58" s="745">
        <v>150</v>
      </c>
      <c r="AI58" s="745"/>
      <c r="AJ58" s="745"/>
      <c r="AK58" s="745"/>
      <c r="AL58" s="745"/>
      <c r="AM58" s="769" t="s">
        <v>158</v>
      </c>
      <c r="AN58" s="745">
        <v>1000</v>
      </c>
      <c r="AO58" s="745"/>
      <c r="AP58" s="745"/>
      <c r="AQ58" s="745"/>
      <c r="AR58" s="745"/>
      <c r="AS58" s="745"/>
      <c r="AT58" s="745"/>
      <c r="AU58" s="185"/>
      <c r="AV58" s="745"/>
      <c r="AW58" s="745"/>
      <c r="AX58" s="745"/>
      <c r="AY58" s="745"/>
      <c r="AZ58" s="745"/>
      <c r="BA58" s="745"/>
      <c r="BB58" s="745"/>
      <c r="BC58" s="776" t="s">
        <v>906</v>
      </c>
      <c r="BD58" s="745"/>
      <c r="BE58" s="745"/>
      <c r="BF58" s="745"/>
      <c r="BG58" s="745"/>
      <c r="BH58" s="745"/>
      <c r="BI58" s="745"/>
      <c r="BJ58" s="745"/>
      <c r="BK58" s="745"/>
      <c r="BL58" s="745"/>
      <c r="BM58" s="745"/>
      <c r="BN58" s="745"/>
      <c r="BO58" s="745"/>
      <c r="BP58" s="745"/>
      <c r="BQ58" s="745"/>
      <c r="BR58" s="745"/>
      <c r="BS58" s="745"/>
      <c r="BT58" s="745"/>
      <c r="BU58" s="745"/>
      <c r="BV58" s="745"/>
      <c r="BW58" s="745"/>
      <c r="BX58" s="745"/>
      <c r="BY58" s="745"/>
      <c r="BZ58" s="745"/>
      <c r="CA58" s="209"/>
      <c r="CB58" s="745"/>
      <c r="CC58" s="745"/>
      <c r="CD58" s="745"/>
      <c r="CE58" s="745"/>
      <c r="CF58" s="745"/>
      <c r="CG58" s="745"/>
      <c r="CH58" s="745"/>
      <c r="CI58" s="185"/>
      <c r="CJ58" s="185"/>
      <c r="CK58" s="185"/>
      <c r="CL58" s="185"/>
      <c r="CM58" s="185"/>
      <c r="CN58" s="185"/>
      <c r="CO58" s="185"/>
      <c r="CP58" s="185"/>
      <c r="CQ58" s="185"/>
      <c r="CR58" s="185"/>
      <c r="CS58" s="185"/>
      <c r="CT58" s="185"/>
      <c r="CU58" s="185"/>
      <c r="CV58" s="185"/>
      <c r="CW58" s="185"/>
      <c r="CX58" s="185"/>
      <c r="CY58" s="185"/>
      <c r="CZ58" s="185"/>
      <c r="DA58" s="185"/>
      <c r="DB58" s="185"/>
      <c r="DC58" s="185"/>
      <c r="DD58" s="185"/>
      <c r="DE58" s="185"/>
      <c r="DF58" s="185"/>
      <c r="DG58" s="185"/>
      <c r="DH58" s="185"/>
      <c r="DI58" s="185"/>
      <c r="DJ58" s="185"/>
      <c r="DK58" s="185"/>
      <c r="DL58" s="185"/>
      <c r="DM58" s="185"/>
      <c r="DN58" s="185"/>
      <c r="DO58" s="185"/>
      <c r="DP58" s="185"/>
      <c r="DQ58" s="185"/>
      <c r="DR58" s="185"/>
      <c r="DS58" s="185"/>
      <c r="DT58" s="185"/>
      <c r="DU58" s="185"/>
      <c r="DV58" s="185"/>
      <c r="DW58" s="185"/>
      <c r="DX58" s="185"/>
      <c r="DY58" s="185"/>
      <c r="DZ58" s="185"/>
      <c r="EA58" s="185"/>
      <c r="EB58" s="185"/>
      <c r="EC58" s="185"/>
      <c r="ED58" s="185"/>
      <c r="EE58" s="185"/>
      <c r="EF58" s="185"/>
      <c r="EG58" s="185"/>
      <c r="EH58" s="185"/>
      <c r="EI58" s="185"/>
      <c r="EJ58" s="185"/>
      <c r="EK58" s="185"/>
      <c r="EL58" s="185"/>
      <c r="EM58" s="185"/>
      <c r="EN58" s="185"/>
      <c r="EO58" s="185"/>
      <c r="EP58" s="185"/>
      <c r="EQ58" s="185"/>
      <c r="ER58" s="185"/>
      <c r="ES58" s="185"/>
      <c r="ET58" s="185"/>
      <c r="EU58" s="185"/>
      <c r="EV58" s="185"/>
      <c r="EW58" s="185"/>
      <c r="EX58" s="185"/>
      <c r="EY58" s="185"/>
      <c r="EZ58" s="185"/>
      <c r="FA58" s="185"/>
      <c r="FB58" s="185"/>
      <c r="FC58" s="185"/>
      <c r="FD58" s="185"/>
      <c r="FE58" s="185"/>
      <c r="FF58" s="185"/>
      <c r="FG58" s="185"/>
      <c r="FH58" s="185"/>
      <c r="FI58" s="185"/>
      <c r="FJ58" s="185"/>
      <c r="FK58" s="185"/>
      <c r="FL58" s="185"/>
      <c r="FM58" s="185"/>
      <c r="FN58" s="185"/>
      <c r="FO58" s="185"/>
      <c r="FP58" s="185"/>
      <c r="FQ58" s="185"/>
      <c r="FR58" s="185"/>
      <c r="FS58" s="185"/>
      <c r="FT58" s="185"/>
      <c r="FU58" s="185"/>
      <c r="FV58" s="185"/>
      <c r="FW58" s="185"/>
      <c r="FX58" s="185"/>
      <c r="FY58" s="185"/>
      <c r="FZ58" s="185"/>
      <c r="GA58" s="185"/>
      <c r="GB58" s="185"/>
      <c r="GC58" s="185"/>
      <c r="GD58" s="185"/>
      <c r="GE58" s="185"/>
      <c r="GF58" s="185"/>
      <c r="GG58" s="185"/>
      <c r="GH58" s="185"/>
      <c r="GI58" s="185"/>
      <c r="GJ58" s="185"/>
      <c r="GK58" s="185"/>
      <c r="GL58" s="185"/>
      <c r="GM58" s="185"/>
      <c r="GN58" s="185"/>
      <c r="GO58" s="185"/>
      <c r="GP58" s="185"/>
      <c r="GQ58" s="185"/>
      <c r="GR58" s="185"/>
      <c r="GS58" s="185"/>
      <c r="GT58" s="185"/>
      <c r="GU58" s="185"/>
      <c r="GV58" s="185"/>
      <c r="GW58" s="185"/>
      <c r="GX58" s="185"/>
      <c r="GY58" s="185"/>
      <c r="GZ58" s="185"/>
      <c r="HA58" s="185"/>
      <c r="HB58" s="185"/>
      <c r="HC58" s="185"/>
      <c r="HD58" s="185"/>
      <c r="HE58" s="185"/>
      <c r="HF58" s="185"/>
      <c r="HG58" s="185"/>
      <c r="HH58" s="185"/>
    </row>
    <row r="59" spans="2:216" ht="14.25" customHeight="1">
      <c r="B59" s="101"/>
      <c r="C59" s="101"/>
      <c r="D59" s="101"/>
      <c r="E59" s="103"/>
      <c r="F59" s="101"/>
      <c r="G59" s="101"/>
      <c r="H59" s="101"/>
      <c r="I59" s="101"/>
      <c r="J59" s="101"/>
      <c r="K59" s="101"/>
      <c r="L59" s="101"/>
      <c r="M59" s="101"/>
      <c r="N59" s="101"/>
      <c r="O59" s="101"/>
      <c r="P59" s="101"/>
      <c r="Q59" s="101"/>
      <c r="R59" s="101"/>
      <c r="S59" s="101"/>
      <c r="T59" s="98"/>
      <c r="U59" s="961"/>
      <c r="V59" s="961"/>
      <c r="W59" s="101"/>
      <c r="X59" s="103"/>
      <c r="Y59" s="185"/>
      <c r="Z59" s="199"/>
      <c r="AA59" s="745"/>
      <c r="AB59" s="745"/>
      <c r="AC59" s="745"/>
      <c r="AD59" s="745"/>
      <c r="AE59" s="745"/>
      <c r="AF59" s="745"/>
      <c r="AG59" s="769" t="s">
        <v>11</v>
      </c>
      <c r="AH59" s="745">
        <v>200</v>
      </c>
      <c r="AI59" s="745"/>
      <c r="AJ59" s="745"/>
      <c r="AK59" s="745"/>
      <c r="AL59" s="745"/>
      <c r="AM59" s="769" t="s">
        <v>11</v>
      </c>
      <c r="AN59" s="745">
        <v>1500</v>
      </c>
      <c r="AO59" s="745"/>
      <c r="AP59" s="745"/>
      <c r="AQ59" s="745"/>
      <c r="AR59" s="745"/>
      <c r="AS59" s="745"/>
      <c r="AT59" s="745"/>
      <c r="AU59" s="185"/>
      <c r="AV59" s="745"/>
      <c r="AW59" s="745"/>
      <c r="AX59" s="745"/>
      <c r="AY59" s="745"/>
      <c r="AZ59" s="745"/>
      <c r="BA59" s="745"/>
      <c r="BB59" s="745"/>
      <c r="BC59" s="745" t="s">
        <v>651</v>
      </c>
      <c r="BD59" s="745" t="s">
        <v>727</v>
      </c>
      <c r="BE59" s="749" t="s">
        <v>726</v>
      </c>
      <c r="BF59" s="745"/>
      <c r="BG59" s="745"/>
      <c r="BH59" s="745"/>
      <c r="BI59" s="745"/>
      <c r="BJ59" s="745"/>
      <c r="BK59" s="745"/>
      <c r="BL59" s="745"/>
      <c r="BM59" s="745"/>
      <c r="BN59" s="745"/>
      <c r="BO59" s="745"/>
      <c r="BP59" s="745"/>
      <c r="BQ59" s="745"/>
      <c r="BR59" s="745"/>
      <c r="BS59" s="745"/>
      <c r="BT59" s="745"/>
      <c r="BU59" s="745"/>
      <c r="BV59" s="745"/>
      <c r="BW59" s="745"/>
      <c r="BX59" s="745"/>
      <c r="BY59" s="745"/>
      <c r="BZ59" s="745"/>
      <c r="CA59" s="209"/>
      <c r="CB59" s="745"/>
      <c r="CC59" s="745"/>
      <c r="CD59" s="745"/>
      <c r="CE59" s="745"/>
      <c r="CF59" s="745"/>
      <c r="CG59" s="745"/>
      <c r="CH59" s="745"/>
      <c r="CI59" s="185"/>
      <c r="CJ59" s="185"/>
      <c r="CK59" s="185"/>
      <c r="CL59" s="185"/>
      <c r="CM59" s="185"/>
      <c r="CN59" s="185"/>
      <c r="CO59" s="185"/>
      <c r="CP59" s="185"/>
      <c r="CQ59" s="185"/>
      <c r="CR59" s="185"/>
      <c r="CS59" s="185"/>
      <c r="CT59" s="185"/>
      <c r="CU59" s="185"/>
      <c r="CV59" s="185"/>
      <c r="CW59" s="185"/>
      <c r="CX59" s="185"/>
      <c r="CY59" s="185"/>
      <c r="CZ59" s="185"/>
      <c r="DA59" s="185"/>
      <c r="DB59" s="185"/>
      <c r="DC59" s="185"/>
      <c r="DD59" s="185"/>
      <c r="DE59" s="185"/>
      <c r="DF59" s="185"/>
      <c r="DG59" s="185"/>
      <c r="DH59" s="185"/>
      <c r="DI59" s="185"/>
      <c r="DJ59" s="185"/>
      <c r="DK59" s="185"/>
      <c r="DL59" s="185"/>
      <c r="DM59" s="185"/>
      <c r="DN59" s="185"/>
      <c r="DO59" s="185"/>
      <c r="DP59" s="185"/>
      <c r="DQ59" s="185"/>
      <c r="DR59" s="185"/>
      <c r="DS59" s="185"/>
      <c r="DT59" s="185"/>
      <c r="DU59" s="185"/>
      <c r="DV59" s="185"/>
      <c r="DW59" s="185"/>
      <c r="DX59" s="185"/>
      <c r="DY59" s="185"/>
      <c r="DZ59" s="185"/>
      <c r="EA59" s="185"/>
      <c r="EB59" s="185"/>
      <c r="EC59" s="185"/>
      <c r="ED59" s="185"/>
      <c r="EE59" s="185"/>
      <c r="EF59" s="185"/>
      <c r="EG59" s="185"/>
      <c r="EH59" s="185"/>
      <c r="EI59" s="185"/>
      <c r="EJ59" s="185"/>
      <c r="EK59" s="185"/>
      <c r="EL59" s="185"/>
      <c r="EM59" s="185"/>
      <c r="EN59" s="185"/>
      <c r="EO59" s="185"/>
      <c r="EP59" s="185"/>
      <c r="EQ59" s="185"/>
      <c r="ER59" s="185"/>
      <c r="ES59" s="185"/>
      <c r="ET59" s="185"/>
      <c r="EU59" s="185"/>
      <c r="EV59" s="185"/>
      <c r="EW59" s="185"/>
      <c r="EX59" s="185"/>
      <c r="EY59" s="185"/>
      <c r="EZ59" s="185"/>
      <c r="FA59" s="185"/>
      <c r="FB59" s="185"/>
      <c r="FC59" s="185"/>
      <c r="FD59" s="185"/>
      <c r="FE59" s="185"/>
      <c r="FF59" s="185"/>
      <c r="FG59" s="185"/>
      <c r="FH59" s="185"/>
      <c r="FI59" s="185"/>
      <c r="FJ59" s="185"/>
      <c r="FK59" s="185"/>
      <c r="FL59" s="185"/>
      <c r="FM59" s="185"/>
      <c r="FN59" s="185"/>
      <c r="FO59" s="185"/>
      <c r="FP59" s="185"/>
      <c r="FQ59" s="185"/>
      <c r="FR59" s="185"/>
      <c r="FS59" s="185"/>
      <c r="FT59" s="185"/>
      <c r="FU59" s="185"/>
      <c r="FV59" s="185"/>
      <c r="FW59" s="185"/>
      <c r="FX59" s="185"/>
      <c r="FY59" s="185"/>
      <c r="FZ59" s="185"/>
      <c r="GA59" s="185"/>
      <c r="GB59" s="185"/>
      <c r="GC59" s="185"/>
      <c r="GD59" s="185"/>
      <c r="GE59" s="185"/>
      <c r="GF59" s="185"/>
      <c r="GG59" s="185"/>
      <c r="GH59" s="185"/>
      <c r="GI59" s="185"/>
      <c r="GJ59" s="185"/>
      <c r="GK59" s="185"/>
      <c r="GL59" s="185"/>
      <c r="GM59" s="185"/>
      <c r="GN59" s="185"/>
      <c r="GO59" s="185"/>
      <c r="GP59" s="185"/>
      <c r="GQ59" s="185"/>
      <c r="GR59" s="185"/>
      <c r="GS59" s="185"/>
      <c r="GT59" s="185"/>
      <c r="GU59" s="185"/>
      <c r="GV59" s="185"/>
      <c r="GW59" s="185"/>
      <c r="GX59" s="185"/>
      <c r="GY59" s="185"/>
      <c r="GZ59" s="185"/>
      <c r="HA59" s="185"/>
      <c r="HB59" s="185"/>
      <c r="HC59" s="185"/>
      <c r="HD59" s="185"/>
      <c r="HE59" s="185"/>
      <c r="HF59" s="185"/>
      <c r="HG59" s="185"/>
      <c r="HH59" s="185"/>
    </row>
    <row r="60" spans="2:216" ht="14.25" customHeight="1">
      <c r="B60" s="101"/>
      <c r="C60" s="101"/>
      <c r="D60" s="101"/>
      <c r="E60" s="101"/>
      <c r="F60" s="101"/>
      <c r="G60" s="101"/>
      <c r="H60" s="101"/>
      <c r="I60" s="101"/>
      <c r="J60" s="101"/>
      <c r="K60" s="101"/>
      <c r="L60" s="101"/>
      <c r="M60" s="101"/>
      <c r="N60" s="101"/>
      <c r="O60" s="101"/>
      <c r="P60" s="101"/>
      <c r="Q60" s="101"/>
      <c r="R60" s="101"/>
      <c r="S60" s="101"/>
      <c r="T60" s="101"/>
      <c r="U60" s="101"/>
      <c r="V60" s="101"/>
      <c r="W60" s="101"/>
      <c r="X60" s="103"/>
      <c r="Y60" s="185"/>
      <c r="Z60" s="199"/>
      <c r="AA60" s="745"/>
      <c r="AB60" s="745"/>
      <c r="AC60" s="745"/>
      <c r="AD60" s="745"/>
      <c r="AE60" s="745"/>
      <c r="AF60" s="745"/>
      <c r="AG60" s="769" t="s">
        <v>111</v>
      </c>
      <c r="AH60" s="745">
        <v>250</v>
      </c>
      <c r="AI60" s="745"/>
      <c r="AJ60" s="745"/>
      <c r="AK60" s="745"/>
      <c r="AL60" s="745"/>
      <c r="AM60" s="769" t="s">
        <v>111</v>
      </c>
      <c r="AN60" s="745">
        <v>2000</v>
      </c>
      <c r="AO60" s="745"/>
      <c r="AP60" s="745"/>
      <c r="AQ60" s="745"/>
      <c r="AR60" s="745"/>
      <c r="AS60" s="745"/>
      <c r="AT60" s="745"/>
      <c r="AU60" s="185"/>
      <c r="AV60" s="745"/>
      <c r="AW60" s="745"/>
      <c r="AX60" s="745"/>
      <c r="AY60" s="745"/>
      <c r="AZ60" s="745"/>
      <c r="BA60" s="745"/>
      <c r="BB60" s="745"/>
      <c r="BC60" s="745" t="s">
        <v>640</v>
      </c>
      <c r="BD60" s="755">
        <f>$H$9/1000*$K$8</f>
        <v>0</v>
      </c>
      <c r="BE60" s="749">
        <f>$BD$60+$H$9/1000</f>
        <v>0</v>
      </c>
      <c r="BF60" s="745"/>
      <c r="BG60" s="745"/>
      <c r="BH60" s="745"/>
      <c r="BI60" s="745"/>
      <c r="BJ60" s="745"/>
      <c r="BK60" s="745"/>
      <c r="BL60" s="745"/>
      <c r="BM60" s="745"/>
      <c r="BN60" s="745"/>
      <c r="BO60" s="745"/>
      <c r="BP60" s="745"/>
      <c r="BQ60" s="745"/>
      <c r="BR60" s="745"/>
      <c r="BS60" s="745"/>
      <c r="BT60" s="745"/>
      <c r="BU60" s="745"/>
      <c r="BV60" s="745"/>
      <c r="BW60" s="745"/>
      <c r="BX60" s="745"/>
      <c r="BY60" s="745"/>
      <c r="BZ60" s="745"/>
      <c r="CA60" s="209"/>
      <c r="CB60" s="745"/>
      <c r="CC60" s="745"/>
      <c r="CD60" s="745"/>
      <c r="CE60" s="745"/>
      <c r="CF60" s="745"/>
      <c r="CG60" s="745"/>
      <c r="CH60" s="745"/>
      <c r="CI60" s="185"/>
      <c r="CJ60" s="185"/>
      <c r="CK60" s="185"/>
      <c r="CL60" s="185"/>
      <c r="CM60" s="185"/>
      <c r="CN60" s="185"/>
      <c r="CO60" s="185"/>
      <c r="CP60" s="185"/>
      <c r="CQ60" s="185"/>
      <c r="CR60" s="185"/>
      <c r="CS60" s="185"/>
      <c r="CT60" s="185"/>
      <c r="CU60" s="185"/>
      <c r="CV60" s="185"/>
      <c r="CW60" s="185"/>
      <c r="CX60" s="185"/>
      <c r="CY60" s="185"/>
      <c r="CZ60" s="185"/>
      <c r="DA60" s="185"/>
      <c r="DB60" s="185"/>
      <c r="DC60" s="185"/>
      <c r="DD60" s="185"/>
      <c r="DE60" s="185"/>
      <c r="DF60" s="185"/>
      <c r="DG60" s="185"/>
      <c r="DH60" s="185"/>
      <c r="DI60" s="185"/>
      <c r="DJ60" s="185"/>
      <c r="DK60" s="185"/>
      <c r="DL60" s="185"/>
      <c r="DM60" s="185"/>
      <c r="DN60" s="185"/>
      <c r="DO60" s="185"/>
      <c r="DP60" s="185"/>
      <c r="DQ60" s="185"/>
      <c r="DR60" s="185"/>
      <c r="DS60" s="185"/>
      <c r="DT60" s="185"/>
      <c r="DU60" s="185"/>
      <c r="DV60" s="185"/>
      <c r="DW60" s="185"/>
      <c r="DX60" s="185"/>
      <c r="DY60" s="185"/>
      <c r="DZ60" s="185"/>
      <c r="EA60" s="185"/>
      <c r="EB60" s="185"/>
      <c r="EC60" s="185"/>
      <c r="ED60" s="185"/>
      <c r="EE60" s="185"/>
      <c r="EF60" s="185"/>
      <c r="EG60" s="185"/>
      <c r="EH60" s="185"/>
      <c r="EI60" s="185"/>
      <c r="EJ60" s="185"/>
      <c r="EK60" s="185"/>
      <c r="EL60" s="185"/>
      <c r="EM60" s="185"/>
      <c r="EN60" s="185"/>
      <c r="EO60" s="185"/>
      <c r="EP60" s="185"/>
      <c r="EQ60" s="185"/>
      <c r="ER60" s="185"/>
      <c r="ES60" s="185"/>
      <c r="ET60" s="185"/>
      <c r="EU60" s="185"/>
      <c r="EV60" s="185"/>
      <c r="EW60" s="185"/>
      <c r="EX60" s="185"/>
      <c r="EY60" s="185"/>
      <c r="EZ60" s="185"/>
      <c r="FA60" s="185"/>
      <c r="FB60" s="185"/>
      <c r="FC60" s="185"/>
      <c r="FD60" s="185"/>
      <c r="FE60" s="185"/>
      <c r="FF60" s="185"/>
      <c r="FG60" s="185"/>
      <c r="FH60" s="185"/>
      <c r="FI60" s="185"/>
      <c r="FJ60" s="185"/>
      <c r="FK60" s="185"/>
      <c r="FL60" s="185"/>
      <c r="FM60" s="185"/>
      <c r="FN60" s="185"/>
      <c r="FO60" s="185"/>
      <c r="FP60" s="185"/>
      <c r="FQ60" s="185"/>
      <c r="FR60" s="185"/>
      <c r="FS60" s="185"/>
      <c r="FT60" s="185"/>
      <c r="FU60" s="185"/>
      <c r="FV60" s="185"/>
      <c r="FW60" s="185"/>
      <c r="FX60" s="185"/>
      <c r="FY60" s="185"/>
      <c r="FZ60" s="185"/>
      <c r="GA60" s="185"/>
      <c r="GB60" s="185"/>
      <c r="GC60" s="185"/>
      <c r="GD60" s="185"/>
      <c r="GE60" s="185"/>
      <c r="GF60" s="185"/>
      <c r="GG60" s="185"/>
      <c r="GH60" s="185"/>
      <c r="GI60" s="185"/>
      <c r="GJ60" s="185"/>
      <c r="GK60" s="185"/>
      <c r="GL60" s="185"/>
      <c r="GM60" s="185"/>
      <c r="GN60" s="185"/>
      <c r="GO60" s="185"/>
      <c r="GP60" s="185"/>
      <c r="GQ60" s="185"/>
      <c r="GR60" s="185"/>
      <c r="GS60" s="185"/>
      <c r="GT60" s="185"/>
      <c r="GU60" s="185"/>
      <c r="GV60" s="185"/>
      <c r="GW60" s="185"/>
      <c r="GX60" s="185"/>
      <c r="GY60" s="185"/>
      <c r="GZ60" s="185"/>
      <c r="HA60" s="185"/>
      <c r="HB60" s="185"/>
      <c r="HC60" s="185"/>
      <c r="HD60" s="185"/>
      <c r="HE60" s="185"/>
      <c r="HF60" s="185"/>
      <c r="HG60" s="185"/>
      <c r="HH60" s="185"/>
    </row>
    <row r="61" spans="2:216" ht="15.6" customHeight="1">
      <c r="B61" s="101"/>
      <c r="C61" s="101"/>
      <c r="D61" s="101"/>
      <c r="E61" s="101"/>
      <c r="F61" s="101"/>
      <c r="G61" s="101"/>
      <c r="H61" s="101"/>
      <c r="I61" s="101"/>
      <c r="J61" s="101"/>
      <c r="K61" s="101"/>
      <c r="L61" s="101"/>
      <c r="M61" s="101"/>
      <c r="N61" s="101"/>
      <c r="O61" s="101"/>
      <c r="P61" s="101"/>
      <c r="Q61" s="101"/>
      <c r="R61" s="101"/>
      <c r="S61" s="118"/>
      <c r="T61" s="118"/>
      <c r="U61" s="118"/>
      <c r="V61" s="118"/>
      <c r="W61" s="260"/>
      <c r="X61" s="224"/>
      <c r="Y61" s="185"/>
      <c r="Z61" s="199"/>
      <c r="AA61" s="745"/>
      <c r="AB61" s="745"/>
      <c r="AC61" s="745"/>
      <c r="AD61" s="745"/>
      <c r="AE61" s="745"/>
      <c r="AF61" s="745"/>
      <c r="AG61" s="769" t="s">
        <v>230</v>
      </c>
      <c r="AH61" s="745">
        <v>300</v>
      </c>
      <c r="AI61" s="745"/>
      <c r="AJ61" s="745"/>
      <c r="AK61" s="745"/>
      <c r="AL61" s="745"/>
      <c r="AM61" s="769" t="s">
        <v>230</v>
      </c>
      <c r="AN61" s="745">
        <v>2500</v>
      </c>
      <c r="AO61" s="745"/>
      <c r="AP61" s="745"/>
      <c r="AQ61" s="745"/>
      <c r="AR61" s="745"/>
      <c r="AS61" s="745"/>
      <c r="AT61" s="745"/>
      <c r="AU61" s="185"/>
      <c r="AV61" s="745"/>
      <c r="AW61" s="745"/>
      <c r="AX61" s="745"/>
      <c r="AY61" s="745"/>
      <c r="AZ61" s="745"/>
      <c r="BA61" s="745"/>
      <c r="BB61" s="745"/>
      <c r="BC61" s="745" t="s">
        <v>662</v>
      </c>
      <c r="BD61" s="745">
        <f>SUM($O$12:$O$45)*$K$8</f>
        <v>0</v>
      </c>
      <c r="BE61" s="785">
        <f>$BD$61+SUM($O$12:$O$45)</f>
        <v>0</v>
      </c>
      <c r="BF61" s="745"/>
      <c r="BG61" s="745"/>
      <c r="BH61" s="745"/>
      <c r="BI61" s="745"/>
      <c r="BJ61" s="745"/>
      <c r="BK61" s="745"/>
      <c r="BL61" s="745"/>
      <c r="BM61" s="745"/>
      <c r="BN61" s="745"/>
      <c r="BO61" s="745"/>
      <c r="BP61" s="745"/>
      <c r="BQ61" s="745"/>
      <c r="BR61" s="745"/>
      <c r="BS61" s="745"/>
      <c r="BT61" s="745"/>
      <c r="BU61" s="745"/>
      <c r="BV61" s="745"/>
      <c r="BW61" s="745"/>
      <c r="BX61" s="745"/>
      <c r="BY61" s="745"/>
      <c r="BZ61" s="745"/>
      <c r="CA61" s="209"/>
      <c r="CB61" s="745"/>
      <c r="CC61" s="745"/>
      <c r="CD61" s="745"/>
      <c r="CE61" s="745"/>
      <c r="CF61" s="745"/>
      <c r="CG61" s="745"/>
      <c r="CH61" s="745"/>
      <c r="CI61" s="185"/>
      <c r="CJ61" s="185"/>
      <c r="CK61" s="185"/>
      <c r="CL61" s="185"/>
      <c r="CM61" s="185"/>
      <c r="CN61" s="185"/>
      <c r="CO61" s="185"/>
      <c r="CP61" s="185"/>
      <c r="CQ61" s="185"/>
      <c r="CR61" s="185"/>
      <c r="CS61" s="185"/>
      <c r="CT61" s="185"/>
      <c r="CU61" s="185"/>
      <c r="CV61" s="185"/>
      <c r="CW61" s="185"/>
      <c r="CX61" s="185"/>
      <c r="CY61" s="185"/>
      <c r="CZ61" s="185"/>
      <c r="DA61" s="185"/>
      <c r="DB61" s="185"/>
      <c r="DC61" s="185"/>
      <c r="DD61" s="185"/>
      <c r="DE61" s="185"/>
      <c r="DF61" s="185"/>
      <c r="DG61" s="185"/>
      <c r="DH61" s="185"/>
      <c r="DI61" s="185"/>
      <c r="DJ61" s="185"/>
      <c r="DK61" s="185"/>
      <c r="DL61" s="185"/>
      <c r="DM61" s="185"/>
      <c r="DN61" s="185"/>
      <c r="DO61" s="185"/>
      <c r="DP61" s="185"/>
      <c r="DQ61" s="185"/>
      <c r="DR61" s="185"/>
      <c r="DS61" s="185"/>
      <c r="DT61" s="185"/>
      <c r="DU61" s="185"/>
      <c r="DV61" s="185"/>
      <c r="DW61" s="185"/>
      <c r="DX61" s="185"/>
      <c r="DY61" s="185"/>
      <c r="DZ61" s="185"/>
      <c r="EA61" s="185"/>
      <c r="EB61" s="185"/>
      <c r="EC61" s="185"/>
      <c r="ED61" s="185"/>
      <c r="EE61" s="185"/>
      <c r="EF61" s="185"/>
      <c r="EG61" s="185"/>
      <c r="EH61" s="185"/>
      <c r="EI61" s="185"/>
      <c r="EJ61" s="185"/>
      <c r="EK61" s="185"/>
      <c r="EL61" s="185"/>
      <c r="EM61" s="185"/>
      <c r="EN61" s="185"/>
      <c r="EO61" s="185"/>
      <c r="EP61" s="185"/>
      <c r="EQ61" s="185"/>
      <c r="ER61" s="185"/>
      <c r="ES61" s="185"/>
      <c r="ET61" s="185"/>
      <c r="EU61" s="185"/>
      <c r="EV61" s="185"/>
      <c r="EW61" s="185"/>
      <c r="EX61" s="185"/>
      <c r="EY61" s="185"/>
      <c r="EZ61" s="185"/>
      <c r="FA61" s="185"/>
      <c r="FB61" s="185"/>
      <c r="FC61" s="185"/>
      <c r="FD61" s="185"/>
      <c r="FE61" s="185"/>
      <c r="FF61" s="185"/>
      <c r="FG61" s="185"/>
      <c r="FH61" s="185"/>
      <c r="FI61" s="185"/>
      <c r="FJ61" s="185"/>
      <c r="FK61" s="185"/>
      <c r="FL61" s="185"/>
      <c r="FM61" s="185"/>
      <c r="FN61" s="185"/>
      <c r="FO61" s="185"/>
      <c r="FP61" s="185"/>
      <c r="FQ61" s="185"/>
      <c r="FR61" s="185"/>
      <c r="FS61" s="185"/>
      <c r="FT61" s="185"/>
      <c r="FU61" s="185"/>
      <c r="FV61" s="185"/>
      <c r="FW61" s="185"/>
      <c r="FX61" s="185"/>
      <c r="FY61" s="185"/>
      <c r="FZ61" s="185"/>
      <c r="GA61" s="185"/>
      <c r="GB61" s="185"/>
      <c r="GC61" s="185"/>
      <c r="GD61" s="185"/>
      <c r="GE61" s="185"/>
      <c r="GF61" s="185"/>
      <c r="GG61" s="185"/>
      <c r="GH61" s="185"/>
      <c r="GI61" s="185"/>
      <c r="GJ61" s="185"/>
      <c r="GK61" s="185"/>
      <c r="GL61" s="185"/>
      <c r="GM61" s="185"/>
      <c r="GN61" s="185"/>
      <c r="GO61" s="185"/>
      <c r="GP61" s="185"/>
      <c r="GQ61" s="185"/>
      <c r="GR61" s="185"/>
      <c r="GS61" s="185"/>
      <c r="GT61" s="185"/>
      <c r="GU61" s="185"/>
      <c r="GV61" s="185"/>
      <c r="GW61" s="185"/>
      <c r="GX61" s="185"/>
      <c r="GY61" s="185"/>
      <c r="GZ61" s="185"/>
      <c r="HA61" s="185"/>
      <c r="HB61" s="185"/>
      <c r="HC61" s="185"/>
      <c r="HD61" s="185"/>
      <c r="HE61" s="185"/>
      <c r="HF61" s="185"/>
      <c r="HG61" s="185"/>
      <c r="HH61" s="185"/>
    </row>
    <row r="62" spans="2:216" ht="25.5" customHeight="1">
      <c r="B62" s="101"/>
      <c r="C62" s="101"/>
      <c r="D62" s="101"/>
      <c r="E62" s="101"/>
      <c r="F62" s="101"/>
      <c r="G62" s="101"/>
      <c r="H62" s="101"/>
      <c r="I62" s="101"/>
      <c r="J62" s="101"/>
      <c r="K62" s="101"/>
      <c r="L62" s="101"/>
      <c r="M62" s="101"/>
      <c r="O62" s="633">
        <f>IF(TYPOLOGY="Bridge", 'Default Values'!$AK$6, 'Default Values'!$AL$6)</f>
        <v>50</v>
      </c>
      <c r="P62" s="101"/>
      <c r="Q62" s="101"/>
      <c r="R62" s="101"/>
      <c r="S62" s="118"/>
      <c r="T62" s="118"/>
      <c r="U62" s="118"/>
      <c r="V62" s="269"/>
      <c r="W62" s="516" t="s">
        <v>228</v>
      </c>
      <c r="X62" s="224"/>
      <c r="Y62" s="185"/>
      <c r="Z62" s="199"/>
      <c r="AA62" s="745"/>
      <c r="AB62" s="745"/>
      <c r="AC62" s="745"/>
      <c r="AD62" s="745"/>
      <c r="AE62" s="745"/>
      <c r="AF62" s="745"/>
      <c r="AG62" s="769" t="s">
        <v>231</v>
      </c>
      <c r="AH62" s="745">
        <v>350</v>
      </c>
      <c r="AI62" s="745"/>
      <c r="AJ62" s="745"/>
      <c r="AK62" s="745"/>
      <c r="AL62" s="745"/>
      <c r="AM62" s="769" t="s">
        <v>231</v>
      </c>
      <c r="AN62" s="745">
        <v>3000</v>
      </c>
      <c r="AO62" s="745"/>
      <c r="AP62" s="745"/>
      <c r="AQ62" s="745"/>
      <c r="AR62" s="745"/>
      <c r="AS62" s="745"/>
      <c r="AT62" s="745"/>
      <c r="AU62" s="185"/>
      <c r="AV62" s="745"/>
      <c r="AW62" s="745"/>
      <c r="AX62" s="745"/>
      <c r="AY62" s="745"/>
      <c r="AZ62" s="745"/>
      <c r="BA62" s="745"/>
      <c r="BB62" s="745"/>
      <c r="BC62" s="745" t="s">
        <v>104</v>
      </c>
      <c r="BD62" s="755">
        <f>SUM($P$12:$P$45) *$K$8</f>
        <v>0</v>
      </c>
      <c r="BE62" s="785">
        <f>$BD$62 + SUM($P$12:$P$45)</f>
        <v>0</v>
      </c>
      <c r="BF62" s="745"/>
      <c r="BG62" s="745"/>
      <c r="BH62" s="745"/>
      <c r="BI62" s="745"/>
      <c r="BJ62" s="745"/>
      <c r="BK62" s="745"/>
      <c r="BL62" s="745"/>
      <c r="BM62" s="745"/>
      <c r="BN62" s="745"/>
      <c r="BO62" s="745"/>
      <c r="BP62" s="745"/>
      <c r="BQ62" s="745"/>
      <c r="BR62" s="745"/>
      <c r="BS62" s="745"/>
      <c r="BT62" s="745"/>
      <c r="BU62" s="745"/>
      <c r="BV62" s="745"/>
      <c r="BW62" s="745"/>
      <c r="BX62" s="745"/>
      <c r="BY62" s="745"/>
      <c r="BZ62" s="745"/>
      <c r="CA62" s="209"/>
      <c r="CB62" s="745"/>
      <c r="CC62" s="745"/>
      <c r="CD62" s="745"/>
      <c r="CE62" s="745"/>
      <c r="CF62" s="745"/>
      <c r="CG62" s="745"/>
      <c r="CH62" s="745"/>
      <c r="CI62" s="185"/>
      <c r="CJ62" s="185"/>
      <c r="CK62" s="185"/>
      <c r="CL62" s="185"/>
      <c r="CM62" s="185"/>
      <c r="CN62" s="185"/>
      <c r="CO62" s="185"/>
      <c r="CP62" s="185"/>
      <c r="CQ62" s="185"/>
      <c r="CR62" s="185"/>
      <c r="CS62" s="185"/>
      <c r="CT62" s="185"/>
      <c r="CU62" s="185"/>
      <c r="CV62" s="185"/>
      <c r="CW62" s="185"/>
      <c r="CX62" s="185"/>
      <c r="CY62" s="185"/>
      <c r="CZ62" s="185"/>
      <c r="DA62" s="185"/>
      <c r="DB62" s="185"/>
      <c r="DC62" s="185"/>
      <c r="DD62" s="185"/>
      <c r="DE62" s="185"/>
      <c r="DF62" s="185"/>
      <c r="DG62" s="185"/>
      <c r="DH62" s="185"/>
      <c r="DI62" s="185"/>
      <c r="DJ62" s="185"/>
      <c r="DK62" s="185"/>
      <c r="DL62" s="185"/>
      <c r="DM62" s="185"/>
      <c r="DN62" s="185"/>
      <c r="DO62" s="185"/>
      <c r="DP62" s="185"/>
      <c r="DQ62" s="185"/>
      <c r="DR62" s="185"/>
      <c r="DS62" s="185"/>
      <c r="DT62" s="185"/>
      <c r="DU62" s="185"/>
      <c r="DV62" s="185"/>
      <c r="DW62" s="185"/>
      <c r="DX62" s="185"/>
      <c r="DY62" s="185"/>
      <c r="DZ62" s="185"/>
      <c r="EA62" s="185"/>
      <c r="EB62" s="185"/>
      <c r="EC62" s="185"/>
      <c r="ED62" s="185"/>
      <c r="EE62" s="185"/>
      <c r="EF62" s="185"/>
      <c r="EG62" s="185"/>
      <c r="EH62" s="185"/>
      <c r="EI62" s="185"/>
      <c r="EJ62" s="185"/>
      <c r="EK62" s="185"/>
      <c r="EL62" s="185"/>
      <c r="EM62" s="185"/>
      <c r="EN62" s="185"/>
      <c r="EO62" s="185"/>
      <c r="EP62" s="185"/>
      <c r="EQ62" s="185"/>
      <c r="ER62" s="185"/>
      <c r="ES62" s="185"/>
      <c r="ET62" s="185"/>
      <c r="EU62" s="185"/>
      <c r="EV62" s="185"/>
      <c r="EW62" s="185"/>
      <c r="EX62" s="185"/>
      <c r="EY62" s="185"/>
      <c r="EZ62" s="185"/>
      <c r="FA62" s="185"/>
      <c r="FB62" s="185"/>
      <c r="FC62" s="185"/>
      <c r="FD62" s="185"/>
      <c r="FE62" s="185"/>
      <c r="FF62" s="185"/>
      <c r="FG62" s="185"/>
      <c r="FH62" s="185"/>
      <c r="FI62" s="185"/>
      <c r="FJ62" s="185"/>
      <c r="FK62" s="185"/>
      <c r="FL62" s="185"/>
      <c r="FM62" s="185"/>
      <c r="FN62" s="185"/>
      <c r="FO62" s="185"/>
      <c r="FP62" s="185"/>
      <c r="FQ62" s="185"/>
      <c r="FR62" s="185"/>
      <c r="FS62" s="185"/>
      <c r="FT62" s="185"/>
      <c r="FU62" s="185"/>
      <c r="FV62" s="185"/>
      <c r="FW62" s="185"/>
      <c r="FX62" s="185"/>
      <c r="FY62" s="185"/>
      <c r="FZ62" s="185"/>
      <c r="GA62" s="185"/>
      <c r="GB62" s="185"/>
      <c r="GC62" s="185"/>
      <c r="GD62" s="185"/>
      <c r="GE62" s="185"/>
      <c r="GF62" s="185"/>
      <c r="GG62" s="185"/>
      <c r="GH62" s="185"/>
      <c r="GI62" s="185"/>
      <c r="GJ62" s="185"/>
      <c r="GK62" s="185"/>
      <c r="GL62" s="185"/>
      <c r="GM62" s="185"/>
      <c r="GN62" s="185"/>
      <c r="GO62" s="185"/>
      <c r="GP62" s="185"/>
      <c r="GQ62" s="185"/>
      <c r="GR62" s="185"/>
      <c r="GS62" s="185"/>
      <c r="GT62" s="185"/>
      <c r="GU62" s="185"/>
      <c r="GV62" s="185"/>
      <c r="GW62" s="185"/>
      <c r="GX62" s="185"/>
      <c r="GY62" s="185"/>
      <c r="GZ62" s="185"/>
      <c r="HA62" s="185"/>
      <c r="HB62" s="185"/>
      <c r="HC62" s="185"/>
      <c r="HD62" s="185"/>
      <c r="HE62" s="185"/>
      <c r="HF62" s="185"/>
      <c r="HG62" s="185"/>
      <c r="HH62" s="185"/>
    </row>
    <row r="63" spans="2:216" ht="9.6" customHeight="1">
      <c r="B63" s="101"/>
      <c r="C63" s="101"/>
      <c r="D63" s="101"/>
      <c r="E63" s="101"/>
      <c r="F63" s="101"/>
      <c r="G63" s="101"/>
      <c r="H63" s="101"/>
      <c r="I63" s="101"/>
      <c r="J63" s="101"/>
      <c r="K63" s="101"/>
      <c r="L63" s="101"/>
      <c r="M63" s="101"/>
      <c r="N63" s="537"/>
      <c r="O63" s="101"/>
      <c r="P63" s="101"/>
      <c r="Q63" s="101"/>
      <c r="R63" s="101"/>
      <c r="S63" s="118"/>
      <c r="T63" s="118"/>
      <c r="U63" s="118"/>
      <c r="V63" s="100"/>
      <c r="W63" s="270"/>
      <c r="X63" s="224"/>
      <c r="Y63" s="185"/>
      <c r="Z63" s="118"/>
      <c r="AA63" s="185"/>
      <c r="AB63" s="185"/>
      <c r="AC63" s="185"/>
      <c r="AD63" s="185"/>
      <c r="AE63" s="185"/>
      <c r="AF63" s="185"/>
      <c r="AG63" s="803" t="s">
        <v>232</v>
      </c>
      <c r="AH63" s="185">
        <v>400</v>
      </c>
      <c r="AI63" s="185"/>
      <c r="AJ63" s="185"/>
      <c r="AK63" s="185"/>
      <c r="AL63" s="185"/>
      <c r="AM63" s="803" t="s">
        <v>232</v>
      </c>
      <c r="AN63" s="185">
        <v>3500</v>
      </c>
      <c r="AO63" s="185"/>
      <c r="AP63" s="185"/>
      <c r="AQ63" s="185"/>
      <c r="AR63" s="185"/>
      <c r="AS63" s="185"/>
      <c r="AT63" s="185"/>
      <c r="AU63" s="185"/>
      <c r="AV63" s="185"/>
      <c r="AW63" s="185"/>
      <c r="AX63" s="185"/>
      <c r="AY63" s="185"/>
      <c r="AZ63" s="185"/>
      <c r="BA63" s="185"/>
      <c r="BB63" s="185"/>
      <c r="BC63" s="185" t="s">
        <v>311</v>
      </c>
      <c r="BD63" s="786">
        <f>SUM($R$48,$S$48,$R$12:$R$45,$T$48) * $K$8</f>
        <v>0</v>
      </c>
      <c r="BE63" s="780">
        <f>$BD$63+ SUM($R$48,$S$48,$R$12:$R$45,$T$48)</f>
        <v>0</v>
      </c>
      <c r="BF63" s="185"/>
      <c r="BG63" s="185"/>
      <c r="BH63" s="185"/>
      <c r="BI63" s="185"/>
      <c r="BJ63" s="185"/>
      <c r="BK63" s="185"/>
      <c r="BL63" s="185"/>
      <c r="BM63" s="185"/>
      <c r="BN63" s="185"/>
      <c r="BO63" s="185"/>
      <c r="BP63" s="185"/>
      <c r="BQ63" s="185"/>
      <c r="BR63" s="185"/>
      <c r="BS63" s="185"/>
      <c r="BT63" s="185"/>
      <c r="BU63" s="185"/>
      <c r="BV63" s="185"/>
      <c r="BW63" s="185"/>
      <c r="BX63" s="185"/>
      <c r="BY63" s="185"/>
      <c r="BZ63" s="185"/>
      <c r="CA63" s="743"/>
      <c r="CB63" s="185"/>
      <c r="CC63" s="185"/>
      <c r="CD63" s="185"/>
      <c r="CE63" s="185"/>
      <c r="CF63" s="185"/>
      <c r="CG63" s="185"/>
      <c r="CH63" s="185"/>
      <c r="CI63" s="185"/>
      <c r="CJ63" s="185"/>
      <c r="CK63" s="185"/>
      <c r="CL63" s="185"/>
      <c r="CM63" s="185"/>
      <c r="CN63" s="185"/>
      <c r="CO63" s="185"/>
      <c r="CP63" s="185"/>
      <c r="CQ63" s="185"/>
      <c r="CR63" s="185"/>
      <c r="CS63" s="185"/>
      <c r="CT63" s="185"/>
      <c r="CU63" s="185"/>
      <c r="CV63" s="185"/>
      <c r="CW63" s="185"/>
      <c r="CX63" s="185"/>
      <c r="CY63" s="185"/>
      <c r="CZ63" s="185"/>
      <c r="DA63" s="185"/>
      <c r="DB63" s="185"/>
      <c r="DC63" s="185"/>
      <c r="DD63" s="185"/>
      <c r="DE63" s="185"/>
      <c r="DF63" s="185"/>
      <c r="DG63" s="185"/>
      <c r="DH63" s="185"/>
      <c r="DI63" s="185"/>
      <c r="DJ63" s="185"/>
      <c r="DK63" s="185"/>
      <c r="DL63" s="185"/>
      <c r="DM63" s="185"/>
      <c r="DN63" s="185"/>
      <c r="DO63" s="185"/>
      <c r="DP63" s="185"/>
      <c r="DQ63" s="185"/>
      <c r="DR63" s="185"/>
      <c r="DS63" s="185"/>
      <c r="DT63" s="185"/>
      <c r="DU63" s="185"/>
      <c r="DV63" s="185"/>
      <c r="DW63" s="185"/>
      <c r="DX63" s="185"/>
      <c r="DY63" s="185"/>
      <c r="DZ63" s="185"/>
      <c r="EA63" s="185"/>
      <c r="EB63" s="185"/>
      <c r="EC63" s="185"/>
      <c r="ED63" s="185"/>
      <c r="EE63" s="185"/>
      <c r="EF63" s="185"/>
      <c r="EG63" s="185"/>
      <c r="EH63" s="185"/>
      <c r="EI63" s="185"/>
      <c r="EJ63" s="185"/>
      <c r="EK63" s="185"/>
      <c r="EL63" s="185"/>
      <c r="EM63" s="185"/>
      <c r="EN63" s="185"/>
      <c r="EO63" s="185"/>
      <c r="EP63" s="185"/>
      <c r="EQ63" s="185"/>
      <c r="ER63" s="185"/>
      <c r="ES63" s="185"/>
      <c r="ET63" s="185"/>
      <c r="EU63" s="185"/>
      <c r="EV63" s="185"/>
      <c r="EW63" s="185"/>
      <c r="EX63" s="185"/>
      <c r="EY63" s="185"/>
      <c r="EZ63" s="185"/>
      <c r="FA63" s="185"/>
      <c r="FB63" s="185"/>
      <c r="FC63" s="185"/>
      <c r="FD63" s="185"/>
      <c r="FE63" s="185"/>
      <c r="FF63" s="185"/>
      <c r="FG63" s="185"/>
      <c r="FH63" s="185"/>
      <c r="FI63" s="185"/>
      <c r="FJ63" s="185"/>
      <c r="FK63" s="185"/>
      <c r="FL63" s="185"/>
      <c r="FM63" s="185"/>
      <c r="FN63" s="185"/>
      <c r="FO63" s="185"/>
      <c r="FP63" s="185"/>
      <c r="FQ63" s="185"/>
      <c r="FR63" s="185"/>
      <c r="FS63" s="185"/>
      <c r="FT63" s="185"/>
      <c r="FU63" s="185"/>
      <c r="FV63" s="185"/>
      <c r="FW63" s="185"/>
      <c r="FX63" s="185"/>
      <c r="FY63" s="185"/>
      <c r="FZ63" s="185"/>
      <c r="GA63" s="185"/>
      <c r="GB63" s="185"/>
      <c r="GC63" s="185"/>
      <c r="GD63" s="185"/>
      <c r="GE63" s="185"/>
      <c r="GF63" s="185"/>
      <c r="GG63" s="185"/>
      <c r="GH63" s="185"/>
      <c r="GI63" s="185"/>
      <c r="GJ63" s="185"/>
      <c r="GK63" s="185"/>
      <c r="GL63" s="185"/>
      <c r="GM63" s="185"/>
      <c r="GN63" s="185"/>
      <c r="GO63" s="185"/>
      <c r="GP63" s="185"/>
      <c r="GQ63" s="185"/>
      <c r="GR63" s="185"/>
      <c r="GS63" s="185"/>
      <c r="GT63" s="185"/>
      <c r="GU63" s="185"/>
      <c r="GV63" s="185"/>
      <c r="GW63" s="185"/>
      <c r="GX63" s="185"/>
      <c r="GY63" s="185"/>
      <c r="GZ63" s="185"/>
      <c r="HA63" s="185"/>
      <c r="HB63" s="185"/>
      <c r="HC63" s="185"/>
      <c r="HD63" s="185"/>
      <c r="HE63" s="185"/>
      <c r="HF63" s="185"/>
      <c r="HG63" s="185"/>
      <c r="HH63" s="185"/>
    </row>
    <row r="64" spans="2:216" ht="27" customHeight="1">
      <c r="B64" s="101"/>
      <c r="C64" s="101"/>
      <c r="D64" s="101"/>
      <c r="E64" s="101"/>
      <c r="F64" s="101"/>
      <c r="G64" s="101"/>
      <c r="H64" s="101"/>
      <c r="I64" s="101"/>
      <c r="J64" s="101"/>
      <c r="K64" s="101"/>
      <c r="L64" s="101"/>
      <c r="M64" s="101"/>
      <c r="O64" s="633">
        <f>IF(TYPOLOGY="Bridge", 'Default Values'!$AK$7, 'Default Values'!$AL$7)</f>
        <v>100</v>
      </c>
      <c r="P64" s="101"/>
      <c r="Q64" s="101"/>
      <c r="R64" s="101"/>
      <c r="S64" s="118"/>
      <c r="T64" s="118"/>
      <c r="U64" s="118"/>
      <c r="V64" s="269"/>
      <c r="W64" s="516" t="s">
        <v>229</v>
      </c>
      <c r="X64" s="224"/>
      <c r="Y64" s="185"/>
      <c r="Z64" s="118"/>
      <c r="AA64" s="185"/>
      <c r="AB64" s="185"/>
      <c r="AC64" s="185"/>
      <c r="AD64" s="185"/>
      <c r="AE64" s="185"/>
      <c r="AF64" s="185"/>
      <c r="AG64" s="185"/>
      <c r="AH64" s="185"/>
      <c r="AI64" s="185"/>
      <c r="AJ64" s="185"/>
      <c r="AK64" s="185"/>
      <c r="AL64" s="185"/>
      <c r="AM64" s="185"/>
      <c r="AN64" s="185"/>
      <c r="AO64" s="185"/>
      <c r="AP64" s="185"/>
      <c r="AQ64" s="185"/>
      <c r="AR64" s="185"/>
      <c r="AS64" s="185"/>
      <c r="AT64" s="185"/>
      <c r="AU64" s="185"/>
      <c r="AV64" s="185"/>
      <c r="AW64" s="185"/>
      <c r="AX64" s="185"/>
      <c r="AY64" s="185"/>
      <c r="AZ64" s="185"/>
      <c r="BA64" s="185"/>
      <c r="BB64" s="185"/>
      <c r="BC64" s="804" t="s">
        <v>743</v>
      </c>
      <c r="BD64" s="768">
        <f>$AV$24*$K$8</f>
        <v>0</v>
      </c>
      <c r="BE64" s="805">
        <f>$BD$64+$AV$24</f>
        <v>0</v>
      </c>
      <c r="BF64" s="185"/>
      <c r="BG64" s="185"/>
      <c r="BH64" s="185"/>
      <c r="BI64" s="185"/>
      <c r="BJ64" s="185"/>
      <c r="BK64" s="185"/>
      <c r="BL64" s="185"/>
      <c r="BM64" s="185"/>
      <c r="BN64" s="185"/>
      <c r="BO64" s="185"/>
      <c r="BP64" s="185"/>
      <c r="BQ64" s="185"/>
      <c r="BR64" s="185"/>
      <c r="BS64" s="185"/>
      <c r="BT64" s="185"/>
      <c r="BU64" s="185"/>
      <c r="BV64" s="185"/>
      <c r="BW64" s="185"/>
      <c r="BX64" s="185"/>
      <c r="BY64" s="185"/>
      <c r="BZ64" s="185"/>
      <c r="CA64" s="743"/>
      <c r="CB64" s="185"/>
      <c r="CC64" s="185"/>
      <c r="CD64" s="185"/>
      <c r="CE64" s="185"/>
      <c r="CF64" s="185"/>
      <c r="CG64" s="185"/>
      <c r="CH64" s="185"/>
      <c r="CI64" s="185"/>
      <c r="CJ64" s="185"/>
      <c r="CK64" s="185"/>
      <c r="CL64" s="185"/>
      <c r="CM64" s="185"/>
      <c r="CN64" s="185"/>
      <c r="CO64" s="185"/>
      <c r="CP64" s="185"/>
      <c r="CQ64" s="185"/>
      <c r="CR64" s="185"/>
      <c r="CS64" s="185"/>
      <c r="CT64" s="185"/>
      <c r="CU64" s="185"/>
      <c r="CV64" s="185"/>
      <c r="CW64" s="185"/>
      <c r="CX64" s="185"/>
      <c r="CY64" s="185"/>
      <c r="CZ64" s="185"/>
      <c r="DA64" s="185"/>
      <c r="DB64" s="185"/>
      <c r="DC64" s="185"/>
      <c r="DD64" s="185"/>
      <c r="DE64" s="185"/>
      <c r="DF64" s="185"/>
      <c r="DG64" s="185"/>
      <c r="DH64" s="185"/>
      <c r="DI64" s="185"/>
      <c r="DJ64" s="185"/>
      <c r="DK64" s="185"/>
      <c r="DL64" s="185"/>
      <c r="DM64" s="185"/>
      <c r="DN64" s="185"/>
      <c r="DO64" s="185"/>
      <c r="DP64" s="185"/>
      <c r="DQ64" s="185"/>
      <c r="DR64" s="185"/>
      <c r="DS64" s="185"/>
      <c r="DT64" s="185"/>
      <c r="DU64" s="185"/>
      <c r="DV64" s="185"/>
      <c r="DW64" s="185"/>
      <c r="DX64" s="185"/>
      <c r="DY64" s="185"/>
      <c r="DZ64" s="185"/>
      <c r="EA64" s="185"/>
      <c r="EB64" s="185"/>
      <c r="EC64" s="185"/>
      <c r="ED64" s="185"/>
      <c r="EE64" s="185"/>
      <c r="EF64" s="185"/>
      <c r="EG64" s="185"/>
      <c r="EH64" s="185"/>
      <c r="EI64" s="185"/>
      <c r="EJ64" s="185"/>
      <c r="EK64" s="185"/>
      <c r="EL64" s="185"/>
      <c r="EM64" s="185"/>
      <c r="EN64" s="185"/>
      <c r="EO64" s="185"/>
      <c r="EP64" s="185"/>
      <c r="EQ64" s="185"/>
      <c r="ER64" s="185"/>
      <c r="ES64" s="185"/>
      <c r="ET64" s="185"/>
      <c r="EU64" s="185"/>
      <c r="EV64" s="185"/>
      <c r="EW64" s="185"/>
      <c r="EX64" s="185"/>
      <c r="EY64" s="185"/>
      <c r="EZ64" s="185"/>
      <c r="FA64" s="185"/>
      <c r="FB64" s="185"/>
      <c r="FC64" s="185"/>
      <c r="FD64" s="185"/>
      <c r="FE64" s="185"/>
      <c r="FF64" s="185"/>
      <c r="FG64" s="185"/>
      <c r="FH64" s="185"/>
      <c r="FI64" s="185"/>
      <c r="FJ64" s="185"/>
      <c r="FK64" s="185"/>
      <c r="FL64" s="185"/>
      <c r="FM64" s="185"/>
      <c r="FN64" s="185"/>
      <c r="FO64" s="185"/>
      <c r="FP64" s="185"/>
      <c r="FQ64" s="185"/>
      <c r="FR64" s="185"/>
      <c r="FS64" s="185"/>
      <c r="FT64" s="185"/>
      <c r="FU64" s="185"/>
      <c r="FV64" s="185"/>
      <c r="FW64" s="185"/>
      <c r="FX64" s="185"/>
      <c r="FY64" s="185"/>
      <c r="FZ64" s="185"/>
      <c r="GA64" s="185"/>
      <c r="GB64" s="185"/>
      <c r="GC64" s="185"/>
      <c r="GD64" s="185"/>
      <c r="GE64" s="185"/>
      <c r="GF64" s="185"/>
      <c r="GG64" s="185"/>
      <c r="GH64" s="185"/>
      <c r="GI64" s="185"/>
      <c r="GJ64" s="185"/>
      <c r="GK64" s="185"/>
      <c r="GL64" s="185"/>
      <c r="GM64" s="185"/>
      <c r="GN64" s="185"/>
      <c r="GO64" s="185"/>
      <c r="GP64" s="185"/>
      <c r="GQ64" s="185"/>
      <c r="GR64" s="185"/>
      <c r="GS64" s="185"/>
      <c r="GT64" s="185"/>
      <c r="GU64" s="185"/>
      <c r="GV64" s="185"/>
      <c r="GW64" s="185"/>
      <c r="GX64" s="185"/>
      <c r="GY64" s="185"/>
      <c r="GZ64" s="185"/>
      <c r="HA64" s="185"/>
      <c r="HB64" s="185"/>
      <c r="HC64" s="185"/>
      <c r="HD64" s="185"/>
      <c r="HE64" s="185"/>
      <c r="HF64" s="185"/>
      <c r="HG64" s="185"/>
      <c r="HH64" s="185"/>
    </row>
    <row r="65" spans="2:216" ht="8.1" customHeight="1">
      <c r="B65" s="101"/>
      <c r="C65" s="101"/>
      <c r="D65" s="101"/>
      <c r="E65" s="101"/>
      <c r="F65" s="101"/>
      <c r="G65" s="101"/>
      <c r="H65" s="101"/>
      <c r="I65" s="101"/>
      <c r="J65" s="101"/>
      <c r="K65" s="101"/>
      <c r="L65" s="101"/>
      <c r="M65" s="101"/>
      <c r="N65" s="537"/>
      <c r="O65" s="101"/>
      <c r="P65" s="101"/>
      <c r="Q65" s="101"/>
      <c r="R65" s="101"/>
      <c r="S65" s="118"/>
      <c r="T65" s="118"/>
      <c r="U65" s="118"/>
      <c r="V65"/>
      <c r="X65" s="224"/>
      <c r="Y65" s="185"/>
      <c r="Z65" s="118"/>
      <c r="AA65" s="185"/>
      <c r="AB65" s="185"/>
      <c r="AC65" s="185"/>
      <c r="AD65" s="185"/>
      <c r="AE65" s="185"/>
      <c r="AF65" s="185"/>
      <c r="AG65" s="185"/>
      <c r="AH65" s="185"/>
      <c r="AI65" s="185"/>
      <c r="AJ65" s="185"/>
      <c r="AK65" s="185"/>
      <c r="AL65" s="185"/>
      <c r="AM65" s="185"/>
      <c r="AN65" s="185"/>
      <c r="AO65" s="185"/>
      <c r="AP65" s="185"/>
      <c r="AQ65" s="185"/>
      <c r="AR65" s="185"/>
      <c r="AS65" s="185"/>
      <c r="AT65" s="185"/>
      <c r="AU65" s="185"/>
      <c r="AV65" s="185"/>
      <c r="AW65" s="185"/>
      <c r="AX65" s="185"/>
      <c r="AY65" s="185"/>
      <c r="AZ65" s="185"/>
      <c r="BA65" s="185"/>
      <c r="BB65" s="185"/>
      <c r="BC65" s="199" t="s">
        <v>744</v>
      </c>
      <c r="BD65" s="768" t="e">
        <f>($V$48*0.5) * $K$8</f>
        <v>#VALUE!</v>
      </c>
      <c r="BE65" s="805" t="e">
        <f>$BD$65+$V$48*0.5</f>
        <v>#VALUE!</v>
      </c>
      <c r="BF65" s="185"/>
      <c r="BG65" s="185"/>
      <c r="BH65" s="185"/>
      <c r="BI65" s="185"/>
      <c r="BJ65" s="185"/>
      <c r="BK65" s="185"/>
      <c r="BL65" s="185"/>
      <c r="BM65" s="185"/>
      <c r="BN65" s="185"/>
      <c r="BO65" s="185"/>
      <c r="BP65" s="185"/>
      <c r="BQ65" s="185"/>
      <c r="BR65" s="185"/>
      <c r="BS65" s="185"/>
      <c r="BT65" s="185"/>
      <c r="BU65" s="185"/>
      <c r="BV65" s="185"/>
      <c r="BW65" s="185"/>
      <c r="BX65" s="185"/>
      <c r="BY65" s="185"/>
      <c r="BZ65" s="185"/>
      <c r="CA65" s="743"/>
      <c r="CB65" s="185"/>
      <c r="CC65" s="185"/>
      <c r="CD65" s="185"/>
      <c r="CE65" s="185"/>
      <c r="CF65" s="185"/>
      <c r="CG65" s="185"/>
      <c r="CH65" s="185"/>
      <c r="CI65" s="185"/>
      <c r="CJ65" s="185"/>
      <c r="CK65" s="185"/>
      <c r="CL65" s="185"/>
      <c r="CM65" s="185"/>
      <c r="CN65" s="185"/>
      <c r="CO65" s="185"/>
      <c r="CP65" s="185"/>
      <c r="CQ65" s="185"/>
      <c r="CR65" s="185"/>
      <c r="CS65" s="185"/>
      <c r="CT65" s="185"/>
      <c r="CU65" s="185"/>
      <c r="CV65" s="185"/>
      <c r="CW65" s="185"/>
      <c r="CX65" s="185"/>
      <c r="CY65" s="185"/>
      <c r="CZ65" s="185"/>
      <c r="DA65" s="185"/>
      <c r="DB65" s="185"/>
      <c r="DC65" s="185"/>
      <c r="DD65" s="185"/>
      <c r="DE65" s="185"/>
      <c r="DF65" s="185"/>
      <c r="DG65" s="185"/>
      <c r="DH65" s="185"/>
      <c r="DI65" s="185"/>
      <c r="DJ65" s="185"/>
      <c r="DK65" s="185"/>
      <c r="DL65" s="185"/>
      <c r="DM65" s="185"/>
      <c r="DN65" s="185"/>
      <c r="DO65" s="185"/>
      <c r="DP65" s="185"/>
      <c r="DQ65" s="185"/>
      <c r="DR65" s="185"/>
      <c r="DS65" s="185"/>
      <c r="DT65" s="185"/>
      <c r="DU65" s="185"/>
      <c r="DV65" s="185"/>
      <c r="DW65" s="185"/>
      <c r="DX65" s="185"/>
      <c r="DY65" s="185"/>
      <c r="DZ65" s="185"/>
      <c r="EA65" s="185"/>
      <c r="EB65" s="185"/>
      <c r="EC65" s="185"/>
      <c r="ED65" s="185"/>
      <c r="EE65" s="185"/>
      <c r="EF65" s="185"/>
      <c r="EG65" s="185"/>
      <c r="EH65" s="185"/>
      <c r="EI65" s="185"/>
      <c r="EJ65" s="185"/>
      <c r="EK65" s="185"/>
      <c r="EL65" s="185"/>
      <c r="EM65" s="185"/>
      <c r="EN65" s="185"/>
      <c r="EO65" s="185"/>
      <c r="EP65" s="185"/>
      <c r="EQ65" s="185"/>
      <c r="ER65" s="185"/>
      <c r="ES65" s="185"/>
      <c r="ET65" s="185"/>
      <c r="EU65" s="185"/>
      <c r="EV65" s="185"/>
      <c r="EW65" s="185"/>
      <c r="EX65" s="185"/>
      <c r="EY65" s="185"/>
      <c r="EZ65" s="185"/>
      <c r="FA65" s="185"/>
      <c r="FB65" s="185"/>
      <c r="FC65" s="185"/>
      <c r="FD65" s="185"/>
      <c r="FE65" s="185"/>
      <c r="FF65" s="185"/>
      <c r="FG65" s="185"/>
      <c r="FH65" s="185"/>
      <c r="FI65" s="185"/>
      <c r="FJ65" s="185"/>
      <c r="FK65" s="185"/>
      <c r="FL65" s="185"/>
      <c r="FM65" s="185"/>
      <c r="FN65" s="185"/>
      <c r="FO65" s="185"/>
      <c r="FP65" s="185"/>
      <c r="FQ65" s="185"/>
      <c r="FR65" s="185"/>
      <c r="FS65" s="185"/>
      <c r="FT65" s="185"/>
      <c r="FU65" s="185"/>
      <c r="FV65" s="185"/>
      <c r="FW65" s="185"/>
      <c r="FX65" s="185"/>
      <c r="FY65" s="185"/>
      <c r="FZ65" s="185"/>
      <c r="GA65" s="185"/>
      <c r="GB65" s="185"/>
      <c r="GC65" s="185"/>
      <c r="GD65" s="185"/>
      <c r="GE65" s="185"/>
      <c r="GF65" s="185"/>
      <c r="GG65" s="185"/>
      <c r="GH65" s="185"/>
      <c r="GI65" s="185"/>
      <c r="GJ65" s="185"/>
      <c r="GK65" s="185"/>
      <c r="GL65" s="185"/>
      <c r="GM65" s="185"/>
      <c r="GN65" s="185"/>
      <c r="GO65" s="185"/>
      <c r="GP65" s="185"/>
      <c r="GQ65" s="185"/>
      <c r="GR65" s="185"/>
      <c r="GS65" s="185"/>
      <c r="GT65" s="185"/>
      <c r="GU65" s="185"/>
      <c r="GV65" s="185"/>
      <c r="GW65" s="185"/>
      <c r="GX65" s="185"/>
      <c r="GY65" s="185"/>
      <c r="GZ65" s="185"/>
      <c r="HA65" s="185"/>
      <c r="HB65" s="185"/>
      <c r="HC65" s="185"/>
      <c r="HD65" s="185"/>
      <c r="HE65" s="185"/>
      <c r="HF65" s="185"/>
      <c r="HG65" s="185"/>
      <c r="HH65" s="185"/>
    </row>
    <row r="66" spans="2:216" ht="27" customHeight="1">
      <c r="B66" s="101"/>
      <c r="C66" s="101"/>
      <c r="D66" s="101"/>
      <c r="E66" s="101"/>
      <c r="F66" s="101"/>
      <c r="G66" s="101"/>
      <c r="H66" s="101"/>
      <c r="I66" s="101"/>
      <c r="J66" s="101"/>
      <c r="K66" s="101"/>
      <c r="L66" s="101"/>
      <c r="M66" s="101"/>
      <c r="O66" s="633">
        <f>IF(TYPOLOGY="Bridge", 'Default Values'!$AK$8, 'Default Values'!$AL$8)</f>
        <v>150</v>
      </c>
      <c r="P66" s="101"/>
      <c r="Q66" s="101"/>
      <c r="R66" s="101"/>
      <c r="S66" s="118"/>
      <c r="T66" s="118"/>
      <c r="U66" s="118"/>
      <c r="V66" s="269"/>
      <c r="W66" s="516" t="s">
        <v>159</v>
      </c>
      <c r="X66" s="224"/>
      <c r="Y66" s="185"/>
      <c r="Z66" s="118"/>
      <c r="AA66" s="185"/>
      <c r="AB66" s="185"/>
      <c r="AC66" s="185"/>
      <c r="AD66" s="185"/>
      <c r="AE66" s="185"/>
      <c r="AF66" s="185"/>
      <c r="AG66" s="185" t="s">
        <v>810</v>
      </c>
      <c r="AH66" s="185"/>
      <c r="AI66" s="185"/>
      <c r="AJ66" s="185"/>
      <c r="AK66" s="185"/>
      <c r="AL66" s="185" t="str">
        <f>IF(TYPOLOGY = "Bridge", AO53, AI53)</f>
        <v>This project scheme has a SCORS rating of A++</v>
      </c>
      <c r="AM66" s="185"/>
      <c r="AN66" s="185"/>
      <c r="AO66" s="185"/>
      <c r="AP66" s="185"/>
      <c r="AQ66" s="185"/>
      <c r="AR66" s="185"/>
      <c r="AS66" s="185"/>
      <c r="AT66" s="185"/>
      <c r="AU66" s="185"/>
      <c r="AV66" s="185"/>
      <c r="AW66" s="185"/>
      <c r="AX66" s="185"/>
      <c r="AY66" s="185"/>
      <c r="AZ66" s="185"/>
      <c r="BA66" s="185"/>
      <c r="BB66" s="185"/>
      <c r="BC66" s="199" t="s">
        <v>745</v>
      </c>
      <c r="BD66" s="806">
        <f>SUM($T$12:$T$45)*0.5 *$K$8</f>
        <v>0</v>
      </c>
      <c r="BE66" s="805">
        <f>SUM($T$12:$T$45)*0.5 +$BD$66</f>
        <v>0</v>
      </c>
      <c r="BF66" s="185"/>
      <c r="BG66" s="185"/>
      <c r="BH66" s="185"/>
      <c r="BI66" s="185"/>
      <c r="BJ66" s="185"/>
      <c r="BK66" s="185"/>
      <c r="BL66" s="185"/>
      <c r="BM66" s="185"/>
      <c r="BN66" s="185"/>
      <c r="BO66" s="185"/>
      <c r="BP66" s="185"/>
      <c r="BQ66" s="185"/>
      <c r="BR66" s="185"/>
      <c r="BS66" s="185"/>
      <c r="BT66" s="185"/>
      <c r="BU66" s="185"/>
      <c r="BV66" s="185"/>
      <c r="BW66" s="185"/>
      <c r="BX66" s="185"/>
      <c r="BY66" s="185"/>
      <c r="BZ66" s="185"/>
      <c r="CA66" s="743"/>
      <c r="CB66" s="185"/>
      <c r="CC66" s="185"/>
      <c r="CD66" s="185"/>
      <c r="CE66" s="185"/>
      <c r="CF66" s="185"/>
      <c r="CG66" s="185"/>
      <c r="CH66" s="185"/>
      <c r="CI66" s="185"/>
      <c r="CJ66" s="185"/>
      <c r="CK66" s="185"/>
      <c r="CL66" s="185"/>
      <c r="CM66" s="185"/>
      <c r="CN66" s="185"/>
      <c r="CO66" s="185"/>
      <c r="CP66" s="185"/>
      <c r="CQ66" s="185"/>
      <c r="CR66" s="185"/>
      <c r="CS66" s="185"/>
      <c r="CT66" s="185"/>
      <c r="CU66" s="185"/>
      <c r="CV66" s="185"/>
      <c r="CW66" s="185"/>
      <c r="CX66" s="185"/>
      <c r="CY66" s="185"/>
      <c r="CZ66" s="185"/>
      <c r="DA66" s="185"/>
      <c r="DB66" s="185"/>
      <c r="DC66" s="185"/>
      <c r="DD66" s="185"/>
      <c r="DE66" s="185"/>
      <c r="DF66" s="185"/>
      <c r="DG66" s="185"/>
      <c r="DH66" s="185"/>
      <c r="DI66" s="185"/>
      <c r="DJ66" s="185"/>
      <c r="DK66" s="185"/>
      <c r="DL66" s="185"/>
      <c r="DM66" s="185"/>
      <c r="DN66" s="185"/>
      <c r="DO66" s="185"/>
      <c r="DP66" s="185"/>
      <c r="DQ66" s="185"/>
      <c r="DR66" s="185"/>
      <c r="DS66" s="185"/>
      <c r="DT66" s="185"/>
      <c r="DU66" s="185"/>
      <c r="DV66" s="185"/>
      <c r="DW66" s="185"/>
      <c r="DX66" s="185"/>
      <c r="DY66" s="185"/>
      <c r="DZ66" s="185"/>
      <c r="EA66" s="185"/>
      <c r="EB66" s="185"/>
      <c r="EC66" s="185"/>
      <c r="ED66" s="185"/>
      <c r="EE66" s="185"/>
      <c r="EF66" s="185"/>
      <c r="EG66" s="185"/>
      <c r="EH66" s="185"/>
      <c r="EI66" s="185"/>
      <c r="EJ66" s="185"/>
      <c r="EK66" s="185"/>
      <c r="EL66" s="185"/>
      <c r="EM66" s="185"/>
      <c r="EN66" s="185"/>
      <c r="EO66" s="185"/>
      <c r="EP66" s="185"/>
      <c r="EQ66" s="185"/>
      <c r="ER66" s="185"/>
      <c r="ES66" s="185"/>
      <c r="ET66" s="185"/>
      <c r="EU66" s="185"/>
      <c r="EV66" s="185"/>
      <c r="EW66" s="185"/>
      <c r="EX66" s="185"/>
      <c r="EY66" s="185"/>
      <c r="EZ66" s="185"/>
      <c r="FA66" s="185"/>
      <c r="FB66" s="185"/>
      <c r="FC66" s="185"/>
      <c r="FD66" s="185"/>
      <c r="FE66" s="185"/>
      <c r="FF66" s="185"/>
      <c r="FG66" s="185"/>
      <c r="FH66" s="185"/>
      <c r="FI66" s="185"/>
      <c r="FJ66" s="185"/>
      <c r="FK66" s="185"/>
      <c r="FL66" s="185"/>
      <c r="FM66" s="185"/>
      <c r="FN66" s="185"/>
      <c r="FO66" s="185"/>
      <c r="FP66" s="185"/>
      <c r="FQ66" s="185"/>
      <c r="FR66" s="185"/>
      <c r="FS66" s="185"/>
      <c r="FT66" s="185"/>
      <c r="FU66" s="185"/>
      <c r="FV66" s="185"/>
      <c r="FW66" s="185"/>
      <c r="FX66" s="185"/>
      <c r="FY66" s="185"/>
      <c r="FZ66" s="185"/>
      <c r="GA66" s="185"/>
      <c r="GB66" s="185"/>
      <c r="GC66" s="185"/>
      <c r="GD66" s="185"/>
      <c r="GE66" s="185"/>
      <c r="GF66" s="185"/>
      <c r="GG66" s="185"/>
      <c r="GH66" s="185"/>
      <c r="GI66" s="185"/>
      <c r="GJ66" s="185"/>
      <c r="GK66" s="185"/>
      <c r="GL66" s="185"/>
      <c r="GM66" s="185"/>
      <c r="GN66" s="185"/>
      <c r="GO66" s="185"/>
      <c r="GP66" s="185"/>
      <c r="GQ66" s="185"/>
      <c r="GR66" s="185"/>
      <c r="GS66" s="185"/>
      <c r="GT66" s="185"/>
      <c r="GU66" s="185"/>
      <c r="GV66" s="185"/>
      <c r="GW66" s="185"/>
      <c r="GX66" s="185"/>
      <c r="GY66" s="185"/>
      <c r="GZ66" s="185"/>
      <c r="HA66" s="185"/>
      <c r="HB66" s="185"/>
      <c r="HC66" s="185"/>
      <c r="HD66" s="185"/>
      <c r="HE66" s="185"/>
      <c r="HF66" s="185"/>
      <c r="HG66" s="185"/>
      <c r="HH66" s="185"/>
    </row>
    <row r="67" spans="2:216" ht="8.1" customHeight="1">
      <c r="B67" s="101"/>
      <c r="C67" s="101"/>
      <c r="D67" s="101"/>
      <c r="E67" s="101"/>
      <c r="F67" s="101"/>
      <c r="G67" s="101"/>
      <c r="H67" s="101"/>
      <c r="I67" s="101"/>
      <c r="J67" s="101"/>
      <c r="K67" s="101"/>
      <c r="L67" s="101"/>
      <c r="M67" s="101"/>
      <c r="N67" s="537"/>
      <c r="O67" s="101"/>
      <c r="P67" s="101"/>
      <c r="Q67" s="101"/>
      <c r="R67" s="101"/>
      <c r="S67" s="118"/>
      <c r="T67" s="118"/>
      <c r="U67" s="118"/>
      <c r="V67" s="100"/>
      <c r="W67" s="271"/>
      <c r="X67" s="224"/>
      <c r="Y67" s="185"/>
      <c r="Z67" s="118"/>
      <c r="AA67" s="185"/>
      <c r="AB67" s="185"/>
      <c r="AC67" s="185"/>
      <c r="AD67" s="185"/>
      <c r="AE67" s="185"/>
      <c r="AF67" s="185"/>
      <c r="AG67" s="185"/>
      <c r="AH67" s="185"/>
      <c r="AI67" s="185"/>
      <c r="AJ67" s="185"/>
      <c r="AK67" s="185"/>
      <c r="AL67" s="185"/>
      <c r="AM67" s="185"/>
      <c r="AN67" s="185"/>
      <c r="AO67" s="185"/>
      <c r="AP67" s="185"/>
      <c r="AQ67" s="185"/>
      <c r="AR67" s="185"/>
      <c r="AS67" s="185"/>
      <c r="AT67" s="185"/>
      <c r="AU67" s="185"/>
      <c r="AV67" s="185"/>
      <c r="AW67" s="185"/>
      <c r="AX67" s="185"/>
      <c r="AY67" s="185"/>
      <c r="AZ67" s="185"/>
      <c r="BA67" s="185"/>
      <c r="BB67" s="185"/>
      <c r="BC67" s="199" t="s">
        <v>647</v>
      </c>
      <c r="BD67" s="199">
        <f>SUM($U$12:$U$45)*$K$8</f>
        <v>0</v>
      </c>
      <c r="BE67" s="807">
        <f>SUM($U$12:$U$45)+$BD$67</f>
        <v>0</v>
      </c>
      <c r="BF67" s="185"/>
      <c r="BG67" s="185"/>
      <c r="BH67" s="185"/>
      <c r="BI67" s="185"/>
      <c r="BJ67" s="185"/>
      <c r="BK67" s="185"/>
      <c r="BL67" s="185"/>
      <c r="BM67" s="185"/>
      <c r="BN67" s="185"/>
      <c r="BO67" s="185"/>
      <c r="BP67" s="185"/>
      <c r="BQ67" s="185"/>
      <c r="BR67" s="185"/>
      <c r="BS67" s="185"/>
      <c r="BT67" s="185"/>
      <c r="BU67" s="185"/>
      <c r="BV67" s="185"/>
      <c r="BW67" s="185"/>
      <c r="BX67" s="185"/>
      <c r="BY67" s="185"/>
      <c r="BZ67" s="185"/>
      <c r="CA67" s="743"/>
      <c r="CB67" s="185"/>
      <c r="CC67" s="185"/>
      <c r="CD67" s="185"/>
      <c r="CE67" s="185"/>
      <c r="CF67" s="185"/>
      <c r="CG67" s="185"/>
      <c r="CH67" s="185"/>
      <c r="CI67" s="185"/>
      <c r="CJ67" s="185"/>
      <c r="CK67" s="185"/>
      <c r="CL67" s="185"/>
      <c r="CM67" s="185"/>
      <c r="CN67" s="185"/>
      <c r="CO67" s="185"/>
      <c r="CP67" s="185"/>
      <c r="CQ67" s="185"/>
      <c r="CR67" s="185"/>
      <c r="CS67" s="185"/>
      <c r="CT67" s="185"/>
      <c r="CU67" s="185"/>
      <c r="CV67" s="185"/>
      <c r="CW67" s="185"/>
      <c r="CX67" s="185"/>
      <c r="CY67" s="185"/>
      <c r="CZ67" s="185"/>
      <c r="DA67" s="185"/>
      <c r="DB67" s="185"/>
      <c r="DC67" s="185"/>
      <c r="DD67" s="185"/>
      <c r="DE67" s="185"/>
      <c r="DF67" s="185"/>
      <c r="DG67" s="185"/>
      <c r="DH67" s="185"/>
      <c r="DI67" s="185"/>
      <c r="DJ67" s="185"/>
      <c r="DK67" s="185"/>
      <c r="DL67" s="185"/>
      <c r="DM67" s="185"/>
      <c r="DN67" s="185"/>
      <c r="DO67" s="185"/>
      <c r="DP67" s="185"/>
      <c r="DQ67" s="185"/>
      <c r="DR67" s="185"/>
      <c r="DS67" s="185"/>
      <c r="DT67" s="185"/>
      <c r="DU67" s="185"/>
      <c r="DV67" s="185"/>
      <c r="DW67" s="185"/>
      <c r="DX67" s="185"/>
      <c r="DY67" s="185"/>
      <c r="DZ67" s="185"/>
      <c r="EA67" s="185"/>
      <c r="EB67" s="185"/>
      <c r="EC67" s="185"/>
      <c r="ED67" s="185"/>
      <c r="EE67" s="185"/>
      <c r="EF67" s="185"/>
      <c r="EG67" s="185"/>
      <c r="EH67" s="185"/>
      <c r="EI67" s="185"/>
      <c r="EJ67" s="185"/>
      <c r="EK67" s="185"/>
      <c r="EL67" s="185"/>
      <c r="EM67" s="185"/>
      <c r="EN67" s="185"/>
      <c r="EO67" s="185"/>
      <c r="EP67" s="185"/>
      <c r="EQ67" s="185"/>
      <c r="ER67" s="185"/>
      <c r="ES67" s="185"/>
      <c r="ET67" s="185"/>
      <c r="EU67" s="185"/>
      <c r="EV67" s="185"/>
      <c r="EW67" s="185"/>
      <c r="EX67" s="185"/>
      <c r="EY67" s="185"/>
      <c r="EZ67" s="185"/>
      <c r="FA67" s="185"/>
      <c r="FB67" s="185"/>
      <c r="FC67" s="185"/>
      <c r="FD67" s="185"/>
      <c r="FE67" s="185"/>
      <c r="FF67" s="185"/>
      <c r="FG67" s="185"/>
      <c r="FH67" s="185"/>
      <c r="FI67" s="185"/>
      <c r="FJ67" s="185"/>
      <c r="FK67" s="185"/>
      <c r="FL67" s="185"/>
      <c r="FM67" s="185"/>
      <c r="FN67" s="185"/>
      <c r="FO67" s="185"/>
      <c r="FP67" s="185"/>
      <c r="FQ67" s="185"/>
      <c r="FR67" s="185"/>
      <c r="FS67" s="185"/>
      <c r="FT67" s="185"/>
      <c r="FU67" s="185"/>
      <c r="FV67" s="185"/>
      <c r="FW67" s="185"/>
      <c r="FX67" s="185"/>
      <c r="FY67" s="185"/>
      <c r="FZ67" s="185"/>
      <c r="GA67" s="185"/>
      <c r="GB67" s="185"/>
      <c r="GC67" s="185"/>
      <c r="GD67" s="185"/>
      <c r="GE67" s="185"/>
      <c r="GF67" s="185"/>
      <c r="GG67" s="185"/>
      <c r="GH67" s="185"/>
      <c r="GI67" s="185"/>
      <c r="GJ67" s="185"/>
      <c r="GK67" s="185"/>
      <c r="GL67" s="185"/>
      <c r="GM67" s="185"/>
      <c r="GN67" s="185"/>
      <c r="GO67" s="185"/>
      <c r="GP67" s="185"/>
      <c r="GQ67" s="185"/>
      <c r="GR67" s="185"/>
      <c r="GS67" s="185"/>
      <c r="GT67" s="185"/>
      <c r="GU67" s="185"/>
      <c r="GV67" s="185"/>
      <c r="GW67" s="185"/>
      <c r="GX67" s="185"/>
      <c r="GY67" s="185"/>
      <c r="GZ67" s="185"/>
      <c r="HA67" s="185"/>
      <c r="HB67" s="185"/>
      <c r="HC67" s="185"/>
      <c r="HD67" s="185"/>
      <c r="HE67" s="185"/>
      <c r="HF67" s="185"/>
      <c r="HG67" s="185"/>
      <c r="HH67" s="185"/>
    </row>
    <row r="68" spans="2:216" ht="26.25" customHeight="1">
      <c r="B68" s="101"/>
      <c r="C68" s="101"/>
      <c r="D68" s="101"/>
      <c r="E68" s="101"/>
      <c r="F68" s="101"/>
      <c r="G68" s="101"/>
      <c r="H68" s="101"/>
      <c r="I68" s="101"/>
      <c r="J68" s="101"/>
      <c r="K68" s="101"/>
      <c r="L68" s="101"/>
      <c r="M68" s="101"/>
      <c r="O68" s="633">
        <f>IF(TYPOLOGY="Bridge", 'Default Values'!$AK$9, 'Default Values'!$AL$9)</f>
        <v>200</v>
      </c>
      <c r="P68" s="101"/>
      <c r="Q68" s="101"/>
      <c r="R68" s="101"/>
      <c r="S68" s="118"/>
      <c r="T68" s="118"/>
      <c r="U68" s="118"/>
      <c r="V68" s="269"/>
      <c r="W68" s="516" t="s">
        <v>158</v>
      </c>
      <c r="X68" s="224"/>
      <c r="Y68" s="185"/>
      <c r="Z68" s="118"/>
      <c r="AA68" s="185"/>
      <c r="AB68" s="185"/>
      <c r="AC68" s="185"/>
      <c r="AD68" s="185"/>
      <c r="AE68" s="185"/>
      <c r="AF68" s="185"/>
      <c r="AG68" s="185"/>
      <c r="AH68" s="185"/>
      <c r="AI68" s="185"/>
      <c r="AJ68" s="185"/>
      <c r="AK68" s="185"/>
      <c r="AL68" s="185"/>
      <c r="AM68" s="185"/>
      <c r="AN68" s="185"/>
      <c r="AO68" s="185"/>
      <c r="AP68" s="185"/>
      <c r="AQ68" s="185"/>
      <c r="AR68" s="185"/>
      <c r="AS68" s="185"/>
      <c r="AT68" s="185"/>
      <c r="AU68" s="185"/>
      <c r="AV68" s="185"/>
      <c r="AW68" s="185"/>
      <c r="AX68" s="185"/>
      <c r="AY68" s="185"/>
      <c r="AZ68" s="185"/>
      <c r="BA68" s="185"/>
      <c r="BB68" s="185"/>
      <c r="BC68" s="199" t="s">
        <v>648</v>
      </c>
      <c r="BD68" s="199">
        <f>SUM($V$12:$V$45)*$K$8</f>
        <v>0</v>
      </c>
      <c r="BE68" s="807">
        <f>SUM($V$12:$V$45)+$BD$68</f>
        <v>0</v>
      </c>
      <c r="BF68" s="185"/>
      <c r="BG68" s="185"/>
      <c r="BH68" s="185"/>
      <c r="BI68" s="185"/>
      <c r="BJ68" s="185"/>
      <c r="BK68" s="185"/>
      <c r="BL68" s="185"/>
      <c r="BM68" s="185"/>
      <c r="BN68" s="185"/>
      <c r="BO68" s="185"/>
      <c r="BP68" s="185"/>
      <c r="BQ68" s="185"/>
      <c r="BR68" s="185"/>
      <c r="BS68" s="185"/>
      <c r="BT68" s="185"/>
      <c r="BU68" s="185"/>
      <c r="BV68" s="185"/>
      <c r="BW68" s="185"/>
      <c r="BX68" s="185"/>
      <c r="BY68" s="185"/>
      <c r="BZ68" s="185"/>
      <c r="CA68" s="743"/>
      <c r="CB68" s="185"/>
      <c r="CC68" s="185"/>
      <c r="CD68" s="185"/>
      <c r="CE68" s="185"/>
      <c r="CF68" s="185"/>
      <c r="CG68" s="185"/>
      <c r="CH68" s="185"/>
      <c r="CI68" s="185"/>
      <c r="CJ68" s="185"/>
      <c r="CK68" s="185"/>
      <c r="CL68" s="185"/>
      <c r="CM68" s="185"/>
      <c r="CN68" s="185"/>
      <c r="CO68" s="185"/>
      <c r="CP68" s="185"/>
      <c r="CQ68" s="185"/>
      <c r="CR68" s="185"/>
      <c r="CS68" s="185"/>
      <c r="CT68" s="185"/>
      <c r="CU68" s="185"/>
      <c r="CV68" s="185"/>
      <c r="CW68" s="185"/>
      <c r="CX68" s="185"/>
      <c r="CY68" s="185"/>
      <c r="CZ68" s="185"/>
      <c r="DA68" s="185"/>
      <c r="DB68" s="185"/>
      <c r="DC68" s="185"/>
      <c r="DD68" s="185"/>
      <c r="DE68" s="185"/>
      <c r="DF68" s="185"/>
      <c r="DG68" s="185"/>
      <c r="DH68" s="185"/>
      <c r="DI68" s="185"/>
      <c r="DJ68" s="185"/>
      <c r="DK68" s="185"/>
      <c r="DL68" s="185"/>
      <c r="DM68" s="185"/>
      <c r="DN68" s="185"/>
      <c r="DO68" s="185"/>
      <c r="DP68" s="185"/>
      <c r="DQ68" s="185"/>
      <c r="DR68" s="185"/>
      <c r="DS68" s="185"/>
      <c r="DT68" s="185"/>
      <c r="DU68" s="185"/>
      <c r="DV68" s="185"/>
      <c r="DW68" s="185"/>
      <c r="DX68" s="185"/>
      <c r="DY68" s="185"/>
      <c r="DZ68" s="185"/>
      <c r="EA68" s="185"/>
      <c r="EB68" s="185"/>
      <c r="EC68" s="185"/>
      <c r="ED68" s="185"/>
      <c r="EE68" s="185"/>
      <c r="EF68" s="185"/>
      <c r="EG68" s="185"/>
      <c r="EH68" s="185"/>
      <c r="EI68" s="185"/>
      <c r="EJ68" s="185"/>
      <c r="EK68" s="185"/>
      <c r="EL68" s="185"/>
      <c r="EM68" s="185"/>
      <c r="EN68" s="185"/>
      <c r="EO68" s="185"/>
      <c r="EP68" s="185"/>
      <c r="EQ68" s="185"/>
      <c r="ER68" s="185"/>
      <c r="ES68" s="185"/>
      <c r="ET68" s="185"/>
      <c r="EU68" s="185"/>
      <c r="EV68" s="185"/>
      <c r="EW68" s="185"/>
      <c r="EX68" s="185"/>
      <c r="EY68" s="185"/>
      <c r="EZ68" s="185"/>
      <c r="FA68" s="185"/>
      <c r="FB68" s="185"/>
      <c r="FC68" s="185"/>
      <c r="FD68" s="185"/>
      <c r="FE68" s="185"/>
      <c r="FF68" s="185"/>
      <c r="FG68" s="185"/>
      <c r="FH68" s="185"/>
      <c r="FI68" s="185"/>
      <c r="FJ68" s="185"/>
      <c r="FK68" s="185"/>
      <c r="FL68" s="185"/>
      <c r="FM68" s="185"/>
      <c r="FN68" s="185"/>
      <c r="FO68" s="185"/>
      <c r="FP68" s="185"/>
      <c r="FQ68" s="185"/>
      <c r="FR68" s="185"/>
      <c r="FS68" s="185"/>
      <c r="FT68" s="185"/>
      <c r="FU68" s="185"/>
      <c r="FV68" s="185"/>
      <c r="FW68" s="185"/>
      <c r="FX68" s="185"/>
      <c r="FY68" s="185"/>
      <c r="FZ68" s="185"/>
      <c r="GA68" s="185"/>
      <c r="GB68" s="185"/>
      <c r="GC68" s="185"/>
      <c r="GD68" s="185"/>
      <c r="GE68" s="185"/>
      <c r="GF68" s="185"/>
      <c r="GG68" s="185"/>
      <c r="GH68" s="185"/>
      <c r="GI68" s="185"/>
      <c r="GJ68" s="185"/>
      <c r="GK68" s="185"/>
      <c r="GL68" s="185"/>
      <c r="GM68" s="185"/>
      <c r="GN68" s="185"/>
      <c r="GO68" s="185"/>
      <c r="GP68" s="185"/>
      <c r="GQ68" s="185"/>
      <c r="GR68" s="185"/>
      <c r="GS68" s="185"/>
      <c r="GT68" s="185"/>
      <c r="GU68" s="185"/>
      <c r="GV68" s="185"/>
      <c r="GW68" s="185"/>
      <c r="GX68" s="185"/>
      <c r="GY68" s="185"/>
      <c r="GZ68" s="185"/>
      <c r="HA68" s="185"/>
      <c r="HB68" s="185"/>
      <c r="HC68" s="185"/>
      <c r="HD68" s="185"/>
      <c r="HE68" s="185"/>
      <c r="HF68" s="185"/>
      <c r="HG68" s="185"/>
      <c r="HH68" s="185"/>
    </row>
    <row r="69" spans="2:216" ht="9.6" customHeight="1">
      <c r="B69" s="101"/>
      <c r="C69" s="101"/>
      <c r="D69" s="101"/>
      <c r="E69" s="101"/>
      <c r="F69" s="101"/>
      <c r="G69" s="101"/>
      <c r="H69" s="101"/>
      <c r="I69" s="101"/>
      <c r="J69" s="101"/>
      <c r="K69" s="101"/>
      <c r="L69" s="101"/>
      <c r="M69" s="101"/>
      <c r="N69" s="537"/>
      <c r="O69" s="101"/>
      <c r="P69" s="101"/>
      <c r="Q69" s="101"/>
      <c r="R69" s="101"/>
      <c r="S69" s="118"/>
      <c r="T69" s="118"/>
      <c r="U69" s="118"/>
      <c r="V69" s="100"/>
      <c r="W69" s="271"/>
      <c r="X69" s="224"/>
      <c r="Y69" s="185"/>
      <c r="Z69" s="118"/>
      <c r="AA69" s="185"/>
      <c r="AB69" s="185"/>
      <c r="AC69" s="185"/>
      <c r="AD69" s="185"/>
      <c r="AE69" s="185"/>
      <c r="AF69" s="185"/>
      <c r="AG69" s="185"/>
      <c r="AH69" s="185"/>
      <c r="AI69" s="185"/>
      <c r="AJ69" s="185"/>
      <c r="AK69" s="185"/>
      <c r="AL69" s="185"/>
      <c r="AM69" s="185"/>
      <c r="AN69" s="185"/>
      <c r="AO69" s="185"/>
      <c r="AP69" s="185"/>
      <c r="AQ69" s="185"/>
      <c r="AR69" s="185"/>
      <c r="AS69" s="185"/>
      <c r="AT69" s="185"/>
      <c r="AU69" s="185"/>
      <c r="AV69" s="185"/>
      <c r="AW69" s="185"/>
      <c r="AX69" s="185"/>
      <c r="AY69" s="185"/>
      <c r="AZ69" s="185"/>
      <c r="BA69" s="185"/>
      <c r="BB69" s="185"/>
      <c r="BC69" s="185"/>
      <c r="BD69" s="185"/>
      <c r="BE69" s="185"/>
      <c r="BF69" s="185"/>
      <c r="BG69" s="185"/>
      <c r="BH69" s="185"/>
      <c r="BI69" s="185"/>
      <c r="BJ69" s="185"/>
      <c r="BK69" s="185"/>
      <c r="BL69" s="185"/>
      <c r="BM69" s="185"/>
      <c r="BN69" s="185"/>
      <c r="BO69" s="185"/>
      <c r="BP69" s="185"/>
      <c r="BQ69" s="185"/>
      <c r="BR69" s="185"/>
      <c r="BS69" s="185"/>
      <c r="BT69" s="185"/>
      <c r="BU69" s="185"/>
      <c r="BV69" s="185"/>
      <c r="BW69" s="185"/>
      <c r="BX69" s="185"/>
      <c r="BY69" s="185"/>
      <c r="BZ69" s="185"/>
      <c r="CA69" s="743"/>
      <c r="CB69" s="185"/>
      <c r="CC69" s="185"/>
      <c r="CD69" s="185"/>
      <c r="CE69" s="185"/>
      <c r="CF69" s="185"/>
      <c r="CG69" s="185"/>
      <c r="CH69" s="185"/>
      <c r="CI69" s="185"/>
      <c r="CJ69" s="185"/>
      <c r="CK69" s="185"/>
      <c r="CL69" s="185"/>
      <c r="CM69" s="185"/>
      <c r="CN69" s="185"/>
      <c r="CO69" s="185"/>
      <c r="CP69" s="185"/>
      <c r="CQ69" s="185"/>
      <c r="CR69" s="185"/>
      <c r="CS69" s="185"/>
      <c r="CT69" s="185"/>
      <c r="CU69" s="185"/>
      <c r="CV69" s="185"/>
      <c r="CW69" s="185"/>
      <c r="CX69" s="185"/>
      <c r="CY69" s="185"/>
      <c r="CZ69" s="185"/>
      <c r="DA69" s="185"/>
      <c r="DB69" s="185"/>
      <c r="DC69" s="185"/>
      <c r="DD69" s="185"/>
      <c r="DE69" s="185"/>
      <c r="DF69" s="185"/>
      <c r="DG69" s="185"/>
      <c r="DH69" s="185"/>
      <c r="DI69" s="185"/>
      <c r="DJ69" s="185"/>
      <c r="DK69" s="185"/>
      <c r="DL69" s="185"/>
      <c r="DM69" s="185"/>
      <c r="DN69" s="185"/>
      <c r="DO69" s="185"/>
      <c r="DP69" s="185"/>
      <c r="DQ69" s="185"/>
      <c r="DR69" s="185"/>
      <c r="DS69" s="185"/>
      <c r="DT69" s="185"/>
      <c r="DU69" s="185"/>
      <c r="DV69" s="185"/>
      <c r="DW69" s="185"/>
      <c r="DX69" s="185"/>
      <c r="DY69" s="185"/>
      <c r="DZ69" s="185"/>
      <c r="EA69" s="185"/>
      <c r="EB69" s="185"/>
      <c r="EC69" s="185"/>
      <c r="ED69" s="185"/>
      <c r="EE69" s="185"/>
      <c r="EF69" s="185"/>
      <c r="EG69" s="185"/>
      <c r="EH69" s="185"/>
      <c r="EI69" s="185"/>
      <c r="EJ69" s="185"/>
      <c r="EK69" s="185"/>
      <c r="EL69" s="185"/>
      <c r="EM69" s="185"/>
      <c r="EN69" s="185"/>
      <c r="EO69" s="185"/>
      <c r="EP69" s="185"/>
      <c r="EQ69" s="185"/>
      <c r="ER69" s="185"/>
      <c r="ES69" s="185"/>
      <c r="ET69" s="185"/>
      <c r="EU69" s="185"/>
      <c r="EV69" s="185"/>
      <c r="EW69" s="185"/>
      <c r="EX69" s="185"/>
      <c r="EY69" s="185"/>
      <c r="EZ69" s="185"/>
      <c r="FA69" s="185"/>
      <c r="FB69" s="185"/>
      <c r="FC69" s="185"/>
      <c r="FD69" s="185"/>
      <c r="FE69" s="185"/>
      <c r="FF69" s="185"/>
      <c r="FG69" s="185"/>
      <c r="FH69" s="185"/>
      <c r="FI69" s="185"/>
      <c r="FJ69" s="185"/>
      <c r="FK69" s="185"/>
      <c r="FL69" s="185"/>
      <c r="FM69" s="185"/>
      <c r="FN69" s="185"/>
      <c r="FO69" s="185"/>
      <c r="FP69" s="185"/>
      <c r="FQ69" s="185"/>
      <c r="FR69" s="185"/>
      <c r="FS69" s="185"/>
      <c r="FT69" s="185"/>
      <c r="FU69" s="185"/>
      <c r="FV69" s="185"/>
      <c r="FW69" s="185"/>
      <c r="FX69" s="185"/>
      <c r="FY69" s="185"/>
      <c r="FZ69" s="185"/>
      <c r="GA69" s="185"/>
      <c r="GB69" s="185"/>
      <c r="GC69" s="185"/>
      <c r="GD69" s="185"/>
      <c r="GE69" s="185"/>
      <c r="GF69" s="185"/>
      <c r="GG69" s="185"/>
      <c r="GH69" s="185"/>
      <c r="GI69" s="185"/>
      <c r="GJ69" s="185"/>
      <c r="GK69" s="185"/>
      <c r="GL69" s="185"/>
      <c r="GM69" s="185"/>
      <c r="GN69" s="185"/>
      <c r="GO69" s="185"/>
      <c r="GP69" s="185"/>
      <c r="GQ69" s="185"/>
      <c r="GR69" s="185"/>
      <c r="GS69" s="185"/>
      <c r="GT69" s="185"/>
      <c r="GU69" s="185"/>
      <c r="GV69" s="185"/>
      <c r="GW69" s="185"/>
      <c r="GX69" s="185"/>
      <c r="GY69" s="185"/>
      <c r="GZ69" s="185"/>
      <c r="HA69" s="185"/>
      <c r="HB69" s="185"/>
      <c r="HC69" s="185"/>
      <c r="HD69" s="185"/>
      <c r="HE69" s="185"/>
      <c r="HF69" s="185"/>
      <c r="HG69" s="185"/>
      <c r="HH69" s="185"/>
    </row>
    <row r="70" spans="2:216" ht="25.5" customHeight="1">
      <c r="B70" s="101"/>
      <c r="C70" s="101"/>
      <c r="D70" s="101"/>
      <c r="E70" s="101"/>
      <c r="F70" s="101"/>
      <c r="G70" s="101"/>
      <c r="H70" s="101"/>
      <c r="I70" s="101"/>
      <c r="J70" s="101"/>
      <c r="K70" s="101"/>
      <c r="L70" s="101"/>
      <c r="M70" s="101"/>
      <c r="O70" s="633">
        <f>IF(TYPOLOGY="Bridge", 'Default Values'!$AK$10, 'Default Values'!$AL$10)</f>
        <v>250</v>
      </c>
      <c r="P70" s="101"/>
      <c r="Q70" s="101"/>
      <c r="R70" s="101"/>
      <c r="S70" s="118"/>
      <c r="T70" s="118"/>
      <c r="U70" s="118"/>
      <c r="V70" s="269"/>
      <c r="W70" s="516" t="s">
        <v>11</v>
      </c>
      <c r="X70" s="224"/>
      <c r="Y70" s="185"/>
      <c r="Z70" s="118"/>
      <c r="AA70" s="185"/>
      <c r="AB70" s="185"/>
      <c r="AC70" s="185"/>
      <c r="AD70" s="185"/>
      <c r="AE70" s="185"/>
      <c r="AF70" s="185"/>
      <c r="AG70" s="185"/>
      <c r="AH70" s="185"/>
      <c r="AI70" s="185"/>
      <c r="AJ70" s="185"/>
      <c r="AK70" s="185"/>
      <c r="AL70" s="185"/>
      <c r="AM70" s="185"/>
      <c r="AN70" s="185"/>
      <c r="AO70" s="185"/>
      <c r="AP70" s="185"/>
      <c r="AQ70" s="185"/>
      <c r="AR70" s="185"/>
      <c r="AS70" s="185"/>
      <c r="AT70" s="185"/>
      <c r="AU70" s="185"/>
      <c r="AV70" s="185"/>
      <c r="AW70" s="185"/>
      <c r="AX70" s="185"/>
      <c r="AY70" s="185"/>
      <c r="AZ70" s="185"/>
      <c r="BA70" s="185"/>
      <c r="BB70" s="185"/>
      <c r="BC70" s="185"/>
      <c r="BD70" s="185"/>
      <c r="BE70" s="185"/>
      <c r="BF70" s="185"/>
      <c r="BG70" s="185"/>
      <c r="BH70" s="185"/>
      <c r="BI70" s="185"/>
      <c r="BJ70" s="185"/>
      <c r="BK70" s="185"/>
      <c r="BL70" s="185"/>
      <c r="BM70" s="185"/>
      <c r="BN70" s="185"/>
      <c r="BO70" s="185"/>
      <c r="BP70" s="185"/>
      <c r="BQ70" s="185"/>
      <c r="BR70" s="185"/>
      <c r="BS70" s="185"/>
      <c r="BT70" s="185"/>
      <c r="BU70" s="185"/>
      <c r="BV70" s="185"/>
      <c r="BW70" s="185"/>
      <c r="BX70" s="185"/>
      <c r="BY70" s="185"/>
      <c r="BZ70" s="185"/>
      <c r="CA70" s="743"/>
      <c r="CB70" s="185"/>
      <c r="CC70" s="185"/>
      <c r="CD70" s="185"/>
      <c r="CE70" s="185"/>
      <c r="CF70" s="185"/>
      <c r="CG70" s="185"/>
      <c r="CH70" s="185"/>
      <c r="CI70" s="185"/>
      <c r="CJ70" s="185"/>
      <c r="CK70" s="185"/>
      <c r="CL70" s="185"/>
      <c r="CM70" s="185"/>
      <c r="CN70" s="185"/>
      <c r="CO70" s="185"/>
      <c r="CP70" s="185"/>
      <c r="CQ70" s="185"/>
      <c r="CR70" s="185"/>
      <c r="CS70" s="185"/>
      <c r="CT70" s="185"/>
      <c r="CU70" s="185"/>
      <c r="CV70" s="185"/>
      <c r="CW70" s="185"/>
      <c r="CX70" s="185"/>
      <c r="CY70" s="185"/>
      <c r="CZ70" s="185"/>
      <c r="DA70" s="185"/>
      <c r="DB70" s="185"/>
      <c r="DC70" s="185"/>
      <c r="DD70" s="185"/>
      <c r="DE70" s="185"/>
      <c r="DF70" s="185"/>
      <c r="DG70" s="185"/>
      <c r="DH70" s="185"/>
      <c r="DI70" s="185"/>
      <c r="DJ70" s="185"/>
      <c r="DK70" s="185"/>
      <c r="DL70" s="185"/>
      <c r="DM70" s="185"/>
      <c r="DN70" s="185"/>
      <c r="DO70" s="185"/>
      <c r="DP70" s="185"/>
      <c r="DQ70" s="185"/>
      <c r="DR70" s="185"/>
      <c r="DS70" s="185"/>
      <c r="DT70" s="185"/>
      <c r="DU70" s="185"/>
      <c r="DV70" s="185"/>
      <c r="DW70" s="185"/>
      <c r="DX70" s="185"/>
      <c r="DY70" s="185"/>
      <c r="DZ70" s="185"/>
      <c r="EA70" s="185"/>
      <c r="EB70" s="185"/>
      <c r="EC70" s="185"/>
      <c r="ED70" s="185"/>
      <c r="EE70" s="185"/>
      <c r="EF70" s="185"/>
      <c r="EG70" s="185"/>
      <c r="EH70" s="185"/>
      <c r="EI70" s="185"/>
      <c r="EJ70" s="185"/>
      <c r="EK70" s="185"/>
      <c r="EL70" s="185"/>
      <c r="EM70" s="185"/>
      <c r="EN70" s="185"/>
      <c r="EO70" s="185"/>
      <c r="EP70" s="185"/>
      <c r="EQ70" s="185"/>
      <c r="ER70" s="185"/>
      <c r="ES70" s="185"/>
      <c r="ET70" s="185"/>
      <c r="EU70" s="185"/>
      <c r="EV70" s="185"/>
      <c r="EW70" s="185"/>
      <c r="EX70" s="185"/>
      <c r="EY70" s="185"/>
      <c r="EZ70" s="185"/>
      <c r="FA70" s="185"/>
      <c r="FB70" s="185"/>
      <c r="FC70" s="185"/>
      <c r="FD70" s="185"/>
      <c r="FE70" s="185"/>
      <c r="FF70" s="185"/>
      <c r="FG70" s="185"/>
      <c r="FH70" s="185"/>
      <c r="FI70" s="185"/>
      <c r="FJ70" s="185"/>
      <c r="FK70" s="185"/>
      <c r="FL70" s="185"/>
      <c r="FM70" s="185"/>
      <c r="FN70" s="185"/>
      <c r="FO70" s="185"/>
      <c r="FP70" s="185"/>
      <c r="FQ70" s="185"/>
      <c r="FR70" s="185"/>
      <c r="FS70" s="185"/>
      <c r="FT70" s="185"/>
      <c r="FU70" s="185"/>
      <c r="FV70" s="185"/>
      <c r="FW70" s="185"/>
      <c r="FX70" s="185"/>
      <c r="FY70" s="185"/>
      <c r="FZ70" s="185"/>
      <c r="GA70" s="185"/>
      <c r="GB70" s="185"/>
      <c r="GC70" s="185"/>
      <c r="GD70" s="185"/>
      <c r="GE70" s="185"/>
      <c r="GF70" s="185"/>
      <c r="GG70" s="185"/>
      <c r="GH70" s="185"/>
      <c r="GI70" s="185"/>
      <c r="GJ70" s="185"/>
      <c r="GK70" s="185"/>
      <c r="GL70" s="185"/>
      <c r="GM70" s="185"/>
      <c r="GN70" s="185"/>
      <c r="GO70" s="185"/>
      <c r="GP70" s="185"/>
      <c r="GQ70" s="185"/>
      <c r="GR70" s="185"/>
      <c r="GS70" s="185"/>
      <c r="GT70" s="185"/>
      <c r="GU70" s="185"/>
      <c r="GV70" s="185"/>
      <c r="GW70" s="185"/>
      <c r="GX70" s="185"/>
      <c r="GY70" s="185"/>
      <c r="GZ70" s="185"/>
      <c r="HA70" s="185"/>
      <c r="HB70" s="185"/>
      <c r="HC70" s="185"/>
      <c r="HD70" s="185"/>
      <c r="HE70" s="185"/>
      <c r="HF70" s="185"/>
      <c r="HG70" s="185"/>
      <c r="HH70" s="185"/>
    </row>
    <row r="71" spans="2:216" ht="9.6" customHeight="1">
      <c r="B71" s="101"/>
      <c r="C71" s="101"/>
      <c r="D71" s="101"/>
      <c r="E71" s="101"/>
      <c r="F71" s="101"/>
      <c r="G71" s="101"/>
      <c r="H71" s="101"/>
      <c r="I71" s="101"/>
      <c r="J71" s="101"/>
      <c r="K71" s="101"/>
      <c r="L71" s="101"/>
      <c r="M71" s="101"/>
      <c r="N71" s="537"/>
      <c r="O71" s="101"/>
      <c r="P71" s="101"/>
      <c r="Q71" s="101"/>
      <c r="R71" s="101"/>
      <c r="S71" s="118"/>
      <c r="T71" s="118"/>
      <c r="U71" s="118"/>
      <c r="V71" s="100"/>
      <c r="W71" s="271"/>
      <c r="X71" s="224"/>
      <c r="Y71" s="185"/>
      <c r="Z71" s="118"/>
      <c r="AA71" s="185"/>
      <c r="AB71" s="185"/>
      <c r="AC71" s="185"/>
      <c r="AD71" s="185"/>
      <c r="AE71" s="185"/>
      <c r="AF71" s="185"/>
      <c r="AG71" s="185"/>
      <c r="AH71" s="185"/>
      <c r="AI71" s="185"/>
      <c r="AJ71" s="185"/>
      <c r="AK71" s="185"/>
      <c r="AL71" s="185"/>
      <c r="AM71" s="185"/>
      <c r="AN71" s="185"/>
      <c r="AO71" s="185"/>
      <c r="AP71" s="185"/>
      <c r="AQ71" s="185"/>
      <c r="AR71" s="185"/>
      <c r="AS71" s="185"/>
      <c r="AT71" s="185"/>
      <c r="AU71" s="185"/>
      <c r="AV71" s="185"/>
      <c r="AW71" s="185"/>
      <c r="AX71" s="185"/>
      <c r="AY71" s="185"/>
      <c r="AZ71" s="185"/>
      <c r="BA71" s="185"/>
      <c r="BB71" s="185"/>
      <c r="BC71" s="185"/>
      <c r="BD71" s="185"/>
      <c r="BE71" s="185"/>
      <c r="BF71" s="185"/>
      <c r="BG71" s="185"/>
      <c r="BH71" s="185"/>
      <c r="BI71" s="185"/>
      <c r="BJ71" s="185"/>
      <c r="BK71" s="185"/>
      <c r="BL71" s="185"/>
      <c r="BM71" s="185"/>
      <c r="BN71" s="185"/>
      <c r="BO71" s="185"/>
      <c r="BP71" s="185"/>
      <c r="BQ71" s="185"/>
      <c r="BR71" s="185"/>
      <c r="BS71" s="185"/>
      <c r="BT71" s="185"/>
      <c r="BU71" s="185"/>
      <c r="BV71" s="185"/>
      <c r="BW71" s="185"/>
      <c r="BX71" s="185"/>
      <c r="BY71" s="185"/>
      <c r="BZ71" s="185"/>
      <c r="CA71" s="743"/>
      <c r="CB71" s="185"/>
      <c r="CC71" s="185"/>
      <c r="CD71" s="185"/>
      <c r="CE71" s="185"/>
      <c r="CF71" s="185"/>
      <c r="CG71" s="185"/>
      <c r="CH71" s="185"/>
      <c r="CI71" s="185"/>
      <c r="CJ71" s="185"/>
      <c r="CK71" s="185"/>
      <c r="CL71" s="185"/>
      <c r="CM71" s="185"/>
      <c r="CN71" s="185"/>
      <c r="CO71" s="185"/>
      <c r="CP71" s="185"/>
      <c r="CQ71" s="185"/>
      <c r="CR71" s="185"/>
      <c r="CS71" s="185"/>
      <c r="CT71" s="185"/>
      <c r="CU71" s="185"/>
      <c r="CV71" s="185"/>
      <c r="CW71" s="185"/>
      <c r="CX71" s="185"/>
      <c r="CY71" s="185"/>
      <c r="CZ71" s="185"/>
      <c r="DA71" s="185"/>
      <c r="DB71" s="185"/>
      <c r="DC71" s="185"/>
      <c r="DD71" s="185"/>
      <c r="DE71" s="185"/>
      <c r="DF71" s="185"/>
      <c r="DG71" s="185"/>
      <c r="DH71" s="185"/>
      <c r="DI71" s="185"/>
      <c r="DJ71" s="185"/>
      <c r="DK71" s="185"/>
      <c r="DL71" s="185"/>
      <c r="DM71" s="185"/>
      <c r="DN71" s="185"/>
      <c r="DO71" s="185"/>
      <c r="DP71" s="185"/>
      <c r="DQ71" s="185"/>
      <c r="DR71" s="185"/>
      <c r="DS71" s="185"/>
      <c r="DT71" s="185"/>
      <c r="DU71" s="185"/>
      <c r="DV71" s="185"/>
      <c r="DW71" s="185"/>
      <c r="DX71" s="185"/>
      <c r="DY71" s="185"/>
      <c r="DZ71" s="185"/>
      <c r="EA71" s="185"/>
      <c r="EB71" s="185"/>
      <c r="EC71" s="185"/>
      <c r="ED71" s="185"/>
      <c r="EE71" s="185"/>
      <c r="EF71" s="185"/>
      <c r="EG71" s="185"/>
      <c r="EH71" s="185"/>
      <c r="EI71" s="185"/>
      <c r="EJ71" s="185"/>
      <c r="EK71" s="185"/>
      <c r="EL71" s="185"/>
      <c r="EM71" s="185"/>
      <c r="EN71" s="185"/>
      <c r="EO71" s="185"/>
      <c r="EP71" s="185"/>
      <c r="EQ71" s="185"/>
      <c r="ER71" s="185"/>
      <c r="ES71" s="185"/>
      <c r="ET71" s="185"/>
      <c r="EU71" s="185"/>
      <c r="EV71" s="185"/>
      <c r="EW71" s="185"/>
      <c r="EX71" s="185"/>
      <c r="EY71" s="185"/>
      <c r="EZ71" s="185"/>
      <c r="FA71" s="185"/>
      <c r="FB71" s="185"/>
      <c r="FC71" s="185"/>
      <c r="FD71" s="185"/>
      <c r="FE71" s="185"/>
      <c r="FF71" s="185"/>
      <c r="FG71" s="185"/>
      <c r="FH71" s="185"/>
      <c r="FI71" s="185"/>
      <c r="FJ71" s="185"/>
      <c r="FK71" s="185"/>
      <c r="FL71" s="185"/>
      <c r="FM71" s="185"/>
      <c r="FN71" s="185"/>
      <c r="FO71" s="185"/>
      <c r="FP71" s="185"/>
      <c r="FQ71" s="185"/>
      <c r="FR71" s="185"/>
      <c r="FS71" s="185"/>
      <c r="FT71" s="185"/>
      <c r="FU71" s="185"/>
      <c r="FV71" s="185"/>
      <c r="FW71" s="185"/>
      <c r="FX71" s="185"/>
      <c r="FY71" s="185"/>
      <c r="FZ71" s="185"/>
      <c r="GA71" s="185"/>
      <c r="GB71" s="185"/>
      <c r="GC71" s="185"/>
      <c r="GD71" s="185"/>
      <c r="GE71" s="185"/>
      <c r="GF71" s="185"/>
      <c r="GG71" s="185"/>
      <c r="GH71" s="185"/>
      <c r="GI71" s="185"/>
      <c r="GJ71" s="185"/>
      <c r="GK71" s="185"/>
      <c r="GL71" s="185"/>
      <c r="GM71" s="185"/>
      <c r="GN71" s="185"/>
      <c r="GO71" s="185"/>
      <c r="GP71" s="185"/>
      <c r="GQ71" s="185"/>
      <c r="GR71" s="185"/>
      <c r="GS71" s="185"/>
      <c r="GT71" s="185"/>
      <c r="GU71" s="185"/>
      <c r="GV71" s="185"/>
      <c r="GW71" s="185"/>
      <c r="GX71" s="185"/>
      <c r="GY71" s="185"/>
      <c r="GZ71" s="185"/>
      <c r="HA71" s="185"/>
      <c r="HB71" s="185"/>
      <c r="HC71" s="185"/>
      <c r="HD71" s="185"/>
      <c r="HE71" s="185"/>
      <c r="HF71" s="185"/>
      <c r="HG71" s="185"/>
      <c r="HH71" s="185"/>
    </row>
    <row r="72" spans="2:216" ht="27" customHeight="1">
      <c r="B72" s="101"/>
      <c r="C72" s="101"/>
      <c r="D72" s="101"/>
      <c r="E72" s="101"/>
      <c r="F72" s="101"/>
      <c r="G72" s="101"/>
      <c r="H72" s="101"/>
      <c r="I72" s="101"/>
      <c r="J72" s="101"/>
      <c r="K72" s="101"/>
      <c r="L72" s="101"/>
      <c r="M72" s="101"/>
      <c r="O72" s="633">
        <f>IF(TYPOLOGY="Bridge", 'Default Values'!$AK$11, 'Default Values'!$AL$11)</f>
        <v>300</v>
      </c>
      <c r="P72" s="101"/>
      <c r="Q72" s="101"/>
      <c r="R72" s="101"/>
      <c r="S72" s="118"/>
      <c r="T72" s="118"/>
      <c r="U72" s="118"/>
      <c r="V72" s="269"/>
      <c r="W72" s="516" t="s">
        <v>111</v>
      </c>
      <c r="X72" s="224"/>
      <c r="Y72" s="185"/>
      <c r="Z72" s="118"/>
      <c r="AA72" s="185"/>
      <c r="AB72" s="185"/>
      <c r="AC72" s="185"/>
      <c r="AD72" s="185"/>
      <c r="AE72" s="185"/>
      <c r="AF72" s="185"/>
      <c r="AG72" s="185"/>
      <c r="AH72" s="185"/>
      <c r="AI72" s="185"/>
      <c r="AJ72" s="185"/>
      <c r="AK72" s="185"/>
      <c r="AL72" s="185"/>
      <c r="AM72" s="185"/>
      <c r="AN72" s="185"/>
      <c r="AO72" s="185"/>
      <c r="AP72" s="185"/>
      <c r="AQ72" s="185"/>
      <c r="AR72" s="185"/>
      <c r="AS72" s="185"/>
      <c r="AT72" s="185"/>
      <c r="AU72" s="185"/>
      <c r="AV72" s="185"/>
      <c r="AW72" s="185"/>
      <c r="AX72" s="185"/>
      <c r="AY72" s="185"/>
      <c r="AZ72" s="185"/>
      <c r="BA72" s="185"/>
      <c r="BB72" s="185"/>
      <c r="BC72" s="185"/>
      <c r="BD72" s="185"/>
      <c r="BE72" s="185"/>
      <c r="BF72" s="185"/>
      <c r="BG72" s="185"/>
      <c r="BH72" s="185"/>
      <c r="BI72" s="185"/>
      <c r="BJ72" s="185"/>
      <c r="BK72" s="185"/>
      <c r="BL72" s="185"/>
      <c r="BM72" s="185"/>
      <c r="BN72" s="185"/>
      <c r="BO72" s="185"/>
      <c r="BP72" s="185"/>
      <c r="BQ72" s="185"/>
      <c r="BR72" s="185"/>
      <c r="BS72" s="185"/>
      <c r="BT72" s="185"/>
      <c r="BU72" s="185"/>
      <c r="BV72" s="185"/>
      <c r="BW72" s="185"/>
      <c r="BX72" s="185"/>
      <c r="BY72" s="185"/>
      <c r="BZ72" s="185"/>
      <c r="CA72" s="743"/>
      <c r="CB72" s="185"/>
      <c r="CC72" s="185"/>
      <c r="CD72" s="185"/>
      <c r="CE72" s="185"/>
      <c r="CF72" s="185"/>
      <c r="CG72" s="185"/>
      <c r="CH72" s="185"/>
      <c r="CI72" s="185"/>
      <c r="CJ72" s="185"/>
      <c r="CK72" s="185"/>
      <c r="CL72" s="185"/>
      <c r="CM72" s="185"/>
      <c r="CN72" s="185"/>
      <c r="CO72" s="185"/>
      <c r="CP72" s="185"/>
      <c r="CQ72" s="185"/>
      <c r="CR72" s="185"/>
      <c r="CS72" s="185"/>
      <c r="CT72" s="185"/>
      <c r="CU72" s="185"/>
      <c r="CV72" s="185"/>
      <c r="CW72" s="185"/>
      <c r="CX72" s="185"/>
      <c r="CY72" s="185"/>
      <c r="CZ72" s="185"/>
      <c r="DA72" s="185"/>
      <c r="DB72" s="185"/>
      <c r="DC72" s="185"/>
      <c r="DD72" s="185"/>
      <c r="DE72" s="185"/>
      <c r="DF72" s="185"/>
      <c r="DG72" s="185"/>
      <c r="DH72" s="185"/>
      <c r="DI72" s="185"/>
      <c r="DJ72" s="185"/>
      <c r="DK72" s="185"/>
      <c r="DL72" s="185"/>
      <c r="DM72" s="185"/>
      <c r="DN72" s="185"/>
      <c r="DO72" s="185"/>
      <c r="DP72" s="185"/>
      <c r="DQ72" s="185"/>
      <c r="DR72" s="185"/>
      <c r="DS72" s="185"/>
      <c r="DT72" s="185"/>
      <c r="DU72" s="185"/>
      <c r="DV72" s="185"/>
      <c r="DW72" s="185"/>
      <c r="DX72" s="185"/>
      <c r="DY72" s="185"/>
      <c r="DZ72" s="185"/>
      <c r="EA72" s="185"/>
      <c r="EB72" s="185"/>
      <c r="EC72" s="185"/>
      <c r="ED72" s="185"/>
      <c r="EE72" s="185"/>
      <c r="EF72" s="185"/>
      <c r="EG72" s="185"/>
      <c r="EH72" s="185"/>
      <c r="EI72" s="185"/>
      <c r="EJ72" s="185"/>
      <c r="EK72" s="185"/>
      <c r="EL72" s="185"/>
      <c r="EM72" s="185"/>
      <c r="EN72" s="185"/>
      <c r="EO72" s="185"/>
      <c r="EP72" s="185"/>
      <c r="EQ72" s="185"/>
      <c r="ER72" s="185"/>
      <c r="ES72" s="185"/>
      <c r="ET72" s="185"/>
      <c r="EU72" s="185"/>
      <c r="EV72" s="185"/>
      <c r="EW72" s="185"/>
      <c r="EX72" s="185"/>
      <c r="EY72" s="185"/>
      <c r="EZ72" s="185"/>
      <c r="FA72" s="185"/>
      <c r="FB72" s="185"/>
      <c r="FC72" s="185"/>
      <c r="FD72" s="185"/>
      <c r="FE72" s="185"/>
      <c r="FF72" s="185"/>
      <c r="FG72" s="185"/>
      <c r="FH72" s="185"/>
      <c r="FI72" s="185"/>
      <c r="FJ72" s="185"/>
      <c r="FK72" s="185"/>
      <c r="FL72" s="185"/>
      <c r="FM72" s="185"/>
      <c r="FN72" s="185"/>
      <c r="FO72" s="185"/>
      <c r="FP72" s="185"/>
      <c r="FQ72" s="185"/>
      <c r="FR72" s="185"/>
      <c r="FS72" s="185"/>
      <c r="FT72" s="185"/>
      <c r="FU72" s="185"/>
      <c r="FV72" s="185"/>
      <c r="FW72" s="185"/>
      <c r="FX72" s="185"/>
      <c r="FY72" s="185"/>
      <c r="FZ72" s="185"/>
      <c r="GA72" s="185"/>
      <c r="GB72" s="185"/>
      <c r="GC72" s="185"/>
      <c r="GD72" s="185"/>
      <c r="GE72" s="185"/>
      <c r="GF72" s="185"/>
      <c r="GG72" s="185"/>
      <c r="GH72" s="185"/>
      <c r="GI72" s="185"/>
      <c r="GJ72" s="185"/>
      <c r="GK72" s="185"/>
      <c r="GL72" s="185"/>
      <c r="GM72" s="185"/>
      <c r="GN72" s="185"/>
      <c r="GO72" s="185"/>
      <c r="GP72" s="185"/>
      <c r="GQ72" s="185"/>
      <c r="GR72" s="185"/>
      <c r="GS72" s="185"/>
      <c r="GT72" s="185"/>
      <c r="GU72" s="185"/>
      <c r="GV72" s="185"/>
      <c r="GW72" s="185"/>
      <c r="GX72" s="185"/>
      <c r="GY72" s="185"/>
      <c r="GZ72" s="185"/>
      <c r="HA72" s="185"/>
      <c r="HB72" s="185"/>
      <c r="HC72" s="185"/>
      <c r="HD72" s="185"/>
      <c r="HE72" s="185"/>
      <c r="HF72" s="185"/>
      <c r="HG72" s="185"/>
      <c r="HH72" s="185"/>
    </row>
    <row r="73" spans="2:216" ht="7.35" customHeight="1">
      <c r="B73" s="101"/>
      <c r="C73" s="101"/>
      <c r="D73" s="101"/>
      <c r="E73" s="101"/>
      <c r="F73" s="101"/>
      <c r="G73" s="101"/>
      <c r="H73" s="101"/>
      <c r="I73" s="101"/>
      <c r="J73" s="101"/>
      <c r="K73" s="101"/>
      <c r="L73" s="101"/>
      <c r="M73" s="101"/>
      <c r="N73" s="537"/>
      <c r="O73" s="101"/>
      <c r="P73" s="101"/>
      <c r="Q73" s="101"/>
      <c r="R73" s="101"/>
      <c r="S73" s="118"/>
      <c r="T73" s="118"/>
      <c r="U73" s="118"/>
      <c r="V73" s="100"/>
      <c r="W73" s="271"/>
      <c r="Y73" s="185"/>
      <c r="Z73" s="118"/>
      <c r="AA73" s="185"/>
      <c r="AB73" s="185"/>
      <c r="AC73" s="185"/>
      <c r="AD73" s="185"/>
      <c r="AE73" s="185"/>
      <c r="AF73" s="185"/>
      <c r="AG73" s="185"/>
      <c r="AH73" s="185"/>
      <c r="AI73" s="185"/>
      <c r="AJ73" s="185"/>
      <c r="AK73" s="185"/>
      <c r="AL73" s="185"/>
      <c r="AM73" s="185"/>
      <c r="AN73" s="185"/>
      <c r="AO73" s="185"/>
      <c r="AP73" s="185"/>
      <c r="AQ73" s="185"/>
      <c r="AR73" s="185"/>
      <c r="AS73" s="185"/>
      <c r="AT73" s="185"/>
      <c r="AU73" s="185"/>
      <c r="AV73" s="185"/>
      <c r="AW73" s="185"/>
      <c r="AX73" s="185"/>
      <c r="AY73" s="185"/>
      <c r="AZ73" s="185"/>
      <c r="BA73" s="185"/>
      <c r="BB73" s="185"/>
      <c r="BC73" s="185"/>
      <c r="BD73" s="185"/>
      <c r="BE73" s="185"/>
      <c r="BF73" s="185"/>
      <c r="BG73" s="185"/>
      <c r="BH73" s="185"/>
      <c r="BI73" s="185"/>
      <c r="BJ73" s="185"/>
      <c r="BK73" s="185"/>
      <c r="BL73" s="185"/>
      <c r="BM73" s="185"/>
      <c r="BN73" s="185"/>
      <c r="BO73" s="185"/>
      <c r="BP73" s="185"/>
      <c r="BQ73" s="185"/>
      <c r="BR73" s="185"/>
      <c r="BS73" s="185"/>
      <c r="BT73" s="185"/>
      <c r="BU73" s="185"/>
      <c r="BV73" s="185"/>
      <c r="BW73" s="185"/>
      <c r="BX73" s="185"/>
      <c r="BY73" s="185"/>
      <c r="BZ73" s="185"/>
      <c r="CA73" s="743"/>
      <c r="CB73" s="185"/>
      <c r="CC73" s="185"/>
      <c r="CD73" s="185"/>
      <c r="CE73" s="185"/>
      <c r="CF73" s="185"/>
      <c r="CG73" s="185"/>
      <c r="CH73" s="185"/>
      <c r="CI73" s="185"/>
      <c r="CJ73" s="185"/>
      <c r="CK73" s="185"/>
      <c r="CL73" s="185"/>
      <c r="CM73" s="185"/>
      <c r="CN73" s="185"/>
      <c r="CO73" s="185"/>
      <c r="CP73" s="185"/>
      <c r="CQ73" s="185"/>
      <c r="CR73" s="185"/>
      <c r="CS73" s="185"/>
      <c r="CT73" s="185"/>
      <c r="CU73" s="185"/>
      <c r="CV73" s="185"/>
      <c r="CW73" s="185"/>
      <c r="CX73" s="185"/>
      <c r="CY73" s="185"/>
      <c r="CZ73" s="185"/>
      <c r="DA73" s="185"/>
      <c r="DB73" s="185"/>
      <c r="DC73" s="185"/>
      <c r="DD73" s="185"/>
      <c r="DE73" s="185"/>
      <c r="DF73" s="185"/>
      <c r="DG73" s="185"/>
      <c r="DH73" s="185"/>
      <c r="DI73" s="185"/>
      <c r="DJ73" s="185"/>
      <c r="DK73" s="185"/>
      <c r="DL73" s="185"/>
      <c r="DM73" s="185"/>
      <c r="DN73" s="185"/>
      <c r="DO73" s="185"/>
      <c r="DP73" s="185"/>
      <c r="DQ73" s="185"/>
      <c r="DR73" s="185"/>
      <c r="DS73" s="185"/>
      <c r="DT73" s="185"/>
      <c r="DU73" s="185"/>
      <c r="DV73" s="185"/>
      <c r="DW73" s="185"/>
      <c r="DX73" s="185"/>
      <c r="DY73" s="185"/>
      <c r="DZ73" s="185"/>
      <c r="EA73" s="185"/>
      <c r="EB73" s="185"/>
      <c r="EC73" s="185"/>
      <c r="ED73" s="185"/>
      <c r="EE73" s="185"/>
      <c r="EF73" s="185"/>
      <c r="EG73" s="185"/>
      <c r="EH73" s="185"/>
      <c r="EI73" s="185"/>
      <c r="EJ73" s="185"/>
      <c r="EK73" s="185"/>
      <c r="EL73" s="185"/>
      <c r="EM73" s="185"/>
      <c r="EN73" s="185"/>
      <c r="EO73" s="185"/>
      <c r="EP73" s="185"/>
      <c r="EQ73" s="185"/>
      <c r="ER73" s="185"/>
      <c r="ES73" s="185"/>
      <c r="ET73" s="185"/>
      <c r="EU73" s="185"/>
      <c r="EV73" s="185"/>
      <c r="EW73" s="185"/>
      <c r="EX73" s="185"/>
      <c r="EY73" s="185"/>
      <c r="EZ73" s="185"/>
      <c r="FA73" s="185"/>
      <c r="FB73" s="185"/>
      <c r="FC73" s="185"/>
      <c r="FD73" s="185"/>
      <c r="FE73" s="185"/>
      <c r="FF73" s="185"/>
      <c r="FG73" s="185"/>
      <c r="FH73" s="185"/>
      <c r="FI73" s="185"/>
      <c r="FJ73" s="185"/>
      <c r="FK73" s="185"/>
      <c r="FL73" s="185"/>
      <c r="FM73" s="185"/>
      <c r="FN73" s="185"/>
      <c r="FO73" s="185"/>
      <c r="FP73" s="185"/>
      <c r="FQ73" s="185"/>
      <c r="FR73" s="185"/>
      <c r="FS73" s="185"/>
      <c r="FT73" s="185"/>
      <c r="FU73" s="185"/>
      <c r="FV73" s="185"/>
      <c r="FW73" s="185"/>
      <c r="FX73" s="185"/>
      <c r="FY73" s="185"/>
      <c r="FZ73" s="185"/>
      <c r="GA73" s="185"/>
      <c r="GB73" s="185"/>
      <c r="GC73" s="185"/>
      <c r="GD73" s="185"/>
      <c r="GE73" s="185"/>
      <c r="GF73" s="185"/>
      <c r="GG73" s="185"/>
      <c r="GH73" s="185"/>
      <c r="GI73" s="185"/>
      <c r="GJ73" s="185"/>
      <c r="GK73" s="185"/>
      <c r="GL73" s="185"/>
      <c r="GM73" s="185"/>
      <c r="GN73" s="185"/>
      <c r="GO73" s="185"/>
      <c r="GP73" s="185"/>
      <c r="GQ73" s="185"/>
      <c r="GR73" s="185"/>
      <c r="GS73" s="185"/>
      <c r="GT73" s="185"/>
      <c r="GU73" s="185"/>
      <c r="GV73" s="185"/>
      <c r="GW73" s="185"/>
      <c r="GX73" s="185"/>
      <c r="GY73" s="185"/>
      <c r="GZ73" s="185"/>
      <c r="HA73" s="185"/>
      <c r="HB73" s="185"/>
      <c r="HC73" s="185"/>
      <c r="HD73" s="185"/>
      <c r="HE73" s="185"/>
      <c r="HF73" s="185"/>
      <c r="HG73" s="185"/>
      <c r="HH73" s="185"/>
    </row>
    <row r="74" spans="2:216" ht="27" customHeight="1">
      <c r="B74" s="101"/>
      <c r="C74" s="101"/>
      <c r="D74" s="101"/>
      <c r="E74" s="101"/>
      <c r="F74" s="101"/>
      <c r="G74" s="101"/>
      <c r="H74" s="101"/>
      <c r="I74" s="101"/>
      <c r="J74" s="101"/>
      <c r="K74" s="101"/>
      <c r="L74" s="101"/>
      <c r="M74" s="101"/>
      <c r="O74" s="633">
        <f>IF(TYPOLOGY="Bridge", 'Default Values'!$AK$12, 'Default Values'!$AL$12)</f>
        <v>350</v>
      </c>
      <c r="P74" s="101"/>
      <c r="Q74" s="101"/>
      <c r="R74" s="101"/>
      <c r="S74" s="118"/>
      <c r="T74" s="118"/>
      <c r="U74" s="118"/>
      <c r="V74" s="269"/>
      <c r="W74" s="516" t="s">
        <v>230</v>
      </c>
      <c r="Y74" s="185"/>
      <c r="Z74" s="118"/>
      <c r="AA74" s="185"/>
      <c r="AB74" s="185"/>
      <c r="AC74" s="185"/>
      <c r="AD74" s="185"/>
      <c r="AE74" s="185"/>
      <c r="AF74" s="185"/>
      <c r="AG74" s="185"/>
      <c r="AH74" s="185"/>
      <c r="AI74" s="185"/>
      <c r="AJ74" s="185"/>
      <c r="AK74" s="185"/>
      <c r="AL74" s="185"/>
      <c r="AM74" s="185"/>
      <c r="AN74" s="185"/>
      <c r="AO74" s="185"/>
      <c r="AP74" s="185"/>
      <c r="AQ74" s="185"/>
      <c r="AR74" s="185"/>
      <c r="AS74" s="185"/>
      <c r="AT74" s="185"/>
      <c r="AU74" s="185"/>
      <c r="AV74" s="185"/>
      <c r="AW74" s="185"/>
      <c r="AX74" s="185"/>
      <c r="AY74" s="185"/>
      <c r="AZ74" s="185"/>
      <c r="BA74" s="185"/>
      <c r="BB74" s="185"/>
      <c r="BC74" s="185"/>
      <c r="BD74" s="185"/>
      <c r="BE74" s="185"/>
      <c r="BF74" s="185"/>
      <c r="BG74" s="185"/>
      <c r="BH74" s="185"/>
      <c r="BI74" s="185"/>
      <c r="BJ74" s="185"/>
      <c r="BK74" s="185"/>
      <c r="BL74" s="185"/>
      <c r="BM74" s="185"/>
      <c r="BN74" s="185"/>
      <c r="BO74" s="185"/>
      <c r="BP74" s="185"/>
      <c r="BQ74" s="185"/>
      <c r="BR74" s="185"/>
      <c r="BS74" s="185"/>
      <c r="BT74" s="185"/>
      <c r="BU74" s="185"/>
      <c r="BV74" s="185"/>
      <c r="BW74" s="185"/>
      <c r="BX74" s="185"/>
      <c r="BY74" s="185"/>
      <c r="BZ74" s="185"/>
      <c r="CA74" s="743"/>
      <c r="CB74" s="185"/>
      <c r="CC74" s="185"/>
      <c r="CD74" s="185"/>
      <c r="CE74" s="185"/>
      <c r="CF74" s="185"/>
      <c r="CG74" s="185"/>
      <c r="CH74" s="185"/>
      <c r="CI74" s="185"/>
      <c r="CJ74" s="185"/>
      <c r="CK74" s="185"/>
      <c r="CL74" s="185"/>
      <c r="CM74" s="185"/>
      <c r="CN74" s="185"/>
      <c r="CO74" s="185"/>
      <c r="CP74" s="185"/>
      <c r="CQ74" s="185"/>
      <c r="CR74" s="185"/>
      <c r="CS74" s="185"/>
      <c r="CT74" s="185"/>
      <c r="CU74" s="185"/>
      <c r="CV74" s="185"/>
      <c r="CW74" s="185"/>
      <c r="CX74" s="185"/>
      <c r="CY74" s="185"/>
      <c r="CZ74" s="185"/>
      <c r="DA74" s="185"/>
      <c r="DB74" s="185"/>
      <c r="DC74" s="185"/>
      <c r="DD74" s="185"/>
      <c r="DE74" s="185"/>
      <c r="DF74" s="185"/>
      <c r="DG74" s="185"/>
      <c r="DH74" s="185"/>
      <c r="DI74" s="185"/>
      <c r="DJ74" s="185"/>
      <c r="DK74" s="185"/>
      <c r="DL74" s="185"/>
      <c r="DM74" s="185"/>
      <c r="DN74" s="185"/>
      <c r="DO74" s="185"/>
      <c r="DP74" s="185"/>
      <c r="DQ74" s="185"/>
      <c r="DR74" s="185"/>
      <c r="DS74" s="185"/>
      <c r="DT74" s="185"/>
      <c r="DU74" s="185"/>
      <c r="DV74" s="185"/>
      <c r="DW74" s="185"/>
      <c r="DX74" s="185"/>
      <c r="DY74" s="185"/>
      <c r="DZ74" s="185"/>
      <c r="EA74" s="185"/>
      <c r="EB74" s="185"/>
      <c r="EC74" s="185"/>
      <c r="ED74" s="185"/>
      <c r="EE74" s="185"/>
      <c r="EF74" s="185"/>
      <c r="EG74" s="185"/>
      <c r="EH74" s="185"/>
      <c r="EI74" s="185"/>
      <c r="EJ74" s="185"/>
      <c r="EK74" s="185"/>
      <c r="EL74" s="185"/>
      <c r="EM74" s="185"/>
      <c r="EN74" s="185"/>
      <c r="EO74" s="185"/>
      <c r="EP74" s="185"/>
      <c r="EQ74" s="185"/>
      <c r="ER74" s="185"/>
      <c r="ES74" s="185"/>
      <c r="ET74" s="185"/>
      <c r="EU74" s="185"/>
      <c r="EV74" s="185"/>
      <c r="EW74" s="185"/>
      <c r="EX74" s="185"/>
      <c r="EY74" s="185"/>
      <c r="EZ74" s="185"/>
      <c r="FA74" s="185"/>
      <c r="FB74" s="185"/>
      <c r="FC74" s="185"/>
      <c r="FD74" s="185"/>
      <c r="FE74" s="185"/>
      <c r="FF74" s="185"/>
      <c r="FG74" s="185"/>
      <c r="FH74" s="185"/>
      <c r="FI74" s="185"/>
      <c r="FJ74" s="185"/>
      <c r="FK74" s="185"/>
      <c r="FL74" s="185"/>
      <c r="FM74" s="185"/>
      <c r="FN74" s="185"/>
      <c r="FO74" s="185"/>
      <c r="FP74" s="185"/>
      <c r="FQ74" s="185"/>
      <c r="FR74" s="185"/>
      <c r="FS74" s="185"/>
      <c r="FT74" s="185"/>
      <c r="FU74" s="185"/>
      <c r="FV74" s="185"/>
      <c r="FW74" s="185"/>
      <c r="FX74" s="185"/>
      <c r="FY74" s="185"/>
      <c r="FZ74" s="185"/>
      <c r="GA74" s="185"/>
      <c r="GB74" s="185"/>
      <c r="GC74" s="185"/>
      <c r="GD74" s="185"/>
      <c r="GE74" s="185"/>
      <c r="GF74" s="185"/>
      <c r="GG74" s="185"/>
      <c r="GH74" s="185"/>
      <c r="GI74" s="185"/>
      <c r="GJ74" s="185"/>
      <c r="GK74" s="185"/>
      <c r="GL74" s="185"/>
      <c r="GM74" s="185"/>
      <c r="GN74" s="185"/>
      <c r="GO74" s="185"/>
      <c r="GP74" s="185"/>
      <c r="GQ74" s="185"/>
      <c r="GR74" s="185"/>
      <c r="GS74" s="185"/>
      <c r="GT74" s="185"/>
      <c r="GU74" s="185"/>
      <c r="GV74" s="185"/>
      <c r="GW74" s="185"/>
      <c r="GX74" s="185"/>
      <c r="GY74" s="185"/>
      <c r="GZ74" s="185"/>
      <c r="HA74" s="185"/>
      <c r="HB74" s="185"/>
      <c r="HC74" s="185"/>
      <c r="HD74" s="185"/>
      <c r="HE74" s="185"/>
      <c r="HF74" s="185"/>
      <c r="HG74" s="185"/>
      <c r="HH74" s="185"/>
    </row>
    <row r="75" spans="2:216" ht="9.6" customHeight="1">
      <c r="B75" s="101"/>
      <c r="C75" s="101"/>
      <c r="D75" s="101"/>
      <c r="E75" s="101"/>
      <c r="F75" s="101"/>
      <c r="G75" s="101"/>
      <c r="H75" s="101"/>
      <c r="I75" s="101"/>
      <c r="J75" s="101"/>
      <c r="K75" s="101"/>
      <c r="L75" s="101"/>
      <c r="M75" s="101"/>
      <c r="N75" s="537"/>
      <c r="O75" s="101"/>
      <c r="P75" s="101"/>
      <c r="Q75" s="101"/>
      <c r="R75" s="101"/>
      <c r="S75" s="118"/>
      <c r="T75" s="118"/>
      <c r="U75" s="118"/>
      <c r="V75" s="100"/>
      <c r="W75" s="271"/>
      <c r="Y75" s="185"/>
      <c r="Z75" s="118"/>
      <c r="AA75" s="185"/>
      <c r="AB75" s="185"/>
      <c r="AC75" s="185"/>
      <c r="AD75" s="185"/>
      <c r="AE75" s="185"/>
      <c r="AF75" s="185"/>
      <c r="AG75" s="185"/>
      <c r="AH75" s="185"/>
      <c r="AI75" s="185"/>
      <c r="AJ75" s="185"/>
      <c r="AK75" s="185"/>
      <c r="AL75" s="185"/>
      <c r="AM75" s="185"/>
      <c r="AN75" s="185"/>
      <c r="AO75" s="185"/>
      <c r="AP75" s="185"/>
      <c r="AQ75" s="185"/>
      <c r="AR75" s="185"/>
      <c r="AS75" s="185"/>
      <c r="AT75" s="185"/>
      <c r="AU75" s="185"/>
      <c r="AV75" s="185"/>
      <c r="AW75" s="185"/>
      <c r="AX75" s="185"/>
      <c r="AY75" s="185"/>
      <c r="AZ75" s="185"/>
      <c r="BA75" s="185"/>
      <c r="BB75" s="185"/>
      <c r="BC75" s="185"/>
      <c r="BD75" s="185"/>
      <c r="BE75" s="185"/>
      <c r="BF75" s="185"/>
      <c r="BG75" s="185"/>
      <c r="BH75" s="185"/>
      <c r="BI75" s="185"/>
      <c r="BJ75" s="185"/>
      <c r="BK75" s="185"/>
      <c r="BL75" s="185"/>
      <c r="BM75" s="185"/>
      <c r="BN75" s="185"/>
      <c r="BO75" s="185"/>
      <c r="BP75" s="185"/>
      <c r="BQ75" s="185"/>
      <c r="BR75" s="185"/>
      <c r="BS75" s="185"/>
      <c r="BT75" s="185"/>
      <c r="BU75" s="185"/>
      <c r="BV75" s="185"/>
      <c r="BW75" s="185"/>
      <c r="BX75" s="185"/>
      <c r="BY75" s="185"/>
      <c r="BZ75" s="185"/>
      <c r="CA75" s="743"/>
      <c r="CB75" s="185"/>
      <c r="CC75" s="185"/>
      <c r="CD75" s="185"/>
      <c r="CE75" s="185"/>
      <c r="CF75" s="185"/>
      <c r="CG75" s="185"/>
      <c r="CH75" s="185"/>
      <c r="CI75" s="185"/>
      <c r="CJ75" s="185"/>
      <c r="CK75" s="185"/>
      <c r="CL75" s="185"/>
      <c r="CM75" s="185"/>
      <c r="CN75" s="185"/>
      <c r="CO75" s="185"/>
      <c r="CP75" s="185"/>
      <c r="CQ75" s="185"/>
      <c r="CR75" s="185"/>
      <c r="CS75" s="185"/>
      <c r="CT75" s="185"/>
      <c r="CU75" s="185"/>
      <c r="CV75" s="185"/>
      <c r="CW75" s="185"/>
      <c r="CX75" s="185"/>
      <c r="CY75" s="185"/>
      <c r="CZ75" s="185"/>
      <c r="DA75" s="185"/>
      <c r="DB75" s="185"/>
      <c r="DC75" s="185"/>
      <c r="DD75" s="185"/>
      <c r="DE75" s="185"/>
      <c r="DF75" s="185"/>
      <c r="DG75" s="185"/>
      <c r="DH75" s="185"/>
      <c r="DI75" s="185"/>
      <c r="DJ75" s="185"/>
      <c r="DK75" s="185"/>
      <c r="DL75" s="185"/>
      <c r="DM75" s="185"/>
      <c r="DN75" s="185"/>
      <c r="DO75" s="185"/>
      <c r="DP75" s="185"/>
      <c r="DQ75" s="185"/>
      <c r="DR75" s="185"/>
      <c r="DS75" s="185"/>
      <c r="DT75" s="185"/>
      <c r="DU75" s="185"/>
      <c r="DV75" s="185"/>
      <c r="DW75" s="185"/>
      <c r="DX75" s="185"/>
      <c r="DY75" s="185"/>
      <c r="DZ75" s="185"/>
      <c r="EA75" s="185"/>
      <c r="EB75" s="185"/>
      <c r="EC75" s="185"/>
      <c r="ED75" s="185"/>
      <c r="EE75" s="185"/>
      <c r="EF75" s="185"/>
      <c r="EG75" s="185"/>
      <c r="EH75" s="185"/>
      <c r="EI75" s="185"/>
      <c r="EJ75" s="185"/>
      <c r="EK75" s="185"/>
      <c r="EL75" s="185"/>
      <c r="EM75" s="185"/>
      <c r="EN75" s="185"/>
      <c r="EO75" s="185"/>
      <c r="EP75" s="185"/>
      <c r="EQ75" s="185"/>
      <c r="ER75" s="185"/>
      <c r="ES75" s="185"/>
      <c r="ET75" s="185"/>
      <c r="EU75" s="185"/>
      <c r="EV75" s="185"/>
      <c r="EW75" s="185"/>
      <c r="EX75" s="185"/>
      <c r="EY75" s="185"/>
      <c r="EZ75" s="185"/>
      <c r="FA75" s="185"/>
      <c r="FB75" s="185"/>
      <c r="FC75" s="185"/>
      <c r="FD75" s="185"/>
      <c r="FE75" s="185"/>
      <c r="FF75" s="185"/>
      <c r="FG75" s="185"/>
      <c r="FH75" s="185"/>
      <c r="FI75" s="185"/>
      <c r="FJ75" s="185"/>
      <c r="FK75" s="185"/>
      <c r="FL75" s="185"/>
      <c r="FM75" s="185"/>
      <c r="FN75" s="185"/>
      <c r="FO75" s="185"/>
      <c r="FP75" s="185"/>
      <c r="FQ75" s="185"/>
      <c r="FR75" s="185"/>
      <c r="FS75" s="185"/>
      <c r="FT75" s="185"/>
      <c r="FU75" s="185"/>
      <c r="FV75" s="185"/>
      <c r="FW75" s="185"/>
      <c r="FX75" s="185"/>
      <c r="FY75" s="185"/>
      <c r="FZ75" s="185"/>
      <c r="GA75" s="185"/>
      <c r="GB75" s="185"/>
      <c r="GC75" s="185"/>
      <c r="GD75" s="185"/>
      <c r="GE75" s="185"/>
      <c r="GF75" s="185"/>
      <c r="GG75" s="185"/>
      <c r="GH75" s="185"/>
      <c r="GI75" s="185"/>
      <c r="GJ75" s="185"/>
      <c r="GK75" s="185"/>
      <c r="GL75" s="185"/>
      <c r="GM75" s="185"/>
      <c r="GN75" s="185"/>
      <c r="GO75" s="185"/>
      <c r="GP75" s="185"/>
      <c r="GQ75" s="185"/>
      <c r="GR75" s="185"/>
      <c r="GS75" s="185"/>
      <c r="GT75" s="185"/>
      <c r="GU75" s="185"/>
      <c r="GV75" s="185"/>
      <c r="GW75" s="185"/>
      <c r="GX75" s="185"/>
      <c r="GY75" s="185"/>
      <c r="GZ75" s="185"/>
      <c r="HA75" s="185"/>
      <c r="HB75" s="185"/>
      <c r="HC75" s="185"/>
      <c r="HD75" s="185"/>
      <c r="HE75" s="185"/>
      <c r="HF75" s="185"/>
      <c r="HG75" s="185"/>
      <c r="HH75" s="185"/>
    </row>
    <row r="76" spans="2:216" ht="24" customHeight="1">
      <c r="B76" s="101"/>
      <c r="C76" s="101"/>
      <c r="D76" s="101"/>
      <c r="E76" s="101"/>
      <c r="F76" s="101"/>
      <c r="G76" s="101"/>
      <c r="H76" s="101"/>
      <c r="I76" s="101"/>
      <c r="J76" s="101"/>
      <c r="K76" s="101"/>
      <c r="L76" s="101"/>
      <c r="M76" s="101"/>
      <c r="O76" s="633">
        <f>IF(TYPOLOGY="Bridge", 'Default Values'!$AK$13, 'Default Values'!$AL$13)</f>
        <v>400</v>
      </c>
      <c r="P76" s="101"/>
      <c r="Q76" s="101"/>
      <c r="R76" s="101"/>
      <c r="S76" s="118"/>
      <c r="T76" s="118"/>
      <c r="U76" s="118"/>
      <c r="V76" s="269"/>
      <c r="W76" s="516" t="s">
        <v>231</v>
      </c>
      <c r="X76" s="224"/>
      <c r="Y76" s="185"/>
      <c r="Z76" s="118"/>
      <c r="AA76" s="185"/>
      <c r="AB76" s="185"/>
      <c r="AC76" s="185"/>
      <c r="AD76" s="185"/>
      <c r="AE76" s="185"/>
      <c r="AF76" s="185"/>
      <c r="AG76" s="185"/>
      <c r="AH76" s="185"/>
      <c r="AI76" s="185"/>
      <c r="AJ76" s="185"/>
      <c r="AK76" s="185"/>
      <c r="AL76" s="185"/>
      <c r="AM76" s="185"/>
      <c r="AN76" s="185"/>
      <c r="AO76" s="185"/>
      <c r="AP76" s="185"/>
      <c r="AQ76" s="185"/>
      <c r="AR76" s="185"/>
      <c r="AS76" s="185"/>
      <c r="AT76" s="185"/>
      <c r="AU76" s="185"/>
      <c r="AV76" s="185"/>
      <c r="AW76" s="185"/>
      <c r="AX76" s="185"/>
      <c r="AY76" s="185"/>
      <c r="AZ76" s="185"/>
      <c r="BA76" s="185"/>
      <c r="BB76" s="185"/>
      <c r="BC76" s="185"/>
      <c r="BD76" s="185"/>
      <c r="BE76" s="185"/>
      <c r="BF76" s="185"/>
      <c r="BG76" s="185"/>
      <c r="BH76" s="185"/>
      <c r="BI76" s="185"/>
      <c r="BJ76" s="185"/>
      <c r="BK76" s="185"/>
      <c r="BL76" s="185"/>
      <c r="BM76" s="185"/>
      <c r="BN76" s="185"/>
      <c r="BO76" s="185"/>
      <c r="BP76" s="185"/>
      <c r="BQ76" s="185"/>
      <c r="BR76" s="185"/>
      <c r="BS76" s="185"/>
      <c r="BT76" s="185"/>
      <c r="BU76" s="185"/>
      <c r="BV76" s="185"/>
      <c r="BW76" s="185"/>
      <c r="BX76" s="185"/>
      <c r="BY76" s="185"/>
      <c r="BZ76" s="185"/>
      <c r="CA76" s="743"/>
      <c r="CB76" s="185"/>
      <c r="CC76" s="185"/>
      <c r="CD76" s="185"/>
      <c r="CE76" s="185"/>
      <c r="CF76" s="185"/>
      <c r="CG76" s="185"/>
      <c r="CH76" s="185"/>
      <c r="CI76" s="185"/>
      <c r="CJ76" s="185"/>
      <c r="CK76" s="185"/>
      <c r="CL76" s="185"/>
      <c r="CM76" s="185"/>
      <c r="CN76" s="185"/>
      <c r="CO76" s="185"/>
      <c r="CP76" s="185"/>
      <c r="CQ76" s="185"/>
      <c r="CR76" s="185"/>
      <c r="CS76" s="185"/>
      <c r="CT76" s="185"/>
      <c r="CU76" s="185"/>
      <c r="CV76" s="185"/>
      <c r="CW76" s="185"/>
      <c r="CX76" s="185"/>
      <c r="CY76" s="185"/>
      <c r="CZ76" s="185"/>
      <c r="DA76" s="185"/>
      <c r="DB76" s="185"/>
      <c r="DC76" s="185"/>
      <c r="DD76" s="185"/>
      <c r="DE76" s="185"/>
      <c r="DF76" s="185"/>
      <c r="DG76" s="185"/>
      <c r="DH76" s="185"/>
      <c r="DI76" s="185"/>
      <c r="DJ76" s="185"/>
      <c r="DK76" s="185"/>
      <c r="DL76" s="185"/>
      <c r="DM76" s="185"/>
      <c r="DN76" s="185"/>
      <c r="DO76" s="185"/>
      <c r="DP76" s="185"/>
      <c r="DQ76" s="185"/>
      <c r="DR76" s="185"/>
      <c r="DS76" s="185"/>
      <c r="DT76" s="185"/>
      <c r="DU76" s="185"/>
      <c r="DV76" s="185"/>
      <c r="DW76" s="185"/>
      <c r="DX76" s="185"/>
      <c r="DY76" s="185"/>
      <c r="DZ76" s="185"/>
      <c r="EA76" s="185"/>
      <c r="EB76" s="185"/>
      <c r="EC76" s="185"/>
      <c r="ED76" s="185"/>
      <c r="EE76" s="185"/>
      <c r="EF76" s="185"/>
      <c r="EG76" s="185"/>
      <c r="EH76" s="185"/>
      <c r="EI76" s="185"/>
      <c r="EJ76" s="185"/>
      <c r="EK76" s="185"/>
      <c r="EL76" s="185"/>
      <c r="EM76" s="185"/>
      <c r="EN76" s="185"/>
      <c r="EO76" s="185"/>
      <c r="EP76" s="185"/>
      <c r="EQ76" s="185"/>
      <c r="ER76" s="185"/>
      <c r="ES76" s="185"/>
      <c r="ET76" s="185"/>
      <c r="EU76" s="185"/>
      <c r="EV76" s="185"/>
      <c r="EW76" s="185"/>
      <c r="EX76" s="185"/>
      <c r="EY76" s="185"/>
      <c r="EZ76" s="185"/>
      <c r="FA76" s="185"/>
      <c r="FB76" s="185"/>
      <c r="FC76" s="185"/>
      <c r="FD76" s="185"/>
      <c r="FE76" s="185"/>
      <c r="FF76" s="185"/>
      <c r="FG76" s="185"/>
      <c r="FH76" s="185"/>
      <c r="FI76" s="185"/>
      <c r="FJ76" s="185"/>
      <c r="FK76" s="185"/>
      <c r="FL76" s="185"/>
      <c r="FM76" s="185"/>
      <c r="FN76" s="185"/>
      <c r="FO76" s="185"/>
      <c r="FP76" s="185"/>
      <c r="FQ76" s="185"/>
      <c r="FR76" s="185"/>
      <c r="FS76" s="185"/>
      <c r="FT76" s="185"/>
      <c r="FU76" s="185"/>
      <c r="FV76" s="185"/>
      <c r="FW76" s="185"/>
      <c r="FX76" s="185"/>
      <c r="FY76" s="185"/>
      <c r="FZ76" s="185"/>
      <c r="GA76" s="185"/>
      <c r="GB76" s="185"/>
      <c r="GC76" s="185"/>
      <c r="GD76" s="185"/>
      <c r="GE76" s="185"/>
      <c r="GF76" s="185"/>
      <c r="GG76" s="185"/>
      <c r="GH76" s="185"/>
      <c r="GI76" s="185"/>
      <c r="GJ76" s="185"/>
      <c r="GK76" s="185"/>
      <c r="GL76" s="185"/>
      <c r="GM76" s="185"/>
      <c r="GN76" s="185"/>
      <c r="GO76" s="185"/>
      <c r="GP76" s="185"/>
      <c r="GQ76" s="185"/>
      <c r="GR76" s="185"/>
      <c r="GS76" s="185"/>
      <c r="GT76" s="185"/>
      <c r="GU76" s="185"/>
      <c r="GV76" s="185"/>
      <c r="GW76" s="185"/>
      <c r="GX76" s="185"/>
      <c r="GY76" s="185"/>
      <c r="GZ76" s="185"/>
      <c r="HA76" s="185"/>
      <c r="HB76" s="185"/>
      <c r="HC76" s="185"/>
      <c r="HD76" s="185"/>
      <c r="HE76" s="185"/>
      <c r="HF76" s="185"/>
      <c r="HG76" s="185"/>
      <c r="HH76" s="185"/>
    </row>
    <row r="77" spans="2:216" ht="9.6" customHeight="1">
      <c r="B77" s="101"/>
      <c r="C77" s="101"/>
      <c r="D77" s="101"/>
      <c r="E77" s="101"/>
      <c r="F77" s="101"/>
      <c r="G77" s="101"/>
      <c r="H77" s="101"/>
      <c r="I77" s="101"/>
      <c r="J77" s="101"/>
      <c r="K77" s="101"/>
      <c r="L77" s="101"/>
      <c r="M77" s="102"/>
      <c r="N77" s="538"/>
      <c r="O77" s="102"/>
      <c r="P77" s="102"/>
      <c r="Q77" s="102"/>
      <c r="R77" s="102"/>
      <c r="S77" s="118"/>
      <c r="T77" s="118"/>
      <c r="U77" s="118"/>
      <c r="V77" s="100"/>
      <c r="W77" s="271"/>
      <c r="X77" s="224"/>
      <c r="Y77" s="185"/>
      <c r="Z77" s="118"/>
      <c r="AA77" s="185"/>
      <c r="AB77" s="185"/>
      <c r="AC77" s="185"/>
      <c r="AD77" s="185"/>
      <c r="AE77" s="185"/>
      <c r="AF77" s="185"/>
      <c r="AG77" s="185"/>
      <c r="AH77" s="185"/>
      <c r="AI77" s="185"/>
      <c r="AJ77" s="185"/>
      <c r="AK77" s="185"/>
      <c r="AL77" s="185"/>
      <c r="AM77" s="185"/>
      <c r="AN77" s="185"/>
      <c r="AO77" s="185"/>
      <c r="AP77" s="185"/>
      <c r="AQ77" s="185"/>
      <c r="AR77" s="185"/>
      <c r="AS77" s="185"/>
      <c r="AT77" s="185"/>
      <c r="AU77" s="185"/>
      <c r="AV77" s="185"/>
      <c r="AW77" s="185"/>
      <c r="AX77" s="185"/>
      <c r="AY77" s="185"/>
      <c r="AZ77" s="185"/>
      <c r="BA77" s="185"/>
      <c r="BB77" s="185"/>
      <c r="BC77" s="185"/>
      <c r="BD77" s="185"/>
      <c r="BE77" s="185"/>
      <c r="BF77" s="185"/>
      <c r="BG77" s="185"/>
      <c r="BH77" s="185"/>
      <c r="BI77" s="185"/>
      <c r="BJ77" s="185"/>
      <c r="BK77" s="103"/>
      <c r="BL77" s="103"/>
      <c r="BM77" s="103"/>
      <c r="BN77" s="103"/>
      <c r="BO77" s="103"/>
      <c r="BP77" s="103"/>
      <c r="BQ77" s="103"/>
      <c r="BR77" s="103"/>
      <c r="BS77" s="103"/>
      <c r="BT77" s="103"/>
      <c r="BU77" s="103"/>
      <c r="BV77" s="103"/>
      <c r="BW77" s="103"/>
      <c r="BX77" s="103"/>
      <c r="BY77" s="103"/>
      <c r="BZ77" s="103"/>
      <c r="CA77" s="225"/>
      <c r="CB77" s="103"/>
      <c r="CC77" s="103"/>
      <c r="CD77" s="103"/>
      <c r="CE77" s="103"/>
      <c r="CF77" s="103"/>
      <c r="CG77" s="103"/>
      <c r="CH77" s="103"/>
      <c r="CI77" s="103"/>
      <c r="CJ77" s="185"/>
      <c r="CK77" s="185"/>
      <c r="CL77" s="185"/>
      <c r="CM77" s="185"/>
      <c r="CN77" s="185"/>
      <c r="CO77" s="185"/>
      <c r="CP77" s="185"/>
      <c r="CQ77" s="185"/>
      <c r="CR77" s="185"/>
      <c r="CS77" s="185"/>
      <c r="CT77" s="185"/>
      <c r="CU77" s="185"/>
      <c r="CV77" s="185"/>
      <c r="CW77" s="185"/>
      <c r="CX77" s="185"/>
      <c r="CY77" s="185"/>
      <c r="CZ77" s="185"/>
      <c r="DA77" s="185"/>
      <c r="DB77" s="185"/>
      <c r="DC77" s="185"/>
      <c r="DD77" s="185"/>
      <c r="DE77" s="185"/>
      <c r="DF77" s="185"/>
      <c r="DG77" s="185"/>
      <c r="DH77" s="185"/>
      <c r="DI77" s="185"/>
      <c r="DJ77" s="185"/>
      <c r="DK77" s="185"/>
      <c r="DL77" s="185"/>
      <c r="DM77" s="185"/>
      <c r="DN77" s="185"/>
      <c r="DO77" s="185"/>
      <c r="DP77" s="185"/>
      <c r="DQ77" s="185"/>
      <c r="DR77" s="185"/>
      <c r="DS77" s="185"/>
      <c r="DT77" s="185"/>
      <c r="DU77" s="185"/>
      <c r="DV77" s="185"/>
      <c r="DW77" s="185"/>
      <c r="DX77" s="185"/>
      <c r="DY77" s="185"/>
      <c r="DZ77" s="185"/>
      <c r="EA77" s="185"/>
      <c r="EB77" s="185"/>
      <c r="EC77" s="185"/>
      <c r="ED77" s="185"/>
      <c r="EE77" s="185"/>
      <c r="EF77" s="185"/>
      <c r="EG77" s="185"/>
      <c r="EH77" s="185"/>
      <c r="EI77" s="185"/>
      <c r="EJ77" s="185"/>
      <c r="EK77" s="185"/>
      <c r="EL77" s="185"/>
      <c r="EM77" s="185"/>
      <c r="EN77" s="185"/>
      <c r="EO77" s="185"/>
      <c r="EP77" s="185"/>
      <c r="EQ77" s="185"/>
      <c r="ER77" s="185"/>
      <c r="ES77" s="185"/>
      <c r="ET77" s="185"/>
      <c r="EU77" s="185"/>
      <c r="EV77" s="185"/>
      <c r="EW77" s="185"/>
      <c r="EX77" s="185"/>
      <c r="EY77" s="185"/>
      <c r="EZ77" s="185"/>
      <c r="FA77" s="185"/>
      <c r="FB77" s="185"/>
      <c r="FC77" s="185"/>
      <c r="FD77" s="185"/>
      <c r="FE77" s="185"/>
      <c r="FF77" s="185"/>
      <c r="FG77" s="185"/>
      <c r="FH77" s="185"/>
      <c r="FI77" s="185"/>
      <c r="FJ77" s="185"/>
      <c r="FK77" s="185"/>
      <c r="FL77" s="185"/>
      <c r="FM77" s="185"/>
      <c r="FN77" s="185"/>
      <c r="FO77" s="185"/>
      <c r="FP77" s="185"/>
      <c r="FQ77" s="185"/>
      <c r="FR77" s="185"/>
      <c r="FS77" s="185"/>
      <c r="FT77" s="185"/>
      <c r="FU77" s="185"/>
      <c r="FV77" s="185"/>
      <c r="FW77" s="185"/>
      <c r="FX77" s="185"/>
      <c r="FY77" s="185"/>
      <c r="FZ77" s="185"/>
      <c r="GA77" s="185"/>
      <c r="GB77" s="185"/>
      <c r="GC77" s="185"/>
      <c r="GD77" s="185"/>
      <c r="GE77" s="185"/>
      <c r="GF77" s="185"/>
      <c r="GG77" s="185"/>
      <c r="GH77" s="185"/>
      <c r="GI77" s="185"/>
      <c r="GJ77" s="185"/>
      <c r="GK77" s="185"/>
      <c r="GL77" s="185"/>
      <c r="GM77" s="185"/>
      <c r="GN77" s="185"/>
      <c r="GO77" s="185"/>
      <c r="GP77" s="185"/>
      <c r="GQ77" s="185"/>
      <c r="GR77" s="185"/>
      <c r="GS77" s="185"/>
      <c r="GT77" s="185"/>
      <c r="GU77" s="185"/>
      <c r="GV77" s="185"/>
      <c r="GW77" s="185"/>
      <c r="GX77" s="185"/>
      <c r="GY77" s="185"/>
      <c r="GZ77" s="185"/>
      <c r="HA77" s="185"/>
      <c r="HB77" s="185"/>
      <c r="HC77" s="185"/>
      <c r="HD77" s="185"/>
      <c r="HE77" s="185"/>
      <c r="HF77" s="185"/>
      <c r="HG77" s="185"/>
      <c r="HH77" s="185"/>
    </row>
    <row r="78" spans="2:216" ht="26.1" customHeight="1">
      <c r="B78" s="101"/>
      <c r="C78" s="101"/>
      <c r="D78" s="101"/>
      <c r="E78" s="101"/>
      <c r="F78" s="101"/>
      <c r="G78" s="101"/>
      <c r="H78" s="101"/>
      <c r="I78" s="101"/>
      <c r="J78" s="101"/>
      <c r="K78" s="101"/>
      <c r="L78" s="101"/>
      <c r="M78" s="102"/>
      <c r="O78" s="633" t="str">
        <f>IF(TYPOLOGY="Bridge", 'Default Values'!$AK$14, 'Default Values'!$AL$14)</f>
        <v>&gt;400</v>
      </c>
      <c r="P78" s="102"/>
      <c r="Q78" s="102"/>
      <c r="R78" s="102"/>
      <c r="S78" s="118"/>
      <c r="T78" s="118"/>
      <c r="U78" s="118"/>
      <c r="V78" s="269"/>
      <c r="W78" s="516" t="s">
        <v>232</v>
      </c>
      <c r="X78" s="224"/>
      <c r="Y78" s="185"/>
      <c r="Z78" s="118"/>
      <c r="AA78" s="185"/>
      <c r="AB78" s="185"/>
      <c r="AC78" s="185"/>
      <c r="AD78" s="185"/>
      <c r="AE78" s="185"/>
      <c r="AF78" s="185"/>
      <c r="AG78" s="185"/>
      <c r="AH78" s="185"/>
      <c r="AI78" s="185"/>
      <c r="AJ78" s="185"/>
      <c r="AK78" s="185"/>
      <c r="AL78" s="185"/>
      <c r="AM78" s="185"/>
      <c r="AN78" s="185"/>
      <c r="AO78" s="185"/>
      <c r="AP78" s="185"/>
      <c r="AQ78" s="185"/>
      <c r="AR78" s="185"/>
      <c r="AS78" s="185"/>
      <c r="AT78" s="185"/>
      <c r="AU78" s="185"/>
      <c r="AV78" s="185"/>
      <c r="AW78" s="185"/>
      <c r="AX78" s="185"/>
      <c r="AY78" s="185"/>
      <c r="AZ78" s="185"/>
      <c r="BA78" s="185"/>
      <c r="BB78" s="185"/>
      <c r="BC78" s="185"/>
      <c r="BD78" s="185"/>
      <c r="BE78" s="185"/>
      <c r="BF78" s="185"/>
      <c r="BG78" s="185"/>
      <c r="BH78" s="185"/>
      <c r="BI78" s="185"/>
      <c r="BJ78" s="185"/>
      <c r="BK78" s="103"/>
      <c r="BL78" s="103"/>
      <c r="BM78" s="103"/>
      <c r="BN78" s="103"/>
      <c r="BO78" s="103"/>
      <c r="BP78" s="103"/>
      <c r="BQ78" s="103"/>
      <c r="BR78" s="103"/>
      <c r="BS78" s="103"/>
      <c r="BT78" s="103"/>
      <c r="BU78" s="103"/>
      <c r="BV78" s="103"/>
      <c r="BW78" s="103"/>
      <c r="BX78" s="103"/>
      <c r="BY78" s="103"/>
      <c r="BZ78" s="103"/>
      <c r="CA78" s="225"/>
      <c r="CB78" s="103"/>
      <c r="CC78" s="103"/>
      <c r="CD78" s="103"/>
      <c r="CE78" s="103"/>
      <c r="CF78" s="103"/>
      <c r="CG78" s="103"/>
      <c r="CH78" s="103"/>
      <c r="CI78" s="103"/>
      <c r="CJ78" s="185"/>
      <c r="CK78" s="185"/>
      <c r="CL78" s="185"/>
      <c r="CM78" s="185"/>
      <c r="CN78" s="185"/>
      <c r="CO78" s="185"/>
      <c r="CP78" s="185"/>
      <c r="CQ78" s="185"/>
      <c r="CR78" s="185"/>
      <c r="CS78" s="185"/>
      <c r="CT78" s="185"/>
      <c r="CU78" s="185"/>
      <c r="CV78" s="185"/>
      <c r="CW78" s="185"/>
      <c r="CX78" s="185"/>
      <c r="CY78" s="185"/>
      <c r="CZ78" s="185"/>
      <c r="DA78" s="185"/>
      <c r="DB78" s="185"/>
      <c r="DC78" s="185"/>
      <c r="DD78" s="185"/>
      <c r="DE78" s="185"/>
      <c r="DF78" s="185"/>
      <c r="DG78" s="185"/>
      <c r="DH78" s="185"/>
      <c r="DI78" s="185"/>
      <c r="DJ78" s="185"/>
      <c r="DK78" s="185"/>
      <c r="DL78" s="185"/>
      <c r="DM78" s="185"/>
      <c r="DN78" s="185"/>
      <c r="DO78" s="185"/>
      <c r="DP78" s="185"/>
      <c r="DQ78" s="185"/>
      <c r="DR78" s="185"/>
      <c r="DS78" s="185"/>
      <c r="DT78" s="185"/>
      <c r="DU78" s="185"/>
      <c r="DV78" s="185"/>
      <c r="DW78" s="185"/>
      <c r="DX78" s="185"/>
      <c r="DY78" s="185"/>
      <c r="DZ78" s="185"/>
      <c r="EA78" s="185"/>
      <c r="EB78" s="185"/>
      <c r="EC78" s="185"/>
      <c r="ED78" s="185"/>
      <c r="EE78" s="185"/>
      <c r="EF78" s="185"/>
      <c r="EG78" s="185"/>
      <c r="EH78" s="185"/>
      <c r="EI78" s="185"/>
      <c r="EJ78" s="185"/>
      <c r="EK78" s="185"/>
      <c r="EL78" s="185"/>
      <c r="EM78" s="185"/>
      <c r="EN78" s="185"/>
      <c r="EO78" s="185"/>
      <c r="EP78" s="185"/>
      <c r="EQ78" s="185"/>
      <c r="ER78" s="185"/>
      <c r="ES78" s="185"/>
      <c r="ET78" s="185"/>
      <c r="EU78" s="185"/>
      <c r="EV78" s="185"/>
      <c r="EW78" s="185"/>
      <c r="EX78" s="185"/>
      <c r="EY78" s="185"/>
      <c r="EZ78" s="185"/>
      <c r="FA78" s="185"/>
      <c r="FB78" s="185"/>
      <c r="FC78" s="185"/>
      <c r="FD78" s="185"/>
      <c r="FE78" s="185"/>
      <c r="FF78" s="185"/>
      <c r="FG78" s="185"/>
      <c r="FH78" s="185"/>
      <c r="FI78" s="185"/>
      <c r="FJ78" s="185"/>
      <c r="FK78" s="185"/>
      <c r="FL78" s="185"/>
      <c r="FM78" s="185"/>
      <c r="FN78" s="185"/>
      <c r="FO78" s="185"/>
      <c r="FP78" s="185"/>
      <c r="FQ78" s="185"/>
      <c r="FR78" s="185"/>
      <c r="FS78" s="185"/>
      <c r="FT78" s="185"/>
      <c r="FU78" s="185"/>
      <c r="FV78" s="185"/>
      <c r="FW78" s="185"/>
      <c r="FX78" s="185"/>
      <c r="FY78" s="185"/>
      <c r="FZ78" s="185"/>
      <c r="GA78" s="185"/>
      <c r="GB78" s="185"/>
      <c r="GC78" s="185"/>
      <c r="GD78" s="185"/>
      <c r="GE78" s="185"/>
      <c r="GF78" s="185"/>
      <c r="GG78" s="185"/>
      <c r="GH78" s="185"/>
      <c r="GI78" s="185"/>
      <c r="GJ78" s="185"/>
      <c r="GK78" s="185"/>
      <c r="GL78" s="185"/>
      <c r="GM78" s="185"/>
      <c r="GN78" s="185"/>
      <c r="GO78" s="185"/>
      <c r="GP78" s="185"/>
      <c r="GQ78" s="185"/>
      <c r="GR78" s="185"/>
      <c r="GS78" s="185"/>
      <c r="GT78" s="185"/>
      <c r="GU78" s="185"/>
      <c r="GV78" s="185"/>
      <c r="GW78" s="185"/>
      <c r="GX78" s="185"/>
      <c r="GY78" s="185"/>
      <c r="GZ78" s="185"/>
      <c r="HA78" s="185"/>
      <c r="HB78" s="185"/>
      <c r="HC78" s="185"/>
      <c r="HD78" s="185"/>
      <c r="HE78" s="185"/>
      <c r="HF78" s="185"/>
      <c r="HG78" s="185"/>
      <c r="HH78" s="185"/>
    </row>
    <row r="79" spans="2:216" ht="18" customHeight="1">
      <c r="B79" s="924" t="s">
        <v>1040</v>
      </c>
      <c r="C79" s="924"/>
      <c r="D79" s="924"/>
      <c r="E79" s="101"/>
      <c r="F79" s="101"/>
      <c r="G79" s="101"/>
      <c r="H79" s="101"/>
      <c r="I79" s="101"/>
      <c r="J79" s="101"/>
      <c r="K79" s="101"/>
      <c r="L79" s="101"/>
      <c r="M79" s="102"/>
      <c r="N79" s="102"/>
      <c r="O79" s="102"/>
      <c r="P79" s="102"/>
      <c r="Q79" s="102"/>
      <c r="R79" s="102"/>
      <c r="S79" s="118"/>
      <c r="T79" s="102"/>
      <c r="U79" s="118"/>
      <c r="X79" s="224"/>
      <c r="Y79" s="185"/>
      <c r="Z79" s="118"/>
      <c r="AA79" s="185"/>
      <c r="AB79" s="185"/>
      <c r="AC79" s="185"/>
      <c r="AD79" s="185"/>
      <c r="AE79" s="185"/>
      <c r="AF79" s="185"/>
      <c r="AG79" s="185"/>
      <c r="AH79" s="185"/>
      <c r="AI79" s="185"/>
      <c r="AJ79" s="185"/>
      <c r="AK79" s="185"/>
      <c r="AL79" s="185"/>
      <c r="AM79" s="185"/>
      <c r="AN79" s="185"/>
      <c r="AO79" s="185"/>
      <c r="AP79" s="185"/>
      <c r="AQ79" s="185"/>
      <c r="AR79" s="185"/>
      <c r="AS79" s="185"/>
      <c r="AT79" s="185"/>
      <c r="AU79" s="185"/>
      <c r="AV79" s="185"/>
      <c r="AW79" s="185"/>
      <c r="AX79" s="185"/>
      <c r="AY79" s="185"/>
      <c r="AZ79" s="185"/>
      <c r="BA79" s="185"/>
      <c r="BB79" s="185"/>
      <c r="BC79" s="185"/>
      <c r="BD79" s="185"/>
      <c r="BE79" s="185"/>
      <c r="BF79" s="185"/>
      <c r="BG79" s="185"/>
      <c r="BH79" s="185"/>
      <c r="BI79" s="185"/>
      <c r="BJ79" s="185"/>
      <c r="BK79" s="103"/>
      <c r="BL79" s="103"/>
      <c r="BM79" s="103"/>
      <c r="BN79" s="103"/>
      <c r="BO79" s="103"/>
      <c r="BP79" s="103"/>
      <c r="BQ79" s="103"/>
      <c r="BR79" s="103"/>
      <c r="BS79" s="103"/>
      <c r="BT79" s="103"/>
      <c r="BU79" s="103"/>
      <c r="BV79" s="103"/>
      <c r="BW79" s="103"/>
      <c r="BX79" s="103"/>
      <c r="BY79" s="103"/>
      <c r="BZ79" s="103"/>
      <c r="CA79" s="225"/>
      <c r="CB79" s="103"/>
      <c r="CC79" s="103"/>
      <c r="CD79" s="103"/>
      <c r="CE79" s="103"/>
      <c r="CF79" s="103"/>
      <c r="CG79" s="103"/>
      <c r="CH79" s="103"/>
      <c r="CI79" s="103"/>
      <c r="CJ79" s="185"/>
      <c r="CK79" s="185"/>
      <c r="CL79" s="185"/>
      <c r="CM79" s="185"/>
      <c r="CN79" s="185"/>
      <c r="CO79" s="185"/>
      <c r="CP79" s="185"/>
      <c r="CQ79" s="185"/>
      <c r="CR79" s="185"/>
      <c r="CS79" s="185"/>
      <c r="CT79" s="185"/>
      <c r="CU79" s="185"/>
      <c r="CV79" s="185"/>
      <c r="CW79" s="185"/>
      <c r="CX79" s="185"/>
      <c r="CY79" s="185"/>
      <c r="CZ79" s="185"/>
      <c r="DA79" s="185"/>
      <c r="DB79" s="185"/>
      <c r="DC79" s="185"/>
      <c r="DD79" s="185"/>
      <c r="DE79" s="185"/>
      <c r="DF79" s="185"/>
      <c r="DG79" s="185"/>
      <c r="DH79" s="185"/>
      <c r="DI79" s="185"/>
      <c r="DJ79" s="185"/>
      <c r="DK79" s="185"/>
      <c r="DL79" s="185"/>
      <c r="DM79" s="185"/>
      <c r="DN79" s="185"/>
      <c r="DO79" s="185"/>
      <c r="DP79" s="185"/>
      <c r="DQ79" s="185"/>
      <c r="DR79" s="185"/>
      <c r="DS79" s="185"/>
      <c r="DT79" s="185"/>
      <c r="DU79" s="185"/>
      <c r="DV79" s="185"/>
      <c r="DW79" s="185"/>
      <c r="DX79" s="185"/>
      <c r="DY79" s="185"/>
      <c r="DZ79" s="185"/>
      <c r="EA79" s="185"/>
      <c r="EB79" s="185"/>
      <c r="EC79" s="185"/>
      <c r="ED79" s="185"/>
      <c r="EE79" s="185"/>
      <c r="EF79" s="185"/>
      <c r="EG79" s="185"/>
      <c r="EH79" s="185"/>
      <c r="EI79" s="185"/>
      <c r="EJ79" s="185"/>
      <c r="EK79" s="185"/>
      <c r="EL79" s="185"/>
      <c r="EM79" s="185"/>
      <c r="EN79" s="185"/>
      <c r="EO79" s="185"/>
      <c r="EP79" s="185"/>
      <c r="EQ79" s="185"/>
      <c r="ER79" s="185"/>
      <c r="ES79" s="185"/>
      <c r="ET79" s="185"/>
      <c r="EU79" s="185"/>
      <c r="EV79" s="185"/>
      <c r="EW79" s="185"/>
      <c r="EX79" s="185"/>
      <c r="EY79" s="185"/>
      <c r="EZ79" s="185"/>
      <c r="FA79" s="185"/>
      <c r="FB79" s="185"/>
      <c r="FC79" s="185"/>
      <c r="FD79" s="185"/>
      <c r="FE79" s="185"/>
      <c r="FF79" s="185"/>
      <c r="FG79" s="185"/>
      <c r="FH79" s="185"/>
      <c r="FI79" s="185"/>
      <c r="FJ79" s="185"/>
      <c r="FK79" s="185"/>
      <c r="FL79" s="185"/>
      <c r="FM79" s="185"/>
      <c r="FN79" s="185"/>
      <c r="FO79" s="185"/>
      <c r="FP79" s="185"/>
      <c r="FQ79" s="185"/>
      <c r="FR79" s="185"/>
      <c r="FS79" s="185"/>
      <c r="FT79" s="185"/>
      <c r="FU79" s="185"/>
      <c r="FV79" s="185"/>
      <c r="FW79" s="185"/>
      <c r="FX79" s="185"/>
      <c r="FY79" s="185"/>
      <c r="FZ79" s="185"/>
      <c r="GA79" s="185"/>
      <c r="GB79" s="185"/>
      <c r="GC79" s="185"/>
      <c r="GD79" s="185"/>
      <c r="GE79" s="185"/>
      <c r="GF79" s="185"/>
      <c r="GG79" s="185"/>
      <c r="GH79" s="185"/>
      <c r="GI79" s="185"/>
      <c r="GJ79" s="185"/>
      <c r="GK79" s="185"/>
      <c r="GL79" s="185"/>
      <c r="GM79" s="185"/>
      <c r="GN79" s="185"/>
      <c r="GO79" s="185"/>
      <c r="GP79" s="185"/>
      <c r="GQ79" s="185"/>
      <c r="GR79" s="185"/>
      <c r="GS79" s="185"/>
      <c r="GT79" s="185"/>
      <c r="GU79" s="185"/>
      <c r="GV79" s="185"/>
      <c r="GW79" s="185"/>
      <c r="GX79" s="185"/>
      <c r="GY79" s="185"/>
      <c r="GZ79" s="185"/>
      <c r="HA79" s="185"/>
      <c r="HB79" s="185"/>
      <c r="HC79" s="185"/>
      <c r="HD79" s="185"/>
      <c r="HE79" s="185"/>
      <c r="HF79" s="185"/>
      <c r="HG79" s="185"/>
      <c r="HH79" s="185"/>
    </row>
    <row r="80" spans="2:216" ht="18" customHeight="1">
      <c r="B80" s="101"/>
      <c r="C80" s="101"/>
      <c r="D80" s="101"/>
      <c r="E80" s="101"/>
      <c r="F80" s="101"/>
      <c r="G80" s="101"/>
      <c r="H80" s="101"/>
      <c r="I80" s="101"/>
      <c r="J80" s="101"/>
      <c r="K80" s="101"/>
      <c r="L80" s="101"/>
      <c r="M80" s="102"/>
      <c r="N80" s="102"/>
      <c r="O80" s="102"/>
      <c r="P80" s="102"/>
      <c r="Q80" s="102"/>
      <c r="R80" s="102"/>
      <c r="S80" s="102"/>
      <c r="U80" s="102"/>
      <c r="V80" s="272" t="s">
        <v>402</v>
      </c>
      <c r="W80" s="273" t="e">
        <f>$F$48</f>
        <v>#DIV/0!</v>
      </c>
      <c r="X80" s="224"/>
      <c r="Y80" s="185"/>
      <c r="Z80" s="118"/>
      <c r="AA80" s="185"/>
      <c r="AB80" s="185"/>
      <c r="AC80" s="185"/>
      <c r="AD80" s="185"/>
      <c r="AE80" s="185"/>
      <c r="AF80" s="185"/>
      <c r="AG80" s="185"/>
      <c r="AH80" s="185"/>
      <c r="AI80" s="185"/>
      <c r="AJ80" s="185"/>
      <c r="AK80" s="185"/>
      <c r="AL80" s="185"/>
      <c r="AM80" s="185"/>
      <c r="AN80" s="185"/>
      <c r="AO80" s="185"/>
      <c r="AP80" s="185"/>
      <c r="AQ80" s="185"/>
      <c r="AR80" s="185"/>
      <c r="AS80" s="185"/>
      <c r="AT80" s="185"/>
      <c r="AU80" s="185"/>
      <c r="AV80" s="185"/>
      <c r="AW80" s="185"/>
      <c r="AX80" s="185"/>
      <c r="AY80" s="185"/>
      <c r="AZ80" s="185"/>
      <c r="BA80" s="185"/>
      <c r="BB80" s="185"/>
      <c r="BC80" s="185"/>
      <c r="BD80" s="185"/>
      <c r="BE80" s="185"/>
      <c r="BF80" s="185"/>
      <c r="BG80" s="185"/>
      <c r="BH80" s="185"/>
      <c r="BI80" s="185"/>
      <c r="BJ80" s="185"/>
      <c r="BK80" s="185"/>
      <c r="BL80" s="185"/>
      <c r="BM80" s="185"/>
      <c r="BN80" s="185"/>
      <c r="BO80" s="185"/>
      <c r="BP80" s="185"/>
      <c r="BQ80" s="185"/>
      <c r="BR80" s="185"/>
      <c r="BS80" s="185"/>
      <c r="BT80" s="185"/>
      <c r="BU80" s="185"/>
      <c r="BV80" s="185"/>
      <c r="BW80" s="185"/>
      <c r="BX80" s="185"/>
      <c r="BY80" s="185"/>
      <c r="BZ80" s="185"/>
      <c r="CA80" s="743"/>
      <c r="CB80" s="185"/>
      <c r="CC80" s="185"/>
      <c r="CD80" s="185"/>
      <c r="CE80" s="185"/>
      <c r="CF80" s="185"/>
      <c r="CG80" s="185"/>
      <c r="CH80" s="185"/>
      <c r="CI80" s="185"/>
      <c r="CJ80" s="185"/>
      <c r="CK80" s="185"/>
      <c r="CL80" s="185"/>
      <c r="CM80" s="185"/>
      <c r="CN80" s="185"/>
      <c r="CO80" s="185"/>
      <c r="CP80" s="185"/>
      <c r="CQ80" s="185"/>
      <c r="CR80" s="185"/>
      <c r="CS80" s="185"/>
      <c r="CT80" s="185"/>
      <c r="CU80" s="185"/>
      <c r="CV80" s="185"/>
      <c r="CW80" s="185"/>
      <c r="CX80" s="185"/>
      <c r="CY80" s="185"/>
      <c r="CZ80" s="185"/>
      <c r="DA80" s="185"/>
      <c r="DB80" s="185"/>
      <c r="DC80" s="185"/>
      <c r="DD80" s="185"/>
      <c r="DE80" s="185"/>
      <c r="DF80" s="185"/>
      <c r="DG80" s="185"/>
      <c r="DH80" s="185"/>
      <c r="DI80" s="185"/>
      <c r="DJ80" s="185"/>
      <c r="DK80" s="185"/>
      <c r="DL80" s="185"/>
      <c r="DM80" s="185"/>
      <c r="DN80" s="185"/>
      <c r="DO80" s="185"/>
      <c r="DP80" s="185"/>
      <c r="DQ80" s="185"/>
      <c r="DR80" s="185"/>
      <c r="DS80" s="185"/>
      <c r="DT80" s="185"/>
      <c r="DU80" s="185"/>
      <c r="DV80" s="185"/>
      <c r="DW80" s="185"/>
      <c r="DX80" s="185"/>
      <c r="DY80" s="185"/>
      <c r="DZ80" s="185"/>
      <c r="EA80" s="185"/>
      <c r="EB80" s="185"/>
      <c r="EC80" s="185"/>
      <c r="ED80" s="185"/>
      <c r="EE80" s="185"/>
      <c r="EF80" s="185"/>
      <c r="EG80" s="185"/>
      <c r="EH80" s="185"/>
      <c r="EI80" s="185"/>
      <c r="EJ80" s="185"/>
      <c r="EK80" s="185"/>
      <c r="EL80" s="185"/>
      <c r="EM80" s="185"/>
      <c r="EN80" s="185"/>
      <c r="EO80" s="185"/>
      <c r="EP80" s="185"/>
      <c r="EQ80" s="185"/>
      <c r="ER80" s="185"/>
      <c r="ES80" s="185"/>
      <c r="ET80" s="185"/>
      <c r="EU80" s="185"/>
      <c r="EV80" s="185"/>
      <c r="EW80" s="185"/>
      <c r="EX80" s="185"/>
      <c r="EY80" s="185"/>
      <c r="EZ80" s="185"/>
      <c r="FA80" s="185"/>
      <c r="FB80" s="185"/>
      <c r="FC80" s="185"/>
      <c r="FD80" s="185"/>
      <c r="FE80" s="185"/>
      <c r="FF80" s="185"/>
      <c r="FG80" s="185"/>
      <c r="FH80" s="185"/>
      <c r="FI80" s="185"/>
      <c r="FJ80" s="185"/>
      <c r="FK80" s="185"/>
      <c r="FL80" s="185"/>
      <c r="FM80" s="185"/>
      <c r="FN80" s="185"/>
      <c r="FO80" s="185"/>
      <c r="FP80" s="185"/>
      <c r="FQ80" s="185"/>
      <c r="FR80" s="185"/>
      <c r="FS80" s="185"/>
      <c r="FT80" s="185"/>
      <c r="FU80" s="185"/>
      <c r="FV80" s="185"/>
      <c r="FW80" s="185"/>
      <c r="FX80" s="185"/>
      <c r="FY80" s="185"/>
      <c r="FZ80" s="185"/>
      <c r="GA80" s="185"/>
      <c r="GB80" s="185"/>
      <c r="GC80" s="185"/>
      <c r="GD80" s="185"/>
      <c r="GE80" s="185"/>
      <c r="GF80" s="185"/>
      <c r="GG80" s="185"/>
      <c r="GH80" s="185"/>
      <c r="GI80" s="185"/>
      <c r="GJ80" s="185"/>
      <c r="GK80" s="185"/>
      <c r="GL80" s="185"/>
      <c r="GM80" s="185"/>
      <c r="GN80" s="185"/>
      <c r="GO80" s="185"/>
      <c r="GP80" s="185"/>
      <c r="GQ80" s="185"/>
      <c r="GR80" s="185"/>
      <c r="GS80" s="185"/>
      <c r="GT80" s="185"/>
      <c r="GU80" s="185"/>
      <c r="GV80" s="185"/>
      <c r="GW80" s="185"/>
      <c r="GX80" s="185"/>
      <c r="GY80" s="185"/>
      <c r="GZ80" s="185"/>
      <c r="HA80" s="185"/>
      <c r="HB80" s="185"/>
      <c r="HC80" s="185"/>
      <c r="HD80" s="185"/>
      <c r="HE80" s="185"/>
      <c r="HF80" s="185"/>
      <c r="HG80" s="185"/>
      <c r="HH80" s="185"/>
    </row>
    <row r="81" spans="1:216" ht="18" customHeight="1">
      <c r="B81" s="101"/>
      <c r="C81" s="101"/>
      <c r="D81" s="101"/>
      <c r="E81" s="101"/>
      <c r="F81" s="101"/>
      <c r="G81" s="101"/>
      <c r="H81" s="101"/>
      <c r="I81" s="101"/>
      <c r="J81" s="101"/>
      <c r="K81" s="101"/>
      <c r="L81" s="101"/>
      <c r="M81" s="102"/>
      <c r="O81" s="102"/>
      <c r="P81" s="102"/>
      <c r="Q81" s="102"/>
      <c r="R81" s="102"/>
      <c r="S81" s="102"/>
      <c r="T81" s="102"/>
      <c r="U81" s="102"/>
      <c r="V81" s="102"/>
      <c r="W81" s="102"/>
      <c r="X81" s="224"/>
      <c r="Y81" s="185"/>
      <c r="Z81" s="118"/>
      <c r="AA81" s="185"/>
      <c r="AB81" s="185"/>
      <c r="AC81" s="185"/>
      <c r="AD81" s="185"/>
      <c r="AE81" s="185"/>
      <c r="AF81" s="185"/>
      <c r="AG81" s="185"/>
      <c r="AH81" s="185"/>
      <c r="AI81" s="185"/>
      <c r="AJ81" s="185"/>
      <c r="AK81" s="185"/>
      <c r="AL81" s="185"/>
      <c r="AM81" s="185"/>
      <c r="AN81" s="185"/>
      <c r="AO81" s="185"/>
      <c r="AP81" s="185"/>
      <c r="AQ81" s="185"/>
      <c r="AR81" s="185"/>
      <c r="AS81" s="185"/>
      <c r="AT81" s="185"/>
      <c r="AU81" s="185"/>
      <c r="AV81" s="185"/>
      <c r="AW81" s="185"/>
      <c r="AX81" s="185"/>
      <c r="AY81" s="185"/>
      <c r="AZ81" s="185"/>
      <c r="BA81" s="185"/>
      <c r="BB81" s="185"/>
      <c r="BC81" s="185"/>
      <c r="BD81" s="185"/>
      <c r="BE81" s="185"/>
      <c r="BF81" s="185"/>
      <c r="BG81" s="185"/>
      <c r="BH81" s="185"/>
      <c r="BI81" s="185"/>
      <c r="BJ81" s="185"/>
      <c r="BK81" s="185"/>
      <c r="BL81" s="185"/>
      <c r="BM81" s="185"/>
      <c r="BN81" s="185"/>
      <c r="BO81" s="185"/>
      <c r="BP81" s="185"/>
      <c r="BQ81" s="185"/>
      <c r="BR81" s="185"/>
      <c r="BS81" s="185"/>
      <c r="BT81" s="185"/>
      <c r="BU81" s="185"/>
      <c r="BV81" s="185"/>
      <c r="BW81" s="185"/>
      <c r="BX81" s="185"/>
      <c r="BY81" s="185"/>
      <c r="BZ81" s="185"/>
      <c r="CA81" s="743"/>
      <c r="CB81" s="185"/>
      <c r="CC81" s="185"/>
      <c r="CD81" s="185"/>
      <c r="CE81" s="185"/>
      <c r="CF81" s="185"/>
      <c r="CG81" s="185"/>
      <c r="CH81" s="185"/>
      <c r="CI81" s="185"/>
      <c r="CJ81" s="185"/>
      <c r="CK81" s="185"/>
      <c r="CL81" s="185"/>
      <c r="CM81" s="185"/>
      <c r="CN81" s="185"/>
      <c r="CO81" s="185"/>
      <c r="CP81" s="185"/>
      <c r="CQ81" s="185"/>
      <c r="CR81" s="185"/>
      <c r="CS81" s="185"/>
      <c r="CT81" s="185"/>
      <c r="CU81" s="185"/>
      <c r="CV81" s="185"/>
      <c r="CW81" s="185"/>
      <c r="CX81" s="185"/>
      <c r="CY81" s="185"/>
      <c r="CZ81" s="185"/>
      <c r="DA81" s="185"/>
      <c r="DB81" s="185"/>
      <c r="DC81" s="185"/>
      <c r="DD81" s="185"/>
      <c r="DE81" s="185"/>
      <c r="DF81" s="185"/>
      <c r="DG81" s="185"/>
      <c r="DH81" s="185"/>
      <c r="DI81" s="185"/>
      <c r="DJ81" s="185"/>
      <c r="DK81" s="185"/>
      <c r="DL81" s="185"/>
      <c r="DM81" s="185"/>
      <c r="DN81" s="185"/>
      <c r="DO81" s="185"/>
      <c r="DP81" s="185"/>
      <c r="DQ81" s="185"/>
      <c r="DR81" s="185"/>
      <c r="DS81" s="185"/>
      <c r="DT81" s="185"/>
      <c r="DU81" s="185"/>
      <c r="DV81" s="185"/>
      <c r="DW81" s="185"/>
      <c r="DX81" s="185"/>
      <c r="DY81" s="185"/>
      <c r="DZ81" s="185"/>
      <c r="EA81" s="185"/>
      <c r="EB81" s="185"/>
      <c r="EC81" s="185"/>
      <c r="ED81" s="185"/>
      <c r="EE81" s="185"/>
      <c r="EF81" s="185"/>
      <c r="EG81" s="185"/>
      <c r="EH81" s="185"/>
      <c r="EI81" s="185"/>
      <c r="EJ81" s="185"/>
      <c r="EK81" s="185"/>
      <c r="EL81" s="185"/>
      <c r="EM81" s="185"/>
      <c r="EN81" s="185"/>
      <c r="EO81" s="185"/>
      <c r="EP81" s="185"/>
      <c r="EQ81" s="185"/>
      <c r="ER81" s="185"/>
      <c r="ES81" s="185"/>
      <c r="ET81" s="185"/>
      <c r="EU81" s="185"/>
      <c r="EV81" s="185"/>
      <c r="EW81" s="185"/>
      <c r="EX81" s="185"/>
      <c r="EY81" s="185"/>
      <c r="EZ81" s="185"/>
      <c r="FA81" s="185"/>
      <c r="FB81" s="185"/>
      <c r="FC81" s="185"/>
      <c r="FD81" s="185"/>
      <c r="FE81" s="185"/>
      <c r="FF81" s="185"/>
      <c r="FG81" s="185"/>
      <c r="FH81" s="185"/>
      <c r="FI81" s="185"/>
      <c r="FJ81" s="185"/>
      <c r="FK81" s="185"/>
      <c r="FL81" s="185"/>
      <c r="FM81" s="185"/>
      <c r="FN81" s="185"/>
      <c r="FO81" s="185"/>
      <c r="FP81" s="185"/>
      <c r="FQ81" s="185"/>
      <c r="FR81" s="185"/>
      <c r="FS81" s="185"/>
      <c r="FT81" s="185"/>
      <c r="FU81" s="185"/>
      <c r="FV81" s="185"/>
      <c r="FW81" s="185"/>
      <c r="FX81" s="185"/>
      <c r="FY81" s="185"/>
      <c r="FZ81" s="185"/>
      <c r="GA81" s="185"/>
      <c r="GB81" s="185"/>
      <c r="GC81" s="185"/>
      <c r="GD81" s="185"/>
      <c r="GE81" s="185"/>
      <c r="GF81" s="185"/>
      <c r="GG81" s="185"/>
      <c r="GH81" s="185"/>
      <c r="GI81" s="185"/>
      <c r="GJ81" s="185"/>
      <c r="GK81" s="185"/>
      <c r="GL81" s="185"/>
      <c r="GM81" s="185"/>
      <c r="GN81" s="185"/>
      <c r="GO81" s="185"/>
      <c r="GP81" s="185"/>
      <c r="GQ81" s="185"/>
      <c r="GR81" s="185"/>
      <c r="GS81" s="185"/>
      <c r="GT81" s="185"/>
      <c r="GU81" s="185"/>
      <c r="GV81" s="185"/>
      <c r="GW81" s="185"/>
      <c r="GX81" s="185"/>
      <c r="GY81" s="185"/>
      <c r="GZ81" s="185"/>
      <c r="HA81" s="185"/>
      <c r="HB81" s="185"/>
      <c r="HC81" s="185"/>
      <c r="HD81" s="185"/>
      <c r="HE81" s="185"/>
      <c r="HF81" s="185"/>
      <c r="HG81" s="185"/>
      <c r="HH81" s="185"/>
    </row>
    <row r="82" spans="1:216" ht="18" customHeight="1">
      <c r="B82" s="101"/>
      <c r="C82" s="101"/>
      <c r="D82" s="101"/>
      <c r="E82" s="101"/>
      <c r="F82" s="101"/>
      <c r="G82" s="101"/>
      <c r="H82" s="101"/>
      <c r="I82" s="101"/>
      <c r="J82" s="101"/>
      <c r="K82" s="101"/>
      <c r="L82" s="101"/>
      <c r="M82" s="102"/>
      <c r="O82" s="962" t="s">
        <v>1020</v>
      </c>
      <c r="P82" s="962"/>
      <c r="Q82" s="962"/>
      <c r="R82" s="962"/>
      <c r="S82" s="962"/>
      <c r="T82" s="962"/>
      <c r="U82" s="962"/>
      <c r="V82" s="962"/>
      <c r="W82" s="962"/>
      <c r="X82" s="224"/>
      <c r="Y82" s="185"/>
      <c r="Z82" s="118"/>
      <c r="AA82" s="185"/>
      <c r="AB82" s="185"/>
      <c r="AC82" s="185"/>
      <c r="AD82" s="185"/>
      <c r="AE82" s="185"/>
      <c r="AF82" s="185"/>
      <c r="AG82" s="185"/>
      <c r="AH82" s="185"/>
      <c r="AI82" s="185"/>
      <c r="AJ82" s="185"/>
      <c r="AK82" s="185"/>
      <c r="AL82" s="185"/>
      <c r="AM82" s="185"/>
      <c r="AN82" s="185"/>
      <c r="AO82" s="185"/>
      <c r="AP82" s="185"/>
      <c r="AQ82" s="185"/>
      <c r="AR82" s="185"/>
      <c r="AS82" s="185"/>
      <c r="AT82" s="185"/>
      <c r="AU82" s="185"/>
      <c r="AV82" s="185"/>
      <c r="AW82" s="185"/>
      <c r="AX82" s="185"/>
      <c r="AY82" s="185"/>
      <c r="AZ82" s="185"/>
      <c r="BA82" s="185"/>
      <c r="BB82" s="185"/>
      <c r="BC82" s="185"/>
      <c r="BD82" s="185"/>
      <c r="BE82" s="185"/>
      <c r="BF82" s="185"/>
      <c r="BG82" s="185"/>
      <c r="BH82" s="185"/>
      <c r="BI82" s="185"/>
      <c r="BJ82" s="185"/>
      <c r="BK82" s="185"/>
      <c r="BL82" s="185"/>
      <c r="BM82" s="185"/>
      <c r="BN82" s="185"/>
      <c r="BO82" s="185"/>
      <c r="BP82" s="185"/>
      <c r="BQ82" s="185"/>
      <c r="BR82" s="185"/>
      <c r="BS82" s="185"/>
      <c r="BT82" s="185"/>
      <c r="BU82" s="185"/>
      <c r="BV82" s="185"/>
      <c r="BW82" s="185"/>
      <c r="BX82" s="185"/>
      <c r="BY82" s="185"/>
      <c r="BZ82" s="185"/>
      <c r="CA82" s="743"/>
      <c r="CB82" s="185"/>
      <c r="CC82" s="185"/>
      <c r="CD82" s="185"/>
      <c r="CE82" s="185"/>
      <c r="CF82" s="185"/>
      <c r="CG82" s="185"/>
      <c r="CH82" s="185"/>
      <c r="CI82" s="185"/>
      <c r="CJ82" s="185"/>
      <c r="CK82" s="185"/>
      <c r="CL82" s="185"/>
      <c r="CM82" s="185"/>
      <c r="CN82" s="185"/>
      <c r="CO82" s="185"/>
      <c r="CP82" s="185"/>
      <c r="CQ82" s="185"/>
      <c r="CR82" s="185"/>
      <c r="CS82" s="185"/>
      <c r="CT82" s="185"/>
      <c r="CU82" s="185"/>
      <c r="CV82" s="185"/>
      <c r="CW82" s="185"/>
      <c r="CX82" s="185"/>
      <c r="CY82" s="185"/>
      <c r="CZ82" s="185"/>
      <c r="DA82" s="185"/>
      <c r="DB82" s="185"/>
      <c r="DC82" s="185"/>
      <c r="DD82" s="185"/>
      <c r="DE82" s="185"/>
      <c r="DF82" s="185"/>
      <c r="DG82" s="185"/>
      <c r="DH82" s="185"/>
      <c r="DI82" s="185"/>
      <c r="DJ82" s="185"/>
      <c r="DK82" s="185"/>
      <c r="DL82" s="185"/>
      <c r="DM82" s="185"/>
      <c r="DN82" s="185"/>
      <c r="DO82" s="185"/>
      <c r="DP82" s="185"/>
      <c r="DQ82" s="185"/>
      <c r="DR82" s="185"/>
      <c r="DS82" s="185"/>
      <c r="DT82" s="185"/>
      <c r="DU82" s="185"/>
      <c r="DV82" s="185"/>
      <c r="DW82" s="185"/>
      <c r="DX82" s="185"/>
      <c r="DY82" s="185"/>
      <c r="DZ82" s="185"/>
      <c r="EA82" s="185"/>
      <c r="EB82" s="185"/>
      <c r="EC82" s="185"/>
      <c r="ED82" s="185"/>
      <c r="EE82" s="185"/>
      <c r="EF82" s="185"/>
      <c r="EG82" s="185"/>
      <c r="EH82" s="185"/>
      <c r="EI82" s="185"/>
      <c r="EJ82" s="185"/>
      <c r="EK82" s="185"/>
      <c r="EL82" s="185"/>
      <c r="EM82" s="185"/>
      <c r="EN82" s="185"/>
      <c r="EO82" s="185"/>
      <c r="EP82" s="185"/>
      <c r="EQ82" s="185"/>
      <c r="ER82" s="185"/>
      <c r="ES82" s="185"/>
      <c r="ET82" s="185"/>
      <c r="EU82" s="185"/>
      <c r="EV82" s="185"/>
      <c r="EW82" s="185"/>
      <c r="EX82" s="185"/>
      <c r="EY82" s="185"/>
      <c r="EZ82" s="185"/>
      <c r="FA82" s="185"/>
      <c r="FB82" s="185"/>
      <c r="FC82" s="185"/>
      <c r="FD82" s="185"/>
      <c r="FE82" s="185"/>
      <c r="FF82" s="185"/>
      <c r="FG82" s="185"/>
      <c r="FH82" s="185"/>
      <c r="FI82" s="185"/>
      <c r="FJ82" s="185"/>
      <c r="FK82" s="185"/>
      <c r="FL82" s="185"/>
      <c r="FM82" s="185"/>
      <c r="FN82" s="185"/>
      <c r="FO82" s="185"/>
      <c r="FP82" s="185"/>
      <c r="FQ82" s="185"/>
      <c r="FR82" s="185"/>
      <c r="FS82" s="185"/>
      <c r="FT82" s="185"/>
      <c r="FU82" s="185"/>
      <c r="FV82" s="185"/>
      <c r="FW82" s="185"/>
      <c r="FX82" s="185"/>
      <c r="FY82" s="185"/>
      <c r="FZ82" s="185"/>
      <c r="GA82" s="185"/>
      <c r="GB82" s="185"/>
      <c r="GC82" s="185"/>
      <c r="GD82" s="185"/>
      <c r="GE82" s="185"/>
      <c r="GF82" s="185"/>
      <c r="GG82" s="185"/>
      <c r="GH82" s="185"/>
      <c r="GI82" s="185"/>
      <c r="GJ82" s="185"/>
      <c r="GK82" s="185"/>
      <c r="GL82" s="185"/>
      <c r="GM82" s="185"/>
      <c r="GN82" s="185"/>
      <c r="GO82" s="185"/>
      <c r="GP82" s="185"/>
      <c r="GQ82" s="185"/>
      <c r="GR82" s="185"/>
      <c r="GS82" s="185"/>
      <c r="GT82" s="185"/>
      <c r="GU82" s="185"/>
      <c r="GV82" s="185"/>
      <c r="GW82" s="185"/>
      <c r="GX82" s="185"/>
      <c r="GY82" s="185"/>
      <c r="GZ82" s="185"/>
      <c r="HA82" s="185"/>
      <c r="HB82" s="185"/>
      <c r="HC82" s="185"/>
      <c r="HD82" s="185"/>
      <c r="HE82" s="185"/>
      <c r="HF82" s="185"/>
      <c r="HG82" s="185"/>
      <c r="HH82" s="185"/>
    </row>
    <row r="83" spans="1:216" ht="31.5" customHeight="1">
      <c r="B83" s="99" t="s">
        <v>423</v>
      </c>
      <c r="C83" s="104"/>
      <c r="D83" s="104"/>
      <c r="E83" s="104"/>
      <c r="F83" s="104"/>
      <c r="G83" s="104"/>
      <c r="H83" s="104"/>
      <c r="I83" s="104"/>
      <c r="J83" s="104"/>
      <c r="K83" s="104"/>
      <c r="L83" s="104"/>
      <c r="M83" s="102"/>
      <c r="N83" s="634"/>
      <c r="O83" s="962"/>
      <c r="P83" s="962"/>
      <c r="Q83" s="962"/>
      <c r="R83" s="962"/>
      <c r="S83" s="962"/>
      <c r="T83" s="962"/>
      <c r="U83" s="962"/>
      <c r="V83" s="962"/>
      <c r="W83" s="962"/>
      <c r="X83" s="224"/>
      <c r="Y83" s="185"/>
      <c r="Z83" s="118"/>
      <c r="AA83" s="185"/>
      <c r="AB83" s="185"/>
      <c r="AC83" s="185"/>
      <c r="AD83" s="185"/>
      <c r="AE83" s="185"/>
      <c r="AF83" s="185"/>
      <c r="AG83" s="185"/>
      <c r="AH83" s="185"/>
      <c r="AI83" s="185"/>
      <c r="AJ83" s="185"/>
      <c r="AK83" s="185"/>
      <c r="AL83" s="185"/>
      <c r="AM83" s="185"/>
      <c r="AN83" s="185"/>
      <c r="AO83" s="185"/>
      <c r="AP83" s="185"/>
      <c r="AQ83" s="185"/>
      <c r="AR83" s="185"/>
      <c r="AS83" s="185"/>
      <c r="AT83" s="185"/>
      <c r="AU83" s="185"/>
      <c r="AV83" s="185"/>
      <c r="AW83" s="185"/>
      <c r="AX83" s="185"/>
      <c r="AY83" s="185"/>
      <c r="AZ83" s="185"/>
      <c r="BA83" s="185"/>
      <c r="BB83" s="185"/>
      <c r="BC83" s="185"/>
      <c r="BD83" s="185"/>
      <c r="BE83" s="185"/>
      <c r="BF83" s="185"/>
      <c r="BG83" s="185"/>
      <c r="BH83" s="185"/>
      <c r="BI83" s="185"/>
      <c r="BJ83" s="743"/>
      <c r="BK83" s="743"/>
      <c r="BL83" s="743"/>
      <c r="BM83" s="744"/>
      <c r="BN83" s="744"/>
      <c r="BO83" s="744"/>
      <c r="BP83" s="744"/>
      <c r="BQ83" s="185"/>
      <c r="BR83" s="185"/>
      <c r="BS83" s="185"/>
      <c r="BT83" s="185"/>
      <c r="BU83" s="185"/>
      <c r="BV83" s="185"/>
      <c r="BW83" s="185"/>
      <c r="BX83" s="185"/>
      <c r="BY83" s="185"/>
      <c r="BZ83" s="185"/>
      <c r="CA83" s="743"/>
      <c r="CB83" s="185"/>
      <c r="CC83" s="185"/>
      <c r="CD83" s="185"/>
      <c r="CE83" s="185"/>
      <c r="CF83" s="185"/>
      <c r="CG83" s="185"/>
      <c r="CH83" s="185"/>
      <c r="CI83" s="185"/>
      <c r="CJ83" s="185"/>
      <c r="CK83" s="185"/>
      <c r="CL83" s="185"/>
      <c r="CM83" s="185"/>
      <c r="CN83" s="185"/>
      <c r="CO83" s="185"/>
      <c r="CP83" s="185"/>
      <c r="CQ83" s="185"/>
      <c r="CR83" s="185"/>
      <c r="CS83" s="185"/>
      <c r="CT83" s="185"/>
      <c r="CU83" s="185"/>
      <c r="CV83" s="185"/>
      <c r="CW83" s="185"/>
      <c r="CX83" s="185"/>
      <c r="CY83" s="185"/>
      <c r="CZ83" s="185"/>
      <c r="DA83" s="185"/>
      <c r="DB83" s="185"/>
      <c r="DC83" s="185"/>
      <c r="DD83" s="185"/>
      <c r="DE83" s="185"/>
      <c r="DF83" s="185"/>
      <c r="DG83" s="185"/>
      <c r="DH83" s="185"/>
      <c r="DI83" s="185"/>
      <c r="DJ83" s="185"/>
      <c r="DK83" s="185"/>
      <c r="DL83" s="185"/>
      <c r="DM83" s="185"/>
      <c r="DN83" s="185"/>
      <c r="DO83" s="185"/>
      <c r="DP83" s="185"/>
      <c r="DQ83" s="185"/>
      <c r="DR83" s="185"/>
      <c r="DS83" s="185"/>
      <c r="DT83" s="185"/>
      <c r="DU83" s="185"/>
      <c r="DV83" s="185"/>
      <c r="DW83" s="185"/>
      <c r="DX83" s="185"/>
      <c r="DY83" s="185"/>
      <c r="DZ83" s="185"/>
      <c r="EA83" s="185"/>
      <c r="EB83" s="185"/>
      <c r="EC83" s="185"/>
      <c r="ED83" s="185"/>
      <c r="EE83" s="185"/>
      <c r="EF83" s="185"/>
      <c r="EG83" s="185"/>
      <c r="EH83" s="185"/>
      <c r="EI83" s="185"/>
      <c r="EJ83" s="185"/>
      <c r="EK83" s="185"/>
      <c r="EL83" s="185"/>
      <c r="EM83" s="185"/>
      <c r="EN83" s="185"/>
      <c r="EO83" s="185"/>
      <c r="EP83" s="185"/>
      <c r="EQ83" s="185"/>
      <c r="ER83" s="185"/>
      <c r="ES83" s="185"/>
      <c r="ET83" s="185"/>
      <c r="EU83" s="185"/>
      <c r="EV83" s="185"/>
      <c r="EW83" s="185"/>
      <c r="EX83" s="185"/>
      <c r="EY83" s="185"/>
      <c r="EZ83" s="185"/>
      <c r="FA83" s="185"/>
      <c r="FB83" s="185"/>
      <c r="FC83" s="185"/>
      <c r="FD83" s="185"/>
      <c r="FE83" s="185"/>
      <c r="FF83" s="185"/>
      <c r="FG83" s="185"/>
      <c r="FH83" s="185"/>
      <c r="FI83" s="185"/>
      <c r="FJ83" s="185"/>
      <c r="FK83" s="185"/>
      <c r="FL83" s="185"/>
      <c r="FM83" s="185"/>
      <c r="FN83" s="185"/>
      <c r="FO83" s="185"/>
      <c r="FP83" s="185"/>
      <c r="FQ83" s="185"/>
      <c r="FR83" s="185"/>
      <c r="FS83" s="185"/>
      <c r="FT83" s="185"/>
      <c r="FU83" s="185"/>
      <c r="FV83" s="185"/>
      <c r="FW83" s="185"/>
      <c r="FX83" s="185"/>
      <c r="FY83" s="185"/>
      <c r="FZ83" s="185"/>
      <c r="GA83" s="185"/>
      <c r="GB83" s="185"/>
      <c r="GC83" s="185"/>
      <c r="GD83" s="185"/>
      <c r="GE83" s="185"/>
      <c r="GF83" s="185"/>
      <c r="GG83" s="185"/>
      <c r="GH83" s="185"/>
      <c r="GI83" s="185"/>
      <c r="GJ83" s="185"/>
      <c r="GK83" s="185"/>
      <c r="GL83" s="185"/>
      <c r="GM83" s="185"/>
      <c r="GN83" s="185"/>
      <c r="GO83" s="185"/>
      <c r="GP83" s="185"/>
      <c r="GQ83" s="185"/>
      <c r="GR83" s="185"/>
      <c r="GS83" s="185"/>
      <c r="GT83" s="185"/>
      <c r="GU83" s="185"/>
      <c r="GV83" s="185"/>
      <c r="GW83" s="185"/>
      <c r="GX83" s="185"/>
      <c r="GY83" s="185"/>
      <c r="GZ83" s="185"/>
      <c r="HA83" s="185"/>
      <c r="HB83" s="185"/>
      <c r="HC83" s="185"/>
      <c r="HD83" s="185"/>
      <c r="HE83" s="185"/>
      <c r="HF83" s="185"/>
      <c r="HG83" s="185"/>
      <c r="HH83" s="185"/>
    </row>
    <row r="84" spans="1:216" ht="18" customHeight="1">
      <c r="B84" s="103"/>
      <c r="C84" s="225"/>
      <c r="D84" s="225"/>
      <c r="E84" s="225"/>
      <c r="F84" s="225"/>
      <c r="G84" s="225"/>
      <c r="H84" s="225"/>
      <c r="I84" s="225"/>
      <c r="J84" s="225"/>
      <c r="K84" s="225"/>
      <c r="L84" s="225"/>
      <c r="M84" s="224"/>
      <c r="N84" s="224"/>
      <c r="O84" s="224"/>
      <c r="P84" s="224"/>
      <c r="Q84" s="224"/>
      <c r="R84" s="224"/>
      <c r="S84" s="224"/>
      <c r="T84" s="224"/>
      <c r="U84" s="224"/>
      <c r="V84" s="224"/>
      <c r="W84" s="224"/>
      <c r="X84" s="224"/>
      <c r="Y84" s="185"/>
      <c r="Z84" s="118"/>
      <c r="AA84" s="185"/>
      <c r="AB84" s="185"/>
      <c r="AC84" s="185"/>
      <c r="AD84" s="185"/>
      <c r="AE84" s="185"/>
      <c r="AF84" s="185"/>
      <c r="AG84" s="185"/>
      <c r="AH84" s="185"/>
      <c r="AI84" s="185"/>
      <c r="AJ84" s="185"/>
      <c r="AK84" s="185"/>
      <c r="AL84" s="185"/>
      <c r="AM84" s="185"/>
      <c r="AN84" s="185"/>
      <c r="AO84" s="185"/>
      <c r="AP84" s="185"/>
      <c r="AQ84" s="185"/>
      <c r="AR84" s="185"/>
      <c r="AS84" s="185"/>
      <c r="AT84" s="185"/>
      <c r="AU84" s="185"/>
      <c r="AV84" s="185"/>
      <c r="AW84" s="185"/>
      <c r="AX84" s="185"/>
      <c r="AY84" s="185"/>
      <c r="AZ84" s="185"/>
      <c r="BA84" s="185"/>
      <c r="BB84" s="185"/>
      <c r="BC84" s="185"/>
      <c r="BD84" s="185"/>
      <c r="BE84" s="185"/>
      <c r="BF84" s="185"/>
      <c r="BG84" s="185"/>
      <c r="BH84" s="185"/>
      <c r="BI84" s="185"/>
      <c r="BJ84" s="743"/>
      <c r="BK84" s="743"/>
      <c r="BL84" s="743"/>
      <c r="BM84" s="744"/>
      <c r="BN84" s="744"/>
      <c r="BO84" s="744"/>
      <c r="BP84" s="744"/>
      <c r="BQ84" s="185"/>
      <c r="BR84" s="185"/>
      <c r="BS84" s="185"/>
      <c r="BT84" s="185"/>
      <c r="BU84" s="185"/>
      <c r="BV84" s="185"/>
      <c r="BW84" s="185"/>
      <c r="BX84" s="185"/>
      <c r="BY84" s="185"/>
      <c r="BZ84" s="185"/>
      <c r="CA84" s="743"/>
      <c r="CB84" s="185"/>
      <c r="CC84" s="185"/>
      <c r="CD84" s="185"/>
      <c r="CE84" s="185"/>
      <c r="CF84" s="185"/>
      <c r="CG84" s="185"/>
      <c r="CH84" s="185"/>
      <c r="CI84" s="185"/>
      <c r="CJ84" s="185"/>
      <c r="CK84" s="185"/>
      <c r="CL84" s="185"/>
      <c r="CM84" s="185"/>
      <c r="CN84" s="185"/>
      <c r="CO84" s="185"/>
      <c r="CP84" s="185"/>
      <c r="CQ84" s="185"/>
      <c r="CR84" s="185"/>
      <c r="CS84" s="185"/>
      <c r="CT84" s="185"/>
      <c r="CU84" s="185"/>
      <c r="CV84" s="185"/>
      <c r="CW84" s="185"/>
      <c r="CX84" s="185"/>
      <c r="CY84" s="185"/>
      <c r="CZ84" s="185"/>
      <c r="DA84" s="185"/>
      <c r="DB84" s="185"/>
      <c r="DC84" s="185"/>
      <c r="DD84" s="185"/>
      <c r="DE84" s="185"/>
      <c r="DF84" s="185"/>
      <c r="DG84" s="185"/>
      <c r="DH84" s="185"/>
      <c r="DI84" s="185"/>
      <c r="DJ84" s="185"/>
      <c r="DK84" s="185"/>
      <c r="DL84" s="185"/>
      <c r="DM84" s="185"/>
      <c r="DN84" s="185"/>
      <c r="DO84" s="185"/>
      <c r="DP84" s="185"/>
      <c r="DQ84" s="185"/>
      <c r="DR84" s="185"/>
      <c r="DS84" s="185"/>
      <c r="DT84" s="185"/>
      <c r="DU84" s="185"/>
      <c r="DV84" s="185"/>
      <c r="DW84" s="185"/>
      <c r="DX84" s="185"/>
      <c r="DY84" s="185"/>
      <c r="DZ84" s="185"/>
      <c r="EA84" s="185"/>
      <c r="EB84" s="185"/>
      <c r="EC84" s="185"/>
      <c r="ED84" s="185"/>
      <c r="EE84" s="185"/>
      <c r="EF84" s="185"/>
      <c r="EG84" s="185"/>
      <c r="EH84" s="185"/>
      <c r="EI84" s="185"/>
      <c r="EJ84" s="185"/>
      <c r="EK84" s="185"/>
      <c r="EL84" s="185"/>
      <c r="EM84" s="185"/>
      <c r="EN84" s="185"/>
      <c r="EO84" s="185"/>
      <c r="EP84" s="185"/>
      <c r="EQ84" s="185"/>
      <c r="ER84" s="185"/>
      <c r="ES84" s="185"/>
      <c r="ET84" s="185"/>
      <c r="EU84" s="185"/>
      <c r="EV84" s="185"/>
      <c r="EW84" s="185"/>
      <c r="EX84" s="185"/>
      <c r="EY84" s="185"/>
      <c r="EZ84" s="185"/>
      <c r="FA84" s="185"/>
      <c r="FB84" s="185"/>
      <c r="FC84" s="185"/>
      <c r="FD84" s="185"/>
      <c r="FE84" s="185"/>
      <c r="FF84" s="185"/>
      <c r="FG84" s="185"/>
      <c r="FH84" s="185"/>
      <c r="FI84" s="185"/>
      <c r="FJ84" s="185"/>
      <c r="FK84" s="185"/>
      <c r="FL84" s="185"/>
      <c r="FM84" s="185"/>
      <c r="FN84" s="185"/>
      <c r="FO84" s="185"/>
      <c r="FP84" s="185"/>
      <c r="FQ84" s="185"/>
      <c r="FR84" s="185"/>
      <c r="FS84" s="185"/>
      <c r="FT84" s="185"/>
      <c r="FU84" s="185"/>
      <c r="FV84" s="185"/>
      <c r="FW84" s="185"/>
      <c r="FX84" s="185"/>
      <c r="FY84" s="185"/>
      <c r="FZ84" s="185"/>
      <c r="GA84" s="185"/>
      <c r="GB84" s="185"/>
      <c r="GC84" s="185"/>
      <c r="GD84" s="185"/>
      <c r="GE84" s="185"/>
      <c r="GF84" s="185"/>
      <c r="GG84" s="185"/>
      <c r="GH84" s="185"/>
      <c r="GI84" s="185"/>
      <c r="GJ84" s="185"/>
      <c r="GK84" s="185"/>
      <c r="GL84" s="185"/>
      <c r="GM84" s="185"/>
      <c r="GN84" s="185"/>
      <c r="GO84" s="185"/>
      <c r="GP84" s="185"/>
      <c r="GQ84" s="185"/>
      <c r="GR84" s="185"/>
      <c r="GS84" s="185"/>
      <c r="GT84" s="185"/>
      <c r="GU84" s="185"/>
      <c r="GV84" s="185"/>
      <c r="GW84" s="185"/>
      <c r="GX84" s="185"/>
      <c r="GY84" s="185"/>
      <c r="GZ84" s="185"/>
      <c r="HA84" s="185"/>
      <c r="HB84" s="185"/>
      <c r="HC84" s="185"/>
      <c r="HD84" s="185"/>
      <c r="HE84" s="185"/>
      <c r="HF84" s="185"/>
      <c r="HG84" s="185"/>
      <c r="HH84" s="185"/>
    </row>
    <row r="85" spans="1:216" ht="18" customHeight="1">
      <c r="B85" s="103"/>
      <c r="C85" s="225"/>
      <c r="D85" s="225"/>
      <c r="E85" s="225"/>
      <c r="F85" s="225"/>
      <c r="G85" s="225"/>
      <c r="H85" s="225"/>
      <c r="I85" s="225"/>
      <c r="J85" s="225"/>
      <c r="K85" s="225"/>
      <c r="L85" s="225"/>
      <c r="M85" s="224"/>
      <c r="N85" s="224"/>
      <c r="O85" s="224"/>
      <c r="P85" s="224"/>
      <c r="Q85" s="224"/>
      <c r="R85" s="224"/>
      <c r="S85" s="224"/>
      <c r="T85" s="224"/>
      <c r="U85" s="224"/>
      <c r="V85" s="224"/>
      <c r="W85" s="224"/>
      <c r="X85" s="224"/>
      <c r="Y85" s="185"/>
      <c r="Z85" s="118"/>
      <c r="AA85" s="185"/>
      <c r="AB85" s="185"/>
      <c r="AC85" s="185"/>
      <c r="AD85" s="185"/>
      <c r="AE85" s="185"/>
      <c r="AF85" s="185"/>
      <c r="AG85" s="185"/>
      <c r="AH85" s="185"/>
      <c r="AI85" s="185"/>
      <c r="AJ85" s="185"/>
      <c r="AK85" s="185"/>
      <c r="AL85" s="185"/>
      <c r="AM85" s="185"/>
      <c r="AN85" s="185" t="s">
        <v>856</v>
      </c>
      <c r="AO85" s="185"/>
      <c r="AP85" s="185"/>
      <c r="AQ85" s="185"/>
      <c r="AR85" s="185"/>
      <c r="AS85" s="185"/>
      <c r="AT85" s="185"/>
      <c r="AU85" s="185"/>
      <c r="AV85" s="185"/>
      <c r="AW85" s="185"/>
      <c r="AX85" s="185"/>
      <c r="AY85" s="185"/>
      <c r="AZ85" s="185"/>
      <c r="BA85" s="185"/>
      <c r="BB85" s="185"/>
      <c r="BC85" s="185"/>
      <c r="BD85" s="185"/>
      <c r="BE85" s="185"/>
      <c r="BF85" s="185"/>
      <c r="BG85" s="185"/>
      <c r="BH85" s="185"/>
      <c r="BI85" s="185"/>
      <c r="BJ85" s="743"/>
      <c r="BK85" s="743"/>
      <c r="BL85" s="743"/>
      <c r="BM85" s="744"/>
      <c r="BN85" s="744"/>
      <c r="BO85" s="744"/>
      <c r="BP85" s="744"/>
      <c r="BQ85" s="185"/>
      <c r="BR85" s="185"/>
      <c r="BS85" s="185"/>
      <c r="BT85" s="185"/>
      <c r="BU85" s="185"/>
      <c r="BV85" s="185"/>
      <c r="BW85" s="185"/>
      <c r="BX85" s="185"/>
      <c r="BY85" s="185"/>
      <c r="BZ85" s="185"/>
      <c r="CA85" s="743"/>
      <c r="CB85" s="185"/>
      <c r="CC85" s="185"/>
      <c r="CD85" s="185"/>
      <c r="CE85" s="185"/>
      <c r="CF85" s="185"/>
      <c r="CG85" s="185"/>
      <c r="CH85" s="185"/>
      <c r="CI85" s="185"/>
      <c r="CJ85" s="185"/>
      <c r="CK85" s="185"/>
      <c r="CL85" s="185"/>
      <c r="CM85" s="185"/>
      <c r="CN85" s="185"/>
      <c r="CO85" s="185"/>
      <c r="CP85" s="185"/>
      <c r="CQ85" s="185"/>
      <c r="CR85" s="185"/>
      <c r="CS85" s="185"/>
      <c r="CT85" s="185"/>
      <c r="CU85" s="185"/>
      <c r="CV85" s="185"/>
      <c r="CW85" s="185"/>
      <c r="CX85" s="185"/>
      <c r="CY85" s="185"/>
      <c r="CZ85" s="185"/>
      <c r="DA85" s="185"/>
      <c r="DB85" s="185"/>
      <c r="DC85" s="185"/>
      <c r="DD85" s="185"/>
      <c r="DE85" s="185"/>
      <c r="DF85" s="185"/>
      <c r="DG85" s="185"/>
      <c r="DH85" s="185"/>
      <c r="DI85" s="185"/>
      <c r="DJ85" s="185"/>
      <c r="DK85" s="185"/>
      <c r="DL85" s="185"/>
      <c r="DM85" s="185"/>
      <c r="DN85" s="185"/>
      <c r="DO85" s="185"/>
      <c r="DP85" s="185"/>
      <c r="DQ85" s="185"/>
      <c r="DR85" s="185"/>
      <c r="DS85" s="185"/>
      <c r="DT85" s="185"/>
      <c r="DU85" s="185"/>
      <c r="DV85" s="185"/>
      <c r="DW85" s="185"/>
      <c r="DX85" s="185"/>
      <c r="DY85" s="185"/>
      <c r="DZ85" s="185"/>
      <c r="EA85" s="185"/>
      <c r="EB85" s="185"/>
      <c r="EC85" s="185"/>
      <c r="ED85" s="185"/>
      <c r="EE85" s="185"/>
      <c r="EF85" s="185"/>
      <c r="EG85" s="185"/>
      <c r="EH85" s="185"/>
      <c r="EI85" s="185"/>
      <c r="EJ85" s="185"/>
      <c r="EK85" s="185"/>
      <c r="EL85" s="185"/>
      <c r="EM85" s="185"/>
      <c r="EN85" s="185"/>
      <c r="EO85" s="185"/>
      <c r="EP85" s="185"/>
      <c r="EQ85" s="185"/>
      <c r="ER85" s="185"/>
      <c r="ES85" s="185"/>
      <c r="ET85" s="185"/>
      <c r="EU85" s="185"/>
      <c r="EV85" s="185"/>
      <c r="EW85" s="185"/>
      <c r="EX85" s="185"/>
      <c r="EY85" s="185"/>
      <c r="EZ85" s="185"/>
      <c r="FA85" s="185"/>
      <c r="FB85" s="185"/>
      <c r="FC85" s="185"/>
      <c r="FD85" s="185"/>
      <c r="FE85" s="185"/>
      <c r="FF85" s="185"/>
      <c r="FG85" s="185"/>
      <c r="FH85" s="185"/>
      <c r="FI85" s="185"/>
      <c r="FJ85" s="185"/>
      <c r="FK85" s="185"/>
      <c r="FL85" s="185"/>
      <c r="FM85" s="185"/>
      <c r="FN85" s="185"/>
      <c r="FO85" s="185"/>
      <c r="FP85" s="185"/>
      <c r="FQ85" s="185"/>
      <c r="FR85" s="185"/>
      <c r="FS85" s="185"/>
      <c r="FT85" s="185"/>
      <c r="FU85" s="185"/>
      <c r="FV85" s="185"/>
      <c r="FW85" s="185"/>
      <c r="FX85" s="185"/>
      <c r="FY85" s="185"/>
      <c r="FZ85" s="185"/>
      <c r="GA85" s="185"/>
      <c r="GB85" s="185"/>
      <c r="GC85" s="185"/>
      <c r="GD85" s="185"/>
      <c r="GE85" s="185"/>
      <c r="GF85" s="185"/>
      <c r="GG85" s="185"/>
      <c r="GH85" s="185"/>
      <c r="GI85" s="185"/>
      <c r="GJ85" s="185"/>
      <c r="GK85" s="185"/>
      <c r="GL85" s="185"/>
      <c r="GM85" s="185"/>
      <c r="GN85" s="185"/>
      <c r="GO85" s="185"/>
      <c r="GP85" s="185"/>
      <c r="GQ85" s="185"/>
      <c r="GR85" s="185"/>
      <c r="GS85" s="185"/>
      <c r="GT85" s="185"/>
      <c r="GU85" s="185"/>
      <c r="GV85" s="185"/>
      <c r="GW85" s="185"/>
      <c r="GX85" s="185"/>
      <c r="GY85" s="185"/>
      <c r="GZ85" s="185"/>
      <c r="HA85" s="185"/>
      <c r="HB85" s="185"/>
      <c r="HC85" s="185"/>
      <c r="HD85" s="185"/>
      <c r="HE85" s="185"/>
      <c r="HF85" s="185"/>
      <c r="HG85" s="185"/>
      <c r="HH85" s="185"/>
    </row>
    <row r="86" spans="1:216" ht="18" customHeight="1">
      <c r="B86" s="103"/>
      <c r="C86" s="225"/>
      <c r="D86" s="225"/>
      <c r="E86" s="225"/>
      <c r="F86" s="225"/>
      <c r="G86" s="225"/>
      <c r="H86" s="225"/>
      <c r="I86" s="225"/>
      <c r="J86" s="225"/>
      <c r="K86" s="225"/>
      <c r="L86" s="225"/>
      <c r="M86" s="224"/>
      <c r="N86" s="224"/>
      <c r="O86" s="224"/>
      <c r="P86" s="224"/>
      <c r="Q86" s="224"/>
      <c r="R86" s="224"/>
      <c r="S86" s="224"/>
      <c r="T86" s="224"/>
      <c r="U86" s="224"/>
      <c r="V86" s="224"/>
      <c r="W86" s="224"/>
      <c r="X86" s="224"/>
      <c r="Y86" s="185"/>
      <c r="Z86" s="118"/>
      <c r="AA86" s="185"/>
      <c r="AB86" s="185"/>
      <c r="AC86" s="185"/>
      <c r="AD86" s="185"/>
      <c r="AE86" s="185"/>
      <c r="AF86" s="185"/>
      <c r="AG86" s="185"/>
      <c r="AH86" s="185"/>
      <c r="AI86" s="185"/>
      <c r="AJ86" s="185"/>
      <c r="AK86" s="185"/>
      <c r="AL86" s="185"/>
      <c r="AM86" s="185"/>
      <c r="AN86" s="185"/>
      <c r="AO86" s="185"/>
      <c r="AP86" s="185"/>
      <c r="AQ86" s="185"/>
      <c r="AR86" s="185"/>
      <c r="AS86" s="185"/>
      <c r="AT86" s="185"/>
      <c r="AU86" s="185"/>
      <c r="AV86" s="185"/>
      <c r="AW86" s="185"/>
      <c r="AX86" s="185"/>
      <c r="AY86" s="185"/>
      <c r="AZ86" s="185"/>
      <c r="BA86" s="185"/>
      <c r="BB86" s="185"/>
      <c r="BC86" s="185"/>
      <c r="BD86" s="185"/>
      <c r="BE86" s="185"/>
      <c r="BF86" s="185"/>
      <c r="BG86" s="185"/>
      <c r="BH86" s="185"/>
      <c r="BI86" s="185"/>
      <c r="BJ86" s="743"/>
      <c r="BK86" s="743"/>
      <c r="BL86" s="743"/>
      <c r="BM86" s="744"/>
      <c r="BN86" s="744"/>
      <c r="BO86" s="744"/>
      <c r="BP86" s="744"/>
      <c r="BQ86" s="185"/>
      <c r="BR86" s="185"/>
      <c r="BS86" s="185"/>
      <c r="BT86" s="185"/>
      <c r="BU86" s="185"/>
      <c r="BV86" s="185"/>
      <c r="BW86" s="185"/>
      <c r="BX86" s="185"/>
      <c r="BY86" s="185"/>
      <c r="BZ86" s="185"/>
      <c r="CA86" s="743"/>
      <c r="CB86" s="185"/>
      <c r="CC86" s="185"/>
      <c r="CD86" s="185"/>
      <c r="CE86" s="185"/>
      <c r="CF86" s="185"/>
      <c r="CG86" s="185"/>
      <c r="CH86" s="185"/>
      <c r="CI86" s="185"/>
      <c r="CJ86" s="185"/>
      <c r="CK86" s="185"/>
      <c r="CL86" s="185"/>
      <c r="CM86" s="185"/>
      <c r="CN86" s="185"/>
      <c r="CO86" s="185"/>
      <c r="CP86" s="185"/>
      <c r="CQ86" s="185"/>
      <c r="CR86" s="185"/>
      <c r="CS86" s="185"/>
      <c r="CT86" s="185"/>
      <c r="CU86" s="185"/>
      <c r="CV86" s="185"/>
      <c r="CW86" s="185"/>
      <c r="CX86" s="185"/>
      <c r="CY86" s="185"/>
      <c r="CZ86" s="185"/>
      <c r="DA86" s="185"/>
      <c r="DB86" s="185"/>
      <c r="DC86" s="185"/>
      <c r="DD86" s="185"/>
      <c r="DE86" s="185"/>
      <c r="DF86" s="185"/>
      <c r="DG86" s="185"/>
      <c r="DH86" s="185"/>
      <c r="DI86" s="185"/>
      <c r="DJ86" s="185"/>
      <c r="DK86" s="185"/>
      <c r="DL86" s="185"/>
      <c r="DM86" s="185"/>
      <c r="DN86" s="185"/>
      <c r="DO86" s="185"/>
      <c r="DP86" s="185"/>
      <c r="DQ86" s="185"/>
      <c r="DR86" s="185"/>
      <c r="DS86" s="185"/>
      <c r="DT86" s="185"/>
      <c r="DU86" s="185"/>
      <c r="DV86" s="185"/>
      <c r="DW86" s="185"/>
      <c r="DX86" s="185"/>
      <c r="DY86" s="185"/>
      <c r="DZ86" s="185"/>
      <c r="EA86" s="185"/>
      <c r="EB86" s="185"/>
      <c r="EC86" s="185"/>
      <c r="ED86" s="185"/>
      <c r="EE86" s="185"/>
      <c r="EF86" s="185"/>
      <c r="EG86" s="185"/>
      <c r="EH86" s="185"/>
      <c r="EI86" s="185"/>
      <c r="EJ86" s="185"/>
      <c r="EK86" s="185"/>
      <c r="EL86" s="185"/>
      <c r="EM86" s="185"/>
      <c r="EN86" s="185"/>
      <c r="EO86" s="185"/>
      <c r="EP86" s="185"/>
      <c r="EQ86" s="185"/>
      <c r="ER86" s="185"/>
      <c r="ES86" s="185"/>
      <c r="ET86" s="185"/>
      <c r="EU86" s="185"/>
      <c r="EV86" s="185"/>
      <c r="EW86" s="185"/>
      <c r="EX86" s="185"/>
      <c r="EY86" s="185"/>
      <c r="EZ86" s="185"/>
      <c r="FA86" s="185"/>
      <c r="FB86" s="185"/>
      <c r="FC86" s="185"/>
      <c r="FD86" s="185"/>
      <c r="FE86" s="185"/>
      <c r="FF86" s="185"/>
      <c r="FG86" s="185"/>
      <c r="FH86" s="185"/>
      <c r="FI86" s="185"/>
      <c r="FJ86" s="185"/>
      <c r="FK86" s="185"/>
      <c r="FL86" s="185"/>
      <c r="FM86" s="185"/>
      <c r="FN86" s="185"/>
      <c r="FO86" s="185"/>
      <c r="FP86" s="185"/>
      <c r="FQ86" s="185"/>
      <c r="FR86" s="185"/>
      <c r="FS86" s="185"/>
      <c r="FT86" s="185"/>
      <c r="FU86" s="185"/>
      <c r="FV86" s="185"/>
      <c r="FW86" s="185"/>
      <c r="FX86" s="185"/>
      <c r="FY86" s="185"/>
      <c r="FZ86" s="185"/>
      <c r="GA86" s="185"/>
      <c r="GB86" s="185"/>
      <c r="GC86" s="185"/>
      <c r="GD86" s="185"/>
      <c r="GE86" s="185"/>
      <c r="GF86" s="185"/>
      <c r="GG86" s="185"/>
      <c r="GH86" s="185"/>
      <c r="GI86" s="185"/>
      <c r="GJ86" s="185"/>
      <c r="GK86" s="185"/>
      <c r="GL86" s="185"/>
      <c r="GM86" s="185"/>
      <c r="GN86" s="185"/>
      <c r="GO86" s="185"/>
      <c r="GP86" s="185"/>
      <c r="GQ86" s="185"/>
      <c r="GR86" s="185"/>
      <c r="GS86" s="185"/>
      <c r="GT86" s="185"/>
      <c r="GU86" s="185"/>
      <c r="GV86" s="185"/>
      <c r="GW86" s="185"/>
      <c r="GX86" s="185"/>
      <c r="GY86" s="185"/>
      <c r="GZ86" s="185"/>
      <c r="HA86" s="185"/>
      <c r="HB86" s="185"/>
      <c r="HC86" s="185"/>
      <c r="HD86" s="185"/>
      <c r="HE86" s="185"/>
      <c r="HF86" s="185"/>
      <c r="HG86" s="185"/>
      <c r="HH86" s="185"/>
    </row>
    <row r="87" spans="1:216" ht="18" customHeight="1">
      <c r="A87" s="103"/>
      <c r="B87" s="103"/>
      <c r="C87" s="225"/>
      <c r="D87" s="225"/>
      <c r="E87" s="225"/>
      <c r="F87" s="225"/>
      <c r="G87" s="225"/>
      <c r="H87" s="225"/>
      <c r="I87" s="225"/>
      <c r="J87" s="225"/>
      <c r="K87" s="406"/>
      <c r="L87" s="225"/>
      <c r="M87" s="224"/>
      <c r="N87" s="224"/>
      <c r="O87" s="224"/>
      <c r="P87" s="224"/>
      <c r="Q87" s="224"/>
      <c r="R87" s="224"/>
      <c r="S87" s="211"/>
      <c r="T87" s="211"/>
      <c r="U87" s="211"/>
      <c r="V87" s="211"/>
      <c r="W87" s="211"/>
      <c r="X87" s="224"/>
      <c r="Y87" s="185"/>
      <c r="Z87" s="118"/>
      <c r="AA87" s="185"/>
      <c r="AB87" s="185"/>
      <c r="AC87" s="185"/>
      <c r="AD87" s="185"/>
      <c r="AE87" s="185"/>
      <c r="AF87" s="185"/>
      <c r="AG87" s="185"/>
      <c r="AH87" s="185"/>
      <c r="AI87" s="185"/>
      <c r="AJ87" s="185"/>
      <c r="AK87" s="185"/>
      <c r="AL87" s="185"/>
      <c r="AM87" s="185"/>
      <c r="AN87" s="749" t="s">
        <v>801</v>
      </c>
      <c r="AO87" s="745"/>
      <c r="AP87" s="185"/>
      <c r="AQ87" s="185"/>
      <c r="AR87" s="185"/>
      <c r="AS87" s="185"/>
      <c r="AT87" s="185"/>
      <c r="AU87" s="185"/>
      <c r="AV87" s="185"/>
      <c r="AW87" s="185"/>
      <c r="AX87" s="185"/>
      <c r="AY87" s="185"/>
      <c r="AZ87" s="185"/>
      <c r="BA87" s="185"/>
      <c r="BB87" s="185"/>
      <c r="BC87" s="185"/>
      <c r="BD87" s="185"/>
      <c r="BE87" s="185"/>
      <c r="BF87" s="185"/>
      <c r="BG87" s="185"/>
      <c r="BH87" s="185"/>
      <c r="BI87" s="185"/>
      <c r="BJ87" s="743"/>
      <c r="BK87" s="743"/>
      <c r="BL87" s="743"/>
      <c r="BM87" s="744"/>
      <c r="BN87" s="744"/>
      <c r="BO87" s="744"/>
      <c r="BP87" s="744"/>
      <c r="BQ87" s="185"/>
      <c r="BR87" s="185"/>
      <c r="BS87" s="185"/>
      <c r="BT87" s="185"/>
      <c r="BU87" s="185"/>
      <c r="BV87" s="185"/>
      <c r="BW87" s="185"/>
      <c r="BX87" s="185"/>
      <c r="BY87" s="185"/>
      <c r="BZ87" s="185"/>
      <c r="CA87" s="743"/>
      <c r="CB87" s="185"/>
      <c r="CC87" s="185"/>
      <c r="CD87" s="185"/>
      <c r="CE87" s="185"/>
      <c r="CF87" s="185"/>
      <c r="CG87" s="185"/>
      <c r="CH87" s="185"/>
      <c r="CI87" s="185"/>
      <c r="CJ87" s="185"/>
      <c r="CK87" s="185"/>
      <c r="CL87" s="185"/>
      <c r="CM87" s="185"/>
      <c r="CN87" s="185"/>
      <c r="CO87" s="185"/>
      <c r="CP87" s="185"/>
      <c r="CQ87" s="185"/>
      <c r="CR87" s="185"/>
      <c r="CS87" s="185"/>
      <c r="CT87" s="185"/>
      <c r="CU87" s="185"/>
      <c r="CV87" s="185"/>
      <c r="CW87" s="185"/>
      <c r="CX87" s="185"/>
      <c r="CY87" s="185"/>
      <c r="CZ87" s="185"/>
      <c r="DA87" s="185"/>
      <c r="DB87" s="185"/>
      <c r="DC87" s="185"/>
      <c r="DD87" s="185"/>
      <c r="DE87" s="185"/>
      <c r="DF87" s="185"/>
      <c r="DG87" s="185"/>
      <c r="DH87" s="185"/>
      <c r="DI87" s="185"/>
      <c r="DJ87" s="185"/>
      <c r="DK87" s="185"/>
      <c r="DL87" s="185"/>
      <c r="DM87" s="185"/>
      <c r="DN87" s="185"/>
      <c r="DO87" s="185"/>
      <c r="DP87" s="185"/>
      <c r="DQ87" s="185"/>
      <c r="DR87" s="185"/>
      <c r="DS87" s="185"/>
      <c r="DT87" s="185"/>
      <c r="DU87" s="185"/>
      <c r="DV87" s="185"/>
      <c r="DW87" s="185"/>
      <c r="DX87" s="185"/>
      <c r="DY87" s="185"/>
      <c r="DZ87" s="185"/>
      <c r="EA87" s="185"/>
      <c r="EB87" s="185"/>
      <c r="EC87" s="185"/>
      <c r="ED87" s="185"/>
      <c r="EE87" s="185"/>
      <c r="EF87" s="185"/>
      <c r="EG87" s="185"/>
      <c r="EH87" s="185"/>
      <c r="EI87" s="185"/>
      <c r="EJ87" s="185"/>
      <c r="EK87" s="185"/>
      <c r="EL87" s="185"/>
      <c r="EM87" s="185"/>
      <c r="EN87" s="185"/>
      <c r="EO87" s="185"/>
      <c r="EP87" s="185"/>
      <c r="EQ87" s="185"/>
      <c r="ER87" s="185"/>
      <c r="ES87" s="185"/>
      <c r="ET87" s="185"/>
      <c r="EU87" s="185"/>
      <c r="EV87" s="185"/>
      <c r="EW87" s="185"/>
      <c r="EX87" s="185"/>
      <c r="EY87" s="185"/>
      <c r="EZ87" s="185"/>
      <c r="FA87" s="185"/>
      <c r="FB87" s="185"/>
      <c r="FC87" s="185"/>
      <c r="FD87" s="185"/>
      <c r="FE87" s="185"/>
      <c r="FF87" s="185"/>
      <c r="FG87" s="185"/>
      <c r="FH87" s="185"/>
      <c r="FI87" s="185"/>
      <c r="FJ87" s="185"/>
      <c r="FK87" s="185"/>
      <c r="FL87" s="185"/>
      <c r="FM87" s="185"/>
      <c r="FN87" s="185"/>
      <c r="FO87" s="185"/>
      <c r="FP87" s="745"/>
      <c r="FQ87" s="745"/>
      <c r="FR87" s="745"/>
      <c r="FS87" s="745"/>
      <c r="FT87" s="745"/>
      <c r="FU87" s="745"/>
      <c r="FV87" s="745"/>
      <c r="FW87" s="745"/>
      <c r="FX87" s="745"/>
      <c r="FY87" s="745"/>
      <c r="FZ87" s="745"/>
      <c r="GA87" s="745"/>
      <c r="GB87" s="745"/>
      <c r="GC87" s="745"/>
      <c r="GD87" s="745"/>
      <c r="GE87" s="745"/>
      <c r="GF87" s="745"/>
      <c r="GG87" s="745"/>
      <c r="GH87" s="745"/>
      <c r="GI87" s="745"/>
      <c r="GJ87" s="745"/>
      <c r="GK87" s="745"/>
      <c r="GL87" s="745"/>
      <c r="GM87" s="745"/>
      <c r="GN87" s="745"/>
      <c r="GO87" s="745"/>
      <c r="GP87" s="745"/>
      <c r="GQ87" s="745"/>
      <c r="GR87" s="745"/>
      <c r="GS87" s="745"/>
      <c r="GT87" s="745"/>
      <c r="GU87" s="745"/>
      <c r="GV87" s="745"/>
      <c r="GW87" s="745"/>
      <c r="GX87" s="745"/>
      <c r="GY87" s="745"/>
      <c r="GZ87" s="745"/>
      <c r="HA87" s="745"/>
      <c r="HB87" s="745"/>
      <c r="HC87" s="745"/>
      <c r="HD87" s="745"/>
      <c r="HE87" s="745"/>
      <c r="HF87" s="745"/>
      <c r="HG87" s="745"/>
      <c r="HH87" s="745"/>
    </row>
    <row r="88" spans="1:216" ht="18" customHeight="1">
      <c r="A88" s="103"/>
      <c r="B88" s="103"/>
      <c r="C88" s="225"/>
      <c r="D88" s="225"/>
      <c r="E88" s="225"/>
      <c r="F88" s="225"/>
      <c r="G88" s="225"/>
      <c r="H88" s="225"/>
      <c r="I88" s="225"/>
      <c r="J88" s="225"/>
      <c r="K88" s="225"/>
      <c r="L88" s="225"/>
      <c r="M88" s="224"/>
      <c r="N88" s="224"/>
      <c r="O88" s="224"/>
      <c r="P88" s="224"/>
      <c r="Q88" s="224"/>
      <c r="R88" s="224"/>
      <c r="S88" s="224"/>
      <c r="T88" s="224"/>
      <c r="U88" s="224"/>
      <c r="V88" s="224"/>
      <c r="W88" s="224"/>
      <c r="X88" s="224"/>
      <c r="Y88" s="185"/>
      <c r="Z88" s="118"/>
      <c r="AA88" s="185"/>
      <c r="AB88" s="185"/>
      <c r="AC88" s="185"/>
      <c r="AD88" s="185"/>
      <c r="AE88" s="185"/>
      <c r="AF88" s="185"/>
      <c r="AG88" s="185"/>
      <c r="AH88" s="185"/>
      <c r="AI88" s="185"/>
      <c r="AJ88" s="185"/>
      <c r="AK88" s="185"/>
      <c r="AL88" s="185"/>
      <c r="AM88" s="185"/>
      <c r="AN88" s="749"/>
      <c r="AO88" s="745"/>
      <c r="AP88" s="185"/>
      <c r="AQ88" s="185"/>
      <c r="AR88" s="185"/>
      <c r="AS88" s="185"/>
      <c r="AT88" s="185"/>
      <c r="AU88" s="185"/>
      <c r="AV88" s="185"/>
      <c r="AW88" s="185"/>
      <c r="AX88" s="185"/>
      <c r="AY88" s="185"/>
      <c r="AZ88" s="185"/>
      <c r="BA88" s="185"/>
      <c r="BB88" s="185"/>
      <c r="BC88" s="185"/>
      <c r="BD88" s="185"/>
      <c r="BE88" s="185"/>
      <c r="BF88" s="185"/>
      <c r="BG88" s="185"/>
      <c r="BH88" s="185"/>
      <c r="BI88" s="185"/>
      <c r="BJ88" s="743"/>
      <c r="BK88" s="743"/>
      <c r="BL88" s="743"/>
      <c r="BM88" s="744"/>
      <c r="BN88" s="744"/>
      <c r="BO88" s="744"/>
      <c r="BP88" s="744"/>
      <c r="BQ88" s="185"/>
      <c r="BR88" s="185"/>
      <c r="BS88" s="185"/>
      <c r="BT88" s="185"/>
      <c r="BU88" s="185"/>
      <c r="BV88" s="185"/>
      <c r="BW88" s="185"/>
      <c r="BX88" s="185"/>
      <c r="BY88" s="185"/>
      <c r="BZ88" s="185"/>
      <c r="CA88" s="743"/>
      <c r="CB88" s="185"/>
      <c r="CC88" s="185"/>
      <c r="CD88" s="185"/>
      <c r="CE88" s="185"/>
      <c r="CF88" s="185"/>
      <c r="CG88" s="185"/>
      <c r="CH88" s="185"/>
      <c r="CI88" s="185"/>
      <c r="CJ88" s="185"/>
      <c r="CK88" s="185"/>
      <c r="CL88" s="185"/>
      <c r="CM88" s="185"/>
      <c r="CN88" s="185"/>
      <c r="CO88" s="185"/>
      <c r="CP88" s="185"/>
      <c r="CQ88" s="185"/>
      <c r="CR88" s="185"/>
      <c r="CS88" s="185"/>
      <c r="CT88" s="185"/>
      <c r="CU88" s="185"/>
      <c r="CV88" s="185"/>
      <c r="CW88" s="185"/>
      <c r="CX88" s="185"/>
      <c r="CY88" s="185"/>
      <c r="CZ88" s="185"/>
      <c r="DA88" s="185"/>
      <c r="DB88" s="185"/>
      <c r="DC88" s="185"/>
      <c r="DD88" s="185"/>
      <c r="DE88" s="185"/>
      <c r="DF88" s="185"/>
      <c r="DG88" s="185"/>
      <c r="DH88" s="185"/>
      <c r="DI88" s="185"/>
      <c r="DJ88" s="185"/>
      <c r="DK88" s="185"/>
      <c r="DL88" s="185"/>
      <c r="DM88" s="185"/>
      <c r="DN88" s="185"/>
      <c r="DO88" s="185"/>
      <c r="DP88" s="185"/>
      <c r="DQ88" s="185"/>
      <c r="DR88" s="185"/>
      <c r="DS88" s="185"/>
      <c r="DT88" s="185"/>
      <c r="DU88" s="185"/>
      <c r="DV88" s="185"/>
      <c r="DW88" s="185"/>
      <c r="DX88" s="185"/>
      <c r="DY88" s="185"/>
      <c r="DZ88" s="185"/>
      <c r="EA88" s="185"/>
      <c r="EB88" s="185"/>
      <c r="EC88" s="185"/>
      <c r="ED88" s="185"/>
      <c r="EE88" s="185"/>
      <c r="EF88" s="185"/>
      <c r="EG88" s="185"/>
      <c r="EH88" s="185"/>
      <c r="EI88" s="185"/>
      <c r="EJ88" s="185"/>
      <c r="EK88" s="185"/>
      <c r="EL88" s="185"/>
      <c r="EM88" s="185"/>
      <c r="EN88" s="185"/>
      <c r="EO88" s="185"/>
      <c r="EP88" s="185"/>
      <c r="EQ88" s="185"/>
      <c r="ER88" s="185"/>
      <c r="ES88" s="185"/>
      <c r="ET88" s="185"/>
      <c r="EU88" s="185"/>
      <c r="EV88" s="185"/>
      <c r="EW88" s="185"/>
      <c r="EX88" s="185"/>
      <c r="EY88" s="185"/>
      <c r="EZ88" s="185"/>
      <c r="FA88" s="185"/>
      <c r="FB88" s="185"/>
      <c r="FC88" s="185"/>
      <c r="FD88" s="185"/>
      <c r="FE88" s="185"/>
      <c r="FF88" s="185"/>
      <c r="FG88" s="185"/>
      <c r="FH88" s="185"/>
      <c r="FI88" s="185"/>
      <c r="FJ88" s="185"/>
      <c r="FK88" s="185"/>
      <c r="FL88" s="185"/>
      <c r="FM88" s="185"/>
      <c r="FN88" s="185"/>
      <c r="FO88" s="185"/>
      <c r="FP88" s="745"/>
      <c r="FQ88" s="745"/>
      <c r="FR88" s="745"/>
      <c r="FS88" s="745"/>
      <c r="FT88" s="745"/>
      <c r="FU88" s="745"/>
      <c r="FV88" s="745"/>
      <c r="FW88" s="745"/>
      <c r="FX88" s="745"/>
      <c r="FY88" s="745"/>
      <c r="FZ88" s="745"/>
      <c r="GA88" s="745"/>
      <c r="GB88" s="745"/>
      <c r="GC88" s="745"/>
      <c r="GD88" s="745"/>
      <c r="GE88" s="745"/>
      <c r="GF88" s="745"/>
      <c r="GG88" s="745"/>
      <c r="GH88" s="745"/>
      <c r="GI88" s="745"/>
      <c r="GJ88" s="745"/>
      <c r="GK88" s="745"/>
      <c r="GL88" s="745"/>
      <c r="GM88" s="745"/>
      <c r="GN88" s="745"/>
      <c r="GO88" s="745"/>
      <c r="GP88" s="745"/>
      <c r="GQ88" s="745"/>
      <c r="GR88" s="745"/>
      <c r="GS88" s="745"/>
      <c r="GT88" s="745"/>
      <c r="GU88" s="745"/>
      <c r="GV88" s="745"/>
      <c r="GW88" s="745"/>
      <c r="GX88" s="745"/>
      <c r="GY88" s="745"/>
      <c r="GZ88" s="745"/>
      <c r="HA88" s="745"/>
      <c r="HB88" s="745"/>
      <c r="HC88" s="745"/>
      <c r="HD88" s="745"/>
      <c r="HE88" s="745"/>
      <c r="HF88" s="745"/>
      <c r="HG88" s="745"/>
      <c r="HH88" s="745"/>
    </row>
    <row r="89" spans="1:216">
      <c r="A89" s="103"/>
      <c r="B89" s="103"/>
      <c r="C89" s="225"/>
      <c r="D89" s="225"/>
      <c r="E89" s="225"/>
      <c r="F89" s="225"/>
      <c r="G89" s="225"/>
      <c r="H89" s="225"/>
      <c r="I89" s="225"/>
      <c r="J89" s="225"/>
      <c r="K89" s="225"/>
      <c r="L89" s="225"/>
      <c r="M89" s="224"/>
      <c r="N89" s="378"/>
      <c r="O89" s="224"/>
      <c r="P89" s="224"/>
      <c r="Q89" s="224"/>
      <c r="R89" s="224"/>
      <c r="S89" s="224"/>
      <c r="T89" s="224"/>
      <c r="U89" s="224"/>
      <c r="V89" s="224"/>
      <c r="W89" s="224"/>
      <c r="X89" s="224"/>
      <c r="Y89" s="185"/>
      <c r="Z89" s="118"/>
      <c r="AA89" s="185"/>
      <c r="AB89" s="185"/>
      <c r="AC89" s="185"/>
      <c r="AD89" s="185"/>
      <c r="AE89" s="185"/>
      <c r="AF89" s="185"/>
      <c r="AG89" s="185"/>
      <c r="AH89" s="185"/>
      <c r="AI89" s="185"/>
      <c r="AJ89" s="185"/>
      <c r="AK89" s="185"/>
      <c r="AL89" s="185"/>
      <c r="AM89" s="185"/>
      <c r="AN89" s="745" t="str">
        <f>IF(TYPOLOGY = "Bridge", AH7,AH14)</f>
        <v>Piling (1.1)</v>
      </c>
      <c r="AO89" s="786">
        <f ca="1">IF(TYPOLOGY = "Bridge", AW43,BA43)</f>
        <v>0</v>
      </c>
      <c r="AP89" s="185"/>
      <c r="AQ89" s="185"/>
      <c r="AR89" s="185"/>
      <c r="AS89" s="185"/>
      <c r="AT89" s="185"/>
      <c r="AU89" s="185"/>
      <c r="AV89" s="185"/>
      <c r="AW89" s="185"/>
      <c r="AX89" s="185"/>
      <c r="AY89" s="185"/>
      <c r="AZ89" s="185"/>
      <c r="BA89" s="185"/>
      <c r="BB89" s="185"/>
      <c r="BC89" s="185"/>
      <c r="BD89" s="185"/>
      <c r="BE89" s="185"/>
      <c r="BF89" s="185"/>
      <c r="BG89" s="185"/>
      <c r="BH89" s="185"/>
      <c r="BI89" s="185"/>
      <c r="BJ89" s="743"/>
      <c r="BK89" s="743"/>
      <c r="BL89" s="743"/>
      <c r="BM89" s="744"/>
      <c r="BN89" s="744"/>
      <c r="BO89" s="744"/>
      <c r="BP89" s="744"/>
      <c r="BQ89" s="185"/>
      <c r="BR89" s="185"/>
      <c r="BS89" s="185"/>
      <c r="BT89" s="185"/>
      <c r="BU89" s="185"/>
      <c r="BV89" s="185"/>
      <c r="BW89" s="185"/>
      <c r="BX89" s="185"/>
      <c r="BY89" s="185"/>
      <c r="BZ89" s="185"/>
      <c r="CA89" s="743"/>
      <c r="CB89" s="185"/>
      <c r="CC89" s="185"/>
      <c r="CD89" s="185"/>
      <c r="CE89" s="185"/>
      <c r="CF89" s="185"/>
      <c r="CG89" s="185"/>
      <c r="CH89" s="185"/>
      <c r="CI89" s="185"/>
      <c r="CJ89" s="185"/>
      <c r="CK89" s="185"/>
      <c r="CL89" s="185"/>
      <c r="CM89" s="185"/>
      <c r="CN89" s="185"/>
      <c r="CO89" s="185"/>
      <c r="CP89" s="185"/>
      <c r="CQ89" s="185"/>
      <c r="CR89" s="185"/>
      <c r="CS89" s="185"/>
      <c r="CT89" s="185"/>
      <c r="CU89" s="185"/>
      <c r="CV89" s="185"/>
      <c r="CW89" s="185"/>
      <c r="CX89" s="185"/>
      <c r="CY89" s="185"/>
      <c r="CZ89" s="185"/>
      <c r="DA89" s="185"/>
      <c r="DB89" s="185"/>
      <c r="DC89" s="185"/>
      <c r="DD89" s="185"/>
      <c r="DE89" s="185"/>
      <c r="DF89" s="185"/>
      <c r="DG89" s="185"/>
      <c r="DH89" s="185"/>
      <c r="DI89" s="185"/>
      <c r="DJ89" s="185"/>
      <c r="DK89" s="185"/>
      <c r="DL89" s="185"/>
      <c r="DM89" s="185"/>
      <c r="DN89" s="185"/>
      <c r="DO89" s="185"/>
      <c r="DP89" s="185"/>
      <c r="DQ89" s="185"/>
      <c r="DR89" s="185"/>
      <c r="DS89" s="185"/>
      <c r="DT89" s="185"/>
      <c r="DU89" s="185"/>
      <c r="DV89" s="185"/>
      <c r="DW89" s="185"/>
      <c r="DX89" s="185"/>
      <c r="DY89" s="185"/>
      <c r="DZ89" s="185"/>
      <c r="EA89" s="185"/>
      <c r="EB89" s="185"/>
      <c r="EC89" s="185"/>
      <c r="ED89" s="185"/>
      <c r="EE89" s="185"/>
      <c r="EF89" s="185"/>
      <c r="EG89" s="185"/>
      <c r="EH89" s="185"/>
      <c r="EI89" s="185"/>
      <c r="EJ89" s="185"/>
      <c r="EK89" s="185"/>
      <c r="EL89" s="185"/>
      <c r="EM89" s="185"/>
      <c r="EN89" s="185"/>
      <c r="EO89" s="185"/>
      <c r="EP89" s="185"/>
      <c r="EQ89" s="185"/>
      <c r="ER89" s="185"/>
      <c r="ES89" s="185"/>
      <c r="ET89" s="185"/>
      <c r="EU89" s="185"/>
      <c r="EV89" s="185"/>
      <c r="EW89" s="185"/>
      <c r="EX89" s="185"/>
      <c r="EY89" s="185"/>
      <c r="EZ89" s="185"/>
      <c r="FA89" s="185"/>
      <c r="FB89" s="185"/>
      <c r="FC89" s="185"/>
      <c r="FD89" s="185"/>
      <c r="FE89" s="185"/>
      <c r="FF89" s="185"/>
      <c r="FG89" s="185"/>
      <c r="FH89" s="185"/>
      <c r="FI89" s="185"/>
      <c r="FJ89" s="185"/>
      <c r="FK89" s="185"/>
      <c r="FL89" s="185"/>
      <c r="FM89" s="185"/>
      <c r="FN89" s="185"/>
      <c r="FO89" s="185"/>
      <c r="FP89" s="745"/>
      <c r="FQ89" s="745"/>
      <c r="FR89" s="745"/>
      <c r="FS89" s="745"/>
      <c r="FT89" s="745"/>
      <c r="FU89" s="745"/>
      <c r="FV89" s="745"/>
      <c r="FW89" s="745"/>
      <c r="FX89" s="745"/>
      <c r="FY89" s="745"/>
      <c r="FZ89" s="745"/>
      <c r="GA89" s="745"/>
      <c r="GB89" s="745"/>
      <c r="GC89" s="745"/>
      <c r="GD89" s="745"/>
      <c r="GE89" s="745"/>
      <c r="GF89" s="745"/>
      <c r="GG89" s="745"/>
      <c r="GH89" s="745"/>
      <c r="GI89" s="745"/>
      <c r="GJ89" s="745"/>
      <c r="GK89" s="745"/>
      <c r="GL89" s="745"/>
      <c r="GM89" s="745"/>
      <c r="GN89" s="745"/>
      <c r="GO89" s="745"/>
      <c r="GP89" s="745"/>
      <c r="GQ89" s="745"/>
      <c r="GR89" s="745"/>
      <c r="GS89" s="745"/>
      <c r="GT89" s="745"/>
      <c r="GU89" s="745"/>
      <c r="GV89" s="745"/>
      <c r="GW89" s="745"/>
      <c r="GX89" s="745"/>
      <c r="GY89" s="745"/>
      <c r="GZ89" s="745"/>
      <c r="HA89" s="745"/>
      <c r="HB89" s="745"/>
      <c r="HC89" s="745"/>
      <c r="HD89" s="745"/>
      <c r="HE89" s="745"/>
      <c r="HF89" s="745"/>
      <c r="HG89" s="745"/>
      <c r="HH89" s="745"/>
    </row>
    <row r="90" spans="1:216" ht="23.25">
      <c r="A90" s="103"/>
      <c r="B90" s="103"/>
      <c r="C90" s="225"/>
      <c r="D90" s="225"/>
      <c r="E90" s="225"/>
      <c r="F90" s="225"/>
      <c r="G90" s="225"/>
      <c r="H90" s="225"/>
      <c r="I90" s="225"/>
      <c r="J90" s="225"/>
      <c r="K90" s="225"/>
      <c r="L90" s="225"/>
      <c r="M90" s="224"/>
      <c r="N90" s="954"/>
      <c r="O90" s="954"/>
      <c r="P90" s="954"/>
      <c r="Q90" s="954"/>
      <c r="R90" s="954"/>
      <c r="S90" s="954"/>
      <c r="T90" s="954"/>
      <c r="U90" s="954"/>
      <c r="V90" s="954"/>
      <c r="W90" s="954"/>
      <c r="X90" s="224"/>
      <c r="Y90" s="185"/>
      <c r="Z90" s="118"/>
      <c r="AA90" s="185"/>
      <c r="AB90" s="185"/>
      <c r="AC90" s="185"/>
      <c r="AD90" s="185"/>
      <c r="AE90" s="185"/>
      <c r="AF90" s="185"/>
      <c r="AG90" s="185"/>
      <c r="AH90" s="185"/>
      <c r="AI90" s="185"/>
      <c r="AJ90" s="185"/>
      <c r="AK90" s="185"/>
      <c r="AL90" s="185"/>
      <c r="AM90" s="185"/>
      <c r="AN90" s="745" t="str">
        <f>IF(TYPOLOGY = "Bridge", AH8,AH15)</f>
        <v>Other substructure (1.1, 1.2)</v>
      </c>
      <c r="AO90" s="786">
        <f ca="1">IF(TYPOLOGY = "Bridge", AW44,BA44)</f>
        <v>0</v>
      </c>
      <c r="AP90" s="185"/>
      <c r="AQ90" s="185"/>
      <c r="AR90" s="185"/>
      <c r="AS90" s="185"/>
      <c r="AT90" s="185"/>
      <c r="AU90" s="185"/>
      <c r="AV90" s="185"/>
      <c r="AW90" s="185"/>
      <c r="AX90" s="185"/>
      <c r="AY90" s="185"/>
      <c r="AZ90" s="185"/>
      <c r="BA90" s="185"/>
      <c r="BB90" s="185"/>
      <c r="BC90" s="185"/>
      <c r="BD90" s="185"/>
      <c r="BE90" s="185"/>
      <c r="BF90" s="185"/>
      <c r="BG90" s="185"/>
      <c r="BH90" s="185"/>
      <c r="BI90" s="185"/>
      <c r="BJ90" s="743"/>
      <c r="BK90" s="743"/>
      <c r="BL90" s="743"/>
      <c r="BM90" s="744"/>
      <c r="BN90" s="744"/>
      <c r="BO90" s="744"/>
      <c r="BP90" s="744"/>
      <c r="BQ90" s="185"/>
      <c r="BR90" s="185"/>
      <c r="BS90" s="185"/>
      <c r="BT90" s="185"/>
      <c r="BU90" s="185"/>
      <c r="BV90" s="185"/>
      <c r="BW90" s="185"/>
      <c r="BX90" s="185"/>
      <c r="BY90" s="185"/>
      <c r="BZ90" s="808" t="s">
        <v>812</v>
      </c>
      <c r="CA90" s="808" t="str">
        <f>'Default Values'!AK9 &amp; _xlfn.CONCAT(" kgCO₂e/FA")</f>
        <v>1500 kgCO₂e/FA</v>
      </c>
      <c r="CB90" s="808" t="str">
        <f>IF($AU$51=0, "Target N/A",IF($AU$51&lt;'Default Values'!AK9,"Scheme meets target", "Scheme does not meet target"))</f>
        <v>Target N/A</v>
      </c>
      <c r="CC90" s="185"/>
      <c r="CD90" s="185"/>
      <c r="CE90" s="185"/>
      <c r="CF90" s="185"/>
      <c r="CG90" s="185"/>
      <c r="CH90" s="185"/>
      <c r="CI90" s="185"/>
      <c r="CJ90" s="185"/>
      <c r="CK90" s="185"/>
      <c r="CL90" s="185"/>
      <c r="CM90" s="185"/>
      <c r="CN90" s="185"/>
      <c r="CO90" s="185"/>
      <c r="CP90" s="185"/>
      <c r="CQ90" s="185"/>
      <c r="CR90" s="185"/>
      <c r="CS90" s="185"/>
      <c r="CT90" s="185"/>
      <c r="CU90" s="185"/>
      <c r="CV90" s="185"/>
      <c r="CW90" s="185"/>
      <c r="CX90" s="185"/>
      <c r="CY90" s="185"/>
      <c r="CZ90" s="185"/>
      <c r="DA90" s="185"/>
      <c r="DB90" s="185"/>
      <c r="DC90" s="185"/>
      <c r="DD90" s="185"/>
      <c r="DE90" s="185"/>
      <c r="DF90" s="185"/>
      <c r="DG90" s="185"/>
      <c r="DH90" s="185"/>
      <c r="DI90" s="185"/>
      <c r="DJ90" s="185"/>
      <c r="DK90" s="185"/>
      <c r="DL90" s="185"/>
      <c r="DM90" s="185"/>
      <c r="DN90" s="185"/>
      <c r="DO90" s="185"/>
      <c r="DP90" s="185"/>
      <c r="DQ90" s="185"/>
      <c r="DR90" s="185"/>
      <c r="DS90" s="185"/>
      <c r="DT90" s="185"/>
      <c r="DU90" s="185"/>
      <c r="DV90" s="185"/>
      <c r="DW90" s="185"/>
      <c r="DX90" s="185"/>
      <c r="DY90" s="185"/>
      <c r="DZ90" s="185"/>
      <c r="EA90" s="185"/>
      <c r="EB90" s="185"/>
      <c r="EC90" s="185"/>
      <c r="ED90" s="185"/>
      <c r="EE90" s="185"/>
      <c r="EF90" s="185"/>
      <c r="EG90" s="185"/>
      <c r="EH90" s="185"/>
      <c r="EI90" s="185"/>
      <c r="EJ90" s="185"/>
      <c r="EK90" s="185"/>
      <c r="EL90" s="185"/>
      <c r="EM90" s="185"/>
      <c r="EN90" s="185"/>
      <c r="EO90" s="185"/>
      <c r="EP90" s="185"/>
      <c r="EQ90" s="185"/>
      <c r="ER90" s="185"/>
      <c r="ES90" s="185"/>
      <c r="ET90" s="185"/>
      <c r="EU90" s="185"/>
      <c r="EV90" s="185"/>
      <c r="EW90" s="185"/>
      <c r="EX90" s="185"/>
      <c r="EY90" s="185"/>
      <c r="EZ90" s="185"/>
      <c r="FA90" s="185"/>
      <c r="FB90" s="185"/>
      <c r="FC90" s="185"/>
      <c r="FD90" s="185"/>
      <c r="FE90" s="185"/>
      <c r="FF90" s="185"/>
      <c r="FG90" s="185"/>
      <c r="FH90" s="185"/>
      <c r="FI90" s="185"/>
      <c r="FJ90" s="185"/>
      <c r="FK90" s="185"/>
      <c r="FL90" s="185"/>
      <c r="FM90" s="185"/>
      <c r="FN90" s="185"/>
      <c r="FO90" s="185"/>
      <c r="FP90" s="745"/>
      <c r="FQ90" s="745"/>
      <c r="FR90" s="745"/>
      <c r="FS90" s="745"/>
      <c r="FT90" s="745"/>
      <c r="FU90" s="745"/>
      <c r="FV90" s="745"/>
      <c r="FW90" s="745"/>
      <c r="FX90" s="745"/>
      <c r="FY90" s="745"/>
      <c r="FZ90" s="745"/>
      <c r="GA90" s="745"/>
      <c r="GB90" s="745"/>
      <c r="GC90" s="745"/>
      <c r="GD90" s="745"/>
      <c r="GE90" s="745"/>
      <c r="GF90" s="745"/>
      <c r="GG90" s="745"/>
      <c r="GH90" s="745"/>
      <c r="GI90" s="745"/>
      <c r="GJ90" s="745"/>
      <c r="GK90" s="745"/>
      <c r="GL90" s="745"/>
      <c r="GM90" s="745"/>
      <c r="GN90" s="745"/>
      <c r="GO90" s="745"/>
      <c r="GP90" s="745"/>
      <c r="GQ90" s="745"/>
      <c r="GR90" s="745"/>
      <c r="GS90" s="745"/>
      <c r="GT90" s="745"/>
      <c r="GU90" s="745"/>
      <c r="GV90" s="745"/>
      <c r="GW90" s="745"/>
      <c r="GX90" s="745"/>
      <c r="GY90" s="745"/>
      <c r="GZ90" s="745"/>
      <c r="HA90" s="745"/>
      <c r="HB90" s="745"/>
      <c r="HC90" s="745"/>
      <c r="HD90" s="745"/>
      <c r="HE90" s="745"/>
      <c r="HF90" s="745"/>
      <c r="HG90" s="745"/>
      <c r="HH90" s="745"/>
    </row>
    <row r="91" spans="1:216" ht="23.25">
      <c r="A91" s="103"/>
      <c r="B91" s="225"/>
      <c r="C91" s="225"/>
      <c r="D91" s="225"/>
      <c r="E91" s="225"/>
      <c r="F91" s="225"/>
      <c r="G91" s="225"/>
      <c r="H91" s="225"/>
      <c r="I91" s="225"/>
      <c r="J91" s="225"/>
      <c r="K91" s="225"/>
      <c r="L91" s="225"/>
      <c r="M91" s="224"/>
      <c r="N91" s="954"/>
      <c r="O91" s="954"/>
      <c r="P91" s="954"/>
      <c r="Q91" s="954"/>
      <c r="R91" s="954"/>
      <c r="S91" s="954"/>
      <c r="T91" s="954"/>
      <c r="U91" s="954"/>
      <c r="V91" s="954"/>
      <c r="W91" s="954"/>
      <c r="X91" s="224"/>
      <c r="Y91" s="185"/>
      <c r="Z91" s="118"/>
      <c r="AA91" s="185"/>
      <c r="AB91" s="185"/>
      <c r="AC91" s="185"/>
      <c r="AD91" s="185"/>
      <c r="AE91" s="185"/>
      <c r="AF91" s="185"/>
      <c r="AG91" s="185"/>
      <c r="AH91" s="185"/>
      <c r="AI91" s="185"/>
      <c r="AJ91" s="185"/>
      <c r="AK91" s="185"/>
      <c r="AL91" s="185"/>
      <c r="AM91" s="185"/>
      <c r="AN91" s="745" t="str">
        <f>IF(TYPOLOGY = "Bridge", AH9,AH16)</f>
        <v>Frame (2.1)</v>
      </c>
      <c r="AO91" s="786">
        <f ca="1">IF(TYPOLOGY = "Bridge", AW45,BA45)</f>
        <v>0</v>
      </c>
      <c r="AP91" s="185"/>
      <c r="AQ91" s="185"/>
      <c r="AR91" s="185"/>
      <c r="AS91" s="185"/>
      <c r="AT91" s="185"/>
      <c r="AU91" s="185"/>
      <c r="AV91" s="185"/>
      <c r="AW91" s="185"/>
      <c r="AX91" s="185"/>
      <c r="AY91" s="185"/>
      <c r="AZ91" s="185"/>
      <c r="BA91" s="185"/>
      <c r="BB91" s="185"/>
      <c r="BC91" s="185"/>
      <c r="BD91" s="185"/>
      <c r="BE91" s="185"/>
      <c r="BF91" s="185"/>
      <c r="BG91" s="185"/>
      <c r="BH91" s="185"/>
      <c r="BI91" s="185"/>
      <c r="BJ91" s="743"/>
      <c r="BK91" s="743"/>
      <c r="BL91" s="743"/>
      <c r="BM91" s="744"/>
      <c r="BN91" s="744"/>
      <c r="BO91" s="744"/>
      <c r="BP91" s="809"/>
      <c r="BQ91" s="185"/>
      <c r="BR91" s="185"/>
      <c r="BS91" s="185"/>
      <c r="BT91" s="185"/>
      <c r="BU91" s="185"/>
      <c r="BV91" s="185"/>
      <c r="BW91" s="185"/>
      <c r="BX91" s="185"/>
      <c r="BY91" s="185"/>
      <c r="BZ91" s="808" t="s">
        <v>405</v>
      </c>
      <c r="CA91" s="810">
        <f>CG12</f>
        <v>137</v>
      </c>
      <c r="CB91" s="808" t="str">
        <f>IF($AU$51=0, "Target N/A",IF($AU$51&lt;CA91,"Scheme meets target", "Scheme does not meet target"))</f>
        <v>Target N/A</v>
      </c>
      <c r="CC91" s="185"/>
      <c r="CD91" s="185"/>
      <c r="CE91" s="185"/>
      <c r="CF91" s="185"/>
      <c r="CG91" s="185"/>
      <c r="CH91" s="185"/>
      <c r="CI91" s="185"/>
      <c r="CJ91" s="185"/>
      <c r="CK91" s="185"/>
      <c r="CL91" s="185"/>
      <c r="CM91" s="185"/>
      <c r="CN91" s="185"/>
      <c r="CO91" s="185"/>
      <c r="CP91" s="185"/>
      <c r="CQ91" s="185"/>
      <c r="CR91" s="185"/>
      <c r="CS91" s="185"/>
      <c r="CT91" s="185"/>
      <c r="CU91" s="185"/>
      <c r="CV91" s="185"/>
      <c r="CW91" s="185"/>
      <c r="CX91" s="185"/>
      <c r="CY91" s="185"/>
      <c r="CZ91" s="185"/>
      <c r="DA91" s="185"/>
      <c r="DB91" s="185"/>
      <c r="DC91" s="185"/>
      <c r="DD91" s="185"/>
      <c r="DE91" s="185"/>
      <c r="DF91" s="185"/>
      <c r="DG91" s="185"/>
      <c r="DH91" s="185"/>
      <c r="DI91" s="185"/>
      <c r="DJ91" s="185"/>
      <c r="DK91" s="185"/>
      <c r="DL91" s="185"/>
      <c r="DM91" s="185"/>
      <c r="DN91" s="185"/>
      <c r="DO91" s="185"/>
      <c r="DP91" s="185"/>
      <c r="DQ91" s="185"/>
      <c r="DR91" s="185"/>
      <c r="DS91" s="185"/>
      <c r="DT91" s="185"/>
      <c r="DU91" s="185"/>
      <c r="DV91" s="185"/>
      <c r="DW91" s="185"/>
      <c r="DX91" s="185"/>
      <c r="DY91" s="185"/>
      <c r="DZ91" s="185"/>
      <c r="EA91" s="185"/>
      <c r="EB91" s="185"/>
      <c r="EC91" s="185"/>
      <c r="ED91" s="185"/>
      <c r="EE91" s="185"/>
      <c r="EF91" s="185"/>
      <c r="EG91" s="185"/>
      <c r="EH91" s="185"/>
      <c r="EI91" s="185"/>
      <c r="EJ91" s="185"/>
      <c r="EK91" s="185"/>
      <c r="EL91" s="185"/>
      <c r="EM91" s="185"/>
      <c r="EN91" s="185"/>
      <c r="EO91" s="185"/>
      <c r="EP91" s="185"/>
      <c r="EQ91" s="185"/>
      <c r="ER91" s="185"/>
      <c r="ES91" s="185"/>
      <c r="ET91" s="185"/>
      <c r="EU91" s="185"/>
      <c r="EV91" s="185"/>
      <c r="EW91" s="185"/>
      <c r="EX91" s="185"/>
      <c r="EY91" s="185"/>
      <c r="EZ91" s="185"/>
      <c r="FA91" s="185"/>
      <c r="FB91" s="185"/>
      <c r="FC91" s="185"/>
      <c r="FD91" s="185"/>
      <c r="FE91" s="185"/>
      <c r="FF91" s="185"/>
      <c r="FG91" s="185"/>
      <c r="FH91" s="185"/>
      <c r="FI91" s="185"/>
      <c r="FJ91" s="185"/>
      <c r="FK91" s="185"/>
      <c r="FL91" s="185"/>
      <c r="FM91" s="185"/>
      <c r="FN91" s="185"/>
      <c r="FO91" s="185"/>
      <c r="FP91" s="745"/>
      <c r="FQ91" s="745"/>
      <c r="FR91" s="745"/>
      <c r="FS91" s="745"/>
      <c r="FT91" s="745"/>
      <c r="FU91" s="745"/>
      <c r="FV91" s="745"/>
      <c r="FW91" s="745"/>
      <c r="FX91" s="745"/>
      <c r="FY91" s="745"/>
      <c r="FZ91" s="745"/>
      <c r="GA91" s="745"/>
      <c r="GB91" s="745"/>
      <c r="GC91" s="745"/>
      <c r="GD91" s="745"/>
      <c r="GE91" s="745"/>
      <c r="GF91" s="745"/>
      <c r="GG91" s="745"/>
      <c r="GH91" s="745"/>
      <c r="GI91" s="745"/>
      <c r="GJ91" s="745"/>
      <c r="GK91" s="745"/>
      <c r="GL91" s="745"/>
      <c r="GM91" s="745"/>
      <c r="GN91" s="745"/>
      <c r="GO91" s="745"/>
      <c r="GP91" s="745"/>
      <c r="GQ91" s="745"/>
      <c r="GR91" s="745"/>
      <c r="GS91" s="745"/>
      <c r="GT91" s="745"/>
      <c r="GU91" s="745"/>
      <c r="GV91" s="745"/>
      <c r="GW91" s="745"/>
      <c r="GX91" s="745"/>
      <c r="GY91" s="745"/>
      <c r="GZ91" s="745"/>
      <c r="HA91" s="745"/>
      <c r="HB91" s="745"/>
      <c r="HC91" s="745"/>
      <c r="HD91" s="745"/>
      <c r="HE91" s="745"/>
      <c r="HF91" s="745"/>
      <c r="HG91" s="745"/>
      <c r="HH91" s="745"/>
    </row>
    <row r="92" spans="1:216" ht="22.9" customHeight="1">
      <c r="A92" s="103"/>
      <c r="B92" s="103"/>
      <c r="C92" s="225"/>
      <c r="D92" s="225"/>
      <c r="E92" s="225"/>
      <c r="F92" s="225"/>
      <c r="G92" s="225"/>
      <c r="H92" s="225"/>
      <c r="I92" s="225"/>
      <c r="J92" s="225"/>
      <c r="K92" s="225"/>
      <c r="L92" s="225"/>
      <c r="M92" s="224"/>
      <c r="N92" s="224"/>
      <c r="O92" s="224"/>
      <c r="P92" s="224"/>
      <c r="Q92" s="224"/>
      <c r="R92" s="224"/>
      <c r="S92" s="224"/>
      <c r="T92" s="224"/>
      <c r="U92" s="224"/>
      <c r="V92" s="224"/>
      <c r="W92" s="224"/>
      <c r="X92" s="224"/>
      <c r="Y92" s="185"/>
      <c r="Z92" s="118"/>
      <c r="AA92" s="185"/>
      <c r="AB92" s="185"/>
      <c r="AC92" s="185"/>
      <c r="AD92" s="185"/>
      <c r="AE92" s="185"/>
      <c r="AF92" s="185"/>
      <c r="AG92" s="185"/>
      <c r="AH92" s="185"/>
      <c r="AI92" s="185"/>
      <c r="AJ92" s="185"/>
      <c r="AK92" s="185"/>
      <c r="AL92" s="185"/>
      <c r="AM92" s="185"/>
      <c r="AN92" s="745" t="str">
        <f>IF(TYPOLOGY = "Bridge", AH10,AH17)</f>
        <v>Upper floors/slabs inc roof (2.2, 2.3)</v>
      </c>
      <c r="AO92" s="786">
        <f ca="1">IF(TYPOLOGY = "Bridge", AW46,BA46)</f>
        <v>0</v>
      </c>
      <c r="AP92" s="185"/>
      <c r="AQ92" s="185"/>
      <c r="AR92" s="185"/>
      <c r="AS92" s="185"/>
      <c r="AT92" s="185"/>
      <c r="AU92" s="185"/>
      <c r="AV92" s="185"/>
      <c r="AW92" s="185"/>
      <c r="AX92" s="185"/>
      <c r="AY92" s="185"/>
      <c r="AZ92" s="185"/>
      <c r="BA92" s="185"/>
      <c r="BB92" s="185"/>
      <c r="BC92" s="185"/>
      <c r="BD92" s="185"/>
      <c r="BE92" s="185"/>
      <c r="BF92" s="185"/>
      <c r="BG92" s="185"/>
      <c r="BH92" s="185"/>
      <c r="BI92" s="185"/>
      <c r="BJ92" s="743"/>
      <c r="BK92" s="743"/>
      <c r="BL92" s="743"/>
      <c r="BM92" s="744"/>
      <c r="BN92" s="744"/>
      <c r="BO92" s="744"/>
      <c r="BP92" s="744"/>
      <c r="BQ92" s="185"/>
      <c r="BR92" s="185"/>
      <c r="BS92" s="185"/>
      <c r="BT92" s="185"/>
      <c r="BU92" s="185"/>
      <c r="BV92" s="185"/>
      <c r="BW92" s="185"/>
      <c r="BX92" s="185"/>
      <c r="BY92" s="185"/>
      <c r="BZ92" s="808" t="s">
        <v>403</v>
      </c>
      <c r="CA92" s="810">
        <f>IFERROR(_xlfn.XLOOKUP(TYPOLOGY,$CF$13:$CF$15,$CG$13:$CG$15,,),0)</f>
        <v>0</v>
      </c>
      <c r="CB92" s="808" t="str">
        <f>IF(CA92=0, "Target N/A",IF($AU$51&lt;CA92,"Scheme meets target", "Scheme does not meet target"))</f>
        <v>Target N/A</v>
      </c>
      <c r="CC92" s="811"/>
      <c r="CD92" s="185"/>
      <c r="CE92" s="185"/>
      <c r="CF92" s="185"/>
      <c r="CG92" s="185"/>
      <c r="CH92" s="185"/>
      <c r="CI92" s="185"/>
      <c r="CJ92" s="185"/>
      <c r="CK92" s="185"/>
      <c r="CL92" s="185"/>
      <c r="CM92" s="185"/>
      <c r="CN92" s="185"/>
      <c r="CO92" s="185"/>
      <c r="CP92" s="185"/>
      <c r="CQ92" s="185"/>
      <c r="CR92" s="185"/>
      <c r="CS92" s="185"/>
      <c r="CT92" s="185"/>
      <c r="CU92" s="185"/>
      <c r="CV92" s="185"/>
      <c r="CW92" s="185"/>
      <c r="CX92" s="185"/>
      <c r="CY92" s="185"/>
      <c r="CZ92" s="185"/>
      <c r="DA92" s="185"/>
      <c r="DB92" s="185"/>
      <c r="DC92" s="185"/>
      <c r="DD92" s="185"/>
      <c r="DE92" s="185"/>
      <c r="DF92" s="185"/>
      <c r="DG92" s="185"/>
      <c r="DH92" s="185"/>
      <c r="DI92" s="185"/>
      <c r="DJ92" s="185"/>
      <c r="DK92" s="185"/>
      <c r="DL92" s="185"/>
      <c r="DM92" s="185"/>
      <c r="DN92" s="185"/>
      <c r="DO92" s="185"/>
      <c r="DP92" s="185"/>
      <c r="DQ92" s="185"/>
      <c r="DR92" s="185"/>
      <c r="DS92" s="185"/>
      <c r="DT92" s="185"/>
      <c r="DU92" s="185"/>
      <c r="DV92" s="185"/>
      <c r="DW92" s="185"/>
      <c r="DX92" s="185"/>
      <c r="DY92" s="185"/>
      <c r="DZ92" s="185"/>
      <c r="EA92" s="185"/>
      <c r="EB92" s="185"/>
      <c r="EC92" s="185"/>
      <c r="ED92" s="185"/>
      <c r="EE92" s="185"/>
      <c r="EF92" s="185"/>
      <c r="EG92" s="185"/>
      <c r="EH92" s="185"/>
      <c r="EI92" s="185"/>
      <c r="EJ92" s="185"/>
      <c r="EK92" s="185"/>
      <c r="EL92" s="185"/>
      <c r="EM92" s="185"/>
      <c r="EN92" s="185"/>
      <c r="EO92" s="185"/>
      <c r="EP92" s="185"/>
      <c r="EQ92" s="185"/>
      <c r="ER92" s="185"/>
      <c r="ES92" s="185"/>
      <c r="ET92" s="185"/>
      <c r="EU92" s="185"/>
      <c r="EV92" s="185"/>
      <c r="EW92" s="185"/>
      <c r="EX92" s="185"/>
      <c r="EY92" s="185"/>
      <c r="EZ92" s="185"/>
      <c r="FA92" s="185"/>
      <c r="FB92" s="185"/>
      <c r="FC92" s="185"/>
      <c r="FD92" s="185"/>
      <c r="FE92" s="185"/>
      <c r="FF92" s="185"/>
      <c r="FG92" s="185"/>
      <c r="FH92" s="185"/>
      <c r="FI92" s="185"/>
      <c r="FJ92" s="185"/>
      <c r="FK92" s="185"/>
      <c r="FL92" s="185"/>
      <c r="FM92" s="185"/>
      <c r="FN92" s="185"/>
      <c r="FO92" s="185"/>
      <c r="FP92" s="745"/>
      <c r="FQ92" s="745"/>
      <c r="FR92" s="745"/>
      <c r="FS92" s="745"/>
      <c r="FT92" s="745"/>
      <c r="FU92" s="745"/>
      <c r="FV92" s="745"/>
      <c r="FW92" s="745"/>
      <c r="FX92" s="745"/>
      <c r="FY92" s="745"/>
      <c r="FZ92" s="745"/>
      <c r="GA92" s="745"/>
      <c r="GB92" s="745"/>
      <c r="GC92" s="745"/>
      <c r="GD92" s="745"/>
      <c r="GE92" s="745"/>
      <c r="GF92" s="745"/>
      <c r="GG92" s="745"/>
      <c r="GH92" s="745"/>
      <c r="GI92" s="745"/>
      <c r="GJ92" s="745"/>
      <c r="GK92" s="745"/>
      <c r="GL92" s="745"/>
      <c r="GM92" s="745"/>
      <c r="GN92" s="745"/>
      <c r="GO92" s="745"/>
      <c r="GP92" s="745"/>
      <c r="GQ92" s="745"/>
      <c r="GR92" s="745"/>
      <c r="GS92" s="745"/>
      <c r="GT92" s="745"/>
      <c r="GU92" s="745"/>
      <c r="GV92" s="745"/>
      <c r="GW92" s="745"/>
      <c r="GX92" s="745"/>
      <c r="GY92" s="745"/>
      <c r="GZ92" s="745"/>
      <c r="HA92" s="745"/>
      <c r="HB92" s="745"/>
      <c r="HC92" s="745"/>
      <c r="HD92" s="745"/>
      <c r="HE92" s="745"/>
      <c r="HF92" s="745"/>
      <c r="HG92" s="745"/>
      <c r="HH92" s="745"/>
    </row>
    <row r="93" spans="1:216" ht="18.600000000000001" hidden="1" customHeight="1">
      <c r="A93" s="103"/>
      <c r="B93" s="103"/>
      <c r="C93" s="225"/>
      <c r="D93" s="225"/>
      <c r="E93" s="225"/>
      <c r="F93" s="225"/>
      <c r="G93" s="225"/>
      <c r="H93" s="225"/>
      <c r="I93" s="225"/>
      <c r="J93" s="225"/>
      <c r="K93" s="225"/>
      <c r="L93" s="225"/>
      <c r="M93" s="224"/>
      <c r="N93" s="224"/>
      <c r="O93" s="224"/>
      <c r="P93" s="224"/>
      <c r="Q93" s="224"/>
      <c r="R93" s="224"/>
      <c r="S93" s="224"/>
      <c r="T93" s="224"/>
      <c r="U93" s="224"/>
      <c r="V93" s="224"/>
      <c r="W93" s="224"/>
      <c r="X93" s="224"/>
      <c r="Y93" s="103"/>
      <c r="Z93" s="211"/>
      <c r="AA93" s="103"/>
      <c r="AB93" s="103"/>
      <c r="AC93" s="103"/>
      <c r="AD93" s="103"/>
      <c r="AE93" s="103"/>
      <c r="AF93" s="103"/>
      <c r="AG93" s="103"/>
      <c r="AH93" s="103"/>
      <c r="AI93" s="103"/>
      <c r="AJ93" s="103"/>
      <c r="AK93" s="103"/>
      <c r="AL93" s="103"/>
      <c r="AM93" s="103"/>
      <c r="AN93" s="745" t="e">
        <f>IF(TYPOLOGY = "Bridge", AH11,#N/A)</f>
        <v>#N/A</v>
      </c>
      <c r="AO93" s="786" t="e">
        <f>IF(TYPOLOGY = "Bridge", AW47,#N/A)</f>
        <v>#N/A</v>
      </c>
      <c r="AP93" s="103"/>
      <c r="AQ93" s="103"/>
      <c r="AR93" s="103"/>
      <c r="AS93" s="103"/>
      <c r="AT93" s="103"/>
      <c r="AU93" s="103"/>
      <c r="AV93" s="103"/>
      <c r="AW93" s="103"/>
      <c r="AX93" s="103"/>
      <c r="AY93" s="103"/>
      <c r="AZ93" s="103"/>
      <c r="BA93" s="103"/>
      <c r="BB93" s="103"/>
      <c r="BC93" s="103"/>
      <c r="BD93" s="103"/>
      <c r="BE93" s="103"/>
      <c r="BF93" s="103"/>
      <c r="BG93" s="103"/>
      <c r="BH93" s="103"/>
      <c r="BI93" s="103"/>
      <c r="BJ93" s="225"/>
      <c r="BK93" s="225"/>
      <c r="BL93" s="225"/>
      <c r="BM93" s="224"/>
      <c r="BN93" s="224"/>
      <c r="BO93" s="224"/>
      <c r="BP93" s="224"/>
      <c r="BQ93" s="103"/>
      <c r="BR93" s="103"/>
      <c r="BS93" s="103"/>
      <c r="BT93" s="103"/>
      <c r="BU93" s="103"/>
      <c r="BV93" s="103"/>
      <c r="BW93" s="103"/>
      <c r="BX93" s="103"/>
      <c r="BY93" s="103"/>
      <c r="BZ93" s="103"/>
      <c r="CA93" s="225"/>
      <c r="CB93" s="103"/>
      <c r="CC93" s="404"/>
      <c r="CD93" s="103"/>
      <c r="CE93" s="103"/>
      <c r="CF93" s="103"/>
      <c r="CG93" s="103"/>
      <c r="CH93" s="103"/>
      <c r="CI93" s="103"/>
      <c r="CK93" s="103"/>
      <c r="CL93" s="103"/>
      <c r="CM93" s="103"/>
      <c r="CN93" s="103"/>
      <c r="CO93" s="103"/>
      <c r="CP93" s="103"/>
      <c r="CQ93" s="103"/>
      <c r="CR93" s="103"/>
      <c r="CS93" s="103"/>
      <c r="CT93" s="103"/>
      <c r="CU93" s="103"/>
      <c r="CV93" s="103"/>
      <c r="CW93" s="103"/>
      <c r="CX93" s="103"/>
      <c r="CY93" s="103"/>
      <c r="CZ93" s="103"/>
      <c r="DA93" s="103"/>
      <c r="DB93" s="103"/>
      <c r="DC93" s="103"/>
      <c r="DD93" s="103"/>
      <c r="DE93" s="103"/>
      <c r="DF93" s="103"/>
      <c r="DG93" s="103"/>
      <c r="DH93" s="103"/>
      <c r="DI93" s="103"/>
      <c r="DJ93" s="103"/>
      <c r="DK93" s="103"/>
      <c r="DL93" s="103"/>
      <c r="DM93" s="103"/>
      <c r="DN93" s="103"/>
      <c r="DO93" s="103"/>
      <c r="DP93" s="103"/>
      <c r="DQ93" s="103"/>
      <c r="DR93" s="103"/>
      <c r="DS93" s="103"/>
      <c r="DT93" s="103"/>
      <c r="DU93" s="103"/>
      <c r="DV93" s="103"/>
      <c r="DW93" s="103"/>
      <c r="DX93" s="103"/>
      <c r="DY93" s="103"/>
      <c r="DZ93" s="103"/>
      <c r="EA93" s="103"/>
      <c r="EB93" s="103"/>
      <c r="EC93" s="103"/>
      <c r="ED93" s="103"/>
      <c r="EE93" s="103"/>
      <c r="EF93" s="103"/>
      <c r="EG93" s="103"/>
      <c r="EH93" s="103"/>
      <c r="EI93" s="103"/>
      <c r="EJ93" s="103"/>
      <c r="EK93" s="103"/>
      <c r="EL93" s="103"/>
      <c r="EM93" s="103"/>
      <c r="EN93" s="103"/>
      <c r="EO93" s="103"/>
      <c r="EP93" s="103"/>
      <c r="EQ93" s="103"/>
      <c r="ER93" s="103"/>
      <c r="ES93" s="103"/>
      <c r="ET93" s="103"/>
      <c r="EU93" s="103"/>
      <c r="EV93" s="103"/>
      <c r="EW93" s="103"/>
      <c r="EX93" s="103"/>
      <c r="EY93" s="103"/>
      <c r="EZ93" s="103"/>
      <c r="FA93" s="103"/>
      <c r="FB93" s="103"/>
      <c r="FC93" s="103"/>
      <c r="FD93" s="103"/>
      <c r="FE93" s="103"/>
      <c r="FF93" s="103"/>
      <c r="FG93" s="103"/>
      <c r="FH93" s="103"/>
      <c r="FI93" s="103"/>
      <c r="FJ93" s="103"/>
      <c r="FK93" s="103"/>
      <c r="FL93" s="103"/>
      <c r="FM93" s="103"/>
      <c r="FN93" s="103"/>
      <c r="FO93" s="103"/>
      <c r="FP93" s="375"/>
      <c r="FQ93" s="375"/>
      <c r="FR93" s="375"/>
      <c r="FS93" s="375"/>
      <c r="FT93" s="375"/>
      <c r="FU93" s="375"/>
      <c r="FV93" s="375"/>
      <c r="FW93" s="375"/>
      <c r="FX93" s="375"/>
      <c r="FY93" s="375"/>
      <c r="FZ93" s="375"/>
      <c r="GA93" s="375"/>
      <c r="GB93" s="375"/>
      <c r="GC93" s="375"/>
      <c r="GD93" s="375"/>
      <c r="GE93" s="375"/>
      <c r="GF93" s="375"/>
      <c r="GG93" s="375"/>
      <c r="GH93" s="375"/>
      <c r="GI93" s="375"/>
      <c r="GJ93" s="375"/>
      <c r="GK93" s="375"/>
      <c r="GL93" s="375"/>
      <c r="GM93" s="375"/>
      <c r="GN93" s="375"/>
      <c r="GO93" s="375"/>
      <c r="GP93" s="375"/>
      <c r="GQ93" s="375"/>
      <c r="GR93" s="375"/>
      <c r="GS93" s="375"/>
      <c r="GT93" s="375"/>
      <c r="GU93" s="375"/>
      <c r="GV93" s="375"/>
      <c r="GW93" s="375"/>
      <c r="GX93" s="375"/>
      <c r="GY93" s="375"/>
      <c r="GZ93" s="375"/>
      <c r="HA93" s="375"/>
      <c r="HB93" s="375"/>
      <c r="HC93" s="375"/>
      <c r="HD93" s="375"/>
      <c r="HE93" s="375"/>
      <c r="HF93" s="375"/>
      <c r="HG93" s="375"/>
      <c r="HH93" s="375"/>
    </row>
    <row r="94" spans="1:216" ht="23.25">
      <c r="A94" s="103"/>
      <c r="B94" s="103"/>
      <c r="C94" s="225"/>
      <c r="D94" s="225"/>
      <c r="E94" s="225"/>
      <c r="F94" s="225"/>
      <c r="G94" s="225"/>
      <c r="H94" s="225"/>
      <c r="I94" s="225"/>
      <c r="J94" s="225"/>
      <c r="K94" s="225"/>
      <c r="L94" s="225"/>
      <c r="M94" s="224"/>
      <c r="N94" s="224"/>
      <c r="O94" s="224"/>
      <c r="P94" s="224"/>
      <c r="Q94" s="224"/>
      <c r="R94" s="224"/>
      <c r="S94" s="224"/>
      <c r="T94" s="224"/>
      <c r="U94" s="224"/>
      <c r="V94" s="224"/>
      <c r="W94" s="224"/>
      <c r="X94" s="224"/>
      <c r="Y94" s="185"/>
      <c r="Z94" s="118"/>
      <c r="AA94" s="185"/>
      <c r="AB94" s="185"/>
      <c r="AC94" s="185"/>
      <c r="AD94" s="185"/>
      <c r="AE94" s="185"/>
      <c r="AF94" s="185"/>
      <c r="AG94" s="185"/>
      <c r="AH94" s="185"/>
      <c r="AI94" s="185"/>
      <c r="AJ94" s="185"/>
      <c r="AK94" s="185"/>
      <c r="AL94" s="185"/>
      <c r="AM94" s="185"/>
      <c r="AN94" s="745" t="str">
        <f>IF(TYPOLOGY = "Bridge", #N/A,AH19)</f>
        <v>Pre-fabricated buildings and units (6)</v>
      </c>
      <c r="AO94" s="786">
        <f ca="1">IF(TYPOLOGY = "Bridge", #N/A,BA48)</f>
        <v>0</v>
      </c>
      <c r="AP94" s="185"/>
      <c r="AQ94" s="185"/>
      <c r="AR94" s="185"/>
      <c r="AS94" s="185"/>
      <c r="AT94" s="185"/>
      <c r="AU94" s="185"/>
      <c r="AV94" s="185"/>
      <c r="AW94" s="185"/>
      <c r="AX94" s="185"/>
      <c r="AY94" s="185"/>
      <c r="AZ94" s="185"/>
      <c r="BA94" s="185"/>
      <c r="BB94" s="185"/>
      <c r="BC94" s="185"/>
      <c r="BD94" s="185"/>
      <c r="BE94" s="185"/>
      <c r="BF94" s="185"/>
      <c r="BG94" s="185"/>
      <c r="BH94" s="185"/>
      <c r="BI94" s="185"/>
      <c r="BJ94" s="743"/>
      <c r="BK94" s="743"/>
      <c r="BL94" s="743"/>
      <c r="BM94" s="744"/>
      <c r="BN94" s="744"/>
      <c r="BO94" s="744"/>
      <c r="BP94" s="744"/>
      <c r="BQ94" s="185"/>
      <c r="BR94" s="185"/>
      <c r="BS94" s="185"/>
      <c r="BT94" s="185"/>
      <c r="BU94" s="185"/>
      <c r="BV94" s="185"/>
      <c r="BW94" s="185"/>
      <c r="BX94" s="185"/>
      <c r="BY94" s="185"/>
      <c r="BZ94" s="812" t="s">
        <v>404</v>
      </c>
      <c r="CA94" s="810">
        <f>IFERROR(_xlfn.XLOOKUP(TYPOLOGY,$CF$16:$CF$18,$CG$16:$CG$18,,),0)</f>
        <v>0</v>
      </c>
      <c r="CB94" s="808" t="str">
        <f>IF(CA94=0, "Target N/A",IF($AU$51&lt;CA94,"Scheme meets target", "Scheme does not meet target"))</f>
        <v>Target N/A</v>
      </c>
      <c r="CC94" s="185"/>
      <c r="CD94" s="185"/>
      <c r="CE94" s="185"/>
      <c r="CF94" s="185"/>
      <c r="CG94" s="185"/>
      <c r="CH94" s="185"/>
      <c r="CI94" s="185"/>
      <c r="CJ94" s="185"/>
      <c r="CK94" s="185"/>
      <c r="CL94" s="185"/>
      <c r="CM94" s="185"/>
      <c r="CN94" s="185"/>
      <c r="CO94" s="185"/>
      <c r="CP94" s="185"/>
      <c r="CQ94" s="185"/>
      <c r="CR94" s="185"/>
      <c r="CS94" s="185"/>
      <c r="CT94" s="185"/>
      <c r="CU94" s="185"/>
      <c r="CV94" s="185"/>
      <c r="CW94" s="185"/>
      <c r="CX94" s="185"/>
      <c r="CY94" s="185"/>
      <c r="CZ94" s="185"/>
      <c r="DA94" s="185"/>
      <c r="DB94" s="185"/>
      <c r="DC94" s="185"/>
      <c r="DD94" s="185"/>
      <c r="DE94" s="185"/>
      <c r="DF94" s="185"/>
      <c r="DG94" s="185"/>
      <c r="DH94" s="185"/>
      <c r="DI94" s="185"/>
      <c r="DJ94" s="185"/>
      <c r="DK94" s="185"/>
      <c r="DL94" s="185"/>
      <c r="DM94" s="185"/>
      <c r="DN94" s="185"/>
      <c r="DO94" s="185"/>
      <c r="DP94" s="185"/>
      <c r="DQ94" s="185"/>
      <c r="DR94" s="185"/>
      <c r="DS94" s="185"/>
      <c r="DT94" s="185"/>
      <c r="DU94" s="185"/>
      <c r="DV94" s="185"/>
      <c r="DW94" s="185"/>
      <c r="DX94" s="185"/>
      <c r="DY94" s="185"/>
      <c r="DZ94" s="185"/>
      <c r="EA94" s="185"/>
      <c r="EB94" s="185"/>
      <c r="EC94" s="185"/>
      <c r="ED94" s="185"/>
      <c r="EE94" s="185"/>
      <c r="EF94" s="185"/>
      <c r="EG94" s="185"/>
      <c r="EH94" s="185"/>
      <c r="EI94" s="185"/>
      <c r="EJ94" s="185"/>
      <c r="EK94" s="185"/>
      <c r="EL94" s="185"/>
      <c r="EM94" s="185"/>
      <c r="EN94" s="185"/>
      <c r="EO94" s="185"/>
      <c r="EP94" s="185"/>
      <c r="EQ94" s="185"/>
      <c r="ER94" s="185"/>
      <c r="ES94" s="185"/>
      <c r="ET94" s="185"/>
      <c r="EU94" s="185"/>
      <c r="EV94" s="185"/>
      <c r="EW94" s="185"/>
      <c r="EX94" s="185"/>
      <c r="EY94" s="185"/>
      <c r="EZ94" s="185"/>
      <c r="FA94" s="185"/>
      <c r="FB94" s="185"/>
      <c r="FC94" s="185"/>
      <c r="FD94" s="185"/>
      <c r="FE94" s="185"/>
      <c r="FF94" s="185"/>
      <c r="FG94" s="185"/>
      <c r="FH94" s="185"/>
      <c r="FI94" s="185"/>
      <c r="FJ94" s="185"/>
      <c r="FK94" s="185"/>
      <c r="FL94" s="185"/>
      <c r="FM94" s="185"/>
      <c r="FN94" s="185"/>
      <c r="FO94" s="185"/>
      <c r="FP94" s="745"/>
      <c r="FQ94" s="745"/>
      <c r="FR94" s="745"/>
      <c r="FS94" s="745"/>
      <c r="FT94" s="745"/>
      <c r="FU94" s="745"/>
      <c r="FV94" s="745"/>
      <c r="FW94" s="745"/>
      <c r="FX94" s="745"/>
      <c r="FY94" s="745"/>
      <c r="FZ94" s="745"/>
      <c r="GA94" s="745"/>
      <c r="GB94" s="745"/>
      <c r="GC94" s="745"/>
      <c r="GD94" s="745"/>
      <c r="GE94" s="745"/>
      <c r="GF94" s="745"/>
      <c r="GG94" s="745"/>
      <c r="GH94" s="745"/>
      <c r="GI94" s="745"/>
      <c r="GJ94" s="745"/>
      <c r="GK94" s="745"/>
      <c r="GL94" s="745"/>
      <c r="GM94" s="745"/>
      <c r="GN94" s="745"/>
      <c r="GO94" s="745"/>
      <c r="GP94" s="745"/>
      <c r="GQ94" s="745"/>
      <c r="GR94" s="745"/>
      <c r="GS94" s="745"/>
      <c r="GT94" s="745"/>
      <c r="GU94" s="745"/>
      <c r="GV94" s="745"/>
      <c r="GW94" s="745"/>
      <c r="GX94" s="745"/>
      <c r="GY94" s="745"/>
      <c r="GZ94" s="745"/>
      <c r="HA94" s="745"/>
      <c r="HB94" s="745"/>
      <c r="HC94" s="745"/>
      <c r="HD94" s="745"/>
      <c r="HE94" s="745"/>
      <c r="HF94" s="745"/>
      <c r="HG94" s="745"/>
      <c r="HH94" s="745"/>
    </row>
    <row r="95" spans="1:216" ht="20.25">
      <c r="A95" s="103"/>
      <c r="B95" s="103"/>
      <c r="C95" s="225"/>
      <c r="D95" s="225"/>
      <c r="E95" s="225"/>
      <c r="F95" s="407"/>
      <c r="G95" s="407"/>
      <c r="H95" s="407"/>
      <c r="I95" s="407"/>
      <c r="J95" s="407"/>
      <c r="K95" s="225"/>
      <c r="L95" s="225"/>
      <c r="M95" s="224"/>
      <c r="N95" s="224"/>
      <c r="O95" s="224"/>
      <c r="P95" s="224"/>
      <c r="Q95" s="224"/>
      <c r="R95" s="224"/>
      <c r="S95" s="224"/>
      <c r="T95" s="224"/>
      <c r="U95" s="224"/>
      <c r="V95" s="224"/>
      <c r="W95" s="224"/>
      <c r="X95" s="224"/>
      <c r="Y95" s="185"/>
      <c r="Z95" s="118"/>
      <c r="AA95" s="185"/>
      <c r="AB95" s="185"/>
      <c r="AC95" s="185"/>
      <c r="AD95" s="185"/>
      <c r="AE95" s="185"/>
      <c r="AF95" s="185"/>
      <c r="AG95" s="185"/>
      <c r="AH95" s="185"/>
      <c r="AI95" s="185"/>
      <c r="AJ95" s="185"/>
      <c r="AK95" s="185"/>
      <c r="AL95" s="185"/>
      <c r="AM95" s="185"/>
      <c r="AN95" s="745" t="str">
        <f>IF(TYPOLOGY = "Bridge", #N/A,AH20)</f>
        <v>Works to existing buildings (7.1, 7.2)</v>
      </c>
      <c r="AO95" s="786">
        <f ca="1">IF(TYPOLOGY = "Bridge", #N/A,BA49)</f>
        <v>0</v>
      </c>
      <c r="AP95" s="185"/>
      <c r="AQ95" s="185"/>
      <c r="AR95" s="185"/>
      <c r="AS95" s="185"/>
      <c r="AT95" s="185"/>
      <c r="AU95" s="185"/>
      <c r="AV95" s="185"/>
      <c r="AW95" s="185"/>
      <c r="AX95" s="185"/>
      <c r="AY95" s="185"/>
      <c r="AZ95" s="185"/>
      <c r="BA95" s="185"/>
      <c r="BB95" s="185"/>
      <c r="BC95" s="185"/>
      <c r="BD95" s="185"/>
      <c r="BE95" s="185"/>
      <c r="BF95" s="185"/>
      <c r="BG95" s="185"/>
      <c r="BH95" s="185"/>
      <c r="BI95" s="185"/>
      <c r="BJ95" s="743"/>
      <c r="BK95" s="743"/>
      <c r="BL95" s="743"/>
      <c r="BM95" s="744"/>
      <c r="BN95" s="744"/>
      <c r="BO95" s="744"/>
      <c r="BP95" s="744"/>
      <c r="BQ95" s="185"/>
      <c r="BR95" s="185"/>
      <c r="BS95" s="185"/>
      <c r="BT95" s="185"/>
      <c r="BU95" s="185"/>
      <c r="BV95" s="185"/>
      <c r="BW95" s="185"/>
      <c r="BX95" s="185"/>
      <c r="BY95" s="185"/>
      <c r="BZ95" s="185"/>
      <c r="CA95" s="743"/>
      <c r="CB95" s="185"/>
      <c r="CC95" s="185"/>
      <c r="CD95" s="185"/>
      <c r="CE95" s="185"/>
      <c r="CF95" s="185"/>
      <c r="CG95" s="185"/>
      <c r="CH95" s="185"/>
      <c r="CI95" s="185"/>
      <c r="CJ95" s="185"/>
      <c r="CK95" s="185"/>
      <c r="CL95" s="185"/>
      <c r="CM95" s="185"/>
      <c r="CN95" s="185"/>
      <c r="CO95" s="185"/>
      <c r="CP95" s="185"/>
      <c r="CQ95" s="185"/>
      <c r="CR95" s="185"/>
      <c r="CS95" s="185"/>
      <c r="CT95" s="185"/>
      <c r="CU95" s="185"/>
      <c r="CV95" s="185"/>
      <c r="CW95" s="185"/>
      <c r="CX95" s="185"/>
      <c r="CY95" s="185"/>
      <c r="CZ95" s="185"/>
      <c r="DA95" s="185"/>
      <c r="DB95" s="185"/>
      <c r="DC95" s="185"/>
      <c r="DD95" s="185"/>
      <c r="DE95" s="185"/>
      <c r="DF95" s="185"/>
      <c r="DG95" s="185"/>
      <c r="DH95" s="185"/>
      <c r="DI95" s="185"/>
      <c r="DJ95" s="185"/>
      <c r="DK95" s="185"/>
      <c r="DL95" s="185"/>
      <c r="DM95" s="185"/>
      <c r="DN95" s="185"/>
      <c r="DO95" s="185"/>
      <c r="DP95" s="185"/>
      <c r="DQ95" s="185"/>
      <c r="DR95" s="185"/>
      <c r="DS95" s="185"/>
      <c r="DT95" s="185"/>
      <c r="DU95" s="185"/>
      <c r="DV95" s="185"/>
      <c r="DW95" s="185"/>
      <c r="DX95" s="185"/>
      <c r="DY95" s="185"/>
      <c r="DZ95" s="185"/>
      <c r="EA95" s="185"/>
      <c r="EB95" s="185"/>
      <c r="EC95" s="185"/>
      <c r="ED95" s="185"/>
      <c r="EE95" s="185"/>
      <c r="EF95" s="185"/>
      <c r="EG95" s="185"/>
      <c r="EH95" s="185"/>
      <c r="EI95" s="185"/>
      <c r="EJ95" s="185"/>
      <c r="EK95" s="185"/>
      <c r="EL95" s="185"/>
      <c r="EM95" s="185"/>
      <c r="EN95" s="185"/>
      <c r="EO95" s="185"/>
      <c r="EP95" s="185"/>
      <c r="EQ95" s="185"/>
      <c r="ER95" s="185"/>
      <c r="ES95" s="185"/>
      <c r="ET95" s="185"/>
      <c r="EU95" s="185"/>
      <c r="EV95" s="185"/>
      <c r="EW95" s="185"/>
      <c r="EX95" s="185"/>
      <c r="EY95" s="185"/>
      <c r="EZ95" s="185"/>
      <c r="FA95" s="185"/>
      <c r="FB95" s="185"/>
      <c r="FC95" s="185"/>
      <c r="FD95" s="185"/>
      <c r="FE95" s="185"/>
      <c r="FF95" s="185"/>
      <c r="FG95" s="185"/>
      <c r="FH95" s="185"/>
      <c r="FI95" s="185"/>
      <c r="FJ95" s="185"/>
      <c r="FK95" s="185"/>
      <c r="FL95" s="185"/>
      <c r="FM95" s="185"/>
      <c r="FN95" s="185"/>
      <c r="FO95" s="185"/>
      <c r="FP95" s="745"/>
      <c r="FQ95" s="745"/>
      <c r="FR95" s="745"/>
      <c r="FS95" s="745"/>
      <c r="FT95" s="745"/>
      <c r="FU95" s="745"/>
      <c r="FV95" s="745"/>
      <c r="FW95" s="745"/>
      <c r="FX95" s="745"/>
      <c r="FY95" s="745"/>
      <c r="FZ95" s="745"/>
      <c r="GA95" s="745"/>
      <c r="GB95" s="745"/>
      <c r="GC95" s="745"/>
      <c r="GD95" s="745"/>
      <c r="GE95" s="745"/>
      <c r="GF95" s="745"/>
      <c r="GG95" s="745"/>
      <c r="GH95" s="745"/>
      <c r="GI95" s="745"/>
      <c r="GJ95" s="745"/>
      <c r="GK95" s="745"/>
      <c r="GL95" s="745"/>
      <c r="GM95" s="745"/>
      <c r="GN95" s="745"/>
      <c r="GO95" s="745"/>
      <c r="GP95" s="745"/>
      <c r="GQ95" s="745"/>
      <c r="GR95" s="745"/>
      <c r="GS95" s="745"/>
      <c r="GT95" s="745"/>
      <c r="GU95" s="745"/>
      <c r="GV95" s="745"/>
      <c r="GW95" s="745"/>
      <c r="GX95" s="745"/>
      <c r="GY95" s="745"/>
      <c r="GZ95" s="745"/>
      <c r="HA95" s="745"/>
      <c r="HB95" s="745"/>
      <c r="HC95" s="745"/>
      <c r="HD95" s="745"/>
      <c r="HE95" s="745"/>
      <c r="HF95" s="745"/>
      <c r="HG95" s="745"/>
      <c r="HH95" s="745"/>
    </row>
    <row r="96" spans="1:216">
      <c r="A96" s="103"/>
      <c r="B96" s="103"/>
      <c r="C96" s="225"/>
      <c r="D96" s="225"/>
      <c r="E96" s="225"/>
      <c r="F96" s="225"/>
      <c r="G96" s="225"/>
      <c r="H96" s="225"/>
      <c r="I96" s="225"/>
      <c r="J96" s="225"/>
      <c r="K96" s="408"/>
      <c r="L96" s="225"/>
      <c r="M96" s="224"/>
      <c r="N96" s="224"/>
      <c r="O96" s="224"/>
      <c r="P96" s="224"/>
      <c r="Q96" s="224"/>
      <c r="R96" s="224"/>
      <c r="S96" s="224"/>
      <c r="T96" s="224"/>
      <c r="U96" s="224"/>
      <c r="V96" s="224"/>
      <c r="W96" s="224"/>
      <c r="X96" s="224"/>
      <c r="Y96" s="185"/>
      <c r="Z96" s="118"/>
      <c r="AA96" s="185"/>
      <c r="AB96" s="185"/>
      <c r="AC96" s="185"/>
      <c r="AD96" s="185"/>
      <c r="AE96" s="185"/>
      <c r="AF96" s="185"/>
      <c r="AG96" s="185"/>
      <c r="AH96" s="185"/>
      <c r="AI96" s="185"/>
      <c r="AJ96" s="185"/>
      <c r="AK96" s="185"/>
      <c r="AL96" s="185"/>
      <c r="AM96" s="185"/>
      <c r="AN96" s="745" t="str">
        <f>IF(TYPOLOGY = "Bridge", #N/A,AH21)</f>
        <v>Other</v>
      </c>
      <c r="AO96" s="786">
        <f ca="1">IF(TYPOLOGY = "Bridge", #N/A,BA50)</f>
        <v>0</v>
      </c>
      <c r="AP96" s="185"/>
      <c r="AQ96" s="185"/>
      <c r="AR96" s="185"/>
      <c r="AS96" s="185"/>
      <c r="AT96" s="185"/>
      <c r="AU96" s="185"/>
      <c r="AV96" s="185"/>
      <c r="AW96" s="185"/>
      <c r="AX96" s="185"/>
      <c r="AY96" s="185"/>
      <c r="AZ96" s="185"/>
      <c r="BA96" s="185"/>
      <c r="BB96" s="185"/>
      <c r="BC96" s="185"/>
      <c r="BD96" s="185"/>
      <c r="BE96" s="185"/>
      <c r="BF96" s="185"/>
      <c r="BG96" s="185"/>
      <c r="BH96" s="185"/>
      <c r="BI96" s="185"/>
      <c r="BJ96" s="743"/>
      <c r="BK96" s="743"/>
      <c r="BL96" s="743"/>
      <c r="BM96" s="744"/>
      <c r="BN96" s="744"/>
      <c r="BO96" s="744"/>
      <c r="BP96" s="744"/>
      <c r="BQ96" s="185"/>
      <c r="BR96" s="185"/>
      <c r="BS96" s="185"/>
      <c r="BT96" s="185"/>
      <c r="BU96" s="185"/>
      <c r="BV96" s="185"/>
      <c r="BW96" s="185"/>
      <c r="BX96" s="185"/>
      <c r="BY96" s="185"/>
      <c r="BZ96" s="185"/>
      <c r="CA96" s="743"/>
      <c r="CB96" s="185"/>
      <c r="CC96" s="185"/>
      <c r="CD96" s="185"/>
      <c r="CE96" s="185"/>
      <c r="CF96" s="185"/>
      <c r="CG96" s="185"/>
      <c r="CH96" s="185"/>
      <c r="CI96" s="185"/>
      <c r="CJ96" s="185"/>
      <c r="CK96" s="185"/>
      <c r="CL96" s="185"/>
      <c r="CM96" s="185"/>
      <c r="CN96" s="185"/>
      <c r="CO96" s="185"/>
      <c r="CP96" s="185"/>
      <c r="CQ96" s="185"/>
      <c r="CR96" s="185"/>
      <c r="CS96" s="185"/>
      <c r="CT96" s="185"/>
      <c r="CU96" s="185"/>
      <c r="CV96" s="185"/>
      <c r="CW96" s="185"/>
      <c r="CX96" s="185"/>
      <c r="CY96" s="185"/>
      <c r="CZ96" s="185"/>
      <c r="DA96" s="185"/>
      <c r="DB96" s="185"/>
      <c r="DC96" s="185"/>
      <c r="DD96" s="185"/>
      <c r="DE96" s="185"/>
      <c r="DF96" s="185"/>
      <c r="DG96" s="185"/>
      <c r="DH96" s="185"/>
      <c r="DI96" s="185"/>
      <c r="DJ96" s="185"/>
      <c r="DK96" s="185"/>
      <c r="DL96" s="185"/>
      <c r="DM96" s="185"/>
      <c r="DN96" s="185"/>
      <c r="DO96" s="185"/>
      <c r="DP96" s="185"/>
      <c r="DQ96" s="185"/>
      <c r="DR96" s="185"/>
      <c r="DS96" s="185"/>
      <c r="DT96" s="185"/>
      <c r="DU96" s="185"/>
      <c r="DV96" s="185"/>
      <c r="DW96" s="185"/>
      <c r="DX96" s="185"/>
      <c r="DY96" s="185"/>
      <c r="DZ96" s="185"/>
      <c r="EA96" s="185"/>
      <c r="EB96" s="185"/>
      <c r="EC96" s="185"/>
      <c r="ED96" s="185"/>
      <c r="EE96" s="185"/>
      <c r="EF96" s="185"/>
      <c r="EG96" s="185"/>
      <c r="EH96" s="185"/>
      <c r="EI96" s="185"/>
      <c r="EJ96" s="185"/>
      <c r="EK96" s="185"/>
      <c r="EL96" s="185"/>
      <c r="EM96" s="185"/>
      <c r="EN96" s="185"/>
      <c r="EO96" s="185"/>
      <c r="EP96" s="185"/>
      <c r="EQ96" s="185"/>
      <c r="ER96" s="185"/>
      <c r="ES96" s="185"/>
      <c r="ET96" s="185"/>
      <c r="EU96" s="185"/>
      <c r="EV96" s="185"/>
      <c r="EW96" s="185"/>
      <c r="EX96" s="185"/>
      <c r="EY96" s="185"/>
      <c r="EZ96" s="185"/>
      <c r="FA96" s="185"/>
      <c r="FB96" s="185"/>
      <c r="FC96" s="185"/>
      <c r="FD96" s="185"/>
      <c r="FE96" s="185"/>
      <c r="FF96" s="185"/>
      <c r="FG96" s="185"/>
      <c r="FH96" s="185"/>
      <c r="FI96" s="185"/>
      <c r="FJ96" s="185"/>
      <c r="FK96" s="185"/>
      <c r="FL96" s="185"/>
      <c r="FM96" s="185"/>
      <c r="FN96" s="185"/>
      <c r="FO96" s="185"/>
      <c r="FP96" s="745"/>
      <c r="FQ96" s="745"/>
      <c r="FR96" s="745"/>
      <c r="FS96" s="745"/>
      <c r="FT96" s="745"/>
      <c r="FU96" s="745"/>
      <c r="FV96" s="745"/>
      <c r="FW96" s="745"/>
      <c r="FX96" s="745"/>
      <c r="FY96" s="745"/>
      <c r="FZ96" s="745"/>
      <c r="GA96" s="745"/>
      <c r="GB96" s="745"/>
      <c r="GC96" s="745"/>
      <c r="GD96" s="745"/>
      <c r="GE96" s="745"/>
      <c r="GF96" s="745"/>
      <c r="GG96" s="745"/>
      <c r="GH96" s="745"/>
      <c r="GI96" s="745"/>
      <c r="GJ96" s="745"/>
      <c r="GK96" s="745"/>
      <c r="GL96" s="745"/>
      <c r="GM96" s="745"/>
      <c r="GN96" s="745"/>
      <c r="GO96" s="745"/>
      <c r="GP96" s="745"/>
      <c r="GQ96" s="745"/>
      <c r="GR96" s="745"/>
      <c r="GS96" s="745"/>
      <c r="GT96" s="745"/>
      <c r="GU96" s="745"/>
      <c r="GV96" s="745"/>
      <c r="GW96" s="745"/>
      <c r="GX96" s="745"/>
      <c r="GY96" s="745"/>
      <c r="GZ96" s="745"/>
      <c r="HA96" s="745"/>
      <c r="HB96" s="745"/>
      <c r="HC96" s="745"/>
      <c r="HD96" s="745"/>
      <c r="HE96" s="745"/>
      <c r="HF96" s="745"/>
      <c r="HG96" s="745"/>
      <c r="HH96" s="745"/>
    </row>
    <row r="97" spans="1:216" ht="26.25">
      <c r="A97" s="103"/>
      <c r="B97" s="377"/>
      <c r="C97" s="225"/>
      <c r="D97" s="225"/>
      <c r="E97" s="225"/>
      <c r="F97" s="225"/>
      <c r="G97" s="225"/>
      <c r="H97" s="225"/>
      <c r="I97" s="225"/>
      <c r="J97" s="225"/>
      <c r="K97" s="225"/>
      <c r="L97" s="225"/>
      <c r="M97" s="224"/>
      <c r="N97" s="224"/>
      <c r="O97" s="224"/>
      <c r="P97" s="224"/>
      <c r="Q97" s="224"/>
      <c r="R97" s="224"/>
      <c r="S97" s="224"/>
      <c r="T97" s="224"/>
      <c r="U97" s="224"/>
      <c r="V97" s="224"/>
      <c r="W97" s="224"/>
      <c r="X97" s="224"/>
      <c r="Y97" s="185"/>
      <c r="Z97" s="118"/>
      <c r="AA97" s="185"/>
      <c r="AB97" s="185"/>
      <c r="AC97" s="185"/>
      <c r="AD97" s="185"/>
      <c r="AE97" s="185"/>
      <c r="AF97" s="185"/>
      <c r="AG97" s="185"/>
      <c r="AH97" s="185"/>
      <c r="AI97" s="185"/>
      <c r="AJ97" s="185"/>
      <c r="AK97" s="185"/>
      <c r="AL97" s="185"/>
      <c r="AM97" s="185"/>
      <c r="AN97" s="185"/>
      <c r="AO97" s="185"/>
      <c r="AP97" s="185"/>
      <c r="AQ97" s="185"/>
      <c r="AR97" s="185"/>
      <c r="AS97" s="185"/>
      <c r="AT97" s="185"/>
      <c r="AU97" s="185"/>
      <c r="AV97" s="185"/>
      <c r="AW97" s="185"/>
      <c r="AX97" s="185"/>
      <c r="AY97" s="185"/>
      <c r="AZ97" s="185"/>
      <c r="BA97" s="185"/>
      <c r="BB97" s="185"/>
      <c r="BC97" s="185"/>
      <c r="BD97" s="185"/>
      <c r="BE97" s="185"/>
      <c r="BF97" s="185"/>
      <c r="BG97" s="185"/>
      <c r="BH97" s="185"/>
      <c r="BI97" s="185"/>
      <c r="BJ97" s="743"/>
      <c r="BK97" s="743"/>
      <c r="BL97" s="743"/>
      <c r="BM97" s="744"/>
      <c r="BN97" s="744"/>
      <c r="BO97" s="744"/>
      <c r="BP97" s="744"/>
      <c r="BQ97" s="185"/>
      <c r="BR97" s="185"/>
      <c r="BS97" s="185"/>
      <c r="BT97" s="185"/>
      <c r="BU97" s="185"/>
      <c r="BV97" s="185"/>
      <c r="BW97" s="185"/>
      <c r="BX97" s="185"/>
      <c r="BY97" s="185"/>
      <c r="BZ97" s="185"/>
      <c r="CA97" s="743"/>
      <c r="CB97" s="185"/>
      <c r="CC97" s="185"/>
      <c r="CD97" s="185"/>
      <c r="CE97" s="185"/>
      <c r="CF97" s="185"/>
      <c r="CG97" s="185"/>
      <c r="CH97" s="813"/>
      <c r="CI97" s="185"/>
      <c r="CJ97" s="185"/>
      <c r="CK97" s="185"/>
      <c r="CL97" s="185"/>
      <c r="CM97" s="185"/>
      <c r="CN97" s="185"/>
      <c r="CO97" s="185"/>
      <c r="CP97" s="185"/>
      <c r="CQ97" s="185"/>
      <c r="CR97" s="185"/>
      <c r="CS97" s="185"/>
      <c r="CT97" s="185"/>
      <c r="CU97" s="185"/>
      <c r="CV97" s="185"/>
      <c r="CW97" s="185"/>
      <c r="CX97" s="185"/>
      <c r="CY97" s="185"/>
      <c r="CZ97" s="185"/>
      <c r="DA97" s="185"/>
      <c r="DB97" s="185"/>
      <c r="DC97" s="185"/>
      <c r="DD97" s="185"/>
      <c r="DE97" s="185"/>
      <c r="DF97" s="185"/>
      <c r="DG97" s="185"/>
      <c r="DH97" s="185"/>
      <c r="DI97" s="185"/>
      <c r="DJ97" s="185"/>
      <c r="DK97" s="185"/>
      <c r="DL97" s="185"/>
      <c r="DM97" s="185"/>
      <c r="DN97" s="185"/>
      <c r="DO97" s="185"/>
      <c r="DP97" s="185"/>
      <c r="DQ97" s="185"/>
      <c r="DR97" s="185"/>
      <c r="DS97" s="185"/>
      <c r="DT97" s="185"/>
      <c r="DU97" s="185"/>
      <c r="DV97" s="185"/>
      <c r="DW97" s="185"/>
      <c r="DX97" s="185"/>
      <c r="DY97" s="185"/>
      <c r="DZ97" s="185"/>
      <c r="EA97" s="185"/>
      <c r="EB97" s="185"/>
      <c r="EC97" s="185"/>
      <c r="ED97" s="185"/>
      <c r="EE97" s="185"/>
      <c r="EF97" s="185"/>
      <c r="EG97" s="185"/>
      <c r="EH97" s="185"/>
      <c r="EI97" s="185"/>
      <c r="EJ97" s="185"/>
      <c r="EK97" s="185"/>
      <c r="EL97" s="185"/>
      <c r="EM97" s="185"/>
      <c r="EN97" s="185"/>
      <c r="EO97" s="185"/>
      <c r="EP97" s="185"/>
      <c r="EQ97" s="185"/>
      <c r="ER97" s="185"/>
      <c r="ES97" s="185"/>
      <c r="ET97" s="185"/>
      <c r="EU97" s="185"/>
      <c r="EV97" s="185"/>
      <c r="EW97" s="185"/>
      <c r="EX97" s="185"/>
      <c r="EY97" s="185"/>
      <c r="EZ97" s="185"/>
      <c r="FA97" s="185"/>
      <c r="FB97" s="185"/>
      <c r="FC97" s="185"/>
      <c r="FD97" s="185"/>
      <c r="FE97" s="185"/>
      <c r="FF97" s="185"/>
      <c r="FG97" s="185"/>
      <c r="FH97" s="185"/>
      <c r="FI97" s="185"/>
      <c r="FJ97" s="185"/>
      <c r="FK97" s="185"/>
      <c r="FL97" s="185"/>
      <c r="FM97" s="185"/>
      <c r="FN97" s="185"/>
      <c r="FO97" s="185"/>
      <c r="FP97" s="745"/>
      <c r="FQ97" s="745"/>
      <c r="FR97" s="745"/>
      <c r="FS97" s="745"/>
      <c r="FT97" s="745"/>
      <c r="FU97" s="745"/>
      <c r="FV97" s="745"/>
      <c r="FW97" s="745"/>
      <c r="FX97" s="745"/>
      <c r="FY97" s="745"/>
      <c r="FZ97" s="745"/>
      <c r="GA97" s="745"/>
      <c r="GB97" s="745"/>
      <c r="GC97" s="745"/>
      <c r="GD97" s="745"/>
      <c r="GE97" s="745"/>
      <c r="GF97" s="745"/>
      <c r="GG97" s="745"/>
      <c r="GH97" s="745"/>
      <c r="GI97" s="745"/>
      <c r="GJ97" s="745"/>
      <c r="GK97" s="745"/>
      <c r="GL97" s="745"/>
      <c r="GM97" s="745"/>
      <c r="GN97" s="745"/>
      <c r="GO97" s="745"/>
      <c r="GP97" s="745"/>
      <c r="GQ97" s="745"/>
      <c r="GR97" s="745"/>
      <c r="GS97" s="745"/>
      <c r="GT97" s="745"/>
      <c r="GU97" s="745"/>
      <c r="GV97" s="745"/>
      <c r="GW97" s="745"/>
      <c r="GX97" s="745"/>
      <c r="GY97" s="745"/>
      <c r="GZ97" s="745"/>
      <c r="HA97" s="745"/>
      <c r="HB97" s="745"/>
      <c r="HC97" s="745"/>
      <c r="HD97" s="745"/>
      <c r="HE97" s="745"/>
      <c r="HF97" s="745"/>
      <c r="HG97" s="745"/>
      <c r="HH97" s="745"/>
    </row>
    <row r="98" spans="1:216">
      <c r="A98" s="103"/>
      <c r="B98" s="377"/>
      <c r="C98" s="377"/>
      <c r="D98" s="377"/>
      <c r="E98" s="377"/>
      <c r="F98" s="377"/>
      <c r="G98" s="377"/>
      <c r="H98" s="377"/>
      <c r="I98" s="377"/>
      <c r="J98" s="377"/>
      <c r="K98" s="377"/>
      <c r="L98" s="377"/>
      <c r="M98" s="378"/>
      <c r="N98" s="378"/>
      <c r="O98" s="378"/>
      <c r="P98" s="378"/>
      <c r="Q98" s="378"/>
      <c r="R98" s="378"/>
      <c r="S98" s="378"/>
      <c r="T98" s="378"/>
      <c r="U98" s="378"/>
      <c r="V98" s="378"/>
      <c r="W98" s="378"/>
      <c r="X98" s="378"/>
      <c r="Y98" s="380"/>
      <c r="Z98" s="409"/>
      <c r="AA98" s="380"/>
      <c r="AB98" s="380"/>
      <c r="AC98" s="380"/>
      <c r="AD98" s="380"/>
      <c r="AE98" s="380"/>
      <c r="AF98" s="380"/>
      <c r="AG98" s="380"/>
      <c r="AH98" s="380"/>
      <c r="AI98" s="380"/>
      <c r="AJ98" s="380"/>
      <c r="AR98" s="380"/>
      <c r="AS98" s="380"/>
      <c r="AT98" s="380"/>
      <c r="AU98" s="380"/>
      <c r="AV98" s="380"/>
      <c r="AW98" s="380"/>
      <c r="AX98" s="380"/>
      <c r="AY98" s="380"/>
      <c r="AZ98" s="380"/>
      <c r="BA98" s="380"/>
      <c r="BB98" s="380"/>
      <c r="BC98" s="380"/>
      <c r="BD98" s="380"/>
      <c r="BE98" s="380"/>
      <c r="BF98" s="380"/>
      <c r="BG98" s="380"/>
      <c r="BH98" s="380"/>
      <c r="BI98" s="380"/>
      <c r="BJ98" s="377"/>
      <c r="CE98" s="380"/>
      <c r="CF98" s="380"/>
      <c r="CG98" s="380"/>
      <c r="EZ98" s="380"/>
      <c r="FA98" s="380"/>
      <c r="FB98" s="380"/>
      <c r="FC98" s="380"/>
      <c r="FD98" s="380"/>
      <c r="FE98" s="380"/>
      <c r="FF98" s="380"/>
      <c r="FG98" s="380"/>
      <c r="FH98" s="380"/>
      <c r="FI98" s="380"/>
      <c r="FJ98" s="380"/>
      <c r="FK98" s="380"/>
      <c r="FL98" s="380"/>
      <c r="FM98" s="380"/>
      <c r="FN98" s="380"/>
      <c r="FO98" s="380"/>
      <c r="FP98" s="380"/>
      <c r="FQ98" s="380"/>
      <c r="FR98" s="380"/>
      <c r="FS98" s="380"/>
      <c r="FT98" s="380"/>
      <c r="FU98" s="380"/>
      <c r="FV98" s="380"/>
      <c r="FW98" s="380"/>
      <c r="FX98" s="380"/>
      <c r="FY98" s="380"/>
      <c r="FZ98" s="380"/>
      <c r="GA98" s="380"/>
      <c r="GB98" s="380"/>
      <c r="GC98" s="380"/>
      <c r="GD98" s="380"/>
      <c r="GE98" s="380"/>
      <c r="GF98" s="380"/>
      <c r="GG98" s="380"/>
      <c r="GH98" s="380"/>
      <c r="GI98" s="380"/>
      <c r="GJ98" s="380"/>
      <c r="GK98" s="380"/>
      <c r="GL98" s="380"/>
      <c r="GM98" s="380"/>
      <c r="GN98" s="380"/>
      <c r="GO98" s="380"/>
      <c r="GP98" s="380"/>
      <c r="GQ98" s="380"/>
      <c r="GR98" s="380"/>
      <c r="GS98" s="380"/>
      <c r="GT98" s="380"/>
      <c r="GU98" s="380"/>
      <c r="GV98" s="380"/>
      <c r="GW98" s="380"/>
      <c r="GX98" s="380"/>
      <c r="GY98" s="380"/>
      <c r="GZ98" s="380"/>
      <c r="HA98" s="380"/>
      <c r="HB98" s="380"/>
      <c r="HC98" s="380"/>
      <c r="HD98" s="380"/>
      <c r="HE98" s="380"/>
      <c r="HF98" s="380"/>
      <c r="HG98" s="380"/>
      <c r="HH98" s="380"/>
    </row>
    <row r="99" spans="1:216">
      <c r="A99" s="103"/>
      <c r="B99" s="377"/>
      <c r="C99" s="377"/>
      <c r="D99" s="377"/>
      <c r="E99" s="377"/>
      <c r="F99" s="377"/>
      <c r="G99" s="377"/>
      <c r="H99" s="377"/>
      <c r="I99" s="377"/>
      <c r="J99" s="377"/>
      <c r="K99" s="377"/>
      <c r="L99" s="377"/>
      <c r="M99" s="378"/>
      <c r="N99" s="378"/>
      <c r="O99" s="378"/>
      <c r="P99" s="378"/>
      <c r="Q99" s="378"/>
      <c r="R99" s="378"/>
      <c r="S99" s="378"/>
      <c r="T99" s="378"/>
      <c r="U99" s="378"/>
      <c r="V99" s="378"/>
      <c r="W99" s="378"/>
      <c r="X99" s="378"/>
      <c r="Y99" s="380"/>
      <c r="Z99" s="409"/>
      <c r="AA99" s="380"/>
      <c r="AB99" s="380"/>
      <c r="AC99" s="380"/>
      <c r="AD99" s="380"/>
      <c r="AE99" s="380"/>
      <c r="AF99" s="380"/>
      <c r="AG99" s="380"/>
      <c r="AH99" s="380"/>
      <c r="AI99" s="380"/>
      <c r="AJ99" s="380"/>
      <c r="AR99" s="380"/>
      <c r="AS99" s="380"/>
      <c r="AT99" s="380"/>
      <c r="AU99" s="380"/>
      <c r="AV99" s="380"/>
      <c r="AW99" s="380"/>
      <c r="AX99" s="380"/>
      <c r="AY99" s="380"/>
      <c r="AZ99" s="380"/>
      <c r="BA99" s="380"/>
      <c r="BB99" s="380"/>
      <c r="BC99" s="380"/>
      <c r="BD99" s="380"/>
      <c r="BE99" s="380"/>
      <c r="BF99" s="380"/>
      <c r="BG99" s="380"/>
      <c r="BH99" s="380"/>
      <c r="BI99" s="380"/>
      <c r="BJ99" s="377"/>
      <c r="CE99" s="380"/>
      <c r="CF99" s="380"/>
      <c r="CG99" s="380"/>
      <c r="EZ99" s="380"/>
      <c r="FA99" s="380"/>
      <c r="FB99" s="380"/>
      <c r="FC99" s="380"/>
      <c r="FD99" s="380"/>
      <c r="FE99" s="380"/>
      <c r="FF99" s="380"/>
      <c r="FG99" s="380"/>
      <c r="FH99" s="380"/>
      <c r="FI99" s="380"/>
      <c r="FJ99" s="380"/>
      <c r="FK99" s="380"/>
      <c r="FL99" s="380"/>
      <c r="FM99" s="380"/>
      <c r="FN99" s="380"/>
      <c r="FO99" s="380"/>
      <c r="FP99" s="380"/>
      <c r="FQ99" s="380"/>
      <c r="FR99" s="380"/>
      <c r="FS99" s="380"/>
      <c r="FT99" s="380"/>
      <c r="FU99" s="380"/>
      <c r="FV99" s="380"/>
      <c r="FW99" s="380"/>
      <c r="FX99" s="380"/>
      <c r="FY99" s="380"/>
      <c r="FZ99" s="380"/>
      <c r="GA99" s="380"/>
      <c r="GB99" s="380"/>
      <c r="GC99" s="380"/>
      <c r="GD99" s="380"/>
      <c r="GE99" s="380"/>
      <c r="GF99" s="380"/>
      <c r="GG99" s="380"/>
      <c r="GH99" s="380"/>
      <c r="GI99" s="380"/>
      <c r="GJ99" s="380"/>
      <c r="GK99" s="380"/>
      <c r="GL99" s="380"/>
      <c r="GM99" s="380"/>
      <c r="GN99" s="380"/>
      <c r="GO99" s="380"/>
      <c r="GP99" s="380"/>
      <c r="GQ99" s="380"/>
      <c r="GR99" s="380"/>
      <c r="GS99" s="380"/>
      <c r="GT99" s="380"/>
      <c r="GU99" s="380"/>
      <c r="GV99" s="380"/>
      <c r="GW99" s="380"/>
      <c r="GX99" s="380"/>
      <c r="GY99" s="380"/>
      <c r="GZ99" s="380"/>
      <c r="HA99" s="380"/>
      <c r="HB99" s="380"/>
      <c r="HC99" s="380"/>
      <c r="HD99" s="380"/>
      <c r="HE99" s="380"/>
      <c r="HF99" s="380"/>
      <c r="HG99" s="380"/>
      <c r="HH99" s="380"/>
    </row>
    <row r="100" spans="1:216">
      <c r="A100" s="103"/>
      <c r="B100" s="377"/>
      <c r="C100" s="377"/>
      <c r="D100" s="377"/>
      <c r="E100" s="377"/>
      <c r="F100" s="377"/>
      <c r="G100" s="377"/>
      <c r="H100" s="377"/>
      <c r="I100" s="377"/>
      <c r="J100" s="377"/>
      <c r="K100" s="377"/>
      <c r="L100" s="377"/>
      <c r="M100" s="378"/>
      <c r="N100" s="378"/>
      <c r="O100" s="378"/>
      <c r="P100" s="378"/>
      <c r="Q100" s="378"/>
      <c r="R100" s="378"/>
      <c r="S100" s="378"/>
      <c r="T100" s="378"/>
      <c r="U100" s="378"/>
      <c r="V100" s="378"/>
      <c r="W100" s="378"/>
      <c r="X100" s="378"/>
      <c r="Y100" s="380"/>
      <c r="Z100" s="409"/>
      <c r="AA100" s="380"/>
      <c r="AB100" s="380"/>
      <c r="AC100" s="380"/>
      <c r="AD100" s="380"/>
      <c r="AE100" s="380"/>
      <c r="AF100" s="380"/>
      <c r="AG100" s="380"/>
      <c r="AH100" s="380"/>
      <c r="AI100" s="380"/>
      <c r="AJ100" s="380"/>
      <c r="AR100" s="380"/>
      <c r="AS100" s="380"/>
      <c r="AT100" s="380"/>
      <c r="AU100" s="380"/>
      <c r="AV100" s="380"/>
      <c r="AW100" s="380"/>
      <c r="AX100" s="380"/>
      <c r="AY100" s="380"/>
      <c r="AZ100" s="380"/>
      <c r="BA100" s="380"/>
      <c r="BB100" s="380"/>
      <c r="BC100" s="380"/>
      <c r="BD100" s="380"/>
      <c r="BE100" s="380"/>
      <c r="BF100" s="380"/>
      <c r="BG100" s="380"/>
      <c r="BH100" s="380"/>
      <c r="BI100" s="380"/>
      <c r="BJ100" s="377"/>
      <c r="CE100" s="380"/>
      <c r="CF100" s="380"/>
      <c r="CG100" s="380"/>
      <c r="EZ100" s="380"/>
      <c r="FA100" s="380"/>
      <c r="FB100" s="380"/>
      <c r="FC100" s="380"/>
      <c r="FD100" s="380"/>
      <c r="FE100" s="380"/>
      <c r="FF100" s="380"/>
      <c r="FG100" s="380"/>
      <c r="FH100" s="380"/>
      <c r="FI100" s="380"/>
      <c r="FJ100" s="380"/>
      <c r="FK100" s="380"/>
      <c r="FL100" s="380"/>
      <c r="FM100" s="380"/>
      <c r="FN100" s="380"/>
      <c r="FO100" s="380"/>
      <c r="FP100" s="380"/>
      <c r="FQ100" s="380"/>
      <c r="FR100" s="380"/>
      <c r="FS100" s="380"/>
      <c r="FT100" s="380"/>
      <c r="FU100" s="380"/>
      <c r="FV100" s="380"/>
      <c r="FW100" s="380"/>
      <c r="FX100" s="380"/>
      <c r="FY100" s="380"/>
      <c r="FZ100" s="380"/>
      <c r="GA100" s="380"/>
      <c r="GB100" s="380"/>
      <c r="GC100" s="380"/>
      <c r="GD100" s="380"/>
      <c r="GE100" s="380"/>
      <c r="GF100" s="380"/>
      <c r="GG100" s="380"/>
      <c r="GH100" s="380"/>
      <c r="GI100" s="380"/>
      <c r="GJ100" s="380"/>
      <c r="GK100" s="380"/>
      <c r="GL100" s="380"/>
      <c r="GM100" s="380"/>
      <c r="GN100" s="380"/>
      <c r="GO100" s="380"/>
      <c r="GP100" s="380"/>
      <c r="GQ100" s="380"/>
      <c r="GR100" s="380"/>
      <c r="GS100" s="380"/>
      <c r="GT100" s="380"/>
      <c r="GU100" s="380"/>
      <c r="GV100" s="380"/>
      <c r="GW100" s="380"/>
      <c r="GX100" s="380"/>
      <c r="GY100" s="380"/>
      <c r="GZ100" s="380"/>
      <c r="HA100" s="380"/>
      <c r="HB100" s="380"/>
      <c r="HC100" s="380"/>
      <c r="HD100" s="380"/>
      <c r="HE100" s="380"/>
      <c r="HF100" s="380"/>
      <c r="HG100" s="380"/>
      <c r="HH100" s="380"/>
    </row>
    <row r="101" spans="1:216">
      <c r="A101" s="103"/>
      <c r="B101" s="377"/>
      <c r="C101" s="377"/>
      <c r="D101" s="377"/>
      <c r="E101" s="377"/>
      <c r="F101" s="377"/>
      <c r="G101" s="377"/>
      <c r="H101" s="377"/>
      <c r="I101" s="377"/>
      <c r="J101" s="377"/>
      <c r="K101" s="377"/>
      <c r="L101" s="377"/>
      <c r="M101" s="378"/>
      <c r="N101" s="378"/>
      <c r="O101" s="378"/>
      <c r="P101" s="378"/>
      <c r="Q101" s="378"/>
      <c r="R101" s="378"/>
      <c r="S101" s="378"/>
      <c r="T101" s="378"/>
      <c r="U101" s="378"/>
      <c r="V101" s="378"/>
      <c r="W101" s="378"/>
      <c r="X101" s="378"/>
      <c r="Y101" s="380"/>
      <c r="Z101" s="409"/>
      <c r="AA101" s="380"/>
      <c r="AB101" s="380"/>
      <c r="AC101" s="380"/>
      <c r="AD101" s="380"/>
      <c r="AE101" s="380"/>
      <c r="AF101" s="380"/>
      <c r="AG101" s="380"/>
      <c r="AH101" s="380"/>
      <c r="AI101" s="380"/>
      <c r="AJ101" s="380"/>
      <c r="AR101" s="380"/>
      <c r="AS101" s="380"/>
      <c r="AT101" s="380"/>
      <c r="AU101" s="380"/>
      <c r="AV101" s="380"/>
      <c r="AW101" s="380"/>
      <c r="AX101" s="380"/>
      <c r="AY101" s="380"/>
      <c r="AZ101" s="380"/>
      <c r="BA101" s="380"/>
      <c r="BB101" s="380"/>
      <c r="BC101" s="380"/>
      <c r="BD101" s="380"/>
      <c r="BE101" s="380"/>
      <c r="BF101" s="380"/>
      <c r="BG101" s="380"/>
      <c r="BH101" s="380"/>
      <c r="BI101" s="380"/>
      <c r="BJ101" s="377"/>
      <c r="CE101" s="380"/>
      <c r="CF101" s="380"/>
      <c r="CG101" s="380"/>
      <c r="EZ101" s="380"/>
      <c r="FA101" s="380"/>
      <c r="FB101" s="380"/>
      <c r="FC101" s="380"/>
      <c r="FD101" s="380"/>
      <c r="FE101" s="380"/>
      <c r="FF101" s="380"/>
      <c r="FG101" s="380"/>
      <c r="FH101" s="380"/>
      <c r="FI101" s="380"/>
      <c r="FJ101" s="380"/>
      <c r="FK101" s="380"/>
      <c r="FL101" s="380"/>
      <c r="FM101" s="380"/>
      <c r="FN101" s="380"/>
      <c r="FO101" s="380"/>
      <c r="FP101" s="380"/>
      <c r="FQ101" s="380"/>
      <c r="FR101" s="380"/>
      <c r="FS101" s="380"/>
      <c r="FT101" s="380"/>
      <c r="FU101" s="380"/>
      <c r="FV101" s="380"/>
      <c r="FW101" s="380"/>
      <c r="FX101" s="380"/>
      <c r="FY101" s="380"/>
      <c r="FZ101" s="380"/>
      <c r="GA101" s="380"/>
      <c r="GB101" s="380"/>
      <c r="GC101" s="380"/>
      <c r="GD101" s="380"/>
      <c r="GE101" s="380"/>
      <c r="GF101" s="380"/>
      <c r="GG101" s="380"/>
      <c r="GH101" s="380"/>
      <c r="GI101" s="380"/>
      <c r="GJ101" s="380"/>
      <c r="GK101" s="380"/>
      <c r="GL101" s="380"/>
      <c r="GM101" s="380"/>
      <c r="GN101" s="380"/>
      <c r="GO101" s="380"/>
      <c r="GP101" s="380"/>
      <c r="GQ101" s="380"/>
      <c r="GR101" s="380"/>
      <c r="GS101" s="380"/>
      <c r="GT101" s="380"/>
      <c r="GU101" s="380"/>
      <c r="GV101" s="380"/>
      <c r="GW101" s="380"/>
      <c r="GX101" s="380"/>
      <c r="GY101" s="380"/>
      <c r="GZ101" s="380"/>
      <c r="HA101" s="380"/>
      <c r="HB101" s="380"/>
      <c r="HC101" s="380"/>
      <c r="HD101" s="380"/>
      <c r="HE101" s="380"/>
      <c r="HF101" s="380"/>
      <c r="HG101" s="380"/>
      <c r="HH101" s="380"/>
    </row>
    <row r="102" spans="1:216">
      <c r="A102" s="103"/>
      <c r="B102" s="377"/>
      <c r="C102" s="377"/>
      <c r="D102" s="377"/>
      <c r="E102" s="377"/>
      <c r="F102" s="377"/>
      <c r="G102" s="377"/>
      <c r="H102" s="377"/>
      <c r="I102" s="377"/>
      <c r="J102" s="377"/>
      <c r="K102" s="377"/>
      <c r="L102" s="377"/>
      <c r="M102" s="378"/>
      <c r="N102" s="378"/>
      <c r="O102" s="378"/>
      <c r="P102" s="378"/>
      <c r="Q102" s="378"/>
      <c r="R102" s="378"/>
      <c r="S102" s="378"/>
      <c r="T102" s="378"/>
      <c r="U102" s="378"/>
      <c r="V102" s="378"/>
      <c r="W102" s="378"/>
      <c r="X102" s="378"/>
      <c r="Y102" s="380"/>
      <c r="Z102" s="409"/>
      <c r="AA102" s="380"/>
      <c r="AB102" s="380"/>
      <c r="AC102" s="380"/>
      <c r="AD102" s="380"/>
      <c r="AE102" s="380"/>
      <c r="AF102" s="380"/>
      <c r="AG102" s="380"/>
      <c r="AH102" s="380"/>
      <c r="AI102" s="380"/>
      <c r="AJ102" s="380"/>
      <c r="AR102" s="380"/>
      <c r="AS102" s="380"/>
      <c r="AT102" s="380"/>
      <c r="AU102" s="380"/>
      <c r="AV102" s="380"/>
      <c r="AW102" s="380"/>
      <c r="AX102" s="380"/>
      <c r="AY102" s="380"/>
      <c r="AZ102" s="380"/>
      <c r="BA102" s="380"/>
      <c r="BB102" s="380"/>
      <c r="BC102" s="380"/>
      <c r="BD102" s="380"/>
      <c r="BE102" s="380"/>
      <c r="BF102" s="380"/>
      <c r="BG102" s="380"/>
      <c r="BH102" s="380"/>
      <c r="BI102" s="380"/>
      <c r="BJ102" s="377"/>
      <c r="CE102" s="380"/>
      <c r="CF102" s="380"/>
      <c r="CG102" s="380"/>
      <c r="EZ102" s="380"/>
      <c r="FA102" s="380"/>
      <c r="FB102" s="380"/>
      <c r="FC102" s="380"/>
      <c r="FD102" s="380"/>
      <c r="FE102" s="380"/>
      <c r="FF102" s="380"/>
      <c r="FG102" s="380"/>
      <c r="FH102" s="380"/>
      <c r="FI102" s="380"/>
      <c r="FJ102" s="380"/>
      <c r="FK102" s="380"/>
      <c r="FL102" s="380"/>
      <c r="FM102" s="380"/>
      <c r="FN102" s="380"/>
      <c r="FO102" s="380"/>
      <c r="FP102" s="380"/>
      <c r="FQ102" s="380"/>
      <c r="FR102" s="380"/>
      <c r="FS102" s="380"/>
      <c r="FT102" s="380"/>
      <c r="FU102" s="380"/>
      <c r="FV102" s="380"/>
      <c r="FW102" s="380"/>
      <c r="FX102" s="380"/>
      <c r="FY102" s="380"/>
      <c r="FZ102" s="380"/>
      <c r="GA102" s="380"/>
      <c r="GB102" s="380"/>
      <c r="GC102" s="380"/>
      <c r="GD102" s="380"/>
      <c r="GE102" s="380"/>
      <c r="GF102" s="380"/>
      <c r="GG102" s="380"/>
      <c r="GH102" s="380"/>
      <c r="GI102" s="380"/>
      <c r="GJ102" s="380"/>
      <c r="GK102" s="380"/>
      <c r="GL102" s="380"/>
      <c r="GM102" s="380"/>
      <c r="GN102" s="380"/>
      <c r="GO102" s="380"/>
      <c r="GP102" s="380"/>
      <c r="GQ102" s="380"/>
      <c r="GR102" s="380"/>
      <c r="GS102" s="380"/>
      <c r="GT102" s="380"/>
      <c r="GU102" s="380"/>
      <c r="GV102" s="380"/>
      <c r="GW102" s="380"/>
      <c r="GX102" s="380"/>
      <c r="GY102" s="380"/>
      <c r="GZ102" s="380"/>
      <c r="HA102" s="380"/>
      <c r="HB102" s="380"/>
      <c r="HC102" s="380"/>
      <c r="HD102" s="380"/>
      <c r="HE102" s="380"/>
      <c r="HF102" s="380"/>
      <c r="HG102" s="380"/>
      <c r="HH102" s="380"/>
    </row>
    <row r="103" spans="1:216">
      <c r="A103" s="103"/>
      <c r="B103" s="377"/>
      <c r="C103" s="377"/>
      <c r="D103" s="377"/>
      <c r="E103" s="377"/>
      <c r="F103" s="377"/>
      <c r="G103" s="377"/>
      <c r="H103" s="377"/>
      <c r="I103" s="377"/>
      <c r="J103" s="377"/>
      <c r="K103" s="377"/>
      <c r="L103" s="377"/>
      <c r="M103" s="378"/>
      <c r="N103" s="378"/>
      <c r="O103" s="378"/>
      <c r="P103" s="378"/>
      <c r="Q103" s="378"/>
      <c r="R103" s="378"/>
      <c r="S103" s="378"/>
      <c r="T103" s="378"/>
      <c r="U103" s="378"/>
      <c r="V103" s="378"/>
      <c r="W103" s="378"/>
      <c r="X103" s="378"/>
      <c r="Y103" s="380"/>
      <c r="Z103" s="409"/>
      <c r="AA103" s="380"/>
      <c r="AB103" s="380"/>
      <c r="AC103" s="380"/>
      <c r="AD103" s="380"/>
      <c r="AE103" s="380"/>
      <c r="AF103" s="380"/>
      <c r="AG103" s="380"/>
      <c r="AH103" s="380"/>
      <c r="AI103" s="380"/>
      <c r="AJ103" s="380"/>
      <c r="AR103" s="380"/>
      <c r="AS103" s="380"/>
      <c r="AT103" s="380"/>
      <c r="AU103" s="380"/>
      <c r="AV103" s="380"/>
      <c r="AW103" s="380"/>
      <c r="AX103" s="380"/>
      <c r="AY103" s="380"/>
      <c r="AZ103" s="380"/>
      <c r="BA103" s="380"/>
      <c r="BB103" s="380"/>
      <c r="BC103" s="380"/>
      <c r="BD103" s="380"/>
      <c r="BE103" s="380"/>
      <c r="BF103" s="380"/>
      <c r="BG103" s="380"/>
      <c r="BH103" s="380"/>
      <c r="BI103" s="380"/>
      <c r="BJ103" s="377"/>
      <c r="CE103" s="380"/>
      <c r="CF103" s="380"/>
      <c r="CG103" s="380"/>
      <c r="EZ103" s="380"/>
      <c r="FA103" s="380"/>
      <c r="FB103" s="380"/>
      <c r="FC103" s="380"/>
      <c r="FD103" s="380"/>
      <c r="FE103" s="380"/>
      <c r="FF103" s="380"/>
      <c r="FG103" s="380"/>
      <c r="FH103" s="380"/>
      <c r="FI103" s="380"/>
      <c r="FJ103" s="380"/>
      <c r="FK103" s="380"/>
      <c r="FL103" s="380"/>
      <c r="FM103" s="380"/>
      <c r="FN103" s="380"/>
      <c r="FO103" s="380"/>
      <c r="FP103" s="380"/>
      <c r="FQ103" s="380"/>
      <c r="FR103" s="380"/>
      <c r="FS103" s="380"/>
      <c r="FT103" s="380"/>
      <c r="FU103" s="380"/>
      <c r="FV103" s="380"/>
      <c r="FW103" s="380"/>
      <c r="FX103" s="380"/>
      <c r="FY103" s="380"/>
      <c r="FZ103" s="380"/>
      <c r="GA103" s="380"/>
      <c r="GB103" s="380"/>
      <c r="GC103" s="380"/>
      <c r="GD103" s="380"/>
      <c r="GE103" s="380"/>
      <c r="GF103" s="380"/>
      <c r="GG103" s="380"/>
      <c r="GH103" s="380"/>
      <c r="GI103" s="380"/>
      <c r="GJ103" s="380"/>
      <c r="GK103" s="380"/>
      <c r="GL103" s="380"/>
      <c r="GM103" s="380"/>
      <c r="GN103" s="380"/>
      <c r="GO103" s="380"/>
      <c r="GP103" s="380"/>
      <c r="GQ103" s="380"/>
      <c r="GR103" s="380"/>
      <c r="GS103" s="380"/>
      <c r="GT103" s="380"/>
      <c r="GU103" s="380"/>
      <c r="GV103" s="380"/>
      <c r="GW103" s="380"/>
      <c r="GX103" s="380"/>
      <c r="GY103" s="380"/>
      <c r="GZ103" s="380"/>
      <c r="HA103" s="380"/>
      <c r="HB103" s="380"/>
      <c r="HC103" s="380"/>
      <c r="HD103" s="380"/>
      <c r="HE103" s="380"/>
      <c r="HF103" s="380"/>
      <c r="HG103" s="380"/>
      <c r="HH103" s="380"/>
    </row>
    <row r="104" spans="1:216">
      <c r="A104" s="103"/>
      <c r="B104" s="377"/>
      <c r="C104" s="377"/>
      <c r="D104" s="377"/>
      <c r="E104" s="377"/>
      <c r="F104" s="377"/>
      <c r="G104" s="377"/>
      <c r="H104" s="377"/>
      <c r="I104" s="377"/>
      <c r="J104" s="377"/>
      <c r="K104" s="377"/>
      <c r="L104" s="377"/>
      <c r="M104" s="378"/>
      <c r="N104" s="378"/>
      <c r="O104" s="378"/>
      <c r="P104" s="378"/>
      <c r="Q104" s="378"/>
      <c r="R104" s="378"/>
      <c r="S104" s="378"/>
      <c r="T104" s="378"/>
      <c r="U104" s="378"/>
      <c r="V104" s="378"/>
      <c r="W104" s="378"/>
      <c r="X104" s="378"/>
      <c r="Y104" s="380"/>
      <c r="Z104" s="409"/>
      <c r="AA104" s="380"/>
      <c r="AB104" s="380"/>
      <c r="AC104" s="380"/>
      <c r="AD104" s="380"/>
      <c r="AE104" s="380"/>
      <c r="AF104" s="380"/>
      <c r="AG104" s="380"/>
      <c r="AH104" s="380"/>
      <c r="AI104" s="380"/>
      <c r="AJ104" s="380"/>
      <c r="AR104" s="380"/>
      <c r="AS104" s="380"/>
      <c r="AT104" s="380"/>
      <c r="AU104" s="380"/>
      <c r="AV104" s="380"/>
      <c r="AW104" s="380"/>
      <c r="AX104" s="380"/>
      <c r="AY104" s="380"/>
      <c r="AZ104" s="380"/>
      <c r="BA104" s="380"/>
      <c r="BB104" s="380"/>
      <c r="BC104" s="380"/>
      <c r="BD104" s="380"/>
      <c r="BE104" s="380"/>
      <c r="BF104" s="380"/>
      <c r="BG104" s="380"/>
      <c r="BH104" s="380"/>
      <c r="BI104" s="380"/>
      <c r="BJ104" s="377"/>
      <c r="CE104" s="380"/>
      <c r="CF104" s="380"/>
      <c r="CG104" s="380"/>
      <c r="EZ104" s="380"/>
      <c r="FA104" s="380"/>
      <c r="FB104" s="380"/>
      <c r="FC104" s="380"/>
      <c r="FD104" s="380"/>
      <c r="FE104" s="380"/>
      <c r="FF104" s="380"/>
      <c r="FG104" s="380"/>
      <c r="FH104" s="380"/>
      <c r="FI104" s="380"/>
      <c r="FJ104" s="380"/>
      <c r="FK104" s="380"/>
      <c r="FL104" s="380"/>
      <c r="FM104" s="380"/>
      <c r="FN104" s="380"/>
      <c r="FO104" s="380"/>
      <c r="FP104" s="380"/>
      <c r="FQ104" s="380"/>
      <c r="FR104" s="380"/>
      <c r="FS104" s="380"/>
      <c r="FT104" s="380"/>
      <c r="FU104" s="380"/>
      <c r="FV104" s="380"/>
      <c r="FW104" s="380"/>
      <c r="FX104" s="380"/>
      <c r="FY104" s="380"/>
      <c r="FZ104" s="380"/>
      <c r="GA104" s="380"/>
      <c r="GB104" s="380"/>
      <c r="GC104" s="380"/>
      <c r="GD104" s="380"/>
      <c r="GE104" s="380"/>
      <c r="GF104" s="380"/>
      <c r="GG104" s="380"/>
      <c r="GH104" s="380"/>
      <c r="GI104" s="380"/>
      <c r="GJ104" s="380"/>
      <c r="GK104" s="380"/>
      <c r="GL104" s="380"/>
      <c r="GM104" s="380"/>
      <c r="GN104" s="380"/>
      <c r="GO104" s="380"/>
      <c r="GP104" s="380"/>
      <c r="GQ104" s="380"/>
      <c r="GR104" s="380"/>
      <c r="GS104" s="380"/>
      <c r="GT104" s="380"/>
      <c r="GU104" s="380"/>
      <c r="GV104" s="380"/>
      <c r="GW104" s="380"/>
      <c r="GX104" s="380"/>
      <c r="GY104" s="380"/>
      <c r="GZ104" s="380"/>
      <c r="HA104" s="380"/>
      <c r="HB104" s="380"/>
      <c r="HC104" s="380"/>
      <c r="HD104" s="380"/>
      <c r="HE104" s="380"/>
      <c r="HF104" s="380"/>
      <c r="HG104" s="380"/>
      <c r="HH104" s="380"/>
    </row>
    <row r="105" spans="1:216">
      <c r="A105" s="103"/>
      <c r="B105" s="377"/>
      <c r="C105" s="377"/>
      <c r="D105" s="377"/>
      <c r="E105" s="377"/>
      <c r="F105" s="377"/>
      <c r="G105" s="377"/>
      <c r="H105" s="377"/>
      <c r="I105" s="377"/>
      <c r="J105" s="377"/>
      <c r="K105" s="377"/>
      <c r="L105" s="377"/>
      <c r="M105" s="378"/>
      <c r="N105" s="378"/>
      <c r="O105" s="378"/>
      <c r="P105" s="378"/>
      <c r="Q105" s="378"/>
      <c r="R105" s="378"/>
      <c r="S105" s="378"/>
      <c r="T105" s="378"/>
      <c r="U105" s="378"/>
      <c r="V105" s="378"/>
      <c r="W105" s="378"/>
      <c r="X105" s="378"/>
      <c r="Y105" s="380"/>
      <c r="Z105" s="409"/>
      <c r="AA105" s="380"/>
      <c r="AB105" s="380"/>
      <c r="AC105" s="380"/>
      <c r="AD105" s="380"/>
      <c r="AE105" s="380"/>
      <c r="AF105" s="380"/>
      <c r="AG105" s="380"/>
      <c r="AH105" s="380"/>
      <c r="AI105" s="380"/>
      <c r="AJ105" s="380"/>
      <c r="AR105" s="380"/>
      <c r="AS105" s="380"/>
      <c r="AT105" s="380"/>
      <c r="AU105" s="380"/>
      <c r="AV105" s="380"/>
      <c r="AW105" s="380"/>
      <c r="AX105" s="380"/>
      <c r="AY105" s="380"/>
      <c r="AZ105" s="380"/>
      <c r="BA105" s="380"/>
      <c r="BB105" s="380"/>
      <c r="BC105" s="380"/>
      <c r="BD105" s="380"/>
      <c r="BE105" s="380"/>
      <c r="BF105" s="380"/>
      <c r="BG105" s="380"/>
      <c r="BH105" s="380"/>
      <c r="BI105" s="380"/>
      <c r="BJ105" s="377"/>
      <c r="CE105" s="380"/>
      <c r="CF105" s="380"/>
      <c r="CG105" s="380"/>
      <c r="EZ105" s="380"/>
      <c r="FA105" s="380"/>
      <c r="FB105" s="380"/>
      <c r="FC105" s="380"/>
      <c r="FD105" s="380"/>
      <c r="FE105" s="380"/>
      <c r="FF105" s="380"/>
      <c r="FG105" s="380"/>
      <c r="FH105" s="380"/>
      <c r="FI105" s="380"/>
      <c r="FJ105" s="380"/>
      <c r="FK105" s="380"/>
      <c r="FL105" s="380"/>
      <c r="FM105" s="380"/>
      <c r="FN105" s="380"/>
      <c r="FO105" s="380"/>
      <c r="FP105" s="380"/>
      <c r="FQ105" s="380"/>
      <c r="FR105" s="380"/>
      <c r="FS105" s="380"/>
      <c r="FT105" s="380"/>
      <c r="FU105" s="380"/>
      <c r="FV105" s="380"/>
      <c r="FW105" s="380"/>
      <c r="FX105" s="380"/>
      <c r="FY105" s="380"/>
      <c r="FZ105" s="380"/>
      <c r="GA105" s="380"/>
      <c r="GB105" s="380"/>
      <c r="GC105" s="380"/>
      <c r="GD105" s="380"/>
      <c r="GE105" s="380"/>
      <c r="GF105" s="380"/>
      <c r="GG105" s="380"/>
      <c r="GH105" s="380"/>
      <c r="GI105" s="380"/>
      <c r="GJ105" s="380"/>
      <c r="GK105" s="380"/>
      <c r="GL105" s="380"/>
      <c r="GM105" s="380"/>
      <c r="GN105" s="380"/>
      <c r="GO105" s="380"/>
      <c r="GP105" s="380"/>
      <c r="GQ105" s="380"/>
      <c r="GR105" s="380"/>
      <c r="GS105" s="380"/>
      <c r="GT105" s="380"/>
      <c r="GU105" s="380"/>
      <c r="GV105" s="380"/>
      <c r="GW105" s="380"/>
      <c r="GX105" s="380"/>
      <c r="GY105" s="380"/>
      <c r="GZ105" s="380"/>
      <c r="HA105" s="380"/>
      <c r="HB105" s="380"/>
      <c r="HC105" s="380"/>
      <c r="HD105" s="380"/>
      <c r="HE105" s="380"/>
      <c r="HF105" s="380"/>
      <c r="HG105" s="380"/>
      <c r="HH105" s="380"/>
    </row>
    <row r="106" spans="1:216">
      <c r="A106" s="103"/>
      <c r="B106" s="377"/>
      <c r="C106" s="377"/>
      <c r="D106" s="377"/>
      <c r="E106" s="377"/>
      <c r="F106" s="377"/>
      <c r="G106" s="377"/>
      <c r="H106" s="377"/>
      <c r="I106" s="377"/>
      <c r="J106" s="377"/>
      <c r="K106" s="377"/>
      <c r="L106" s="377"/>
      <c r="M106" s="378"/>
      <c r="N106" s="378"/>
      <c r="O106" s="378"/>
      <c r="P106" s="378"/>
      <c r="Q106" s="378"/>
      <c r="R106" s="378"/>
      <c r="S106" s="378"/>
      <c r="T106" s="378"/>
      <c r="U106" s="378"/>
      <c r="V106" s="378"/>
      <c r="W106" s="378"/>
      <c r="X106" s="378"/>
      <c r="Y106" s="380"/>
      <c r="Z106" s="409"/>
      <c r="AA106" s="380"/>
      <c r="AB106" s="380"/>
      <c r="AC106" s="380"/>
      <c r="AD106" s="380"/>
      <c r="AE106" s="380"/>
      <c r="AF106" s="380"/>
      <c r="AG106" s="380"/>
      <c r="AH106" s="380"/>
      <c r="AI106" s="380"/>
      <c r="AJ106" s="380"/>
      <c r="AR106" s="380"/>
      <c r="AS106" s="380"/>
      <c r="AT106" s="380"/>
      <c r="AU106" s="380"/>
      <c r="AV106" s="380"/>
      <c r="AW106" s="380"/>
      <c r="AX106" s="380"/>
      <c r="AY106" s="380"/>
      <c r="AZ106" s="380"/>
      <c r="BA106" s="380"/>
      <c r="BB106" s="380"/>
      <c r="BC106" s="380"/>
      <c r="BD106" s="380"/>
      <c r="BE106" s="380"/>
      <c r="BF106" s="380"/>
      <c r="BG106" s="380"/>
      <c r="BH106" s="380"/>
      <c r="BI106" s="380"/>
      <c r="BJ106" s="377"/>
      <c r="CE106" s="380"/>
      <c r="CF106" s="380"/>
      <c r="CG106" s="380"/>
      <c r="EZ106" s="380"/>
      <c r="FA106" s="380"/>
      <c r="FB106" s="380"/>
      <c r="FC106" s="380"/>
      <c r="FD106" s="380"/>
      <c r="FE106" s="380"/>
      <c r="FF106" s="380"/>
      <c r="FG106" s="380"/>
      <c r="FH106" s="380"/>
      <c r="FI106" s="380"/>
      <c r="FJ106" s="380"/>
      <c r="FK106" s="380"/>
      <c r="FL106" s="380"/>
      <c r="FM106" s="380"/>
      <c r="FN106" s="380"/>
      <c r="FO106" s="380"/>
      <c r="FP106" s="380"/>
      <c r="FQ106" s="380"/>
      <c r="FR106" s="380"/>
      <c r="FS106" s="380"/>
      <c r="FT106" s="380"/>
      <c r="FU106" s="380"/>
      <c r="FV106" s="380"/>
      <c r="FW106" s="380"/>
      <c r="FX106" s="380"/>
      <c r="FY106" s="380"/>
      <c r="FZ106" s="380"/>
      <c r="GA106" s="380"/>
      <c r="GB106" s="380"/>
      <c r="GC106" s="380"/>
      <c r="GD106" s="380"/>
      <c r="GE106" s="380"/>
      <c r="GF106" s="380"/>
      <c r="GG106" s="380"/>
      <c r="GH106" s="380"/>
      <c r="GI106" s="380"/>
      <c r="GJ106" s="380"/>
      <c r="GK106" s="380"/>
      <c r="GL106" s="380"/>
      <c r="GM106" s="380"/>
      <c r="GN106" s="380"/>
      <c r="GO106" s="380"/>
      <c r="GP106" s="380"/>
      <c r="GQ106" s="380"/>
      <c r="GR106" s="380"/>
      <c r="GS106" s="380"/>
      <c r="GT106" s="380"/>
      <c r="GU106" s="380"/>
      <c r="GV106" s="380"/>
      <c r="GW106" s="380"/>
      <c r="GX106" s="380"/>
      <c r="GY106" s="380"/>
      <c r="GZ106" s="380"/>
      <c r="HA106" s="380"/>
      <c r="HB106" s="380"/>
      <c r="HC106" s="380"/>
      <c r="HD106" s="380"/>
      <c r="HE106" s="380"/>
      <c r="HF106" s="380"/>
      <c r="HG106" s="380"/>
      <c r="HH106" s="380"/>
    </row>
    <row r="107" spans="1:216">
      <c r="A107" s="103"/>
      <c r="B107" s="377"/>
      <c r="C107" s="377"/>
      <c r="D107" s="377"/>
      <c r="E107" s="377"/>
      <c r="F107" s="377"/>
      <c r="G107" s="377"/>
      <c r="H107" s="377"/>
      <c r="I107" s="377"/>
      <c r="J107" s="377"/>
      <c r="K107" s="377"/>
      <c r="L107" s="377"/>
      <c r="M107" s="378"/>
      <c r="N107" s="378"/>
      <c r="O107" s="378"/>
      <c r="P107" s="378"/>
      <c r="Q107" s="378"/>
      <c r="R107" s="378"/>
      <c r="S107" s="378"/>
      <c r="T107" s="378"/>
      <c r="U107" s="378"/>
      <c r="V107" s="378"/>
      <c r="W107" s="378"/>
      <c r="X107" s="378"/>
      <c r="Y107" s="380"/>
      <c r="Z107" s="409"/>
      <c r="AA107" s="380"/>
      <c r="AB107" s="380"/>
      <c r="AC107" s="380"/>
      <c r="AD107" s="380"/>
      <c r="AE107" s="380"/>
      <c r="AF107" s="380"/>
      <c r="AG107" s="380"/>
      <c r="AH107" s="380"/>
      <c r="AI107" s="380"/>
      <c r="AJ107" s="380"/>
      <c r="AR107" s="380"/>
      <c r="AS107" s="380"/>
      <c r="AT107" s="380"/>
      <c r="AU107" s="380"/>
      <c r="AV107" s="380"/>
      <c r="AW107" s="380"/>
      <c r="AX107" s="380"/>
      <c r="AY107" s="380"/>
      <c r="AZ107" s="380"/>
      <c r="BA107" s="380"/>
      <c r="BB107" s="380"/>
      <c r="BC107" s="380"/>
      <c r="BD107" s="380"/>
      <c r="BE107" s="380"/>
      <c r="BF107" s="380"/>
      <c r="BG107" s="380"/>
      <c r="BH107" s="380"/>
      <c r="BI107" s="380"/>
      <c r="BJ107" s="377"/>
      <c r="CE107" s="380"/>
      <c r="CF107" s="380"/>
      <c r="CG107" s="380"/>
      <c r="EZ107" s="380"/>
      <c r="FA107" s="380"/>
      <c r="FB107" s="380"/>
      <c r="FC107" s="380"/>
      <c r="FD107" s="380"/>
      <c r="FE107" s="380"/>
      <c r="FF107" s="380"/>
      <c r="FG107" s="380"/>
      <c r="FH107" s="380"/>
      <c r="FI107" s="380"/>
      <c r="FJ107" s="380"/>
      <c r="FK107" s="380"/>
      <c r="FL107" s="380"/>
      <c r="FM107" s="380"/>
      <c r="FN107" s="380"/>
      <c r="FO107" s="380"/>
      <c r="FP107" s="380"/>
      <c r="FQ107" s="380"/>
      <c r="FR107" s="380"/>
      <c r="FS107" s="380"/>
      <c r="FT107" s="380"/>
      <c r="FU107" s="380"/>
      <c r="FV107" s="380"/>
      <c r="FW107" s="380"/>
      <c r="FX107" s="380"/>
      <c r="FY107" s="380"/>
      <c r="FZ107" s="380"/>
      <c r="GA107" s="380"/>
      <c r="GB107" s="380"/>
      <c r="GC107" s="380"/>
      <c r="GD107" s="380"/>
      <c r="GE107" s="380"/>
      <c r="GF107" s="380"/>
      <c r="GG107" s="380"/>
      <c r="GH107" s="380"/>
      <c r="GI107" s="380"/>
      <c r="GJ107" s="380"/>
      <c r="GK107" s="380"/>
      <c r="GL107" s="380"/>
      <c r="GM107" s="380"/>
      <c r="GN107" s="380"/>
      <c r="GO107" s="380"/>
      <c r="GP107" s="380"/>
      <c r="GQ107" s="380"/>
      <c r="GR107" s="380"/>
      <c r="GS107" s="380"/>
      <c r="GT107" s="380"/>
      <c r="GU107" s="380"/>
      <c r="GV107" s="380"/>
      <c r="GW107" s="380"/>
      <c r="GX107" s="380"/>
      <c r="GY107" s="380"/>
      <c r="GZ107" s="380"/>
      <c r="HA107" s="380"/>
      <c r="HB107" s="380"/>
      <c r="HC107" s="380"/>
      <c r="HD107" s="380"/>
      <c r="HE107" s="380"/>
      <c r="HF107" s="380"/>
      <c r="HG107" s="380"/>
      <c r="HH107" s="380"/>
    </row>
    <row r="108" spans="1:216">
      <c r="A108" s="103"/>
      <c r="B108" s="377"/>
      <c r="C108" s="377"/>
      <c r="D108" s="377"/>
      <c r="E108" s="377"/>
      <c r="F108" s="377"/>
      <c r="G108" s="377"/>
      <c r="H108" s="377"/>
      <c r="I108" s="377"/>
      <c r="J108" s="377"/>
      <c r="K108" s="377"/>
      <c r="L108" s="377"/>
      <c r="M108" s="378"/>
      <c r="N108" s="378"/>
      <c r="O108" s="378"/>
      <c r="P108" s="378"/>
      <c r="Q108" s="378"/>
      <c r="R108" s="378"/>
      <c r="S108" s="378"/>
      <c r="T108" s="378"/>
      <c r="U108" s="378"/>
      <c r="V108" s="378"/>
      <c r="W108" s="378"/>
      <c r="X108" s="378"/>
      <c r="Y108" s="380"/>
      <c r="Z108" s="409"/>
      <c r="AA108" s="380"/>
      <c r="AB108" s="380"/>
      <c r="AC108" s="380"/>
      <c r="AD108" s="380"/>
      <c r="AE108" s="380"/>
      <c r="AF108" s="380"/>
      <c r="AG108" s="380"/>
      <c r="AH108" s="380"/>
      <c r="AI108" s="380"/>
      <c r="AJ108" s="380"/>
      <c r="AR108" s="380"/>
      <c r="AS108" s="380"/>
      <c r="AT108" s="380"/>
      <c r="AU108" s="380"/>
      <c r="AV108" s="380"/>
      <c r="AW108" s="380"/>
      <c r="AX108" s="380"/>
      <c r="AY108" s="380"/>
      <c r="AZ108" s="380"/>
      <c r="BA108" s="380"/>
      <c r="BB108" s="380"/>
      <c r="BC108" s="380"/>
      <c r="BD108" s="380"/>
      <c r="BE108" s="380"/>
      <c r="BF108" s="380"/>
      <c r="BG108" s="380"/>
      <c r="BH108" s="380"/>
      <c r="BI108" s="380"/>
      <c r="BJ108" s="377"/>
      <c r="CE108" s="380"/>
      <c r="CF108" s="380"/>
      <c r="CG108" s="380"/>
      <c r="EZ108" s="380"/>
      <c r="FA108" s="380"/>
      <c r="FB108" s="380"/>
      <c r="FC108" s="380"/>
      <c r="FD108" s="380"/>
      <c r="FE108" s="380"/>
      <c r="FF108" s="380"/>
      <c r="FG108" s="380"/>
      <c r="FH108" s="380"/>
      <c r="FI108" s="380"/>
      <c r="FJ108" s="380"/>
      <c r="FK108" s="380"/>
      <c r="FL108" s="380"/>
      <c r="FM108" s="380"/>
      <c r="FN108" s="380"/>
      <c r="FO108" s="380"/>
      <c r="FP108" s="380"/>
      <c r="FQ108" s="380"/>
      <c r="FR108" s="380"/>
      <c r="FS108" s="380"/>
      <c r="FT108" s="380"/>
      <c r="FU108" s="380"/>
      <c r="FV108" s="380"/>
      <c r="FW108" s="380"/>
      <c r="FX108" s="380"/>
      <c r="FY108" s="380"/>
      <c r="FZ108" s="380"/>
      <c r="GA108" s="380"/>
      <c r="GB108" s="380"/>
      <c r="GC108" s="380"/>
      <c r="GD108" s="380"/>
      <c r="GE108" s="380"/>
      <c r="GF108" s="380"/>
      <c r="GG108" s="380"/>
      <c r="GH108" s="380"/>
      <c r="GI108" s="380"/>
      <c r="GJ108" s="380"/>
      <c r="GK108" s="380"/>
      <c r="GL108" s="380"/>
      <c r="GM108" s="380"/>
      <c r="GN108" s="380"/>
      <c r="GO108" s="380"/>
      <c r="GP108" s="380"/>
      <c r="GQ108" s="380"/>
      <c r="GR108" s="380"/>
      <c r="GS108" s="380"/>
      <c r="GT108" s="380"/>
      <c r="GU108" s="380"/>
      <c r="GV108" s="380"/>
      <c r="GW108" s="380"/>
      <c r="GX108" s="380"/>
      <c r="GY108" s="380"/>
      <c r="GZ108" s="380"/>
      <c r="HA108" s="380"/>
      <c r="HB108" s="380"/>
      <c r="HC108" s="380"/>
      <c r="HD108" s="380"/>
      <c r="HE108" s="380"/>
      <c r="HF108" s="380"/>
      <c r="HG108" s="380"/>
      <c r="HH108" s="380"/>
    </row>
    <row r="109" spans="1:216">
      <c r="A109" s="103"/>
      <c r="B109" s="377"/>
      <c r="C109" s="377"/>
      <c r="D109" s="377"/>
      <c r="E109" s="377"/>
      <c r="F109" s="377"/>
      <c r="G109" s="377"/>
      <c r="H109" s="377"/>
      <c r="I109" s="377"/>
      <c r="J109" s="377"/>
      <c r="K109" s="377"/>
      <c r="L109" s="377"/>
      <c r="M109" s="378"/>
      <c r="N109" s="378"/>
      <c r="O109" s="378"/>
      <c r="P109" s="378"/>
      <c r="Q109" s="378"/>
      <c r="R109" s="378"/>
      <c r="S109" s="378"/>
      <c r="T109" s="378"/>
      <c r="U109" s="378"/>
      <c r="V109" s="378"/>
      <c r="W109" s="378"/>
      <c r="X109" s="378"/>
      <c r="Y109" s="380"/>
      <c r="Z109" s="409"/>
      <c r="AA109" s="380"/>
      <c r="AB109" s="380"/>
      <c r="AC109" s="380"/>
      <c r="AD109" s="380"/>
      <c r="AE109" s="380"/>
      <c r="AF109" s="380"/>
      <c r="AG109" s="380"/>
      <c r="AH109" s="380"/>
      <c r="AI109" s="380"/>
      <c r="AJ109" s="380"/>
      <c r="AR109" s="380"/>
      <c r="AS109" s="380"/>
      <c r="AT109" s="380"/>
      <c r="AU109" s="380"/>
      <c r="AV109" s="380"/>
      <c r="AW109" s="380"/>
      <c r="AX109" s="380"/>
      <c r="AY109" s="380"/>
      <c r="AZ109" s="380"/>
      <c r="BA109" s="380"/>
      <c r="BB109" s="380"/>
      <c r="BC109" s="380"/>
      <c r="BD109" s="380"/>
      <c r="BE109" s="380"/>
      <c r="BF109" s="380"/>
      <c r="BG109" s="380"/>
      <c r="BH109" s="380"/>
      <c r="BI109" s="380"/>
      <c r="BJ109" s="377"/>
      <c r="CE109" s="380"/>
      <c r="CF109" s="380"/>
      <c r="CG109" s="380"/>
      <c r="EZ109" s="380"/>
      <c r="FA109" s="380"/>
      <c r="FB109" s="380"/>
      <c r="FC109" s="380"/>
      <c r="FD109" s="380"/>
      <c r="FE109" s="380"/>
      <c r="FF109" s="380"/>
      <c r="FG109" s="380"/>
      <c r="FH109" s="380"/>
      <c r="FI109" s="380"/>
      <c r="FJ109" s="380"/>
      <c r="FK109" s="380"/>
      <c r="FL109" s="380"/>
      <c r="FM109" s="380"/>
      <c r="FN109" s="380"/>
      <c r="FO109" s="380"/>
      <c r="FP109" s="380"/>
      <c r="FQ109" s="380"/>
      <c r="FR109" s="380"/>
      <c r="FS109" s="380"/>
      <c r="FT109" s="380"/>
      <c r="FU109" s="380"/>
      <c r="FV109" s="380"/>
      <c r="FW109" s="380"/>
      <c r="FX109" s="380"/>
      <c r="FY109" s="380"/>
      <c r="FZ109" s="380"/>
      <c r="GA109" s="380"/>
      <c r="GB109" s="380"/>
      <c r="GC109" s="380"/>
      <c r="GD109" s="380"/>
      <c r="GE109" s="380"/>
      <c r="GF109" s="380"/>
      <c r="GG109" s="380"/>
      <c r="GH109" s="380"/>
      <c r="GI109" s="380"/>
      <c r="GJ109" s="380"/>
      <c r="GK109" s="380"/>
      <c r="GL109" s="380"/>
      <c r="GM109" s="380"/>
      <c r="GN109" s="380"/>
      <c r="GO109" s="380"/>
      <c r="GP109" s="380"/>
      <c r="GQ109" s="380"/>
      <c r="GR109" s="380"/>
      <c r="GS109" s="380"/>
      <c r="GT109" s="380"/>
      <c r="GU109" s="380"/>
      <c r="GV109" s="380"/>
      <c r="GW109" s="380"/>
      <c r="GX109" s="380"/>
      <c r="GY109" s="380"/>
      <c r="GZ109" s="380"/>
      <c r="HA109" s="380"/>
      <c r="HB109" s="380"/>
      <c r="HC109" s="380"/>
      <c r="HD109" s="380"/>
      <c r="HE109" s="380"/>
      <c r="HF109" s="380"/>
      <c r="HG109" s="380"/>
      <c r="HH109" s="380"/>
    </row>
    <row r="110" spans="1:216">
      <c r="A110" s="103"/>
      <c r="B110" s="377"/>
      <c r="C110" s="377"/>
      <c r="D110" s="377"/>
      <c r="E110" s="377"/>
      <c r="F110" s="377"/>
      <c r="G110" s="377"/>
      <c r="H110" s="377"/>
      <c r="I110" s="377"/>
      <c r="J110" s="377"/>
      <c r="K110" s="377"/>
      <c r="L110" s="377"/>
      <c r="M110" s="378"/>
      <c r="N110" s="378"/>
      <c r="O110" s="378"/>
      <c r="P110" s="378"/>
      <c r="Q110" s="378"/>
      <c r="R110" s="378"/>
      <c r="S110" s="378"/>
      <c r="T110" s="378"/>
      <c r="U110" s="378"/>
      <c r="V110" s="378"/>
      <c r="W110" s="378"/>
      <c r="X110" s="378"/>
      <c r="Y110" s="380"/>
      <c r="Z110" s="409"/>
      <c r="AA110" s="380"/>
      <c r="AB110" s="380"/>
      <c r="AC110" s="380"/>
      <c r="AD110" s="380"/>
      <c r="AE110" s="380"/>
      <c r="AF110" s="380"/>
      <c r="AG110" s="380"/>
      <c r="AH110" s="380"/>
      <c r="AI110" s="380"/>
      <c r="AJ110" s="380"/>
      <c r="AR110" s="380"/>
      <c r="AS110" s="380"/>
      <c r="AT110" s="380"/>
      <c r="AU110" s="380"/>
      <c r="AV110" s="380"/>
      <c r="AW110" s="380"/>
      <c r="AX110" s="380"/>
      <c r="AY110" s="380"/>
      <c r="AZ110" s="380"/>
      <c r="BA110" s="380"/>
      <c r="BB110" s="380"/>
      <c r="BC110" s="380"/>
      <c r="BD110" s="380"/>
      <c r="BE110" s="380"/>
      <c r="BF110" s="380"/>
      <c r="BG110" s="380"/>
      <c r="BH110" s="380"/>
      <c r="BI110" s="380"/>
      <c r="BJ110" s="377"/>
      <c r="CE110" s="380"/>
      <c r="CF110" s="380"/>
      <c r="CG110" s="380"/>
      <c r="EZ110" s="380"/>
      <c r="FA110" s="380"/>
      <c r="FB110" s="380"/>
      <c r="FC110" s="380"/>
      <c r="FD110" s="380"/>
      <c r="FE110" s="380"/>
      <c r="FF110" s="380"/>
      <c r="FG110" s="380"/>
      <c r="FH110" s="380"/>
      <c r="FI110" s="380"/>
      <c r="FJ110" s="380"/>
      <c r="FK110" s="380"/>
      <c r="FL110" s="380"/>
      <c r="FM110" s="380"/>
      <c r="FN110" s="380"/>
      <c r="FO110" s="380"/>
      <c r="FP110" s="380"/>
      <c r="FQ110" s="380"/>
      <c r="FR110" s="380"/>
      <c r="FS110" s="380"/>
      <c r="FT110" s="380"/>
      <c r="FU110" s="380"/>
      <c r="FV110" s="380"/>
      <c r="FW110" s="380"/>
      <c r="FX110" s="380"/>
      <c r="FY110" s="380"/>
      <c r="FZ110" s="380"/>
      <c r="GA110" s="380"/>
      <c r="GB110" s="380"/>
      <c r="GC110" s="380"/>
      <c r="GD110" s="380"/>
      <c r="GE110" s="380"/>
      <c r="GF110" s="380"/>
      <c r="GG110" s="380"/>
      <c r="GH110" s="380"/>
      <c r="GI110" s="380"/>
      <c r="GJ110" s="380"/>
      <c r="GK110" s="380"/>
      <c r="GL110" s="380"/>
      <c r="GM110" s="380"/>
      <c r="GN110" s="380"/>
      <c r="GO110" s="380"/>
      <c r="GP110" s="380"/>
      <c r="GQ110" s="380"/>
      <c r="GR110" s="380"/>
      <c r="GS110" s="380"/>
      <c r="GT110" s="380"/>
      <c r="GU110" s="380"/>
      <c r="GV110" s="380"/>
      <c r="GW110" s="380"/>
      <c r="GX110" s="380"/>
      <c r="GY110" s="380"/>
      <c r="GZ110" s="380"/>
      <c r="HA110" s="380"/>
      <c r="HB110" s="380"/>
      <c r="HC110" s="380"/>
      <c r="HD110" s="380"/>
      <c r="HE110" s="380"/>
      <c r="HF110" s="380"/>
      <c r="HG110" s="380"/>
      <c r="HH110" s="380"/>
    </row>
    <row r="111" spans="1:216">
      <c r="A111" s="103"/>
      <c r="B111" s="377"/>
      <c r="C111" s="377"/>
      <c r="D111" s="377"/>
      <c r="E111" s="377"/>
      <c r="F111" s="377"/>
      <c r="G111" s="377"/>
      <c r="H111" s="377"/>
      <c r="I111" s="377"/>
      <c r="J111" s="377"/>
      <c r="K111" s="377"/>
      <c r="L111" s="377"/>
      <c r="M111" s="378"/>
      <c r="N111" s="378"/>
      <c r="O111" s="378"/>
      <c r="P111" s="378"/>
      <c r="Q111" s="378"/>
      <c r="R111" s="378"/>
      <c r="S111" s="378"/>
      <c r="T111" s="378"/>
      <c r="U111" s="378"/>
      <c r="V111" s="378"/>
      <c r="W111" s="378"/>
      <c r="X111" s="378"/>
      <c r="Y111" s="380"/>
      <c r="Z111" s="409"/>
      <c r="AA111" s="380"/>
      <c r="AB111" s="380"/>
      <c r="AC111" s="380"/>
      <c r="AD111" s="380"/>
      <c r="AE111" s="380"/>
      <c r="AF111" s="380"/>
      <c r="AG111" s="380"/>
      <c r="AH111" s="380"/>
      <c r="AI111" s="380"/>
      <c r="AJ111" s="380"/>
      <c r="AR111" s="380"/>
      <c r="AS111" s="380"/>
      <c r="AT111" s="380"/>
      <c r="AU111" s="380"/>
      <c r="AV111" s="380"/>
      <c r="AW111" s="380"/>
      <c r="AX111" s="380"/>
      <c r="AY111" s="380"/>
      <c r="AZ111" s="380"/>
      <c r="BA111" s="380"/>
      <c r="BB111" s="380"/>
      <c r="BC111" s="380"/>
      <c r="BD111" s="380"/>
      <c r="BE111" s="380"/>
      <c r="BF111" s="380"/>
      <c r="BG111" s="380"/>
      <c r="BH111" s="380"/>
      <c r="BI111" s="380"/>
      <c r="BJ111" s="377"/>
      <c r="CE111" s="380"/>
      <c r="CF111" s="380"/>
      <c r="CG111" s="380"/>
      <c r="EZ111" s="380"/>
      <c r="FA111" s="380"/>
      <c r="FB111" s="380"/>
      <c r="FC111" s="380"/>
      <c r="FD111" s="380"/>
      <c r="FE111" s="380"/>
      <c r="FF111" s="380"/>
      <c r="FG111" s="380"/>
      <c r="FH111" s="380"/>
      <c r="FI111" s="380"/>
      <c r="FJ111" s="380"/>
      <c r="FK111" s="380"/>
      <c r="FL111" s="380"/>
      <c r="FM111" s="380"/>
      <c r="FN111" s="380"/>
      <c r="FO111" s="380"/>
      <c r="FP111" s="380"/>
      <c r="FQ111" s="380"/>
      <c r="FR111" s="380"/>
      <c r="FS111" s="380"/>
      <c r="FT111" s="380"/>
      <c r="FU111" s="380"/>
      <c r="FV111" s="380"/>
      <c r="FW111" s="380"/>
      <c r="FX111" s="380"/>
      <c r="FY111" s="380"/>
      <c r="FZ111" s="380"/>
      <c r="GA111" s="380"/>
      <c r="GB111" s="380"/>
      <c r="GC111" s="380"/>
      <c r="GD111" s="380"/>
      <c r="GE111" s="380"/>
      <c r="GF111" s="380"/>
      <c r="GG111" s="380"/>
      <c r="GH111" s="380"/>
      <c r="GI111" s="380"/>
      <c r="GJ111" s="380"/>
      <c r="GK111" s="380"/>
      <c r="GL111" s="380"/>
      <c r="GM111" s="380"/>
      <c r="GN111" s="380"/>
      <c r="GO111" s="380"/>
      <c r="GP111" s="380"/>
      <c r="GQ111" s="380"/>
      <c r="GR111" s="380"/>
      <c r="GS111" s="380"/>
      <c r="GT111" s="380"/>
      <c r="GU111" s="380"/>
      <c r="GV111" s="380"/>
      <c r="GW111" s="380"/>
      <c r="GX111" s="380"/>
      <c r="GY111" s="380"/>
      <c r="GZ111" s="380"/>
      <c r="HA111" s="380"/>
      <c r="HB111" s="380"/>
      <c r="HC111" s="380"/>
      <c r="HD111" s="380"/>
      <c r="HE111" s="380"/>
      <c r="HF111" s="380"/>
      <c r="HG111" s="380"/>
      <c r="HH111" s="380"/>
    </row>
    <row r="112" spans="1:216">
      <c r="A112" s="103"/>
      <c r="B112" s="377"/>
      <c r="C112" s="377"/>
      <c r="D112" s="377"/>
      <c r="E112" s="377"/>
      <c r="F112" s="377"/>
      <c r="G112" s="377"/>
      <c r="H112" s="377"/>
      <c r="I112" s="377"/>
      <c r="J112" s="377"/>
      <c r="K112" s="377"/>
      <c r="L112" s="377"/>
      <c r="M112" s="378"/>
      <c r="N112" s="378"/>
      <c r="O112" s="378"/>
      <c r="P112" s="378"/>
      <c r="Q112" s="378"/>
      <c r="R112" s="378"/>
      <c r="S112" s="378"/>
      <c r="T112" s="378"/>
      <c r="U112" s="378"/>
      <c r="V112" s="378"/>
      <c r="W112" s="378"/>
      <c r="X112" s="378"/>
      <c r="Y112" s="380"/>
      <c r="Z112" s="409"/>
      <c r="AA112" s="380"/>
      <c r="AB112" s="380"/>
      <c r="AC112" s="380"/>
      <c r="AD112" s="380"/>
      <c r="AE112" s="380"/>
      <c r="AF112" s="380"/>
      <c r="AG112" s="380"/>
      <c r="AH112" s="380"/>
      <c r="AI112" s="380"/>
      <c r="AJ112" s="380"/>
      <c r="AR112" s="380"/>
      <c r="AS112" s="380"/>
      <c r="AT112" s="380"/>
      <c r="AU112" s="380"/>
      <c r="AV112" s="380"/>
      <c r="AW112" s="380"/>
      <c r="AX112" s="380"/>
      <c r="AY112" s="380"/>
      <c r="AZ112" s="380"/>
      <c r="BA112" s="380"/>
      <c r="BB112" s="380"/>
      <c r="BC112" s="380"/>
      <c r="BD112" s="380"/>
      <c r="BE112" s="380"/>
      <c r="BF112" s="380"/>
      <c r="BG112" s="380"/>
      <c r="BH112" s="380"/>
      <c r="BI112" s="380"/>
      <c r="BJ112" s="377"/>
      <c r="CE112" s="380"/>
      <c r="CF112" s="380"/>
      <c r="CG112" s="380"/>
      <c r="EZ112" s="380"/>
      <c r="FA112" s="380"/>
      <c r="FB112" s="380"/>
      <c r="FC112" s="380"/>
      <c r="FD112" s="380"/>
      <c r="FE112" s="380"/>
      <c r="FF112" s="380"/>
      <c r="FG112" s="380"/>
      <c r="FH112" s="380"/>
      <c r="FI112" s="380"/>
      <c r="FJ112" s="380"/>
      <c r="FK112" s="380"/>
      <c r="FL112" s="380"/>
      <c r="FM112" s="380"/>
      <c r="FN112" s="380"/>
      <c r="FO112" s="380"/>
      <c r="FP112" s="380"/>
      <c r="FQ112" s="380"/>
      <c r="FR112" s="380"/>
      <c r="FS112" s="380"/>
      <c r="FT112" s="380"/>
      <c r="FU112" s="380"/>
      <c r="FV112" s="380"/>
      <c r="FW112" s="380"/>
      <c r="FX112" s="380"/>
      <c r="FY112" s="380"/>
      <c r="FZ112" s="380"/>
      <c r="GA112" s="380"/>
      <c r="GB112" s="380"/>
      <c r="GC112" s="380"/>
      <c r="GD112" s="380"/>
      <c r="GE112" s="380"/>
      <c r="GF112" s="380"/>
      <c r="GG112" s="380"/>
      <c r="GH112" s="380"/>
      <c r="GI112" s="380"/>
      <c r="GJ112" s="380"/>
      <c r="GK112" s="380"/>
      <c r="GL112" s="380"/>
      <c r="GM112" s="380"/>
      <c r="GN112" s="380"/>
      <c r="GO112" s="380"/>
      <c r="GP112" s="380"/>
      <c r="GQ112" s="380"/>
      <c r="GR112" s="380"/>
      <c r="GS112" s="380"/>
      <c r="GT112" s="380"/>
      <c r="GU112" s="380"/>
      <c r="GV112" s="380"/>
      <c r="GW112" s="380"/>
      <c r="GX112" s="380"/>
      <c r="GY112" s="380"/>
      <c r="GZ112" s="380"/>
      <c r="HA112" s="380"/>
      <c r="HB112" s="380"/>
      <c r="HC112" s="380"/>
      <c r="HD112" s="380"/>
      <c r="HE112" s="380"/>
      <c r="HF112" s="380"/>
      <c r="HG112" s="380"/>
      <c r="HH112" s="380"/>
    </row>
    <row r="113" spans="1:216">
      <c r="A113" s="103"/>
      <c r="B113" s="377"/>
      <c r="C113" s="377"/>
      <c r="D113" s="377"/>
      <c r="E113" s="377"/>
      <c r="F113" s="377"/>
      <c r="G113" s="377"/>
      <c r="H113" s="377"/>
      <c r="I113" s="377"/>
      <c r="J113" s="377"/>
      <c r="K113" s="377"/>
      <c r="L113" s="377"/>
      <c r="M113" s="378"/>
      <c r="N113" s="378"/>
      <c r="O113" s="378"/>
      <c r="P113" s="378"/>
      <c r="Q113" s="378"/>
      <c r="R113" s="378"/>
      <c r="S113" s="378"/>
      <c r="T113" s="378"/>
      <c r="U113" s="378"/>
      <c r="V113" s="378"/>
      <c r="W113" s="378"/>
      <c r="X113" s="378"/>
      <c r="Y113" s="380"/>
      <c r="Z113" s="409"/>
      <c r="AA113" s="380"/>
      <c r="AB113" s="380"/>
      <c r="AC113" s="380"/>
      <c r="AD113" s="380"/>
      <c r="AE113" s="380"/>
      <c r="AF113" s="380"/>
      <c r="AG113" s="380"/>
      <c r="AH113" s="380"/>
      <c r="AI113" s="380"/>
      <c r="AJ113" s="380"/>
      <c r="AR113" s="380"/>
      <c r="AS113" s="380"/>
      <c r="AT113" s="380"/>
      <c r="AU113" s="380"/>
      <c r="AV113" s="380"/>
      <c r="AW113" s="380"/>
      <c r="AX113" s="380"/>
      <c r="AY113" s="380"/>
      <c r="AZ113" s="380"/>
      <c r="BA113" s="380"/>
      <c r="BB113" s="380"/>
      <c r="BC113" s="380"/>
      <c r="BD113" s="380"/>
      <c r="BE113" s="380"/>
      <c r="BF113" s="380"/>
      <c r="BG113" s="380"/>
      <c r="BH113" s="380"/>
      <c r="BI113" s="380"/>
      <c r="BJ113" s="377"/>
      <c r="CE113" s="380"/>
      <c r="CF113" s="380"/>
      <c r="CG113" s="380"/>
      <c r="EZ113" s="380"/>
      <c r="FA113" s="380"/>
      <c r="FB113" s="380"/>
      <c r="FC113" s="380"/>
      <c r="FD113" s="380"/>
      <c r="FE113" s="380"/>
      <c r="FF113" s="380"/>
      <c r="FG113" s="380"/>
      <c r="FH113" s="380"/>
      <c r="FI113" s="380"/>
      <c r="FJ113" s="380"/>
      <c r="FK113" s="380"/>
      <c r="FL113" s="380"/>
      <c r="FM113" s="380"/>
      <c r="FN113" s="380"/>
      <c r="FO113" s="380"/>
      <c r="FP113" s="380"/>
      <c r="FQ113" s="380"/>
      <c r="FR113" s="380"/>
      <c r="FS113" s="380"/>
      <c r="FT113" s="380"/>
      <c r="FU113" s="380"/>
      <c r="FV113" s="380"/>
      <c r="FW113" s="380"/>
      <c r="FX113" s="380"/>
      <c r="FY113" s="380"/>
      <c r="FZ113" s="380"/>
      <c r="GA113" s="380"/>
      <c r="GB113" s="380"/>
      <c r="GC113" s="380"/>
      <c r="GD113" s="380"/>
      <c r="GE113" s="380"/>
      <c r="GF113" s="380"/>
      <c r="GG113" s="380"/>
      <c r="GH113" s="380"/>
      <c r="GI113" s="380"/>
      <c r="GJ113" s="380"/>
      <c r="GK113" s="380"/>
      <c r="GL113" s="380"/>
      <c r="GM113" s="380"/>
      <c r="GN113" s="380"/>
      <c r="GO113" s="380"/>
      <c r="GP113" s="380"/>
      <c r="GQ113" s="380"/>
      <c r="GR113" s="380"/>
      <c r="GS113" s="380"/>
      <c r="GT113" s="380"/>
      <c r="GU113" s="380"/>
      <c r="GV113" s="380"/>
      <c r="GW113" s="380"/>
      <c r="GX113" s="380"/>
      <c r="GY113" s="380"/>
      <c r="GZ113" s="380"/>
      <c r="HA113" s="380"/>
      <c r="HB113" s="380"/>
      <c r="HC113" s="380"/>
      <c r="HD113" s="380"/>
      <c r="HE113" s="380"/>
      <c r="HF113" s="380"/>
      <c r="HG113" s="380"/>
      <c r="HH113" s="380"/>
    </row>
    <row r="114" spans="1:216">
      <c r="A114" s="103"/>
      <c r="B114" s="377"/>
      <c r="C114" s="377"/>
      <c r="D114" s="377"/>
      <c r="E114" s="377"/>
      <c r="F114" s="377"/>
      <c r="G114" s="377"/>
      <c r="H114" s="377"/>
      <c r="I114" s="377"/>
      <c r="J114" s="377"/>
      <c r="K114" s="377"/>
      <c r="L114" s="377"/>
      <c r="M114" s="378"/>
      <c r="N114" s="378"/>
      <c r="O114" s="378"/>
      <c r="P114" s="378"/>
      <c r="Q114" s="378"/>
      <c r="R114" s="378"/>
      <c r="S114" s="378"/>
      <c r="T114" s="378"/>
      <c r="U114" s="378"/>
      <c r="V114" s="378"/>
      <c r="W114" s="378"/>
      <c r="X114" s="378"/>
      <c r="Y114" s="380"/>
      <c r="Z114" s="409"/>
      <c r="AA114" s="380"/>
      <c r="AB114" s="380"/>
      <c r="AC114" s="380"/>
      <c r="AD114" s="380"/>
      <c r="AE114" s="380"/>
      <c r="AF114" s="380"/>
      <c r="AG114" s="380"/>
      <c r="AH114" s="380"/>
      <c r="AI114" s="380"/>
      <c r="AJ114" s="380"/>
      <c r="AR114" s="380"/>
      <c r="AS114" s="380"/>
      <c r="AT114" s="380"/>
      <c r="AU114" s="380"/>
      <c r="AV114" s="380"/>
      <c r="AW114" s="380"/>
      <c r="AX114" s="380"/>
      <c r="AY114" s="380"/>
      <c r="AZ114" s="380"/>
      <c r="BA114" s="380"/>
      <c r="BB114" s="380"/>
      <c r="BC114" s="380"/>
      <c r="BD114" s="380"/>
      <c r="BE114" s="380"/>
      <c r="BF114" s="380"/>
      <c r="BG114" s="380"/>
      <c r="BH114" s="380"/>
      <c r="BI114" s="380"/>
      <c r="BJ114" s="377"/>
      <c r="CE114" s="380"/>
      <c r="CF114" s="380"/>
      <c r="CG114" s="380"/>
      <c r="EZ114" s="380"/>
      <c r="FA114" s="380"/>
      <c r="FB114" s="380"/>
      <c r="FC114" s="380"/>
      <c r="FD114" s="380"/>
      <c r="FE114" s="380"/>
      <c r="FF114" s="380"/>
      <c r="FG114" s="380"/>
      <c r="FH114" s="380"/>
      <c r="FI114" s="380"/>
      <c r="FJ114" s="380"/>
      <c r="FK114" s="380"/>
      <c r="FL114" s="380"/>
      <c r="FM114" s="380"/>
      <c r="FN114" s="380"/>
      <c r="FO114" s="380"/>
      <c r="FP114" s="380"/>
      <c r="FQ114" s="380"/>
      <c r="FR114" s="380"/>
      <c r="FS114" s="380"/>
      <c r="FT114" s="380"/>
      <c r="FU114" s="380"/>
      <c r="FV114" s="380"/>
      <c r="FW114" s="380"/>
      <c r="FX114" s="380"/>
      <c r="FY114" s="380"/>
      <c r="FZ114" s="380"/>
      <c r="GA114" s="380"/>
      <c r="GB114" s="380"/>
      <c r="GC114" s="380"/>
      <c r="GD114" s="380"/>
      <c r="GE114" s="380"/>
      <c r="GF114" s="380"/>
      <c r="GG114" s="380"/>
      <c r="GH114" s="380"/>
      <c r="GI114" s="380"/>
      <c r="GJ114" s="380"/>
      <c r="GK114" s="380"/>
      <c r="GL114" s="380"/>
      <c r="GM114" s="380"/>
      <c r="GN114" s="380"/>
      <c r="GO114" s="380"/>
      <c r="GP114" s="380"/>
      <c r="GQ114" s="380"/>
      <c r="GR114" s="380"/>
      <c r="GS114" s="380"/>
      <c r="GT114" s="380"/>
      <c r="GU114" s="380"/>
      <c r="GV114" s="380"/>
      <c r="GW114" s="380"/>
      <c r="GX114" s="380"/>
      <c r="GY114" s="380"/>
      <c r="GZ114" s="380"/>
      <c r="HA114" s="380"/>
      <c r="HB114" s="380"/>
      <c r="HC114" s="380"/>
      <c r="HD114" s="380"/>
      <c r="HE114" s="380"/>
      <c r="HF114" s="380"/>
      <c r="HG114" s="380"/>
      <c r="HH114" s="380"/>
    </row>
    <row r="115" spans="1:216">
      <c r="A115" s="103"/>
      <c r="B115" s="377"/>
      <c r="C115" s="377"/>
      <c r="D115" s="377"/>
      <c r="E115" s="377"/>
      <c r="F115" s="377"/>
      <c r="G115" s="377"/>
      <c r="H115" s="377"/>
      <c r="I115" s="377"/>
      <c r="J115" s="377"/>
      <c r="K115" s="377"/>
      <c r="L115" s="377"/>
      <c r="M115" s="378"/>
      <c r="N115" s="378"/>
      <c r="O115" s="378"/>
      <c r="P115" s="378"/>
      <c r="Q115" s="378"/>
      <c r="R115" s="378"/>
      <c r="S115" s="378"/>
      <c r="T115" s="378"/>
      <c r="U115" s="378"/>
      <c r="V115" s="378"/>
      <c r="W115" s="378"/>
      <c r="X115" s="378"/>
      <c r="Y115" s="380"/>
      <c r="Z115" s="409"/>
      <c r="AA115" s="380"/>
      <c r="AB115" s="380"/>
      <c r="AC115" s="380"/>
      <c r="AD115" s="380"/>
      <c r="AE115" s="380"/>
      <c r="AF115" s="380"/>
      <c r="AG115" s="380"/>
      <c r="AH115" s="380"/>
      <c r="AI115" s="380"/>
      <c r="AJ115" s="380"/>
      <c r="AR115" s="380"/>
      <c r="AS115" s="380"/>
      <c r="AT115" s="380"/>
      <c r="AU115" s="380"/>
      <c r="AV115" s="380"/>
      <c r="AW115" s="380"/>
      <c r="AX115" s="380"/>
      <c r="AY115" s="380"/>
      <c r="AZ115" s="380"/>
      <c r="BA115" s="380"/>
      <c r="BB115" s="380"/>
      <c r="BC115" s="380"/>
      <c r="BD115" s="380"/>
      <c r="BE115" s="380"/>
      <c r="BF115" s="380"/>
      <c r="BG115" s="380"/>
      <c r="BH115" s="380"/>
      <c r="BI115" s="380"/>
      <c r="BJ115" s="377"/>
      <c r="CE115" s="380"/>
      <c r="CF115" s="380"/>
      <c r="CG115" s="380"/>
      <c r="EZ115" s="380"/>
      <c r="FA115" s="380"/>
      <c r="FB115" s="380"/>
      <c r="FC115" s="380"/>
      <c r="FD115" s="380"/>
      <c r="FE115" s="380"/>
      <c r="FF115" s="380"/>
      <c r="FG115" s="380"/>
      <c r="FH115" s="380"/>
      <c r="FI115" s="380"/>
      <c r="FJ115" s="380"/>
      <c r="FK115" s="380"/>
      <c r="FL115" s="380"/>
      <c r="FM115" s="380"/>
      <c r="FN115" s="380"/>
      <c r="FO115" s="380"/>
      <c r="FP115" s="380"/>
      <c r="FQ115" s="380"/>
      <c r="FR115" s="380"/>
      <c r="FS115" s="380"/>
      <c r="FT115" s="380"/>
      <c r="FU115" s="380"/>
      <c r="FV115" s="380"/>
      <c r="FW115" s="380"/>
      <c r="FX115" s="380"/>
      <c r="FY115" s="380"/>
      <c r="FZ115" s="380"/>
      <c r="GA115" s="380"/>
      <c r="GB115" s="380"/>
      <c r="GC115" s="380"/>
      <c r="GD115" s="380"/>
      <c r="GE115" s="380"/>
      <c r="GF115" s="380"/>
      <c r="GG115" s="380"/>
      <c r="GH115" s="380"/>
      <c r="GI115" s="380"/>
      <c r="GJ115" s="380"/>
      <c r="GK115" s="380"/>
      <c r="GL115" s="380"/>
      <c r="GM115" s="380"/>
      <c r="GN115" s="380"/>
      <c r="GO115" s="380"/>
      <c r="GP115" s="380"/>
      <c r="GQ115" s="380"/>
      <c r="GR115" s="380"/>
      <c r="GS115" s="380"/>
      <c r="GT115" s="380"/>
      <c r="GU115" s="380"/>
      <c r="GV115" s="380"/>
      <c r="GW115" s="380"/>
      <c r="GX115" s="380"/>
      <c r="GY115" s="380"/>
      <c r="GZ115" s="380"/>
      <c r="HA115" s="380"/>
      <c r="HB115" s="380"/>
      <c r="HC115" s="380"/>
      <c r="HD115" s="380"/>
      <c r="HE115" s="380"/>
      <c r="HF115" s="380"/>
      <c r="HG115" s="380"/>
      <c r="HH115" s="380"/>
    </row>
    <row r="116" spans="1:216">
      <c r="A116" s="103"/>
      <c r="B116" s="377"/>
      <c r="C116" s="377"/>
      <c r="D116" s="377"/>
      <c r="E116" s="377"/>
      <c r="F116" s="377"/>
      <c r="G116" s="377"/>
      <c r="H116" s="377"/>
      <c r="I116" s="377"/>
      <c r="J116" s="377"/>
      <c r="K116" s="377"/>
      <c r="L116" s="377"/>
      <c r="M116" s="378"/>
      <c r="N116" s="378"/>
      <c r="O116" s="378"/>
      <c r="P116" s="378"/>
      <c r="Q116" s="378"/>
      <c r="R116" s="378"/>
      <c r="S116" s="378"/>
      <c r="T116" s="378"/>
      <c r="U116" s="378"/>
      <c r="V116" s="378"/>
      <c r="W116" s="378"/>
      <c r="X116" s="378"/>
      <c r="Y116" s="380"/>
      <c r="Z116" s="409"/>
      <c r="AA116" s="380"/>
      <c r="AB116" s="380"/>
      <c r="AC116" s="380"/>
      <c r="AD116" s="380"/>
      <c r="AE116" s="380"/>
      <c r="AF116" s="380"/>
      <c r="AG116" s="380"/>
      <c r="AH116" s="380"/>
      <c r="AI116" s="380"/>
      <c r="AJ116" s="380"/>
      <c r="AR116" s="380"/>
      <c r="AS116" s="380"/>
      <c r="AT116" s="380"/>
      <c r="AU116" s="380"/>
      <c r="AV116" s="380"/>
      <c r="AW116" s="380"/>
      <c r="AX116" s="380"/>
      <c r="AY116" s="380"/>
      <c r="AZ116" s="380"/>
      <c r="BA116" s="380"/>
      <c r="BB116" s="380"/>
      <c r="BC116" s="380"/>
      <c r="BD116" s="380"/>
      <c r="BE116" s="380"/>
      <c r="BF116" s="380"/>
      <c r="BG116" s="380"/>
      <c r="BH116" s="380"/>
      <c r="BI116" s="380"/>
      <c r="BJ116" s="377"/>
      <c r="CE116" s="380"/>
      <c r="CF116" s="380"/>
      <c r="CG116" s="380"/>
      <c r="EZ116" s="380"/>
      <c r="FA116" s="380"/>
      <c r="FB116" s="380"/>
      <c r="FC116" s="380"/>
      <c r="FD116" s="380"/>
      <c r="FE116" s="380"/>
      <c r="FF116" s="380"/>
      <c r="FG116" s="380"/>
      <c r="FH116" s="380"/>
      <c r="FI116" s="380"/>
      <c r="FJ116" s="380"/>
      <c r="FK116" s="380"/>
      <c r="FL116" s="380"/>
      <c r="FM116" s="380"/>
      <c r="FN116" s="380"/>
      <c r="FO116" s="380"/>
      <c r="FP116" s="380"/>
      <c r="FQ116" s="380"/>
      <c r="FR116" s="380"/>
      <c r="FS116" s="380"/>
      <c r="FT116" s="380"/>
      <c r="FU116" s="380"/>
      <c r="FV116" s="380"/>
      <c r="FW116" s="380"/>
      <c r="FX116" s="380"/>
      <c r="FY116" s="380"/>
      <c r="FZ116" s="380"/>
      <c r="GA116" s="380"/>
      <c r="GB116" s="380"/>
      <c r="GC116" s="380"/>
      <c r="GD116" s="380"/>
      <c r="GE116" s="380"/>
      <c r="GF116" s="380"/>
      <c r="GG116" s="380"/>
      <c r="GH116" s="380"/>
      <c r="GI116" s="380"/>
      <c r="GJ116" s="380"/>
      <c r="GK116" s="380"/>
      <c r="GL116" s="380"/>
      <c r="GM116" s="380"/>
      <c r="GN116" s="380"/>
      <c r="GO116" s="380"/>
      <c r="GP116" s="380"/>
      <c r="GQ116" s="380"/>
      <c r="GR116" s="380"/>
      <c r="GS116" s="380"/>
      <c r="GT116" s="380"/>
      <c r="GU116" s="380"/>
      <c r="GV116" s="380"/>
      <c r="GW116" s="380"/>
      <c r="GX116" s="380"/>
      <c r="GY116" s="380"/>
      <c r="GZ116" s="380"/>
      <c r="HA116" s="380"/>
      <c r="HB116" s="380"/>
      <c r="HC116" s="380"/>
      <c r="HD116" s="380"/>
      <c r="HE116" s="380"/>
      <c r="HF116" s="380"/>
      <c r="HG116" s="380"/>
      <c r="HH116" s="380"/>
    </row>
    <row r="117" spans="1:216">
      <c r="A117" s="103"/>
      <c r="B117" s="377"/>
      <c r="C117" s="377"/>
      <c r="D117" s="377"/>
      <c r="E117" s="377"/>
      <c r="F117" s="377"/>
      <c r="G117" s="377"/>
      <c r="H117" s="377"/>
      <c r="I117" s="377"/>
      <c r="J117" s="377"/>
      <c r="K117" s="377"/>
      <c r="L117" s="377"/>
      <c r="M117" s="378"/>
      <c r="N117" s="378"/>
      <c r="O117" s="378"/>
      <c r="P117" s="378"/>
      <c r="Q117" s="378"/>
      <c r="R117" s="378"/>
      <c r="S117" s="378"/>
      <c r="T117" s="378"/>
      <c r="U117" s="378"/>
      <c r="V117" s="378"/>
      <c r="W117" s="378"/>
      <c r="X117" s="378"/>
      <c r="Y117" s="380"/>
      <c r="Z117" s="409"/>
      <c r="AA117" s="380"/>
      <c r="AB117" s="380"/>
      <c r="AC117" s="380"/>
      <c r="AD117" s="380"/>
      <c r="AE117" s="380"/>
      <c r="AF117" s="380"/>
      <c r="AG117" s="380"/>
      <c r="AH117" s="380"/>
      <c r="AI117" s="380"/>
      <c r="AJ117" s="380"/>
      <c r="AR117" s="380"/>
      <c r="AS117" s="380"/>
      <c r="AT117" s="380"/>
      <c r="AU117" s="380"/>
      <c r="AV117" s="380"/>
      <c r="AW117" s="380"/>
      <c r="AX117" s="380"/>
      <c r="AY117" s="380"/>
      <c r="AZ117" s="380"/>
      <c r="BA117" s="380"/>
      <c r="BB117" s="380"/>
      <c r="BC117" s="380"/>
      <c r="BD117" s="380"/>
      <c r="BE117" s="380"/>
      <c r="BF117" s="380"/>
      <c r="BG117" s="380"/>
      <c r="BH117" s="380"/>
      <c r="BI117" s="380"/>
      <c r="BJ117" s="377"/>
      <c r="CE117" s="380"/>
      <c r="CF117" s="380"/>
      <c r="CG117" s="380"/>
      <c r="EZ117" s="380"/>
      <c r="FA117" s="380"/>
      <c r="FB117" s="380"/>
      <c r="FC117" s="380"/>
      <c r="FD117" s="380"/>
      <c r="FE117" s="380"/>
      <c r="FF117" s="380"/>
      <c r="FG117" s="380"/>
      <c r="FH117" s="380"/>
      <c r="FI117" s="380"/>
      <c r="FJ117" s="380"/>
      <c r="FK117" s="380"/>
      <c r="FL117" s="380"/>
      <c r="FM117" s="380"/>
      <c r="FN117" s="380"/>
      <c r="FO117" s="380"/>
      <c r="FP117" s="380"/>
      <c r="FQ117" s="380"/>
      <c r="FR117" s="380"/>
      <c r="FS117" s="380"/>
      <c r="FT117" s="380"/>
      <c r="FU117" s="380"/>
      <c r="FV117" s="380"/>
      <c r="FW117" s="380"/>
      <c r="FX117" s="380"/>
      <c r="FY117" s="380"/>
      <c r="FZ117" s="380"/>
      <c r="GA117" s="380"/>
      <c r="GB117" s="380"/>
      <c r="GC117" s="380"/>
      <c r="GD117" s="380"/>
      <c r="GE117" s="380"/>
      <c r="GF117" s="380"/>
      <c r="GG117" s="380"/>
      <c r="GH117" s="380"/>
      <c r="GI117" s="380"/>
      <c r="GJ117" s="380"/>
      <c r="GK117" s="380"/>
      <c r="GL117" s="380"/>
      <c r="GM117" s="380"/>
      <c r="GN117" s="380"/>
      <c r="GO117" s="380"/>
      <c r="GP117" s="380"/>
      <c r="GQ117" s="380"/>
      <c r="GR117" s="380"/>
      <c r="GS117" s="380"/>
      <c r="GT117" s="380"/>
      <c r="GU117" s="380"/>
      <c r="GV117" s="380"/>
      <c r="GW117" s="380"/>
      <c r="GX117" s="380"/>
      <c r="GY117" s="380"/>
      <c r="GZ117" s="380"/>
      <c r="HA117" s="380"/>
      <c r="HB117" s="380"/>
      <c r="HC117" s="380"/>
      <c r="HD117" s="380"/>
      <c r="HE117" s="380"/>
      <c r="HF117" s="380"/>
      <c r="HG117" s="380"/>
      <c r="HH117" s="380"/>
    </row>
    <row r="118" spans="1:216">
      <c r="A118" s="103"/>
      <c r="B118" s="377"/>
      <c r="C118" s="377"/>
      <c r="D118" s="377"/>
      <c r="E118" s="377"/>
      <c r="F118" s="377"/>
      <c r="G118" s="377"/>
      <c r="H118" s="377"/>
      <c r="I118" s="377"/>
      <c r="J118" s="377"/>
      <c r="K118" s="377"/>
      <c r="L118" s="377"/>
      <c r="M118" s="378"/>
      <c r="N118" s="378"/>
      <c r="O118" s="378"/>
      <c r="P118" s="378"/>
      <c r="Q118" s="378"/>
      <c r="R118" s="378"/>
      <c r="S118" s="378"/>
      <c r="T118" s="378"/>
      <c r="U118" s="378"/>
      <c r="V118" s="378"/>
      <c r="W118" s="378"/>
      <c r="X118" s="378"/>
      <c r="Y118" s="380"/>
      <c r="Z118" s="409"/>
      <c r="AA118" s="380"/>
      <c r="AB118" s="380"/>
      <c r="AC118" s="380"/>
      <c r="AD118" s="380"/>
      <c r="AE118" s="380"/>
      <c r="AF118" s="380"/>
      <c r="AG118" s="380"/>
      <c r="AH118" s="380"/>
      <c r="AI118" s="380"/>
      <c r="AJ118" s="380"/>
      <c r="AR118" s="380"/>
      <c r="AS118" s="380"/>
      <c r="AT118" s="380"/>
      <c r="AU118" s="380"/>
      <c r="AV118" s="380"/>
      <c r="AW118" s="380"/>
      <c r="AX118" s="380"/>
      <c r="AY118" s="380"/>
      <c r="AZ118" s="380"/>
      <c r="BA118" s="380"/>
      <c r="BB118" s="380"/>
      <c r="BC118" s="380"/>
      <c r="BD118" s="380"/>
      <c r="BE118" s="380"/>
      <c r="BF118" s="380"/>
      <c r="BG118" s="380"/>
      <c r="BH118" s="380"/>
      <c r="BI118" s="380"/>
      <c r="BJ118" s="377"/>
      <c r="CE118" s="380"/>
      <c r="CF118" s="380"/>
      <c r="CG118" s="380"/>
      <c r="EZ118" s="380"/>
      <c r="FA118" s="380"/>
      <c r="FB118" s="380"/>
      <c r="FC118" s="380"/>
      <c r="FD118" s="380"/>
      <c r="FE118" s="380"/>
      <c r="FF118" s="380"/>
      <c r="FG118" s="380"/>
      <c r="FH118" s="380"/>
      <c r="FI118" s="380"/>
      <c r="FJ118" s="380"/>
      <c r="FK118" s="380"/>
      <c r="FL118" s="380"/>
      <c r="FM118" s="380"/>
      <c r="FN118" s="380"/>
      <c r="FO118" s="380"/>
      <c r="FP118" s="380"/>
      <c r="FQ118" s="380"/>
      <c r="FR118" s="380"/>
      <c r="FS118" s="380"/>
      <c r="FT118" s="380"/>
      <c r="FU118" s="380"/>
      <c r="FV118" s="380"/>
      <c r="FW118" s="380"/>
      <c r="FX118" s="380"/>
      <c r="FY118" s="380"/>
      <c r="FZ118" s="380"/>
      <c r="GA118" s="380"/>
      <c r="GB118" s="380"/>
      <c r="GC118" s="380"/>
      <c r="GD118" s="380"/>
      <c r="GE118" s="380"/>
      <c r="GF118" s="380"/>
      <c r="GG118" s="380"/>
      <c r="GH118" s="380"/>
      <c r="GI118" s="380"/>
      <c r="GJ118" s="380"/>
      <c r="GK118" s="380"/>
      <c r="GL118" s="380"/>
      <c r="GM118" s="380"/>
      <c r="GN118" s="380"/>
      <c r="GO118" s="380"/>
      <c r="GP118" s="380"/>
      <c r="GQ118" s="380"/>
      <c r="GR118" s="380"/>
      <c r="GS118" s="380"/>
      <c r="GT118" s="380"/>
      <c r="GU118" s="380"/>
      <c r="GV118" s="380"/>
      <c r="GW118" s="380"/>
      <c r="GX118" s="380"/>
      <c r="GY118" s="380"/>
      <c r="GZ118" s="380"/>
      <c r="HA118" s="380"/>
      <c r="HB118" s="380"/>
      <c r="HC118" s="380"/>
      <c r="HD118" s="380"/>
      <c r="HE118" s="380"/>
      <c r="HF118" s="380"/>
      <c r="HG118" s="380"/>
      <c r="HH118" s="380"/>
    </row>
    <row r="119" spans="1:216">
      <c r="A119" s="103"/>
      <c r="B119" s="377"/>
      <c r="C119" s="377"/>
      <c r="D119" s="377"/>
      <c r="E119" s="377"/>
      <c r="F119" s="377"/>
      <c r="G119" s="377"/>
      <c r="H119" s="377"/>
      <c r="I119" s="377"/>
      <c r="J119" s="377"/>
      <c r="K119" s="377"/>
      <c r="L119" s="377"/>
      <c r="M119" s="378"/>
      <c r="N119" s="378"/>
      <c r="O119" s="378"/>
      <c r="P119" s="378"/>
      <c r="Q119" s="378"/>
      <c r="R119" s="378"/>
      <c r="S119" s="378"/>
      <c r="T119" s="378"/>
      <c r="U119" s="378"/>
      <c r="V119" s="378"/>
      <c r="W119" s="378"/>
      <c r="X119" s="378"/>
      <c r="Y119" s="380"/>
      <c r="Z119" s="409"/>
      <c r="AA119" s="380"/>
      <c r="AB119" s="380"/>
      <c r="AC119" s="380"/>
      <c r="AD119" s="380"/>
      <c r="AE119" s="380"/>
      <c r="AF119" s="380"/>
      <c r="AG119" s="380"/>
      <c r="AH119" s="380"/>
      <c r="AI119" s="380"/>
      <c r="AJ119" s="380"/>
      <c r="AR119" s="380"/>
      <c r="AS119" s="380"/>
      <c r="AT119" s="380"/>
      <c r="AU119" s="380"/>
      <c r="AV119" s="380"/>
      <c r="AW119" s="380"/>
      <c r="AX119" s="380"/>
      <c r="AY119" s="380"/>
      <c r="AZ119" s="380"/>
      <c r="BA119" s="380"/>
      <c r="BB119" s="380"/>
      <c r="BC119" s="380"/>
      <c r="BD119" s="380"/>
      <c r="BE119" s="380"/>
      <c r="BF119" s="380"/>
      <c r="BG119" s="380"/>
      <c r="BH119" s="380"/>
      <c r="BI119" s="380"/>
      <c r="BJ119" s="377"/>
      <c r="CE119" s="380"/>
      <c r="CF119" s="380"/>
      <c r="CG119" s="380"/>
      <c r="EZ119" s="380"/>
      <c r="FA119" s="380"/>
      <c r="FB119" s="380"/>
      <c r="FC119" s="380"/>
      <c r="FD119" s="380"/>
      <c r="FE119" s="380"/>
      <c r="FF119" s="380"/>
      <c r="FG119" s="380"/>
      <c r="FH119" s="380"/>
      <c r="FI119" s="380"/>
      <c r="FJ119" s="380"/>
      <c r="FK119" s="380"/>
      <c r="FL119" s="380"/>
      <c r="FM119" s="380"/>
      <c r="FN119" s="380"/>
      <c r="FO119" s="380"/>
      <c r="FP119" s="380"/>
      <c r="FQ119" s="380"/>
      <c r="FR119" s="380"/>
      <c r="FS119" s="380"/>
      <c r="FT119" s="380"/>
      <c r="FU119" s="380"/>
      <c r="FV119" s="380"/>
      <c r="FW119" s="380"/>
      <c r="FX119" s="380"/>
      <c r="FY119" s="380"/>
      <c r="FZ119" s="380"/>
      <c r="GA119" s="380"/>
      <c r="GB119" s="380"/>
      <c r="GC119" s="380"/>
      <c r="GD119" s="380"/>
      <c r="GE119" s="380"/>
      <c r="GF119" s="380"/>
      <c r="GG119" s="380"/>
      <c r="GH119" s="380"/>
      <c r="GI119" s="380"/>
      <c r="GJ119" s="380"/>
      <c r="GK119" s="380"/>
      <c r="GL119" s="380"/>
      <c r="GM119" s="380"/>
      <c r="GN119" s="380"/>
      <c r="GO119" s="380"/>
      <c r="GP119" s="380"/>
      <c r="GQ119" s="380"/>
      <c r="GR119" s="380"/>
      <c r="GS119" s="380"/>
      <c r="GT119" s="380"/>
      <c r="GU119" s="380"/>
      <c r="GV119" s="380"/>
      <c r="GW119" s="380"/>
      <c r="GX119" s="380"/>
      <c r="GY119" s="380"/>
      <c r="GZ119" s="380"/>
      <c r="HA119" s="380"/>
      <c r="HB119" s="380"/>
      <c r="HC119" s="380"/>
      <c r="HD119" s="380"/>
      <c r="HE119" s="380"/>
      <c r="HF119" s="380"/>
      <c r="HG119" s="380"/>
      <c r="HH119" s="380"/>
    </row>
    <row r="120" spans="1:216">
      <c r="A120" s="103"/>
      <c r="B120" s="377"/>
      <c r="C120" s="377"/>
      <c r="D120" s="377"/>
      <c r="E120" s="377"/>
      <c r="F120" s="377"/>
      <c r="G120" s="377"/>
      <c r="H120" s="377"/>
      <c r="I120" s="377"/>
      <c r="J120" s="377"/>
      <c r="K120" s="377"/>
      <c r="L120" s="377"/>
      <c r="M120" s="378"/>
      <c r="N120" s="378"/>
      <c r="O120" s="378"/>
      <c r="P120" s="378"/>
      <c r="Q120" s="378"/>
      <c r="R120" s="378"/>
      <c r="S120" s="378"/>
      <c r="T120" s="378"/>
      <c r="U120" s="378"/>
      <c r="V120" s="378"/>
      <c r="W120" s="378"/>
      <c r="X120" s="378"/>
      <c r="Y120" s="380"/>
      <c r="Z120" s="409"/>
      <c r="AA120" s="380"/>
      <c r="AB120" s="380"/>
      <c r="AC120" s="380"/>
      <c r="AD120" s="380"/>
      <c r="AE120" s="380"/>
      <c r="AF120" s="380"/>
      <c r="AG120" s="380"/>
      <c r="AH120" s="380"/>
      <c r="AI120" s="380"/>
      <c r="AJ120" s="380"/>
      <c r="AR120" s="380"/>
      <c r="AS120" s="380"/>
      <c r="AT120" s="380"/>
      <c r="AU120" s="380"/>
      <c r="AV120" s="380"/>
      <c r="AW120" s="380"/>
      <c r="AX120" s="380"/>
      <c r="AY120" s="380"/>
      <c r="AZ120" s="380"/>
      <c r="BA120" s="380"/>
      <c r="BB120" s="380"/>
      <c r="BC120" s="380"/>
      <c r="BD120" s="380"/>
      <c r="BE120" s="380"/>
      <c r="BF120" s="380"/>
      <c r="BG120" s="380"/>
      <c r="BH120" s="380"/>
      <c r="BI120" s="380"/>
      <c r="BJ120" s="377"/>
      <c r="CE120" s="380"/>
      <c r="CF120" s="380"/>
      <c r="CG120" s="380"/>
      <c r="EZ120" s="380"/>
      <c r="FA120" s="380"/>
      <c r="FB120" s="380"/>
      <c r="FC120" s="380"/>
      <c r="FD120" s="380"/>
      <c r="FE120" s="380"/>
      <c r="FF120" s="380"/>
      <c r="FG120" s="380"/>
      <c r="FH120" s="380"/>
      <c r="FI120" s="380"/>
      <c r="FJ120" s="380"/>
      <c r="FK120" s="380"/>
      <c r="FL120" s="380"/>
      <c r="FM120" s="380"/>
      <c r="FN120" s="380"/>
      <c r="FO120" s="380"/>
      <c r="FP120" s="380"/>
      <c r="FQ120" s="380"/>
      <c r="FR120" s="380"/>
      <c r="FS120" s="380"/>
      <c r="FT120" s="380"/>
      <c r="FU120" s="380"/>
      <c r="FV120" s="380"/>
      <c r="FW120" s="380"/>
      <c r="FX120" s="380"/>
      <c r="FY120" s="380"/>
      <c r="FZ120" s="380"/>
      <c r="GA120" s="380"/>
      <c r="GB120" s="380"/>
      <c r="GC120" s="380"/>
      <c r="GD120" s="380"/>
      <c r="GE120" s="380"/>
      <c r="GF120" s="380"/>
      <c r="GG120" s="380"/>
      <c r="GH120" s="380"/>
      <c r="GI120" s="380"/>
      <c r="GJ120" s="380"/>
      <c r="GK120" s="380"/>
      <c r="GL120" s="380"/>
      <c r="GM120" s="380"/>
      <c r="GN120" s="380"/>
      <c r="GO120" s="380"/>
      <c r="GP120" s="380"/>
      <c r="GQ120" s="380"/>
      <c r="GR120" s="380"/>
      <c r="GS120" s="380"/>
      <c r="GT120" s="380"/>
      <c r="GU120" s="380"/>
      <c r="GV120" s="380"/>
      <c r="GW120" s="380"/>
      <c r="GX120" s="380"/>
      <c r="GY120" s="380"/>
      <c r="GZ120" s="380"/>
      <c r="HA120" s="380"/>
      <c r="HB120" s="380"/>
      <c r="HC120" s="380"/>
      <c r="HD120" s="380"/>
      <c r="HE120" s="380"/>
      <c r="HF120" s="380"/>
      <c r="HG120" s="380"/>
      <c r="HH120" s="380"/>
    </row>
    <row r="121" spans="1:216">
      <c r="A121" s="103"/>
      <c r="B121" s="377"/>
      <c r="C121" s="377"/>
      <c r="D121" s="377"/>
      <c r="E121" s="377"/>
      <c r="F121" s="377"/>
      <c r="G121" s="377"/>
      <c r="H121" s="377"/>
      <c r="I121" s="377"/>
      <c r="J121" s="377"/>
      <c r="K121" s="377"/>
      <c r="L121" s="377"/>
      <c r="M121" s="378"/>
      <c r="N121" s="378"/>
      <c r="O121" s="378"/>
      <c r="P121" s="378"/>
      <c r="Q121" s="378"/>
      <c r="R121" s="378"/>
      <c r="S121" s="378"/>
      <c r="T121" s="378"/>
      <c r="U121" s="378"/>
      <c r="V121" s="378"/>
      <c r="W121" s="378"/>
      <c r="X121" s="378"/>
      <c r="Y121" s="380"/>
      <c r="Z121" s="409"/>
      <c r="AA121" s="380"/>
      <c r="AB121" s="380"/>
      <c r="AC121" s="380"/>
      <c r="AD121" s="380"/>
      <c r="AE121" s="380"/>
      <c r="AF121" s="380"/>
      <c r="AG121" s="380"/>
      <c r="AH121" s="380"/>
      <c r="AI121" s="380"/>
      <c r="AJ121" s="380"/>
      <c r="AR121" s="380"/>
      <c r="AS121" s="380"/>
      <c r="AT121" s="380"/>
      <c r="AU121" s="380"/>
      <c r="AV121" s="380"/>
      <c r="AW121" s="380"/>
      <c r="AX121" s="380"/>
      <c r="AY121" s="380"/>
      <c r="AZ121" s="380"/>
      <c r="BA121" s="380"/>
      <c r="BB121" s="380"/>
      <c r="BC121" s="380"/>
      <c r="BD121" s="380"/>
      <c r="BE121" s="380"/>
      <c r="BF121" s="380"/>
      <c r="BG121" s="380"/>
      <c r="BH121" s="380"/>
      <c r="BI121" s="380"/>
      <c r="BJ121" s="377"/>
      <c r="CE121" s="380"/>
      <c r="CF121" s="380"/>
      <c r="CG121" s="380"/>
      <c r="EZ121" s="380"/>
      <c r="FA121" s="380"/>
      <c r="FB121" s="380"/>
      <c r="FC121" s="380"/>
      <c r="FD121" s="380"/>
      <c r="FE121" s="380"/>
      <c r="FF121" s="380"/>
      <c r="FG121" s="380"/>
      <c r="FH121" s="380"/>
      <c r="FI121" s="380"/>
      <c r="FJ121" s="380"/>
      <c r="FK121" s="380"/>
      <c r="FL121" s="380"/>
      <c r="FM121" s="380"/>
      <c r="FN121" s="380"/>
      <c r="FO121" s="380"/>
      <c r="FP121" s="380"/>
      <c r="FQ121" s="380"/>
      <c r="FR121" s="380"/>
      <c r="FS121" s="380"/>
      <c r="FT121" s="380"/>
      <c r="FU121" s="380"/>
      <c r="FV121" s="380"/>
      <c r="FW121" s="380"/>
      <c r="FX121" s="380"/>
      <c r="FY121" s="380"/>
      <c r="FZ121" s="380"/>
      <c r="GA121" s="380"/>
      <c r="GB121" s="380"/>
      <c r="GC121" s="380"/>
      <c r="GD121" s="380"/>
      <c r="GE121" s="380"/>
      <c r="GF121" s="380"/>
      <c r="GG121" s="380"/>
      <c r="GH121" s="380"/>
      <c r="GI121" s="380"/>
      <c r="GJ121" s="380"/>
      <c r="GK121" s="380"/>
      <c r="GL121" s="380"/>
      <c r="GM121" s="380"/>
      <c r="GN121" s="380"/>
      <c r="GO121" s="380"/>
      <c r="GP121" s="380"/>
      <c r="GQ121" s="380"/>
      <c r="GR121" s="380"/>
      <c r="GS121" s="380"/>
      <c r="GT121" s="380"/>
      <c r="GU121" s="380"/>
      <c r="GV121" s="380"/>
      <c r="GW121" s="380"/>
      <c r="GX121" s="380"/>
      <c r="GY121" s="380"/>
      <c r="GZ121" s="380"/>
      <c r="HA121" s="380"/>
      <c r="HB121" s="380"/>
      <c r="HC121" s="380"/>
      <c r="HD121" s="380"/>
      <c r="HE121" s="380"/>
      <c r="HF121" s="380"/>
      <c r="HG121" s="380"/>
      <c r="HH121" s="380"/>
    </row>
    <row r="122" spans="1:216">
      <c r="A122" s="103"/>
      <c r="B122" s="377"/>
      <c r="C122" s="377"/>
      <c r="D122" s="377"/>
      <c r="E122" s="377"/>
      <c r="F122" s="377"/>
      <c r="G122" s="377"/>
      <c r="H122" s="377"/>
      <c r="I122" s="377"/>
      <c r="J122" s="377"/>
      <c r="K122" s="377"/>
      <c r="L122" s="377"/>
      <c r="M122" s="378"/>
      <c r="N122" s="378"/>
      <c r="O122" s="378"/>
      <c r="P122" s="378"/>
      <c r="Q122" s="378"/>
      <c r="R122" s="378"/>
      <c r="S122" s="378"/>
      <c r="T122" s="378"/>
      <c r="U122" s="378"/>
      <c r="V122" s="378"/>
      <c r="W122" s="378"/>
      <c r="X122" s="378"/>
      <c r="Y122" s="380"/>
      <c r="Z122" s="409"/>
      <c r="AA122" s="380"/>
      <c r="AB122" s="380"/>
      <c r="AC122" s="380"/>
      <c r="AD122" s="380"/>
      <c r="AE122" s="380"/>
      <c r="AF122" s="380"/>
      <c r="AG122" s="380"/>
      <c r="AH122" s="380"/>
      <c r="AI122" s="380"/>
      <c r="AJ122" s="380"/>
      <c r="AR122" s="380"/>
      <c r="AS122" s="380"/>
      <c r="AT122" s="380"/>
      <c r="AU122" s="380"/>
      <c r="AV122" s="380"/>
      <c r="AW122" s="380"/>
      <c r="AX122" s="380"/>
      <c r="AY122" s="380"/>
      <c r="AZ122" s="380"/>
      <c r="BA122" s="380"/>
      <c r="BB122" s="380"/>
      <c r="BC122" s="380"/>
      <c r="BD122" s="380"/>
      <c r="BE122" s="380"/>
      <c r="BF122" s="380"/>
      <c r="BG122" s="380"/>
      <c r="BH122" s="380"/>
      <c r="BI122" s="380"/>
      <c r="BJ122" s="377"/>
      <c r="CE122" s="380"/>
      <c r="CF122" s="380"/>
      <c r="CG122" s="380"/>
      <c r="EZ122" s="380"/>
      <c r="FA122" s="380"/>
      <c r="FB122" s="380"/>
      <c r="FC122" s="380"/>
      <c r="FD122" s="380"/>
      <c r="FE122" s="380"/>
      <c r="FF122" s="380"/>
      <c r="FG122" s="380"/>
      <c r="FH122" s="380"/>
      <c r="FI122" s="380"/>
      <c r="FJ122" s="380"/>
      <c r="FK122" s="380"/>
      <c r="FL122" s="380"/>
      <c r="FM122" s="380"/>
      <c r="FN122" s="380"/>
      <c r="FO122" s="380"/>
      <c r="FP122" s="380"/>
      <c r="FQ122" s="380"/>
      <c r="FR122" s="380"/>
      <c r="FS122" s="380"/>
      <c r="FT122" s="380"/>
      <c r="FU122" s="380"/>
      <c r="FV122" s="380"/>
      <c r="FW122" s="380"/>
      <c r="FX122" s="380"/>
      <c r="FY122" s="380"/>
      <c r="FZ122" s="380"/>
      <c r="GA122" s="380"/>
      <c r="GB122" s="380"/>
      <c r="GC122" s="380"/>
      <c r="GD122" s="380"/>
      <c r="GE122" s="380"/>
      <c r="GF122" s="380"/>
      <c r="GG122" s="380"/>
      <c r="GH122" s="380"/>
      <c r="GI122" s="380"/>
      <c r="GJ122" s="380"/>
      <c r="GK122" s="380"/>
      <c r="GL122" s="380"/>
      <c r="GM122" s="380"/>
      <c r="GN122" s="380"/>
      <c r="GO122" s="380"/>
      <c r="GP122" s="380"/>
      <c r="GQ122" s="380"/>
      <c r="GR122" s="380"/>
      <c r="GS122" s="380"/>
      <c r="GT122" s="380"/>
      <c r="GU122" s="380"/>
      <c r="GV122" s="380"/>
      <c r="GW122" s="380"/>
      <c r="GX122" s="380"/>
      <c r="GY122" s="380"/>
      <c r="GZ122" s="380"/>
      <c r="HA122" s="380"/>
      <c r="HB122" s="380"/>
      <c r="HC122" s="380"/>
      <c r="HD122" s="380"/>
      <c r="HE122" s="380"/>
      <c r="HF122" s="380"/>
      <c r="HG122" s="380"/>
      <c r="HH122" s="380"/>
    </row>
    <row r="123" spans="1:216">
      <c r="A123" s="103"/>
      <c r="B123" s="377"/>
      <c r="C123" s="377"/>
      <c r="D123" s="377"/>
      <c r="E123" s="377"/>
      <c r="F123" s="377"/>
      <c r="G123" s="377"/>
      <c r="H123" s="377"/>
      <c r="I123" s="377"/>
      <c r="J123" s="377"/>
      <c r="K123" s="377"/>
      <c r="L123" s="377"/>
      <c r="M123" s="378"/>
      <c r="N123" s="378"/>
      <c r="O123" s="378"/>
      <c r="P123" s="378"/>
      <c r="Q123" s="378"/>
      <c r="R123" s="378"/>
      <c r="S123" s="378"/>
      <c r="T123" s="378"/>
      <c r="U123" s="378"/>
      <c r="V123" s="378"/>
      <c r="W123" s="378"/>
      <c r="X123" s="378"/>
      <c r="Y123" s="380"/>
      <c r="Z123" s="409"/>
      <c r="AA123" s="380"/>
      <c r="AB123" s="380"/>
      <c r="AC123" s="380"/>
      <c r="AD123" s="380"/>
      <c r="AE123" s="380"/>
      <c r="AF123" s="380"/>
      <c r="AG123" s="380"/>
      <c r="AH123" s="380"/>
      <c r="AI123" s="380"/>
      <c r="AJ123" s="380"/>
      <c r="AR123" s="380"/>
      <c r="AS123" s="380"/>
      <c r="AT123" s="380"/>
      <c r="AU123" s="380"/>
      <c r="AV123" s="380"/>
      <c r="AW123" s="380"/>
      <c r="AX123" s="380"/>
      <c r="AY123" s="380"/>
      <c r="AZ123" s="380"/>
      <c r="BA123" s="380"/>
      <c r="BB123" s="380"/>
      <c r="BC123" s="380"/>
      <c r="BD123" s="380"/>
      <c r="BE123" s="380"/>
      <c r="BF123" s="380"/>
      <c r="BG123" s="380"/>
      <c r="BH123" s="380"/>
      <c r="BI123" s="380"/>
      <c r="BJ123" s="377"/>
      <c r="CE123" s="380"/>
      <c r="CF123" s="380"/>
      <c r="CG123" s="380"/>
      <c r="EZ123" s="380"/>
      <c r="FA123" s="380"/>
      <c r="FB123" s="380"/>
      <c r="FC123" s="380"/>
      <c r="FD123" s="380"/>
      <c r="FE123" s="380"/>
      <c r="FF123" s="380"/>
      <c r="FG123" s="380"/>
      <c r="FH123" s="380"/>
      <c r="FI123" s="380"/>
      <c r="FJ123" s="380"/>
      <c r="FK123" s="380"/>
      <c r="FL123" s="380"/>
      <c r="FM123" s="380"/>
      <c r="FN123" s="380"/>
      <c r="FO123" s="380"/>
      <c r="FP123" s="380"/>
      <c r="FQ123" s="380"/>
      <c r="FR123" s="380"/>
      <c r="FS123" s="380"/>
      <c r="FT123" s="380"/>
      <c r="FU123" s="380"/>
      <c r="FV123" s="380"/>
      <c r="FW123" s="380"/>
      <c r="FX123" s="380"/>
      <c r="FY123" s="380"/>
      <c r="FZ123" s="380"/>
      <c r="GA123" s="380"/>
      <c r="GB123" s="380"/>
      <c r="GC123" s="380"/>
      <c r="GD123" s="380"/>
      <c r="GE123" s="380"/>
      <c r="GF123" s="380"/>
      <c r="GG123" s="380"/>
      <c r="GH123" s="380"/>
      <c r="GI123" s="380"/>
      <c r="GJ123" s="380"/>
      <c r="GK123" s="380"/>
      <c r="GL123" s="380"/>
      <c r="GM123" s="380"/>
      <c r="GN123" s="380"/>
      <c r="GO123" s="380"/>
      <c r="GP123" s="380"/>
      <c r="GQ123" s="380"/>
      <c r="GR123" s="380"/>
      <c r="GS123" s="380"/>
      <c r="GT123" s="380"/>
      <c r="GU123" s="380"/>
      <c r="GV123" s="380"/>
      <c r="GW123" s="380"/>
      <c r="GX123" s="380"/>
      <c r="GY123" s="380"/>
      <c r="GZ123" s="380"/>
      <c r="HA123" s="380"/>
      <c r="HB123" s="380"/>
      <c r="HC123" s="380"/>
      <c r="HD123" s="380"/>
      <c r="HE123" s="380"/>
      <c r="HF123" s="380"/>
      <c r="HG123" s="380"/>
      <c r="HH123" s="380"/>
    </row>
    <row r="124" spans="1:216">
      <c r="A124" s="103"/>
      <c r="B124" s="377"/>
      <c r="C124" s="377"/>
      <c r="D124" s="377"/>
      <c r="E124" s="377"/>
      <c r="F124" s="377"/>
      <c r="G124" s="377"/>
      <c r="H124" s="377"/>
      <c r="I124" s="377"/>
      <c r="J124" s="377"/>
      <c r="K124" s="377"/>
      <c r="L124" s="377"/>
      <c r="M124" s="378"/>
      <c r="N124" s="378"/>
      <c r="O124" s="378"/>
      <c r="P124" s="378"/>
      <c r="Q124" s="378"/>
      <c r="R124" s="378"/>
      <c r="S124" s="378"/>
      <c r="T124" s="378"/>
      <c r="U124" s="378"/>
      <c r="V124" s="378"/>
      <c r="W124" s="378"/>
      <c r="X124" s="378"/>
      <c r="Y124" s="380"/>
      <c r="Z124" s="409"/>
      <c r="AA124" s="380"/>
      <c r="AB124" s="380"/>
      <c r="AC124" s="380"/>
      <c r="AD124" s="380"/>
      <c r="AE124" s="380"/>
      <c r="AF124" s="380"/>
      <c r="AG124" s="380"/>
      <c r="AH124" s="380"/>
      <c r="AI124" s="380"/>
      <c r="AJ124" s="380"/>
      <c r="AR124" s="380"/>
      <c r="AS124" s="380"/>
      <c r="AT124" s="380"/>
      <c r="AU124" s="380"/>
      <c r="AV124" s="380"/>
      <c r="AW124" s="380"/>
      <c r="AX124" s="380"/>
      <c r="AY124" s="380"/>
      <c r="AZ124" s="380"/>
      <c r="BA124" s="380"/>
      <c r="BB124" s="380"/>
      <c r="BC124" s="380"/>
      <c r="BD124" s="380"/>
      <c r="BE124" s="380"/>
      <c r="BF124" s="380"/>
      <c r="BG124" s="380"/>
      <c r="BH124" s="380"/>
      <c r="BI124" s="380"/>
      <c r="BJ124" s="377"/>
      <c r="CE124" s="380"/>
      <c r="CF124" s="380"/>
      <c r="CG124" s="380"/>
      <c r="EZ124" s="380"/>
      <c r="FA124" s="380"/>
      <c r="FB124" s="380"/>
      <c r="FC124" s="380"/>
      <c r="FD124" s="380"/>
      <c r="FE124" s="380"/>
      <c r="FF124" s="380"/>
      <c r="FG124" s="380"/>
      <c r="FH124" s="380"/>
      <c r="FI124" s="380"/>
      <c r="FJ124" s="380"/>
      <c r="FK124" s="380"/>
      <c r="FL124" s="380"/>
      <c r="FM124" s="380"/>
      <c r="FN124" s="380"/>
      <c r="FO124" s="380"/>
      <c r="FP124" s="380"/>
      <c r="FQ124" s="380"/>
      <c r="FR124" s="380"/>
      <c r="FS124" s="380"/>
      <c r="FT124" s="380"/>
      <c r="FU124" s="380"/>
      <c r="FV124" s="380"/>
      <c r="FW124" s="380"/>
      <c r="FX124" s="380"/>
      <c r="FY124" s="380"/>
      <c r="FZ124" s="380"/>
      <c r="GA124" s="380"/>
      <c r="GB124" s="380"/>
      <c r="GC124" s="380"/>
      <c r="GD124" s="380"/>
      <c r="GE124" s="380"/>
      <c r="GF124" s="380"/>
      <c r="GG124" s="380"/>
      <c r="GH124" s="380"/>
      <c r="GI124" s="380"/>
      <c r="GJ124" s="380"/>
      <c r="GK124" s="380"/>
      <c r="GL124" s="380"/>
      <c r="GM124" s="380"/>
      <c r="GN124" s="380"/>
      <c r="GO124" s="380"/>
      <c r="GP124" s="380"/>
      <c r="GQ124" s="380"/>
      <c r="GR124" s="380"/>
      <c r="GS124" s="380"/>
      <c r="GT124" s="380"/>
      <c r="GU124" s="380"/>
      <c r="GV124" s="380"/>
      <c r="GW124" s="380"/>
      <c r="GX124" s="380"/>
      <c r="GY124" s="380"/>
      <c r="GZ124" s="380"/>
      <c r="HA124" s="380"/>
      <c r="HB124" s="380"/>
      <c r="HC124" s="380"/>
      <c r="HD124" s="380"/>
      <c r="HE124" s="380"/>
      <c r="HF124" s="380"/>
      <c r="HG124" s="380"/>
      <c r="HH124" s="380"/>
    </row>
    <row r="125" spans="1:216">
      <c r="A125" s="103"/>
      <c r="B125" s="377"/>
      <c r="C125" s="377"/>
      <c r="D125" s="377"/>
      <c r="E125" s="377"/>
      <c r="F125" s="377"/>
      <c r="G125" s="377"/>
      <c r="H125" s="377"/>
      <c r="I125" s="377"/>
      <c r="J125" s="377"/>
      <c r="K125" s="377"/>
      <c r="L125" s="377"/>
      <c r="M125" s="378"/>
      <c r="N125" s="378"/>
      <c r="O125" s="378"/>
      <c r="P125" s="378"/>
      <c r="Q125" s="378"/>
      <c r="R125" s="378"/>
      <c r="S125" s="378"/>
      <c r="T125" s="378"/>
      <c r="U125" s="378"/>
      <c r="V125" s="378"/>
      <c r="W125" s="378"/>
      <c r="X125" s="378"/>
      <c r="Y125" s="380"/>
      <c r="Z125" s="409"/>
      <c r="AA125" s="380"/>
      <c r="AB125" s="380"/>
      <c r="AC125" s="380"/>
      <c r="AD125" s="380"/>
      <c r="AE125" s="380"/>
      <c r="AF125" s="380"/>
      <c r="AG125" s="380"/>
      <c r="AH125" s="380"/>
      <c r="AI125" s="380"/>
      <c r="AJ125" s="380"/>
      <c r="AR125" s="380"/>
      <c r="AS125" s="380"/>
      <c r="AT125" s="380"/>
      <c r="AU125" s="380"/>
      <c r="AV125" s="380"/>
      <c r="AW125" s="380"/>
      <c r="AX125" s="380"/>
      <c r="AY125" s="380"/>
      <c r="AZ125" s="380"/>
      <c r="BA125" s="380"/>
      <c r="BB125" s="380"/>
      <c r="BC125" s="380"/>
      <c r="BD125" s="380"/>
      <c r="BE125" s="380"/>
      <c r="BF125" s="380"/>
      <c r="BG125" s="380"/>
      <c r="BH125" s="380"/>
      <c r="BI125" s="380"/>
      <c r="BJ125" s="377"/>
      <c r="CE125" s="380"/>
      <c r="CF125" s="380"/>
      <c r="CG125" s="380"/>
      <c r="EZ125" s="380"/>
      <c r="FA125" s="380"/>
      <c r="FB125" s="380"/>
      <c r="FC125" s="380"/>
      <c r="FD125" s="380"/>
      <c r="FE125" s="380"/>
      <c r="FF125" s="380"/>
      <c r="FG125" s="380"/>
      <c r="FH125" s="380"/>
      <c r="FI125" s="380"/>
      <c r="FJ125" s="380"/>
      <c r="FK125" s="380"/>
      <c r="FL125" s="380"/>
      <c r="FM125" s="380"/>
      <c r="FN125" s="380"/>
      <c r="FO125" s="380"/>
      <c r="FP125" s="380"/>
      <c r="FQ125" s="380"/>
      <c r="FR125" s="380"/>
      <c r="FS125" s="380"/>
      <c r="FT125" s="380"/>
      <c r="FU125" s="380"/>
      <c r="FV125" s="380"/>
      <c r="FW125" s="380"/>
      <c r="FX125" s="380"/>
      <c r="FY125" s="380"/>
      <c r="FZ125" s="380"/>
      <c r="GA125" s="380"/>
      <c r="GB125" s="380"/>
      <c r="GC125" s="380"/>
      <c r="GD125" s="380"/>
      <c r="GE125" s="380"/>
      <c r="GF125" s="380"/>
      <c r="GG125" s="380"/>
      <c r="GH125" s="380"/>
      <c r="GI125" s="380"/>
      <c r="GJ125" s="380"/>
      <c r="GK125" s="380"/>
      <c r="GL125" s="380"/>
      <c r="GM125" s="380"/>
      <c r="GN125" s="380"/>
      <c r="GO125" s="380"/>
      <c r="GP125" s="380"/>
      <c r="GQ125" s="380"/>
      <c r="GR125" s="380"/>
      <c r="GS125" s="380"/>
      <c r="GT125" s="380"/>
      <c r="GU125" s="380"/>
      <c r="GV125" s="380"/>
      <c r="GW125" s="380"/>
      <c r="GX125" s="380"/>
      <c r="GY125" s="380"/>
      <c r="GZ125" s="380"/>
      <c r="HA125" s="380"/>
      <c r="HB125" s="380"/>
      <c r="HC125" s="380"/>
      <c r="HD125" s="380"/>
      <c r="HE125" s="380"/>
      <c r="HF125" s="380"/>
      <c r="HG125" s="380"/>
      <c r="HH125" s="380"/>
    </row>
    <row r="126" spans="1:216">
      <c r="A126" s="103"/>
      <c r="B126" s="377"/>
      <c r="C126" s="377"/>
      <c r="D126" s="377"/>
      <c r="E126" s="377"/>
      <c r="F126" s="377"/>
      <c r="G126" s="377"/>
      <c r="H126" s="377"/>
      <c r="I126" s="377"/>
      <c r="J126" s="377"/>
      <c r="K126" s="377"/>
      <c r="L126" s="377"/>
      <c r="M126" s="378"/>
      <c r="N126" s="378"/>
      <c r="O126" s="378"/>
      <c r="P126" s="378"/>
      <c r="Q126" s="378"/>
      <c r="R126" s="378"/>
      <c r="S126" s="378"/>
      <c r="T126" s="378"/>
      <c r="U126" s="378"/>
      <c r="V126" s="378"/>
      <c r="W126" s="378"/>
      <c r="X126" s="378"/>
      <c r="Y126" s="380"/>
      <c r="Z126" s="409"/>
      <c r="AA126" s="380"/>
      <c r="AB126" s="380"/>
      <c r="AC126" s="380"/>
      <c r="AD126" s="380"/>
      <c r="AE126" s="380"/>
      <c r="AF126" s="380"/>
      <c r="AG126" s="380"/>
      <c r="AH126" s="380"/>
      <c r="AI126" s="380"/>
      <c r="AJ126" s="380"/>
      <c r="AR126" s="380"/>
      <c r="AS126" s="380"/>
      <c r="AT126" s="380"/>
      <c r="AU126" s="380"/>
      <c r="AV126" s="380"/>
      <c r="AW126" s="380"/>
      <c r="AX126" s="380"/>
      <c r="AY126" s="380"/>
      <c r="AZ126" s="380"/>
      <c r="BA126" s="380"/>
      <c r="BB126" s="380"/>
      <c r="BC126" s="380"/>
      <c r="BD126" s="380"/>
      <c r="BE126" s="380"/>
      <c r="BF126" s="380"/>
      <c r="BG126" s="380"/>
      <c r="BH126" s="380"/>
      <c r="BI126" s="380"/>
      <c r="BJ126" s="377"/>
      <c r="CE126" s="380"/>
      <c r="CF126" s="380"/>
      <c r="CG126" s="380"/>
      <c r="EZ126" s="380"/>
      <c r="FA126" s="380"/>
      <c r="FB126" s="380"/>
      <c r="FC126" s="380"/>
      <c r="FD126" s="380"/>
      <c r="FE126" s="380"/>
      <c r="FF126" s="380"/>
      <c r="FG126" s="380"/>
      <c r="FH126" s="380"/>
      <c r="FI126" s="380"/>
      <c r="FJ126" s="380"/>
      <c r="FK126" s="380"/>
      <c r="FL126" s="380"/>
      <c r="FM126" s="380"/>
      <c r="FN126" s="380"/>
      <c r="FO126" s="380"/>
      <c r="FP126" s="380"/>
      <c r="FQ126" s="380"/>
      <c r="FR126" s="380"/>
      <c r="FS126" s="380"/>
      <c r="FT126" s="380"/>
      <c r="FU126" s="380"/>
      <c r="FV126" s="380"/>
      <c r="FW126" s="380"/>
      <c r="FX126" s="380"/>
      <c r="FY126" s="380"/>
      <c r="FZ126" s="380"/>
      <c r="GA126" s="380"/>
      <c r="GB126" s="380"/>
      <c r="GC126" s="380"/>
      <c r="GD126" s="380"/>
      <c r="GE126" s="380"/>
      <c r="GF126" s="380"/>
      <c r="GG126" s="380"/>
      <c r="GH126" s="380"/>
      <c r="GI126" s="380"/>
      <c r="GJ126" s="380"/>
      <c r="GK126" s="380"/>
      <c r="GL126" s="380"/>
      <c r="GM126" s="380"/>
      <c r="GN126" s="380"/>
      <c r="GO126" s="380"/>
      <c r="GP126" s="380"/>
      <c r="GQ126" s="380"/>
      <c r="GR126" s="380"/>
      <c r="GS126" s="380"/>
      <c r="GT126" s="380"/>
      <c r="GU126" s="380"/>
      <c r="GV126" s="380"/>
      <c r="GW126" s="380"/>
      <c r="GX126" s="380"/>
      <c r="GY126" s="380"/>
      <c r="GZ126" s="380"/>
      <c r="HA126" s="380"/>
      <c r="HB126" s="380"/>
      <c r="HC126" s="380"/>
      <c r="HD126" s="380"/>
      <c r="HE126" s="380"/>
      <c r="HF126" s="380"/>
      <c r="HG126" s="380"/>
      <c r="HH126" s="380"/>
    </row>
    <row r="127" spans="1:216">
      <c r="A127" s="103"/>
      <c r="B127" s="377"/>
      <c r="C127" s="377"/>
      <c r="D127" s="377"/>
      <c r="E127" s="377"/>
      <c r="F127" s="377"/>
      <c r="G127" s="377"/>
      <c r="H127" s="377"/>
      <c r="I127" s="377"/>
      <c r="J127" s="377"/>
      <c r="K127" s="377"/>
      <c r="L127" s="377"/>
      <c r="M127" s="378"/>
      <c r="N127" s="378"/>
      <c r="O127" s="378"/>
      <c r="P127" s="378"/>
      <c r="Q127" s="378"/>
      <c r="R127" s="378"/>
      <c r="S127" s="378"/>
      <c r="T127" s="378"/>
      <c r="U127" s="378"/>
      <c r="V127" s="378"/>
      <c r="W127" s="378"/>
      <c r="X127" s="378"/>
      <c r="Y127" s="380"/>
      <c r="Z127" s="409"/>
      <c r="AA127" s="380"/>
      <c r="AB127" s="380"/>
      <c r="AC127" s="380"/>
      <c r="AD127" s="380"/>
      <c r="AE127" s="380"/>
      <c r="AF127" s="380"/>
      <c r="AG127" s="380"/>
      <c r="AH127" s="380"/>
      <c r="AI127" s="380"/>
      <c r="AJ127" s="380"/>
      <c r="AR127" s="380"/>
      <c r="AS127" s="380"/>
      <c r="AT127" s="380"/>
      <c r="AU127" s="380"/>
      <c r="AV127" s="380"/>
      <c r="AW127" s="380"/>
      <c r="AX127" s="380"/>
      <c r="AY127" s="380"/>
      <c r="AZ127" s="380"/>
      <c r="BA127" s="380"/>
      <c r="BB127" s="380"/>
      <c r="BC127" s="380"/>
      <c r="BD127" s="380"/>
      <c r="BE127" s="380"/>
      <c r="BF127" s="380"/>
      <c r="BG127" s="380"/>
      <c r="BH127" s="380"/>
      <c r="BI127" s="380"/>
      <c r="BJ127" s="377"/>
      <c r="CE127" s="380"/>
      <c r="CF127" s="380"/>
      <c r="CG127" s="380"/>
      <c r="EZ127" s="380"/>
      <c r="FA127" s="380"/>
      <c r="FB127" s="380"/>
      <c r="FC127" s="380"/>
      <c r="FD127" s="380"/>
      <c r="FE127" s="380"/>
      <c r="FF127" s="380"/>
      <c r="FG127" s="380"/>
      <c r="FH127" s="380"/>
      <c r="FI127" s="380"/>
      <c r="FJ127" s="380"/>
      <c r="FK127" s="380"/>
      <c r="FL127" s="380"/>
      <c r="FM127" s="380"/>
      <c r="FN127" s="380"/>
      <c r="FO127" s="380"/>
      <c r="FP127" s="380"/>
      <c r="FQ127" s="380"/>
      <c r="FR127" s="380"/>
      <c r="FS127" s="380"/>
      <c r="FT127" s="380"/>
      <c r="FU127" s="380"/>
      <c r="FV127" s="380"/>
      <c r="FW127" s="380"/>
      <c r="FX127" s="380"/>
      <c r="FY127" s="380"/>
      <c r="FZ127" s="380"/>
      <c r="GA127" s="380"/>
      <c r="GB127" s="380"/>
      <c r="GC127" s="380"/>
      <c r="GD127" s="380"/>
      <c r="GE127" s="380"/>
      <c r="GF127" s="380"/>
      <c r="GG127" s="380"/>
      <c r="GH127" s="380"/>
      <c r="GI127" s="380"/>
      <c r="GJ127" s="380"/>
      <c r="GK127" s="380"/>
      <c r="GL127" s="380"/>
      <c r="GM127" s="380"/>
      <c r="GN127" s="380"/>
      <c r="GO127" s="380"/>
      <c r="GP127" s="380"/>
      <c r="GQ127" s="380"/>
      <c r="GR127" s="380"/>
      <c r="GS127" s="380"/>
      <c r="GT127" s="380"/>
      <c r="GU127" s="380"/>
      <c r="GV127" s="380"/>
      <c r="GW127" s="380"/>
      <c r="GX127" s="380"/>
      <c r="GY127" s="380"/>
      <c r="GZ127" s="380"/>
      <c r="HA127" s="380"/>
      <c r="HB127" s="380"/>
      <c r="HC127" s="380"/>
      <c r="HD127" s="380"/>
      <c r="HE127" s="380"/>
      <c r="HF127" s="380"/>
      <c r="HG127" s="380"/>
      <c r="HH127" s="380"/>
    </row>
    <row r="128" spans="1:216">
      <c r="A128" s="103"/>
      <c r="B128" s="377"/>
      <c r="C128" s="377"/>
      <c r="D128" s="377"/>
      <c r="E128" s="377"/>
      <c r="F128" s="377"/>
      <c r="G128" s="377"/>
      <c r="H128" s="377"/>
      <c r="I128" s="377"/>
      <c r="J128" s="377"/>
      <c r="K128" s="377"/>
      <c r="L128" s="377"/>
      <c r="M128" s="378"/>
      <c r="N128" s="378"/>
      <c r="O128" s="378"/>
      <c r="P128" s="378"/>
      <c r="Q128" s="378"/>
      <c r="R128" s="378"/>
      <c r="S128" s="378"/>
      <c r="T128" s="378"/>
      <c r="U128" s="378"/>
      <c r="V128" s="378"/>
      <c r="W128" s="378"/>
      <c r="X128" s="378"/>
      <c r="Y128" s="380"/>
      <c r="Z128" s="409"/>
      <c r="AA128" s="380"/>
      <c r="AB128" s="380"/>
      <c r="AC128" s="380"/>
      <c r="AD128" s="380"/>
      <c r="AE128" s="380"/>
      <c r="AF128" s="380"/>
      <c r="AG128" s="380"/>
      <c r="AH128" s="380"/>
      <c r="AI128" s="380"/>
      <c r="AJ128" s="380"/>
      <c r="AR128" s="380"/>
      <c r="AS128" s="380"/>
      <c r="AT128" s="380"/>
      <c r="AU128" s="380"/>
      <c r="AV128" s="380"/>
      <c r="AW128" s="380"/>
      <c r="AX128" s="380"/>
      <c r="AY128" s="380"/>
      <c r="AZ128" s="380"/>
      <c r="BA128" s="380"/>
      <c r="BB128" s="380"/>
      <c r="BC128" s="380"/>
      <c r="BD128" s="380"/>
      <c r="BE128" s="380"/>
      <c r="BF128" s="380"/>
      <c r="BG128" s="380"/>
      <c r="BH128" s="380"/>
      <c r="BI128" s="380"/>
      <c r="BJ128" s="377"/>
      <c r="CE128" s="380"/>
      <c r="CF128" s="380"/>
      <c r="CG128" s="380"/>
      <c r="EZ128" s="380"/>
      <c r="FA128" s="380"/>
      <c r="FB128" s="380"/>
      <c r="FC128" s="380"/>
      <c r="FD128" s="380"/>
      <c r="FE128" s="380"/>
      <c r="FF128" s="380"/>
      <c r="FG128" s="380"/>
      <c r="FH128" s="380"/>
      <c r="FI128" s="380"/>
      <c r="FJ128" s="380"/>
      <c r="FK128" s="380"/>
      <c r="FL128" s="380"/>
      <c r="FM128" s="380"/>
      <c r="FN128" s="380"/>
      <c r="FO128" s="380"/>
      <c r="FP128" s="380"/>
      <c r="FQ128" s="380"/>
      <c r="FR128" s="380"/>
      <c r="FS128" s="380"/>
      <c r="FT128" s="380"/>
      <c r="FU128" s="380"/>
      <c r="FV128" s="380"/>
      <c r="FW128" s="380"/>
      <c r="FX128" s="380"/>
      <c r="FY128" s="380"/>
      <c r="FZ128" s="380"/>
      <c r="GA128" s="380"/>
      <c r="GB128" s="380"/>
      <c r="GC128" s="380"/>
      <c r="GD128" s="380"/>
      <c r="GE128" s="380"/>
      <c r="GF128" s="380"/>
      <c r="GG128" s="380"/>
      <c r="GH128" s="380"/>
      <c r="GI128" s="380"/>
      <c r="GJ128" s="380"/>
      <c r="GK128" s="380"/>
      <c r="GL128" s="380"/>
      <c r="GM128" s="380"/>
      <c r="GN128" s="380"/>
      <c r="GO128" s="380"/>
      <c r="GP128" s="380"/>
      <c r="GQ128" s="380"/>
      <c r="GR128" s="380"/>
      <c r="GS128" s="380"/>
      <c r="GT128" s="380"/>
      <c r="GU128" s="380"/>
      <c r="GV128" s="380"/>
      <c r="GW128" s="380"/>
      <c r="GX128" s="380"/>
      <c r="GY128" s="380"/>
      <c r="GZ128" s="380"/>
      <c r="HA128" s="380"/>
      <c r="HB128" s="380"/>
      <c r="HC128" s="380"/>
      <c r="HD128" s="380"/>
      <c r="HE128" s="380"/>
      <c r="HF128" s="380"/>
      <c r="HG128" s="380"/>
      <c r="HH128" s="380"/>
    </row>
    <row r="129" spans="1:216">
      <c r="A129" s="103"/>
      <c r="B129" s="377"/>
      <c r="C129" s="377"/>
      <c r="D129" s="377"/>
      <c r="E129" s="377"/>
      <c r="F129" s="377"/>
      <c r="G129" s="377"/>
      <c r="H129" s="377"/>
      <c r="I129" s="377"/>
      <c r="J129" s="377"/>
      <c r="K129" s="377"/>
      <c r="L129" s="377"/>
      <c r="M129" s="378"/>
      <c r="N129" s="378"/>
      <c r="O129" s="378"/>
      <c r="P129" s="378"/>
      <c r="Q129" s="378"/>
      <c r="R129" s="378"/>
      <c r="S129" s="378"/>
      <c r="T129" s="378"/>
      <c r="U129" s="378"/>
      <c r="V129" s="378"/>
      <c r="W129" s="378"/>
      <c r="X129" s="378"/>
      <c r="Y129" s="380"/>
      <c r="Z129" s="409"/>
      <c r="AA129" s="380"/>
      <c r="AB129" s="380"/>
      <c r="AC129" s="380"/>
      <c r="AD129" s="380"/>
      <c r="AE129" s="380"/>
      <c r="AF129" s="380"/>
      <c r="AG129" s="380"/>
      <c r="AH129" s="380"/>
      <c r="AI129" s="380"/>
      <c r="AJ129" s="380"/>
      <c r="AR129" s="380"/>
      <c r="AS129" s="380"/>
      <c r="AT129" s="380"/>
      <c r="AU129" s="380"/>
      <c r="AV129" s="380"/>
      <c r="AW129" s="380"/>
      <c r="AX129" s="380"/>
      <c r="AY129" s="380"/>
      <c r="AZ129" s="380"/>
      <c r="BA129" s="380"/>
      <c r="BB129" s="380"/>
      <c r="BC129" s="380"/>
      <c r="BD129" s="380"/>
      <c r="BE129" s="380"/>
      <c r="BF129" s="380"/>
      <c r="BG129" s="380"/>
      <c r="BH129" s="380"/>
      <c r="BI129" s="380"/>
      <c r="BJ129" s="377"/>
      <c r="CE129" s="380"/>
      <c r="CF129" s="380"/>
      <c r="CG129" s="380"/>
      <c r="EZ129" s="380"/>
      <c r="FA129" s="380"/>
      <c r="FB129" s="380"/>
      <c r="FC129" s="380"/>
      <c r="FD129" s="380"/>
      <c r="FE129" s="380"/>
      <c r="FF129" s="380"/>
      <c r="FG129" s="380"/>
      <c r="FH129" s="380"/>
      <c r="FI129" s="380"/>
      <c r="FJ129" s="380"/>
      <c r="FK129" s="380"/>
      <c r="FL129" s="380"/>
      <c r="FM129" s="380"/>
      <c r="FN129" s="380"/>
      <c r="FO129" s="380"/>
      <c r="FP129" s="380"/>
      <c r="FQ129" s="380"/>
      <c r="FR129" s="380"/>
      <c r="FS129" s="380"/>
      <c r="FT129" s="380"/>
      <c r="FU129" s="380"/>
      <c r="FV129" s="380"/>
      <c r="FW129" s="380"/>
      <c r="FX129" s="380"/>
      <c r="FY129" s="380"/>
      <c r="FZ129" s="380"/>
      <c r="GA129" s="380"/>
      <c r="GB129" s="380"/>
      <c r="GC129" s="380"/>
      <c r="GD129" s="380"/>
      <c r="GE129" s="380"/>
      <c r="GF129" s="380"/>
      <c r="GG129" s="380"/>
      <c r="GH129" s="380"/>
      <c r="GI129" s="380"/>
      <c r="GJ129" s="380"/>
      <c r="GK129" s="380"/>
      <c r="GL129" s="380"/>
      <c r="GM129" s="380"/>
      <c r="GN129" s="380"/>
      <c r="GO129" s="380"/>
      <c r="GP129" s="380"/>
      <c r="GQ129" s="380"/>
      <c r="GR129" s="380"/>
      <c r="GS129" s="380"/>
      <c r="GT129" s="380"/>
      <c r="GU129" s="380"/>
      <c r="GV129" s="380"/>
      <c r="GW129" s="380"/>
      <c r="GX129" s="380"/>
      <c r="GY129" s="380"/>
      <c r="GZ129" s="380"/>
      <c r="HA129" s="380"/>
      <c r="HB129" s="380"/>
      <c r="HC129" s="380"/>
      <c r="HD129" s="380"/>
      <c r="HE129" s="380"/>
      <c r="HF129" s="380"/>
      <c r="HG129" s="380"/>
      <c r="HH129" s="380"/>
    </row>
    <row r="130" spans="1:216">
      <c r="A130" s="103"/>
      <c r="B130" s="377"/>
      <c r="C130" s="377"/>
      <c r="D130" s="377"/>
      <c r="E130" s="377"/>
      <c r="F130" s="377"/>
      <c r="G130" s="377"/>
      <c r="H130" s="377"/>
      <c r="I130" s="377"/>
      <c r="J130" s="377"/>
      <c r="K130" s="377"/>
      <c r="L130" s="377"/>
      <c r="M130" s="378"/>
      <c r="N130" s="378"/>
      <c r="O130" s="378"/>
      <c r="P130" s="378"/>
      <c r="Q130" s="378"/>
      <c r="R130" s="378"/>
      <c r="S130" s="378"/>
      <c r="T130" s="378"/>
      <c r="U130" s="378"/>
      <c r="V130" s="378"/>
      <c r="W130" s="378"/>
      <c r="X130" s="378"/>
      <c r="Y130" s="380"/>
      <c r="Z130" s="409"/>
      <c r="AA130" s="380"/>
      <c r="AB130" s="380"/>
      <c r="AC130" s="380"/>
      <c r="AD130" s="380"/>
      <c r="AE130" s="380"/>
      <c r="AF130" s="380"/>
      <c r="AG130" s="380"/>
      <c r="AH130" s="380"/>
      <c r="AI130" s="380"/>
      <c r="AJ130" s="380"/>
      <c r="AR130" s="380"/>
      <c r="AS130" s="380"/>
      <c r="AT130" s="380"/>
      <c r="AU130" s="380"/>
      <c r="AV130" s="380"/>
      <c r="AW130" s="380"/>
      <c r="AX130" s="380"/>
      <c r="AY130" s="380"/>
      <c r="AZ130" s="380"/>
      <c r="BA130" s="380"/>
      <c r="BB130" s="380"/>
      <c r="BC130" s="380"/>
      <c r="BD130" s="380"/>
      <c r="BE130" s="380"/>
      <c r="BF130" s="380"/>
      <c r="BG130" s="380"/>
      <c r="BH130" s="380"/>
      <c r="BI130" s="380"/>
      <c r="BJ130" s="377"/>
      <c r="CE130" s="380"/>
      <c r="CF130" s="380"/>
      <c r="CG130" s="380"/>
      <c r="EZ130" s="380"/>
      <c r="FA130" s="380"/>
      <c r="FB130" s="380"/>
      <c r="FC130" s="380"/>
      <c r="FD130" s="380"/>
      <c r="FE130" s="380"/>
      <c r="FF130" s="380"/>
      <c r="FG130" s="380"/>
      <c r="FH130" s="380"/>
      <c r="FI130" s="380"/>
      <c r="FJ130" s="380"/>
      <c r="FK130" s="380"/>
      <c r="FL130" s="380"/>
      <c r="FM130" s="380"/>
      <c r="FN130" s="380"/>
      <c r="FO130" s="380"/>
      <c r="FP130" s="380"/>
      <c r="FQ130" s="380"/>
      <c r="FR130" s="380"/>
      <c r="FS130" s="380"/>
      <c r="FT130" s="380"/>
      <c r="FU130" s="380"/>
      <c r="FV130" s="380"/>
      <c r="FW130" s="380"/>
      <c r="FX130" s="380"/>
      <c r="FY130" s="380"/>
      <c r="FZ130" s="380"/>
      <c r="GA130" s="380"/>
      <c r="GB130" s="380"/>
      <c r="GC130" s="380"/>
      <c r="GD130" s="380"/>
      <c r="GE130" s="380"/>
      <c r="GF130" s="380"/>
      <c r="GG130" s="380"/>
      <c r="GH130" s="380"/>
      <c r="GI130" s="380"/>
      <c r="GJ130" s="380"/>
      <c r="GK130" s="380"/>
      <c r="GL130" s="380"/>
      <c r="GM130" s="380"/>
      <c r="GN130" s="380"/>
      <c r="GO130" s="380"/>
      <c r="GP130" s="380"/>
      <c r="GQ130" s="380"/>
      <c r="GR130" s="380"/>
      <c r="GS130" s="380"/>
      <c r="GT130" s="380"/>
      <c r="GU130" s="380"/>
      <c r="GV130" s="380"/>
      <c r="GW130" s="380"/>
      <c r="GX130" s="380"/>
      <c r="GY130" s="380"/>
      <c r="GZ130" s="380"/>
      <c r="HA130" s="380"/>
      <c r="HB130" s="380"/>
      <c r="HC130" s="380"/>
      <c r="HD130" s="380"/>
      <c r="HE130" s="380"/>
      <c r="HF130" s="380"/>
      <c r="HG130" s="380"/>
      <c r="HH130" s="380"/>
    </row>
    <row r="131" spans="1:216">
      <c r="A131" s="103"/>
      <c r="B131" s="377"/>
      <c r="C131" s="377"/>
      <c r="D131" s="377"/>
      <c r="E131" s="377"/>
      <c r="F131" s="377"/>
      <c r="G131" s="377"/>
      <c r="H131" s="377"/>
      <c r="I131" s="377"/>
      <c r="J131" s="377"/>
      <c r="K131" s="377"/>
      <c r="L131" s="377"/>
      <c r="M131" s="378"/>
      <c r="N131" s="378"/>
      <c r="O131" s="378"/>
      <c r="P131" s="378"/>
      <c r="Q131" s="378"/>
      <c r="R131" s="378"/>
      <c r="S131" s="378"/>
      <c r="T131" s="378"/>
      <c r="U131" s="378"/>
      <c r="V131" s="378"/>
      <c r="W131" s="378"/>
      <c r="X131" s="378"/>
      <c r="Y131" s="380"/>
      <c r="Z131" s="409"/>
      <c r="AA131" s="380"/>
      <c r="AB131" s="380"/>
      <c r="AC131" s="380"/>
      <c r="AD131" s="380"/>
      <c r="AE131" s="380"/>
      <c r="AF131" s="380"/>
      <c r="AG131" s="380"/>
      <c r="AH131" s="380"/>
      <c r="AI131" s="380"/>
      <c r="AJ131" s="380"/>
      <c r="AR131" s="380"/>
      <c r="AS131" s="380"/>
      <c r="AT131" s="380"/>
      <c r="AU131" s="380"/>
      <c r="AV131" s="380"/>
      <c r="AW131" s="380"/>
      <c r="AX131" s="380"/>
      <c r="AY131" s="380"/>
      <c r="AZ131" s="380"/>
      <c r="BA131" s="380"/>
      <c r="BB131" s="380"/>
      <c r="BC131" s="380"/>
      <c r="BD131" s="380"/>
      <c r="BE131" s="380"/>
      <c r="BF131" s="380"/>
      <c r="BG131" s="380"/>
      <c r="BH131" s="380"/>
      <c r="BI131" s="380"/>
      <c r="BJ131" s="377"/>
      <c r="CE131" s="380"/>
      <c r="CF131" s="380"/>
      <c r="CG131" s="380"/>
      <c r="EZ131" s="380"/>
      <c r="FA131" s="380"/>
      <c r="FB131" s="380"/>
      <c r="FC131" s="380"/>
      <c r="FD131" s="380"/>
      <c r="FE131" s="380"/>
      <c r="FF131" s="380"/>
      <c r="FG131" s="380"/>
      <c r="FH131" s="380"/>
      <c r="FI131" s="380"/>
      <c r="FJ131" s="380"/>
      <c r="FK131" s="380"/>
      <c r="FL131" s="380"/>
      <c r="FM131" s="380"/>
      <c r="FN131" s="380"/>
      <c r="FO131" s="380"/>
      <c r="FP131" s="380"/>
      <c r="FQ131" s="380"/>
      <c r="FR131" s="380"/>
      <c r="FS131" s="380"/>
      <c r="FT131" s="380"/>
      <c r="FU131" s="380"/>
      <c r="FV131" s="380"/>
      <c r="FW131" s="380"/>
      <c r="FX131" s="380"/>
      <c r="FY131" s="380"/>
      <c r="FZ131" s="380"/>
      <c r="GA131" s="380"/>
      <c r="GB131" s="380"/>
      <c r="GC131" s="380"/>
      <c r="GD131" s="380"/>
      <c r="GE131" s="380"/>
      <c r="GF131" s="380"/>
      <c r="GG131" s="380"/>
      <c r="GH131" s="380"/>
      <c r="GI131" s="380"/>
      <c r="GJ131" s="380"/>
      <c r="GK131" s="380"/>
      <c r="GL131" s="380"/>
      <c r="GM131" s="380"/>
      <c r="GN131" s="380"/>
      <c r="GO131" s="380"/>
      <c r="GP131" s="380"/>
      <c r="GQ131" s="380"/>
      <c r="GR131" s="380"/>
      <c r="GS131" s="380"/>
      <c r="GT131" s="380"/>
      <c r="GU131" s="380"/>
      <c r="GV131" s="380"/>
      <c r="GW131" s="380"/>
      <c r="GX131" s="380"/>
      <c r="GY131" s="380"/>
      <c r="GZ131" s="380"/>
      <c r="HA131" s="380"/>
      <c r="HB131" s="380"/>
      <c r="HC131" s="380"/>
      <c r="HD131" s="380"/>
      <c r="HE131" s="380"/>
      <c r="HF131" s="380"/>
      <c r="HG131" s="380"/>
      <c r="HH131" s="380"/>
    </row>
    <row r="132" spans="1:216">
      <c r="A132" s="103"/>
      <c r="B132" s="377"/>
      <c r="C132" s="377"/>
      <c r="D132" s="377"/>
      <c r="E132" s="377"/>
      <c r="F132" s="377"/>
      <c r="G132" s="377"/>
      <c r="H132" s="377"/>
      <c r="I132" s="377"/>
      <c r="J132" s="377"/>
      <c r="K132" s="377"/>
      <c r="L132" s="377"/>
      <c r="M132" s="378"/>
      <c r="N132" s="378"/>
      <c r="O132" s="378"/>
      <c r="P132" s="378"/>
      <c r="Q132" s="378"/>
      <c r="R132" s="378"/>
      <c r="S132" s="378"/>
      <c r="T132" s="378"/>
      <c r="U132" s="378"/>
      <c r="V132" s="378"/>
      <c r="W132" s="378"/>
      <c r="X132" s="378"/>
      <c r="Y132" s="380"/>
      <c r="Z132" s="409"/>
      <c r="AA132" s="380"/>
      <c r="AB132" s="380"/>
      <c r="AC132" s="380"/>
      <c r="AD132" s="380"/>
      <c r="AE132" s="380"/>
      <c r="AF132" s="380"/>
      <c r="AG132" s="380"/>
      <c r="AH132" s="380"/>
      <c r="AI132" s="380"/>
      <c r="AJ132" s="380"/>
      <c r="AR132" s="380"/>
      <c r="AS132" s="380"/>
      <c r="AT132" s="380"/>
      <c r="AU132" s="380"/>
      <c r="AV132" s="380"/>
      <c r="AW132" s="380"/>
      <c r="AX132" s="380"/>
      <c r="AY132" s="380"/>
      <c r="AZ132" s="380"/>
      <c r="BA132" s="380"/>
      <c r="BB132" s="380"/>
      <c r="BC132" s="380"/>
      <c r="BD132" s="380"/>
      <c r="BE132" s="380"/>
      <c r="BF132" s="380"/>
      <c r="BG132" s="380"/>
      <c r="BH132" s="380"/>
      <c r="BI132" s="380"/>
      <c r="BJ132" s="377"/>
      <c r="CE132" s="380"/>
      <c r="CF132" s="380"/>
      <c r="CG132" s="380"/>
      <c r="EZ132" s="380"/>
      <c r="FA132" s="380"/>
      <c r="FB132" s="380"/>
      <c r="FC132" s="380"/>
      <c r="FD132" s="380"/>
      <c r="FE132" s="380"/>
      <c r="FF132" s="380"/>
      <c r="FG132" s="380"/>
      <c r="FH132" s="380"/>
      <c r="FI132" s="380"/>
      <c r="FJ132" s="380"/>
      <c r="FK132" s="380"/>
      <c r="FL132" s="380"/>
      <c r="FM132" s="380"/>
      <c r="FN132" s="380"/>
      <c r="FO132" s="380"/>
      <c r="FP132" s="380"/>
      <c r="FQ132" s="380"/>
      <c r="FR132" s="380"/>
      <c r="FS132" s="380"/>
      <c r="FT132" s="380"/>
      <c r="FU132" s="380"/>
      <c r="FV132" s="380"/>
      <c r="FW132" s="380"/>
      <c r="FX132" s="380"/>
      <c r="FY132" s="380"/>
      <c r="FZ132" s="380"/>
      <c r="GA132" s="380"/>
      <c r="GB132" s="380"/>
      <c r="GC132" s="380"/>
      <c r="GD132" s="380"/>
      <c r="GE132" s="380"/>
      <c r="GF132" s="380"/>
      <c r="GG132" s="380"/>
      <c r="GH132" s="380"/>
      <c r="GI132" s="380"/>
      <c r="GJ132" s="380"/>
      <c r="GK132" s="380"/>
      <c r="GL132" s="380"/>
      <c r="GM132" s="380"/>
      <c r="GN132" s="380"/>
      <c r="GO132" s="380"/>
      <c r="GP132" s="380"/>
      <c r="GQ132" s="380"/>
      <c r="GR132" s="380"/>
      <c r="GS132" s="380"/>
      <c r="GT132" s="380"/>
      <c r="GU132" s="380"/>
      <c r="GV132" s="380"/>
      <c r="GW132" s="380"/>
      <c r="GX132" s="380"/>
      <c r="GY132" s="380"/>
      <c r="GZ132" s="380"/>
      <c r="HA132" s="380"/>
      <c r="HB132" s="380"/>
      <c r="HC132" s="380"/>
      <c r="HD132" s="380"/>
      <c r="HE132" s="380"/>
      <c r="HF132" s="380"/>
      <c r="HG132" s="380"/>
      <c r="HH132" s="380"/>
    </row>
    <row r="133" spans="1:216">
      <c r="A133" s="103"/>
      <c r="B133" s="377"/>
      <c r="C133" s="377"/>
      <c r="D133" s="377"/>
      <c r="E133" s="377"/>
      <c r="F133" s="377"/>
      <c r="G133" s="377"/>
      <c r="H133" s="377"/>
      <c r="I133" s="377"/>
      <c r="J133" s="377"/>
      <c r="K133" s="377"/>
      <c r="L133" s="377"/>
      <c r="M133" s="378"/>
      <c r="N133" s="378"/>
      <c r="O133" s="378"/>
      <c r="P133" s="378"/>
      <c r="Q133" s="378"/>
      <c r="R133" s="378"/>
      <c r="S133" s="378"/>
      <c r="T133" s="378"/>
      <c r="U133" s="378"/>
      <c r="V133" s="378"/>
      <c r="W133" s="378"/>
      <c r="X133" s="378"/>
      <c r="Y133" s="380"/>
      <c r="Z133" s="409"/>
      <c r="AA133" s="380"/>
      <c r="AB133" s="380"/>
      <c r="AC133" s="380"/>
      <c r="AD133" s="380"/>
      <c r="AE133" s="380"/>
      <c r="AF133" s="380"/>
      <c r="AG133" s="380"/>
      <c r="AH133" s="380"/>
      <c r="AI133" s="380"/>
      <c r="AJ133" s="380"/>
      <c r="AR133" s="380"/>
      <c r="AS133" s="380"/>
      <c r="AT133" s="380"/>
      <c r="AU133" s="380"/>
      <c r="AV133" s="380"/>
      <c r="AW133" s="380"/>
      <c r="AX133" s="380"/>
      <c r="AY133" s="380"/>
      <c r="AZ133" s="380"/>
      <c r="BA133" s="380"/>
      <c r="BB133" s="380"/>
      <c r="BC133" s="380"/>
      <c r="BD133" s="380"/>
      <c r="BE133" s="380"/>
      <c r="BF133" s="380"/>
      <c r="BG133" s="380"/>
      <c r="BH133" s="380"/>
      <c r="BI133" s="380"/>
      <c r="BJ133" s="377"/>
      <c r="CE133" s="380"/>
      <c r="CF133" s="380"/>
      <c r="CG133" s="380"/>
      <c r="EZ133" s="380"/>
      <c r="FA133" s="380"/>
      <c r="FB133" s="380"/>
      <c r="FC133" s="380"/>
      <c r="FD133" s="380"/>
      <c r="FE133" s="380"/>
      <c r="FF133" s="380"/>
      <c r="FG133" s="380"/>
      <c r="FH133" s="380"/>
      <c r="FI133" s="380"/>
      <c r="FJ133" s="380"/>
      <c r="FK133" s="380"/>
      <c r="FL133" s="380"/>
      <c r="FM133" s="380"/>
      <c r="FN133" s="380"/>
      <c r="FO133" s="380"/>
      <c r="FP133" s="380"/>
      <c r="FQ133" s="380"/>
      <c r="FR133" s="380"/>
      <c r="FS133" s="380"/>
      <c r="FT133" s="380"/>
      <c r="FU133" s="380"/>
      <c r="FV133" s="380"/>
      <c r="FW133" s="380"/>
      <c r="FX133" s="380"/>
      <c r="FY133" s="380"/>
      <c r="FZ133" s="380"/>
      <c r="GA133" s="380"/>
      <c r="GB133" s="380"/>
      <c r="GC133" s="380"/>
      <c r="GD133" s="380"/>
      <c r="GE133" s="380"/>
      <c r="GF133" s="380"/>
      <c r="GG133" s="380"/>
      <c r="GH133" s="380"/>
      <c r="GI133" s="380"/>
      <c r="GJ133" s="380"/>
      <c r="GK133" s="380"/>
      <c r="GL133" s="380"/>
      <c r="GM133" s="380"/>
      <c r="GN133" s="380"/>
      <c r="GO133" s="380"/>
      <c r="GP133" s="380"/>
      <c r="GQ133" s="380"/>
      <c r="GR133" s="380"/>
      <c r="GS133" s="380"/>
      <c r="GT133" s="380"/>
      <c r="GU133" s="380"/>
      <c r="GV133" s="380"/>
      <c r="GW133" s="380"/>
      <c r="GX133" s="380"/>
      <c r="GY133" s="380"/>
      <c r="GZ133" s="380"/>
      <c r="HA133" s="380"/>
      <c r="HB133" s="380"/>
      <c r="HC133" s="380"/>
      <c r="HD133" s="380"/>
      <c r="HE133" s="380"/>
      <c r="HF133" s="380"/>
      <c r="HG133" s="380"/>
      <c r="HH133" s="380"/>
    </row>
    <row r="134" spans="1:216">
      <c r="A134" s="103"/>
      <c r="B134" s="377"/>
      <c r="C134" s="377"/>
      <c r="D134" s="377"/>
      <c r="E134" s="377"/>
      <c r="F134" s="377"/>
      <c r="G134" s="377"/>
      <c r="H134" s="377"/>
      <c r="I134" s="377"/>
      <c r="J134" s="377"/>
      <c r="K134" s="377"/>
      <c r="L134" s="377"/>
      <c r="M134" s="378"/>
      <c r="N134" s="378"/>
      <c r="O134" s="378"/>
      <c r="P134" s="378"/>
      <c r="Q134" s="378"/>
      <c r="R134" s="378"/>
      <c r="S134" s="378"/>
      <c r="T134" s="378"/>
      <c r="U134" s="378"/>
      <c r="V134" s="378"/>
      <c r="W134" s="378"/>
      <c r="X134" s="378"/>
      <c r="Y134" s="380"/>
      <c r="Z134" s="409"/>
      <c r="AA134" s="380"/>
      <c r="AB134" s="380"/>
      <c r="AC134" s="380"/>
      <c r="AD134" s="380"/>
      <c r="AE134" s="380"/>
      <c r="AF134" s="380"/>
      <c r="AG134" s="380"/>
      <c r="AH134" s="380"/>
      <c r="AI134" s="380"/>
      <c r="AJ134" s="380"/>
      <c r="AR134" s="380"/>
      <c r="AS134" s="380"/>
      <c r="AT134" s="380"/>
      <c r="AU134" s="380"/>
      <c r="AV134" s="380"/>
      <c r="AW134" s="380"/>
      <c r="AX134" s="380"/>
      <c r="AY134" s="380"/>
      <c r="AZ134" s="380"/>
      <c r="BA134" s="380"/>
      <c r="BB134" s="380"/>
      <c r="BC134" s="380"/>
      <c r="BD134" s="380"/>
      <c r="BE134" s="380"/>
      <c r="BF134" s="380"/>
      <c r="BG134" s="380"/>
      <c r="BH134" s="380"/>
      <c r="BI134" s="380"/>
      <c r="BJ134" s="377"/>
      <c r="CE134" s="380"/>
      <c r="CF134" s="380"/>
      <c r="CG134" s="380"/>
      <c r="EZ134" s="380"/>
      <c r="FA134" s="380"/>
      <c r="FB134" s="380"/>
      <c r="FC134" s="380"/>
      <c r="FD134" s="380"/>
      <c r="FE134" s="380"/>
      <c r="FF134" s="380"/>
      <c r="FG134" s="380"/>
      <c r="FH134" s="380"/>
      <c r="FI134" s="380"/>
      <c r="FJ134" s="380"/>
      <c r="FK134" s="380"/>
      <c r="FL134" s="380"/>
      <c r="FM134" s="380"/>
      <c r="FN134" s="380"/>
      <c r="FO134" s="380"/>
      <c r="FP134" s="380"/>
      <c r="FQ134" s="380"/>
      <c r="FR134" s="380"/>
      <c r="FS134" s="380"/>
      <c r="FT134" s="380"/>
      <c r="FU134" s="380"/>
      <c r="FV134" s="380"/>
      <c r="FW134" s="380"/>
      <c r="FX134" s="380"/>
      <c r="FY134" s="380"/>
      <c r="FZ134" s="380"/>
      <c r="GA134" s="380"/>
      <c r="GB134" s="380"/>
      <c r="GC134" s="380"/>
      <c r="GD134" s="380"/>
      <c r="GE134" s="380"/>
      <c r="GF134" s="380"/>
      <c r="GG134" s="380"/>
      <c r="GH134" s="380"/>
      <c r="GI134" s="380"/>
      <c r="GJ134" s="380"/>
      <c r="GK134" s="380"/>
      <c r="GL134" s="380"/>
      <c r="GM134" s="380"/>
      <c r="GN134" s="380"/>
      <c r="GO134" s="380"/>
      <c r="GP134" s="380"/>
      <c r="GQ134" s="380"/>
      <c r="GR134" s="380"/>
      <c r="GS134" s="380"/>
      <c r="GT134" s="380"/>
      <c r="GU134" s="380"/>
      <c r="GV134" s="380"/>
      <c r="GW134" s="380"/>
      <c r="GX134" s="380"/>
      <c r="GY134" s="380"/>
      <c r="GZ134" s="380"/>
      <c r="HA134" s="380"/>
      <c r="HB134" s="380"/>
      <c r="HC134" s="380"/>
      <c r="HD134" s="380"/>
      <c r="HE134" s="380"/>
      <c r="HF134" s="380"/>
      <c r="HG134" s="380"/>
      <c r="HH134" s="380"/>
    </row>
    <row r="135" spans="1:216">
      <c r="A135" s="103"/>
      <c r="B135" s="377"/>
      <c r="C135" s="377"/>
      <c r="D135" s="377"/>
      <c r="E135" s="377"/>
      <c r="F135" s="377"/>
      <c r="G135" s="377"/>
      <c r="H135" s="377"/>
      <c r="I135" s="377"/>
      <c r="J135" s="377"/>
      <c r="K135" s="377"/>
      <c r="L135" s="377"/>
      <c r="M135" s="378"/>
      <c r="N135" s="378"/>
      <c r="O135" s="378"/>
      <c r="P135" s="378"/>
      <c r="Q135" s="378"/>
      <c r="R135" s="378"/>
      <c r="S135" s="378"/>
      <c r="T135" s="378"/>
      <c r="U135" s="378"/>
      <c r="V135" s="378"/>
      <c r="W135" s="378"/>
      <c r="X135" s="378"/>
      <c r="Y135" s="380"/>
      <c r="Z135" s="409"/>
      <c r="AA135" s="380"/>
      <c r="AB135" s="380"/>
      <c r="AC135" s="380"/>
      <c r="AD135" s="380"/>
      <c r="AE135" s="380"/>
      <c r="AF135" s="380"/>
      <c r="AG135" s="380"/>
      <c r="AH135" s="380"/>
      <c r="AI135" s="380"/>
      <c r="AJ135" s="380"/>
      <c r="AR135" s="380"/>
      <c r="AS135" s="380"/>
      <c r="AT135" s="380"/>
      <c r="AU135" s="380"/>
      <c r="AV135" s="380"/>
      <c r="AW135" s="380"/>
      <c r="AX135" s="380"/>
      <c r="AY135" s="380"/>
      <c r="AZ135" s="380"/>
      <c r="BA135" s="380"/>
      <c r="BB135" s="380"/>
      <c r="BC135" s="380"/>
      <c r="BD135" s="380"/>
      <c r="BE135" s="380"/>
      <c r="BF135" s="380"/>
      <c r="BG135" s="380"/>
      <c r="BH135" s="380"/>
      <c r="BI135" s="380"/>
      <c r="BJ135" s="377"/>
      <c r="CE135" s="380"/>
      <c r="CF135" s="380"/>
      <c r="CG135" s="380"/>
      <c r="EZ135" s="380"/>
      <c r="FA135" s="380"/>
      <c r="FB135" s="380"/>
      <c r="FC135" s="380"/>
      <c r="FD135" s="380"/>
      <c r="FE135" s="380"/>
      <c r="FF135" s="380"/>
      <c r="FG135" s="380"/>
      <c r="FH135" s="380"/>
      <c r="FI135" s="380"/>
      <c r="FJ135" s="380"/>
      <c r="FK135" s="380"/>
      <c r="FL135" s="380"/>
      <c r="FM135" s="380"/>
      <c r="FN135" s="380"/>
      <c r="FO135" s="380"/>
      <c r="FP135" s="380"/>
      <c r="FQ135" s="380"/>
      <c r="FR135" s="380"/>
      <c r="FS135" s="380"/>
      <c r="FT135" s="380"/>
      <c r="FU135" s="380"/>
      <c r="FV135" s="380"/>
      <c r="FW135" s="380"/>
      <c r="FX135" s="380"/>
      <c r="FY135" s="380"/>
      <c r="FZ135" s="380"/>
      <c r="GA135" s="380"/>
      <c r="GB135" s="380"/>
      <c r="GC135" s="380"/>
      <c r="GD135" s="380"/>
      <c r="GE135" s="380"/>
      <c r="GF135" s="380"/>
      <c r="GG135" s="380"/>
      <c r="GH135" s="380"/>
      <c r="GI135" s="380"/>
      <c r="GJ135" s="380"/>
      <c r="GK135" s="380"/>
      <c r="GL135" s="380"/>
      <c r="GM135" s="380"/>
      <c r="GN135" s="380"/>
      <c r="GO135" s="380"/>
      <c r="GP135" s="380"/>
      <c r="GQ135" s="380"/>
      <c r="GR135" s="380"/>
      <c r="GS135" s="380"/>
      <c r="GT135" s="380"/>
      <c r="GU135" s="380"/>
      <c r="GV135" s="380"/>
      <c r="GW135" s="380"/>
      <c r="GX135" s="380"/>
      <c r="GY135" s="380"/>
      <c r="GZ135" s="380"/>
      <c r="HA135" s="380"/>
      <c r="HB135" s="380"/>
      <c r="HC135" s="380"/>
      <c r="HD135" s="380"/>
      <c r="HE135" s="380"/>
      <c r="HF135" s="380"/>
      <c r="HG135" s="380"/>
      <c r="HH135" s="380"/>
    </row>
    <row r="136" spans="1:216">
      <c r="A136" s="103"/>
      <c r="B136" s="377"/>
      <c r="C136" s="377"/>
      <c r="D136" s="377"/>
      <c r="E136" s="377"/>
      <c r="F136" s="377"/>
      <c r="G136" s="377"/>
      <c r="H136" s="377"/>
      <c r="I136" s="377"/>
      <c r="J136" s="377"/>
      <c r="K136" s="377"/>
      <c r="L136" s="377"/>
      <c r="M136" s="378"/>
      <c r="N136" s="378"/>
      <c r="O136" s="378"/>
      <c r="P136" s="378"/>
      <c r="Q136" s="378"/>
      <c r="R136" s="378"/>
      <c r="S136" s="378"/>
      <c r="T136" s="378"/>
      <c r="U136" s="378"/>
      <c r="V136" s="378"/>
      <c r="W136" s="378"/>
      <c r="X136" s="378"/>
      <c r="Y136" s="380"/>
      <c r="Z136" s="409"/>
      <c r="AA136" s="380"/>
      <c r="AB136" s="380"/>
      <c r="AC136" s="380"/>
      <c r="AD136" s="380"/>
      <c r="AE136" s="380"/>
      <c r="AF136" s="380"/>
      <c r="AG136" s="380"/>
      <c r="AH136" s="380"/>
      <c r="AI136" s="380"/>
      <c r="AJ136" s="380"/>
      <c r="AR136" s="380"/>
      <c r="AS136" s="380"/>
      <c r="AT136" s="380"/>
      <c r="AU136" s="380"/>
      <c r="AV136" s="380"/>
      <c r="AW136" s="380"/>
      <c r="AX136" s="380"/>
      <c r="AY136" s="380"/>
      <c r="AZ136" s="380"/>
      <c r="BA136" s="380"/>
      <c r="BB136" s="380"/>
      <c r="BC136" s="380"/>
      <c r="BD136" s="380"/>
      <c r="BE136" s="380"/>
      <c r="BF136" s="380"/>
      <c r="BG136" s="380"/>
      <c r="BH136" s="380"/>
      <c r="BI136" s="380"/>
      <c r="BJ136" s="377"/>
      <c r="CE136" s="380"/>
      <c r="CF136" s="380"/>
      <c r="CG136" s="380"/>
      <c r="EZ136" s="380"/>
      <c r="FA136" s="380"/>
      <c r="FB136" s="380"/>
      <c r="FC136" s="380"/>
      <c r="FD136" s="380"/>
      <c r="FE136" s="380"/>
      <c r="FF136" s="380"/>
      <c r="FG136" s="380"/>
      <c r="FH136" s="380"/>
      <c r="FI136" s="380"/>
      <c r="FJ136" s="380"/>
      <c r="FK136" s="380"/>
      <c r="FL136" s="380"/>
      <c r="FM136" s="380"/>
      <c r="FN136" s="380"/>
      <c r="FO136" s="380"/>
      <c r="FP136" s="380"/>
      <c r="FQ136" s="380"/>
      <c r="FR136" s="380"/>
      <c r="FS136" s="380"/>
      <c r="FT136" s="380"/>
      <c r="FU136" s="380"/>
      <c r="FV136" s="380"/>
      <c r="FW136" s="380"/>
      <c r="FX136" s="380"/>
      <c r="FY136" s="380"/>
      <c r="FZ136" s="380"/>
      <c r="GA136" s="380"/>
      <c r="GB136" s="380"/>
      <c r="GC136" s="380"/>
      <c r="GD136" s="380"/>
      <c r="GE136" s="380"/>
      <c r="GF136" s="380"/>
      <c r="GG136" s="380"/>
      <c r="GH136" s="380"/>
      <c r="GI136" s="380"/>
      <c r="GJ136" s="380"/>
      <c r="GK136" s="380"/>
      <c r="GL136" s="380"/>
      <c r="GM136" s="380"/>
      <c r="GN136" s="380"/>
      <c r="GO136" s="380"/>
      <c r="GP136" s="380"/>
      <c r="GQ136" s="380"/>
      <c r="GR136" s="380"/>
      <c r="GS136" s="380"/>
      <c r="GT136" s="380"/>
      <c r="GU136" s="380"/>
      <c r="GV136" s="380"/>
      <c r="GW136" s="380"/>
      <c r="GX136" s="380"/>
      <c r="GY136" s="380"/>
      <c r="GZ136" s="380"/>
      <c r="HA136" s="380"/>
      <c r="HB136" s="380"/>
      <c r="HC136" s="380"/>
      <c r="HD136" s="380"/>
      <c r="HE136" s="380"/>
      <c r="HF136" s="380"/>
      <c r="HG136" s="380"/>
      <c r="HH136" s="380"/>
    </row>
    <row r="137" spans="1:216">
      <c r="A137" s="103"/>
      <c r="B137" s="377"/>
      <c r="C137" s="377"/>
      <c r="D137" s="377"/>
      <c r="E137" s="377"/>
      <c r="F137" s="377"/>
      <c r="G137" s="377"/>
      <c r="H137" s="377"/>
      <c r="I137" s="377"/>
      <c r="J137" s="377"/>
      <c r="K137" s="377"/>
      <c r="L137" s="377"/>
      <c r="M137" s="378"/>
      <c r="N137" s="378"/>
      <c r="O137" s="378"/>
      <c r="P137" s="378"/>
      <c r="Q137" s="378"/>
      <c r="R137" s="378"/>
      <c r="S137" s="378"/>
      <c r="T137" s="378"/>
      <c r="U137" s="378"/>
      <c r="V137" s="378"/>
      <c r="W137" s="378"/>
      <c r="X137" s="378"/>
      <c r="Y137" s="380"/>
      <c r="Z137" s="409"/>
      <c r="AA137" s="380"/>
      <c r="AB137" s="380"/>
      <c r="AC137" s="380"/>
      <c r="AD137" s="380"/>
      <c r="AE137" s="380"/>
      <c r="AF137" s="380"/>
      <c r="AG137" s="380"/>
      <c r="AH137" s="380"/>
      <c r="AI137" s="380"/>
      <c r="AJ137" s="380"/>
      <c r="AR137" s="380"/>
      <c r="AS137" s="380"/>
      <c r="AT137" s="380"/>
      <c r="AU137" s="380"/>
      <c r="AV137" s="380"/>
      <c r="AW137" s="380"/>
      <c r="AX137" s="380"/>
      <c r="AY137" s="380"/>
      <c r="AZ137" s="380"/>
      <c r="BA137" s="380"/>
      <c r="BB137" s="380"/>
      <c r="BC137" s="380"/>
      <c r="BD137" s="380"/>
      <c r="BE137" s="380"/>
      <c r="BF137" s="380"/>
      <c r="BG137" s="380"/>
      <c r="BH137" s="380"/>
      <c r="BI137" s="380"/>
      <c r="BJ137" s="377"/>
      <c r="CE137" s="380"/>
      <c r="CF137" s="380"/>
      <c r="CG137" s="380"/>
      <c r="EZ137" s="380"/>
      <c r="FA137" s="380"/>
      <c r="FB137" s="380"/>
      <c r="FC137" s="380"/>
      <c r="FD137" s="380"/>
      <c r="FE137" s="380"/>
      <c r="FF137" s="380"/>
      <c r="FG137" s="380"/>
      <c r="FH137" s="380"/>
      <c r="FI137" s="380"/>
      <c r="FJ137" s="380"/>
      <c r="FK137" s="380"/>
      <c r="FL137" s="380"/>
      <c r="FM137" s="380"/>
      <c r="FN137" s="380"/>
      <c r="FO137" s="380"/>
      <c r="FP137" s="380"/>
      <c r="FQ137" s="380"/>
      <c r="FR137" s="380"/>
      <c r="FS137" s="380"/>
      <c r="FT137" s="380"/>
      <c r="FU137" s="380"/>
      <c r="FV137" s="380"/>
      <c r="FW137" s="380"/>
      <c r="FX137" s="380"/>
      <c r="FY137" s="380"/>
      <c r="FZ137" s="380"/>
      <c r="GA137" s="380"/>
      <c r="GB137" s="380"/>
      <c r="GC137" s="380"/>
      <c r="GD137" s="380"/>
      <c r="GE137" s="380"/>
      <c r="GF137" s="380"/>
      <c r="GG137" s="380"/>
      <c r="GH137" s="380"/>
      <c r="GI137" s="380"/>
      <c r="GJ137" s="380"/>
      <c r="GK137" s="380"/>
      <c r="GL137" s="380"/>
      <c r="GM137" s="380"/>
      <c r="GN137" s="380"/>
      <c r="GO137" s="380"/>
      <c r="GP137" s="380"/>
      <c r="GQ137" s="380"/>
      <c r="GR137" s="380"/>
      <c r="GS137" s="380"/>
      <c r="GT137" s="380"/>
      <c r="GU137" s="380"/>
      <c r="GV137" s="380"/>
      <c r="GW137" s="380"/>
      <c r="GX137" s="380"/>
      <c r="GY137" s="380"/>
      <c r="GZ137" s="380"/>
      <c r="HA137" s="380"/>
      <c r="HB137" s="380"/>
      <c r="HC137" s="380"/>
      <c r="HD137" s="380"/>
      <c r="HE137" s="380"/>
      <c r="HF137" s="380"/>
      <c r="HG137" s="380"/>
      <c r="HH137" s="380"/>
    </row>
    <row r="138" spans="1:216">
      <c r="A138" s="103"/>
      <c r="B138" s="377"/>
      <c r="C138" s="377"/>
      <c r="D138" s="377"/>
      <c r="E138" s="377"/>
      <c r="F138" s="377"/>
      <c r="G138" s="377"/>
      <c r="H138" s="377"/>
      <c r="I138" s="377"/>
      <c r="J138" s="377"/>
      <c r="K138" s="377"/>
      <c r="L138" s="377"/>
      <c r="M138" s="378"/>
      <c r="N138" s="378"/>
      <c r="O138" s="378"/>
      <c r="P138" s="378"/>
      <c r="Q138" s="378"/>
      <c r="R138" s="378"/>
      <c r="S138" s="378"/>
      <c r="T138" s="378"/>
      <c r="U138" s="378"/>
      <c r="V138" s="378"/>
      <c r="W138" s="378"/>
      <c r="X138" s="378"/>
      <c r="Y138" s="380"/>
      <c r="Z138" s="409"/>
      <c r="AA138" s="380"/>
      <c r="AB138" s="380"/>
      <c r="AC138" s="380"/>
      <c r="AD138" s="380"/>
      <c r="AE138" s="380"/>
      <c r="AF138" s="380"/>
      <c r="AG138" s="380"/>
      <c r="AH138" s="380"/>
      <c r="AI138" s="380"/>
      <c r="AJ138" s="380"/>
      <c r="AR138" s="380"/>
      <c r="AS138" s="380"/>
      <c r="AT138" s="380"/>
      <c r="AU138" s="380"/>
      <c r="AV138" s="380"/>
      <c r="AW138" s="380"/>
      <c r="AX138" s="380"/>
      <c r="AY138" s="380"/>
      <c r="AZ138" s="380"/>
      <c r="BA138" s="380"/>
      <c r="BB138" s="380"/>
      <c r="BC138" s="380"/>
      <c r="BD138" s="380"/>
      <c r="BE138" s="380"/>
      <c r="BF138" s="380"/>
      <c r="BG138" s="380"/>
      <c r="BH138" s="380"/>
      <c r="BI138" s="380"/>
      <c r="BJ138" s="377"/>
      <c r="CE138" s="380"/>
      <c r="CF138" s="380"/>
      <c r="CG138" s="380"/>
      <c r="EZ138" s="380"/>
      <c r="FA138" s="380"/>
      <c r="FB138" s="380"/>
      <c r="FC138" s="380"/>
      <c r="FD138" s="380"/>
      <c r="FE138" s="380"/>
      <c r="FF138" s="380"/>
      <c r="FG138" s="380"/>
      <c r="FH138" s="380"/>
      <c r="FI138" s="380"/>
      <c r="FJ138" s="380"/>
      <c r="FK138" s="380"/>
      <c r="FL138" s="380"/>
      <c r="FM138" s="380"/>
      <c r="FN138" s="380"/>
      <c r="FO138" s="380"/>
      <c r="FP138" s="380"/>
      <c r="FQ138" s="380"/>
      <c r="FR138" s="380"/>
      <c r="FS138" s="380"/>
      <c r="FT138" s="380"/>
      <c r="FU138" s="380"/>
      <c r="FV138" s="380"/>
      <c r="FW138" s="380"/>
      <c r="FX138" s="380"/>
      <c r="FY138" s="380"/>
      <c r="FZ138" s="380"/>
      <c r="GA138" s="380"/>
      <c r="GB138" s="380"/>
      <c r="GC138" s="380"/>
      <c r="GD138" s="380"/>
      <c r="GE138" s="380"/>
      <c r="GF138" s="380"/>
      <c r="GG138" s="380"/>
      <c r="GH138" s="380"/>
      <c r="GI138" s="380"/>
      <c r="GJ138" s="380"/>
      <c r="GK138" s="380"/>
      <c r="GL138" s="380"/>
      <c r="GM138" s="380"/>
      <c r="GN138" s="380"/>
      <c r="GO138" s="380"/>
      <c r="GP138" s="380"/>
      <c r="GQ138" s="380"/>
      <c r="GR138" s="380"/>
      <c r="GS138" s="380"/>
      <c r="GT138" s="380"/>
      <c r="GU138" s="380"/>
      <c r="GV138" s="380"/>
      <c r="GW138" s="380"/>
      <c r="GX138" s="380"/>
      <c r="GY138" s="380"/>
      <c r="GZ138" s="380"/>
      <c r="HA138" s="380"/>
      <c r="HB138" s="380"/>
      <c r="HC138" s="380"/>
      <c r="HD138" s="380"/>
      <c r="HE138" s="380"/>
      <c r="HF138" s="380"/>
      <c r="HG138" s="380"/>
      <c r="HH138" s="380"/>
    </row>
    <row r="139" spans="1:216">
      <c r="A139" s="103"/>
      <c r="B139" s="377"/>
      <c r="C139" s="377"/>
      <c r="D139" s="377"/>
      <c r="E139" s="377"/>
      <c r="F139" s="377"/>
      <c r="G139" s="377"/>
      <c r="H139" s="377"/>
      <c r="I139" s="377"/>
      <c r="J139" s="377"/>
      <c r="K139" s="377"/>
      <c r="L139" s="377"/>
      <c r="M139" s="378"/>
      <c r="N139" s="378"/>
      <c r="O139" s="378"/>
      <c r="P139" s="378"/>
      <c r="Q139" s="378"/>
      <c r="R139" s="378"/>
      <c r="S139" s="378"/>
      <c r="T139" s="378"/>
      <c r="U139" s="378"/>
      <c r="V139" s="378"/>
      <c r="W139" s="378"/>
      <c r="X139" s="378"/>
      <c r="Y139" s="380"/>
      <c r="Z139" s="409"/>
      <c r="AA139" s="380"/>
      <c r="AB139" s="380"/>
      <c r="AC139" s="380"/>
      <c r="AD139" s="380"/>
      <c r="AE139" s="380"/>
      <c r="AF139" s="380"/>
      <c r="AG139" s="380"/>
      <c r="AH139" s="380"/>
      <c r="AI139" s="380"/>
      <c r="AJ139" s="380"/>
      <c r="AR139" s="380"/>
      <c r="AS139" s="380"/>
      <c r="AT139" s="380"/>
      <c r="AU139" s="380"/>
      <c r="AV139" s="380"/>
      <c r="AW139" s="380"/>
      <c r="AX139" s="380"/>
      <c r="AY139" s="380"/>
      <c r="AZ139" s="380"/>
      <c r="BA139" s="380"/>
      <c r="BB139" s="380"/>
      <c r="BC139" s="380"/>
      <c r="BD139" s="380"/>
      <c r="BE139" s="380"/>
      <c r="BF139" s="380"/>
      <c r="BG139" s="380"/>
      <c r="BH139" s="380"/>
      <c r="BI139" s="380"/>
      <c r="BJ139" s="377"/>
      <c r="CE139" s="380"/>
      <c r="CF139" s="380"/>
      <c r="CG139" s="380"/>
      <c r="EZ139" s="380"/>
      <c r="FA139" s="380"/>
      <c r="FB139" s="380"/>
      <c r="FC139" s="380"/>
      <c r="FD139" s="380"/>
      <c r="FE139" s="380"/>
      <c r="FF139" s="380"/>
      <c r="FG139" s="380"/>
      <c r="FH139" s="380"/>
      <c r="FI139" s="380"/>
      <c r="FJ139" s="380"/>
      <c r="FK139" s="380"/>
      <c r="FL139" s="380"/>
      <c r="FM139" s="380"/>
      <c r="FN139" s="380"/>
      <c r="FO139" s="380"/>
      <c r="FP139" s="380"/>
      <c r="FQ139" s="380"/>
      <c r="FR139" s="380"/>
      <c r="FS139" s="380"/>
      <c r="FT139" s="380"/>
      <c r="FU139" s="380"/>
      <c r="FV139" s="380"/>
      <c r="FW139" s="380"/>
      <c r="FX139" s="380"/>
      <c r="FY139" s="380"/>
      <c r="FZ139" s="380"/>
      <c r="GA139" s="380"/>
      <c r="GB139" s="380"/>
      <c r="GC139" s="380"/>
      <c r="GD139" s="380"/>
      <c r="GE139" s="380"/>
      <c r="GF139" s="380"/>
      <c r="GG139" s="380"/>
      <c r="GH139" s="380"/>
      <c r="GI139" s="380"/>
      <c r="GJ139" s="380"/>
      <c r="GK139" s="380"/>
      <c r="GL139" s="380"/>
      <c r="GM139" s="380"/>
      <c r="GN139" s="380"/>
      <c r="GO139" s="380"/>
      <c r="GP139" s="380"/>
      <c r="GQ139" s="380"/>
      <c r="GR139" s="380"/>
      <c r="GS139" s="380"/>
      <c r="GT139" s="380"/>
      <c r="GU139" s="380"/>
      <c r="GV139" s="380"/>
      <c r="GW139" s="380"/>
      <c r="GX139" s="380"/>
      <c r="GY139" s="380"/>
      <c r="GZ139" s="380"/>
      <c r="HA139" s="380"/>
      <c r="HB139" s="380"/>
      <c r="HC139" s="380"/>
      <c r="HD139" s="380"/>
      <c r="HE139" s="380"/>
      <c r="HF139" s="380"/>
      <c r="HG139" s="380"/>
      <c r="HH139" s="380"/>
    </row>
    <row r="140" spans="1:216">
      <c r="A140" s="103"/>
      <c r="B140" s="377"/>
      <c r="C140" s="377"/>
      <c r="D140" s="377"/>
      <c r="E140" s="377"/>
      <c r="F140" s="377"/>
      <c r="G140" s="377"/>
      <c r="H140" s="377"/>
      <c r="I140" s="377"/>
      <c r="J140" s="377"/>
      <c r="K140" s="377"/>
      <c r="L140" s="377"/>
      <c r="M140" s="378"/>
      <c r="N140" s="378"/>
      <c r="O140" s="378"/>
      <c r="P140" s="378"/>
      <c r="Q140" s="378"/>
      <c r="R140" s="378"/>
      <c r="S140" s="378"/>
      <c r="T140" s="378"/>
      <c r="U140" s="378"/>
      <c r="V140" s="378"/>
      <c r="W140" s="378"/>
      <c r="X140" s="378"/>
      <c r="Y140" s="380"/>
      <c r="Z140" s="409"/>
      <c r="AA140" s="380"/>
      <c r="AB140" s="380"/>
      <c r="AC140" s="380"/>
      <c r="AD140" s="380"/>
      <c r="AE140" s="380"/>
      <c r="AF140" s="380"/>
      <c r="AG140" s="380"/>
      <c r="AH140" s="380"/>
      <c r="AI140" s="380"/>
      <c r="AJ140" s="380"/>
      <c r="AR140" s="380"/>
      <c r="AS140" s="380"/>
      <c r="AT140" s="380"/>
      <c r="AU140" s="380"/>
      <c r="AV140" s="380"/>
      <c r="AW140" s="380"/>
      <c r="AX140" s="380"/>
      <c r="AY140" s="380"/>
      <c r="AZ140" s="380"/>
      <c r="BA140" s="380"/>
      <c r="BB140" s="380"/>
      <c r="BC140" s="380"/>
      <c r="BD140" s="380"/>
      <c r="BE140" s="380"/>
      <c r="BF140" s="380"/>
      <c r="BG140" s="380"/>
      <c r="BH140" s="380"/>
      <c r="BI140" s="380"/>
      <c r="BJ140" s="377"/>
      <c r="CE140" s="380"/>
      <c r="CF140" s="380"/>
      <c r="CG140" s="380"/>
      <c r="EZ140" s="380"/>
      <c r="FA140" s="380"/>
      <c r="FB140" s="380"/>
      <c r="FC140" s="380"/>
      <c r="FD140" s="380"/>
      <c r="FE140" s="380"/>
      <c r="FF140" s="380"/>
      <c r="FG140" s="380"/>
      <c r="FH140" s="380"/>
      <c r="FI140" s="380"/>
      <c r="FJ140" s="380"/>
      <c r="FK140" s="380"/>
      <c r="FL140" s="380"/>
      <c r="FM140" s="380"/>
      <c r="FN140" s="380"/>
      <c r="FO140" s="380"/>
      <c r="FP140" s="380"/>
      <c r="FQ140" s="380"/>
      <c r="FR140" s="380"/>
      <c r="FS140" s="380"/>
      <c r="FT140" s="380"/>
      <c r="FU140" s="380"/>
      <c r="FV140" s="380"/>
      <c r="FW140" s="380"/>
      <c r="FX140" s="380"/>
      <c r="FY140" s="380"/>
      <c r="FZ140" s="380"/>
      <c r="GA140" s="380"/>
      <c r="GB140" s="380"/>
      <c r="GC140" s="380"/>
      <c r="GD140" s="380"/>
      <c r="GE140" s="380"/>
      <c r="GF140" s="380"/>
      <c r="GG140" s="380"/>
      <c r="GH140" s="380"/>
      <c r="GI140" s="380"/>
      <c r="GJ140" s="380"/>
      <c r="GK140" s="380"/>
      <c r="GL140" s="380"/>
      <c r="GM140" s="380"/>
      <c r="GN140" s="380"/>
      <c r="GO140" s="380"/>
      <c r="GP140" s="380"/>
      <c r="GQ140" s="380"/>
      <c r="GR140" s="380"/>
      <c r="GS140" s="380"/>
      <c r="GT140" s="380"/>
      <c r="GU140" s="380"/>
      <c r="GV140" s="380"/>
      <c r="GW140" s="380"/>
      <c r="GX140" s="380"/>
      <c r="GY140" s="380"/>
      <c r="GZ140" s="380"/>
      <c r="HA140" s="380"/>
      <c r="HB140" s="380"/>
      <c r="HC140" s="380"/>
      <c r="HD140" s="380"/>
      <c r="HE140" s="380"/>
      <c r="HF140" s="380"/>
      <c r="HG140" s="380"/>
      <c r="HH140" s="380"/>
    </row>
    <row r="141" spans="1:216">
      <c r="A141" s="103"/>
      <c r="B141" s="377"/>
      <c r="C141" s="377"/>
      <c r="D141" s="377"/>
      <c r="E141" s="377"/>
      <c r="F141" s="377"/>
      <c r="G141" s="377"/>
      <c r="H141" s="377"/>
      <c r="I141" s="377"/>
      <c r="J141" s="377"/>
      <c r="K141" s="377"/>
      <c r="L141" s="377"/>
      <c r="M141" s="378"/>
      <c r="N141" s="378"/>
      <c r="O141" s="378"/>
      <c r="P141" s="378"/>
      <c r="Q141" s="378"/>
      <c r="R141" s="378"/>
      <c r="S141" s="378"/>
      <c r="T141" s="378"/>
      <c r="U141" s="378"/>
      <c r="V141" s="378"/>
      <c r="W141" s="378"/>
      <c r="X141" s="378"/>
      <c r="Y141" s="380"/>
      <c r="Z141" s="409"/>
      <c r="AA141" s="380"/>
      <c r="AB141" s="380"/>
      <c r="AC141" s="380"/>
      <c r="AD141" s="380"/>
      <c r="AE141" s="380"/>
      <c r="AF141" s="380"/>
      <c r="AG141" s="380"/>
      <c r="AH141" s="380"/>
      <c r="AI141" s="380"/>
      <c r="AJ141" s="380"/>
      <c r="AR141" s="380"/>
      <c r="AS141" s="380"/>
      <c r="AT141" s="380"/>
      <c r="AU141" s="380"/>
      <c r="AV141" s="380"/>
      <c r="AW141" s="380"/>
      <c r="AX141" s="380"/>
      <c r="AY141" s="380"/>
      <c r="AZ141" s="380"/>
      <c r="BA141" s="380"/>
      <c r="BB141" s="380"/>
      <c r="BC141" s="380"/>
      <c r="BD141" s="380"/>
      <c r="BE141" s="380"/>
      <c r="BF141" s="380"/>
      <c r="BG141" s="380"/>
      <c r="BH141" s="380"/>
      <c r="BI141" s="380"/>
      <c r="BJ141" s="377"/>
      <c r="CE141" s="380"/>
      <c r="CF141" s="380"/>
      <c r="CG141" s="380"/>
      <c r="EZ141" s="380"/>
      <c r="FA141" s="380"/>
      <c r="FB141" s="380"/>
      <c r="FC141" s="380"/>
      <c r="FD141" s="380"/>
      <c r="FE141" s="380"/>
      <c r="FF141" s="380"/>
      <c r="FG141" s="380"/>
      <c r="FH141" s="380"/>
      <c r="FI141" s="380"/>
      <c r="FJ141" s="380"/>
      <c r="FK141" s="380"/>
      <c r="FL141" s="380"/>
      <c r="FM141" s="380"/>
      <c r="FN141" s="380"/>
      <c r="FO141" s="380"/>
      <c r="FP141" s="380"/>
      <c r="FQ141" s="380"/>
      <c r="FR141" s="380"/>
      <c r="FS141" s="380"/>
      <c r="FT141" s="380"/>
      <c r="FU141" s="380"/>
      <c r="FV141" s="380"/>
      <c r="FW141" s="380"/>
      <c r="FX141" s="380"/>
      <c r="FY141" s="380"/>
      <c r="FZ141" s="380"/>
      <c r="GA141" s="380"/>
      <c r="GB141" s="380"/>
      <c r="GC141" s="380"/>
      <c r="GD141" s="380"/>
      <c r="GE141" s="380"/>
      <c r="GF141" s="380"/>
      <c r="GG141" s="380"/>
      <c r="GH141" s="380"/>
      <c r="GI141" s="380"/>
      <c r="GJ141" s="380"/>
      <c r="GK141" s="380"/>
      <c r="GL141" s="380"/>
      <c r="GM141" s="380"/>
      <c r="GN141" s="380"/>
      <c r="GO141" s="380"/>
      <c r="GP141" s="380"/>
      <c r="GQ141" s="380"/>
      <c r="GR141" s="380"/>
      <c r="GS141" s="380"/>
      <c r="GT141" s="380"/>
      <c r="GU141" s="380"/>
      <c r="GV141" s="380"/>
      <c r="GW141" s="380"/>
      <c r="GX141" s="380"/>
      <c r="GY141" s="380"/>
      <c r="GZ141" s="380"/>
      <c r="HA141" s="380"/>
      <c r="HB141" s="380"/>
      <c r="HC141" s="380"/>
      <c r="HD141" s="380"/>
      <c r="HE141" s="380"/>
      <c r="HF141" s="380"/>
      <c r="HG141" s="380"/>
      <c r="HH141" s="380"/>
    </row>
    <row r="142" spans="1:216">
      <c r="A142" s="103"/>
      <c r="B142" s="377"/>
      <c r="C142" s="377"/>
      <c r="D142" s="377"/>
      <c r="E142" s="377"/>
      <c r="F142" s="377"/>
      <c r="G142" s="377"/>
      <c r="H142" s="377"/>
      <c r="I142" s="377"/>
      <c r="J142" s="377"/>
      <c r="K142" s="377"/>
      <c r="L142" s="377"/>
      <c r="M142" s="378"/>
      <c r="N142" s="378"/>
      <c r="O142" s="378"/>
      <c r="P142" s="378"/>
      <c r="Q142" s="378"/>
      <c r="R142" s="378"/>
      <c r="S142" s="378"/>
      <c r="T142" s="378"/>
      <c r="U142" s="378"/>
      <c r="V142" s="378"/>
      <c r="W142" s="378"/>
      <c r="X142" s="378"/>
      <c r="Y142" s="380"/>
      <c r="Z142" s="409"/>
      <c r="AA142" s="380"/>
      <c r="AB142" s="380"/>
      <c r="AC142" s="380"/>
      <c r="AD142" s="380"/>
      <c r="AE142" s="380"/>
      <c r="AF142" s="380"/>
      <c r="AG142" s="380"/>
      <c r="AH142" s="380"/>
      <c r="AI142" s="380"/>
      <c r="AJ142" s="380"/>
      <c r="AR142" s="380"/>
      <c r="AS142" s="380"/>
      <c r="AT142" s="380"/>
      <c r="AU142" s="380"/>
      <c r="AV142" s="380"/>
      <c r="AW142" s="380"/>
      <c r="AX142" s="380"/>
      <c r="AY142" s="380"/>
      <c r="AZ142" s="380"/>
      <c r="BA142" s="380"/>
      <c r="BB142" s="380"/>
      <c r="BC142" s="380"/>
      <c r="BD142" s="380"/>
      <c r="BE142" s="380"/>
      <c r="BF142" s="380"/>
      <c r="BG142" s="380"/>
      <c r="BH142" s="380"/>
      <c r="BI142" s="380"/>
      <c r="BJ142" s="377"/>
      <c r="CE142" s="380"/>
      <c r="CF142" s="380"/>
      <c r="CG142" s="380"/>
      <c r="EZ142" s="380"/>
      <c r="FA142" s="380"/>
      <c r="FB142" s="380"/>
      <c r="FC142" s="380"/>
      <c r="FD142" s="380"/>
      <c r="FE142" s="380"/>
      <c r="FF142" s="380"/>
      <c r="FG142" s="380"/>
      <c r="FH142" s="380"/>
      <c r="FI142" s="380"/>
      <c r="FJ142" s="380"/>
      <c r="FK142" s="380"/>
      <c r="FL142" s="380"/>
      <c r="FM142" s="380"/>
      <c r="FN142" s="380"/>
      <c r="FO142" s="380"/>
      <c r="FP142" s="380"/>
      <c r="FQ142" s="380"/>
      <c r="FR142" s="380"/>
      <c r="FS142" s="380"/>
      <c r="FT142" s="380"/>
      <c r="FU142" s="380"/>
      <c r="FV142" s="380"/>
      <c r="FW142" s="380"/>
      <c r="FX142" s="380"/>
      <c r="FY142" s="380"/>
      <c r="FZ142" s="380"/>
      <c r="GA142" s="380"/>
      <c r="GB142" s="380"/>
      <c r="GC142" s="380"/>
      <c r="GD142" s="380"/>
      <c r="GE142" s="380"/>
      <c r="GF142" s="380"/>
      <c r="GG142" s="380"/>
      <c r="GH142" s="380"/>
      <c r="GI142" s="380"/>
      <c r="GJ142" s="380"/>
      <c r="GK142" s="380"/>
      <c r="GL142" s="380"/>
      <c r="GM142" s="380"/>
      <c r="GN142" s="380"/>
      <c r="GO142" s="380"/>
      <c r="GP142" s="380"/>
      <c r="GQ142" s="380"/>
      <c r="GR142" s="380"/>
      <c r="GS142" s="380"/>
      <c r="GT142" s="380"/>
      <c r="GU142" s="380"/>
      <c r="GV142" s="380"/>
      <c r="GW142" s="380"/>
      <c r="GX142" s="380"/>
      <c r="GY142" s="380"/>
      <c r="GZ142" s="380"/>
      <c r="HA142" s="380"/>
      <c r="HB142" s="380"/>
      <c r="HC142" s="380"/>
      <c r="HD142" s="380"/>
      <c r="HE142" s="380"/>
      <c r="HF142" s="380"/>
      <c r="HG142" s="380"/>
      <c r="HH142" s="380"/>
    </row>
    <row r="143" spans="1:216">
      <c r="A143" s="103"/>
      <c r="B143" s="377"/>
      <c r="C143" s="377"/>
      <c r="D143" s="377"/>
      <c r="E143" s="377"/>
      <c r="F143" s="377"/>
      <c r="G143" s="377"/>
      <c r="H143" s="377"/>
      <c r="I143" s="377"/>
      <c r="J143" s="377"/>
      <c r="K143" s="377"/>
      <c r="L143" s="377"/>
      <c r="M143" s="378"/>
      <c r="N143" s="378"/>
      <c r="O143" s="378"/>
      <c r="P143" s="378"/>
      <c r="Q143" s="378"/>
      <c r="R143" s="378"/>
      <c r="S143" s="378"/>
      <c r="T143" s="378"/>
      <c r="U143" s="378"/>
      <c r="V143" s="378"/>
      <c r="W143" s="378"/>
      <c r="X143" s="378"/>
      <c r="Y143" s="380"/>
      <c r="Z143" s="409"/>
      <c r="AA143" s="380"/>
      <c r="AB143" s="380"/>
      <c r="AC143" s="380"/>
      <c r="AD143" s="380"/>
      <c r="AE143" s="380"/>
      <c r="AF143" s="380"/>
      <c r="AG143" s="380"/>
      <c r="AH143" s="380"/>
      <c r="AI143" s="380"/>
      <c r="AJ143" s="380"/>
      <c r="AR143" s="380"/>
      <c r="AS143" s="380"/>
      <c r="AT143" s="380"/>
      <c r="AU143" s="380"/>
      <c r="AV143" s="380"/>
      <c r="AW143" s="380"/>
      <c r="AX143" s="380"/>
      <c r="AY143" s="380"/>
      <c r="AZ143" s="380"/>
      <c r="BA143" s="380"/>
      <c r="BB143" s="380"/>
      <c r="BC143" s="380"/>
      <c r="BD143" s="380"/>
      <c r="BE143" s="380"/>
      <c r="BF143" s="380"/>
      <c r="BG143" s="380"/>
      <c r="BH143" s="380"/>
      <c r="BI143" s="380"/>
      <c r="BJ143" s="377"/>
      <c r="CE143" s="380"/>
      <c r="CF143" s="380"/>
      <c r="CG143" s="380"/>
      <c r="EZ143" s="380"/>
      <c r="FA143" s="380"/>
      <c r="FB143" s="380"/>
      <c r="FC143" s="380"/>
      <c r="FD143" s="380"/>
      <c r="FE143" s="380"/>
      <c r="FF143" s="380"/>
      <c r="FG143" s="380"/>
      <c r="FH143" s="380"/>
      <c r="FI143" s="380"/>
      <c r="FJ143" s="380"/>
      <c r="FK143" s="380"/>
      <c r="FL143" s="380"/>
      <c r="FM143" s="380"/>
      <c r="FN143" s="380"/>
      <c r="FO143" s="380"/>
      <c r="FP143" s="380"/>
      <c r="FQ143" s="380"/>
      <c r="FR143" s="380"/>
      <c r="FS143" s="380"/>
      <c r="FT143" s="380"/>
      <c r="FU143" s="380"/>
      <c r="FV143" s="380"/>
      <c r="FW143" s="380"/>
      <c r="FX143" s="380"/>
      <c r="FY143" s="380"/>
      <c r="FZ143" s="380"/>
      <c r="GA143" s="380"/>
      <c r="GB143" s="380"/>
      <c r="GC143" s="380"/>
      <c r="GD143" s="380"/>
      <c r="GE143" s="380"/>
      <c r="GF143" s="380"/>
      <c r="GG143" s="380"/>
      <c r="GH143" s="380"/>
      <c r="GI143" s="380"/>
      <c r="GJ143" s="380"/>
      <c r="GK143" s="380"/>
      <c r="GL143" s="380"/>
      <c r="GM143" s="380"/>
      <c r="GN143" s="380"/>
      <c r="GO143" s="380"/>
      <c r="GP143" s="380"/>
      <c r="GQ143" s="380"/>
      <c r="GR143" s="380"/>
      <c r="GS143" s="380"/>
      <c r="GT143" s="380"/>
      <c r="GU143" s="380"/>
      <c r="GV143" s="380"/>
      <c r="GW143" s="380"/>
      <c r="GX143" s="380"/>
      <c r="GY143" s="380"/>
      <c r="GZ143" s="380"/>
      <c r="HA143" s="380"/>
      <c r="HB143" s="380"/>
      <c r="HC143" s="380"/>
      <c r="HD143" s="380"/>
      <c r="HE143" s="380"/>
      <c r="HF143" s="380"/>
      <c r="HG143" s="380"/>
      <c r="HH143" s="380"/>
    </row>
    <row r="144" spans="1:216">
      <c r="A144" s="103"/>
      <c r="B144" s="377"/>
      <c r="C144" s="377"/>
      <c r="D144" s="377"/>
      <c r="E144" s="377"/>
      <c r="F144" s="377"/>
      <c r="G144" s="377"/>
      <c r="H144" s="377"/>
      <c r="I144" s="377"/>
      <c r="J144" s="377"/>
      <c r="K144" s="377"/>
      <c r="L144" s="377"/>
      <c r="M144" s="378"/>
      <c r="N144" s="378"/>
      <c r="O144" s="378"/>
      <c r="P144" s="378"/>
      <c r="Q144" s="378"/>
      <c r="R144" s="378"/>
      <c r="S144" s="378"/>
      <c r="T144" s="378"/>
      <c r="U144" s="378"/>
      <c r="V144" s="378"/>
      <c r="W144" s="378"/>
      <c r="X144" s="378"/>
      <c r="Y144" s="380"/>
      <c r="Z144" s="409"/>
      <c r="AA144" s="380"/>
      <c r="AB144" s="380"/>
      <c r="AC144" s="380"/>
      <c r="AD144" s="380"/>
      <c r="AE144" s="380"/>
      <c r="AF144" s="380"/>
      <c r="AG144" s="380"/>
      <c r="AH144" s="380"/>
      <c r="AI144" s="380"/>
      <c r="AJ144" s="380"/>
      <c r="AR144" s="380"/>
      <c r="AS144" s="380"/>
      <c r="AT144" s="380"/>
      <c r="AU144" s="380"/>
      <c r="AV144" s="380"/>
      <c r="AW144" s="380"/>
      <c r="AX144" s="380"/>
      <c r="AY144" s="380"/>
      <c r="AZ144" s="380"/>
      <c r="BA144" s="380"/>
      <c r="BB144" s="380"/>
      <c r="BC144" s="380"/>
      <c r="BD144" s="380"/>
      <c r="BE144" s="380"/>
      <c r="BF144" s="380"/>
      <c r="BG144" s="380"/>
      <c r="BH144" s="380"/>
      <c r="BI144" s="380"/>
      <c r="BJ144" s="377"/>
      <c r="CE144" s="380"/>
      <c r="CF144" s="380"/>
      <c r="CG144" s="380"/>
      <c r="EZ144" s="380"/>
      <c r="FA144" s="380"/>
      <c r="FB144" s="380"/>
      <c r="FC144" s="380"/>
      <c r="FD144" s="380"/>
      <c r="FE144" s="380"/>
      <c r="FF144" s="380"/>
      <c r="FG144" s="380"/>
      <c r="FH144" s="380"/>
      <c r="FI144" s="380"/>
      <c r="FJ144" s="380"/>
      <c r="FK144" s="380"/>
      <c r="FL144" s="380"/>
      <c r="FM144" s="380"/>
      <c r="FN144" s="380"/>
      <c r="FO144" s="380"/>
      <c r="FP144" s="380"/>
      <c r="FQ144" s="380"/>
      <c r="FR144" s="380"/>
      <c r="FS144" s="380"/>
      <c r="FT144" s="380"/>
      <c r="FU144" s="380"/>
      <c r="FV144" s="380"/>
      <c r="FW144" s="380"/>
      <c r="FX144" s="380"/>
      <c r="FY144" s="380"/>
      <c r="FZ144" s="380"/>
      <c r="GA144" s="380"/>
      <c r="GB144" s="380"/>
      <c r="GC144" s="380"/>
      <c r="GD144" s="380"/>
      <c r="GE144" s="380"/>
      <c r="GF144" s="380"/>
      <c r="GG144" s="380"/>
      <c r="GH144" s="380"/>
      <c r="GI144" s="380"/>
      <c r="GJ144" s="380"/>
      <c r="GK144" s="380"/>
      <c r="GL144" s="380"/>
      <c r="GM144" s="380"/>
      <c r="GN144" s="380"/>
      <c r="GO144" s="380"/>
      <c r="GP144" s="380"/>
      <c r="GQ144" s="380"/>
      <c r="GR144" s="380"/>
      <c r="GS144" s="380"/>
      <c r="GT144" s="380"/>
      <c r="GU144" s="380"/>
      <c r="GV144" s="380"/>
      <c r="GW144" s="380"/>
      <c r="GX144" s="380"/>
      <c r="GY144" s="380"/>
      <c r="GZ144" s="380"/>
      <c r="HA144" s="380"/>
      <c r="HB144" s="380"/>
      <c r="HC144" s="380"/>
      <c r="HD144" s="380"/>
      <c r="HE144" s="380"/>
      <c r="HF144" s="380"/>
      <c r="HG144" s="380"/>
      <c r="HH144" s="380"/>
    </row>
    <row r="145" spans="1:216">
      <c r="A145" s="103"/>
      <c r="B145" s="377"/>
      <c r="C145" s="377"/>
      <c r="D145" s="377"/>
      <c r="E145" s="377"/>
      <c r="F145" s="377"/>
      <c r="G145" s="377"/>
      <c r="H145" s="377"/>
      <c r="I145" s="377"/>
      <c r="J145" s="377"/>
      <c r="K145" s="377"/>
      <c r="L145" s="377"/>
      <c r="M145" s="378"/>
      <c r="N145" s="378"/>
      <c r="O145" s="378"/>
      <c r="P145" s="378"/>
      <c r="Q145" s="378"/>
      <c r="R145" s="378"/>
      <c r="S145" s="378"/>
      <c r="T145" s="378"/>
      <c r="U145" s="378"/>
      <c r="V145" s="378"/>
      <c r="W145" s="378"/>
      <c r="X145" s="378"/>
      <c r="Y145" s="380"/>
      <c r="Z145" s="409"/>
      <c r="AA145" s="380"/>
      <c r="AB145" s="380"/>
      <c r="AC145" s="380"/>
      <c r="AD145" s="380"/>
      <c r="AE145" s="380"/>
      <c r="AF145" s="380"/>
      <c r="AG145" s="380"/>
      <c r="AH145" s="380"/>
      <c r="AI145" s="380"/>
      <c r="AJ145" s="380"/>
      <c r="AR145" s="380"/>
      <c r="AS145" s="380"/>
      <c r="AT145" s="380"/>
      <c r="AU145" s="380"/>
      <c r="AV145" s="380"/>
      <c r="AW145" s="380"/>
      <c r="AX145" s="380"/>
      <c r="AY145" s="380"/>
      <c r="AZ145" s="380"/>
      <c r="BA145" s="380"/>
      <c r="BB145" s="380"/>
      <c r="BC145" s="380"/>
      <c r="BD145" s="380"/>
      <c r="BE145" s="380"/>
      <c r="BF145" s="380"/>
      <c r="BG145" s="380"/>
      <c r="BH145" s="380"/>
      <c r="BI145" s="380"/>
      <c r="BJ145" s="377"/>
      <c r="CE145" s="380"/>
      <c r="CF145" s="380"/>
      <c r="CG145" s="380"/>
      <c r="EZ145" s="380"/>
      <c r="FA145" s="380"/>
      <c r="FB145" s="380"/>
      <c r="FC145" s="380"/>
      <c r="FD145" s="380"/>
      <c r="FE145" s="380"/>
      <c r="FF145" s="380"/>
      <c r="FG145" s="380"/>
      <c r="FH145" s="380"/>
      <c r="FI145" s="380"/>
      <c r="FJ145" s="380"/>
      <c r="FK145" s="380"/>
      <c r="FL145" s="380"/>
      <c r="FM145" s="380"/>
      <c r="FN145" s="380"/>
      <c r="FO145" s="380"/>
      <c r="FP145" s="380"/>
      <c r="FQ145" s="380"/>
      <c r="FR145" s="380"/>
      <c r="FS145" s="380"/>
      <c r="FT145" s="380"/>
      <c r="FU145" s="380"/>
      <c r="FV145" s="380"/>
      <c r="FW145" s="380"/>
      <c r="FX145" s="380"/>
      <c r="FY145" s="380"/>
      <c r="FZ145" s="380"/>
      <c r="GA145" s="380"/>
      <c r="GB145" s="380"/>
      <c r="GC145" s="380"/>
      <c r="GD145" s="380"/>
      <c r="GE145" s="380"/>
      <c r="GF145" s="380"/>
      <c r="GG145" s="380"/>
      <c r="GH145" s="380"/>
      <c r="GI145" s="380"/>
      <c r="GJ145" s="380"/>
      <c r="GK145" s="380"/>
      <c r="GL145" s="380"/>
      <c r="GM145" s="380"/>
      <c r="GN145" s="380"/>
      <c r="GO145" s="380"/>
      <c r="GP145" s="380"/>
      <c r="GQ145" s="380"/>
      <c r="GR145" s="380"/>
      <c r="GS145" s="380"/>
      <c r="GT145" s="380"/>
      <c r="GU145" s="380"/>
      <c r="GV145" s="380"/>
      <c r="GW145" s="380"/>
      <c r="GX145" s="380"/>
      <c r="GY145" s="380"/>
      <c r="GZ145" s="380"/>
      <c r="HA145" s="380"/>
      <c r="HB145" s="380"/>
      <c r="HC145" s="380"/>
      <c r="HD145" s="380"/>
      <c r="HE145" s="380"/>
      <c r="HF145" s="380"/>
      <c r="HG145" s="380"/>
      <c r="HH145" s="380"/>
    </row>
    <row r="146" spans="1:216">
      <c r="A146" s="103"/>
      <c r="B146" s="377"/>
      <c r="C146" s="377"/>
      <c r="D146" s="377"/>
      <c r="E146" s="377"/>
      <c r="F146" s="377"/>
      <c r="G146" s="377"/>
      <c r="H146" s="377"/>
      <c r="I146" s="377"/>
      <c r="J146" s="377"/>
      <c r="K146" s="377"/>
      <c r="L146" s="377"/>
      <c r="M146" s="378"/>
      <c r="N146" s="378"/>
      <c r="O146" s="378"/>
      <c r="P146" s="378"/>
      <c r="Q146" s="378"/>
      <c r="R146" s="378"/>
      <c r="S146" s="378"/>
      <c r="T146" s="378"/>
      <c r="U146" s="378"/>
      <c r="V146" s="378"/>
      <c r="W146" s="378"/>
      <c r="X146" s="378"/>
      <c r="Y146" s="380"/>
      <c r="Z146" s="409"/>
      <c r="AA146" s="380"/>
      <c r="AB146" s="380"/>
      <c r="AC146" s="380"/>
      <c r="AD146" s="380"/>
      <c r="AE146" s="380"/>
      <c r="AF146" s="380"/>
      <c r="AG146" s="380"/>
      <c r="AH146" s="380"/>
      <c r="AI146" s="380"/>
      <c r="AJ146" s="380"/>
      <c r="AR146" s="380"/>
      <c r="AS146" s="380"/>
      <c r="AT146" s="380"/>
      <c r="AU146" s="380"/>
      <c r="AV146" s="380"/>
      <c r="AW146" s="380"/>
      <c r="AX146" s="380"/>
      <c r="AY146" s="380"/>
      <c r="AZ146" s="380"/>
      <c r="BA146" s="380"/>
      <c r="BB146" s="380"/>
      <c r="BC146" s="380"/>
      <c r="BD146" s="380"/>
      <c r="BE146" s="380"/>
      <c r="BF146" s="380"/>
      <c r="BG146" s="380"/>
      <c r="BH146" s="380"/>
      <c r="BI146" s="380"/>
      <c r="BJ146" s="377"/>
      <c r="CE146" s="380"/>
      <c r="CF146" s="380"/>
      <c r="CG146" s="380"/>
      <c r="EZ146" s="380"/>
      <c r="FA146" s="380"/>
      <c r="FB146" s="380"/>
      <c r="FC146" s="380"/>
      <c r="FD146" s="380"/>
      <c r="FE146" s="380"/>
      <c r="FF146" s="380"/>
      <c r="FG146" s="380"/>
      <c r="FH146" s="380"/>
      <c r="FI146" s="380"/>
      <c r="FJ146" s="380"/>
      <c r="FK146" s="380"/>
      <c r="FL146" s="380"/>
      <c r="FM146" s="380"/>
      <c r="FN146" s="380"/>
      <c r="FO146" s="380"/>
      <c r="FP146" s="380"/>
      <c r="FQ146" s="380"/>
      <c r="FR146" s="380"/>
      <c r="FS146" s="380"/>
      <c r="FT146" s="380"/>
      <c r="FU146" s="380"/>
      <c r="FV146" s="380"/>
      <c r="FW146" s="380"/>
      <c r="FX146" s="380"/>
      <c r="FY146" s="380"/>
      <c r="FZ146" s="380"/>
      <c r="GA146" s="380"/>
      <c r="GB146" s="380"/>
      <c r="GC146" s="380"/>
      <c r="GD146" s="380"/>
      <c r="GE146" s="380"/>
      <c r="GF146" s="380"/>
      <c r="GG146" s="380"/>
      <c r="GH146" s="380"/>
      <c r="GI146" s="380"/>
      <c r="GJ146" s="380"/>
      <c r="GK146" s="380"/>
      <c r="GL146" s="380"/>
      <c r="GM146" s="380"/>
      <c r="GN146" s="380"/>
      <c r="GO146" s="380"/>
      <c r="GP146" s="380"/>
      <c r="GQ146" s="380"/>
      <c r="GR146" s="380"/>
      <c r="GS146" s="380"/>
      <c r="GT146" s="380"/>
      <c r="GU146" s="380"/>
      <c r="GV146" s="380"/>
      <c r="GW146" s="380"/>
      <c r="GX146" s="380"/>
      <c r="GY146" s="380"/>
      <c r="GZ146" s="380"/>
      <c r="HA146" s="380"/>
      <c r="HB146" s="380"/>
      <c r="HC146" s="380"/>
      <c r="HD146" s="380"/>
      <c r="HE146" s="380"/>
      <c r="HF146" s="380"/>
      <c r="HG146" s="380"/>
      <c r="HH146" s="380"/>
    </row>
    <row r="147" spans="1:216">
      <c r="A147" s="103"/>
      <c r="B147" s="377"/>
      <c r="C147" s="377"/>
      <c r="D147" s="377"/>
      <c r="E147" s="377"/>
      <c r="F147" s="377"/>
      <c r="G147" s="377"/>
      <c r="H147" s="377"/>
      <c r="I147" s="377"/>
      <c r="J147" s="377"/>
      <c r="K147" s="377"/>
      <c r="L147" s="377"/>
      <c r="M147" s="378"/>
      <c r="N147" s="378"/>
      <c r="O147" s="378"/>
      <c r="P147" s="378"/>
      <c r="Q147" s="378"/>
      <c r="R147" s="378"/>
      <c r="S147" s="378"/>
      <c r="T147" s="378"/>
      <c r="U147" s="378"/>
      <c r="V147" s="378"/>
      <c r="W147" s="378"/>
      <c r="X147" s="378"/>
      <c r="Y147" s="380"/>
      <c r="Z147" s="409"/>
      <c r="AA147" s="380"/>
      <c r="AB147" s="380"/>
      <c r="AC147" s="380"/>
      <c r="AD147" s="380"/>
      <c r="AE147" s="380"/>
      <c r="AF147" s="380"/>
      <c r="AG147" s="380"/>
      <c r="AH147" s="380"/>
      <c r="AI147" s="380"/>
      <c r="AJ147" s="380"/>
      <c r="AR147" s="380"/>
      <c r="AS147" s="380"/>
      <c r="AT147" s="380"/>
      <c r="AU147" s="380"/>
      <c r="AV147" s="380"/>
      <c r="AW147" s="380"/>
      <c r="AX147" s="380"/>
      <c r="AY147" s="380"/>
      <c r="AZ147" s="380"/>
      <c r="BA147" s="380"/>
      <c r="BB147" s="380"/>
      <c r="BC147" s="380"/>
      <c r="BD147" s="380"/>
      <c r="BE147" s="380"/>
      <c r="BF147" s="380"/>
      <c r="BG147" s="380"/>
      <c r="BH147" s="380"/>
      <c r="BI147" s="380"/>
      <c r="BJ147" s="377"/>
      <c r="CE147" s="380"/>
      <c r="CF147" s="380"/>
      <c r="CG147" s="380"/>
      <c r="EZ147" s="380"/>
      <c r="FA147" s="380"/>
      <c r="FB147" s="380"/>
      <c r="FC147" s="380"/>
      <c r="FD147" s="380"/>
      <c r="FE147" s="380"/>
      <c r="FF147" s="380"/>
      <c r="FG147" s="380"/>
      <c r="FH147" s="380"/>
      <c r="FI147" s="380"/>
      <c r="FJ147" s="380"/>
      <c r="FK147" s="380"/>
      <c r="FL147" s="380"/>
      <c r="FM147" s="380"/>
      <c r="FN147" s="380"/>
      <c r="FO147" s="380"/>
      <c r="FP147" s="380"/>
      <c r="FQ147" s="380"/>
      <c r="FR147" s="380"/>
      <c r="FS147" s="380"/>
      <c r="FT147" s="380"/>
      <c r="FU147" s="380"/>
      <c r="FV147" s="380"/>
      <c r="FW147" s="380"/>
      <c r="FX147" s="380"/>
      <c r="FY147" s="380"/>
      <c r="FZ147" s="380"/>
      <c r="GA147" s="380"/>
      <c r="GB147" s="380"/>
      <c r="GC147" s="380"/>
      <c r="GD147" s="380"/>
      <c r="GE147" s="380"/>
      <c r="GF147" s="380"/>
      <c r="GG147" s="380"/>
      <c r="GH147" s="380"/>
      <c r="GI147" s="380"/>
      <c r="GJ147" s="380"/>
      <c r="GK147" s="380"/>
      <c r="GL147" s="380"/>
      <c r="GM147" s="380"/>
      <c r="GN147" s="380"/>
      <c r="GO147" s="380"/>
      <c r="GP147" s="380"/>
      <c r="GQ147" s="380"/>
      <c r="GR147" s="380"/>
      <c r="GS147" s="380"/>
      <c r="GT147" s="380"/>
      <c r="GU147" s="380"/>
      <c r="GV147" s="380"/>
      <c r="GW147" s="380"/>
      <c r="GX147" s="380"/>
      <c r="GY147" s="380"/>
      <c r="GZ147" s="380"/>
      <c r="HA147" s="380"/>
      <c r="HB147" s="380"/>
      <c r="HC147" s="380"/>
      <c r="HD147" s="380"/>
      <c r="HE147" s="380"/>
      <c r="HF147" s="380"/>
      <c r="HG147" s="380"/>
      <c r="HH147" s="380"/>
    </row>
    <row r="148" spans="1:216">
      <c r="A148" s="103"/>
      <c r="B148" s="377"/>
      <c r="C148" s="377"/>
      <c r="D148" s="377"/>
      <c r="E148" s="377"/>
      <c r="F148" s="377"/>
      <c r="G148" s="377"/>
      <c r="H148" s="377"/>
      <c r="I148" s="377"/>
      <c r="J148" s="377"/>
      <c r="K148" s="377"/>
      <c r="L148" s="377"/>
      <c r="M148" s="378"/>
      <c r="N148" s="378"/>
      <c r="O148" s="378"/>
      <c r="P148" s="378"/>
      <c r="Q148" s="378"/>
      <c r="R148" s="378"/>
      <c r="S148" s="378"/>
      <c r="T148" s="378"/>
      <c r="U148" s="378"/>
      <c r="V148" s="378"/>
      <c r="W148" s="378"/>
      <c r="X148" s="378"/>
      <c r="Y148" s="380"/>
      <c r="Z148" s="409"/>
      <c r="AA148" s="380"/>
      <c r="AB148" s="380"/>
      <c r="AC148" s="380"/>
      <c r="AD148" s="380"/>
      <c r="AE148" s="380"/>
      <c r="AF148" s="380"/>
      <c r="AG148" s="380"/>
      <c r="AH148" s="380"/>
      <c r="AI148" s="380"/>
      <c r="AJ148" s="380"/>
      <c r="AR148" s="380"/>
      <c r="AS148" s="380"/>
      <c r="AT148" s="380"/>
      <c r="AU148" s="380"/>
      <c r="AV148" s="380"/>
      <c r="AW148" s="380"/>
      <c r="AX148" s="380"/>
      <c r="AY148" s="380"/>
      <c r="AZ148" s="380"/>
      <c r="BA148" s="380"/>
      <c r="BB148" s="380"/>
      <c r="BC148" s="380"/>
      <c r="BD148" s="380"/>
      <c r="BE148" s="380"/>
      <c r="BF148" s="380"/>
      <c r="BG148" s="380"/>
      <c r="BH148" s="380"/>
      <c r="BI148" s="380"/>
      <c r="BJ148" s="377"/>
      <c r="CE148" s="380"/>
      <c r="CF148" s="380"/>
      <c r="CG148" s="380"/>
      <c r="EZ148" s="380"/>
      <c r="FA148" s="380"/>
      <c r="FB148" s="380"/>
      <c r="FC148" s="380"/>
      <c r="FD148" s="380"/>
      <c r="FE148" s="380"/>
      <c r="FF148" s="380"/>
      <c r="FG148" s="380"/>
      <c r="FH148" s="380"/>
      <c r="FI148" s="380"/>
      <c r="FJ148" s="380"/>
      <c r="FK148" s="380"/>
      <c r="FL148" s="380"/>
      <c r="FM148" s="380"/>
      <c r="FN148" s="380"/>
      <c r="FO148" s="380"/>
      <c r="FP148" s="380"/>
      <c r="FQ148" s="380"/>
      <c r="FR148" s="380"/>
      <c r="FS148" s="380"/>
      <c r="FT148" s="380"/>
      <c r="FU148" s="380"/>
      <c r="FV148" s="380"/>
      <c r="FW148" s="380"/>
      <c r="FX148" s="380"/>
      <c r="FY148" s="380"/>
      <c r="FZ148" s="380"/>
      <c r="GA148" s="380"/>
      <c r="GB148" s="380"/>
      <c r="GC148" s="380"/>
      <c r="GD148" s="380"/>
      <c r="GE148" s="380"/>
      <c r="GF148" s="380"/>
      <c r="GG148" s="380"/>
      <c r="GH148" s="380"/>
      <c r="GI148" s="380"/>
      <c r="GJ148" s="380"/>
      <c r="GK148" s="380"/>
      <c r="GL148" s="380"/>
      <c r="GM148" s="380"/>
      <c r="GN148" s="380"/>
      <c r="GO148" s="380"/>
      <c r="GP148" s="380"/>
      <c r="GQ148" s="380"/>
      <c r="GR148" s="380"/>
      <c r="GS148" s="380"/>
      <c r="GT148" s="380"/>
      <c r="GU148" s="380"/>
      <c r="GV148" s="380"/>
      <c r="GW148" s="380"/>
      <c r="GX148" s="380"/>
      <c r="GY148" s="380"/>
      <c r="GZ148" s="380"/>
      <c r="HA148" s="380"/>
      <c r="HB148" s="380"/>
      <c r="HC148" s="380"/>
      <c r="HD148" s="380"/>
      <c r="HE148" s="380"/>
      <c r="HF148" s="380"/>
      <c r="HG148" s="380"/>
      <c r="HH148" s="380"/>
    </row>
    <row r="149" spans="1:216">
      <c r="A149" s="103"/>
      <c r="B149" s="377"/>
      <c r="C149" s="377"/>
      <c r="D149" s="377"/>
      <c r="E149" s="377"/>
      <c r="F149" s="377"/>
      <c r="G149" s="377"/>
      <c r="H149" s="377"/>
      <c r="I149" s="377"/>
      <c r="J149" s="377"/>
      <c r="K149" s="377"/>
      <c r="L149" s="377"/>
      <c r="M149" s="378"/>
      <c r="N149" s="378"/>
      <c r="O149" s="378"/>
      <c r="P149" s="378"/>
      <c r="Q149" s="378"/>
      <c r="R149" s="378"/>
      <c r="S149" s="378"/>
      <c r="T149" s="378"/>
      <c r="U149" s="378"/>
      <c r="V149" s="378"/>
      <c r="W149" s="378"/>
      <c r="X149" s="378"/>
      <c r="Y149" s="380"/>
      <c r="Z149" s="409"/>
      <c r="AA149" s="380"/>
      <c r="AB149" s="380"/>
      <c r="AC149" s="380"/>
      <c r="AD149" s="380"/>
      <c r="AE149" s="380"/>
      <c r="AF149" s="380"/>
      <c r="AG149" s="380"/>
      <c r="AH149" s="380"/>
      <c r="AI149" s="380"/>
      <c r="AJ149" s="380"/>
      <c r="AR149" s="380"/>
      <c r="AS149" s="380"/>
      <c r="AT149" s="380"/>
      <c r="AU149" s="380"/>
      <c r="AV149" s="380"/>
      <c r="AW149" s="380"/>
      <c r="AX149" s="380"/>
      <c r="AY149" s="380"/>
      <c r="AZ149" s="380"/>
      <c r="BA149" s="380"/>
      <c r="BB149" s="380"/>
      <c r="BC149" s="380"/>
      <c r="BD149" s="380"/>
      <c r="BE149" s="380"/>
      <c r="BF149" s="380"/>
      <c r="BG149" s="380"/>
      <c r="BH149" s="380"/>
      <c r="BI149" s="380"/>
      <c r="BJ149" s="377"/>
      <c r="CE149" s="380"/>
      <c r="CF149" s="380"/>
      <c r="CG149" s="380"/>
      <c r="EZ149" s="380"/>
      <c r="FA149" s="380"/>
      <c r="FB149" s="380"/>
      <c r="FC149" s="380"/>
      <c r="FD149" s="380"/>
      <c r="FE149" s="380"/>
      <c r="FF149" s="380"/>
      <c r="FG149" s="380"/>
      <c r="FH149" s="380"/>
      <c r="FI149" s="380"/>
      <c r="FJ149" s="380"/>
      <c r="FK149" s="380"/>
      <c r="FL149" s="380"/>
      <c r="FM149" s="380"/>
      <c r="FN149" s="380"/>
      <c r="FO149" s="380"/>
      <c r="FP149" s="380"/>
      <c r="FQ149" s="380"/>
      <c r="FR149" s="380"/>
      <c r="FS149" s="380"/>
      <c r="FT149" s="380"/>
      <c r="FU149" s="380"/>
      <c r="FV149" s="380"/>
      <c r="FW149" s="380"/>
      <c r="FX149" s="380"/>
      <c r="FY149" s="380"/>
      <c r="FZ149" s="380"/>
      <c r="GA149" s="380"/>
      <c r="GB149" s="380"/>
      <c r="GC149" s="380"/>
      <c r="GD149" s="380"/>
      <c r="GE149" s="380"/>
      <c r="GF149" s="380"/>
      <c r="GG149" s="380"/>
      <c r="GH149" s="380"/>
      <c r="GI149" s="380"/>
      <c r="GJ149" s="380"/>
      <c r="GK149" s="380"/>
      <c r="GL149" s="380"/>
      <c r="GM149" s="380"/>
      <c r="GN149" s="380"/>
      <c r="GO149" s="380"/>
      <c r="GP149" s="380"/>
      <c r="GQ149" s="380"/>
      <c r="GR149" s="380"/>
      <c r="GS149" s="380"/>
      <c r="GT149" s="380"/>
      <c r="GU149" s="380"/>
      <c r="GV149" s="380"/>
      <c r="GW149" s="380"/>
      <c r="GX149" s="380"/>
      <c r="GY149" s="380"/>
      <c r="GZ149" s="380"/>
      <c r="HA149" s="380"/>
      <c r="HB149" s="380"/>
      <c r="HC149" s="380"/>
      <c r="HD149" s="380"/>
      <c r="HE149" s="380"/>
      <c r="HF149" s="380"/>
      <c r="HG149" s="380"/>
      <c r="HH149" s="380"/>
    </row>
    <row r="150" spans="1:216">
      <c r="A150" s="103"/>
      <c r="B150" s="377"/>
      <c r="C150" s="377"/>
      <c r="D150" s="377"/>
      <c r="E150" s="377"/>
      <c r="F150" s="377"/>
      <c r="G150" s="377"/>
      <c r="H150" s="377"/>
      <c r="I150" s="377"/>
      <c r="J150" s="377"/>
      <c r="K150" s="377"/>
      <c r="L150" s="377"/>
      <c r="M150" s="378"/>
      <c r="N150" s="378"/>
      <c r="O150" s="378"/>
      <c r="P150" s="378"/>
      <c r="Q150" s="378"/>
      <c r="R150" s="378"/>
      <c r="S150" s="378"/>
      <c r="T150" s="378"/>
      <c r="U150" s="378"/>
      <c r="V150" s="378"/>
      <c r="W150" s="378"/>
      <c r="X150" s="378"/>
      <c r="Y150" s="380"/>
      <c r="Z150" s="409"/>
      <c r="AA150" s="380"/>
      <c r="AB150" s="380"/>
      <c r="AC150" s="380"/>
      <c r="AD150" s="380"/>
      <c r="AE150" s="380"/>
      <c r="AF150" s="380"/>
      <c r="AG150" s="380"/>
      <c r="AH150" s="380"/>
      <c r="AI150" s="380"/>
      <c r="AJ150" s="380"/>
      <c r="AR150" s="380"/>
      <c r="AS150" s="380"/>
      <c r="AT150" s="380"/>
      <c r="AU150" s="380"/>
      <c r="AV150" s="380"/>
      <c r="AW150" s="380"/>
      <c r="AX150" s="380"/>
      <c r="AY150" s="380"/>
      <c r="AZ150" s="380"/>
      <c r="BA150" s="380"/>
      <c r="BB150" s="380"/>
      <c r="BC150" s="380"/>
      <c r="BD150" s="380"/>
      <c r="BE150" s="380"/>
      <c r="BF150" s="380"/>
      <c r="BG150" s="380"/>
      <c r="BH150" s="380"/>
      <c r="BI150" s="380"/>
      <c r="BJ150" s="377"/>
      <c r="CE150" s="380"/>
      <c r="CF150" s="380"/>
      <c r="CG150" s="380"/>
      <c r="EZ150" s="380"/>
      <c r="FA150" s="380"/>
      <c r="FB150" s="380"/>
      <c r="FC150" s="380"/>
      <c r="FD150" s="380"/>
      <c r="FE150" s="380"/>
      <c r="FF150" s="380"/>
      <c r="FG150" s="380"/>
      <c r="FH150" s="380"/>
      <c r="FI150" s="380"/>
      <c r="FJ150" s="380"/>
      <c r="FK150" s="380"/>
      <c r="FL150" s="380"/>
      <c r="FM150" s="380"/>
      <c r="FN150" s="380"/>
      <c r="FO150" s="380"/>
      <c r="FP150" s="380"/>
      <c r="FQ150" s="380"/>
      <c r="FR150" s="380"/>
      <c r="FS150" s="380"/>
      <c r="FT150" s="380"/>
      <c r="FU150" s="380"/>
      <c r="FV150" s="380"/>
      <c r="FW150" s="380"/>
      <c r="FX150" s="380"/>
      <c r="FY150" s="380"/>
      <c r="FZ150" s="380"/>
      <c r="GA150" s="380"/>
      <c r="GB150" s="380"/>
      <c r="GC150" s="380"/>
      <c r="GD150" s="380"/>
      <c r="GE150" s="380"/>
      <c r="GF150" s="380"/>
      <c r="GG150" s="380"/>
      <c r="GH150" s="380"/>
      <c r="GI150" s="380"/>
      <c r="GJ150" s="380"/>
      <c r="GK150" s="380"/>
      <c r="GL150" s="380"/>
      <c r="GM150" s="380"/>
      <c r="GN150" s="380"/>
      <c r="GO150" s="380"/>
      <c r="GP150" s="380"/>
      <c r="GQ150" s="380"/>
      <c r="GR150" s="380"/>
      <c r="GS150" s="380"/>
      <c r="GT150" s="380"/>
      <c r="GU150" s="380"/>
      <c r="GV150" s="380"/>
      <c r="GW150" s="380"/>
      <c r="GX150" s="380"/>
      <c r="GY150" s="380"/>
      <c r="GZ150" s="380"/>
      <c r="HA150" s="380"/>
      <c r="HB150" s="380"/>
      <c r="HC150" s="380"/>
      <c r="HD150" s="380"/>
      <c r="HE150" s="380"/>
      <c r="HF150" s="380"/>
      <c r="HG150" s="380"/>
      <c r="HH150" s="380"/>
    </row>
    <row r="151" spans="1:216">
      <c r="A151" s="103"/>
      <c r="B151" s="377"/>
      <c r="C151" s="377"/>
      <c r="D151" s="377"/>
      <c r="E151" s="377"/>
      <c r="F151" s="377"/>
      <c r="G151" s="377"/>
      <c r="H151" s="377"/>
      <c r="I151" s="377"/>
      <c r="J151" s="377"/>
      <c r="K151" s="377"/>
      <c r="L151" s="377"/>
      <c r="M151" s="378"/>
      <c r="N151" s="378"/>
      <c r="O151" s="378"/>
      <c r="P151" s="378"/>
      <c r="Q151" s="378"/>
      <c r="R151" s="378"/>
      <c r="S151" s="378"/>
      <c r="T151" s="378"/>
      <c r="U151" s="378"/>
      <c r="V151" s="378"/>
      <c r="W151" s="378"/>
      <c r="X151" s="378"/>
      <c r="Y151" s="380"/>
      <c r="Z151" s="409"/>
      <c r="AA151" s="380"/>
      <c r="AB151" s="380"/>
      <c r="AC151" s="380"/>
      <c r="AD151" s="380"/>
      <c r="AE151" s="380"/>
      <c r="AF151" s="380"/>
      <c r="AG151" s="380"/>
      <c r="AH151" s="380"/>
      <c r="AI151" s="380"/>
      <c r="AJ151" s="380"/>
      <c r="AR151" s="380"/>
      <c r="AS151" s="380"/>
      <c r="AT151" s="380"/>
      <c r="AU151" s="380"/>
      <c r="AV151" s="380"/>
      <c r="AW151" s="380"/>
      <c r="AX151" s="380"/>
      <c r="AY151" s="380"/>
      <c r="AZ151" s="380"/>
      <c r="BA151" s="380"/>
      <c r="BB151" s="380"/>
      <c r="BC151" s="380"/>
      <c r="BD151" s="380"/>
      <c r="BE151" s="380"/>
      <c r="BF151" s="380"/>
      <c r="BG151" s="380"/>
      <c r="BH151" s="380"/>
      <c r="BI151" s="380"/>
      <c r="BJ151" s="377"/>
      <c r="CE151" s="380"/>
      <c r="CF151" s="380"/>
      <c r="CG151" s="380"/>
      <c r="EZ151" s="380"/>
      <c r="FA151" s="380"/>
      <c r="FB151" s="380"/>
      <c r="FC151" s="380"/>
      <c r="FD151" s="380"/>
      <c r="FE151" s="380"/>
      <c r="FF151" s="380"/>
      <c r="FG151" s="380"/>
      <c r="FH151" s="380"/>
      <c r="FI151" s="380"/>
      <c r="FJ151" s="380"/>
      <c r="FK151" s="380"/>
      <c r="FL151" s="380"/>
      <c r="FM151" s="380"/>
      <c r="FN151" s="380"/>
      <c r="FO151" s="380"/>
      <c r="FP151" s="380"/>
      <c r="FQ151" s="380"/>
      <c r="FR151" s="380"/>
      <c r="FS151" s="380"/>
      <c r="FT151" s="380"/>
      <c r="FU151" s="380"/>
      <c r="FV151" s="380"/>
      <c r="FW151" s="380"/>
      <c r="FX151" s="380"/>
      <c r="FY151" s="380"/>
      <c r="FZ151" s="380"/>
      <c r="GA151" s="380"/>
      <c r="GB151" s="380"/>
      <c r="GC151" s="380"/>
      <c r="GD151" s="380"/>
      <c r="GE151" s="380"/>
      <c r="GF151" s="380"/>
      <c r="GG151" s="380"/>
      <c r="GH151" s="380"/>
      <c r="GI151" s="380"/>
      <c r="GJ151" s="380"/>
      <c r="GK151" s="380"/>
      <c r="GL151" s="380"/>
      <c r="GM151" s="380"/>
      <c r="GN151" s="380"/>
      <c r="GO151" s="380"/>
      <c r="GP151" s="380"/>
      <c r="GQ151" s="380"/>
      <c r="GR151" s="380"/>
      <c r="GS151" s="380"/>
      <c r="GT151" s="380"/>
      <c r="GU151" s="380"/>
      <c r="GV151" s="380"/>
      <c r="GW151" s="380"/>
      <c r="GX151" s="380"/>
      <c r="GY151" s="380"/>
      <c r="GZ151" s="380"/>
      <c r="HA151" s="380"/>
      <c r="HB151" s="380"/>
      <c r="HC151" s="380"/>
      <c r="HD151" s="380"/>
      <c r="HE151" s="380"/>
      <c r="HF151" s="380"/>
      <c r="HG151" s="380"/>
      <c r="HH151" s="380"/>
    </row>
    <row r="152" spans="1:216">
      <c r="A152" s="103"/>
      <c r="B152" s="377"/>
      <c r="C152" s="377"/>
      <c r="D152" s="377"/>
      <c r="E152" s="377"/>
      <c r="F152" s="377"/>
      <c r="G152" s="377"/>
      <c r="H152" s="377"/>
      <c r="I152" s="377"/>
      <c r="J152" s="377"/>
      <c r="K152" s="377"/>
      <c r="L152" s="377"/>
      <c r="M152" s="378"/>
      <c r="N152" s="378"/>
      <c r="O152" s="378"/>
      <c r="P152" s="378"/>
      <c r="Q152" s="378"/>
      <c r="R152" s="378"/>
      <c r="S152" s="378"/>
      <c r="T152" s="378"/>
      <c r="U152" s="378"/>
      <c r="V152" s="378"/>
      <c r="W152" s="378"/>
      <c r="X152" s="378"/>
      <c r="Y152" s="380"/>
      <c r="Z152" s="409"/>
      <c r="AA152" s="380"/>
      <c r="AB152" s="380"/>
      <c r="AC152" s="380"/>
      <c r="AD152" s="380"/>
      <c r="AE152" s="380"/>
      <c r="AF152" s="380"/>
      <c r="AG152" s="380"/>
      <c r="AH152" s="380"/>
      <c r="AI152" s="380"/>
      <c r="AJ152" s="380"/>
      <c r="AR152" s="380"/>
      <c r="AS152" s="380"/>
      <c r="AT152" s="380"/>
      <c r="AU152" s="380"/>
      <c r="AV152" s="380"/>
      <c r="AW152" s="380"/>
      <c r="AX152" s="380"/>
      <c r="AY152" s="380"/>
      <c r="AZ152" s="380"/>
      <c r="BA152" s="380"/>
      <c r="BB152" s="380"/>
      <c r="BC152" s="380"/>
      <c r="BD152" s="380"/>
      <c r="BE152" s="380"/>
      <c r="BF152" s="380"/>
      <c r="BG152" s="380"/>
      <c r="BH152" s="380"/>
      <c r="BI152" s="380"/>
      <c r="BJ152" s="377"/>
      <c r="CE152" s="380"/>
      <c r="CF152" s="380"/>
      <c r="CG152" s="380"/>
      <c r="EZ152" s="380"/>
      <c r="FA152" s="380"/>
      <c r="FB152" s="380"/>
      <c r="FC152" s="380"/>
      <c r="FD152" s="380"/>
      <c r="FE152" s="380"/>
      <c r="FF152" s="380"/>
      <c r="FG152" s="380"/>
      <c r="FH152" s="380"/>
      <c r="FI152" s="380"/>
      <c r="FJ152" s="380"/>
      <c r="FK152" s="380"/>
      <c r="FL152" s="380"/>
      <c r="FM152" s="380"/>
      <c r="FN152" s="380"/>
      <c r="FO152" s="380"/>
      <c r="FP152" s="380"/>
      <c r="FQ152" s="380"/>
      <c r="FR152" s="380"/>
      <c r="FS152" s="380"/>
      <c r="FT152" s="380"/>
      <c r="FU152" s="380"/>
      <c r="FV152" s="380"/>
      <c r="FW152" s="380"/>
      <c r="FX152" s="380"/>
      <c r="FY152" s="380"/>
      <c r="FZ152" s="380"/>
      <c r="GA152" s="380"/>
      <c r="GB152" s="380"/>
      <c r="GC152" s="380"/>
      <c r="GD152" s="380"/>
      <c r="GE152" s="380"/>
      <c r="GF152" s="380"/>
      <c r="GG152" s="380"/>
      <c r="GH152" s="380"/>
      <c r="GI152" s="380"/>
      <c r="GJ152" s="380"/>
      <c r="GK152" s="380"/>
      <c r="GL152" s="380"/>
      <c r="GM152" s="380"/>
      <c r="GN152" s="380"/>
      <c r="GO152" s="380"/>
      <c r="GP152" s="380"/>
      <c r="GQ152" s="380"/>
      <c r="GR152" s="380"/>
      <c r="GS152" s="380"/>
      <c r="GT152" s="380"/>
      <c r="GU152" s="380"/>
      <c r="GV152" s="380"/>
      <c r="GW152" s="380"/>
      <c r="GX152" s="380"/>
      <c r="GY152" s="380"/>
      <c r="GZ152" s="380"/>
      <c r="HA152" s="380"/>
      <c r="HB152" s="380"/>
      <c r="HC152" s="380"/>
      <c r="HD152" s="380"/>
      <c r="HE152" s="380"/>
      <c r="HF152" s="380"/>
      <c r="HG152" s="380"/>
      <c r="HH152" s="380"/>
    </row>
    <row r="153" spans="1:216">
      <c r="A153" s="103"/>
      <c r="B153" s="377"/>
      <c r="C153" s="377"/>
      <c r="D153" s="377"/>
      <c r="E153" s="377"/>
      <c r="F153" s="377"/>
      <c r="G153" s="377"/>
      <c r="H153" s="377"/>
      <c r="I153" s="377"/>
      <c r="J153" s="377"/>
      <c r="K153" s="377"/>
      <c r="L153" s="377"/>
      <c r="M153" s="378"/>
      <c r="N153" s="378"/>
      <c r="O153" s="378"/>
      <c r="P153" s="378"/>
      <c r="Q153" s="378"/>
      <c r="R153" s="378"/>
      <c r="S153" s="378"/>
      <c r="T153" s="378"/>
      <c r="U153" s="378"/>
      <c r="V153" s="378"/>
      <c r="W153" s="378"/>
      <c r="X153" s="378"/>
      <c r="Y153" s="380"/>
      <c r="Z153" s="409"/>
      <c r="AA153" s="380"/>
      <c r="AB153" s="380"/>
      <c r="AC153" s="380"/>
      <c r="AD153" s="380"/>
      <c r="AE153" s="380"/>
      <c r="AF153" s="380"/>
      <c r="AG153" s="380"/>
      <c r="AH153" s="380"/>
      <c r="AI153" s="380"/>
      <c r="AJ153" s="380"/>
      <c r="AR153" s="380"/>
      <c r="AS153" s="380"/>
      <c r="AT153" s="380"/>
      <c r="AU153" s="380"/>
      <c r="AV153" s="380"/>
      <c r="AW153" s="380"/>
      <c r="AX153" s="380"/>
      <c r="AY153" s="380"/>
      <c r="AZ153" s="380"/>
      <c r="BA153" s="380"/>
      <c r="BB153" s="380"/>
      <c r="BC153" s="380"/>
      <c r="BD153" s="380"/>
      <c r="BE153" s="380"/>
      <c r="BF153" s="380"/>
      <c r="BG153" s="380"/>
      <c r="BH153" s="380"/>
      <c r="BI153" s="380"/>
      <c r="BJ153" s="377"/>
      <c r="CE153" s="380"/>
      <c r="CF153" s="380"/>
      <c r="CG153" s="380"/>
      <c r="EZ153" s="380"/>
      <c r="FA153" s="380"/>
      <c r="FB153" s="380"/>
      <c r="FC153" s="380"/>
      <c r="FD153" s="380"/>
      <c r="FE153" s="380"/>
      <c r="FF153" s="380"/>
      <c r="FG153" s="380"/>
      <c r="FH153" s="380"/>
      <c r="FI153" s="380"/>
      <c r="FJ153" s="380"/>
      <c r="FK153" s="380"/>
      <c r="FL153" s="380"/>
      <c r="FM153" s="380"/>
      <c r="FN153" s="380"/>
      <c r="FO153" s="380"/>
      <c r="FP153" s="380"/>
      <c r="FQ153" s="380"/>
      <c r="FR153" s="380"/>
      <c r="FS153" s="380"/>
      <c r="FT153" s="380"/>
      <c r="FU153" s="380"/>
      <c r="FV153" s="380"/>
      <c r="FW153" s="380"/>
      <c r="FX153" s="380"/>
      <c r="FY153" s="380"/>
      <c r="FZ153" s="380"/>
      <c r="GA153" s="380"/>
      <c r="GB153" s="380"/>
      <c r="GC153" s="380"/>
      <c r="GD153" s="380"/>
      <c r="GE153" s="380"/>
      <c r="GF153" s="380"/>
      <c r="GG153" s="380"/>
      <c r="GH153" s="380"/>
      <c r="GI153" s="380"/>
      <c r="GJ153" s="380"/>
      <c r="GK153" s="380"/>
      <c r="GL153" s="380"/>
      <c r="GM153" s="380"/>
      <c r="GN153" s="380"/>
      <c r="GO153" s="380"/>
      <c r="GP153" s="380"/>
      <c r="GQ153" s="380"/>
      <c r="GR153" s="380"/>
      <c r="GS153" s="380"/>
      <c r="GT153" s="380"/>
      <c r="GU153" s="380"/>
      <c r="GV153" s="380"/>
      <c r="GW153" s="380"/>
      <c r="GX153" s="380"/>
      <c r="GY153" s="380"/>
      <c r="GZ153" s="380"/>
      <c r="HA153" s="380"/>
      <c r="HB153" s="380"/>
      <c r="HC153" s="380"/>
      <c r="HD153" s="380"/>
      <c r="HE153" s="380"/>
      <c r="HF153" s="380"/>
      <c r="HG153" s="380"/>
      <c r="HH153" s="380"/>
    </row>
    <row r="154" spans="1:216">
      <c r="A154" s="103"/>
      <c r="B154" s="377"/>
      <c r="C154" s="377"/>
      <c r="D154" s="377"/>
      <c r="E154" s="377"/>
      <c r="F154" s="377"/>
      <c r="G154" s="377"/>
      <c r="H154" s="377"/>
      <c r="I154" s="377"/>
      <c r="J154" s="377"/>
      <c r="K154" s="377"/>
      <c r="L154" s="377"/>
      <c r="M154" s="378"/>
      <c r="N154" s="378"/>
      <c r="O154" s="378"/>
      <c r="P154" s="378"/>
      <c r="Q154" s="378"/>
      <c r="R154" s="378"/>
      <c r="S154" s="378"/>
      <c r="T154" s="378"/>
      <c r="U154" s="378"/>
      <c r="V154" s="378"/>
      <c r="W154" s="378"/>
      <c r="X154" s="378"/>
      <c r="Y154" s="380"/>
      <c r="Z154" s="409"/>
      <c r="AA154" s="380"/>
      <c r="AB154" s="380"/>
      <c r="AC154" s="380"/>
      <c r="AD154" s="380"/>
      <c r="AE154" s="380"/>
      <c r="AF154" s="380"/>
      <c r="AG154" s="380"/>
      <c r="AH154" s="380"/>
      <c r="AI154" s="380"/>
      <c r="AJ154" s="380"/>
      <c r="AR154" s="380"/>
      <c r="AS154" s="380"/>
      <c r="AT154" s="380"/>
      <c r="AU154" s="380"/>
      <c r="AV154" s="380"/>
      <c r="AW154" s="380"/>
      <c r="AX154" s="380"/>
      <c r="AY154" s="380"/>
      <c r="AZ154" s="380"/>
      <c r="BA154" s="380"/>
      <c r="BB154" s="380"/>
      <c r="BC154" s="380"/>
      <c r="BD154" s="380"/>
      <c r="BE154" s="380"/>
      <c r="BF154" s="380"/>
      <c r="BG154" s="380"/>
      <c r="BH154" s="380"/>
      <c r="BI154" s="380"/>
      <c r="BJ154" s="377"/>
      <c r="CE154" s="380"/>
      <c r="CF154" s="380"/>
      <c r="CG154" s="380"/>
      <c r="EZ154" s="380"/>
      <c r="FA154" s="380"/>
      <c r="FB154" s="380"/>
      <c r="FC154" s="380"/>
      <c r="FD154" s="380"/>
      <c r="FE154" s="380"/>
      <c r="FF154" s="380"/>
      <c r="FG154" s="380"/>
      <c r="FH154" s="380"/>
      <c r="FI154" s="380"/>
      <c r="FJ154" s="380"/>
      <c r="FK154" s="380"/>
      <c r="FL154" s="380"/>
      <c r="FM154" s="380"/>
      <c r="FN154" s="380"/>
      <c r="FO154" s="380"/>
      <c r="FP154" s="380"/>
      <c r="FQ154" s="380"/>
      <c r="FR154" s="380"/>
      <c r="FS154" s="380"/>
      <c r="FT154" s="380"/>
      <c r="FU154" s="380"/>
      <c r="FV154" s="380"/>
      <c r="FW154" s="380"/>
      <c r="FX154" s="380"/>
      <c r="FY154" s="380"/>
      <c r="FZ154" s="380"/>
      <c r="GA154" s="380"/>
      <c r="GB154" s="380"/>
      <c r="GC154" s="380"/>
      <c r="GD154" s="380"/>
      <c r="GE154" s="380"/>
      <c r="GF154" s="380"/>
      <c r="GG154" s="380"/>
      <c r="GH154" s="380"/>
      <c r="GI154" s="380"/>
      <c r="GJ154" s="380"/>
      <c r="GK154" s="380"/>
      <c r="GL154" s="380"/>
      <c r="GM154" s="380"/>
      <c r="GN154" s="380"/>
      <c r="GO154" s="380"/>
      <c r="GP154" s="380"/>
      <c r="GQ154" s="380"/>
      <c r="GR154" s="380"/>
      <c r="GS154" s="380"/>
      <c r="GT154" s="380"/>
      <c r="GU154" s="380"/>
      <c r="GV154" s="380"/>
      <c r="GW154" s="380"/>
      <c r="GX154" s="380"/>
      <c r="GY154" s="380"/>
      <c r="GZ154" s="380"/>
      <c r="HA154" s="380"/>
      <c r="HB154" s="380"/>
      <c r="HC154" s="380"/>
      <c r="HD154" s="380"/>
      <c r="HE154" s="380"/>
      <c r="HF154" s="380"/>
      <c r="HG154" s="380"/>
      <c r="HH154" s="380"/>
    </row>
    <row r="155" spans="1:216">
      <c r="A155" s="103"/>
      <c r="B155" s="377"/>
      <c r="C155" s="377"/>
      <c r="D155" s="377"/>
      <c r="E155" s="377"/>
      <c r="F155" s="377"/>
      <c r="G155" s="377"/>
      <c r="H155" s="377"/>
      <c r="I155" s="377"/>
      <c r="J155" s="377"/>
      <c r="K155" s="377"/>
      <c r="L155" s="377"/>
      <c r="M155" s="378"/>
      <c r="N155" s="378"/>
      <c r="O155" s="378"/>
      <c r="P155" s="378"/>
      <c r="Q155" s="378"/>
      <c r="R155" s="378"/>
      <c r="S155" s="378"/>
      <c r="T155" s="378"/>
      <c r="U155" s="378"/>
      <c r="V155" s="378"/>
      <c r="W155" s="378"/>
      <c r="X155" s="378"/>
      <c r="Y155" s="380"/>
      <c r="Z155" s="409"/>
      <c r="AA155" s="380"/>
      <c r="AB155" s="380"/>
      <c r="AC155" s="380"/>
      <c r="AD155" s="380"/>
      <c r="AE155" s="380"/>
      <c r="AF155" s="380"/>
      <c r="AG155" s="380"/>
      <c r="AH155" s="380"/>
      <c r="AI155" s="380"/>
      <c r="AJ155" s="380"/>
      <c r="AR155" s="380"/>
      <c r="AS155" s="380"/>
      <c r="AT155" s="380"/>
      <c r="AU155" s="380"/>
      <c r="AV155" s="380"/>
      <c r="AW155" s="380"/>
      <c r="AX155" s="380"/>
      <c r="AY155" s="380"/>
      <c r="AZ155" s="380"/>
      <c r="BA155" s="380"/>
      <c r="BB155" s="380"/>
      <c r="BC155" s="380"/>
      <c r="BD155" s="380"/>
      <c r="BE155" s="380"/>
      <c r="BF155" s="380"/>
      <c r="BG155" s="380"/>
      <c r="BH155" s="380"/>
      <c r="BI155" s="380"/>
      <c r="BJ155" s="377"/>
      <c r="CE155" s="380"/>
      <c r="CF155" s="380"/>
      <c r="CG155" s="380"/>
      <c r="EZ155" s="380"/>
      <c r="FA155" s="380"/>
      <c r="FB155" s="380"/>
      <c r="FC155" s="380"/>
      <c r="FD155" s="380"/>
      <c r="FE155" s="380"/>
      <c r="FF155" s="380"/>
      <c r="FG155" s="380"/>
      <c r="FH155" s="380"/>
      <c r="FI155" s="380"/>
      <c r="FJ155" s="380"/>
      <c r="FK155" s="380"/>
      <c r="FL155" s="380"/>
      <c r="FM155" s="380"/>
      <c r="FN155" s="380"/>
      <c r="FO155" s="380"/>
      <c r="FP155" s="380"/>
      <c r="FQ155" s="380"/>
      <c r="FR155" s="380"/>
      <c r="FS155" s="380"/>
      <c r="FT155" s="380"/>
      <c r="FU155" s="380"/>
      <c r="FV155" s="380"/>
      <c r="FW155" s="380"/>
      <c r="FX155" s="380"/>
      <c r="FY155" s="380"/>
      <c r="FZ155" s="380"/>
      <c r="GA155" s="380"/>
      <c r="GB155" s="380"/>
      <c r="GC155" s="380"/>
      <c r="GD155" s="380"/>
      <c r="GE155" s="380"/>
      <c r="GF155" s="380"/>
      <c r="GG155" s="380"/>
      <c r="GH155" s="380"/>
      <c r="GI155" s="380"/>
      <c r="GJ155" s="380"/>
      <c r="GK155" s="380"/>
      <c r="GL155" s="380"/>
      <c r="GM155" s="380"/>
      <c r="GN155" s="380"/>
      <c r="GO155" s="380"/>
      <c r="GP155" s="380"/>
      <c r="GQ155" s="380"/>
      <c r="GR155" s="380"/>
      <c r="GS155" s="380"/>
      <c r="GT155" s="380"/>
      <c r="GU155" s="380"/>
      <c r="GV155" s="380"/>
      <c r="GW155" s="380"/>
      <c r="GX155" s="380"/>
      <c r="GY155" s="380"/>
      <c r="GZ155" s="380"/>
      <c r="HA155" s="380"/>
      <c r="HB155" s="380"/>
      <c r="HC155" s="380"/>
      <c r="HD155" s="380"/>
      <c r="HE155" s="380"/>
      <c r="HF155" s="380"/>
      <c r="HG155" s="380"/>
      <c r="HH155" s="380"/>
    </row>
    <row r="156" spans="1:216">
      <c r="A156" s="103"/>
      <c r="B156" s="377"/>
      <c r="C156" s="377"/>
      <c r="D156" s="377"/>
      <c r="E156" s="377"/>
      <c r="F156" s="377"/>
      <c r="G156" s="377"/>
      <c r="H156" s="377"/>
      <c r="I156" s="377"/>
      <c r="J156" s="377"/>
      <c r="K156" s="377"/>
      <c r="L156" s="377"/>
      <c r="M156" s="378"/>
      <c r="N156" s="378"/>
      <c r="O156" s="378"/>
      <c r="P156" s="378"/>
      <c r="Q156" s="378"/>
      <c r="R156" s="378"/>
      <c r="S156" s="378"/>
      <c r="T156" s="378"/>
      <c r="U156" s="378"/>
      <c r="V156" s="378"/>
      <c r="W156" s="378"/>
      <c r="X156" s="378"/>
      <c r="Y156" s="380"/>
      <c r="Z156" s="409"/>
      <c r="AA156" s="380"/>
      <c r="AB156" s="380"/>
      <c r="AC156" s="380"/>
      <c r="AD156" s="380"/>
      <c r="AE156" s="380"/>
      <c r="AF156" s="380"/>
      <c r="AG156" s="380"/>
      <c r="AH156" s="380"/>
      <c r="AI156" s="380"/>
      <c r="AJ156" s="380"/>
      <c r="AR156" s="380"/>
      <c r="AS156" s="380"/>
      <c r="AT156" s="380"/>
      <c r="AU156" s="380"/>
      <c r="AV156" s="380"/>
      <c r="AW156" s="380"/>
      <c r="AX156" s="380"/>
      <c r="AY156" s="380"/>
      <c r="AZ156" s="380"/>
      <c r="BA156" s="380"/>
      <c r="BB156" s="380"/>
      <c r="BC156" s="380"/>
      <c r="BD156" s="380"/>
      <c r="BE156" s="380"/>
      <c r="BF156" s="380"/>
      <c r="BG156" s="380"/>
      <c r="BH156" s="380"/>
      <c r="BI156" s="380"/>
      <c r="BJ156" s="377"/>
      <c r="CE156" s="380"/>
      <c r="CF156" s="380"/>
      <c r="CG156" s="380"/>
      <c r="EZ156" s="380"/>
      <c r="FA156" s="380"/>
      <c r="FB156" s="380"/>
      <c r="FC156" s="380"/>
      <c r="FD156" s="380"/>
      <c r="FE156" s="380"/>
      <c r="FF156" s="380"/>
      <c r="FG156" s="380"/>
      <c r="FH156" s="380"/>
      <c r="FI156" s="380"/>
      <c r="FJ156" s="380"/>
      <c r="FK156" s="380"/>
      <c r="FL156" s="380"/>
      <c r="FM156" s="380"/>
      <c r="FN156" s="380"/>
      <c r="FO156" s="380"/>
      <c r="FP156" s="380"/>
      <c r="FQ156" s="380"/>
      <c r="FR156" s="380"/>
      <c r="FS156" s="380"/>
      <c r="FT156" s="380"/>
      <c r="FU156" s="380"/>
      <c r="FV156" s="380"/>
      <c r="FW156" s="380"/>
      <c r="FX156" s="380"/>
      <c r="FY156" s="380"/>
      <c r="FZ156" s="380"/>
      <c r="GA156" s="380"/>
      <c r="GB156" s="380"/>
      <c r="GC156" s="380"/>
      <c r="GD156" s="380"/>
      <c r="GE156" s="380"/>
      <c r="GF156" s="380"/>
      <c r="GG156" s="380"/>
      <c r="GH156" s="380"/>
      <c r="GI156" s="380"/>
      <c r="GJ156" s="380"/>
      <c r="GK156" s="380"/>
      <c r="GL156" s="380"/>
      <c r="GM156" s="380"/>
      <c r="GN156" s="380"/>
      <c r="GO156" s="380"/>
      <c r="GP156" s="380"/>
      <c r="GQ156" s="380"/>
      <c r="GR156" s="380"/>
      <c r="GS156" s="380"/>
      <c r="GT156" s="380"/>
      <c r="GU156" s="380"/>
      <c r="GV156" s="380"/>
      <c r="GW156" s="380"/>
      <c r="GX156" s="380"/>
      <c r="GY156" s="380"/>
      <c r="GZ156" s="380"/>
      <c r="HA156" s="380"/>
      <c r="HB156" s="380"/>
      <c r="HC156" s="380"/>
      <c r="HD156" s="380"/>
      <c r="HE156" s="380"/>
      <c r="HF156" s="380"/>
      <c r="HG156" s="380"/>
      <c r="HH156" s="380"/>
    </row>
    <row r="157" spans="1:216">
      <c r="A157" s="103"/>
      <c r="B157" s="377"/>
      <c r="C157" s="377"/>
      <c r="D157" s="377"/>
      <c r="E157" s="377"/>
      <c r="F157" s="377"/>
      <c r="G157" s="377"/>
      <c r="H157" s="377"/>
      <c r="I157" s="377"/>
      <c r="J157" s="377"/>
      <c r="K157" s="377"/>
      <c r="L157" s="377"/>
      <c r="M157" s="378"/>
      <c r="N157" s="378"/>
      <c r="O157" s="378"/>
      <c r="P157" s="378"/>
      <c r="Q157" s="378"/>
      <c r="R157" s="378"/>
      <c r="S157" s="378"/>
      <c r="T157" s="378"/>
      <c r="U157" s="378"/>
      <c r="V157" s="378"/>
      <c r="W157" s="378"/>
      <c r="X157" s="378"/>
      <c r="Y157" s="380"/>
      <c r="Z157" s="409"/>
      <c r="AA157" s="380"/>
      <c r="AB157" s="380"/>
      <c r="AC157" s="380"/>
      <c r="AD157" s="380"/>
      <c r="AE157" s="380"/>
      <c r="AF157" s="380"/>
      <c r="AG157" s="380"/>
      <c r="AH157" s="380"/>
      <c r="AI157" s="380"/>
      <c r="AJ157" s="380"/>
      <c r="AR157" s="380"/>
      <c r="AS157" s="380"/>
      <c r="AT157" s="380"/>
      <c r="AU157" s="380"/>
      <c r="AV157" s="380"/>
      <c r="AW157" s="380"/>
      <c r="AX157" s="380"/>
      <c r="AY157" s="380"/>
      <c r="AZ157" s="380"/>
      <c r="BA157" s="380"/>
      <c r="BB157" s="380"/>
      <c r="BC157" s="380"/>
      <c r="BD157" s="380"/>
      <c r="BE157" s="380"/>
      <c r="BF157" s="380"/>
      <c r="BG157" s="380"/>
      <c r="BH157" s="380"/>
      <c r="BI157" s="380"/>
      <c r="BJ157" s="377"/>
      <c r="CE157" s="380"/>
      <c r="CF157" s="380"/>
      <c r="CG157" s="380"/>
      <c r="EZ157" s="380"/>
      <c r="FA157" s="380"/>
      <c r="FB157" s="380"/>
      <c r="FC157" s="380"/>
      <c r="FD157" s="380"/>
      <c r="FE157" s="380"/>
      <c r="FF157" s="380"/>
      <c r="FG157" s="380"/>
      <c r="FH157" s="380"/>
      <c r="FI157" s="380"/>
      <c r="FJ157" s="380"/>
      <c r="FK157" s="380"/>
      <c r="FL157" s="380"/>
      <c r="FM157" s="380"/>
      <c r="FN157" s="380"/>
      <c r="FO157" s="380"/>
      <c r="FP157" s="380"/>
      <c r="FQ157" s="380"/>
      <c r="FR157" s="380"/>
      <c r="FS157" s="380"/>
      <c r="FT157" s="380"/>
      <c r="FU157" s="380"/>
      <c r="FV157" s="380"/>
      <c r="FW157" s="380"/>
      <c r="FX157" s="380"/>
      <c r="FY157" s="380"/>
      <c r="FZ157" s="380"/>
      <c r="GA157" s="380"/>
      <c r="GB157" s="380"/>
      <c r="GC157" s="380"/>
      <c r="GD157" s="380"/>
      <c r="GE157" s="380"/>
      <c r="GF157" s="380"/>
      <c r="GG157" s="380"/>
      <c r="GH157" s="380"/>
      <c r="GI157" s="380"/>
      <c r="GJ157" s="380"/>
      <c r="GK157" s="380"/>
      <c r="GL157" s="380"/>
      <c r="GM157" s="380"/>
      <c r="GN157" s="380"/>
      <c r="GO157" s="380"/>
      <c r="GP157" s="380"/>
      <c r="GQ157" s="380"/>
      <c r="GR157" s="380"/>
      <c r="GS157" s="380"/>
      <c r="GT157" s="380"/>
      <c r="GU157" s="380"/>
      <c r="GV157" s="380"/>
      <c r="GW157" s="380"/>
      <c r="GX157" s="380"/>
      <c r="GY157" s="380"/>
      <c r="GZ157" s="380"/>
      <c r="HA157" s="380"/>
      <c r="HB157" s="380"/>
      <c r="HC157" s="380"/>
      <c r="HD157" s="380"/>
      <c r="HE157" s="380"/>
      <c r="HF157" s="380"/>
      <c r="HG157" s="380"/>
      <c r="HH157" s="380"/>
    </row>
    <row r="158" spans="1:216">
      <c r="A158" s="103"/>
      <c r="B158" s="377"/>
      <c r="C158" s="377"/>
      <c r="D158" s="377"/>
      <c r="E158" s="377"/>
      <c r="F158" s="377"/>
      <c r="G158" s="377"/>
      <c r="H158" s="377"/>
      <c r="I158" s="377"/>
      <c r="J158" s="377"/>
      <c r="K158" s="377"/>
      <c r="L158" s="377"/>
      <c r="M158" s="378"/>
      <c r="N158" s="378"/>
      <c r="O158" s="378"/>
      <c r="P158" s="378"/>
      <c r="Q158" s="378"/>
      <c r="R158" s="378"/>
      <c r="S158" s="378"/>
      <c r="T158" s="378"/>
      <c r="U158" s="378"/>
      <c r="V158" s="378"/>
      <c r="W158" s="378"/>
      <c r="X158" s="378"/>
      <c r="Y158" s="380"/>
      <c r="Z158" s="409"/>
      <c r="AA158" s="380"/>
      <c r="AB158" s="380"/>
      <c r="AC158" s="380"/>
      <c r="AD158" s="380"/>
      <c r="AE158" s="380"/>
      <c r="AF158" s="380"/>
      <c r="AG158" s="380"/>
      <c r="AH158" s="380"/>
      <c r="AI158" s="380"/>
      <c r="AJ158" s="380"/>
      <c r="AR158" s="380"/>
      <c r="AS158" s="380"/>
      <c r="AT158" s="380"/>
      <c r="AU158" s="380"/>
      <c r="AV158" s="380"/>
      <c r="AW158" s="380"/>
      <c r="AX158" s="380"/>
      <c r="AY158" s="380"/>
      <c r="AZ158" s="380"/>
      <c r="BA158" s="380"/>
      <c r="BB158" s="380"/>
      <c r="BC158" s="380"/>
      <c r="BD158" s="380"/>
      <c r="BE158" s="380"/>
      <c r="BF158" s="380"/>
      <c r="BG158" s="380"/>
      <c r="BH158" s="380"/>
      <c r="BI158" s="380"/>
      <c r="BJ158" s="377"/>
      <c r="CE158" s="380"/>
      <c r="CF158" s="380"/>
      <c r="CG158" s="380"/>
      <c r="EZ158" s="380"/>
      <c r="FA158" s="380"/>
      <c r="FB158" s="380"/>
      <c r="FC158" s="380"/>
      <c r="FD158" s="380"/>
      <c r="FE158" s="380"/>
      <c r="FF158" s="380"/>
      <c r="FG158" s="380"/>
      <c r="FH158" s="380"/>
      <c r="FI158" s="380"/>
      <c r="FJ158" s="380"/>
      <c r="FK158" s="380"/>
      <c r="FL158" s="380"/>
      <c r="FM158" s="380"/>
      <c r="FN158" s="380"/>
      <c r="FO158" s="380"/>
      <c r="FP158" s="380"/>
      <c r="FQ158" s="380"/>
      <c r="FR158" s="380"/>
      <c r="FS158" s="380"/>
      <c r="FT158" s="380"/>
      <c r="FU158" s="380"/>
      <c r="FV158" s="380"/>
      <c r="FW158" s="380"/>
      <c r="FX158" s="380"/>
      <c r="FY158" s="380"/>
      <c r="FZ158" s="380"/>
      <c r="GA158" s="380"/>
      <c r="GB158" s="380"/>
      <c r="GC158" s="380"/>
      <c r="GD158" s="380"/>
      <c r="GE158" s="380"/>
      <c r="GF158" s="380"/>
      <c r="GG158" s="380"/>
      <c r="GH158" s="380"/>
      <c r="GI158" s="380"/>
      <c r="GJ158" s="380"/>
      <c r="GK158" s="380"/>
      <c r="GL158" s="380"/>
      <c r="GM158" s="380"/>
      <c r="GN158" s="380"/>
      <c r="GO158" s="380"/>
      <c r="GP158" s="380"/>
      <c r="GQ158" s="380"/>
      <c r="GR158" s="380"/>
      <c r="GS158" s="380"/>
      <c r="GT158" s="380"/>
      <c r="GU158" s="380"/>
      <c r="GV158" s="380"/>
      <c r="GW158" s="380"/>
      <c r="GX158" s="380"/>
      <c r="GY158" s="380"/>
      <c r="GZ158" s="380"/>
      <c r="HA158" s="380"/>
      <c r="HB158" s="380"/>
      <c r="HC158" s="380"/>
      <c r="HD158" s="380"/>
      <c r="HE158" s="380"/>
      <c r="HF158" s="380"/>
      <c r="HG158" s="380"/>
      <c r="HH158" s="380"/>
    </row>
    <row r="159" spans="1:216">
      <c r="A159" s="103"/>
      <c r="B159" s="377"/>
      <c r="C159" s="377"/>
      <c r="D159" s="377"/>
      <c r="E159" s="377"/>
      <c r="F159" s="377"/>
      <c r="G159" s="377"/>
      <c r="H159" s="377"/>
      <c r="I159" s="377"/>
      <c r="J159" s="377"/>
      <c r="K159" s="377"/>
      <c r="L159" s="377"/>
      <c r="M159" s="378"/>
      <c r="N159" s="378"/>
      <c r="O159" s="378"/>
      <c r="P159" s="378"/>
      <c r="Q159" s="378"/>
      <c r="R159" s="378"/>
      <c r="S159" s="378"/>
      <c r="T159" s="378"/>
      <c r="U159" s="378"/>
      <c r="V159" s="378"/>
      <c r="W159" s="378"/>
      <c r="X159" s="378"/>
      <c r="Y159" s="380"/>
      <c r="Z159" s="409"/>
      <c r="AA159" s="380"/>
      <c r="AB159" s="380"/>
      <c r="AC159" s="380"/>
      <c r="AD159" s="380"/>
      <c r="AE159" s="380"/>
      <c r="AF159" s="380"/>
      <c r="AG159" s="380"/>
      <c r="AH159" s="380"/>
      <c r="AI159" s="380"/>
      <c r="AJ159" s="380"/>
      <c r="AR159" s="380"/>
      <c r="AS159" s="380"/>
      <c r="AT159" s="380"/>
      <c r="AU159" s="380"/>
      <c r="AV159" s="380"/>
      <c r="AW159" s="380"/>
      <c r="AX159" s="380"/>
      <c r="AY159" s="380"/>
      <c r="AZ159" s="380"/>
      <c r="BA159" s="380"/>
      <c r="BB159" s="380"/>
      <c r="BC159" s="380"/>
      <c r="BD159" s="380"/>
      <c r="BE159" s="380"/>
      <c r="BF159" s="380"/>
      <c r="BG159" s="380"/>
      <c r="BH159" s="380"/>
      <c r="BI159" s="380"/>
      <c r="BJ159" s="377"/>
      <c r="CE159" s="380"/>
      <c r="CF159" s="380"/>
      <c r="CG159" s="380"/>
      <c r="EZ159" s="380"/>
      <c r="FA159" s="380"/>
      <c r="FB159" s="380"/>
      <c r="FC159" s="380"/>
      <c r="FD159" s="380"/>
      <c r="FE159" s="380"/>
      <c r="FF159" s="380"/>
      <c r="FG159" s="380"/>
      <c r="FH159" s="380"/>
      <c r="FI159" s="380"/>
      <c r="FJ159" s="380"/>
      <c r="FK159" s="380"/>
      <c r="FL159" s="380"/>
      <c r="FM159" s="380"/>
      <c r="FN159" s="380"/>
      <c r="FO159" s="380"/>
      <c r="FP159" s="380"/>
      <c r="FQ159" s="380"/>
      <c r="FR159" s="380"/>
      <c r="FS159" s="380"/>
      <c r="FT159" s="380"/>
      <c r="FU159" s="380"/>
      <c r="FV159" s="380"/>
      <c r="FW159" s="380"/>
      <c r="FX159" s="380"/>
      <c r="FY159" s="380"/>
      <c r="FZ159" s="380"/>
      <c r="GA159" s="380"/>
      <c r="GB159" s="380"/>
      <c r="GC159" s="380"/>
      <c r="GD159" s="380"/>
      <c r="GE159" s="380"/>
      <c r="GF159" s="380"/>
      <c r="GG159" s="380"/>
      <c r="GH159" s="380"/>
      <c r="GI159" s="380"/>
      <c r="GJ159" s="380"/>
      <c r="GK159" s="380"/>
      <c r="GL159" s="380"/>
      <c r="GM159" s="380"/>
      <c r="GN159" s="380"/>
      <c r="GO159" s="380"/>
      <c r="GP159" s="380"/>
      <c r="GQ159" s="380"/>
      <c r="GR159" s="380"/>
      <c r="GS159" s="380"/>
      <c r="GT159" s="380"/>
      <c r="GU159" s="380"/>
      <c r="GV159" s="380"/>
      <c r="GW159" s="380"/>
      <c r="GX159" s="380"/>
      <c r="GY159" s="380"/>
      <c r="GZ159" s="380"/>
      <c r="HA159" s="380"/>
      <c r="HB159" s="380"/>
      <c r="HC159" s="380"/>
      <c r="HD159" s="380"/>
      <c r="HE159" s="380"/>
      <c r="HF159" s="380"/>
      <c r="HG159" s="380"/>
      <c r="HH159" s="380"/>
    </row>
    <row r="160" spans="1:216">
      <c r="A160" s="103"/>
      <c r="B160" s="377"/>
      <c r="C160" s="377"/>
      <c r="D160" s="377"/>
      <c r="E160" s="377"/>
      <c r="F160" s="377"/>
      <c r="G160" s="377"/>
      <c r="H160" s="377"/>
      <c r="I160" s="377"/>
      <c r="J160" s="377"/>
      <c r="K160" s="377"/>
      <c r="L160" s="377"/>
      <c r="M160" s="378"/>
      <c r="N160" s="378"/>
      <c r="O160" s="378"/>
      <c r="P160" s="378"/>
      <c r="Q160" s="378"/>
      <c r="R160" s="378"/>
      <c r="S160" s="378"/>
      <c r="T160" s="378"/>
      <c r="U160" s="378"/>
      <c r="V160" s="378"/>
      <c r="W160" s="378"/>
      <c r="X160" s="378"/>
      <c r="Y160" s="380"/>
      <c r="Z160" s="409"/>
      <c r="AA160" s="380"/>
      <c r="AB160" s="380"/>
      <c r="AC160" s="380"/>
      <c r="AD160" s="380"/>
      <c r="AE160" s="380"/>
      <c r="AF160" s="380"/>
      <c r="AG160" s="380"/>
      <c r="AH160" s="380"/>
      <c r="AI160" s="380"/>
      <c r="AJ160" s="380"/>
      <c r="AR160" s="380"/>
      <c r="AS160" s="380"/>
      <c r="AT160" s="380"/>
      <c r="AU160" s="380"/>
      <c r="AV160" s="380"/>
      <c r="AW160" s="380"/>
      <c r="AX160" s="380"/>
      <c r="AY160" s="380"/>
      <c r="AZ160" s="380"/>
      <c r="BA160" s="380"/>
      <c r="BB160" s="380"/>
      <c r="BC160" s="380"/>
      <c r="BD160" s="380"/>
      <c r="BE160" s="380"/>
      <c r="BF160" s="380"/>
      <c r="BG160" s="380"/>
      <c r="BH160" s="380"/>
      <c r="BI160" s="380"/>
      <c r="BJ160" s="377"/>
      <c r="CE160" s="380"/>
      <c r="CF160" s="380"/>
      <c r="CG160" s="380"/>
      <c r="EZ160" s="380"/>
      <c r="FA160" s="380"/>
      <c r="FB160" s="380"/>
      <c r="FC160" s="380"/>
      <c r="FD160" s="380"/>
      <c r="FE160" s="380"/>
      <c r="FF160" s="380"/>
      <c r="FG160" s="380"/>
      <c r="FH160" s="380"/>
      <c r="FI160" s="380"/>
      <c r="FJ160" s="380"/>
      <c r="FK160" s="380"/>
      <c r="FL160" s="380"/>
      <c r="FM160" s="380"/>
      <c r="FN160" s="380"/>
      <c r="FO160" s="380"/>
      <c r="FP160" s="380"/>
      <c r="FQ160" s="380"/>
      <c r="FR160" s="380"/>
      <c r="FS160" s="380"/>
      <c r="FT160" s="380"/>
      <c r="FU160" s="380"/>
      <c r="FV160" s="380"/>
      <c r="FW160" s="380"/>
      <c r="FX160" s="380"/>
      <c r="FY160" s="380"/>
      <c r="FZ160" s="380"/>
      <c r="GA160" s="380"/>
      <c r="GB160" s="380"/>
      <c r="GC160" s="380"/>
      <c r="GD160" s="380"/>
      <c r="GE160" s="380"/>
      <c r="GF160" s="380"/>
      <c r="GG160" s="380"/>
      <c r="GH160" s="380"/>
      <c r="GI160" s="380"/>
      <c r="GJ160" s="380"/>
      <c r="GK160" s="380"/>
      <c r="GL160" s="380"/>
      <c r="GM160" s="380"/>
      <c r="GN160" s="380"/>
      <c r="GO160" s="380"/>
      <c r="GP160" s="380"/>
      <c r="GQ160" s="380"/>
      <c r="GR160" s="380"/>
      <c r="GS160" s="380"/>
      <c r="GT160" s="380"/>
      <c r="GU160" s="380"/>
      <c r="GV160" s="380"/>
      <c r="GW160" s="380"/>
      <c r="GX160" s="380"/>
      <c r="GY160" s="380"/>
      <c r="GZ160" s="380"/>
      <c r="HA160" s="380"/>
      <c r="HB160" s="380"/>
      <c r="HC160" s="380"/>
      <c r="HD160" s="380"/>
      <c r="HE160" s="380"/>
      <c r="HF160" s="380"/>
      <c r="HG160" s="380"/>
      <c r="HH160" s="380"/>
    </row>
    <row r="161" spans="1:216">
      <c r="A161" s="103"/>
      <c r="B161" s="377"/>
      <c r="C161" s="377"/>
      <c r="D161" s="377"/>
      <c r="E161" s="377"/>
      <c r="F161" s="377"/>
      <c r="G161" s="377"/>
      <c r="H161" s="377"/>
      <c r="I161" s="377"/>
      <c r="J161" s="377"/>
      <c r="K161" s="377"/>
      <c r="L161" s="377"/>
      <c r="M161" s="378"/>
      <c r="N161" s="378"/>
      <c r="O161" s="378"/>
      <c r="P161" s="378"/>
      <c r="Q161" s="378"/>
      <c r="R161" s="378"/>
      <c r="S161" s="378"/>
      <c r="T161" s="378"/>
      <c r="U161" s="378"/>
      <c r="V161" s="378"/>
      <c r="W161" s="378"/>
      <c r="X161" s="378"/>
      <c r="Y161" s="380"/>
      <c r="Z161" s="409"/>
      <c r="AA161" s="380"/>
      <c r="AB161" s="380"/>
      <c r="AC161" s="380"/>
      <c r="AD161" s="380"/>
      <c r="AE161" s="380"/>
      <c r="AF161" s="380"/>
      <c r="AG161" s="380"/>
      <c r="AH161" s="380"/>
      <c r="AI161" s="380"/>
      <c r="AJ161" s="380"/>
      <c r="AR161" s="380"/>
      <c r="AS161" s="380"/>
      <c r="AT161" s="380"/>
      <c r="AU161" s="380"/>
      <c r="AV161" s="380"/>
      <c r="AW161" s="380"/>
      <c r="AX161" s="380"/>
      <c r="AY161" s="380"/>
      <c r="AZ161" s="380"/>
      <c r="BA161" s="380"/>
      <c r="BB161" s="380"/>
      <c r="BC161" s="380"/>
      <c r="BD161" s="380"/>
      <c r="BE161" s="380"/>
      <c r="BF161" s="380"/>
      <c r="BG161" s="380"/>
      <c r="BH161" s="380"/>
      <c r="BI161" s="380"/>
      <c r="BJ161" s="377"/>
      <c r="CE161" s="380"/>
      <c r="CF161" s="380"/>
      <c r="CG161" s="380"/>
      <c r="EZ161" s="380"/>
      <c r="FA161" s="380"/>
      <c r="FB161" s="380"/>
      <c r="FC161" s="380"/>
      <c r="FD161" s="380"/>
      <c r="FE161" s="380"/>
      <c r="FF161" s="380"/>
      <c r="FG161" s="380"/>
      <c r="FH161" s="380"/>
      <c r="FI161" s="380"/>
      <c r="FJ161" s="380"/>
      <c r="FK161" s="380"/>
      <c r="FL161" s="380"/>
      <c r="FM161" s="380"/>
      <c r="FN161" s="380"/>
      <c r="FO161" s="380"/>
      <c r="FP161" s="380"/>
      <c r="FQ161" s="380"/>
      <c r="FR161" s="380"/>
      <c r="FS161" s="380"/>
      <c r="FT161" s="380"/>
      <c r="FU161" s="380"/>
      <c r="FV161" s="380"/>
      <c r="FW161" s="380"/>
      <c r="FX161" s="380"/>
      <c r="FY161" s="380"/>
      <c r="FZ161" s="380"/>
      <c r="GA161" s="380"/>
      <c r="GB161" s="380"/>
      <c r="GC161" s="380"/>
      <c r="GD161" s="380"/>
      <c r="GE161" s="380"/>
      <c r="GF161" s="380"/>
      <c r="GG161" s="380"/>
      <c r="GH161" s="380"/>
      <c r="GI161" s="380"/>
      <c r="GJ161" s="380"/>
      <c r="GK161" s="380"/>
      <c r="GL161" s="380"/>
      <c r="GM161" s="380"/>
      <c r="GN161" s="380"/>
      <c r="GO161" s="380"/>
      <c r="GP161" s="380"/>
      <c r="GQ161" s="380"/>
      <c r="GR161" s="380"/>
      <c r="GS161" s="380"/>
      <c r="GT161" s="380"/>
      <c r="GU161" s="380"/>
      <c r="GV161" s="380"/>
      <c r="GW161" s="380"/>
      <c r="GX161" s="380"/>
      <c r="GY161" s="380"/>
      <c r="GZ161" s="380"/>
      <c r="HA161" s="380"/>
      <c r="HB161" s="380"/>
      <c r="HC161" s="380"/>
      <c r="HD161" s="380"/>
      <c r="HE161" s="380"/>
      <c r="HF161" s="380"/>
      <c r="HG161" s="380"/>
      <c r="HH161" s="380"/>
    </row>
    <row r="162" spans="1:216">
      <c r="A162" s="103"/>
      <c r="B162" s="377"/>
      <c r="C162" s="377"/>
      <c r="D162" s="377"/>
      <c r="E162" s="377"/>
      <c r="F162" s="377"/>
      <c r="G162" s="377"/>
      <c r="H162" s="377"/>
      <c r="I162" s="377"/>
      <c r="J162" s="377"/>
      <c r="K162" s="377"/>
      <c r="L162" s="377"/>
      <c r="M162" s="378"/>
      <c r="N162" s="378"/>
      <c r="O162" s="378"/>
      <c r="P162" s="378"/>
      <c r="Q162" s="378"/>
      <c r="R162" s="378"/>
      <c r="S162" s="378"/>
      <c r="T162" s="378"/>
      <c r="U162" s="378"/>
      <c r="V162" s="378"/>
      <c r="W162" s="378"/>
      <c r="X162" s="378"/>
      <c r="Y162" s="380"/>
      <c r="Z162" s="409"/>
      <c r="AA162" s="380"/>
      <c r="AB162" s="380"/>
      <c r="AC162" s="380"/>
      <c r="AD162" s="380"/>
      <c r="AE162" s="380"/>
      <c r="AF162" s="380"/>
      <c r="AG162" s="380"/>
      <c r="AH162" s="380"/>
      <c r="AI162" s="380"/>
      <c r="AJ162" s="380"/>
      <c r="AR162" s="380"/>
      <c r="AS162" s="380"/>
      <c r="AT162" s="380"/>
      <c r="AU162" s="380"/>
      <c r="AV162" s="380"/>
      <c r="AW162" s="380"/>
      <c r="AX162" s="380"/>
      <c r="AY162" s="380"/>
      <c r="AZ162" s="380"/>
      <c r="BA162" s="380"/>
      <c r="BB162" s="380"/>
      <c r="BC162" s="380"/>
      <c r="BD162" s="380"/>
      <c r="BE162" s="380"/>
      <c r="BF162" s="380"/>
      <c r="BG162" s="380"/>
      <c r="BH162" s="380"/>
      <c r="BI162" s="380"/>
      <c r="BJ162" s="377"/>
      <c r="CE162" s="380"/>
      <c r="CF162" s="380"/>
      <c r="CG162" s="380"/>
      <c r="EZ162" s="380"/>
      <c r="FA162" s="380"/>
      <c r="FB162" s="380"/>
      <c r="FC162" s="380"/>
      <c r="FD162" s="380"/>
      <c r="FE162" s="380"/>
      <c r="FF162" s="380"/>
      <c r="FG162" s="380"/>
      <c r="FH162" s="380"/>
      <c r="FI162" s="380"/>
      <c r="FJ162" s="380"/>
      <c r="FK162" s="380"/>
      <c r="FL162" s="380"/>
      <c r="FM162" s="380"/>
      <c r="FN162" s="380"/>
      <c r="FO162" s="380"/>
      <c r="FP162" s="380"/>
      <c r="FQ162" s="380"/>
      <c r="FR162" s="380"/>
      <c r="FS162" s="380"/>
      <c r="FT162" s="380"/>
      <c r="FU162" s="380"/>
      <c r="FV162" s="380"/>
      <c r="FW162" s="380"/>
      <c r="FX162" s="380"/>
      <c r="FY162" s="380"/>
      <c r="FZ162" s="380"/>
      <c r="GA162" s="380"/>
      <c r="GB162" s="380"/>
      <c r="GC162" s="380"/>
      <c r="GD162" s="380"/>
      <c r="GE162" s="380"/>
      <c r="GF162" s="380"/>
      <c r="GG162" s="380"/>
      <c r="GH162" s="380"/>
      <c r="GI162" s="380"/>
      <c r="GJ162" s="380"/>
      <c r="GK162" s="380"/>
      <c r="GL162" s="380"/>
      <c r="GM162" s="380"/>
      <c r="GN162" s="380"/>
      <c r="GO162" s="380"/>
      <c r="GP162" s="380"/>
      <c r="GQ162" s="380"/>
      <c r="GR162" s="380"/>
      <c r="GS162" s="380"/>
      <c r="GT162" s="380"/>
      <c r="GU162" s="380"/>
      <c r="GV162" s="380"/>
      <c r="GW162" s="380"/>
      <c r="GX162" s="380"/>
      <c r="GY162" s="380"/>
      <c r="GZ162" s="380"/>
      <c r="HA162" s="380"/>
      <c r="HB162" s="380"/>
      <c r="HC162" s="380"/>
      <c r="HD162" s="380"/>
      <c r="HE162" s="380"/>
      <c r="HF162" s="380"/>
      <c r="HG162" s="380"/>
      <c r="HH162" s="380"/>
    </row>
    <row r="163" spans="1:216">
      <c r="A163" s="103"/>
      <c r="B163" s="377"/>
      <c r="C163" s="377"/>
      <c r="D163" s="377"/>
      <c r="E163" s="377"/>
      <c r="F163" s="377"/>
      <c r="G163" s="377"/>
      <c r="H163" s="377"/>
      <c r="I163" s="377"/>
      <c r="J163" s="377"/>
      <c r="K163" s="377"/>
      <c r="L163" s="377"/>
      <c r="M163" s="378"/>
      <c r="N163" s="378"/>
      <c r="O163" s="378"/>
      <c r="P163" s="378"/>
      <c r="Q163" s="378"/>
      <c r="R163" s="378"/>
      <c r="S163" s="378"/>
      <c r="T163" s="378"/>
      <c r="U163" s="378"/>
      <c r="V163" s="378"/>
      <c r="W163" s="378"/>
      <c r="X163" s="378"/>
      <c r="Y163" s="380"/>
      <c r="Z163" s="409"/>
      <c r="AA163" s="380"/>
      <c r="AB163" s="380"/>
      <c r="AC163" s="380"/>
      <c r="AD163" s="380"/>
      <c r="AE163" s="380"/>
      <c r="AF163" s="380"/>
      <c r="AG163" s="380"/>
      <c r="AH163" s="380"/>
      <c r="AI163" s="380"/>
      <c r="AJ163" s="380"/>
      <c r="AR163" s="380"/>
      <c r="AS163" s="380"/>
      <c r="AT163" s="380"/>
      <c r="AU163" s="380"/>
      <c r="AV163" s="380"/>
      <c r="AW163" s="380"/>
      <c r="AX163" s="380"/>
      <c r="AY163" s="380"/>
      <c r="AZ163" s="380"/>
      <c r="BA163" s="380"/>
      <c r="BB163" s="380"/>
      <c r="BC163" s="380"/>
      <c r="BD163" s="380"/>
      <c r="BE163" s="380"/>
      <c r="BF163" s="380"/>
      <c r="BG163" s="380"/>
      <c r="BH163" s="380"/>
      <c r="BI163" s="380"/>
      <c r="BJ163" s="377"/>
      <c r="CE163" s="380"/>
      <c r="CF163" s="380"/>
      <c r="CG163" s="380"/>
      <c r="EZ163" s="380"/>
      <c r="FA163" s="380"/>
      <c r="FB163" s="380"/>
      <c r="FC163" s="380"/>
      <c r="FD163" s="380"/>
      <c r="FE163" s="380"/>
      <c r="FF163" s="380"/>
      <c r="FG163" s="380"/>
      <c r="FH163" s="380"/>
      <c r="FI163" s="380"/>
      <c r="FJ163" s="380"/>
      <c r="FK163" s="380"/>
      <c r="FL163" s="380"/>
      <c r="FM163" s="380"/>
      <c r="FN163" s="380"/>
      <c r="FO163" s="380"/>
      <c r="FP163" s="380"/>
      <c r="FQ163" s="380"/>
      <c r="FR163" s="380"/>
      <c r="FS163" s="380"/>
      <c r="FT163" s="380"/>
      <c r="FU163" s="380"/>
      <c r="FV163" s="380"/>
      <c r="FW163" s="380"/>
      <c r="FX163" s="380"/>
      <c r="FY163" s="380"/>
      <c r="FZ163" s="380"/>
      <c r="GA163" s="380"/>
      <c r="GB163" s="380"/>
      <c r="GC163" s="380"/>
      <c r="GD163" s="380"/>
      <c r="GE163" s="380"/>
      <c r="GF163" s="380"/>
      <c r="GG163" s="380"/>
      <c r="GH163" s="380"/>
      <c r="GI163" s="380"/>
      <c r="GJ163" s="380"/>
      <c r="GK163" s="380"/>
      <c r="GL163" s="380"/>
      <c r="GM163" s="380"/>
      <c r="GN163" s="380"/>
      <c r="GO163" s="380"/>
      <c r="GP163" s="380"/>
      <c r="GQ163" s="380"/>
      <c r="GR163" s="380"/>
      <c r="GS163" s="380"/>
      <c r="GT163" s="380"/>
      <c r="GU163" s="380"/>
      <c r="GV163" s="380"/>
      <c r="GW163" s="380"/>
      <c r="GX163" s="380"/>
      <c r="GY163" s="380"/>
      <c r="GZ163" s="380"/>
      <c r="HA163" s="380"/>
      <c r="HB163" s="380"/>
      <c r="HC163" s="380"/>
      <c r="HD163" s="380"/>
      <c r="HE163" s="380"/>
      <c r="HF163" s="380"/>
      <c r="HG163" s="380"/>
      <c r="HH163" s="380"/>
    </row>
    <row r="164" spans="1:216">
      <c r="A164" s="103"/>
      <c r="B164" s="377"/>
      <c r="C164" s="377"/>
      <c r="D164" s="377"/>
      <c r="E164" s="377"/>
      <c r="F164" s="377"/>
      <c r="G164" s="377"/>
      <c r="H164" s="377"/>
      <c r="I164" s="377"/>
      <c r="J164" s="377"/>
      <c r="K164" s="377"/>
      <c r="L164" s="377"/>
      <c r="M164" s="378"/>
      <c r="N164" s="378"/>
      <c r="O164" s="378"/>
      <c r="P164" s="378"/>
      <c r="Q164" s="378"/>
      <c r="R164" s="378"/>
      <c r="S164" s="378"/>
      <c r="T164" s="378"/>
      <c r="U164" s="378"/>
      <c r="V164" s="378"/>
      <c r="W164" s="378"/>
      <c r="X164" s="378"/>
      <c r="Y164" s="380"/>
      <c r="Z164" s="409"/>
      <c r="AA164" s="380"/>
      <c r="AB164" s="380"/>
      <c r="AC164" s="380"/>
      <c r="AD164" s="380"/>
      <c r="AE164" s="380"/>
      <c r="AF164" s="380"/>
      <c r="AG164" s="380"/>
      <c r="AH164" s="380"/>
      <c r="AI164" s="380"/>
      <c r="AJ164" s="380"/>
      <c r="AR164" s="380"/>
      <c r="AS164" s="380"/>
      <c r="AT164" s="380"/>
      <c r="AU164" s="380"/>
      <c r="AV164" s="380"/>
      <c r="AW164" s="380"/>
      <c r="AX164" s="380"/>
      <c r="AY164" s="380"/>
      <c r="AZ164" s="380"/>
      <c r="BA164" s="380"/>
      <c r="BB164" s="380"/>
      <c r="BC164" s="380"/>
      <c r="BD164" s="380"/>
      <c r="BE164" s="380"/>
      <c r="BF164" s="380"/>
      <c r="BG164" s="380"/>
      <c r="BH164" s="380"/>
      <c r="BI164" s="380"/>
      <c r="BJ164" s="377"/>
      <c r="CE164" s="380"/>
      <c r="CF164" s="380"/>
      <c r="CG164" s="380"/>
      <c r="EZ164" s="380"/>
      <c r="FA164" s="380"/>
      <c r="FB164" s="380"/>
      <c r="FC164" s="380"/>
      <c r="FD164" s="380"/>
      <c r="FE164" s="380"/>
      <c r="FF164" s="380"/>
      <c r="FG164" s="380"/>
      <c r="FH164" s="380"/>
      <c r="FI164" s="380"/>
      <c r="FJ164" s="380"/>
      <c r="FK164" s="380"/>
      <c r="FL164" s="380"/>
      <c r="FM164" s="380"/>
      <c r="FN164" s="380"/>
      <c r="FO164" s="380"/>
      <c r="FP164" s="380"/>
      <c r="FQ164" s="380"/>
      <c r="FR164" s="380"/>
      <c r="FS164" s="380"/>
      <c r="FT164" s="380"/>
      <c r="FU164" s="380"/>
      <c r="FV164" s="380"/>
      <c r="FW164" s="380"/>
      <c r="FX164" s="380"/>
      <c r="FY164" s="380"/>
      <c r="FZ164" s="380"/>
      <c r="GA164" s="380"/>
      <c r="GB164" s="380"/>
      <c r="GC164" s="380"/>
      <c r="GD164" s="380"/>
      <c r="GE164" s="380"/>
      <c r="GF164" s="380"/>
      <c r="GG164" s="380"/>
      <c r="GH164" s="380"/>
      <c r="GI164" s="380"/>
      <c r="GJ164" s="380"/>
      <c r="GK164" s="380"/>
      <c r="GL164" s="380"/>
      <c r="GM164" s="380"/>
      <c r="GN164" s="380"/>
      <c r="GO164" s="380"/>
      <c r="GP164" s="380"/>
      <c r="GQ164" s="380"/>
      <c r="GR164" s="380"/>
      <c r="GS164" s="380"/>
      <c r="GT164" s="380"/>
      <c r="GU164" s="380"/>
      <c r="GV164" s="380"/>
      <c r="GW164" s="380"/>
      <c r="GX164" s="380"/>
      <c r="GY164" s="380"/>
      <c r="GZ164" s="380"/>
      <c r="HA164" s="380"/>
      <c r="HB164" s="380"/>
      <c r="HC164" s="380"/>
      <c r="HD164" s="380"/>
      <c r="HE164" s="380"/>
      <c r="HF164" s="380"/>
      <c r="HG164" s="380"/>
      <c r="HH164" s="380"/>
    </row>
    <row r="165" spans="1:216">
      <c r="A165" s="103"/>
      <c r="B165" s="377"/>
      <c r="C165" s="377"/>
      <c r="D165" s="377"/>
      <c r="E165" s="377"/>
      <c r="F165" s="377"/>
      <c r="G165" s="377"/>
      <c r="H165" s="377"/>
      <c r="I165" s="377"/>
      <c r="J165" s="377"/>
      <c r="K165" s="377"/>
      <c r="L165" s="377"/>
      <c r="M165" s="378"/>
      <c r="N165" s="378"/>
      <c r="O165" s="378"/>
      <c r="P165" s="378"/>
      <c r="Q165" s="378"/>
      <c r="R165" s="378"/>
      <c r="S165" s="378"/>
      <c r="T165" s="378"/>
      <c r="U165" s="378"/>
      <c r="V165" s="378"/>
      <c r="W165" s="378"/>
      <c r="X165" s="378"/>
      <c r="Y165" s="380"/>
      <c r="Z165" s="409"/>
      <c r="AA165" s="380"/>
      <c r="AB165" s="380"/>
      <c r="AC165" s="380"/>
      <c r="AD165" s="380"/>
      <c r="AE165" s="380"/>
      <c r="AF165" s="380"/>
      <c r="AG165" s="380"/>
      <c r="AH165" s="380"/>
      <c r="AI165" s="380"/>
      <c r="AJ165" s="380"/>
      <c r="AR165" s="380"/>
      <c r="AS165" s="380"/>
      <c r="AT165" s="380"/>
      <c r="AU165" s="380"/>
      <c r="AV165" s="380"/>
      <c r="AW165" s="380"/>
      <c r="AX165" s="380"/>
      <c r="AY165" s="380"/>
      <c r="AZ165" s="380"/>
      <c r="BA165" s="380"/>
      <c r="BB165" s="380"/>
      <c r="BC165" s="380"/>
      <c r="BD165" s="380"/>
      <c r="BE165" s="380"/>
      <c r="BF165" s="380"/>
      <c r="BG165" s="380"/>
      <c r="BH165" s="380"/>
      <c r="BI165" s="380"/>
      <c r="BJ165" s="377"/>
      <c r="CE165" s="380"/>
      <c r="CF165" s="380"/>
      <c r="CG165" s="380"/>
      <c r="EZ165" s="380"/>
      <c r="FA165" s="380"/>
      <c r="FB165" s="380"/>
      <c r="FC165" s="380"/>
      <c r="FD165" s="380"/>
      <c r="FE165" s="380"/>
      <c r="FF165" s="380"/>
      <c r="FG165" s="380"/>
      <c r="FH165" s="380"/>
      <c r="FI165" s="380"/>
      <c r="FJ165" s="380"/>
      <c r="FK165" s="380"/>
      <c r="FL165" s="380"/>
      <c r="FM165" s="380"/>
      <c r="FN165" s="380"/>
      <c r="FO165" s="380"/>
      <c r="FP165" s="380"/>
      <c r="FQ165" s="380"/>
      <c r="FR165" s="380"/>
      <c r="FS165" s="380"/>
      <c r="FT165" s="380"/>
      <c r="FU165" s="380"/>
      <c r="FV165" s="380"/>
      <c r="FW165" s="380"/>
      <c r="FX165" s="380"/>
      <c r="FY165" s="380"/>
      <c r="FZ165" s="380"/>
      <c r="GA165" s="380"/>
      <c r="GB165" s="380"/>
      <c r="GC165" s="380"/>
      <c r="GD165" s="380"/>
      <c r="GE165" s="380"/>
      <c r="GF165" s="380"/>
      <c r="GG165" s="380"/>
      <c r="GH165" s="380"/>
      <c r="GI165" s="380"/>
      <c r="GJ165" s="380"/>
      <c r="GK165" s="380"/>
      <c r="GL165" s="380"/>
      <c r="GM165" s="380"/>
      <c r="GN165" s="380"/>
      <c r="GO165" s="380"/>
      <c r="GP165" s="380"/>
      <c r="GQ165" s="380"/>
      <c r="GR165" s="380"/>
      <c r="GS165" s="380"/>
      <c r="GT165" s="380"/>
      <c r="GU165" s="380"/>
      <c r="GV165" s="380"/>
      <c r="GW165" s="380"/>
      <c r="GX165" s="380"/>
      <c r="GY165" s="380"/>
      <c r="GZ165" s="380"/>
      <c r="HA165" s="380"/>
      <c r="HB165" s="380"/>
      <c r="HC165" s="380"/>
      <c r="HD165" s="380"/>
      <c r="HE165" s="380"/>
      <c r="HF165" s="380"/>
      <c r="HG165" s="380"/>
      <c r="HH165" s="380"/>
    </row>
    <row r="166" spans="1:216">
      <c r="A166" s="103"/>
      <c r="B166" s="377"/>
      <c r="C166" s="377"/>
      <c r="D166" s="377"/>
      <c r="E166" s="377"/>
      <c r="F166" s="377"/>
      <c r="G166" s="377"/>
      <c r="H166" s="377"/>
      <c r="I166" s="377"/>
      <c r="J166" s="377"/>
      <c r="K166" s="377"/>
      <c r="L166" s="377"/>
      <c r="M166" s="378"/>
      <c r="N166" s="378"/>
      <c r="O166" s="378"/>
      <c r="P166" s="378"/>
      <c r="Q166" s="378"/>
      <c r="R166" s="378"/>
      <c r="S166" s="378"/>
      <c r="T166" s="378"/>
      <c r="U166" s="378"/>
      <c r="V166" s="378"/>
      <c r="W166" s="378"/>
      <c r="X166" s="378"/>
      <c r="Y166" s="380"/>
      <c r="Z166" s="409"/>
      <c r="AA166" s="380"/>
      <c r="AB166" s="380"/>
      <c r="AC166" s="380"/>
      <c r="AD166" s="380"/>
      <c r="AE166" s="380"/>
      <c r="AF166" s="380"/>
      <c r="AG166" s="380"/>
      <c r="AH166" s="380"/>
      <c r="AI166" s="380"/>
      <c r="AJ166" s="380"/>
      <c r="AR166" s="380"/>
      <c r="AS166" s="380"/>
      <c r="AT166" s="380"/>
      <c r="AU166" s="380"/>
      <c r="AV166" s="380"/>
      <c r="AW166" s="380"/>
      <c r="AX166" s="380"/>
      <c r="AY166" s="380"/>
      <c r="AZ166" s="380"/>
      <c r="BA166" s="380"/>
      <c r="BB166" s="380"/>
      <c r="BC166" s="380"/>
      <c r="BD166" s="380"/>
      <c r="BE166" s="380"/>
      <c r="BF166" s="380"/>
      <c r="BG166" s="380"/>
      <c r="BH166" s="380"/>
      <c r="BI166" s="380"/>
      <c r="BJ166" s="377"/>
      <c r="CE166" s="380"/>
      <c r="CF166" s="380"/>
      <c r="CG166" s="380"/>
      <c r="EZ166" s="380"/>
      <c r="FA166" s="380"/>
      <c r="FB166" s="380"/>
      <c r="FC166" s="380"/>
      <c r="FD166" s="380"/>
      <c r="FE166" s="380"/>
      <c r="FF166" s="380"/>
      <c r="FG166" s="380"/>
      <c r="FH166" s="380"/>
      <c r="FI166" s="380"/>
      <c r="FJ166" s="380"/>
      <c r="FK166" s="380"/>
      <c r="FL166" s="380"/>
      <c r="FM166" s="380"/>
      <c r="FN166" s="380"/>
      <c r="FO166" s="380"/>
      <c r="FP166" s="380"/>
      <c r="FQ166" s="380"/>
      <c r="FR166" s="380"/>
      <c r="FS166" s="380"/>
      <c r="FT166" s="380"/>
      <c r="FU166" s="380"/>
      <c r="FV166" s="380"/>
      <c r="FW166" s="380"/>
      <c r="FX166" s="380"/>
      <c r="FY166" s="380"/>
      <c r="FZ166" s="380"/>
      <c r="GA166" s="380"/>
      <c r="GB166" s="380"/>
      <c r="GC166" s="380"/>
      <c r="GD166" s="380"/>
      <c r="GE166" s="380"/>
      <c r="GF166" s="380"/>
      <c r="GG166" s="380"/>
      <c r="GH166" s="380"/>
      <c r="GI166" s="380"/>
      <c r="GJ166" s="380"/>
      <c r="GK166" s="380"/>
      <c r="GL166" s="380"/>
      <c r="GM166" s="380"/>
      <c r="GN166" s="380"/>
      <c r="GO166" s="380"/>
      <c r="GP166" s="380"/>
      <c r="GQ166" s="380"/>
      <c r="GR166" s="380"/>
      <c r="GS166" s="380"/>
      <c r="GT166" s="380"/>
      <c r="GU166" s="380"/>
      <c r="GV166" s="380"/>
      <c r="GW166" s="380"/>
      <c r="GX166" s="380"/>
      <c r="GY166" s="380"/>
      <c r="GZ166" s="380"/>
      <c r="HA166" s="380"/>
      <c r="HB166" s="380"/>
      <c r="HC166" s="380"/>
      <c r="HD166" s="380"/>
      <c r="HE166" s="380"/>
      <c r="HF166" s="380"/>
      <c r="HG166" s="380"/>
      <c r="HH166" s="380"/>
    </row>
    <row r="167" spans="1:216">
      <c r="A167" s="103"/>
      <c r="B167" s="377"/>
      <c r="C167" s="377"/>
      <c r="D167" s="377"/>
      <c r="E167" s="377"/>
      <c r="F167" s="377"/>
      <c r="G167" s="377"/>
      <c r="H167" s="377"/>
      <c r="I167" s="377"/>
      <c r="J167" s="377"/>
      <c r="K167" s="377"/>
      <c r="L167" s="377"/>
      <c r="M167" s="378"/>
      <c r="N167" s="378"/>
      <c r="O167" s="378"/>
      <c r="P167" s="378"/>
      <c r="Q167" s="378"/>
      <c r="R167" s="378"/>
      <c r="S167" s="378"/>
      <c r="T167" s="378"/>
      <c r="U167" s="378"/>
      <c r="V167" s="378"/>
      <c r="W167" s="378"/>
      <c r="X167" s="378"/>
      <c r="Y167" s="380"/>
      <c r="Z167" s="409"/>
      <c r="AA167" s="380"/>
      <c r="AB167" s="380"/>
      <c r="AC167" s="380"/>
      <c r="AD167" s="380"/>
      <c r="AE167" s="380"/>
      <c r="AF167" s="380"/>
      <c r="AG167" s="380"/>
      <c r="AH167" s="380"/>
      <c r="AI167" s="380"/>
      <c r="AJ167" s="380"/>
      <c r="AR167" s="380"/>
      <c r="AS167" s="380"/>
      <c r="AT167" s="380"/>
      <c r="AU167" s="380"/>
      <c r="AV167" s="380"/>
      <c r="AW167" s="380"/>
      <c r="AX167" s="380"/>
      <c r="AY167" s="380"/>
      <c r="AZ167" s="380"/>
      <c r="BA167" s="380"/>
      <c r="BB167" s="380"/>
      <c r="BC167" s="380"/>
      <c r="BD167" s="380"/>
      <c r="BE167" s="380"/>
      <c r="BF167" s="380"/>
      <c r="BG167" s="380"/>
      <c r="BH167" s="380"/>
      <c r="BI167" s="380"/>
      <c r="BJ167" s="377"/>
      <c r="CE167" s="380"/>
      <c r="CF167" s="380"/>
      <c r="CG167" s="380"/>
      <c r="EZ167" s="380"/>
      <c r="FA167" s="380"/>
      <c r="FB167" s="380"/>
      <c r="FC167" s="380"/>
      <c r="FD167" s="380"/>
      <c r="FE167" s="380"/>
      <c r="FF167" s="380"/>
      <c r="FG167" s="380"/>
      <c r="FH167" s="380"/>
      <c r="FI167" s="380"/>
      <c r="FJ167" s="380"/>
      <c r="FK167" s="380"/>
      <c r="FL167" s="380"/>
      <c r="FM167" s="380"/>
      <c r="FN167" s="380"/>
      <c r="FO167" s="380"/>
      <c r="FP167" s="380"/>
      <c r="FQ167" s="380"/>
      <c r="FR167" s="380"/>
      <c r="FS167" s="380"/>
      <c r="FT167" s="380"/>
      <c r="FU167" s="380"/>
      <c r="FV167" s="380"/>
      <c r="FW167" s="380"/>
      <c r="FX167" s="380"/>
      <c r="FY167" s="380"/>
      <c r="FZ167" s="380"/>
      <c r="GA167" s="380"/>
      <c r="GB167" s="380"/>
      <c r="GC167" s="380"/>
      <c r="GD167" s="380"/>
      <c r="GE167" s="380"/>
      <c r="GF167" s="380"/>
      <c r="GG167" s="380"/>
      <c r="GH167" s="380"/>
      <c r="GI167" s="380"/>
      <c r="GJ167" s="380"/>
      <c r="GK167" s="380"/>
      <c r="GL167" s="380"/>
      <c r="GM167" s="380"/>
      <c r="GN167" s="380"/>
      <c r="GO167" s="380"/>
      <c r="GP167" s="380"/>
      <c r="GQ167" s="380"/>
      <c r="GR167" s="380"/>
      <c r="GS167" s="380"/>
      <c r="GT167" s="380"/>
      <c r="GU167" s="380"/>
      <c r="GV167" s="380"/>
      <c r="GW167" s="380"/>
      <c r="GX167" s="380"/>
      <c r="GY167" s="380"/>
      <c r="GZ167" s="380"/>
      <c r="HA167" s="380"/>
      <c r="HB167" s="380"/>
      <c r="HC167" s="380"/>
      <c r="HD167" s="380"/>
      <c r="HE167" s="380"/>
      <c r="HF167" s="380"/>
      <c r="HG167" s="380"/>
      <c r="HH167" s="380"/>
    </row>
    <row r="168" spans="1:216">
      <c r="A168" s="103"/>
      <c r="B168" s="377"/>
      <c r="C168" s="377"/>
      <c r="D168" s="377"/>
      <c r="E168" s="377"/>
      <c r="F168" s="377"/>
      <c r="G168" s="377"/>
      <c r="H168" s="377"/>
      <c r="I168" s="377"/>
      <c r="J168" s="377"/>
      <c r="K168" s="377"/>
      <c r="L168" s="377"/>
      <c r="M168" s="378"/>
      <c r="N168" s="378"/>
      <c r="O168" s="378"/>
      <c r="P168" s="378"/>
      <c r="Q168" s="378"/>
      <c r="R168" s="378"/>
      <c r="S168" s="378"/>
      <c r="T168" s="378"/>
      <c r="U168" s="378"/>
      <c r="V168" s="378"/>
      <c r="W168" s="378"/>
      <c r="X168" s="378"/>
      <c r="Y168" s="380"/>
      <c r="Z168" s="409"/>
      <c r="AA168" s="380"/>
      <c r="AB168" s="380"/>
      <c r="AC168" s="380"/>
      <c r="AD168" s="380"/>
      <c r="AE168" s="380"/>
      <c r="AF168" s="380"/>
      <c r="AG168" s="380"/>
      <c r="AH168" s="380"/>
      <c r="AI168" s="380"/>
      <c r="AJ168" s="380"/>
      <c r="AR168" s="380"/>
      <c r="AS168" s="380"/>
      <c r="AT168" s="380"/>
      <c r="AU168" s="380"/>
      <c r="AV168" s="380"/>
      <c r="AW168" s="380"/>
      <c r="AX168" s="380"/>
      <c r="AY168" s="380"/>
      <c r="AZ168" s="380"/>
      <c r="BA168" s="380"/>
      <c r="BB168" s="380"/>
      <c r="BC168" s="380"/>
      <c r="BD168" s="380"/>
      <c r="BE168" s="380"/>
      <c r="BF168" s="380"/>
      <c r="BG168" s="380"/>
      <c r="BH168" s="380"/>
      <c r="BI168" s="380"/>
      <c r="BJ168" s="377"/>
      <c r="CE168" s="380"/>
      <c r="CF168" s="380"/>
      <c r="CG168" s="380"/>
      <c r="EZ168" s="380"/>
      <c r="FA168" s="380"/>
      <c r="FB168" s="380"/>
      <c r="FC168" s="380"/>
      <c r="FD168" s="380"/>
      <c r="FE168" s="380"/>
      <c r="FF168" s="380"/>
      <c r="FG168" s="380"/>
      <c r="FH168" s="380"/>
      <c r="FI168" s="380"/>
      <c r="FJ168" s="380"/>
      <c r="FK168" s="380"/>
      <c r="FL168" s="380"/>
      <c r="FM168" s="380"/>
      <c r="FN168" s="380"/>
      <c r="FO168" s="380"/>
      <c r="FP168" s="380"/>
      <c r="FQ168" s="380"/>
      <c r="FR168" s="380"/>
      <c r="FS168" s="380"/>
      <c r="FT168" s="380"/>
      <c r="FU168" s="380"/>
      <c r="FV168" s="380"/>
      <c r="FW168" s="380"/>
      <c r="FX168" s="380"/>
      <c r="FY168" s="380"/>
      <c r="FZ168" s="380"/>
      <c r="GA168" s="380"/>
      <c r="GB168" s="380"/>
      <c r="GC168" s="380"/>
      <c r="GD168" s="380"/>
      <c r="GE168" s="380"/>
      <c r="GF168" s="380"/>
      <c r="GG168" s="380"/>
      <c r="GH168" s="380"/>
      <c r="GI168" s="380"/>
      <c r="GJ168" s="380"/>
      <c r="GK168" s="380"/>
      <c r="GL168" s="380"/>
      <c r="GM168" s="380"/>
      <c r="GN168" s="380"/>
      <c r="GO168" s="380"/>
      <c r="GP168" s="380"/>
      <c r="GQ168" s="380"/>
      <c r="GR168" s="380"/>
      <c r="GS168" s="380"/>
      <c r="GT168" s="380"/>
      <c r="GU168" s="380"/>
      <c r="GV168" s="380"/>
      <c r="GW168" s="380"/>
      <c r="GX168" s="380"/>
      <c r="GY168" s="380"/>
      <c r="GZ168" s="380"/>
      <c r="HA168" s="380"/>
      <c r="HB168" s="380"/>
      <c r="HC168" s="380"/>
      <c r="HD168" s="380"/>
      <c r="HE168" s="380"/>
      <c r="HF168" s="380"/>
      <c r="HG168" s="380"/>
      <c r="HH168" s="380"/>
    </row>
    <row r="169" spans="1:216">
      <c r="A169" s="103"/>
      <c r="B169" s="377"/>
      <c r="C169" s="377"/>
      <c r="D169" s="377"/>
      <c r="E169" s="377"/>
      <c r="F169" s="377"/>
      <c r="G169" s="377"/>
      <c r="H169" s="377"/>
      <c r="I169" s="377"/>
      <c r="J169" s="377"/>
      <c r="K169" s="377"/>
      <c r="L169" s="377"/>
      <c r="M169" s="378"/>
      <c r="N169" s="378"/>
      <c r="O169" s="378"/>
      <c r="P169" s="378"/>
      <c r="Q169" s="378"/>
      <c r="R169" s="378"/>
      <c r="S169" s="378"/>
      <c r="T169" s="378"/>
      <c r="U169" s="378"/>
      <c r="V169" s="378"/>
      <c r="W169" s="378"/>
      <c r="X169" s="378"/>
      <c r="Y169" s="380"/>
      <c r="Z169" s="409"/>
      <c r="AA169" s="380"/>
      <c r="AB169" s="380"/>
      <c r="AC169" s="380"/>
      <c r="AD169" s="380"/>
      <c r="AE169" s="380"/>
      <c r="AF169" s="380"/>
      <c r="AG169" s="380"/>
      <c r="AH169" s="380"/>
      <c r="AI169" s="380"/>
      <c r="AJ169" s="380"/>
      <c r="AR169" s="380"/>
      <c r="AS169" s="380"/>
      <c r="AT169" s="380"/>
      <c r="AU169" s="380"/>
      <c r="AV169" s="380"/>
      <c r="AW169" s="380"/>
      <c r="AX169" s="380"/>
      <c r="AY169" s="380"/>
      <c r="AZ169" s="380"/>
      <c r="BA169" s="380"/>
      <c r="BB169" s="380"/>
      <c r="BC169" s="380"/>
      <c r="BD169" s="380"/>
      <c r="BE169" s="380"/>
      <c r="BF169" s="380"/>
      <c r="BG169" s="380"/>
      <c r="BH169" s="380"/>
      <c r="BI169" s="380"/>
      <c r="BJ169" s="377"/>
      <c r="CE169" s="380"/>
      <c r="CF169" s="380"/>
      <c r="CG169" s="380"/>
      <c r="EZ169" s="380"/>
      <c r="FA169" s="380"/>
      <c r="FB169" s="380"/>
      <c r="FC169" s="380"/>
      <c r="FD169" s="380"/>
      <c r="FE169" s="380"/>
      <c r="FF169" s="380"/>
      <c r="FG169" s="380"/>
      <c r="FH169" s="380"/>
      <c r="FI169" s="380"/>
      <c r="FJ169" s="380"/>
      <c r="FK169" s="380"/>
      <c r="FL169" s="380"/>
      <c r="FM169" s="380"/>
      <c r="FN169" s="380"/>
      <c r="FO169" s="380"/>
      <c r="FP169" s="380"/>
      <c r="FQ169" s="380"/>
      <c r="FR169" s="380"/>
      <c r="FS169" s="380"/>
      <c r="FT169" s="380"/>
      <c r="FU169" s="380"/>
      <c r="FV169" s="380"/>
      <c r="FW169" s="380"/>
      <c r="FX169" s="380"/>
      <c r="FY169" s="380"/>
      <c r="FZ169" s="380"/>
      <c r="GA169" s="380"/>
      <c r="GB169" s="380"/>
      <c r="GC169" s="380"/>
      <c r="GD169" s="380"/>
      <c r="GE169" s="380"/>
      <c r="GF169" s="380"/>
      <c r="GG169" s="380"/>
      <c r="GH169" s="380"/>
      <c r="GI169" s="380"/>
      <c r="GJ169" s="380"/>
      <c r="GK169" s="380"/>
      <c r="GL169" s="380"/>
      <c r="GM169" s="380"/>
      <c r="GN169" s="380"/>
      <c r="GO169" s="380"/>
      <c r="GP169" s="380"/>
      <c r="GQ169" s="380"/>
      <c r="GR169" s="380"/>
      <c r="GS169" s="380"/>
      <c r="GT169" s="380"/>
      <c r="GU169" s="380"/>
      <c r="GV169" s="380"/>
      <c r="GW169" s="380"/>
      <c r="GX169" s="380"/>
      <c r="GY169" s="380"/>
      <c r="GZ169" s="380"/>
      <c r="HA169" s="380"/>
      <c r="HB169" s="380"/>
      <c r="HC169" s="380"/>
      <c r="HD169" s="380"/>
      <c r="HE169" s="380"/>
      <c r="HF169" s="380"/>
      <c r="HG169" s="380"/>
      <c r="HH169" s="380"/>
    </row>
    <row r="170" spans="1:216">
      <c r="A170" s="103"/>
      <c r="B170" s="377"/>
      <c r="C170" s="377"/>
      <c r="D170" s="377"/>
      <c r="E170" s="377"/>
      <c r="F170" s="377"/>
      <c r="G170" s="377"/>
      <c r="H170" s="377"/>
      <c r="I170" s="377"/>
      <c r="J170" s="377"/>
      <c r="K170" s="377"/>
      <c r="L170" s="377"/>
      <c r="M170" s="378"/>
      <c r="N170" s="378"/>
      <c r="O170" s="378"/>
      <c r="P170" s="378"/>
      <c r="Q170" s="378"/>
      <c r="R170" s="378"/>
      <c r="S170" s="378"/>
      <c r="T170" s="378"/>
      <c r="U170" s="378"/>
      <c r="V170" s="378"/>
      <c r="W170" s="378"/>
      <c r="X170" s="378"/>
      <c r="Y170" s="380"/>
      <c r="Z170" s="409"/>
      <c r="AA170" s="380"/>
      <c r="AB170" s="380"/>
      <c r="AC170" s="380"/>
      <c r="AD170" s="380"/>
      <c r="AE170" s="380"/>
      <c r="AF170" s="380"/>
      <c r="AG170" s="380"/>
      <c r="AH170" s="380"/>
      <c r="AI170" s="380"/>
      <c r="AJ170" s="380"/>
      <c r="AR170" s="380"/>
      <c r="AS170" s="380"/>
      <c r="AT170" s="380"/>
      <c r="AU170" s="380"/>
      <c r="AV170" s="380"/>
      <c r="AW170" s="380"/>
      <c r="AX170" s="380"/>
      <c r="AY170" s="380"/>
      <c r="AZ170" s="380"/>
      <c r="BA170" s="380"/>
      <c r="BB170" s="380"/>
      <c r="BC170" s="380"/>
      <c r="BD170" s="380"/>
      <c r="BE170" s="380"/>
      <c r="BF170" s="380"/>
      <c r="BG170" s="380"/>
      <c r="BH170" s="380"/>
      <c r="BI170" s="380"/>
      <c r="BJ170" s="377"/>
      <c r="CE170" s="380"/>
      <c r="CF170" s="380"/>
      <c r="CG170" s="380"/>
      <c r="EZ170" s="380"/>
      <c r="FA170" s="380"/>
      <c r="FB170" s="380"/>
      <c r="FC170" s="380"/>
      <c r="FD170" s="380"/>
      <c r="FE170" s="380"/>
      <c r="FF170" s="380"/>
      <c r="FG170" s="380"/>
      <c r="FH170" s="380"/>
      <c r="FI170" s="380"/>
      <c r="FJ170" s="380"/>
      <c r="FK170" s="380"/>
      <c r="FL170" s="380"/>
      <c r="FM170" s="380"/>
      <c r="FN170" s="380"/>
      <c r="FO170" s="380"/>
      <c r="FP170" s="380"/>
      <c r="FQ170" s="380"/>
      <c r="FR170" s="380"/>
      <c r="FS170" s="380"/>
      <c r="FT170" s="380"/>
      <c r="FU170" s="380"/>
      <c r="FV170" s="380"/>
      <c r="FW170" s="380"/>
      <c r="FX170" s="380"/>
      <c r="FY170" s="380"/>
      <c r="FZ170" s="380"/>
      <c r="GA170" s="380"/>
      <c r="GB170" s="380"/>
      <c r="GC170" s="380"/>
      <c r="GD170" s="380"/>
      <c r="GE170" s="380"/>
      <c r="GF170" s="380"/>
      <c r="GG170" s="380"/>
      <c r="GH170" s="380"/>
      <c r="GI170" s="380"/>
      <c r="GJ170" s="380"/>
      <c r="GK170" s="380"/>
      <c r="GL170" s="380"/>
      <c r="GM170" s="380"/>
      <c r="GN170" s="380"/>
      <c r="GO170" s="380"/>
      <c r="GP170" s="380"/>
      <c r="GQ170" s="380"/>
      <c r="GR170" s="380"/>
      <c r="GS170" s="380"/>
      <c r="GT170" s="380"/>
      <c r="GU170" s="380"/>
      <c r="GV170" s="380"/>
      <c r="GW170" s="380"/>
      <c r="GX170" s="380"/>
      <c r="GY170" s="380"/>
      <c r="GZ170" s="380"/>
      <c r="HA170" s="380"/>
      <c r="HB170" s="380"/>
      <c r="HC170" s="380"/>
      <c r="HD170" s="380"/>
      <c r="HE170" s="380"/>
      <c r="HF170" s="380"/>
      <c r="HG170" s="380"/>
      <c r="HH170" s="380"/>
    </row>
    <row r="171" spans="1:216">
      <c r="A171" s="103"/>
      <c r="B171" s="377"/>
      <c r="C171" s="377"/>
      <c r="D171" s="377"/>
      <c r="E171" s="377"/>
      <c r="F171" s="377"/>
      <c r="G171" s="377"/>
      <c r="H171" s="377"/>
      <c r="I171" s="377"/>
      <c r="J171" s="377"/>
      <c r="K171" s="377"/>
      <c r="L171" s="377"/>
      <c r="M171" s="378"/>
      <c r="N171" s="378"/>
      <c r="O171" s="378"/>
      <c r="P171" s="378"/>
      <c r="Q171" s="378"/>
      <c r="R171" s="378"/>
      <c r="S171" s="378"/>
      <c r="T171" s="378"/>
      <c r="U171" s="378"/>
      <c r="V171" s="378"/>
      <c r="W171" s="378"/>
      <c r="X171" s="378"/>
      <c r="Y171" s="380"/>
      <c r="Z171" s="409"/>
      <c r="AA171" s="380"/>
      <c r="AB171" s="380"/>
      <c r="AC171" s="380"/>
      <c r="AD171" s="380"/>
      <c r="AE171" s="380"/>
      <c r="AF171" s="380"/>
      <c r="AG171" s="380"/>
      <c r="AH171" s="380"/>
      <c r="AI171" s="380"/>
      <c r="AJ171" s="380"/>
      <c r="AR171" s="380"/>
      <c r="AS171" s="380"/>
      <c r="AT171" s="380"/>
      <c r="AU171" s="380"/>
      <c r="AV171" s="380"/>
      <c r="AW171" s="380"/>
      <c r="AX171" s="380"/>
      <c r="AY171" s="380"/>
      <c r="AZ171" s="380"/>
      <c r="BA171" s="380"/>
      <c r="BB171" s="380"/>
      <c r="BC171" s="380"/>
      <c r="BD171" s="380"/>
      <c r="BE171" s="380"/>
      <c r="BF171" s="380"/>
      <c r="BG171" s="380"/>
      <c r="BH171" s="380"/>
      <c r="BI171" s="380"/>
      <c r="BJ171" s="377"/>
      <c r="CE171" s="380"/>
      <c r="CF171" s="380"/>
      <c r="CG171" s="380"/>
      <c r="EZ171" s="380"/>
      <c r="FA171" s="380"/>
      <c r="FB171" s="380"/>
      <c r="FC171" s="380"/>
      <c r="FD171" s="380"/>
      <c r="FE171" s="380"/>
      <c r="FF171" s="380"/>
      <c r="FG171" s="380"/>
      <c r="FH171" s="380"/>
      <c r="FI171" s="380"/>
      <c r="FJ171" s="380"/>
      <c r="FK171" s="380"/>
      <c r="FL171" s="380"/>
      <c r="FM171" s="380"/>
      <c r="FN171" s="380"/>
      <c r="FO171" s="380"/>
      <c r="FP171" s="380"/>
      <c r="FQ171" s="380"/>
      <c r="FR171" s="380"/>
      <c r="FS171" s="380"/>
      <c r="FT171" s="380"/>
      <c r="FU171" s="380"/>
      <c r="FV171" s="380"/>
      <c r="FW171" s="380"/>
      <c r="FX171" s="380"/>
      <c r="FY171" s="380"/>
      <c r="FZ171" s="380"/>
      <c r="GA171" s="380"/>
      <c r="GB171" s="380"/>
      <c r="GC171" s="380"/>
      <c r="GD171" s="380"/>
      <c r="GE171" s="380"/>
      <c r="GF171" s="380"/>
      <c r="GG171" s="380"/>
      <c r="GH171" s="380"/>
      <c r="GI171" s="380"/>
      <c r="GJ171" s="380"/>
      <c r="GK171" s="380"/>
      <c r="GL171" s="380"/>
      <c r="GM171" s="380"/>
      <c r="GN171" s="380"/>
      <c r="GO171" s="380"/>
      <c r="GP171" s="380"/>
      <c r="GQ171" s="380"/>
      <c r="GR171" s="380"/>
      <c r="GS171" s="380"/>
      <c r="GT171" s="380"/>
      <c r="GU171" s="380"/>
      <c r="GV171" s="380"/>
      <c r="GW171" s="380"/>
      <c r="GX171" s="380"/>
      <c r="GY171" s="380"/>
      <c r="GZ171" s="380"/>
      <c r="HA171" s="380"/>
      <c r="HB171" s="380"/>
      <c r="HC171" s="380"/>
      <c r="HD171" s="380"/>
      <c r="HE171" s="380"/>
      <c r="HF171" s="380"/>
      <c r="HG171" s="380"/>
      <c r="HH171" s="380"/>
    </row>
    <row r="172" spans="1:216">
      <c r="A172" s="103"/>
      <c r="B172" s="377"/>
      <c r="C172" s="377"/>
      <c r="D172" s="377"/>
      <c r="E172" s="377"/>
      <c r="F172" s="377"/>
      <c r="G172" s="377"/>
      <c r="H172" s="377"/>
      <c r="I172" s="377"/>
      <c r="J172" s="377"/>
      <c r="K172" s="377"/>
      <c r="L172" s="377"/>
      <c r="M172" s="378"/>
      <c r="N172" s="378"/>
      <c r="O172" s="378"/>
      <c r="P172" s="378"/>
      <c r="Q172" s="378"/>
      <c r="R172" s="378"/>
      <c r="S172" s="378"/>
      <c r="T172" s="378"/>
      <c r="U172" s="378"/>
      <c r="V172" s="378"/>
      <c r="W172" s="378"/>
      <c r="X172" s="378"/>
      <c r="Y172" s="380"/>
      <c r="Z172" s="409"/>
      <c r="AA172" s="380"/>
      <c r="AB172" s="380"/>
      <c r="AC172" s="380"/>
      <c r="AD172" s="380"/>
      <c r="AE172" s="380"/>
      <c r="AF172" s="380"/>
      <c r="AG172" s="380"/>
      <c r="AH172" s="380"/>
      <c r="AI172" s="380"/>
      <c r="AJ172" s="380"/>
      <c r="AR172" s="380"/>
      <c r="AS172" s="380"/>
      <c r="AT172" s="380"/>
      <c r="AU172" s="380"/>
      <c r="AV172" s="380"/>
      <c r="AW172" s="380"/>
      <c r="AX172" s="380"/>
      <c r="AY172" s="380"/>
      <c r="AZ172" s="380"/>
      <c r="BA172" s="380"/>
      <c r="BB172" s="380"/>
      <c r="BC172" s="380"/>
      <c r="BD172" s="380"/>
      <c r="BE172" s="380"/>
      <c r="BF172" s="380"/>
      <c r="BG172" s="380"/>
      <c r="BH172" s="380"/>
      <c r="BI172" s="380"/>
      <c r="BJ172" s="377"/>
      <c r="CE172" s="380"/>
      <c r="CF172" s="380"/>
      <c r="CG172" s="380"/>
      <c r="EZ172" s="380"/>
      <c r="FA172" s="380"/>
      <c r="FB172" s="380"/>
      <c r="FC172" s="380"/>
      <c r="FD172" s="380"/>
      <c r="FE172" s="380"/>
      <c r="FF172" s="380"/>
      <c r="FG172" s="380"/>
      <c r="FH172" s="380"/>
      <c r="FI172" s="380"/>
      <c r="FJ172" s="380"/>
      <c r="FK172" s="380"/>
      <c r="FL172" s="380"/>
      <c r="FM172" s="380"/>
      <c r="FN172" s="380"/>
      <c r="FO172" s="380"/>
      <c r="FP172" s="380"/>
      <c r="FQ172" s="380"/>
      <c r="FR172" s="380"/>
      <c r="FS172" s="380"/>
      <c r="FT172" s="380"/>
      <c r="FU172" s="380"/>
      <c r="FV172" s="380"/>
      <c r="FW172" s="380"/>
      <c r="FX172" s="380"/>
      <c r="FY172" s="380"/>
      <c r="FZ172" s="380"/>
      <c r="GA172" s="380"/>
      <c r="GB172" s="380"/>
      <c r="GC172" s="380"/>
      <c r="GD172" s="380"/>
      <c r="GE172" s="380"/>
      <c r="GF172" s="380"/>
      <c r="GG172" s="380"/>
      <c r="GH172" s="380"/>
      <c r="GI172" s="380"/>
      <c r="GJ172" s="380"/>
      <c r="GK172" s="380"/>
      <c r="GL172" s="380"/>
      <c r="GM172" s="380"/>
      <c r="GN172" s="380"/>
      <c r="GO172" s="380"/>
      <c r="GP172" s="380"/>
      <c r="GQ172" s="380"/>
      <c r="GR172" s="380"/>
      <c r="GS172" s="380"/>
      <c r="GT172" s="380"/>
      <c r="GU172" s="380"/>
      <c r="GV172" s="380"/>
      <c r="GW172" s="380"/>
      <c r="GX172" s="380"/>
      <c r="GY172" s="380"/>
      <c r="GZ172" s="380"/>
      <c r="HA172" s="380"/>
      <c r="HB172" s="380"/>
      <c r="HC172" s="380"/>
      <c r="HD172" s="380"/>
      <c r="HE172" s="380"/>
      <c r="HF172" s="380"/>
      <c r="HG172" s="380"/>
      <c r="HH172" s="380"/>
    </row>
    <row r="173" spans="1:216">
      <c r="A173" s="103"/>
      <c r="B173" s="377"/>
      <c r="C173" s="377"/>
      <c r="D173" s="377"/>
      <c r="E173" s="377"/>
      <c r="F173" s="377"/>
      <c r="G173" s="377"/>
      <c r="H173" s="377"/>
      <c r="I173" s="377"/>
      <c r="J173" s="377"/>
      <c r="K173" s="377"/>
      <c r="L173" s="377"/>
      <c r="M173" s="378"/>
      <c r="N173" s="378"/>
      <c r="O173" s="378"/>
      <c r="P173" s="378"/>
      <c r="Q173" s="378"/>
      <c r="R173" s="378"/>
      <c r="S173" s="378"/>
      <c r="T173" s="378"/>
      <c r="U173" s="378"/>
      <c r="V173" s="378"/>
      <c r="W173" s="378"/>
      <c r="X173" s="378"/>
      <c r="Y173" s="380"/>
      <c r="Z173" s="409"/>
      <c r="AA173" s="380"/>
      <c r="AB173" s="380"/>
      <c r="AC173" s="380"/>
      <c r="AD173" s="380"/>
      <c r="AE173" s="380"/>
      <c r="AF173" s="380"/>
      <c r="AG173" s="380"/>
      <c r="AH173" s="380"/>
      <c r="AI173" s="380"/>
      <c r="AJ173" s="380"/>
      <c r="AR173" s="380"/>
      <c r="AS173" s="380"/>
      <c r="AT173" s="380"/>
      <c r="AU173" s="380"/>
      <c r="AV173" s="380"/>
      <c r="AW173" s="380"/>
      <c r="AX173" s="380"/>
      <c r="AY173" s="380"/>
      <c r="AZ173" s="380"/>
      <c r="BA173" s="380"/>
      <c r="BB173" s="380"/>
      <c r="BC173" s="380"/>
      <c r="BD173" s="380"/>
      <c r="BE173" s="380"/>
      <c r="BF173" s="380"/>
      <c r="BG173" s="380"/>
      <c r="BH173" s="380"/>
      <c r="BI173" s="380"/>
      <c r="BJ173" s="377"/>
      <c r="CE173" s="380"/>
      <c r="CF173" s="380"/>
      <c r="CG173" s="380"/>
      <c r="EZ173" s="380"/>
      <c r="FA173" s="380"/>
      <c r="FB173" s="380"/>
      <c r="FC173" s="380"/>
      <c r="FD173" s="380"/>
      <c r="FE173" s="380"/>
      <c r="FF173" s="380"/>
      <c r="FG173" s="380"/>
      <c r="FH173" s="380"/>
      <c r="FI173" s="380"/>
      <c r="FJ173" s="380"/>
      <c r="FK173" s="380"/>
      <c r="FL173" s="380"/>
      <c r="FM173" s="380"/>
      <c r="FN173" s="380"/>
      <c r="FO173" s="380"/>
      <c r="FP173" s="380"/>
      <c r="FQ173" s="380"/>
      <c r="FR173" s="380"/>
      <c r="FS173" s="380"/>
      <c r="FT173" s="380"/>
      <c r="FU173" s="380"/>
      <c r="FV173" s="380"/>
      <c r="FW173" s="380"/>
      <c r="FX173" s="380"/>
      <c r="FY173" s="380"/>
      <c r="FZ173" s="380"/>
      <c r="GA173" s="380"/>
      <c r="GB173" s="380"/>
      <c r="GC173" s="380"/>
      <c r="GD173" s="380"/>
      <c r="GE173" s="380"/>
      <c r="GF173" s="380"/>
      <c r="GG173" s="380"/>
      <c r="GH173" s="380"/>
      <c r="GI173" s="380"/>
      <c r="GJ173" s="380"/>
      <c r="GK173" s="380"/>
      <c r="GL173" s="380"/>
      <c r="GM173" s="380"/>
      <c r="GN173" s="380"/>
      <c r="GO173" s="380"/>
      <c r="GP173" s="380"/>
      <c r="GQ173" s="380"/>
      <c r="GR173" s="380"/>
      <c r="GS173" s="380"/>
      <c r="GT173" s="380"/>
      <c r="GU173" s="380"/>
      <c r="GV173" s="380"/>
      <c r="GW173" s="380"/>
      <c r="GX173" s="380"/>
      <c r="GY173" s="380"/>
      <c r="GZ173" s="380"/>
      <c r="HA173" s="380"/>
      <c r="HB173" s="380"/>
      <c r="HC173" s="380"/>
      <c r="HD173" s="380"/>
      <c r="HE173" s="380"/>
      <c r="HF173" s="380"/>
      <c r="HG173" s="380"/>
      <c r="HH173" s="380"/>
    </row>
    <row r="174" spans="1:216">
      <c r="A174" s="103"/>
      <c r="B174" s="377"/>
      <c r="C174" s="377"/>
      <c r="D174" s="377"/>
      <c r="E174" s="377"/>
      <c r="F174" s="377"/>
      <c r="G174" s="377"/>
      <c r="H174" s="377"/>
      <c r="I174" s="377"/>
      <c r="J174" s="377"/>
      <c r="K174" s="377"/>
      <c r="L174" s="377"/>
      <c r="M174" s="378"/>
      <c r="N174" s="378"/>
      <c r="O174" s="378"/>
      <c r="P174" s="378"/>
      <c r="Q174" s="378"/>
      <c r="R174" s="378"/>
      <c r="S174" s="378"/>
      <c r="T174" s="378"/>
      <c r="U174" s="378"/>
      <c r="V174" s="378"/>
      <c r="W174" s="378"/>
      <c r="X174" s="378"/>
      <c r="Y174" s="380"/>
      <c r="Z174" s="409"/>
      <c r="AA174" s="380"/>
      <c r="AB174" s="380"/>
      <c r="AC174" s="380"/>
      <c r="AD174" s="380"/>
      <c r="AE174" s="380"/>
      <c r="AF174" s="380"/>
      <c r="AG174" s="380"/>
      <c r="AH174" s="380"/>
      <c r="AI174" s="380"/>
      <c r="AJ174" s="380"/>
      <c r="AR174" s="380"/>
      <c r="AS174" s="380"/>
      <c r="AT174" s="380"/>
      <c r="AU174" s="380"/>
      <c r="AV174" s="380"/>
      <c r="AW174" s="380"/>
      <c r="AX174" s="380"/>
      <c r="AY174" s="380"/>
      <c r="AZ174" s="380"/>
      <c r="BA174" s="380"/>
      <c r="BB174" s="380"/>
      <c r="BC174" s="380"/>
      <c r="BD174" s="380"/>
      <c r="BE174" s="380"/>
      <c r="BF174" s="380"/>
      <c r="BG174" s="380"/>
      <c r="BH174" s="380"/>
      <c r="BI174" s="380"/>
      <c r="BJ174" s="377"/>
      <c r="CE174" s="380"/>
      <c r="CF174" s="380"/>
      <c r="CG174" s="380"/>
      <c r="EZ174" s="380"/>
      <c r="FA174" s="380"/>
      <c r="FB174" s="380"/>
      <c r="FC174" s="380"/>
      <c r="FD174" s="380"/>
      <c r="FE174" s="380"/>
      <c r="FF174" s="380"/>
      <c r="FG174" s="380"/>
      <c r="FH174" s="380"/>
      <c r="FI174" s="380"/>
      <c r="FJ174" s="380"/>
      <c r="FK174" s="380"/>
      <c r="FL174" s="380"/>
      <c r="FM174" s="380"/>
      <c r="FN174" s="380"/>
      <c r="FO174" s="380"/>
      <c r="FP174" s="380"/>
      <c r="FQ174" s="380"/>
      <c r="FR174" s="380"/>
      <c r="FS174" s="380"/>
      <c r="FT174" s="380"/>
      <c r="FU174" s="380"/>
      <c r="FV174" s="380"/>
      <c r="FW174" s="380"/>
      <c r="FX174" s="380"/>
      <c r="FY174" s="380"/>
      <c r="FZ174" s="380"/>
      <c r="GA174" s="380"/>
      <c r="GB174" s="380"/>
      <c r="GC174" s="380"/>
      <c r="GD174" s="380"/>
      <c r="GE174" s="380"/>
      <c r="GF174" s="380"/>
      <c r="GG174" s="380"/>
      <c r="GH174" s="380"/>
      <c r="GI174" s="380"/>
      <c r="GJ174" s="380"/>
      <c r="GK174" s="380"/>
      <c r="GL174" s="380"/>
      <c r="GM174" s="380"/>
      <c r="GN174" s="380"/>
      <c r="GO174" s="380"/>
      <c r="GP174" s="380"/>
      <c r="GQ174" s="380"/>
      <c r="GR174" s="380"/>
      <c r="GS174" s="380"/>
      <c r="GT174" s="380"/>
      <c r="GU174" s="380"/>
      <c r="GV174" s="380"/>
      <c r="GW174" s="380"/>
      <c r="GX174" s="380"/>
      <c r="GY174" s="380"/>
      <c r="GZ174" s="380"/>
      <c r="HA174" s="380"/>
      <c r="HB174" s="380"/>
      <c r="HC174" s="380"/>
      <c r="HD174" s="380"/>
      <c r="HE174" s="380"/>
      <c r="HF174" s="380"/>
      <c r="HG174" s="380"/>
      <c r="HH174" s="380"/>
    </row>
    <row r="175" spans="1:216">
      <c r="A175" s="103"/>
      <c r="B175" s="377"/>
      <c r="C175" s="377"/>
      <c r="D175" s="377"/>
      <c r="E175" s="377"/>
      <c r="F175" s="377"/>
      <c r="G175" s="377"/>
      <c r="H175" s="377"/>
      <c r="I175" s="377"/>
      <c r="J175" s="377"/>
      <c r="K175" s="377"/>
      <c r="L175" s="377"/>
      <c r="M175" s="378"/>
      <c r="N175" s="378"/>
      <c r="O175" s="378"/>
      <c r="P175" s="378"/>
      <c r="Q175" s="378"/>
      <c r="R175" s="378"/>
      <c r="S175" s="378"/>
      <c r="T175" s="378"/>
      <c r="U175" s="378"/>
      <c r="V175" s="378"/>
      <c r="W175" s="378"/>
      <c r="X175" s="378"/>
      <c r="Y175" s="380"/>
      <c r="Z175" s="409"/>
      <c r="AA175" s="380"/>
      <c r="AB175" s="380"/>
      <c r="AC175" s="380"/>
      <c r="AD175" s="380"/>
      <c r="AE175" s="380"/>
      <c r="AF175" s="380"/>
      <c r="AG175" s="380"/>
      <c r="AH175" s="380"/>
      <c r="AI175" s="380"/>
      <c r="AJ175" s="380"/>
      <c r="AR175" s="380"/>
      <c r="AS175" s="380"/>
      <c r="AT175" s="380"/>
      <c r="AU175" s="380"/>
      <c r="AV175" s="380"/>
      <c r="AW175" s="380"/>
      <c r="AX175" s="380"/>
      <c r="AY175" s="380"/>
      <c r="AZ175" s="380"/>
      <c r="BA175" s="380"/>
      <c r="BB175" s="380"/>
      <c r="BC175" s="380"/>
      <c r="BD175" s="380"/>
      <c r="BE175" s="380"/>
      <c r="BF175" s="380"/>
      <c r="BG175" s="380"/>
      <c r="BH175" s="380"/>
      <c r="BI175" s="380"/>
      <c r="BJ175" s="377"/>
      <c r="CE175" s="380"/>
      <c r="CF175" s="380"/>
      <c r="CG175" s="380"/>
      <c r="EZ175" s="380"/>
      <c r="FA175" s="380"/>
      <c r="FB175" s="380"/>
      <c r="FC175" s="380"/>
      <c r="FD175" s="380"/>
      <c r="FE175" s="380"/>
      <c r="FF175" s="380"/>
      <c r="FG175" s="380"/>
      <c r="FH175" s="380"/>
      <c r="FI175" s="380"/>
      <c r="FJ175" s="380"/>
      <c r="FK175" s="380"/>
      <c r="FL175" s="380"/>
      <c r="FM175" s="380"/>
      <c r="FN175" s="380"/>
      <c r="FO175" s="380"/>
      <c r="FP175" s="380"/>
      <c r="FQ175" s="380"/>
      <c r="FR175" s="380"/>
      <c r="FS175" s="380"/>
      <c r="FT175" s="380"/>
      <c r="FU175" s="380"/>
      <c r="FV175" s="380"/>
      <c r="FW175" s="380"/>
      <c r="FX175" s="380"/>
      <c r="FY175" s="380"/>
      <c r="FZ175" s="380"/>
      <c r="GA175" s="380"/>
      <c r="GB175" s="380"/>
      <c r="GC175" s="380"/>
      <c r="GD175" s="380"/>
      <c r="GE175" s="380"/>
      <c r="GF175" s="380"/>
      <c r="GG175" s="380"/>
      <c r="GH175" s="380"/>
      <c r="GI175" s="380"/>
      <c r="GJ175" s="380"/>
      <c r="GK175" s="380"/>
      <c r="GL175" s="380"/>
      <c r="GM175" s="380"/>
      <c r="GN175" s="380"/>
      <c r="GO175" s="380"/>
      <c r="GP175" s="380"/>
      <c r="GQ175" s="380"/>
      <c r="GR175" s="380"/>
      <c r="GS175" s="380"/>
      <c r="GT175" s="380"/>
      <c r="GU175" s="380"/>
      <c r="GV175" s="380"/>
      <c r="GW175" s="380"/>
      <c r="GX175" s="380"/>
      <c r="GY175" s="380"/>
      <c r="GZ175" s="380"/>
      <c r="HA175" s="380"/>
      <c r="HB175" s="380"/>
      <c r="HC175" s="380"/>
      <c r="HD175" s="380"/>
      <c r="HE175" s="380"/>
      <c r="HF175" s="380"/>
      <c r="HG175" s="380"/>
      <c r="HH175" s="380"/>
    </row>
    <row r="176" spans="1:216">
      <c r="A176" s="103"/>
      <c r="B176" s="377"/>
      <c r="C176" s="377"/>
      <c r="D176" s="377"/>
      <c r="E176" s="377"/>
      <c r="F176" s="377"/>
      <c r="G176" s="377"/>
      <c r="H176" s="377"/>
      <c r="I176" s="377"/>
      <c r="J176" s="377"/>
      <c r="K176" s="377"/>
      <c r="L176" s="377"/>
      <c r="M176" s="378"/>
      <c r="N176" s="378"/>
      <c r="O176" s="378"/>
      <c r="P176" s="378"/>
      <c r="Q176" s="378"/>
      <c r="R176" s="378"/>
      <c r="S176" s="378"/>
      <c r="T176" s="378"/>
      <c r="U176" s="378"/>
      <c r="V176" s="378"/>
      <c r="W176" s="378"/>
      <c r="X176" s="378"/>
      <c r="Y176" s="380"/>
      <c r="Z176" s="409"/>
      <c r="AA176" s="380"/>
      <c r="AB176" s="380"/>
      <c r="AC176" s="380"/>
      <c r="AD176" s="380"/>
      <c r="AE176" s="380"/>
      <c r="AF176" s="380"/>
      <c r="AG176" s="380"/>
      <c r="AH176" s="380"/>
      <c r="AI176" s="380"/>
      <c r="AJ176" s="380"/>
      <c r="AR176" s="380"/>
      <c r="AS176" s="380"/>
      <c r="AT176" s="380"/>
      <c r="AU176" s="380"/>
      <c r="AV176" s="380"/>
      <c r="AW176" s="380"/>
      <c r="AX176" s="380"/>
      <c r="AY176" s="380"/>
      <c r="AZ176" s="380"/>
      <c r="BA176" s="380"/>
      <c r="BB176" s="380"/>
      <c r="BC176" s="380"/>
      <c r="BD176" s="380"/>
      <c r="BE176" s="380"/>
      <c r="BF176" s="380"/>
      <c r="BG176" s="380"/>
      <c r="BH176" s="380"/>
      <c r="BI176" s="380"/>
      <c r="BJ176" s="377"/>
      <c r="CE176" s="380"/>
      <c r="CF176" s="380"/>
      <c r="CG176" s="380"/>
      <c r="EZ176" s="380"/>
      <c r="FA176" s="380"/>
      <c r="FB176" s="380"/>
      <c r="FC176" s="380"/>
      <c r="FD176" s="380"/>
      <c r="FE176" s="380"/>
      <c r="FF176" s="380"/>
      <c r="FG176" s="380"/>
      <c r="FH176" s="380"/>
      <c r="FI176" s="380"/>
      <c r="FJ176" s="380"/>
      <c r="FK176" s="380"/>
      <c r="FL176" s="380"/>
      <c r="FM176" s="380"/>
      <c r="FN176" s="380"/>
      <c r="FO176" s="380"/>
      <c r="FP176" s="380"/>
      <c r="FQ176" s="380"/>
      <c r="FR176" s="380"/>
      <c r="FS176" s="380"/>
      <c r="FT176" s="380"/>
      <c r="FU176" s="380"/>
      <c r="FV176" s="380"/>
      <c r="FW176" s="380"/>
      <c r="FX176" s="380"/>
      <c r="FY176" s="380"/>
      <c r="FZ176" s="380"/>
      <c r="GA176" s="380"/>
      <c r="GB176" s="380"/>
      <c r="GC176" s="380"/>
      <c r="GD176" s="380"/>
      <c r="GE176" s="380"/>
      <c r="GF176" s="380"/>
      <c r="GG176" s="380"/>
      <c r="GH176" s="380"/>
      <c r="GI176" s="380"/>
      <c r="GJ176" s="380"/>
      <c r="GK176" s="380"/>
      <c r="GL176" s="380"/>
      <c r="GM176" s="380"/>
      <c r="GN176" s="380"/>
      <c r="GO176" s="380"/>
      <c r="GP176" s="380"/>
      <c r="GQ176" s="380"/>
      <c r="GR176" s="380"/>
      <c r="GS176" s="380"/>
      <c r="GT176" s="380"/>
      <c r="GU176" s="380"/>
      <c r="GV176" s="380"/>
      <c r="GW176" s="380"/>
      <c r="GX176" s="380"/>
      <c r="GY176" s="380"/>
      <c r="GZ176" s="380"/>
      <c r="HA176" s="380"/>
      <c r="HB176" s="380"/>
      <c r="HC176" s="380"/>
      <c r="HD176" s="380"/>
      <c r="HE176" s="380"/>
      <c r="HF176" s="380"/>
      <c r="HG176" s="380"/>
      <c r="HH176" s="380"/>
    </row>
    <row r="177" spans="1:216">
      <c r="A177" s="103"/>
      <c r="B177" s="377"/>
      <c r="C177" s="377"/>
      <c r="D177" s="377"/>
      <c r="E177" s="377"/>
      <c r="F177" s="377"/>
      <c r="G177" s="377"/>
      <c r="H177" s="377"/>
      <c r="I177" s="377"/>
      <c r="J177" s="377"/>
      <c r="K177" s="377"/>
      <c r="L177" s="377"/>
      <c r="M177" s="378"/>
      <c r="N177" s="378"/>
      <c r="O177" s="378"/>
      <c r="P177" s="378"/>
      <c r="Q177" s="378"/>
      <c r="R177" s="378"/>
      <c r="S177" s="378"/>
      <c r="T177" s="378"/>
      <c r="U177" s="378"/>
      <c r="V177" s="378"/>
      <c r="W177" s="378"/>
      <c r="X177" s="378"/>
      <c r="Y177" s="380"/>
      <c r="Z177" s="409"/>
      <c r="AA177" s="380"/>
      <c r="AB177" s="380"/>
      <c r="AC177" s="380"/>
      <c r="AD177" s="380"/>
      <c r="AE177" s="380"/>
      <c r="AF177" s="380"/>
      <c r="AG177" s="380"/>
      <c r="AH177" s="380"/>
      <c r="AI177" s="380"/>
      <c r="AJ177" s="380"/>
      <c r="AR177" s="380"/>
      <c r="AS177" s="380"/>
      <c r="AT177" s="380"/>
      <c r="AU177" s="380"/>
      <c r="AV177" s="380"/>
      <c r="AW177" s="380"/>
      <c r="AX177" s="380"/>
      <c r="AY177" s="380"/>
      <c r="AZ177" s="380"/>
      <c r="BA177" s="380"/>
      <c r="BB177" s="380"/>
      <c r="BC177" s="380"/>
      <c r="BD177" s="380"/>
      <c r="BE177" s="380"/>
      <c r="BF177" s="380"/>
      <c r="BG177" s="380"/>
      <c r="BH177" s="380"/>
      <c r="BI177" s="380"/>
      <c r="BJ177" s="377"/>
      <c r="CE177" s="380"/>
      <c r="CF177" s="380"/>
      <c r="CG177" s="380"/>
      <c r="EZ177" s="380"/>
      <c r="FA177" s="380"/>
      <c r="FB177" s="380"/>
      <c r="FC177" s="380"/>
      <c r="FD177" s="380"/>
      <c r="FE177" s="380"/>
      <c r="FF177" s="380"/>
      <c r="FG177" s="380"/>
      <c r="FH177" s="380"/>
      <c r="FI177" s="380"/>
      <c r="FJ177" s="380"/>
      <c r="FK177" s="380"/>
      <c r="FL177" s="380"/>
      <c r="FM177" s="380"/>
      <c r="FN177" s="380"/>
      <c r="FO177" s="380"/>
      <c r="FP177" s="380"/>
      <c r="FQ177" s="380"/>
      <c r="FR177" s="380"/>
      <c r="FS177" s="380"/>
      <c r="FT177" s="380"/>
      <c r="FU177" s="380"/>
      <c r="FV177" s="380"/>
      <c r="FW177" s="380"/>
      <c r="FX177" s="380"/>
      <c r="FY177" s="380"/>
      <c r="FZ177" s="380"/>
      <c r="GA177" s="380"/>
      <c r="GB177" s="380"/>
      <c r="GC177" s="380"/>
      <c r="GD177" s="380"/>
      <c r="GE177" s="380"/>
      <c r="GF177" s="380"/>
      <c r="GG177" s="380"/>
      <c r="GH177" s="380"/>
      <c r="GI177" s="380"/>
      <c r="GJ177" s="380"/>
      <c r="GK177" s="380"/>
      <c r="GL177" s="380"/>
      <c r="GM177" s="380"/>
      <c r="GN177" s="380"/>
      <c r="GO177" s="380"/>
      <c r="GP177" s="380"/>
      <c r="GQ177" s="380"/>
      <c r="GR177" s="380"/>
      <c r="GS177" s="380"/>
      <c r="GT177" s="380"/>
      <c r="GU177" s="380"/>
      <c r="GV177" s="380"/>
      <c r="GW177" s="380"/>
      <c r="GX177" s="380"/>
      <c r="GY177" s="380"/>
      <c r="GZ177" s="380"/>
      <c r="HA177" s="380"/>
      <c r="HB177" s="380"/>
      <c r="HC177" s="380"/>
      <c r="HD177" s="380"/>
      <c r="HE177" s="380"/>
      <c r="HF177" s="380"/>
      <c r="HG177" s="380"/>
      <c r="HH177" s="380"/>
    </row>
    <row r="178" spans="1:216">
      <c r="A178" s="103"/>
      <c r="B178" s="377"/>
      <c r="C178" s="377"/>
      <c r="D178" s="377"/>
      <c r="E178" s="377"/>
      <c r="F178" s="377"/>
      <c r="G178" s="377"/>
      <c r="H178" s="377"/>
      <c r="I178" s="377"/>
      <c r="J178" s="377"/>
      <c r="K178" s="377"/>
      <c r="L178" s="377"/>
      <c r="M178" s="378"/>
      <c r="N178" s="378"/>
      <c r="O178" s="378"/>
      <c r="P178" s="378"/>
      <c r="Q178" s="378"/>
      <c r="R178" s="378"/>
      <c r="S178" s="378"/>
      <c r="T178" s="378"/>
      <c r="U178" s="378"/>
      <c r="V178" s="378"/>
      <c r="W178" s="378"/>
      <c r="X178" s="378"/>
      <c r="Y178" s="380"/>
      <c r="Z178" s="409"/>
      <c r="AA178" s="380"/>
      <c r="AB178" s="380"/>
      <c r="AC178" s="380"/>
      <c r="AD178" s="380"/>
      <c r="AE178" s="380"/>
      <c r="AF178" s="380"/>
      <c r="AG178" s="380"/>
      <c r="AH178" s="380"/>
      <c r="AI178" s="380"/>
      <c r="AJ178" s="380"/>
      <c r="AR178" s="380"/>
      <c r="AS178" s="380"/>
      <c r="AT178" s="380"/>
      <c r="AU178" s="380"/>
      <c r="AV178" s="380"/>
      <c r="AW178" s="380"/>
      <c r="AX178" s="380"/>
      <c r="AY178" s="380"/>
      <c r="AZ178" s="380"/>
      <c r="BA178" s="380"/>
      <c r="BB178" s="380"/>
      <c r="BC178" s="380"/>
      <c r="BD178" s="380"/>
      <c r="BE178" s="380"/>
      <c r="BF178" s="380"/>
      <c r="BG178" s="380"/>
      <c r="BH178" s="380"/>
      <c r="BI178" s="380"/>
      <c r="BJ178" s="377"/>
      <c r="CE178" s="380"/>
      <c r="CF178" s="380"/>
      <c r="CG178" s="380"/>
      <c r="EZ178" s="380"/>
      <c r="FA178" s="380"/>
      <c r="FB178" s="380"/>
      <c r="FC178" s="380"/>
      <c r="FD178" s="380"/>
      <c r="FE178" s="380"/>
      <c r="FF178" s="380"/>
      <c r="FG178" s="380"/>
      <c r="FH178" s="380"/>
      <c r="FI178" s="380"/>
      <c r="FJ178" s="380"/>
      <c r="FK178" s="380"/>
      <c r="FL178" s="380"/>
      <c r="FM178" s="380"/>
      <c r="FN178" s="380"/>
      <c r="FO178" s="380"/>
      <c r="FP178" s="380"/>
      <c r="FQ178" s="380"/>
      <c r="FR178" s="380"/>
      <c r="FS178" s="380"/>
      <c r="FT178" s="380"/>
      <c r="FU178" s="380"/>
      <c r="FV178" s="380"/>
      <c r="FW178" s="380"/>
      <c r="FX178" s="380"/>
      <c r="FY178" s="380"/>
      <c r="FZ178" s="380"/>
      <c r="GA178" s="380"/>
      <c r="GB178" s="380"/>
      <c r="GC178" s="380"/>
      <c r="GD178" s="380"/>
      <c r="GE178" s="380"/>
      <c r="GF178" s="380"/>
      <c r="GG178" s="380"/>
      <c r="GH178" s="380"/>
      <c r="GI178" s="380"/>
      <c r="GJ178" s="380"/>
      <c r="GK178" s="380"/>
      <c r="GL178" s="380"/>
      <c r="GM178" s="380"/>
      <c r="GN178" s="380"/>
      <c r="GO178" s="380"/>
      <c r="GP178" s="380"/>
      <c r="GQ178" s="380"/>
      <c r="GR178" s="380"/>
      <c r="GS178" s="380"/>
      <c r="GT178" s="380"/>
      <c r="GU178" s="380"/>
      <c r="GV178" s="380"/>
      <c r="GW178" s="380"/>
      <c r="GX178" s="380"/>
      <c r="GY178" s="380"/>
      <c r="GZ178" s="380"/>
      <c r="HA178" s="380"/>
      <c r="HB178" s="380"/>
      <c r="HC178" s="380"/>
      <c r="HD178" s="380"/>
      <c r="HE178" s="380"/>
      <c r="HF178" s="380"/>
      <c r="HG178" s="380"/>
      <c r="HH178" s="380"/>
    </row>
    <row r="179" spans="1:216">
      <c r="A179" s="103"/>
      <c r="B179" s="377"/>
      <c r="C179" s="377"/>
      <c r="D179" s="377"/>
      <c r="E179" s="377"/>
      <c r="F179" s="377"/>
      <c r="G179" s="377"/>
      <c r="H179" s="377"/>
      <c r="I179" s="377"/>
      <c r="J179" s="377"/>
      <c r="K179" s="377"/>
      <c r="L179" s="377"/>
      <c r="M179" s="378"/>
      <c r="N179" s="378"/>
      <c r="O179" s="378"/>
      <c r="P179" s="378"/>
      <c r="Q179" s="378"/>
      <c r="R179" s="378"/>
      <c r="S179" s="378"/>
      <c r="T179" s="378"/>
      <c r="U179" s="378"/>
      <c r="V179" s="378"/>
      <c r="W179" s="378"/>
      <c r="X179" s="378"/>
      <c r="Y179" s="380"/>
      <c r="Z179" s="409"/>
      <c r="AA179" s="380"/>
      <c r="AB179" s="380"/>
      <c r="AC179" s="380"/>
      <c r="AD179" s="380"/>
      <c r="AE179" s="380"/>
      <c r="AF179" s="380"/>
      <c r="AG179" s="380"/>
      <c r="AH179" s="380"/>
      <c r="AI179" s="380"/>
      <c r="AJ179" s="380"/>
      <c r="AR179" s="380"/>
      <c r="AS179" s="380"/>
      <c r="AT179" s="380"/>
      <c r="AU179" s="380"/>
      <c r="AV179" s="380"/>
      <c r="AW179" s="380"/>
      <c r="AX179" s="380"/>
      <c r="AY179" s="380"/>
      <c r="AZ179" s="380"/>
      <c r="BA179" s="380"/>
      <c r="BB179" s="380"/>
      <c r="BC179" s="380"/>
      <c r="BD179" s="380"/>
      <c r="BE179" s="380"/>
      <c r="BF179" s="380"/>
      <c r="BG179" s="380"/>
      <c r="BH179" s="380"/>
      <c r="BI179" s="380"/>
      <c r="BJ179" s="377"/>
      <c r="CE179" s="380"/>
      <c r="CF179" s="380"/>
      <c r="CG179" s="380"/>
      <c r="EZ179" s="380"/>
      <c r="FA179" s="380"/>
      <c r="FB179" s="380"/>
      <c r="FC179" s="380"/>
      <c r="FD179" s="380"/>
      <c r="FE179" s="380"/>
      <c r="FF179" s="380"/>
      <c r="FG179" s="380"/>
      <c r="FH179" s="380"/>
      <c r="FI179" s="380"/>
      <c r="FJ179" s="380"/>
      <c r="FK179" s="380"/>
      <c r="FL179" s="380"/>
      <c r="FM179" s="380"/>
      <c r="FN179" s="380"/>
      <c r="FO179" s="380"/>
      <c r="FP179" s="380"/>
      <c r="FQ179" s="380"/>
      <c r="FR179" s="380"/>
      <c r="FS179" s="380"/>
      <c r="FT179" s="380"/>
      <c r="FU179" s="380"/>
      <c r="FV179" s="380"/>
      <c r="FW179" s="380"/>
      <c r="FX179" s="380"/>
      <c r="FY179" s="380"/>
      <c r="FZ179" s="380"/>
      <c r="GA179" s="380"/>
      <c r="GB179" s="380"/>
      <c r="GC179" s="380"/>
      <c r="GD179" s="380"/>
      <c r="GE179" s="380"/>
      <c r="GF179" s="380"/>
      <c r="GG179" s="380"/>
      <c r="GH179" s="380"/>
      <c r="GI179" s="380"/>
      <c r="GJ179" s="380"/>
      <c r="GK179" s="380"/>
      <c r="GL179" s="380"/>
      <c r="GM179" s="380"/>
      <c r="GN179" s="380"/>
      <c r="GO179" s="380"/>
      <c r="GP179" s="380"/>
      <c r="GQ179" s="380"/>
      <c r="GR179" s="380"/>
      <c r="GS179" s="380"/>
      <c r="GT179" s="380"/>
      <c r="GU179" s="380"/>
      <c r="GV179" s="380"/>
      <c r="GW179" s="380"/>
      <c r="GX179" s="380"/>
      <c r="GY179" s="380"/>
      <c r="GZ179" s="380"/>
      <c r="HA179" s="380"/>
      <c r="HB179" s="380"/>
      <c r="HC179" s="380"/>
      <c r="HD179" s="380"/>
      <c r="HE179" s="380"/>
      <c r="HF179" s="380"/>
      <c r="HG179" s="380"/>
      <c r="HH179" s="380"/>
    </row>
    <row r="180" spans="1:216">
      <c r="A180" s="103"/>
      <c r="B180" s="377"/>
      <c r="C180" s="377"/>
      <c r="D180" s="377"/>
      <c r="E180" s="377"/>
      <c r="F180" s="377"/>
      <c r="G180" s="377"/>
      <c r="H180" s="377"/>
      <c r="I180" s="377"/>
      <c r="J180" s="377"/>
      <c r="K180" s="377"/>
      <c r="L180" s="377"/>
      <c r="M180" s="378"/>
      <c r="N180" s="378"/>
      <c r="O180" s="378"/>
      <c r="P180" s="378"/>
      <c r="Q180" s="378"/>
      <c r="R180" s="378"/>
      <c r="S180" s="378"/>
      <c r="T180" s="378"/>
      <c r="U180" s="378"/>
      <c r="V180" s="378"/>
      <c r="W180" s="378"/>
      <c r="X180" s="378"/>
      <c r="Y180" s="380"/>
      <c r="Z180" s="409"/>
      <c r="AA180" s="380"/>
      <c r="AB180" s="380"/>
      <c r="AC180" s="380"/>
      <c r="AD180" s="380"/>
      <c r="AE180" s="380"/>
      <c r="AF180" s="380"/>
      <c r="AG180" s="380"/>
      <c r="AH180" s="380"/>
      <c r="AI180" s="380"/>
      <c r="AJ180" s="380"/>
      <c r="AR180" s="380"/>
      <c r="AS180" s="380"/>
      <c r="AT180" s="380"/>
      <c r="AU180" s="380"/>
      <c r="AV180" s="380"/>
      <c r="AW180" s="380"/>
      <c r="AX180" s="380"/>
      <c r="AY180" s="380"/>
      <c r="AZ180" s="380"/>
      <c r="BA180" s="380"/>
      <c r="BB180" s="380"/>
      <c r="BC180" s="380"/>
      <c r="BD180" s="380"/>
      <c r="BE180" s="380"/>
      <c r="BF180" s="380"/>
      <c r="BG180" s="380"/>
      <c r="BH180" s="380"/>
      <c r="BI180" s="380"/>
      <c r="BJ180" s="377"/>
      <c r="CE180" s="380"/>
      <c r="CF180" s="380"/>
      <c r="CG180" s="380"/>
      <c r="EZ180" s="380"/>
      <c r="FA180" s="380"/>
      <c r="FB180" s="380"/>
      <c r="FC180" s="380"/>
      <c r="FD180" s="380"/>
      <c r="FE180" s="380"/>
      <c r="FF180" s="380"/>
      <c r="FG180" s="380"/>
      <c r="FH180" s="380"/>
      <c r="FI180" s="380"/>
      <c r="FJ180" s="380"/>
      <c r="FK180" s="380"/>
      <c r="FL180" s="380"/>
      <c r="FM180" s="380"/>
      <c r="FN180" s="380"/>
      <c r="FO180" s="380"/>
      <c r="FP180" s="380"/>
      <c r="FQ180" s="380"/>
      <c r="FR180" s="380"/>
      <c r="FS180" s="380"/>
      <c r="FT180" s="380"/>
      <c r="FU180" s="380"/>
      <c r="FV180" s="380"/>
      <c r="FW180" s="380"/>
      <c r="FX180" s="380"/>
      <c r="FY180" s="380"/>
      <c r="FZ180" s="380"/>
      <c r="GA180" s="380"/>
      <c r="GB180" s="380"/>
      <c r="GC180" s="380"/>
      <c r="GD180" s="380"/>
      <c r="GE180" s="380"/>
      <c r="GF180" s="380"/>
      <c r="GG180" s="380"/>
      <c r="GH180" s="380"/>
      <c r="GI180" s="380"/>
      <c r="GJ180" s="380"/>
      <c r="GK180" s="380"/>
      <c r="GL180" s="380"/>
      <c r="GM180" s="380"/>
      <c r="GN180" s="380"/>
      <c r="GO180" s="380"/>
      <c r="GP180" s="380"/>
      <c r="GQ180" s="380"/>
      <c r="GR180" s="380"/>
      <c r="GS180" s="380"/>
      <c r="GT180" s="380"/>
      <c r="GU180" s="380"/>
      <c r="GV180" s="380"/>
      <c r="GW180" s="380"/>
      <c r="GX180" s="380"/>
      <c r="GY180" s="380"/>
      <c r="GZ180" s="380"/>
      <c r="HA180" s="380"/>
      <c r="HB180" s="380"/>
      <c r="HC180" s="380"/>
      <c r="HD180" s="380"/>
      <c r="HE180" s="380"/>
      <c r="HF180" s="380"/>
      <c r="HG180" s="380"/>
      <c r="HH180" s="380"/>
    </row>
    <row r="181" spans="1:216">
      <c r="A181" s="103"/>
      <c r="B181" s="377"/>
      <c r="C181" s="377"/>
      <c r="D181" s="377"/>
      <c r="E181" s="377"/>
      <c r="F181" s="377"/>
      <c r="G181" s="377"/>
      <c r="H181" s="377"/>
      <c r="I181" s="377"/>
      <c r="J181" s="377"/>
      <c r="K181" s="377"/>
      <c r="L181" s="377"/>
      <c r="M181" s="378"/>
      <c r="N181" s="378"/>
      <c r="O181" s="378"/>
      <c r="P181" s="378"/>
      <c r="Q181" s="378"/>
      <c r="R181" s="378"/>
      <c r="S181" s="378"/>
      <c r="T181" s="378"/>
      <c r="U181" s="378"/>
      <c r="V181" s="378"/>
      <c r="W181" s="378"/>
      <c r="X181" s="378"/>
      <c r="Y181" s="380"/>
      <c r="Z181" s="409"/>
      <c r="AA181" s="380"/>
      <c r="AB181" s="380"/>
      <c r="AC181" s="380"/>
      <c r="AD181" s="380"/>
      <c r="AE181" s="380"/>
      <c r="AF181" s="380"/>
      <c r="AG181" s="380"/>
      <c r="AH181" s="380"/>
      <c r="AI181" s="380"/>
      <c r="AJ181" s="380"/>
      <c r="AR181" s="380"/>
      <c r="AS181" s="380"/>
      <c r="AT181" s="380"/>
      <c r="AU181" s="380"/>
      <c r="AV181" s="380"/>
      <c r="AW181" s="380"/>
      <c r="AX181" s="380"/>
      <c r="AY181" s="380"/>
      <c r="AZ181" s="380"/>
      <c r="BA181" s="380"/>
      <c r="BB181" s="380"/>
      <c r="BC181" s="380"/>
      <c r="BD181" s="380"/>
      <c r="BE181" s="380"/>
      <c r="BF181" s="380"/>
      <c r="BG181" s="380"/>
      <c r="BH181" s="380"/>
      <c r="BI181" s="380"/>
      <c r="BJ181" s="377"/>
      <c r="CE181" s="380"/>
      <c r="CF181" s="380"/>
      <c r="CG181" s="380"/>
      <c r="EZ181" s="380"/>
      <c r="FA181" s="380"/>
      <c r="FB181" s="380"/>
      <c r="FC181" s="380"/>
      <c r="FD181" s="380"/>
      <c r="FE181" s="380"/>
      <c r="FF181" s="380"/>
      <c r="FG181" s="380"/>
      <c r="FH181" s="380"/>
      <c r="FI181" s="380"/>
      <c r="FJ181" s="380"/>
      <c r="FK181" s="380"/>
      <c r="FL181" s="380"/>
      <c r="FM181" s="380"/>
      <c r="FN181" s="380"/>
      <c r="FO181" s="380"/>
      <c r="FP181" s="380"/>
      <c r="FQ181" s="380"/>
      <c r="FR181" s="380"/>
      <c r="FS181" s="380"/>
      <c r="FT181" s="380"/>
      <c r="FU181" s="380"/>
      <c r="FV181" s="380"/>
      <c r="FW181" s="380"/>
      <c r="FX181" s="380"/>
      <c r="FY181" s="380"/>
      <c r="FZ181" s="380"/>
      <c r="GA181" s="380"/>
      <c r="GB181" s="380"/>
      <c r="GC181" s="380"/>
      <c r="GD181" s="380"/>
      <c r="GE181" s="380"/>
      <c r="GF181" s="380"/>
      <c r="GG181" s="380"/>
      <c r="GH181" s="380"/>
      <c r="GI181" s="380"/>
      <c r="GJ181" s="380"/>
      <c r="GK181" s="380"/>
      <c r="GL181" s="380"/>
      <c r="GM181" s="380"/>
      <c r="GN181" s="380"/>
      <c r="GO181" s="380"/>
      <c r="GP181" s="380"/>
      <c r="GQ181" s="380"/>
      <c r="GR181" s="380"/>
      <c r="GS181" s="380"/>
      <c r="GT181" s="380"/>
      <c r="GU181" s="380"/>
      <c r="GV181" s="380"/>
      <c r="GW181" s="380"/>
      <c r="GX181" s="380"/>
      <c r="GY181" s="380"/>
      <c r="GZ181" s="380"/>
      <c r="HA181" s="380"/>
      <c r="HB181" s="380"/>
      <c r="HC181" s="380"/>
      <c r="HD181" s="380"/>
      <c r="HE181" s="380"/>
      <c r="HF181" s="380"/>
      <c r="HG181" s="380"/>
      <c r="HH181" s="380"/>
    </row>
    <row r="182" spans="1:216">
      <c r="A182" s="103"/>
      <c r="B182" s="377"/>
      <c r="C182" s="377"/>
      <c r="D182" s="377"/>
      <c r="E182" s="377"/>
      <c r="F182" s="377"/>
      <c r="G182" s="377"/>
      <c r="H182" s="377"/>
      <c r="I182" s="377"/>
      <c r="J182" s="377"/>
      <c r="K182" s="377"/>
      <c r="L182" s="377"/>
      <c r="M182" s="378"/>
      <c r="N182" s="378"/>
      <c r="O182" s="378"/>
      <c r="P182" s="378"/>
      <c r="Q182" s="378"/>
      <c r="R182" s="378"/>
      <c r="S182" s="378"/>
      <c r="T182" s="378"/>
      <c r="U182" s="378"/>
      <c r="V182" s="378"/>
      <c r="W182" s="378"/>
      <c r="X182" s="378"/>
      <c r="Y182" s="380"/>
      <c r="Z182" s="409"/>
      <c r="AA182" s="380"/>
      <c r="AB182" s="380"/>
      <c r="AC182" s="380"/>
      <c r="AD182" s="380"/>
      <c r="AE182" s="380"/>
      <c r="AF182" s="380"/>
      <c r="AG182" s="380"/>
      <c r="AH182" s="380"/>
      <c r="AI182" s="380"/>
      <c r="AJ182" s="380"/>
      <c r="AR182" s="380"/>
      <c r="AS182" s="380"/>
      <c r="AT182" s="380"/>
      <c r="AU182" s="380"/>
      <c r="AV182" s="380"/>
      <c r="AW182" s="380"/>
      <c r="AX182" s="380"/>
      <c r="AY182" s="380"/>
      <c r="AZ182" s="380"/>
      <c r="BA182" s="380"/>
      <c r="BB182" s="380"/>
      <c r="BC182" s="380"/>
      <c r="BD182" s="380"/>
      <c r="BE182" s="380"/>
      <c r="BF182" s="380"/>
      <c r="BG182" s="380"/>
      <c r="BH182" s="380"/>
      <c r="BI182" s="380"/>
      <c r="BJ182" s="377"/>
      <c r="CE182" s="380"/>
      <c r="CF182" s="380"/>
      <c r="CG182" s="380"/>
      <c r="EZ182" s="380"/>
      <c r="FA182" s="380"/>
      <c r="FB182" s="380"/>
      <c r="FC182" s="380"/>
      <c r="FD182" s="380"/>
      <c r="FE182" s="380"/>
      <c r="FF182" s="380"/>
      <c r="FG182" s="380"/>
      <c r="FH182" s="380"/>
      <c r="FI182" s="380"/>
      <c r="FJ182" s="380"/>
      <c r="FK182" s="380"/>
      <c r="FL182" s="380"/>
      <c r="FM182" s="380"/>
      <c r="FN182" s="380"/>
      <c r="FO182" s="380"/>
      <c r="FP182" s="380"/>
      <c r="FQ182" s="380"/>
      <c r="FR182" s="380"/>
      <c r="FS182" s="380"/>
      <c r="FT182" s="380"/>
      <c r="FU182" s="380"/>
      <c r="FV182" s="380"/>
      <c r="FW182" s="380"/>
      <c r="FX182" s="380"/>
      <c r="FY182" s="380"/>
      <c r="FZ182" s="380"/>
      <c r="GA182" s="380"/>
      <c r="GB182" s="380"/>
      <c r="GC182" s="380"/>
      <c r="GD182" s="380"/>
      <c r="GE182" s="380"/>
      <c r="GF182" s="380"/>
      <c r="GG182" s="380"/>
      <c r="GH182" s="380"/>
      <c r="GI182" s="380"/>
      <c r="GJ182" s="380"/>
      <c r="GK182" s="380"/>
      <c r="GL182" s="380"/>
      <c r="GM182" s="380"/>
      <c r="GN182" s="380"/>
      <c r="GO182" s="380"/>
      <c r="GP182" s="380"/>
      <c r="GQ182" s="380"/>
      <c r="GR182" s="380"/>
      <c r="GS182" s="380"/>
      <c r="GT182" s="380"/>
      <c r="GU182" s="380"/>
      <c r="GV182" s="380"/>
      <c r="GW182" s="380"/>
      <c r="GX182" s="380"/>
      <c r="GY182" s="380"/>
      <c r="GZ182" s="380"/>
      <c r="HA182" s="380"/>
      <c r="HB182" s="380"/>
      <c r="HC182" s="380"/>
      <c r="HD182" s="380"/>
      <c r="HE182" s="380"/>
      <c r="HF182" s="380"/>
      <c r="HG182" s="380"/>
      <c r="HH182" s="380"/>
    </row>
    <row r="183" spans="1:216">
      <c r="A183" s="103"/>
      <c r="B183" s="377"/>
      <c r="C183" s="377"/>
      <c r="D183" s="377"/>
      <c r="E183" s="377"/>
      <c r="F183" s="377"/>
      <c r="G183" s="377"/>
      <c r="H183" s="377"/>
      <c r="I183" s="377"/>
      <c r="J183" s="377"/>
      <c r="K183" s="377"/>
      <c r="L183" s="377"/>
      <c r="M183" s="378"/>
      <c r="N183" s="378"/>
      <c r="O183" s="378"/>
      <c r="P183" s="378"/>
      <c r="Q183" s="378"/>
      <c r="R183" s="378"/>
      <c r="S183" s="378"/>
      <c r="T183" s="378"/>
      <c r="U183" s="378"/>
      <c r="V183" s="378"/>
      <c r="W183" s="378"/>
      <c r="X183" s="378"/>
      <c r="Y183" s="380"/>
      <c r="Z183" s="409"/>
      <c r="AA183" s="380"/>
      <c r="AB183" s="380"/>
      <c r="AC183" s="380"/>
      <c r="AD183" s="380"/>
      <c r="AE183" s="380"/>
      <c r="AF183" s="380"/>
      <c r="AG183" s="380"/>
      <c r="AH183" s="380"/>
      <c r="AI183" s="380"/>
      <c r="AJ183" s="380"/>
      <c r="AR183" s="380"/>
      <c r="AS183" s="380"/>
      <c r="AT183" s="380"/>
      <c r="AU183" s="380"/>
      <c r="AV183" s="380"/>
      <c r="AW183" s="380"/>
      <c r="AX183" s="380"/>
      <c r="AY183" s="380"/>
      <c r="AZ183" s="380"/>
      <c r="BA183" s="380"/>
      <c r="BB183" s="380"/>
      <c r="BC183" s="380"/>
      <c r="BD183" s="380"/>
      <c r="BE183" s="380"/>
      <c r="BF183" s="380"/>
      <c r="BG183" s="380"/>
      <c r="BH183" s="380"/>
      <c r="BI183" s="380"/>
      <c r="BJ183" s="377"/>
      <c r="CE183" s="380"/>
      <c r="CF183" s="380"/>
      <c r="CG183" s="380"/>
      <c r="EZ183" s="380"/>
      <c r="FA183" s="380"/>
      <c r="FB183" s="380"/>
      <c r="FC183" s="380"/>
      <c r="FD183" s="380"/>
      <c r="FE183" s="380"/>
      <c r="FF183" s="380"/>
      <c r="FG183" s="380"/>
      <c r="FH183" s="380"/>
      <c r="FI183" s="380"/>
      <c r="FJ183" s="380"/>
      <c r="FK183" s="380"/>
      <c r="FL183" s="380"/>
      <c r="FM183" s="380"/>
      <c r="FN183" s="380"/>
      <c r="FO183" s="380"/>
      <c r="FP183" s="380"/>
      <c r="FQ183" s="380"/>
      <c r="FR183" s="380"/>
      <c r="FS183" s="380"/>
      <c r="FT183" s="380"/>
      <c r="FU183" s="380"/>
      <c r="FV183" s="380"/>
      <c r="FW183" s="380"/>
      <c r="FX183" s="380"/>
      <c r="FY183" s="380"/>
      <c r="FZ183" s="380"/>
      <c r="GA183" s="380"/>
      <c r="GB183" s="380"/>
      <c r="GC183" s="380"/>
      <c r="GD183" s="380"/>
      <c r="GE183" s="380"/>
      <c r="GF183" s="380"/>
      <c r="GG183" s="380"/>
      <c r="GH183" s="380"/>
      <c r="GI183" s="380"/>
      <c r="GJ183" s="380"/>
      <c r="GK183" s="380"/>
      <c r="GL183" s="380"/>
      <c r="GM183" s="380"/>
      <c r="GN183" s="380"/>
      <c r="GO183" s="380"/>
      <c r="GP183" s="380"/>
      <c r="GQ183" s="380"/>
      <c r="GR183" s="380"/>
      <c r="GS183" s="380"/>
      <c r="GT183" s="380"/>
      <c r="GU183" s="380"/>
      <c r="GV183" s="380"/>
      <c r="GW183" s="380"/>
      <c r="GX183" s="380"/>
      <c r="GY183" s="380"/>
      <c r="GZ183" s="380"/>
      <c r="HA183" s="380"/>
      <c r="HB183" s="380"/>
      <c r="HC183" s="380"/>
      <c r="HD183" s="380"/>
      <c r="HE183" s="380"/>
      <c r="HF183" s="380"/>
      <c r="HG183" s="380"/>
      <c r="HH183" s="380"/>
    </row>
    <row r="184" spans="1:216">
      <c r="A184" s="103"/>
      <c r="B184" s="377"/>
      <c r="C184" s="377"/>
      <c r="D184" s="377"/>
      <c r="E184" s="377"/>
      <c r="F184" s="377"/>
      <c r="G184" s="377"/>
      <c r="H184" s="377"/>
      <c r="I184" s="377"/>
      <c r="J184" s="377"/>
      <c r="K184" s="377"/>
      <c r="L184" s="377"/>
      <c r="M184" s="378"/>
      <c r="N184" s="378"/>
      <c r="O184" s="378"/>
      <c r="P184" s="378"/>
      <c r="Q184" s="378"/>
      <c r="R184" s="378"/>
      <c r="S184" s="378"/>
      <c r="T184" s="378"/>
      <c r="U184" s="378"/>
      <c r="V184" s="378"/>
      <c r="W184" s="378"/>
      <c r="X184" s="378"/>
      <c r="Y184" s="380"/>
      <c r="Z184" s="409"/>
      <c r="AA184" s="380"/>
      <c r="AB184" s="380"/>
      <c r="AC184" s="380"/>
      <c r="AD184" s="380"/>
      <c r="AE184" s="380"/>
      <c r="AF184" s="380"/>
      <c r="AG184" s="380"/>
      <c r="AH184" s="380"/>
      <c r="AI184" s="380"/>
      <c r="AJ184" s="380"/>
      <c r="AR184" s="380"/>
      <c r="AS184" s="380"/>
      <c r="AT184" s="380"/>
      <c r="AU184" s="380"/>
      <c r="AV184" s="380"/>
      <c r="AW184" s="380"/>
      <c r="AX184" s="380"/>
      <c r="AY184" s="380"/>
      <c r="AZ184" s="380"/>
      <c r="BA184" s="380"/>
      <c r="BB184" s="380"/>
      <c r="BC184" s="380"/>
      <c r="BD184" s="380"/>
      <c r="BE184" s="380"/>
      <c r="BF184" s="380"/>
      <c r="BG184" s="380"/>
      <c r="BH184" s="380"/>
      <c r="BI184" s="380"/>
      <c r="BJ184" s="377"/>
      <c r="CE184" s="380"/>
      <c r="CF184" s="380"/>
      <c r="CG184" s="380"/>
      <c r="EZ184" s="380"/>
      <c r="FA184" s="380"/>
      <c r="FB184" s="380"/>
      <c r="FC184" s="380"/>
      <c r="FD184" s="380"/>
      <c r="FE184" s="380"/>
      <c r="FF184" s="380"/>
      <c r="FG184" s="380"/>
      <c r="FH184" s="380"/>
      <c r="FI184" s="380"/>
      <c r="FJ184" s="380"/>
      <c r="FK184" s="380"/>
      <c r="FL184" s="380"/>
      <c r="FM184" s="380"/>
      <c r="FN184" s="380"/>
      <c r="FO184" s="380"/>
      <c r="FP184" s="380"/>
      <c r="FQ184" s="380"/>
      <c r="FR184" s="380"/>
      <c r="FS184" s="380"/>
      <c r="FT184" s="380"/>
      <c r="FU184" s="380"/>
      <c r="FV184" s="380"/>
      <c r="FW184" s="380"/>
      <c r="FX184" s="380"/>
      <c r="FY184" s="380"/>
      <c r="FZ184" s="380"/>
      <c r="GA184" s="380"/>
      <c r="GB184" s="380"/>
      <c r="GC184" s="380"/>
      <c r="GD184" s="380"/>
      <c r="GE184" s="380"/>
      <c r="GF184" s="380"/>
      <c r="GG184" s="380"/>
      <c r="GH184" s="380"/>
      <c r="GI184" s="380"/>
      <c r="GJ184" s="380"/>
      <c r="GK184" s="380"/>
      <c r="GL184" s="380"/>
      <c r="GM184" s="380"/>
      <c r="GN184" s="380"/>
      <c r="GO184" s="380"/>
      <c r="GP184" s="380"/>
      <c r="GQ184" s="380"/>
      <c r="GR184" s="380"/>
      <c r="GS184" s="380"/>
      <c r="GT184" s="380"/>
      <c r="GU184" s="380"/>
      <c r="GV184" s="380"/>
      <c r="GW184" s="380"/>
      <c r="GX184" s="380"/>
      <c r="GY184" s="380"/>
      <c r="GZ184" s="380"/>
      <c r="HA184" s="380"/>
      <c r="HB184" s="380"/>
      <c r="HC184" s="380"/>
      <c r="HD184" s="380"/>
      <c r="HE184" s="380"/>
      <c r="HF184" s="380"/>
      <c r="HG184" s="380"/>
      <c r="HH184" s="380"/>
    </row>
    <row r="185" spans="1:216">
      <c r="A185" s="103"/>
      <c r="B185" s="377"/>
      <c r="C185" s="377"/>
      <c r="D185" s="377"/>
      <c r="E185" s="377"/>
      <c r="F185" s="377"/>
      <c r="G185" s="377"/>
      <c r="H185" s="377"/>
      <c r="I185" s="377"/>
      <c r="J185" s="377"/>
      <c r="K185" s="377"/>
      <c r="L185" s="377"/>
      <c r="M185" s="378"/>
      <c r="N185" s="378"/>
      <c r="O185" s="378"/>
      <c r="P185" s="378"/>
      <c r="Q185" s="378"/>
      <c r="R185" s="378"/>
      <c r="S185" s="378"/>
      <c r="T185" s="378"/>
      <c r="U185" s="378"/>
      <c r="V185" s="378"/>
      <c r="W185" s="378"/>
      <c r="X185" s="378"/>
      <c r="Y185" s="380"/>
      <c r="Z185" s="409"/>
      <c r="AA185" s="380"/>
      <c r="AB185" s="380"/>
      <c r="AC185" s="380"/>
      <c r="AD185" s="380"/>
      <c r="AE185" s="380"/>
      <c r="AF185" s="380"/>
      <c r="AG185" s="380"/>
      <c r="AH185" s="380"/>
      <c r="AI185" s="380"/>
      <c r="AJ185" s="380"/>
      <c r="AR185" s="380"/>
      <c r="AS185" s="380"/>
      <c r="AT185" s="380"/>
      <c r="AU185" s="380"/>
      <c r="AV185" s="380"/>
      <c r="AW185" s="380"/>
      <c r="AX185" s="380"/>
      <c r="AY185" s="380"/>
      <c r="AZ185" s="380"/>
      <c r="BA185" s="380"/>
      <c r="BB185" s="380"/>
      <c r="BC185" s="380"/>
      <c r="BD185" s="380"/>
      <c r="BE185" s="380"/>
      <c r="BF185" s="380"/>
      <c r="BG185" s="380"/>
      <c r="BH185" s="380"/>
      <c r="BI185" s="380"/>
      <c r="BJ185" s="377"/>
      <c r="CE185" s="380"/>
      <c r="CF185" s="380"/>
      <c r="CG185" s="380"/>
      <c r="EZ185" s="380"/>
      <c r="FA185" s="380"/>
      <c r="FB185" s="380"/>
      <c r="FC185" s="380"/>
      <c r="FD185" s="380"/>
      <c r="FE185" s="380"/>
      <c r="FF185" s="380"/>
      <c r="FG185" s="380"/>
      <c r="FH185" s="380"/>
      <c r="FI185" s="380"/>
      <c r="FJ185" s="380"/>
      <c r="FK185" s="380"/>
      <c r="FL185" s="380"/>
      <c r="FM185" s="380"/>
      <c r="FN185" s="380"/>
      <c r="FO185" s="380"/>
      <c r="FP185" s="380"/>
      <c r="FQ185" s="380"/>
      <c r="FR185" s="380"/>
      <c r="FS185" s="380"/>
      <c r="FT185" s="380"/>
      <c r="FU185" s="380"/>
      <c r="FV185" s="380"/>
      <c r="FW185" s="380"/>
      <c r="FX185" s="380"/>
      <c r="FY185" s="380"/>
      <c r="FZ185" s="380"/>
      <c r="GA185" s="380"/>
      <c r="GB185" s="380"/>
      <c r="GC185" s="380"/>
      <c r="GD185" s="380"/>
      <c r="GE185" s="380"/>
      <c r="GF185" s="380"/>
      <c r="GG185" s="380"/>
      <c r="GH185" s="380"/>
      <c r="GI185" s="380"/>
      <c r="GJ185" s="380"/>
      <c r="GK185" s="380"/>
      <c r="GL185" s="380"/>
      <c r="GM185" s="380"/>
      <c r="GN185" s="380"/>
      <c r="GO185" s="380"/>
      <c r="GP185" s="380"/>
      <c r="GQ185" s="380"/>
      <c r="GR185" s="380"/>
      <c r="GS185" s="380"/>
      <c r="GT185" s="380"/>
      <c r="GU185" s="380"/>
      <c r="GV185" s="380"/>
      <c r="GW185" s="380"/>
      <c r="GX185" s="380"/>
      <c r="GY185" s="380"/>
      <c r="GZ185" s="380"/>
      <c r="HA185" s="380"/>
      <c r="HB185" s="380"/>
      <c r="HC185" s="380"/>
      <c r="HD185" s="380"/>
      <c r="HE185" s="380"/>
      <c r="HF185" s="380"/>
      <c r="HG185" s="380"/>
      <c r="HH185" s="380"/>
    </row>
    <row r="186" spans="1:216">
      <c r="A186" s="103"/>
      <c r="B186" s="377"/>
      <c r="C186" s="377"/>
      <c r="D186" s="377"/>
      <c r="E186" s="377"/>
      <c r="F186" s="377"/>
      <c r="G186" s="377"/>
      <c r="H186" s="377"/>
      <c r="I186" s="377"/>
      <c r="J186" s="377"/>
      <c r="K186" s="377"/>
      <c r="L186" s="377"/>
      <c r="M186" s="378"/>
      <c r="N186" s="378"/>
      <c r="O186" s="378"/>
      <c r="P186" s="378"/>
      <c r="Q186" s="378"/>
      <c r="R186" s="378"/>
      <c r="S186" s="378"/>
      <c r="T186" s="378"/>
      <c r="U186" s="378"/>
      <c r="V186" s="378"/>
      <c r="W186" s="378"/>
      <c r="X186" s="378"/>
      <c r="Y186" s="380"/>
      <c r="Z186" s="409"/>
      <c r="AA186" s="380"/>
      <c r="AB186" s="380"/>
      <c r="AC186" s="380"/>
      <c r="AD186" s="380"/>
      <c r="AE186" s="380"/>
      <c r="AF186" s="380"/>
      <c r="AG186" s="380"/>
      <c r="AH186" s="380"/>
      <c r="AI186" s="380"/>
      <c r="AJ186" s="380"/>
      <c r="AR186" s="380"/>
      <c r="AS186" s="380"/>
      <c r="AT186" s="380"/>
      <c r="AU186" s="380"/>
      <c r="AV186" s="380"/>
      <c r="AW186" s="380"/>
      <c r="AX186" s="380"/>
      <c r="AY186" s="380"/>
      <c r="AZ186" s="380"/>
      <c r="BA186" s="380"/>
      <c r="BB186" s="380"/>
      <c r="BC186" s="380"/>
      <c r="BD186" s="380"/>
      <c r="BE186" s="380"/>
      <c r="BF186" s="380"/>
      <c r="BG186" s="380"/>
      <c r="BH186" s="380"/>
      <c r="BI186" s="380"/>
      <c r="BJ186" s="377"/>
      <c r="CE186" s="380"/>
      <c r="CF186" s="380"/>
      <c r="CG186" s="380"/>
      <c r="EZ186" s="380"/>
      <c r="FA186" s="380"/>
      <c r="FB186" s="380"/>
      <c r="FC186" s="380"/>
      <c r="FD186" s="380"/>
      <c r="FE186" s="380"/>
      <c r="FF186" s="380"/>
      <c r="FG186" s="380"/>
      <c r="FH186" s="380"/>
      <c r="FI186" s="380"/>
      <c r="FJ186" s="380"/>
      <c r="FK186" s="380"/>
      <c r="FL186" s="380"/>
      <c r="FM186" s="380"/>
      <c r="FN186" s="380"/>
      <c r="FO186" s="380"/>
      <c r="FP186" s="380"/>
      <c r="FQ186" s="380"/>
      <c r="FR186" s="380"/>
      <c r="FS186" s="380"/>
      <c r="FT186" s="380"/>
      <c r="FU186" s="380"/>
      <c r="FV186" s="380"/>
      <c r="FW186" s="380"/>
      <c r="FX186" s="380"/>
      <c r="FY186" s="380"/>
      <c r="FZ186" s="380"/>
      <c r="GA186" s="380"/>
      <c r="GB186" s="380"/>
      <c r="GC186" s="380"/>
      <c r="GD186" s="380"/>
      <c r="GE186" s="380"/>
      <c r="GF186" s="380"/>
      <c r="GG186" s="380"/>
      <c r="GH186" s="380"/>
      <c r="GI186" s="380"/>
      <c r="GJ186" s="380"/>
      <c r="GK186" s="380"/>
      <c r="GL186" s="380"/>
      <c r="GM186" s="380"/>
      <c r="GN186" s="380"/>
      <c r="GO186" s="380"/>
      <c r="GP186" s="380"/>
      <c r="GQ186" s="380"/>
      <c r="GR186" s="380"/>
      <c r="GS186" s="380"/>
      <c r="GT186" s="380"/>
      <c r="GU186" s="380"/>
      <c r="GV186" s="380"/>
      <c r="GW186" s="380"/>
      <c r="GX186" s="380"/>
      <c r="GY186" s="380"/>
      <c r="GZ186" s="380"/>
      <c r="HA186" s="380"/>
      <c r="HB186" s="380"/>
      <c r="HC186" s="380"/>
      <c r="HD186" s="380"/>
      <c r="HE186" s="380"/>
      <c r="HF186" s="380"/>
      <c r="HG186" s="380"/>
      <c r="HH186" s="380"/>
    </row>
    <row r="187" spans="1:216">
      <c r="A187" s="103"/>
      <c r="B187" s="377"/>
      <c r="C187" s="377"/>
      <c r="D187" s="377"/>
      <c r="E187" s="377"/>
      <c r="F187" s="377"/>
      <c r="G187" s="377"/>
      <c r="H187" s="377"/>
      <c r="I187" s="377"/>
      <c r="J187" s="377"/>
      <c r="K187" s="377"/>
      <c r="L187" s="377"/>
      <c r="M187" s="378"/>
      <c r="N187" s="378"/>
      <c r="O187" s="378"/>
      <c r="P187" s="378"/>
      <c r="Q187" s="378"/>
      <c r="R187" s="378"/>
      <c r="S187" s="378"/>
      <c r="T187" s="378"/>
      <c r="U187" s="378"/>
      <c r="V187" s="378"/>
      <c r="W187" s="378"/>
      <c r="X187" s="378"/>
      <c r="Y187" s="380"/>
      <c r="Z187" s="409"/>
      <c r="AA187" s="380"/>
      <c r="AB187" s="380"/>
      <c r="AC187" s="380"/>
      <c r="AD187" s="380"/>
      <c r="AE187" s="380"/>
      <c r="AF187" s="380"/>
      <c r="AG187" s="380"/>
      <c r="AH187" s="380"/>
      <c r="AI187" s="380"/>
      <c r="AJ187" s="380"/>
      <c r="AR187" s="380"/>
      <c r="AS187" s="380"/>
      <c r="AT187" s="380"/>
      <c r="AU187" s="380"/>
      <c r="AV187" s="380"/>
      <c r="AW187" s="380"/>
      <c r="AX187" s="380"/>
      <c r="AY187" s="380"/>
      <c r="AZ187" s="380"/>
      <c r="BA187" s="380"/>
      <c r="BB187" s="380"/>
      <c r="BC187" s="380"/>
      <c r="BD187" s="380"/>
      <c r="BE187" s="380"/>
      <c r="BF187" s="380"/>
      <c r="BG187" s="380"/>
      <c r="BH187" s="380"/>
      <c r="BI187" s="380"/>
      <c r="BJ187" s="377"/>
      <c r="CE187" s="380"/>
      <c r="CF187" s="380"/>
      <c r="CG187" s="380"/>
      <c r="EZ187" s="380"/>
      <c r="FA187" s="380"/>
      <c r="FB187" s="380"/>
      <c r="FC187" s="380"/>
      <c r="FD187" s="380"/>
      <c r="FE187" s="380"/>
      <c r="FF187" s="380"/>
      <c r="FG187" s="380"/>
      <c r="FH187" s="380"/>
      <c r="FI187" s="380"/>
      <c r="FJ187" s="380"/>
      <c r="FK187" s="380"/>
      <c r="FL187" s="380"/>
      <c r="FM187" s="380"/>
      <c r="FN187" s="380"/>
      <c r="FO187" s="380"/>
      <c r="FP187" s="380"/>
      <c r="FQ187" s="380"/>
      <c r="FR187" s="380"/>
      <c r="FS187" s="380"/>
      <c r="FT187" s="380"/>
      <c r="FU187" s="380"/>
      <c r="FV187" s="380"/>
      <c r="FW187" s="380"/>
      <c r="FX187" s="380"/>
      <c r="FY187" s="380"/>
      <c r="FZ187" s="380"/>
      <c r="GA187" s="380"/>
      <c r="GB187" s="380"/>
      <c r="GC187" s="380"/>
      <c r="GD187" s="380"/>
      <c r="GE187" s="380"/>
      <c r="GF187" s="380"/>
      <c r="GG187" s="380"/>
      <c r="GH187" s="380"/>
      <c r="GI187" s="380"/>
      <c r="GJ187" s="380"/>
      <c r="GK187" s="380"/>
      <c r="GL187" s="380"/>
      <c r="GM187" s="380"/>
      <c r="GN187" s="380"/>
      <c r="GO187" s="380"/>
      <c r="GP187" s="380"/>
      <c r="GQ187" s="380"/>
      <c r="GR187" s="380"/>
      <c r="GS187" s="380"/>
      <c r="GT187" s="380"/>
      <c r="GU187" s="380"/>
      <c r="GV187" s="380"/>
      <c r="GW187" s="380"/>
      <c r="GX187" s="380"/>
      <c r="GY187" s="380"/>
      <c r="GZ187" s="380"/>
      <c r="HA187" s="380"/>
      <c r="HB187" s="380"/>
      <c r="HC187" s="380"/>
      <c r="HD187" s="380"/>
      <c r="HE187" s="380"/>
      <c r="HF187" s="380"/>
      <c r="HG187" s="380"/>
      <c r="HH187" s="380"/>
    </row>
    <row r="188" spans="1:216">
      <c r="A188" s="103"/>
      <c r="B188" s="377"/>
      <c r="C188" s="377"/>
      <c r="D188" s="377"/>
      <c r="E188" s="377"/>
      <c r="F188" s="377"/>
      <c r="G188" s="377"/>
      <c r="H188" s="377"/>
      <c r="I188" s="377"/>
      <c r="J188" s="377"/>
      <c r="K188" s="377"/>
      <c r="L188" s="377"/>
      <c r="M188" s="378"/>
      <c r="N188" s="378"/>
      <c r="O188" s="378"/>
      <c r="P188" s="378"/>
      <c r="Q188" s="378"/>
      <c r="R188" s="378"/>
      <c r="S188" s="378"/>
      <c r="T188" s="378"/>
      <c r="U188" s="378"/>
      <c r="V188" s="378"/>
      <c r="W188" s="378"/>
      <c r="X188" s="378"/>
      <c r="Y188" s="380"/>
      <c r="Z188" s="409"/>
      <c r="AA188" s="380"/>
      <c r="AB188" s="380"/>
      <c r="AC188" s="380"/>
      <c r="AD188" s="380"/>
      <c r="AE188" s="380"/>
      <c r="AF188" s="380"/>
      <c r="AG188" s="380"/>
      <c r="AH188" s="380"/>
      <c r="AI188" s="380"/>
      <c r="AJ188" s="380"/>
      <c r="AR188" s="380"/>
      <c r="AS188" s="380"/>
      <c r="AT188" s="380"/>
      <c r="AU188" s="380"/>
      <c r="AV188" s="380"/>
      <c r="AW188" s="380"/>
      <c r="AX188" s="380"/>
      <c r="AY188" s="380"/>
      <c r="AZ188" s="380"/>
      <c r="BA188" s="380"/>
      <c r="BB188" s="380"/>
      <c r="BC188" s="380"/>
      <c r="BD188" s="380"/>
      <c r="BE188" s="380"/>
      <c r="BF188" s="380"/>
      <c r="BG188" s="380"/>
      <c r="BH188" s="380"/>
      <c r="BI188" s="380"/>
      <c r="BJ188" s="377"/>
      <c r="CE188" s="380"/>
      <c r="CF188" s="380"/>
      <c r="CG188" s="380"/>
      <c r="EZ188" s="380"/>
      <c r="FA188" s="380"/>
      <c r="FB188" s="380"/>
      <c r="FC188" s="380"/>
      <c r="FD188" s="380"/>
      <c r="FE188" s="380"/>
      <c r="FF188" s="380"/>
      <c r="FG188" s="380"/>
      <c r="FH188" s="380"/>
      <c r="FI188" s="380"/>
      <c r="FJ188" s="380"/>
      <c r="FK188" s="380"/>
      <c r="FL188" s="380"/>
      <c r="FM188" s="380"/>
      <c r="FN188" s="380"/>
      <c r="FO188" s="380"/>
      <c r="FP188" s="380"/>
      <c r="FQ188" s="380"/>
      <c r="FR188" s="380"/>
      <c r="FS188" s="380"/>
      <c r="FT188" s="380"/>
      <c r="FU188" s="380"/>
      <c r="FV188" s="380"/>
      <c r="FW188" s="380"/>
      <c r="FX188" s="380"/>
      <c r="FY188" s="380"/>
      <c r="FZ188" s="380"/>
      <c r="GA188" s="380"/>
      <c r="GB188" s="380"/>
      <c r="GC188" s="380"/>
      <c r="GD188" s="380"/>
      <c r="GE188" s="380"/>
      <c r="GF188" s="380"/>
      <c r="GG188" s="380"/>
      <c r="GH188" s="380"/>
      <c r="GI188" s="380"/>
      <c r="GJ188" s="380"/>
      <c r="GK188" s="380"/>
      <c r="GL188" s="380"/>
      <c r="GM188" s="380"/>
      <c r="GN188" s="380"/>
      <c r="GO188" s="380"/>
      <c r="GP188" s="380"/>
      <c r="GQ188" s="380"/>
      <c r="GR188" s="380"/>
      <c r="GS188" s="380"/>
      <c r="GT188" s="380"/>
      <c r="GU188" s="380"/>
      <c r="GV188" s="380"/>
      <c r="GW188" s="380"/>
      <c r="GX188" s="380"/>
      <c r="GY188" s="380"/>
      <c r="GZ188" s="380"/>
      <c r="HA188" s="380"/>
      <c r="HB188" s="380"/>
      <c r="HC188" s="380"/>
      <c r="HD188" s="380"/>
      <c r="HE188" s="380"/>
      <c r="HF188" s="380"/>
      <c r="HG188" s="380"/>
      <c r="HH188" s="380"/>
    </row>
    <row r="189" spans="1:216">
      <c r="A189" s="103"/>
      <c r="B189" s="377"/>
      <c r="C189" s="377"/>
      <c r="D189" s="377"/>
      <c r="E189" s="377"/>
      <c r="F189" s="377"/>
      <c r="G189" s="377"/>
      <c r="H189" s="377"/>
      <c r="I189" s="377"/>
      <c r="J189" s="377"/>
      <c r="K189" s="377"/>
      <c r="L189" s="377"/>
      <c r="M189" s="378"/>
      <c r="N189" s="378"/>
      <c r="O189" s="378"/>
      <c r="P189" s="378"/>
      <c r="Q189" s="378"/>
      <c r="R189" s="378"/>
      <c r="S189" s="378"/>
      <c r="T189" s="378"/>
      <c r="U189" s="378"/>
      <c r="V189" s="378"/>
      <c r="W189" s="378"/>
      <c r="X189" s="378"/>
      <c r="Y189" s="380"/>
      <c r="Z189" s="409"/>
      <c r="AA189" s="380"/>
      <c r="AB189" s="380"/>
      <c r="AC189" s="380"/>
      <c r="AD189" s="380"/>
      <c r="AE189" s="380"/>
      <c r="AF189" s="380"/>
      <c r="AG189" s="380"/>
      <c r="AH189" s="380"/>
      <c r="AI189" s="380"/>
      <c r="AJ189" s="380"/>
      <c r="AR189" s="380"/>
      <c r="AS189" s="380"/>
      <c r="AT189" s="380"/>
      <c r="AU189" s="380"/>
      <c r="AV189" s="380"/>
      <c r="AW189" s="380"/>
      <c r="AX189" s="380"/>
      <c r="AY189" s="380"/>
      <c r="AZ189" s="380"/>
      <c r="BA189" s="380"/>
      <c r="BB189" s="380"/>
      <c r="BC189" s="380"/>
      <c r="BD189" s="380"/>
      <c r="BE189" s="380"/>
      <c r="BF189" s="380"/>
      <c r="BG189" s="380"/>
      <c r="BH189" s="380"/>
      <c r="BI189" s="380"/>
      <c r="BJ189" s="377"/>
      <c r="CE189" s="380"/>
      <c r="CF189" s="380"/>
      <c r="CG189" s="380"/>
      <c r="EZ189" s="380"/>
      <c r="FA189" s="380"/>
      <c r="FB189" s="380"/>
      <c r="FC189" s="380"/>
      <c r="FD189" s="380"/>
      <c r="FE189" s="380"/>
      <c r="FF189" s="380"/>
      <c r="FG189" s="380"/>
      <c r="FH189" s="380"/>
      <c r="FI189" s="380"/>
      <c r="FJ189" s="380"/>
      <c r="FK189" s="380"/>
      <c r="FL189" s="380"/>
      <c r="FM189" s="380"/>
      <c r="FN189" s="380"/>
      <c r="FO189" s="380"/>
      <c r="FP189" s="380"/>
      <c r="FQ189" s="380"/>
      <c r="FR189" s="380"/>
      <c r="FS189" s="380"/>
      <c r="FT189" s="380"/>
      <c r="FU189" s="380"/>
      <c r="FV189" s="380"/>
      <c r="FW189" s="380"/>
      <c r="FX189" s="380"/>
      <c r="FY189" s="380"/>
      <c r="FZ189" s="380"/>
      <c r="GA189" s="380"/>
      <c r="GB189" s="380"/>
      <c r="GC189" s="380"/>
      <c r="GD189" s="380"/>
      <c r="GE189" s="380"/>
      <c r="GF189" s="380"/>
      <c r="GG189" s="380"/>
      <c r="GH189" s="380"/>
      <c r="GI189" s="380"/>
      <c r="GJ189" s="380"/>
      <c r="GK189" s="380"/>
      <c r="GL189" s="380"/>
      <c r="GM189" s="380"/>
      <c r="GN189" s="380"/>
      <c r="GO189" s="380"/>
      <c r="GP189" s="380"/>
      <c r="GQ189" s="380"/>
      <c r="GR189" s="380"/>
      <c r="GS189" s="380"/>
      <c r="GT189" s="380"/>
      <c r="GU189" s="380"/>
      <c r="GV189" s="380"/>
      <c r="GW189" s="380"/>
      <c r="GX189" s="380"/>
      <c r="GY189" s="380"/>
      <c r="GZ189" s="380"/>
      <c r="HA189" s="380"/>
      <c r="HB189" s="380"/>
      <c r="HC189" s="380"/>
      <c r="HD189" s="380"/>
      <c r="HE189" s="380"/>
      <c r="HF189" s="380"/>
      <c r="HG189" s="380"/>
      <c r="HH189" s="380"/>
    </row>
    <row r="190" spans="1:216">
      <c r="A190" s="103"/>
      <c r="B190" s="377"/>
      <c r="C190" s="377"/>
      <c r="D190" s="377"/>
      <c r="E190" s="377"/>
      <c r="F190" s="377"/>
      <c r="G190" s="377"/>
      <c r="H190" s="377"/>
      <c r="I190" s="377"/>
      <c r="J190" s="377"/>
      <c r="K190" s="377"/>
      <c r="L190" s="377"/>
      <c r="M190" s="378"/>
      <c r="N190" s="378"/>
      <c r="O190" s="378"/>
      <c r="P190" s="378"/>
      <c r="Q190" s="378"/>
      <c r="R190" s="378"/>
      <c r="S190" s="378"/>
      <c r="T190" s="378"/>
      <c r="U190" s="378"/>
      <c r="V190" s="378"/>
      <c r="W190" s="378"/>
      <c r="X190" s="378"/>
      <c r="Y190" s="380"/>
      <c r="Z190" s="409"/>
      <c r="AA190" s="380"/>
      <c r="AB190" s="380"/>
      <c r="AC190" s="380"/>
      <c r="AD190" s="380"/>
      <c r="AE190" s="380"/>
      <c r="AF190" s="380"/>
      <c r="AG190" s="380"/>
      <c r="AH190" s="380"/>
      <c r="AI190" s="380"/>
      <c r="AJ190" s="380"/>
      <c r="AR190" s="380"/>
      <c r="AS190" s="380"/>
      <c r="AT190" s="380"/>
      <c r="AU190" s="380"/>
      <c r="AV190" s="380"/>
      <c r="AW190" s="380"/>
      <c r="AX190" s="380"/>
      <c r="AY190" s="380"/>
      <c r="AZ190" s="380"/>
      <c r="BA190" s="380"/>
      <c r="BB190" s="380"/>
      <c r="BC190" s="380"/>
      <c r="BD190" s="380"/>
      <c r="BE190" s="380"/>
      <c r="BF190" s="380"/>
      <c r="BG190" s="380"/>
      <c r="BH190" s="380"/>
      <c r="BI190" s="380"/>
      <c r="BJ190" s="377"/>
      <c r="CE190" s="380"/>
      <c r="CF190" s="380"/>
      <c r="CG190" s="380"/>
      <c r="EZ190" s="380"/>
      <c r="FA190" s="380"/>
      <c r="FB190" s="380"/>
      <c r="FC190" s="380"/>
      <c r="FD190" s="380"/>
      <c r="FE190" s="380"/>
      <c r="FF190" s="380"/>
      <c r="FG190" s="380"/>
      <c r="FH190" s="380"/>
      <c r="FI190" s="380"/>
      <c r="FJ190" s="380"/>
      <c r="FK190" s="380"/>
      <c r="FL190" s="380"/>
      <c r="FM190" s="380"/>
      <c r="FN190" s="380"/>
      <c r="FO190" s="380"/>
      <c r="FP190" s="380"/>
      <c r="FQ190" s="380"/>
      <c r="FR190" s="380"/>
      <c r="FS190" s="380"/>
      <c r="FT190" s="380"/>
      <c r="FU190" s="380"/>
      <c r="FV190" s="380"/>
      <c r="FW190" s="380"/>
      <c r="FX190" s="380"/>
      <c r="FY190" s="380"/>
      <c r="FZ190" s="380"/>
      <c r="GA190" s="380"/>
      <c r="GB190" s="380"/>
      <c r="GC190" s="380"/>
      <c r="GD190" s="380"/>
      <c r="GE190" s="380"/>
      <c r="GF190" s="380"/>
      <c r="GG190" s="380"/>
      <c r="GH190" s="380"/>
      <c r="GI190" s="380"/>
      <c r="GJ190" s="380"/>
      <c r="GK190" s="380"/>
      <c r="GL190" s="380"/>
      <c r="GM190" s="380"/>
      <c r="GN190" s="380"/>
      <c r="GO190" s="380"/>
      <c r="GP190" s="380"/>
      <c r="GQ190" s="380"/>
      <c r="GR190" s="380"/>
      <c r="GS190" s="380"/>
      <c r="GT190" s="380"/>
      <c r="GU190" s="380"/>
      <c r="GV190" s="380"/>
      <c r="GW190" s="380"/>
      <c r="GX190" s="380"/>
      <c r="GY190" s="380"/>
      <c r="GZ190" s="380"/>
      <c r="HA190" s="380"/>
      <c r="HB190" s="380"/>
      <c r="HC190" s="380"/>
      <c r="HD190" s="380"/>
      <c r="HE190" s="380"/>
      <c r="HF190" s="380"/>
      <c r="HG190" s="380"/>
      <c r="HH190" s="380"/>
    </row>
    <row r="191" spans="1:216">
      <c r="A191" s="103"/>
      <c r="B191" s="377"/>
      <c r="C191" s="377"/>
      <c r="D191" s="377"/>
      <c r="E191" s="377"/>
      <c r="F191" s="377"/>
      <c r="G191" s="377"/>
      <c r="H191" s="377"/>
      <c r="I191" s="377"/>
      <c r="J191" s="377"/>
      <c r="K191" s="377"/>
      <c r="L191" s="377"/>
      <c r="M191" s="378"/>
      <c r="N191" s="378"/>
      <c r="O191" s="378"/>
      <c r="P191" s="378"/>
      <c r="Q191" s="378"/>
      <c r="R191" s="378"/>
      <c r="S191" s="378"/>
      <c r="T191" s="378"/>
      <c r="U191" s="378"/>
      <c r="V191" s="378"/>
      <c r="W191" s="378"/>
      <c r="X191" s="378"/>
      <c r="Y191" s="380"/>
      <c r="Z191" s="409"/>
      <c r="AA191" s="380"/>
      <c r="AB191" s="380"/>
      <c r="AC191" s="380"/>
      <c r="AD191" s="380"/>
      <c r="AE191" s="380"/>
      <c r="AF191" s="380"/>
      <c r="AG191" s="380"/>
      <c r="AH191" s="380"/>
      <c r="AI191" s="380"/>
      <c r="AJ191" s="380"/>
      <c r="AR191" s="380"/>
      <c r="AS191" s="380"/>
      <c r="AT191" s="380"/>
      <c r="AU191" s="380"/>
      <c r="AV191" s="380"/>
      <c r="AW191" s="380"/>
      <c r="AX191" s="380"/>
      <c r="AY191" s="380"/>
      <c r="AZ191" s="380"/>
      <c r="BA191" s="380"/>
      <c r="BB191" s="380"/>
      <c r="BC191" s="380"/>
      <c r="BD191" s="380"/>
      <c r="BE191" s="380"/>
      <c r="BF191" s="380"/>
      <c r="BG191" s="380"/>
      <c r="BH191" s="380"/>
      <c r="BI191" s="380"/>
      <c r="BJ191" s="377"/>
      <c r="CE191" s="380"/>
      <c r="CF191" s="380"/>
      <c r="CG191" s="380"/>
      <c r="EZ191" s="380"/>
      <c r="FA191" s="380"/>
      <c r="FB191" s="380"/>
      <c r="FC191" s="380"/>
      <c r="FD191" s="380"/>
      <c r="FE191" s="380"/>
      <c r="FF191" s="380"/>
      <c r="FG191" s="380"/>
      <c r="FH191" s="380"/>
      <c r="FI191" s="380"/>
      <c r="FJ191" s="380"/>
      <c r="FK191" s="380"/>
      <c r="FL191" s="380"/>
      <c r="FM191" s="380"/>
      <c r="FN191" s="380"/>
      <c r="FO191" s="380"/>
      <c r="FP191" s="380"/>
      <c r="FQ191" s="380"/>
      <c r="FR191" s="380"/>
      <c r="FS191" s="380"/>
      <c r="FT191" s="380"/>
      <c r="FU191" s="380"/>
      <c r="FV191" s="380"/>
      <c r="FW191" s="380"/>
      <c r="FX191" s="380"/>
      <c r="FY191" s="380"/>
      <c r="FZ191" s="380"/>
      <c r="GA191" s="380"/>
      <c r="GB191" s="380"/>
      <c r="GC191" s="380"/>
      <c r="GD191" s="380"/>
      <c r="GE191" s="380"/>
      <c r="GF191" s="380"/>
      <c r="GG191" s="380"/>
      <c r="GH191" s="380"/>
      <c r="GI191" s="380"/>
      <c r="GJ191" s="380"/>
      <c r="GK191" s="380"/>
      <c r="GL191" s="380"/>
      <c r="GM191" s="380"/>
      <c r="GN191" s="380"/>
      <c r="GO191" s="380"/>
      <c r="GP191" s="380"/>
      <c r="GQ191" s="380"/>
      <c r="GR191" s="380"/>
      <c r="GS191" s="380"/>
      <c r="GT191" s="380"/>
      <c r="GU191" s="380"/>
      <c r="GV191" s="380"/>
      <c r="GW191" s="380"/>
      <c r="GX191" s="380"/>
      <c r="GY191" s="380"/>
      <c r="GZ191" s="380"/>
      <c r="HA191" s="380"/>
      <c r="HB191" s="380"/>
      <c r="HC191" s="380"/>
      <c r="HD191" s="380"/>
      <c r="HE191" s="380"/>
      <c r="HF191" s="380"/>
      <c r="HG191" s="380"/>
      <c r="HH191" s="380"/>
    </row>
    <row r="192" spans="1:216">
      <c r="A192" s="103"/>
      <c r="B192" s="377"/>
      <c r="C192" s="377"/>
      <c r="D192" s="377"/>
      <c r="E192" s="377"/>
      <c r="F192" s="377"/>
      <c r="G192" s="377"/>
      <c r="H192" s="377"/>
      <c r="I192" s="377"/>
      <c r="J192" s="377"/>
      <c r="K192" s="377"/>
      <c r="L192" s="377"/>
      <c r="M192" s="378"/>
      <c r="N192" s="378"/>
      <c r="O192" s="378"/>
      <c r="P192" s="378"/>
      <c r="Q192" s="378"/>
      <c r="R192" s="378"/>
      <c r="S192" s="378"/>
      <c r="T192" s="378"/>
      <c r="U192" s="378"/>
      <c r="V192" s="378"/>
      <c r="W192" s="378"/>
      <c r="X192" s="378"/>
      <c r="Y192" s="380"/>
      <c r="Z192" s="409"/>
      <c r="AA192" s="380"/>
      <c r="AB192" s="380"/>
      <c r="AC192" s="380"/>
      <c r="AD192" s="380"/>
      <c r="AE192" s="380"/>
      <c r="AF192" s="380"/>
      <c r="AG192" s="380"/>
      <c r="AH192" s="380"/>
      <c r="AI192" s="380"/>
      <c r="AJ192" s="380"/>
      <c r="AR192" s="380"/>
      <c r="AS192" s="380"/>
      <c r="AT192" s="380"/>
      <c r="AU192" s="380"/>
      <c r="AV192" s="380"/>
      <c r="AW192" s="380"/>
      <c r="AX192" s="380"/>
      <c r="AY192" s="380"/>
      <c r="AZ192" s="380"/>
      <c r="BA192" s="380"/>
      <c r="BB192" s="380"/>
      <c r="BC192" s="380"/>
      <c r="BD192" s="380"/>
      <c r="BE192" s="380"/>
      <c r="BF192" s="380"/>
      <c r="BG192" s="380"/>
      <c r="BH192" s="380"/>
      <c r="BI192" s="380"/>
      <c r="BJ192" s="377"/>
      <c r="CE192" s="380"/>
      <c r="CF192" s="380"/>
      <c r="CG192" s="380"/>
      <c r="EZ192" s="380"/>
      <c r="FA192" s="380"/>
      <c r="FB192" s="380"/>
      <c r="FC192" s="380"/>
      <c r="FD192" s="380"/>
      <c r="FE192" s="380"/>
      <c r="FF192" s="380"/>
      <c r="FG192" s="380"/>
      <c r="FH192" s="380"/>
      <c r="FI192" s="380"/>
      <c r="FJ192" s="380"/>
      <c r="FK192" s="380"/>
      <c r="FL192" s="380"/>
      <c r="FM192" s="380"/>
      <c r="FN192" s="380"/>
      <c r="FO192" s="380"/>
      <c r="FP192" s="380"/>
      <c r="FQ192" s="380"/>
      <c r="FR192" s="380"/>
      <c r="FS192" s="380"/>
      <c r="FT192" s="380"/>
      <c r="FU192" s="380"/>
      <c r="FV192" s="380"/>
      <c r="FW192" s="380"/>
      <c r="FX192" s="380"/>
      <c r="FY192" s="380"/>
      <c r="FZ192" s="380"/>
      <c r="GA192" s="380"/>
      <c r="GB192" s="380"/>
      <c r="GC192" s="380"/>
      <c r="GD192" s="380"/>
      <c r="GE192" s="380"/>
      <c r="GF192" s="380"/>
      <c r="GG192" s="380"/>
      <c r="GH192" s="380"/>
      <c r="GI192" s="380"/>
      <c r="GJ192" s="380"/>
      <c r="GK192" s="380"/>
      <c r="GL192" s="380"/>
      <c r="GM192" s="380"/>
      <c r="GN192" s="380"/>
      <c r="GO192" s="380"/>
      <c r="GP192" s="380"/>
      <c r="GQ192" s="380"/>
      <c r="GR192" s="380"/>
      <c r="GS192" s="380"/>
      <c r="GT192" s="380"/>
      <c r="GU192" s="380"/>
      <c r="GV192" s="380"/>
      <c r="GW192" s="380"/>
      <c r="GX192" s="380"/>
      <c r="GY192" s="380"/>
      <c r="GZ192" s="380"/>
      <c r="HA192" s="380"/>
      <c r="HB192" s="380"/>
      <c r="HC192" s="380"/>
      <c r="HD192" s="380"/>
      <c r="HE192" s="380"/>
      <c r="HF192" s="380"/>
      <c r="HG192" s="380"/>
      <c r="HH192" s="380"/>
    </row>
    <row r="193" spans="1:216">
      <c r="A193" s="103"/>
      <c r="B193" s="377"/>
      <c r="C193" s="377"/>
      <c r="D193" s="377"/>
      <c r="E193" s="377"/>
      <c r="F193" s="377"/>
      <c r="G193" s="377"/>
      <c r="H193" s="377"/>
      <c r="I193" s="377"/>
      <c r="J193" s="377"/>
      <c r="K193" s="377"/>
      <c r="L193" s="377"/>
      <c r="M193" s="378"/>
      <c r="N193" s="378"/>
      <c r="O193" s="378"/>
      <c r="P193" s="378"/>
      <c r="Q193" s="378"/>
      <c r="R193" s="378"/>
      <c r="S193" s="378"/>
      <c r="T193" s="378"/>
      <c r="U193" s="378"/>
      <c r="V193" s="378"/>
      <c r="W193" s="378"/>
      <c r="X193" s="378"/>
      <c r="Y193" s="380"/>
      <c r="Z193" s="409"/>
      <c r="AA193" s="380"/>
      <c r="AB193" s="380"/>
      <c r="AC193" s="380"/>
      <c r="AD193" s="380"/>
      <c r="AE193" s="380"/>
      <c r="AF193" s="380"/>
      <c r="AG193" s="380"/>
      <c r="AH193" s="380"/>
      <c r="AI193" s="380"/>
      <c r="AJ193" s="380"/>
      <c r="AR193" s="380"/>
      <c r="AS193" s="380"/>
      <c r="AT193" s="380"/>
      <c r="AU193" s="380"/>
      <c r="AV193" s="380"/>
      <c r="AW193" s="380"/>
      <c r="AX193" s="380"/>
      <c r="AY193" s="380"/>
      <c r="AZ193" s="380"/>
      <c r="BA193" s="380"/>
      <c r="BB193" s="380"/>
      <c r="BC193" s="380"/>
      <c r="BD193" s="380"/>
      <c r="BE193" s="380"/>
      <c r="BF193" s="380"/>
      <c r="BG193" s="380"/>
      <c r="BH193" s="380"/>
      <c r="BI193" s="380"/>
      <c r="BJ193" s="377"/>
      <c r="CE193" s="380"/>
      <c r="CF193" s="380"/>
      <c r="CG193" s="380"/>
      <c r="EZ193" s="380"/>
      <c r="FA193" s="380"/>
      <c r="FB193" s="380"/>
      <c r="FC193" s="380"/>
      <c r="FD193" s="380"/>
      <c r="FE193" s="380"/>
      <c r="FF193" s="380"/>
      <c r="FG193" s="380"/>
      <c r="FH193" s="380"/>
      <c r="FI193" s="380"/>
      <c r="FJ193" s="380"/>
      <c r="FK193" s="380"/>
      <c r="FL193" s="380"/>
      <c r="FM193" s="380"/>
      <c r="FN193" s="380"/>
      <c r="FO193" s="380"/>
      <c r="FP193" s="380"/>
      <c r="FQ193" s="380"/>
      <c r="FR193" s="380"/>
      <c r="FS193" s="380"/>
      <c r="FT193" s="380"/>
      <c r="FU193" s="380"/>
      <c r="FV193" s="380"/>
      <c r="FW193" s="380"/>
      <c r="FX193" s="380"/>
      <c r="FY193" s="380"/>
      <c r="FZ193" s="380"/>
      <c r="GA193" s="380"/>
      <c r="GB193" s="380"/>
      <c r="GC193" s="380"/>
      <c r="GD193" s="380"/>
      <c r="GE193" s="380"/>
      <c r="GF193" s="380"/>
      <c r="GG193" s="380"/>
      <c r="GH193" s="380"/>
      <c r="GI193" s="380"/>
      <c r="GJ193" s="380"/>
      <c r="GK193" s="380"/>
      <c r="GL193" s="380"/>
      <c r="GM193" s="380"/>
      <c r="GN193" s="380"/>
      <c r="GO193" s="380"/>
      <c r="GP193" s="380"/>
      <c r="GQ193" s="380"/>
      <c r="GR193" s="380"/>
      <c r="GS193" s="380"/>
      <c r="GT193" s="380"/>
      <c r="GU193" s="380"/>
      <c r="GV193" s="380"/>
      <c r="GW193" s="380"/>
      <c r="GX193" s="380"/>
      <c r="GY193" s="380"/>
      <c r="GZ193" s="380"/>
      <c r="HA193" s="380"/>
      <c r="HB193" s="380"/>
      <c r="HC193" s="380"/>
      <c r="HD193" s="380"/>
      <c r="HE193" s="380"/>
      <c r="HF193" s="380"/>
      <c r="HG193" s="380"/>
      <c r="HH193" s="380"/>
    </row>
    <row r="194" spans="1:216">
      <c r="A194" s="103"/>
      <c r="B194" s="377"/>
      <c r="C194" s="377"/>
      <c r="D194" s="377"/>
      <c r="E194" s="377"/>
      <c r="F194" s="377"/>
      <c r="G194" s="377"/>
      <c r="H194" s="377"/>
      <c r="I194" s="377"/>
      <c r="J194" s="377"/>
      <c r="K194" s="377"/>
      <c r="L194" s="377"/>
      <c r="M194" s="378"/>
      <c r="N194" s="378"/>
      <c r="O194" s="378"/>
      <c r="P194" s="378"/>
      <c r="Q194" s="378"/>
      <c r="R194" s="378"/>
      <c r="S194" s="378"/>
      <c r="T194" s="378"/>
      <c r="U194" s="378"/>
      <c r="V194" s="378"/>
      <c r="W194" s="378"/>
      <c r="X194" s="378"/>
      <c r="Y194" s="380"/>
      <c r="Z194" s="409"/>
      <c r="AA194" s="380"/>
      <c r="AB194" s="380"/>
      <c r="AC194" s="380"/>
      <c r="AD194" s="380"/>
      <c r="AE194" s="380"/>
      <c r="AF194" s="380"/>
      <c r="AG194" s="380"/>
      <c r="AH194" s="380"/>
      <c r="AI194" s="380"/>
      <c r="AJ194" s="380"/>
      <c r="AR194" s="380"/>
      <c r="AS194" s="380"/>
      <c r="AT194" s="380"/>
      <c r="AU194" s="380"/>
      <c r="AV194" s="380"/>
      <c r="AW194" s="380"/>
      <c r="AX194" s="380"/>
      <c r="AY194" s="380"/>
      <c r="AZ194" s="380"/>
      <c r="BA194" s="380"/>
      <c r="BB194" s="380"/>
      <c r="BC194" s="380"/>
      <c r="BD194" s="380"/>
      <c r="BE194" s="380"/>
      <c r="BF194" s="380"/>
      <c r="BG194" s="380"/>
      <c r="BH194" s="380"/>
      <c r="BI194" s="380"/>
      <c r="BJ194" s="377"/>
      <c r="CE194" s="380"/>
      <c r="CF194" s="380"/>
      <c r="CG194" s="380"/>
      <c r="EZ194" s="380"/>
      <c r="FA194" s="380"/>
      <c r="FB194" s="380"/>
      <c r="FC194" s="380"/>
      <c r="FD194" s="380"/>
      <c r="FE194" s="380"/>
      <c r="FF194" s="380"/>
      <c r="FG194" s="380"/>
      <c r="FH194" s="380"/>
      <c r="FI194" s="380"/>
      <c r="FJ194" s="380"/>
      <c r="FK194" s="380"/>
      <c r="FL194" s="380"/>
      <c r="FM194" s="380"/>
      <c r="FN194" s="380"/>
      <c r="FO194" s="380"/>
      <c r="FP194" s="380"/>
      <c r="FQ194" s="380"/>
      <c r="FR194" s="380"/>
      <c r="FS194" s="380"/>
      <c r="FT194" s="380"/>
      <c r="FU194" s="380"/>
      <c r="FV194" s="380"/>
      <c r="FW194" s="380"/>
      <c r="FX194" s="380"/>
      <c r="FY194" s="380"/>
      <c r="FZ194" s="380"/>
      <c r="GA194" s="380"/>
      <c r="GB194" s="380"/>
      <c r="GC194" s="380"/>
      <c r="GD194" s="380"/>
      <c r="GE194" s="380"/>
      <c r="GF194" s="380"/>
      <c r="GG194" s="380"/>
      <c r="GH194" s="380"/>
      <c r="GI194" s="380"/>
      <c r="GJ194" s="380"/>
      <c r="GK194" s="380"/>
      <c r="GL194" s="380"/>
      <c r="GM194" s="380"/>
      <c r="GN194" s="380"/>
      <c r="GO194" s="380"/>
      <c r="GP194" s="380"/>
      <c r="GQ194" s="380"/>
      <c r="GR194" s="380"/>
      <c r="GS194" s="380"/>
      <c r="GT194" s="380"/>
      <c r="GU194" s="380"/>
      <c r="GV194" s="380"/>
      <c r="GW194" s="380"/>
      <c r="GX194" s="380"/>
      <c r="GY194" s="380"/>
      <c r="GZ194" s="380"/>
      <c r="HA194" s="380"/>
      <c r="HB194" s="380"/>
      <c r="HC194" s="380"/>
      <c r="HD194" s="380"/>
      <c r="HE194" s="380"/>
      <c r="HF194" s="380"/>
      <c r="HG194" s="380"/>
      <c r="HH194" s="380"/>
    </row>
    <row r="195" spans="1:216">
      <c r="A195" s="103"/>
      <c r="B195" s="377"/>
      <c r="C195" s="377"/>
      <c r="D195" s="377"/>
      <c r="E195" s="377"/>
      <c r="F195" s="377"/>
      <c r="G195" s="377"/>
      <c r="H195" s="377"/>
      <c r="I195" s="377"/>
      <c r="J195" s="377"/>
      <c r="K195" s="377"/>
      <c r="L195" s="377"/>
      <c r="M195" s="378"/>
      <c r="N195" s="378"/>
      <c r="O195" s="378"/>
      <c r="P195" s="378"/>
      <c r="Q195" s="378"/>
      <c r="R195" s="378"/>
      <c r="S195" s="378"/>
      <c r="T195" s="378"/>
      <c r="U195" s="378"/>
      <c r="V195" s="378"/>
      <c r="W195" s="378"/>
      <c r="X195" s="378"/>
      <c r="Y195" s="380"/>
      <c r="Z195" s="409"/>
      <c r="AA195" s="380"/>
      <c r="AB195" s="380"/>
      <c r="AC195" s="380"/>
      <c r="AD195" s="380"/>
      <c r="AE195" s="380"/>
      <c r="AF195" s="380"/>
      <c r="AG195" s="380"/>
      <c r="AH195" s="380"/>
      <c r="AI195" s="380"/>
      <c r="AJ195" s="380"/>
      <c r="AR195" s="380"/>
      <c r="AS195" s="380"/>
      <c r="AT195" s="380"/>
      <c r="AU195" s="380"/>
      <c r="AV195" s="380"/>
      <c r="AW195" s="380"/>
      <c r="AX195" s="380"/>
      <c r="AY195" s="380"/>
      <c r="AZ195" s="380"/>
      <c r="BA195" s="380"/>
      <c r="BB195" s="380"/>
      <c r="BC195" s="380"/>
      <c r="BD195" s="380"/>
      <c r="BE195" s="380"/>
      <c r="BF195" s="380"/>
      <c r="BG195" s="380"/>
      <c r="BH195" s="380"/>
      <c r="BI195" s="380"/>
      <c r="BJ195" s="377"/>
      <c r="CE195" s="380"/>
      <c r="CF195" s="380"/>
      <c r="CG195" s="380"/>
      <c r="EZ195" s="380"/>
      <c r="FA195" s="380"/>
      <c r="FB195" s="380"/>
      <c r="FC195" s="380"/>
      <c r="FD195" s="380"/>
      <c r="FE195" s="380"/>
      <c r="FF195" s="380"/>
      <c r="FG195" s="380"/>
      <c r="FH195" s="380"/>
      <c r="FI195" s="380"/>
      <c r="FJ195" s="380"/>
      <c r="FK195" s="380"/>
      <c r="FL195" s="380"/>
      <c r="FM195" s="380"/>
      <c r="FN195" s="380"/>
      <c r="FO195" s="380"/>
      <c r="FP195" s="380"/>
      <c r="FQ195" s="380"/>
      <c r="FR195" s="380"/>
      <c r="FS195" s="380"/>
      <c r="FT195" s="380"/>
      <c r="FU195" s="380"/>
      <c r="FV195" s="380"/>
      <c r="FW195" s="380"/>
      <c r="FX195" s="380"/>
      <c r="FY195" s="380"/>
      <c r="FZ195" s="380"/>
      <c r="GA195" s="380"/>
      <c r="GB195" s="380"/>
      <c r="GC195" s="380"/>
      <c r="GD195" s="380"/>
      <c r="GE195" s="380"/>
      <c r="GF195" s="380"/>
      <c r="GG195" s="380"/>
      <c r="GH195" s="380"/>
      <c r="GI195" s="380"/>
      <c r="GJ195" s="380"/>
      <c r="GK195" s="380"/>
      <c r="GL195" s="380"/>
      <c r="GM195" s="380"/>
      <c r="GN195" s="380"/>
      <c r="GO195" s="380"/>
      <c r="GP195" s="380"/>
      <c r="GQ195" s="380"/>
      <c r="GR195" s="380"/>
      <c r="GS195" s="380"/>
      <c r="GT195" s="380"/>
      <c r="GU195" s="380"/>
      <c r="GV195" s="380"/>
      <c r="GW195" s="380"/>
      <c r="GX195" s="380"/>
      <c r="GY195" s="380"/>
      <c r="GZ195" s="380"/>
      <c r="HA195" s="380"/>
      <c r="HB195" s="380"/>
      <c r="HC195" s="380"/>
      <c r="HD195" s="380"/>
      <c r="HE195" s="380"/>
      <c r="HF195" s="380"/>
      <c r="HG195" s="380"/>
      <c r="HH195" s="380"/>
    </row>
    <row r="196" spans="1:216">
      <c r="A196" s="103"/>
      <c r="B196" s="377"/>
      <c r="C196" s="377"/>
      <c r="D196" s="377"/>
      <c r="E196" s="377"/>
      <c r="F196" s="377"/>
      <c r="G196" s="377"/>
      <c r="H196" s="377"/>
      <c r="I196" s="377"/>
      <c r="J196" s="377"/>
      <c r="K196" s="377"/>
      <c r="L196" s="377"/>
      <c r="M196" s="378"/>
      <c r="N196" s="378"/>
      <c r="O196" s="378"/>
      <c r="P196" s="378"/>
      <c r="Q196" s="378"/>
      <c r="R196" s="378"/>
      <c r="S196" s="378"/>
      <c r="T196" s="378"/>
      <c r="U196" s="378"/>
      <c r="V196" s="378"/>
      <c r="W196" s="378"/>
      <c r="X196" s="378"/>
      <c r="Y196" s="380"/>
      <c r="Z196" s="409"/>
      <c r="AA196" s="380"/>
      <c r="AB196" s="380"/>
      <c r="AC196" s="380"/>
      <c r="AD196" s="380"/>
      <c r="AE196" s="380"/>
      <c r="AF196" s="380"/>
      <c r="AG196" s="380"/>
      <c r="AH196" s="380"/>
      <c r="AI196" s="380"/>
      <c r="AJ196" s="380"/>
      <c r="AR196" s="380"/>
      <c r="AS196" s="380"/>
      <c r="AT196" s="380"/>
      <c r="AU196" s="380"/>
      <c r="AV196" s="380"/>
      <c r="AW196" s="380"/>
      <c r="AX196" s="380"/>
      <c r="AY196" s="380"/>
      <c r="AZ196" s="380"/>
      <c r="BA196" s="380"/>
      <c r="BB196" s="380"/>
      <c r="BC196" s="380"/>
      <c r="BD196" s="380"/>
      <c r="BE196" s="380"/>
      <c r="BF196" s="380"/>
      <c r="BG196" s="380"/>
      <c r="BH196" s="380"/>
      <c r="BI196" s="380"/>
      <c r="BJ196" s="377"/>
      <c r="CE196" s="380"/>
      <c r="CF196" s="380"/>
      <c r="CG196" s="380"/>
      <c r="EZ196" s="380"/>
      <c r="FA196" s="380"/>
      <c r="FB196" s="380"/>
      <c r="FC196" s="380"/>
      <c r="FD196" s="380"/>
      <c r="FE196" s="380"/>
      <c r="FF196" s="380"/>
      <c r="FG196" s="380"/>
      <c r="FH196" s="380"/>
      <c r="FI196" s="380"/>
      <c r="FJ196" s="380"/>
      <c r="FK196" s="380"/>
      <c r="FL196" s="380"/>
      <c r="FM196" s="380"/>
      <c r="FN196" s="380"/>
      <c r="FO196" s="380"/>
      <c r="FP196" s="380"/>
      <c r="FQ196" s="380"/>
      <c r="FR196" s="380"/>
      <c r="FS196" s="380"/>
      <c r="FT196" s="380"/>
      <c r="FU196" s="380"/>
      <c r="FV196" s="380"/>
      <c r="FW196" s="380"/>
      <c r="FX196" s="380"/>
      <c r="FY196" s="380"/>
      <c r="FZ196" s="380"/>
      <c r="GA196" s="380"/>
      <c r="GB196" s="380"/>
      <c r="GC196" s="380"/>
      <c r="GD196" s="380"/>
      <c r="GE196" s="380"/>
      <c r="GF196" s="380"/>
      <c r="GG196" s="380"/>
      <c r="GH196" s="380"/>
      <c r="GI196" s="380"/>
      <c r="GJ196" s="380"/>
      <c r="GK196" s="380"/>
      <c r="GL196" s="380"/>
      <c r="GM196" s="380"/>
      <c r="GN196" s="380"/>
      <c r="GO196" s="380"/>
      <c r="GP196" s="380"/>
      <c r="GQ196" s="380"/>
      <c r="GR196" s="380"/>
      <c r="GS196" s="380"/>
      <c r="GT196" s="380"/>
      <c r="GU196" s="380"/>
      <c r="GV196" s="380"/>
      <c r="GW196" s="380"/>
      <c r="GX196" s="380"/>
      <c r="GY196" s="380"/>
      <c r="GZ196" s="380"/>
      <c r="HA196" s="380"/>
      <c r="HB196" s="380"/>
      <c r="HC196" s="380"/>
      <c r="HD196" s="380"/>
      <c r="HE196" s="380"/>
      <c r="HF196" s="380"/>
      <c r="HG196" s="380"/>
      <c r="HH196" s="380"/>
    </row>
    <row r="197" spans="1:216">
      <c r="A197" s="103"/>
      <c r="B197" s="377"/>
      <c r="C197" s="377"/>
      <c r="D197" s="377"/>
      <c r="E197" s="377"/>
      <c r="F197" s="377"/>
      <c r="G197" s="377"/>
      <c r="H197" s="377"/>
      <c r="I197" s="377"/>
      <c r="J197" s="377"/>
      <c r="K197" s="377"/>
      <c r="L197" s="377"/>
      <c r="M197" s="378"/>
      <c r="N197" s="378"/>
      <c r="O197" s="378"/>
      <c r="P197" s="378"/>
      <c r="Q197" s="378"/>
      <c r="R197" s="378"/>
      <c r="S197" s="378"/>
      <c r="T197" s="378"/>
      <c r="U197" s="378"/>
      <c r="V197" s="378"/>
      <c r="W197" s="378"/>
      <c r="X197" s="378"/>
      <c r="Y197" s="380"/>
      <c r="Z197" s="409"/>
      <c r="AA197" s="380"/>
      <c r="AB197" s="380"/>
      <c r="AC197" s="380"/>
      <c r="AD197" s="380"/>
      <c r="AE197" s="380"/>
      <c r="AF197" s="380"/>
      <c r="AG197" s="380"/>
      <c r="AH197" s="380"/>
      <c r="AI197" s="380"/>
      <c r="AJ197" s="380"/>
      <c r="AR197" s="380"/>
      <c r="AS197" s="380"/>
      <c r="AT197" s="380"/>
      <c r="AU197" s="380"/>
      <c r="AV197" s="380"/>
      <c r="AW197" s="380"/>
      <c r="AX197" s="380"/>
      <c r="AY197" s="380"/>
      <c r="AZ197" s="380"/>
      <c r="BA197" s="380"/>
      <c r="BB197" s="380"/>
      <c r="BC197" s="380"/>
      <c r="BD197" s="380"/>
      <c r="BE197" s="380"/>
      <c r="BF197" s="380"/>
      <c r="BG197" s="380"/>
      <c r="BH197" s="380"/>
      <c r="BI197" s="380"/>
      <c r="BJ197" s="377"/>
      <c r="CE197" s="380"/>
      <c r="CF197" s="380"/>
      <c r="CG197" s="380"/>
      <c r="EZ197" s="380"/>
      <c r="FA197" s="380"/>
      <c r="FB197" s="380"/>
      <c r="FC197" s="380"/>
      <c r="FD197" s="380"/>
      <c r="FE197" s="380"/>
      <c r="FF197" s="380"/>
      <c r="FG197" s="380"/>
      <c r="FH197" s="380"/>
      <c r="FI197" s="380"/>
      <c r="FJ197" s="380"/>
      <c r="FK197" s="380"/>
      <c r="FL197" s="380"/>
      <c r="FM197" s="380"/>
      <c r="FN197" s="380"/>
      <c r="FO197" s="380"/>
      <c r="FP197" s="380"/>
      <c r="FQ197" s="380"/>
      <c r="FR197" s="380"/>
      <c r="FS197" s="380"/>
      <c r="FT197" s="380"/>
      <c r="FU197" s="380"/>
      <c r="FV197" s="380"/>
      <c r="FW197" s="380"/>
      <c r="FX197" s="380"/>
      <c r="FY197" s="380"/>
      <c r="FZ197" s="380"/>
      <c r="GA197" s="380"/>
      <c r="GB197" s="380"/>
      <c r="GC197" s="380"/>
      <c r="GD197" s="380"/>
      <c r="GE197" s="380"/>
      <c r="GF197" s="380"/>
      <c r="GG197" s="380"/>
      <c r="GH197" s="380"/>
      <c r="GI197" s="380"/>
      <c r="GJ197" s="380"/>
      <c r="GK197" s="380"/>
      <c r="GL197" s="380"/>
      <c r="GM197" s="380"/>
      <c r="GN197" s="380"/>
      <c r="GO197" s="380"/>
      <c r="GP197" s="380"/>
      <c r="GQ197" s="380"/>
      <c r="GR197" s="380"/>
      <c r="GS197" s="380"/>
      <c r="GT197" s="380"/>
      <c r="GU197" s="380"/>
      <c r="GV197" s="380"/>
      <c r="GW197" s="380"/>
      <c r="GX197" s="380"/>
      <c r="GY197" s="380"/>
      <c r="GZ197" s="380"/>
      <c r="HA197" s="380"/>
      <c r="HB197" s="380"/>
      <c r="HC197" s="380"/>
      <c r="HD197" s="380"/>
      <c r="HE197" s="380"/>
      <c r="HF197" s="380"/>
      <c r="HG197" s="380"/>
      <c r="HH197" s="380"/>
    </row>
    <row r="198" spans="1:216">
      <c r="A198" s="103"/>
      <c r="B198" s="377"/>
      <c r="C198" s="377"/>
      <c r="D198" s="377"/>
      <c r="E198" s="377"/>
      <c r="F198" s="377"/>
      <c r="G198" s="377"/>
      <c r="H198" s="377"/>
      <c r="I198" s="377"/>
      <c r="J198" s="377"/>
      <c r="K198" s="377"/>
      <c r="L198" s="377"/>
      <c r="M198" s="378"/>
      <c r="N198" s="378"/>
      <c r="O198" s="378"/>
      <c r="P198" s="378"/>
      <c r="Q198" s="378"/>
      <c r="R198" s="378"/>
      <c r="S198" s="378"/>
      <c r="T198" s="378"/>
      <c r="U198" s="378"/>
      <c r="V198" s="378"/>
      <c r="W198" s="378"/>
      <c r="X198" s="378"/>
      <c r="Y198" s="380"/>
      <c r="Z198" s="409"/>
      <c r="AA198" s="380"/>
      <c r="AB198" s="380"/>
      <c r="AC198" s="380"/>
      <c r="AD198" s="380"/>
      <c r="AE198" s="380"/>
      <c r="AF198" s="380"/>
      <c r="AG198" s="380"/>
      <c r="AH198" s="380"/>
      <c r="AI198" s="380"/>
      <c r="AJ198" s="380"/>
      <c r="AR198" s="380"/>
      <c r="AS198" s="380"/>
      <c r="AT198" s="380"/>
      <c r="AU198" s="380"/>
      <c r="AV198" s="380"/>
      <c r="AW198" s="380"/>
      <c r="AX198" s="380"/>
      <c r="AY198" s="380"/>
      <c r="AZ198" s="380"/>
      <c r="BA198" s="380"/>
      <c r="BB198" s="380"/>
      <c r="BC198" s="380"/>
      <c r="BD198" s="380"/>
      <c r="BE198" s="380"/>
      <c r="BF198" s="380"/>
      <c r="BG198" s="380"/>
      <c r="BH198" s="380"/>
      <c r="BI198" s="380"/>
      <c r="BJ198" s="377"/>
      <c r="CE198" s="380"/>
      <c r="CF198" s="380"/>
      <c r="CG198" s="380"/>
      <c r="EZ198" s="380"/>
      <c r="FA198" s="380"/>
      <c r="FB198" s="380"/>
      <c r="FC198" s="380"/>
      <c r="FD198" s="380"/>
      <c r="FE198" s="380"/>
      <c r="FF198" s="380"/>
      <c r="FG198" s="380"/>
      <c r="FH198" s="380"/>
      <c r="FI198" s="380"/>
      <c r="FJ198" s="380"/>
      <c r="FK198" s="380"/>
      <c r="FL198" s="380"/>
      <c r="FM198" s="380"/>
      <c r="FN198" s="380"/>
      <c r="FO198" s="380"/>
      <c r="FP198" s="380"/>
      <c r="FQ198" s="380"/>
      <c r="FR198" s="380"/>
      <c r="FS198" s="380"/>
      <c r="FT198" s="380"/>
      <c r="FU198" s="380"/>
      <c r="FV198" s="380"/>
      <c r="FW198" s="380"/>
      <c r="FX198" s="380"/>
      <c r="FY198" s="380"/>
      <c r="FZ198" s="380"/>
      <c r="GA198" s="380"/>
      <c r="GB198" s="380"/>
      <c r="GC198" s="380"/>
      <c r="GD198" s="380"/>
      <c r="GE198" s="380"/>
      <c r="GF198" s="380"/>
      <c r="GG198" s="380"/>
      <c r="GH198" s="380"/>
      <c r="GI198" s="380"/>
      <c r="GJ198" s="380"/>
      <c r="GK198" s="380"/>
      <c r="GL198" s="380"/>
      <c r="GM198" s="380"/>
      <c r="GN198" s="380"/>
      <c r="GO198" s="380"/>
      <c r="GP198" s="380"/>
      <c r="GQ198" s="380"/>
      <c r="GR198" s="380"/>
      <c r="GS198" s="380"/>
      <c r="GT198" s="380"/>
      <c r="GU198" s="380"/>
      <c r="GV198" s="380"/>
      <c r="GW198" s="380"/>
      <c r="GX198" s="380"/>
      <c r="GY198" s="380"/>
      <c r="GZ198" s="380"/>
      <c r="HA198" s="380"/>
      <c r="HB198" s="380"/>
      <c r="HC198" s="380"/>
      <c r="HD198" s="380"/>
      <c r="HE198" s="380"/>
      <c r="HF198" s="380"/>
      <c r="HG198" s="380"/>
      <c r="HH198" s="380"/>
    </row>
    <row r="199" spans="1:216">
      <c r="A199" s="103"/>
      <c r="B199" s="377"/>
      <c r="C199" s="377"/>
      <c r="D199" s="377"/>
      <c r="E199" s="377"/>
      <c r="F199" s="377"/>
      <c r="G199" s="377"/>
      <c r="H199" s="377"/>
      <c r="I199" s="377"/>
      <c r="J199" s="377"/>
      <c r="K199" s="377"/>
      <c r="L199" s="377"/>
      <c r="M199" s="378"/>
      <c r="N199" s="378"/>
      <c r="O199" s="378"/>
      <c r="P199" s="378"/>
      <c r="Q199" s="378"/>
      <c r="R199" s="378"/>
      <c r="S199" s="378"/>
      <c r="T199" s="378"/>
      <c r="U199" s="378"/>
      <c r="V199" s="378"/>
      <c r="W199" s="378"/>
      <c r="X199" s="378"/>
      <c r="Y199" s="380"/>
      <c r="Z199" s="409"/>
      <c r="AA199" s="380"/>
      <c r="AB199" s="380"/>
      <c r="AC199" s="380"/>
      <c r="AD199" s="380"/>
      <c r="AE199" s="380"/>
      <c r="AF199" s="380"/>
      <c r="AG199" s="380"/>
      <c r="AH199" s="380"/>
      <c r="AI199" s="380"/>
      <c r="AJ199" s="380"/>
      <c r="AR199" s="380"/>
      <c r="AS199" s="380"/>
      <c r="AT199" s="380"/>
      <c r="AU199" s="380"/>
      <c r="AV199" s="380"/>
      <c r="AW199" s="380"/>
      <c r="AX199" s="380"/>
      <c r="AY199" s="380"/>
      <c r="AZ199" s="380"/>
      <c r="BA199" s="380"/>
      <c r="BB199" s="380"/>
      <c r="BC199" s="380"/>
      <c r="BD199" s="380"/>
      <c r="BE199" s="380"/>
      <c r="BF199" s="380"/>
      <c r="BG199" s="380"/>
      <c r="BH199" s="380"/>
      <c r="BI199" s="380"/>
      <c r="BJ199" s="377"/>
      <c r="CE199" s="380"/>
      <c r="CF199" s="380"/>
      <c r="CG199" s="380"/>
      <c r="EZ199" s="380"/>
      <c r="FA199" s="380"/>
      <c r="FB199" s="380"/>
      <c r="FC199" s="380"/>
      <c r="FD199" s="380"/>
      <c r="FE199" s="380"/>
      <c r="FF199" s="380"/>
      <c r="FG199" s="380"/>
      <c r="FH199" s="380"/>
      <c r="FI199" s="380"/>
      <c r="FJ199" s="380"/>
      <c r="FK199" s="380"/>
      <c r="FL199" s="380"/>
      <c r="FM199" s="380"/>
      <c r="FN199" s="380"/>
      <c r="FO199" s="380"/>
      <c r="FP199" s="380"/>
      <c r="FQ199" s="380"/>
      <c r="FR199" s="380"/>
      <c r="FS199" s="380"/>
      <c r="FT199" s="380"/>
      <c r="FU199" s="380"/>
      <c r="FV199" s="380"/>
      <c r="FW199" s="380"/>
      <c r="FX199" s="380"/>
      <c r="FY199" s="380"/>
      <c r="FZ199" s="380"/>
      <c r="GA199" s="380"/>
      <c r="GB199" s="380"/>
      <c r="GC199" s="380"/>
      <c r="GD199" s="380"/>
      <c r="GE199" s="380"/>
      <c r="GF199" s="380"/>
      <c r="GG199" s="380"/>
      <c r="GH199" s="380"/>
      <c r="GI199" s="380"/>
      <c r="GJ199" s="380"/>
      <c r="GK199" s="380"/>
      <c r="GL199" s="380"/>
      <c r="GM199" s="380"/>
      <c r="GN199" s="380"/>
      <c r="GO199" s="380"/>
      <c r="GP199" s="380"/>
      <c r="GQ199" s="380"/>
      <c r="GR199" s="380"/>
      <c r="GS199" s="380"/>
      <c r="GT199" s="380"/>
      <c r="GU199" s="380"/>
      <c r="GV199" s="380"/>
      <c r="GW199" s="380"/>
      <c r="GX199" s="380"/>
      <c r="GY199" s="380"/>
      <c r="GZ199" s="380"/>
      <c r="HA199" s="380"/>
      <c r="HB199" s="380"/>
      <c r="HC199" s="380"/>
      <c r="HD199" s="380"/>
      <c r="HE199" s="380"/>
      <c r="HF199" s="380"/>
      <c r="HG199" s="380"/>
      <c r="HH199" s="380"/>
    </row>
    <row r="200" spans="1:216">
      <c r="A200" s="103"/>
      <c r="B200" s="377"/>
      <c r="C200" s="377"/>
      <c r="D200" s="377"/>
      <c r="E200" s="377"/>
      <c r="F200" s="377"/>
      <c r="G200" s="377"/>
      <c r="H200" s="377"/>
      <c r="I200" s="377"/>
      <c r="J200" s="377"/>
      <c r="K200" s="377"/>
      <c r="L200" s="377"/>
      <c r="M200" s="378"/>
      <c r="N200" s="378"/>
      <c r="O200" s="378"/>
      <c r="P200" s="378"/>
      <c r="Q200" s="378"/>
      <c r="R200" s="378"/>
      <c r="S200" s="378"/>
      <c r="T200" s="378"/>
      <c r="U200" s="378"/>
      <c r="V200" s="378"/>
      <c r="W200" s="378"/>
      <c r="X200" s="378"/>
      <c r="Y200" s="380"/>
      <c r="Z200" s="409"/>
      <c r="AA200" s="380"/>
      <c r="AB200" s="380"/>
      <c r="AC200" s="380"/>
      <c r="AD200" s="380"/>
      <c r="AE200" s="380"/>
      <c r="AF200" s="380"/>
      <c r="AG200" s="380"/>
      <c r="AH200" s="380"/>
      <c r="AI200" s="380"/>
      <c r="AJ200" s="380"/>
      <c r="AR200" s="380"/>
      <c r="AS200" s="380"/>
      <c r="AT200" s="380"/>
      <c r="AU200" s="380"/>
      <c r="AV200" s="380"/>
      <c r="AW200" s="380"/>
      <c r="AX200" s="380"/>
      <c r="AY200" s="380"/>
      <c r="AZ200" s="380"/>
      <c r="BA200" s="380"/>
      <c r="BB200" s="380"/>
      <c r="BC200" s="380"/>
      <c r="BD200" s="380"/>
      <c r="BE200" s="380"/>
      <c r="BF200" s="380"/>
      <c r="BG200" s="380"/>
      <c r="BH200" s="380"/>
      <c r="BI200" s="380"/>
      <c r="BJ200" s="377"/>
      <c r="CE200" s="380"/>
      <c r="CF200" s="380"/>
      <c r="CG200" s="380"/>
      <c r="EZ200" s="380"/>
      <c r="FA200" s="380"/>
      <c r="FB200" s="380"/>
      <c r="FC200" s="380"/>
      <c r="FD200" s="380"/>
      <c r="FE200" s="380"/>
      <c r="FF200" s="380"/>
      <c r="FG200" s="380"/>
      <c r="FH200" s="380"/>
      <c r="FI200" s="380"/>
      <c r="FJ200" s="380"/>
      <c r="FK200" s="380"/>
      <c r="FL200" s="380"/>
      <c r="FM200" s="380"/>
      <c r="FN200" s="380"/>
      <c r="FO200" s="380"/>
      <c r="FP200" s="380"/>
      <c r="FQ200" s="380"/>
      <c r="FR200" s="380"/>
      <c r="FS200" s="380"/>
      <c r="FT200" s="380"/>
      <c r="FU200" s="380"/>
      <c r="FV200" s="380"/>
      <c r="FW200" s="380"/>
      <c r="FX200" s="380"/>
      <c r="FY200" s="380"/>
      <c r="FZ200" s="380"/>
      <c r="GA200" s="380"/>
      <c r="GB200" s="380"/>
      <c r="GC200" s="380"/>
      <c r="GD200" s="380"/>
      <c r="GE200" s="380"/>
      <c r="GF200" s="380"/>
      <c r="GG200" s="380"/>
      <c r="GH200" s="380"/>
      <c r="GI200" s="380"/>
      <c r="GJ200" s="380"/>
      <c r="GK200" s="380"/>
      <c r="GL200" s="380"/>
      <c r="GM200" s="380"/>
      <c r="GN200" s="380"/>
      <c r="GO200" s="380"/>
      <c r="GP200" s="380"/>
      <c r="GQ200" s="380"/>
      <c r="GR200" s="380"/>
      <c r="GS200" s="380"/>
      <c r="GT200" s="380"/>
      <c r="GU200" s="380"/>
      <c r="GV200" s="380"/>
      <c r="GW200" s="380"/>
      <c r="GX200" s="380"/>
      <c r="GY200" s="380"/>
      <c r="GZ200" s="380"/>
      <c r="HA200" s="380"/>
      <c r="HB200" s="380"/>
      <c r="HC200" s="380"/>
      <c r="HD200" s="380"/>
      <c r="HE200" s="380"/>
      <c r="HF200" s="380"/>
      <c r="HG200" s="380"/>
      <c r="HH200" s="380"/>
    </row>
    <row r="201" spans="1:216">
      <c r="A201" s="103"/>
      <c r="B201" s="377"/>
      <c r="C201" s="377"/>
      <c r="D201" s="377"/>
      <c r="E201" s="377"/>
      <c r="F201" s="377"/>
      <c r="G201" s="377"/>
      <c r="H201" s="377"/>
      <c r="I201" s="377"/>
      <c r="J201" s="377"/>
      <c r="K201" s="377"/>
      <c r="L201" s="377"/>
      <c r="M201" s="378"/>
      <c r="N201" s="378"/>
      <c r="O201" s="378"/>
      <c r="P201" s="378"/>
      <c r="Q201" s="378"/>
      <c r="R201" s="378"/>
      <c r="S201" s="378"/>
      <c r="T201" s="378"/>
      <c r="U201" s="378"/>
      <c r="V201" s="378"/>
      <c r="W201" s="378"/>
      <c r="X201" s="378"/>
      <c r="Y201" s="380"/>
      <c r="Z201" s="409"/>
      <c r="AA201" s="380"/>
      <c r="AB201" s="380"/>
      <c r="AC201" s="380"/>
      <c r="AD201" s="380"/>
      <c r="AE201" s="380"/>
      <c r="AF201" s="380"/>
      <c r="AG201" s="380"/>
      <c r="AH201" s="380"/>
      <c r="AI201" s="380"/>
      <c r="AJ201" s="380"/>
      <c r="AR201" s="380"/>
      <c r="AS201" s="380"/>
      <c r="AT201" s="380"/>
      <c r="AU201" s="380"/>
      <c r="AV201" s="380"/>
      <c r="AW201" s="380"/>
      <c r="AX201" s="380"/>
      <c r="AY201" s="380"/>
      <c r="AZ201" s="380"/>
      <c r="BA201" s="380"/>
      <c r="BB201" s="380"/>
      <c r="BC201" s="380"/>
      <c r="BD201" s="380"/>
      <c r="BE201" s="380"/>
      <c r="BF201" s="380"/>
      <c r="BG201" s="380"/>
      <c r="BH201" s="380"/>
      <c r="BI201" s="380"/>
      <c r="BJ201" s="377"/>
      <c r="CE201" s="380"/>
      <c r="CF201" s="380"/>
      <c r="CG201" s="380"/>
      <c r="EZ201" s="380"/>
      <c r="FA201" s="380"/>
      <c r="FB201" s="380"/>
      <c r="FC201" s="380"/>
      <c r="FD201" s="380"/>
      <c r="FE201" s="380"/>
      <c r="FF201" s="380"/>
      <c r="FG201" s="380"/>
      <c r="FH201" s="380"/>
      <c r="FI201" s="380"/>
      <c r="FJ201" s="380"/>
      <c r="FK201" s="380"/>
      <c r="FL201" s="380"/>
      <c r="FM201" s="380"/>
      <c r="FN201" s="380"/>
      <c r="FO201" s="380"/>
      <c r="FP201" s="380"/>
      <c r="FQ201" s="380"/>
      <c r="FR201" s="380"/>
      <c r="FS201" s="380"/>
      <c r="FT201" s="380"/>
      <c r="FU201" s="380"/>
      <c r="FV201" s="380"/>
      <c r="FW201" s="380"/>
      <c r="FX201" s="380"/>
      <c r="FY201" s="380"/>
      <c r="FZ201" s="380"/>
      <c r="GA201" s="380"/>
      <c r="GB201" s="380"/>
      <c r="GC201" s="380"/>
      <c r="GD201" s="380"/>
      <c r="GE201" s="380"/>
      <c r="GF201" s="380"/>
      <c r="GG201" s="380"/>
      <c r="GH201" s="380"/>
      <c r="GI201" s="380"/>
      <c r="GJ201" s="380"/>
      <c r="GK201" s="380"/>
      <c r="GL201" s="380"/>
      <c r="GM201" s="380"/>
      <c r="GN201" s="380"/>
      <c r="GO201" s="380"/>
      <c r="GP201" s="380"/>
      <c r="GQ201" s="380"/>
      <c r="GR201" s="380"/>
      <c r="GS201" s="380"/>
      <c r="GT201" s="380"/>
      <c r="GU201" s="380"/>
      <c r="GV201" s="380"/>
      <c r="GW201" s="380"/>
      <c r="GX201" s="380"/>
      <c r="GY201" s="380"/>
      <c r="GZ201" s="380"/>
      <c r="HA201" s="380"/>
      <c r="HB201" s="380"/>
      <c r="HC201" s="380"/>
      <c r="HD201" s="380"/>
      <c r="HE201" s="380"/>
      <c r="HF201" s="380"/>
      <c r="HG201" s="380"/>
      <c r="HH201" s="380"/>
    </row>
    <row r="202" spans="1:216">
      <c r="A202" s="103"/>
      <c r="B202" s="377"/>
      <c r="C202" s="377"/>
      <c r="D202" s="377"/>
      <c r="E202" s="377"/>
      <c r="F202" s="377"/>
      <c r="G202" s="377"/>
      <c r="H202" s="377"/>
      <c r="I202" s="377"/>
      <c r="J202" s="377"/>
      <c r="K202" s="377"/>
      <c r="L202" s="377"/>
      <c r="M202" s="378"/>
      <c r="N202" s="378"/>
      <c r="O202" s="378"/>
      <c r="P202" s="378"/>
      <c r="Q202" s="378"/>
      <c r="R202" s="378"/>
      <c r="S202" s="378"/>
      <c r="T202" s="378"/>
      <c r="U202" s="378"/>
      <c r="V202" s="378"/>
      <c r="W202" s="378"/>
      <c r="X202" s="378"/>
      <c r="Y202" s="380"/>
      <c r="Z202" s="409"/>
      <c r="AA202" s="380"/>
      <c r="AB202" s="380"/>
      <c r="AC202" s="380"/>
      <c r="AD202" s="380"/>
      <c r="AE202" s="380"/>
      <c r="AF202" s="380"/>
      <c r="AG202" s="380"/>
      <c r="AH202" s="380"/>
      <c r="AI202" s="380"/>
      <c r="AJ202" s="380"/>
      <c r="AR202" s="380"/>
      <c r="AS202" s="380"/>
      <c r="AT202" s="380"/>
      <c r="AU202" s="380"/>
      <c r="AV202" s="380"/>
      <c r="AW202" s="380"/>
      <c r="AX202" s="380"/>
      <c r="AY202" s="380"/>
      <c r="AZ202" s="380"/>
      <c r="BA202" s="380"/>
      <c r="BB202" s="380"/>
      <c r="BC202" s="380"/>
      <c r="BD202" s="380"/>
      <c r="BE202" s="380"/>
      <c r="BF202" s="380"/>
      <c r="BG202" s="380"/>
      <c r="BH202" s="380"/>
      <c r="BI202" s="380"/>
      <c r="BJ202" s="377"/>
      <c r="CE202" s="380"/>
      <c r="CF202" s="380"/>
      <c r="CG202" s="380"/>
      <c r="EZ202" s="380"/>
      <c r="FA202" s="380"/>
      <c r="FB202" s="380"/>
      <c r="FC202" s="380"/>
      <c r="FD202" s="380"/>
      <c r="FE202" s="380"/>
      <c r="FF202" s="380"/>
      <c r="FG202" s="380"/>
      <c r="FH202" s="380"/>
      <c r="FI202" s="380"/>
      <c r="FJ202" s="380"/>
      <c r="FK202" s="380"/>
      <c r="FL202" s="380"/>
      <c r="FM202" s="380"/>
      <c r="FN202" s="380"/>
      <c r="FO202" s="380"/>
      <c r="FP202" s="380"/>
      <c r="FQ202" s="380"/>
      <c r="FR202" s="380"/>
      <c r="FS202" s="380"/>
      <c r="FT202" s="380"/>
      <c r="FU202" s="380"/>
      <c r="FV202" s="380"/>
      <c r="FW202" s="380"/>
      <c r="FX202" s="380"/>
      <c r="FY202" s="380"/>
      <c r="FZ202" s="380"/>
      <c r="GA202" s="380"/>
      <c r="GB202" s="380"/>
      <c r="GC202" s="380"/>
      <c r="GD202" s="380"/>
      <c r="GE202" s="380"/>
      <c r="GF202" s="380"/>
      <c r="GG202" s="380"/>
      <c r="GH202" s="380"/>
      <c r="GI202" s="380"/>
      <c r="GJ202" s="380"/>
      <c r="GK202" s="380"/>
      <c r="GL202" s="380"/>
      <c r="GM202" s="380"/>
      <c r="GN202" s="380"/>
      <c r="GO202" s="380"/>
      <c r="GP202" s="380"/>
      <c r="GQ202" s="380"/>
      <c r="GR202" s="380"/>
      <c r="GS202" s="380"/>
      <c r="GT202" s="380"/>
      <c r="GU202" s="380"/>
      <c r="GV202" s="380"/>
      <c r="GW202" s="380"/>
      <c r="GX202" s="380"/>
      <c r="GY202" s="380"/>
      <c r="GZ202" s="380"/>
      <c r="HA202" s="380"/>
      <c r="HB202" s="380"/>
      <c r="HC202" s="380"/>
      <c r="HD202" s="380"/>
      <c r="HE202" s="380"/>
      <c r="HF202" s="380"/>
      <c r="HG202" s="380"/>
      <c r="HH202" s="380"/>
    </row>
    <row r="203" spans="1:216">
      <c r="A203" s="103"/>
      <c r="B203" s="377"/>
      <c r="C203" s="377"/>
      <c r="D203" s="377"/>
      <c r="E203" s="377"/>
      <c r="F203" s="377"/>
      <c r="G203" s="377"/>
      <c r="H203" s="377"/>
      <c r="I203" s="377"/>
      <c r="J203" s="377"/>
      <c r="K203" s="377"/>
      <c r="L203" s="377"/>
      <c r="M203" s="378"/>
      <c r="N203" s="378"/>
      <c r="O203" s="378"/>
      <c r="P203" s="378"/>
      <c r="Q203" s="378"/>
      <c r="R203" s="378"/>
      <c r="S203" s="378"/>
      <c r="T203" s="378"/>
      <c r="U203" s="378"/>
      <c r="V203" s="378"/>
      <c r="W203" s="378"/>
      <c r="X203" s="378"/>
      <c r="Y203" s="380"/>
      <c r="Z203" s="409"/>
      <c r="AA203" s="380"/>
      <c r="AB203" s="380"/>
      <c r="AC203" s="380"/>
      <c r="AD203" s="380"/>
      <c r="AE203" s="380"/>
      <c r="AF203" s="380"/>
      <c r="AG203" s="380"/>
      <c r="AH203" s="380"/>
      <c r="AI203" s="380"/>
      <c r="AJ203" s="380"/>
      <c r="AR203" s="380"/>
      <c r="AS203" s="380"/>
      <c r="AT203" s="380"/>
      <c r="AU203" s="380"/>
      <c r="AV203" s="380"/>
      <c r="AW203" s="380"/>
      <c r="AX203" s="380"/>
      <c r="AY203" s="380"/>
      <c r="AZ203" s="380"/>
      <c r="BA203" s="380"/>
      <c r="BB203" s="380"/>
      <c r="BC203" s="380"/>
      <c r="BD203" s="380"/>
      <c r="BE203" s="380"/>
      <c r="BF203" s="380"/>
      <c r="BG203" s="380"/>
      <c r="BH203" s="380"/>
      <c r="BI203" s="380"/>
      <c r="BJ203" s="377"/>
      <c r="CE203" s="380"/>
      <c r="CF203" s="380"/>
      <c r="CG203" s="380"/>
      <c r="EZ203" s="380"/>
      <c r="FA203" s="380"/>
      <c r="FB203" s="380"/>
      <c r="FC203" s="380"/>
      <c r="FD203" s="380"/>
      <c r="FE203" s="380"/>
      <c r="FF203" s="380"/>
      <c r="FG203" s="380"/>
      <c r="FH203" s="380"/>
      <c r="FI203" s="380"/>
      <c r="FJ203" s="380"/>
      <c r="FK203" s="380"/>
      <c r="FL203" s="380"/>
      <c r="FM203" s="380"/>
      <c r="FN203" s="380"/>
      <c r="FO203" s="380"/>
      <c r="FP203" s="380"/>
      <c r="FQ203" s="380"/>
      <c r="FR203" s="380"/>
      <c r="FS203" s="380"/>
      <c r="FT203" s="380"/>
      <c r="FU203" s="380"/>
      <c r="FV203" s="380"/>
      <c r="FW203" s="380"/>
      <c r="FX203" s="380"/>
      <c r="FY203" s="380"/>
      <c r="FZ203" s="380"/>
      <c r="GA203" s="380"/>
      <c r="GB203" s="380"/>
      <c r="GC203" s="380"/>
      <c r="GD203" s="380"/>
      <c r="GE203" s="380"/>
      <c r="GF203" s="380"/>
      <c r="GG203" s="380"/>
      <c r="GH203" s="380"/>
      <c r="GI203" s="380"/>
      <c r="GJ203" s="380"/>
      <c r="GK203" s="380"/>
      <c r="GL203" s="380"/>
      <c r="GM203" s="380"/>
      <c r="GN203" s="380"/>
      <c r="GO203" s="380"/>
      <c r="GP203" s="380"/>
      <c r="GQ203" s="380"/>
      <c r="GR203" s="380"/>
      <c r="GS203" s="380"/>
      <c r="GT203" s="380"/>
      <c r="GU203" s="380"/>
      <c r="GV203" s="380"/>
      <c r="GW203" s="380"/>
      <c r="GX203" s="380"/>
      <c r="GY203" s="380"/>
      <c r="GZ203" s="380"/>
      <c r="HA203" s="380"/>
      <c r="HB203" s="380"/>
      <c r="HC203" s="380"/>
      <c r="HD203" s="380"/>
      <c r="HE203" s="380"/>
      <c r="HF203" s="380"/>
      <c r="HG203" s="380"/>
      <c r="HH203" s="380"/>
    </row>
    <row r="204" spans="1:216">
      <c r="A204" s="103"/>
      <c r="B204" s="377"/>
      <c r="C204" s="377"/>
      <c r="D204" s="377"/>
      <c r="E204" s="377"/>
      <c r="F204" s="377"/>
      <c r="G204" s="377"/>
      <c r="H204" s="377"/>
      <c r="I204" s="377"/>
      <c r="J204" s="377"/>
      <c r="K204" s="377"/>
      <c r="L204" s="377"/>
      <c r="M204" s="378"/>
      <c r="N204" s="378"/>
      <c r="O204" s="378"/>
      <c r="P204" s="378"/>
      <c r="Q204" s="378"/>
      <c r="R204" s="378"/>
      <c r="S204" s="378"/>
      <c r="T204" s="378"/>
      <c r="U204" s="378"/>
      <c r="V204" s="378"/>
      <c r="W204" s="378"/>
      <c r="X204" s="378"/>
      <c r="Y204" s="380"/>
      <c r="Z204" s="409"/>
      <c r="AA204" s="380"/>
      <c r="AB204" s="380"/>
      <c r="AC204" s="380"/>
      <c r="AD204" s="380"/>
      <c r="AE204" s="380"/>
      <c r="AF204" s="380"/>
      <c r="AG204" s="380"/>
      <c r="AH204" s="380"/>
      <c r="AI204" s="380"/>
      <c r="AJ204" s="380"/>
      <c r="AR204" s="380"/>
      <c r="AS204" s="380"/>
      <c r="AT204" s="380"/>
      <c r="AU204" s="380"/>
      <c r="AV204" s="380"/>
      <c r="AW204" s="380"/>
      <c r="AX204" s="380"/>
      <c r="AY204" s="380"/>
      <c r="AZ204" s="380"/>
      <c r="BA204" s="380"/>
      <c r="BB204" s="380"/>
      <c r="BC204" s="380"/>
      <c r="BD204" s="380"/>
      <c r="BE204" s="380"/>
      <c r="BF204" s="380"/>
      <c r="BG204" s="380"/>
      <c r="BH204" s="380"/>
      <c r="BI204" s="380"/>
      <c r="BJ204" s="377"/>
      <c r="CE204" s="380"/>
      <c r="CF204" s="380"/>
      <c r="CG204" s="380"/>
      <c r="EZ204" s="380"/>
      <c r="FA204" s="380"/>
      <c r="FB204" s="380"/>
      <c r="FC204" s="380"/>
      <c r="FD204" s="380"/>
      <c r="FE204" s="380"/>
      <c r="FF204" s="380"/>
      <c r="FG204" s="380"/>
      <c r="FH204" s="380"/>
      <c r="FI204" s="380"/>
      <c r="FJ204" s="380"/>
      <c r="FK204" s="380"/>
      <c r="FL204" s="380"/>
      <c r="FM204" s="380"/>
      <c r="FN204" s="380"/>
      <c r="FO204" s="380"/>
      <c r="FP204" s="380"/>
      <c r="FQ204" s="380"/>
      <c r="FR204" s="380"/>
      <c r="FS204" s="380"/>
      <c r="FT204" s="380"/>
      <c r="FU204" s="380"/>
      <c r="FV204" s="380"/>
      <c r="FW204" s="380"/>
      <c r="FX204" s="380"/>
      <c r="FY204" s="380"/>
      <c r="FZ204" s="380"/>
      <c r="GA204" s="380"/>
      <c r="GB204" s="380"/>
      <c r="GC204" s="380"/>
      <c r="GD204" s="380"/>
      <c r="GE204" s="380"/>
      <c r="GF204" s="380"/>
      <c r="GG204" s="380"/>
      <c r="GH204" s="380"/>
      <c r="GI204" s="380"/>
      <c r="GJ204" s="380"/>
      <c r="GK204" s="380"/>
      <c r="GL204" s="380"/>
      <c r="GM204" s="380"/>
      <c r="GN204" s="380"/>
      <c r="GO204" s="380"/>
      <c r="GP204" s="380"/>
      <c r="GQ204" s="380"/>
      <c r="GR204" s="380"/>
      <c r="GS204" s="380"/>
      <c r="GT204" s="380"/>
      <c r="GU204" s="380"/>
      <c r="GV204" s="380"/>
      <c r="GW204" s="380"/>
      <c r="GX204" s="380"/>
      <c r="GY204" s="380"/>
      <c r="GZ204" s="380"/>
      <c r="HA204" s="380"/>
      <c r="HB204" s="380"/>
      <c r="HC204" s="380"/>
      <c r="HD204" s="380"/>
      <c r="HE204" s="380"/>
      <c r="HF204" s="380"/>
      <c r="HG204" s="380"/>
      <c r="HH204" s="380"/>
    </row>
    <row r="205" spans="1:216">
      <c r="A205" s="103"/>
      <c r="B205" s="377"/>
      <c r="C205" s="377"/>
      <c r="D205" s="377"/>
      <c r="E205" s="377"/>
      <c r="F205" s="377"/>
      <c r="G205" s="377"/>
      <c r="H205" s="377"/>
      <c r="I205" s="377"/>
      <c r="J205" s="377"/>
      <c r="K205" s="377"/>
      <c r="L205" s="377"/>
      <c r="M205" s="378"/>
      <c r="N205" s="378"/>
      <c r="O205" s="378"/>
      <c r="P205" s="378"/>
      <c r="Q205" s="378"/>
      <c r="R205" s="378"/>
      <c r="S205" s="378"/>
      <c r="T205" s="378"/>
      <c r="U205" s="378"/>
      <c r="V205" s="378"/>
      <c r="W205" s="378"/>
      <c r="X205" s="378"/>
      <c r="Y205" s="380"/>
      <c r="Z205" s="409"/>
      <c r="AA205" s="380"/>
      <c r="AB205" s="380"/>
      <c r="AC205" s="380"/>
      <c r="AD205" s="380"/>
      <c r="AE205" s="380"/>
      <c r="AF205" s="380"/>
      <c r="AG205" s="380"/>
      <c r="AH205" s="380"/>
      <c r="AI205" s="380"/>
      <c r="AJ205" s="380"/>
      <c r="AR205" s="380"/>
      <c r="AS205" s="380"/>
      <c r="AT205" s="380"/>
      <c r="AU205" s="380"/>
      <c r="AV205" s="380"/>
      <c r="AW205" s="380"/>
      <c r="AX205" s="380"/>
      <c r="AY205" s="380"/>
      <c r="AZ205" s="380"/>
      <c r="BA205" s="380"/>
      <c r="BB205" s="380"/>
      <c r="BC205" s="380"/>
      <c r="BD205" s="380"/>
      <c r="BE205" s="380"/>
      <c r="BF205" s="380"/>
      <c r="BG205" s="380"/>
      <c r="BH205" s="380"/>
      <c r="BI205" s="380"/>
      <c r="BJ205" s="377"/>
      <c r="CE205" s="380"/>
      <c r="CF205" s="380"/>
      <c r="CG205" s="380"/>
      <c r="EZ205" s="380"/>
      <c r="FA205" s="380"/>
      <c r="FB205" s="380"/>
      <c r="FC205" s="380"/>
      <c r="FD205" s="380"/>
      <c r="FE205" s="380"/>
      <c r="FF205" s="380"/>
      <c r="FG205" s="380"/>
      <c r="FH205" s="380"/>
      <c r="FI205" s="380"/>
      <c r="FJ205" s="380"/>
      <c r="FK205" s="380"/>
      <c r="FL205" s="380"/>
      <c r="FM205" s="380"/>
      <c r="FN205" s="380"/>
      <c r="FO205" s="380"/>
      <c r="FP205" s="380"/>
      <c r="FQ205" s="380"/>
      <c r="FR205" s="380"/>
      <c r="FS205" s="380"/>
      <c r="FT205" s="380"/>
      <c r="FU205" s="380"/>
      <c r="FV205" s="380"/>
      <c r="FW205" s="380"/>
      <c r="FX205" s="380"/>
      <c r="FY205" s="380"/>
      <c r="FZ205" s="380"/>
      <c r="GA205" s="380"/>
      <c r="GB205" s="380"/>
      <c r="GC205" s="380"/>
      <c r="GD205" s="380"/>
      <c r="GE205" s="380"/>
      <c r="GF205" s="380"/>
      <c r="GG205" s="380"/>
      <c r="GH205" s="380"/>
      <c r="GI205" s="380"/>
      <c r="GJ205" s="380"/>
      <c r="GK205" s="380"/>
      <c r="GL205" s="380"/>
      <c r="GM205" s="380"/>
      <c r="GN205" s="380"/>
      <c r="GO205" s="380"/>
      <c r="GP205" s="380"/>
      <c r="GQ205" s="380"/>
      <c r="GR205" s="380"/>
      <c r="GS205" s="380"/>
      <c r="GT205" s="380"/>
      <c r="GU205" s="380"/>
      <c r="GV205" s="380"/>
      <c r="GW205" s="380"/>
      <c r="GX205" s="380"/>
      <c r="GY205" s="380"/>
      <c r="GZ205" s="380"/>
      <c r="HA205" s="380"/>
      <c r="HB205" s="380"/>
      <c r="HC205" s="380"/>
      <c r="HD205" s="380"/>
      <c r="HE205" s="380"/>
      <c r="HF205" s="380"/>
      <c r="HG205" s="380"/>
      <c r="HH205" s="380"/>
    </row>
    <row r="206" spans="1:216">
      <c r="A206" s="103"/>
      <c r="B206" s="377"/>
      <c r="C206" s="377"/>
      <c r="D206" s="377"/>
      <c r="E206" s="377"/>
      <c r="F206" s="377"/>
      <c r="G206" s="377"/>
      <c r="H206" s="377"/>
      <c r="I206" s="377"/>
      <c r="J206" s="377"/>
      <c r="K206" s="377"/>
      <c r="L206" s="377"/>
      <c r="M206" s="378"/>
      <c r="N206" s="378"/>
      <c r="O206" s="378"/>
      <c r="P206" s="378"/>
      <c r="Q206" s="378"/>
      <c r="R206" s="378"/>
      <c r="S206" s="378"/>
      <c r="T206" s="378"/>
      <c r="U206" s="378"/>
      <c r="V206" s="378"/>
      <c r="W206" s="378"/>
      <c r="X206" s="378"/>
      <c r="Y206" s="380"/>
      <c r="Z206" s="409"/>
      <c r="AA206" s="380"/>
      <c r="AB206" s="380"/>
      <c r="AC206" s="380"/>
      <c r="AD206" s="380"/>
      <c r="AE206" s="380"/>
      <c r="AF206" s="380"/>
      <c r="AG206" s="380"/>
      <c r="AH206" s="380"/>
      <c r="AI206" s="380"/>
      <c r="AJ206" s="380"/>
      <c r="AR206" s="380"/>
      <c r="AS206" s="380"/>
      <c r="AT206" s="380"/>
      <c r="AU206" s="380"/>
      <c r="AV206" s="380"/>
      <c r="AW206" s="380"/>
      <c r="AX206" s="380"/>
      <c r="AY206" s="380"/>
      <c r="AZ206" s="380"/>
      <c r="BA206" s="380"/>
      <c r="BB206" s="380"/>
      <c r="BC206" s="380"/>
      <c r="BD206" s="380"/>
      <c r="BE206" s="380"/>
      <c r="BF206" s="380"/>
      <c r="BG206" s="380"/>
      <c r="BH206" s="380"/>
      <c r="BI206" s="380"/>
      <c r="BJ206" s="377"/>
      <c r="CE206" s="380"/>
      <c r="CF206" s="380"/>
      <c r="CG206" s="380"/>
      <c r="EZ206" s="380"/>
      <c r="FA206" s="380"/>
      <c r="FB206" s="380"/>
      <c r="FC206" s="380"/>
      <c r="FD206" s="380"/>
      <c r="FE206" s="380"/>
      <c r="FF206" s="380"/>
      <c r="FG206" s="380"/>
      <c r="FH206" s="380"/>
      <c r="FI206" s="380"/>
      <c r="FJ206" s="380"/>
      <c r="FK206" s="380"/>
      <c r="FL206" s="380"/>
      <c r="FM206" s="380"/>
      <c r="FN206" s="380"/>
      <c r="FO206" s="380"/>
      <c r="FP206" s="380"/>
      <c r="FQ206" s="380"/>
      <c r="FR206" s="380"/>
      <c r="FS206" s="380"/>
      <c r="FT206" s="380"/>
      <c r="FU206" s="380"/>
      <c r="FV206" s="380"/>
      <c r="FW206" s="380"/>
      <c r="FX206" s="380"/>
      <c r="FY206" s="380"/>
      <c r="FZ206" s="380"/>
      <c r="GA206" s="380"/>
      <c r="GB206" s="380"/>
      <c r="GC206" s="380"/>
      <c r="GD206" s="380"/>
      <c r="GE206" s="380"/>
      <c r="GF206" s="380"/>
      <c r="GG206" s="380"/>
      <c r="GH206" s="380"/>
      <c r="GI206" s="380"/>
      <c r="GJ206" s="380"/>
      <c r="GK206" s="380"/>
      <c r="GL206" s="380"/>
      <c r="GM206" s="380"/>
      <c r="GN206" s="380"/>
      <c r="GO206" s="380"/>
      <c r="GP206" s="380"/>
      <c r="GQ206" s="380"/>
      <c r="GR206" s="380"/>
      <c r="GS206" s="380"/>
      <c r="GT206" s="380"/>
      <c r="GU206" s="380"/>
      <c r="GV206" s="380"/>
      <c r="GW206" s="380"/>
      <c r="GX206" s="380"/>
      <c r="GY206" s="380"/>
      <c r="GZ206" s="380"/>
      <c r="HA206" s="380"/>
      <c r="HB206" s="380"/>
      <c r="HC206" s="380"/>
      <c r="HD206" s="380"/>
      <c r="HE206" s="380"/>
      <c r="HF206" s="380"/>
      <c r="HG206" s="380"/>
      <c r="HH206" s="380"/>
    </row>
    <row r="207" spans="1:216">
      <c r="A207" s="103"/>
      <c r="B207" s="377"/>
      <c r="C207" s="377"/>
      <c r="D207" s="377"/>
      <c r="E207" s="377"/>
      <c r="F207" s="377"/>
      <c r="G207" s="377"/>
      <c r="H207" s="377"/>
      <c r="I207" s="377"/>
      <c r="J207" s="377"/>
      <c r="K207" s="377"/>
      <c r="L207" s="377"/>
      <c r="M207" s="378"/>
      <c r="N207" s="378"/>
      <c r="O207" s="378"/>
      <c r="P207" s="378"/>
      <c r="Q207" s="378"/>
      <c r="R207" s="378"/>
      <c r="S207" s="378"/>
      <c r="T207" s="378"/>
      <c r="U207" s="378"/>
      <c r="V207" s="378"/>
      <c r="W207" s="378"/>
      <c r="X207" s="378"/>
      <c r="Y207" s="380"/>
      <c r="Z207" s="409"/>
      <c r="AA207" s="380"/>
      <c r="AB207" s="380"/>
      <c r="AC207" s="380"/>
      <c r="AD207" s="380"/>
      <c r="AE207" s="380"/>
      <c r="AF207" s="380"/>
      <c r="AG207" s="380"/>
      <c r="AH207" s="380"/>
      <c r="AI207" s="380"/>
      <c r="AJ207" s="380"/>
      <c r="AR207" s="380"/>
      <c r="AS207" s="380"/>
      <c r="AT207" s="380"/>
      <c r="AU207" s="380"/>
      <c r="AV207" s="380"/>
      <c r="AW207" s="380"/>
      <c r="AX207" s="380"/>
      <c r="AY207" s="380"/>
      <c r="AZ207" s="380"/>
      <c r="BA207" s="380"/>
      <c r="BB207" s="380"/>
      <c r="BC207" s="380"/>
      <c r="BD207" s="380"/>
      <c r="BE207" s="380"/>
      <c r="BF207" s="380"/>
      <c r="BG207" s="380"/>
      <c r="BH207" s="380"/>
      <c r="BI207" s="380"/>
      <c r="BJ207" s="377"/>
      <c r="CE207" s="380"/>
      <c r="CF207" s="380"/>
      <c r="CG207" s="380"/>
      <c r="EZ207" s="380"/>
      <c r="FA207" s="380"/>
      <c r="FB207" s="380"/>
      <c r="FC207" s="380"/>
      <c r="FD207" s="380"/>
      <c r="FE207" s="380"/>
      <c r="FF207" s="380"/>
      <c r="FG207" s="380"/>
      <c r="FH207" s="380"/>
      <c r="FI207" s="380"/>
      <c r="FJ207" s="380"/>
      <c r="FK207" s="380"/>
      <c r="FL207" s="380"/>
      <c r="FM207" s="380"/>
      <c r="FN207" s="380"/>
      <c r="FO207" s="380"/>
      <c r="FP207" s="380"/>
      <c r="FQ207" s="380"/>
      <c r="FR207" s="380"/>
      <c r="FS207" s="380"/>
      <c r="FT207" s="380"/>
      <c r="FU207" s="380"/>
      <c r="FV207" s="380"/>
      <c r="FW207" s="380"/>
      <c r="FX207" s="380"/>
      <c r="FY207" s="380"/>
      <c r="FZ207" s="380"/>
      <c r="GA207" s="380"/>
      <c r="GB207" s="380"/>
      <c r="GC207" s="380"/>
      <c r="GD207" s="380"/>
      <c r="GE207" s="380"/>
      <c r="GF207" s="380"/>
      <c r="GG207" s="380"/>
      <c r="GH207" s="380"/>
      <c r="GI207" s="380"/>
      <c r="GJ207" s="380"/>
      <c r="GK207" s="380"/>
      <c r="GL207" s="380"/>
      <c r="GM207" s="380"/>
      <c r="GN207" s="380"/>
      <c r="GO207" s="380"/>
      <c r="GP207" s="380"/>
      <c r="GQ207" s="380"/>
      <c r="GR207" s="380"/>
      <c r="GS207" s="380"/>
      <c r="GT207" s="380"/>
      <c r="GU207" s="380"/>
      <c r="GV207" s="380"/>
      <c r="GW207" s="380"/>
      <c r="GX207" s="380"/>
      <c r="GY207" s="380"/>
      <c r="GZ207" s="380"/>
      <c r="HA207" s="380"/>
      <c r="HB207" s="380"/>
      <c r="HC207" s="380"/>
      <c r="HD207" s="380"/>
      <c r="HE207" s="380"/>
      <c r="HF207" s="380"/>
      <c r="HG207" s="380"/>
      <c r="HH207" s="380"/>
    </row>
    <row r="208" spans="1:216">
      <c r="A208" s="103"/>
      <c r="B208" s="377"/>
      <c r="C208" s="377"/>
      <c r="D208" s="377"/>
      <c r="E208" s="377"/>
      <c r="F208" s="377"/>
      <c r="G208" s="377"/>
      <c r="H208" s="377"/>
      <c r="I208" s="377"/>
      <c r="J208" s="377"/>
      <c r="K208" s="377"/>
      <c r="L208" s="377"/>
      <c r="M208" s="378"/>
      <c r="N208" s="378"/>
      <c r="O208" s="378"/>
      <c r="P208" s="378"/>
      <c r="Q208" s="378"/>
      <c r="R208" s="378"/>
      <c r="S208" s="378"/>
      <c r="T208" s="378"/>
      <c r="U208" s="378"/>
      <c r="V208" s="378"/>
      <c r="W208" s="378"/>
      <c r="X208" s="378"/>
      <c r="Y208" s="380"/>
      <c r="Z208" s="409"/>
      <c r="AA208" s="380"/>
      <c r="AB208" s="380"/>
      <c r="AC208" s="380"/>
      <c r="AD208" s="380"/>
      <c r="AE208" s="380"/>
      <c r="AF208" s="380"/>
      <c r="AG208" s="380"/>
      <c r="AH208" s="380"/>
      <c r="AI208" s="380"/>
      <c r="AJ208" s="380"/>
      <c r="AR208" s="380"/>
      <c r="AS208" s="380"/>
      <c r="AT208" s="380"/>
      <c r="AU208" s="380"/>
      <c r="AV208" s="380"/>
      <c r="AW208" s="380"/>
      <c r="AX208" s="380"/>
      <c r="AY208" s="380"/>
      <c r="AZ208" s="380"/>
      <c r="BA208" s="380"/>
      <c r="BB208" s="380"/>
      <c r="BC208" s="380"/>
      <c r="BD208" s="380"/>
      <c r="BE208" s="380"/>
      <c r="BF208" s="380"/>
      <c r="BG208" s="380"/>
      <c r="BH208" s="380"/>
      <c r="BI208" s="380"/>
      <c r="BJ208" s="377"/>
      <c r="CE208" s="380"/>
      <c r="CF208" s="380"/>
      <c r="CG208" s="380"/>
      <c r="EZ208" s="380"/>
      <c r="FA208" s="380"/>
      <c r="FB208" s="380"/>
      <c r="FC208" s="380"/>
      <c r="FD208" s="380"/>
      <c r="FE208" s="380"/>
      <c r="FF208" s="380"/>
      <c r="FG208" s="380"/>
      <c r="FH208" s="380"/>
      <c r="FI208" s="380"/>
      <c r="FJ208" s="380"/>
      <c r="FK208" s="380"/>
      <c r="FL208" s="380"/>
      <c r="FM208" s="380"/>
      <c r="FN208" s="380"/>
      <c r="FO208" s="380"/>
      <c r="FP208" s="380"/>
      <c r="FQ208" s="380"/>
      <c r="FR208" s="380"/>
      <c r="FS208" s="380"/>
      <c r="FT208" s="380"/>
      <c r="FU208" s="380"/>
      <c r="FV208" s="380"/>
      <c r="FW208" s="380"/>
      <c r="FX208" s="380"/>
      <c r="FY208" s="380"/>
      <c r="FZ208" s="380"/>
      <c r="GA208" s="380"/>
      <c r="GB208" s="380"/>
      <c r="GC208" s="380"/>
      <c r="GD208" s="380"/>
      <c r="GE208" s="380"/>
      <c r="GF208" s="380"/>
      <c r="GG208" s="380"/>
      <c r="GH208" s="380"/>
      <c r="GI208" s="380"/>
      <c r="GJ208" s="380"/>
      <c r="GK208" s="380"/>
      <c r="GL208" s="380"/>
      <c r="GM208" s="380"/>
      <c r="GN208" s="380"/>
      <c r="GO208" s="380"/>
      <c r="GP208" s="380"/>
      <c r="GQ208" s="380"/>
      <c r="GR208" s="380"/>
      <c r="GS208" s="380"/>
      <c r="GT208" s="380"/>
      <c r="GU208" s="380"/>
      <c r="GV208" s="380"/>
      <c r="GW208" s="380"/>
      <c r="GX208" s="380"/>
      <c r="GY208" s="380"/>
      <c r="GZ208" s="380"/>
      <c r="HA208" s="380"/>
      <c r="HB208" s="380"/>
      <c r="HC208" s="380"/>
      <c r="HD208" s="380"/>
      <c r="HE208" s="380"/>
      <c r="HF208" s="380"/>
      <c r="HG208" s="380"/>
      <c r="HH208" s="380"/>
    </row>
    <row r="209" spans="1:216">
      <c r="A209" s="103"/>
      <c r="B209" s="377"/>
      <c r="C209" s="377"/>
      <c r="D209" s="377"/>
      <c r="E209" s="377"/>
      <c r="F209" s="377"/>
      <c r="G209" s="377"/>
      <c r="H209" s="377"/>
      <c r="I209" s="377"/>
      <c r="J209" s="377"/>
      <c r="K209" s="377"/>
      <c r="L209" s="377"/>
      <c r="M209" s="378"/>
      <c r="N209" s="378"/>
      <c r="O209" s="378"/>
      <c r="P209" s="378"/>
      <c r="Q209" s="378"/>
      <c r="R209" s="378"/>
      <c r="S209" s="378"/>
      <c r="T209" s="378"/>
      <c r="U209" s="378"/>
      <c r="V209" s="378"/>
      <c r="W209" s="378"/>
      <c r="X209" s="378"/>
      <c r="Y209" s="380"/>
      <c r="Z209" s="409"/>
      <c r="AA209" s="380"/>
      <c r="AB209" s="380"/>
      <c r="AC209" s="380"/>
      <c r="AD209" s="380"/>
      <c r="AE209" s="380"/>
      <c r="AF209" s="380"/>
      <c r="AG209" s="380"/>
      <c r="AH209" s="380"/>
      <c r="AI209" s="380"/>
      <c r="AJ209" s="380"/>
      <c r="AR209" s="380"/>
      <c r="AS209" s="380"/>
      <c r="AT209" s="380"/>
      <c r="AU209" s="380"/>
      <c r="AV209" s="380"/>
      <c r="AW209" s="380"/>
      <c r="AX209" s="380"/>
      <c r="AY209" s="380"/>
      <c r="AZ209" s="380"/>
      <c r="BA209" s="380"/>
      <c r="BB209" s="380"/>
      <c r="BC209" s="380"/>
      <c r="BD209" s="380"/>
      <c r="BE209" s="380"/>
      <c r="BF209" s="380"/>
      <c r="BG209" s="380"/>
      <c r="BH209" s="380"/>
      <c r="BI209" s="380"/>
      <c r="BJ209" s="377"/>
      <c r="CE209" s="380"/>
      <c r="CF209" s="380"/>
      <c r="CG209" s="380"/>
      <c r="EZ209" s="380"/>
      <c r="FA209" s="380"/>
      <c r="FB209" s="380"/>
      <c r="FC209" s="380"/>
      <c r="FD209" s="380"/>
      <c r="FE209" s="380"/>
      <c r="FF209" s="380"/>
      <c r="FG209" s="380"/>
      <c r="FH209" s="380"/>
      <c r="FI209" s="380"/>
      <c r="FJ209" s="380"/>
      <c r="FK209" s="380"/>
      <c r="FL209" s="380"/>
      <c r="FM209" s="380"/>
      <c r="FN209" s="380"/>
      <c r="FO209" s="380"/>
      <c r="FP209" s="380"/>
      <c r="FQ209" s="380"/>
      <c r="FR209" s="380"/>
      <c r="FS209" s="380"/>
      <c r="FT209" s="380"/>
      <c r="FU209" s="380"/>
      <c r="FV209" s="380"/>
      <c r="FW209" s="380"/>
      <c r="FX209" s="380"/>
      <c r="FY209" s="380"/>
      <c r="FZ209" s="380"/>
      <c r="GA209" s="380"/>
      <c r="GB209" s="380"/>
      <c r="GC209" s="380"/>
      <c r="GD209" s="380"/>
      <c r="GE209" s="380"/>
      <c r="GF209" s="380"/>
      <c r="GG209" s="380"/>
      <c r="GH209" s="380"/>
      <c r="GI209" s="380"/>
      <c r="GJ209" s="380"/>
      <c r="GK209" s="380"/>
      <c r="GL209" s="380"/>
      <c r="GM209" s="380"/>
      <c r="GN209" s="380"/>
      <c r="GO209" s="380"/>
      <c r="GP209" s="380"/>
      <c r="GQ209" s="380"/>
      <c r="GR209" s="380"/>
      <c r="GS209" s="380"/>
      <c r="GT209" s="380"/>
      <c r="GU209" s="380"/>
      <c r="GV209" s="380"/>
      <c r="GW209" s="380"/>
      <c r="GX209" s="380"/>
      <c r="GY209" s="380"/>
      <c r="GZ209" s="380"/>
      <c r="HA209" s="380"/>
      <c r="HB209" s="380"/>
      <c r="HC209" s="380"/>
      <c r="HD209" s="380"/>
      <c r="HE209" s="380"/>
      <c r="HF209" s="380"/>
      <c r="HG209" s="380"/>
      <c r="HH209" s="380"/>
    </row>
    <row r="210" spans="1:216">
      <c r="A210" s="103"/>
      <c r="B210" s="377"/>
      <c r="C210" s="377"/>
      <c r="D210" s="377"/>
      <c r="E210" s="377"/>
      <c r="F210" s="377"/>
      <c r="G210" s="377"/>
      <c r="H210" s="377"/>
      <c r="I210" s="377"/>
      <c r="J210" s="377"/>
      <c r="K210" s="377"/>
      <c r="L210" s="377"/>
      <c r="M210" s="378"/>
      <c r="N210" s="378"/>
      <c r="O210" s="378"/>
      <c r="P210" s="378"/>
      <c r="Q210" s="378"/>
      <c r="R210" s="378"/>
      <c r="S210" s="378"/>
      <c r="T210" s="378"/>
      <c r="U210" s="378"/>
      <c r="V210" s="378"/>
      <c r="W210" s="378"/>
      <c r="X210" s="378"/>
      <c r="Y210" s="380"/>
      <c r="Z210" s="409"/>
      <c r="AA210" s="380"/>
      <c r="AB210" s="380"/>
      <c r="AC210" s="380"/>
      <c r="AD210" s="380"/>
      <c r="AE210" s="380"/>
      <c r="AF210" s="380"/>
      <c r="AG210" s="380"/>
      <c r="AH210" s="380"/>
      <c r="AI210" s="380"/>
      <c r="AJ210" s="380"/>
      <c r="AR210" s="380"/>
      <c r="AS210" s="380"/>
      <c r="AT210" s="380"/>
      <c r="AU210" s="380"/>
      <c r="AV210" s="380"/>
      <c r="AW210" s="380"/>
      <c r="AX210" s="380"/>
      <c r="AY210" s="380"/>
      <c r="AZ210" s="380"/>
      <c r="BA210" s="380"/>
      <c r="BB210" s="380"/>
      <c r="BC210" s="380"/>
      <c r="BD210" s="380"/>
      <c r="BE210" s="380"/>
      <c r="BF210" s="380"/>
      <c r="BG210" s="380"/>
      <c r="BH210" s="380"/>
      <c r="BI210" s="380"/>
      <c r="BJ210" s="377"/>
      <c r="CE210" s="380"/>
      <c r="CF210" s="380"/>
      <c r="CG210" s="380"/>
      <c r="EZ210" s="380"/>
      <c r="FA210" s="380"/>
      <c r="FB210" s="380"/>
      <c r="FC210" s="380"/>
      <c r="FD210" s="380"/>
      <c r="FE210" s="380"/>
      <c r="FF210" s="380"/>
      <c r="FG210" s="380"/>
      <c r="FH210" s="380"/>
      <c r="FI210" s="380"/>
      <c r="FJ210" s="380"/>
      <c r="FK210" s="380"/>
      <c r="FL210" s="380"/>
      <c r="FM210" s="380"/>
      <c r="FN210" s="380"/>
      <c r="FO210" s="380"/>
      <c r="FP210" s="380"/>
      <c r="FQ210" s="380"/>
      <c r="FR210" s="380"/>
      <c r="FS210" s="380"/>
      <c r="FT210" s="380"/>
      <c r="FU210" s="380"/>
      <c r="FV210" s="380"/>
      <c r="FW210" s="380"/>
      <c r="FX210" s="380"/>
      <c r="FY210" s="380"/>
      <c r="FZ210" s="380"/>
      <c r="GA210" s="380"/>
      <c r="GB210" s="380"/>
      <c r="GC210" s="380"/>
      <c r="GD210" s="380"/>
      <c r="GE210" s="380"/>
      <c r="GF210" s="380"/>
      <c r="GG210" s="380"/>
      <c r="GH210" s="380"/>
      <c r="GI210" s="380"/>
      <c r="GJ210" s="380"/>
      <c r="GK210" s="380"/>
      <c r="GL210" s="380"/>
      <c r="GM210" s="380"/>
      <c r="GN210" s="380"/>
      <c r="GO210" s="380"/>
      <c r="GP210" s="380"/>
      <c r="GQ210" s="380"/>
      <c r="GR210" s="380"/>
      <c r="GS210" s="380"/>
      <c r="GT210" s="380"/>
      <c r="GU210" s="380"/>
      <c r="GV210" s="380"/>
      <c r="GW210" s="380"/>
      <c r="GX210" s="380"/>
      <c r="GY210" s="380"/>
      <c r="GZ210" s="380"/>
      <c r="HA210" s="380"/>
      <c r="HB210" s="380"/>
      <c r="HC210" s="380"/>
      <c r="HD210" s="380"/>
      <c r="HE210" s="380"/>
      <c r="HF210" s="380"/>
      <c r="HG210" s="380"/>
      <c r="HH210" s="380"/>
    </row>
    <row r="211" spans="1:216">
      <c r="A211" s="103"/>
      <c r="B211" s="377"/>
      <c r="C211" s="377"/>
      <c r="D211" s="377"/>
      <c r="E211" s="377"/>
      <c r="F211" s="377"/>
      <c r="G211" s="377"/>
      <c r="H211" s="377"/>
      <c r="I211" s="377"/>
      <c r="J211" s="377"/>
      <c r="K211" s="377"/>
      <c r="L211" s="377"/>
      <c r="M211" s="378"/>
      <c r="N211" s="378"/>
      <c r="O211" s="378"/>
      <c r="P211" s="378"/>
      <c r="Q211" s="378"/>
      <c r="R211" s="378"/>
      <c r="S211" s="378"/>
      <c r="T211" s="378"/>
      <c r="U211" s="378"/>
      <c r="V211" s="378"/>
      <c r="W211" s="378"/>
      <c r="X211" s="378"/>
      <c r="Y211" s="380"/>
      <c r="Z211" s="409"/>
      <c r="AA211" s="380"/>
      <c r="AB211" s="380"/>
      <c r="AC211" s="380"/>
      <c r="AD211" s="380"/>
      <c r="AE211" s="380"/>
      <c r="AF211" s="380"/>
      <c r="AG211" s="380"/>
      <c r="AH211" s="380"/>
      <c r="AI211" s="380"/>
      <c r="AJ211" s="380"/>
      <c r="AR211" s="380"/>
      <c r="AS211" s="380"/>
      <c r="AT211" s="380"/>
      <c r="AU211" s="380"/>
      <c r="AV211" s="380"/>
      <c r="AW211" s="380"/>
      <c r="AX211" s="380"/>
      <c r="AY211" s="380"/>
      <c r="AZ211" s="380"/>
      <c r="BA211" s="380"/>
      <c r="BB211" s="380"/>
      <c r="BC211" s="380"/>
      <c r="BD211" s="380"/>
      <c r="BE211" s="380"/>
      <c r="BF211" s="380"/>
      <c r="BG211" s="380"/>
      <c r="BH211" s="380"/>
      <c r="BI211" s="380"/>
      <c r="BJ211" s="377"/>
      <c r="CE211" s="380"/>
      <c r="CF211" s="380"/>
      <c r="CG211" s="380"/>
      <c r="EZ211" s="380"/>
      <c r="FA211" s="380"/>
      <c r="FB211" s="380"/>
      <c r="FC211" s="380"/>
      <c r="FD211" s="380"/>
      <c r="FE211" s="380"/>
      <c r="FF211" s="380"/>
      <c r="FG211" s="380"/>
      <c r="FH211" s="380"/>
      <c r="FI211" s="380"/>
      <c r="FJ211" s="380"/>
      <c r="FK211" s="380"/>
      <c r="FL211" s="380"/>
      <c r="FM211" s="380"/>
      <c r="FN211" s="380"/>
      <c r="FO211" s="380"/>
      <c r="FP211" s="380"/>
      <c r="FQ211" s="380"/>
      <c r="FR211" s="380"/>
      <c r="FS211" s="380"/>
      <c r="FT211" s="380"/>
      <c r="FU211" s="380"/>
      <c r="FV211" s="380"/>
      <c r="FW211" s="380"/>
      <c r="FX211" s="380"/>
      <c r="FY211" s="380"/>
      <c r="FZ211" s="380"/>
      <c r="GA211" s="380"/>
      <c r="GB211" s="380"/>
      <c r="GC211" s="380"/>
      <c r="GD211" s="380"/>
      <c r="GE211" s="380"/>
      <c r="GF211" s="380"/>
      <c r="GG211" s="380"/>
      <c r="GH211" s="380"/>
      <c r="GI211" s="380"/>
      <c r="GJ211" s="380"/>
      <c r="GK211" s="380"/>
      <c r="GL211" s="380"/>
      <c r="GM211" s="380"/>
      <c r="GN211" s="380"/>
      <c r="GO211" s="380"/>
      <c r="GP211" s="380"/>
      <c r="GQ211" s="380"/>
      <c r="GR211" s="380"/>
      <c r="GS211" s="380"/>
      <c r="GT211" s="380"/>
      <c r="GU211" s="380"/>
      <c r="GV211" s="380"/>
      <c r="GW211" s="380"/>
      <c r="GX211" s="380"/>
      <c r="GY211" s="380"/>
      <c r="GZ211" s="380"/>
      <c r="HA211" s="380"/>
      <c r="HB211" s="380"/>
      <c r="HC211" s="380"/>
      <c r="HD211" s="380"/>
      <c r="HE211" s="380"/>
      <c r="HF211" s="380"/>
      <c r="HG211" s="380"/>
      <c r="HH211" s="380"/>
    </row>
    <row r="212" spans="1:216">
      <c r="A212" s="103"/>
      <c r="B212" s="377"/>
      <c r="C212" s="377"/>
      <c r="D212" s="377"/>
      <c r="E212" s="377"/>
      <c r="F212" s="377"/>
      <c r="G212" s="377"/>
      <c r="H212" s="377"/>
      <c r="I212" s="377"/>
      <c r="J212" s="377"/>
      <c r="K212" s="377"/>
      <c r="L212" s="377"/>
      <c r="M212" s="378"/>
      <c r="N212" s="378"/>
      <c r="O212" s="378"/>
      <c r="P212" s="378"/>
      <c r="Q212" s="378"/>
      <c r="R212" s="378"/>
      <c r="S212" s="378"/>
      <c r="T212" s="378"/>
      <c r="U212" s="378"/>
      <c r="V212" s="378"/>
      <c r="W212" s="378"/>
      <c r="X212" s="378"/>
      <c r="Y212" s="380"/>
      <c r="Z212" s="409"/>
      <c r="AA212" s="380"/>
      <c r="AB212" s="380"/>
      <c r="AC212" s="380"/>
      <c r="AD212" s="380"/>
      <c r="AE212" s="380"/>
      <c r="AF212" s="380"/>
      <c r="AG212" s="380"/>
      <c r="AH212" s="380"/>
      <c r="AI212" s="380"/>
      <c r="AJ212" s="380"/>
      <c r="AR212" s="380"/>
      <c r="AS212" s="380"/>
      <c r="AT212" s="380"/>
      <c r="AU212" s="380"/>
      <c r="AV212" s="380"/>
      <c r="AW212" s="380"/>
      <c r="AX212" s="380"/>
      <c r="AY212" s="380"/>
      <c r="AZ212" s="380"/>
      <c r="BA212" s="380"/>
      <c r="BB212" s="380"/>
      <c r="BC212" s="380"/>
      <c r="BD212" s="380"/>
      <c r="BE212" s="380"/>
      <c r="BF212" s="380"/>
      <c r="BG212" s="380"/>
      <c r="BH212" s="380"/>
      <c r="BI212" s="380"/>
      <c r="BJ212" s="377"/>
      <c r="CE212" s="380"/>
      <c r="CF212" s="380"/>
      <c r="CG212" s="380"/>
      <c r="EZ212" s="380"/>
      <c r="FA212" s="380"/>
      <c r="FB212" s="380"/>
      <c r="FC212" s="380"/>
      <c r="FD212" s="380"/>
      <c r="FE212" s="380"/>
      <c r="FF212" s="380"/>
      <c r="FG212" s="380"/>
      <c r="FH212" s="380"/>
      <c r="FI212" s="380"/>
      <c r="FJ212" s="380"/>
      <c r="FK212" s="380"/>
      <c r="FL212" s="380"/>
      <c r="FM212" s="380"/>
      <c r="FN212" s="380"/>
      <c r="FO212" s="380"/>
      <c r="FP212" s="380"/>
      <c r="FQ212" s="380"/>
      <c r="FR212" s="380"/>
      <c r="FS212" s="380"/>
      <c r="FT212" s="380"/>
      <c r="FU212" s="380"/>
      <c r="FV212" s="380"/>
      <c r="FW212" s="380"/>
      <c r="FX212" s="380"/>
      <c r="FY212" s="380"/>
      <c r="FZ212" s="380"/>
      <c r="GA212" s="380"/>
      <c r="GB212" s="380"/>
      <c r="GC212" s="380"/>
      <c r="GD212" s="380"/>
      <c r="GE212" s="380"/>
      <c r="GF212" s="380"/>
      <c r="GG212" s="380"/>
      <c r="GH212" s="380"/>
      <c r="GI212" s="380"/>
      <c r="GJ212" s="380"/>
      <c r="GK212" s="380"/>
      <c r="GL212" s="380"/>
      <c r="GM212" s="380"/>
      <c r="GN212" s="380"/>
      <c r="GO212" s="380"/>
      <c r="GP212" s="380"/>
      <c r="GQ212" s="380"/>
      <c r="GR212" s="380"/>
      <c r="GS212" s="380"/>
      <c r="GT212" s="380"/>
      <c r="GU212" s="380"/>
      <c r="GV212" s="380"/>
      <c r="GW212" s="380"/>
      <c r="GX212" s="380"/>
      <c r="GY212" s="380"/>
      <c r="GZ212" s="380"/>
      <c r="HA212" s="380"/>
      <c r="HB212" s="380"/>
      <c r="HC212" s="380"/>
      <c r="HD212" s="380"/>
      <c r="HE212" s="380"/>
      <c r="HF212" s="380"/>
      <c r="HG212" s="380"/>
      <c r="HH212" s="380"/>
    </row>
    <row r="213" spans="1:216">
      <c r="A213" s="103"/>
      <c r="B213" s="377"/>
      <c r="C213" s="377"/>
      <c r="D213" s="377"/>
      <c r="E213" s="377"/>
      <c r="F213" s="377"/>
      <c r="G213" s="377"/>
      <c r="H213" s="377"/>
      <c r="I213" s="377"/>
      <c r="J213" s="377"/>
      <c r="K213" s="377"/>
      <c r="L213" s="377"/>
      <c r="M213" s="378"/>
      <c r="N213" s="378"/>
      <c r="O213" s="378"/>
      <c r="P213" s="378"/>
      <c r="Q213" s="378"/>
      <c r="R213" s="378"/>
      <c r="S213" s="378"/>
      <c r="T213" s="378"/>
      <c r="U213" s="378"/>
      <c r="V213" s="378"/>
      <c r="W213" s="378"/>
      <c r="X213" s="378"/>
      <c r="Y213" s="380"/>
      <c r="Z213" s="409"/>
      <c r="AA213" s="380"/>
      <c r="AB213" s="380"/>
      <c r="AC213" s="380"/>
      <c r="AD213" s="380"/>
      <c r="AE213" s="380"/>
      <c r="AF213" s="380"/>
      <c r="AG213" s="380"/>
      <c r="AH213" s="380"/>
      <c r="AI213" s="380"/>
      <c r="AJ213" s="380"/>
      <c r="AR213" s="380"/>
      <c r="AS213" s="380"/>
      <c r="AT213" s="380"/>
      <c r="AU213" s="380"/>
      <c r="AV213" s="380"/>
      <c r="AW213" s="380"/>
      <c r="AX213" s="380"/>
      <c r="AY213" s="380"/>
      <c r="AZ213" s="380"/>
      <c r="BA213" s="380"/>
      <c r="BB213" s="380"/>
      <c r="BC213" s="380"/>
      <c r="BD213" s="380"/>
      <c r="BE213" s="380"/>
      <c r="BF213" s="380"/>
      <c r="BG213" s="380"/>
      <c r="BH213" s="380"/>
      <c r="BI213" s="380"/>
      <c r="BJ213" s="377"/>
      <c r="CE213" s="380"/>
      <c r="CF213" s="380"/>
      <c r="CG213" s="380"/>
      <c r="EZ213" s="380"/>
      <c r="FA213" s="380"/>
      <c r="FB213" s="380"/>
      <c r="FC213" s="380"/>
      <c r="FD213" s="380"/>
      <c r="FE213" s="380"/>
      <c r="FF213" s="380"/>
      <c r="FG213" s="380"/>
      <c r="FH213" s="380"/>
      <c r="FI213" s="380"/>
      <c r="FJ213" s="380"/>
      <c r="FK213" s="380"/>
      <c r="FL213" s="380"/>
      <c r="FM213" s="380"/>
      <c r="FN213" s="380"/>
      <c r="FO213" s="380"/>
      <c r="FP213" s="380"/>
      <c r="FQ213" s="380"/>
      <c r="FR213" s="380"/>
      <c r="FS213" s="380"/>
      <c r="FT213" s="380"/>
      <c r="FU213" s="380"/>
      <c r="FV213" s="380"/>
      <c r="FW213" s="380"/>
      <c r="FX213" s="380"/>
      <c r="FY213" s="380"/>
      <c r="FZ213" s="380"/>
      <c r="GA213" s="380"/>
      <c r="GB213" s="380"/>
      <c r="GC213" s="380"/>
      <c r="GD213" s="380"/>
      <c r="GE213" s="380"/>
      <c r="GF213" s="380"/>
      <c r="GG213" s="380"/>
      <c r="GH213" s="380"/>
      <c r="GI213" s="380"/>
      <c r="GJ213" s="380"/>
      <c r="GK213" s="380"/>
      <c r="GL213" s="380"/>
      <c r="GM213" s="380"/>
      <c r="GN213" s="380"/>
      <c r="GO213" s="380"/>
      <c r="GP213" s="380"/>
      <c r="GQ213" s="380"/>
      <c r="GR213" s="380"/>
      <c r="GS213" s="380"/>
      <c r="GT213" s="380"/>
      <c r="GU213" s="380"/>
      <c r="GV213" s="380"/>
      <c r="GW213" s="380"/>
      <c r="GX213" s="380"/>
      <c r="GY213" s="380"/>
      <c r="GZ213" s="380"/>
      <c r="HA213" s="380"/>
      <c r="HB213" s="380"/>
      <c r="HC213" s="380"/>
      <c r="HD213" s="380"/>
      <c r="HE213" s="380"/>
      <c r="HF213" s="380"/>
      <c r="HG213" s="380"/>
      <c r="HH213" s="380"/>
    </row>
    <row r="214" spans="1:216">
      <c r="A214" s="103"/>
      <c r="B214" s="377"/>
      <c r="C214" s="377"/>
      <c r="D214" s="377"/>
      <c r="E214" s="377"/>
      <c r="F214" s="377"/>
      <c r="G214" s="377"/>
      <c r="H214" s="377"/>
      <c r="I214" s="377"/>
      <c r="J214" s="377"/>
      <c r="K214" s="377"/>
      <c r="L214" s="377"/>
      <c r="M214" s="378"/>
      <c r="N214" s="378"/>
      <c r="O214" s="378"/>
      <c r="P214" s="378"/>
      <c r="Q214" s="378"/>
      <c r="R214" s="378"/>
      <c r="S214" s="378"/>
      <c r="T214" s="378"/>
      <c r="U214" s="378"/>
      <c r="V214" s="378"/>
      <c r="W214" s="378"/>
      <c r="X214" s="378"/>
      <c r="Y214" s="380"/>
      <c r="Z214" s="409"/>
      <c r="AA214" s="380"/>
      <c r="AB214" s="380"/>
      <c r="AC214" s="380"/>
      <c r="AD214" s="380"/>
      <c r="AE214" s="380"/>
      <c r="AF214" s="380"/>
      <c r="AG214" s="380"/>
      <c r="AH214" s="380"/>
      <c r="AI214" s="380"/>
      <c r="AJ214" s="380"/>
      <c r="AR214" s="380"/>
      <c r="AS214" s="380"/>
      <c r="AT214" s="380"/>
      <c r="AU214" s="380"/>
      <c r="AV214" s="380"/>
      <c r="AW214" s="380"/>
      <c r="AX214" s="380"/>
      <c r="AY214" s="380"/>
      <c r="AZ214" s="380"/>
      <c r="BA214" s="380"/>
      <c r="BB214" s="380"/>
      <c r="BC214" s="380"/>
      <c r="BD214" s="380"/>
      <c r="BE214" s="380"/>
      <c r="BF214" s="380"/>
      <c r="BG214" s="380"/>
      <c r="BH214" s="380"/>
      <c r="BI214" s="380"/>
      <c r="BJ214" s="377"/>
      <c r="CE214" s="380"/>
      <c r="CF214" s="380"/>
      <c r="CG214" s="380"/>
      <c r="EZ214" s="380"/>
      <c r="FA214" s="380"/>
      <c r="FB214" s="380"/>
      <c r="FC214" s="380"/>
      <c r="FD214" s="380"/>
      <c r="FE214" s="380"/>
      <c r="FF214" s="380"/>
      <c r="FG214" s="380"/>
      <c r="FH214" s="380"/>
      <c r="FI214" s="380"/>
      <c r="FJ214" s="380"/>
      <c r="FK214" s="380"/>
      <c r="FL214" s="380"/>
      <c r="FM214" s="380"/>
      <c r="FN214" s="380"/>
      <c r="FO214" s="380"/>
      <c r="FP214" s="380"/>
      <c r="FQ214" s="380"/>
      <c r="FR214" s="380"/>
      <c r="FS214" s="380"/>
      <c r="FT214" s="380"/>
      <c r="FU214" s="380"/>
      <c r="FV214" s="380"/>
      <c r="FW214" s="380"/>
      <c r="FX214" s="380"/>
      <c r="FY214" s="380"/>
      <c r="FZ214" s="380"/>
      <c r="GA214" s="380"/>
      <c r="GB214" s="380"/>
      <c r="GC214" s="380"/>
      <c r="GD214" s="380"/>
      <c r="GE214" s="380"/>
      <c r="GF214" s="380"/>
      <c r="GG214" s="380"/>
      <c r="GH214" s="380"/>
      <c r="GI214" s="380"/>
      <c r="GJ214" s="380"/>
      <c r="GK214" s="380"/>
      <c r="GL214" s="380"/>
      <c r="GM214" s="380"/>
      <c r="GN214" s="380"/>
      <c r="GO214" s="380"/>
      <c r="GP214" s="380"/>
      <c r="GQ214" s="380"/>
      <c r="GR214" s="380"/>
      <c r="GS214" s="380"/>
      <c r="GT214" s="380"/>
      <c r="GU214" s="380"/>
      <c r="GV214" s="380"/>
      <c r="GW214" s="380"/>
      <c r="GX214" s="380"/>
      <c r="GY214" s="380"/>
      <c r="GZ214" s="380"/>
      <c r="HA214" s="380"/>
      <c r="HB214" s="380"/>
      <c r="HC214" s="380"/>
      <c r="HD214" s="380"/>
      <c r="HE214" s="380"/>
      <c r="HF214" s="380"/>
      <c r="HG214" s="380"/>
      <c r="HH214" s="380"/>
    </row>
    <row r="215" spans="1:216">
      <c r="A215" s="103"/>
      <c r="B215" s="377"/>
      <c r="C215" s="377"/>
      <c r="D215" s="377"/>
      <c r="E215" s="377"/>
      <c r="F215" s="377"/>
      <c r="G215" s="377"/>
      <c r="H215" s="377"/>
      <c r="I215" s="377"/>
      <c r="J215" s="377"/>
      <c r="K215" s="377"/>
      <c r="L215" s="377"/>
      <c r="M215" s="378"/>
      <c r="N215" s="378"/>
      <c r="O215" s="378"/>
      <c r="P215" s="378"/>
      <c r="Q215" s="378"/>
      <c r="R215" s="378"/>
      <c r="S215" s="378"/>
      <c r="T215" s="378"/>
      <c r="U215" s="378"/>
      <c r="V215" s="378"/>
      <c r="W215" s="378"/>
      <c r="X215" s="378"/>
      <c r="Y215" s="380"/>
      <c r="Z215" s="409"/>
      <c r="AA215" s="380"/>
      <c r="AB215" s="380"/>
      <c r="AC215" s="380"/>
      <c r="AD215" s="380"/>
      <c r="AE215" s="380"/>
      <c r="AF215" s="380"/>
      <c r="AG215" s="380"/>
      <c r="AH215" s="380"/>
      <c r="AI215" s="380"/>
      <c r="AJ215" s="380"/>
      <c r="AR215" s="380"/>
      <c r="AS215" s="380"/>
      <c r="AT215" s="380"/>
      <c r="AU215" s="380"/>
      <c r="AV215" s="380"/>
      <c r="AW215" s="380"/>
      <c r="AX215" s="380"/>
      <c r="AY215" s="380"/>
      <c r="AZ215" s="380"/>
      <c r="BA215" s="380"/>
      <c r="BB215" s="380"/>
      <c r="BC215" s="380"/>
      <c r="BD215" s="380"/>
      <c r="BE215" s="380"/>
      <c r="BF215" s="380"/>
      <c r="BG215" s="380"/>
      <c r="BH215" s="380"/>
      <c r="BI215" s="380"/>
      <c r="BJ215" s="377"/>
      <c r="CE215" s="380"/>
      <c r="CF215" s="380"/>
      <c r="CG215" s="380"/>
      <c r="EZ215" s="380"/>
      <c r="FA215" s="380"/>
      <c r="FB215" s="380"/>
      <c r="FC215" s="380"/>
      <c r="FD215" s="380"/>
      <c r="FE215" s="380"/>
      <c r="FF215" s="380"/>
      <c r="FG215" s="380"/>
      <c r="FH215" s="380"/>
      <c r="FI215" s="380"/>
      <c r="FJ215" s="380"/>
      <c r="FK215" s="380"/>
      <c r="FL215" s="380"/>
      <c r="FM215" s="380"/>
      <c r="FN215" s="380"/>
      <c r="FO215" s="380"/>
      <c r="FP215" s="380"/>
      <c r="FQ215" s="380"/>
      <c r="FR215" s="380"/>
      <c r="FS215" s="380"/>
      <c r="FT215" s="380"/>
      <c r="FU215" s="380"/>
      <c r="FV215" s="380"/>
      <c r="FW215" s="380"/>
      <c r="FX215" s="380"/>
      <c r="FY215" s="380"/>
      <c r="FZ215" s="380"/>
      <c r="GA215" s="380"/>
      <c r="GB215" s="380"/>
      <c r="GC215" s="380"/>
      <c r="GD215" s="380"/>
      <c r="GE215" s="380"/>
      <c r="GF215" s="380"/>
      <c r="GG215" s="380"/>
      <c r="GH215" s="380"/>
      <c r="GI215" s="380"/>
      <c r="GJ215" s="380"/>
      <c r="GK215" s="380"/>
      <c r="GL215" s="380"/>
      <c r="GM215" s="380"/>
      <c r="GN215" s="380"/>
      <c r="GO215" s="380"/>
      <c r="GP215" s="380"/>
      <c r="GQ215" s="380"/>
      <c r="GR215" s="380"/>
      <c r="GS215" s="380"/>
      <c r="GT215" s="380"/>
      <c r="GU215" s="380"/>
      <c r="GV215" s="380"/>
      <c r="GW215" s="380"/>
      <c r="GX215" s="380"/>
      <c r="GY215" s="380"/>
      <c r="GZ215" s="380"/>
      <c r="HA215" s="380"/>
      <c r="HB215" s="380"/>
      <c r="HC215" s="380"/>
      <c r="HD215" s="380"/>
      <c r="HE215" s="380"/>
      <c r="HF215" s="380"/>
      <c r="HG215" s="380"/>
      <c r="HH215" s="380"/>
    </row>
    <row r="216" spans="1:216">
      <c r="A216" s="103"/>
      <c r="B216" s="377"/>
      <c r="C216" s="377"/>
      <c r="D216" s="377"/>
      <c r="E216" s="377"/>
      <c r="F216" s="377"/>
      <c r="G216" s="377"/>
      <c r="H216" s="377"/>
      <c r="I216" s="377"/>
      <c r="J216" s="377"/>
      <c r="K216" s="377"/>
      <c r="L216" s="377"/>
      <c r="M216" s="378"/>
      <c r="N216" s="378"/>
      <c r="O216" s="378"/>
      <c r="P216" s="378"/>
      <c r="Q216" s="378"/>
      <c r="R216" s="378"/>
      <c r="S216" s="378"/>
      <c r="T216" s="378"/>
      <c r="U216" s="378"/>
      <c r="V216" s="378"/>
      <c r="W216" s="378"/>
      <c r="X216" s="378"/>
      <c r="Y216" s="380"/>
      <c r="Z216" s="409"/>
      <c r="AA216" s="380"/>
      <c r="AB216" s="380"/>
      <c r="AC216" s="380"/>
      <c r="AD216" s="380"/>
      <c r="AE216" s="380"/>
      <c r="AF216" s="380"/>
      <c r="AG216" s="380"/>
      <c r="AH216" s="380"/>
      <c r="AI216" s="380"/>
      <c r="AJ216" s="380"/>
      <c r="AR216" s="380"/>
      <c r="AS216" s="380"/>
      <c r="AT216" s="380"/>
      <c r="AU216" s="380"/>
      <c r="AV216" s="380"/>
      <c r="AW216" s="380"/>
      <c r="AX216" s="380"/>
      <c r="AY216" s="380"/>
      <c r="AZ216" s="380"/>
      <c r="BA216" s="380"/>
      <c r="BB216" s="380"/>
      <c r="BC216" s="380"/>
      <c r="BD216" s="380"/>
      <c r="BE216" s="380"/>
      <c r="BF216" s="380"/>
      <c r="BG216" s="380"/>
      <c r="BH216" s="380"/>
      <c r="BI216" s="380"/>
      <c r="BJ216" s="377"/>
      <c r="CE216" s="380"/>
      <c r="CF216" s="380"/>
      <c r="CG216" s="380"/>
      <c r="EZ216" s="380"/>
      <c r="FA216" s="380"/>
      <c r="FB216" s="380"/>
      <c r="FC216" s="380"/>
      <c r="FD216" s="380"/>
      <c r="FE216" s="380"/>
      <c r="FF216" s="380"/>
      <c r="FG216" s="380"/>
      <c r="FH216" s="380"/>
      <c r="FI216" s="380"/>
      <c r="FJ216" s="380"/>
      <c r="FK216" s="380"/>
      <c r="FL216" s="380"/>
      <c r="FM216" s="380"/>
      <c r="FN216" s="380"/>
      <c r="FO216" s="380"/>
      <c r="FP216" s="380"/>
      <c r="FQ216" s="380"/>
      <c r="FR216" s="380"/>
      <c r="FS216" s="380"/>
      <c r="FT216" s="380"/>
      <c r="FU216" s="380"/>
      <c r="FV216" s="380"/>
      <c r="FW216" s="380"/>
      <c r="FX216" s="380"/>
      <c r="FY216" s="380"/>
      <c r="FZ216" s="380"/>
      <c r="GA216" s="380"/>
      <c r="GB216" s="380"/>
      <c r="GC216" s="380"/>
      <c r="GD216" s="380"/>
      <c r="GE216" s="380"/>
      <c r="GF216" s="380"/>
      <c r="GG216" s="380"/>
      <c r="GH216" s="380"/>
      <c r="GI216" s="380"/>
      <c r="GJ216" s="380"/>
      <c r="GK216" s="380"/>
      <c r="GL216" s="380"/>
      <c r="GM216" s="380"/>
      <c r="GN216" s="380"/>
      <c r="GO216" s="380"/>
      <c r="GP216" s="380"/>
      <c r="GQ216" s="380"/>
      <c r="GR216" s="380"/>
      <c r="GS216" s="380"/>
      <c r="GT216" s="380"/>
      <c r="GU216" s="380"/>
      <c r="GV216" s="380"/>
      <c r="GW216" s="380"/>
      <c r="GX216" s="380"/>
      <c r="GY216" s="380"/>
      <c r="GZ216" s="380"/>
      <c r="HA216" s="380"/>
      <c r="HB216" s="380"/>
      <c r="HC216" s="380"/>
      <c r="HD216" s="380"/>
      <c r="HE216" s="380"/>
      <c r="HF216" s="380"/>
      <c r="HG216" s="380"/>
      <c r="HH216" s="380"/>
    </row>
    <row r="217" spans="1:216">
      <c r="A217" s="103"/>
      <c r="B217" s="377"/>
      <c r="C217" s="377"/>
      <c r="D217" s="377"/>
      <c r="E217" s="377"/>
      <c r="F217" s="377"/>
      <c r="G217" s="377"/>
      <c r="H217" s="377"/>
      <c r="I217" s="377"/>
      <c r="J217" s="377"/>
      <c r="K217" s="377"/>
      <c r="L217" s="377"/>
      <c r="M217" s="378"/>
      <c r="N217" s="378"/>
      <c r="O217" s="378"/>
      <c r="P217" s="378"/>
      <c r="Q217" s="378"/>
      <c r="R217" s="378"/>
      <c r="S217" s="378"/>
      <c r="T217" s="378"/>
      <c r="U217" s="378"/>
      <c r="V217" s="378"/>
      <c r="W217" s="378"/>
      <c r="X217" s="378"/>
      <c r="Y217" s="380"/>
      <c r="Z217" s="409"/>
      <c r="AA217" s="380"/>
      <c r="AB217" s="380"/>
      <c r="AC217" s="380"/>
      <c r="AD217" s="380"/>
      <c r="AE217" s="380"/>
      <c r="AF217" s="380"/>
      <c r="AG217" s="380"/>
      <c r="AH217" s="380"/>
      <c r="AI217" s="380"/>
      <c r="AJ217" s="380"/>
      <c r="AR217" s="380"/>
      <c r="AS217" s="380"/>
      <c r="AT217" s="380"/>
      <c r="AU217" s="380"/>
      <c r="AV217" s="380"/>
      <c r="AW217" s="380"/>
      <c r="AX217" s="380"/>
      <c r="AY217" s="380"/>
      <c r="AZ217" s="380"/>
      <c r="BA217" s="380"/>
      <c r="BB217" s="380"/>
      <c r="BC217" s="380"/>
      <c r="BD217" s="380"/>
      <c r="BE217" s="380"/>
      <c r="BF217" s="380"/>
      <c r="BG217" s="380"/>
      <c r="BH217" s="380"/>
      <c r="BI217" s="380"/>
      <c r="BJ217" s="377"/>
      <c r="CE217" s="380"/>
      <c r="CF217" s="380"/>
      <c r="CG217" s="380"/>
      <c r="EZ217" s="380"/>
      <c r="FA217" s="380"/>
      <c r="FB217" s="380"/>
      <c r="FC217" s="380"/>
      <c r="FD217" s="380"/>
      <c r="FE217" s="380"/>
      <c r="FF217" s="380"/>
      <c r="FG217" s="380"/>
      <c r="FH217" s="380"/>
      <c r="FI217" s="380"/>
      <c r="FJ217" s="380"/>
      <c r="FK217" s="380"/>
      <c r="FL217" s="380"/>
      <c r="FM217" s="380"/>
      <c r="FN217" s="380"/>
      <c r="FO217" s="380"/>
      <c r="FP217" s="380"/>
      <c r="FQ217" s="380"/>
      <c r="FR217" s="380"/>
      <c r="FS217" s="380"/>
      <c r="FT217" s="380"/>
      <c r="FU217" s="380"/>
      <c r="FV217" s="380"/>
      <c r="FW217" s="380"/>
      <c r="FX217" s="380"/>
      <c r="FY217" s="380"/>
      <c r="FZ217" s="380"/>
      <c r="GA217" s="380"/>
      <c r="GB217" s="380"/>
      <c r="GC217" s="380"/>
      <c r="GD217" s="380"/>
      <c r="GE217" s="380"/>
      <c r="GF217" s="380"/>
      <c r="GG217" s="380"/>
      <c r="GH217" s="380"/>
      <c r="GI217" s="380"/>
      <c r="GJ217" s="380"/>
      <c r="GK217" s="380"/>
      <c r="GL217" s="380"/>
      <c r="GM217" s="380"/>
      <c r="GN217" s="380"/>
      <c r="GO217" s="380"/>
      <c r="GP217" s="380"/>
      <c r="GQ217" s="380"/>
      <c r="GR217" s="380"/>
      <c r="GS217" s="380"/>
      <c r="GT217" s="380"/>
      <c r="GU217" s="380"/>
      <c r="GV217" s="380"/>
      <c r="GW217" s="380"/>
      <c r="GX217" s="380"/>
      <c r="GY217" s="380"/>
      <c r="GZ217" s="380"/>
      <c r="HA217" s="380"/>
      <c r="HB217" s="380"/>
      <c r="HC217" s="380"/>
      <c r="HD217" s="380"/>
      <c r="HE217" s="380"/>
      <c r="HF217" s="380"/>
      <c r="HG217" s="380"/>
      <c r="HH217" s="380"/>
    </row>
    <row r="218" spans="1:216">
      <c r="A218" s="103"/>
      <c r="B218" s="377"/>
      <c r="C218" s="377"/>
      <c r="D218" s="377"/>
      <c r="E218" s="377"/>
      <c r="F218" s="377"/>
      <c r="G218" s="377"/>
      <c r="H218" s="377"/>
      <c r="I218" s="377"/>
      <c r="J218" s="377"/>
      <c r="K218" s="377"/>
      <c r="L218" s="377"/>
      <c r="M218" s="378"/>
      <c r="N218" s="378"/>
      <c r="O218" s="378"/>
      <c r="P218" s="378"/>
      <c r="Q218" s="378"/>
      <c r="R218" s="378"/>
      <c r="S218" s="378"/>
      <c r="T218" s="378"/>
      <c r="U218" s="378"/>
      <c r="V218" s="378"/>
      <c r="W218" s="378"/>
      <c r="X218" s="378"/>
      <c r="Y218" s="380"/>
      <c r="Z218" s="409"/>
      <c r="AA218" s="380"/>
      <c r="AB218" s="380"/>
      <c r="AC218" s="380"/>
      <c r="AD218" s="380"/>
      <c r="AE218" s="380"/>
      <c r="AF218" s="380"/>
      <c r="AG218" s="380"/>
      <c r="AH218" s="380"/>
      <c r="AI218" s="380"/>
      <c r="AJ218" s="380"/>
      <c r="AR218" s="380"/>
      <c r="AS218" s="380"/>
      <c r="AT218" s="380"/>
      <c r="AU218" s="380"/>
      <c r="AV218" s="380"/>
      <c r="AW218" s="380"/>
      <c r="AX218" s="380"/>
      <c r="AY218" s="380"/>
      <c r="AZ218" s="380"/>
      <c r="BA218" s="380"/>
      <c r="BB218" s="380"/>
      <c r="BC218" s="380"/>
      <c r="BD218" s="380"/>
      <c r="BE218" s="380"/>
      <c r="BF218" s="380"/>
      <c r="BG218" s="380"/>
      <c r="BH218" s="380"/>
      <c r="BI218" s="380"/>
      <c r="BJ218" s="377"/>
      <c r="CE218" s="380"/>
      <c r="CF218" s="380"/>
      <c r="CG218" s="380"/>
      <c r="EZ218" s="380"/>
      <c r="FA218" s="380"/>
      <c r="FB218" s="380"/>
      <c r="FC218" s="380"/>
      <c r="FD218" s="380"/>
      <c r="FE218" s="380"/>
      <c r="FF218" s="380"/>
      <c r="FG218" s="380"/>
      <c r="FH218" s="380"/>
      <c r="FI218" s="380"/>
      <c r="FJ218" s="380"/>
      <c r="FK218" s="380"/>
      <c r="FL218" s="380"/>
      <c r="FM218" s="380"/>
      <c r="FN218" s="380"/>
      <c r="FO218" s="380"/>
      <c r="FP218" s="380"/>
      <c r="FQ218" s="380"/>
      <c r="FR218" s="380"/>
      <c r="FS218" s="380"/>
      <c r="FT218" s="380"/>
      <c r="FU218" s="380"/>
      <c r="FV218" s="380"/>
      <c r="FW218" s="380"/>
      <c r="FX218" s="380"/>
      <c r="FY218" s="380"/>
      <c r="FZ218" s="380"/>
      <c r="GA218" s="380"/>
      <c r="GB218" s="380"/>
      <c r="GC218" s="380"/>
      <c r="GD218" s="380"/>
      <c r="GE218" s="380"/>
      <c r="GF218" s="380"/>
      <c r="GG218" s="380"/>
      <c r="GH218" s="380"/>
      <c r="GI218" s="380"/>
      <c r="GJ218" s="380"/>
      <c r="GK218" s="380"/>
      <c r="GL218" s="380"/>
      <c r="GM218" s="380"/>
      <c r="GN218" s="380"/>
      <c r="GO218" s="380"/>
      <c r="GP218" s="380"/>
      <c r="GQ218" s="380"/>
      <c r="GR218" s="380"/>
      <c r="GS218" s="380"/>
      <c r="GT218" s="380"/>
      <c r="GU218" s="380"/>
      <c r="GV218" s="380"/>
      <c r="GW218" s="380"/>
      <c r="GX218" s="380"/>
      <c r="GY218" s="380"/>
      <c r="GZ218" s="380"/>
      <c r="HA218" s="380"/>
      <c r="HB218" s="380"/>
      <c r="HC218" s="380"/>
      <c r="HD218" s="380"/>
      <c r="HE218" s="380"/>
      <c r="HF218" s="380"/>
      <c r="HG218" s="380"/>
      <c r="HH218" s="380"/>
    </row>
    <row r="219" spans="1:216">
      <c r="A219" s="103"/>
      <c r="B219" s="377"/>
      <c r="C219" s="377"/>
      <c r="D219" s="377"/>
      <c r="E219" s="377"/>
      <c r="F219" s="377"/>
      <c r="G219" s="377"/>
      <c r="H219" s="377"/>
      <c r="I219" s="377"/>
      <c r="J219" s="377"/>
      <c r="K219" s="377"/>
      <c r="L219" s="377"/>
      <c r="M219" s="378"/>
      <c r="N219" s="378"/>
      <c r="O219" s="378"/>
      <c r="P219" s="378"/>
      <c r="Q219" s="378"/>
      <c r="R219" s="378"/>
      <c r="S219" s="378"/>
      <c r="T219" s="378"/>
      <c r="U219" s="378"/>
      <c r="V219" s="378"/>
      <c r="W219" s="378"/>
      <c r="X219" s="378"/>
      <c r="Y219" s="380"/>
      <c r="Z219" s="409"/>
      <c r="AA219" s="380"/>
      <c r="AB219" s="380"/>
      <c r="AC219" s="380"/>
      <c r="AD219" s="380"/>
      <c r="AE219" s="380"/>
      <c r="AF219" s="380"/>
      <c r="AG219" s="380"/>
      <c r="AH219" s="380"/>
      <c r="AI219" s="380"/>
      <c r="AJ219" s="380"/>
      <c r="AR219" s="380"/>
      <c r="AS219" s="380"/>
      <c r="AT219" s="380"/>
      <c r="AU219" s="380"/>
      <c r="AV219" s="380"/>
      <c r="AW219" s="380"/>
      <c r="AX219" s="380"/>
      <c r="AY219" s="380"/>
      <c r="AZ219" s="380"/>
      <c r="BA219" s="380"/>
      <c r="BB219" s="380"/>
      <c r="BC219" s="380"/>
      <c r="BD219" s="380"/>
      <c r="BE219" s="380"/>
      <c r="BF219" s="380"/>
      <c r="BG219" s="380"/>
      <c r="BH219" s="380"/>
      <c r="BI219" s="380"/>
      <c r="BJ219" s="377"/>
      <c r="CE219" s="380"/>
      <c r="CF219" s="380"/>
      <c r="CG219" s="380"/>
      <c r="EZ219" s="380"/>
      <c r="FA219" s="380"/>
      <c r="FB219" s="380"/>
      <c r="FC219" s="380"/>
      <c r="FD219" s="380"/>
      <c r="FE219" s="380"/>
      <c r="FF219" s="380"/>
      <c r="FG219" s="380"/>
      <c r="FH219" s="380"/>
      <c r="FI219" s="380"/>
      <c r="FJ219" s="380"/>
      <c r="FK219" s="380"/>
      <c r="FL219" s="380"/>
      <c r="FM219" s="380"/>
      <c r="FN219" s="380"/>
      <c r="FO219" s="380"/>
      <c r="FP219" s="380"/>
      <c r="FQ219" s="380"/>
      <c r="FR219" s="380"/>
      <c r="FS219" s="380"/>
      <c r="FT219" s="380"/>
      <c r="FU219" s="380"/>
      <c r="FV219" s="380"/>
      <c r="FW219" s="380"/>
      <c r="FX219" s="380"/>
      <c r="FY219" s="380"/>
      <c r="FZ219" s="380"/>
      <c r="GA219" s="380"/>
      <c r="GB219" s="380"/>
      <c r="GC219" s="380"/>
      <c r="GD219" s="380"/>
      <c r="GE219" s="380"/>
      <c r="GF219" s="380"/>
      <c r="GG219" s="380"/>
      <c r="GH219" s="380"/>
      <c r="GI219" s="380"/>
      <c r="GJ219" s="380"/>
      <c r="GK219" s="380"/>
      <c r="GL219" s="380"/>
      <c r="GM219" s="380"/>
      <c r="GN219" s="380"/>
      <c r="GO219" s="380"/>
      <c r="GP219" s="380"/>
      <c r="GQ219" s="380"/>
      <c r="GR219" s="380"/>
      <c r="GS219" s="380"/>
      <c r="GT219" s="380"/>
      <c r="GU219" s="380"/>
      <c r="GV219" s="380"/>
      <c r="GW219" s="380"/>
      <c r="GX219" s="380"/>
      <c r="GY219" s="380"/>
      <c r="GZ219" s="380"/>
      <c r="HA219" s="380"/>
      <c r="HB219" s="380"/>
      <c r="HC219" s="380"/>
      <c r="HD219" s="380"/>
      <c r="HE219" s="380"/>
      <c r="HF219" s="380"/>
      <c r="HG219" s="380"/>
      <c r="HH219" s="380"/>
    </row>
    <row r="220" spans="1:216">
      <c r="A220" s="103"/>
      <c r="B220" s="377"/>
      <c r="C220" s="377"/>
      <c r="D220" s="377"/>
      <c r="E220" s="377"/>
      <c r="F220" s="377"/>
      <c r="G220" s="377"/>
      <c r="H220" s="377"/>
      <c r="I220" s="377"/>
      <c r="J220" s="377"/>
      <c r="K220" s="377"/>
      <c r="L220" s="377"/>
      <c r="M220" s="378"/>
      <c r="N220" s="378"/>
      <c r="O220" s="378"/>
      <c r="P220" s="378"/>
      <c r="Q220" s="378"/>
      <c r="R220" s="378"/>
      <c r="S220" s="378"/>
      <c r="T220" s="378"/>
      <c r="U220" s="378"/>
      <c r="V220" s="378"/>
      <c r="W220" s="378"/>
      <c r="X220" s="378"/>
      <c r="Y220" s="380"/>
      <c r="Z220" s="409"/>
      <c r="AA220" s="380"/>
      <c r="AB220" s="380"/>
      <c r="AC220" s="380"/>
      <c r="AD220" s="380"/>
      <c r="AE220" s="380"/>
      <c r="AF220" s="380"/>
      <c r="AG220" s="380"/>
      <c r="AH220" s="380"/>
      <c r="AI220" s="380"/>
      <c r="AJ220" s="380"/>
      <c r="AR220" s="380"/>
      <c r="AS220" s="380"/>
      <c r="AT220" s="380"/>
      <c r="AU220" s="380"/>
      <c r="AV220" s="380"/>
      <c r="AW220" s="380"/>
      <c r="AX220" s="380"/>
      <c r="AY220" s="380"/>
      <c r="AZ220" s="380"/>
      <c r="BA220" s="380"/>
      <c r="BB220" s="380"/>
      <c r="BC220" s="380"/>
      <c r="BD220" s="380"/>
      <c r="BE220" s="380"/>
      <c r="BF220" s="380"/>
      <c r="BG220" s="380"/>
      <c r="BH220" s="380"/>
      <c r="BI220" s="380"/>
      <c r="BJ220" s="377"/>
      <c r="CE220" s="380"/>
      <c r="CF220" s="380"/>
      <c r="CG220" s="380"/>
      <c r="EZ220" s="380"/>
      <c r="FA220" s="380"/>
      <c r="FB220" s="380"/>
      <c r="FC220" s="380"/>
      <c r="FD220" s="380"/>
      <c r="FE220" s="380"/>
      <c r="FF220" s="380"/>
      <c r="FG220" s="380"/>
      <c r="FH220" s="380"/>
      <c r="FI220" s="380"/>
      <c r="FJ220" s="380"/>
      <c r="FK220" s="380"/>
      <c r="FL220" s="380"/>
      <c r="FM220" s="380"/>
      <c r="FN220" s="380"/>
      <c r="FO220" s="380"/>
      <c r="FP220" s="380"/>
      <c r="FQ220" s="380"/>
      <c r="FR220" s="380"/>
      <c r="FS220" s="380"/>
      <c r="FT220" s="380"/>
      <c r="FU220" s="380"/>
      <c r="FV220" s="380"/>
      <c r="FW220" s="380"/>
      <c r="FX220" s="380"/>
      <c r="FY220" s="380"/>
      <c r="FZ220" s="380"/>
      <c r="GA220" s="380"/>
      <c r="GB220" s="380"/>
      <c r="GC220" s="380"/>
      <c r="GD220" s="380"/>
      <c r="GE220" s="380"/>
      <c r="GF220" s="380"/>
      <c r="GG220" s="380"/>
      <c r="GH220" s="380"/>
      <c r="GI220" s="380"/>
      <c r="GJ220" s="380"/>
      <c r="GK220" s="380"/>
      <c r="GL220" s="380"/>
      <c r="GM220" s="380"/>
      <c r="GN220" s="380"/>
      <c r="GO220" s="380"/>
      <c r="GP220" s="380"/>
      <c r="GQ220" s="380"/>
      <c r="GR220" s="380"/>
      <c r="GS220" s="380"/>
      <c r="GT220" s="380"/>
      <c r="GU220" s="380"/>
      <c r="GV220" s="380"/>
      <c r="GW220" s="380"/>
      <c r="GX220" s="380"/>
      <c r="GY220" s="380"/>
      <c r="GZ220" s="380"/>
      <c r="HA220" s="380"/>
      <c r="HB220" s="380"/>
      <c r="HC220" s="380"/>
      <c r="HD220" s="380"/>
      <c r="HE220" s="380"/>
      <c r="HF220" s="380"/>
      <c r="HG220" s="380"/>
      <c r="HH220" s="380"/>
    </row>
    <row r="221" spans="1:216">
      <c r="A221" s="103"/>
      <c r="B221" s="377"/>
      <c r="C221" s="377"/>
      <c r="D221" s="377"/>
      <c r="E221" s="377"/>
      <c r="F221" s="377"/>
      <c r="G221" s="377"/>
      <c r="H221" s="377"/>
      <c r="I221" s="377"/>
      <c r="J221" s="377"/>
      <c r="K221" s="377"/>
      <c r="L221" s="377"/>
      <c r="M221" s="378"/>
      <c r="N221" s="378"/>
      <c r="O221" s="378"/>
      <c r="P221" s="378"/>
      <c r="Q221" s="378"/>
      <c r="R221" s="378"/>
      <c r="S221" s="378"/>
      <c r="T221" s="378"/>
      <c r="U221" s="378"/>
      <c r="V221" s="378"/>
      <c r="W221" s="378"/>
      <c r="X221" s="378"/>
      <c r="Y221" s="380"/>
      <c r="Z221" s="409"/>
      <c r="AA221" s="380"/>
      <c r="AB221" s="380"/>
      <c r="AC221" s="380"/>
      <c r="AD221" s="380"/>
      <c r="AE221" s="380"/>
      <c r="AF221" s="380"/>
      <c r="AG221" s="380"/>
      <c r="AH221" s="380"/>
      <c r="AI221" s="380"/>
      <c r="AJ221" s="380"/>
      <c r="AR221" s="380"/>
      <c r="AS221" s="380"/>
      <c r="AT221" s="380"/>
      <c r="AU221" s="380"/>
      <c r="AV221" s="380"/>
      <c r="AW221" s="380"/>
      <c r="AX221" s="380"/>
      <c r="AY221" s="380"/>
      <c r="AZ221" s="380"/>
      <c r="BA221" s="380"/>
      <c r="BB221" s="380"/>
      <c r="BC221" s="380"/>
      <c r="BD221" s="380"/>
      <c r="BE221" s="380"/>
      <c r="BF221" s="380"/>
      <c r="BG221" s="380"/>
      <c r="BH221" s="380"/>
      <c r="BI221" s="380"/>
      <c r="BJ221" s="377"/>
      <c r="CE221" s="380"/>
      <c r="CF221" s="380"/>
      <c r="CG221" s="380"/>
      <c r="EZ221" s="380"/>
      <c r="FA221" s="380"/>
      <c r="FB221" s="380"/>
      <c r="FC221" s="380"/>
      <c r="FD221" s="380"/>
      <c r="FE221" s="380"/>
      <c r="FF221" s="380"/>
      <c r="FG221" s="380"/>
      <c r="FH221" s="380"/>
      <c r="FI221" s="380"/>
      <c r="FJ221" s="380"/>
      <c r="FK221" s="380"/>
      <c r="FL221" s="380"/>
      <c r="FM221" s="380"/>
      <c r="FN221" s="380"/>
      <c r="FO221" s="380"/>
      <c r="FP221" s="380"/>
      <c r="FQ221" s="380"/>
      <c r="FR221" s="380"/>
      <c r="FS221" s="380"/>
      <c r="FT221" s="380"/>
      <c r="FU221" s="380"/>
      <c r="FV221" s="380"/>
      <c r="FW221" s="380"/>
      <c r="FX221" s="380"/>
      <c r="FY221" s="380"/>
      <c r="FZ221" s="380"/>
      <c r="GA221" s="380"/>
      <c r="GB221" s="380"/>
      <c r="GC221" s="380"/>
      <c r="GD221" s="380"/>
      <c r="GE221" s="380"/>
      <c r="GF221" s="380"/>
      <c r="GG221" s="380"/>
      <c r="GH221" s="380"/>
      <c r="GI221" s="380"/>
      <c r="GJ221" s="380"/>
      <c r="GK221" s="380"/>
      <c r="GL221" s="380"/>
      <c r="GM221" s="380"/>
      <c r="GN221" s="380"/>
      <c r="GO221" s="380"/>
      <c r="GP221" s="380"/>
      <c r="GQ221" s="380"/>
      <c r="GR221" s="380"/>
      <c r="GS221" s="380"/>
      <c r="GT221" s="380"/>
      <c r="GU221" s="380"/>
      <c r="GV221" s="380"/>
      <c r="GW221" s="380"/>
      <c r="GX221" s="380"/>
      <c r="GY221" s="380"/>
      <c r="GZ221" s="380"/>
      <c r="HA221" s="380"/>
      <c r="HB221" s="380"/>
      <c r="HC221" s="380"/>
      <c r="HD221" s="380"/>
      <c r="HE221" s="380"/>
      <c r="HF221" s="380"/>
      <c r="HG221" s="380"/>
      <c r="HH221" s="380"/>
    </row>
    <row r="222" spans="1:216">
      <c r="A222" s="103"/>
      <c r="B222" s="377"/>
      <c r="C222" s="377"/>
      <c r="D222" s="377"/>
      <c r="E222" s="377"/>
      <c r="F222" s="377"/>
      <c r="G222" s="377"/>
      <c r="H222" s="377"/>
      <c r="I222" s="377"/>
      <c r="J222" s="377"/>
      <c r="K222" s="377"/>
      <c r="L222" s="377"/>
      <c r="M222" s="378"/>
      <c r="N222" s="378"/>
      <c r="O222" s="378"/>
      <c r="P222" s="378"/>
      <c r="Q222" s="378"/>
      <c r="R222" s="378"/>
      <c r="S222" s="378"/>
      <c r="T222" s="378"/>
      <c r="U222" s="378"/>
      <c r="V222" s="378"/>
      <c r="W222" s="378"/>
      <c r="X222" s="378"/>
      <c r="Y222" s="380"/>
      <c r="Z222" s="409"/>
      <c r="AA222" s="380"/>
      <c r="AB222" s="380"/>
      <c r="AC222" s="380"/>
      <c r="AD222" s="380"/>
      <c r="AE222" s="380"/>
      <c r="AF222" s="380"/>
      <c r="AG222" s="380"/>
      <c r="AH222" s="380"/>
      <c r="AI222" s="380"/>
      <c r="AJ222" s="380"/>
      <c r="AR222" s="380"/>
      <c r="AS222" s="380"/>
      <c r="AT222" s="380"/>
      <c r="AU222" s="380"/>
      <c r="AV222" s="380"/>
      <c r="AW222" s="380"/>
      <c r="AX222" s="380"/>
      <c r="AY222" s="380"/>
      <c r="AZ222" s="380"/>
      <c r="BA222" s="380"/>
      <c r="BB222" s="380"/>
      <c r="BC222" s="380"/>
      <c r="BD222" s="380"/>
      <c r="BE222" s="380"/>
      <c r="BF222" s="380"/>
      <c r="BG222" s="380"/>
      <c r="BH222" s="380"/>
      <c r="BI222" s="380"/>
      <c r="BJ222" s="377"/>
      <c r="CE222" s="380"/>
      <c r="CF222" s="380"/>
      <c r="CG222" s="380"/>
      <c r="EZ222" s="380"/>
      <c r="FA222" s="380"/>
      <c r="FB222" s="380"/>
      <c r="FC222" s="380"/>
      <c r="FD222" s="380"/>
      <c r="FE222" s="380"/>
      <c r="FF222" s="380"/>
      <c r="FG222" s="380"/>
      <c r="FH222" s="380"/>
      <c r="FI222" s="380"/>
      <c r="FJ222" s="380"/>
      <c r="FK222" s="380"/>
      <c r="FL222" s="380"/>
      <c r="FM222" s="380"/>
      <c r="FN222" s="380"/>
      <c r="FO222" s="380"/>
      <c r="FP222" s="380"/>
      <c r="FQ222" s="380"/>
      <c r="FR222" s="380"/>
      <c r="FS222" s="380"/>
      <c r="FT222" s="380"/>
      <c r="FU222" s="380"/>
      <c r="FV222" s="380"/>
      <c r="FW222" s="380"/>
      <c r="FX222" s="380"/>
      <c r="FY222" s="380"/>
      <c r="FZ222" s="380"/>
      <c r="GA222" s="380"/>
      <c r="GB222" s="380"/>
      <c r="GC222" s="380"/>
      <c r="GD222" s="380"/>
      <c r="GE222" s="380"/>
      <c r="GF222" s="380"/>
      <c r="GG222" s="380"/>
      <c r="GH222" s="380"/>
      <c r="GI222" s="380"/>
      <c r="GJ222" s="380"/>
      <c r="GK222" s="380"/>
      <c r="GL222" s="380"/>
      <c r="GM222" s="380"/>
      <c r="GN222" s="380"/>
      <c r="GO222" s="380"/>
      <c r="GP222" s="380"/>
      <c r="GQ222" s="380"/>
      <c r="GR222" s="380"/>
      <c r="GS222" s="380"/>
      <c r="GT222" s="380"/>
      <c r="GU222" s="380"/>
      <c r="GV222" s="380"/>
      <c r="GW222" s="380"/>
      <c r="GX222" s="380"/>
      <c r="GY222" s="380"/>
      <c r="GZ222" s="380"/>
      <c r="HA222" s="380"/>
      <c r="HB222" s="380"/>
      <c r="HC222" s="380"/>
      <c r="HD222" s="380"/>
      <c r="HE222" s="380"/>
      <c r="HF222" s="380"/>
      <c r="HG222" s="380"/>
      <c r="HH222" s="380"/>
    </row>
    <row r="223" spans="1:216">
      <c r="A223" s="103"/>
      <c r="B223" s="377"/>
      <c r="C223" s="377"/>
      <c r="D223" s="377"/>
      <c r="E223" s="377"/>
      <c r="F223" s="377"/>
      <c r="G223" s="377"/>
      <c r="H223" s="377"/>
      <c r="I223" s="377"/>
      <c r="J223" s="377"/>
      <c r="K223" s="377"/>
      <c r="L223" s="377"/>
      <c r="M223" s="378"/>
      <c r="N223" s="378"/>
      <c r="O223" s="378"/>
      <c r="P223" s="378"/>
      <c r="Q223" s="378"/>
      <c r="R223" s="378"/>
      <c r="S223" s="378"/>
      <c r="T223" s="378"/>
      <c r="U223" s="378"/>
      <c r="V223" s="378"/>
      <c r="W223" s="378"/>
      <c r="X223" s="378"/>
      <c r="Y223" s="380"/>
      <c r="Z223" s="409"/>
      <c r="AA223" s="380"/>
      <c r="AB223" s="380"/>
      <c r="AC223" s="380"/>
      <c r="AD223" s="380"/>
      <c r="AE223" s="380"/>
      <c r="AF223" s="380"/>
      <c r="AG223" s="380"/>
      <c r="AH223" s="380"/>
      <c r="AI223" s="380"/>
      <c r="AJ223" s="380"/>
      <c r="AR223" s="380"/>
      <c r="AS223" s="380"/>
      <c r="AT223" s="380"/>
      <c r="AU223" s="380"/>
      <c r="AV223" s="380"/>
      <c r="AW223" s="380"/>
      <c r="AX223" s="380"/>
      <c r="AY223" s="380"/>
      <c r="AZ223" s="380"/>
      <c r="BA223" s="380"/>
      <c r="BB223" s="380"/>
      <c r="BC223" s="380"/>
      <c r="BD223" s="380"/>
      <c r="BE223" s="380"/>
      <c r="BF223" s="380"/>
      <c r="BG223" s="380"/>
      <c r="BH223" s="380"/>
      <c r="BI223" s="380"/>
      <c r="BJ223" s="377"/>
      <c r="CE223" s="380"/>
      <c r="CF223" s="380"/>
      <c r="CG223" s="380"/>
      <c r="EZ223" s="380"/>
      <c r="FA223" s="380"/>
      <c r="FB223" s="380"/>
      <c r="FC223" s="380"/>
      <c r="FD223" s="380"/>
      <c r="FE223" s="380"/>
      <c r="FF223" s="380"/>
      <c r="FG223" s="380"/>
      <c r="FH223" s="380"/>
      <c r="FI223" s="380"/>
      <c r="FJ223" s="380"/>
      <c r="FK223" s="380"/>
      <c r="FL223" s="380"/>
      <c r="FM223" s="380"/>
      <c r="FN223" s="380"/>
      <c r="FO223" s="380"/>
      <c r="FP223" s="380"/>
      <c r="FQ223" s="380"/>
      <c r="FR223" s="380"/>
      <c r="FS223" s="380"/>
      <c r="FT223" s="380"/>
      <c r="FU223" s="380"/>
      <c r="FV223" s="380"/>
      <c r="FW223" s="380"/>
      <c r="FX223" s="380"/>
      <c r="FY223" s="380"/>
      <c r="FZ223" s="380"/>
      <c r="GA223" s="380"/>
      <c r="GB223" s="380"/>
      <c r="GC223" s="380"/>
      <c r="GD223" s="380"/>
      <c r="GE223" s="380"/>
      <c r="GF223" s="380"/>
      <c r="GG223" s="380"/>
      <c r="GH223" s="380"/>
      <c r="GI223" s="380"/>
      <c r="GJ223" s="380"/>
      <c r="GK223" s="380"/>
      <c r="GL223" s="380"/>
      <c r="GM223" s="380"/>
      <c r="GN223" s="380"/>
      <c r="GO223" s="380"/>
      <c r="GP223" s="380"/>
      <c r="GQ223" s="380"/>
      <c r="GR223" s="380"/>
      <c r="GS223" s="380"/>
      <c r="GT223" s="380"/>
      <c r="GU223" s="380"/>
      <c r="GV223" s="380"/>
      <c r="GW223" s="380"/>
      <c r="GX223" s="380"/>
      <c r="GY223" s="380"/>
      <c r="GZ223" s="380"/>
      <c r="HA223" s="380"/>
      <c r="HB223" s="380"/>
      <c r="HC223" s="380"/>
      <c r="HD223" s="380"/>
      <c r="HE223" s="380"/>
      <c r="HF223" s="380"/>
      <c r="HG223" s="380"/>
      <c r="HH223" s="380"/>
    </row>
    <row r="224" spans="1:216">
      <c r="A224" s="103"/>
      <c r="B224" s="377"/>
      <c r="C224" s="377"/>
      <c r="D224" s="377"/>
      <c r="E224" s="377"/>
      <c r="F224" s="377"/>
      <c r="G224" s="377"/>
      <c r="H224" s="377"/>
      <c r="I224" s="377"/>
      <c r="J224" s="377"/>
      <c r="K224" s="377"/>
      <c r="L224" s="377"/>
      <c r="M224" s="378"/>
      <c r="N224" s="378"/>
      <c r="O224" s="378"/>
      <c r="P224" s="378"/>
      <c r="Q224" s="378"/>
      <c r="R224" s="378"/>
      <c r="S224" s="378"/>
      <c r="T224" s="378"/>
      <c r="U224" s="378"/>
      <c r="V224" s="378"/>
      <c r="W224" s="378"/>
      <c r="X224" s="378"/>
      <c r="Y224" s="380"/>
      <c r="Z224" s="409"/>
      <c r="AA224" s="380"/>
      <c r="AB224" s="380"/>
      <c r="AC224" s="380"/>
      <c r="AD224" s="380"/>
      <c r="AE224" s="380"/>
      <c r="AF224" s="380"/>
      <c r="AG224" s="380"/>
      <c r="AH224" s="380"/>
      <c r="AI224" s="380"/>
      <c r="AJ224" s="380"/>
      <c r="AR224" s="380"/>
      <c r="AS224" s="380"/>
      <c r="AT224" s="380"/>
      <c r="AU224" s="380"/>
      <c r="AV224" s="380"/>
      <c r="AW224" s="380"/>
      <c r="AX224" s="380"/>
      <c r="AY224" s="380"/>
      <c r="AZ224" s="380"/>
      <c r="BA224" s="380"/>
      <c r="BB224" s="380"/>
      <c r="BC224" s="380"/>
      <c r="BD224" s="380"/>
      <c r="BE224" s="380"/>
      <c r="BF224" s="380"/>
      <c r="BG224" s="380"/>
      <c r="BH224" s="380"/>
      <c r="BI224" s="380"/>
      <c r="BJ224" s="377"/>
      <c r="CE224" s="380"/>
      <c r="CF224" s="380"/>
      <c r="CG224" s="380"/>
      <c r="EZ224" s="380"/>
      <c r="FA224" s="380"/>
      <c r="FB224" s="380"/>
      <c r="FC224" s="380"/>
      <c r="FD224" s="380"/>
      <c r="FE224" s="380"/>
      <c r="FF224" s="380"/>
      <c r="FG224" s="380"/>
      <c r="FH224" s="380"/>
      <c r="FI224" s="380"/>
      <c r="FJ224" s="380"/>
      <c r="FK224" s="380"/>
      <c r="FL224" s="380"/>
      <c r="FM224" s="380"/>
      <c r="FN224" s="380"/>
      <c r="FO224" s="380"/>
      <c r="FP224" s="380"/>
      <c r="FQ224" s="380"/>
      <c r="FR224" s="380"/>
      <c r="FS224" s="380"/>
      <c r="FT224" s="380"/>
      <c r="FU224" s="380"/>
      <c r="FV224" s="380"/>
      <c r="FW224" s="380"/>
      <c r="FX224" s="380"/>
      <c r="FY224" s="380"/>
      <c r="FZ224" s="380"/>
      <c r="GA224" s="380"/>
      <c r="GB224" s="380"/>
      <c r="GC224" s="380"/>
      <c r="GD224" s="380"/>
      <c r="GE224" s="380"/>
      <c r="GF224" s="380"/>
      <c r="GG224" s="380"/>
      <c r="GH224" s="380"/>
      <c r="GI224" s="380"/>
      <c r="GJ224" s="380"/>
      <c r="GK224" s="380"/>
      <c r="GL224" s="380"/>
      <c r="GM224" s="380"/>
      <c r="GN224" s="380"/>
      <c r="GO224" s="380"/>
      <c r="GP224" s="380"/>
      <c r="GQ224" s="380"/>
      <c r="GR224" s="380"/>
      <c r="GS224" s="380"/>
      <c r="GT224" s="380"/>
      <c r="GU224" s="380"/>
      <c r="GV224" s="380"/>
      <c r="GW224" s="380"/>
      <c r="GX224" s="380"/>
      <c r="GY224" s="380"/>
      <c r="GZ224" s="380"/>
      <c r="HA224" s="380"/>
      <c r="HB224" s="380"/>
      <c r="HC224" s="380"/>
      <c r="HD224" s="380"/>
      <c r="HE224" s="380"/>
      <c r="HF224" s="380"/>
      <c r="HG224" s="380"/>
      <c r="HH224" s="380"/>
    </row>
    <row r="225" spans="1:216">
      <c r="A225" s="103"/>
      <c r="B225" s="377"/>
      <c r="C225" s="377"/>
      <c r="D225" s="377"/>
      <c r="E225" s="377"/>
      <c r="F225" s="377"/>
      <c r="G225" s="377"/>
      <c r="H225" s="377"/>
      <c r="I225" s="377"/>
      <c r="J225" s="377"/>
      <c r="K225" s="377"/>
      <c r="L225" s="377"/>
      <c r="M225" s="378"/>
      <c r="N225" s="378"/>
      <c r="O225" s="378"/>
      <c r="P225" s="378"/>
      <c r="Q225" s="378"/>
      <c r="R225" s="378"/>
      <c r="S225" s="378"/>
      <c r="T225" s="378"/>
      <c r="U225" s="378"/>
      <c r="V225" s="378"/>
      <c r="W225" s="378"/>
      <c r="X225" s="378"/>
      <c r="Y225" s="380"/>
      <c r="Z225" s="409"/>
      <c r="AA225" s="380"/>
      <c r="AB225" s="380"/>
      <c r="AC225" s="380"/>
      <c r="AD225" s="380"/>
      <c r="AE225" s="380"/>
      <c r="AF225" s="380"/>
      <c r="AG225" s="380"/>
      <c r="AH225" s="380"/>
      <c r="AI225" s="380"/>
      <c r="AJ225" s="380"/>
      <c r="AR225" s="380"/>
      <c r="AS225" s="380"/>
      <c r="AT225" s="380"/>
      <c r="AU225" s="380"/>
      <c r="AV225" s="380"/>
      <c r="AW225" s="380"/>
      <c r="AX225" s="380"/>
      <c r="AY225" s="380"/>
      <c r="AZ225" s="380"/>
      <c r="BA225" s="380"/>
      <c r="BB225" s="380"/>
      <c r="BC225" s="380"/>
      <c r="BD225" s="380"/>
      <c r="BE225" s="380"/>
      <c r="BF225" s="380"/>
      <c r="BG225" s="380"/>
      <c r="BH225" s="380"/>
      <c r="BI225" s="380"/>
      <c r="BJ225" s="377"/>
      <c r="CE225" s="380"/>
      <c r="CF225" s="380"/>
      <c r="CG225" s="380"/>
      <c r="EZ225" s="380"/>
      <c r="FA225" s="380"/>
      <c r="FB225" s="380"/>
      <c r="FC225" s="380"/>
      <c r="FD225" s="380"/>
      <c r="FE225" s="380"/>
      <c r="FF225" s="380"/>
      <c r="FG225" s="380"/>
      <c r="FH225" s="380"/>
      <c r="FI225" s="380"/>
      <c r="FJ225" s="380"/>
      <c r="FK225" s="380"/>
      <c r="FL225" s="380"/>
      <c r="FM225" s="380"/>
      <c r="FN225" s="380"/>
      <c r="FO225" s="380"/>
      <c r="FP225" s="380"/>
      <c r="FQ225" s="380"/>
      <c r="FR225" s="380"/>
      <c r="FS225" s="380"/>
      <c r="FT225" s="380"/>
      <c r="FU225" s="380"/>
      <c r="FV225" s="380"/>
      <c r="FW225" s="380"/>
      <c r="FX225" s="380"/>
      <c r="FY225" s="380"/>
      <c r="FZ225" s="380"/>
      <c r="GA225" s="380"/>
      <c r="GB225" s="380"/>
      <c r="GC225" s="380"/>
      <c r="GD225" s="380"/>
      <c r="GE225" s="380"/>
      <c r="GF225" s="380"/>
      <c r="GG225" s="380"/>
      <c r="GH225" s="380"/>
      <c r="GI225" s="380"/>
      <c r="GJ225" s="380"/>
      <c r="GK225" s="380"/>
      <c r="GL225" s="380"/>
      <c r="GM225" s="380"/>
      <c r="GN225" s="380"/>
      <c r="GO225" s="380"/>
      <c r="GP225" s="380"/>
      <c r="GQ225" s="380"/>
      <c r="GR225" s="380"/>
      <c r="GS225" s="380"/>
      <c r="GT225" s="380"/>
      <c r="GU225" s="380"/>
      <c r="GV225" s="380"/>
      <c r="GW225" s="380"/>
      <c r="GX225" s="380"/>
      <c r="GY225" s="380"/>
      <c r="GZ225" s="380"/>
      <c r="HA225" s="380"/>
      <c r="HB225" s="380"/>
      <c r="HC225" s="380"/>
      <c r="HD225" s="380"/>
      <c r="HE225" s="380"/>
      <c r="HF225" s="380"/>
      <c r="HG225" s="380"/>
      <c r="HH225" s="380"/>
    </row>
    <row r="226" spans="1:216">
      <c r="A226" s="103"/>
      <c r="B226" s="377"/>
      <c r="C226" s="377"/>
      <c r="D226" s="377"/>
      <c r="E226" s="377"/>
      <c r="F226" s="377"/>
      <c r="G226" s="377"/>
      <c r="H226" s="377"/>
      <c r="I226" s="377"/>
      <c r="J226" s="377"/>
      <c r="K226" s="377"/>
      <c r="L226" s="377"/>
      <c r="M226" s="378"/>
      <c r="N226" s="378"/>
      <c r="O226" s="378"/>
      <c r="P226" s="378"/>
      <c r="Q226" s="378"/>
      <c r="R226" s="378"/>
      <c r="S226" s="378"/>
      <c r="T226" s="378"/>
      <c r="U226" s="378"/>
      <c r="V226" s="378"/>
      <c r="W226" s="378"/>
      <c r="X226" s="378"/>
      <c r="Y226" s="380"/>
      <c r="Z226" s="409"/>
      <c r="AA226" s="380"/>
      <c r="AB226" s="380"/>
      <c r="AC226" s="380"/>
      <c r="AD226" s="380"/>
      <c r="AE226" s="380"/>
      <c r="AF226" s="380"/>
      <c r="AG226" s="380"/>
      <c r="AH226" s="380"/>
      <c r="AI226" s="380"/>
      <c r="AJ226" s="380"/>
      <c r="AR226" s="380"/>
      <c r="AS226" s="380"/>
      <c r="AT226" s="380"/>
      <c r="AU226" s="380"/>
      <c r="AV226" s="380"/>
      <c r="AW226" s="380"/>
      <c r="AX226" s="380"/>
      <c r="AY226" s="380"/>
      <c r="AZ226" s="380"/>
      <c r="BA226" s="380"/>
      <c r="BB226" s="380"/>
      <c r="BC226" s="380"/>
      <c r="BD226" s="380"/>
      <c r="BE226" s="380"/>
      <c r="BF226" s="380"/>
      <c r="BG226" s="380"/>
      <c r="BH226" s="380"/>
      <c r="BI226" s="380"/>
      <c r="BJ226" s="377"/>
      <c r="CE226" s="380"/>
      <c r="CF226" s="380"/>
      <c r="CG226" s="380"/>
      <c r="EZ226" s="380"/>
      <c r="FA226" s="380"/>
      <c r="FB226" s="380"/>
      <c r="FC226" s="380"/>
      <c r="FD226" s="380"/>
      <c r="FE226" s="380"/>
      <c r="FF226" s="380"/>
      <c r="FG226" s="380"/>
      <c r="FH226" s="380"/>
      <c r="FI226" s="380"/>
      <c r="FJ226" s="380"/>
      <c r="FK226" s="380"/>
      <c r="FL226" s="380"/>
      <c r="FM226" s="380"/>
      <c r="FN226" s="380"/>
      <c r="FO226" s="380"/>
      <c r="FP226" s="380"/>
      <c r="FQ226" s="380"/>
      <c r="FR226" s="380"/>
      <c r="FS226" s="380"/>
      <c r="FT226" s="380"/>
      <c r="FU226" s="380"/>
      <c r="FV226" s="380"/>
      <c r="FW226" s="380"/>
      <c r="FX226" s="380"/>
      <c r="FY226" s="380"/>
      <c r="FZ226" s="380"/>
      <c r="GA226" s="380"/>
      <c r="GB226" s="380"/>
      <c r="GC226" s="380"/>
      <c r="GD226" s="380"/>
      <c r="GE226" s="380"/>
      <c r="GF226" s="380"/>
      <c r="GG226" s="380"/>
      <c r="GH226" s="380"/>
      <c r="GI226" s="380"/>
      <c r="GJ226" s="380"/>
      <c r="GK226" s="380"/>
      <c r="GL226" s="380"/>
      <c r="GM226" s="380"/>
      <c r="GN226" s="380"/>
      <c r="GO226" s="380"/>
      <c r="GP226" s="380"/>
      <c r="GQ226" s="380"/>
      <c r="GR226" s="380"/>
      <c r="GS226" s="380"/>
      <c r="GT226" s="380"/>
      <c r="GU226" s="380"/>
      <c r="GV226" s="380"/>
      <c r="GW226" s="380"/>
      <c r="GX226" s="380"/>
      <c r="GY226" s="380"/>
      <c r="GZ226" s="380"/>
      <c r="HA226" s="380"/>
      <c r="HB226" s="380"/>
      <c r="HC226" s="380"/>
      <c r="HD226" s="380"/>
      <c r="HE226" s="380"/>
      <c r="HF226" s="380"/>
      <c r="HG226" s="380"/>
      <c r="HH226" s="380"/>
    </row>
    <row r="227" spans="1:216">
      <c r="A227" s="103"/>
      <c r="B227" s="377"/>
      <c r="C227" s="377"/>
      <c r="D227" s="377"/>
      <c r="E227" s="377"/>
      <c r="F227" s="377"/>
      <c r="G227" s="377"/>
      <c r="H227" s="377"/>
      <c r="I227" s="377"/>
      <c r="J227" s="377"/>
      <c r="K227" s="377"/>
      <c r="L227" s="377"/>
      <c r="M227" s="378"/>
      <c r="N227" s="378"/>
      <c r="O227" s="378"/>
      <c r="P227" s="378"/>
      <c r="Q227" s="378"/>
      <c r="R227" s="378"/>
      <c r="S227" s="378"/>
      <c r="T227" s="378"/>
      <c r="U227" s="378"/>
      <c r="V227" s="378"/>
      <c r="W227" s="378"/>
      <c r="X227" s="378"/>
      <c r="Y227" s="380"/>
      <c r="Z227" s="409"/>
      <c r="AA227" s="380"/>
      <c r="AB227" s="380"/>
      <c r="AC227" s="380"/>
      <c r="AD227" s="380"/>
      <c r="AE227" s="380"/>
      <c r="AF227" s="380"/>
      <c r="AG227" s="380"/>
      <c r="AH227" s="380"/>
      <c r="AI227" s="380"/>
      <c r="AJ227" s="380"/>
      <c r="AR227" s="380"/>
      <c r="AS227" s="380"/>
      <c r="AT227" s="380"/>
      <c r="AU227" s="380"/>
      <c r="AV227" s="380"/>
      <c r="AW227" s="380"/>
      <c r="AX227" s="380"/>
      <c r="AY227" s="380"/>
      <c r="AZ227" s="380"/>
      <c r="BA227" s="380"/>
      <c r="BB227" s="380"/>
      <c r="BC227" s="380"/>
      <c r="BD227" s="380"/>
      <c r="BE227" s="380"/>
      <c r="BF227" s="380"/>
      <c r="BG227" s="380"/>
      <c r="BH227" s="380"/>
      <c r="BI227" s="380"/>
      <c r="BJ227" s="377"/>
      <c r="CE227" s="380"/>
      <c r="CF227" s="380"/>
      <c r="CG227" s="380"/>
      <c r="EZ227" s="380"/>
      <c r="FA227" s="380"/>
      <c r="FB227" s="380"/>
      <c r="FC227" s="380"/>
      <c r="FD227" s="380"/>
      <c r="FE227" s="380"/>
      <c r="FF227" s="380"/>
      <c r="FG227" s="380"/>
      <c r="FH227" s="380"/>
      <c r="FI227" s="380"/>
      <c r="FJ227" s="380"/>
      <c r="FK227" s="380"/>
      <c r="FL227" s="380"/>
      <c r="FM227" s="380"/>
      <c r="FN227" s="380"/>
      <c r="FO227" s="380"/>
      <c r="FP227" s="380"/>
      <c r="FQ227" s="380"/>
      <c r="FR227" s="380"/>
      <c r="FS227" s="380"/>
      <c r="FT227" s="380"/>
      <c r="FU227" s="380"/>
      <c r="FV227" s="380"/>
      <c r="FW227" s="380"/>
      <c r="FX227" s="380"/>
      <c r="FY227" s="380"/>
      <c r="FZ227" s="380"/>
      <c r="GA227" s="380"/>
      <c r="GB227" s="380"/>
      <c r="GC227" s="380"/>
      <c r="GD227" s="380"/>
      <c r="GE227" s="380"/>
      <c r="GF227" s="380"/>
      <c r="GG227" s="380"/>
      <c r="GH227" s="380"/>
      <c r="GI227" s="380"/>
      <c r="GJ227" s="380"/>
      <c r="GK227" s="380"/>
      <c r="GL227" s="380"/>
      <c r="GM227" s="380"/>
      <c r="GN227" s="380"/>
      <c r="GO227" s="380"/>
      <c r="GP227" s="380"/>
      <c r="GQ227" s="380"/>
      <c r="GR227" s="380"/>
      <c r="GS227" s="380"/>
      <c r="GT227" s="380"/>
      <c r="GU227" s="380"/>
      <c r="GV227" s="380"/>
      <c r="GW227" s="380"/>
      <c r="GX227" s="380"/>
      <c r="GY227" s="380"/>
      <c r="GZ227" s="380"/>
      <c r="HA227" s="380"/>
      <c r="HB227" s="380"/>
      <c r="HC227" s="380"/>
      <c r="HD227" s="380"/>
      <c r="HE227" s="380"/>
      <c r="HF227" s="380"/>
      <c r="HG227" s="380"/>
      <c r="HH227" s="380"/>
    </row>
    <row r="228" spans="1:216">
      <c r="A228" s="103"/>
      <c r="B228" s="377"/>
      <c r="C228" s="377"/>
      <c r="D228" s="377"/>
      <c r="E228" s="377"/>
      <c r="F228" s="377"/>
      <c r="G228" s="377"/>
      <c r="H228" s="377"/>
      <c r="I228" s="377"/>
      <c r="J228" s="377"/>
      <c r="K228" s="377"/>
      <c r="L228" s="377"/>
      <c r="M228" s="378"/>
      <c r="N228" s="378"/>
      <c r="O228" s="378"/>
      <c r="P228" s="378"/>
      <c r="Q228" s="378"/>
      <c r="R228" s="378"/>
      <c r="S228" s="378"/>
      <c r="T228" s="378"/>
      <c r="U228" s="378"/>
      <c r="V228" s="378"/>
      <c r="W228" s="378"/>
      <c r="X228" s="378"/>
      <c r="Y228" s="380"/>
      <c r="Z228" s="409"/>
      <c r="AA228" s="380"/>
      <c r="AB228" s="380"/>
      <c r="AC228" s="380"/>
      <c r="AD228" s="380"/>
      <c r="AE228" s="380"/>
      <c r="AF228" s="380"/>
      <c r="AG228" s="380"/>
      <c r="AH228" s="380"/>
      <c r="AI228" s="380"/>
      <c r="AJ228" s="380"/>
      <c r="AR228" s="380"/>
      <c r="AS228" s="380"/>
      <c r="AT228" s="380"/>
      <c r="AU228" s="380"/>
      <c r="AV228" s="380"/>
      <c r="AW228" s="380"/>
      <c r="AX228" s="380"/>
      <c r="AY228" s="380"/>
      <c r="AZ228" s="380"/>
      <c r="BA228" s="380"/>
      <c r="BB228" s="380"/>
      <c r="BC228" s="380"/>
      <c r="BD228" s="380"/>
      <c r="BE228" s="380"/>
      <c r="BF228" s="380"/>
      <c r="BG228" s="380"/>
      <c r="BH228" s="380"/>
      <c r="BI228" s="380"/>
      <c r="BJ228" s="377"/>
      <c r="CE228" s="380"/>
      <c r="CF228" s="380"/>
      <c r="CG228" s="380"/>
      <c r="EZ228" s="380"/>
      <c r="FA228" s="380"/>
      <c r="FB228" s="380"/>
      <c r="FC228" s="380"/>
      <c r="FD228" s="380"/>
      <c r="FE228" s="380"/>
      <c r="FF228" s="380"/>
      <c r="FG228" s="380"/>
      <c r="FH228" s="380"/>
      <c r="FI228" s="380"/>
      <c r="FJ228" s="380"/>
      <c r="FK228" s="380"/>
      <c r="FL228" s="380"/>
      <c r="FM228" s="380"/>
      <c r="FN228" s="380"/>
      <c r="FO228" s="380"/>
      <c r="FP228" s="380"/>
      <c r="FQ228" s="380"/>
      <c r="FR228" s="380"/>
      <c r="FS228" s="380"/>
      <c r="FT228" s="380"/>
      <c r="FU228" s="380"/>
      <c r="FV228" s="380"/>
      <c r="FW228" s="380"/>
      <c r="FX228" s="380"/>
      <c r="FY228" s="380"/>
      <c r="FZ228" s="380"/>
      <c r="GA228" s="380"/>
      <c r="GB228" s="380"/>
      <c r="GC228" s="380"/>
      <c r="GD228" s="380"/>
      <c r="GE228" s="380"/>
      <c r="GF228" s="380"/>
      <c r="GG228" s="380"/>
      <c r="GH228" s="380"/>
      <c r="GI228" s="380"/>
      <c r="GJ228" s="380"/>
      <c r="GK228" s="380"/>
      <c r="GL228" s="380"/>
      <c r="GM228" s="380"/>
      <c r="GN228" s="380"/>
      <c r="GO228" s="380"/>
      <c r="GP228" s="380"/>
      <c r="GQ228" s="380"/>
      <c r="GR228" s="380"/>
      <c r="GS228" s="380"/>
      <c r="GT228" s="380"/>
      <c r="GU228" s="380"/>
      <c r="GV228" s="380"/>
      <c r="GW228" s="380"/>
      <c r="GX228" s="380"/>
      <c r="GY228" s="380"/>
      <c r="GZ228" s="380"/>
      <c r="HA228" s="380"/>
      <c r="HB228" s="380"/>
      <c r="HC228" s="380"/>
      <c r="HD228" s="380"/>
      <c r="HE228" s="380"/>
      <c r="HF228" s="380"/>
      <c r="HG228" s="380"/>
      <c r="HH228" s="380"/>
    </row>
    <row r="229" spans="1:216">
      <c r="A229" s="103"/>
      <c r="B229" s="377"/>
      <c r="C229" s="377"/>
      <c r="D229" s="377"/>
      <c r="E229" s="377"/>
      <c r="F229" s="377"/>
      <c r="G229" s="377"/>
      <c r="H229" s="377"/>
      <c r="I229" s="377"/>
      <c r="J229" s="377"/>
      <c r="K229" s="377"/>
      <c r="L229" s="377"/>
      <c r="M229" s="378"/>
      <c r="N229" s="378"/>
      <c r="O229" s="378"/>
      <c r="P229" s="378"/>
      <c r="Q229" s="378"/>
      <c r="R229" s="378"/>
      <c r="S229" s="378"/>
      <c r="T229" s="378"/>
      <c r="U229" s="378"/>
      <c r="V229" s="378"/>
      <c r="W229" s="378"/>
      <c r="X229" s="378"/>
      <c r="Y229" s="380"/>
      <c r="Z229" s="409"/>
      <c r="AA229" s="380"/>
      <c r="AB229" s="380"/>
      <c r="AC229" s="380"/>
      <c r="AD229" s="380"/>
      <c r="AE229" s="380"/>
      <c r="AF229" s="380"/>
      <c r="AG229" s="380"/>
      <c r="AH229" s="380"/>
      <c r="AI229" s="380"/>
      <c r="AJ229" s="380"/>
      <c r="AR229" s="380"/>
      <c r="AS229" s="380"/>
      <c r="AT229" s="380"/>
      <c r="AU229" s="380"/>
      <c r="AV229" s="380"/>
      <c r="AW229" s="380"/>
      <c r="AX229" s="380"/>
      <c r="AY229" s="380"/>
      <c r="AZ229" s="380"/>
      <c r="BA229" s="380"/>
      <c r="BB229" s="380"/>
      <c r="BC229" s="380"/>
      <c r="BD229" s="380"/>
      <c r="BE229" s="380"/>
      <c r="BF229" s="380"/>
      <c r="BG229" s="380"/>
      <c r="BH229" s="380"/>
      <c r="BI229" s="380"/>
      <c r="BJ229" s="377"/>
      <c r="CE229" s="380"/>
      <c r="CF229" s="380"/>
      <c r="CG229" s="380"/>
      <c r="EZ229" s="380"/>
      <c r="FA229" s="380"/>
      <c r="FB229" s="380"/>
      <c r="FC229" s="380"/>
      <c r="FD229" s="380"/>
      <c r="FE229" s="380"/>
      <c r="FF229" s="380"/>
      <c r="FG229" s="380"/>
      <c r="FH229" s="380"/>
      <c r="FI229" s="380"/>
      <c r="FJ229" s="380"/>
      <c r="FK229" s="380"/>
      <c r="FL229" s="380"/>
      <c r="FM229" s="380"/>
      <c r="FN229" s="380"/>
      <c r="FO229" s="380"/>
      <c r="FP229" s="380"/>
      <c r="FQ229" s="380"/>
      <c r="FR229" s="380"/>
      <c r="FS229" s="380"/>
      <c r="FT229" s="380"/>
      <c r="FU229" s="380"/>
      <c r="FV229" s="380"/>
      <c r="FW229" s="380"/>
      <c r="FX229" s="380"/>
      <c r="FY229" s="380"/>
      <c r="FZ229" s="380"/>
      <c r="GA229" s="380"/>
      <c r="GB229" s="380"/>
      <c r="GC229" s="380"/>
      <c r="GD229" s="380"/>
      <c r="GE229" s="380"/>
      <c r="GF229" s="380"/>
      <c r="GG229" s="380"/>
      <c r="GH229" s="380"/>
      <c r="GI229" s="380"/>
      <c r="GJ229" s="380"/>
      <c r="GK229" s="380"/>
      <c r="GL229" s="380"/>
      <c r="GM229" s="380"/>
      <c r="GN229" s="380"/>
      <c r="GO229" s="380"/>
      <c r="GP229" s="380"/>
      <c r="GQ229" s="380"/>
      <c r="GR229" s="380"/>
      <c r="GS229" s="380"/>
      <c r="GT229" s="380"/>
      <c r="GU229" s="380"/>
      <c r="GV229" s="380"/>
      <c r="GW229" s="380"/>
      <c r="GX229" s="380"/>
      <c r="GY229" s="380"/>
      <c r="GZ229" s="380"/>
      <c r="HA229" s="380"/>
      <c r="HB229" s="380"/>
      <c r="HC229" s="380"/>
      <c r="HD229" s="380"/>
      <c r="HE229" s="380"/>
      <c r="HF229" s="380"/>
      <c r="HG229" s="380"/>
      <c r="HH229" s="380"/>
    </row>
    <row r="230" spans="1:216">
      <c r="A230" s="103"/>
      <c r="B230" s="377"/>
      <c r="C230" s="377"/>
      <c r="D230" s="377"/>
      <c r="E230" s="377"/>
      <c r="F230" s="377"/>
      <c r="G230" s="377"/>
      <c r="H230" s="377"/>
      <c r="I230" s="377"/>
      <c r="J230" s="377"/>
      <c r="K230" s="377"/>
      <c r="L230" s="377"/>
      <c r="M230" s="378"/>
      <c r="N230" s="378"/>
      <c r="O230" s="378"/>
      <c r="P230" s="378"/>
      <c r="Q230" s="378"/>
      <c r="R230" s="378"/>
      <c r="S230" s="378"/>
      <c r="T230" s="378"/>
      <c r="U230" s="378"/>
      <c r="V230" s="378"/>
      <c r="W230" s="378"/>
      <c r="X230" s="378"/>
      <c r="Y230" s="380"/>
      <c r="Z230" s="409"/>
      <c r="AA230" s="380"/>
      <c r="AB230" s="380"/>
      <c r="AC230" s="380"/>
      <c r="AD230" s="380"/>
      <c r="AE230" s="380"/>
      <c r="AF230" s="380"/>
      <c r="AG230" s="380"/>
      <c r="AH230" s="380"/>
      <c r="AI230" s="380"/>
      <c r="AJ230" s="380"/>
      <c r="AR230" s="380"/>
      <c r="AS230" s="380"/>
      <c r="AT230" s="380"/>
      <c r="AU230" s="380"/>
      <c r="AV230" s="380"/>
      <c r="AW230" s="380"/>
      <c r="AX230" s="380"/>
      <c r="AY230" s="380"/>
      <c r="AZ230" s="380"/>
      <c r="BA230" s="380"/>
      <c r="BB230" s="380"/>
      <c r="BC230" s="380"/>
      <c r="BD230" s="380"/>
      <c r="BE230" s="380"/>
      <c r="BF230" s="380"/>
      <c r="BG230" s="380"/>
      <c r="BH230" s="380"/>
      <c r="BI230" s="380"/>
      <c r="BJ230" s="377"/>
      <c r="CE230" s="380"/>
      <c r="CF230" s="380"/>
      <c r="CG230" s="380"/>
      <c r="EZ230" s="380"/>
      <c r="FA230" s="380"/>
      <c r="FB230" s="380"/>
      <c r="FC230" s="380"/>
      <c r="FD230" s="380"/>
      <c r="FE230" s="380"/>
      <c r="FF230" s="380"/>
      <c r="FG230" s="380"/>
      <c r="FH230" s="380"/>
      <c r="FI230" s="380"/>
      <c r="FJ230" s="380"/>
      <c r="FK230" s="380"/>
      <c r="FL230" s="380"/>
      <c r="FM230" s="380"/>
      <c r="FN230" s="380"/>
      <c r="FO230" s="380"/>
      <c r="FP230" s="380"/>
      <c r="FQ230" s="380"/>
      <c r="FR230" s="380"/>
      <c r="FS230" s="380"/>
      <c r="FT230" s="380"/>
      <c r="FU230" s="380"/>
      <c r="FV230" s="380"/>
      <c r="FW230" s="380"/>
      <c r="FX230" s="380"/>
      <c r="FY230" s="380"/>
      <c r="FZ230" s="380"/>
      <c r="GA230" s="380"/>
      <c r="GB230" s="380"/>
      <c r="GC230" s="380"/>
      <c r="GD230" s="380"/>
      <c r="GE230" s="380"/>
      <c r="GF230" s="380"/>
      <c r="GG230" s="380"/>
      <c r="GH230" s="380"/>
      <c r="GI230" s="380"/>
      <c r="GJ230" s="380"/>
      <c r="GK230" s="380"/>
      <c r="GL230" s="380"/>
      <c r="GM230" s="380"/>
      <c r="GN230" s="380"/>
      <c r="GO230" s="380"/>
      <c r="GP230" s="380"/>
      <c r="GQ230" s="380"/>
      <c r="GR230" s="380"/>
      <c r="GS230" s="380"/>
      <c r="GT230" s="380"/>
      <c r="GU230" s="380"/>
      <c r="GV230" s="380"/>
      <c r="GW230" s="380"/>
      <c r="GX230" s="380"/>
      <c r="GY230" s="380"/>
      <c r="GZ230" s="380"/>
      <c r="HA230" s="380"/>
      <c r="HB230" s="380"/>
      <c r="HC230" s="380"/>
      <c r="HD230" s="380"/>
      <c r="HE230" s="380"/>
      <c r="HF230" s="380"/>
      <c r="HG230" s="380"/>
      <c r="HH230" s="380"/>
    </row>
    <row r="231" spans="1:216">
      <c r="A231" s="103"/>
      <c r="B231" s="377"/>
      <c r="C231" s="377"/>
      <c r="D231" s="377"/>
      <c r="E231" s="377"/>
      <c r="F231" s="377"/>
      <c r="G231" s="377"/>
      <c r="H231" s="377"/>
      <c r="I231" s="377"/>
      <c r="J231" s="377"/>
      <c r="K231" s="377"/>
      <c r="L231" s="377"/>
      <c r="M231" s="378"/>
      <c r="N231" s="378"/>
      <c r="O231" s="378"/>
      <c r="P231" s="378"/>
      <c r="Q231" s="378"/>
      <c r="R231" s="378"/>
      <c r="S231" s="378"/>
      <c r="T231" s="378"/>
      <c r="U231" s="378"/>
      <c r="V231" s="378"/>
      <c r="W231" s="378"/>
      <c r="X231" s="378"/>
      <c r="Y231" s="380"/>
      <c r="Z231" s="409"/>
      <c r="AA231" s="380"/>
      <c r="AB231" s="380"/>
      <c r="AC231" s="380"/>
      <c r="AD231" s="380"/>
      <c r="AE231" s="380"/>
      <c r="AF231" s="380"/>
      <c r="AG231" s="380"/>
      <c r="AH231" s="380"/>
      <c r="AI231" s="380"/>
      <c r="AJ231" s="380"/>
      <c r="AR231" s="380"/>
      <c r="AS231" s="380"/>
      <c r="AT231" s="380"/>
      <c r="AU231" s="380"/>
      <c r="AV231" s="380"/>
      <c r="AW231" s="380"/>
      <c r="AX231" s="380"/>
      <c r="AY231" s="380"/>
      <c r="AZ231" s="380"/>
      <c r="BA231" s="380"/>
      <c r="BB231" s="380"/>
      <c r="BC231" s="380"/>
      <c r="BD231" s="380"/>
      <c r="BE231" s="380"/>
      <c r="BF231" s="380"/>
      <c r="BG231" s="380"/>
      <c r="BH231" s="380"/>
      <c r="BI231" s="380"/>
      <c r="BJ231" s="377"/>
      <c r="CE231" s="380"/>
      <c r="CF231" s="380"/>
      <c r="CG231" s="380"/>
      <c r="EZ231" s="380"/>
      <c r="FA231" s="380"/>
      <c r="FB231" s="380"/>
      <c r="FC231" s="380"/>
      <c r="FD231" s="380"/>
      <c r="FE231" s="380"/>
      <c r="FF231" s="380"/>
      <c r="FG231" s="380"/>
      <c r="FH231" s="380"/>
      <c r="FI231" s="380"/>
      <c r="FJ231" s="380"/>
      <c r="FK231" s="380"/>
      <c r="FL231" s="380"/>
      <c r="FM231" s="380"/>
      <c r="FN231" s="380"/>
      <c r="FO231" s="380"/>
      <c r="FP231" s="380"/>
      <c r="FQ231" s="380"/>
      <c r="FR231" s="380"/>
      <c r="FS231" s="380"/>
      <c r="FT231" s="380"/>
      <c r="FU231" s="380"/>
      <c r="FV231" s="380"/>
      <c r="FW231" s="380"/>
      <c r="FX231" s="380"/>
      <c r="FY231" s="380"/>
      <c r="FZ231" s="380"/>
      <c r="GA231" s="380"/>
      <c r="GB231" s="380"/>
      <c r="GC231" s="380"/>
      <c r="GD231" s="380"/>
      <c r="GE231" s="380"/>
      <c r="GF231" s="380"/>
      <c r="GG231" s="380"/>
      <c r="GH231" s="380"/>
      <c r="GI231" s="380"/>
      <c r="GJ231" s="380"/>
      <c r="GK231" s="380"/>
      <c r="GL231" s="380"/>
      <c r="GM231" s="380"/>
      <c r="GN231" s="380"/>
      <c r="GO231" s="380"/>
      <c r="GP231" s="380"/>
      <c r="GQ231" s="380"/>
      <c r="GR231" s="380"/>
      <c r="GS231" s="380"/>
      <c r="GT231" s="380"/>
      <c r="GU231" s="380"/>
      <c r="GV231" s="380"/>
      <c r="GW231" s="380"/>
      <c r="GX231" s="380"/>
      <c r="GY231" s="380"/>
      <c r="GZ231" s="380"/>
      <c r="HA231" s="380"/>
      <c r="HB231" s="380"/>
      <c r="HC231" s="380"/>
      <c r="HD231" s="380"/>
      <c r="HE231" s="380"/>
      <c r="HF231" s="380"/>
      <c r="HG231" s="380"/>
      <c r="HH231" s="380"/>
    </row>
    <row r="232" spans="1:216">
      <c r="A232" s="103"/>
      <c r="B232" s="377"/>
      <c r="C232" s="377"/>
      <c r="D232" s="377"/>
      <c r="E232" s="377"/>
      <c r="F232" s="377"/>
      <c r="G232" s="377"/>
      <c r="H232" s="377"/>
      <c r="I232" s="377"/>
      <c r="J232" s="377"/>
      <c r="K232" s="377"/>
      <c r="L232" s="377"/>
      <c r="M232" s="378"/>
      <c r="N232" s="378"/>
      <c r="O232" s="378"/>
      <c r="P232" s="378"/>
      <c r="Q232" s="378"/>
      <c r="R232" s="378"/>
      <c r="S232" s="378"/>
      <c r="T232" s="378"/>
      <c r="U232" s="378"/>
      <c r="V232" s="378"/>
      <c r="W232" s="378"/>
      <c r="X232" s="378"/>
      <c r="Y232" s="380"/>
      <c r="Z232" s="409"/>
      <c r="AA232" s="380"/>
      <c r="AB232" s="380"/>
      <c r="AC232" s="380"/>
      <c r="AD232" s="380"/>
      <c r="AE232" s="380"/>
      <c r="AF232" s="380"/>
      <c r="AG232" s="380"/>
      <c r="AH232" s="380"/>
      <c r="AI232" s="380"/>
      <c r="AJ232" s="380"/>
      <c r="AR232" s="380"/>
      <c r="AS232" s="380"/>
      <c r="AT232" s="380"/>
      <c r="AU232" s="380"/>
      <c r="AV232" s="380"/>
      <c r="AW232" s="380"/>
      <c r="AX232" s="380"/>
      <c r="AY232" s="380"/>
      <c r="AZ232" s="380"/>
      <c r="BA232" s="380"/>
      <c r="BB232" s="380"/>
      <c r="BC232" s="380"/>
      <c r="BD232" s="380"/>
      <c r="BE232" s="380"/>
      <c r="BF232" s="380"/>
      <c r="BG232" s="380"/>
      <c r="BH232" s="380"/>
      <c r="BI232" s="380"/>
      <c r="BJ232" s="377"/>
      <c r="CE232" s="380"/>
      <c r="CF232" s="380"/>
      <c r="CG232" s="380"/>
      <c r="EZ232" s="380"/>
      <c r="FA232" s="380"/>
      <c r="FB232" s="380"/>
      <c r="FC232" s="380"/>
      <c r="FD232" s="380"/>
      <c r="FE232" s="380"/>
      <c r="FF232" s="380"/>
      <c r="FG232" s="380"/>
      <c r="FH232" s="380"/>
      <c r="FI232" s="380"/>
      <c r="FJ232" s="380"/>
      <c r="FK232" s="380"/>
      <c r="FL232" s="380"/>
      <c r="FM232" s="380"/>
      <c r="FN232" s="380"/>
      <c r="FO232" s="380"/>
      <c r="FP232" s="380"/>
      <c r="FQ232" s="380"/>
      <c r="FR232" s="380"/>
      <c r="FS232" s="380"/>
      <c r="FT232" s="380"/>
      <c r="FU232" s="380"/>
      <c r="FV232" s="380"/>
      <c r="FW232" s="380"/>
      <c r="FX232" s="380"/>
      <c r="FY232" s="380"/>
      <c r="FZ232" s="380"/>
      <c r="GA232" s="380"/>
      <c r="GB232" s="380"/>
      <c r="GC232" s="380"/>
      <c r="GD232" s="380"/>
      <c r="GE232" s="380"/>
      <c r="GF232" s="380"/>
      <c r="GG232" s="380"/>
      <c r="GH232" s="380"/>
      <c r="GI232" s="380"/>
      <c r="GJ232" s="380"/>
      <c r="GK232" s="380"/>
      <c r="GL232" s="380"/>
      <c r="GM232" s="380"/>
      <c r="GN232" s="380"/>
      <c r="GO232" s="380"/>
      <c r="GP232" s="380"/>
      <c r="GQ232" s="380"/>
      <c r="GR232" s="380"/>
      <c r="GS232" s="380"/>
      <c r="GT232" s="380"/>
      <c r="GU232" s="380"/>
      <c r="GV232" s="380"/>
      <c r="GW232" s="380"/>
      <c r="GX232" s="380"/>
      <c r="GY232" s="380"/>
      <c r="GZ232" s="380"/>
      <c r="HA232" s="380"/>
      <c r="HB232" s="380"/>
      <c r="HC232" s="380"/>
      <c r="HD232" s="380"/>
      <c r="HE232" s="380"/>
      <c r="HF232" s="380"/>
      <c r="HG232" s="380"/>
      <c r="HH232" s="380"/>
    </row>
    <row r="233" spans="1:216">
      <c r="A233" s="103"/>
      <c r="B233" s="377"/>
      <c r="C233" s="377"/>
      <c r="D233" s="377"/>
      <c r="E233" s="377"/>
      <c r="F233" s="377"/>
      <c r="G233" s="377"/>
      <c r="H233" s="377"/>
      <c r="I233" s="377"/>
      <c r="J233" s="377"/>
      <c r="K233" s="377"/>
      <c r="L233" s="377"/>
      <c r="M233" s="378"/>
      <c r="N233" s="378"/>
      <c r="O233" s="378"/>
      <c r="P233" s="378"/>
      <c r="Q233" s="378"/>
      <c r="R233" s="378"/>
      <c r="S233" s="378"/>
      <c r="T233" s="378"/>
      <c r="U233" s="378"/>
      <c r="V233" s="378"/>
      <c r="W233" s="378"/>
      <c r="X233" s="378"/>
      <c r="Y233" s="380"/>
      <c r="Z233" s="409"/>
      <c r="AA233" s="380"/>
      <c r="AB233" s="380"/>
      <c r="AC233" s="380"/>
      <c r="AD233" s="380"/>
      <c r="AE233" s="380"/>
      <c r="AF233" s="380"/>
      <c r="AG233" s="380"/>
      <c r="AH233" s="380"/>
      <c r="AI233" s="380"/>
      <c r="AJ233" s="380"/>
      <c r="AR233" s="380"/>
      <c r="AS233" s="380"/>
      <c r="AT233" s="380"/>
      <c r="AU233" s="380"/>
      <c r="AV233" s="380"/>
      <c r="AW233" s="380"/>
      <c r="AX233" s="380"/>
      <c r="AY233" s="380"/>
      <c r="AZ233" s="380"/>
      <c r="BA233" s="380"/>
      <c r="BB233" s="380"/>
      <c r="BC233" s="380"/>
      <c r="BD233" s="380"/>
      <c r="BE233" s="380"/>
      <c r="BF233" s="380"/>
      <c r="BG233" s="380"/>
      <c r="BH233" s="380"/>
      <c r="BI233" s="380"/>
      <c r="BJ233" s="377"/>
      <c r="CE233" s="380"/>
      <c r="CF233" s="380"/>
      <c r="CG233" s="380"/>
      <c r="EZ233" s="380"/>
      <c r="FA233" s="380"/>
      <c r="FB233" s="380"/>
      <c r="FC233" s="380"/>
      <c r="FD233" s="380"/>
      <c r="FE233" s="380"/>
      <c r="FF233" s="380"/>
      <c r="FG233" s="380"/>
      <c r="FH233" s="380"/>
      <c r="FI233" s="380"/>
      <c r="FJ233" s="380"/>
      <c r="FK233" s="380"/>
      <c r="FL233" s="380"/>
      <c r="FM233" s="380"/>
      <c r="FN233" s="380"/>
      <c r="FO233" s="380"/>
      <c r="FP233" s="380"/>
      <c r="FQ233" s="380"/>
      <c r="FR233" s="380"/>
      <c r="FS233" s="380"/>
      <c r="FT233" s="380"/>
      <c r="FU233" s="380"/>
      <c r="FV233" s="380"/>
      <c r="FW233" s="380"/>
      <c r="FX233" s="380"/>
      <c r="FY233" s="380"/>
      <c r="FZ233" s="380"/>
      <c r="GA233" s="380"/>
      <c r="GB233" s="380"/>
      <c r="GC233" s="380"/>
      <c r="GD233" s="380"/>
      <c r="GE233" s="380"/>
      <c r="GF233" s="380"/>
      <c r="GG233" s="380"/>
      <c r="GH233" s="380"/>
      <c r="GI233" s="380"/>
      <c r="GJ233" s="380"/>
      <c r="GK233" s="380"/>
      <c r="GL233" s="380"/>
      <c r="GM233" s="380"/>
      <c r="GN233" s="380"/>
      <c r="GO233" s="380"/>
      <c r="GP233" s="380"/>
      <c r="GQ233" s="380"/>
      <c r="GR233" s="380"/>
      <c r="GS233" s="380"/>
      <c r="GT233" s="380"/>
      <c r="GU233" s="380"/>
      <c r="GV233" s="380"/>
      <c r="GW233" s="380"/>
      <c r="GX233" s="380"/>
      <c r="GY233" s="380"/>
      <c r="GZ233" s="380"/>
      <c r="HA233" s="380"/>
      <c r="HB233" s="380"/>
      <c r="HC233" s="380"/>
      <c r="HD233" s="380"/>
      <c r="HE233" s="380"/>
      <c r="HF233" s="380"/>
      <c r="HG233" s="380"/>
      <c r="HH233" s="380"/>
    </row>
    <row r="234" spans="1:216">
      <c r="A234" s="103"/>
      <c r="B234" s="377"/>
      <c r="C234" s="377"/>
      <c r="D234" s="377"/>
      <c r="E234" s="377"/>
      <c r="F234" s="377"/>
      <c r="G234" s="377"/>
      <c r="H234" s="377"/>
      <c r="I234" s="377"/>
      <c r="J234" s="377"/>
      <c r="K234" s="377"/>
      <c r="L234" s="377"/>
      <c r="M234" s="378"/>
      <c r="N234" s="378"/>
      <c r="O234" s="378"/>
      <c r="P234" s="378"/>
      <c r="Q234" s="378"/>
      <c r="R234" s="378"/>
      <c r="S234" s="378"/>
      <c r="T234" s="378"/>
      <c r="U234" s="378"/>
      <c r="V234" s="378"/>
      <c r="W234" s="378"/>
      <c r="X234" s="378"/>
      <c r="Y234" s="380"/>
      <c r="Z234" s="409"/>
      <c r="AA234" s="380"/>
      <c r="AB234" s="380"/>
      <c r="AC234" s="380"/>
      <c r="AD234" s="380"/>
      <c r="AE234" s="380"/>
      <c r="AF234" s="380"/>
      <c r="AG234" s="380"/>
      <c r="AH234" s="380"/>
      <c r="AI234" s="380"/>
      <c r="AJ234" s="380"/>
      <c r="AR234" s="380"/>
      <c r="AS234" s="380"/>
      <c r="AT234" s="380"/>
      <c r="AU234" s="380"/>
      <c r="AV234" s="380"/>
      <c r="AW234" s="380"/>
      <c r="AX234" s="380"/>
      <c r="AY234" s="380"/>
      <c r="AZ234" s="380"/>
      <c r="BA234" s="380"/>
      <c r="BB234" s="380"/>
      <c r="BC234" s="380"/>
      <c r="BD234" s="380"/>
      <c r="BE234" s="380"/>
      <c r="BF234" s="380"/>
      <c r="BG234" s="380"/>
      <c r="BH234" s="380"/>
      <c r="BI234" s="380"/>
      <c r="BJ234" s="377"/>
      <c r="CE234" s="380"/>
      <c r="CF234" s="380"/>
      <c r="CG234" s="380"/>
      <c r="EZ234" s="380"/>
      <c r="FA234" s="380"/>
      <c r="FB234" s="380"/>
      <c r="FC234" s="380"/>
      <c r="FD234" s="380"/>
      <c r="FE234" s="380"/>
      <c r="FF234" s="380"/>
      <c r="FG234" s="380"/>
      <c r="FH234" s="380"/>
      <c r="FI234" s="380"/>
      <c r="FJ234" s="380"/>
      <c r="FK234" s="380"/>
      <c r="FL234" s="380"/>
      <c r="FM234" s="380"/>
      <c r="FN234" s="380"/>
      <c r="FO234" s="380"/>
      <c r="FP234" s="380"/>
      <c r="FQ234" s="380"/>
      <c r="FR234" s="380"/>
      <c r="FS234" s="380"/>
      <c r="FT234" s="380"/>
      <c r="FU234" s="380"/>
      <c r="FV234" s="380"/>
      <c r="FW234" s="380"/>
      <c r="FX234" s="380"/>
      <c r="FY234" s="380"/>
      <c r="FZ234" s="380"/>
      <c r="GA234" s="380"/>
      <c r="GB234" s="380"/>
      <c r="GC234" s="380"/>
      <c r="GD234" s="380"/>
      <c r="GE234" s="380"/>
      <c r="GF234" s="380"/>
      <c r="GG234" s="380"/>
      <c r="GH234" s="380"/>
      <c r="GI234" s="380"/>
      <c r="GJ234" s="380"/>
      <c r="GK234" s="380"/>
      <c r="GL234" s="380"/>
      <c r="GM234" s="380"/>
      <c r="GN234" s="380"/>
      <c r="GO234" s="380"/>
      <c r="GP234" s="380"/>
      <c r="GQ234" s="380"/>
      <c r="GR234" s="380"/>
      <c r="GS234" s="380"/>
      <c r="GT234" s="380"/>
      <c r="GU234" s="380"/>
      <c r="GV234" s="380"/>
      <c r="GW234" s="380"/>
      <c r="GX234" s="380"/>
      <c r="GY234" s="380"/>
      <c r="GZ234" s="380"/>
      <c r="HA234" s="380"/>
      <c r="HB234" s="380"/>
      <c r="HC234" s="380"/>
      <c r="HD234" s="380"/>
      <c r="HE234" s="380"/>
      <c r="HF234" s="380"/>
      <c r="HG234" s="380"/>
      <c r="HH234" s="380"/>
    </row>
    <row r="235" spans="1:216">
      <c r="A235" s="103"/>
      <c r="B235" s="377"/>
      <c r="C235" s="377"/>
      <c r="D235" s="377"/>
      <c r="E235" s="377"/>
      <c r="F235" s="377"/>
      <c r="G235" s="377"/>
      <c r="H235" s="377"/>
      <c r="I235" s="377"/>
      <c r="J235" s="377"/>
      <c r="K235" s="377"/>
      <c r="L235" s="377"/>
      <c r="M235" s="378"/>
      <c r="N235" s="378"/>
      <c r="O235" s="378"/>
      <c r="P235" s="378"/>
      <c r="Q235" s="378"/>
      <c r="R235" s="378"/>
      <c r="S235" s="378"/>
      <c r="T235" s="378"/>
      <c r="U235" s="378"/>
      <c r="V235" s="378"/>
      <c r="W235" s="378"/>
      <c r="X235" s="378"/>
      <c r="Y235" s="380"/>
      <c r="Z235" s="409"/>
      <c r="AA235" s="380"/>
      <c r="AB235" s="380"/>
      <c r="AC235" s="380"/>
      <c r="AD235" s="380"/>
      <c r="AE235" s="380"/>
      <c r="AF235" s="380"/>
      <c r="AG235" s="380"/>
      <c r="AH235" s="380"/>
      <c r="AI235" s="380"/>
      <c r="AJ235" s="380"/>
      <c r="AR235" s="380"/>
      <c r="AS235" s="380"/>
      <c r="AT235" s="380"/>
      <c r="AU235" s="380"/>
      <c r="AV235" s="380"/>
      <c r="AW235" s="380"/>
      <c r="AX235" s="380"/>
      <c r="AY235" s="380"/>
      <c r="AZ235" s="380"/>
      <c r="BA235" s="380"/>
      <c r="BB235" s="380"/>
      <c r="BC235" s="380"/>
      <c r="BD235" s="380"/>
      <c r="BE235" s="380"/>
      <c r="BF235" s="380"/>
      <c r="BG235" s="380"/>
      <c r="BH235" s="380"/>
      <c r="BI235" s="380"/>
      <c r="BJ235" s="377"/>
      <c r="CE235" s="380"/>
      <c r="CF235" s="380"/>
      <c r="CG235" s="380"/>
      <c r="EZ235" s="380"/>
      <c r="FA235" s="380"/>
      <c r="FB235" s="380"/>
      <c r="FC235" s="380"/>
      <c r="FD235" s="380"/>
      <c r="FE235" s="380"/>
      <c r="FF235" s="380"/>
      <c r="FG235" s="380"/>
      <c r="FH235" s="380"/>
      <c r="FI235" s="380"/>
      <c r="FJ235" s="380"/>
      <c r="FK235" s="380"/>
      <c r="FL235" s="380"/>
      <c r="FM235" s="380"/>
      <c r="FN235" s="380"/>
      <c r="FO235" s="380"/>
      <c r="FP235" s="380"/>
      <c r="FQ235" s="380"/>
      <c r="FR235" s="380"/>
      <c r="FS235" s="380"/>
      <c r="FT235" s="380"/>
      <c r="FU235" s="380"/>
      <c r="FV235" s="380"/>
      <c r="FW235" s="380"/>
      <c r="FX235" s="380"/>
      <c r="FY235" s="380"/>
      <c r="FZ235" s="380"/>
      <c r="GA235" s="380"/>
      <c r="GB235" s="380"/>
      <c r="GC235" s="380"/>
      <c r="GD235" s="380"/>
      <c r="GE235" s="380"/>
      <c r="GF235" s="380"/>
      <c r="GG235" s="380"/>
      <c r="GH235" s="380"/>
      <c r="GI235" s="380"/>
      <c r="GJ235" s="380"/>
      <c r="GK235" s="380"/>
      <c r="GL235" s="380"/>
      <c r="GM235" s="380"/>
      <c r="GN235" s="380"/>
      <c r="GO235" s="380"/>
      <c r="GP235" s="380"/>
      <c r="GQ235" s="380"/>
      <c r="GR235" s="380"/>
      <c r="GS235" s="380"/>
      <c r="GT235" s="380"/>
      <c r="GU235" s="380"/>
      <c r="GV235" s="380"/>
      <c r="GW235" s="380"/>
      <c r="GX235" s="380"/>
      <c r="GY235" s="380"/>
      <c r="GZ235" s="380"/>
      <c r="HA235" s="380"/>
      <c r="HB235" s="380"/>
      <c r="HC235" s="380"/>
      <c r="HD235" s="380"/>
      <c r="HE235" s="380"/>
      <c r="HF235" s="380"/>
      <c r="HG235" s="380"/>
      <c r="HH235" s="380"/>
    </row>
    <row r="236" spans="1:216">
      <c r="A236" s="103"/>
      <c r="B236" s="377"/>
      <c r="C236" s="377"/>
      <c r="D236" s="377"/>
      <c r="E236" s="377"/>
      <c r="F236" s="377"/>
      <c r="G236" s="377"/>
      <c r="H236" s="377"/>
      <c r="I236" s="377"/>
      <c r="J236" s="377"/>
      <c r="K236" s="377"/>
      <c r="L236" s="377"/>
      <c r="M236" s="378"/>
      <c r="N236" s="378"/>
      <c r="O236" s="378"/>
      <c r="P236" s="378"/>
      <c r="Q236" s="378"/>
      <c r="R236" s="378"/>
      <c r="S236" s="378"/>
      <c r="T236" s="378"/>
      <c r="U236" s="378"/>
      <c r="V236" s="378"/>
      <c r="W236" s="378"/>
      <c r="X236" s="378"/>
      <c r="Y236" s="380"/>
      <c r="Z236" s="409"/>
      <c r="AA236" s="380"/>
      <c r="AB236" s="380"/>
      <c r="AC236" s="380"/>
      <c r="AD236" s="380"/>
      <c r="AE236" s="380"/>
      <c r="AF236" s="380"/>
      <c r="AG236" s="380"/>
      <c r="AH236" s="380"/>
      <c r="AI236" s="380"/>
      <c r="AJ236" s="380"/>
      <c r="AR236" s="380"/>
      <c r="AS236" s="380"/>
      <c r="AT236" s="380"/>
      <c r="AU236" s="380"/>
      <c r="AV236" s="380"/>
      <c r="AW236" s="380"/>
      <c r="AX236" s="380"/>
      <c r="AY236" s="380"/>
      <c r="AZ236" s="380"/>
      <c r="BA236" s="380"/>
      <c r="BB236" s="380"/>
      <c r="BC236" s="380"/>
      <c r="BD236" s="380"/>
      <c r="BE236" s="380"/>
      <c r="BF236" s="380"/>
      <c r="BG236" s="380"/>
      <c r="BH236" s="380"/>
      <c r="BI236" s="380"/>
      <c r="BJ236" s="377"/>
      <c r="CE236" s="380"/>
      <c r="CF236" s="380"/>
      <c r="CG236" s="380"/>
      <c r="EZ236" s="380"/>
      <c r="FA236" s="380"/>
      <c r="FB236" s="380"/>
      <c r="FC236" s="380"/>
      <c r="FD236" s="380"/>
      <c r="FE236" s="380"/>
      <c r="FF236" s="380"/>
      <c r="FG236" s="380"/>
      <c r="FH236" s="380"/>
      <c r="FI236" s="380"/>
      <c r="FJ236" s="380"/>
      <c r="FK236" s="380"/>
      <c r="FL236" s="380"/>
      <c r="FM236" s="380"/>
      <c r="FN236" s="380"/>
      <c r="FO236" s="380"/>
      <c r="FP236" s="380"/>
      <c r="FQ236" s="380"/>
      <c r="FR236" s="380"/>
      <c r="FS236" s="380"/>
      <c r="FT236" s="380"/>
      <c r="FU236" s="380"/>
      <c r="FV236" s="380"/>
      <c r="FW236" s="380"/>
      <c r="FX236" s="380"/>
      <c r="FY236" s="380"/>
      <c r="FZ236" s="380"/>
      <c r="GA236" s="380"/>
      <c r="GB236" s="380"/>
      <c r="GC236" s="380"/>
      <c r="GD236" s="380"/>
      <c r="GE236" s="380"/>
      <c r="GF236" s="380"/>
      <c r="GG236" s="380"/>
      <c r="GH236" s="380"/>
      <c r="GI236" s="380"/>
      <c r="GJ236" s="380"/>
      <c r="GK236" s="380"/>
      <c r="GL236" s="380"/>
      <c r="GM236" s="380"/>
      <c r="GN236" s="380"/>
      <c r="GO236" s="380"/>
      <c r="GP236" s="380"/>
      <c r="GQ236" s="380"/>
      <c r="GR236" s="380"/>
      <c r="GS236" s="380"/>
      <c r="GT236" s="380"/>
      <c r="GU236" s="380"/>
      <c r="GV236" s="380"/>
      <c r="GW236" s="380"/>
      <c r="GX236" s="380"/>
      <c r="GY236" s="380"/>
      <c r="GZ236" s="380"/>
      <c r="HA236" s="380"/>
      <c r="HB236" s="380"/>
      <c r="HC236" s="380"/>
      <c r="HD236" s="380"/>
      <c r="HE236" s="380"/>
      <c r="HF236" s="380"/>
      <c r="HG236" s="380"/>
      <c r="HH236" s="380"/>
    </row>
    <row r="237" spans="1:216">
      <c r="A237" s="103"/>
      <c r="B237" s="377"/>
      <c r="C237" s="377"/>
      <c r="D237" s="377"/>
      <c r="E237" s="377"/>
      <c r="F237" s="377"/>
      <c r="G237" s="377"/>
      <c r="H237" s="377"/>
      <c r="I237" s="377"/>
      <c r="J237" s="377"/>
      <c r="K237" s="377"/>
      <c r="L237" s="377"/>
      <c r="M237" s="378"/>
      <c r="N237" s="378"/>
      <c r="O237" s="378"/>
      <c r="P237" s="378"/>
      <c r="Q237" s="378"/>
      <c r="R237" s="378"/>
      <c r="S237" s="378"/>
      <c r="T237" s="378"/>
      <c r="U237" s="378"/>
      <c r="V237" s="378"/>
      <c r="W237" s="378"/>
      <c r="X237" s="378"/>
      <c r="Y237" s="380"/>
      <c r="Z237" s="409"/>
      <c r="AA237" s="380"/>
      <c r="AB237" s="380"/>
      <c r="AC237" s="380"/>
      <c r="AD237" s="380"/>
      <c r="AE237" s="380"/>
      <c r="AF237" s="380"/>
      <c r="AG237" s="380"/>
      <c r="AH237" s="380"/>
      <c r="AI237" s="380"/>
      <c r="AJ237" s="380"/>
      <c r="AR237" s="380"/>
      <c r="AS237" s="380"/>
      <c r="AT237" s="380"/>
      <c r="AU237" s="380"/>
      <c r="AV237" s="380"/>
      <c r="AW237" s="380"/>
      <c r="AX237" s="380"/>
      <c r="AY237" s="380"/>
      <c r="AZ237" s="380"/>
      <c r="BA237" s="380"/>
      <c r="BB237" s="380"/>
      <c r="BC237" s="380"/>
      <c r="BD237" s="380"/>
      <c r="BE237" s="380"/>
      <c r="BF237" s="380"/>
      <c r="BG237" s="380"/>
      <c r="BH237" s="380"/>
      <c r="BI237" s="380"/>
      <c r="BJ237" s="377"/>
      <c r="CE237" s="380"/>
      <c r="CF237" s="380"/>
      <c r="CG237" s="380"/>
      <c r="EZ237" s="380"/>
      <c r="FA237" s="380"/>
      <c r="FB237" s="380"/>
      <c r="FC237" s="380"/>
      <c r="FD237" s="380"/>
      <c r="FE237" s="380"/>
      <c r="FF237" s="380"/>
      <c r="FG237" s="380"/>
      <c r="FH237" s="380"/>
      <c r="FI237" s="380"/>
      <c r="FJ237" s="380"/>
      <c r="FK237" s="380"/>
      <c r="FL237" s="380"/>
      <c r="FM237" s="380"/>
      <c r="FN237" s="380"/>
      <c r="FO237" s="380"/>
      <c r="FP237" s="380"/>
      <c r="FQ237" s="380"/>
      <c r="FR237" s="380"/>
      <c r="FS237" s="380"/>
      <c r="FT237" s="380"/>
      <c r="FU237" s="380"/>
      <c r="FV237" s="380"/>
      <c r="FW237" s="380"/>
      <c r="FX237" s="380"/>
      <c r="FY237" s="380"/>
      <c r="FZ237" s="380"/>
      <c r="GA237" s="380"/>
      <c r="GB237" s="380"/>
      <c r="GC237" s="380"/>
      <c r="GD237" s="380"/>
      <c r="GE237" s="380"/>
      <c r="GF237" s="380"/>
      <c r="GG237" s="380"/>
      <c r="GH237" s="380"/>
      <c r="GI237" s="380"/>
      <c r="GJ237" s="380"/>
      <c r="GK237" s="380"/>
      <c r="GL237" s="380"/>
      <c r="GM237" s="380"/>
      <c r="GN237" s="380"/>
      <c r="GO237" s="380"/>
      <c r="GP237" s="380"/>
      <c r="GQ237" s="380"/>
      <c r="GR237" s="380"/>
      <c r="GS237" s="380"/>
      <c r="GT237" s="380"/>
      <c r="GU237" s="380"/>
      <c r="GV237" s="380"/>
      <c r="GW237" s="380"/>
      <c r="GX237" s="380"/>
      <c r="GY237" s="380"/>
      <c r="GZ237" s="380"/>
      <c r="HA237" s="380"/>
      <c r="HB237" s="380"/>
      <c r="HC237" s="380"/>
      <c r="HD237" s="380"/>
      <c r="HE237" s="380"/>
      <c r="HF237" s="380"/>
      <c r="HG237" s="380"/>
      <c r="HH237" s="380"/>
    </row>
    <row r="238" spans="1:216">
      <c r="A238" s="103"/>
      <c r="B238" s="377"/>
      <c r="C238" s="377"/>
      <c r="D238" s="377"/>
      <c r="E238" s="377"/>
      <c r="F238" s="377"/>
      <c r="G238" s="377"/>
      <c r="H238" s="377"/>
      <c r="I238" s="377"/>
      <c r="J238" s="377"/>
      <c r="K238" s="377"/>
      <c r="L238" s="377"/>
      <c r="M238" s="378"/>
      <c r="N238" s="378"/>
      <c r="O238" s="378"/>
      <c r="P238" s="378"/>
      <c r="Q238" s="378"/>
      <c r="R238" s="378"/>
      <c r="S238" s="378"/>
      <c r="T238" s="378"/>
      <c r="U238" s="378"/>
      <c r="V238" s="378"/>
      <c r="W238" s="378"/>
      <c r="X238" s="378"/>
      <c r="Y238" s="380"/>
      <c r="Z238" s="409"/>
      <c r="AA238" s="380"/>
      <c r="AB238" s="380"/>
      <c r="AC238" s="380"/>
      <c r="AD238" s="380"/>
      <c r="AE238" s="380"/>
      <c r="AF238" s="380"/>
      <c r="AG238" s="380"/>
      <c r="AH238" s="380"/>
      <c r="AI238" s="380"/>
      <c r="AJ238" s="380"/>
      <c r="AR238" s="380"/>
      <c r="AS238" s="380"/>
      <c r="AT238" s="380"/>
      <c r="AU238" s="380"/>
      <c r="AV238" s="380"/>
      <c r="AW238" s="380"/>
      <c r="AX238" s="380"/>
      <c r="AY238" s="380"/>
      <c r="AZ238" s="380"/>
      <c r="BA238" s="380"/>
      <c r="BB238" s="380"/>
      <c r="BC238" s="380"/>
      <c r="BD238" s="380"/>
      <c r="BE238" s="380"/>
      <c r="BF238" s="380"/>
      <c r="BG238" s="380"/>
      <c r="BH238" s="380"/>
      <c r="BI238" s="380"/>
      <c r="BJ238" s="377"/>
      <c r="CE238" s="380"/>
      <c r="CF238" s="380"/>
      <c r="CG238" s="380"/>
      <c r="EZ238" s="380"/>
      <c r="FA238" s="380"/>
      <c r="FB238" s="380"/>
      <c r="FC238" s="380"/>
      <c r="FD238" s="380"/>
      <c r="FE238" s="380"/>
      <c r="FF238" s="380"/>
      <c r="FG238" s="380"/>
      <c r="FH238" s="380"/>
      <c r="FI238" s="380"/>
      <c r="FJ238" s="380"/>
      <c r="FK238" s="380"/>
      <c r="FL238" s="380"/>
      <c r="FM238" s="380"/>
      <c r="FN238" s="380"/>
      <c r="FO238" s="380"/>
      <c r="FP238" s="380"/>
      <c r="FQ238" s="380"/>
      <c r="FR238" s="380"/>
      <c r="FS238" s="380"/>
      <c r="FT238" s="380"/>
      <c r="FU238" s="380"/>
      <c r="FV238" s="380"/>
      <c r="FW238" s="380"/>
      <c r="FX238" s="380"/>
      <c r="FY238" s="380"/>
      <c r="FZ238" s="380"/>
      <c r="GA238" s="380"/>
      <c r="GB238" s="380"/>
      <c r="GC238" s="380"/>
      <c r="GD238" s="380"/>
      <c r="GE238" s="380"/>
      <c r="GF238" s="380"/>
      <c r="GG238" s="380"/>
      <c r="GH238" s="380"/>
      <c r="GI238" s="380"/>
      <c r="GJ238" s="380"/>
      <c r="GK238" s="380"/>
      <c r="GL238" s="380"/>
      <c r="GM238" s="380"/>
      <c r="GN238" s="380"/>
      <c r="GO238" s="380"/>
      <c r="GP238" s="380"/>
      <c r="GQ238" s="380"/>
      <c r="GR238" s="380"/>
      <c r="GS238" s="380"/>
      <c r="GT238" s="380"/>
      <c r="GU238" s="380"/>
      <c r="GV238" s="380"/>
      <c r="GW238" s="380"/>
      <c r="GX238" s="380"/>
      <c r="GY238" s="380"/>
      <c r="GZ238" s="380"/>
      <c r="HA238" s="380"/>
      <c r="HB238" s="380"/>
      <c r="HC238" s="380"/>
      <c r="HD238" s="380"/>
      <c r="HE238" s="380"/>
      <c r="HF238" s="380"/>
      <c r="HG238" s="380"/>
      <c r="HH238" s="380"/>
    </row>
    <row r="239" spans="1:216">
      <c r="A239" s="103"/>
      <c r="B239" s="377"/>
      <c r="C239" s="377"/>
      <c r="D239" s="377"/>
      <c r="E239" s="377"/>
      <c r="F239" s="377"/>
      <c r="G239" s="377"/>
      <c r="H239" s="377"/>
      <c r="I239" s="377"/>
      <c r="J239" s="377"/>
      <c r="K239" s="377"/>
      <c r="L239" s="377"/>
      <c r="M239" s="378"/>
      <c r="N239" s="378"/>
      <c r="O239" s="378"/>
      <c r="P239" s="378"/>
      <c r="Q239" s="378"/>
      <c r="R239" s="378"/>
      <c r="S239" s="378"/>
      <c r="T239" s="378"/>
      <c r="U239" s="378"/>
      <c r="V239" s="378"/>
      <c r="W239" s="378"/>
      <c r="X239" s="378"/>
      <c r="Y239" s="380"/>
      <c r="Z239" s="409"/>
      <c r="AA239" s="380"/>
      <c r="AB239" s="380"/>
      <c r="AC239" s="380"/>
      <c r="AD239" s="380"/>
      <c r="AE239" s="380"/>
      <c r="AF239" s="380"/>
      <c r="AG239" s="380"/>
      <c r="AH239" s="380"/>
      <c r="AI239" s="380"/>
      <c r="AJ239" s="380"/>
      <c r="AR239" s="380"/>
      <c r="AS239" s="380"/>
      <c r="AT239" s="380"/>
      <c r="AU239" s="380"/>
      <c r="AV239" s="380"/>
      <c r="AW239" s="380"/>
      <c r="AX239" s="380"/>
      <c r="AY239" s="380"/>
      <c r="AZ239" s="380"/>
      <c r="BA239" s="380"/>
      <c r="BB239" s="380"/>
      <c r="BC239" s="380"/>
      <c r="BD239" s="380"/>
      <c r="BE239" s="380"/>
      <c r="BF239" s="380"/>
      <c r="BG239" s="380"/>
      <c r="BH239" s="380"/>
      <c r="BI239" s="380"/>
      <c r="BJ239" s="377"/>
      <c r="CE239" s="380"/>
      <c r="CF239" s="380"/>
      <c r="CG239" s="380"/>
      <c r="EZ239" s="380"/>
      <c r="FA239" s="380"/>
      <c r="FB239" s="380"/>
      <c r="FC239" s="380"/>
      <c r="FD239" s="380"/>
      <c r="FE239" s="380"/>
      <c r="FF239" s="380"/>
      <c r="FG239" s="380"/>
      <c r="FH239" s="380"/>
      <c r="FI239" s="380"/>
      <c r="FJ239" s="380"/>
      <c r="FK239" s="380"/>
      <c r="FL239" s="380"/>
      <c r="FM239" s="380"/>
      <c r="FN239" s="380"/>
      <c r="FO239" s="380"/>
      <c r="FP239" s="380"/>
      <c r="FQ239" s="380"/>
      <c r="FR239" s="380"/>
      <c r="FS239" s="380"/>
      <c r="FT239" s="380"/>
      <c r="FU239" s="380"/>
      <c r="FV239" s="380"/>
      <c r="FW239" s="380"/>
      <c r="FX239" s="380"/>
      <c r="FY239" s="380"/>
      <c r="FZ239" s="380"/>
      <c r="GA239" s="380"/>
      <c r="GB239" s="380"/>
      <c r="GC239" s="380"/>
      <c r="GD239" s="380"/>
      <c r="GE239" s="380"/>
      <c r="GF239" s="380"/>
      <c r="GG239" s="380"/>
      <c r="GH239" s="380"/>
      <c r="GI239" s="380"/>
      <c r="GJ239" s="380"/>
      <c r="GK239" s="380"/>
      <c r="GL239" s="380"/>
      <c r="GM239" s="380"/>
      <c r="GN239" s="380"/>
      <c r="GO239" s="380"/>
      <c r="GP239" s="380"/>
      <c r="GQ239" s="380"/>
      <c r="GR239" s="380"/>
      <c r="GS239" s="380"/>
      <c r="GT239" s="380"/>
      <c r="GU239" s="380"/>
      <c r="GV239" s="380"/>
      <c r="GW239" s="380"/>
      <c r="GX239" s="380"/>
      <c r="GY239" s="380"/>
      <c r="GZ239" s="380"/>
      <c r="HA239" s="380"/>
      <c r="HB239" s="380"/>
      <c r="HC239" s="380"/>
      <c r="HD239" s="380"/>
      <c r="HE239" s="380"/>
      <c r="HF239" s="380"/>
      <c r="HG239" s="380"/>
      <c r="HH239" s="380"/>
    </row>
    <row r="240" spans="1:216">
      <c r="A240" s="103"/>
      <c r="B240" s="377"/>
      <c r="C240" s="377"/>
      <c r="D240" s="377"/>
      <c r="E240" s="377"/>
      <c r="F240" s="377"/>
      <c r="G240" s="377"/>
      <c r="H240" s="377"/>
      <c r="I240" s="377"/>
      <c r="J240" s="377"/>
      <c r="K240" s="377"/>
      <c r="L240" s="377"/>
      <c r="M240" s="378"/>
      <c r="N240" s="378"/>
      <c r="O240" s="378"/>
      <c r="P240" s="378"/>
      <c r="Q240" s="378"/>
      <c r="R240" s="378"/>
      <c r="S240" s="378"/>
      <c r="T240" s="378"/>
      <c r="U240" s="378"/>
      <c r="V240" s="378"/>
      <c r="W240" s="378"/>
      <c r="X240" s="378"/>
      <c r="Y240" s="380"/>
      <c r="Z240" s="409"/>
      <c r="AA240" s="380"/>
      <c r="AB240" s="380"/>
      <c r="AC240" s="380"/>
      <c r="AD240" s="380"/>
      <c r="AE240" s="380"/>
      <c r="AF240" s="380"/>
      <c r="AG240" s="380"/>
      <c r="AH240" s="380"/>
      <c r="AI240" s="380"/>
      <c r="AJ240" s="380"/>
      <c r="AR240" s="380"/>
      <c r="AS240" s="380"/>
      <c r="AT240" s="380"/>
      <c r="AU240" s="380"/>
      <c r="AV240" s="380"/>
      <c r="AW240" s="380"/>
      <c r="AX240" s="380"/>
      <c r="AY240" s="380"/>
      <c r="AZ240" s="380"/>
      <c r="BA240" s="380"/>
      <c r="BB240" s="380"/>
      <c r="BC240" s="380"/>
      <c r="BD240" s="380"/>
      <c r="BE240" s="380"/>
      <c r="BF240" s="380"/>
      <c r="BG240" s="380"/>
      <c r="BH240" s="380"/>
      <c r="BI240" s="380"/>
      <c r="BJ240" s="377"/>
      <c r="CE240" s="380"/>
      <c r="CF240" s="380"/>
      <c r="CG240" s="380"/>
      <c r="EZ240" s="380"/>
      <c r="FA240" s="380"/>
      <c r="FB240" s="380"/>
      <c r="FC240" s="380"/>
      <c r="FD240" s="380"/>
      <c r="FE240" s="380"/>
      <c r="FF240" s="380"/>
      <c r="FG240" s="380"/>
      <c r="FH240" s="380"/>
      <c r="FI240" s="380"/>
      <c r="FJ240" s="380"/>
      <c r="FK240" s="380"/>
      <c r="FL240" s="380"/>
      <c r="FM240" s="380"/>
      <c r="FN240" s="380"/>
      <c r="FO240" s="380"/>
      <c r="FP240" s="380"/>
      <c r="FQ240" s="380"/>
      <c r="FR240" s="380"/>
      <c r="FS240" s="380"/>
      <c r="FT240" s="380"/>
      <c r="FU240" s="380"/>
      <c r="FV240" s="380"/>
      <c r="FW240" s="380"/>
      <c r="FX240" s="380"/>
      <c r="FY240" s="380"/>
      <c r="FZ240" s="380"/>
      <c r="GA240" s="380"/>
      <c r="GB240" s="380"/>
      <c r="GC240" s="380"/>
      <c r="GD240" s="380"/>
      <c r="GE240" s="380"/>
      <c r="GF240" s="380"/>
      <c r="GG240" s="380"/>
      <c r="GH240" s="380"/>
      <c r="GI240" s="380"/>
      <c r="GJ240" s="380"/>
      <c r="GK240" s="380"/>
      <c r="GL240" s="380"/>
      <c r="GM240" s="380"/>
      <c r="GN240" s="380"/>
      <c r="GO240" s="380"/>
      <c r="GP240" s="380"/>
      <c r="GQ240" s="380"/>
      <c r="GR240" s="380"/>
      <c r="GS240" s="380"/>
      <c r="GT240" s="380"/>
      <c r="GU240" s="380"/>
      <c r="GV240" s="380"/>
      <c r="GW240" s="380"/>
      <c r="GX240" s="380"/>
      <c r="GY240" s="380"/>
      <c r="GZ240" s="380"/>
      <c r="HA240" s="380"/>
      <c r="HB240" s="380"/>
      <c r="HC240" s="380"/>
      <c r="HD240" s="380"/>
      <c r="HE240" s="380"/>
      <c r="HF240" s="380"/>
      <c r="HG240" s="380"/>
      <c r="HH240" s="380"/>
    </row>
    <row r="241" spans="1:216">
      <c r="A241" s="103"/>
      <c r="B241" s="377"/>
      <c r="C241" s="377"/>
      <c r="D241" s="377"/>
      <c r="E241" s="377"/>
      <c r="F241" s="377"/>
      <c r="G241" s="377"/>
      <c r="H241" s="377"/>
      <c r="I241" s="377"/>
      <c r="J241" s="377"/>
      <c r="K241" s="377"/>
      <c r="L241" s="377"/>
      <c r="M241" s="378"/>
      <c r="N241" s="378"/>
      <c r="O241" s="378"/>
      <c r="P241" s="378"/>
      <c r="Q241" s="378"/>
      <c r="R241" s="378"/>
      <c r="S241" s="378"/>
      <c r="T241" s="378"/>
      <c r="U241" s="378"/>
      <c r="V241" s="378"/>
      <c r="W241" s="378"/>
      <c r="X241" s="378"/>
      <c r="Y241" s="380"/>
      <c r="Z241" s="409"/>
      <c r="AA241" s="380"/>
      <c r="AB241" s="380"/>
      <c r="AC241" s="380"/>
      <c r="AD241" s="380"/>
      <c r="AE241" s="380"/>
      <c r="AF241" s="380"/>
      <c r="AG241" s="380"/>
      <c r="AH241" s="380"/>
      <c r="AI241" s="380"/>
      <c r="AJ241" s="380"/>
      <c r="AR241" s="380"/>
      <c r="AS241" s="380"/>
      <c r="AT241" s="380"/>
      <c r="AU241" s="380"/>
      <c r="AV241" s="380"/>
      <c r="AW241" s="380"/>
      <c r="AX241" s="380"/>
      <c r="AY241" s="380"/>
      <c r="AZ241" s="380"/>
      <c r="BA241" s="380"/>
      <c r="BB241" s="380"/>
      <c r="BC241" s="380"/>
      <c r="BD241" s="380"/>
      <c r="BE241" s="380"/>
      <c r="BF241" s="380"/>
      <c r="BG241" s="380"/>
      <c r="BH241" s="380"/>
      <c r="BI241" s="380"/>
      <c r="BJ241" s="377"/>
      <c r="CE241" s="380"/>
      <c r="CF241" s="380"/>
      <c r="CG241" s="380"/>
      <c r="EZ241" s="380"/>
      <c r="FA241" s="380"/>
      <c r="FB241" s="380"/>
      <c r="FC241" s="380"/>
      <c r="FD241" s="380"/>
      <c r="FE241" s="380"/>
      <c r="FF241" s="380"/>
      <c r="FG241" s="380"/>
      <c r="FH241" s="380"/>
      <c r="FI241" s="380"/>
      <c r="FJ241" s="380"/>
      <c r="FK241" s="380"/>
      <c r="FL241" s="380"/>
      <c r="FM241" s="380"/>
      <c r="FN241" s="380"/>
      <c r="FO241" s="380"/>
      <c r="FP241" s="380"/>
      <c r="FQ241" s="380"/>
      <c r="FR241" s="380"/>
      <c r="FS241" s="380"/>
      <c r="FT241" s="380"/>
      <c r="FU241" s="380"/>
      <c r="FV241" s="380"/>
      <c r="FW241" s="380"/>
      <c r="FX241" s="380"/>
      <c r="FY241" s="380"/>
      <c r="FZ241" s="380"/>
      <c r="GA241" s="380"/>
      <c r="GB241" s="380"/>
      <c r="GC241" s="380"/>
      <c r="GD241" s="380"/>
      <c r="GE241" s="380"/>
      <c r="GF241" s="380"/>
      <c r="GG241" s="380"/>
      <c r="GH241" s="380"/>
      <c r="GI241" s="380"/>
      <c r="GJ241" s="380"/>
      <c r="GK241" s="380"/>
      <c r="GL241" s="380"/>
      <c r="GM241" s="380"/>
      <c r="GN241" s="380"/>
      <c r="GO241" s="380"/>
      <c r="GP241" s="380"/>
      <c r="GQ241" s="380"/>
      <c r="GR241" s="380"/>
      <c r="GS241" s="380"/>
      <c r="GT241" s="380"/>
      <c r="GU241" s="380"/>
      <c r="GV241" s="380"/>
      <c r="GW241" s="380"/>
      <c r="GX241" s="380"/>
      <c r="GY241" s="380"/>
      <c r="GZ241" s="380"/>
      <c r="HA241" s="380"/>
      <c r="HB241" s="380"/>
      <c r="HC241" s="380"/>
      <c r="HD241" s="380"/>
      <c r="HE241" s="380"/>
      <c r="HF241" s="380"/>
      <c r="HG241" s="380"/>
      <c r="HH241" s="380"/>
    </row>
    <row r="242" spans="1:216">
      <c r="A242" s="103"/>
      <c r="B242" s="377"/>
      <c r="C242" s="377"/>
      <c r="D242" s="377"/>
      <c r="E242" s="377"/>
      <c r="F242" s="377"/>
      <c r="G242" s="377"/>
      <c r="H242" s="377"/>
      <c r="I242" s="377"/>
      <c r="J242" s="377"/>
      <c r="K242" s="377"/>
      <c r="L242" s="377"/>
      <c r="M242" s="378"/>
      <c r="N242" s="378"/>
      <c r="O242" s="378"/>
      <c r="P242" s="378"/>
      <c r="Q242" s="378"/>
      <c r="R242" s="378"/>
      <c r="S242" s="378"/>
      <c r="T242" s="378"/>
      <c r="U242" s="378"/>
      <c r="V242" s="378"/>
      <c r="W242" s="378"/>
      <c r="X242" s="378"/>
      <c r="Y242" s="380"/>
      <c r="Z242" s="409"/>
      <c r="AA242" s="380"/>
      <c r="AB242" s="380"/>
      <c r="AC242" s="380"/>
      <c r="AD242" s="380"/>
      <c r="AE242" s="380"/>
      <c r="AF242" s="380"/>
      <c r="AG242" s="380"/>
      <c r="AH242" s="380"/>
      <c r="AI242" s="380"/>
      <c r="AJ242" s="380"/>
      <c r="AR242" s="380"/>
      <c r="AS242" s="380"/>
      <c r="AT242" s="380"/>
      <c r="AU242" s="380"/>
      <c r="AV242" s="380"/>
      <c r="AW242" s="380"/>
      <c r="AX242" s="380"/>
      <c r="AY242" s="380"/>
      <c r="AZ242" s="380"/>
      <c r="BA242" s="380"/>
      <c r="BB242" s="380"/>
      <c r="BC242" s="380"/>
      <c r="BD242" s="380"/>
      <c r="BE242" s="380"/>
      <c r="BF242" s="380"/>
      <c r="BG242" s="380"/>
      <c r="BH242" s="380"/>
      <c r="BI242" s="380"/>
      <c r="BJ242" s="377"/>
      <c r="CE242" s="380"/>
      <c r="CF242" s="380"/>
      <c r="CG242" s="380"/>
      <c r="EZ242" s="380"/>
      <c r="FA242" s="380"/>
      <c r="FB242" s="380"/>
      <c r="FC242" s="380"/>
      <c r="FD242" s="380"/>
      <c r="FE242" s="380"/>
      <c r="FF242" s="380"/>
      <c r="FG242" s="380"/>
      <c r="FH242" s="380"/>
      <c r="FI242" s="380"/>
      <c r="FJ242" s="380"/>
      <c r="FK242" s="380"/>
      <c r="FL242" s="380"/>
      <c r="FM242" s="380"/>
      <c r="FN242" s="380"/>
      <c r="FO242" s="380"/>
      <c r="FP242" s="380"/>
      <c r="FQ242" s="380"/>
      <c r="FR242" s="380"/>
      <c r="FS242" s="380"/>
      <c r="FT242" s="380"/>
      <c r="FU242" s="380"/>
      <c r="FV242" s="380"/>
      <c r="FW242" s="380"/>
      <c r="FX242" s="380"/>
      <c r="FY242" s="380"/>
      <c r="FZ242" s="380"/>
      <c r="GA242" s="380"/>
      <c r="GB242" s="380"/>
      <c r="GC242" s="380"/>
      <c r="GD242" s="380"/>
      <c r="GE242" s="380"/>
      <c r="GF242" s="380"/>
      <c r="GG242" s="380"/>
      <c r="GH242" s="380"/>
      <c r="GI242" s="380"/>
      <c r="GJ242" s="380"/>
      <c r="GK242" s="380"/>
      <c r="GL242" s="380"/>
      <c r="GM242" s="380"/>
      <c r="GN242" s="380"/>
      <c r="GO242" s="380"/>
      <c r="GP242" s="380"/>
      <c r="GQ242" s="380"/>
      <c r="GR242" s="380"/>
      <c r="GS242" s="380"/>
      <c r="GT242" s="380"/>
      <c r="GU242" s="380"/>
      <c r="GV242" s="380"/>
      <c r="GW242" s="380"/>
      <c r="GX242" s="380"/>
      <c r="GY242" s="380"/>
      <c r="GZ242" s="380"/>
      <c r="HA242" s="380"/>
      <c r="HB242" s="380"/>
      <c r="HC242" s="380"/>
      <c r="HD242" s="380"/>
      <c r="HE242" s="380"/>
      <c r="HF242" s="380"/>
      <c r="HG242" s="380"/>
      <c r="HH242" s="380"/>
    </row>
    <row r="243" spans="1:216">
      <c r="A243" s="103"/>
      <c r="B243" s="377"/>
      <c r="C243" s="377"/>
      <c r="D243" s="377"/>
      <c r="E243" s="377"/>
      <c r="F243" s="377"/>
      <c r="G243" s="377"/>
      <c r="H243" s="377"/>
      <c r="I243" s="377"/>
      <c r="J243" s="377"/>
      <c r="K243" s="377"/>
      <c r="L243" s="377"/>
      <c r="M243" s="378"/>
      <c r="N243" s="378"/>
      <c r="O243" s="378"/>
      <c r="P243" s="378"/>
      <c r="Q243" s="378"/>
      <c r="R243" s="378"/>
      <c r="S243" s="378"/>
      <c r="T243" s="378"/>
      <c r="U243" s="378"/>
      <c r="V243" s="378"/>
      <c r="W243" s="378"/>
      <c r="X243" s="378"/>
      <c r="Y243" s="380"/>
      <c r="Z243" s="409"/>
      <c r="AA243" s="380"/>
      <c r="AB243" s="380"/>
      <c r="AC243" s="380"/>
      <c r="AD243" s="380"/>
      <c r="AE243" s="380"/>
      <c r="AF243" s="380"/>
      <c r="AG243" s="380"/>
      <c r="AH243" s="380"/>
      <c r="AI243" s="380"/>
      <c r="AJ243" s="380"/>
      <c r="AR243" s="380"/>
      <c r="AS243" s="380"/>
      <c r="AT243" s="380"/>
      <c r="AU243" s="380"/>
      <c r="AV243" s="380"/>
      <c r="AW243" s="380"/>
      <c r="AX243" s="380"/>
      <c r="AY243" s="380"/>
      <c r="AZ243" s="380"/>
      <c r="BA243" s="380"/>
      <c r="BB243" s="380"/>
      <c r="BC243" s="380"/>
      <c r="BD243" s="380"/>
      <c r="BE243" s="380"/>
      <c r="BF243" s="380"/>
      <c r="BG243" s="380"/>
      <c r="BH243" s="380"/>
      <c r="BI243" s="380"/>
      <c r="BJ243" s="377"/>
      <c r="CE243" s="380"/>
      <c r="CF243" s="380"/>
      <c r="CG243" s="380"/>
      <c r="EZ243" s="380"/>
      <c r="FA243" s="380"/>
      <c r="FB243" s="380"/>
      <c r="FC243" s="380"/>
      <c r="FD243" s="380"/>
      <c r="FE243" s="380"/>
      <c r="FF243" s="380"/>
      <c r="FG243" s="380"/>
      <c r="FH243" s="380"/>
      <c r="FI243" s="380"/>
      <c r="FJ243" s="380"/>
      <c r="FK243" s="380"/>
      <c r="FL243" s="380"/>
      <c r="FM243" s="380"/>
      <c r="FN243" s="380"/>
      <c r="FO243" s="380"/>
      <c r="FP243" s="380"/>
      <c r="FQ243" s="380"/>
      <c r="FR243" s="380"/>
      <c r="FS243" s="380"/>
      <c r="FT243" s="380"/>
      <c r="FU243" s="380"/>
      <c r="FV243" s="380"/>
      <c r="FW243" s="380"/>
      <c r="FX243" s="380"/>
      <c r="FY243" s="380"/>
      <c r="FZ243" s="380"/>
      <c r="GA243" s="380"/>
      <c r="GB243" s="380"/>
      <c r="GC243" s="380"/>
      <c r="GD243" s="380"/>
      <c r="GE243" s="380"/>
      <c r="GF243" s="380"/>
      <c r="GG243" s="380"/>
      <c r="GH243" s="380"/>
      <c r="GI243" s="380"/>
      <c r="GJ243" s="380"/>
      <c r="GK243" s="380"/>
      <c r="GL243" s="380"/>
      <c r="GM243" s="380"/>
      <c r="GN243" s="380"/>
      <c r="GO243" s="380"/>
      <c r="GP243" s="380"/>
      <c r="GQ243" s="380"/>
      <c r="GR243" s="380"/>
      <c r="GS243" s="380"/>
      <c r="GT243" s="380"/>
      <c r="GU243" s="380"/>
      <c r="GV243" s="380"/>
      <c r="GW243" s="380"/>
      <c r="GX243" s="380"/>
      <c r="GY243" s="380"/>
      <c r="GZ243" s="380"/>
      <c r="HA243" s="380"/>
      <c r="HB243" s="380"/>
      <c r="HC243" s="380"/>
      <c r="HD243" s="380"/>
      <c r="HE243" s="380"/>
      <c r="HF243" s="380"/>
      <c r="HG243" s="380"/>
      <c r="HH243" s="380"/>
    </row>
    <row r="244" spans="1:216">
      <c r="A244" s="103"/>
      <c r="B244" s="377"/>
      <c r="C244" s="377"/>
      <c r="D244" s="377"/>
      <c r="E244" s="377"/>
      <c r="F244" s="377"/>
      <c r="G244" s="377"/>
      <c r="H244" s="377"/>
      <c r="I244" s="377"/>
      <c r="J244" s="377"/>
      <c r="K244" s="377"/>
      <c r="L244" s="377"/>
      <c r="M244" s="378"/>
      <c r="N244" s="378"/>
      <c r="O244" s="378"/>
      <c r="P244" s="378"/>
      <c r="Q244" s="378"/>
      <c r="R244" s="378"/>
      <c r="S244" s="378"/>
      <c r="T244" s="378"/>
      <c r="U244" s="378"/>
      <c r="V244" s="378"/>
      <c r="W244" s="378"/>
      <c r="X244" s="378"/>
      <c r="Y244" s="380"/>
      <c r="Z244" s="409"/>
      <c r="AA244" s="380"/>
      <c r="AB244" s="380"/>
      <c r="AC244" s="380"/>
      <c r="AD244" s="380"/>
      <c r="AE244" s="380"/>
      <c r="AF244" s="380"/>
      <c r="AG244" s="380"/>
      <c r="AH244" s="380"/>
      <c r="AI244" s="380"/>
      <c r="AJ244" s="380"/>
      <c r="AR244" s="380"/>
      <c r="AS244" s="380"/>
      <c r="AT244" s="380"/>
      <c r="AU244" s="380"/>
      <c r="AV244" s="380"/>
      <c r="AW244" s="380"/>
      <c r="AX244" s="380"/>
      <c r="AY244" s="380"/>
      <c r="AZ244" s="380"/>
      <c r="BA244" s="380"/>
      <c r="BB244" s="380"/>
      <c r="BC244" s="380"/>
      <c r="BD244" s="380"/>
      <c r="BE244" s="380"/>
      <c r="BF244" s="380"/>
      <c r="BG244" s="380"/>
      <c r="BH244" s="380"/>
      <c r="BI244" s="380"/>
      <c r="BJ244" s="377"/>
      <c r="CE244" s="380"/>
      <c r="CF244" s="380"/>
      <c r="CG244" s="380"/>
      <c r="EZ244" s="380"/>
      <c r="FA244" s="380"/>
      <c r="FB244" s="380"/>
      <c r="FC244" s="380"/>
      <c r="FD244" s="380"/>
      <c r="FE244" s="380"/>
      <c r="FF244" s="380"/>
      <c r="FG244" s="380"/>
      <c r="FH244" s="380"/>
      <c r="FI244" s="380"/>
      <c r="FJ244" s="380"/>
      <c r="FK244" s="380"/>
      <c r="FL244" s="380"/>
      <c r="FM244" s="380"/>
      <c r="FN244" s="380"/>
      <c r="FO244" s="380"/>
      <c r="FP244" s="380"/>
      <c r="FQ244" s="380"/>
      <c r="FR244" s="380"/>
      <c r="FS244" s="380"/>
      <c r="FT244" s="380"/>
      <c r="FU244" s="380"/>
      <c r="FV244" s="380"/>
      <c r="FW244" s="380"/>
      <c r="FX244" s="380"/>
      <c r="FY244" s="380"/>
      <c r="FZ244" s="380"/>
      <c r="GA244" s="380"/>
      <c r="GB244" s="380"/>
      <c r="GC244" s="380"/>
      <c r="GD244" s="380"/>
      <c r="GE244" s="380"/>
      <c r="GF244" s="380"/>
      <c r="GG244" s="380"/>
      <c r="GH244" s="380"/>
      <c r="GI244" s="380"/>
      <c r="GJ244" s="380"/>
      <c r="GK244" s="380"/>
      <c r="GL244" s="380"/>
      <c r="GM244" s="380"/>
      <c r="GN244" s="380"/>
      <c r="GO244" s="380"/>
      <c r="GP244" s="380"/>
      <c r="GQ244" s="380"/>
      <c r="GR244" s="380"/>
      <c r="GS244" s="380"/>
      <c r="GT244" s="380"/>
      <c r="GU244" s="380"/>
      <c r="GV244" s="380"/>
      <c r="GW244" s="380"/>
      <c r="GX244" s="380"/>
      <c r="GY244" s="380"/>
      <c r="GZ244" s="380"/>
      <c r="HA244" s="380"/>
      <c r="HB244" s="380"/>
      <c r="HC244" s="380"/>
      <c r="HD244" s="380"/>
      <c r="HE244" s="380"/>
      <c r="HF244" s="380"/>
      <c r="HG244" s="380"/>
      <c r="HH244" s="380"/>
    </row>
    <row r="245" spans="1:216">
      <c r="A245" s="103"/>
      <c r="B245" s="377"/>
      <c r="C245" s="377"/>
      <c r="D245" s="377"/>
      <c r="E245" s="377"/>
      <c r="F245" s="377"/>
      <c r="G245" s="377"/>
      <c r="H245" s="377"/>
      <c r="I245" s="377"/>
      <c r="J245" s="377"/>
      <c r="K245" s="377"/>
      <c r="L245" s="377"/>
      <c r="M245" s="378"/>
      <c r="N245" s="378"/>
      <c r="O245" s="378"/>
      <c r="P245" s="378"/>
      <c r="Q245" s="378"/>
      <c r="R245" s="378"/>
      <c r="S245" s="378"/>
      <c r="T245" s="378"/>
      <c r="U245" s="378"/>
      <c r="V245" s="378"/>
      <c r="W245" s="378"/>
      <c r="X245" s="378"/>
      <c r="Y245" s="380"/>
      <c r="Z245" s="409"/>
      <c r="AA245" s="380"/>
      <c r="AB245" s="380"/>
      <c r="AC245" s="380"/>
      <c r="AD245" s="380"/>
      <c r="AE245" s="380"/>
      <c r="AF245" s="380"/>
      <c r="AG245" s="380"/>
      <c r="AH245" s="380"/>
      <c r="AI245" s="380"/>
      <c r="AJ245" s="380"/>
      <c r="AR245" s="380"/>
      <c r="AS245" s="380"/>
      <c r="AT245" s="380"/>
      <c r="AU245" s="380"/>
      <c r="AV245" s="380"/>
      <c r="AW245" s="380"/>
      <c r="AX245" s="380"/>
      <c r="AY245" s="380"/>
      <c r="AZ245" s="380"/>
      <c r="BA245" s="380"/>
      <c r="BB245" s="380"/>
      <c r="BC245" s="380"/>
      <c r="BD245" s="380"/>
      <c r="BE245" s="380"/>
      <c r="BF245" s="380"/>
      <c r="BG245" s="380"/>
      <c r="BH245" s="380"/>
      <c r="BI245" s="380"/>
      <c r="BJ245" s="377"/>
      <c r="CE245" s="380"/>
      <c r="CF245" s="380"/>
      <c r="CG245" s="380"/>
      <c r="EZ245" s="380"/>
      <c r="FA245" s="380"/>
      <c r="FB245" s="380"/>
      <c r="FC245" s="380"/>
      <c r="FD245" s="380"/>
      <c r="FE245" s="380"/>
      <c r="FF245" s="380"/>
      <c r="FG245" s="380"/>
      <c r="FH245" s="380"/>
      <c r="FI245" s="380"/>
      <c r="FJ245" s="380"/>
      <c r="FK245" s="380"/>
      <c r="FL245" s="380"/>
      <c r="FM245" s="380"/>
      <c r="FN245" s="380"/>
      <c r="FO245" s="380"/>
      <c r="FP245" s="380"/>
      <c r="FQ245" s="380"/>
      <c r="FR245" s="380"/>
      <c r="FS245" s="380"/>
      <c r="FT245" s="380"/>
      <c r="FU245" s="380"/>
      <c r="FV245" s="380"/>
      <c r="FW245" s="380"/>
      <c r="FX245" s="380"/>
      <c r="FY245" s="380"/>
      <c r="FZ245" s="380"/>
      <c r="GA245" s="380"/>
      <c r="GB245" s="380"/>
      <c r="GC245" s="380"/>
      <c r="GD245" s="380"/>
      <c r="GE245" s="380"/>
      <c r="GF245" s="380"/>
      <c r="GG245" s="380"/>
      <c r="GH245" s="380"/>
      <c r="GI245" s="380"/>
      <c r="GJ245" s="380"/>
      <c r="GK245" s="380"/>
      <c r="GL245" s="380"/>
      <c r="GM245" s="380"/>
      <c r="GN245" s="380"/>
      <c r="GO245" s="380"/>
      <c r="GP245" s="380"/>
      <c r="GQ245" s="380"/>
      <c r="GR245" s="380"/>
      <c r="GS245" s="380"/>
      <c r="GT245" s="380"/>
      <c r="GU245" s="380"/>
      <c r="GV245" s="380"/>
      <c r="GW245" s="380"/>
      <c r="GX245" s="380"/>
      <c r="GY245" s="380"/>
      <c r="GZ245" s="380"/>
      <c r="HA245" s="380"/>
      <c r="HB245" s="380"/>
      <c r="HC245" s="380"/>
      <c r="HD245" s="380"/>
      <c r="HE245" s="380"/>
      <c r="HF245" s="380"/>
      <c r="HG245" s="380"/>
      <c r="HH245" s="380"/>
    </row>
    <row r="246" spans="1:216">
      <c r="A246" s="103"/>
      <c r="B246" s="377"/>
      <c r="C246" s="377"/>
      <c r="D246" s="377"/>
      <c r="E246" s="377"/>
      <c r="F246" s="377"/>
      <c r="G246" s="377"/>
      <c r="H246" s="377"/>
      <c r="I246" s="377"/>
      <c r="J246" s="377"/>
      <c r="K246" s="377"/>
      <c r="L246" s="377"/>
      <c r="M246" s="378"/>
      <c r="N246" s="378"/>
      <c r="O246" s="378"/>
      <c r="P246" s="378"/>
      <c r="Q246" s="378"/>
      <c r="R246" s="378"/>
      <c r="S246" s="378"/>
      <c r="T246" s="378"/>
      <c r="U246" s="378"/>
      <c r="V246" s="378"/>
      <c r="W246" s="378"/>
      <c r="X246" s="378"/>
      <c r="Y246" s="380"/>
      <c r="Z246" s="409"/>
      <c r="AA246" s="380"/>
      <c r="AB246" s="380"/>
      <c r="AC246" s="380"/>
      <c r="AD246" s="380"/>
      <c r="AE246" s="380"/>
      <c r="AF246" s="380"/>
      <c r="AG246" s="380"/>
      <c r="AH246" s="380"/>
      <c r="AI246" s="380"/>
      <c r="AJ246" s="380"/>
      <c r="AR246" s="380"/>
      <c r="AS246" s="380"/>
      <c r="AT246" s="380"/>
      <c r="AU246" s="380"/>
      <c r="AV246" s="380"/>
      <c r="AW246" s="380"/>
      <c r="AX246" s="380"/>
      <c r="AY246" s="380"/>
      <c r="AZ246" s="380"/>
      <c r="BA246" s="380"/>
      <c r="BB246" s="380"/>
      <c r="BC246" s="380"/>
      <c r="BD246" s="380"/>
      <c r="BE246" s="380"/>
      <c r="BF246" s="380"/>
      <c r="BG246" s="380"/>
      <c r="BH246" s="380"/>
      <c r="BI246" s="380"/>
      <c r="BJ246" s="377"/>
      <c r="CE246" s="380"/>
      <c r="CF246" s="380"/>
      <c r="CG246" s="380"/>
      <c r="EZ246" s="380"/>
      <c r="FA246" s="380"/>
      <c r="FB246" s="380"/>
      <c r="FC246" s="380"/>
      <c r="FD246" s="380"/>
      <c r="FE246" s="380"/>
      <c r="FF246" s="380"/>
      <c r="FG246" s="380"/>
      <c r="FH246" s="380"/>
      <c r="FI246" s="380"/>
      <c r="FJ246" s="380"/>
      <c r="FK246" s="380"/>
      <c r="FL246" s="380"/>
      <c r="FM246" s="380"/>
      <c r="FN246" s="380"/>
      <c r="FO246" s="380"/>
      <c r="FP246" s="380"/>
      <c r="FQ246" s="380"/>
      <c r="FR246" s="380"/>
      <c r="FS246" s="380"/>
      <c r="FT246" s="380"/>
      <c r="FU246" s="380"/>
      <c r="FV246" s="380"/>
      <c r="FW246" s="380"/>
      <c r="FX246" s="380"/>
      <c r="FY246" s="380"/>
      <c r="FZ246" s="380"/>
      <c r="GA246" s="380"/>
      <c r="GB246" s="380"/>
      <c r="GC246" s="380"/>
      <c r="GD246" s="380"/>
      <c r="GE246" s="380"/>
      <c r="GF246" s="380"/>
      <c r="GG246" s="380"/>
      <c r="GH246" s="380"/>
      <c r="GI246" s="380"/>
      <c r="GJ246" s="380"/>
      <c r="GK246" s="380"/>
      <c r="GL246" s="380"/>
      <c r="GM246" s="380"/>
      <c r="GN246" s="380"/>
      <c r="GO246" s="380"/>
      <c r="GP246" s="380"/>
      <c r="GQ246" s="380"/>
      <c r="GR246" s="380"/>
      <c r="GS246" s="380"/>
      <c r="GT246" s="380"/>
      <c r="GU246" s="380"/>
      <c r="GV246" s="380"/>
      <c r="GW246" s="380"/>
      <c r="GX246" s="380"/>
      <c r="GY246" s="380"/>
      <c r="GZ246" s="380"/>
      <c r="HA246" s="380"/>
      <c r="HB246" s="380"/>
      <c r="HC246" s="380"/>
      <c r="HD246" s="380"/>
      <c r="HE246" s="380"/>
      <c r="HF246" s="380"/>
      <c r="HG246" s="380"/>
      <c r="HH246" s="380"/>
    </row>
    <row r="247" spans="1:216">
      <c r="A247" s="103"/>
      <c r="B247" s="377"/>
      <c r="C247" s="377"/>
      <c r="D247" s="377"/>
      <c r="E247" s="377"/>
      <c r="F247" s="377"/>
      <c r="G247" s="377"/>
      <c r="H247" s="377"/>
      <c r="I247" s="377"/>
      <c r="J247" s="377"/>
      <c r="K247" s="377"/>
      <c r="L247" s="377"/>
      <c r="M247" s="378"/>
      <c r="N247" s="378"/>
      <c r="O247" s="378"/>
      <c r="P247" s="378"/>
      <c r="Q247" s="378"/>
      <c r="R247" s="378"/>
      <c r="S247" s="378"/>
      <c r="T247" s="378"/>
      <c r="U247" s="378"/>
      <c r="V247" s="378"/>
      <c r="W247" s="378"/>
      <c r="X247" s="378"/>
      <c r="Y247" s="380"/>
      <c r="Z247" s="409"/>
      <c r="AA247" s="380"/>
      <c r="AB247" s="380"/>
      <c r="AC247" s="380"/>
      <c r="AD247" s="380"/>
      <c r="AE247" s="380"/>
      <c r="AF247" s="380"/>
      <c r="AG247" s="380"/>
      <c r="AH247" s="380"/>
      <c r="AI247" s="380"/>
      <c r="AJ247" s="380"/>
      <c r="AR247" s="380"/>
      <c r="AS247" s="380"/>
      <c r="AT247" s="380"/>
      <c r="AU247" s="380"/>
      <c r="AV247" s="380"/>
      <c r="AW247" s="380"/>
      <c r="AX247" s="380"/>
      <c r="AY247" s="380"/>
      <c r="AZ247" s="380"/>
      <c r="BA247" s="380"/>
      <c r="BB247" s="380"/>
      <c r="BC247" s="380"/>
      <c r="BD247" s="380"/>
      <c r="BE247" s="380"/>
      <c r="BF247" s="380"/>
      <c r="BG247" s="380"/>
      <c r="BH247" s="380"/>
      <c r="BI247" s="380"/>
      <c r="BJ247" s="377"/>
      <c r="CE247" s="380"/>
      <c r="CF247" s="380"/>
      <c r="CG247" s="380"/>
      <c r="EZ247" s="380"/>
      <c r="FA247" s="380"/>
      <c r="FB247" s="380"/>
      <c r="FC247" s="380"/>
      <c r="FD247" s="380"/>
      <c r="FE247" s="380"/>
      <c r="FF247" s="380"/>
      <c r="FG247" s="380"/>
      <c r="FH247" s="380"/>
      <c r="FI247" s="380"/>
      <c r="FJ247" s="380"/>
      <c r="FK247" s="380"/>
      <c r="FL247" s="380"/>
      <c r="FM247" s="380"/>
      <c r="FN247" s="380"/>
      <c r="FO247" s="380"/>
      <c r="FP247" s="380"/>
      <c r="FQ247" s="380"/>
      <c r="FR247" s="380"/>
      <c r="FS247" s="380"/>
      <c r="FT247" s="380"/>
      <c r="FU247" s="380"/>
      <c r="FV247" s="380"/>
      <c r="FW247" s="380"/>
      <c r="FX247" s="380"/>
      <c r="FY247" s="380"/>
      <c r="FZ247" s="380"/>
      <c r="GA247" s="380"/>
      <c r="GB247" s="380"/>
      <c r="GC247" s="380"/>
      <c r="GD247" s="380"/>
      <c r="GE247" s="380"/>
      <c r="GF247" s="380"/>
      <c r="GG247" s="380"/>
      <c r="GH247" s="380"/>
      <c r="GI247" s="380"/>
      <c r="GJ247" s="380"/>
      <c r="GK247" s="380"/>
      <c r="GL247" s="380"/>
      <c r="GM247" s="380"/>
      <c r="GN247" s="380"/>
      <c r="GO247" s="380"/>
      <c r="GP247" s="380"/>
      <c r="GQ247" s="380"/>
      <c r="GR247" s="380"/>
      <c r="GS247" s="380"/>
      <c r="GT247" s="380"/>
      <c r="GU247" s="380"/>
      <c r="GV247" s="380"/>
      <c r="GW247" s="380"/>
      <c r="GX247" s="380"/>
      <c r="GY247" s="380"/>
      <c r="GZ247" s="380"/>
      <c r="HA247" s="380"/>
      <c r="HB247" s="380"/>
      <c r="HC247" s="380"/>
      <c r="HD247" s="380"/>
      <c r="HE247" s="380"/>
      <c r="HF247" s="380"/>
      <c r="HG247" s="380"/>
      <c r="HH247" s="380"/>
    </row>
    <row r="248" spans="1:216">
      <c r="A248" s="103"/>
      <c r="B248" s="377"/>
      <c r="C248" s="377"/>
      <c r="D248" s="377"/>
      <c r="E248" s="377"/>
      <c r="F248" s="377"/>
      <c r="G248" s="377"/>
      <c r="H248" s="377"/>
      <c r="I248" s="377"/>
      <c r="J248" s="377"/>
      <c r="K248" s="377"/>
      <c r="L248" s="377"/>
      <c r="M248" s="378"/>
      <c r="N248" s="378"/>
      <c r="O248" s="378"/>
      <c r="P248" s="378"/>
      <c r="Q248" s="378"/>
      <c r="R248" s="378"/>
      <c r="S248" s="378"/>
      <c r="T248" s="378"/>
      <c r="U248" s="378"/>
      <c r="V248" s="378"/>
      <c r="W248" s="378"/>
      <c r="X248" s="378"/>
      <c r="Y248" s="380"/>
      <c r="Z248" s="409"/>
      <c r="AA248" s="380"/>
      <c r="AB248" s="380"/>
      <c r="AC248" s="380"/>
      <c r="AD248" s="380"/>
      <c r="AE248" s="380"/>
      <c r="AF248" s="380"/>
      <c r="AG248" s="380"/>
      <c r="AH248" s="380"/>
      <c r="AI248" s="380"/>
      <c r="AJ248" s="380"/>
      <c r="AR248" s="380"/>
      <c r="AS248" s="380"/>
      <c r="AT248" s="380"/>
      <c r="AU248" s="380"/>
      <c r="AV248" s="380"/>
      <c r="AW248" s="380"/>
      <c r="AX248" s="380"/>
      <c r="AY248" s="380"/>
      <c r="AZ248" s="380"/>
      <c r="BA248" s="380"/>
      <c r="BB248" s="380"/>
      <c r="BC248" s="380"/>
      <c r="BD248" s="380"/>
      <c r="BE248" s="380"/>
      <c r="BF248" s="380"/>
      <c r="BG248" s="380"/>
      <c r="BH248" s="380"/>
      <c r="BI248" s="380"/>
      <c r="BJ248" s="377"/>
      <c r="CE248" s="380"/>
      <c r="CF248" s="380"/>
      <c r="CG248" s="380"/>
      <c r="EZ248" s="380"/>
      <c r="FA248" s="380"/>
      <c r="FB248" s="380"/>
      <c r="FC248" s="380"/>
      <c r="FD248" s="380"/>
      <c r="FE248" s="380"/>
      <c r="FF248" s="380"/>
      <c r="FG248" s="380"/>
      <c r="FH248" s="380"/>
      <c r="FI248" s="380"/>
      <c r="FJ248" s="380"/>
      <c r="FK248" s="380"/>
      <c r="FL248" s="380"/>
      <c r="FM248" s="380"/>
      <c r="FN248" s="380"/>
      <c r="FO248" s="380"/>
      <c r="FP248" s="380"/>
      <c r="FQ248" s="380"/>
      <c r="FR248" s="380"/>
      <c r="FS248" s="380"/>
      <c r="FT248" s="380"/>
      <c r="FU248" s="380"/>
      <c r="FV248" s="380"/>
      <c r="FW248" s="380"/>
      <c r="FX248" s="380"/>
      <c r="FY248" s="380"/>
      <c r="FZ248" s="380"/>
      <c r="GA248" s="380"/>
      <c r="GB248" s="380"/>
      <c r="GC248" s="380"/>
      <c r="GD248" s="380"/>
      <c r="GE248" s="380"/>
      <c r="GF248" s="380"/>
      <c r="GG248" s="380"/>
      <c r="GH248" s="380"/>
      <c r="GI248" s="380"/>
      <c r="GJ248" s="380"/>
      <c r="GK248" s="380"/>
      <c r="GL248" s="380"/>
      <c r="GM248" s="380"/>
      <c r="GN248" s="380"/>
      <c r="GO248" s="380"/>
      <c r="GP248" s="380"/>
      <c r="GQ248" s="380"/>
      <c r="GR248" s="380"/>
      <c r="GS248" s="380"/>
      <c r="GT248" s="380"/>
      <c r="GU248" s="380"/>
      <c r="GV248" s="380"/>
      <c r="GW248" s="380"/>
      <c r="GX248" s="380"/>
      <c r="GY248" s="380"/>
      <c r="GZ248" s="380"/>
      <c r="HA248" s="380"/>
      <c r="HB248" s="380"/>
      <c r="HC248" s="380"/>
      <c r="HD248" s="380"/>
      <c r="HE248" s="380"/>
      <c r="HF248" s="380"/>
      <c r="HG248" s="380"/>
      <c r="HH248" s="380"/>
    </row>
    <row r="249" spans="1:216">
      <c r="A249" s="103"/>
      <c r="B249" s="377"/>
      <c r="C249" s="377"/>
      <c r="D249" s="377"/>
      <c r="E249" s="377"/>
      <c r="F249" s="377"/>
      <c r="G249" s="377"/>
      <c r="H249" s="377"/>
      <c r="I249" s="377"/>
      <c r="J249" s="377"/>
      <c r="K249" s="377"/>
      <c r="L249" s="377"/>
      <c r="M249" s="378"/>
      <c r="N249" s="378"/>
      <c r="O249" s="378"/>
      <c r="P249" s="378"/>
      <c r="Q249" s="378"/>
      <c r="R249" s="378"/>
      <c r="S249" s="378"/>
      <c r="T249" s="378"/>
      <c r="U249" s="378"/>
      <c r="V249" s="378"/>
      <c r="W249" s="378"/>
      <c r="X249" s="378"/>
      <c r="Y249" s="380"/>
      <c r="Z249" s="409"/>
      <c r="AA249" s="380"/>
      <c r="AB249" s="380"/>
      <c r="AC249" s="380"/>
      <c r="AD249" s="380"/>
      <c r="AE249" s="380"/>
      <c r="AF249" s="380"/>
      <c r="AG249" s="380"/>
      <c r="AH249" s="380"/>
      <c r="AI249" s="380"/>
      <c r="AJ249" s="380"/>
      <c r="AR249" s="380"/>
      <c r="AS249" s="380"/>
      <c r="AT249" s="380"/>
      <c r="AU249" s="380"/>
      <c r="AV249" s="380"/>
      <c r="AW249" s="380"/>
      <c r="AX249" s="380"/>
      <c r="AY249" s="380"/>
      <c r="AZ249" s="380"/>
      <c r="BA249" s="380"/>
      <c r="BB249" s="380"/>
      <c r="BC249" s="380"/>
      <c r="BD249" s="380"/>
      <c r="BE249" s="380"/>
      <c r="BF249" s="380"/>
      <c r="BG249" s="380"/>
      <c r="BH249" s="380"/>
      <c r="BI249" s="380"/>
      <c r="BJ249" s="377"/>
      <c r="CE249" s="380"/>
      <c r="CF249" s="380"/>
      <c r="CG249" s="380"/>
      <c r="EZ249" s="380"/>
      <c r="FA249" s="380"/>
      <c r="FB249" s="380"/>
      <c r="FC249" s="380"/>
      <c r="FD249" s="380"/>
      <c r="FE249" s="380"/>
      <c r="FF249" s="380"/>
      <c r="FG249" s="380"/>
      <c r="FH249" s="380"/>
      <c r="FI249" s="380"/>
      <c r="FJ249" s="380"/>
      <c r="FK249" s="380"/>
      <c r="FL249" s="380"/>
      <c r="FM249" s="380"/>
      <c r="FN249" s="380"/>
      <c r="FO249" s="380"/>
      <c r="FP249" s="380"/>
      <c r="FQ249" s="380"/>
      <c r="FR249" s="380"/>
      <c r="FS249" s="380"/>
      <c r="FT249" s="380"/>
      <c r="FU249" s="380"/>
      <c r="FV249" s="380"/>
      <c r="FW249" s="380"/>
      <c r="FX249" s="380"/>
      <c r="FY249" s="380"/>
      <c r="FZ249" s="380"/>
      <c r="GA249" s="380"/>
      <c r="GB249" s="380"/>
      <c r="GC249" s="380"/>
      <c r="GD249" s="380"/>
      <c r="GE249" s="380"/>
      <c r="GF249" s="380"/>
      <c r="GG249" s="380"/>
      <c r="GH249" s="380"/>
      <c r="GI249" s="380"/>
      <c r="GJ249" s="380"/>
      <c r="GK249" s="380"/>
      <c r="GL249" s="380"/>
      <c r="GM249" s="380"/>
      <c r="GN249" s="380"/>
      <c r="GO249" s="380"/>
      <c r="GP249" s="380"/>
      <c r="GQ249" s="380"/>
      <c r="GR249" s="380"/>
      <c r="GS249" s="380"/>
      <c r="GT249" s="380"/>
      <c r="GU249" s="380"/>
      <c r="GV249" s="380"/>
      <c r="GW249" s="380"/>
      <c r="GX249" s="380"/>
      <c r="GY249" s="380"/>
      <c r="GZ249" s="380"/>
      <c r="HA249" s="380"/>
      <c r="HB249" s="380"/>
      <c r="HC249" s="380"/>
      <c r="HD249" s="380"/>
      <c r="HE249" s="380"/>
      <c r="HF249" s="380"/>
      <c r="HG249" s="380"/>
      <c r="HH249" s="380"/>
    </row>
    <row r="250" spans="1:216">
      <c r="A250" s="103"/>
      <c r="B250" s="377"/>
      <c r="C250" s="377"/>
      <c r="D250" s="377"/>
      <c r="E250" s="377"/>
      <c r="F250" s="377"/>
      <c r="G250" s="377"/>
      <c r="H250" s="377"/>
      <c r="I250" s="377"/>
      <c r="J250" s="377"/>
      <c r="K250" s="377"/>
      <c r="L250" s="377"/>
      <c r="M250" s="378"/>
      <c r="N250" s="378"/>
      <c r="O250" s="378"/>
      <c r="P250" s="378"/>
      <c r="Q250" s="378"/>
      <c r="R250" s="378"/>
      <c r="S250" s="378"/>
      <c r="T250" s="378"/>
      <c r="U250" s="378"/>
      <c r="V250" s="378"/>
      <c r="W250" s="378"/>
      <c r="X250" s="378"/>
      <c r="Y250" s="380"/>
      <c r="Z250" s="409"/>
      <c r="AA250" s="380"/>
      <c r="AB250" s="380"/>
      <c r="AC250" s="380"/>
      <c r="AD250" s="380"/>
      <c r="AE250" s="380"/>
      <c r="AF250" s="380"/>
      <c r="AG250" s="380"/>
      <c r="AH250" s="380"/>
      <c r="AI250" s="380"/>
      <c r="AJ250" s="380"/>
      <c r="AR250" s="380"/>
      <c r="AS250" s="380"/>
      <c r="AT250" s="380"/>
      <c r="AU250" s="380"/>
      <c r="AV250" s="380"/>
      <c r="AW250" s="380"/>
      <c r="AX250" s="380"/>
      <c r="AY250" s="380"/>
      <c r="AZ250" s="380"/>
      <c r="BA250" s="380"/>
      <c r="BB250" s="380"/>
      <c r="BC250" s="380"/>
      <c r="BD250" s="380"/>
      <c r="BE250" s="380"/>
      <c r="BF250" s="380"/>
      <c r="BG250" s="380"/>
      <c r="BH250" s="380"/>
      <c r="BI250" s="380"/>
      <c r="BJ250" s="377"/>
      <c r="CE250" s="380"/>
      <c r="CF250" s="380"/>
      <c r="CG250" s="380"/>
      <c r="EZ250" s="380"/>
      <c r="FA250" s="380"/>
      <c r="FB250" s="380"/>
      <c r="FC250" s="380"/>
      <c r="FD250" s="380"/>
      <c r="FE250" s="380"/>
      <c r="FF250" s="380"/>
      <c r="FG250" s="380"/>
      <c r="FH250" s="380"/>
      <c r="FI250" s="380"/>
      <c r="FJ250" s="380"/>
      <c r="FK250" s="380"/>
      <c r="FL250" s="380"/>
      <c r="FM250" s="380"/>
      <c r="FN250" s="380"/>
      <c r="FO250" s="380"/>
      <c r="FP250" s="380"/>
      <c r="FQ250" s="380"/>
      <c r="FR250" s="380"/>
      <c r="FS250" s="380"/>
      <c r="FT250" s="380"/>
      <c r="FU250" s="380"/>
      <c r="FV250" s="380"/>
      <c r="FW250" s="380"/>
      <c r="FX250" s="380"/>
      <c r="FY250" s="380"/>
      <c r="FZ250" s="380"/>
      <c r="GA250" s="380"/>
      <c r="GB250" s="380"/>
      <c r="GC250" s="380"/>
      <c r="GD250" s="380"/>
      <c r="GE250" s="380"/>
      <c r="GF250" s="380"/>
      <c r="GG250" s="380"/>
      <c r="GH250" s="380"/>
      <c r="GI250" s="380"/>
      <c r="GJ250" s="380"/>
      <c r="GK250" s="380"/>
      <c r="GL250" s="380"/>
      <c r="GM250" s="380"/>
      <c r="GN250" s="380"/>
      <c r="GO250" s="380"/>
      <c r="GP250" s="380"/>
      <c r="GQ250" s="380"/>
      <c r="GR250" s="380"/>
      <c r="GS250" s="380"/>
      <c r="GT250" s="380"/>
      <c r="GU250" s="380"/>
      <c r="GV250" s="380"/>
      <c r="GW250" s="380"/>
      <c r="GX250" s="380"/>
      <c r="GY250" s="380"/>
      <c r="GZ250" s="380"/>
      <c r="HA250" s="380"/>
      <c r="HB250" s="380"/>
      <c r="HC250" s="380"/>
      <c r="HD250" s="380"/>
      <c r="HE250" s="380"/>
      <c r="HF250" s="380"/>
      <c r="HG250" s="380"/>
      <c r="HH250" s="380"/>
    </row>
    <row r="251" spans="1:216">
      <c r="A251" s="103"/>
      <c r="B251" s="377"/>
      <c r="C251" s="377"/>
      <c r="D251" s="377"/>
      <c r="E251" s="377"/>
      <c r="F251" s="377"/>
      <c r="G251" s="377"/>
      <c r="H251" s="377"/>
      <c r="I251" s="377"/>
      <c r="J251" s="377"/>
      <c r="K251" s="377"/>
      <c r="L251" s="377"/>
      <c r="M251" s="378"/>
      <c r="N251" s="378"/>
      <c r="O251" s="378"/>
      <c r="P251" s="378"/>
      <c r="Q251" s="378"/>
      <c r="R251" s="378"/>
      <c r="S251" s="378"/>
      <c r="T251" s="378"/>
      <c r="U251" s="378"/>
      <c r="V251" s="378"/>
      <c r="W251" s="378"/>
      <c r="X251" s="378"/>
      <c r="Y251" s="380"/>
      <c r="Z251" s="409"/>
      <c r="AA251" s="380"/>
      <c r="AB251" s="380"/>
      <c r="AC251" s="380"/>
      <c r="AD251" s="380"/>
      <c r="AE251" s="380"/>
      <c r="AF251" s="380"/>
      <c r="AG251" s="380"/>
      <c r="AH251" s="380"/>
      <c r="AI251" s="380"/>
      <c r="AJ251" s="380"/>
      <c r="AR251" s="380"/>
      <c r="AS251" s="380"/>
      <c r="AT251" s="380"/>
      <c r="AU251" s="380"/>
      <c r="AV251" s="380"/>
      <c r="AW251" s="380"/>
      <c r="AX251" s="380"/>
      <c r="AY251" s="380"/>
      <c r="AZ251" s="380"/>
      <c r="BA251" s="380"/>
      <c r="BB251" s="380"/>
      <c r="BC251" s="380"/>
      <c r="BD251" s="380"/>
      <c r="BE251" s="380"/>
      <c r="BF251" s="380"/>
      <c r="BG251" s="380"/>
      <c r="BH251" s="380"/>
      <c r="BI251" s="380"/>
      <c r="BJ251" s="377"/>
      <c r="CE251" s="380"/>
      <c r="CF251" s="380"/>
      <c r="CG251" s="380"/>
      <c r="EZ251" s="380"/>
      <c r="FA251" s="380"/>
      <c r="FB251" s="380"/>
      <c r="FC251" s="380"/>
      <c r="FD251" s="380"/>
      <c r="FE251" s="380"/>
      <c r="FF251" s="380"/>
      <c r="FG251" s="380"/>
      <c r="FH251" s="380"/>
      <c r="FI251" s="380"/>
      <c r="FJ251" s="380"/>
      <c r="FK251" s="380"/>
      <c r="FL251" s="380"/>
      <c r="FM251" s="380"/>
      <c r="FN251" s="380"/>
      <c r="FO251" s="380"/>
      <c r="FP251" s="380"/>
      <c r="FQ251" s="380"/>
      <c r="FR251" s="380"/>
      <c r="FS251" s="380"/>
      <c r="FT251" s="380"/>
      <c r="FU251" s="380"/>
      <c r="FV251" s="380"/>
      <c r="FW251" s="380"/>
      <c r="FX251" s="380"/>
      <c r="FY251" s="380"/>
      <c r="FZ251" s="380"/>
      <c r="GA251" s="380"/>
      <c r="GB251" s="380"/>
      <c r="GC251" s="380"/>
      <c r="GD251" s="380"/>
      <c r="GE251" s="380"/>
      <c r="GF251" s="380"/>
      <c r="GG251" s="380"/>
      <c r="GH251" s="380"/>
      <c r="GI251" s="380"/>
      <c r="GJ251" s="380"/>
      <c r="GK251" s="380"/>
      <c r="GL251" s="380"/>
      <c r="GM251" s="380"/>
      <c r="GN251" s="380"/>
      <c r="GO251" s="380"/>
      <c r="GP251" s="380"/>
      <c r="GQ251" s="380"/>
      <c r="GR251" s="380"/>
      <c r="GS251" s="380"/>
      <c r="GT251" s="380"/>
      <c r="GU251" s="380"/>
      <c r="GV251" s="380"/>
      <c r="GW251" s="380"/>
      <c r="GX251" s="380"/>
      <c r="GY251" s="380"/>
      <c r="GZ251" s="380"/>
      <c r="HA251" s="380"/>
      <c r="HB251" s="380"/>
      <c r="HC251" s="380"/>
      <c r="HD251" s="380"/>
      <c r="HE251" s="380"/>
      <c r="HF251" s="380"/>
      <c r="HG251" s="380"/>
      <c r="HH251" s="380"/>
    </row>
    <row r="252" spans="1:216">
      <c r="A252" s="103"/>
      <c r="B252" s="377"/>
      <c r="C252" s="377"/>
      <c r="D252" s="377"/>
      <c r="E252" s="377"/>
      <c r="F252" s="377"/>
      <c r="G252" s="377"/>
      <c r="H252" s="377"/>
      <c r="I252" s="377"/>
      <c r="J252" s="377"/>
      <c r="K252" s="377"/>
      <c r="L252" s="377"/>
      <c r="M252" s="378"/>
      <c r="N252" s="378"/>
      <c r="O252" s="378"/>
      <c r="P252" s="378"/>
      <c r="Q252" s="378"/>
      <c r="R252" s="378"/>
      <c r="S252" s="378"/>
      <c r="T252" s="378"/>
      <c r="U252" s="378"/>
      <c r="V252" s="378"/>
      <c r="W252" s="378"/>
      <c r="X252" s="378"/>
      <c r="Y252" s="380"/>
      <c r="Z252" s="409"/>
      <c r="AA252" s="380"/>
      <c r="AB252" s="380"/>
      <c r="AC252" s="380"/>
      <c r="AD252" s="380"/>
      <c r="AE252" s="380"/>
      <c r="AF252" s="380"/>
      <c r="AG252" s="380"/>
      <c r="AH252" s="380"/>
      <c r="AI252" s="380"/>
      <c r="AJ252" s="380"/>
      <c r="AR252" s="380"/>
      <c r="AS252" s="380"/>
      <c r="AT252" s="380"/>
      <c r="AU252" s="380"/>
      <c r="AV252" s="380"/>
      <c r="AW252" s="380"/>
      <c r="AX252" s="380"/>
      <c r="AY252" s="380"/>
      <c r="AZ252" s="380"/>
      <c r="BA252" s="380"/>
      <c r="BB252" s="380"/>
      <c r="BC252" s="380"/>
      <c r="BD252" s="380"/>
      <c r="BE252" s="380"/>
      <c r="BF252" s="380"/>
      <c r="BG252" s="380"/>
      <c r="BH252" s="380"/>
      <c r="BI252" s="380"/>
      <c r="BJ252" s="377"/>
      <c r="CE252" s="380"/>
      <c r="CF252" s="380"/>
      <c r="CG252" s="380"/>
      <c r="EZ252" s="380"/>
      <c r="FA252" s="380"/>
      <c r="FB252" s="380"/>
      <c r="FC252" s="380"/>
      <c r="FD252" s="380"/>
      <c r="FE252" s="380"/>
      <c r="FF252" s="380"/>
      <c r="FG252" s="380"/>
      <c r="FH252" s="380"/>
      <c r="FI252" s="380"/>
      <c r="FJ252" s="380"/>
      <c r="FK252" s="380"/>
      <c r="FL252" s="380"/>
      <c r="FM252" s="380"/>
      <c r="FN252" s="380"/>
      <c r="FO252" s="380"/>
      <c r="FP252" s="380"/>
      <c r="FQ252" s="380"/>
      <c r="FR252" s="380"/>
      <c r="FS252" s="380"/>
      <c r="FT252" s="380"/>
      <c r="FU252" s="380"/>
      <c r="FV252" s="380"/>
      <c r="FW252" s="380"/>
      <c r="FX252" s="380"/>
      <c r="FY252" s="380"/>
      <c r="FZ252" s="380"/>
      <c r="GA252" s="380"/>
      <c r="GB252" s="380"/>
      <c r="GC252" s="380"/>
      <c r="GD252" s="380"/>
      <c r="GE252" s="380"/>
      <c r="GF252" s="380"/>
      <c r="GG252" s="380"/>
      <c r="GH252" s="380"/>
      <c r="GI252" s="380"/>
      <c r="GJ252" s="380"/>
      <c r="GK252" s="380"/>
      <c r="GL252" s="380"/>
      <c r="GM252" s="380"/>
      <c r="GN252" s="380"/>
      <c r="GO252" s="380"/>
      <c r="GP252" s="380"/>
      <c r="GQ252" s="380"/>
      <c r="GR252" s="380"/>
      <c r="GS252" s="380"/>
      <c r="GT252" s="380"/>
      <c r="GU252" s="380"/>
      <c r="GV252" s="380"/>
      <c r="GW252" s="380"/>
      <c r="GX252" s="380"/>
      <c r="GY252" s="380"/>
      <c r="GZ252" s="380"/>
      <c r="HA252" s="380"/>
      <c r="HB252" s="380"/>
      <c r="HC252" s="380"/>
      <c r="HD252" s="380"/>
      <c r="HE252" s="380"/>
      <c r="HF252" s="380"/>
      <c r="HG252" s="380"/>
      <c r="HH252" s="380"/>
    </row>
    <row r="253" spans="1:216">
      <c r="A253" s="103"/>
      <c r="B253" s="377"/>
      <c r="C253" s="377"/>
      <c r="D253" s="377"/>
      <c r="E253" s="377"/>
      <c r="F253" s="377"/>
      <c r="G253" s="377"/>
      <c r="H253" s="377"/>
      <c r="I253" s="377"/>
      <c r="J253" s="377"/>
      <c r="K253" s="377"/>
      <c r="L253" s="377"/>
      <c r="M253" s="378"/>
      <c r="N253" s="378"/>
      <c r="O253" s="378"/>
      <c r="P253" s="378"/>
      <c r="Q253" s="378"/>
      <c r="R253" s="378"/>
      <c r="S253" s="378"/>
      <c r="T253" s="378"/>
      <c r="U253" s="378"/>
      <c r="V253" s="378"/>
      <c r="W253" s="378"/>
      <c r="X253" s="378"/>
      <c r="Y253" s="380"/>
      <c r="Z253" s="409"/>
      <c r="AA253" s="380"/>
      <c r="AB253" s="380"/>
      <c r="AC253" s="380"/>
      <c r="AD253" s="380"/>
      <c r="AE253" s="380"/>
      <c r="AF253" s="380"/>
      <c r="AG253" s="380"/>
      <c r="AH253" s="380"/>
      <c r="AI253" s="380"/>
      <c r="AJ253" s="380"/>
      <c r="AR253" s="380"/>
      <c r="AS253" s="380"/>
      <c r="AT253" s="380"/>
      <c r="AU253" s="380"/>
      <c r="AV253" s="380"/>
      <c r="AW253" s="380"/>
      <c r="AX253" s="380"/>
      <c r="AY253" s="380"/>
      <c r="AZ253" s="380"/>
      <c r="BA253" s="380"/>
      <c r="BB253" s="380"/>
      <c r="BC253" s="380"/>
      <c r="BD253" s="380"/>
      <c r="BE253" s="380"/>
      <c r="BF253" s="380"/>
      <c r="BG253" s="380"/>
      <c r="BH253" s="380"/>
      <c r="BI253" s="380"/>
      <c r="BJ253" s="377"/>
      <c r="CE253" s="380"/>
      <c r="CF253" s="380"/>
      <c r="CG253" s="380"/>
      <c r="EZ253" s="380"/>
      <c r="FA253" s="380"/>
      <c r="FB253" s="380"/>
      <c r="FC253" s="380"/>
      <c r="FD253" s="380"/>
      <c r="FE253" s="380"/>
      <c r="FF253" s="380"/>
      <c r="FG253" s="380"/>
      <c r="FH253" s="380"/>
      <c r="FI253" s="380"/>
      <c r="FJ253" s="380"/>
      <c r="FK253" s="380"/>
      <c r="FL253" s="380"/>
      <c r="FM253" s="380"/>
      <c r="FN253" s="380"/>
      <c r="FO253" s="380"/>
      <c r="FP253" s="380"/>
      <c r="FQ253" s="380"/>
      <c r="FR253" s="380"/>
      <c r="FS253" s="380"/>
      <c r="FT253" s="380"/>
      <c r="FU253" s="380"/>
      <c r="FV253" s="380"/>
      <c r="FW253" s="380"/>
      <c r="FX253" s="380"/>
      <c r="FY253" s="380"/>
      <c r="FZ253" s="380"/>
      <c r="GA253" s="380"/>
      <c r="GB253" s="380"/>
      <c r="GC253" s="380"/>
      <c r="GD253" s="380"/>
      <c r="GE253" s="380"/>
      <c r="GF253" s="380"/>
      <c r="GG253" s="380"/>
      <c r="GH253" s="380"/>
      <c r="GI253" s="380"/>
      <c r="GJ253" s="380"/>
      <c r="GK253" s="380"/>
      <c r="GL253" s="380"/>
      <c r="GM253" s="380"/>
      <c r="GN253" s="380"/>
      <c r="GO253" s="380"/>
      <c r="GP253" s="380"/>
      <c r="GQ253" s="380"/>
      <c r="GR253" s="380"/>
      <c r="GS253" s="380"/>
      <c r="GT253" s="380"/>
      <c r="GU253" s="380"/>
      <c r="GV253" s="380"/>
      <c r="GW253" s="380"/>
      <c r="GX253" s="380"/>
      <c r="GY253" s="380"/>
      <c r="GZ253" s="380"/>
      <c r="HA253" s="380"/>
      <c r="HB253" s="380"/>
      <c r="HC253" s="380"/>
      <c r="HD253" s="380"/>
      <c r="HE253" s="380"/>
      <c r="HF253" s="380"/>
      <c r="HG253" s="380"/>
      <c r="HH253" s="380"/>
    </row>
    <row r="254" spans="1:216">
      <c r="A254" s="103"/>
      <c r="B254" s="377"/>
      <c r="C254" s="377"/>
      <c r="D254" s="377"/>
      <c r="E254" s="377"/>
      <c r="F254" s="377"/>
      <c r="G254" s="377"/>
      <c r="H254" s="377"/>
      <c r="I254" s="377"/>
      <c r="J254" s="377"/>
      <c r="K254" s="377"/>
      <c r="L254" s="377"/>
      <c r="M254" s="378"/>
      <c r="N254" s="378"/>
      <c r="O254" s="378"/>
      <c r="P254" s="378"/>
      <c r="Q254" s="378"/>
      <c r="R254" s="378"/>
      <c r="S254" s="378"/>
      <c r="T254" s="378"/>
      <c r="U254" s="378"/>
      <c r="V254" s="378"/>
      <c r="W254" s="378"/>
      <c r="X254" s="378"/>
      <c r="Y254" s="380"/>
      <c r="Z254" s="409"/>
      <c r="AA254" s="380"/>
      <c r="AB254" s="380"/>
      <c r="AC254" s="380"/>
      <c r="AD254" s="380"/>
      <c r="AE254" s="380"/>
      <c r="AF254" s="380"/>
      <c r="AG254" s="380"/>
      <c r="AH254" s="380"/>
      <c r="AI254" s="380"/>
      <c r="AJ254" s="380"/>
      <c r="AR254" s="380"/>
      <c r="AS254" s="380"/>
      <c r="AT254" s="380"/>
      <c r="AU254" s="380"/>
      <c r="AV254" s="380"/>
      <c r="AW254" s="380"/>
      <c r="AX254" s="380"/>
      <c r="AY254" s="380"/>
      <c r="AZ254" s="380"/>
      <c r="BA254" s="380"/>
      <c r="BB254" s="380"/>
      <c r="BC254" s="380"/>
      <c r="BD254" s="380"/>
      <c r="BE254" s="380"/>
      <c r="BF254" s="380"/>
      <c r="BG254" s="380"/>
      <c r="BH254" s="380"/>
      <c r="BI254" s="380"/>
      <c r="BJ254" s="377"/>
      <c r="CE254" s="380"/>
      <c r="CF254" s="380"/>
      <c r="CG254" s="380"/>
      <c r="EZ254" s="380"/>
      <c r="FA254" s="380"/>
      <c r="FB254" s="380"/>
      <c r="FC254" s="380"/>
      <c r="FD254" s="380"/>
      <c r="FE254" s="380"/>
      <c r="FF254" s="380"/>
      <c r="FG254" s="380"/>
      <c r="FH254" s="380"/>
      <c r="FI254" s="380"/>
      <c r="FJ254" s="380"/>
      <c r="FK254" s="380"/>
      <c r="FL254" s="380"/>
      <c r="FM254" s="380"/>
      <c r="FN254" s="380"/>
      <c r="FO254" s="380"/>
      <c r="FP254" s="380"/>
      <c r="FQ254" s="380"/>
      <c r="FR254" s="380"/>
      <c r="FS254" s="380"/>
      <c r="FT254" s="380"/>
      <c r="FU254" s="380"/>
      <c r="FV254" s="380"/>
      <c r="FW254" s="380"/>
      <c r="FX254" s="380"/>
      <c r="FY254" s="380"/>
      <c r="FZ254" s="380"/>
      <c r="GA254" s="380"/>
      <c r="GB254" s="380"/>
      <c r="GC254" s="380"/>
      <c r="GD254" s="380"/>
      <c r="GE254" s="380"/>
      <c r="GF254" s="380"/>
      <c r="GG254" s="380"/>
      <c r="GH254" s="380"/>
      <c r="GI254" s="380"/>
      <c r="GJ254" s="380"/>
      <c r="GK254" s="380"/>
      <c r="GL254" s="380"/>
      <c r="GM254" s="380"/>
      <c r="GN254" s="380"/>
      <c r="GO254" s="380"/>
      <c r="GP254" s="380"/>
      <c r="GQ254" s="380"/>
      <c r="GR254" s="380"/>
      <c r="GS254" s="380"/>
      <c r="GT254" s="380"/>
      <c r="GU254" s="380"/>
      <c r="GV254" s="380"/>
      <c r="GW254" s="380"/>
      <c r="GX254" s="380"/>
      <c r="GY254" s="380"/>
      <c r="GZ254" s="380"/>
      <c r="HA254" s="380"/>
      <c r="HB254" s="380"/>
      <c r="HC254" s="380"/>
      <c r="HD254" s="380"/>
      <c r="HE254" s="380"/>
      <c r="HF254" s="380"/>
      <c r="HG254" s="380"/>
      <c r="HH254" s="380"/>
    </row>
    <row r="255" spans="1:216">
      <c r="A255" s="103"/>
      <c r="B255" s="377"/>
      <c r="C255" s="377"/>
      <c r="D255" s="377"/>
      <c r="E255" s="377"/>
      <c r="F255" s="377"/>
      <c r="G255" s="377"/>
      <c r="H255" s="377"/>
      <c r="I255" s="377"/>
      <c r="J255" s="377"/>
      <c r="K255" s="377"/>
      <c r="L255" s="377"/>
      <c r="M255" s="378"/>
      <c r="N255" s="378"/>
      <c r="O255" s="378"/>
      <c r="P255" s="378"/>
      <c r="Q255" s="378"/>
      <c r="R255" s="378"/>
      <c r="S255" s="378"/>
      <c r="T255" s="378"/>
      <c r="U255" s="378"/>
      <c r="V255" s="378"/>
      <c r="W255" s="378"/>
      <c r="X255" s="378"/>
      <c r="Y255" s="380"/>
      <c r="Z255" s="409"/>
      <c r="AA255" s="380"/>
      <c r="AB255" s="380"/>
      <c r="AC255" s="380"/>
      <c r="AD255" s="380"/>
      <c r="AE255" s="380"/>
      <c r="AF255" s="380"/>
      <c r="AG255" s="380"/>
      <c r="AH255" s="380"/>
      <c r="AI255" s="380"/>
      <c r="AJ255" s="380"/>
      <c r="AR255" s="380"/>
      <c r="AS255" s="380"/>
      <c r="AT255" s="380"/>
      <c r="AU255" s="380"/>
      <c r="AV255" s="380"/>
      <c r="AW255" s="380"/>
      <c r="AX255" s="380"/>
      <c r="AY255" s="380"/>
      <c r="AZ255" s="380"/>
      <c r="BA255" s="380"/>
      <c r="BB255" s="380"/>
      <c r="BC255" s="380"/>
      <c r="BD255" s="380"/>
      <c r="BE255" s="380"/>
      <c r="BF255" s="380"/>
      <c r="BG255" s="380"/>
      <c r="BH255" s="380"/>
      <c r="BI255" s="380"/>
      <c r="BJ255" s="377"/>
      <c r="CE255" s="380"/>
      <c r="CF255" s="380"/>
      <c r="CG255" s="380"/>
      <c r="EZ255" s="380"/>
      <c r="FA255" s="380"/>
      <c r="FB255" s="380"/>
      <c r="FC255" s="380"/>
      <c r="FD255" s="380"/>
      <c r="FE255" s="380"/>
      <c r="FF255" s="380"/>
      <c r="FG255" s="380"/>
      <c r="FH255" s="380"/>
      <c r="FI255" s="380"/>
      <c r="FJ255" s="380"/>
      <c r="FK255" s="380"/>
      <c r="FL255" s="380"/>
      <c r="FM255" s="380"/>
      <c r="FN255" s="380"/>
      <c r="FO255" s="380"/>
      <c r="FP255" s="380"/>
      <c r="FQ255" s="380"/>
      <c r="FR255" s="380"/>
      <c r="FS255" s="380"/>
      <c r="FT255" s="380"/>
      <c r="FU255" s="380"/>
      <c r="FV255" s="380"/>
      <c r="FW255" s="380"/>
      <c r="FX255" s="380"/>
      <c r="FY255" s="380"/>
      <c r="FZ255" s="380"/>
      <c r="GA255" s="380"/>
      <c r="GB255" s="380"/>
      <c r="GC255" s="380"/>
      <c r="GD255" s="380"/>
      <c r="GE255" s="380"/>
      <c r="GF255" s="380"/>
      <c r="GG255" s="380"/>
      <c r="GH255" s="380"/>
      <c r="GI255" s="380"/>
      <c r="GJ255" s="380"/>
      <c r="GK255" s="380"/>
      <c r="GL255" s="380"/>
      <c r="GM255" s="380"/>
      <c r="GN255" s="380"/>
      <c r="GO255" s="380"/>
      <c r="GP255" s="380"/>
      <c r="GQ255" s="380"/>
      <c r="GR255" s="380"/>
      <c r="GS255" s="380"/>
      <c r="GT255" s="380"/>
      <c r="GU255" s="380"/>
      <c r="GV255" s="380"/>
      <c r="GW255" s="380"/>
      <c r="GX255" s="380"/>
      <c r="GY255" s="380"/>
      <c r="GZ255" s="380"/>
      <c r="HA255" s="380"/>
      <c r="HB255" s="380"/>
      <c r="HC255" s="380"/>
      <c r="HD255" s="380"/>
      <c r="HE255" s="380"/>
      <c r="HF255" s="380"/>
      <c r="HG255" s="380"/>
      <c r="HH255" s="380"/>
    </row>
    <row r="256" spans="1:216">
      <c r="A256" s="103"/>
      <c r="B256" s="377"/>
      <c r="C256" s="377"/>
      <c r="D256" s="377"/>
      <c r="E256" s="377"/>
      <c r="F256" s="377"/>
      <c r="G256" s="377"/>
      <c r="H256" s="377"/>
      <c r="I256" s="377"/>
      <c r="J256" s="377"/>
      <c r="K256" s="377"/>
      <c r="L256" s="377"/>
      <c r="M256" s="378"/>
      <c r="N256" s="378"/>
      <c r="O256" s="378"/>
      <c r="P256" s="378"/>
      <c r="Q256" s="378"/>
      <c r="R256" s="378"/>
      <c r="S256" s="378"/>
      <c r="T256" s="378"/>
      <c r="U256" s="378"/>
      <c r="V256" s="378"/>
      <c r="W256" s="378"/>
      <c r="X256" s="378"/>
      <c r="Y256" s="380"/>
      <c r="Z256" s="409"/>
      <c r="AA256" s="380"/>
      <c r="AB256" s="380"/>
      <c r="AC256" s="380"/>
      <c r="AD256" s="380"/>
      <c r="AE256" s="380"/>
      <c r="AF256" s="380"/>
      <c r="AG256" s="380"/>
      <c r="AH256" s="380"/>
      <c r="AI256" s="380"/>
      <c r="AJ256" s="380"/>
      <c r="AR256" s="380"/>
      <c r="AS256" s="380"/>
      <c r="AT256" s="380"/>
      <c r="AU256" s="380"/>
      <c r="AV256" s="380"/>
      <c r="AW256" s="380"/>
      <c r="AX256" s="380"/>
      <c r="AY256" s="380"/>
      <c r="AZ256" s="380"/>
      <c r="BA256" s="380"/>
      <c r="BB256" s="380"/>
      <c r="BC256" s="380"/>
      <c r="BD256" s="380"/>
      <c r="BE256" s="380"/>
      <c r="BF256" s="380"/>
      <c r="BG256" s="380"/>
      <c r="BH256" s="380"/>
      <c r="BI256" s="380"/>
      <c r="BJ256" s="377"/>
      <c r="CE256" s="380"/>
      <c r="CF256" s="380"/>
      <c r="CG256" s="380"/>
      <c r="EZ256" s="380"/>
      <c r="FA256" s="380"/>
      <c r="FB256" s="380"/>
      <c r="FC256" s="380"/>
      <c r="FD256" s="380"/>
      <c r="FE256" s="380"/>
      <c r="FF256" s="380"/>
      <c r="FG256" s="380"/>
      <c r="FH256" s="380"/>
      <c r="FI256" s="380"/>
      <c r="FJ256" s="380"/>
      <c r="FK256" s="380"/>
      <c r="FL256" s="380"/>
      <c r="FM256" s="380"/>
      <c r="FN256" s="380"/>
      <c r="FO256" s="380"/>
      <c r="FP256" s="380"/>
      <c r="FQ256" s="380"/>
      <c r="FR256" s="380"/>
      <c r="FS256" s="380"/>
      <c r="FT256" s="380"/>
      <c r="FU256" s="380"/>
      <c r="FV256" s="380"/>
      <c r="FW256" s="380"/>
      <c r="FX256" s="380"/>
      <c r="FY256" s="380"/>
      <c r="FZ256" s="380"/>
      <c r="GA256" s="380"/>
      <c r="GB256" s="380"/>
      <c r="GC256" s="380"/>
      <c r="GD256" s="380"/>
      <c r="GE256" s="380"/>
      <c r="GF256" s="380"/>
      <c r="GG256" s="380"/>
      <c r="GH256" s="380"/>
      <c r="GI256" s="380"/>
      <c r="GJ256" s="380"/>
      <c r="GK256" s="380"/>
      <c r="GL256" s="380"/>
      <c r="GM256" s="380"/>
      <c r="GN256" s="380"/>
      <c r="GO256" s="380"/>
      <c r="GP256" s="380"/>
      <c r="GQ256" s="380"/>
      <c r="GR256" s="380"/>
      <c r="GS256" s="380"/>
      <c r="GT256" s="380"/>
      <c r="GU256" s="380"/>
      <c r="GV256" s="380"/>
      <c r="GW256" s="380"/>
      <c r="GX256" s="380"/>
      <c r="GY256" s="380"/>
      <c r="GZ256" s="380"/>
      <c r="HA256" s="380"/>
      <c r="HB256" s="380"/>
      <c r="HC256" s="380"/>
      <c r="HD256" s="380"/>
      <c r="HE256" s="380"/>
      <c r="HF256" s="380"/>
      <c r="HG256" s="380"/>
      <c r="HH256" s="380"/>
    </row>
    <row r="257" spans="1:216">
      <c r="A257" s="103"/>
      <c r="B257" s="377"/>
      <c r="C257" s="377"/>
      <c r="D257" s="377"/>
      <c r="E257" s="377"/>
      <c r="F257" s="377"/>
      <c r="G257" s="377"/>
      <c r="H257" s="377"/>
      <c r="I257" s="377"/>
      <c r="J257" s="377"/>
      <c r="K257" s="377"/>
      <c r="L257" s="377"/>
      <c r="M257" s="378"/>
      <c r="N257" s="378"/>
      <c r="O257" s="378"/>
      <c r="P257" s="378"/>
      <c r="Q257" s="378"/>
      <c r="R257" s="378"/>
      <c r="S257" s="378"/>
      <c r="T257" s="378"/>
      <c r="U257" s="378"/>
      <c r="V257" s="378"/>
      <c r="W257" s="378"/>
      <c r="X257" s="378"/>
      <c r="Y257" s="380"/>
      <c r="Z257" s="409"/>
      <c r="AA257" s="380"/>
      <c r="AB257" s="380"/>
      <c r="AC257" s="380"/>
      <c r="AD257" s="380"/>
      <c r="AE257" s="380"/>
      <c r="AF257" s="380"/>
      <c r="AG257" s="380"/>
      <c r="AH257" s="380"/>
      <c r="AI257" s="380"/>
      <c r="AJ257" s="380"/>
      <c r="AR257" s="380"/>
      <c r="AS257" s="380"/>
      <c r="AT257" s="380"/>
      <c r="AU257" s="380"/>
      <c r="AV257" s="380"/>
      <c r="AW257" s="380"/>
      <c r="AX257" s="380"/>
      <c r="AY257" s="380"/>
      <c r="AZ257" s="380"/>
      <c r="BA257" s="380"/>
      <c r="BB257" s="380"/>
      <c r="BC257" s="380"/>
      <c r="BD257" s="380"/>
      <c r="BE257" s="380"/>
      <c r="BF257" s="380"/>
      <c r="BG257" s="380"/>
      <c r="BH257" s="380"/>
      <c r="BI257" s="380"/>
      <c r="BJ257" s="377"/>
      <c r="CE257" s="380"/>
      <c r="CF257" s="380"/>
      <c r="CG257" s="380"/>
      <c r="EZ257" s="380"/>
      <c r="FA257" s="380"/>
      <c r="FB257" s="380"/>
      <c r="FC257" s="380"/>
      <c r="FD257" s="380"/>
      <c r="FE257" s="380"/>
      <c r="FF257" s="380"/>
      <c r="FG257" s="380"/>
      <c r="FH257" s="380"/>
      <c r="FI257" s="380"/>
      <c r="FJ257" s="380"/>
      <c r="FK257" s="380"/>
      <c r="FL257" s="380"/>
      <c r="FM257" s="380"/>
      <c r="FN257" s="380"/>
      <c r="FO257" s="380"/>
      <c r="FP257" s="380"/>
      <c r="FQ257" s="380"/>
      <c r="FR257" s="380"/>
      <c r="FS257" s="380"/>
      <c r="FT257" s="380"/>
      <c r="FU257" s="380"/>
      <c r="FV257" s="380"/>
      <c r="FW257" s="380"/>
      <c r="FX257" s="380"/>
      <c r="FY257" s="380"/>
      <c r="FZ257" s="380"/>
      <c r="GA257" s="380"/>
      <c r="GB257" s="380"/>
      <c r="GC257" s="380"/>
      <c r="GD257" s="380"/>
      <c r="GE257" s="380"/>
      <c r="GF257" s="380"/>
      <c r="GG257" s="380"/>
      <c r="GH257" s="380"/>
      <c r="GI257" s="380"/>
      <c r="GJ257" s="380"/>
      <c r="GK257" s="380"/>
      <c r="GL257" s="380"/>
      <c r="GM257" s="380"/>
      <c r="GN257" s="380"/>
      <c r="GO257" s="380"/>
      <c r="GP257" s="380"/>
      <c r="GQ257" s="380"/>
      <c r="GR257" s="380"/>
      <c r="GS257" s="380"/>
      <c r="GT257" s="380"/>
      <c r="GU257" s="380"/>
      <c r="GV257" s="380"/>
      <c r="GW257" s="380"/>
      <c r="GX257" s="380"/>
      <c r="GY257" s="380"/>
      <c r="GZ257" s="380"/>
      <c r="HA257" s="380"/>
      <c r="HB257" s="380"/>
      <c r="HC257" s="380"/>
      <c r="HD257" s="380"/>
      <c r="HE257" s="380"/>
      <c r="HF257" s="380"/>
      <c r="HG257" s="380"/>
      <c r="HH257" s="380"/>
    </row>
    <row r="258" spans="1:216">
      <c r="A258" s="103"/>
      <c r="B258" s="377"/>
      <c r="C258" s="377"/>
      <c r="D258" s="377"/>
      <c r="E258" s="377"/>
      <c r="F258" s="377"/>
      <c r="G258" s="377"/>
      <c r="H258" s="377"/>
      <c r="I258" s="377"/>
      <c r="J258" s="377"/>
      <c r="K258" s="377"/>
      <c r="L258" s="377"/>
      <c r="M258" s="378"/>
      <c r="N258" s="378"/>
      <c r="O258" s="378"/>
      <c r="P258" s="378"/>
      <c r="Q258" s="378"/>
      <c r="R258" s="378"/>
      <c r="S258" s="378"/>
      <c r="T258" s="378"/>
      <c r="U258" s="378"/>
      <c r="V258" s="378"/>
      <c r="W258" s="378"/>
      <c r="X258" s="378"/>
      <c r="Y258" s="380"/>
      <c r="Z258" s="409"/>
      <c r="AA258" s="380"/>
      <c r="AB258" s="380"/>
      <c r="AC258" s="380"/>
      <c r="AD258" s="380"/>
      <c r="AE258" s="380"/>
      <c r="AF258" s="380"/>
      <c r="AG258" s="380"/>
      <c r="AH258" s="380"/>
      <c r="AI258" s="380"/>
      <c r="AJ258" s="380"/>
      <c r="AR258" s="380"/>
      <c r="AS258" s="380"/>
      <c r="AT258" s="380"/>
      <c r="AU258" s="380"/>
      <c r="AV258" s="380"/>
      <c r="AW258" s="380"/>
      <c r="AX258" s="380"/>
      <c r="AY258" s="380"/>
      <c r="AZ258" s="380"/>
      <c r="BA258" s="380"/>
      <c r="BB258" s="380"/>
      <c r="BC258" s="380"/>
      <c r="BD258" s="380"/>
      <c r="BE258" s="380"/>
      <c r="BF258" s="380"/>
      <c r="BG258" s="380"/>
      <c r="BH258" s="380"/>
      <c r="BI258" s="380"/>
      <c r="BJ258" s="377"/>
      <c r="CE258" s="380"/>
      <c r="CF258" s="380"/>
      <c r="CG258" s="380"/>
      <c r="EZ258" s="380"/>
      <c r="FA258" s="380"/>
      <c r="FB258" s="380"/>
      <c r="FC258" s="380"/>
      <c r="FD258" s="380"/>
      <c r="FE258" s="380"/>
      <c r="FF258" s="380"/>
      <c r="FG258" s="380"/>
      <c r="FH258" s="380"/>
      <c r="FI258" s="380"/>
      <c r="FJ258" s="380"/>
      <c r="FK258" s="380"/>
      <c r="FL258" s="380"/>
      <c r="FM258" s="380"/>
      <c r="FN258" s="380"/>
      <c r="FO258" s="380"/>
      <c r="FP258" s="380"/>
      <c r="FQ258" s="380"/>
      <c r="FR258" s="380"/>
      <c r="FS258" s="380"/>
      <c r="FT258" s="380"/>
      <c r="FU258" s="380"/>
      <c r="FV258" s="380"/>
      <c r="FW258" s="380"/>
      <c r="FX258" s="380"/>
      <c r="FY258" s="380"/>
      <c r="FZ258" s="380"/>
      <c r="GA258" s="380"/>
      <c r="GB258" s="380"/>
      <c r="GC258" s="380"/>
      <c r="GD258" s="380"/>
      <c r="GE258" s="380"/>
      <c r="GF258" s="380"/>
      <c r="GG258" s="380"/>
      <c r="GH258" s="380"/>
      <c r="GI258" s="380"/>
      <c r="GJ258" s="380"/>
      <c r="GK258" s="380"/>
      <c r="GL258" s="380"/>
      <c r="GM258" s="380"/>
      <c r="GN258" s="380"/>
      <c r="GO258" s="380"/>
      <c r="GP258" s="380"/>
      <c r="GQ258" s="380"/>
      <c r="GR258" s="380"/>
      <c r="GS258" s="380"/>
      <c r="GT258" s="380"/>
      <c r="GU258" s="380"/>
      <c r="GV258" s="380"/>
      <c r="GW258" s="380"/>
      <c r="GX258" s="380"/>
      <c r="GY258" s="380"/>
      <c r="GZ258" s="380"/>
      <c r="HA258" s="380"/>
      <c r="HB258" s="380"/>
      <c r="HC258" s="380"/>
      <c r="HD258" s="380"/>
      <c r="HE258" s="380"/>
      <c r="HF258" s="380"/>
      <c r="HG258" s="380"/>
      <c r="HH258" s="380"/>
    </row>
    <row r="259" spans="1:216">
      <c r="A259" s="103"/>
      <c r="B259" s="377"/>
      <c r="C259" s="377"/>
      <c r="D259" s="377"/>
      <c r="E259" s="377"/>
      <c r="F259" s="377"/>
      <c r="G259" s="377"/>
      <c r="H259" s="377"/>
      <c r="I259" s="377"/>
      <c r="J259" s="377"/>
      <c r="K259" s="377"/>
      <c r="L259" s="377"/>
      <c r="M259" s="378"/>
      <c r="N259" s="378"/>
      <c r="O259" s="378"/>
      <c r="P259" s="378"/>
      <c r="Q259" s="378"/>
      <c r="R259" s="378"/>
      <c r="S259" s="378"/>
      <c r="T259" s="378"/>
      <c r="U259" s="378"/>
      <c r="V259" s="378"/>
      <c r="W259" s="378"/>
      <c r="X259" s="378"/>
      <c r="Y259" s="380"/>
      <c r="Z259" s="409"/>
      <c r="AA259" s="380"/>
      <c r="AB259" s="380"/>
      <c r="AC259" s="380"/>
      <c r="AD259" s="380"/>
      <c r="AE259" s="380"/>
      <c r="AF259" s="380"/>
      <c r="AG259" s="380"/>
      <c r="AH259" s="380"/>
      <c r="AI259" s="380"/>
      <c r="AJ259" s="380"/>
      <c r="AR259" s="380"/>
      <c r="AS259" s="380"/>
      <c r="AT259" s="380"/>
      <c r="AU259" s="380"/>
      <c r="AV259" s="380"/>
      <c r="AW259" s="380"/>
      <c r="AX259" s="380"/>
      <c r="AY259" s="380"/>
      <c r="AZ259" s="380"/>
      <c r="BA259" s="380"/>
      <c r="BB259" s="380"/>
      <c r="BC259" s="380"/>
      <c r="BD259" s="380"/>
      <c r="BE259" s="380"/>
      <c r="BF259" s="380"/>
      <c r="BG259" s="380"/>
      <c r="BH259" s="380"/>
      <c r="BI259" s="380"/>
      <c r="BJ259" s="377"/>
      <c r="CE259" s="380"/>
      <c r="CF259" s="380"/>
      <c r="CG259" s="380"/>
      <c r="EZ259" s="380"/>
      <c r="FA259" s="380"/>
      <c r="FB259" s="380"/>
      <c r="FC259" s="380"/>
      <c r="FD259" s="380"/>
      <c r="FE259" s="380"/>
      <c r="FF259" s="380"/>
      <c r="FG259" s="380"/>
      <c r="FH259" s="380"/>
      <c r="FI259" s="380"/>
      <c r="FJ259" s="380"/>
      <c r="FK259" s="380"/>
      <c r="FL259" s="380"/>
      <c r="FM259" s="380"/>
      <c r="FN259" s="380"/>
      <c r="FO259" s="380"/>
      <c r="FP259" s="380"/>
      <c r="FQ259" s="380"/>
      <c r="FR259" s="380"/>
      <c r="FS259" s="380"/>
      <c r="FT259" s="380"/>
      <c r="FU259" s="380"/>
      <c r="FV259" s="380"/>
      <c r="FW259" s="380"/>
      <c r="FX259" s="380"/>
      <c r="FY259" s="380"/>
      <c r="FZ259" s="380"/>
      <c r="GA259" s="380"/>
      <c r="GB259" s="380"/>
      <c r="GC259" s="380"/>
      <c r="GD259" s="380"/>
      <c r="GE259" s="380"/>
      <c r="GF259" s="380"/>
      <c r="GG259" s="380"/>
      <c r="GH259" s="380"/>
      <c r="GI259" s="380"/>
      <c r="GJ259" s="380"/>
      <c r="GK259" s="380"/>
      <c r="GL259" s="380"/>
      <c r="GM259" s="380"/>
      <c r="GN259" s="380"/>
      <c r="GO259" s="380"/>
      <c r="GP259" s="380"/>
      <c r="GQ259" s="380"/>
      <c r="GR259" s="380"/>
      <c r="GS259" s="380"/>
      <c r="GT259" s="380"/>
      <c r="GU259" s="380"/>
      <c r="GV259" s="380"/>
      <c r="GW259" s="380"/>
      <c r="GX259" s="380"/>
      <c r="GY259" s="380"/>
      <c r="GZ259" s="380"/>
      <c r="HA259" s="380"/>
      <c r="HB259" s="380"/>
      <c r="HC259" s="380"/>
      <c r="HD259" s="380"/>
      <c r="HE259" s="380"/>
      <c r="HF259" s="380"/>
      <c r="HG259" s="380"/>
      <c r="HH259" s="380"/>
    </row>
    <row r="260" spans="1:216">
      <c r="A260" s="103"/>
      <c r="B260" s="377"/>
      <c r="C260" s="377"/>
      <c r="D260" s="377"/>
      <c r="E260" s="377"/>
      <c r="F260" s="377"/>
      <c r="G260" s="377"/>
      <c r="H260" s="377"/>
      <c r="I260" s="377"/>
      <c r="J260" s="377"/>
      <c r="K260" s="377"/>
      <c r="L260" s="377"/>
      <c r="M260" s="378"/>
      <c r="N260" s="378"/>
      <c r="O260" s="378"/>
      <c r="P260" s="378"/>
      <c r="Q260" s="378"/>
      <c r="R260" s="378"/>
      <c r="S260" s="378"/>
      <c r="T260" s="378"/>
      <c r="U260" s="378"/>
      <c r="V260" s="378"/>
      <c r="W260" s="378"/>
      <c r="X260" s="378"/>
      <c r="Y260" s="380"/>
      <c r="Z260" s="409"/>
      <c r="AA260" s="380"/>
      <c r="AB260" s="380"/>
      <c r="AC260" s="380"/>
      <c r="AD260" s="380"/>
      <c r="AE260" s="380"/>
      <c r="AF260" s="380"/>
      <c r="AG260" s="380"/>
      <c r="AH260" s="380"/>
      <c r="AI260" s="380"/>
      <c r="AJ260" s="380"/>
      <c r="AR260" s="380"/>
      <c r="AS260" s="380"/>
      <c r="AT260" s="380"/>
      <c r="AU260" s="380"/>
      <c r="AV260" s="380"/>
      <c r="AW260" s="380"/>
      <c r="AX260" s="380"/>
      <c r="AY260" s="380"/>
      <c r="AZ260" s="380"/>
      <c r="BA260" s="380"/>
      <c r="BB260" s="380"/>
      <c r="BC260" s="380"/>
      <c r="BD260" s="380"/>
      <c r="BE260" s="380"/>
      <c r="BF260" s="380"/>
      <c r="BG260" s="380"/>
      <c r="BH260" s="380"/>
      <c r="BI260" s="380"/>
      <c r="BJ260" s="377"/>
      <c r="CE260" s="380"/>
      <c r="CF260" s="380"/>
      <c r="CG260" s="380"/>
      <c r="EZ260" s="380"/>
      <c r="FA260" s="380"/>
      <c r="FB260" s="380"/>
      <c r="FC260" s="380"/>
      <c r="FD260" s="380"/>
      <c r="FE260" s="380"/>
      <c r="FF260" s="380"/>
      <c r="FG260" s="380"/>
      <c r="FH260" s="380"/>
      <c r="FI260" s="380"/>
      <c r="FJ260" s="380"/>
      <c r="FK260" s="380"/>
      <c r="FL260" s="380"/>
      <c r="FM260" s="380"/>
      <c r="FN260" s="380"/>
      <c r="FO260" s="380"/>
      <c r="FP260" s="380"/>
      <c r="FQ260" s="380"/>
      <c r="FR260" s="380"/>
      <c r="FS260" s="380"/>
      <c r="FT260" s="380"/>
      <c r="FU260" s="380"/>
      <c r="FV260" s="380"/>
      <c r="FW260" s="380"/>
      <c r="FX260" s="380"/>
      <c r="FY260" s="380"/>
      <c r="FZ260" s="380"/>
      <c r="GA260" s="380"/>
      <c r="GB260" s="380"/>
      <c r="GC260" s="380"/>
      <c r="GD260" s="380"/>
      <c r="GE260" s="380"/>
      <c r="GF260" s="380"/>
      <c r="GG260" s="380"/>
      <c r="GH260" s="380"/>
      <c r="GI260" s="380"/>
      <c r="GJ260" s="380"/>
      <c r="GK260" s="380"/>
      <c r="GL260" s="380"/>
      <c r="GM260" s="380"/>
      <c r="GN260" s="380"/>
      <c r="GO260" s="380"/>
      <c r="GP260" s="380"/>
      <c r="GQ260" s="380"/>
      <c r="GR260" s="380"/>
      <c r="GS260" s="380"/>
      <c r="GT260" s="380"/>
      <c r="GU260" s="380"/>
      <c r="GV260" s="380"/>
      <c r="GW260" s="380"/>
      <c r="GX260" s="380"/>
      <c r="GY260" s="380"/>
      <c r="GZ260" s="380"/>
      <c r="HA260" s="380"/>
      <c r="HB260" s="380"/>
      <c r="HC260" s="380"/>
      <c r="HD260" s="380"/>
      <c r="HE260" s="380"/>
      <c r="HF260" s="380"/>
      <c r="HG260" s="380"/>
      <c r="HH260" s="380"/>
    </row>
    <row r="261" spans="1:216">
      <c r="A261" s="103"/>
      <c r="B261" s="377"/>
      <c r="C261" s="377"/>
      <c r="D261" s="377"/>
      <c r="E261" s="377"/>
      <c r="F261" s="377"/>
      <c r="G261" s="377"/>
      <c r="H261" s="377"/>
      <c r="I261" s="377"/>
      <c r="J261" s="377"/>
      <c r="K261" s="377"/>
      <c r="L261" s="377"/>
      <c r="M261" s="378"/>
      <c r="N261" s="378"/>
      <c r="O261" s="378"/>
      <c r="P261" s="378"/>
      <c r="Q261" s="378"/>
      <c r="R261" s="378"/>
      <c r="S261" s="378"/>
      <c r="T261" s="378"/>
      <c r="U261" s="378"/>
      <c r="V261" s="378"/>
      <c r="W261" s="378"/>
      <c r="X261" s="378"/>
      <c r="Y261" s="380"/>
      <c r="Z261" s="409"/>
      <c r="AA261" s="380"/>
      <c r="AB261" s="380"/>
      <c r="AC261" s="380"/>
      <c r="AD261" s="380"/>
      <c r="AE261" s="380"/>
      <c r="AF261" s="380"/>
      <c r="AG261" s="380"/>
      <c r="AH261" s="380"/>
      <c r="AI261" s="380"/>
      <c r="AJ261" s="380"/>
      <c r="AR261" s="380"/>
      <c r="AS261" s="380"/>
      <c r="AT261" s="380"/>
      <c r="AU261" s="380"/>
      <c r="AV261" s="380"/>
      <c r="AW261" s="380"/>
      <c r="AX261" s="380"/>
      <c r="AY261" s="380"/>
      <c r="AZ261" s="380"/>
      <c r="BA261" s="380"/>
      <c r="BB261" s="380"/>
      <c r="BC261" s="380"/>
      <c r="BD261" s="380"/>
      <c r="BE261" s="380"/>
      <c r="BF261" s="380"/>
      <c r="BG261" s="380"/>
      <c r="BH261" s="380"/>
      <c r="BI261" s="380"/>
      <c r="BJ261" s="377"/>
      <c r="CE261" s="380"/>
      <c r="CF261" s="380"/>
      <c r="CG261" s="380"/>
      <c r="EZ261" s="380"/>
      <c r="FA261" s="380"/>
      <c r="FB261" s="380"/>
      <c r="FC261" s="380"/>
      <c r="FD261" s="380"/>
      <c r="FE261" s="380"/>
      <c r="FF261" s="380"/>
      <c r="FG261" s="380"/>
      <c r="FH261" s="380"/>
      <c r="FI261" s="380"/>
      <c r="FJ261" s="380"/>
      <c r="FK261" s="380"/>
      <c r="FL261" s="380"/>
      <c r="FM261" s="380"/>
      <c r="FN261" s="380"/>
      <c r="FO261" s="380"/>
      <c r="FP261" s="380"/>
      <c r="FQ261" s="380"/>
      <c r="FR261" s="380"/>
      <c r="FS261" s="380"/>
      <c r="FT261" s="380"/>
      <c r="FU261" s="380"/>
      <c r="FV261" s="380"/>
      <c r="FW261" s="380"/>
      <c r="FX261" s="380"/>
      <c r="FY261" s="380"/>
      <c r="FZ261" s="380"/>
      <c r="GA261" s="380"/>
      <c r="GB261" s="380"/>
      <c r="GC261" s="380"/>
      <c r="GD261" s="380"/>
      <c r="GE261" s="380"/>
      <c r="GF261" s="380"/>
      <c r="GG261" s="380"/>
      <c r="GH261" s="380"/>
      <c r="GI261" s="380"/>
      <c r="GJ261" s="380"/>
      <c r="GK261" s="380"/>
      <c r="GL261" s="380"/>
      <c r="GM261" s="380"/>
      <c r="GN261" s="380"/>
      <c r="GO261" s="380"/>
      <c r="GP261" s="380"/>
      <c r="GQ261" s="380"/>
      <c r="GR261" s="380"/>
      <c r="GS261" s="380"/>
      <c r="GT261" s="380"/>
      <c r="GU261" s="380"/>
      <c r="GV261" s="380"/>
      <c r="GW261" s="380"/>
      <c r="GX261" s="380"/>
      <c r="GY261" s="380"/>
      <c r="GZ261" s="380"/>
      <c r="HA261" s="380"/>
      <c r="HB261" s="380"/>
      <c r="HC261" s="380"/>
      <c r="HD261" s="380"/>
      <c r="HE261" s="380"/>
      <c r="HF261" s="380"/>
      <c r="HG261" s="380"/>
      <c r="HH261" s="380"/>
    </row>
    <row r="262" spans="1:216">
      <c r="A262" s="103"/>
      <c r="B262" s="377"/>
      <c r="C262" s="377"/>
      <c r="D262" s="377"/>
      <c r="E262" s="377"/>
      <c r="F262" s="377"/>
      <c r="G262" s="377"/>
      <c r="H262" s="377"/>
      <c r="I262" s="377"/>
      <c r="J262" s="377"/>
      <c r="K262" s="377"/>
      <c r="L262" s="377"/>
      <c r="M262" s="378"/>
      <c r="N262" s="378"/>
      <c r="O262" s="378"/>
      <c r="P262" s="378"/>
      <c r="Q262" s="378"/>
      <c r="R262" s="378"/>
      <c r="S262" s="378"/>
      <c r="T262" s="378"/>
      <c r="U262" s="378"/>
      <c r="V262" s="378"/>
      <c r="W262" s="378"/>
      <c r="X262" s="378"/>
      <c r="Y262" s="380"/>
      <c r="Z262" s="409"/>
      <c r="AA262" s="380"/>
      <c r="AB262" s="380"/>
      <c r="AC262" s="380"/>
      <c r="AD262" s="380"/>
      <c r="AE262" s="380"/>
      <c r="AF262" s="380"/>
      <c r="AG262" s="380"/>
      <c r="AH262" s="380"/>
      <c r="AI262" s="380"/>
      <c r="AJ262" s="380"/>
      <c r="AR262" s="380"/>
      <c r="AS262" s="380"/>
      <c r="AT262" s="380"/>
      <c r="AU262" s="380"/>
      <c r="AV262" s="380"/>
      <c r="AW262" s="380"/>
      <c r="AX262" s="380"/>
      <c r="AY262" s="380"/>
      <c r="AZ262" s="380"/>
      <c r="BA262" s="380"/>
      <c r="BB262" s="380"/>
      <c r="BC262" s="380"/>
      <c r="BD262" s="380"/>
      <c r="BE262" s="380"/>
      <c r="BF262" s="380"/>
      <c r="BG262" s="380"/>
      <c r="BH262" s="380"/>
      <c r="BI262" s="380"/>
      <c r="BJ262" s="377"/>
      <c r="CE262" s="380"/>
      <c r="CF262" s="380"/>
      <c r="CG262" s="380"/>
      <c r="EZ262" s="380"/>
      <c r="FA262" s="380"/>
      <c r="FB262" s="380"/>
      <c r="FC262" s="380"/>
      <c r="FD262" s="380"/>
      <c r="FE262" s="380"/>
      <c r="FF262" s="380"/>
      <c r="FG262" s="380"/>
      <c r="FH262" s="380"/>
      <c r="FI262" s="380"/>
      <c r="FJ262" s="380"/>
      <c r="FK262" s="380"/>
      <c r="FL262" s="380"/>
      <c r="FM262" s="380"/>
      <c r="FN262" s="380"/>
      <c r="FO262" s="380"/>
      <c r="FP262" s="380"/>
      <c r="FQ262" s="380"/>
      <c r="FR262" s="380"/>
      <c r="FS262" s="380"/>
      <c r="FT262" s="380"/>
      <c r="FU262" s="380"/>
      <c r="FV262" s="380"/>
      <c r="FW262" s="380"/>
      <c r="FX262" s="380"/>
      <c r="FY262" s="380"/>
      <c r="FZ262" s="380"/>
      <c r="GA262" s="380"/>
      <c r="GB262" s="380"/>
      <c r="GC262" s="380"/>
      <c r="GD262" s="380"/>
      <c r="GE262" s="380"/>
      <c r="GF262" s="380"/>
      <c r="GG262" s="380"/>
      <c r="GH262" s="380"/>
      <c r="GI262" s="380"/>
      <c r="GJ262" s="380"/>
      <c r="GK262" s="380"/>
      <c r="GL262" s="380"/>
      <c r="GM262" s="380"/>
      <c r="GN262" s="380"/>
      <c r="GO262" s="380"/>
      <c r="GP262" s="380"/>
      <c r="GQ262" s="380"/>
      <c r="GR262" s="380"/>
      <c r="GS262" s="380"/>
      <c r="GT262" s="380"/>
      <c r="GU262" s="380"/>
      <c r="GV262" s="380"/>
      <c r="GW262" s="380"/>
      <c r="GX262" s="380"/>
      <c r="GY262" s="380"/>
      <c r="GZ262" s="380"/>
      <c r="HA262" s="380"/>
      <c r="HB262" s="380"/>
      <c r="HC262" s="380"/>
      <c r="HD262" s="380"/>
      <c r="HE262" s="380"/>
      <c r="HF262" s="380"/>
      <c r="HG262" s="380"/>
      <c r="HH262" s="380"/>
    </row>
    <row r="263" spans="1:216">
      <c r="A263" s="103"/>
      <c r="B263" s="377"/>
      <c r="C263" s="377"/>
      <c r="D263" s="377"/>
      <c r="E263" s="377"/>
      <c r="F263" s="377"/>
      <c r="G263" s="377"/>
      <c r="H263" s="377"/>
      <c r="I263" s="377"/>
      <c r="J263" s="377"/>
      <c r="K263" s="377"/>
      <c r="L263" s="377"/>
      <c r="M263" s="378"/>
      <c r="N263" s="378"/>
      <c r="O263" s="378"/>
      <c r="P263" s="378"/>
      <c r="Q263" s="378"/>
      <c r="R263" s="378"/>
      <c r="S263" s="378"/>
      <c r="T263" s="378"/>
      <c r="U263" s="378"/>
      <c r="V263" s="378"/>
      <c r="W263" s="378"/>
      <c r="X263" s="378"/>
      <c r="Y263" s="380"/>
      <c r="Z263" s="409"/>
      <c r="AA263" s="380"/>
      <c r="AB263" s="380"/>
      <c r="AC263" s="380"/>
      <c r="AD263" s="380"/>
      <c r="AE263" s="380"/>
      <c r="AF263" s="380"/>
      <c r="AG263" s="380"/>
      <c r="AH263" s="380"/>
      <c r="AI263" s="380"/>
      <c r="AJ263" s="380"/>
      <c r="AR263" s="380"/>
      <c r="AS263" s="380"/>
      <c r="AT263" s="380"/>
      <c r="AU263" s="380"/>
      <c r="AV263" s="380"/>
      <c r="AW263" s="380"/>
      <c r="AX263" s="380"/>
      <c r="AY263" s="380"/>
      <c r="AZ263" s="380"/>
      <c r="BA263" s="380"/>
      <c r="BB263" s="380"/>
      <c r="BC263" s="380"/>
      <c r="BD263" s="380"/>
      <c r="BE263" s="380"/>
      <c r="BF263" s="380"/>
      <c r="BG263" s="380"/>
      <c r="BH263" s="380"/>
      <c r="BI263" s="380"/>
      <c r="BJ263" s="377"/>
      <c r="CE263" s="380"/>
      <c r="CF263" s="380"/>
      <c r="CG263" s="380"/>
      <c r="EZ263" s="380"/>
      <c r="FA263" s="380"/>
      <c r="FB263" s="380"/>
      <c r="FC263" s="380"/>
      <c r="FD263" s="380"/>
      <c r="FE263" s="380"/>
      <c r="FF263" s="380"/>
      <c r="FG263" s="380"/>
      <c r="FH263" s="380"/>
      <c r="FI263" s="380"/>
      <c r="FJ263" s="380"/>
      <c r="FK263" s="380"/>
      <c r="FL263" s="380"/>
      <c r="FM263" s="380"/>
      <c r="FN263" s="380"/>
      <c r="FO263" s="380"/>
      <c r="FP263" s="380"/>
      <c r="FQ263" s="380"/>
      <c r="FR263" s="380"/>
      <c r="FS263" s="380"/>
      <c r="FT263" s="380"/>
      <c r="FU263" s="380"/>
      <c r="FV263" s="380"/>
      <c r="FW263" s="380"/>
      <c r="FX263" s="380"/>
      <c r="FY263" s="380"/>
      <c r="FZ263" s="380"/>
      <c r="GA263" s="380"/>
      <c r="GB263" s="380"/>
      <c r="GC263" s="380"/>
      <c r="GD263" s="380"/>
      <c r="GE263" s="380"/>
      <c r="GF263" s="380"/>
      <c r="GG263" s="380"/>
      <c r="GH263" s="380"/>
      <c r="GI263" s="380"/>
      <c r="GJ263" s="380"/>
      <c r="GK263" s="380"/>
      <c r="GL263" s="380"/>
      <c r="GM263" s="380"/>
      <c r="GN263" s="380"/>
      <c r="GO263" s="380"/>
      <c r="GP263" s="380"/>
      <c r="GQ263" s="380"/>
      <c r="GR263" s="380"/>
      <c r="GS263" s="380"/>
      <c r="GT263" s="380"/>
      <c r="GU263" s="380"/>
      <c r="GV263" s="380"/>
      <c r="GW263" s="380"/>
      <c r="GX263" s="380"/>
      <c r="GY263" s="380"/>
      <c r="GZ263" s="380"/>
      <c r="HA263" s="380"/>
      <c r="HB263" s="380"/>
      <c r="HC263" s="380"/>
      <c r="HD263" s="380"/>
      <c r="HE263" s="380"/>
      <c r="HF263" s="380"/>
      <c r="HG263" s="380"/>
      <c r="HH263" s="380"/>
    </row>
    <row r="264" spans="1:216">
      <c r="A264" s="103"/>
      <c r="B264" s="377"/>
      <c r="C264" s="377"/>
      <c r="D264" s="377"/>
      <c r="E264" s="377"/>
      <c r="F264" s="377"/>
      <c r="G264" s="377"/>
      <c r="H264" s="377"/>
      <c r="I264" s="377"/>
      <c r="J264" s="377"/>
      <c r="K264" s="377"/>
      <c r="L264" s="377"/>
      <c r="M264" s="378"/>
      <c r="N264" s="378"/>
      <c r="O264" s="378"/>
      <c r="P264" s="378"/>
      <c r="Q264" s="378"/>
      <c r="R264" s="378"/>
      <c r="S264" s="378"/>
      <c r="T264" s="378"/>
      <c r="U264" s="378"/>
      <c r="V264" s="378"/>
      <c r="W264" s="378"/>
      <c r="X264" s="378"/>
      <c r="Y264" s="380"/>
      <c r="Z264" s="409"/>
      <c r="AA264" s="380"/>
      <c r="AB264" s="380"/>
      <c r="AC264" s="380"/>
      <c r="AD264" s="380"/>
      <c r="AE264" s="380"/>
      <c r="AF264" s="380"/>
      <c r="AG264" s="380"/>
      <c r="AH264" s="380"/>
      <c r="AI264" s="380"/>
      <c r="AJ264" s="380"/>
      <c r="AR264" s="380"/>
      <c r="AS264" s="380"/>
      <c r="AT264" s="380"/>
      <c r="AU264" s="380"/>
      <c r="AV264" s="380"/>
      <c r="AW264" s="380"/>
      <c r="AX264" s="380"/>
      <c r="AY264" s="380"/>
      <c r="AZ264" s="380"/>
      <c r="BA264" s="380"/>
      <c r="BB264" s="380"/>
      <c r="BC264" s="380"/>
      <c r="BD264" s="380"/>
      <c r="BE264" s="380"/>
      <c r="BF264" s="380"/>
      <c r="BG264" s="380"/>
      <c r="BH264" s="380"/>
      <c r="BI264" s="380"/>
      <c r="BJ264" s="377"/>
      <c r="CE264" s="380"/>
      <c r="CF264" s="380"/>
      <c r="CG264" s="380"/>
      <c r="EZ264" s="380"/>
      <c r="FA264" s="380"/>
      <c r="FB264" s="380"/>
      <c r="FC264" s="380"/>
      <c r="FD264" s="380"/>
      <c r="FE264" s="380"/>
      <c r="FF264" s="380"/>
      <c r="FG264" s="380"/>
      <c r="FH264" s="380"/>
      <c r="FI264" s="380"/>
      <c r="FJ264" s="380"/>
      <c r="FK264" s="380"/>
      <c r="FL264" s="380"/>
      <c r="FM264" s="380"/>
      <c r="FN264" s="380"/>
      <c r="FO264" s="380"/>
      <c r="FP264" s="380"/>
      <c r="FQ264" s="380"/>
      <c r="FR264" s="380"/>
      <c r="FS264" s="380"/>
      <c r="FT264" s="380"/>
      <c r="FU264" s="380"/>
      <c r="FV264" s="380"/>
      <c r="FW264" s="380"/>
      <c r="FX264" s="380"/>
      <c r="FY264" s="380"/>
      <c r="FZ264" s="380"/>
      <c r="GA264" s="380"/>
      <c r="GB264" s="380"/>
      <c r="GC264" s="380"/>
      <c r="GD264" s="380"/>
      <c r="GE264" s="380"/>
      <c r="GF264" s="380"/>
      <c r="GG264" s="380"/>
      <c r="GH264" s="380"/>
      <c r="GI264" s="380"/>
      <c r="GJ264" s="380"/>
      <c r="GK264" s="380"/>
      <c r="GL264" s="380"/>
      <c r="GM264" s="380"/>
      <c r="GN264" s="380"/>
      <c r="GO264" s="380"/>
      <c r="GP264" s="380"/>
      <c r="GQ264" s="380"/>
      <c r="GR264" s="380"/>
      <c r="GS264" s="380"/>
      <c r="GT264" s="380"/>
      <c r="GU264" s="380"/>
      <c r="GV264" s="380"/>
      <c r="GW264" s="380"/>
      <c r="GX264" s="380"/>
      <c r="GY264" s="380"/>
      <c r="GZ264" s="380"/>
      <c r="HA264" s="380"/>
      <c r="HB264" s="380"/>
      <c r="HC264" s="380"/>
      <c r="HD264" s="380"/>
      <c r="HE264" s="380"/>
      <c r="HF264" s="380"/>
      <c r="HG264" s="380"/>
      <c r="HH264" s="380"/>
    </row>
    <row r="265" spans="1:216">
      <c r="A265" s="103"/>
      <c r="B265" s="377"/>
      <c r="C265" s="377"/>
      <c r="D265" s="377"/>
      <c r="E265" s="377"/>
      <c r="F265" s="377"/>
      <c r="G265" s="377"/>
      <c r="H265" s="377"/>
      <c r="I265" s="377"/>
      <c r="J265" s="377"/>
      <c r="K265" s="377"/>
      <c r="L265" s="377"/>
      <c r="M265" s="378"/>
      <c r="N265" s="378"/>
      <c r="O265" s="378"/>
      <c r="P265" s="378"/>
      <c r="Q265" s="378"/>
      <c r="R265" s="378"/>
      <c r="S265" s="378"/>
      <c r="T265" s="378"/>
      <c r="U265" s="378"/>
      <c r="V265" s="378"/>
      <c r="W265" s="378"/>
      <c r="X265" s="378"/>
      <c r="Y265" s="380"/>
      <c r="Z265" s="409"/>
      <c r="AA265" s="380"/>
      <c r="AB265" s="380"/>
      <c r="AC265" s="380"/>
      <c r="AD265" s="380"/>
      <c r="AE265" s="380"/>
      <c r="AF265" s="380"/>
      <c r="AG265" s="380"/>
      <c r="AH265" s="380"/>
      <c r="AI265" s="380"/>
      <c r="AJ265" s="380"/>
      <c r="AR265" s="380"/>
      <c r="AS265" s="380"/>
      <c r="AT265" s="380"/>
      <c r="AU265" s="380"/>
      <c r="AV265" s="380"/>
      <c r="AW265" s="380"/>
      <c r="AX265" s="380"/>
      <c r="AY265" s="380"/>
      <c r="AZ265" s="380"/>
      <c r="BA265" s="380"/>
      <c r="BB265" s="380"/>
      <c r="BC265" s="380"/>
      <c r="BD265" s="380"/>
      <c r="BE265" s="380"/>
      <c r="BF265" s="380"/>
      <c r="BG265" s="380"/>
      <c r="BH265" s="380"/>
      <c r="BI265" s="380"/>
      <c r="BJ265" s="377"/>
      <c r="CE265" s="380"/>
      <c r="CF265" s="380"/>
      <c r="CG265" s="380"/>
      <c r="EZ265" s="380"/>
      <c r="FA265" s="380"/>
      <c r="FB265" s="380"/>
      <c r="FC265" s="380"/>
      <c r="FD265" s="380"/>
      <c r="FE265" s="380"/>
      <c r="FF265" s="380"/>
      <c r="FG265" s="380"/>
      <c r="FH265" s="380"/>
      <c r="FI265" s="380"/>
      <c r="FJ265" s="380"/>
      <c r="FK265" s="380"/>
      <c r="FL265" s="380"/>
      <c r="FM265" s="380"/>
      <c r="FN265" s="380"/>
      <c r="FO265" s="380"/>
      <c r="FP265" s="380"/>
      <c r="FQ265" s="380"/>
      <c r="FR265" s="380"/>
      <c r="FS265" s="380"/>
      <c r="FT265" s="380"/>
      <c r="FU265" s="380"/>
      <c r="FV265" s="380"/>
      <c r="FW265" s="380"/>
      <c r="FX265" s="380"/>
      <c r="FY265" s="380"/>
      <c r="FZ265" s="380"/>
      <c r="GA265" s="380"/>
      <c r="GB265" s="380"/>
      <c r="GC265" s="380"/>
      <c r="GD265" s="380"/>
      <c r="GE265" s="380"/>
      <c r="GF265" s="380"/>
      <c r="GG265" s="380"/>
      <c r="GH265" s="380"/>
      <c r="GI265" s="380"/>
      <c r="GJ265" s="380"/>
      <c r="GK265" s="380"/>
      <c r="GL265" s="380"/>
      <c r="GM265" s="380"/>
      <c r="GN265" s="380"/>
      <c r="GO265" s="380"/>
      <c r="GP265" s="380"/>
      <c r="GQ265" s="380"/>
      <c r="GR265" s="380"/>
      <c r="GS265" s="380"/>
      <c r="GT265" s="380"/>
      <c r="GU265" s="380"/>
      <c r="GV265" s="380"/>
      <c r="GW265" s="380"/>
      <c r="GX265" s="380"/>
      <c r="GY265" s="380"/>
      <c r="GZ265" s="380"/>
      <c r="HA265" s="380"/>
      <c r="HB265" s="380"/>
      <c r="HC265" s="380"/>
      <c r="HD265" s="380"/>
      <c r="HE265" s="380"/>
      <c r="HF265" s="380"/>
      <c r="HG265" s="380"/>
      <c r="HH265" s="380"/>
    </row>
    <row r="266" spans="1:216">
      <c r="A266" s="103"/>
      <c r="B266" s="377"/>
      <c r="C266" s="377"/>
      <c r="D266" s="377"/>
      <c r="E266" s="377"/>
      <c r="F266" s="377"/>
      <c r="G266" s="377"/>
      <c r="H266" s="377"/>
      <c r="I266" s="377"/>
      <c r="J266" s="377"/>
      <c r="K266" s="377"/>
      <c r="L266" s="377"/>
      <c r="M266" s="378"/>
      <c r="N266" s="378"/>
      <c r="O266" s="378"/>
      <c r="P266" s="378"/>
      <c r="Q266" s="378"/>
      <c r="R266" s="378"/>
      <c r="S266" s="378"/>
      <c r="T266" s="378"/>
      <c r="U266" s="378"/>
      <c r="V266" s="378"/>
      <c r="W266" s="378"/>
      <c r="X266" s="378"/>
      <c r="Y266" s="380"/>
      <c r="Z266" s="409"/>
      <c r="AA266" s="380"/>
      <c r="AB266" s="380"/>
      <c r="AC266" s="380"/>
      <c r="AD266" s="380"/>
      <c r="AE266" s="380"/>
      <c r="AF266" s="380"/>
      <c r="AG266" s="380"/>
      <c r="AH266" s="380"/>
      <c r="AI266" s="380"/>
      <c r="AJ266" s="380"/>
      <c r="AR266" s="380"/>
      <c r="AS266" s="380"/>
      <c r="AT266" s="380"/>
      <c r="AU266" s="380"/>
      <c r="AV266" s="380"/>
      <c r="AW266" s="380"/>
      <c r="AX266" s="380"/>
      <c r="AY266" s="380"/>
      <c r="AZ266" s="380"/>
      <c r="BA266" s="380"/>
      <c r="BB266" s="380"/>
      <c r="BC266" s="380"/>
      <c r="BD266" s="380"/>
      <c r="BE266" s="380"/>
      <c r="BF266" s="380"/>
      <c r="BG266" s="380"/>
      <c r="BH266" s="380"/>
      <c r="BI266" s="380"/>
      <c r="BJ266" s="377"/>
      <c r="CE266" s="380"/>
      <c r="CF266" s="380"/>
      <c r="CG266" s="380"/>
      <c r="EZ266" s="380"/>
      <c r="FA266" s="380"/>
      <c r="FB266" s="380"/>
      <c r="FC266" s="380"/>
      <c r="FD266" s="380"/>
      <c r="FE266" s="380"/>
      <c r="FF266" s="380"/>
      <c r="FG266" s="380"/>
      <c r="FH266" s="380"/>
      <c r="FI266" s="380"/>
      <c r="FJ266" s="380"/>
      <c r="FK266" s="380"/>
      <c r="FL266" s="380"/>
      <c r="FM266" s="380"/>
      <c r="FN266" s="380"/>
      <c r="FO266" s="380"/>
      <c r="FP266" s="380"/>
      <c r="FQ266" s="380"/>
      <c r="FR266" s="380"/>
      <c r="FS266" s="380"/>
      <c r="FT266" s="380"/>
      <c r="FU266" s="380"/>
      <c r="FV266" s="380"/>
      <c r="FW266" s="380"/>
      <c r="FX266" s="380"/>
      <c r="FY266" s="380"/>
      <c r="FZ266" s="380"/>
      <c r="GA266" s="380"/>
      <c r="GB266" s="380"/>
      <c r="GC266" s="380"/>
      <c r="GD266" s="380"/>
      <c r="GE266" s="380"/>
      <c r="GF266" s="380"/>
      <c r="GG266" s="380"/>
      <c r="GH266" s="380"/>
      <c r="GI266" s="380"/>
      <c r="GJ266" s="380"/>
      <c r="GK266" s="380"/>
      <c r="GL266" s="380"/>
      <c r="GM266" s="380"/>
      <c r="GN266" s="380"/>
      <c r="GO266" s="380"/>
      <c r="GP266" s="380"/>
      <c r="GQ266" s="380"/>
      <c r="GR266" s="380"/>
      <c r="GS266" s="380"/>
      <c r="GT266" s="380"/>
      <c r="GU266" s="380"/>
      <c r="GV266" s="380"/>
      <c r="GW266" s="380"/>
      <c r="GX266" s="380"/>
      <c r="GY266" s="380"/>
      <c r="GZ266" s="380"/>
      <c r="HA266" s="380"/>
      <c r="HB266" s="380"/>
      <c r="HC266" s="380"/>
      <c r="HD266" s="380"/>
      <c r="HE266" s="380"/>
      <c r="HF266" s="380"/>
      <c r="HG266" s="380"/>
      <c r="HH266" s="380"/>
    </row>
    <row r="267" spans="1:216">
      <c r="A267" s="103"/>
      <c r="B267" s="377"/>
      <c r="C267" s="377"/>
      <c r="D267" s="377"/>
      <c r="E267" s="377"/>
      <c r="F267" s="377"/>
      <c r="G267" s="377"/>
      <c r="H267" s="377"/>
      <c r="I267" s="377"/>
      <c r="J267" s="377"/>
      <c r="K267" s="377"/>
      <c r="L267" s="377"/>
      <c r="M267" s="378"/>
      <c r="N267" s="378"/>
      <c r="O267" s="378"/>
      <c r="P267" s="378"/>
      <c r="Q267" s="378"/>
      <c r="R267" s="378"/>
      <c r="S267" s="378"/>
      <c r="T267" s="378"/>
      <c r="U267" s="378"/>
      <c r="V267" s="378"/>
      <c r="W267" s="378"/>
      <c r="X267" s="378"/>
      <c r="Y267" s="380"/>
      <c r="Z267" s="409"/>
      <c r="AA267" s="380"/>
      <c r="AB267" s="380"/>
      <c r="AC267" s="380"/>
      <c r="AD267" s="380"/>
      <c r="AE267" s="380"/>
      <c r="AF267" s="380"/>
      <c r="AG267" s="380"/>
      <c r="AH267" s="380"/>
      <c r="AI267" s="380"/>
      <c r="AJ267" s="380"/>
      <c r="AR267" s="380"/>
      <c r="AS267" s="380"/>
      <c r="AT267" s="380"/>
      <c r="AU267" s="380"/>
      <c r="AV267" s="380"/>
      <c r="AW267" s="380"/>
      <c r="AX267" s="380"/>
      <c r="AY267" s="380"/>
      <c r="AZ267" s="380"/>
      <c r="BA267" s="380"/>
      <c r="BB267" s="380"/>
      <c r="BC267" s="380"/>
      <c r="BD267" s="380"/>
      <c r="BE267" s="380"/>
      <c r="BF267" s="380"/>
      <c r="BG267" s="380"/>
      <c r="BH267" s="380"/>
      <c r="BI267" s="380"/>
      <c r="BJ267" s="377"/>
      <c r="CE267" s="380"/>
      <c r="CF267" s="380"/>
      <c r="CG267" s="380"/>
      <c r="EZ267" s="380"/>
      <c r="FA267" s="380"/>
      <c r="FB267" s="380"/>
      <c r="FC267" s="380"/>
      <c r="FD267" s="380"/>
      <c r="FE267" s="380"/>
      <c r="FF267" s="380"/>
      <c r="FG267" s="380"/>
      <c r="FH267" s="380"/>
      <c r="FI267" s="380"/>
      <c r="FJ267" s="380"/>
      <c r="FK267" s="380"/>
      <c r="FL267" s="380"/>
      <c r="FM267" s="380"/>
      <c r="FN267" s="380"/>
      <c r="FO267" s="380"/>
      <c r="FP267" s="380"/>
      <c r="FQ267" s="380"/>
      <c r="FR267" s="380"/>
      <c r="FS267" s="380"/>
      <c r="FT267" s="380"/>
      <c r="FU267" s="380"/>
      <c r="FV267" s="380"/>
      <c r="FW267" s="380"/>
      <c r="FX267" s="380"/>
      <c r="FY267" s="380"/>
      <c r="FZ267" s="380"/>
      <c r="GA267" s="380"/>
      <c r="GB267" s="380"/>
      <c r="GC267" s="380"/>
      <c r="GD267" s="380"/>
      <c r="GE267" s="380"/>
      <c r="GF267" s="380"/>
      <c r="GG267" s="380"/>
      <c r="GH267" s="380"/>
      <c r="GI267" s="380"/>
      <c r="GJ267" s="380"/>
      <c r="GK267" s="380"/>
      <c r="GL267" s="380"/>
      <c r="GM267" s="380"/>
      <c r="GN267" s="380"/>
      <c r="GO267" s="380"/>
      <c r="GP267" s="380"/>
      <c r="GQ267" s="380"/>
      <c r="GR267" s="380"/>
      <c r="GS267" s="380"/>
      <c r="GT267" s="380"/>
      <c r="GU267" s="380"/>
      <c r="GV267" s="380"/>
      <c r="GW267" s="380"/>
      <c r="GX267" s="380"/>
      <c r="GY267" s="380"/>
      <c r="GZ267" s="380"/>
      <c r="HA267" s="380"/>
      <c r="HB267" s="380"/>
      <c r="HC267" s="380"/>
      <c r="HD267" s="380"/>
      <c r="HE267" s="380"/>
      <c r="HF267" s="380"/>
      <c r="HG267" s="380"/>
      <c r="HH267" s="380"/>
    </row>
    <row r="268" spans="1:216">
      <c r="A268" s="103"/>
      <c r="B268" s="377"/>
      <c r="C268" s="377"/>
      <c r="D268" s="377"/>
      <c r="E268" s="377"/>
      <c r="F268" s="377"/>
      <c r="G268" s="377"/>
      <c r="H268" s="377"/>
      <c r="I268" s="377"/>
      <c r="J268" s="377"/>
      <c r="K268" s="377"/>
      <c r="L268" s="377"/>
      <c r="M268" s="378"/>
      <c r="N268" s="378"/>
      <c r="O268" s="378"/>
      <c r="P268" s="378"/>
      <c r="Q268" s="378"/>
      <c r="R268" s="378"/>
      <c r="S268" s="378"/>
      <c r="T268" s="378"/>
      <c r="U268" s="378"/>
      <c r="V268" s="378"/>
      <c r="W268" s="378"/>
      <c r="X268" s="378"/>
      <c r="Y268" s="380"/>
      <c r="Z268" s="409"/>
      <c r="AA268" s="380"/>
      <c r="AB268" s="380"/>
      <c r="AC268" s="380"/>
      <c r="AD268" s="380"/>
      <c r="AE268" s="380"/>
      <c r="AF268" s="380"/>
      <c r="AG268" s="380"/>
      <c r="AH268" s="380"/>
      <c r="AI268" s="380"/>
      <c r="AJ268" s="380"/>
      <c r="AR268" s="380"/>
      <c r="AS268" s="380"/>
      <c r="AT268" s="380"/>
      <c r="AU268" s="380"/>
      <c r="AV268" s="380"/>
      <c r="AW268" s="380"/>
      <c r="AX268" s="380"/>
      <c r="AY268" s="380"/>
      <c r="AZ268" s="380"/>
      <c r="BA268" s="380"/>
      <c r="BB268" s="380"/>
      <c r="BC268" s="380"/>
      <c r="BD268" s="380"/>
      <c r="BE268" s="380"/>
      <c r="BF268" s="380"/>
      <c r="BG268" s="380"/>
      <c r="BH268" s="380"/>
      <c r="BI268" s="380"/>
      <c r="BJ268" s="377"/>
      <c r="CE268" s="380"/>
      <c r="CF268" s="380"/>
      <c r="CG268" s="380"/>
      <c r="EZ268" s="380"/>
      <c r="FA268" s="380"/>
      <c r="FB268" s="380"/>
      <c r="FC268" s="380"/>
      <c r="FD268" s="380"/>
      <c r="FE268" s="380"/>
      <c r="FF268" s="380"/>
      <c r="FG268" s="380"/>
      <c r="FH268" s="380"/>
      <c r="FI268" s="380"/>
      <c r="FJ268" s="380"/>
      <c r="FK268" s="380"/>
      <c r="FL268" s="380"/>
      <c r="FM268" s="380"/>
      <c r="FN268" s="380"/>
      <c r="FO268" s="380"/>
      <c r="FP268" s="380"/>
      <c r="FQ268" s="380"/>
      <c r="FR268" s="380"/>
      <c r="FS268" s="380"/>
      <c r="FT268" s="380"/>
      <c r="FU268" s="380"/>
      <c r="FV268" s="380"/>
      <c r="FW268" s="380"/>
      <c r="FX268" s="380"/>
      <c r="FY268" s="380"/>
      <c r="FZ268" s="380"/>
      <c r="GA268" s="380"/>
      <c r="GB268" s="380"/>
      <c r="GC268" s="380"/>
      <c r="GD268" s="380"/>
      <c r="GE268" s="380"/>
      <c r="GF268" s="380"/>
      <c r="GG268" s="380"/>
      <c r="GH268" s="380"/>
      <c r="GI268" s="380"/>
      <c r="GJ268" s="380"/>
      <c r="GK268" s="380"/>
      <c r="GL268" s="380"/>
      <c r="GM268" s="380"/>
      <c r="GN268" s="380"/>
      <c r="GO268" s="380"/>
      <c r="GP268" s="380"/>
      <c r="GQ268" s="380"/>
      <c r="GR268" s="380"/>
      <c r="GS268" s="380"/>
      <c r="GT268" s="380"/>
      <c r="GU268" s="380"/>
      <c r="GV268" s="380"/>
      <c r="GW268" s="380"/>
      <c r="GX268" s="380"/>
      <c r="GY268" s="380"/>
      <c r="GZ268" s="380"/>
      <c r="HA268" s="380"/>
      <c r="HB268" s="380"/>
      <c r="HC268" s="380"/>
      <c r="HD268" s="380"/>
      <c r="HE268" s="380"/>
      <c r="HF268" s="380"/>
      <c r="HG268" s="380"/>
      <c r="HH268" s="380"/>
    </row>
    <row r="269" spans="1:216">
      <c r="A269" s="103"/>
      <c r="B269" s="377"/>
      <c r="C269" s="377"/>
      <c r="D269" s="377"/>
      <c r="E269" s="377"/>
      <c r="F269" s="377"/>
      <c r="G269" s="377"/>
      <c r="H269" s="377"/>
      <c r="I269" s="377"/>
      <c r="J269" s="377"/>
      <c r="K269" s="377"/>
      <c r="L269" s="377"/>
      <c r="M269" s="378"/>
      <c r="N269" s="378"/>
      <c r="O269" s="378"/>
      <c r="P269" s="378"/>
      <c r="Q269" s="378"/>
      <c r="R269" s="378"/>
      <c r="S269" s="378"/>
      <c r="T269" s="378"/>
      <c r="U269" s="378"/>
      <c r="V269" s="378"/>
      <c r="W269" s="378"/>
      <c r="X269" s="378"/>
      <c r="Y269" s="380"/>
      <c r="Z269" s="409"/>
      <c r="AA269" s="380"/>
      <c r="AB269" s="380"/>
      <c r="AC269" s="380"/>
      <c r="AD269" s="380"/>
      <c r="AE269" s="380"/>
      <c r="AF269" s="380"/>
      <c r="AG269" s="380"/>
      <c r="AH269" s="380"/>
      <c r="AI269" s="380"/>
      <c r="AJ269" s="380"/>
      <c r="AR269" s="380"/>
      <c r="AS269" s="380"/>
      <c r="AT269" s="380"/>
      <c r="AU269" s="380"/>
      <c r="AV269" s="380"/>
      <c r="AW269" s="380"/>
      <c r="AX269" s="380"/>
      <c r="AY269" s="380"/>
      <c r="AZ269" s="380"/>
      <c r="BA269" s="380"/>
      <c r="BB269" s="380"/>
      <c r="BC269" s="380"/>
      <c r="BD269" s="380"/>
      <c r="BE269" s="380"/>
      <c r="BF269" s="380"/>
      <c r="BG269" s="380"/>
      <c r="BH269" s="380"/>
      <c r="BI269" s="380"/>
      <c r="BJ269" s="377"/>
      <c r="CE269" s="380"/>
      <c r="CF269" s="380"/>
      <c r="CG269" s="380"/>
      <c r="EZ269" s="380"/>
      <c r="FA269" s="380"/>
      <c r="FB269" s="380"/>
      <c r="FC269" s="380"/>
      <c r="FD269" s="380"/>
      <c r="FE269" s="380"/>
      <c r="FF269" s="380"/>
      <c r="FG269" s="380"/>
      <c r="FH269" s="380"/>
      <c r="FI269" s="380"/>
      <c r="FJ269" s="380"/>
      <c r="FK269" s="380"/>
      <c r="FL269" s="380"/>
      <c r="FM269" s="380"/>
      <c r="FN269" s="380"/>
      <c r="FO269" s="380"/>
      <c r="FP269" s="380"/>
      <c r="FQ269" s="380"/>
      <c r="FR269" s="380"/>
      <c r="FS269" s="380"/>
      <c r="FT269" s="380"/>
      <c r="FU269" s="380"/>
      <c r="FV269" s="380"/>
      <c r="FW269" s="380"/>
      <c r="FX269" s="380"/>
      <c r="FY269" s="380"/>
      <c r="FZ269" s="380"/>
      <c r="GA269" s="380"/>
      <c r="GB269" s="380"/>
      <c r="GC269" s="380"/>
      <c r="GD269" s="380"/>
      <c r="GE269" s="380"/>
      <c r="GF269" s="380"/>
      <c r="GG269" s="380"/>
      <c r="GH269" s="380"/>
      <c r="GI269" s="380"/>
      <c r="GJ269" s="380"/>
      <c r="GK269" s="380"/>
      <c r="GL269" s="380"/>
      <c r="GM269" s="380"/>
      <c r="GN269" s="380"/>
      <c r="GO269" s="380"/>
      <c r="GP269" s="380"/>
      <c r="GQ269" s="380"/>
      <c r="GR269" s="380"/>
      <c r="GS269" s="380"/>
      <c r="GT269" s="380"/>
      <c r="GU269" s="380"/>
      <c r="GV269" s="380"/>
      <c r="GW269" s="380"/>
      <c r="GX269" s="380"/>
      <c r="GY269" s="380"/>
      <c r="GZ269" s="380"/>
      <c r="HA269" s="380"/>
      <c r="HB269" s="380"/>
      <c r="HC269" s="380"/>
      <c r="HD269" s="380"/>
      <c r="HE269" s="380"/>
      <c r="HF269" s="380"/>
      <c r="HG269" s="380"/>
      <c r="HH269" s="380"/>
    </row>
    <row r="270" spans="1:216">
      <c r="A270" s="103"/>
      <c r="B270" s="377"/>
      <c r="C270" s="377"/>
      <c r="D270" s="377"/>
      <c r="E270" s="377"/>
      <c r="F270" s="377"/>
      <c r="G270" s="377"/>
      <c r="H270" s="377"/>
      <c r="I270" s="377"/>
      <c r="J270" s="377"/>
      <c r="K270" s="377"/>
      <c r="L270" s="377"/>
      <c r="M270" s="378"/>
      <c r="N270" s="378"/>
      <c r="O270" s="378"/>
      <c r="P270" s="378"/>
      <c r="Q270" s="378"/>
      <c r="R270" s="378"/>
      <c r="S270" s="378"/>
      <c r="T270" s="378"/>
      <c r="U270" s="378"/>
      <c r="V270" s="378"/>
      <c r="W270" s="378"/>
      <c r="X270" s="378"/>
      <c r="Y270" s="380"/>
      <c r="Z270" s="409"/>
      <c r="AA270" s="380"/>
      <c r="AB270" s="380"/>
      <c r="AC270" s="380"/>
      <c r="AD270" s="380"/>
      <c r="AE270" s="380"/>
      <c r="AF270" s="380"/>
      <c r="AG270" s="380"/>
      <c r="AH270" s="380"/>
      <c r="AI270" s="380"/>
      <c r="AJ270" s="380"/>
      <c r="AR270" s="380"/>
      <c r="AS270" s="380"/>
      <c r="AT270" s="380"/>
      <c r="AU270" s="380"/>
      <c r="AV270" s="380"/>
      <c r="AW270" s="380"/>
      <c r="AX270" s="380"/>
      <c r="AY270" s="380"/>
      <c r="AZ270" s="380"/>
      <c r="BA270" s="380"/>
      <c r="BB270" s="380"/>
      <c r="BC270" s="380"/>
      <c r="BD270" s="380"/>
      <c r="BE270" s="380"/>
      <c r="BF270" s="380"/>
      <c r="BG270" s="380"/>
      <c r="BH270" s="380"/>
      <c r="BI270" s="380"/>
      <c r="BJ270" s="377"/>
      <c r="CE270" s="380"/>
      <c r="CF270" s="380"/>
      <c r="CG270" s="380"/>
      <c r="EZ270" s="380"/>
      <c r="FA270" s="380"/>
      <c r="FB270" s="380"/>
      <c r="FC270" s="380"/>
      <c r="FD270" s="380"/>
      <c r="FE270" s="380"/>
      <c r="FF270" s="380"/>
      <c r="FG270" s="380"/>
      <c r="FH270" s="380"/>
      <c r="FI270" s="380"/>
      <c r="FJ270" s="380"/>
      <c r="FK270" s="380"/>
      <c r="FL270" s="380"/>
      <c r="FM270" s="380"/>
      <c r="FN270" s="380"/>
      <c r="FO270" s="380"/>
      <c r="FP270" s="380"/>
      <c r="FQ270" s="380"/>
      <c r="FR270" s="380"/>
      <c r="FS270" s="380"/>
      <c r="FT270" s="380"/>
      <c r="FU270" s="380"/>
      <c r="FV270" s="380"/>
      <c r="FW270" s="380"/>
      <c r="FX270" s="380"/>
      <c r="FY270" s="380"/>
      <c r="FZ270" s="380"/>
      <c r="GA270" s="380"/>
      <c r="GB270" s="380"/>
      <c r="GC270" s="380"/>
      <c r="GD270" s="380"/>
      <c r="GE270" s="380"/>
      <c r="GF270" s="380"/>
      <c r="GG270" s="380"/>
      <c r="GH270" s="380"/>
      <c r="GI270" s="380"/>
      <c r="GJ270" s="380"/>
      <c r="GK270" s="380"/>
      <c r="GL270" s="380"/>
      <c r="GM270" s="380"/>
      <c r="GN270" s="380"/>
      <c r="GO270" s="380"/>
      <c r="GP270" s="380"/>
      <c r="GQ270" s="380"/>
      <c r="GR270" s="380"/>
      <c r="GS270" s="380"/>
      <c r="GT270" s="380"/>
      <c r="GU270" s="380"/>
      <c r="GV270" s="380"/>
      <c r="GW270" s="380"/>
      <c r="GX270" s="380"/>
      <c r="GY270" s="380"/>
      <c r="GZ270" s="380"/>
      <c r="HA270" s="380"/>
      <c r="HB270" s="380"/>
      <c r="HC270" s="380"/>
      <c r="HD270" s="380"/>
      <c r="HE270" s="380"/>
      <c r="HF270" s="380"/>
      <c r="HG270" s="380"/>
      <c r="HH270" s="380"/>
    </row>
    <row r="271" spans="1:216">
      <c r="A271" s="103"/>
      <c r="B271" s="377"/>
      <c r="C271" s="377"/>
      <c r="D271" s="377"/>
      <c r="E271" s="377"/>
      <c r="F271" s="377"/>
      <c r="G271" s="377"/>
      <c r="H271" s="377"/>
      <c r="I271" s="377"/>
      <c r="J271" s="377"/>
      <c r="K271" s="377"/>
      <c r="L271" s="377"/>
      <c r="M271" s="378"/>
      <c r="N271" s="378"/>
      <c r="O271" s="378"/>
      <c r="P271" s="378"/>
      <c r="Q271" s="378"/>
      <c r="R271" s="378"/>
      <c r="S271" s="378"/>
      <c r="T271" s="378"/>
      <c r="U271" s="378"/>
      <c r="V271" s="378"/>
      <c r="W271" s="378"/>
      <c r="X271" s="378"/>
      <c r="Y271" s="380"/>
      <c r="Z271" s="409"/>
      <c r="AA271" s="380"/>
      <c r="AB271" s="380"/>
      <c r="AC271" s="380"/>
      <c r="AD271" s="380"/>
      <c r="AE271" s="380"/>
      <c r="AF271" s="380"/>
      <c r="AG271" s="380"/>
      <c r="AH271" s="380"/>
      <c r="AI271" s="380"/>
      <c r="AJ271" s="380"/>
      <c r="AR271" s="380"/>
      <c r="AS271" s="380"/>
      <c r="AT271" s="380"/>
      <c r="AU271" s="380"/>
      <c r="AV271" s="380"/>
      <c r="AW271" s="380"/>
      <c r="AX271" s="380"/>
      <c r="AY271" s="380"/>
      <c r="AZ271" s="380"/>
      <c r="BA271" s="380"/>
      <c r="BB271" s="380"/>
      <c r="BC271" s="380"/>
      <c r="BD271" s="380"/>
      <c r="BE271" s="380"/>
      <c r="BF271" s="380"/>
      <c r="BG271" s="380"/>
      <c r="BH271" s="380"/>
      <c r="BI271" s="380"/>
      <c r="BJ271" s="377"/>
      <c r="CE271" s="380"/>
      <c r="CF271" s="380"/>
      <c r="CG271" s="380"/>
      <c r="EZ271" s="380"/>
      <c r="FA271" s="380"/>
      <c r="FB271" s="380"/>
      <c r="FC271" s="380"/>
      <c r="FD271" s="380"/>
      <c r="FE271" s="380"/>
      <c r="FF271" s="380"/>
      <c r="FG271" s="380"/>
      <c r="FH271" s="380"/>
      <c r="FI271" s="380"/>
      <c r="FJ271" s="380"/>
      <c r="FK271" s="380"/>
      <c r="FL271" s="380"/>
      <c r="FM271" s="380"/>
      <c r="FN271" s="380"/>
      <c r="FO271" s="380"/>
      <c r="FP271" s="380"/>
      <c r="FQ271" s="380"/>
      <c r="FR271" s="380"/>
      <c r="FS271" s="380"/>
      <c r="FT271" s="380"/>
      <c r="FU271" s="380"/>
      <c r="FV271" s="380"/>
      <c r="FW271" s="380"/>
      <c r="FX271" s="380"/>
      <c r="FY271" s="380"/>
      <c r="FZ271" s="380"/>
      <c r="GA271" s="380"/>
      <c r="GB271" s="380"/>
      <c r="GC271" s="380"/>
      <c r="GD271" s="380"/>
      <c r="GE271" s="380"/>
      <c r="GF271" s="380"/>
      <c r="GG271" s="380"/>
      <c r="GH271" s="380"/>
      <c r="GI271" s="380"/>
      <c r="GJ271" s="380"/>
      <c r="GK271" s="380"/>
      <c r="GL271" s="380"/>
      <c r="GM271" s="380"/>
      <c r="GN271" s="380"/>
      <c r="GO271" s="380"/>
      <c r="GP271" s="380"/>
      <c r="GQ271" s="380"/>
      <c r="GR271" s="380"/>
      <c r="GS271" s="380"/>
      <c r="GT271" s="380"/>
      <c r="GU271" s="380"/>
      <c r="GV271" s="380"/>
      <c r="GW271" s="380"/>
      <c r="GX271" s="380"/>
      <c r="GY271" s="380"/>
      <c r="GZ271" s="380"/>
      <c r="HA271" s="380"/>
      <c r="HB271" s="380"/>
      <c r="HC271" s="380"/>
      <c r="HD271" s="380"/>
      <c r="HE271" s="380"/>
      <c r="HF271" s="380"/>
      <c r="HG271" s="380"/>
      <c r="HH271" s="380"/>
    </row>
    <row r="272" spans="1:216">
      <c r="A272" s="103"/>
      <c r="B272" s="377"/>
      <c r="C272" s="377"/>
      <c r="D272" s="377"/>
      <c r="E272" s="377"/>
      <c r="F272" s="377"/>
      <c r="G272" s="377"/>
      <c r="H272" s="377"/>
      <c r="I272" s="377"/>
      <c r="J272" s="377"/>
      <c r="K272" s="377"/>
      <c r="L272" s="377"/>
      <c r="M272" s="378"/>
      <c r="N272" s="378"/>
      <c r="O272" s="378"/>
      <c r="P272" s="378"/>
      <c r="Q272" s="378"/>
      <c r="R272" s="378"/>
      <c r="S272" s="378"/>
      <c r="T272" s="378"/>
      <c r="U272" s="378"/>
      <c r="V272" s="378"/>
      <c r="W272" s="378"/>
      <c r="X272" s="378"/>
      <c r="Y272" s="380"/>
      <c r="Z272" s="409"/>
      <c r="AA272" s="380"/>
      <c r="AB272" s="380"/>
      <c r="AC272" s="380"/>
      <c r="AD272" s="380"/>
      <c r="AE272" s="380"/>
      <c r="AF272" s="380"/>
      <c r="AG272" s="380"/>
      <c r="AH272" s="380"/>
      <c r="AI272" s="380"/>
      <c r="AJ272" s="380"/>
      <c r="AR272" s="380"/>
      <c r="AS272" s="380"/>
      <c r="AT272" s="380"/>
      <c r="AU272" s="380"/>
      <c r="AV272" s="380"/>
      <c r="AW272" s="380"/>
      <c r="AX272" s="380"/>
      <c r="AY272" s="380"/>
      <c r="AZ272" s="380"/>
      <c r="BA272" s="380"/>
      <c r="BB272" s="380"/>
      <c r="BC272" s="380"/>
      <c r="BD272" s="380"/>
      <c r="BE272" s="380"/>
      <c r="BF272" s="380"/>
      <c r="BG272" s="380"/>
      <c r="BH272" s="380"/>
      <c r="BI272" s="380"/>
      <c r="BJ272" s="377"/>
      <c r="CE272" s="380"/>
      <c r="CF272" s="380"/>
      <c r="CG272" s="380"/>
      <c r="EZ272" s="380"/>
      <c r="FA272" s="380"/>
      <c r="FB272" s="380"/>
      <c r="FC272" s="380"/>
      <c r="FD272" s="380"/>
      <c r="FE272" s="380"/>
      <c r="FF272" s="380"/>
      <c r="FG272" s="380"/>
      <c r="FH272" s="380"/>
      <c r="FI272" s="380"/>
      <c r="FJ272" s="380"/>
      <c r="FK272" s="380"/>
      <c r="FL272" s="380"/>
      <c r="FM272" s="380"/>
      <c r="FN272" s="380"/>
      <c r="FO272" s="380"/>
      <c r="FP272" s="380"/>
      <c r="FQ272" s="380"/>
      <c r="FR272" s="380"/>
      <c r="FS272" s="380"/>
      <c r="FT272" s="380"/>
      <c r="FU272" s="380"/>
      <c r="FV272" s="380"/>
      <c r="FW272" s="380"/>
      <c r="FX272" s="380"/>
      <c r="FY272" s="380"/>
      <c r="FZ272" s="380"/>
      <c r="GA272" s="380"/>
      <c r="GB272" s="380"/>
      <c r="GC272" s="380"/>
      <c r="GD272" s="380"/>
      <c r="GE272" s="380"/>
      <c r="GF272" s="380"/>
      <c r="GG272" s="380"/>
      <c r="GH272" s="380"/>
      <c r="GI272" s="380"/>
      <c r="GJ272" s="380"/>
      <c r="GK272" s="380"/>
      <c r="GL272" s="380"/>
      <c r="GM272" s="380"/>
      <c r="GN272" s="380"/>
      <c r="GO272" s="380"/>
      <c r="GP272" s="380"/>
      <c r="GQ272" s="380"/>
      <c r="GR272" s="380"/>
      <c r="GS272" s="380"/>
      <c r="GT272" s="380"/>
      <c r="GU272" s="380"/>
      <c r="GV272" s="380"/>
      <c r="GW272" s="380"/>
      <c r="GX272" s="380"/>
      <c r="GY272" s="380"/>
      <c r="GZ272" s="380"/>
      <c r="HA272" s="380"/>
      <c r="HB272" s="380"/>
      <c r="HC272" s="380"/>
      <c r="HD272" s="380"/>
      <c r="HE272" s="380"/>
      <c r="HF272" s="380"/>
      <c r="HG272" s="380"/>
      <c r="HH272" s="380"/>
    </row>
    <row r="273" spans="1:216">
      <c r="A273" s="103"/>
      <c r="B273" s="377"/>
      <c r="C273" s="377"/>
      <c r="D273" s="377"/>
      <c r="E273" s="377"/>
      <c r="F273" s="377"/>
      <c r="G273" s="377"/>
      <c r="H273" s="377"/>
      <c r="I273" s="377"/>
      <c r="J273" s="377"/>
      <c r="K273" s="377"/>
      <c r="L273" s="377"/>
      <c r="M273" s="378"/>
      <c r="N273" s="378"/>
      <c r="O273" s="378"/>
      <c r="P273" s="378"/>
      <c r="Q273" s="378"/>
      <c r="R273" s="378"/>
      <c r="S273" s="378"/>
      <c r="T273" s="378"/>
      <c r="U273" s="378"/>
      <c r="V273" s="378"/>
      <c r="W273" s="378"/>
      <c r="X273" s="378"/>
      <c r="Y273" s="380"/>
      <c r="Z273" s="409"/>
      <c r="AA273" s="380"/>
      <c r="AB273" s="380"/>
      <c r="AC273" s="380"/>
      <c r="AD273" s="380"/>
      <c r="AE273" s="380"/>
      <c r="AF273" s="380"/>
      <c r="AG273" s="380"/>
      <c r="AH273" s="380"/>
      <c r="AI273" s="380"/>
      <c r="AJ273" s="380"/>
      <c r="AR273" s="380"/>
      <c r="AS273" s="380"/>
      <c r="AT273" s="380"/>
      <c r="AU273" s="380"/>
      <c r="AV273" s="380"/>
      <c r="AW273" s="380"/>
      <c r="AX273" s="380"/>
      <c r="AY273" s="380"/>
      <c r="AZ273" s="380"/>
      <c r="BA273" s="380"/>
      <c r="BB273" s="380"/>
      <c r="BC273" s="380"/>
      <c r="BD273" s="380"/>
      <c r="BE273" s="380"/>
      <c r="BF273" s="380"/>
      <c r="BG273" s="380"/>
      <c r="BH273" s="380"/>
      <c r="BI273" s="380"/>
      <c r="BJ273" s="377"/>
      <c r="CE273" s="380"/>
      <c r="CF273" s="380"/>
      <c r="CG273" s="380"/>
      <c r="EZ273" s="380"/>
      <c r="FA273" s="380"/>
      <c r="FB273" s="380"/>
      <c r="FC273" s="380"/>
      <c r="FD273" s="380"/>
      <c r="FE273" s="380"/>
      <c r="FF273" s="380"/>
      <c r="FG273" s="380"/>
      <c r="FH273" s="380"/>
      <c r="FI273" s="380"/>
      <c r="FJ273" s="380"/>
      <c r="FK273" s="380"/>
      <c r="FL273" s="380"/>
      <c r="FM273" s="380"/>
      <c r="FN273" s="380"/>
      <c r="FO273" s="380"/>
      <c r="FP273" s="380"/>
      <c r="FQ273" s="380"/>
      <c r="FR273" s="380"/>
      <c r="FS273" s="380"/>
      <c r="FT273" s="380"/>
      <c r="FU273" s="380"/>
      <c r="FV273" s="380"/>
      <c r="FW273" s="380"/>
      <c r="FX273" s="380"/>
      <c r="FY273" s="380"/>
      <c r="FZ273" s="380"/>
      <c r="GA273" s="380"/>
      <c r="GB273" s="380"/>
      <c r="GC273" s="380"/>
      <c r="GD273" s="380"/>
      <c r="GE273" s="380"/>
      <c r="GF273" s="380"/>
      <c r="GG273" s="380"/>
      <c r="GH273" s="380"/>
      <c r="GI273" s="380"/>
      <c r="GJ273" s="380"/>
      <c r="GK273" s="380"/>
      <c r="GL273" s="380"/>
      <c r="GM273" s="380"/>
      <c r="GN273" s="380"/>
      <c r="GO273" s="380"/>
      <c r="GP273" s="380"/>
      <c r="GQ273" s="380"/>
      <c r="GR273" s="380"/>
      <c r="GS273" s="380"/>
      <c r="GT273" s="380"/>
      <c r="GU273" s="380"/>
      <c r="GV273" s="380"/>
      <c r="GW273" s="380"/>
      <c r="GX273" s="380"/>
      <c r="GY273" s="380"/>
      <c r="GZ273" s="380"/>
      <c r="HA273" s="380"/>
      <c r="HB273" s="380"/>
      <c r="HC273" s="380"/>
      <c r="HD273" s="380"/>
      <c r="HE273" s="380"/>
      <c r="HF273" s="380"/>
      <c r="HG273" s="380"/>
      <c r="HH273" s="380"/>
    </row>
    <row r="274" spans="1:216">
      <c r="A274" s="103"/>
      <c r="B274" s="377"/>
      <c r="C274" s="377"/>
      <c r="D274" s="377"/>
      <c r="E274" s="377"/>
      <c r="F274" s="377"/>
      <c r="G274" s="377"/>
      <c r="H274" s="377"/>
      <c r="I274" s="377"/>
      <c r="J274" s="377"/>
      <c r="K274" s="377"/>
      <c r="L274" s="377"/>
      <c r="M274" s="378"/>
      <c r="N274" s="378"/>
      <c r="O274" s="378"/>
      <c r="P274" s="378"/>
      <c r="Q274" s="378"/>
      <c r="R274" s="378"/>
      <c r="S274" s="378"/>
      <c r="T274" s="378"/>
      <c r="U274" s="378"/>
      <c r="V274" s="378"/>
      <c r="W274" s="378"/>
      <c r="X274" s="378"/>
      <c r="Y274" s="380"/>
      <c r="Z274" s="409"/>
      <c r="AA274" s="380"/>
      <c r="AB274" s="380"/>
      <c r="AC274" s="380"/>
      <c r="AD274" s="380"/>
      <c r="AE274" s="380"/>
      <c r="AF274" s="380"/>
      <c r="AG274" s="380"/>
      <c r="AH274" s="380"/>
      <c r="AI274" s="380"/>
      <c r="AJ274" s="380"/>
      <c r="AR274" s="380"/>
      <c r="AS274" s="380"/>
      <c r="AT274" s="380"/>
      <c r="AU274" s="380"/>
      <c r="AV274" s="380"/>
      <c r="AW274" s="380"/>
      <c r="AX274" s="380"/>
      <c r="AY274" s="380"/>
      <c r="AZ274" s="380"/>
      <c r="BA274" s="380"/>
      <c r="BB274" s="380"/>
      <c r="BC274" s="380"/>
      <c r="BD274" s="380"/>
      <c r="BE274" s="380"/>
      <c r="BF274" s="380"/>
      <c r="BG274" s="380"/>
      <c r="BH274" s="380"/>
      <c r="BI274" s="380"/>
      <c r="BJ274" s="377"/>
      <c r="CE274" s="380"/>
      <c r="CF274" s="380"/>
      <c r="CG274" s="380"/>
      <c r="EZ274" s="380"/>
      <c r="FA274" s="380"/>
      <c r="FB274" s="380"/>
      <c r="FC274" s="380"/>
      <c r="FD274" s="380"/>
      <c r="FE274" s="380"/>
      <c r="FF274" s="380"/>
      <c r="FG274" s="380"/>
      <c r="FH274" s="380"/>
      <c r="FI274" s="380"/>
      <c r="FJ274" s="380"/>
      <c r="FK274" s="380"/>
      <c r="FL274" s="380"/>
      <c r="FM274" s="380"/>
      <c r="FN274" s="380"/>
      <c r="FO274" s="380"/>
      <c r="FP274" s="380"/>
      <c r="FQ274" s="380"/>
      <c r="FR274" s="380"/>
      <c r="FS274" s="380"/>
      <c r="FT274" s="380"/>
      <c r="FU274" s="380"/>
      <c r="FV274" s="380"/>
      <c r="FW274" s="380"/>
      <c r="FX274" s="380"/>
      <c r="FY274" s="380"/>
      <c r="FZ274" s="380"/>
      <c r="GA274" s="380"/>
      <c r="GB274" s="380"/>
      <c r="GC274" s="380"/>
      <c r="GD274" s="380"/>
      <c r="GE274" s="380"/>
      <c r="GF274" s="380"/>
      <c r="GG274" s="380"/>
      <c r="GH274" s="380"/>
      <c r="GI274" s="380"/>
      <c r="GJ274" s="380"/>
      <c r="GK274" s="380"/>
      <c r="GL274" s="380"/>
      <c r="GM274" s="380"/>
      <c r="GN274" s="380"/>
      <c r="GO274" s="380"/>
      <c r="GP274" s="380"/>
      <c r="GQ274" s="380"/>
      <c r="GR274" s="380"/>
      <c r="GS274" s="380"/>
      <c r="GT274" s="380"/>
      <c r="GU274" s="380"/>
      <c r="GV274" s="380"/>
      <c r="GW274" s="380"/>
      <c r="GX274" s="380"/>
      <c r="GY274" s="380"/>
      <c r="GZ274" s="380"/>
      <c r="HA274" s="380"/>
      <c r="HB274" s="380"/>
      <c r="HC274" s="380"/>
      <c r="HD274" s="380"/>
      <c r="HE274" s="380"/>
      <c r="HF274" s="380"/>
      <c r="HG274" s="380"/>
      <c r="HH274" s="380"/>
    </row>
    <row r="275" spans="1:216">
      <c r="A275" s="103"/>
      <c r="B275" s="377"/>
      <c r="C275" s="377"/>
      <c r="D275" s="377"/>
      <c r="E275" s="377"/>
      <c r="F275" s="377"/>
      <c r="G275" s="377"/>
      <c r="H275" s="377"/>
      <c r="I275" s="377"/>
      <c r="J275" s="377"/>
      <c r="K275" s="377"/>
      <c r="L275" s="377"/>
      <c r="M275" s="378"/>
      <c r="N275" s="378"/>
      <c r="O275" s="378"/>
      <c r="P275" s="378"/>
      <c r="Q275" s="378"/>
      <c r="R275" s="378"/>
      <c r="S275" s="378"/>
      <c r="T275" s="378"/>
      <c r="U275" s="378"/>
      <c r="V275" s="378"/>
      <c r="W275" s="378"/>
      <c r="X275" s="378"/>
      <c r="Y275" s="380"/>
      <c r="Z275" s="409"/>
      <c r="AA275" s="380"/>
      <c r="AB275" s="380"/>
      <c r="AC275" s="380"/>
      <c r="AD275" s="380"/>
      <c r="AE275" s="380"/>
      <c r="AF275" s="380"/>
      <c r="AG275" s="380"/>
      <c r="AH275" s="380"/>
      <c r="AI275" s="380"/>
      <c r="AJ275" s="380"/>
      <c r="AR275" s="380"/>
      <c r="AS275" s="380"/>
      <c r="AT275" s="380"/>
      <c r="AU275" s="380"/>
      <c r="AV275" s="380"/>
      <c r="AW275" s="380"/>
      <c r="AX275" s="380"/>
      <c r="AY275" s="380"/>
      <c r="AZ275" s="380"/>
      <c r="BA275" s="380"/>
      <c r="BB275" s="380"/>
      <c r="BC275" s="380"/>
      <c r="BD275" s="380"/>
      <c r="BE275" s="380"/>
      <c r="BF275" s="380"/>
      <c r="BG275" s="380"/>
      <c r="BH275" s="380"/>
      <c r="BI275" s="380"/>
      <c r="BJ275" s="377"/>
      <c r="CE275" s="380"/>
      <c r="CF275" s="380"/>
      <c r="CG275" s="380"/>
      <c r="EZ275" s="380"/>
      <c r="FA275" s="380"/>
      <c r="FB275" s="380"/>
      <c r="FC275" s="380"/>
      <c r="FD275" s="380"/>
      <c r="FE275" s="380"/>
      <c r="FF275" s="380"/>
      <c r="FG275" s="380"/>
      <c r="FH275" s="380"/>
      <c r="FI275" s="380"/>
      <c r="FJ275" s="380"/>
      <c r="FK275" s="380"/>
      <c r="FL275" s="380"/>
      <c r="FM275" s="380"/>
      <c r="FN275" s="380"/>
      <c r="FO275" s="380"/>
      <c r="FP275" s="380"/>
      <c r="FQ275" s="380"/>
      <c r="FR275" s="380"/>
      <c r="FS275" s="380"/>
      <c r="FT275" s="380"/>
      <c r="FU275" s="380"/>
      <c r="FV275" s="380"/>
      <c r="FW275" s="380"/>
      <c r="FX275" s="380"/>
      <c r="FY275" s="380"/>
      <c r="FZ275" s="380"/>
      <c r="GA275" s="380"/>
      <c r="GB275" s="380"/>
      <c r="GC275" s="380"/>
      <c r="GD275" s="380"/>
      <c r="GE275" s="380"/>
      <c r="GF275" s="380"/>
      <c r="GG275" s="380"/>
      <c r="GH275" s="380"/>
      <c r="GI275" s="380"/>
      <c r="GJ275" s="380"/>
      <c r="GK275" s="380"/>
      <c r="GL275" s="380"/>
      <c r="GM275" s="380"/>
      <c r="GN275" s="380"/>
      <c r="GO275" s="380"/>
      <c r="GP275" s="380"/>
      <c r="GQ275" s="380"/>
      <c r="GR275" s="380"/>
      <c r="GS275" s="380"/>
      <c r="GT275" s="380"/>
      <c r="GU275" s="380"/>
      <c r="GV275" s="380"/>
      <c r="GW275" s="380"/>
      <c r="GX275" s="380"/>
      <c r="GY275" s="380"/>
      <c r="GZ275" s="380"/>
      <c r="HA275" s="380"/>
      <c r="HB275" s="380"/>
      <c r="HC275" s="380"/>
      <c r="HD275" s="380"/>
      <c r="HE275" s="380"/>
      <c r="HF275" s="380"/>
      <c r="HG275" s="380"/>
      <c r="HH275" s="380"/>
    </row>
    <row r="276" spans="1:216">
      <c r="A276" s="103"/>
      <c r="B276" s="377"/>
      <c r="C276" s="377"/>
      <c r="D276" s="377"/>
      <c r="E276" s="377"/>
      <c r="F276" s="377"/>
      <c r="G276" s="377"/>
      <c r="H276" s="377"/>
      <c r="I276" s="377"/>
      <c r="J276" s="377"/>
      <c r="K276" s="377"/>
      <c r="L276" s="377"/>
      <c r="M276" s="378"/>
      <c r="N276" s="378"/>
      <c r="O276" s="378"/>
      <c r="P276" s="378"/>
      <c r="Q276" s="378"/>
      <c r="R276" s="378"/>
      <c r="S276" s="378"/>
      <c r="T276" s="378"/>
      <c r="U276" s="378"/>
      <c r="V276" s="378"/>
      <c r="W276" s="378"/>
      <c r="X276" s="378"/>
      <c r="Y276" s="380"/>
      <c r="Z276" s="409"/>
      <c r="AA276" s="380"/>
      <c r="AB276" s="380"/>
      <c r="AC276" s="380"/>
      <c r="AD276" s="380"/>
      <c r="AE276" s="380"/>
      <c r="AF276" s="380"/>
      <c r="AG276" s="380"/>
      <c r="AH276" s="380"/>
      <c r="AI276" s="380"/>
      <c r="AJ276" s="380"/>
      <c r="AR276" s="380"/>
      <c r="AS276" s="380"/>
      <c r="AT276" s="380"/>
      <c r="AU276" s="380"/>
      <c r="AV276" s="380"/>
      <c r="AW276" s="380"/>
      <c r="AX276" s="380"/>
      <c r="AY276" s="380"/>
      <c r="AZ276" s="380"/>
      <c r="BA276" s="380"/>
      <c r="BB276" s="380"/>
      <c r="BC276" s="380"/>
      <c r="BD276" s="380"/>
      <c r="BE276" s="380"/>
      <c r="BF276" s="380"/>
      <c r="BG276" s="380"/>
      <c r="BH276" s="380"/>
      <c r="BI276" s="380"/>
      <c r="BJ276" s="377"/>
      <c r="CE276" s="380"/>
      <c r="CF276" s="380"/>
      <c r="CG276" s="380"/>
      <c r="EZ276" s="380"/>
      <c r="FA276" s="380"/>
      <c r="FB276" s="380"/>
      <c r="FC276" s="380"/>
      <c r="FD276" s="380"/>
      <c r="FE276" s="380"/>
      <c r="FF276" s="380"/>
      <c r="FG276" s="380"/>
      <c r="FH276" s="380"/>
      <c r="FI276" s="380"/>
      <c r="FJ276" s="380"/>
      <c r="FK276" s="380"/>
      <c r="FL276" s="380"/>
      <c r="FM276" s="380"/>
      <c r="FN276" s="380"/>
      <c r="FO276" s="380"/>
      <c r="FP276" s="380"/>
      <c r="FQ276" s="380"/>
      <c r="FR276" s="380"/>
      <c r="FS276" s="380"/>
      <c r="FT276" s="380"/>
      <c r="FU276" s="380"/>
      <c r="FV276" s="380"/>
      <c r="FW276" s="380"/>
      <c r="FX276" s="380"/>
      <c r="FY276" s="380"/>
      <c r="FZ276" s="380"/>
      <c r="GA276" s="380"/>
      <c r="GB276" s="380"/>
      <c r="GC276" s="380"/>
      <c r="GD276" s="380"/>
      <c r="GE276" s="380"/>
      <c r="GF276" s="380"/>
      <c r="GG276" s="380"/>
      <c r="GH276" s="380"/>
      <c r="GI276" s="380"/>
      <c r="GJ276" s="380"/>
      <c r="GK276" s="380"/>
      <c r="GL276" s="380"/>
      <c r="GM276" s="380"/>
      <c r="GN276" s="380"/>
      <c r="GO276" s="380"/>
      <c r="GP276" s="380"/>
      <c r="GQ276" s="380"/>
      <c r="GR276" s="380"/>
      <c r="GS276" s="380"/>
      <c r="GT276" s="380"/>
      <c r="GU276" s="380"/>
      <c r="GV276" s="380"/>
      <c r="GW276" s="380"/>
      <c r="GX276" s="380"/>
      <c r="GY276" s="380"/>
      <c r="GZ276" s="380"/>
      <c r="HA276" s="380"/>
      <c r="HB276" s="380"/>
      <c r="HC276" s="380"/>
      <c r="HD276" s="380"/>
      <c r="HE276" s="380"/>
      <c r="HF276" s="380"/>
      <c r="HG276" s="380"/>
      <c r="HH276" s="380"/>
    </row>
    <row r="277" spans="1:216">
      <c r="A277" s="103"/>
      <c r="B277" s="377"/>
      <c r="C277" s="377"/>
      <c r="D277" s="377"/>
      <c r="E277" s="377"/>
      <c r="F277" s="377"/>
      <c r="G277" s="377"/>
      <c r="H277" s="377"/>
      <c r="I277" s="377"/>
      <c r="J277" s="377"/>
      <c r="K277" s="377"/>
      <c r="L277" s="377"/>
      <c r="M277" s="378"/>
      <c r="N277" s="378"/>
      <c r="O277" s="378"/>
      <c r="P277" s="378"/>
      <c r="Q277" s="378"/>
      <c r="R277" s="378"/>
      <c r="S277" s="378"/>
      <c r="T277" s="378"/>
      <c r="U277" s="378"/>
      <c r="V277" s="378"/>
      <c r="W277" s="378"/>
      <c r="X277" s="378"/>
      <c r="Y277" s="380"/>
      <c r="Z277" s="409"/>
      <c r="AA277" s="380"/>
      <c r="AB277" s="380"/>
      <c r="AC277" s="380"/>
      <c r="AD277" s="380"/>
      <c r="AE277" s="380"/>
      <c r="AF277" s="380"/>
      <c r="AG277" s="380"/>
      <c r="AH277" s="380"/>
      <c r="AI277" s="380"/>
      <c r="AJ277" s="380"/>
      <c r="AR277" s="380"/>
      <c r="AS277" s="380"/>
      <c r="AT277" s="380"/>
      <c r="AU277" s="380"/>
      <c r="AV277" s="380"/>
      <c r="AW277" s="380"/>
      <c r="AX277" s="380"/>
      <c r="AY277" s="380"/>
      <c r="AZ277" s="380"/>
      <c r="BA277" s="380"/>
      <c r="BB277" s="380"/>
      <c r="BC277" s="380"/>
      <c r="BD277" s="380"/>
      <c r="BE277" s="380"/>
      <c r="BF277" s="380"/>
      <c r="BG277" s="380"/>
      <c r="BH277" s="380"/>
      <c r="BI277" s="380"/>
      <c r="BJ277" s="377"/>
      <c r="CE277" s="380"/>
      <c r="CF277" s="380"/>
      <c r="CG277" s="380"/>
      <c r="EZ277" s="380"/>
      <c r="FA277" s="380"/>
      <c r="FB277" s="380"/>
      <c r="FC277" s="380"/>
      <c r="FD277" s="380"/>
      <c r="FE277" s="380"/>
      <c r="FF277" s="380"/>
      <c r="FG277" s="380"/>
      <c r="FH277" s="380"/>
      <c r="FI277" s="380"/>
      <c r="FJ277" s="380"/>
      <c r="FK277" s="380"/>
      <c r="FL277" s="380"/>
      <c r="FM277" s="380"/>
      <c r="FN277" s="380"/>
      <c r="FO277" s="380"/>
      <c r="FP277" s="380"/>
      <c r="FQ277" s="380"/>
      <c r="FR277" s="380"/>
      <c r="FS277" s="380"/>
      <c r="FT277" s="380"/>
      <c r="FU277" s="380"/>
      <c r="FV277" s="380"/>
      <c r="FW277" s="380"/>
      <c r="FX277" s="380"/>
      <c r="FY277" s="380"/>
      <c r="FZ277" s="380"/>
      <c r="GA277" s="380"/>
      <c r="GB277" s="380"/>
      <c r="GC277" s="380"/>
      <c r="GD277" s="380"/>
      <c r="GE277" s="380"/>
      <c r="GF277" s="380"/>
      <c r="GG277" s="380"/>
      <c r="GH277" s="380"/>
      <c r="GI277" s="380"/>
      <c r="GJ277" s="380"/>
      <c r="GK277" s="380"/>
      <c r="GL277" s="380"/>
      <c r="GM277" s="380"/>
      <c r="GN277" s="380"/>
      <c r="GO277" s="380"/>
      <c r="GP277" s="380"/>
      <c r="GQ277" s="380"/>
      <c r="GR277" s="380"/>
      <c r="GS277" s="380"/>
      <c r="GT277" s="380"/>
      <c r="GU277" s="380"/>
      <c r="GV277" s="380"/>
      <c r="GW277" s="380"/>
      <c r="GX277" s="380"/>
      <c r="GY277" s="380"/>
      <c r="GZ277" s="380"/>
      <c r="HA277" s="380"/>
      <c r="HB277" s="380"/>
      <c r="HC277" s="380"/>
      <c r="HD277" s="380"/>
      <c r="HE277" s="380"/>
      <c r="HF277" s="380"/>
      <c r="HG277" s="380"/>
      <c r="HH277" s="380"/>
    </row>
    <row r="278" spans="1:216">
      <c r="A278" s="103"/>
      <c r="B278" s="377"/>
      <c r="C278" s="377"/>
      <c r="D278" s="377"/>
      <c r="E278" s="377"/>
      <c r="F278" s="377"/>
      <c r="G278" s="377"/>
      <c r="H278" s="377"/>
      <c r="I278" s="377"/>
      <c r="J278" s="377"/>
      <c r="K278" s="377"/>
      <c r="L278" s="377"/>
      <c r="M278" s="378"/>
      <c r="N278" s="378"/>
      <c r="O278" s="378"/>
      <c r="P278" s="378"/>
      <c r="Q278" s="378"/>
      <c r="R278" s="378"/>
      <c r="S278" s="378"/>
      <c r="T278" s="378"/>
      <c r="U278" s="378"/>
      <c r="V278" s="378"/>
      <c r="W278" s="378"/>
      <c r="X278" s="378"/>
      <c r="Y278" s="380"/>
      <c r="Z278" s="409"/>
      <c r="AA278" s="380"/>
      <c r="AB278" s="380"/>
      <c r="AC278" s="380"/>
      <c r="AD278" s="380"/>
      <c r="AE278" s="380"/>
      <c r="AF278" s="380"/>
      <c r="AG278" s="380"/>
      <c r="AH278" s="380"/>
      <c r="AI278" s="380"/>
      <c r="AJ278" s="380"/>
      <c r="AR278" s="380"/>
      <c r="AS278" s="380"/>
      <c r="AT278" s="380"/>
      <c r="AU278" s="380"/>
      <c r="AV278" s="380"/>
      <c r="AW278" s="380"/>
      <c r="AX278" s="380"/>
      <c r="AY278" s="380"/>
      <c r="AZ278" s="380"/>
      <c r="BA278" s="380"/>
      <c r="BB278" s="380"/>
      <c r="BC278" s="380"/>
      <c r="BD278" s="380"/>
      <c r="BE278" s="380"/>
      <c r="BF278" s="380"/>
      <c r="BG278" s="380"/>
      <c r="BH278" s="380"/>
      <c r="BI278" s="380"/>
      <c r="BJ278" s="377"/>
      <c r="CE278" s="380"/>
      <c r="CF278" s="380"/>
      <c r="CG278" s="380"/>
      <c r="EZ278" s="380"/>
      <c r="FA278" s="380"/>
      <c r="FB278" s="380"/>
      <c r="FC278" s="380"/>
      <c r="FD278" s="380"/>
      <c r="FE278" s="380"/>
      <c r="FF278" s="380"/>
      <c r="FG278" s="380"/>
      <c r="FH278" s="380"/>
      <c r="FI278" s="380"/>
      <c r="FJ278" s="380"/>
      <c r="FK278" s="380"/>
      <c r="FL278" s="380"/>
      <c r="FM278" s="380"/>
      <c r="FN278" s="380"/>
      <c r="FO278" s="380"/>
      <c r="FP278" s="380"/>
      <c r="FQ278" s="380"/>
      <c r="FR278" s="380"/>
      <c r="FS278" s="380"/>
      <c r="FT278" s="380"/>
      <c r="FU278" s="380"/>
      <c r="FV278" s="380"/>
      <c r="FW278" s="380"/>
      <c r="FX278" s="380"/>
      <c r="FY278" s="380"/>
      <c r="FZ278" s="380"/>
      <c r="GA278" s="380"/>
      <c r="GB278" s="380"/>
      <c r="GC278" s="380"/>
      <c r="GD278" s="380"/>
      <c r="GE278" s="380"/>
      <c r="GF278" s="380"/>
      <c r="GG278" s="380"/>
      <c r="GH278" s="380"/>
      <c r="GI278" s="380"/>
      <c r="GJ278" s="380"/>
      <c r="GK278" s="380"/>
      <c r="GL278" s="380"/>
      <c r="GM278" s="380"/>
      <c r="GN278" s="380"/>
      <c r="GO278" s="380"/>
      <c r="GP278" s="380"/>
      <c r="GQ278" s="380"/>
      <c r="GR278" s="380"/>
      <c r="GS278" s="380"/>
      <c r="GT278" s="380"/>
      <c r="GU278" s="380"/>
      <c r="GV278" s="380"/>
      <c r="GW278" s="380"/>
      <c r="GX278" s="380"/>
      <c r="GY278" s="380"/>
      <c r="GZ278" s="380"/>
      <c r="HA278" s="380"/>
      <c r="HB278" s="380"/>
      <c r="HC278" s="380"/>
      <c r="HD278" s="380"/>
      <c r="HE278" s="380"/>
      <c r="HF278" s="380"/>
      <c r="HG278" s="380"/>
      <c r="HH278" s="380"/>
    </row>
    <row r="279" spans="1:216">
      <c r="A279" s="103"/>
      <c r="B279" s="377"/>
      <c r="C279" s="377"/>
      <c r="D279" s="377"/>
      <c r="E279" s="377"/>
      <c r="F279" s="377"/>
      <c r="G279" s="377"/>
      <c r="H279" s="377"/>
      <c r="I279" s="377"/>
      <c r="J279" s="377"/>
      <c r="K279" s="377"/>
      <c r="L279" s="377"/>
      <c r="M279" s="378"/>
      <c r="N279" s="378"/>
      <c r="O279" s="378"/>
      <c r="P279" s="378"/>
      <c r="Q279" s="378"/>
      <c r="R279" s="378"/>
      <c r="S279" s="378"/>
      <c r="T279" s="378"/>
      <c r="U279" s="378"/>
      <c r="V279" s="378"/>
      <c r="W279" s="378"/>
      <c r="X279" s="378"/>
      <c r="Y279" s="380"/>
      <c r="Z279" s="409"/>
      <c r="AA279" s="380"/>
      <c r="AB279" s="380"/>
      <c r="AC279" s="380"/>
      <c r="AD279" s="380"/>
      <c r="AE279" s="380"/>
      <c r="AF279" s="380"/>
      <c r="AG279" s="380"/>
      <c r="AH279" s="380"/>
      <c r="AI279" s="380"/>
      <c r="AJ279" s="380"/>
      <c r="AR279" s="380"/>
      <c r="AS279" s="380"/>
      <c r="AT279" s="380"/>
      <c r="AU279" s="380"/>
      <c r="AV279" s="380"/>
      <c r="AW279" s="380"/>
      <c r="AX279" s="380"/>
      <c r="AY279" s="380"/>
      <c r="AZ279" s="380"/>
      <c r="BA279" s="380"/>
      <c r="BB279" s="380"/>
      <c r="BC279" s="380"/>
      <c r="BD279" s="380"/>
      <c r="BE279" s="380"/>
      <c r="BF279" s="380"/>
      <c r="BG279" s="380"/>
      <c r="BH279" s="380"/>
      <c r="BI279" s="380"/>
      <c r="BJ279" s="377"/>
      <c r="CE279" s="380"/>
      <c r="CF279" s="380"/>
      <c r="CG279" s="380"/>
      <c r="EZ279" s="380"/>
      <c r="FA279" s="380"/>
      <c r="FB279" s="380"/>
      <c r="FC279" s="380"/>
      <c r="FD279" s="380"/>
      <c r="FE279" s="380"/>
      <c r="FF279" s="380"/>
      <c r="FG279" s="380"/>
      <c r="FH279" s="380"/>
      <c r="FI279" s="380"/>
      <c r="FJ279" s="380"/>
      <c r="FK279" s="380"/>
      <c r="FL279" s="380"/>
      <c r="FM279" s="380"/>
      <c r="FN279" s="380"/>
      <c r="FO279" s="380"/>
      <c r="FP279" s="380"/>
      <c r="FQ279" s="380"/>
      <c r="FR279" s="380"/>
      <c r="FS279" s="380"/>
      <c r="FT279" s="380"/>
      <c r="FU279" s="380"/>
      <c r="FV279" s="380"/>
      <c r="FW279" s="380"/>
      <c r="FX279" s="380"/>
      <c r="FY279" s="380"/>
      <c r="FZ279" s="380"/>
      <c r="GA279" s="380"/>
      <c r="GB279" s="380"/>
      <c r="GC279" s="380"/>
      <c r="GD279" s="380"/>
      <c r="GE279" s="380"/>
      <c r="GF279" s="380"/>
      <c r="GG279" s="380"/>
      <c r="GH279" s="380"/>
      <c r="GI279" s="380"/>
      <c r="GJ279" s="380"/>
      <c r="GK279" s="380"/>
      <c r="GL279" s="380"/>
      <c r="GM279" s="380"/>
      <c r="GN279" s="380"/>
      <c r="GO279" s="380"/>
      <c r="GP279" s="380"/>
      <c r="GQ279" s="380"/>
      <c r="GR279" s="380"/>
      <c r="GS279" s="380"/>
      <c r="GT279" s="380"/>
      <c r="GU279" s="380"/>
      <c r="GV279" s="380"/>
      <c r="GW279" s="380"/>
      <c r="GX279" s="380"/>
      <c r="GY279" s="380"/>
      <c r="GZ279" s="380"/>
      <c r="HA279" s="380"/>
      <c r="HB279" s="380"/>
      <c r="HC279" s="380"/>
      <c r="HD279" s="380"/>
      <c r="HE279" s="380"/>
      <c r="HF279" s="380"/>
      <c r="HG279" s="380"/>
      <c r="HH279" s="380"/>
    </row>
    <row r="280" spans="1:216">
      <c r="A280" s="103"/>
      <c r="B280" s="377"/>
      <c r="C280" s="377"/>
      <c r="D280" s="377"/>
      <c r="E280" s="377"/>
      <c r="F280" s="377"/>
      <c r="G280" s="377"/>
      <c r="H280" s="377"/>
      <c r="I280" s="377"/>
      <c r="J280" s="377"/>
      <c r="K280" s="377"/>
      <c r="L280" s="377"/>
      <c r="M280" s="378"/>
      <c r="N280" s="378"/>
      <c r="O280" s="378"/>
      <c r="P280" s="378"/>
      <c r="Q280" s="378"/>
      <c r="R280" s="378"/>
      <c r="S280" s="378"/>
      <c r="T280" s="378"/>
      <c r="U280" s="378"/>
      <c r="V280" s="378"/>
      <c r="W280" s="378"/>
      <c r="X280" s="378"/>
      <c r="Y280" s="380"/>
      <c r="Z280" s="409"/>
      <c r="AA280" s="380"/>
      <c r="AB280" s="380"/>
      <c r="AC280" s="380"/>
      <c r="AD280" s="380"/>
      <c r="AE280" s="380"/>
      <c r="AF280" s="380"/>
      <c r="AG280" s="380"/>
      <c r="AH280" s="380"/>
      <c r="AI280" s="380"/>
      <c r="AJ280" s="380"/>
      <c r="AR280" s="380"/>
      <c r="AS280" s="380"/>
      <c r="AT280" s="380"/>
      <c r="AU280" s="380"/>
      <c r="AV280" s="380"/>
      <c r="AW280" s="380"/>
      <c r="AX280" s="380"/>
      <c r="AY280" s="380"/>
      <c r="AZ280" s="380"/>
      <c r="BA280" s="380"/>
      <c r="BB280" s="380"/>
      <c r="BC280" s="380"/>
      <c r="BD280" s="380"/>
      <c r="BE280" s="380"/>
      <c r="BF280" s="380"/>
      <c r="BG280" s="380"/>
      <c r="BH280" s="380"/>
      <c r="BI280" s="380"/>
      <c r="BJ280" s="377"/>
      <c r="CE280" s="380"/>
      <c r="CF280" s="380"/>
      <c r="CG280" s="380"/>
      <c r="EZ280" s="380"/>
      <c r="FA280" s="380"/>
      <c r="FB280" s="380"/>
      <c r="FC280" s="380"/>
      <c r="FD280" s="380"/>
      <c r="FE280" s="380"/>
      <c r="FF280" s="380"/>
      <c r="FG280" s="380"/>
      <c r="FH280" s="380"/>
      <c r="FI280" s="380"/>
      <c r="FJ280" s="380"/>
      <c r="FK280" s="380"/>
      <c r="FL280" s="380"/>
      <c r="FM280" s="380"/>
      <c r="FN280" s="380"/>
      <c r="FO280" s="380"/>
      <c r="FP280" s="380"/>
      <c r="FQ280" s="380"/>
      <c r="FR280" s="380"/>
      <c r="FS280" s="380"/>
      <c r="FT280" s="380"/>
      <c r="FU280" s="380"/>
      <c r="FV280" s="380"/>
      <c r="FW280" s="380"/>
      <c r="FX280" s="380"/>
      <c r="FY280" s="380"/>
      <c r="FZ280" s="380"/>
      <c r="GA280" s="380"/>
      <c r="GB280" s="380"/>
      <c r="GC280" s="380"/>
      <c r="GD280" s="380"/>
      <c r="GE280" s="380"/>
      <c r="GF280" s="380"/>
      <c r="GG280" s="380"/>
      <c r="GH280" s="380"/>
      <c r="GI280" s="380"/>
      <c r="GJ280" s="380"/>
      <c r="GK280" s="380"/>
      <c r="GL280" s="380"/>
      <c r="GM280" s="380"/>
      <c r="GN280" s="380"/>
      <c r="GO280" s="380"/>
      <c r="GP280" s="380"/>
      <c r="GQ280" s="380"/>
      <c r="GR280" s="380"/>
      <c r="GS280" s="380"/>
      <c r="GT280" s="380"/>
      <c r="GU280" s="380"/>
      <c r="GV280" s="380"/>
      <c r="GW280" s="380"/>
      <c r="GX280" s="380"/>
      <c r="GY280" s="380"/>
      <c r="GZ280" s="380"/>
      <c r="HA280" s="380"/>
      <c r="HB280" s="380"/>
      <c r="HC280" s="380"/>
      <c r="HD280" s="380"/>
      <c r="HE280" s="380"/>
      <c r="HF280" s="380"/>
      <c r="HG280" s="380"/>
      <c r="HH280" s="380"/>
    </row>
    <row r="281" spans="1:216">
      <c r="A281" s="103"/>
      <c r="B281" s="377"/>
      <c r="C281" s="377"/>
      <c r="D281" s="377"/>
      <c r="E281" s="377"/>
      <c r="F281" s="377"/>
      <c r="G281" s="377"/>
      <c r="H281" s="377"/>
      <c r="I281" s="377"/>
      <c r="J281" s="377"/>
      <c r="K281" s="377"/>
      <c r="L281" s="377"/>
      <c r="M281" s="378"/>
      <c r="N281" s="378"/>
      <c r="O281" s="378"/>
      <c r="P281" s="378"/>
      <c r="Q281" s="378"/>
      <c r="R281" s="378"/>
      <c r="S281" s="378"/>
      <c r="T281" s="378"/>
      <c r="U281" s="378"/>
      <c r="V281" s="378"/>
      <c r="W281" s="378"/>
      <c r="X281" s="378"/>
      <c r="Y281" s="380"/>
      <c r="Z281" s="409"/>
      <c r="AA281" s="380"/>
      <c r="AB281" s="380"/>
      <c r="AC281" s="380"/>
      <c r="AD281" s="380"/>
      <c r="AE281" s="380"/>
      <c r="AF281" s="380"/>
      <c r="AG281" s="380"/>
      <c r="AH281" s="380"/>
      <c r="AI281" s="380"/>
      <c r="AJ281" s="380"/>
      <c r="AR281" s="380"/>
      <c r="AS281" s="380"/>
      <c r="AT281" s="380"/>
      <c r="AU281" s="380"/>
      <c r="AV281" s="380"/>
      <c r="AW281" s="380"/>
      <c r="AX281" s="380"/>
      <c r="AY281" s="380"/>
      <c r="AZ281" s="380"/>
      <c r="BA281" s="380"/>
      <c r="BB281" s="380"/>
      <c r="BC281" s="380"/>
      <c r="BD281" s="380"/>
      <c r="BE281" s="380"/>
      <c r="BF281" s="380"/>
      <c r="BG281" s="380"/>
      <c r="BH281" s="380"/>
      <c r="BI281" s="380"/>
      <c r="BJ281" s="377"/>
      <c r="CE281" s="380"/>
      <c r="CF281" s="380"/>
      <c r="CG281" s="380"/>
      <c r="EZ281" s="380"/>
      <c r="FA281" s="380"/>
      <c r="FB281" s="380"/>
      <c r="FC281" s="380"/>
      <c r="FD281" s="380"/>
      <c r="FE281" s="380"/>
      <c r="FF281" s="380"/>
      <c r="FG281" s="380"/>
      <c r="FH281" s="380"/>
      <c r="FI281" s="380"/>
      <c r="FJ281" s="380"/>
      <c r="FK281" s="380"/>
      <c r="FL281" s="380"/>
      <c r="FM281" s="380"/>
      <c r="FN281" s="380"/>
      <c r="FO281" s="380"/>
      <c r="FP281" s="380"/>
      <c r="FQ281" s="380"/>
      <c r="FR281" s="380"/>
      <c r="FS281" s="380"/>
      <c r="FT281" s="380"/>
      <c r="FU281" s="380"/>
      <c r="FV281" s="380"/>
      <c r="FW281" s="380"/>
      <c r="FX281" s="380"/>
      <c r="FY281" s="380"/>
      <c r="FZ281" s="380"/>
      <c r="GA281" s="380"/>
      <c r="GB281" s="380"/>
      <c r="GC281" s="380"/>
      <c r="GD281" s="380"/>
      <c r="GE281" s="380"/>
      <c r="GF281" s="380"/>
      <c r="GG281" s="380"/>
      <c r="GH281" s="380"/>
      <c r="GI281" s="380"/>
      <c r="GJ281" s="380"/>
      <c r="GK281" s="380"/>
      <c r="GL281" s="380"/>
      <c r="GM281" s="380"/>
      <c r="GN281" s="380"/>
      <c r="GO281" s="380"/>
      <c r="GP281" s="380"/>
      <c r="GQ281" s="380"/>
      <c r="GR281" s="380"/>
      <c r="GS281" s="380"/>
      <c r="GT281" s="380"/>
      <c r="GU281" s="380"/>
      <c r="GV281" s="380"/>
      <c r="GW281" s="380"/>
      <c r="GX281" s="380"/>
      <c r="GY281" s="380"/>
      <c r="GZ281" s="380"/>
      <c r="HA281" s="380"/>
      <c r="HB281" s="380"/>
      <c r="HC281" s="380"/>
      <c r="HD281" s="380"/>
      <c r="HE281" s="380"/>
      <c r="HF281" s="380"/>
      <c r="HG281" s="380"/>
      <c r="HH281" s="380"/>
    </row>
    <row r="282" spans="1:216">
      <c r="A282" s="103"/>
      <c r="B282" s="377"/>
      <c r="C282" s="377"/>
      <c r="D282" s="377"/>
      <c r="E282" s="377"/>
      <c r="F282" s="377"/>
      <c r="G282" s="377"/>
      <c r="H282" s="377"/>
      <c r="I282" s="377"/>
      <c r="J282" s="377"/>
      <c r="K282" s="377"/>
      <c r="L282" s="377"/>
      <c r="M282" s="378"/>
      <c r="N282" s="378"/>
      <c r="O282" s="378"/>
      <c r="P282" s="378"/>
      <c r="Q282" s="378"/>
      <c r="R282" s="378"/>
      <c r="S282" s="378"/>
      <c r="T282" s="378"/>
      <c r="U282" s="378"/>
      <c r="V282" s="378"/>
      <c r="W282" s="378"/>
      <c r="X282" s="378"/>
      <c r="Y282" s="380"/>
      <c r="Z282" s="409"/>
      <c r="AA282" s="380"/>
      <c r="AB282" s="380"/>
      <c r="AC282" s="380"/>
      <c r="AD282" s="380"/>
      <c r="AE282" s="380"/>
      <c r="AF282" s="380"/>
      <c r="AG282" s="380"/>
      <c r="AH282" s="380"/>
      <c r="AI282" s="380"/>
      <c r="AJ282" s="380"/>
      <c r="AR282" s="380"/>
      <c r="AS282" s="380"/>
      <c r="AT282" s="380"/>
      <c r="AU282" s="380"/>
      <c r="AV282" s="380"/>
      <c r="AW282" s="380"/>
      <c r="AX282" s="380"/>
      <c r="AY282" s="380"/>
      <c r="AZ282" s="380"/>
      <c r="BA282" s="380"/>
      <c r="BB282" s="380"/>
      <c r="BC282" s="380"/>
      <c r="BD282" s="380"/>
      <c r="BE282" s="380"/>
      <c r="BF282" s="380"/>
      <c r="BG282" s="380"/>
      <c r="BH282" s="380"/>
      <c r="BI282" s="380"/>
      <c r="BJ282" s="377"/>
      <c r="CE282" s="380"/>
      <c r="CF282" s="380"/>
      <c r="CG282" s="380"/>
      <c r="EZ282" s="380"/>
      <c r="FA282" s="380"/>
      <c r="FB282" s="380"/>
      <c r="FC282" s="380"/>
      <c r="FD282" s="380"/>
      <c r="FE282" s="380"/>
      <c r="FF282" s="380"/>
      <c r="FG282" s="380"/>
      <c r="FH282" s="380"/>
      <c r="FI282" s="380"/>
      <c r="FJ282" s="380"/>
      <c r="FK282" s="380"/>
      <c r="FL282" s="380"/>
      <c r="FM282" s="380"/>
      <c r="FN282" s="380"/>
      <c r="FO282" s="380"/>
      <c r="FP282" s="380"/>
      <c r="FQ282" s="380"/>
      <c r="FR282" s="380"/>
      <c r="FS282" s="380"/>
      <c r="FT282" s="380"/>
      <c r="FU282" s="380"/>
      <c r="FV282" s="380"/>
      <c r="FW282" s="380"/>
      <c r="FX282" s="380"/>
      <c r="FY282" s="380"/>
      <c r="FZ282" s="380"/>
      <c r="GA282" s="380"/>
      <c r="GB282" s="380"/>
      <c r="GC282" s="380"/>
      <c r="GD282" s="380"/>
      <c r="GE282" s="380"/>
      <c r="GF282" s="380"/>
      <c r="GG282" s="380"/>
      <c r="GH282" s="380"/>
      <c r="GI282" s="380"/>
      <c r="GJ282" s="380"/>
      <c r="GK282" s="380"/>
      <c r="GL282" s="380"/>
      <c r="GM282" s="380"/>
      <c r="GN282" s="380"/>
      <c r="GO282" s="380"/>
      <c r="GP282" s="380"/>
      <c r="GQ282" s="380"/>
      <c r="GR282" s="380"/>
      <c r="GS282" s="380"/>
      <c r="GT282" s="380"/>
      <c r="GU282" s="380"/>
      <c r="GV282" s="380"/>
      <c r="GW282" s="380"/>
      <c r="GX282" s="380"/>
      <c r="GY282" s="380"/>
      <c r="GZ282" s="380"/>
      <c r="HA282" s="380"/>
      <c r="HB282" s="380"/>
      <c r="HC282" s="380"/>
      <c r="HD282" s="380"/>
      <c r="HE282" s="380"/>
      <c r="HF282" s="380"/>
      <c r="HG282" s="380"/>
      <c r="HH282" s="380"/>
    </row>
    <row r="283" spans="1:216">
      <c r="A283" s="103"/>
      <c r="B283" s="377"/>
      <c r="C283" s="377"/>
      <c r="D283" s="377"/>
      <c r="E283" s="377"/>
      <c r="F283" s="377"/>
      <c r="G283" s="377"/>
      <c r="H283" s="377"/>
      <c r="I283" s="377"/>
      <c r="J283" s="377"/>
      <c r="K283" s="377"/>
      <c r="L283" s="377"/>
      <c r="M283" s="378"/>
      <c r="N283" s="378"/>
      <c r="O283" s="378"/>
      <c r="P283" s="378"/>
      <c r="Q283" s="378"/>
      <c r="R283" s="378"/>
      <c r="S283" s="378"/>
      <c r="T283" s="378"/>
      <c r="U283" s="378"/>
      <c r="V283" s="378"/>
      <c r="W283" s="378"/>
      <c r="X283" s="378"/>
      <c r="Y283" s="380"/>
      <c r="Z283" s="409"/>
      <c r="AA283" s="380"/>
      <c r="AB283" s="380"/>
      <c r="AC283" s="380"/>
      <c r="AD283" s="380"/>
      <c r="AE283" s="380"/>
      <c r="AF283" s="380"/>
      <c r="AG283" s="380"/>
      <c r="AH283" s="380"/>
      <c r="AI283" s="380"/>
      <c r="AJ283" s="380"/>
      <c r="AR283" s="380"/>
      <c r="AS283" s="380"/>
      <c r="AT283" s="380"/>
      <c r="AU283" s="380"/>
      <c r="AV283" s="380"/>
      <c r="AW283" s="380"/>
      <c r="AX283" s="380"/>
      <c r="AY283" s="380"/>
      <c r="AZ283" s="380"/>
      <c r="BA283" s="380"/>
      <c r="BB283" s="380"/>
      <c r="BC283" s="380"/>
      <c r="BD283" s="380"/>
      <c r="BE283" s="380"/>
      <c r="BF283" s="380"/>
      <c r="BG283" s="380"/>
      <c r="BH283" s="380"/>
      <c r="BI283" s="380"/>
      <c r="BJ283" s="377"/>
      <c r="CE283" s="380"/>
      <c r="CF283" s="380"/>
      <c r="CG283" s="380"/>
      <c r="EZ283" s="380"/>
      <c r="FA283" s="380"/>
      <c r="FB283" s="380"/>
      <c r="FC283" s="380"/>
      <c r="FD283" s="380"/>
      <c r="FE283" s="380"/>
      <c r="FF283" s="380"/>
      <c r="FG283" s="380"/>
      <c r="FH283" s="380"/>
      <c r="FI283" s="380"/>
      <c r="FJ283" s="380"/>
      <c r="FK283" s="380"/>
      <c r="FL283" s="380"/>
      <c r="FM283" s="380"/>
      <c r="FN283" s="380"/>
      <c r="FO283" s="380"/>
      <c r="FP283" s="380"/>
      <c r="FQ283" s="380"/>
      <c r="FR283" s="380"/>
      <c r="FS283" s="380"/>
      <c r="FT283" s="380"/>
      <c r="FU283" s="380"/>
      <c r="FV283" s="380"/>
      <c r="FW283" s="380"/>
      <c r="FX283" s="380"/>
      <c r="FY283" s="380"/>
      <c r="FZ283" s="380"/>
      <c r="GA283" s="380"/>
      <c r="GB283" s="380"/>
      <c r="GC283" s="380"/>
      <c r="GD283" s="380"/>
      <c r="GE283" s="380"/>
      <c r="GF283" s="380"/>
      <c r="GG283" s="380"/>
      <c r="GH283" s="380"/>
      <c r="GI283" s="380"/>
      <c r="GJ283" s="380"/>
      <c r="GK283" s="380"/>
      <c r="GL283" s="380"/>
      <c r="GM283" s="380"/>
      <c r="GN283" s="380"/>
      <c r="GO283" s="380"/>
      <c r="GP283" s="380"/>
      <c r="GQ283" s="380"/>
      <c r="GR283" s="380"/>
      <c r="GS283" s="380"/>
      <c r="GT283" s="380"/>
      <c r="GU283" s="380"/>
      <c r="GV283" s="380"/>
      <c r="GW283" s="380"/>
      <c r="GX283" s="380"/>
      <c r="GY283" s="380"/>
      <c r="GZ283" s="380"/>
      <c r="HA283" s="380"/>
      <c r="HB283" s="380"/>
      <c r="HC283" s="380"/>
      <c r="HD283" s="380"/>
      <c r="HE283" s="380"/>
      <c r="HF283" s="380"/>
      <c r="HG283" s="380"/>
      <c r="HH283" s="380"/>
    </row>
    <row r="284" spans="1:216">
      <c r="A284" s="103"/>
      <c r="B284" s="377"/>
      <c r="C284" s="377"/>
      <c r="D284" s="377"/>
      <c r="E284" s="377"/>
      <c r="F284" s="377"/>
      <c r="G284" s="377"/>
      <c r="H284" s="377"/>
      <c r="I284" s="377"/>
      <c r="J284" s="377"/>
      <c r="K284" s="377"/>
      <c r="L284" s="377"/>
      <c r="M284" s="378"/>
      <c r="N284" s="378"/>
      <c r="O284" s="378"/>
      <c r="P284" s="378"/>
      <c r="Q284" s="378"/>
      <c r="R284" s="378"/>
      <c r="S284" s="378"/>
      <c r="T284" s="378"/>
      <c r="U284" s="378"/>
      <c r="V284" s="378"/>
      <c r="W284" s="378"/>
      <c r="X284" s="378"/>
      <c r="Y284" s="380"/>
      <c r="Z284" s="409"/>
      <c r="AA284" s="380"/>
      <c r="AB284" s="380"/>
      <c r="AC284" s="380"/>
      <c r="AD284" s="380"/>
      <c r="AE284" s="380"/>
      <c r="AF284" s="380"/>
      <c r="AG284" s="380"/>
      <c r="AH284" s="380"/>
      <c r="AI284" s="380"/>
      <c r="AJ284" s="380"/>
      <c r="AR284" s="380"/>
      <c r="AS284" s="380"/>
      <c r="AT284" s="380"/>
      <c r="AU284" s="380"/>
      <c r="AV284" s="380"/>
      <c r="AW284" s="380"/>
      <c r="AX284" s="380"/>
      <c r="AY284" s="380"/>
      <c r="AZ284" s="380"/>
      <c r="BA284" s="380"/>
      <c r="BB284" s="380"/>
      <c r="BC284" s="380"/>
      <c r="BD284" s="380"/>
      <c r="BE284" s="380"/>
      <c r="BF284" s="380"/>
      <c r="BG284" s="380"/>
      <c r="BH284" s="380"/>
      <c r="BI284" s="380"/>
      <c r="BJ284" s="377"/>
      <c r="CE284" s="380"/>
      <c r="CF284" s="380"/>
      <c r="CG284" s="380"/>
      <c r="EZ284" s="380"/>
      <c r="FA284" s="380"/>
      <c r="FB284" s="380"/>
      <c r="FC284" s="380"/>
      <c r="FD284" s="380"/>
      <c r="FE284" s="380"/>
      <c r="FF284" s="380"/>
      <c r="FG284" s="380"/>
      <c r="FH284" s="380"/>
      <c r="FI284" s="380"/>
      <c r="FJ284" s="380"/>
      <c r="FK284" s="380"/>
      <c r="FL284" s="380"/>
      <c r="FM284" s="380"/>
      <c r="FN284" s="380"/>
      <c r="FO284" s="380"/>
      <c r="FP284" s="380"/>
      <c r="FQ284" s="380"/>
      <c r="FR284" s="380"/>
      <c r="FS284" s="380"/>
      <c r="FT284" s="380"/>
      <c r="FU284" s="380"/>
      <c r="FV284" s="380"/>
      <c r="FW284" s="380"/>
      <c r="FX284" s="380"/>
      <c r="FY284" s="380"/>
      <c r="FZ284" s="380"/>
      <c r="GA284" s="380"/>
      <c r="GB284" s="380"/>
      <c r="GC284" s="380"/>
      <c r="GD284" s="380"/>
      <c r="GE284" s="380"/>
      <c r="GF284" s="380"/>
      <c r="GG284" s="380"/>
      <c r="GH284" s="380"/>
      <c r="GI284" s="380"/>
      <c r="GJ284" s="380"/>
      <c r="GK284" s="380"/>
      <c r="GL284" s="380"/>
      <c r="GM284" s="380"/>
      <c r="GN284" s="380"/>
      <c r="GO284" s="380"/>
      <c r="GP284" s="380"/>
      <c r="GQ284" s="380"/>
      <c r="GR284" s="380"/>
      <c r="GS284" s="380"/>
      <c r="GT284" s="380"/>
      <c r="GU284" s="380"/>
      <c r="GV284" s="380"/>
      <c r="GW284" s="380"/>
      <c r="GX284" s="380"/>
      <c r="GY284" s="380"/>
      <c r="GZ284" s="380"/>
      <c r="HA284" s="380"/>
      <c r="HB284" s="380"/>
      <c r="HC284" s="380"/>
      <c r="HD284" s="380"/>
      <c r="HE284" s="380"/>
      <c r="HF284" s="380"/>
      <c r="HG284" s="380"/>
      <c r="HH284" s="380"/>
    </row>
    <row r="285" spans="1:216">
      <c r="A285" s="103"/>
      <c r="B285" s="377"/>
      <c r="C285" s="377"/>
      <c r="D285" s="377"/>
      <c r="E285" s="377"/>
      <c r="F285" s="377"/>
      <c r="G285" s="377"/>
      <c r="H285" s="377"/>
      <c r="I285" s="377"/>
      <c r="J285" s="377"/>
      <c r="K285" s="377"/>
      <c r="L285" s="377"/>
      <c r="M285" s="378"/>
      <c r="N285" s="378"/>
      <c r="O285" s="378"/>
      <c r="P285" s="378"/>
      <c r="Q285" s="378"/>
      <c r="R285" s="378"/>
      <c r="S285" s="378"/>
      <c r="T285" s="378"/>
      <c r="U285" s="378"/>
      <c r="V285" s="378"/>
      <c r="W285" s="378"/>
      <c r="X285" s="378"/>
      <c r="Y285" s="380"/>
      <c r="Z285" s="409"/>
      <c r="AA285" s="380"/>
      <c r="AB285" s="380"/>
      <c r="AC285" s="380"/>
      <c r="AD285" s="380"/>
      <c r="AE285" s="380"/>
      <c r="AF285" s="380"/>
      <c r="AG285" s="380"/>
      <c r="AH285" s="380"/>
      <c r="AI285" s="380"/>
      <c r="AJ285" s="380"/>
      <c r="AR285" s="380"/>
      <c r="AS285" s="380"/>
      <c r="AT285" s="380"/>
      <c r="AU285" s="380"/>
      <c r="AV285" s="380"/>
      <c r="AW285" s="380"/>
      <c r="AX285" s="380"/>
      <c r="AY285" s="380"/>
      <c r="AZ285" s="380"/>
      <c r="BA285" s="380"/>
      <c r="BB285" s="380"/>
      <c r="BC285" s="380"/>
      <c r="BD285" s="380"/>
      <c r="BE285" s="380"/>
      <c r="BF285" s="380"/>
      <c r="BG285" s="380"/>
      <c r="BH285" s="380"/>
      <c r="BI285" s="380"/>
      <c r="BJ285" s="377"/>
      <c r="CE285" s="380"/>
      <c r="CF285" s="380"/>
      <c r="CG285" s="380"/>
      <c r="EZ285" s="380"/>
      <c r="FA285" s="380"/>
      <c r="FB285" s="380"/>
      <c r="FC285" s="380"/>
      <c r="FD285" s="380"/>
      <c r="FE285" s="380"/>
      <c r="FF285" s="380"/>
      <c r="FG285" s="380"/>
      <c r="FH285" s="380"/>
      <c r="FI285" s="380"/>
      <c r="FJ285" s="380"/>
      <c r="FK285" s="380"/>
      <c r="FL285" s="380"/>
      <c r="FM285" s="380"/>
      <c r="FN285" s="380"/>
      <c r="FO285" s="380"/>
      <c r="FP285" s="380"/>
      <c r="FQ285" s="380"/>
      <c r="FR285" s="380"/>
      <c r="FS285" s="380"/>
      <c r="FT285" s="380"/>
      <c r="FU285" s="380"/>
      <c r="FV285" s="380"/>
      <c r="FW285" s="380"/>
      <c r="FX285" s="380"/>
      <c r="FY285" s="380"/>
      <c r="FZ285" s="380"/>
      <c r="GA285" s="380"/>
      <c r="GB285" s="380"/>
      <c r="GC285" s="380"/>
      <c r="GD285" s="380"/>
      <c r="GE285" s="380"/>
      <c r="GF285" s="380"/>
      <c r="GG285" s="380"/>
      <c r="GH285" s="380"/>
      <c r="GI285" s="380"/>
      <c r="GJ285" s="380"/>
      <c r="GK285" s="380"/>
      <c r="GL285" s="380"/>
      <c r="GM285" s="380"/>
      <c r="GN285" s="380"/>
      <c r="GO285" s="380"/>
      <c r="GP285" s="380"/>
      <c r="GQ285" s="380"/>
      <c r="GR285" s="380"/>
      <c r="GS285" s="380"/>
      <c r="GT285" s="380"/>
      <c r="GU285" s="380"/>
      <c r="GV285" s="380"/>
      <c r="GW285" s="380"/>
      <c r="GX285" s="380"/>
      <c r="GY285" s="380"/>
      <c r="GZ285" s="380"/>
      <c r="HA285" s="380"/>
      <c r="HB285" s="380"/>
      <c r="HC285" s="380"/>
      <c r="HD285" s="380"/>
      <c r="HE285" s="380"/>
      <c r="HF285" s="380"/>
      <c r="HG285" s="380"/>
      <c r="HH285" s="380"/>
    </row>
    <row r="286" spans="1:216">
      <c r="A286" s="103"/>
      <c r="B286" s="377"/>
      <c r="C286" s="377"/>
      <c r="D286" s="377"/>
      <c r="E286" s="377"/>
      <c r="F286" s="377"/>
      <c r="G286" s="377"/>
      <c r="H286" s="377"/>
      <c r="I286" s="377"/>
      <c r="J286" s="377"/>
      <c r="K286" s="377"/>
      <c r="L286" s="377"/>
      <c r="M286" s="378"/>
      <c r="N286" s="378"/>
      <c r="O286" s="378"/>
      <c r="P286" s="378"/>
      <c r="Q286" s="378"/>
      <c r="R286" s="378"/>
      <c r="S286" s="378"/>
      <c r="T286" s="378"/>
      <c r="U286" s="378"/>
      <c r="V286" s="378"/>
      <c r="W286" s="378"/>
      <c r="X286" s="378"/>
      <c r="Y286" s="380"/>
      <c r="Z286" s="409"/>
      <c r="AA286" s="380"/>
      <c r="AB286" s="380"/>
      <c r="AC286" s="380"/>
      <c r="AD286" s="380"/>
      <c r="AE286" s="380"/>
      <c r="AF286" s="380"/>
      <c r="AG286" s="380"/>
      <c r="AH286" s="380"/>
      <c r="AI286" s="380"/>
      <c r="AJ286" s="380"/>
      <c r="AR286" s="380"/>
      <c r="AS286" s="380"/>
      <c r="AT286" s="380"/>
      <c r="AU286" s="380"/>
      <c r="AV286" s="380"/>
      <c r="AW286" s="380"/>
      <c r="AX286" s="380"/>
      <c r="AY286" s="380"/>
      <c r="AZ286" s="380"/>
      <c r="BA286" s="380"/>
      <c r="BB286" s="380"/>
      <c r="BC286" s="380"/>
      <c r="BD286" s="380"/>
      <c r="BE286" s="380"/>
      <c r="BF286" s="380"/>
      <c r="BG286" s="380"/>
      <c r="BH286" s="380"/>
      <c r="BI286" s="380"/>
      <c r="BJ286" s="377"/>
      <c r="CE286" s="380"/>
      <c r="CF286" s="380"/>
      <c r="CG286" s="380"/>
      <c r="EZ286" s="380"/>
      <c r="FA286" s="380"/>
      <c r="FB286" s="380"/>
      <c r="FC286" s="380"/>
      <c r="FD286" s="380"/>
      <c r="FE286" s="380"/>
      <c r="FF286" s="380"/>
      <c r="FG286" s="380"/>
      <c r="FH286" s="380"/>
      <c r="FI286" s="380"/>
      <c r="FJ286" s="380"/>
      <c r="FK286" s="380"/>
      <c r="FL286" s="380"/>
      <c r="FM286" s="380"/>
      <c r="FN286" s="380"/>
      <c r="FO286" s="380"/>
      <c r="FP286" s="380"/>
      <c r="FQ286" s="380"/>
      <c r="FR286" s="380"/>
      <c r="FS286" s="380"/>
      <c r="FT286" s="380"/>
      <c r="FU286" s="380"/>
      <c r="FV286" s="380"/>
      <c r="FW286" s="380"/>
      <c r="FX286" s="380"/>
      <c r="FY286" s="380"/>
      <c r="FZ286" s="380"/>
      <c r="GA286" s="380"/>
      <c r="GB286" s="380"/>
      <c r="GC286" s="380"/>
      <c r="GD286" s="380"/>
      <c r="GE286" s="380"/>
      <c r="GF286" s="380"/>
      <c r="GG286" s="380"/>
      <c r="GH286" s="380"/>
      <c r="GI286" s="380"/>
      <c r="GJ286" s="380"/>
      <c r="GK286" s="380"/>
      <c r="GL286" s="380"/>
      <c r="GM286" s="380"/>
      <c r="GN286" s="380"/>
      <c r="GO286" s="380"/>
      <c r="GP286" s="380"/>
      <c r="GQ286" s="380"/>
      <c r="GR286" s="380"/>
      <c r="GS286" s="380"/>
      <c r="GT286" s="380"/>
      <c r="GU286" s="380"/>
      <c r="GV286" s="380"/>
      <c r="GW286" s="380"/>
      <c r="GX286" s="380"/>
      <c r="GY286" s="380"/>
      <c r="GZ286" s="380"/>
      <c r="HA286" s="380"/>
      <c r="HB286" s="380"/>
      <c r="HC286" s="380"/>
      <c r="HD286" s="380"/>
      <c r="HE286" s="380"/>
      <c r="HF286" s="380"/>
      <c r="HG286" s="380"/>
      <c r="HH286" s="380"/>
    </row>
    <row r="287" spans="1:216">
      <c r="A287" s="103"/>
      <c r="B287" s="377"/>
      <c r="C287" s="377"/>
      <c r="D287" s="377"/>
      <c r="E287" s="377"/>
      <c r="F287" s="377"/>
      <c r="G287" s="377"/>
      <c r="H287" s="377"/>
      <c r="I287" s="377"/>
      <c r="J287" s="377"/>
      <c r="K287" s="377"/>
      <c r="L287" s="377"/>
      <c r="M287" s="378"/>
      <c r="N287" s="378"/>
      <c r="O287" s="378"/>
      <c r="P287" s="378"/>
      <c r="Q287" s="378"/>
      <c r="R287" s="378"/>
      <c r="S287" s="378"/>
      <c r="T287" s="378"/>
      <c r="U287" s="378"/>
      <c r="V287" s="378"/>
      <c r="W287" s="378"/>
      <c r="X287" s="378"/>
      <c r="Y287" s="380"/>
      <c r="Z287" s="409"/>
      <c r="AA287" s="380"/>
      <c r="AB287" s="380"/>
      <c r="AC287" s="380"/>
      <c r="AD287" s="380"/>
      <c r="AE287" s="380"/>
      <c r="AF287" s="380"/>
      <c r="AG287" s="380"/>
      <c r="AH287" s="380"/>
      <c r="AI287" s="380"/>
      <c r="AJ287" s="380"/>
      <c r="AR287" s="380"/>
      <c r="AS287" s="380"/>
      <c r="AT287" s="380"/>
      <c r="AU287" s="380"/>
      <c r="AV287" s="380"/>
      <c r="AW287" s="380"/>
      <c r="AX287" s="380"/>
      <c r="AY287" s="380"/>
      <c r="AZ287" s="380"/>
      <c r="BA287" s="380"/>
      <c r="BB287" s="380"/>
      <c r="BC287" s="380"/>
      <c r="BD287" s="380"/>
      <c r="BE287" s="380"/>
      <c r="BF287" s="380"/>
      <c r="BG287" s="380"/>
      <c r="BH287" s="380"/>
      <c r="BI287" s="380"/>
      <c r="BJ287" s="377"/>
      <c r="CE287" s="380"/>
      <c r="CF287" s="380"/>
      <c r="CG287" s="380"/>
      <c r="EZ287" s="380"/>
      <c r="FA287" s="380"/>
      <c r="FB287" s="380"/>
      <c r="FC287" s="380"/>
      <c r="FD287" s="380"/>
      <c r="FE287" s="380"/>
      <c r="FF287" s="380"/>
      <c r="FG287" s="380"/>
      <c r="FH287" s="380"/>
      <c r="FI287" s="380"/>
      <c r="FJ287" s="380"/>
      <c r="FK287" s="380"/>
      <c r="FL287" s="380"/>
      <c r="FM287" s="380"/>
      <c r="FN287" s="380"/>
      <c r="FO287" s="380"/>
      <c r="FP287" s="380"/>
      <c r="FQ287" s="380"/>
      <c r="FR287" s="380"/>
      <c r="FS287" s="380"/>
      <c r="FT287" s="380"/>
      <c r="FU287" s="380"/>
      <c r="FV287" s="380"/>
      <c r="FW287" s="380"/>
      <c r="FX287" s="380"/>
      <c r="FY287" s="380"/>
      <c r="FZ287" s="380"/>
      <c r="GA287" s="380"/>
      <c r="GB287" s="380"/>
      <c r="GC287" s="380"/>
      <c r="GD287" s="380"/>
      <c r="GE287" s="380"/>
      <c r="GF287" s="380"/>
      <c r="GG287" s="380"/>
      <c r="GH287" s="380"/>
      <c r="GI287" s="380"/>
      <c r="GJ287" s="380"/>
      <c r="GK287" s="380"/>
      <c r="GL287" s="380"/>
      <c r="GM287" s="380"/>
      <c r="GN287" s="380"/>
      <c r="GO287" s="380"/>
      <c r="GP287" s="380"/>
      <c r="GQ287" s="380"/>
      <c r="GR287" s="380"/>
      <c r="GS287" s="380"/>
      <c r="GT287" s="380"/>
      <c r="GU287" s="380"/>
      <c r="GV287" s="380"/>
      <c r="GW287" s="380"/>
      <c r="GX287" s="380"/>
      <c r="GY287" s="380"/>
      <c r="GZ287" s="380"/>
      <c r="HA287" s="380"/>
      <c r="HB287" s="380"/>
      <c r="HC287" s="380"/>
      <c r="HD287" s="380"/>
      <c r="HE287" s="380"/>
      <c r="HF287" s="380"/>
      <c r="HG287" s="380"/>
      <c r="HH287" s="380"/>
    </row>
    <row r="288" spans="1:216">
      <c r="A288" s="103"/>
      <c r="B288" s="377"/>
      <c r="C288" s="377"/>
      <c r="D288" s="377"/>
      <c r="E288" s="377"/>
      <c r="F288" s="377"/>
      <c r="G288" s="377"/>
      <c r="H288" s="377"/>
      <c r="I288" s="377"/>
      <c r="J288" s="377"/>
      <c r="K288" s="377"/>
      <c r="L288" s="377"/>
      <c r="M288" s="378"/>
      <c r="N288" s="378"/>
      <c r="O288" s="378"/>
      <c r="P288" s="378"/>
      <c r="Q288" s="378"/>
      <c r="R288" s="378"/>
      <c r="S288" s="378"/>
      <c r="T288" s="378"/>
      <c r="U288" s="378"/>
      <c r="V288" s="378"/>
      <c r="W288" s="378"/>
      <c r="X288" s="378"/>
      <c r="Y288" s="380"/>
      <c r="Z288" s="409"/>
      <c r="AA288" s="380"/>
      <c r="AB288" s="380"/>
      <c r="AC288" s="380"/>
      <c r="AD288" s="380"/>
      <c r="AE288" s="380"/>
      <c r="AF288" s="380"/>
      <c r="AG288" s="380"/>
      <c r="AH288" s="380"/>
      <c r="AI288" s="380"/>
      <c r="AJ288" s="380"/>
      <c r="AR288" s="380"/>
      <c r="AS288" s="380"/>
      <c r="AT288" s="380"/>
      <c r="AU288" s="380"/>
      <c r="AV288" s="380"/>
      <c r="AW288" s="380"/>
      <c r="AX288" s="380"/>
      <c r="AY288" s="380"/>
      <c r="AZ288" s="380"/>
      <c r="BA288" s="380"/>
      <c r="BB288" s="380"/>
      <c r="BC288" s="380"/>
      <c r="BD288" s="380"/>
      <c r="BE288" s="380"/>
      <c r="BF288" s="380"/>
      <c r="BG288" s="380"/>
      <c r="BH288" s="380"/>
      <c r="BI288" s="380"/>
      <c r="BJ288" s="377"/>
      <c r="CE288" s="380"/>
      <c r="CF288" s="380"/>
      <c r="CG288" s="380"/>
      <c r="EZ288" s="380"/>
      <c r="FA288" s="380"/>
      <c r="FB288" s="380"/>
      <c r="FC288" s="380"/>
      <c r="FD288" s="380"/>
      <c r="FE288" s="380"/>
      <c r="FF288" s="380"/>
      <c r="FG288" s="380"/>
      <c r="FH288" s="380"/>
      <c r="FI288" s="380"/>
      <c r="FJ288" s="380"/>
      <c r="FK288" s="380"/>
      <c r="FL288" s="380"/>
      <c r="FM288" s="380"/>
      <c r="FN288" s="380"/>
      <c r="FO288" s="380"/>
      <c r="FP288" s="380"/>
      <c r="FQ288" s="380"/>
      <c r="FR288" s="380"/>
      <c r="FS288" s="380"/>
      <c r="FT288" s="380"/>
      <c r="FU288" s="380"/>
      <c r="FV288" s="380"/>
      <c r="FW288" s="380"/>
      <c r="FX288" s="380"/>
      <c r="FY288" s="380"/>
      <c r="FZ288" s="380"/>
      <c r="GA288" s="380"/>
      <c r="GB288" s="380"/>
      <c r="GC288" s="380"/>
      <c r="GD288" s="380"/>
      <c r="GE288" s="380"/>
      <c r="GF288" s="380"/>
      <c r="GG288" s="380"/>
      <c r="GH288" s="380"/>
      <c r="GI288" s="380"/>
      <c r="GJ288" s="380"/>
      <c r="GK288" s="380"/>
      <c r="GL288" s="380"/>
      <c r="GM288" s="380"/>
      <c r="GN288" s="380"/>
      <c r="GO288" s="380"/>
      <c r="GP288" s="380"/>
      <c r="GQ288" s="380"/>
      <c r="GR288" s="380"/>
      <c r="GS288" s="380"/>
      <c r="GT288" s="380"/>
      <c r="GU288" s="380"/>
      <c r="GV288" s="380"/>
      <c r="GW288" s="380"/>
      <c r="GX288" s="380"/>
      <c r="GY288" s="380"/>
      <c r="GZ288" s="380"/>
      <c r="HA288" s="380"/>
      <c r="HB288" s="380"/>
      <c r="HC288" s="380"/>
      <c r="HD288" s="380"/>
      <c r="HE288" s="380"/>
      <c r="HF288" s="380"/>
      <c r="HG288" s="380"/>
      <c r="HH288" s="380"/>
    </row>
    <row r="289" spans="1:216">
      <c r="A289" s="103"/>
      <c r="B289" s="377"/>
      <c r="C289" s="377"/>
      <c r="D289" s="377"/>
      <c r="E289" s="377"/>
      <c r="F289" s="377"/>
      <c r="G289" s="377"/>
      <c r="H289" s="377"/>
      <c r="I289" s="377"/>
      <c r="J289" s="377"/>
      <c r="K289" s="377"/>
      <c r="L289" s="377"/>
      <c r="M289" s="378"/>
      <c r="N289" s="378"/>
      <c r="O289" s="378"/>
      <c r="P289" s="378"/>
      <c r="Q289" s="378"/>
      <c r="R289" s="378"/>
      <c r="S289" s="378"/>
      <c r="T289" s="378"/>
      <c r="U289" s="378"/>
      <c r="V289" s="378"/>
      <c r="W289" s="378"/>
      <c r="X289" s="378"/>
      <c r="Y289" s="380"/>
      <c r="Z289" s="409"/>
      <c r="AA289" s="380"/>
      <c r="AB289" s="380"/>
      <c r="AC289" s="380"/>
      <c r="AD289" s="380"/>
      <c r="AE289" s="380"/>
      <c r="AF289" s="380"/>
      <c r="AG289" s="380"/>
      <c r="AH289" s="380"/>
      <c r="AI289" s="380"/>
      <c r="AJ289" s="380"/>
      <c r="AR289" s="380"/>
      <c r="AS289" s="380"/>
      <c r="AT289" s="380"/>
      <c r="AU289" s="380"/>
      <c r="AV289" s="380"/>
      <c r="AW289" s="380"/>
      <c r="AX289" s="380"/>
      <c r="AY289" s="380"/>
      <c r="AZ289" s="380"/>
      <c r="BA289" s="380"/>
      <c r="BB289" s="380"/>
      <c r="BC289" s="380"/>
      <c r="BD289" s="380"/>
      <c r="BE289" s="380"/>
      <c r="BF289" s="380"/>
      <c r="BG289" s="380"/>
      <c r="BH289" s="380"/>
      <c r="BI289" s="380"/>
      <c r="BJ289" s="377"/>
      <c r="CE289" s="380"/>
      <c r="CF289" s="380"/>
      <c r="CG289" s="380"/>
      <c r="EZ289" s="380"/>
      <c r="FA289" s="380"/>
      <c r="FB289" s="380"/>
      <c r="FC289" s="380"/>
      <c r="FD289" s="380"/>
      <c r="FE289" s="380"/>
      <c r="FF289" s="380"/>
      <c r="FG289" s="380"/>
      <c r="FH289" s="380"/>
      <c r="FI289" s="380"/>
      <c r="FJ289" s="380"/>
      <c r="FK289" s="380"/>
      <c r="FL289" s="380"/>
      <c r="FM289" s="380"/>
      <c r="FN289" s="380"/>
      <c r="FO289" s="380"/>
      <c r="FP289" s="380"/>
      <c r="FQ289" s="380"/>
      <c r="FR289" s="380"/>
      <c r="FS289" s="380"/>
      <c r="FT289" s="380"/>
      <c r="FU289" s="380"/>
      <c r="FV289" s="380"/>
      <c r="FW289" s="380"/>
      <c r="FX289" s="380"/>
      <c r="FY289" s="380"/>
      <c r="FZ289" s="380"/>
      <c r="GA289" s="380"/>
      <c r="GB289" s="380"/>
      <c r="GC289" s="380"/>
      <c r="GD289" s="380"/>
      <c r="GE289" s="380"/>
      <c r="GF289" s="380"/>
      <c r="GG289" s="380"/>
      <c r="GH289" s="380"/>
      <c r="GI289" s="380"/>
      <c r="GJ289" s="380"/>
      <c r="GK289" s="380"/>
      <c r="GL289" s="380"/>
      <c r="GM289" s="380"/>
      <c r="GN289" s="380"/>
      <c r="GO289" s="380"/>
      <c r="GP289" s="380"/>
      <c r="GQ289" s="380"/>
      <c r="GR289" s="380"/>
      <c r="GS289" s="380"/>
      <c r="GT289" s="380"/>
      <c r="GU289" s="380"/>
      <c r="GV289" s="380"/>
      <c r="GW289" s="380"/>
      <c r="GX289" s="380"/>
      <c r="GY289" s="380"/>
      <c r="GZ289" s="380"/>
      <c r="HA289" s="380"/>
      <c r="HB289" s="380"/>
      <c r="HC289" s="380"/>
      <c r="HD289" s="380"/>
      <c r="HE289" s="380"/>
      <c r="HF289" s="380"/>
      <c r="HG289" s="380"/>
      <c r="HH289" s="380"/>
    </row>
    <row r="290" spans="1:216">
      <c r="A290" s="103"/>
      <c r="B290" s="377"/>
      <c r="C290" s="377"/>
      <c r="D290" s="377"/>
      <c r="E290" s="377"/>
      <c r="F290" s="377"/>
      <c r="G290" s="377"/>
      <c r="H290" s="377"/>
      <c r="I290" s="377"/>
      <c r="J290" s="377"/>
      <c r="K290" s="377"/>
      <c r="L290" s="377"/>
      <c r="M290" s="378"/>
      <c r="N290" s="378"/>
      <c r="O290" s="378"/>
      <c r="P290" s="378"/>
      <c r="Q290" s="378"/>
      <c r="R290" s="378"/>
      <c r="S290" s="378"/>
      <c r="T290" s="378"/>
      <c r="U290" s="378"/>
      <c r="V290" s="378"/>
      <c r="W290" s="378"/>
      <c r="X290" s="378"/>
      <c r="Y290" s="380"/>
      <c r="Z290" s="409"/>
      <c r="AA290" s="380"/>
      <c r="AB290" s="380"/>
      <c r="AC290" s="380"/>
      <c r="AD290" s="380"/>
      <c r="AE290" s="380"/>
      <c r="AF290" s="380"/>
      <c r="AG290" s="380"/>
      <c r="AH290" s="380"/>
      <c r="AI290" s="380"/>
      <c r="AJ290" s="380"/>
      <c r="AR290" s="380"/>
      <c r="AS290" s="380"/>
      <c r="AT290" s="380"/>
      <c r="AU290" s="380"/>
      <c r="AV290" s="380"/>
      <c r="AW290" s="380"/>
      <c r="AX290" s="380"/>
      <c r="AY290" s="380"/>
      <c r="AZ290" s="380"/>
      <c r="BA290" s="380"/>
      <c r="BB290" s="380"/>
      <c r="BC290" s="380"/>
      <c r="BD290" s="380"/>
      <c r="BE290" s="380"/>
      <c r="BF290" s="380"/>
      <c r="BG290" s="380"/>
      <c r="BH290" s="380"/>
      <c r="BI290" s="380"/>
      <c r="BJ290" s="377"/>
      <c r="CE290" s="380"/>
      <c r="CF290" s="380"/>
      <c r="CG290" s="380"/>
      <c r="EZ290" s="380"/>
      <c r="FA290" s="380"/>
      <c r="FB290" s="380"/>
      <c r="FC290" s="380"/>
      <c r="FD290" s="380"/>
      <c r="FE290" s="380"/>
      <c r="FF290" s="380"/>
      <c r="FG290" s="380"/>
      <c r="FH290" s="380"/>
      <c r="FI290" s="380"/>
      <c r="FJ290" s="380"/>
      <c r="FK290" s="380"/>
      <c r="FL290" s="380"/>
      <c r="FM290" s="380"/>
      <c r="FN290" s="380"/>
      <c r="FO290" s="380"/>
      <c r="FP290" s="380"/>
      <c r="FQ290" s="380"/>
      <c r="FR290" s="380"/>
      <c r="FS290" s="380"/>
      <c r="FT290" s="380"/>
      <c r="FU290" s="380"/>
      <c r="FV290" s="380"/>
      <c r="FW290" s="380"/>
      <c r="FX290" s="380"/>
      <c r="FY290" s="380"/>
      <c r="FZ290" s="380"/>
      <c r="GA290" s="380"/>
      <c r="GB290" s="380"/>
      <c r="GC290" s="380"/>
      <c r="GD290" s="380"/>
      <c r="GE290" s="380"/>
      <c r="GF290" s="380"/>
      <c r="GG290" s="380"/>
      <c r="GH290" s="380"/>
      <c r="GI290" s="380"/>
      <c r="GJ290" s="380"/>
      <c r="GK290" s="380"/>
      <c r="GL290" s="380"/>
      <c r="GM290" s="380"/>
      <c r="GN290" s="380"/>
      <c r="GO290" s="380"/>
      <c r="GP290" s="380"/>
      <c r="GQ290" s="380"/>
      <c r="GR290" s="380"/>
      <c r="GS290" s="380"/>
      <c r="GT290" s="380"/>
      <c r="GU290" s="380"/>
      <c r="GV290" s="380"/>
      <c r="GW290" s="380"/>
      <c r="GX290" s="380"/>
      <c r="GY290" s="380"/>
      <c r="GZ290" s="380"/>
      <c r="HA290" s="380"/>
      <c r="HB290" s="380"/>
      <c r="HC290" s="380"/>
      <c r="HD290" s="380"/>
      <c r="HE290" s="380"/>
      <c r="HF290" s="380"/>
      <c r="HG290" s="380"/>
      <c r="HH290" s="380"/>
    </row>
    <row r="291" spans="1:216">
      <c r="A291" s="103"/>
      <c r="B291" s="377"/>
      <c r="C291" s="377"/>
      <c r="D291" s="377"/>
      <c r="E291" s="377"/>
      <c r="F291" s="377"/>
      <c r="G291" s="377"/>
      <c r="H291" s="377"/>
      <c r="I291" s="377"/>
      <c r="J291" s="377"/>
      <c r="K291" s="377"/>
      <c r="L291" s="377"/>
      <c r="M291" s="378"/>
      <c r="N291" s="378"/>
      <c r="O291" s="378"/>
      <c r="P291" s="378"/>
      <c r="Q291" s="378"/>
      <c r="R291" s="378"/>
      <c r="S291" s="378"/>
      <c r="T291" s="378"/>
      <c r="U291" s="378"/>
      <c r="V291" s="378"/>
      <c r="W291" s="378"/>
      <c r="X291" s="378"/>
      <c r="Y291" s="380"/>
      <c r="Z291" s="409"/>
      <c r="AA291" s="380"/>
      <c r="AB291" s="380"/>
      <c r="AC291" s="380"/>
      <c r="AD291" s="380"/>
      <c r="AE291" s="380"/>
      <c r="AF291" s="380"/>
      <c r="AG291" s="380"/>
      <c r="AH291" s="380"/>
      <c r="AI291" s="380"/>
      <c r="AJ291" s="380"/>
      <c r="AR291" s="380"/>
      <c r="AS291" s="380"/>
      <c r="AT291" s="380"/>
      <c r="AU291" s="380"/>
      <c r="AV291" s="380"/>
      <c r="AW291" s="380"/>
      <c r="AX291" s="380"/>
      <c r="AY291" s="380"/>
      <c r="AZ291" s="380"/>
      <c r="BA291" s="380"/>
      <c r="BB291" s="380"/>
      <c r="BC291" s="380"/>
      <c r="BD291" s="380"/>
      <c r="BE291" s="380"/>
      <c r="BF291" s="380"/>
      <c r="BG291" s="380"/>
      <c r="BH291" s="380"/>
      <c r="BI291" s="380"/>
      <c r="BJ291" s="377"/>
      <c r="CE291" s="380"/>
      <c r="CF291" s="380"/>
      <c r="CG291" s="380"/>
      <c r="EZ291" s="380"/>
      <c r="FA291" s="380"/>
      <c r="FB291" s="380"/>
      <c r="FC291" s="380"/>
      <c r="FD291" s="380"/>
      <c r="FE291" s="380"/>
      <c r="FF291" s="380"/>
      <c r="FG291" s="380"/>
      <c r="FH291" s="380"/>
      <c r="FI291" s="380"/>
      <c r="FJ291" s="380"/>
      <c r="FK291" s="380"/>
      <c r="FL291" s="380"/>
      <c r="FM291" s="380"/>
      <c r="FN291" s="380"/>
      <c r="FO291" s="380"/>
      <c r="FP291" s="380"/>
      <c r="FQ291" s="380"/>
      <c r="FR291" s="380"/>
      <c r="FS291" s="380"/>
      <c r="FT291" s="380"/>
      <c r="FU291" s="380"/>
      <c r="FV291" s="380"/>
      <c r="FW291" s="380"/>
      <c r="FX291" s="380"/>
      <c r="FY291" s="380"/>
      <c r="FZ291" s="380"/>
      <c r="GA291" s="380"/>
      <c r="GB291" s="380"/>
      <c r="GC291" s="380"/>
      <c r="GD291" s="380"/>
      <c r="GE291" s="380"/>
      <c r="GF291" s="380"/>
      <c r="GG291" s="380"/>
      <c r="GH291" s="380"/>
      <c r="GI291" s="380"/>
      <c r="GJ291" s="380"/>
      <c r="GK291" s="380"/>
      <c r="GL291" s="380"/>
      <c r="GM291" s="380"/>
      <c r="GN291" s="380"/>
      <c r="GO291" s="380"/>
      <c r="GP291" s="380"/>
      <c r="GQ291" s="380"/>
      <c r="GR291" s="380"/>
      <c r="GS291" s="380"/>
      <c r="GT291" s="380"/>
      <c r="GU291" s="380"/>
      <c r="GV291" s="380"/>
      <c r="GW291" s="380"/>
      <c r="GX291" s="380"/>
      <c r="GY291" s="380"/>
      <c r="GZ291" s="380"/>
      <c r="HA291" s="380"/>
      <c r="HB291" s="380"/>
      <c r="HC291" s="380"/>
      <c r="HD291" s="380"/>
      <c r="HE291" s="380"/>
      <c r="HF291" s="380"/>
      <c r="HG291" s="380"/>
      <c r="HH291" s="380"/>
    </row>
    <row r="292" spans="1:216">
      <c r="A292" s="103"/>
      <c r="B292" s="377"/>
      <c r="C292" s="377"/>
      <c r="D292" s="377"/>
      <c r="E292" s="377"/>
      <c r="F292" s="377"/>
      <c r="G292" s="377"/>
      <c r="H292" s="377"/>
      <c r="I292" s="377"/>
      <c r="J292" s="377"/>
      <c r="K292" s="377"/>
      <c r="L292" s="377"/>
      <c r="M292" s="378"/>
      <c r="N292" s="378"/>
      <c r="O292" s="378"/>
      <c r="P292" s="378"/>
      <c r="Q292" s="378"/>
      <c r="R292" s="378"/>
      <c r="S292" s="378"/>
      <c r="T292" s="378"/>
      <c r="U292" s="378"/>
      <c r="V292" s="378"/>
      <c r="W292" s="378"/>
      <c r="X292" s="378"/>
      <c r="Y292" s="380"/>
      <c r="Z292" s="409"/>
      <c r="AA292" s="380"/>
      <c r="AB292" s="380"/>
      <c r="AC292" s="380"/>
      <c r="AD292" s="380"/>
      <c r="AE292" s="380"/>
      <c r="AF292" s="380"/>
      <c r="AG292" s="380"/>
      <c r="AH292" s="380"/>
      <c r="AI292" s="380"/>
      <c r="AJ292" s="380"/>
      <c r="AR292" s="380"/>
      <c r="AS292" s="380"/>
      <c r="AT292" s="380"/>
      <c r="AU292" s="380"/>
      <c r="AV292" s="380"/>
      <c r="AW292" s="380"/>
      <c r="AX292" s="380"/>
      <c r="AY292" s="380"/>
      <c r="AZ292" s="380"/>
      <c r="BA292" s="380"/>
      <c r="BB292" s="380"/>
      <c r="BC292" s="380"/>
      <c r="BD292" s="380"/>
      <c r="BE292" s="380"/>
      <c r="BF292" s="380"/>
      <c r="BG292" s="380"/>
      <c r="BH292" s="380"/>
      <c r="BI292" s="380"/>
      <c r="BJ292" s="377"/>
      <c r="CE292" s="380"/>
      <c r="CF292" s="380"/>
      <c r="CG292" s="380"/>
      <c r="EZ292" s="380"/>
      <c r="FA292" s="380"/>
      <c r="FB292" s="380"/>
      <c r="FC292" s="380"/>
      <c r="FD292" s="380"/>
      <c r="FE292" s="380"/>
      <c r="FF292" s="380"/>
      <c r="FG292" s="380"/>
      <c r="FH292" s="380"/>
      <c r="FI292" s="380"/>
      <c r="FJ292" s="380"/>
      <c r="FK292" s="380"/>
      <c r="FL292" s="380"/>
      <c r="FM292" s="380"/>
      <c r="FN292" s="380"/>
      <c r="FO292" s="380"/>
      <c r="FP292" s="380"/>
      <c r="FQ292" s="380"/>
      <c r="FR292" s="380"/>
      <c r="FS292" s="380"/>
      <c r="FT292" s="380"/>
      <c r="FU292" s="380"/>
      <c r="FV292" s="380"/>
      <c r="FW292" s="380"/>
      <c r="FX292" s="380"/>
      <c r="FY292" s="380"/>
      <c r="FZ292" s="380"/>
      <c r="GA292" s="380"/>
      <c r="GB292" s="380"/>
      <c r="GC292" s="380"/>
      <c r="GD292" s="380"/>
      <c r="GE292" s="380"/>
      <c r="GF292" s="380"/>
      <c r="GG292" s="380"/>
      <c r="GH292" s="380"/>
      <c r="GI292" s="380"/>
      <c r="GJ292" s="380"/>
      <c r="GK292" s="380"/>
      <c r="GL292" s="380"/>
      <c r="GM292" s="380"/>
      <c r="GN292" s="380"/>
      <c r="GO292" s="380"/>
      <c r="GP292" s="380"/>
      <c r="GQ292" s="380"/>
      <c r="GR292" s="380"/>
      <c r="GS292" s="380"/>
      <c r="GT292" s="380"/>
      <c r="GU292" s="380"/>
      <c r="GV292" s="380"/>
      <c r="GW292" s="380"/>
      <c r="GX292" s="380"/>
      <c r="GY292" s="380"/>
      <c r="GZ292" s="380"/>
      <c r="HA292" s="380"/>
      <c r="HB292" s="380"/>
      <c r="HC292" s="380"/>
      <c r="HD292" s="380"/>
      <c r="HE292" s="380"/>
      <c r="HF292" s="380"/>
      <c r="HG292" s="380"/>
      <c r="HH292" s="380"/>
    </row>
    <row r="293" spans="1:216">
      <c r="A293" s="103"/>
      <c r="B293" s="377"/>
      <c r="C293" s="377"/>
      <c r="D293" s="377"/>
      <c r="E293" s="377"/>
      <c r="F293" s="377"/>
      <c r="G293" s="377"/>
      <c r="H293" s="377"/>
      <c r="I293" s="377"/>
      <c r="J293" s="377"/>
      <c r="K293" s="377"/>
      <c r="L293" s="377"/>
      <c r="M293" s="378"/>
      <c r="N293" s="378"/>
      <c r="O293" s="378"/>
      <c r="P293" s="378"/>
      <c r="Q293" s="378"/>
      <c r="R293" s="378"/>
      <c r="S293" s="378"/>
      <c r="T293" s="378"/>
      <c r="U293" s="378"/>
      <c r="V293" s="378"/>
      <c r="W293" s="378"/>
      <c r="X293" s="378"/>
      <c r="Y293" s="380"/>
      <c r="Z293" s="409"/>
      <c r="AA293" s="380"/>
      <c r="AB293" s="380"/>
      <c r="AC293" s="380"/>
      <c r="AD293" s="380"/>
      <c r="AE293" s="380"/>
      <c r="AF293" s="380"/>
      <c r="AG293" s="380"/>
      <c r="AH293" s="380"/>
      <c r="AI293" s="380"/>
      <c r="AJ293" s="380"/>
      <c r="AR293" s="380"/>
      <c r="AS293" s="380"/>
      <c r="AT293" s="380"/>
      <c r="AU293" s="380"/>
      <c r="AV293" s="380"/>
      <c r="AW293" s="380"/>
      <c r="AX293" s="380"/>
      <c r="AY293" s="380"/>
      <c r="AZ293" s="380"/>
      <c r="BA293" s="380"/>
      <c r="BB293" s="380"/>
      <c r="BC293" s="380"/>
      <c r="BD293" s="380"/>
      <c r="BE293" s="380"/>
      <c r="BF293" s="380"/>
      <c r="BG293" s="380"/>
      <c r="BH293" s="380"/>
      <c r="BI293" s="380"/>
      <c r="BJ293" s="377"/>
      <c r="CE293" s="380"/>
      <c r="CF293" s="380"/>
      <c r="CG293" s="380"/>
      <c r="EZ293" s="380"/>
      <c r="FA293" s="380"/>
      <c r="FB293" s="380"/>
      <c r="FC293" s="380"/>
      <c r="FD293" s="380"/>
      <c r="FE293" s="380"/>
      <c r="FF293" s="380"/>
      <c r="FG293" s="380"/>
      <c r="FH293" s="380"/>
      <c r="FI293" s="380"/>
      <c r="FJ293" s="380"/>
      <c r="FK293" s="380"/>
      <c r="FL293" s="380"/>
      <c r="FM293" s="380"/>
      <c r="FN293" s="380"/>
      <c r="FO293" s="380"/>
      <c r="FP293" s="380"/>
      <c r="FQ293" s="380"/>
      <c r="FR293" s="380"/>
      <c r="FS293" s="380"/>
      <c r="FT293" s="380"/>
      <c r="FU293" s="380"/>
      <c r="FV293" s="380"/>
      <c r="FW293" s="380"/>
      <c r="FX293" s="380"/>
      <c r="FY293" s="380"/>
      <c r="FZ293" s="380"/>
      <c r="GA293" s="380"/>
      <c r="GB293" s="380"/>
      <c r="GC293" s="380"/>
      <c r="GD293" s="380"/>
      <c r="GE293" s="380"/>
      <c r="GF293" s="380"/>
      <c r="GG293" s="380"/>
      <c r="GH293" s="380"/>
      <c r="GI293" s="380"/>
      <c r="GJ293" s="380"/>
      <c r="GK293" s="380"/>
      <c r="GL293" s="380"/>
      <c r="GM293" s="380"/>
      <c r="GN293" s="380"/>
      <c r="GO293" s="380"/>
      <c r="GP293" s="380"/>
      <c r="GQ293" s="380"/>
      <c r="GR293" s="380"/>
      <c r="GS293" s="380"/>
      <c r="GT293" s="380"/>
      <c r="GU293" s="380"/>
      <c r="GV293" s="380"/>
      <c r="GW293" s="380"/>
      <c r="GX293" s="380"/>
      <c r="GY293" s="380"/>
      <c r="GZ293" s="380"/>
      <c r="HA293" s="380"/>
      <c r="HB293" s="380"/>
      <c r="HC293" s="380"/>
      <c r="HD293" s="380"/>
      <c r="HE293" s="380"/>
      <c r="HF293" s="380"/>
      <c r="HG293" s="380"/>
      <c r="HH293" s="380"/>
    </row>
    <row r="294" spans="1:216">
      <c r="A294" s="103"/>
      <c r="B294" s="377"/>
      <c r="C294" s="377"/>
      <c r="D294" s="377"/>
      <c r="E294" s="377"/>
      <c r="F294" s="377"/>
      <c r="G294" s="377"/>
      <c r="H294" s="377"/>
      <c r="I294" s="377"/>
      <c r="J294" s="377"/>
      <c r="K294" s="377"/>
      <c r="L294" s="377"/>
      <c r="M294" s="378"/>
      <c r="N294" s="378"/>
      <c r="O294" s="378"/>
      <c r="P294" s="378"/>
      <c r="Q294" s="378"/>
      <c r="R294" s="378"/>
      <c r="S294" s="378"/>
      <c r="T294" s="378"/>
      <c r="U294" s="378"/>
      <c r="V294" s="378"/>
      <c r="W294" s="378"/>
      <c r="X294" s="378"/>
      <c r="Y294" s="380"/>
      <c r="Z294" s="409"/>
      <c r="AA294" s="380"/>
      <c r="AB294" s="380"/>
      <c r="AC294" s="380"/>
      <c r="AD294" s="380"/>
      <c r="AE294" s="380"/>
      <c r="AF294" s="380"/>
      <c r="AG294" s="380"/>
      <c r="AH294" s="380"/>
      <c r="AI294" s="380"/>
      <c r="AJ294" s="380"/>
      <c r="AR294" s="380"/>
      <c r="AS294" s="380"/>
      <c r="AT294" s="380"/>
      <c r="AU294" s="380"/>
      <c r="AV294" s="380"/>
      <c r="AW294" s="380"/>
      <c r="AX294" s="380"/>
      <c r="AY294" s="380"/>
      <c r="AZ294" s="380"/>
      <c r="BA294" s="380"/>
      <c r="BB294" s="380"/>
      <c r="BC294" s="380"/>
      <c r="BD294" s="380"/>
      <c r="BE294" s="380"/>
      <c r="BF294" s="380"/>
      <c r="BG294" s="380"/>
      <c r="BH294" s="380"/>
      <c r="BI294" s="380"/>
      <c r="BJ294" s="377"/>
      <c r="CE294" s="380"/>
      <c r="CF294" s="380"/>
      <c r="CG294" s="380"/>
      <c r="EZ294" s="380"/>
      <c r="FA294" s="380"/>
      <c r="FB294" s="380"/>
      <c r="FC294" s="380"/>
      <c r="FD294" s="380"/>
      <c r="FE294" s="380"/>
      <c r="FF294" s="380"/>
      <c r="FG294" s="380"/>
      <c r="FH294" s="380"/>
      <c r="FI294" s="380"/>
      <c r="FJ294" s="380"/>
      <c r="FK294" s="380"/>
      <c r="FL294" s="380"/>
      <c r="FM294" s="380"/>
      <c r="FN294" s="380"/>
      <c r="FO294" s="380"/>
      <c r="FP294" s="380"/>
      <c r="FQ294" s="380"/>
      <c r="FR294" s="380"/>
      <c r="FS294" s="380"/>
      <c r="FT294" s="380"/>
      <c r="FU294" s="380"/>
      <c r="FV294" s="380"/>
      <c r="FW294" s="380"/>
      <c r="FX294" s="380"/>
      <c r="FY294" s="380"/>
      <c r="FZ294" s="380"/>
      <c r="GA294" s="380"/>
      <c r="GB294" s="380"/>
      <c r="GC294" s="380"/>
      <c r="GD294" s="380"/>
      <c r="GE294" s="380"/>
      <c r="GF294" s="380"/>
      <c r="GG294" s="380"/>
      <c r="GH294" s="380"/>
      <c r="GI294" s="380"/>
      <c r="GJ294" s="380"/>
      <c r="GK294" s="380"/>
      <c r="GL294" s="380"/>
      <c r="GM294" s="380"/>
      <c r="GN294" s="380"/>
      <c r="GO294" s="380"/>
      <c r="GP294" s="380"/>
      <c r="GQ294" s="380"/>
      <c r="GR294" s="380"/>
      <c r="GS294" s="380"/>
      <c r="GT294" s="380"/>
      <c r="GU294" s="380"/>
      <c r="GV294" s="380"/>
      <c r="GW294" s="380"/>
      <c r="GX294" s="380"/>
      <c r="GY294" s="380"/>
      <c r="GZ294" s="380"/>
      <c r="HA294" s="380"/>
      <c r="HB294" s="380"/>
      <c r="HC294" s="380"/>
      <c r="HD294" s="380"/>
      <c r="HE294" s="380"/>
      <c r="HF294" s="380"/>
      <c r="HG294" s="380"/>
      <c r="HH294" s="380"/>
    </row>
    <row r="295" spans="1:216">
      <c r="A295" s="103"/>
      <c r="B295" s="377"/>
      <c r="C295" s="377"/>
      <c r="D295" s="377"/>
      <c r="E295" s="377"/>
      <c r="F295" s="377"/>
      <c r="G295" s="377"/>
      <c r="H295" s="377"/>
      <c r="I295" s="377"/>
      <c r="J295" s="377"/>
      <c r="K295" s="377"/>
      <c r="L295" s="377"/>
      <c r="M295" s="378"/>
      <c r="N295" s="378"/>
      <c r="O295" s="378"/>
      <c r="P295" s="378"/>
      <c r="Q295" s="378"/>
      <c r="R295" s="378"/>
      <c r="S295" s="378"/>
      <c r="T295" s="378"/>
      <c r="U295" s="378"/>
      <c r="V295" s="378"/>
      <c r="W295" s="378"/>
      <c r="X295" s="378"/>
      <c r="Y295" s="380"/>
      <c r="Z295" s="409"/>
      <c r="AA295" s="380"/>
      <c r="AB295" s="380"/>
      <c r="AC295" s="380"/>
      <c r="AD295" s="380"/>
      <c r="AE295" s="380"/>
      <c r="AF295" s="380"/>
      <c r="AG295" s="380"/>
      <c r="AH295" s="380"/>
      <c r="AI295" s="380"/>
      <c r="AJ295" s="380"/>
      <c r="AR295" s="380"/>
      <c r="AS295" s="380"/>
      <c r="AT295" s="380"/>
      <c r="AU295" s="380"/>
      <c r="AV295" s="380"/>
      <c r="AW295" s="380"/>
      <c r="AX295" s="380"/>
      <c r="AY295" s="380"/>
      <c r="AZ295" s="380"/>
      <c r="BA295" s="380"/>
      <c r="BB295" s="380"/>
      <c r="BC295" s="380"/>
      <c r="BD295" s="380"/>
      <c r="BE295" s="380"/>
      <c r="BF295" s="380"/>
      <c r="BG295" s="380"/>
      <c r="BH295" s="380"/>
      <c r="BI295" s="380"/>
      <c r="BJ295" s="377"/>
      <c r="CE295" s="380"/>
      <c r="CF295" s="380"/>
      <c r="CG295" s="380"/>
      <c r="EZ295" s="380"/>
      <c r="FA295" s="380"/>
      <c r="FB295" s="380"/>
      <c r="FC295" s="380"/>
      <c r="FD295" s="380"/>
      <c r="FE295" s="380"/>
      <c r="FF295" s="380"/>
      <c r="FG295" s="380"/>
      <c r="FH295" s="380"/>
      <c r="FI295" s="380"/>
      <c r="FJ295" s="380"/>
      <c r="FK295" s="380"/>
      <c r="FL295" s="380"/>
      <c r="FM295" s="380"/>
      <c r="FN295" s="380"/>
      <c r="FO295" s="380"/>
      <c r="FP295" s="380"/>
      <c r="FQ295" s="380"/>
      <c r="FR295" s="380"/>
      <c r="FS295" s="380"/>
      <c r="FT295" s="380"/>
      <c r="FU295" s="380"/>
      <c r="FV295" s="380"/>
      <c r="FW295" s="380"/>
      <c r="FX295" s="380"/>
      <c r="FY295" s="380"/>
      <c r="FZ295" s="380"/>
      <c r="GA295" s="380"/>
      <c r="GB295" s="380"/>
      <c r="GC295" s="380"/>
      <c r="GD295" s="380"/>
      <c r="GE295" s="380"/>
      <c r="GF295" s="380"/>
      <c r="GG295" s="380"/>
      <c r="GH295" s="380"/>
      <c r="GI295" s="380"/>
      <c r="GJ295" s="380"/>
      <c r="GK295" s="380"/>
      <c r="GL295" s="380"/>
      <c r="GM295" s="380"/>
      <c r="GN295" s="380"/>
      <c r="GO295" s="380"/>
      <c r="GP295" s="380"/>
      <c r="GQ295" s="380"/>
      <c r="GR295" s="380"/>
      <c r="GS295" s="380"/>
      <c r="GT295" s="380"/>
      <c r="GU295" s="380"/>
      <c r="GV295" s="380"/>
      <c r="GW295" s="380"/>
      <c r="GX295" s="380"/>
      <c r="GY295" s="380"/>
      <c r="GZ295" s="380"/>
      <c r="HA295" s="380"/>
      <c r="HB295" s="380"/>
      <c r="HC295" s="380"/>
      <c r="HD295" s="380"/>
      <c r="HE295" s="380"/>
      <c r="HF295" s="380"/>
      <c r="HG295" s="380"/>
      <c r="HH295" s="380"/>
    </row>
    <row r="296" spans="1:216">
      <c r="A296" s="103"/>
      <c r="B296" s="377"/>
      <c r="C296" s="377"/>
      <c r="D296" s="377"/>
      <c r="E296" s="377"/>
      <c r="F296" s="377"/>
      <c r="G296" s="377"/>
      <c r="H296" s="377"/>
      <c r="I296" s="377"/>
      <c r="J296" s="377"/>
      <c r="K296" s="377"/>
      <c r="L296" s="377"/>
      <c r="M296" s="378"/>
      <c r="N296" s="378"/>
      <c r="O296" s="378"/>
      <c r="P296" s="378"/>
      <c r="Q296" s="378"/>
      <c r="R296" s="378"/>
      <c r="S296" s="378"/>
      <c r="T296" s="378"/>
      <c r="U296" s="378"/>
      <c r="V296" s="378"/>
      <c r="W296" s="378"/>
      <c r="X296" s="378"/>
      <c r="Y296" s="380"/>
      <c r="Z296" s="409"/>
      <c r="AA296" s="380"/>
      <c r="AB296" s="380"/>
      <c r="AC296" s="380"/>
      <c r="AD296" s="380"/>
      <c r="AE296" s="380"/>
      <c r="AF296" s="380"/>
      <c r="AG296" s="380"/>
      <c r="AH296" s="380"/>
      <c r="AI296" s="380"/>
      <c r="AJ296" s="380"/>
      <c r="AR296" s="380"/>
      <c r="AS296" s="380"/>
      <c r="AT296" s="380"/>
      <c r="AU296" s="380"/>
      <c r="AV296" s="380"/>
      <c r="AW296" s="380"/>
      <c r="AX296" s="380"/>
      <c r="AY296" s="380"/>
      <c r="AZ296" s="380"/>
      <c r="BA296" s="380"/>
      <c r="BB296" s="380"/>
      <c r="BC296" s="380"/>
      <c r="BD296" s="380"/>
      <c r="BE296" s="380"/>
      <c r="BF296" s="380"/>
      <c r="BG296" s="380"/>
      <c r="BH296" s="380"/>
      <c r="BI296" s="380"/>
      <c r="BJ296" s="377"/>
      <c r="CE296" s="380"/>
      <c r="CF296" s="380"/>
      <c r="CG296" s="380"/>
      <c r="EZ296" s="380"/>
      <c r="FA296" s="380"/>
      <c r="FB296" s="380"/>
      <c r="FC296" s="380"/>
      <c r="FD296" s="380"/>
      <c r="FE296" s="380"/>
      <c r="FF296" s="380"/>
      <c r="FG296" s="380"/>
      <c r="FH296" s="380"/>
      <c r="FI296" s="380"/>
      <c r="FJ296" s="380"/>
      <c r="FK296" s="380"/>
      <c r="FL296" s="380"/>
      <c r="FM296" s="380"/>
      <c r="FN296" s="380"/>
      <c r="FO296" s="380"/>
      <c r="FP296" s="380"/>
      <c r="FQ296" s="380"/>
      <c r="FR296" s="380"/>
      <c r="FS296" s="380"/>
      <c r="FT296" s="380"/>
      <c r="FU296" s="380"/>
      <c r="FV296" s="380"/>
      <c r="FW296" s="380"/>
      <c r="FX296" s="380"/>
      <c r="FY296" s="380"/>
      <c r="FZ296" s="380"/>
      <c r="GA296" s="380"/>
      <c r="GB296" s="380"/>
      <c r="GC296" s="380"/>
      <c r="GD296" s="380"/>
      <c r="GE296" s="380"/>
      <c r="GF296" s="380"/>
      <c r="GG296" s="380"/>
      <c r="GH296" s="380"/>
      <c r="GI296" s="380"/>
      <c r="GJ296" s="380"/>
      <c r="GK296" s="380"/>
      <c r="GL296" s="380"/>
      <c r="GM296" s="380"/>
      <c r="GN296" s="380"/>
      <c r="GO296" s="380"/>
      <c r="GP296" s="380"/>
      <c r="GQ296" s="380"/>
      <c r="GR296" s="380"/>
      <c r="GS296" s="380"/>
      <c r="GT296" s="380"/>
      <c r="GU296" s="380"/>
      <c r="GV296" s="380"/>
      <c r="GW296" s="380"/>
      <c r="GX296" s="380"/>
      <c r="GY296" s="380"/>
      <c r="GZ296" s="380"/>
      <c r="HA296" s="380"/>
      <c r="HB296" s="380"/>
      <c r="HC296" s="380"/>
      <c r="HD296" s="380"/>
      <c r="HE296" s="380"/>
      <c r="HF296" s="380"/>
      <c r="HG296" s="380"/>
      <c r="HH296" s="380"/>
    </row>
    <row r="297" spans="1:216">
      <c r="A297" s="103"/>
      <c r="B297" s="377"/>
      <c r="C297" s="377"/>
      <c r="D297" s="377"/>
      <c r="E297" s="377"/>
      <c r="F297" s="377"/>
      <c r="G297" s="377"/>
      <c r="H297" s="377"/>
      <c r="I297" s="377"/>
      <c r="J297" s="377"/>
      <c r="K297" s="377"/>
      <c r="L297" s="377"/>
      <c r="M297" s="378"/>
      <c r="N297" s="378"/>
      <c r="O297" s="378"/>
      <c r="P297" s="378"/>
      <c r="Q297" s="378"/>
      <c r="R297" s="378"/>
      <c r="S297" s="378"/>
      <c r="T297" s="378"/>
      <c r="U297" s="378"/>
      <c r="V297" s="378"/>
      <c r="W297" s="378"/>
      <c r="X297" s="378"/>
      <c r="Y297" s="380"/>
      <c r="Z297" s="409"/>
      <c r="AA297" s="380"/>
      <c r="AB297" s="380"/>
      <c r="AC297" s="380"/>
      <c r="AD297" s="380"/>
      <c r="AE297" s="380"/>
      <c r="AF297" s="380"/>
      <c r="AG297" s="380"/>
      <c r="AH297" s="380"/>
      <c r="AI297" s="380"/>
      <c r="AJ297" s="380"/>
      <c r="AR297" s="380"/>
      <c r="AS297" s="380"/>
      <c r="AT297" s="380"/>
      <c r="AU297" s="380"/>
      <c r="AV297" s="380"/>
      <c r="AW297" s="380"/>
      <c r="AX297" s="380"/>
      <c r="AY297" s="380"/>
      <c r="AZ297" s="380"/>
      <c r="BA297" s="380"/>
      <c r="BB297" s="380"/>
      <c r="BC297" s="380"/>
      <c r="BD297" s="380"/>
      <c r="BE297" s="380"/>
      <c r="BF297" s="380"/>
      <c r="BG297" s="380"/>
      <c r="BH297" s="380"/>
      <c r="BI297" s="380"/>
      <c r="BJ297" s="377"/>
      <c r="CE297" s="380"/>
      <c r="CF297" s="380"/>
      <c r="CG297" s="380"/>
      <c r="EZ297" s="380"/>
      <c r="FA297" s="380"/>
      <c r="FB297" s="380"/>
      <c r="FC297" s="380"/>
      <c r="FD297" s="380"/>
      <c r="FE297" s="380"/>
      <c r="FF297" s="380"/>
      <c r="FG297" s="380"/>
      <c r="FH297" s="380"/>
      <c r="FI297" s="380"/>
      <c r="FJ297" s="380"/>
      <c r="FK297" s="380"/>
      <c r="FL297" s="380"/>
      <c r="FM297" s="380"/>
      <c r="FN297" s="380"/>
      <c r="FO297" s="380"/>
      <c r="FP297" s="380"/>
      <c r="FQ297" s="380"/>
      <c r="FR297" s="380"/>
      <c r="FS297" s="380"/>
      <c r="FT297" s="380"/>
      <c r="FU297" s="380"/>
      <c r="FV297" s="380"/>
      <c r="FW297" s="380"/>
      <c r="FX297" s="380"/>
      <c r="FY297" s="380"/>
      <c r="FZ297" s="380"/>
      <c r="GA297" s="380"/>
      <c r="GB297" s="380"/>
      <c r="GC297" s="380"/>
      <c r="GD297" s="380"/>
      <c r="GE297" s="380"/>
      <c r="GF297" s="380"/>
      <c r="GG297" s="380"/>
      <c r="GH297" s="380"/>
      <c r="GI297" s="380"/>
      <c r="GJ297" s="380"/>
      <c r="GK297" s="380"/>
      <c r="GL297" s="380"/>
      <c r="GM297" s="380"/>
      <c r="GN297" s="380"/>
      <c r="GO297" s="380"/>
      <c r="GP297" s="380"/>
      <c r="GQ297" s="380"/>
      <c r="GR297" s="380"/>
      <c r="GS297" s="380"/>
      <c r="GT297" s="380"/>
      <c r="GU297" s="380"/>
      <c r="GV297" s="380"/>
      <c r="GW297" s="380"/>
      <c r="GX297" s="380"/>
      <c r="GY297" s="380"/>
      <c r="GZ297" s="380"/>
      <c r="HA297" s="380"/>
      <c r="HB297" s="380"/>
      <c r="HC297" s="380"/>
      <c r="HD297" s="380"/>
      <c r="HE297" s="380"/>
      <c r="HF297" s="380"/>
      <c r="HG297" s="380"/>
      <c r="HH297" s="380"/>
    </row>
    <row r="298" spans="1:216">
      <c r="A298" s="103"/>
      <c r="B298" s="377"/>
      <c r="C298" s="377"/>
      <c r="D298" s="377"/>
      <c r="E298" s="377"/>
      <c r="F298" s="377"/>
      <c r="G298" s="377"/>
      <c r="H298" s="377"/>
      <c r="I298" s="377"/>
      <c r="J298" s="377"/>
      <c r="K298" s="377"/>
      <c r="L298" s="377"/>
      <c r="M298" s="378"/>
      <c r="N298" s="378"/>
      <c r="O298" s="378"/>
      <c r="P298" s="378"/>
      <c r="Q298" s="378"/>
      <c r="R298" s="378"/>
      <c r="S298" s="378"/>
      <c r="T298" s="378"/>
      <c r="U298" s="378"/>
      <c r="V298" s="378"/>
      <c r="W298" s="378"/>
      <c r="X298" s="378"/>
      <c r="Y298" s="380"/>
      <c r="Z298" s="409"/>
      <c r="AA298" s="380"/>
      <c r="AB298" s="380"/>
      <c r="AC298" s="380"/>
      <c r="AD298" s="380"/>
      <c r="AE298" s="380"/>
      <c r="AF298" s="380"/>
      <c r="AG298" s="380"/>
      <c r="AH298" s="380"/>
      <c r="AI298" s="380"/>
      <c r="AJ298" s="380"/>
      <c r="AR298" s="380"/>
      <c r="AS298" s="380"/>
      <c r="AT298" s="380"/>
      <c r="AU298" s="380"/>
      <c r="AV298" s="380"/>
      <c r="AW298" s="380"/>
      <c r="AX298" s="380"/>
      <c r="AY298" s="380"/>
      <c r="AZ298" s="380"/>
      <c r="BA298" s="380"/>
      <c r="BB298" s="380"/>
      <c r="BC298" s="380"/>
      <c r="BD298" s="380"/>
      <c r="BE298" s="380"/>
      <c r="BF298" s="380"/>
      <c r="BG298" s="380"/>
      <c r="BH298" s="380"/>
      <c r="BI298" s="380"/>
      <c r="BJ298" s="377"/>
      <c r="CE298" s="380"/>
      <c r="CF298" s="380"/>
      <c r="CG298" s="380"/>
      <c r="EZ298" s="380"/>
      <c r="FA298" s="380"/>
      <c r="FB298" s="380"/>
      <c r="FC298" s="380"/>
      <c r="FD298" s="380"/>
      <c r="FE298" s="380"/>
      <c r="FF298" s="380"/>
      <c r="FG298" s="380"/>
      <c r="FH298" s="380"/>
      <c r="FI298" s="380"/>
      <c r="FJ298" s="380"/>
      <c r="FK298" s="380"/>
      <c r="FL298" s="380"/>
      <c r="FM298" s="380"/>
      <c r="FN298" s="380"/>
      <c r="FO298" s="380"/>
      <c r="FP298" s="380"/>
      <c r="FQ298" s="380"/>
      <c r="FR298" s="380"/>
      <c r="FS298" s="380"/>
      <c r="FT298" s="380"/>
      <c r="FU298" s="380"/>
      <c r="FV298" s="380"/>
      <c r="FW298" s="380"/>
      <c r="FX298" s="380"/>
      <c r="FY298" s="380"/>
      <c r="FZ298" s="380"/>
      <c r="GA298" s="380"/>
      <c r="GB298" s="380"/>
      <c r="GC298" s="380"/>
      <c r="GD298" s="380"/>
      <c r="GE298" s="380"/>
      <c r="GF298" s="380"/>
      <c r="GG298" s="380"/>
      <c r="GH298" s="380"/>
      <c r="GI298" s="380"/>
      <c r="GJ298" s="380"/>
      <c r="GK298" s="380"/>
      <c r="GL298" s="380"/>
      <c r="GM298" s="380"/>
      <c r="GN298" s="380"/>
      <c r="GO298" s="380"/>
      <c r="GP298" s="380"/>
      <c r="GQ298" s="380"/>
      <c r="GR298" s="380"/>
      <c r="GS298" s="380"/>
      <c r="GT298" s="380"/>
      <c r="GU298" s="380"/>
      <c r="GV298" s="380"/>
      <c r="GW298" s="380"/>
      <c r="GX298" s="380"/>
      <c r="GY298" s="380"/>
      <c r="GZ298" s="380"/>
      <c r="HA298" s="380"/>
      <c r="HB298" s="380"/>
      <c r="HC298" s="380"/>
      <c r="HD298" s="380"/>
      <c r="HE298" s="380"/>
      <c r="HF298" s="380"/>
      <c r="HG298" s="380"/>
      <c r="HH298" s="380"/>
    </row>
    <row r="299" spans="1:216">
      <c r="A299" s="103"/>
      <c r="B299" s="377"/>
      <c r="C299" s="377"/>
      <c r="D299" s="377"/>
      <c r="E299" s="377"/>
      <c r="F299" s="377"/>
      <c r="G299" s="377"/>
      <c r="H299" s="377"/>
      <c r="I299" s="377"/>
      <c r="J299" s="377"/>
      <c r="K299" s="377"/>
      <c r="L299" s="377"/>
      <c r="M299" s="378"/>
      <c r="N299" s="378"/>
      <c r="O299" s="378"/>
      <c r="P299" s="378"/>
      <c r="Q299" s="378"/>
      <c r="R299" s="378"/>
      <c r="S299" s="378"/>
      <c r="T299" s="378"/>
      <c r="U299" s="378"/>
      <c r="V299" s="378"/>
      <c r="W299" s="378"/>
      <c r="X299" s="378"/>
      <c r="Y299" s="380"/>
      <c r="Z299" s="409"/>
      <c r="AA299" s="380"/>
      <c r="AB299" s="380"/>
      <c r="AC299" s="380"/>
      <c r="AD299" s="380"/>
      <c r="AE299" s="380"/>
      <c r="AF299" s="380"/>
      <c r="AG299" s="380"/>
      <c r="AH299" s="380"/>
      <c r="AI299" s="380"/>
      <c r="AJ299" s="380"/>
      <c r="AR299" s="380"/>
      <c r="AS299" s="380"/>
      <c r="AT299" s="380"/>
      <c r="AU299" s="380"/>
      <c r="AV299" s="380"/>
      <c r="AW299" s="380"/>
      <c r="AX299" s="380"/>
      <c r="AY299" s="380"/>
      <c r="AZ299" s="380"/>
      <c r="BA299" s="380"/>
      <c r="BB299" s="380"/>
      <c r="BC299" s="380"/>
      <c r="BD299" s="380"/>
      <c r="BE299" s="380"/>
      <c r="BF299" s="380"/>
      <c r="BG299" s="380"/>
      <c r="BH299" s="380"/>
      <c r="BI299" s="380"/>
      <c r="BJ299" s="377"/>
      <c r="CE299" s="380"/>
      <c r="CF299" s="380"/>
      <c r="CG299" s="380"/>
      <c r="EZ299" s="380"/>
      <c r="FA299" s="380"/>
      <c r="FB299" s="380"/>
      <c r="FC299" s="380"/>
      <c r="FD299" s="380"/>
      <c r="FE299" s="380"/>
      <c r="FF299" s="380"/>
      <c r="FG299" s="380"/>
      <c r="FH299" s="380"/>
      <c r="FI299" s="380"/>
      <c r="FJ299" s="380"/>
      <c r="FK299" s="380"/>
      <c r="FL299" s="380"/>
      <c r="FM299" s="380"/>
      <c r="FN299" s="380"/>
      <c r="FO299" s="380"/>
      <c r="FP299" s="380"/>
      <c r="FQ299" s="380"/>
      <c r="FR299" s="380"/>
      <c r="FS299" s="380"/>
      <c r="FT299" s="380"/>
      <c r="FU299" s="380"/>
      <c r="FV299" s="380"/>
      <c r="FW299" s="380"/>
      <c r="FX299" s="380"/>
      <c r="FY299" s="380"/>
      <c r="FZ299" s="380"/>
      <c r="GA299" s="380"/>
      <c r="GB299" s="380"/>
      <c r="GC299" s="380"/>
      <c r="GD299" s="380"/>
      <c r="GE299" s="380"/>
      <c r="GF299" s="380"/>
      <c r="GG299" s="380"/>
      <c r="GH299" s="380"/>
      <c r="GI299" s="380"/>
      <c r="GJ299" s="380"/>
      <c r="GK299" s="380"/>
      <c r="GL299" s="380"/>
      <c r="GM299" s="380"/>
      <c r="GN299" s="380"/>
      <c r="GO299" s="380"/>
      <c r="GP299" s="380"/>
      <c r="GQ299" s="380"/>
      <c r="GR299" s="380"/>
      <c r="GS299" s="380"/>
      <c r="GT299" s="380"/>
      <c r="GU299" s="380"/>
      <c r="GV299" s="380"/>
      <c r="GW299" s="380"/>
      <c r="GX299" s="380"/>
      <c r="GY299" s="380"/>
      <c r="GZ299" s="380"/>
      <c r="HA299" s="380"/>
      <c r="HB299" s="380"/>
      <c r="HC299" s="380"/>
      <c r="HD299" s="380"/>
      <c r="HE299" s="380"/>
      <c r="HF299" s="380"/>
      <c r="HG299" s="380"/>
      <c r="HH299" s="380"/>
    </row>
    <row r="300" spans="1:216">
      <c r="A300" s="103"/>
      <c r="B300" s="377"/>
      <c r="C300" s="377"/>
      <c r="D300" s="377"/>
      <c r="E300" s="377"/>
      <c r="F300" s="377"/>
      <c r="G300" s="377"/>
      <c r="H300" s="377"/>
      <c r="I300" s="377"/>
      <c r="J300" s="377"/>
      <c r="K300" s="377"/>
      <c r="L300" s="377"/>
      <c r="M300" s="378"/>
      <c r="N300" s="378"/>
      <c r="O300" s="378"/>
      <c r="P300" s="378"/>
      <c r="Q300" s="378"/>
      <c r="R300" s="378"/>
      <c r="S300" s="378"/>
      <c r="T300" s="378"/>
      <c r="U300" s="378"/>
      <c r="V300" s="378"/>
      <c r="W300" s="378"/>
      <c r="X300" s="378"/>
      <c r="Y300" s="380"/>
      <c r="Z300" s="409"/>
      <c r="AA300" s="380"/>
      <c r="AB300" s="380"/>
      <c r="AC300" s="380"/>
      <c r="AD300" s="380"/>
      <c r="AE300" s="380"/>
      <c r="AF300" s="380"/>
      <c r="AG300" s="380"/>
      <c r="AH300" s="380"/>
      <c r="AI300" s="380"/>
      <c r="AJ300" s="380"/>
      <c r="AR300" s="380"/>
      <c r="AS300" s="380"/>
      <c r="AT300" s="380"/>
      <c r="AU300" s="380"/>
      <c r="AV300" s="380"/>
      <c r="AW300" s="380"/>
      <c r="AX300" s="380"/>
      <c r="AY300" s="380"/>
      <c r="AZ300" s="380"/>
      <c r="BA300" s="380"/>
      <c r="BB300" s="380"/>
      <c r="BC300" s="380"/>
      <c r="BD300" s="380"/>
      <c r="BE300" s="380"/>
      <c r="BF300" s="380"/>
      <c r="BG300" s="380"/>
      <c r="BH300" s="380"/>
      <c r="BI300" s="380"/>
      <c r="BJ300" s="377"/>
      <c r="CE300" s="380"/>
      <c r="CF300" s="380"/>
      <c r="CG300" s="380"/>
      <c r="EZ300" s="380"/>
      <c r="FA300" s="380"/>
      <c r="FB300" s="380"/>
      <c r="FC300" s="380"/>
      <c r="FD300" s="380"/>
      <c r="FE300" s="380"/>
      <c r="FF300" s="380"/>
      <c r="FG300" s="380"/>
      <c r="FH300" s="380"/>
      <c r="FI300" s="380"/>
      <c r="FJ300" s="380"/>
      <c r="FK300" s="380"/>
      <c r="FL300" s="380"/>
      <c r="FM300" s="380"/>
      <c r="FN300" s="380"/>
      <c r="FO300" s="380"/>
      <c r="FP300" s="380"/>
      <c r="FQ300" s="380"/>
      <c r="FR300" s="380"/>
      <c r="FS300" s="380"/>
      <c r="FT300" s="380"/>
      <c r="FU300" s="380"/>
      <c r="FV300" s="380"/>
      <c r="FW300" s="380"/>
      <c r="FX300" s="380"/>
      <c r="FY300" s="380"/>
      <c r="FZ300" s="380"/>
      <c r="GA300" s="380"/>
      <c r="GB300" s="380"/>
      <c r="GC300" s="380"/>
      <c r="GD300" s="380"/>
      <c r="GE300" s="380"/>
      <c r="GF300" s="380"/>
      <c r="GG300" s="380"/>
      <c r="GH300" s="380"/>
      <c r="GI300" s="380"/>
      <c r="GJ300" s="380"/>
      <c r="GK300" s="380"/>
      <c r="GL300" s="380"/>
      <c r="GM300" s="380"/>
      <c r="GN300" s="380"/>
      <c r="GO300" s="380"/>
      <c r="GP300" s="380"/>
      <c r="GQ300" s="380"/>
      <c r="GR300" s="380"/>
      <c r="GS300" s="380"/>
      <c r="GT300" s="380"/>
      <c r="GU300" s="380"/>
      <c r="GV300" s="380"/>
      <c r="GW300" s="380"/>
      <c r="GX300" s="380"/>
      <c r="GY300" s="380"/>
      <c r="GZ300" s="380"/>
      <c r="HA300" s="380"/>
      <c r="HB300" s="380"/>
      <c r="HC300" s="380"/>
      <c r="HD300" s="380"/>
      <c r="HE300" s="380"/>
      <c r="HF300" s="380"/>
      <c r="HG300" s="380"/>
      <c r="HH300" s="380"/>
    </row>
    <row r="301" spans="1:216">
      <c r="A301" s="103"/>
      <c r="B301" s="377"/>
      <c r="C301" s="377"/>
      <c r="D301" s="377"/>
      <c r="E301" s="377"/>
      <c r="F301" s="377"/>
      <c r="G301" s="377"/>
      <c r="H301" s="377"/>
      <c r="I301" s="377"/>
      <c r="J301" s="377"/>
      <c r="K301" s="377"/>
      <c r="L301" s="377"/>
      <c r="M301" s="378"/>
      <c r="N301" s="378"/>
      <c r="O301" s="378"/>
      <c r="P301" s="378"/>
      <c r="Q301" s="378"/>
      <c r="R301" s="378"/>
      <c r="S301" s="378"/>
      <c r="T301" s="378"/>
      <c r="U301" s="378"/>
      <c r="V301" s="378"/>
      <c r="W301" s="378"/>
      <c r="X301" s="378"/>
      <c r="Y301" s="380"/>
      <c r="Z301" s="409"/>
      <c r="AA301" s="380"/>
      <c r="AB301" s="380"/>
      <c r="AC301" s="380"/>
      <c r="AD301" s="380"/>
      <c r="AE301" s="380"/>
      <c r="AF301" s="380"/>
      <c r="AG301" s="380"/>
      <c r="AH301" s="380"/>
      <c r="AI301" s="380"/>
      <c r="AJ301" s="380"/>
      <c r="AR301" s="380"/>
      <c r="AS301" s="380"/>
      <c r="AT301" s="380"/>
      <c r="AU301" s="380"/>
      <c r="AV301" s="380"/>
      <c r="AW301" s="380"/>
      <c r="AX301" s="380"/>
      <c r="AY301" s="380"/>
      <c r="AZ301" s="380"/>
      <c r="BA301" s="380"/>
      <c r="BB301" s="380"/>
      <c r="BC301" s="380"/>
      <c r="BD301" s="380"/>
      <c r="BE301" s="380"/>
      <c r="BF301" s="380"/>
      <c r="BG301" s="380"/>
      <c r="BH301" s="380"/>
      <c r="BI301" s="380"/>
      <c r="BJ301" s="377"/>
      <c r="CE301" s="380"/>
      <c r="CF301" s="380"/>
      <c r="CG301" s="380"/>
      <c r="EZ301" s="380"/>
      <c r="FA301" s="380"/>
      <c r="FB301" s="380"/>
      <c r="FC301" s="380"/>
      <c r="FD301" s="380"/>
      <c r="FE301" s="380"/>
      <c r="FF301" s="380"/>
      <c r="FG301" s="380"/>
      <c r="FH301" s="380"/>
      <c r="FI301" s="380"/>
      <c r="FJ301" s="380"/>
      <c r="FK301" s="380"/>
      <c r="FL301" s="380"/>
      <c r="FM301" s="380"/>
      <c r="FN301" s="380"/>
      <c r="FO301" s="380"/>
      <c r="FP301" s="380"/>
      <c r="FQ301" s="380"/>
      <c r="FR301" s="380"/>
      <c r="FS301" s="380"/>
      <c r="FT301" s="380"/>
      <c r="FU301" s="380"/>
      <c r="FV301" s="380"/>
      <c r="FW301" s="380"/>
      <c r="FX301" s="380"/>
      <c r="FY301" s="380"/>
      <c r="FZ301" s="380"/>
      <c r="GA301" s="380"/>
      <c r="GB301" s="380"/>
      <c r="GC301" s="380"/>
      <c r="GD301" s="380"/>
      <c r="GE301" s="380"/>
      <c r="GF301" s="380"/>
      <c r="GG301" s="380"/>
      <c r="GH301" s="380"/>
      <c r="GI301" s="380"/>
      <c r="GJ301" s="380"/>
      <c r="GK301" s="380"/>
      <c r="GL301" s="380"/>
      <c r="GM301" s="380"/>
      <c r="GN301" s="380"/>
      <c r="GO301" s="380"/>
      <c r="GP301" s="380"/>
      <c r="GQ301" s="380"/>
      <c r="GR301" s="380"/>
      <c r="GS301" s="380"/>
      <c r="GT301" s="380"/>
      <c r="GU301" s="380"/>
      <c r="GV301" s="380"/>
      <c r="GW301" s="380"/>
      <c r="GX301" s="380"/>
      <c r="GY301" s="380"/>
      <c r="GZ301" s="380"/>
      <c r="HA301" s="380"/>
      <c r="HB301" s="380"/>
      <c r="HC301" s="380"/>
      <c r="HD301" s="380"/>
      <c r="HE301" s="380"/>
      <c r="HF301" s="380"/>
      <c r="HG301" s="380"/>
      <c r="HH301" s="380"/>
    </row>
    <row r="302" spans="1:216">
      <c r="A302" s="103"/>
      <c r="B302" s="377"/>
      <c r="C302" s="377"/>
      <c r="D302" s="377"/>
      <c r="E302" s="377"/>
      <c r="F302" s="377"/>
      <c r="G302" s="377"/>
      <c r="H302" s="377"/>
      <c r="I302" s="377"/>
      <c r="J302" s="377"/>
      <c r="K302" s="377"/>
      <c r="L302" s="377"/>
      <c r="M302" s="378"/>
      <c r="N302" s="378"/>
      <c r="O302" s="378"/>
      <c r="P302" s="378"/>
      <c r="Q302" s="378"/>
      <c r="R302" s="378"/>
      <c r="S302" s="378"/>
      <c r="T302" s="378"/>
      <c r="U302" s="378"/>
      <c r="V302" s="378"/>
      <c r="W302" s="378"/>
      <c r="X302" s="378"/>
      <c r="Y302" s="380"/>
      <c r="Z302" s="409"/>
      <c r="AA302" s="380"/>
      <c r="AB302" s="380"/>
      <c r="AC302" s="380"/>
      <c r="AD302" s="380"/>
      <c r="AE302" s="380"/>
      <c r="AF302" s="380"/>
      <c r="AG302" s="380"/>
      <c r="AH302" s="380"/>
      <c r="AI302" s="380"/>
      <c r="AJ302" s="380"/>
      <c r="AR302" s="380"/>
      <c r="AS302" s="380"/>
      <c r="AT302" s="380"/>
      <c r="AU302" s="380"/>
      <c r="AV302" s="380"/>
      <c r="AW302" s="380"/>
      <c r="AX302" s="380"/>
      <c r="AY302" s="380"/>
      <c r="AZ302" s="380"/>
      <c r="BA302" s="380"/>
      <c r="BB302" s="380"/>
      <c r="BC302" s="380"/>
      <c r="BD302" s="380"/>
      <c r="BE302" s="380"/>
      <c r="BF302" s="380"/>
      <c r="BG302" s="380"/>
      <c r="BH302" s="380"/>
      <c r="BI302" s="380"/>
      <c r="BJ302" s="377"/>
      <c r="CE302" s="380"/>
      <c r="CF302" s="380"/>
      <c r="CG302" s="380"/>
      <c r="EZ302" s="380"/>
      <c r="FA302" s="380"/>
      <c r="FB302" s="380"/>
      <c r="FC302" s="380"/>
      <c r="FD302" s="380"/>
      <c r="FE302" s="380"/>
      <c r="FF302" s="380"/>
      <c r="FG302" s="380"/>
      <c r="FH302" s="380"/>
      <c r="FI302" s="380"/>
      <c r="FJ302" s="380"/>
      <c r="FK302" s="380"/>
      <c r="FL302" s="380"/>
      <c r="FM302" s="380"/>
      <c r="FN302" s="380"/>
      <c r="FO302" s="380"/>
      <c r="FP302" s="380"/>
      <c r="FQ302" s="380"/>
      <c r="FR302" s="380"/>
      <c r="FS302" s="380"/>
      <c r="FT302" s="380"/>
      <c r="FU302" s="380"/>
      <c r="FV302" s="380"/>
      <c r="FW302" s="380"/>
      <c r="FX302" s="380"/>
      <c r="FY302" s="380"/>
      <c r="FZ302" s="380"/>
      <c r="GA302" s="380"/>
      <c r="GB302" s="380"/>
      <c r="GC302" s="380"/>
      <c r="GD302" s="380"/>
      <c r="GE302" s="380"/>
      <c r="GF302" s="380"/>
      <c r="GG302" s="380"/>
      <c r="GH302" s="380"/>
      <c r="GI302" s="380"/>
      <c r="GJ302" s="380"/>
      <c r="GK302" s="380"/>
      <c r="GL302" s="380"/>
      <c r="GM302" s="380"/>
      <c r="GN302" s="380"/>
      <c r="GO302" s="380"/>
      <c r="GP302" s="380"/>
      <c r="GQ302" s="380"/>
      <c r="GR302" s="380"/>
      <c r="GS302" s="380"/>
      <c r="GT302" s="380"/>
      <c r="GU302" s="380"/>
      <c r="GV302" s="380"/>
      <c r="GW302" s="380"/>
      <c r="GX302" s="380"/>
      <c r="GY302" s="380"/>
      <c r="GZ302" s="380"/>
      <c r="HA302" s="380"/>
      <c r="HB302" s="380"/>
      <c r="HC302" s="380"/>
      <c r="HD302" s="380"/>
      <c r="HE302" s="380"/>
      <c r="HF302" s="380"/>
      <c r="HG302" s="380"/>
      <c r="HH302" s="380"/>
    </row>
    <row r="303" spans="1:216">
      <c r="A303" s="103"/>
      <c r="B303" s="377"/>
      <c r="C303" s="377"/>
      <c r="D303" s="377"/>
      <c r="E303" s="377"/>
      <c r="F303" s="377"/>
      <c r="G303" s="377"/>
      <c r="H303" s="377"/>
      <c r="I303" s="377"/>
      <c r="J303" s="377"/>
      <c r="K303" s="377"/>
      <c r="L303" s="377"/>
      <c r="M303" s="378"/>
      <c r="N303" s="378"/>
      <c r="O303" s="378"/>
      <c r="P303" s="378"/>
      <c r="Q303" s="378"/>
      <c r="R303" s="378"/>
      <c r="S303" s="378"/>
      <c r="T303" s="378"/>
      <c r="U303" s="378"/>
      <c r="V303" s="378"/>
      <c r="W303" s="378"/>
      <c r="X303" s="378"/>
      <c r="Y303" s="380"/>
      <c r="Z303" s="409"/>
      <c r="AA303" s="380"/>
      <c r="AB303" s="380"/>
      <c r="AC303" s="380"/>
      <c r="AD303" s="380"/>
      <c r="AE303" s="380"/>
      <c r="AF303" s="380"/>
      <c r="AG303" s="380"/>
      <c r="AH303" s="380"/>
      <c r="AI303" s="380"/>
      <c r="AJ303" s="380"/>
      <c r="AR303" s="380"/>
      <c r="AS303" s="380"/>
      <c r="AT303" s="380"/>
      <c r="AU303" s="380"/>
      <c r="AV303" s="380"/>
      <c r="AW303" s="380"/>
      <c r="AX303" s="380"/>
      <c r="AY303" s="380"/>
      <c r="AZ303" s="380"/>
      <c r="BA303" s="380"/>
      <c r="BB303" s="380"/>
      <c r="BC303" s="380"/>
      <c r="BD303" s="380"/>
      <c r="BE303" s="380"/>
      <c r="BF303" s="380"/>
      <c r="BG303" s="380"/>
      <c r="BH303" s="380"/>
      <c r="BI303" s="380"/>
      <c r="BJ303" s="377"/>
      <c r="CE303" s="380"/>
      <c r="CF303" s="380"/>
      <c r="CG303" s="380"/>
      <c r="EZ303" s="380"/>
      <c r="FA303" s="380"/>
      <c r="FB303" s="380"/>
      <c r="FC303" s="380"/>
      <c r="FD303" s="380"/>
      <c r="FE303" s="380"/>
      <c r="FF303" s="380"/>
      <c r="FG303" s="380"/>
      <c r="FH303" s="380"/>
      <c r="FI303" s="380"/>
      <c r="FJ303" s="380"/>
      <c r="FK303" s="380"/>
      <c r="FL303" s="380"/>
      <c r="FM303" s="380"/>
      <c r="FN303" s="380"/>
      <c r="FO303" s="380"/>
      <c r="FP303" s="380"/>
      <c r="FQ303" s="380"/>
      <c r="FR303" s="380"/>
      <c r="FS303" s="380"/>
      <c r="FT303" s="380"/>
      <c r="FU303" s="380"/>
      <c r="FV303" s="380"/>
      <c r="FW303" s="380"/>
      <c r="FX303" s="380"/>
      <c r="FY303" s="380"/>
      <c r="FZ303" s="380"/>
      <c r="GA303" s="380"/>
      <c r="GB303" s="380"/>
      <c r="GC303" s="380"/>
      <c r="GD303" s="380"/>
      <c r="GE303" s="380"/>
      <c r="GF303" s="380"/>
      <c r="GG303" s="380"/>
      <c r="GH303" s="380"/>
      <c r="GI303" s="380"/>
      <c r="GJ303" s="380"/>
      <c r="GK303" s="380"/>
      <c r="GL303" s="380"/>
      <c r="GM303" s="380"/>
      <c r="GN303" s="380"/>
      <c r="GO303" s="380"/>
      <c r="GP303" s="380"/>
      <c r="GQ303" s="380"/>
      <c r="GR303" s="380"/>
      <c r="GS303" s="380"/>
      <c r="GT303" s="380"/>
      <c r="GU303" s="380"/>
      <c r="GV303" s="380"/>
      <c r="GW303" s="380"/>
      <c r="GX303" s="380"/>
      <c r="GY303" s="380"/>
      <c r="GZ303" s="380"/>
      <c r="HA303" s="380"/>
      <c r="HB303" s="380"/>
      <c r="HC303" s="380"/>
      <c r="HD303" s="380"/>
      <c r="HE303" s="380"/>
      <c r="HF303" s="380"/>
      <c r="HG303" s="380"/>
      <c r="HH303" s="380"/>
    </row>
    <row r="304" spans="1:216">
      <c r="A304" s="103"/>
      <c r="B304" s="377"/>
      <c r="C304" s="377"/>
      <c r="D304" s="377"/>
      <c r="E304" s="377"/>
      <c r="F304" s="377"/>
      <c r="G304" s="377"/>
      <c r="H304" s="377"/>
      <c r="I304" s="377"/>
      <c r="J304" s="377"/>
      <c r="K304" s="377"/>
      <c r="L304" s="377"/>
      <c r="M304" s="378"/>
      <c r="N304" s="378"/>
      <c r="O304" s="378"/>
      <c r="P304" s="378"/>
      <c r="Q304" s="378"/>
      <c r="R304" s="378"/>
      <c r="S304" s="378"/>
      <c r="T304" s="378"/>
      <c r="U304" s="378"/>
      <c r="V304" s="378"/>
      <c r="W304" s="378"/>
      <c r="X304" s="378"/>
      <c r="Y304" s="380"/>
      <c r="Z304" s="409"/>
      <c r="AA304" s="380"/>
      <c r="AB304" s="380"/>
      <c r="AC304" s="380"/>
      <c r="AD304" s="380"/>
      <c r="AE304" s="380"/>
      <c r="AF304" s="380"/>
      <c r="AG304" s="380"/>
      <c r="AH304" s="380"/>
      <c r="AI304" s="380"/>
      <c r="AJ304" s="380"/>
      <c r="AR304" s="380"/>
      <c r="AS304" s="380"/>
      <c r="AT304" s="380"/>
      <c r="AU304" s="380"/>
      <c r="AV304" s="380"/>
      <c r="AW304" s="380"/>
      <c r="AX304" s="380"/>
      <c r="AY304" s="380"/>
      <c r="AZ304" s="380"/>
      <c r="BA304" s="380"/>
      <c r="BB304" s="380"/>
      <c r="BC304" s="380"/>
      <c r="BD304" s="380"/>
      <c r="BE304" s="380"/>
      <c r="BF304" s="380"/>
      <c r="BG304" s="380"/>
      <c r="BH304" s="380"/>
      <c r="BI304" s="380"/>
      <c r="BJ304" s="377"/>
      <c r="CE304" s="380"/>
      <c r="CF304" s="380"/>
      <c r="CG304" s="380"/>
      <c r="EZ304" s="380"/>
      <c r="FA304" s="380"/>
      <c r="FB304" s="380"/>
      <c r="FC304" s="380"/>
      <c r="FD304" s="380"/>
      <c r="FE304" s="380"/>
      <c r="FF304" s="380"/>
      <c r="FG304" s="380"/>
      <c r="FH304" s="380"/>
      <c r="FI304" s="380"/>
      <c r="FJ304" s="380"/>
      <c r="FK304" s="380"/>
      <c r="FL304" s="380"/>
      <c r="FM304" s="380"/>
      <c r="FN304" s="380"/>
      <c r="FO304" s="380"/>
      <c r="FP304" s="380"/>
      <c r="FQ304" s="380"/>
      <c r="FR304" s="380"/>
      <c r="FS304" s="380"/>
      <c r="FT304" s="380"/>
      <c r="FU304" s="380"/>
      <c r="FV304" s="380"/>
      <c r="FW304" s="380"/>
      <c r="FX304" s="380"/>
      <c r="FY304" s="380"/>
      <c r="FZ304" s="380"/>
      <c r="GA304" s="380"/>
      <c r="GB304" s="380"/>
      <c r="GC304" s="380"/>
      <c r="GD304" s="380"/>
      <c r="GE304" s="380"/>
      <c r="GF304" s="380"/>
      <c r="GG304" s="380"/>
      <c r="GH304" s="380"/>
      <c r="GI304" s="380"/>
      <c r="GJ304" s="380"/>
      <c r="GK304" s="380"/>
      <c r="GL304" s="380"/>
      <c r="GM304" s="380"/>
      <c r="GN304" s="380"/>
      <c r="GO304" s="380"/>
      <c r="GP304" s="380"/>
      <c r="GQ304" s="380"/>
      <c r="GR304" s="380"/>
      <c r="GS304" s="380"/>
      <c r="GT304" s="380"/>
      <c r="GU304" s="380"/>
      <c r="GV304" s="380"/>
      <c r="GW304" s="380"/>
      <c r="GX304" s="380"/>
      <c r="GY304" s="380"/>
      <c r="GZ304" s="380"/>
      <c r="HA304" s="380"/>
      <c r="HB304" s="380"/>
      <c r="HC304" s="380"/>
      <c r="HD304" s="380"/>
      <c r="HE304" s="380"/>
      <c r="HF304" s="380"/>
      <c r="HG304" s="380"/>
      <c r="HH304" s="380"/>
    </row>
    <row r="305" spans="1:216">
      <c r="A305" s="103"/>
      <c r="B305" s="377"/>
      <c r="C305" s="377"/>
      <c r="D305" s="377"/>
      <c r="E305" s="377"/>
      <c r="F305" s="377"/>
      <c r="G305" s="377"/>
      <c r="H305" s="377"/>
      <c r="I305" s="377"/>
      <c r="J305" s="377"/>
      <c r="K305" s="377"/>
      <c r="L305" s="377"/>
      <c r="M305" s="378"/>
      <c r="N305" s="378"/>
      <c r="O305" s="378"/>
      <c r="P305" s="378"/>
      <c r="Q305" s="378"/>
      <c r="R305" s="378"/>
      <c r="S305" s="378"/>
      <c r="T305" s="378"/>
      <c r="U305" s="378"/>
      <c r="V305" s="378"/>
      <c r="W305" s="378"/>
      <c r="X305" s="378"/>
      <c r="Y305" s="380"/>
      <c r="Z305" s="409"/>
      <c r="AA305" s="380"/>
      <c r="AB305" s="380"/>
      <c r="AC305" s="380"/>
      <c r="AD305" s="380"/>
      <c r="AE305" s="380"/>
      <c r="AF305" s="380"/>
      <c r="AG305" s="380"/>
      <c r="AH305" s="380"/>
      <c r="AI305" s="380"/>
      <c r="AJ305" s="380"/>
      <c r="AR305" s="380"/>
      <c r="AS305" s="380"/>
      <c r="AT305" s="380"/>
      <c r="AU305" s="380"/>
      <c r="AV305" s="380"/>
      <c r="AW305" s="380"/>
      <c r="AX305" s="380"/>
      <c r="AY305" s="380"/>
      <c r="AZ305" s="380"/>
      <c r="BA305" s="380"/>
      <c r="BB305" s="380"/>
      <c r="BC305" s="380"/>
      <c r="BD305" s="380"/>
      <c r="BE305" s="380"/>
      <c r="BF305" s="380"/>
      <c r="BG305" s="380"/>
      <c r="BH305" s="380"/>
      <c r="BI305" s="380"/>
      <c r="BJ305" s="377"/>
      <c r="CE305" s="380"/>
      <c r="CF305" s="380"/>
      <c r="CG305" s="380"/>
      <c r="EZ305" s="380"/>
      <c r="FA305" s="380"/>
      <c r="FB305" s="380"/>
      <c r="FC305" s="380"/>
      <c r="FD305" s="380"/>
      <c r="FE305" s="380"/>
      <c r="FF305" s="380"/>
      <c r="FG305" s="380"/>
      <c r="FH305" s="380"/>
      <c r="FI305" s="380"/>
      <c r="FJ305" s="380"/>
      <c r="FK305" s="380"/>
      <c r="FL305" s="380"/>
      <c r="FM305" s="380"/>
      <c r="FN305" s="380"/>
      <c r="FO305" s="380"/>
      <c r="FP305" s="380"/>
      <c r="FQ305" s="380"/>
      <c r="FR305" s="380"/>
      <c r="FS305" s="380"/>
      <c r="FT305" s="380"/>
      <c r="FU305" s="380"/>
      <c r="FV305" s="380"/>
      <c r="FW305" s="380"/>
      <c r="FX305" s="380"/>
      <c r="FY305" s="380"/>
      <c r="FZ305" s="380"/>
      <c r="GA305" s="380"/>
      <c r="GB305" s="380"/>
      <c r="GC305" s="380"/>
      <c r="GD305" s="380"/>
      <c r="GE305" s="380"/>
      <c r="GF305" s="380"/>
      <c r="GG305" s="380"/>
      <c r="GH305" s="380"/>
      <c r="GI305" s="380"/>
      <c r="GJ305" s="380"/>
      <c r="GK305" s="380"/>
      <c r="GL305" s="380"/>
      <c r="GM305" s="380"/>
      <c r="GN305" s="380"/>
      <c r="GO305" s="380"/>
      <c r="GP305" s="380"/>
      <c r="GQ305" s="380"/>
      <c r="GR305" s="380"/>
      <c r="GS305" s="380"/>
      <c r="GT305" s="380"/>
      <c r="GU305" s="380"/>
      <c r="GV305" s="380"/>
      <c r="GW305" s="380"/>
      <c r="GX305" s="380"/>
      <c r="GY305" s="380"/>
      <c r="GZ305" s="380"/>
      <c r="HA305" s="380"/>
      <c r="HB305" s="380"/>
      <c r="HC305" s="380"/>
      <c r="HD305" s="380"/>
      <c r="HE305" s="380"/>
      <c r="HF305" s="380"/>
      <c r="HG305" s="380"/>
      <c r="HH305" s="380"/>
    </row>
    <row r="306" spans="1:216">
      <c r="A306" s="103"/>
      <c r="B306" s="377"/>
      <c r="C306" s="377"/>
      <c r="D306" s="377"/>
      <c r="E306" s="377"/>
      <c r="F306" s="377"/>
      <c r="G306" s="377"/>
      <c r="H306" s="377"/>
      <c r="I306" s="377"/>
      <c r="J306" s="377"/>
      <c r="K306" s="377"/>
      <c r="L306" s="377"/>
      <c r="M306" s="378"/>
      <c r="N306" s="378"/>
      <c r="O306" s="378"/>
      <c r="P306" s="378"/>
      <c r="Q306" s="378"/>
      <c r="R306" s="378"/>
      <c r="S306" s="378"/>
      <c r="T306" s="378"/>
      <c r="U306" s="378"/>
      <c r="V306" s="378"/>
      <c r="W306" s="378"/>
      <c r="X306" s="378"/>
      <c r="Y306" s="380"/>
      <c r="Z306" s="409"/>
      <c r="AA306" s="380"/>
      <c r="AB306" s="380"/>
      <c r="AC306" s="380"/>
      <c r="AD306" s="380"/>
      <c r="AE306" s="380"/>
      <c r="AF306" s="380"/>
      <c r="AG306" s="380"/>
      <c r="AH306" s="380"/>
      <c r="AI306" s="380"/>
      <c r="AJ306" s="380"/>
      <c r="AR306" s="380"/>
      <c r="AS306" s="380"/>
      <c r="AT306" s="380"/>
      <c r="AU306" s="380"/>
      <c r="AV306" s="380"/>
      <c r="AW306" s="380"/>
      <c r="AX306" s="380"/>
      <c r="AY306" s="380"/>
      <c r="AZ306" s="380"/>
      <c r="BA306" s="380"/>
      <c r="BB306" s="380"/>
      <c r="BC306" s="380"/>
      <c r="BD306" s="380"/>
      <c r="BE306" s="380"/>
      <c r="BF306" s="380"/>
      <c r="BG306" s="380"/>
      <c r="BH306" s="380"/>
      <c r="BI306" s="380"/>
      <c r="BJ306" s="377"/>
      <c r="CE306" s="380"/>
      <c r="CF306" s="380"/>
      <c r="CG306" s="380"/>
      <c r="EZ306" s="380"/>
      <c r="FA306" s="380"/>
      <c r="FB306" s="380"/>
      <c r="FC306" s="380"/>
      <c r="FD306" s="380"/>
      <c r="FE306" s="380"/>
      <c r="FF306" s="380"/>
      <c r="FG306" s="380"/>
      <c r="FH306" s="380"/>
      <c r="FI306" s="380"/>
      <c r="FJ306" s="380"/>
      <c r="FK306" s="380"/>
      <c r="FL306" s="380"/>
      <c r="FM306" s="380"/>
      <c r="FN306" s="380"/>
      <c r="FO306" s="380"/>
      <c r="FP306" s="380"/>
      <c r="FQ306" s="380"/>
      <c r="FR306" s="380"/>
      <c r="FS306" s="380"/>
      <c r="FT306" s="380"/>
      <c r="FU306" s="380"/>
      <c r="FV306" s="380"/>
      <c r="FW306" s="380"/>
      <c r="FX306" s="380"/>
      <c r="FY306" s="380"/>
      <c r="FZ306" s="380"/>
      <c r="GA306" s="380"/>
      <c r="GB306" s="380"/>
      <c r="GC306" s="380"/>
      <c r="GD306" s="380"/>
      <c r="GE306" s="380"/>
      <c r="GF306" s="380"/>
      <c r="GG306" s="380"/>
      <c r="GH306" s="380"/>
      <c r="GI306" s="380"/>
      <c r="GJ306" s="380"/>
      <c r="GK306" s="380"/>
      <c r="GL306" s="380"/>
      <c r="GM306" s="380"/>
      <c r="GN306" s="380"/>
      <c r="GO306" s="380"/>
      <c r="GP306" s="380"/>
      <c r="GQ306" s="380"/>
      <c r="GR306" s="380"/>
      <c r="GS306" s="380"/>
      <c r="GT306" s="380"/>
      <c r="GU306" s="380"/>
      <c r="GV306" s="380"/>
      <c r="GW306" s="380"/>
      <c r="GX306" s="380"/>
      <c r="GY306" s="380"/>
      <c r="GZ306" s="380"/>
      <c r="HA306" s="380"/>
      <c r="HB306" s="380"/>
      <c r="HC306" s="380"/>
      <c r="HD306" s="380"/>
      <c r="HE306" s="380"/>
      <c r="HF306" s="380"/>
      <c r="HG306" s="380"/>
      <c r="HH306" s="380"/>
    </row>
    <row r="307" spans="1:216">
      <c r="A307" s="103"/>
      <c r="B307" s="377"/>
      <c r="C307" s="377"/>
      <c r="D307" s="377"/>
      <c r="E307" s="377"/>
      <c r="F307" s="377"/>
      <c r="G307" s="377"/>
      <c r="H307" s="377"/>
      <c r="I307" s="377"/>
      <c r="J307" s="377"/>
      <c r="K307" s="377"/>
      <c r="L307" s="377"/>
      <c r="M307" s="378"/>
      <c r="N307" s="378"/>
      <c r="O307" s="378"/>
      <c r="P307" s="378"/>
      <c r="Q307" s="378"/>
      <c r="R307" s="378"/>
      <c r="S307" s="378"/>
      <c r="T307" s="378"/>
      <c r="U307" s="378"/>
      <c r="V307" s="378"/>
      <c r="W307" s="378"/>
      <c r="X307" s="378"/>
      <c r="Y307" s="380"/>
      <c r="Z307" s="409"/>
      <c r="AA307" s="380"/>
      <c r="AB307" s="380"/>
      <c r="AC307" s="380"/>
      <c r="AD307" s="380"/>
      <c r="AE307" s="380"/>
      <c r="AF307" s="380"/>
      <c r="AG307" s="380"/>
      <c r="AH307" s="380"/>
      <c r="AI307" s="380"/>
      <c r="AJ307" s="380"/>
      <c r="AR307" s="380"/>
      <c r="AS307" s="380"/>
      <c r="AT307" s="380"/>
      <c r="AU307" s="380"/>
      <c r="AV307" s="380"/>
      <c r="AW307" s="380"/>
      <c r="AX307" s="380"/>
      <c r="AY307" s="380"/>
      <c r="AZ307" s="380"/>
      <c r="BA307" s="380"/>
      <c r="BB307" s="380"/>
      <c r="BC307" s="380"/>
      <c r="BD307" s="380"/>
      <c r="BE307" s="380"/>
      <c r="BF307" s="380"/>
      <c r="BG307" s="380"/>
      <c r="BH307" s="380"/>
      <c r="BI307" s="380"/>
      <c r="BJ307" s="377"/>
      <c r="CE307" s="380"/>
      <c r="CF307" s="380"/>
      <c r="CG307" s="380"/>
      <c r="EZ307" s="380"/>
      <c r="FA307" s="380"/>
      <c r="FB307" s="380"/>
      <c r="FC307" s="380"/>
      <c r="FD307" s="380"/>
      <c r="FE307" s="380"/>
      <c r="FF307" s="380"/>
      <c r="FG307" s="380"/>
      <c r="FH307" s="380"/>
      <c r="FI307" s="380"/>
      <c r="FJ307" s="380"/>
      <c r="FK307" s="380"/>
      <c r="FL307" s="380"/>
      <c r="FM307" s="380"/>
      <c r="FN307" s="380"/>
      <c r="FO307" s="380"/>
      <c r="FP307" s="380"/>
      <c r="FQ307" s="380"/>
      <c r="FR307" s="380"/>
      <c r="FS307" s="380"/>
      <c r="FT307" s="380"/>
      <c r="FU307" s="380"/>
      <c r="FV307" s="380"/>
      <c r="FW307" s="380"/>
      <c r="FX307" s="380"/>
      <c r="FY307" s="380"/>
      <c r="FZ307" s="380"/>
      <c r="GA307" s="380"/>
      <c r="GB307" s="380"/>
      <c r="GC307" s="380"/>
      <c r="GD307" s="380"/>
      <c r="GE307" s="380"/>
      <c r="GF307" s="380"/>
      <c r="GG307" s="380"/>
      <c r="GH307" s="380"/>
      <c r="GI307" s="380"/>
      <c r="GJ307" s="380"/>
      <c r="GK307" s="380"/>
      <c r="GL307" s="380"/>
      <c r="GM307" s="380"/>
      <c r="GN307" s="380"/>
      <c r="GO307" s="380"/>
      <c r="GP307" s="380"/>
      <c r="GQ307" s="380"/>
      <c r="GR307" s="380"/>
      <c r="GS307" s="380"/>
      <c r="GT307" s="380"/>
      <c r="GU307" s="380"/>
      <c r="GV307" s="380"/>
      <c r="GW307" s="380"/>
      <c r="GX307" s="380"/>
      <c r="GY307" s="380"/>
      <c r="GZ307" s="380"/>
      <c r="HA307" s="380"/>
      <c r="HB307" s="380"/>
      <c r="HC307" s="380"/>
      <c r="HD307" s="380"/>
      <c r="HE307" s="380"/>
      <c r="HF307" s="380"/>
      <c r="HG307" s="380"/>
      <c r="HH307" s="380"/>
    </row>
    <row r="308" spans="1:216">
      <c r="A308" s="103"/>
      <c r="B308" s="377"/>
      <c r="C308" s="377"/>
      <c r="D308" s="377"/>
      <c r="E308" s="377"/>
      <c r="F308" s="377"/>
      <c r="G308" s="377"/>
      <c r="H308" s="377"/>
      <c r="I308" s="377"/>
      <c r="J308" s="377"/>
      <c r="K308" s="377"/>
      <c r="L308" s="377"/>
      <c r="M308" s="378"/>
      <c r="N308" s="378"/>
      <c r="O308" s="378"/>
      <c r="P308" s="378"/>
      <c r="Q308" s="378"/>
      <c r="R308" s="378"/>
      <c r="S308" s="378"/>
      <c r="T308" s="378"/>
      <c r="U308" s="378"/>
      <c r="V308" s="378"/>
      <c r="W308" s="378"/>
      <c r="X308" s="378"/>
      <c r="Y308" s="380"/>
      <c r="Z308" s="409"/>
      <c r="AA308" s="380"/>
      <c r="AB308" s="380"/>
      <c r="AC308" s="380"/>
      <c r="AD308" s="380"/>
      <c r="AE308" s="380"/>
      <c r="AF308" s="380"/>
      <c r="AG308" s="380"/>
      <c r="AH308" s="380"/>
      <c r="AI308" s="380"/>
      <c r="AJ308" s="380"/>
      <c r="AR308" s="380"/>
      <c r="AS308" s="380"/>
      <c r="AT308" s="380"/>
      <c r="AU308" s="380"/>
      <c r="AV308" s="380"/>
      <c r="AW308" s="380"/>
      <c r="AX308" s="380"/>
      <c r="AY308" s="380"/>
      <c r="AZ308" s="380"/>
      <c r="BA308" s="380"/>
      <c r="BB308" s="380"/>
      <c r="BC308" s="380"/>
      <c r="BD308" s="380"/>
      <c r="BE308" s="380"/>
      <c r="BF308" s="380"/>
      <c r="BG308" s="380"/>
      <c r="BH308" s="380"/>
      <c r="BI308" s="380"/>
      <c r="BJ308" s="377"/>
      <c r="CE308" s="380"/>
      <c r="CF308" s="380"/>
      <c r="CG308" s="380"/>
      <c r="EZ308" s="380"/>
      <c r="FA308" s="380"/>
      <c r="FB308" s="380"/>
      <c r="FC308" s="380"/>
      <c r="FD308" s="380"/>
      <c r="FE308" s="380"/>
      <c r="FF308" s="380"/>
      <c r="FG308" s="380"/>
      <c r="FH308" s="380"/>
      <c r="FI308" s="380"/>
      <c r="FJ308" s="380"/>
      <c r="FK308" s="380"/>
      <c r="FL308" s="380"/>
      <c r="FM308" s="380"/>
      <c r="FN308" s="380"/>
      <c r="FO308" s="380"/>
      <c r="FP308" s="380"/>
      <c r="FQ308" s="380"/>
      <c r="FR308" s="380"/>
      <c r="FS308" s="380"/>
      <c r="FT308" s="380"/>
      <c r="FU308" s="380"/>
      <c r="FV308" s="380"/>
      <c r="FW308" s="380"/>
      <c r="FX308" s="380"/>
      <c r="FY308" s="380"/>
      <c r="FZ308" s="380"/>
      <c r="GA308" s="380"/>
      <c r="GB308" s="380"/>
      <c r="GC308" s="380"/>
      <c r="GD308" s="380"/>
      <c r="GE308" s="380"/>
      <c r="GF308" s="380"/>
      <c r="GG308" s="380"/>
      <c r="GH308" s="380"/>
      <c r="GI308" s="380"/>
      <c r="GJ308" s="380"/>
      <c r="GK308" s="380"/>
      <c r="GL308" s="380"/>
      <c r="GM308" s="380"/>
      <c r="GN308" s="380"/>
      <c r="GO308" s="380"/>
      <c r="GP308" s="380"/>
      <c r="GQ308" s="380"/>
      <c r="GR308" s="380"/>
      <c r="GS308" s="380"/>
      <c r="GT308" s="380"/>
      <c r="GU308" s="380"/>
      <c r="GV308" s="380"/>
      <c r="GW308" s="380"/>
      <c r="GX308" s="380"/>
      <c r="GY308" s="380"/>
      <c r="GZ308" s="380"/>
      <c r="HA308" s="380"/>
      <c r="HB308" s="380"/>
      <c r="HC308" s="380"/>
      <c r="HD308" s="380"/>
      <c r="HE308" s="380"/>
      <c r="HF308" s="380"/>
      <c r="HG308" s="380"/>
      <c r="HH308" s="380"/>
    </row>
    <row r="309" spans="1:216">
      <c r="A309" s="103"/>
      <c r="B309" s="377"/>
      <c r="C309" s="377"/>
      <c r="D309" s="377"/>
      <c r="E309" s="377"/>
      <c r="F309" s="377"/>
      <c r="G309" s="377"/>
      <c r="H309" s="377"/>
      <c r="I309" s="377"/>
      <c r="J309" s="377"/>
      <c r="K309" s="377"/>
      <c r="L309" s="377"/>
      <c r="M309" s="378"/>
      <c r="N309" s="378"/>
      <c r="O309" s="378"/>
      <c r="P309" s="378"/>
      <c r="Q309" s="378"/>
      <c r="R309" s="378"/>
      <c r="S309" s="378"/>
      <c r="T309" s="378"/>
      <c r="U309" s="378"/>
      <c r="V309" s="378"/>
      <c r="W309" s="378"/>
      <c r="X309" s="378"/>
      <c r="Y309" s="380"/>
      <c r="Z309" s="409"/>
      <c r="AA309" s="380"/>
      <c r="AB309" s="380"/>
      <c r="AC309" s="380"/>
      <c r="AD309" s="380"/>
      <c r="AE309" s="380"/>
      <c r="AF309" s="380"/>
      <c r="AG309" s="380"/>
      <c r="AH309" s="380"/>
      <c r="AI309" s="380"/>
      <c r="AJ309" s="380"/>
      <c r="AR309" s="380"/>
      <c r="AS309" s="380"/>
      <c r="AT309" s="380"/>
      <c r="AU309" s="380"/>
      <c r="AV309" s="380"/>
      <c r="AW309" s="380"/>
      <c r="AX309" s="380"/>
      <c r="AY309" s="380"/>
      <c r="AZ309" s="380"/>
      <c r="BA309" s="380"/>
      <c r="BB309" s="380"/>
      <c r="BC309" s="380"/>
      <c r="BD309" s="380"/>
      <c r="BE309" s="380"/>
      <c r="BF309" s="380"/>
      <c r="BG309" s="380"/>
      <c r="BH309" s="380"/>
      <c r="BI309" s="380"/>
      <c r="BJ309" s="377"/>
      <c r="CE309" s="380"/>
      <c r="CF309" s="380"/>
      <c r="CG309" s="380"/>
      <c r="EZ309" s="380"/>
      <c r="FA309" s="380"/>
      <c r="FB309" s="380"/>
      <c r="FC309" s="380"/>
      <c r="FD309" s="380"/>
      <c r="FE309" s="380"/>
      <c r="FF309" s="380"/>
      <c r="FG309" s="380"/>
      <c r="FH309" s="380"/>
      <c r="FI309" s="380"/>
      <c r="FJ309" s="380"/>
      <c r="FK309" s="380"/>
      <c r="FL309" s="380"/>
      <c r="FM309" s="380"/>
      <c r="FN309" s="380"/>
      <c r="FO309" s="380"/>
      <c r="FP309" s="380"/>
      <c r="FQ309" s="380"/>
      <c r="FR309" s="380"/>
      <c r="FS309" s="380"/>
      <c r="FT309" s="380"/>
      <c r="FU309" s="380"/>
      <c r="FV309" s="380"/>
      <c r="FW309" s="380"/>
      <c r="FX309" s="380"/>
      <c r="FY309" s="380"/>
      <c r="FZ309" s="380"/>
      <c r="GA309" s="380"/>
      <c r="GB309" s="380"/>
      <c r="GC309" s="380"/>
      <c r="GD309" s="380"/>
      <c r="GE309" s="380"/>
      <c r="GF309" s="380"/>
      <c r="GG309" s="380"/>
      <c r="GH309" s="380"/>
      <c r="GI309" s="380"/>
      <c r="GJ309" s="380"/>
      <c r="GK309" s="380"/>
      <c r="GL309" s="380"/>
      <c r="GM309" s="380"/>
      <c r="GN309" s="380"/>
      <c r="GO309" s="380"/>
      <c r="GP309" s="380"/>
      <c r="GQ309" s="380"/>
      <c r="GR309" s="380"/>
      <c r="GS309" s="380"/>
      <c r="GT309" s="380"/>
      <c r="GU309" s="380"/>
      <c r="GV309" s="380"/>
      <c r="GW309" s="380"/>
      <c r="GX309" s="380"/>
      <c r="GY309" s="380"/>
      <c r="GZ309" s="380"/>
      <c r="HA309" s="380"/>
      <c r="HB309" s="380"/>
      <c r="HC309" s="380"/>
      <c r="HD309" s="380"/>
      <c r="HE309" s="380"/>
      <c r="HF309" s="380"/>
      <c r="HG309" s="380"/>
      <c r="HH309" s="380"/>
    </row>
    <row r="310" spans="1:216">
      <c r="B310" s="377"/>
      <c r="C310" s="377"/>
      <c r="D310" s="377"/>
      <c r="E310" s="377"/>
      <c r="F310" s="377"/>
      <c r="G310" s="377"/>
      <c r="H310" s="377"/>
      <c r="I310" s="377"/>
      <c r="J310" s="377"/>
      <c r="K310" s="377"/>
      <c r="L310" s="377"/>
      <c r="M310" s="378"/>
      <c r="N310" s="378"/>
      <c r="O310" s="378"/>
      <c r="P310" s="378"/>
      <c r="Q310" s="378"/>
      <c r="R310" s="378"/>
      <c r="S310" s="378"/>
      <c r="T310" s="378"/>
      <c r="U310" s="378"/>
      <c r="V310" s="378"/>
      <c r="W310" s="378"/>
      <c r="X310" s="378"/>
      <c r="Y310" s="380"/>
      <c r="Z310" s="409"/>
      <c r="AA310" s="380"/>
      <c r="AB310" s="380"/>
      <c r="AC310" s="380"/>
      <c r="AD310" s="380"/>
      <c r="AE310" s="380"/>
      <c r="AF310" s="380"/>
      <c r="AG310" s="380"/>
      <c r="AH310" s="380"/>
      <c r="AI310" s="380"/>
      <c r="AJ310" s="380"/>
      <c r="AR310" s="380"/>
      <c r="AS310" s="380"/>
      <c r="AT310" s="380"/>
      <c r="AU310" s="380"/>
      <c r="AV310" s="380"/>
      <c r="AW310" s="380"/>
      <c r="AX310" s="380"/>
      <c r="AY310" s="380"/>
      <c r="AZ310" s="380"/>
      <c r="BA310" s="380"/>
      <c r="BB310" s="380"/>
      <c r="BC310" s="380"/>
      <c r="BD310" s="380"/>
      <c r="BE310" s="380"/>
      <c r="BF310" s="380"/>
      <c r="BG310" s="380"/>
      <c r="BH310" s="380"/>
      <c r="BI310" s="380"/>
      <c r="BJ310" s="377"/>
      <c r="CE310" s="380"/>
      <c r="CF310" s="380"/>
      <c r="CG310" s="380"/>
      <c r="EZ310" s="380"/>
      <c r="FA310" s="380"/>
      <c r="FB310" s="380"/>
      <c r="FC310" s="380"/>
      <c r="FD310" s="380"/>
      <c r="FE310" s="380"/>
      <c r="FF310" s="380"/>
      <c r="FG310" s="380"/>
      <c r="FH310" s="380"/>
      <c r="FI310" s="380"/>
      <c r="FJ310" s="380"/>
      <c r="FK310" s="380"/>
      <c r="FL310" s="380"/>
      <c r="FM310" s="380"/>
      <c r="FN310" s="380"/>
      <c r="FO310" s="380"/>
      <c r="FP310" s="380"/>
      <c r="FQ310" s="380"/>
      <c r="FR310" s="380"/>
      <c r="FS310" s="380"/>
      <c r="FT310" s="380"/>
      <c r="FU310" s="380"/>
      <c r="FV310" s="380"/>
      <c r="FW310" s="380"/>
      <c r="FX310" s="380"/>
      <c r="FY310" s="380"/>
      <c r="FZ310" s="380"/>
      <c r="GA310" s="380"/>
      <c r="GB310" s="380"/>
      <c r="GC310" s="380"/>
      <c r="GD310" s="380"/>
      <c r="GE310" s="380"/>
      <c r="GF310" s="380"/>
      <c r="GG310" s="380"/>
      <c r="GH310" s="380"/>
      <c r="GI310" s="380"/>
      <c r="GJ310" s="380"/>
      <c r="GK310" s="380"/>
      <c r="GL310" s="380"/>
      <c r="GM310" s="380"/>
      <c r="GN310" s="380"/>
      <c r="GO310" s="380"/>
      <c r="GP310" s="380"/>
      <c r="GQ310" s="380"/>
      <c r="GR310" s="380"/>
      <c r="GS310" s="380"/>
      <c r="GT310" s="380"/>
      <c r="GU310" s="380"/>
      <c r="GV310" s="380"/>
      <c r="GW310" s="380"/>
      <c r="GX310" s="380"/>
      <c r="GY310" s="380"/>
      <c r="GZ310" s="380"/>
      <c r="HA310" s="380"/>
      <c r="HB310" s="380"/>
      <c r="HC310" s="380"/>
      <c r="HD310" s="380"/>
      <c r="HE310" s="380"/>
      <c r="HF310" s="380"/>
      <c r="HG310" s="380"/>
      <c r="HH310" s="380"/>
    </row>
    <row r="311" spans="1:216">
      <c r="B311" s="377"/>
      <c r="C311" s="377"/>
      <c r="D311" s="377"/>
      <c r="E311" s="377"/>
      <c r="F311" s="377"/>
      <c r="G311" s="377"/>
      <c r="H311" s="377"/>
      <c r="I311" s="377"/>
      <c r="J311" s="377"/>
      <c r="K311" s="377"/>
      <c r="L311" s="377"/>
      <c r="M311" s="378"/>
      <c r="N311" s="378"/>
      <c r="O311" s="378"/>
      <c r="P311" s="378"/>
      <c r="Q311" s="378"/>
      <c r="R311" s="378"/>
      <c r="S311" s="378"/>
      <c r="T311" s="378"/>
      <c r="U311" s="378"/>
      <c r="V311" s="378"/>
      <c r="W311" s="378"/>
      <c r="X311" s="378"/>
      <c r="Y311" s="380"/>
      <c r="Z311" s="409"/>
      <c r="AA311" s="380"/>
      <c r="AB311" s="380"/>
      <c r="AC311" s="380"/>
      <c r="AD311" s="380"/>
      <c r="AE311" s="380"/>
      <c r="AF311" s="380"/>
      <c r="AG311" s="380"/>
      <c r="AH311" s="380"/>
      <c r="AI311" s="380"/>
      <c r="AJ311" s="380"/>
      <c r="AR311" s="380"/>
      <c r="AS311" s="380"/>
      <c r="AT311" s="380"/>
      <c r="AU311" s="380"/>
      <c r="AV311" s="380"/>
      <c r="AW311" s="380"/>
      <c r="AX311" s="380"/>
      <c r="AY311" s="380"/>
      <c r="AZ311" s="380"/>
      <c r="BA311" s="380"/>
      <c r="BB311" s="380"/>
      <c r="BC311" s="380"/>
      <c r="BD311" s="380"/>
      <c r="BE311" s="380"/>
      <c r="BF311" s="380"/>
      <c r="BG311" s="380"/>
      <c r="BH311" s="380"/>
      <c r="BI311" s="380"/>
      <c r="BJ311" s="377"/>
      <c r="CE311" s="380"/>
      <c r="CF311" s="380"/>
      <c r="CG311" s="380"/>
      <c r="EZ311" s="380"/>
      <c r="FA311" s="380"/>
      <c r="FB311" s="380"/>
      <c r="FC311" s="380"/>
      <c r="FD311" s="380"/>
      <c r="FE311" s="380"/>
      <c r="FF311" s="380"/>
      <c r="FG311" s="380"/>
      <c r="FH311" s="380"/>
      <c r="FI311" s="380"/>
      <c r="FJ311" s="380"/>
      <c r="FK311" s="380"/>
      <c r="FL311" s="380"/>
      <c r="FM311" s="380"/>
      <c r="FN311" s="380"/>
      <c r="FO311" s="380"/>
      <c r="FP311" s="380"/>
      <c r="FQ311" s="380"/>
      <c r="FR311" s="380"/>
      <c r="FS311" s="380"/>
      <c r="FT311" s="380"/>
      <c r="FU311" s="380"/>
      <c r="FV311" s="380"/>
      <c r="FW311" s="380"/>
      <c r="FX311" s="380"/>
      <c r="FY311" s="380"/>
      <c r="FZ311" s="380"/>
      <c r="GA311" s="380"/>
      <c r="GB311" s="380"/>
      <c r="GC311" s="380"/>
      <c r="GD311" s="380"/>
      <c r="GE311" s="380"/>
      <c r="GF311" s="380"/>
      <c r="GG311" s="380"/>
      <c r="GH311" s="380"/>
      <c r="GI311" s="380"/>
      <c r="GJ311" s="380"/>
      <c r="GK311" s="380"/>
      <c r="GL311" s="380"/>
      <c r="GM311" s="380"/>
      <c r="GN311" s="380"/>
      <c r="GO311" s="380"/>
      <c r="GP311" s="380"/>
      <c r="GQ311" s="380"/>
      <c r="GR311" s="380"/>
      <c r="GS311" s="380"/>
      <c r="GT311" s="380"/>
      <c r="GU311" s="380"/>
      <c r="GV311" s="380"/>
      <c r="GW311" s="380"/>
      <c r="GX311" s="380"/>
      <c r="GY311" s="380"/>
      <c r="GZ311" s="380"/>
      <c r="HA311" s="380"/>
      <c r="HB311" s="380"/>
      <c r="HC311" s="380"/>
      <c r="HD311" s="380"/>
      <c r="HE311" s="380"/>
      <c r="HF311" s="380"/>
      <c r="HG311" s="380"/>
      <c r="HH311" s="380"/>
    </row>
    <row r="312" spans="1:216">
      <c r="B312" s="377"/>
      <c r="C312" s="377"/>
      <c r="D312" s="377"/>
      <c r="E312" s="377"/>
      <c r="F312" s="377"/>
      <c r="G312" s="377"/>
      <c r="H312" s="377"/>
      <c r="I312" s="377"/>
      <c r="J312" s="377"/>
      <c r="K312" s="377"/>
      <c r="L312" s="377"/>
      <c r="M312" s="378"/>
      <c r="N312" s="378"/>
      <c r="O312" s="378"/>
      <c r="P312" s="378"/>
      <c r="Q312" s="378"/>
      <c r="R312" s="378"/>
      <c r="S312" s="378"/>
      <c r="T312" s="378"/>
      <c r="U312" s="378"/>
      <c r="V312" s="378"/>
      <c r="W312" s="378"/>
      <c r="X312" s="378"/>
      <c r="Y312" s="380"/>
      <c r="Z312" s="409"/>
      <c r="AA312" s="380"/>
      <c r="AB312" s="380"/>
      <c r="AC312" s="380"/>
      <c r="AD312" s="380"/>
      <c r="AE312" s="380"/>
      <c r="AF312" s="380"/>
      <c r="AG312" s="380"/>
      <c r="AH312" s="380"/>
      <c r="AI312" s="380"/>
      <c r="AJ312" s="380"/>
      <c r="AR312" s="380"/>
      <c r="AS312" s="380"/>
      <c r="AT312" s="380"/>
      <c r="AU312" s="380"/>
      <c r="AV312" s="380"/>
      <c r="AW312" s="380"/>
      <c r="AX312" s="380"/>
      <c r="AY312" s="380"/>
      <c r="AZ312" s="380"/>
      <c r="BA312" s="380"/>
      <c r="BB312" s="380"/>
      <c r="BC312" s="380"/>
      <c r="BD312" s="380"/>
      <c r="BE312" s="380"/>
      <c r="BF312" s="380"/>
      <c r="BG312" s="380"/>
      <c r="BH312" s="380"/>
      <c r="BI312" s="380"/>
      <c r="BJ312" s="377"/>
      <c r="CE312" s="380"/>
      <c r="CF312" s="380"/>
      <c r="CG312" s="380"/>
      <c r="EZ312" s="380"/>
      <c r="FA312" s="380"/>
      <c r="FB312" s="380"/>
      <c r="FC312" s="380"/>
      <c r="FD312" s="380"/>
      <c r="FE312" s="380"/>
      <c r="FF312" s="380"/>
      <c r="FG312" s="380"/>
      <c r="FH312" s="380"/>
      <c r="FI312" s="380"/>
      <c r="FJ312" s="380"/>
      <c r="FK312" s="380"/>
      <c r="FL312" s="380"/>
      <c r="FM312" s="380"/>
      <c r="FN312" s="380"/>
      <c r="FO312" s="380"/>
      <c r="FP312" s="380"/>
      <c r="FQ312" s="380"/>
      <c r="FR312" s="380"/>
      <c r="FS312" s="380"/>
      <c r="FT312" s="380"/>
      <c r="FU312" s="380"/>
      <c r="FV312" s="380"/>
      <c r="FW312" s="380"/>
      <c r="FX312" s="380"/>
      <c r="FY312" s="380"/>
      <c r="FZ312" s="380"/>
      <c r="GA312" s="380"/>
      <c r="GB312" s="380"/>
      <c r="GC312" s="380"/>
      <c r="GD312" s="380"/>
      <c r="GE312" s="380"/>
      <c r="GF312" s="380"/>
      <c r="GG312" s="380"/>
      <c r="GH312" s="380"/>
      <c r="GI312" s="380"/>
      <c r="GJ312" s="380"/>
      <c r="GK312" s="380"/>
      <c r="GL312" s="380"/>
      <c r="GM312" s="380"/>
      <c r="GN312" s="380"/>
      <c r="GO312" s="380"/>
      <c r="GP312" s="380"/>
      <c r="GQ312" s="380"/>
      <c r="GR312" s="380"/>
      <c r="GS312" s="380"/>
      <c r="GT312" s="380"/>
      <c r="GU312" s="380"/>
      <c r="GV312" s="380"/>
      <c r="GW312" s="380"/>
      <c r="GX312" s="380"/>
      <c r="GY312" s="380"/>
      <c r="GZ312" s="380"/>
      <c r="HA312" s="380"/>
      <c r="HB312" s="380"/>
      <c r="HC312" s="380"/>
      <c r="HD312" s="380"/>
      <c r="HE312" s="380"/>
      <c r="HF312" s="380"/>
      <c r="HG312" s="380"/>
      <c r="HH312" s="380"/>
    </row>
    <row r="313" spans="1:216">
      <c r="B313" s="377"/>
      <c r="C313" s="377"/>
      <c r="D313" s="377"/>
      <c r="E313" s="377"/>
      <c r="F313" s="377"/>
      <c r="G313" s="377"/>
      <c r="H313" s="377"/>
      <c r="I313" s="377"/>
      <c r="J313" s="377"/>
      <c r="K313" s="377"/>
      <c r="L313" s="377"/>
      <c r="M313" s="378"/>
      <c r="N313" s="378"/>
      <c r="O313" s="378"/>
      <c r="P313" s="378"/>
      <c r="Q313" s="378"/>
      <c r="R313" s="378"/>
      <c r="S313" s="378"/>
      <c r="T313" s="378"/>
      <c r="U313" s="378"/>
      <c r="V313" s="378"/>
      <c r="W313" s="378"/>
      <c r="X313" s="378"/>
      <c r="Y313" s="380"/>
      <c r="Z313" s="409"/>
      <c r="AA313" s="380"/>
      <c r="AB313" s="380"/>
      <c r="AC313" s="380"/>
      <c r="AD313" s="380"/>
      <c r="AE313" s="380"/>
      <c r="AF313" s="380"/>
      <c r="AG313" s="380"/>
      <c r="AH313" s="380"/>
      <c r="AI313" s="380"/>
      <c r="AJ313" s="380"/>
      <c r="AR313" s="380"/>
      <c r="AS313" s="380"/>
      <c r="AT313" s="380"/>
      <c r="AU313" s="380"/>
      <c r="AV313" s="380"/>
      <c r="AW313" s="380"/>
      <c r="AX313" s="380"/>
      <c r="AY313" s="380"/>
      <c r="AZ313" s="380"/>
      <c r="BA313" s="380"/>
      <c r="BB313" s="380"/>
      <c r="BC313" s="380"/>
      <c r="BD313" s="380"/>
      <c r="BE313" s="380"/>
      <c r="BF313" s="380"/>
      <c r="BG313" s="380"/>
      <c r="BH313" s="380"/>
      <c r="BI313" s="380"/>
      <c r="BJ313" s="377"/>
      <c r="CE313" s="380"/>
      <c r="CF313" s="380"/>
      <c r="CG313" s="380"/>
      <c r="EZ313" s="380"/>
      <c r="FA313" s="380"/>
      <c r="FB313" s="380"/>
      <c r="FC313" s="380"/>
      <c r="FD313" s="380"/>
      <c r="FE313" s="380"/>
      <c r="FF313" s="380"/>
      <c r="FG313" s="380"/>
      <c r="FH313" s="380"/>
      <c r="FI313" s="380"/>
      <c r="FJ313" s="380"/>
      <c r="FK313" s="380"/>
      <c r="FL313" s="380"/>
      <c r="FM313" s="380"/>
      <c r="FN313" s="380"/>
      <c r="FO313" s="380"/>
      <c r="FP313" s="380"/>
      <c r="FQ313" s="380"/>
      <c r="FR313" s="380"/>
      <c r="FS313" s="380"/>
      <c r="FT313" s="380"/>
      <c r="FU313" s="380"/>
      <c r="FV313" s="380"/>
      <c r="FW313" s="380"/>
      <c r="FX313" s="380"/>
      <c r="FY313" s="380"/>
      <c r="FZ313" s="380"/>
      <c r="GA313" s="380"/>
      <c r="GB313" s="380"/>
      <c r="GC313" s="380"/>
      <c r="GD313" s="380"/>
      <c r="GE313" s="380"/>
      <c r="GF313" s="380"/>
      <c r="GG313" s="380"/>
      <c r="GH313" s="380"/>
      <c r="GI313" s="380"/>
      <c r="GJ313" s="380"/>
      <c r="GK313" s="380"/>
      <c r="GL313" s="380"/>
      <c r="GM313" s="380"/>
      <c r="GN313" s="380"/>
      <c r="GO313" s="380"/>
      <c r="GP313" s="380"/>
      <c r="GQ313" s="380"/>
      <c r="GR313" s="380"/>
      <c r="GS313" s="380"/>
      <c r="GT313" s="380"/>
      <c r="GU313" s="380"/>
      <c r="GV313" s="380"/>
      <c r="GW313" s="380"/>
      <c r="GX313" s="380"/>
      <c r="GY313" s="380"/>
      <c r="GZ313" s="380"/>
      <c r="HA313" s="380"/>
      <c r="HB313" s="380"/>
      <c r="HC313" s="380"/>
      <c r="HD313" s="380"/>
      <c r="HE313" s="380"/>
      <c r="HF313" s="380"/>
      <c r="HG313" s="380"/>
      <c r="HH313" s="380"/>
    </row>
    <row r="314" spans="1:216">
      <c r="B314" s="377"/>
      <c r="C314" s="377"/>
      <c r="D314" s="377"/>
      <c r="E314" s="377"/>
      <c r="F314" s="377"/>
      <c r="G314" s="377"/>
      <c r="H314" s="377"/>
      <c r="I314" s="377"/>
      <c r="J314" s="377"/>
      <c r="K314" s="377"/>
      <c r="L314" s="377"/>
      <c r="M314" s="378"/>
      <c r="N314" s="378"/>
      <c r="O314" s="378"/>
      <c r="P314" s="378"/>
      <c r="Q314" s="378"/>
      <c r="R314" s="378"/>
      <c r="S314" s="378"/>
      <c r="T314" s="378"/>
      <c r="U314" s="378"/>
      <c r="V314" s="378"/>
      <c r="W314" s="378"/>
      <c r="X314" s="378"/>
      <c r="Y314" s="380"/>
      <c r="Z314" s="409"/>
      <c r="AA314" s="380"/>
      <c r="AB314" s="380"/>
      <c r="AC314" s="380"/>
      <c r="AD314" s="380"/>
      <c r="AE314" s="380"/>
      <c r="AF314" s="380"/>
      <c r="AG314" s="380"/>
      <c r="AH314" s="380"/>
      <c r="AI314" s="380"/>
      <c r="AJ314" s="380"/>
      <c r="AR314" s="380"/>
      <c r="AS314" s="380"/>
      <c r="AT314" s="380"/>
      <c r="AU314" s="380"/>
      <c r="AV314" s="380"/>
      <c r="AW314" s="380"/>
      <c r="AX314" s="380"/>
      <c r="AY314" s="380"/>
      <c r="AZ314" s="380"/>
      <c r="BA314" s="380"/>
      <c r="BB314" s="380"/>
      <c r="BC314" s="380"/>
      <c r="BD314" s="380"/>
      <c r="BE314" s="380"/>
      <c r="BF314" s="380"/>
      <c r="BG314" s="380"/>
      <c r="BH314" s="380"/>
      <c r="BI314" s="380"/>
      <c r="BJ314" s="377"/>
      <c r="CE314" s="380"/>
      <c r="CF314" s="380"/>
      <c r="CG314" s="380"/>
      <c r="EZ314" s="380"/>
      <c r="FA314" s="380"/>
      <c r="FB314" s="380"/>
      <c r="FC314" s="380"/>
      <c r="FD314" s="380"/>
      <c r="FE314" s="380"/>
      <c r="FF314" s="380"/>
      <c r="FG314" s="380"/>
      <c r="FH314" s="380"/>
      <c r="FI314" s="380"/>
      <c r="FJ314" s="380"/>
      <c r="FK314" s="380"/>
      <c r="FL314" s="380"/>
      <c r="FM314" s="380"/>
      <c r="FN314" s="380"/>
      <c r="FO314" s="380"/>
      <c r="FP314" s="380"/>
      <c r="FQ314" s="380"/>
      <c r="FR314" s="380"/>
      <c r="FS314" s="380"/>
      <c r="FT314" s="380"/>
      <c r="FU314" s="380"/>
      <c r="FV314" s="380"/>
      <c r="FW314" s="380"/>
      <c r="FX314" s="380"/>
      <c r="FY314" s="380"/>
      <c r="FZ314" s="380"/>
      <c r="GA314" s="380"/>
      <c r="GB314" s="380"/>
      <c r="GC314" s="380"/>
      <c r="GD314" s="380"/>
      <c r="GE314" s="380"/>
      <c r="GF314" s="380"/>
      <c r="GG314" s="380"/>
      <c r="GH314" s="380"/>
      <c r="GI314" s="380"/>
      <c r="GJ314" s="380"/>
      <c r="GK314" s="380"/>
      <c r="GL314" s="380"/>
      <c r="GM314" s="380"/>
      <c r="GN314" s="380"/>
      <c r="GO314" s="380"/>
      <c r="GP314" s="380"/>
      <c r="GQ314" s="380"/>
      <c r="GR314" s="380"/>
      <c r="GS314" s="380"/>
      <c r="GT314" s="380"/>
      <c r="GU314" s="380"/>
      <c r="GV314" s="380"/>
      <c r="GW314" s="380"/>
      <c r="GX314" s="380"/>
      <c r="GY314" s="380"/>
      <c r="GZ314" s="380"/>
      <c r="HA314" s="380"/>
      <c r="HB314" s="380"/>
      <c r="HC314" s="380"/>
      <c r="HD314" s="380"/>
      <c r="HE314" s="380"/>
      <c r="HF314" s="380"/>
      <c r="HG314" s="380"/>
      <c r="HH314" s="380"/>
    </row>
    <row r="315" spans="1:216">
      <c r="B315" s="377"/>
      <c r="C315" s="377"/>
      <c r="D315" s="377"/>
      <c r="E315" s="377"/>
      <c r="F315" s="377"/>
      <c r="G315" s="377"/>
      <c r="H315" s="377"/>
      <c r="I315" s="377"/>
      <c r="J315" s="377"/>
      <c r="K315" s="377"/>
      <c r="L315" s="377"/>
      <c r="M315" s="378"/>
      <c r="N315" s="378"/>
      <c r="O315" s="378"/>
      <c r="P315" s="378"/>
      <c r="Q315" s="378"/>
      <c r="R315" s="378"/>
      <c r="S315" s="378"/>
      <c r="T315" s="378"/>
      <c r="U315" s="378"/>
      <c r="V315" s="378"/>
      <c r="W315" s="378"/>
      <c r="X315" s="378"/>
      <c r="Y315" s="380"/>
      <c r="Z315" s="409"/>
      <c r="AA315" s="380"/>
      <c r="AB315" s="380"/>
      <c r="AC315" s="380"/>
      <c r="AD315" s="380"/>
      <c r="AE315" s="380"/>
      <c r="AF315" s="380"/>
      <c r="AG315" s="380"/>
      <c r="AH315" s="380"/>
      <c r="AI315" s="380"/>
      <c r="AJ315" s="380"/>
      <c r="AR315" s="380"/>
      <c r="AS315" s="380"/>
      <c r="AT315" s="380"/>
      <c r="AU315" s="380"/>
      <c r="AV315" s="380"/>
      <c r="AW315" s="380"/>
      <c r="AX315" s="380"/>
      <c r="AY315" s="380"/>
      <c r="AZ315" s="380"/>
      <c r="BA315" s="380"/>
      <c r="BB315" s="380"/>
      <c r="BC315" s="380"/>
      <c r="BD315" s="380"/>
      <c r="BE315" s="380"/>
      <c r="BF315" s="380"/>
      <c r="BG315" s="380"/>
      <c r="BH315" s="380"/>
      <c r="BI315" s="380"/>
      <c r="BJ315" s="377"/>
      <c r="CE315" s="380"/>
      <c r="CF315" s="380"/>
      <c r="CG315" s="380"/>
      <c r="EZ315" s="380"/>
      <c r="FA315" s="380"/>
      <c r="FB315" s="380"/>
      <c r="FC315" s="380"/>
      <c r="FD315" s="380"/>
      <c r="FE315" s="380"/>
      <c r="FF315" s="380"/>
      <c r="FG315" s="380"/>
      <c r="FH315" s="380"/>
      <c r="FI315" s="380"/>
      <c r="FJ315" s="380"/>
      <c r="FK315" s="380"/>
      <c r="FL315" s="380"/>
      <c r="FM315" s="380"/>
      <c r="FN315" s="380"/>
      <c r="FO315" s="380"/>
      <c r="FP315" s="380"/>
      <c r="FQ315" s="380"/>
      <c r="FR315" s="380"/>
      <c r="FS315" s="380"/>
      <c r="FT315" s="380"/>
      <c r="FU315" s="380"/>
      <c r="FV315" s="380"/>
      <c r="FW315" s="380"/>
      <c r="FX315" s="380"/>
      <c r="FY315" s="380"/>
      <c r="FZ315" s="380"/>
      <c r="GA315" s="380"/>
      <c r="GB315" s="380"/>
      <c r="GC315" s="380"/>
      <c r="GD315" s="380"/>
      <c r="GE315" s="380"/>
      <c r="GF315" s="380"/>
      <c r="GG315" s="380"/>
      <c r="GH315" s="380"/>
      <c r="GI315" s="380"/>
      <c r="GJ315" s="380"/>
      <c r="GK315" s="380"/>
      <c r="GL315" s="380"/>
      <c r="GM315" s="380"/>
      <c r="GN315" s="380"/>
      <c r="GO315" s="380"/>
      <c r="GP315" s="380"/>
      <c r="GQ315" s="380"/>
      <c r="GR315" s="380"/>
      <c r="GS315" s="380"/>
      <c r="GT315" s="380"/>
      <c r="GU315" s="380"/>
      <c r="GV315" s="380"/>
      <c r="GW315" s="380"/>
      <c r="GX315" s="380"/>
      <c r="GY315" s="380"/>
      <c r="GZ315" s="380"/>
      <c r="HA315" s="380"/>
      <c r="HB315" s="380"/>
      <c r="HC315" s="380"/>
      <c r="HD315" s="380"/>
      <c r="HE315" s="380"/>
      <c r="HF315" s="380"/>
      <c r="HG315" s="380"/>
      <c r="HH315" s="380"/>
    </row>
    <row r="316" spans="1:216">
      <c r="B316" s="377"/>
      <c r="C316" s="377"/>
      <c r="D316" s="377"/>
      <c r="E316" s="377"/>
      <c r="F316" s="377"/>
      <c r="G316" s="377"/>
      <c r="H316" s="377"/>
      <c r="I316" s="377"/>
      <c r="J316" s="377"/>
      <c r="K316" s="377"/>
      <c r="L316" s="377"/>
      <c r="M316" s="378"/>
      <c r="N316" s="378"/>
      <c r="O316" s="378"/>
      <c r="P316" s="378"/>
      <c r="Q316" s="378"/>
      <c r="R316" s="378"/>
      <c r="S316" s="378"/>
      <c r="T316" s="378"/>
      <c r="U316" s="378"/>
      <c r="V316" s="378"/>
      <c r="W316" s="378"/>
      <c r="X316" s="378"/>
      <c r="Y316" s="380"/>
      <c r="Z316" s="409"/>
      <c r="AA316" s="380"/>
      <c r="AB316" s="380"/>
      <c r="AC316" s="380"/>
      <c r="AD316" s="380"/>
      <c r="AE316" s="380"/>
      <c r="AF316" s="380"/>
      <c r="AG316" s="380"/>
      <c r="AH316" s="380"/>
      <c r="AI316" s="380"/>
      <c r="AJ316" s="380"/>
      <c r="AR316" s="380"/>
      <c r="AS316" s="380"/>
      <c r="AT316" s="380"/>
      <c r="AU316" s="380"/>
      <c r="AV316" s="380"/>
      <c r="AW316" s="380"/>
      <c r="AX316" s="380"/>
      <c r="AY316" s="380"/>
      <c r="AZ316" s="380"/>
      <c r="BA316" s="380"/>
      <c r="BB316" s="380"/>
      <c r="BC316" s="380"/>
      <c r="BD316" s="380"/>
      <c r="BE316" s="380"/>
      <c r="BF316" s="380"/>
      <c r="BG316" s="380"/>
      <c r="BH316" s="380"/>
      <c r="BI316" s="380"/>
      <c r="BJ316" s="377"/>
      <c r="CE316" s="380"/>
      <c r="CF316" s="380"/>
      <c r="CG316" s="380"/>
      <c r="EZ316" s="380"/>
      <c r="FA316" s="380"/>
      <c r="FB316" s="380"/>
      <c r="FC316" s="380"/>
      <c r="FD316" s="380"/>
      <c r="FE316" s="380"/>
      <c r="FF316" s="380"/>
      <c r="FG316" s="380"/>
      <c r="FH316" s="380"/>
      <c r="FI316" s="380"/>
      <c r="FJ316" s="380"/>
      <c r="FK316" s="380"/>
      <c r="FL316" s="380"/>
      <c r="FM316" s="380"/>
      <c r="FN316" s="380"/>
      <c r="FO316" s="380"/>
      <c r="FP316" s="380"/>
      <c r="FQ316" s="380"/>
      <c r="FR316" s="380"/>
      <c r="FS316" s="380"/>
      <c r="FT316" s="380"/>
      <c r="FU316" s="380"/>
      <c r="FV316" s="380"/>
      <c r="FW316" s="380"/>
      <c r="FX316" s="380"/>
      <c r="FY316" s="380"/>
      <c r="FZ316" s="380"/>
      <c r="GA316" s="380"/>
      <c r="GB316" s="380"/>
      <c r="GC316" s="380"/>
      <c r="GD316" s="380"/>
      <c r="GE316" s="380"/>
      <c r="GF316" s="380"/>
      <c r="GG316" s="380"/>
      <c r="GH316" s="380"/>
      <c r="GI316" s="380"/>
      <c r="GJ316" s="380"/>
      <c r="GK316" s="380"/>
      <c r="GL316" s="380"/>
      <c r="GM316" s="380"/>
      <c r="GN316" s="380"/>
      <c r="GO316" s="380"/>
      <c r="GP316" s="380"/>
      <c r="GQ316" s="380"/>
      <c r="GR316" s="380"/>
      <c r="GS316" s="380"/>
      <c r="GT316" s="380"/>
      <c r="GU316" s="380"/>
      <c r="GV316" s="380"/>
      <c r="GW316" s="380"/>
      <c r="GX316" s="380"/>
      <c r="GY316" s="380"/>
      <c r="GZ316" s="380"/>
      <c r="HA316" s="380"/>
      <c r="HB316" s="380"/>
      <c r="HC316" s="380"/>
      <c r="HD316" s="380"/>
      <c r="HE316" s="380"/>
      <c r="HF316" s="380"/>
      <c r="HG316" s="380"/>
      <c r="HH316" s="380"/>
    </row>
    <row r="317" spans="1:216">
      <c r="B317" s="377"/>
      <c r="C317" s="377"/>
      <c r="D317" s="377"/>
      <c r="E317" s="377"/>
      <c r="F317" s="377"/>
      <c r="G317" s="377"/>
      <c r="H317" s="377"/>
      <c r="I317" s="377"/>
      <c r="J317" s="377"/>
      <c r="K317" s="377"/>
      <c r="L317" s="377"/>
      <c r="M317" s="378"/>
      <c r="N317" s="378"/>
      <c r="O317" s="378"/>
      <c r="P317" s="378"/>
      <c r="Q317" s="378"/>
      <c r="R317" s="378"/>
      <c r="S317" s="378"/>
      <c r="T317" s="378"/>
      <c r="U317" s="378"/>
      <c r="V317" s="378"/>
      <c r="W317" s="378"/>
      <c r="X317" s="378"/>
      <c r="Y317" s="380"/>
      <c r="Z317" s="409"/>
      <c r="AA317" s="380"/>
      <c r="AB317" s="380"/>
      <c r="AC317" s="380"/>
      <c r="AD317" s="380"/>
      <c r="AE317" s="380"/>
      <c r="AF317" s="380"/>
      <c r="AG317" s="380"/>
      <c r="AH317" s="380"/>
      <c r="AI317" s="380"/>
      <c r="AJ317" s="380"/>
      <c r="AR317" s="380"/>
      <c r="AS317" s="380"/>
      <c r="AT317" s="380"/>
      <c r="AU317" s="380"/>
      <c r="AV317" s="380"/>
      <c r="AW317" s="380"/>
      <c r="AX317" s="380"/>
      <c r="AY317" s="380"/>
      <c r="AZ317" s="380"/>
      <c r="BA317" s="380"/>
      <c r="BB317" s="380"/>
      <c r="BC317" s="380"/>
      <c r="BD317" s="380"/>
      <c r="BE317" s="380"/>
      <c r="BF317" s="380"/>
      <c r="BG317" s="380"/>
      <c r="BH317" s="380"/>
      <c r="BI317" s="380"/>
      <c r="BJ317" s="377"/>
      <c r="CE317" s="380"/>
      <c r="CF317" s="380"/>
      <c r="CG317" s="380"/>
      <c r="EZ317" s="380"/>
      <c r="FA317" s="380"/>
      <c r="FB317" s="380"/>
      <c r="FC317" s="380"/>
      <c r="FD317" s="380"/>
      <c r="FE317" s="380"/>
      <c r="FF317" s="380"/>
      <c r="FG317" s="380"/>
      <c r="FH317" s="380"/>
      <c r="FI317" s="380"/>
      <c r="FJ317" s="380"/>
      <c r="FK317" s="380"/>
      <c r="FL317" s="380"/>
      <c r="FM317" s="380"/>
      <c r="FN317" s="380"/>
      <c r="FO317" s="380"/>
      <c r="FP317" s="380"/>
      <c r="FQ317" s="380"/>
      <c r="FR317" s="380"/>
      <c r="FS317" s="380"/>
      <c r="FT317" s="380"/>
      <c r="FU317" s="380"/>
      <c r="FV317" s="380"/>
      <c r="FW317" s="380"/>
      <c r="FX317" s="380"/>
      <c r="FY317" s="380"/>
      <c r="FZ317" s="380"/>
      <c r="GA317" s="380"/>
      <c r="GB317" s="380"/>
      <c r="GC317" s="380"/>
      <c r="GD317" s="380"/>
      <c r="GE317" s="380"/>
      <c r="GF317" s="380"/>
      <c r="GG317" s="380"/>
      <c r="GH317" s="380"/>
      <c r="GI317" s="380"/>
      <c r="GJ317" s="380"/>
      <c r="GK317" s="380"/>
      <c r="GL317" s="380"/>
      <c r="GM317" s="380"/>
      <c r="GN317" s="380"/>
      <c r="GO317" s="380"/>
      <c r="GP317" s="380"/>
      <c r="GQ317" s="380"/>
      <c r="GR317" s="380"/>
      <c r="GS317" s="380"/>
      <c r="GT317" s="380"/>
      <c r="GU317" s="380"/>
      <c r="GV317" s="380"/>
      <c r="GW317" s="380"/>
      <c r="GX317" s="380"/>
      <c r="GY317" s="380"/>
      <c r="GZ317" s="380"/>
      <c r="HA317" s="380"/>
      <c r="HB317" s="380"/>
      <c r="HC317" s="380"/>
      <c r="HD317" s="380"/>
      <c r="HE317" s="380"/>
      <c r="HF317" s="380"/>
      <c r="HG317" s="380"/>
      <c r="HH317" s="380"/>
    </row>
    <row r="318" spans="1:216">
      <c r="B318" s="377"/>
      <c r="C318" s="377"/>
      <c r="D318" s="377"/>
      <c r="E318" s="377"/>
      <c r="F318" s="377"/>
      <c r="G318" s="377"/>
      <c r="H318" s="377"/>
      <c r="I318" s="377"/>
      <c r="J318" s="377"/>
      <c r="K318" s="377"/>
      <c r="L318" s="377"/>
      <c r="M318" s="378"/>
      <c r="N318" s="378"/>
      <c r="O318" s="378"/>
      <c r="P318" s="378"/>
      <c r="Q318" s="378"/>
      <c r="R318" s="378"/>
      <c r="S318" s="378"/>
      <c r="T318" s="378"/>
      <c r="U318" s="378"/>
      <c r="V318" s="378"/>
      <c r="W318" s="378"/>
      <c r="X318" s="378"/>
      <c r="Y318" s="380"/>
      <c r="Z318" s="409"/>
      <c r="AA318" s="380"/>
      <c r="AB318" s="380"/>
      <c r="AC318" s="380"/>
      <c r="AD318" s="380"/>
      <c r="AE318" s="380"/>
      <c r="AF318" s="380"/>
      <c r="AG318" s="380"/>
      <c r="AH318" s="380"/>
      <c r="AI318" s="380"/>
      <c r="AJ318" s="380"/>
      <c r="AR318" s="380"/>
      <c r="AS318" s="380"/>
      <c r="AT318" s="380"/>
      <c r="AU318" s="380"/>
      <c r="AV318" s="380"/>
      <c r="AW318" s="380"/>
      <c r="AX318" s="380"/>
      <c r="AY318" s="380"/>
      <c r="AZ318" s="380"/>
      <c r="BA318" s="380"/>
      <c r="BB318" s="380"/>
      <c r="BC318" s="380"/>
      <c r="BD318" s="380"/>
      <c r="BE318" s="380"/>
      <c r="BF318" s="380"/>
      <c r="BG318" s="380"/>
      <c r="BH318" s="380"/>
      <c r="BI318" s="380"/>
      <c r="BJ318" s="377"/>
      <c r="CE318" s="380"/>
      <c r="CF318" s="380"/>
      <c r="CG318" s="380"/>
      <c r="EZ318" s="380"/>
      <c r="FA318" s="380"/>
      <c r="FB318" s="380"/>
      <c r="FC318" s="380"/>
      <c r="FD318" s="380"/>
      <c r="FE318" s="380"/>
      <c r="FF318" s="380"/>
      <c r="FG318" s="380"/>
      <c r="FH318" s="380"/>
      <c r="FI318" s="380"/>
      <c r="FJ318" s="380"/>
      <c r="FK318" s="380"/>
      <c r="FL318" s="380"/>
      <c r="FM318" s="380"/>
      <c r="FN318" s="380"/>
      <c r="FO318" s="380"/>
      <c r="FP318" s="380"/>
      <c r="FQ318" s="380"/>
      <c r="FR318" s="380"/>
      <c r="FS318" s="380"/>
      <c r="FT318" s="380"/>
      <c r="FU318" s="380"/>
      <c r="FV318" s="380"/>
      <c r="FW318" s="380"/>
      <c r="FX318" s="380"/>
      <c r="FY318" s="380"/>
      <c r="FZ318" s="380"/>
      <c r="GA318" s="380"/>
      <c r="GB318" s="380"/>
      <c r="GC318" s="380"/>
      <c r="GD318" s="380"/>
      <c r="GE318" s="380"/>
      <c r="GF318" s="380"/>
      <c r="GG318" s="380"/>
      <c r="GH318" s="380"/>
      <c r="GI318" s="380"/>
      <c r="GJ318" s="380"/>
      <c r="GK318" s="380"/>
      <c r="GL318" s="380"/>
      <c r="GM318" s="380"/>
      <c r="GN318" s="380"/>
      <c r="GO318" s="380"/>
      <c r="GP318" s="380"/>
      <c r="GQ318" s="380"/>
      <c r="GR318" s="380"/>
      <c r="GS318" s="380"/>
      <c r="GT318" s="380"/>
      <c r="GU318" s="380"/>
      <c r="GV318" s="380"/>
      <c r="GW318" s="380"/>
      <c r="GX318" s="380"/>
      <c r="GY318" s="380"/>
      <c r="GZ318" s="380"/>
      <c r="HA318" s="380"/>
      <c r="HB318" s="380"/>
      <c r="HC318" s="380"/>
      <c r="HD318" s="380"/>
      <c r="HE318" s="380"/>
      <c r="HF318" s="380"/>
      <c r="HG318" s="380"/>
      <c r="HH318" s="380"/>
    </row>
    <row r="319" spans="1:216">
      <c r="B319" s="377"/>
      <c r="C319" s="377"/>
      <c r="D319" s="377"/>
      <c r="E319" s="377"/>
      <c r="F319" s="377"/>
      <c r="G319" s="377"/>
      <c r="H319" s="377"/>
      <c r="I319" s="377"/>
      <c r="J319" s="377"/>
      <c r="K319" s="377"/>
      <c r="L319" s="377"/>
      <c r="M319" s="378"/>
      <c r="N319" s="378"/>
      <c r="O319" s="378"/>
      <c r="P319" s="378"/>
      <c r="Q319" s="378"/>
      <c r="R319" s="378"/>
      <c r="S319" s="378"/>
      <c r="T319" s="378"/>
      <c r="U319" s="378"/>
      <c r="V319" s="378"/>
      <c r="W319" s="378"/>
      <c r="X319" s="378"/>
      <c r="Y319" s="380"/>
      <c r="Z319" s="409"/>
      <c r="AA319" s="380"/>
      <c r="AB319" s="380"/>
      <c r="AC319" s="380"/>
      <c r="AD319" s="380"/>
      <c r="AE319" s="380"/>
      <c r="AF319" s="380"/>
      <c r="AG319" s="380"/>
      <c r="AH319" s="380"/>
      <c r="AI319" s="380"/>
      <c r="AJ319" s="380"/>
      <c r="AR319" s="380"/>
      <c r="AS319" s="380"/>
      <c r="AT319" s="380"/>
      <c r="AU319" s="380"/>
      <c r="AV319" s="380"/>
      <c r="AW319" s="380"/>
      <c r="AX319" s="380"/>
      <c r="AY319" s="380"/>
      <c r="AZ319" s="380"/>
      <c r="BA319" s="380"/>
      <c r="BB319" s="380"/>
      <c r="BC319" s="380"/>
      <c r="BD319" s="380"/>
      <c r="BE319" s="380"/>
      <c r="BF319" s="380"/>
      <c r="BG319" s="380"/>
      <c r="BH319" s="380"/>
      <c r="BI319" s="380"/>
      <c r="BJ319" s="377"/>
      <c r="CE319" s="380"/>
      <c r="CF319" s="380"/>
      <c r="CG319" s="380"/>
      <c r="EZ319" s="380"/>
      <c r="FA319" s="380"/>
      <c r="FB319" s="380"/>
      <c r="FC319" s="380"/>
      <c r="FD319" s="380"/>
      <c r="FE319" s="380"/>
      <c r="FF319" s="380"/>
      <c r="FG319" s="380"/>
      <c r="FH319" s="380"/>
      <c r="FI319" s="380"/>
      <c r="FJ319" s="380"/>
      <c r="FK319" s="380"/>
      <c r="FL319" s="380"/>
      <c r="FM319" s="380"/>
      <c r="FN319" s="380"/>
      <c r="FO319" s="380"/>
      <c r="FP319" s="380"/>
      <c r="FQ319" s="380"/>
      <c r="FR319" s="380"/>
      <c r="FS319" s="380"/>
      <c r="FT319" s="380"/>
      <c r="FU319" s="380"/>
      <c r="FV319" s="380"/>
      <c r="FW319" s="380"/>
      <c r="FX319" s="380"/>
      <c r="FY319" s="380"/>
      <c r="FZ319" s="380"/>
      <c r="GA319" s="380"/>
      <c r="GB319" s="380"/>
      <c r="GC319" s="380"/>
      <c r="GD319" s="380"/>
      <c r="GE319" s="380"/>
      <c r="GF319" s="380"/>
      <c r="GG319" s="380"/>
      <c r="GH319" s="380"/>
      <c r="GI319" s="380"/>
      <c r="GJ319" s="380"/>
      <c r="GK319" s="380"/>
      <c r="GL319" s="380"/>
      <c r="GM319" s="380"/>
      <c r="GN319" s="380"/>
      <c r="GO319" s="380"/>
      <c r="GP319" s="380"/>
      <c r="GQ319" s="380"/>
      <c r="GR319" s="380"/>
      <c r="GS319" s="380"/>
      <c r="GT319" s="380"/>
      <c r="GU319" s="380"/>
      <c r="GV319" s="380"/>
      <c r="GW319" s="380"/>
      <c r="GX319" s="380"/>
      <c r="GY319" s="380"/>
      <c r="GZ319" s="380"/>
      <c r="HA319" s="380"/>
      <c r="HB319" s="380"/>
      <c r="HC319" s="380"/>
      <c r="HD319" s="380"/>
      <c r="HE319" s="380"/>
      <c r="HF319" s="380"/>
      <c r="HG319" s="380"/>
      <c r="HH319" s="380"/>
    </row>
    <row r="320" spans="1:216">
      <c r="B320" s="377"/>
      <c r="C320" s="377"/>
      <c r="D320" s="377"/>
      <c r="E320" s="377"/>
      <c r="F320" s="377"/>
      <c r="G320" s="377"/>
      <c r="H320" s="377"/>
      <c r="I320" s="377"/>
      <c r="J320" s="377"/>
      <c r="K320" s="377"/>
      <c r="L320" s="377"/>
      <c r="M320" s="378"/>
      <c r="N320" s="378"/>
      <c r="O320" s="378"/>
      <c r="P320" s="378"/>
      <c r="Q320" s="378"/>
      <c r="R320" s="378"/>
      <c r="S320" s="378"/>
      <c r="T320" s="378"/>
      <c r="U320" s="378"/>
      <c r="V320" s="378"/>
      <c r="W320" s="378"/>
      <c r="X320" s="378"/>
      <c r="Y320" s="380"/>
      <c r="Z320" s="409"/>
      <c r="AA320" s="380"/>
      <c r="AB320" s="380"/>
      <c r="AC320" s="380"/>
      <c r="AD320" s="380"/>
      <c r="AE320" s="380"/>
      <c r="AF320" s="380"/>
      <c r="AG320" s="380"/>
      <c r="AH320" s="380"/>
      <c r="AI320" s="380"/>
      <c r="AJ320" s="380"/>
      <c r="AR320" s="380"/>
      <c r="AS320" s="380"/>
      <c r="AT320" s="380"/>
      <c r="AU320" s="380"/>
      <c r="AV320" s="380"/>
      <c r="AW320" s="380"/>
      <c r="AX320" s="380"/>
      <c r="AY320" s="380"/>
      <c r="AZ320" s="380"/>
      <c r="BA320" s="380"/>
      <c r="BB320" s="380"/>
      <c r="BC320" s="380"/>
      <c r="BD320" s="380"/>
      <c r="BE320" s="380"/>
      <c r="BF320" s="380"/>
      <c r="BG320" s="380"/>
      <c r="BH320" s="380"/>
      <c r="BI320" s="380"/>
      <c r="BJ320" s="377"/>
      <c r="CE320" s="380"/>
      <c r="CF320" s="380"/>
      <c r="CG320" s="380"/>
      <c r="EZ320" s="380"/>
      <c r="FA320" s="380"/>
      <c r="FB320" s="380"/>
      <c r="FC320" s="380"/>
      <c r="FD320" s="380"/>
      <c r="FE320" s="380"/>
      <c r="FF320" s="380"/>
      <c r="FG320" s="380"/>
      <c r="FH320" s="380"/>
      <c r="FI320" s="380"/>
      <c r="FJ320" s="380"/>
      <c r="FK320" s="380"/>
      <c r="FL320" s="380"/>
      <c r="FM320" s="380"/>
      <c r="FN320" s="380"/>
      <c r="FO320" s="380"/>
      <c r="FP320" s="380"/>
      <c r="FQ320" s="380"/>
      <c r="FR320" s="380"/>
      <c r="FS320" s="380"/>
      <c r="FT320" s="380"/>
      <c r="FU320" s="380"/>
      <c r="FV320" s="380"/>
      <c r="FW320" s="380"/>
      <c r="FX320" s="380"/>
      <c r="FY320" s="380"/>
      <c r="FZ320" s="380"/>
      <c r="GA320" s="380"/>
      <c r="GB320" s="380"/>
      <c r="GC320" s="380"/>
      <c r="GD320" s="380"/>
      <c r="GE320" s="380"/>
      <c r="GF320" s="380"/>
      <c r="GG320" s="380"/>
      <c r="GH320" s="380"/>
      <c r="GI320" s="380"/>
      <c r="GJ320" s="380"/>
      <c r="GK320" s="380"/>
      <c r="GL320" s="380"/>
      <c r="GM320" s="380"/>
      <c r="GN320" s="380"/>
      <c r="GO320" s="380"/>
      <c r="GP320" s="380"/>
      <c r="GQ320" s="380"/>
      <c r="GR320" s="380"/>
      <c r="GS320" s="380"/>
      <c r="GT320" s="380"/>
      <c r="GU320" s="380"/>
      <c r="GV320" s="380"/>
      <c r="GW320" s="380"/>
      <c r="GX320" s="380"/>
      <c r="GY320" s="380"/>
      <c r="GZ320" s="380"/>
      <c r="HA320" s="380"/>
      <c r="HB320" s="380"/>
      <c r="HC320" s="380"/>
      <c r="HD320" s="380"/>
      <c r="HE320" s="380"/>
      <c r="HF320" s="380"/>
      <c r="HG320" s="380"/>
      <c r="HH320" s="380"/>
    </row>
    <row r="321" spans="2:216">
      <c r="B321" s="377"/>
      <c r="C321" s="377"/>
      <c r="D321" s="377"/>
      <c r="E321" s="377"/>
      <c r="F321" s="377"/>
      <c r="G321" s="377"/>
      <c r="H321" s="377"/>
      <c r="I321" s="377"/>
      <c r="J321" s="377"/>
      <c r="K321" s="377"/>
      <c r="L321" s="377"/>
      <c r="M321" s="378"/>
      <c r="N321" s="378"/>
      <c r="O321" s="378"/>
      <c r="P321" s="378"/>
      <c r="Q321" s="378"/>
      <c r="R321" s="378"/>
      <c r="S321" s="378"/>
      <c r="T321" s="378"/>
      <c r="U321" s="378"/>
      <c r="V321" s="378"/>
      <c r="W321" s="378"/>
      <c r="X321" s="378"/>
      <c r="Y321" s="380"/>
      <c r="Z321" s="409"/>
      <c r="AA321" s="380"/>
      <c r="AB321" s="380"/>
      <c r="AC321" s="380"/>
      <c r="AD321" s="380"/>
      <c r="AE321" s="380"/>
      <c r="AF321" s="380"/>
      <c r="AG321" s="380"/>
      <c r="AH321" s="380"/>
      <c r="AI321" s="380"/>
      <c r="AJ321" s="380"/>
      <c r="AR321" s="380"/>
      <c r="AS321" s="380"/>
      <c r="AT321" s="380"/>
      <c r="AU321" s="380"/>
      <c r="AV321" s="380"/>
      <c r="AW321" s="380"/>
      <c r="AX321" s="380"/>
      <c r="AY321" s="380"/>
      <c r="AZ321" s="380"/>
      <c r="BA321" s="380"/>
      <c r="BB321" s="380"/>
      <c r="BC321" s="380"/>
      <c r="BD321" s="380"/>
      <c r="BE321" s="380"/>
      <c r="BF321" s="380"/>
      <c r="BG321" s="380"/>
      <c r="BH321" s="380"/>
      <c r="BI321" s="380"/>
      <c r="BJ321" s="377"/>
      <c r="CE321" s="380"/>
      <c r="CF321" s="380"/>
      <c r="CG321" s="380"/>
      <c r="EZ321" s="380"/>
      <c r="FA321" s="380"/>
      <c r="FB321" s="380"/>
      <c r="FC321" s="380"/>
      <c r="FD321" s="380"/>
      <c r="FE321" s="380"/>
      <c r="FF321" s="380"/>
      <c r="FG321" s="380"/>
      <c r="FH321" s="380"/>
      <c r="FI321" s="380"/>
      <c r="FJ321" s="380"/>
      <c r="FK321" s="380"/>
      <c r="FL321" s="380"/>
      <c r="FM321" s="380"/>
      <c r="FN321" s="380"/>
      <c r="FO321" s="380"/>
      <c r="FP321" s="380"/>
      <c r="FQ321" s="380"/>
      <c r="FR321" s="380"/>
      <c r="FS321" s="380"/>
      <c r="FT321" s="380"/>
      <c r="FU321" s="380"/>
      <c r="FV321" s="380"/>
      <c r="FW321" s="380"/>
      <c r="FX321" s="380"/>
      <c r="FY321" s="380"/>
      <c r="FZ321" s="380"/>
      <c r="GA321" s="380"/>
      <c r="GB321" s="380"/>
      <c r="GC321" s="380"/>
      <c r="GD321" s="380"/>
      <c r="GE321" s="380"/>
      <c r="GF321" s="380"/>
      <c r="GG321" s="380"/>
      <c r="GH321" s="380"/>
      <c r="GI321" s="380"/>
      <c r="GJ321" s="380"/>
      <c r="GK321" s="380"/>
      <c r="GL321" s="380"/>
      <c r="GM321" s="380"/>
      <c r="GN321" s="380"/>
      <c r="GO321" s="380"/>
      <c r="GP321" s="380"/>
      <c r="GQ321" s="380"/>
      <c r="GR321" s="380"/>
      <c r="GS321" s="380"/>
      <c r="GT321" s="380"/>
      <c r="GU321" s="380"/>
      <c r="GV321" s="380"/>
      <c r="GW321" s="380"/>
      <c r="GX321" s="380"/>
      <c r="GY321" s="380"/>
      <c r="GZ321" s="380"/>
      <c r="HA321" s="380"/>
      <c r="HB321" s="380"/>
      <c r="HC321" s="380"/>
      <c r="HD321" s="380"/>
      <c r="HE321" s="380"/>
      <c r="HF321" s="380"/>
      <c r="HG321" s="380"/>
      <c r="HH321" s="380"/>
    </row>
    <row r="322" spans="2:216">
      <c r="B322" s="377"/>
      <c r="C322" s="377"/>
      <c r="D322" s="377"/>
      <c r="E322" s="377"/>
      <c r="F322" s="377"/>
      <c r="G322" s="377"/>
      <c r="H322" s="377"/>
      <c r="I322" s="377"/>
      <c r="J322" s="377"/>
      <c r="K322" s="377"/>
      <c r="L322" s="377"/>
      <c r="M322" s="378"/>
      <c r="N322" s="378"/>
      <c r="O322" s="378"/>
      <c r="P322" s="378"/>
      <c r="Q322" s="378"/>
      <c r="R322" s="378"/>
      <c r="S322" s="378"/>
      <c r="T322" s="378"/>
      <c r="U322" s="378"/>
      <c r="V322" s="378"/>
      <c r="W322" s="378"/>
      <c r="X322" s="378"/>
      <c r="Y322" s="380"/>
      <c r="Z322" s="409"/>
      <c r="AA322" s="380"/>
      <c r="AB322" s="380"/>
      <c r="AC322" s="380"/>
      <c r="AD322" s="380"/>
      <c r="AE322" s="380"/>
      <c r="AF322" s="380"/>
      <c r="AG322" s="380"/>
      <c r="AH322" s="380"/>
      <c r="AI322" s="380"/>
      <c r="AJ322" s="380"/>
      <c r="AR322" s="380"/>
      <c r="AS322" s="380"/>
      <c r="AT322" s="380"/>
      <c r="AU322" s="380"/>
      <c r="AV322" s="380"/>
      <c r="AW322" s="380"/>
      <c r="AX322" s="380"/>
      <c r="AY322" s="380"/>
      <c r="AZ322" s="380"/>
      <c r="BA322" s="380"/>
      <c r="BB322" s="380"/>
      <c r="BC322" s="380"/>
      <c r="BD322" s="380"/>
      <c r="BE322" s="380"/>
      <c r="BF322" s="380"/>
      <c r="BG322" s="380"/>
      <c r="BH322" s="380"/>
      <c r="BI322" s="380"/>
      <c r="BJ322" s="377"/>
      <c r="CE322" s="380"/>
      <c r="CF322" s="380"/>
      <c r="CG322" s="380"/>
      <c r="EZ322" s="380"/>
      <c r="FA322" s="380"/>
      <c r="FB322" s="380"/>
      <c r="FC322" s="380"/>
      <c r="FD322" s="380"/>
      <c r="FE322" s="380"/>
      <c r="FF322" s="380"/>
      <c r="FG322" s="380"/>
      <c r="FH322" s="380"/>
      <c r="FI322" s="380"/>
      <c r="FJ322" s="380"/>
      <c r="FK322" s="380"/>
      <c r="FL322" s="380"/>
      <c r="FM322" s="380"/>
      <c r="FN322" s="380"/>
      <c r="FO322" s="380"/>
      <c r="FP322" s="380"/>
      <c r="FQ322" s="380"/>
      <c r="FR322" s="380"/>
      <c r="FS322" s="380"/>
      <c r="FT322" s="380"/>
      <c r="FU322" s="380"/>
      <c r="FV322" s="380"/>
      <c r="FW322" s="380"/>
      <c r="FX322" s="380"/>
      <c r="FY322" s="380"/>
      <c r="FZ322" s="380"/>
      <c r="GA322" s="380"/>
      <c r="GB322" s="380"/>
      <c r="GC322" s="380"/>
      <c r="GD322" s="380"/>
      <c r="GE322" s="380"/>
      <c r="GF322" s="380"/>
      <c r="GG322" s="380"/>
      <c r="GH322" s="380"/>
      <c r="GI322" s="380"/>
      <c r="GJ322" s="380"/>
      <c r="GK322" s="380"/>
      <c r="GL322" s="380"/>
      <c r="GM322" s="380"/>
      <c r="GN322" s="380"/>
      <c r="GO322" s="380"/>
      <c r="GP322" s="380"/>
      <c r="GQ322" s="380"/>
      <c r="GR322" s="380"/>
      <c r="GS322" s="380"/>
      <c r="GT322" s="380"/>
      <c r="GU322" s="380"/>
      <c r="GV322" s="380"/>
      <c r="GW322" s="380"/>
      <c r="GX322" s="380"/>
      <c r="GY322" s="380"/>
      <c r="GZ322" s="380"/>
      <c r="HA322" s="380"/>
      <c r="HB322" s="380"/>
      <c r="HC322" s="380"/>
      <c r="HD322" s="380"/>
      <c r="HE322" s="380"/>
      <c r="HF322" s="380"/>
      <c r="HG322" s="380"/>
      <c r="HH322" s="380"/>
    </row>
    <row r="323" spans="2:216">
      <c r="B323" s="377"/>
      <c r="C323" s="377"/>
      <c r="D323" s="377"/>
      <c r="E323" s="377"/>
      <c r="F323" s="377"/>
      <c r="G323" s="377"/>
      <c r="H323" s="377"/>
      <c r="I323" s="377"/>
      <c r="J323" s="377"/>
      <c r="K323" s="377"/>
      <c r="L323" s="377"/>
      <c r="M323" s="378"/>
      <c r="N323" s="378"/>
      <c r="O323" s="378"/>
      <c r="P323" s="378"/>
      <c r="Q323" s="378"/>
      <c r="R323" s="378"/>
      <c r="S323" s="378"/>
      <c r="T323" s="378"/>
      <c r="U323" s="378"/>
      <c r="V323" s="378"/>
      <c r="W323" s="378"/>
      <c r="X323" s="378"/>
      <c r="Y323" s="380"/>
      <c r="Z323" s="409"/>
      <c r="AA323" s="380"/>
      <c r="AB323" s="380"/>
      <c r="AC323" s="380"/>
      <c r="AD323" s="380"/>
      <c r="AE323" s="380"/>
      <c r="AF323" s="380"/>
      <c r="AG323" s="380"/>
      <c r="AH323" s="380"/>
      <c r="AI323" s="380"/>
      <c r="AJ323" s="380"/>
      <c r="AR323" s="380"/>
      <c r="AS323" s="380"/>
      <c r="AT323" s="380"/>
      <c r="AU323" s="380"/>
      <c r="AV323" s="380"/>
      <c r="AW323" s="380"/>
      <c r="AX323" s="380"/>
      <c r="AY323" s="380"/>
      <c r="AZ323" s="380"/>
      <c r="BA323" s="380"/>
      <c r="BB323" s="380"/>
      <c r="BC323" s="380"/>
      <c r="BD323" s="380"/>
      <c r="BE323" s="380"/>
      <c r="BF323" s="380"/>
      <c r="BG323" s="380"/>
      <c r="BH323" s="380"/>
      <c r="BI323" s="380"/>
      <c r="BJ323" s="377"/>
      <c r="CE323" s="380"/>
      <c r="CF323" s="380"/>
      <c r="CG323" s="380"/>
      <c r="EZ323" s="380"/>
      <c r="FA323" s="380"/>
      <c r="FB323" s="380"/>
      <c r="FC323" s="380"/>
      <c r="FD323" s="380"/>
      <c r="FE323" s="380"/>
      <c r="FF323" s="380"/>
      <c r="FG323" s="380"/>
      <c r="FH323" s="380"/>
      <c r="FI323" s="380"/>
      <c r="FJ323" s="380"/>
      <c r="FK323" s="380"/>
      <c r="FL323" s="380"/>
      <c r="FM323" s="380"/>
      <c r="FN323" s="380"/>
      <c r="FO323" s="380"/>
      <c r="FP323" s="380"/>
      <c r="FQ323" s="380"/>
      <c r="FR323" s="380"/>
      <c r="FS323" s="380"/>
      <c r="FT323" s="380"/>
      <c r="FU323" s="380"/>
      <c r="FV323" s="380"/>
      <c r="FW323" s="380"/>
      <c r="FX323" s="380"/>
      <c r="FY323" s="380"/>
      <c r="FZ323" s="380"/>
      <c r="GA323" s="380"/>
      <c r="GB323" s="380"/>
      <c r="GC323" s="380"/>
      <c r="GD323" s="380"/>
      <c r="GE323" s="380"/>
      <c r="GF323" s="380"/>
      <c r="GG323" s="380"/>
      <c r="GH323" s="380"/>
      <c r="GI323" s="380"/>
      <c r="GJ323" s="380"/>
      <c r="GK323" s="380"/>
      <c r="GL323" s="380"/>
      <c r="GM323" s="380"/>
      <c r="GN323" s="380"/>
      <c r="GO323" s="380"/>
      <c r="GP323" s="380"/>
      <c r="GQ323" s="380"/>
      <c r="GR323" s="380"/>
      <c r="GS323" s="380"/>
      <c r="GT323" s="380"/>
      <c r="GU323" s="380"/>
      <c r="GV323" s="380"/>
      <c r="GW323" s="380"/>
      <c r="GX323" s="380"/>
      <c r="GY323" s="380"/>
      <c r="GZ323" s="380"/>
      <c r="HA323" s="380"/>
      <c r="HB323" s="380"/>
      <c r="HC323" s="380"/>
      <c r="HD323" s="380"/>
      <c r="HE323" s="380"/>
      <c r="HF323" s="380"/>
      <c r="HG323" s="380"/>
      <c r="HH323" s="380"/>
    </row>
    <row r="324" spans="2:216">
      <c r="B324" s="377"/>
      <c r="C324" s="377"/>
      <c r="D324" s="377"/>
      <c r="E324" s="377"/>
      <c r="F324" s="377"/>
      <c r="G324" s="377"/>
      <c r="H324" s="377"/>
      <c r="I324" s="377"/>
      <c r="J324" s="377"/>
      <c r="K324" s="377"/>
      <c r="L324" s="377"/>
      <c r="M324" s="378"/>
      <c r="N324" s="378"/>
      <c r="O324" s="378"/>
      <c r="P324" s="378"/>
      <c r="Q324" s="378"/>
      <c r="R324" s="378"/>
      <c r="S324" s="378"/>
      <c r="T324" s="378"/>
      <c r="U324" s="378"/>
      <c r="V324" s="378"/>
      <c r="W324" s="378"/>
      <c r="X324" s="378"/>
      <c r="Y324" s="380"/>
      <c r="Z324" s="409"/>
      <c r="AA324" s="380"/>
      <c r="AB324" s="380"/>
      <c r="AC324" s="380"/>
      <c r="AD324" s="380"/>
      <c r="AE324" s="380"/>
      <c r="AF324" s="380"/>
      <c r="AG324" s="380"/>
      <c r="AH324" s="380"/>
      <c r="AI324" s="380"/>
      <c r="AJ324" s="380"/>
      <c r="AR324" s="380"/>
      <c r="AS324" s="380"/>
      <c r="AT324" s="380"/>
      <c r="AU324" s="380"/>
      <c r="AV324" s="380"/>
      <c r="AW324" s="380"/>
      <c r="AX324" s="380"/>
      <c r="AY324" s="380"/>
      <c r="AZ324" s="380"/>
      <c r="BA324" s="380"/>
      <c r="BB324" s="380"/>
      <c r="BC324" s="380"/>
      <c r="BD324" s="380"/>
      <c r="BE324" s="380"/>
      <c r="BF324" s="380"/>
      <c r="BG324" s="380"/>
      <c r="BH324" s="380"/>
      <c r="BI324" s="380"/>
      <c r="BJ324" s="377"/>
      <c r="CE324" s="380"/>
      <c r="CF324" s="380"/>
      <c r="CG324" s="380"/>
      <c r="EZ324" s="380"/>
      <c r="FA324" s="380"/>
      <c r="FB324" s="380"/>
      <c r="FC324" s="380"/>
      <c r="FD324" s="380"/>
      <c r="FE324" s="380"/>
      <c r="FF324" s="380"/>
      <c r="FG324" s="380"/>
      <c r="FH324" s="380"/>
      <c r="FI324" s="380"/>
      <c r="FJ324" s="380"/>
      <c r="FK324" s="380"/>
      <c r="FL324" s="380"/>
      <c r="FM324" s="380"/>
      <c r="FN324" s="380"/>
      <c r="FO324" s="380"/>
      <c r="FP324" s="380"/>
      <c r="FQ324" s="380"/>
      <c r="FR324" s="380"/>
      <c r="FS324" s="380"/>
      <c r="FT324" s="380"/>
      <c r="FU324" s="380"/>
      <c r="FV324" s="380"/>
      <c r="FW324" s="380"/>
      <c r="FX324" s="380"/>
      <c r="FY324" s="380"/>
      <c r="FZ324" s="380"/>
      <c r="GA324" s="380"/>
      <c r="GB324" s="380"/>
      <c r="GC324" s="380"/>
      <c r="GD324" s="380"/>
      <c r="GE324" s="380"/>
      <c r="GF324" s="380"/>
      <c r="GG324" s="380"/>
      <c r="GH324" s="380"/>
      <c r="GI324" s="380"/>
      <c r="GJ324" s="380"/>
      <c r="GK324" s="380"/>
      <c r="GL324" s="380"/>
      <c r="GM324" s="380"/>
      <c r="GN324" s="380"/>
      <c r="GO324" s="380"/>
      <c r="GP324" s="380"/>
      <c r="GQ324" s="380"/>
      <c r="GR324" s="380"/>
      <c r="GS324" s="380"/>
      <c r="GT324" s="380"/>
      <c r="GU324" s="380"/>
      <c r="GV324" s="380"/>
      <c r="GW324" s="380"/>
      <c r="GX324" s="380"/>
      <c r="GY324" s="380"/>
      <c r="GZ324" s="380"/>
      <c r="HA324" s="380"/>
      <c r="HB324" s="380"/>
      <c r="HC324" s="380"/>
      <c r="HD324" s="380"/>
      <c r="HE324" s="380"/>
      <c r="HF324" s="380"/>
      <c r="HG324" s="380"/>
      <c r="HH324" s="380"/>
    </row>
    <row r="325" spans="2:216">
      <c r="B325" s="377"/>
      <c r="C325" s="377"/>
      <c r="D325" s="377"/>
      <c r="E325" s="377"/>
      <c r="F325" s="377"/>
      <c r="G325" s="377"/>
      <c r="H325" s="377"/>
      <c r="I325" s="377"/>
      <c r="J325" s="377"/>
      <c r="K325" s="377"/>
      <c r="L325" s="377"/>
      <c r="M325" s="378"/>
      <c r="N325" s="378"/>
      <c r="O325" s="378"/>
      <c r="P325" s="378"/>
      <c r="Q325" s="378"/>
      <c r="R325" s="378"/>
      <c r="S325" s="378"/>
      <c r="T325" s="378"/>
      <c r="U325" s="378"/>
      <c r="V325" s="378"/>
      <c r="W325" s="378"/>
      <c r="X325" s="378"/>
      <c r="Y325" s="380"/>
      <c r="Z325" s="409"/>
      <c r="AA325" s="380"/>
      <c r="AB325" s="380"/>
      <c r="AC325" s="380"/>
      <c r="AD325" s="380"/>
      <c r="AE325" s="380"/>
      <c r="AF325" s="380"/>
      <c r="AG325" s="380"/>
      <c r="AH325" s="380"/>
      <c r="AI325" s="380"/>
      <c r="AJ325" s="380"/>
      <c r="AR325" s="380"/>
      <c r="AS325" s="380"/>
      <c r="AT325" s="380"/>
      <c r="AU325" s="380"/>
      <c r="AV325" s="380"/>
      <c r="AW325" s="380"/>
      <c r="AX325" s="380"/>
      <c r="AY325" s="380"/>
      <c r="AZ325" s="380"/>
      <c r="BA325" s="380"/>
      <c r="BB325" s="380"/>
      <c r="BC325" s="380"/>
      <c r="BD325" s="380"/>
      <c r="BE325" s="380"/>
      <c r="BF325" s="380"/>
      <c r="BG325" s="380"/>
      <c r="BH325" s="380"/>
      <c r="BI325" s="380"/>
      <c r="BJ325" s="377"/>
      <c r="CE325" s="380"/>
      <c r="CF325" s="380"/>
      <c r="CG325" s="380"/>
      <c r="EZ325" s="380"/>
      <c r="FA325" s="380"/>
      <c r="FB325" s="380"/>
      <c r="FC325" s="380"/>
      <c r="FD325" s="380"/>
      <c r="FE325" s="380"/>
      <c r="FF325" s="380"/>
      <c r="FG325" s="380"/>
      <c r="FH325" s="380"/>
      <c r="FI325" s="380"/>
      <c r="FJ325" s="380"/>
      <c r="FK325" s="380"/>
      <c r="FL325" s="380"/>
      <c r="FM325" s="380"/>
      <c r="FN325" s="380"/>
      <c r="FO325" s="380"/>
      <c r="FP325" s="380"/>
      <c r="FQ325" s="380"/>
      <c r="FR325" s="380"/>
      <c r="FS325" s="380"/>
      <c r="FT325" s="380"/>
      <c r="FU325" s="380"/>
      <c r="FV325" s="380"/>
      <c r="FW325" s="380"/>
      <c r="FX325" s="380"/>
      <c r="FY325" s="380"/>
      <c r="FZ325" s="380"/>
      <c r="GA325" s="380"/>
      <c r="GB325" s="380"/>
      <c r="GC325" s="380"/>
      <c r="GD325" s="380"/>
      <c r="GE325" s="380"/>
      <c r="GF325" s="380"/>
      <c r="GG325" s="380"/>
      <c r="GH325" s="380"/>
      <c r="GI325" s="380"/>
      <c r="GJ325" s="380"/>
      <c r="GK325" s="380"/>
      <c r="GL325" s="380"/>
      <c r="GM325" s="380"/>
      <c r="GN325" s="380"/>
      <c r="GO325" s="380"/>
      <c r="GP325" s="380"/>
      <c r="GQ325" s="380"/>
      <c r="GR325" s="380"/>
      <c r="GS325" s="380"/>
      <c r="GT325" s="380"/>
      <c r="GU325" s="380"/>
      <c r="GV325" s="380"/>
      <c r="GW325" s="380"/>
      <c r="GX325" s="380"/>
      <c r="GY325" s="380"/>
      <c r="GZ325" s="380"/>
      <c r="HA325" s="380"/>
      <c r="HB325" s="380"/>
      <c r="HC325" s="380"/>
      <c r="HD325" s="380"/>
      <c r="HE325" s="380"/>
      <c r="HF325" s="380"/>
      <c r="HG325" s="380"/>
      <c r="HH325" s="380"/>
    </row>
    <row r="326" spans="2:216">
      <c r="B326" s="377"/>
      <c r="C326" s="377"/>
      <c r="D326" s="377"/>
      <c r="E326" s="377"/>
      <c r="F326" s="377"/>
      <c r="G326" s="377"/>
      <c r="H326" s="377"/>
      <c r="I326" s="377"/>
      <c r="J326" s="377"/>
      <c r="K326" s="377"/>
      <c r="L326" s="377"/>
      <c r="M326" s="378"/>
      <c r="N326" s="378"/>
      <c r="O326" s="378"/>
      <c r="P326" s="378"/>
      <c r="Q326" s="378"/>
      <c r="R326" s="378"/>
      <c r="S326" s="378"/>
      <c r="T326" s="378"/>
      <c r="U326" s="378"/>
      <c r="V326" s="378"/>
      <c r="W326" s="378"/>
      <c r="X326" s="378"/>
      <c r="Y326" s="380"/>
      <c r="Z326" s="409"/>
      <c r="AA326" s="380"/>
      <c r="AB326" s="380"/>
      <c r="AC326" s="380"/>
      <c r="AD326" s="380"/>
      <c r="AE326" s="380"/>
      <c r="AF326" s="380"/>
      <c r="AG326" s="380"/>
      <c r="AH326" s="380"/>
      <c r="AI326" s="380"/>
      <c r="AJ326" s="380"/>
      <c r="AR326" s="380"/>
      <c r="AS326" s="380"/>
      <c r="AT326" s="380"/>
      <c r="AU326" s="380"/>
      <c r="AV326" s="380"/>
      <c r="AW326" s="380"/>
      <c r="AX326" s="380"/>
      <c r="AY326" s="380"/>
      <c r="AZ326" s="380"/>
      <c r="BA326" s="380"/>
      <c r="BB326" s="380"/>
      <c r="BC326" s="380"/>
      <c r="BD326" s="380"/>
      <c r="BE326" s="380"/>
      <c r="BF326" s="380"/>
      <c r="BG326" s="380"/>
      <c r="BH326" s="380"/>
      <c r="BI326" s="380"/>
      <c r="BJ326" s="377"/>
      <c r="CE326" s="380"/>
      <c r="CF326" s="380"/>
      <c r="CG326" s="380"/>
      <c r="EZ326" s="380"/>
      <c r="FA326" s="380"/>
      <c r="FB326" s="380"/>
      <c r="FC326" s="380"/>
      <c r="FD326" s="380"/>
      <c r="FE326" s="380"/>
      <c r="FF326" s="380"/>
      <c r="FG326" s="380"/>
      <c r="FH326" s="380"/>
      <c r="FI326" s="380"/>
      <c r="FJ326" s="380"/>
      <c r="FK326" s="380"/>
      <c r="FL326" s="380"/>
      <c r="FM326" s="380"/>
      <c r="FN326" s="380"/>
      <c r="FO326" s="380"/>
      <c r="FP326" s="380"/>
      <c r="FQ326" s="380"/>
      <c r="FR326" s="380"/>
      <c r="FS326" s="380"/>
      <c r="FT326" s="380"/>
      <c r="FU326" s="380"/>
      <c r="FV326" s="380"/>
      <c r="FW326" s="380"/>
      <c r="FX326" s="380"/>
      <c r="FY326" s="380"/>
      <c r="FZ326" s="380"/>
      <c r="GA326" s="380"/>
      <c r="GB326" s="380"/>
      <c r="GC326" s="380"/>
      <c r="GD326" s="380"/>
      <c r="GE326" s="380"/>
      <c r="GF326" s="380"/>
      <c r="GG326" s="380"/>
      <c r="GH326" s="380"/>
      <c r="GI326" s="380"/>
      <c r="GJ326" s="380"/>
      <c r="GK326" s="380"/>
      <c r="GL326" s="380"/>
      <c r="GM326" s="380"/>
      <c r="GN326" s="380"/>
      <c r="GO326" s="380"/>
      <c r="GP326" s="380"/>
      <c r="GQ326" s="380"/>
      <c r="GR326" s="380"/>
      <c r="GS326" s="380"/>
      <c r="GT326" s="380"/>
      <c r="GU326" s="380"/>
      <c r="GV326" s="380"/>
      <c r="GW326" s="380"/>
      <c r="GX326" s="380"/>
      <c r="GY326" s="380"/>
      <c r="GZ326" s="380"/>
      <c r="HA326" s="380"/>
      <c r="HB326" s="380"/>
      <c r="HC326" s="380"/>
      <c r="HD326" s="380"/>
      <c r="HE326" s="380"/>
      <c r="HF326" s="380"/>
      <c r="HG326" s="380"/>
      <c r="HH326" s="380"/>
    </row>
    <row r="327" spans="2:216">
      <c r="B327" s="377"/>
      <c r="C327" s="377"/>
      <c r="D327" s="377"/>
      <c r="E327" s="377"/>
      <c r="F327" s="377"/>
      <c r="G327" s="377"/>
      <c r="H327" s="377"/>
      <c r="I327" s="377"/>
      <c r="J327" s="377"/>
      <c r="K327" s="377"/>
      <c r="L327" s="377"/>
      <c r="M327" s="378"/>
      <c r="N327" s="378"/>
      <c r="O327" s="378"/>
      <c r="P327" s="378"/>
      <c r="Q327" s="378"/>
      <c r="R327" s="378"/>
      <c r="S327" s="378"/>
      <c r="T327" s="378"/>
      <c r="U327" s="378"/>
      <c r="V327" s="378"/>
      <c r="W327" s="378"/>
      <c r="X327" s="378"/>
      <c r="Y327" s="380"/>
      <c r="Z327" s="409"/>
      <c r="AA327" s="380"/>
      <c r="AB327" s="380"/>
      <c r="AC327" s="380"/>
      <c r="AD327" s="380"/>
      <c r="AE327" s="380"/>
      <c r="AF327" s="380"/>
      <c r="AG327" s="380"/>
      <c r="AH327" s="380"/>
      <c r="AI327" s="380"/>
      <c r="AJ327" s="380"/>
      <c r="AR327" s="380"/>
      <c r="AS327" s="380"/>
      <c r="AT327" s="380"/>
      <c r="AU327" s="380"/>
      <c r="AV327" s="380"/>
      <c r="AW327" s="380"/>
      <c r="AX327" s="380"/>
      <c r="AY327" s="380"/>
      <c r="AZ327" s="380"/>
      <c r="BA327" s="380"/>
      <c r="BB327" s="380"/>
      <c r="BC327" s="380"/>
      <c r="BD327" s="380"/>
      <c r="BE327" s="380"/>
      <c r="BF327" s="380"/>
      <c r="BG327" s="380"/>
      <c r="BH327" s="380"/>
      <c r="BI327" s="380"/>
      <c r="BJ327" s="377"/>
      <c r="CE327" s="380"/>
      <c r="CF327" s="380"/>
      <c r="CG327" s="380"/>
      <c r="EZ327" s="380"/>
      <c r="FA327" s="380"/>
      <c r="FB327" s="380"/>
      <c r="FC327" s="380"/>
      <c r="FD327" s="380"/>
      <c r="FE327" s="380"/>
      <c r="FF327" s="380"/>
      <c r="FG327" s="380"/>
      <c r="FH327" s="380"/>
      <c r="FI327" s="380"/>
      <c r="FJ327" s="380"/>
      <c r="FK327" s="380"/>
      <c r="FL327" s="380"/>
      <c r="FM327" s="380"/>
      <c r="FN327" s="380"/>
      <c r="FO327" s="380"/>
      <c r="FP327" s="380"/>
      <c r="FQ327" s="380"/>
      <c r="FR327" s="380"/>
      <c r="FS327" s="380"/>
      <c r="FT327" s="380"/>
      <c r="FU327" s="380"/>
      <c r="FV327" s="380"/>
      <c r="FW327" s="380"/>
      <c r="FX327" s="380"/>
      <c r="FY327" s="380"/>
      <c r="FZ327" s="380"/>
      <c r="GA327" s="380"/>
      <c r="GB327" s="380"/>
      <c r="GC327" s="380"/>
      <c r="GD327" s="380"/>
      <c r="GE327" s="380"/>
      <c r="GF327" s="380"/>
      <c r="GG327" s="380"/>
      <c r="GH327" s="380"/>
      <c r="GI327" s="380"/>
      <c r="GJ327" s="380"/>
      <c r="GK327" s="380"/>
      <c r="GL327" s="380"/>
      <c r="GM327" s="380"/>
      <c r="GN327" s="380"/>
      <c r="GO327" s="380"/>
      <c r="GP327" s="380"/>
      <c r="GQ327" s="380"/>
      <c r="GR327" s="380"/>
      <c r="GS327" s="380"/>
      <c r="GT327" s="380"/>
      <c r="GU327" s="380"/>
      <c r="GV327" s="380"/>
      <c r="GW327" s="380"/>
      <c r="GX327" s="380"/>
      <c r="GY327" s="380"/>
      <c r="GZ327" s="380"/>
      <c r="HA327" s="380"/>
      <c r="HB327" s="380"/>
      <c r="HC327" s="380"/>
      <c r="HD327" s="380"/>
      <c r="HE327" s="380"/>
      <c r="HF327" s="380"/>
      <c r="HG327" s="380"/>
      <c r="HH327" s="380"/>
    </row>
    <row r="328" spans="2:216">
      <c r="B328" s="377"/>
      <c r="C328" s="377"/>
      <c r="D328" s="377"/>
      <c r="E328" s="377"/>
      <c r="F328" s="377"/>
      <c r="G328" s="377"/>
      <c r="H328" s="377"/>
      <c r="I328" s="377"/>
      <c r="J328" s="377"/>
      <c r="K328" s="377"/>
      <c r="L328" s="377"/>
      <c r="M328" s="378"/>
      <c r="N328" s="378"/>
      <c r="O328" s="378"/>
      <c r="P328" s="378"/>
      <c r="Q328" s="378"/>
      <c r="R328" s="378"/>
      <c r="S328" s="378"/>
      <c r="T328" s="378"/>
      <c r="U328" s="378"/>
      <c r="V328" s="378"/>
      <c r="W328" s="378"/>
      <c r="X328" s="378"/>
      <c r="Y328" s="380"/>
      <c r="Z328" s="409"/>
      <c r="AA328" s="380"/>
      <c r="AB328" s="380"/>
      <c r="AC328" s="380"/>
      <c r="AD328" s="380"/>
      <c r="AE328" s="380"/>
      <c r="AF328" s="380"/>
      <c r="AG328" s="380"/>
      <c r="AH328" s="380"/>
      <c r="AI328" s="380"/>
      <c r="AJ328" s="380"/>
      <c r="AR328" s="380"/>
      <c r="AS328" s="380"/>
      <c r="AT328" s="380"/>
      <c r="AU328" s="380"/>
      <c r="AV328" s="380"/>
      <c r="AW328" s="380"/>
      <c r="AX328" s="380"/>
      <c r="AY328" s="380"/>
      <c r="AZ328" s="380"/>
      <c r="BA328" s="380"/>
      <c r="BB328" s="380"/>
      <c r="BC328" s="380"/>
      <c r="BD328" s="380"/>
      <c r="BE328" s="380"/>
      <c r="BF328" s="380"/>
      <c r="BG328" s="380"/>
      <c r="BH328" s="380"/>
      <c r="BI328" s="380"/>
      <c r="BJ328" s="377"/>
      <c r="CE328" s="380"/>
      <c r="CF328" s="380"/>
      <c r="CG328" s="380"/>
      <c r="EZ328" s="380"/>
      <c r="FA328" s="380"/>
      <c r="FB328" s="380"/>
      <c r="FC328" s="380"/>
      <c r="FD328" s="380"/>
      <c r="FE328" s="380"/>
      <c r="FF328" s="380"/>
      <c r="FG328" s="380"/>
      <c r="FH328" s="380"/>
      <c r="FI328" s="380"/>
      <c r="FJ328" s="380"/>
      <c r="FK328" s="380"/>
      <c r="FL328" s="380"/>
      <c r="FM328" s="380"/>
      <c r="FN328" s="380"/>
      <c r="FO328" s="380"/>
      <c r="FP328" s="380"/>
      <c r="FQ328" s="380"/>
      <c r="FR328" s="380"/>
      <c r="FS328" s="380"/>
      <c r="FT328" s="380"/>
      <c r="FU328" s="380"/>
      <c r="FV328" s="380"/>
      <c r="FW328" s="380"/>
      <c r="FX328" s="380"/>
      <c r="FY328" s="380"/>
      <c r="FZ328" s="380"/>
      <c r="GA328" s="380"/>
      <c r="GB328" s="380"/>
      <c r="GC328" s="380"/>
      <c r="GD328" s="380"/>
      <c r="GE328" s="380"/>
      <c r="GF328" s="380"/>
      <c r="GG328" s="380"/>
      <c r="GH328" s="380"/>
      <c r="GI328" s="380"/>
      <c r="GJ328" s="380"/>
      <c r="GK328" s="380"/>
      <c r="GL328" s="380"/>
      <c r="GM328" s="380"/>
      <c r="GN328" s="380"/>
      <c r="GO328" s="380"/>
      <c r="GP328" s="380"/>
      <c r="GQ328" s="380"/>
      <c r="GR328" s="380"/>
      <c r="GS328" s="380"/>
      <c r="GT328" s="380"/>
      <c r="GU328" s="380"/>
      <c r="GV328" s="380"/>
      <c r="GW328" s="380"/>
      <c r="GX328" s="380"/>
      <c r="GY328" s="380"/>
      <c r="GZ328" s="380"/>
      <c r="HA328" s="380"/>
      <c r="HB328" s="380"/>
      <c r="HC328" s="380"/>
      <c r="HD328" s="380"/>
      <c r="HE328" s="380"/>
      <c r="HF328" s="380"/>
      <c r="HG328" s="380"/>
      <c r="HH328" s="380"/>
    </row>
    <row r="329" spans="2:216">
      <c r="B329" s="377"/>
      <c r="C329" s="377"/>
      <c r="D329" s="377"/>
      <c r="E329" s="377"/>
      <c r="F329" s="377"/>
      <c r="G329" s="377"/>
      <c r="H329" s="377"/>
      <c r="I329" s="377"/>
      <c r="J329" s="377"/>
      <c r="K329" s="377"/>
      <c r="L329" s="377"/>
      <c r="M329" s="378"/>
      <c r="N329" s="378"/>
      <c r="O329" s="378"/>
      <c r="P329" s="378"/>
      <c r="Q329" s="378"/>
      <c r="R329" s="378"/>
      <c r="S329" s="378"/>
      <c r="T329" s="378"/>
      <c r="U329" s="378"/>
      <c r="V329" s="378"/>
      <c r="W329" s="378"/>
      <c r="X329" s="378"/>
      <c r="Y329" s="380"/>
      <c r="Z329" s="409"/>
      <c r="AA329" s="380"/>
      <c r="AB329" s="380"/>
      <c r="AC329" s="380"/>
      <c r="AD329" s="380"/>
      <c r="AE329" s="380"/>
      <c r="AF329" s="380"/>
      <c r="AG329" s="380"/>
      <c r="AH329" s="380"/>
      <c r="AI329" s="380"/>
      <c r="AJ329" s="380"/>
      <c r="AR329" s="380"/>
      <c r="AS329" s="380"/>
      <c r="AT329" s="380"/>
      <c r="AU329" s="380"/>
      <c r="AV329" s="380"/>
      <c r="AW329" s="380"/>
      <c r="AX329" s="380"/>
      <c r="AY329" s="380"/>
      <c r="AZ329" s="380"/>
      <c r="BA329" s="380"/>
      <c r="BB329" s="380"/>
      <c r="BC329" s="380"/>
      <c r="BD329" s="380"/>
      <c r="BE329" s="380"/>
      <c r="BF329" s="380"/>
      <c r="BG329" s="380"/>
      <c r="BH329" s="380"/>
      <c r="BI329" s="380"/>
      <c r="BJ329" s="377"/>
      <c r="CE329" s="380"/>
      <c r="CF329" s="380"/>
      <c r="CG329" s="380"/>
      <c r="EZ329" s="380"/>
      <c r="FA329" s="380"/>
      <c r="FB329" s="380"/>
      <c r="FC329" s="380"/>
      <c r="FD329" s="380"/>
      <c r="FE329" s="380"/>
      <c r="FF329" s="380"/>
      <c r="FG329" s="380"/>
      <c r="FH329" s="380"/>
      <c r="FI329" s="380"/>
      <c r="FJ329" s="380"/>
      <c r="FK329" s="380"/>
      <c r="FL329" s="380"/>
      <c r="FM329" s="380"/>
      <c r="FN329" s="380"/>
      <c r="FO329" s="380"/>
      <c r="FP329" s="380"/>
      <c r="FQ329" s="380"/>
      <c r="FR329" s="380"/>
      <c r="FS329" s="380"/>
      <c r="FT329" s="380"/>
      <c r="FU329" s="380"/>
      <c r="FV329" s="380"/>
      <c r="FW329" s="380"/>
      <c r="FX329" s="380"/>
      <c r="FY329" s="380"/>
      <c r="FZ329" s="380"/>
      <c r="GA329" s="380"/>
      <c r="GB329" s="380"/>
      <c r="GC329" s="380"/>
      <c r="GD329" s="380"/>
      <c r="GE329" s="380"/>
      <c r="GF329" s="380"/>
      <c r="GG329" s="380"/>
      <c r="GH329" s="380"/>
      <c r="GI329" s="380"/>
      <c r="GJ329" s="380"/>
      <c r="GK329" s="380"/>
      <c r="GL329" s="380"/>
      <c r="GM329" s="380"/>
      <c r="GN329" s="380"/>
      <c r="GO329" s="380"/>
      <c r="GP329" s="380"/>
      <c r="GQ329" s="380"/>
      <c r="GR329" s="380"/>
      <c r="GS329" s="380"/>
      <c r="GT329" s="380"/>
      <c r="GU329" s="380"/>
      <c r="GV329" s="380"/>
      <c r="GW329" s="380"/>
      <c r="GX329" s="380"/>
      <c r="GY329" s="380"/>
      <c r="GZ329" s="380"/>
      <c r="HA329" s="380"/>
      <c r="HB329" s="380"/>
      <c r="HC329" s="380"/>
      <c r="HD329" s="380"/>
      <c r="HE329" s="380"/>
      <c r="HF329" s="380"/>
      <c r="HG329" s="380"/>
      <c r="HH329" s="380"/>
    </row>
    <row r="330" spans="2:216">
      <c r="B330" s="377"/>
      <c r="C330" s="377"/>
      <c r="D330" s="377"/>
      <c r="E330" s="377"/>
      <c r="F330" s="377"/>
      <c r="G330" s="377"/>
      <c r="H330" s="377"/>
      <c r="I330" s="377"/>
      <c r="J330" s="377"/>
      <c r="K330" s="377"/>
      <c r="L330" s="377"/>
      <c r="M330" s="378"/>
      <c r="N330" s="378"/>
      <c r="O330" s="378"/>
      <c r="P330" s="378"/>
      <c r="Q330" s="378"/>
      <c r="R330" s="378"/>
      <c r="S330" s="378"/>
      <c r="T330" s="378"/>
      <c r="U330" s="378"/>
      <c r="V330" s="378"/>
      <c r="W330" s="378"/>
      <c r="X330" s="378"/>
      <c r="Y330" s="380"/>
      <c r="Z330" s="409"/>
      <c r="AA330" s="380"/>
      <c r="AB330" s="380"/>
      <c r="AC330" s="380"/>
      <c r="AD330" s="380"/>
      <c r="AE330" s="380"/>
      <c r="AF330" s="380"/>
      <c r="AG330" s="380"/>
      <c r="AH330" s="380"/>
      <c r="AI330" s="380"/>
      <c r="AJ330" s="380"/>
      <c r="AR330" s="380"/>
      <c r="AS330" s="380"/>
      <c r="AT330" s="380"/>
      <c r="AU330" s="380"/>
      <c r="AV330" s="380"/>
      <c r="AW330" s="380"/>
      <c r="AX330" s="380"/>
      <c r="AY330" s="380"/>
      <c r="AZ330" s="380"/>
      <c r="BA330" s="380"/>
      <c r="BB330" s="380"/>
      <c r="BC330" s="380"/>
      <c r="BD330" s="380"/>
      <c r="BE330" s="380"/>
      <c r="BF330" s="380"/>
      <c r="BG330" s="380"/>
      <c r="BH330" s="380"/>
      <c r="BI330" s="380"/>
      <c r="BJ330" s="377"/>
      <c r="CE330" s="380"/>
      <c r="CF330" s="380"/>
      <c r="CG330" s="380"/>
      <c r="EZ330" s="380"/>
      <c r="FA330" s="380"/>
      <c r="FB330" s="380"/>
      <c r="FC330" s="380"/>
      <c r="FD330" s="380"/>
      <c r="FE330" s="380"/>
      <c r="FF330" s="380"/>
      <c r="FG330" s="380"/>
      <c r="FH330" s="380"/>
      <c r="FI330" s="380"/>
      <c r="FJ330" s="380"/>
      <c r="FK330" s="380"/>
      <c r="FL330" s="380"/>
      <c r="FM330" s="380"/>
      <c r="FN330" s="380"/>
      <c r="FO330" s="380"/>
      <c r="FP330" s="380"/>
      <c r="FQ330" s="380"/>
      <c r="FR330" s="380"/>
      <c r="FS330" s="380"/>
      <c r="FT330" s="380"/>
      <c r="FU330" s="380"/>
      <c r="FV330" s="380"/>
      <c r="FW330" s="380"/>
      <c r="FX330" s="380"/>
      <c r="FY330" s="380"/>
      <c r="FZ330" s="380"/>
      <c r="GA330" s="380"/>
      <c r="GB330" s="380"/>
      <c r="GC330" s="380"/>
      <c r="GD330" s="380"/>
      <c r="GE330" s="380"/>
      <c r="GF330" s="380"/>
      <c r="GG330" s="380"/>
      <c r="GH330" s="380"/>
      <c r="GI330" s="380"/>
      <c r="GJ330" s="380"/>
      <c r="GK330" s="380"/>
      <c r="GL330" s="380"/>
      <c r="GM330" s="380"/>
      <c r="GN330" s="380"/>
      <c r="GO330" s="380"/>
      <c r="GP330" s="380"/>
      <c r="GQ330" s="380"/>
      <c r="GR330" s="380"/>
      <c r="GS330" s="380"/>
      <c r="GT330" s="380"/>
      <c r="GU330" s="380"/>
      <c r="GV330" s="380"/>
      <c r="GW330" s="380"/>
      <c r="GX330" s="380"/>
      <c r="GY330" s="380"/>
      <c r="GZ330" s="380"/>
      <c r="HA330" s="380"/>
      <c r="HB330" s="380"/>
      <c r="HC330" s="380"/>
      <c r="HD330" s="380"/>
      <c r="HE330" s="380"/>
      <c r="HF330" s="380"/>
      <c r="HG330" s="380"/>
      <c r="HH330" s="380"/>
    </row>
    <row r="331" spans="2:216">
      <c r="B331" s="377"/>
      <c r="C331" s="377"/>
      <c r="D331" s="377"/>
      <c r="E331" s="377"/>
      <c r="F331" s="377"/>
      <c r="G331" s="377"/>
      <c r="H331" s="377"/>
      <c r="I331" s="377"/>
      <c r="J331" s="377"/>
      <c r="K331" s="377"/>
      <c r="L331" s="377"/>
      <c r="M331" s="378"/>
      <c r="N331" s="378"/>
      <c r="O331" s="378"/>
      <c r="P331" s="378"/>
      <c r="Q331" s="378"/>
      <c r="R331" s="378"/>
      <c r="S331" s="378"/>
      <c r="T331" s="378"/>
      <c r="U331" s="378"/>
      <c r="V331" s="378"/>
      <c r="W331" s="378"/>
      <c r="X331" s="378"/>
      <c r="Y331" s="380"/>
      <c r="Z331" s="409"/>
      <c r="AA331" s="380"/>
      <c r="AB331" s="380"/>
      <c r="AC331" s="380"/>
      <c r="AD331" s="380"/>
      <c r="AE331" s="380"/>
      <c r="AF331" s="380"/>
      <c r="AG331" s="380"/>
      <c r="AH331" s="380"/>
      <c r="AI331" s="380"/>
      <c r="AJ331" s="380"/>
      <c r="AR331" s="380"/>
      <c r="AS331" s="380"/>
      <c r="AT331" s="380"/>
      <c r="AU331" s="380"/>
      <c r="AV331" s="380"/>
      <c r="AW331" s="380"/>
      <c r="AX331" s="380"/>
      <c r="AY331" s="380"/>
      <c r="AZ331" s="380"/>
      <c r="BA331" s="380"/>
      <c r="BB331" s="380"/>
      <c r="BC331" s="380"/>
      <c r="BD331" s="380"/>
      <c r="BE331" s="380"/>
      <c r="BF331" s="380"/>
      <c r="BG331" s="380"/>
      <c r="BH331" s="380"/>
      <c r="BI331" s="380"/>
      <c r="BJ331" s="377"/>
      <c r="CE331" s="380"/>
      <c r="CF331" s="380"/>
      <c r="CG331" s="380"/>
      <c r="EZ331" s="380"/>
      <c r="FA331" s="380"/>
      <c r="FB331" s="380"/>
      <c r="FC331" s="380"/>
      <c r="FD331" s="380"/>
      <c r="FE331" s="380"/>
      <c r="FF331" s="380"/>
      <c r="FG331" s="380"/>
      <c r="FH331" s="380"/>
      <c r="FI331" s="380"/>
      <c r="FJ331" s="380"/>
      <c r="FK331" s="380"/>
      <c r="FL331" s="380"/>
      <c r="FM331" s="380"/>
      <c r="FN331" s="380"/>
      <c r="FO331" s="380"/>
      <c r="FP331" s="380"/>
      <c r="FQ331" s="380"/>
      <c r="FR331" s="380"/>
      <c r="FS331" s="380"/>
      <c r="FT331" s="380"/>
      <c r="FU331" s="380"/>
      <c r="FV331" s="380"/>
      <c r="FW331" s="380"/>
      <c r="FX331" s="380"/>
      <c r="FY331" s="380"/>
      <c r="FZ331" s="380"/>
      <c r="GA331" s="380"/>
      <c r="GB331" s="380"/>
      <c r="GC331" s="380"/>
      <c r="GD331" s="380"/>
      <c r="GE331" s="380"/>
      <c r="GF331" s="380"/>
      <c r="GG331" s="380"/>
      <c r="GH331" s="380"/>
      <c r="GI331" s="380"/>
      <c r="GJ331" s="380"/>
      <c r="GK331" s="380"/>
      <c r="GL331" s="380"/>
      <c r="GM331" s="380"/>
      <c r="GN331" s="380"/>
      <c r="GO331" s="380"/>
      <c r="GP331" s="380"/>
      <c r="GQ331" s="380"/>
      <c r="GR331" s="380"/>
      <c r="GS331" s="380"/>
      <c r="GT331" s="380"/>
      <c r="GU331" s="380"/>
      <c r="GV331" s="380"/>
      <c r="GW331" s="380"/>
      <c r="GX331" s="380"/>
      <c r="GY331" s="380"/>
      <c r="GZ331" s="380"/>
      <c r="HA331" s="380"/>
      <c r="HB331" s="380"/>
      <c r="HC331" s="380"/>
      <c r="HD331" s="380"/>
      <c r="HE331" s="380"/>
      <c r="HF331" s="380"/>
      <c r="HG331" s="380"/>
      <c r="HH331" s="380"/>
    </row>
    <row r="332" spans="2:216">
      <c r="B332" s="377"/>
      <c r="C332" s="377"/>
      <c r="D332" s="377"/>
      <c r="E332" s="377"/>
      <c r="F332" s="377"/>
      <c r="G332" s="377"/>
      <c r="H332" s="377"/>
      <c r="I332" s="377"/>
      <c r="J332" s="377"/>
      <c r="K332" s="377"/>
      <c r="L332" s="377"/>
      <c r="M332" s="378"/>
      <c r="N332" s="378"/>
      <c r="O332" s="378"/>
      <c r="P332" s="378"/>
      <c r="Q332" s="378"/>
      <c r="R332" s="378"/>
      <c r="S332" s="378"/>
      <c r="T332" s="378"/>
      <c r="U332" s="378"/>
      <c r="V332" s="378"/>
      <c r="W332" s="378"/>
      <c r="X332" s="378"/>
      <c r="Y332" s="380"/>
      <c r="Z332" s="409"/>
      <c r="AA332" s="380"/>
      <c r="AB332" s="380"/>
      <c r="AC332" s="380"/>
      <c r="AD332" s="380"/>
      <c r="AE332" s="380"/>
      <c r="AF332" s="380"/>
      <c r="AG332" s="380"/>
      <c r="AH332" s="380"/>
      <c r="AI332" s="380"/>
      <c r="AJ332" s="380"/>
      <c r="AR332" s="380"/>
      <c r="AS332" s="380"/>
      <c r="AT332" s="380"/>
      <c r="AU332" s="380"/>
      <c r="AV332" s="380"/>
      <c r="AW332" s="380"/>
      <c r="AX332" s="380"/>
      <c r="AY332" s="380"/>
      <c r="AZ332" s="380"/>
      <c r="BA332" s="380"/>
      <c r="BB332" s="380"/>
      <c r="BC332" s="380"/>
      <c r="BD332" s="380"/>
      <c r="BE332" s="380"/>
      <c r="BF332" s="380"/>
      <c r="BG332" s="380"/>
      <c r="BH332" s="380"/>
      <c r="BI332" s="380"/>
      <c r="BJ332" s="377"/>
      <c r="CE332" s="380"/>
      <c r="CF332" s="380"/>
      <c r="CG332" s="380"/>
      <c r="EZ332" s="380"/>
      <c r="FA332" s="380"/>
      <c r="FB332" s="380"/>
      <c r="FC332" s="380"/>
      <c r="FD332" s="380"/>
      <c r="FE332" s="380"/>
      <c r="FF332" s="380"/>
      <c r="FG332" s="380"/>
      <c r="FH332" s="380"/>
      <c r="FI332" s="380"/>
      <c r="FJ332" s="380"/>
      <c r="FK332" s="380"/>
      <c r="FL332" s="380"/>
      <c r="FM332" s="380"/>
      <c r="FN332" s="380"/>
      <c r="FO332" s="380"/>
      <c r="FP332" s="380"/>
      <c r="FQ332" s="380"/>
      <c r="FR332" s="380"/>
      <c r="FS332" s="380"/>
      <c r="FT332" s="380"/>
      <c r="FU332" s="380"/>
      <c r="FV332" s="380"/>
      <c r="FW332" s="380"/>
      <c r="FX332" s="380"/>
      <c r="FY332" s="380"/>
      <c r="FZ332" s="380"/>
      <c r="GA332" s="380"/>
      <c r="GB332" s="380"/>
      <c r="GC332" s="380"/>
      <c r="GD332" s="380"/>
      <c r="GE332" s="380"/>
      <c r="GF332" s="380"/>
      <c r="GG332" s="380"/>
      <c r="GH332" s="380"/>
      <c r="GI332" s="380"/>
      <c r="GJ332" s="380"/>
      <c r="GK332" s="380"/>
      <c r="GL332" s="380"/>
      <c r="GM332" s="380"/>
      <c r="GN332" s="380"/>
      <c r="GO332" s="380"/>
      <c r="GP332" s="380"/>
      <c r="GQ332" s="380"/>
      <c r="GR332" s="380"/>
      <c r="GS332" s="380"/>
      <c r="GT332" s="380"/>
      <c r="GU332" s="380"/>
      <c r="GV332" s="380"/>
      <c r="GW332" s="380"/>
      <c r="GX332" s="380"/>
      <c r="GY332" s="380"/>
      <c r="GZ332" s="380"/>
      <c r="HA332" s="380"/>
      <c r="HB332" s="380"/>
      <c r="HC332" s="380"/>
      <c r="HD332" s="380"/>
      <c r="HE332" s="380"/>
      <c r="HF332" s="380"/>
      <c r="HG332" s="380"/>
      <c r="HH332" s="380"/>
    </row>
    <row r="333" spans="2:216">
      <c r="B333" s="377"/>
      <c r="C333" s="377"/>
      <c r="D333" s="377"/>
      <c r="E333" s="377"/>
      <c r="F333" s="377"/>
      <c r="G333" s="377"/>
      <c r="H333" s="377"/>
      <c r="I333" s="377"/>
      <c r="J333" s="377"/>
      <c r="K333" s="377"/>
      <c r="L333" s="377"/>
      <c r="M333" s="378"/>
      <c r="N333" s="378"/>
      <c r="O333" s="378"/>
      <c r="P333" s="378"/>
      <c r="Q333" s="378"/>
      <c r="R333" s="378"/>
      <c r="S333" s="378"/>
      <c r="T333" s="378"/>
      <c r="U333" s="378"/>
      <c r="V333" s="378"/>
      <c r="W333" s="378"/>
      <c r="X333" s="378"/>
      <c r="Y333" s="380"/>
      <c r="Z333" s="409"/>
      <c r="AA333" s="380"/>
      <c r="AB333" s="380"/>
      <c r="AC333" s="380"/>
      <c r="AD333" s="380"/>
      <c r="AE333" s="380"/>
      <c r="AF333" s="380"/>
      <c r="AG333" s="380"/>
      <c r="AH333" s="380"/>
      <c r="AI333" s="380"/>
      <c r="AJ333" s="380"/>
      <c r="AR333" s="380"/>
      <c r="AS333" s="380"/>
      <c r="AT333" s="380"/>
      <c r="AU333" s="380"/>
      <c r="AV333" s="380"/>
      <c r="AW333" s="380"/>
      <c r="AX333" s="380"/>
      <c r="AY333" s="380"/>
      <c r="AZ333" s="380"/>
      <c r="BA333" s="380"/>
      <c r="BB333" s="380"/>
      <c r="BC333" s="380"/>
      <c r="BD333" s="380"/>
      <c r="BE333" s="380"/>
      <c r="BF333" s="380"/>
      <c r="BG333" s="380"/>
      <c r="BH333" s="380"/>
      <c r="BI333" s="380"/>
      <c r="BJ333" s="377"/>
      <c r="CE333" s="380"/>
      <c r="CF333" s="380"/>
      <c r="CG333" s="380"/>
      <c r="EZ333" s="380"/>
      <c r="FA333" s="380"/>
      <c r="FB333" s="380"/>
      <c r="FC333" s="380"/>
      <c r="FD333" s="380"/>
      <c r="FE333" s="380"/>
      <c r="FF333" s="380"/>
      <c r="FG333" s="380"/>
      <c r="FH333" s="380"/>
      <c r="FI333" s="380"/>
      <c r="FJ333" s="380"/>
      <c r="FK333" s="380"/>
      <c r="FL333" s="380"/>
      <c r="FM333" s="380"/>
      <c r="FN333" s="380"/>
      <c r="FO333" s="380"/>
      <c r="FP333" s="380"/>
      <c r="FQ333" s="380"/>
      <c r="FR333" s="380"/>
      <c r="FS333" s="380"/>
      <c r="FT333" s="380"/>
      <c r="FU333" s="380"/>
      <c r="FV333" s="380"/>
      <c r="FW333" s="380"/>
      <c r="FX333" s="380"/>
      <c r="FY333" s="380"/>
      <c r="FZ333" s="380"/>
      <c r="GA333" s="380"/>
      <c r="GB333" s="380"/>
      <c r="GC333" s="380"/>
      <c r="GD333" s="380"/>
      <c r="GE333" s="380"/>
      <c r="GF333" s="380"/>
      <c r="GG333" s="380"/>
      <c r="GH333" s="380"/>
      <c r="GI333" s="380"/>
      <c r="GJ333" s="380"/>
      <c r="GK333" s="380"/>
      <c r="GL333" s="380"/>
      <c r="GM333" s="380"/>
      <c r="GN333" s="380"/>
      <c r="GO333" s="380"/>
      <c r="GP333" s="380"/>
      <c r="GQ333" s="380"/>
      <c r="GR333" s="380"/>
      <c r="GS333" s="380"/>
      <c r="GT333" s="380"/>
      <c r="GU333" s="380"/>
      <c r="GV333" s="380"/>
      <c r="GW333" s="380"/>
      <c r="GX333" s="380"/>
      <c r="GY333" s="380"/>
      <c r="GZ333" s="380"/>
      <c r="HA333" s="380"/>
      <c r="HB333" s="380"/>
      <c r="HC333" s="380"/>
      <c r="HD333" s="380"/>
      <c r="HE333" s="380"/>
      <c r="HF333" s="380"/>
      <c r="HG333" s="380"/>
      <c r="HH333" s="380"/>
    </row>
    <row r="334" spans="2:216">
      <c r="B334" s="377"/>
      <c r="C334" s="377"/>
      <c r="D334" s="377"/>
      <c r="E334" s="377"/>
      <c r="F334" s="377"/>
      <c r="G334" s="377"/>
      <c r="H334" s="377"/>
      <c r="I334" s="377"/>
      <c r="J334" s="377"/>
      <c r="K334" s="377"/>
      <c r="L334" s="377"/>
      <c r="M334" s="378"/>
      <c r="N334" s="378"/>
      <c r="O334" s="378"/>
      <c r="P334" s="378"/>
      <c r="Q334" s="378"/>
      <c r="R334" s="378"/>
      <c r="S334" s="378"/>
      <c r="T334" s="378"/>
      <c r="U334" s="378"/>
      <c r="V334" s="378"/>
      <c r="W334" s="378"/>
      <c r="X334" s="378"/>
      <c r="Y334" s="380"/>
      <c r="Z334" s="409"/>
      <c r="AA334" s="380"/>
      <c r="AB334" s="380"/>
      <c r="AC334" s="380"/>
      <c r="AD334" s="380"/>
      <c r="AE334" s="380"/>
      <c r="AF334" s="380"/>
      <c r="AG334" s="380"/>
      <c r="AH334" s="380"/>
      <c r="AI334" s="380"/>
      <c r="AJ334" s="380"/>
      <c r="AR334" s="380"/>
      <c r="AS334" s="380"/>
      <c r="AT334" s="380"/>
      <c r="AU334" s="380"/>
      <c r="AV334" s="380"/>
      <c r="AW334" s="380"/>
      <c r="AX334" s="380"/>
      <c r="AY334" s="380"/>
      <c r="AZ334" s="380"/>
      <c r="BA334" s="380"/>
      <c r="BB334" s="380"/>
      <c r="BC334" s="380"/>
      <c r="BD334" s="380"/>
      <c r="BE334" s="380"/>
      <c r="BF334" s="380"/>
      <c r="BG334" s="380"/>
      <c r="BH334" s="380"/>
      <c r="BI334" s="380"/>
      <c r="BJ334" s="377"/>
      <c r="CE334" s="380"/>
      <c r="CF334" s="380"/>
      <c r="CG334" s="380"/>
      <c r="EZ334" s="380"/>
      <c r="FA334" s="380"/>
      <c r="FB334" s="380"/>
      <c r="FC334" s="380"/>
      <c r="FD334" s="380"/>
      <c r="FE334" s="380"/>
      <c r="FF334" s="380"/>
      <c r="FG334" s="380"/>
      <c r="FH334" s="380"/>
      <c r="FI334" s="380"/>
      <c r="FJ334" s="380"/>
      <c r="FK334" s="380"/>
      <c r="FL334" s="380"/>
      <c r="FM334" s="380"/>
      <c r="FN334" s="380"/>
      <c r="FO334" s="380"/>
      <c r="FP334" s="380"/>
      <c r="FQ334" s="380"/>
      <c r="FR334" s="380"/>
      <c r="FS334" s="380"/>
      <c r="FT334" s="380"/>
      <c r="FU334" s="380"/>
      <c r="FV334" s="380"/>
      <c r="FW334" s="380"/>
      <c r="FX334" s="380"/>
      <c r="FY334" s="380"/>
      <c r="FZ334" s="380"/>
      <c r="GA334" s="380"/>
      <c r="GB334" s="380"/>
      <c r="GC334" s="380"/>
      <c r="GD334" s="380"/>
      <c r="GE334" s="380"/>
      <c r="GF334" s="380"/>
      <c r="GG334" s="380"/>
      <c r="GH334" s="380"/>
      <c r="GI334" s="380"/>
      <c r="GJ334" s="380"/>
      <c r="GK334" s="380"/>
      <c r="GL334" s="380"/>
      <c r="GM334" s="380"/>
      <c r="GN334" s="380"/>
      <c r="GO334" s="380"/>
      <c r="GP334" s="380"/>
      <c r="GQ334" s="380"/>
      <c r="GR334" s="380"/>
      <c r="GS334" s="380"/>
      <c r="GT334" s="380"/>
      <c r="GU334" s="380"/>
      <c r="GV334" s="380"/>
      <c r="GW334" s="380"/>
      <c r="GX334" s="380"/>
      <c r="GY334" s="380"/>
      <c r="GZ334" s="380"/>
      <c r="HA334" s="380"/>
      <c r="HB334" s="380"/>
      <c r="HC334" s="380"/>
      <c r="HD334" s="380"/>
      <c r="HE334" s="380"/>
      <c r="HF334" s="380"/>
      <c r="HG334" s="380"/>
      <c r="HH334" s="380"/>
    </row>
    <row r="335" spans="2:216">
      <c r="B335" s="377"/>
      <c r="C335" s="377"/>
      <c r="D335" s="377"/>
      <c r="E335" s="377"/>
      <c r="F335" s="377"/>
      <c r="G335" s="377"/>
      <c r="H335" s="377"/>
      <c r="I335" s="377"/>
      <c r="J335" s="377"/>
      <c r="K335" s="377"/>
      <c r="L335" s="377"/>
      <c r="M335" s="378"/>
      <c r="N335" s="378"/>
      <c r="O335" s="378"/>
      <c r="P335" s="378"/>
      <c r="Q335" s="378"/>
      <c r="R335" s="378"/>
      <c r="S335" s="378"/>
      <c r="T335" s="378"/>
      <c r="U335" s="378"/>
      <c r="V335" s="378"/>
      <c r="W335" s="378"/>
      <c r="X335" s="378"/>
      <c r="Y335" s="380"/>
      <c r="Z335" s="409"/>
      <c r="AA335" s="380"/>
      <c r="AB335" s="380"/>
      <c r="AC335" s="380"/>
      <c r="AD335" s="380"/>
      <c r="AE335" s="380"/>
      <c r="AF335" s="380"/>
      <c r="AG335" s="380"/>
      <c r="AH335" s="380"/>
      <c r="AI335" s="380"/>
      <c r="AJ335" s="380"/>
      <c r="AR335" s="380"/>
      <c r="AS335" s="380"/>
      <c r="AT335" s="380"/>
      <c r="AU335" s="380"/>
      <c r="AV335" s="380"/>
      <c r="AW335" s="380"/>
      <c r="AX335" s="380"/>
      <c r="AY335" s="380"/>
      <c r="AZ335" s="380"/>
      <c r="BA335" s="380"/>
      <c r="BB335" s="380"/>
      <c r="BC335" s="380"/>
      <c r="BD335" s="380"/>
      <c r="BE335" s="380"/>
      <c r="BF335" s="380"/>
      <c r="BG335" s="380"/>
      <c r="BH335" s="380"/>
      <c r="BI335" s="380"/>
      <c r="BJ335" s="377"/>
      <c r="CE335" s="380"/>
      <c r="CF335" s="380"/>
      <c r="CG335" s="380"/>
      <c r="EZ335" s="380"/>
      <c r="FA335" s="380"/>
      <c r="FB335" s="380"/>
      <c r="FC335" s="380"/>
      <c r="FD335" s="380"/>
      <c r="FE335" s="380"/>
      <c r="FF335" s="380"/>
      <c r="FG335" s="380"/>
      <c r="FH335" s="380"/>
      <c r="FI335" s="380"/>
      <c r="FJ335" s="380"/>
      <c r="FK335" s="380"/>
      <c r="FL335" s="380"/>
      <c r="FM335" s="380"/>
      <c r="FN335" s="380"/>
      <c r="FO335" s="380"/>
      <c r="FP335" s="380"/>
      <c r="FQ335" s="380"/>
      <c r="FR335" s="380"/>
      <c r="FS335" s="380"/>
      <c r="FT335" s="380"/>
      <c r="FU335" s="380"/>
      <c r="FV335" s="380"/>
      <c r="FW335" s="380"/>
      <c r="FX335" s="380"/>
      <c r="FY335" s="380"/>
      <c r="FZ335" s="380"/>
      <c r="GA335" s="380"/>
      <c r="GB335" s="380"/>
      <c r="GC335" s="380"/>
      <c r="GD335" s="380"/>
      <c r="GE335" s="380"/>
      <c r="GF335" s="380"/>
      <c r="GG335" s="380"/>
      <c r="GH335" s="380"/>
      <c r="GI335" s="380"/>
      <c r="GJ335" s="380"/>
      <c r="GK335" s="380"/>
      <c r="GL335" s="380"/>
      <c r="GM335" s="380"/>
      <c r="GN335" s="380"/>
      <c r="GO335" s="380"/>
      <c r="GP335" s="380"/>
      <c r="GQ335" s="380"/>
      <c r="GR335" s="380"/>
      <c r="GS335" s="380"/>
      <c r="GT335" s="380"/>
      <c r="GU335" s="380"/>
      <c r="GV335" s="380"/>
      <c r="GW335" s="380"/>
      <c r="GX335" s="380"/>
      <c r="GY335" s="380"/>
      <c r="GZ335" s="380"/>
      <c r="HA335" s="380"/>
      <c r="HB335" s="380"/>
      <c r="HC335" s="380"/>
      <c r="HD335" s="380"/>
      <c r="HE335" s="380"/>
      <c r="HF335" s="380"/>
      <c r="HG335" s="380"/>
      <c r="HH335" s="380"/>
    </row>
    <row r="336" spans="2:216">
      <c r="B336" s="377"/>
      <c r="C336" s="377"/>
      <c r="D336" s="377"/>
      <c r="E336" s="377"/>
      <c r="F336" s="377"/>
      <c r="G336" s="377"/>
      <c r="H336" s="377"/>
      <c r="I336" s="377"/>
      <c r="J336" s="377"/>
      <c r="K336" s="377"/>
      <c r="L336" s="377"/>
      <c r="M336" s="378"/>
      <c r="N336" s="378"/>
      <c r="O336" s="378"/>
      <c r="P336" s="378"/>
      <c r="Q336" s="378"/>
      <c r="R336" s="378"/>
      <c r="S336" s="378"/>
      <c r="T336" s="378"/>
      <c r="U336" s="378"/>
      <c r="V336" s="378"/>
      <c r="W336" s="378"/>
      <c r="X336" s="378"/>
      <c r="Y336" s="380"/>
      <c r="Z336" s="409"/>
      <c r="AA336" s="380"/>
      <c r="AB336" s="380"/>
      <c r="AC336" s="380"/>
      <c r="AD336" s="380"/>
      <c r="AE336" s="380"/>
      <c r="AF336" s="380"/>
      <c r="AG336" s="380"/>
      <c r="AH336" s="380"/>
      <c r="AI336" s="380"/>
      <c r="AJ336" s="380"/>
      <c r="AR336" s="380"/>
      <c r="AS336" s="380"/>
      <c r="AT336" s="380"/>
      <c r="AU336" s="380"/>
      <c r="AV336" s="380"/>
      <c r="AW336" s="380"/>
      <c r="AX336" s="380"/>
      <c r="AY336" s="380"/>
      <c r="AZ336" s="380"/>
      <c r="BA336" s="380"/>
      <c r="BB336" s="380"/>
      <c r="BC336" s="380"/>
      <c r="BD336" s="380"/>
      <c r="BE336" s="380"/>
      <c r="BF336" s="380"/>
      <c r="BG336" s="380"/>
      <c r="BH336" s="380"/>
      <c r="BI336" s="380"/>
      <c r="BJ336" s="377"/>
      <c r="CE336" s="380"/>
      <c r="CF336" s="380"/>
      <c r="CG336" s="380"/>
      <c r="EZ336" s="380"/>
      <c r="FA336" s="380"/>
      <c r="FB336" s="380"/>
      <c r="FC336" s="380"/>
      <c r="FD336" s="380"/>
      <c r="FE336" s="380"/>
      <c r="FF336" s="380"/>
      <c r="FG336" s="380"/>
      <c r="FH336" s="380"/>
      <c r="FI336" s="380"/>
      <c r="FJ336" s="380"/>
      <c r="FK336" s="380"/>
      <c r="FL336" s="380"/>
      <c r="FM336" s="380"/>
      <c r="FN336" s="380"/>
      <c r="FO336" s="380"/>
      <c r="FP336" s="380"/>
      <c r="FQ336" s="380"/>
      <c r="FR336" s="380"/>
      <c r="FS336" s="380"/>
      <c r="FT336" s="380"/>
      <c r="FU336" s="380"/>
      <c r="FV336" s="380"/>
      <c r="FW336" s="380"/>
      <c r="FX336" s="380"/>
      <c r="FY336" s="380"/>
      <c r="FZ336" s="380"/>
      <c r="GA336" s="380"/>
      <c r="GB336" s="380"/>
      <c r="GC336" s="380"/>
      <c r="GD336" s="380"/>
      <c r="GE336" s="380"/>
      <c r="GF336" s="380"/>
      <c r="GG336" s="380"/>
      <c r="GH336" s="380"/>
      <c r="GI336" s="380"/>
      <c r="GJ336" s="380"/>
      <c r="GK336" s="380"/>
      <c r="GL336" s="380"/>
      <c r="GM336" s="380"/>
      <c r="GN336" s="380"/>
      <c r="GO336" s="380"/>
      <c r="GP336" s="380"/>
      <c r="GQ336" s="380"/>
      <c r="GR336" s="380"/>
      <c r="GS336" s="380"/>
      <c r="GT336" s="380"/>
      <c r="GU336" s="380"/>
      <c r="GV336" s="380"/>
      <c r="GW336" s="380"/>
      <c r="GX336" s="380"/>
      <c r="GY336" s="380"/>
      <c r="GZ336" s="380"/>
      <c r="HA336" s="380"/>
      <c r="HB336" s="380"/>
      <c r="HC336" s="380"/>
      <c r="HD336" s="380"/>
      <c r="HE336" s="380"/>
      <c r="HF336" s="380"/>
      <c r="HG336" s="380"/>
      <c r="HH336" s="380"/>
    </row>
    <row r="337" spans="2:216">
      <c r="B337" s="377"/>
      <c r="C337" s="377"/>
      <c r="D337" s="377"/>
      <c r="E337" s="377"/>
      <c r="F337" s="377"/>
      <c r="G337" s="377"/>
      <c r="H337" s="377"/>
      <c r="I337" s="377"/>
      <c r="J337" s="377"/>
      <c r="K337" s="377"/>
      <c r="L337" s="377"/>
      <c r="M337" s="378"/>
      <c r="N337" s="378"/>
      <c r="O337" s="378"/>
      <c r="P337" s="378"/>
      <c r="Q337" s="378"/>
      <c r="R337" s="378"/>
      <c r="S337" s="378"/>
      <c r="T337" s="378"/>
      <c r="U337" s="378"/>
      <c r="V337" s="378"/>
      <c r="W337" s="378"/>
      <c r="X337" s="378"/>
      <c r="Y337" s="380"/>
      <c r="Z337" s="409"/>
      <c r="AA337" s="380"/>
      <c r="AB337" s="380"/>
      <c r="AC337" s="380"/>
      <c r="AD337" s="380"/>
      <c r="AE337" s="380"/>
      <c r="AF337" s="380"/>
      <c r="AG337" s="380"/>
      <c r="AH337" s="380"/>
      <c r="AI337" s="380"/>
      <c r="AJ337" s="380"/>
      <c r="AR337" s="380"/>
      <c r="AS337" s="380"/>
      <c r="AT337" s="380"/>
      <c r="AU337" s="380"/>
      <c r="AV337" s="380"/>
      <c r="AW337" s="380"/>
      <c r="AX337" s="380"/>
      <c r="AY337" s="380"/>
      <c r="AZ337" s="380"/>
      <c r="BA337" s="380"/>
      <c r="BB337" s="380"/>
      <c r="BC337" s="380"/>
      <c r="BD337" s="380"/>
      <c r="BE337" s="380"/>
      <c r="BF337" s="380"/>
      <c r="BG337" s="380"/>
      <c r="BH337" s="380"/>
      <c r="BI337" s="380"/>
      <c r="BJ337" s="377"/>
      <c r="CE337" s="380"/>
      <c r="CF337" s="380"/>
      <c r="CG337" s="380"/>
      <c r="EZ337" s="380"/>
      <c r="FA337" s="380"/>
      <c r="FB337" s="380"/>
      <c r="FC337" s="380"/>
      <c r="FD337" s="380"/>
      <c r="FE337" s="380"/>
      <c r="FF337" s="380"/>
      <c r="FG337" s="380"/>
      <c r="FH337" s="380"/>
      <c r="FI337" s="380"/>
      <c r="FJ337" s="380"/>
      <c r="FK337" s="380"/>
      <c r="FL337" s="380"/>
      <c r="FM337" s="380"/>
      <c r="FN337" s="380"/>
      <c r="FO337" s="380"/>
      <c r="FP337" s="380"/>
      <c r="FQ337" s="380"/>
      <c r="FR337" s="380"/>
      <c r="FS337" s="380"/>
      <c r="FT337" s="380"/>
      <c r="FU337" s="380"/>
      <c r="FV337" s="380"/>
      <c r="FW337" s="380"/>
      <c r="FX337" s="380"/>
      <c r="FY337" s="380"/>
      <c r="FZ337" s="380"/>
      <c r="GA337" s="380"/>
      <c r="GB337" s="380"/>
      <c r="GC337" s="380"/>
      <c r="GD337" s="380"/>
      <c r="GE337" s="380"/>
      <c r="GF337" s="380"/>
      <c r="GG337" s="380"/>
      <c r="GH337" s="380"/>
      <c r="GI337" s="380"/>
      <c r="GJ337" s="380"/>
      <c r="GK337" s="380"/>
      <c r="GL337" s="380"/>
      <c r="GM337" s="380"/>
      <c r="GN337" s="380"/>
      <c r="GO337" s="380"/>
      <c r="GP337" s="380"/>
      <c r="GQ337" s="380"/>
      <c r="GR337" s="380"/>
      <c r="GS337" s="380"/>
      <c r="GT337" s="380"/>
      <c r="GU337" s="380"/>
      <c r="GV337" s="380"/>
      <c r="GW337" s="380"/>
      <c r="GX337" s="380"/>
      <c r="GY337" s="380"/>
      <c r="GZ337" s="380"/>
      <c r="HA337" s="380"/>
      <c r="HB337" s="380"/>
      <c r="HC337" s="380"/>
      <c r="HD337" s="380"/>
      <c r="HE337" s="380"/>
      <c r="HF337" s="380"/>
      <c r="HG337" s="380"/>
      <c r="HH337" s="380"/>
    </row>
    <row r="338" spans="2:216">
      <c r="B338" s="377"/>
      <c r="C338" s="377"/>
      <c r="D338" s="377"/>
      <c r="E338" s="377"/>
      <c r="F338" s="377"/>
      <c r="G338" s="377"/>
      <c r="H338" s="377"/>
      <c r="I338" s="377"/>
      <c r="J338" s="377"/>
      <c r="K338" s="377"/>
      <c r="L338" s="377"/>
      <c r="M338" s="378"/>
      <c r="N338" s="378"/>
      <c r="O338" s="378"/>
      <c r="P338" s="378"/>
      <c r="Q338" s="378"/>
      <c r="R338" s="378"/>
      <c r="S338" s="378"/>
      <c r="T338" s="378"/>
      <c r="U338" s="378"/>
      <c r="V338" s="378"/>
      <c r="W338" s="378"/>
      <c r="X338" s="378"/>
      <c r="Y338" s="380"/>
      <c r="Z338" s="409"/>
      <c r="AA338" s="380"/>
      <c r="AB338" s="380"/>
      <c r="AC338" s="380"/>
      <c r="AD338" s="380"/>
      <c r="AE338" s="380"/>
      <c r="AF338" s="380"/>
      <c r="AG338" s="380"/>
      <c r="AH338" s="380"/>
      <c r="AI338" s="380"/>
      <c r="AJ338" s="380"/>
      <c r="AR338" s="380"/>
      <c r="AS338" s="380"/>
      <c r="AT338" s="380"/>
      <c r="AU338" s="380"/>
      <c r="AV338" s="380"/>
      <c r="AW338" s="380"/>
      <c r="AX338" s="380"/>
      <c r="AY338" s="380"/>
      <c r="AZ338" s="380"/>
      <c r="BA338" s="380"/>
      <c r="BB338" s="380"/>
      <c r="BC338" s="380"/>
      <c r="BD338" s="380"/>
      <c r="BE338" s="380"/>
      <c r="BF338" s="380"/>
      <c r="BG338" s="380"/>
      <c r="BH338" s="380"/>
      <c r="BI338" s="380"/>
      <c r="BJ338" s="377"/>
      <c r="CE338" s="380"/>
      <c r="CF338" s="380"/>
      <c r="CG338" s="380"/>
      <c r="EZ338" s="380"/>
      <c r="FA338" s="380"/>
      <c r="FB338" s="380"/>
      <c r="FC338" s="380"/>
      <c r="FD338" s="380"/>
      <c r="FE338" s="380"/>
      <c r="FF338" s="380"/>
      <c r="FG338" s="380"/>
      <c r="FH338" s="380"/>
      <c r="FI338" s="380"/>
      <c r="FJ338" s="380"/>
      <c r="FK338" s="380"/>
      <c r="FL338" s="380"/>
      <c r="FM338" s="380"/>
      <c r="FN338" s="380"/>
      <c r="FO338" s="380"/>
      <c r="FP338" s="380"/>
      <c r="FQ338" s="380"/>
      <c r="FR338" s="380"/>
      <c r="FS338" s="380"/>
      <c r="FT338" s="380"/>
      <c r="FU338" s="380"/>
      <c r="FV338" s="380"/>
      <c r="FW338" s="380"/>
      <c r="FX338" s="380"/>
      <c r="FY338" s="380"/>
      <c r="FZ338" s="380"/>
      <c r="GA338" s="380"/>
      <c r="GB338" s="380"/>
      <c r="GC338" s="380"/>
      <c r="GD338" s="380"/>
      <c r="GE338" s="380"/>
      <c r="GF338" s="380"/>
      <c r="GG338" s="380"/>
      <c r="GH338" s="380"/>
      <c r="GI338" s="380"/>
      <c r="GJ338" s="380"/>
      <c r="GK338" s="380"/>
      <c r="GL338" s="380"/>
      <c r="GM338" s="380"/>
      <c r="GN338" s="380"/>
      <c r="GO338" s="380"/>
      <c r="GP338" s="380"/>
      <c r="GQ338" s="380"/>
      <c r="GR338" s="380"/>
      <c r="GS338" s="380"/>
      <c r="GT338" s="380"/>
      <c r="GU338" s="380"/>
      <c r="GV338" s="380"/>
      <c r="GW338" s="380"/>
      <c r="GX338" s="380"/>
      <c r="GY338" s="380"/>
      <c r="GZ338" s="380"/>
      <c r="HA338" s="380"/>
      <c r="HB338" s="380"/>
      <c r="HC338" s="380"/>
      <c r="HD338" s="380"/>
      <c r="HE338" s="380"/>
      <c r="HF338" s="380"/>
      <c r="HG338" s="380"/>
      <c r="HH338" s="380"/>
    </row>
    <row r="339" spans="2:216">
      <c r="B339" s="377"/>
      <c r="C339" s="377"/>
      <c r="D339" s="377"/>
      <c r="E339" s="377"/>
      <c r="F339" s="377"/>
      <c r="G339" s="377"/>
      <c r="H339" s="377"/>
      <c r="I339" s="377"/>
      <c r="J339" s="377"/>
      <c r="K339" s="377"/>
      <c r="L339" s="377"/>
      <c r="M339" s="378"/>
      <c r="N339" s="378"/>
      <c r="O339" s="378"/>
      <c r="P339" s="378"/>
      <c r="Q339" s="378"/>
      <c r="R339" s="378"/>
      <c r="S339" s="378"/>
      <c r="T339" s="378"/>
      <c r="U339" s="378"/>
      <c r="V339" s="378"/>
      <c r="W339" s="378"/>
      <c r="X339" s="378"/>
      <c r="Y339" s="380"/>
      <c r="Z339" s="409"/>
      <c r="AA339" s="380"/>
      <c r="AB339" s="380"/>
      <c r="AC339" s="380"/>
      <c r="AD339" s="380"/>
      <c r="AE339" s="380"/>
      <c r="AF339" s="380"/>
      <c r="AG339" s="380"/>
      <c r="AH339" s="380"/>
      <c r="AI339" s="380"/>
      <c r="AJ339" s="380"/>
      <c r="AR339" s="380"/>
      <c r="AS339" s="380"/>
      <c r="AT339" s="380"/>
      <c r="AU339" s="380"/>
      <c r="AV339" s="380"/>
      <c r="AW339" s="380"/>
      <c r="AX339" s="380"/>
      <c r="AY339" s="380"/>
      <c r="AZ339" s="380"/>
      <c r="BA339" s="380"/>
      <c r="BB339" s="380"/>
      <c r="BC339" s="380"/>
      <c r="BD339" s="380"/>
      <c r="BE339" s="380"/>
      <c r="BF339" s="380"/>
      <c r="BG339" s="380"/>
      <c r="BH339" s="380"/>
      <c r="BI339" s="380"/>
      <c r="BJ339" s="377"/>
      <c r="CE339" s="380"/>
      <c r="CF339" s="380"/>
      <c r="CG339" s="380"/>
      <c r="EZ339" s="380"/>
      <c r="FA339" s="380"/>
      <c r="FB339" s="380"/>
      <c r="FC339" s="380"/>
      <c r="FD339" s="380"/>
      <c r="FE339" s="380"/>
      <c r="FF339" s="380"/>
      <c r="FG339" s="380"/>
      <c r="FH339" s="380"/>
      <c r="FI339" s="380"/>
      <c r="FJ339" s="380"/>
      <c r="FK339" s="380"/>
      <c r="FL339" s="380"/>
      <c r="FM339" s="380"/>
      <c r="FN339" s="380"/>
      <c r="FO339" s="380"/>
      <c r="FP339" s="380"/>
      <c r="FQ339" s="380"/>
      <c r="FR339" s="380"/>
      <c r="FS339" s="380"/>
      <c r="FT339" s="380"/>
      <c r="FU339" s="380"/>
      <c r="FV339" s="380"/>
      <c r="FW339" s="380"/>
      <c r="FX339" s="380"/>
      <c r="FY339" s="380"/>
      <c r="FZ339" s="380"/>
      <c r="GA339" s="380"/>
      <c r="GB339" s="380"/>
      <c r="GC339" s="380"/>
      <c r="GD339" s="380"/>
      <c r="GE339" s="380"/>
      <c r="GF339" s="380"/>
      <c r="GG339" s="380"/>
      <c r="GH339" s="380"/>
      <c r="GI339" s="380"/>
      <c r="GJ339" s="380"/>
      <c r="GK339" s="380"/>
      <c r="GL339" s="380"/>
      <c r="GM339" s="380"/>
      <c r="GN339" s="380"/>
      <c r="GO339" s="380"/>
      <c r="GP339" s="380"/>
      <c r="GQ339" s="380"/>
      <c r="GR339" s="380"/>
      <c r="GS339" s="380"/>
      <c r="GT339" s="380"/>
      <c r="GU339" s="380"/>
      <c r="GV339" s="380"/>
      <c r="GW339" s="380"/>
      <c r="GX339" s="380"/>
      <c r="GY339" s="380"/>
      <c r="GZ339" s="380"/>
      <c r="HA339" s="380"/>
      <c r="HB339" s="380"/>
      <c r="HC339" s="380"/>
      <c r="HD339" s="380"/>
      <c r="HE339" s="380"/>
      <c r="HF339" s="380"/>
      <c r="HG339" s="380"/>
      <c r="HH339" s="380"/>
    </row>
    <row r="340" spans="2:216">
      <c r="B340" s="377"/>
      <c r="C340" s="377"/>
      <c r="D340" s="377"/>
      <c r="E340" s="377"/>
      <c r="F340" s="377"/>
      <c r="G340" s="377"/>
      <c r="H340" s="377"/>
      <c r="I340" s="377"/>
      <c r="J340" s="377"/>
      <c r="K340" s="377"/>
      <c r="L340" s="377"/>
      <c r="M340" s="378"/>
      <c r="N340" s="378"/>
      <c r="O340" s="378"/>
      <c r="P340" s="378"/>
      <c r="Q340" s="378"/>
      <c r="R340" s="378"/>
      <c r="S340" s="378"/>
      <c r="T340" s="378"/>
      <c r="U340" s="378"/>
      <c r="V340" s="378"/>
      <c r="W340" s="378"/>
      <c r="X340" s="378"/>
      <c r="Y340" s="380"/>
      <c r="Z340" s="409"/>
      <c r="AA340" s="380"/>
      <c r="AB340" s="380"/>
      <c r="AC340" s="380"/>
      <c r="AD340" s="380"/>
      <c r="AE340" s="380"/>
      <c r="AF340" s="380"/>
      <c r="AG340" s="380"/>
      <c r="AH340" s="380"/>
      <c r="AI340" s="380"/>
      <c r="AJ340" s="380"/>
      <c r="AR340" s="380"/>
      <c r="AS340" s="380"/>
      <c r="AT340" s="380"/>
      <c r="AU340" s="380"/>
      <c r="AV340" s="380"/>
      <c r="AW340" s="380"/>
      <c r="AX340" s="380"/>
      <c r="AY340" s="380"/>
      <c r="AZ340" s="380"/>
      <c r="BA340" s="380"/>
      <c r="BB340" s="380"/>
      <c r="BC340" s="380"/>
      <c r="BD340" s="380"/>
      <c r="BE340" s="380"/>
      <c r="BF340" s="380"/>
      <c r="BG340" s="380"/>
      <c r="BH340" s="380"/>
      <c r="BI340" s="380"/>
      <c r="BJ340" s="377"/>
      <c r="CE340" s="380"/>
      <c r="CF340" s="380"/>
      <c r="CG340" s="380"/>
      <c r="EZ340" s="380"/>
      <c r="FA340" s="380"/>
      <c r="FB340" s="380"/>
      <c r="FC340" s="380"/>
      <c r="FD340" s="380"/>
      <c r="FE340" s="380"/>
      <c r="FF340" s="380"/>
      <c r="FG340" s="380"/>
      <c r="FH340" s="380"/>
      <c r="FI340" s="380"/>
      <c r="FJ340" s="380"/>
      <c r="FK340" s="380"/>
      <c r="FL340" s="380"/>
      <c r="FM340" s="380"/>
      <c r="FN340" s="380"/>
      <c r="FO340" s="380"/>
      <c r="FP340" s="380"/>
      <c r="FQ340" s="380"/>
      <c r="FR340" s="380"/>
      <c r="FS340" s="380"/>
      <c r="FT340" s="380"/>
      <c r="FU340" s="380"/>
      <c r="FV340" s="380"/>
      <c r="FW340" s="380"/>
      <c r="FX340" s="380"/>
      <c r="FY340" s="380"/>
      <c r="FZ340" s="380"/>
      <c r="GA340" s="380"/>
      <c r="GB340" s="380"/>
      <c r="GC340" s="380"/>
      <c r="GD340" s="380"/>
      <c r="GE340" s="380"/>
      <c r="GF340" s="380"/>
      <c r="GG340" s="380"/>
      <c r="GH340" s="380"/>
      <c r="GI340" s="380"/>
      <c r="GJ340" s="380"/>
      <c r="GK340" s="380"/>
      <c r="GL340" s="380"/>
      <c r="GM340" s="380"/>
      <c r="GN340" s="380"/>
      <c r="GO340" s="380"/>
      <c r="GP340" s="380"/>
      <c r="GQ340" s="380"/>
      <c r="GR340" s="380"/>
      <c r="GS340" s="380"/>
      <c r="GT340" s="380"/>
      <c r="GU340" s="380"/>
      <c r="GV340" s="380"/>
      <c r="GW340" s="380"/>
      <c r="GX340" s="380"/>
      <c r="GY340" s="380"/>
      <c r="GZ340" s="380"/>
      <c r="HA340" s="380"/>
      <c r="HB340" s="380"/>
      <c r="HC340" s="380"/>
      <c r="HD340" s="380"/>
      <c r="HE340" s="380"/>
      <c r="HF340" s="380"/>
      <c r="HG340" s="380"/>
      <c r="HH340" s="380"/>
    </row>
    <row r="341" spans="2:216">
      <c r="B341" s="377"/>
      <c r="C341" s="377"/>
      <c r="D341" s="377"/>
      <c r="E341" s="377"/>
      <c r="F341" s="377"/>
      <c r="G341" s="377"/>
      <c r="H341" s="377"/>
      <c r="I341" s="377"/>
      <c r="J341" s="377"/>
      <c r="K341" s="377"/>
      <c r="L341" s="377"/>
      <c r="M341" s="378"/>
      <c r="N341" s="378"/>
      <c r="O341" s="378"/>
      <c r="P341" s="378"/>
      <c r="Q341" s="378"/>
      <c r="R341" s="378"/>
      <c r="S341" s="378"/>
      <c r="T341" s="378"/>
      <c r="U341" s="378"/>
      <c r="V341" s="378"/>
      <c r="W341" s="378"/>
      <c r="X341" s="378"/>
      <c r="Y341" s="380"/>
      <c r="Z341" s="409"/>
      <c r="AA341" s="380"/>
      <c r="AB341" s="380"/>
      <c r="AC341" s="380"/>
      <c r="AD341" s="380"/>
      <c r="AE341" s="380"/>
      <c r="AF341" s="380"/>
      <c r="AG341" s="380"/>
      <c r="AH341" s="380"/>
      <c r="AI341" s="380"/>
      <c r="AJ341" s="380"/>
      <c r="AR341" s="380"/>
      <c r="AS341" s="380"/>
      <c r="AT341" s="380"/>
      <c r="AU341" s="380"/>
      <c r="AV341" s="380"/>
      <c r="AW341" s="380"/>
      <c r="AX341" s="380"/>
      <c r="AY341" s="380"/>
      <c r="AZ341" s="380"/>
      <c r="BA341" s="380"/>
      <c r="BB341" s="380"/>
      <c r="BC341" s="380"/>
      <c r="BD341" s="380"/>
      <c r="BE341" s="380"/>
      <c r="BF341" s="380"/>
      <c r="BG341" s="380"/>
      <c r="BH341" s="380"/>
      <c r="BI341" s="380"/>
      <c r="BJ341" s="377"/>
      <c r="CE341" s="380"/>
      <c r="CF341" s="380"/>
      <c r="CG341" s="380"/>
      <c r="EZ341" s="380"/>
      <c r="FA341" s="380"/>
      <c r="FB341" s="380"/>
      <c r="FC341" s="380"/>
      <c r="FD341" s="380"/>
      <c r="FE341" s="380"/>
      <c r="FF341" s="380"/>
      <c r="FG341" s="380"/>
      <c r="FH341" s="380"/>
      <c r="FI341" s="380"/>
      <c r="FJ341" s="380"/>
      <c r="FK341" s="380"/>
      <c r="FL341" s="380"/>
      <c r="FM341" s="380"/>
      <c r="FN341" s="380"/>
      <c r="FO341" s="380"/>
      <c r="FP341" s="380"/>
      <c r="FQ341" s="380"/>
      <c r="FR341" s="380"/>
      <c r="FS341" s="380"/>
      <c r="FT341" s="380"/>
      <c r="FU341" s="380"/>
      <c r="FV341" s="380"/>
      <c r="FW341" s="380"/>
      <c r="FX341" s="380"/>
      <c r="FY341" s="380"/>
      <c r="FZ341" s="380"/>
      <c r="GA341" s="380"/>
      <c r="GB341" s="380"/>
      <c r="GC341" s="380"/>
      <c r="GD341" s="380"/>
      <c r="GE341" s="380"/>
      <c r="GF341" s="380"/>
      <c r="GG341" s="380"/>
      <c r="GH341" s="380"/>
      <c r="GI341" s="380"/>
      <c r="GJ341" s="380"/>
      <c r="GK341" s="380"/>
      <c r="GL341" s="380"/>
      <c r="GM341" s="380"/>
      <c r="GN341" s="380"/>
      <c r="GO341" s="380"/>
      <c r="GP341" s="380"/>
      <c r="GQ341" s="380"/>
      <c r="GR341" s="380"/>
      <c r="GS341" s="380"/>
      <c r="GT341" s="380"/>
      <c r="GU341" s="380"/>
      <c r="GV341" s="380"/>
      <c r="GW341" s="380"/>
      <c r="GX341" s="380"/>
      <c r="GY341" s="380"/>
      <c r="GZ341" s="380"/>
      <c r="HA341" s="380"/>
      <c r="HB341" s="380"/>
      <c r="HC341" s="380"/>
      <c r="HD341" s="380"/>
      <c r="HE341" s="380"/>
      <c r="HF341" s="380"/>
      <c r="HG341" s="380"/>
      <c r="HH341" s="380"/>
    </row>
    <row r="342" spans="2:216">
      <c r="B342" s="377"/>
      <c r="C342" s="377"/>
      <c r="D342" s="377"/>
      <c r="E342" s="377"/>
      <c r="F342" s="377"/>
      <c r="G342" s="377"/>
      <c r="H342" s="377"/>
      <c r="I342" s="377"/>
      <c r="J342" s="377"/>
      <c r="K342" s="377"/>
      <c r="L342" s="377"/>
      <c r="M342" s="378"/>
      <c r="N342" s="378"/>
      <c r="O342" s="378"/>
      <c r="P342" s="378"/>
      <c r="Q342" s="378"/>
      <c r="R342" s="378"/>
      <c r="S342" s="378"/>
      <c r="T342" s="378"/>
      <c r="U342" s="378"/>
      <c r="V342" s="378"/>
      <c r="W342" s="378"/>
      <c r="X342" s="378"/>
      <c r="Y342" s="380"/>
      <c r="Z342" s="409"/>
      <c r="AA342" s="380"/>
      <c r="AB342" s="380"/>
      <c r="AC342" s="380"/>
      <c r="AD342" s="380"/>
      <c r="AE342" s="380"/>
      <c r="AF342" s="380"/>
      <c r="AG342" s="380"/>
      <c r="AH342" s="380"/>
      <c r="AI342" s="380"/>
      <c r="AJ342" s="380"/>
      <c r="AR342" s="380"/>
      <c r="AS342" s="380"/>
      <c r="AT342" s="380"/>
      <c r="AU342" s="380"/>
      <c r="AV342" s="380"/>
      <c r="AW342" s="380"/>
      <c r="AX342" s="380"/>
      <c r="AY342" s="380"/>
      <c r="AZ342" s="380"/>
      <c r="BA342" s="380"/>
      <c r="BB342" s="380"/>
      <c r="BC342" s="380"/>
      <c r="BD342" s="380"/>
      <c r="BE342" s="380"/>
      <c r="BF342" s="380"/>
      <c r="BG342" s="380"/>
      <c r="BH342" s="380"/>
      <c r="BI342" s="380"/>
      <c r="BJ342" s="377"/>
      <c r="CE342" s="380"/>
      <c r="CF342" s="380"/>
      <c r="CG342" s="380"/>
      <c r="EZ342" s="380"/>
      <c r="FA342" s="380"/>
      <c r="FB342" s="380"/>
      <c r="FC342" s="380"/>
      <c r="FD342" s="380"/>
      <c r="FE342" s="380"/>
      <c r="FF342" s="380"/>
      <c r="FG342" s="380"/>
      <c r="FH342" s="380"/>
      <c r="FI342" s="380"/>
      <c r="FJ342" s="380"/>
      <c r="FK342" s="380"/>
      <c r="FL342" s="380"/>
      <c r="FM342" s="380"/>
      <c r="FN342" s="380"/>
      <c r="FO342" s="380"/>
      <c r="FP342" s="380"/>
      <c r="FQ342" s="380"/>
      <c r="FR342" s="380"/>
      <c r="FS342" s="380"/>
      <c r="FT342" s="380"/>
      <c r="FU342" s="380"/>
      <c r="FV342" s="380"/>
      <c r="FW342" s="380"/>
      <c r="FX342" s="380"/>
      <c r="FY342" s="380"/>
      <c r="FZ342" s="380"/>
      <c r="GA342" s="380"/>
      <c r="GB342" s="380"/>
      <c r="GC342" s="380"/>
      <c r="GD342" s="380"/>
      <c r="GE342" s="380"/>
      <c r="GF342" s="380"/>
      <c r="GG342" s="380"/>
      <c r="GH342" s="380"/>
      <c r="GI342" s="380"/>
      <c r="GJ342" s="380"/>
      <c r="GK342" s="380"/>
      <c r="GL342" s="380"/>
      <c r="GM342" s="380"/>
      <c r="GN342" s="380"/>
      <c r="GO342" s="380"/>
      <c r="GP342" s="380"/>
      <c r="GQ342" s="380"/>
      <c r="GR342" s="380"/>
      <c r="GS342" s="380"/>
      <c r="GT342" s="380"/>
      <c r="GU342" s="380"/>
      <c r="GV342" s="380"/>
      <c r="GW342" s="380"/>
      <c r="GX342" s="380"/>
      <c r="GY342" s="380"/>
      <c r="GZ342" s="380"/>
      <c r="HA342" s="380"/>
      <c r="HB342" s="380"/>
      <c r="HC342" s="380"/>
      <c r="HD342" s="380"/>
      <c r="HE342" s="380"/>
      <c r="HF342" s="380"/>
      <c r="HG342" s="380"/>
      <c r="HH342" s="380"/>
    </row>
    <row r="343" spans="2:216">
      <c r="B343" s="377"/>
      <c r="C343" s="377"/>
      <c r="D343" s="377"/>
      <c r="E343" s="377"/>
      <c r="F343" s="377"/>
      <c r="G343" s="377"/>
      <c r="H343" s="377"/>
      <c r="I343" s="377"/>
      <c r="J343" s="377"/>
      <c r="K343" s="377"/>
      <c r="L343" s="377"/>
      <c r="M343" s="378"/>
      <c r="N343" s="378"/>
      <c r="O343" s="378"/>
      <c r="P343" s="378"/>
      <c r="Q343" s="378"/>
      <c r="R343" s="378"/>
      <c r="S343" s="378"/>
      <c r="T343" s="378"/>
      <c r="U343" s="378"/>
      <c r="V343" s="378"/>
      <c r="W343" s="378"/>
      <c r="X343" s="378"/>
      <c r="Y343" s="380"/>
      <c r="Z343" s="409"/>
      <c r="AA343" s="380"/>
      <c r="AB343" s="380"/>
      <c r="AC343" s="380"/>
      <c r="AD343" s="380"/>
      <c r="AE343" s="380"/>
      <c r="AF343" s="380"/>
      <c r="AG343" s="380"/>
      <c r="AH343" s="380"/>
      <c r="AI343" s="380"/>
      <c r="AJ343" s="380"/>
      <c r="AR343" s="380"/>
      <c r="AS343" s="380"/>
      <c r="AT343" s="380"/>
      <c r="AU343" s="380"/>
      <c r="AV343" s="380"/>
      <c r="AW343" s="380"/>
      <c r="AX343" s="380"/>
      <c r="AY343" s="380"/>
      <c r="AZ343" s="380"/>
      <c r="BA343" s="380"/>
      <c r="BB343" s="380"/>
      <c r="BC343" s="380"/>
      <c r="BD343" s="380"/>
      <c r="BE343" s="380"/>
      <c r="BF343" s="380"/>
      <c r="BG343" s="380"/>
      <c r="BH343" s="380"/>
      <c r="BI343" s="380"/>
      <c r="BJ343" s="377"/>
      <c r="CE343" s="380"/>
      <c r="CF343" s="380"/>
      <c r="CG343" s="380"/>
      <c r="EZ343" s="380"/>
      <c r="FA343" s="380"/>
      <c r="FB343" s="380"/>
      <c r="FC343" s="380"/>
      <c r="FD343" s="380"/>
      <c r="FE343" s="380"/>
      <c r="FF343" s="380"/>
      <c r="FG343" s="380"/>
      <c r="FH343" s="380"/>
      <c r="FI343" s="380"/>
      <c r="FJ343" s="380"/>
      <c r="FK343" s="380"/>
      <c r="FL343" s="380"/>
      <c r="FM343" s="380"/>
      <c r="FN343" s="380"/>
      <c r="FO343" s="380"/>
      <c r="FP343" s="380"/>
      <c r="FQ343" s="380"/>
      <c r="FR343" s="380"/>
      <c r="FS343" s="380"/>
      <c r="FT343" s="380"/>
      <c r="FU343" s="380"/>
      <c r="FV343" s="380"/>
      <c r="FW343" s="380"/>
      <c r="FX343" s="380"/>
      <c r="FY343" s="380"/>
      <c r="FZ343" s="380"/>
      <c r="GA343" s="380"/>
      <c r="GB343" s="380"/>
      <c r="GC343" s="380"/>
      <c r="GD343" s="380"/>
      <c r="GE343" s="380"/>
      <c r="GF343" s="380"/>
      <c r="GG343" s="380"/>
      <c r="GH343" s="380"/>
      <c r="GI343" s="380"/>
      <c r="GJ343" s="380"/>
      <c r="GK343" s="380"/>
      <c r="GL343" s="380"/>
      <c r="GM343" s="380"/>
      <c r="GN343" s="380"/>
      <c r="GO343" s="380"/>
      <c r="GP343" s="380"/>
      <c r="GQ343" s="380"/>
      <c r="GR343" s="380"/>
      <c r="GS343" s="380"/>
      <c r="GT343" s="380"/>
      <c r="GU343" s="380"/>
      <c r="GV343" s="380"/>
      <c r="GW343" s="380"/>
      <c r="GX343" s="380"/>
      <c r="GY343" s="380"/>
      <c r="GZ343" s="380"/>
      <c r="HA343" s="380"/>
      <c r="HB343" s="380"/>
      <c r="HC343" s="380"/>
      <c r="HD343" s="380"/>
      <c r="HE343" s="380"/>
      <c r="HF343" s="380"/>
      <c r="HG343" s="380"/>
      <c r="HH343" s="380"/>
    </row>
    <row r="344" spans="2:216">
      <c r="B344" s="377"/>
      <c r="C344" s="377"/>
      <c r="D344" s="377"/>
      <c r="E344" s="377"/>
      <c r="F344" s="377"/>
      <c r="G344" s="377"/>
      <c r="H344" s="377"/>
      <c r="I344" s="377"/>
      <c r="J344" s="377"/>
      <c r="K344" s="377"/>
      <c r="L344" s="377"/>
      <c r="M344" s="378"/>
      <c r="N344" s="378"/>
      <c r="O344" s="378"/>
      <c r="P344" s="378"/>
      <c r="Q344" s="378"/>
      <c r="R344" s="378"/>
      <c r="S344" s="378"/>
      <c r="T344" s="378"/>
      <c r="U344" s="378"/>
      <c r="V344" s="378"/>
      <c r="W344" s="378"/>
      <c r="X344" s="378"/>
      <c r="Y344" s="380"/>
      <c r="Z344" s="409"/>
      <c r="AA344" s="380"/>
      <c r="AB344" s="380"/>
      <c r="AC344" s="380"/>
      <c r="AD344" s="380"/>
      <c r="AE344" s="380"/>
      <c r="AF344" s="380"/>
      <c r="AG344" s="380"/>
      <c r="AH344" s="380"/>
      <c r="AI344" s="380"/>
      <c r="AJ344" s="380"/>
      <c r="AR344" s="380"/>
      <c r="AS344" s="380"/>
      <c r="AT344" s="380"/>
      <c r="AU344" s="380"/>
      <c r="AV344" s="380"/>
      <c r="AW344" s="380"/>
      <c r="AX344" s="380"/>
      <c r="AY344" s="380"/>
      <c r="AZ344" s="380"/>
      <c r="BA344" s="380"/>
      <c r="BB344" s="380"/>
      <c r="BC344" s="380"/>
      <c r="BD344" s="380"/>
      <c r="BE344" s="380"/>
      <c r="BF344" s="380"/>
      <c r="BG344" s="380"/>
      <c r="BH344" s="380"/>
      <c r="BI344" s="380"/>
      <c r="BJ344" s="377"/>
      <c r="CE344" s="380"/>
      <c r="CF344" s="380"/>
      <c r="CG344" s="380"/>
      <c r="EZ344" s="380"/>
      <c r="FA344" s="380"/>
      <c r="FB344" s="380"/>
      <c r="FC344" s="380"/>
      <c r="FD344" s="380"/>
      <c r="FE344" s="380"/>
      <c r="FF344" s="380"/>
      <c r="FG344" s="380"/>
      <c r="FH344" s="380"/>
      <c r="FI344" s="380"/>
      <c r="FJ344" s="380"/>
      <c r="FK344" s="380"/>
      <c r="FL344" s="380"/>
      <c r="FM344" s="380"/>
      <c r="FN344" s="380"/>
      <c r="FO344" s="380"/>
      <c r="FP344" s="380"/>
      <c r="FQ344" s="380"/>
      <c r="FR344" s="380"/>
      <c r="FS344" s="380"/>
      <c r="FT344" s="380"/>
      <c r="FU344" s="380"/>
      <c r="FV344" s="380"/>
      <c r="FW344" s="380"/>
      <c r="FX344" s="380"/>
      <c r="FY344" s="380"/>
      <c r="FZ344" s="380"/>
      <c r="GA344" s="380"/>
      <c r="GB344" s="380"/>
      <c r="GC344" s="380"/>
      <c r="GD344" s="380"/>
      <c r="GE344" s="380"/>
      <c r="GF344" s="380"/>
      <c r="GG344" s="380"/>
      <c r="GH344" s="380"/>
      <c r="GI344" s="380"/>
      <c r="GJ344" s="380"/>
      <c r="GK344" s="380"/>
      <c r="GL344" s="380"/>
      <c r="GM344" s="380"/>
      <c r="GN344" s="380"/>
      <c r="GO344" s="380"/>
      <c r="GP344" s="380"/>
      <c r="GQ344" s="380"/>
      <c r="GR344" s="380"/>
      <c r="GS344" s="380"/>
      <c r="GT344" s="380"/>
      <c r="GU344" s="380"/>
      <c r="GV344" s="380"/>
      <c r="GW344" s="380"/>
      <c r="GX344" s="380"/>
      <c r="GY344" s="380"/>
      <c r="GZ344" s="380"/>
      <c r="HA344" s="380"/>
      <c r="HB344" s="380"/>
      <c r="HC344" s="380"/>
      <c r="HD344" s="380"/>
      <c r="HE344" s="380"/>
      <c r="HF344" s="380"/>
      <c r="HG344" s="380"/>
      <c r="HH344" s="380"/>
    </row>
    <row r="345" spans="2:216">
      <c r="B345" s="377"/>
      <c r="C345" s="377"/>
      <c r="D345" s="377"/>
      <c r="E345" s="377"/>
      <c r="F345" s="377"/>
      <c r="G345" s="377"/>
      <c r="H345" s="377"/>
      <c r="I345" s="377"/>
      <c r="J345" s="377"/>
      <c r="K345" s="377"/>
      <c r="L345" s="377"/>
      <c r="M345" s="378"/>
      <c r="N345" s="378"/>
      <c r="O345" s="378"/>
      <c r="P345" s="378"/>
      <c r="Q345" s="378"/>
      <c r="R345" s="378"/>
      <c r="S345" s="378"/>
      <c r="T345" s="378"/>
      <c r="U345" s="378"/>
      <c r="V345" s="378"/>
      <c r="W345" s="378"/>
      <c r="X345" s="378"/>
      <c r="Y345" s="380"/>
      <c r="Z345" s="409"/>
      <c r="AA345" s="380"/>
      <c r="AB345" s="380"/>
      <c r="AC345" s="380"/>
      <c r="AD345" s="380"/>
      <c r="AE345" s="380"/>
      <c r="AF345" s="380"/>
      <c r="AG345" s="380"/>
      <c r="AH345" s="380"/>
      <c r="AI345" s="380"/>
      <c r="AJ345" s="380"/>
      <c r="AR345" s="380"/>
      <c r="AS345" s="380"/>
      <c r="AT345" s="380"/>
      <c r="AU345" s="380"/>
      <c r="AV345" s="380"/>
      <c r="AW345" s="380"/>
      <c r="AX345" s="380"/>
      <c r="AY345" s="380"/>
      <c r="AZ345" s="380"/>
      <c r="BA345" s="380"/>
      <c r="BB345" s="380"/>
      <c r="BC345" s="380"/>
      <c r="BD345" s="380"/>
      <c r="BE345" s="380"/>
      <c r="BF345" s="380"/>
      <c r="BG345" s="380"/>
      <c r="BH345" s="380"/>
      <c r="BI345" s="380"/>
      <c r="BJ345" s="377"/>
      <c r="CE345" s="380"/>
      <c r="CF345" s="380"/>
      <c r="CG345" s="380"/>
      <c r="EZ345" s="380"/>
      <c r="FA345" s="380"/>
      <c r="FB345" s="380"/>
      <c r="FC345" s="380"/>
      <c r="FD345" s="380"/>
      <c r="FE345" s="380"/>
      <c r="FF345" s="380"/>
      <c r="FG345" s="380"/>
      <c r="FH345" s="380"/>
      <c r="FI345" s="380"/>
      <c r="FJ345" s="380"/>
      <c r="FK345" s="380"/>
      <c r="FL345" s="380"/>
      <c r="FM345" s="380"/>
      <c r="FN345" s="380"/>
      <c r="FO345" s="380"/>
      <c r="FP345" s="380"/>
      <c r="FQ345" s="380"/>
      <c r="FR345" s="380"/>
      <c r="FS345" s="380"/>
      <c r="FT345" s="380"/>
      <c r="FU345" s="380"/>
      <c r="FV345" s="380"/>
      <c r="FW345" s="380"/>
      <c r="FX345" s="380"/>
      <c r="FY345" s="380"/>
      <c r="FZ345" s="380"/>
      <c r="GA345" s="380"/>
      <c r="GB345" s="380"/>
      <c r="GC345" s="380"/>
      <c r="GD345" s="380"/>
      <c r="GE345" s="380"/>
      <c r="GF345" s="380"/>
      <c r="GG345" s="380"/>
      <c r="GH345" s="380"/>
      <c r="GI345" s="380"/>
      <c r="GJ345" s="380"/>
      <c r="GK345" s="380"/>
      <c r="GL345" s="380"/>
      <c r="GM345" s="380"/>
      <c r="GN345" s="380"/>
      <c r="GO345" s="380"/>
      <c r="GP345" s="380"/>
      <c r="GQ345" s="380"/>
      <c r="GR345" s="380"/>
      <c r="GS345" s="380"/>
      <c r="GT345" s="380"/>
      <c r="GU345" s="380"/>
      <c r="GV345" s="380"/>
      <c r="GW345" s="380"/>
      <c r="GX345" s="380"/>
      <c r="GY345" s="380"/>
      <c r="GZ345" s="380"/>
      <c r="HA345" s="380"/>
      <c r="HB345" s="380"/>
      <c r="HC345" s="380"/>
      <c r="HD345" s="380"/>
      <c r="HE345" s="380"/>
      <c r="HF345" s="380"/>
      <c r="HG345" s="380"/>
      <c r="HH345" s="380"/>
    </row>
    <row r="346" spans="2:216">
      <c r="B346" s="377"/>
      <c r="C346" s="377"/>
      <c r="D346" s="377"/>
      <c r="E346" s="377"/>
      <c r="F346" s="377"/>
      <c r="G346" s="377"/>
      <c r="H346" s="377"/>
      <c r="I346" s="377"/>
      <c r="J346" s="377"/>
      <c r="K346" s="377"/>
      <c r="L346" s="377"/>
      <c r="M346" s="378"/>
      <c r="N346" s="378"/>
      <c r="O346" s="378"/>
      <c r="P346" s="378"/>
      <c r="Q346" s="378"/>
      <c r="R346" s="378"/>
      <c r="S346" s="378"/>
      <c r="T346" s="378"/>
      <c r="U346" s="378"/>
      <c r="V346" s="378"/>
      <c r="W346" s="378"/>
      <c r="X346" s="378"/>
      <c r="Y346" s="380"/>
      <c r="Z346" s="409"/>
      <c r="AA346" s="380"/>
      <c r="AB346" s="380"/>
      <c r="AC346" s="380"/>
      <c r="AD346" s="380"/>
      <c r="AE346" s="380"/>
      <c r="AF346" s="380"/>
      <c r="AG346" s="380"/>
      <c r="AH346" s="380"/>
      <c r="AI346" s="380"/>
      <c r="AJ346" s="380"/>
      <c r="AR346" s="380"/>
      <c r="AS346" s="380"/>
      <c r="AT346" s="380"/>
      <c r="AU346" s="380"/>
      <c r="AV346" s="380"/>
      <c r="AW346" s="380"/>
      <c r="AX346" s="380"/>
      <c r="AY346" s="380"/>
      <c r="AZ346" s="380"/>
      <c r="BA346" s="380"/>
      <c r="BB346" s="380"/>
      <c r="BC346" s="380"/>
      <c r="BD346" s="380"/>
      <c r="BE346" s="380"/>
      <c r="BF346" s="380"/>
      <c r="BG346" s="380"/>
      <c r="BH346" s="380"/>
      <c r="BI346" s="380"/>
      <c r="BJ346" s="377"/>
      <c r="CE346" s="380"/>
      <c r="CF346" s="380"/>
      <c r="CG346" s="380"/>
      <c r="EZ346" s="380"/>
      <c r="FA346" s="380"/>
      <c r="FB346" s="380"/>
      <c r="FC346" s="380"/>
      <c r="FD346" s="380"/>
      <c r="FE346" s="380"/>
      <c r="FF346" s="380"/>
      <c r="FG346" s="380"/>
      <c r="FH346" s="380"/>
      <c r="FI346" s="380"/>
      <c r="FJ346" s="380"/>
      <c r="FK346" s="380"/>
      <c r="FL346" s="380"/>
      <c r="FM346" s="380"/>
      <c r="FN346" s="380"/>
      <c r="FO346" s="380"/>
      <c r="FP346" s="380"/>
      <c r="FQ346" s="380"/>
      <c r="FR346" s="380"/>
      <c r="FS346" s="380"/>
      <c r="FT346" s="380"/>
      <c r="FU346" s="380"/>
      <c r="FV346" s="380"/>
      <c r="FW346" s="380"/>
      <c r="FX346" s="380"/>
      <c r="FY346" s="380"/>
      <c r="FZ346" s="380"/>
      <c r="GA346" s="380"/>
      <c r="GB346" s="380"/>
      <c r="GC346" s="380"/>
      <c r="GD346" s="380"/>
      <c r="GE346" s="380"/>
      <c r="GF346" s="380"/>
      <c r="GG346" s="380"/>
      <c r="GH346" s="380"/>
      <c r="GI346" s="380"/>
      <c r="GJ346" s="380"/>
      <c r="GK346" s="380"/>
      <c r="GL346" s="380"/>
      <c r="GM346" s="380"/>
      <c r="GN346" s="380"/>
      <c r="GO346" s="380"/>
      <c r="GP346" s="380"/>
      <c r="GQ346" s="380"/>
      <c r="GR346" s="380"/>
      <c r="GS346" s="380"/>
      <c r="GT346" s="380"/>
      <c r="GU346" s="380"/>
      <c r="GV346" s="380"/>
      <c r="GW346" s="380"/>
      <c r="GX346" s="380"/>
      <c r="GY346" s="380"/>
      <c r="GZ346" s="380"/>
      <c r="HA346" s="380"/>
      <c r="HB346" s="380"/>
      <c r="HC346" s="380"/>
      <c r="HD346" s="380"/>
      <c r="HE346" s="380"/>
      <c r="HF346" s="380"/>
      <c r="HG346" s="380"/>
      <c r="HH346" s="380"/>
    </row>
    <row r="347" spans="2:216">
      <c r="B347" s="377"/>
      <c r="C347" s="377"/>
      <c r="D347" s="377"/>
      <c r="E347" s="377"/>
      <c r="F347" s="377"/>
      <c r="G347" s="377"/>
      <c r="H347" s="377"/>
      <c r="I347" s="377"/>
      <c r="J347" s="377"/>
      <c r="K347" s="377"/>
      <c r="L347" s="377"/>
      <c r="M347" s="378"/>
      <c r="N347" s="378"/>
      <c r="O347" s="378"/>
      <c r="P347" s="378"/>
      <c r="Q347" s="378"/>
      <c r="R347" s="378"/>
      <c r="S347" s="378"/>
      <c r="T347" s="378"/>
      <c r="U347" s="378"/>
      <c r="V347" s="378"/>
      <c r="W347" s="378"/>
      <c r="X347" s="378"/>
      <c r="Y347" s="380"/>
      <c r="Z347" s="409"/>
      <c r="AA347" s="380"/>
      <c r="AB347" s="380"/>
      <c r="AC347" s="380"/>
      <c r="AD347" s="380"/>
      <c r="AE347" s="380"/>
      <c r="AF347" s="380"/>
      <c r="AG347" s="380"/>
      <c r="AH347" s="380"/>
      <c r="AI347" s="380"/>
      <c r="AJ347" s="380"/>
      <c r="AR347" s="380"/>
      <c r="AS347" s="380"/>
      <c r="AT347" s="380"/>
      <c r="AU347" s="380"/>
      <c r="AV347" s="380"/>
      <c r="AW347" s="380"/>
      <c r="AX347" s="380"/>
      <c r="AY347" s="380"/>
      <c r="AZ347" s="380"/>
      <c r="BA347" s="380"/>
      <c r="BB347" s="380"/>
      <c r="BC347" s="380"/>
      <c r="BD347" s="380"/>
      <c r="BE347" s="380"/>
      <c r="BF347" s="380"/>
      <c r="BG347" s="380"/>
      <c r="BH347" s="380"/>
      <c r="BI347" s="380"/>
      <c r="BJ347" s="377"/>
      <c r="CE347" s="380"/>
      <c r="CF347" s="380"/>
      <c r="CG347" s="380"/>
      <c r="EZ347" s="380"/>
      <c r="FA347" s="380"/>
      <c r="FB347" s="380"/>
      <c r="FC347" s="380"/>
      <c r="FD347" s="380"/>
      <c r="FE347" s="380"/>
      <c r="FF347" s="380"/>
      <c r="FG347" s="380"/>
      <c r="FH347" s="380"/>
      <c r="FI347" s="380"/>
      <c r="FJ347" s="380"/>
      <c r="FK347" s="380"/>
      <c r="FL347" s="380"/>
      <c r="FM347" s="380"/>
      <c r="FN347" s="380"/>
      <c r="FO347" s="380"/>
      <c r="FP347" s="380"/>
      <c r="FQ347" s="380"/>
      <c r="FR347" s="380"/>
      <c r="FS347" s="380"/>
      <c r="FT347" s="380"/>
      <c r="FU347" s="380"/>
      <c r="FV347" s="380"/>
      <c r="FW347" s="380"/>
      <c r="FX347" s="380"/>
      <c r="FY347" s="380"/>
      <c r="FZ347" s="380"/>
      <c r="GA347" s="380"/>
      <c r="GB347" s="380"/>
      <c r="GC347" s="380"/>
      <c r="GD347" s="380"/>
      <c r="GE347" s="380"/>
      <c r="GF347" s="380"/>
      <c r="GG347" s="380"/>
      <c r="GH347" s="380"/>
      <c r="GI347" s="380"/>
      <c r="GJ347" s="380"/>
      <c r="GK347" s="380"/>
      <c r="GL347" s="380"/>
      <c r="GM347" s="380"/>
      <c r="GN347" s="380"/>
      <c r="GO347" s="380"/>
      <c r="GP347" s="380"/>
      <c r="GQ347" s="380"/>
      <c r="GR347" s="380"/>
      <c r="GS347" s="380"/>
      <c r="GT347" s="380"/>
      <c r="GU347" s="380"/>
      <c r="GV347" s="380"/>
      <c r="GW347" s="380"/>
      <c r="GX347" s="380"/>
      <c r="GY347" s="380"/>
      <c r="GZ347" s="380"/>
      <c r="HA347" s="380"/>
      <c r="HB347" s="380"/>
      <c r="HC347" s="380"/>
      <c r="HD347" s="380"/>
      <c r="HE347" s="380"/>
      <c r="HF347" s="380"/>
      <c r="HG347" s="380"/>
      <c r="HH347" s="380"/>
    </row>
    <row r="348" spans="2:216">
      <c r="B348" s="377"/>
      <c r="C348" s="377"/>
      <c r="D348" s="377"/>
      <c r="E348" s="377"/>
      <c r="F348" s="377"/>
      <c r="G348" s="377"/>
      <c r="H348" s="377"/>
      <c r="I348" s="377"/>
      <c r="J348" s="377"/>
      <c r="K348" s="377"/>
      <c r="L348" s="377"/>
      <c r="M348" s="378"/>
      <c r="N348" s="378"/>
      <c r="O348" s="378"/>
      <c r="P348" s="378"/>
      <c r="Q348" s="378"/>
      <c r="R348" s="378"/>
      <c r="S348" s="378"/>
      <c r="T348" s="378"/>
      <c r="U348" s="378"/>
      <c r="V348" s="378"/>
      <c r="W348" s="378"/>
      <c r="X348" s="378"/>
      <c r="Y348" s="380"/>
      <c r="Z348" s="409"/>
      <c r="AA348" s="380"/>
      <c r="AB348" s="380"/>
      <c r="AC348" s="380"/>
      <c r="AD348" s="380"/>
      <c r="AE348" s="380"/>
      <c r="AF348" s="380"/>
      <c r="AG348" s="380"/>
      <c r="AH348" s="380"/>
      <c r="AI348" s="380"/>
      <c r="AJ348" s="380"/>
      <c r="AR348" s="380"/>
      <c r="AS348" s="380"/>
      <c r="AT348" s="380"/>
      <c r="AU348" s="380"/>
      <c r="AV348" s="380"/>
      <c r="AW348" s="380"/>
      <c r="AX348" s="380"/>
      <c r="AY348" s="380"/>
      <c r="AZ348" s="380"/>
      <c r="BA348" s="380"/>
      <c r="BB348" s="380"/>
      <c r="BC348" s="380"/>
      <c r="BD348" s="380"/>
      <c r="BE348" s="380"/>
      <c r="BF348" s="380"/>
      <c r="BG348" s="380"/>
      <c r="BH348" s="380"/>
      <c r="BI348" s="380"/>
      <c r="BJ348" s="377"/>
      <c r="CE348" s="380"/>
      <c r="CF348" s="380"/>
      <c r="CG348" s="380"/>
      <c r="EZ348" s="380"/>
      <c r="FA348" s="380"/>
      <c r="FB348" s="380"/>
      <c r="FC348" s="380"/>
      <c r="FD348" s="380"/>
      <c r="FE348" s="380"/>
      <c r="FF348" s="380"/>
      <c r="FG348" s="380"/>
      <c r="FH348" s="380"/>
      <c r="FI348" s="380"/>
      <c r="FJ348" s="380"/>
      <c r="FK348" s="380"/>
      <c r="FL348" s="380"/>
      <c r="FM348" s="380"/>
      <c r="FN348" s="380"/>
      <c r="FO348" s="380"/>
      <c r="FP348" s="380"/>
      <c r="FQ348" s="380"/>
      <c r="FR348" s="380"/>
      <c r="FS348" s="380"/>
      <c r="FT348" s="380"/>
      <c r="FU348" s="380"/>
      <c r="FV348" s="380"/>
      <c r="FW348" s="380"/>
      <c r="FX348" s="380"/>
      <c r="FY348" s="380"/>
      <c r="FZ348" s="380"/>
      <c r="GA348" s="380"/>
      <c r="GB348" s="380"/>
      <c r="GC348" s="380"/>
      <c r="GD348" s="380"/>
      <c r="GE348" s="380"/>
      <c r="GF348" s="380"/>
      <c r="GG348" s="380"/>
      <c r="GH348" s="380"/>
      <c r="GI348" s="380"/>
      <c r="GJ348" s="380"/>
      <c r="GK348" s="380"/>
      <c r="GL348" s="380"/>
      <c r="GM348" s="380"/>
      <c r="GN348" s="380"/>
      <c r="GO348" s="380"/>
      <c r="GP348" s="380"/>
      <c r="GQ348" s="380"/>
      <c r="GR348" s="380"/>
      <c r="GS348" s="380"/>
      <c r="GT348" s="380"/>
      <c r="GU348" s="380"/>
      <c r="GV348" s="380"/>
      <c r="GW348" s="380"/>
      <c r="GX348" s="380"/>
      <c r="GY348" s="380"/>
      <c r="GZ348" s="380"/>
      <c r="HA348" s="380"/>
      <c r="HB348" s="380"/>
      <c r="HC348" s="380"/>
      <c r="HD348" s="380"/>
      <c r="HE348" s="380"/>
      <c r="HF348" s="380"/>
      <c r="HG348" s="380"/>
      <c r="HH348" s="380"/>
    </row>
    <row r="349" spans="2:216">
      <c r="B349" s="377"/>
      <c r="C349" s="377"/>
      <c r="D349" s="377"/>
      <c r="E349" s="377"/>
      <c r="F349" s="377"/>
      <c r="G349" s="377"/>
      <c r="H349" s="377"/>
      <c r="I349" s="377"/>
      <c r="J349" s="377"/>
      <c r="K349" s="377"/>
      <c r="L349" s="377"/>
      <c r="M349" s="378"/>
      <c r="N349" s="378"/>
      <c r="O349" s="378"/>
      <c r="P349" s="378"/>
      <c r="Q349" s="378"/>
      <c r="R349" s="378"/>
      <c r="S349" s="378"/>
      <c r="T349" s="378"/>
      <c r="U349" s="378"/>
      <c r="V349" s="378"/>
      <c r="W349" s="378"/>
      <c r="X349" s="378"/>
      <c r="Y349" s="380"/>
      <c r="Z349" s="409"/>
      <c r="AA349" s="380"/>
      <c r="AB349" s="380"/>
      <c r="AC349" s="380"/>
      <c r="AD349" s="380"/>
      <c r="AE349" s="380"/>
      <c r="AF349" s="380"/>
      <c r="AG349" s="380"/>
      <c r="AH349" s="380"/>
      <c r="AI349" s="380"/>
      <c r="AJ349" s="380"/>
      <c r="AR349" s="380"/>
      <c r="AS349" s="380"/>
      <c r="AT349" s="380"/>
      <c r="AU349" s="380"/>
      <c r="AV349" s="380"/>
      <c r="AW349" s="380"/>
      <c r="AX349" s="380"/>
      <c r="AY349" s="380"/>
      <c r="AZ349" s="380"/>
      <c r="BA349" s="380"/>
      <c r="BB349" s="380"/>
      <c r="BC349" s="380"/>
      <c r="BD349" s="380"/>
      <c r="BE349" s="380"/>
      <c r="BF349" s="380"/>
      <c r="BG349" s="380"/>
      <c r="BH349" s="380"/>
      <c r="BI349" s="380"/>
      <c r="BJ349" s="377"/>
      <c r="CE349" s="380"/>
      <c r="CF349" s="380"/>
      <c r="CG349" s="380"/>
      <c r="EZ349" s="380"/>
      <c r="FA349" s="380"/>
      <c r="FB349" s="380"/>
      <c r="FC349" s="380"/>
      <c r="FD349" s="380"/>
      <c r="FE349" s="380"/>
      <c r="FF349" s="380"/>
      <c r="FG349" s="380"/>
      <c r="FH349" s="380"/>
      <c r="FI349" s="380"/>
      <c r="FJ349" s="380"/>
      <c r="FK349" s="380"/>
      <c r="FL349" s="380"/>
      <c r="FM349" s="380"/>
      <c r="FN349" s="380"/>
      <c r="FO349" s="380"/>
      <c r="FP349" s="380"/>
      <c r="FQ349" s="380"/>
      <c r="FR349" s="380"/>
      <c r="FS349" s="380"/>
      <c r="FT349" s="380"/>
      <c r="FU349" s="380"/>
      <c r="FV349" s="380"/>
      <c r="FW349" s="380"/>
      <c r="FX349" s="380"/>
      <c r="FY349" s="380"/>
      <c r="FZ349" s="380"/>
      <c r="GA349" s="380"/>
      <c r="GB349" s="380"/>
      <c r="GC349" s="380"/>
      <c r="GD349" s="380"/>
      <c r="GE349" s="380"/>
      <c r="GF349" s="380"/>
      <c r="GG349" s="380"/>
      <c r="GH349" s="380"/>
      <c r="GI349" s="380"/>
      <c r="GJ349" s="380"/>
      <c r="GK349" s="380"/>
      <c r="GL349" s="380"/>
      <c r="GM349" s="380"/>
      <c r="GN349" s="380"/>
      <c r="GO349" s="380"/>
      <c r="GP349" s="380"/>
      <c r="GQ349" s="380"/>
      <c r="GR349" s="380"/>
      <c r="GS349" s="380"/>
      <c r="GT349" s="380"/>
      <c r="GU349" s="380"/>
      <c r="GV349" s="380"/>
      <c r="GW349" s="380"/>
      <c r="GX349" s="380"/>
      <c r="GY349" s="380"/>
      <c r="GZ349" s="380"/>
      <c r="HA349" s="380"/>
      <c r="HB349" s="380"/>
      <c r="HC349" s="380"/>
      <c r="HD349" s="380"/>
      <c r="HE349" s="380"/>
      <c r="HF349" s="380"/>
      <c r="HG349" s="380"/>
      <c r="HH349" s="380"/>
    </row>
    <row r="350" spans="2:216">
      <c r="B350" s="377"/>
      <c r="C350" s="377"/>
      <c r="D350" s="377"/>
      <c r="E350" s="377"/>
      <c r="F350" s="377"/>
      <c r="G350" s="377"/>
      <c r="H350" s="377"/>
      <c r="I350" s="377"/>
      <c r="J350" s="377"/>
      <c r="K350" s="377"/>
      <c r="L350" s="377"/>
      <c r="M350" s="378"/>
      <c r="N350" s="378"/>
      <c r="O350" s="378"/>
      <c r="P350" s="378"/>
      <c r="Q350" s="378"/>
      <c r="R350" s="378"/>
      <c r="S350" s="378"/>
      <c r="T350" s="378"/>
      <c r="U350" s="378"/>
      <c r="V350" s="378"/>
      <c r="W350" s="378"/>
      <c r="X350" s="378"/>
      <c r="Y350" s="380"/>
      <c r="Z350" s="409"/>
      <c r="AA350" s="380"/>
      <c r="AB350" s="380"/>
      <c r="AC350" s="380"/>
      <c r="AD350" s="380"/>
      <c r="AE350" s="380"/>
      <c r="AF350" s="380"/>
      <c r="AG350" s="380"/>
      <c r="AH350" s="380"/>
      <c r="AI350" s="380"/>
      <c r="AJ350" s="380"/>
      <c r="AR350" s="380"/>
      <c r="AS350" s="380"/>
      <c r="AT350" s="380"/>
      <c r="AU350" s="380"/>
      <c r="AV350" s="380"/>
      <c r="AW350" s="380"/>
      <c r="AX350" s="380"/>
      <c r="AY350" s="380"/>
      <c r="AZ350" s="380"/>
      <c r="BA350" s="380"/>
      <c r="BB350" s="380"/>
      <c r="BC350" s="380"/>
      <c r="BD350" s="380"/>
      <c r="BE350" s="380"/>
      <c r="BF350" s="380"/>
      <c r="BG350" s="380"/>
      <c r="BH350" s="380"/>
      <c r="BI350" s="380"/>
      <c r="BJ350" s="377"/>
      <c r="CE350" s="380"/>
      <c r="CF350" s="380"/>
      <c r="CG350" s="380"/>
      <c r="EZ350" s="380"/>
      <c r="FA350" s="380"/>
      <c r="FB350" s="380"/>
      <c r="FC350" s="380"/>
      <c r="FD350" s="380"/>
      <c r="FE350" s="380"/>
      <c r="FF350" s="380"/>
      <c r="FG350" s="380"/>
      <c r="FH350" s="380"/>
      <c r="FI350" s="380"/>
      <c r="FJ350" s="380"/>
      <c r="FK350" s="380"/>
      <c r="FL350" s="380"/>
      <c r="FM350" s="380"/>
      <c r="FN350" s="380"/>
      <c r="FO350" s="380"/>
      <c r="FP350" s="380"/>
      <c r="FQ350" s="380"/>
      <c r="FR350" s="380"/>
      <c r="FS350" s="380"/>
      <c r="FT350" s="380"/>
      <c r="FU350" s="380"/>
      <c r="FV350" s="380"/>
      <c r="FW350" s="380"/>
      <c r="FX350" s="380"/>
      <c r="FY350" s="380"/>
      <c r="FZ350" s="380"/>
      <c r="GA350" s="380"/>
      <c r="GB350" s="380"/>
      <c r="GC350" s="380"/>
      <c r="GD350" s="380"/>
      <c r="GE350" s="380"/>
      <c r="GF350" s="380"/>
      <c r="GG350" s="380"/>
      <c r="GH350" s="380"/>
      <c r="GI350" s="380"/>
      <c r="GJ350" s="380"/>
      <c r="GK350" s="380"/>
      <c r="GL350" s="380"/>
      <c r="GM350" s="380"/>
      <c r="GN350" s="380"/>
      <c r="GO350" s="380"/>
      <c r="GP350" s="380"/>
      <c r="GQ350" s="380"/>
      <c r="GR350" s="380"/>
      <c r="GS350" s="380"/>
      <c r="GT350" s="380"/>
      <c r="GU350" s="380"/>
      <c r="GV350" s="380"/>
      <c r="GW350" s="380"/>
      <c r="GX350" s="380"/>
      <c r="GY350" s="380"/>
      <c r="GZ350" s="380"/>
      <c r="HA350" s="380"/>
      <c r="HB350" s="380"/>
      <c r="HC350" s="380"/>
      <c r="HD350" s="380"/>
      <c r="HE350" s="380"/>
      <c r="HF350" s="380"/>
      <c r="HG350" s="380"/>
      <c r="HH350" s="380"/>
    </row>
    <row r="351" spans="2:216">
      <c r="B351" s="377"/>
      <c r="C351" s="377"/>
      <c r="D351" s="377"/>
      <c r="E351" s="377"/>
      <c r="F351" s="377"/>
      <c r="G351" s="377"/>
      <c r="H351" s="377"/>
      <c r="I351" s="377"/>
      <c r="J351" s="377"/>
      <c r="K351" s="377"/>
      <c r="L351" s="377"/>
      <c r="M351" s="378"/>
      <c r="N351" s="378"/>
      <c r="O351" s="378"/>
      <c r="P351" s="378"/>
      <c r="Q351" s="378"/>
      <c r="R351" s="378"/>
      <c r="S351" s="378"/>
      <c r="T351" s="378"/>
      <c r="U351" s="378"/>
      <c r="V351" s="378"/>
      <c r="W351" s="378"/>
      <c r="X351" s="378"/>
      <c r="Y351" s="380"/>
      <c r="Z351" s="409"/>
      <c r="AA351" s="380"/>
      <c r="AB351" s="380"/>
      <c r="AC351" s="380"/>
      <c r="AD351" s="380"/>
      <c r="AE351" s="380"/>
      <c r="AF351" s="380"/>
      <c r="AG351" s="380"/>
      <c r="AH351" s="380"/>
      <c r="AI351" s="380"/>
      <c r="AJ351" s="380"/>
      <c r="AR351" s="380"/>
      <c r="AS351" s="380"/>
      <c r="AT351" s="380"/>
      <c r="AU351" s="380"/>
      <c r="AV351" s="380"/>
      <c r="AW351" s="380"/>
      <c r="AX351" s="380"/>
      <c r="AY351" s="380"/>
      <c r="AZ351" s="380"/>
      <c r="BA351" s="380"/>
      <c r="BB351" s="380"/>
      <c r="BC351" s="380"/>
      <c r="BD351" s="380"/>
      <c r="BE351" s="380"/>
      <c r="BF351" s="380"/>
      <c r="BG351" s="380"/>
      <c r="BH351" s="380"/>
      <c r="BI351" s="380"/>
      <c r="BJ351" s="377"/>
      <c r="CE351" s="380"/>
      <c r="CF351" s="380"/>
      <c r="CG351" s="380"/>
      <c r="EZ351" s="380"/>
      <c r="FA351" s="380"/>
      <c r="FB351" s="380"/>
      <c r="FC351" s="380"/>
      <c r="FD351" s="380"/>
      <c r="FE351" s="380"/>
      <c r="FF351" s="380"/>
      <c r="FG351" s="380"/>
      <c r="FH351" s="380"/>
      <c r="FI351" s="380"/>
      <c r="FJ351" s="380"/>
      <c r="FK351" s="380"/>
      <c r="FL351" s="380"/>
      <c r="FM351" s="380"/>
      <c r="FN351" s="380"/>
      <c r="FO351" s="380"/>
      <c r="FP351" s="380"/>
      <c r="FQ351" s="380"/>
      <c r="FR351" s="380"/>
      <c r="FS351" s="380"/>
      <c r="FT351" s="380"/>
      <c r="FU351" s="380"/>
      <c r="FV351" s="380"/>
      <c r="FW351" s="380"/>
      <c r="FX351" s="380"/>
      <c r="FY351" s="380"/>
      <c r="FZ351" s="380"/>
      <c r="GA351" s="380"/>
      <c r="GB351" s="380"/>
      <c r="GC351" s="380"/>
      <c r="GD351" s="380"/>
      <c r="GE351" s="380"/>
      <c r="GF351" s="380"/>
      <c r="GG351" s="380"/>
      <c r="GH351" s="380"/>
      <c r="GI351" s="380"/>
      <c r="GJ351" s="380"/>
      <c r="GK351" s="380"/>
      <c r="GL351" s="380"/>
      <c r="GM351" s="380"/>
      <c r="GN351" s="380"/>
      <c r="GO351" s="380"/>
      <c r="GP351" s="380"/>
      <c r="GQ351" s="380"/>
      <c r="GR351" s="380"/>
      <c r="GS351" s="380"/>
      <c r="GT351" s="380"/>
      <c r="GU351" s="380"/>
      <c r="GV351" s="380"/>
      <c r="GW351" s="380"/>
      <c r="GX351" s="380"/>
      <c r="GY351" s="380"/>
      <c r="GZ351" s="380"/>
      <c r="HA351" s="380"/>
      <c r="HB351" s="380"/>
      <c r="HC351" s="380"/>
      <c r="HD351" s="380"/>
      <c r="HE351" s="380"/>
      <c r="HF351" s="380"/>
      <c r="HG351" s="380"/>
      <c r="HH351" s="380"/>
    </row>
    <row r="352" spans="2:216">
      <c r="B352" s="377"/>
      <c r="C352" s="377"/>
      <c r="D352" s="377"/>
      <c r="E352" s="377"/>
      <c r="F352" s="377"/>
      <c r="G352" s="377"/>
      <c r="H352" s="377"/>
      <c r="I352" s="377"/>
      <c r="J352" s="377"/>
      <c r="K352" s="377"/>
      <c r="L352" s="377"/>
      <c r="M352" s="378"/>
      <c r="N352" s="378"/>
      <c r="O352" s="378"/>
      <c r="P352" s="378"/>
      <c r="Q352" s="378"/>
      <c r="R352" s="378"/>
      <c r="S352" s="378"/>
      <c r="T352" s="378"/>
      <c r="U352" s="378"/>
      <c r="V352" s="378"/>
      <c r="W352" s="378"/>
      <c r="X352" s="378"/>
      <c r="Y352" s="380"/>
      <c r="Z352" s="409"/>
      <c r="AA352" s="380"/>
      <c r="AB352" s="380"/>
      <c r="AC352" s="380"/>
      <c r="AD352" s="380"/>
      <c r="AE352" s="380"/>
      <c r="AF352" s="380"/>
      <c r="AG352" s="380"/>
      <c r="AH352" s="380"/>
      <c r="AI352" s="380"/>
      <c r="AJ352" s="380"/>
      <c r="AR352" s="380"/>
      <c r="AS352" s="380"/>
      <c r="AT352" s="380"/>
      <c r="AU352" s="380"/>
      <c r="AV352" s="380"/>
      <c r="AW352" s="380"/>
      <c r="AX352" s="380"/>
      <c r="AY352" s="380"/>
      <c r="AZ352" s="380"/>
      <c r="BA352" s="380"/>
      <c r="BB352" s="380"/>
      <c r="BC352" s="380"/>
      <c r="BD352" s="380"/>
      <c r="BE352" s="380"/>
      <c r="BF352" s="380"/>
      <c r="BG352" s="380"/>
      <c r="BH352" s="380"/>
      <c r="BI352" s="380"/>
      <c r="BJ352" s="377"/>
      <c r="CE352" s="380"/>
      <c r="CF352" s="380"/>
      <c r="CG352" s="380"/>
      <c r="EZ352" s="380"/>
      <c r="FA352" s="380"/>
      <c r="FB352" s="380"/>
      <c r="FC352" s="380"/>
      <c r="FD352" s="380"/>
      <c r="FE352" s="380"/>
      <c r="FF352" s="380"/>
      <c r="FG352" s="380"/>
      <c r="FH352" s="380"/>
      <c r="FI352" s="380"/>
      <c r="FJ352" s="380"/>
      <c r="FK352" s="380"/>
      <c r="FL352" s="380"/>
      <c r="FM352" s="380"/>
      <c r="FN352" s="380"/>
      <c r="FO352" s="380"/>
      <c r="FP352" s="380"/>
      <c r="FQ352" s="380"/>
      <c r="FR352" s="380"/>
      <c r="FS352" s="380"/>
      <c r="FT352" s="380"/>
      <c r="FU352" s="380"/>
      <c r="FV352" s="380"/>
      <c r="FW352" s="380"/>
      <c r="FX352" s="380"/>
      <c r="FY352" s="380"/>
      <c r="FZ352" s="380"/>
      <c r="GA352" s="380"/>
      <c r="GB352" s="380"/>
      <c r="GC352" s="380"/>
      <c r="GD352" s="380"/>
      <c r="GE352" s="380"/>
      <c r="GF352" s="380"/>
      <c r="GG352" s="380"/>
      <c r="GH352" s="380"/>
      <c r="GI352" s="380"/>
      <c r="GJ352" s="380"/>
      <c r="GK352" s="380"/>
      <c r="GL352" s="380"/>
      <c r="GM352" s="380"/>
      <c r="GN352" s="380"/>
      <c r="GO352" s="380"/>
      <c r="GP352" s="380"/>
      <c r="GQ352" s="380"/>
      <c r="GR352" s="380"/>
      <c r="GS352" s="380"/>
      <c r="GT352" s="380"/>
      <c r="GU352" s="380"/>
      <c r="GV352" s="380"/>
      <c r="GW352" s="380"/>
      <c r="GX352" s="380"/>
      <c r="GY352" s="380"/>
      <c r="GZ352" s="380"/>
      <c r="HA352" s="380"/>
      <c r="HB352" s="380"/>
      <c r="HC352" s="380"/>
      <c r="HD352" s="380"/>
      <c r="HE352" s="380"/>
      <c r="HF352" s="380"/>
      <c r="HG352" s="380"/>
      <c r="HH352" s="380"/>
    </row>
    <row r="353" spans="2:216">
      <c r="B353" s="377"/>
      <c r="C353" s="377"/>
      <c r="D353" s="377"/>
      <c r="E353" s="377"/>
      <c r="F353" s="377"/>
      <c r="G353" s="377"/>
      <c r="H353" s="377"/>
      <c r="I353" s="377"/>
      <c r="J353" s="377"/>
      <c r="K353" s="377"/>
      <c r="L353" s="377"/>
      <c r="M353" s="378"/>
      <c r="N353" s="378"/>
      <c r="O353" s="378"/>
      <c r="P353" s="378"/>
      <c r="Q353" s="378"/>
      <c r="R353" s="378"/>
      <c r="S353" s="378"/>
      <c r="T353" s="378"/>
      <c r="U353" s="378"/>
      <c r="V353" s="378"/>
      <c r="W353" s="378"/>
      <c r="X353" s="378"/>
      <c r="Y353" s="380"/>
      <c r="Z353" s="409"/>
      <c r="AA353" s="380"/>
      <c r="AB353" s="380"/>
      <c r="AC353" s="380"/>
      <c r="AD353" s="380"/>
      <c r="AE353" s="380"/>
      <c r="AF353" s="380"/>
      <c r="AG353" s="380"/>
      <c r="AH353" s="380"/>
      <c r="AI353" s="380"/>
      <c r="AJ353" s="380"/>
      <c r="AR353" s="380"/>
      <c r="AS353" s="380"/>
      <c r="AT353" s="380"/>
      <c r="AU353" s="380"/>
      <c r="AV353" s="380"/>
      <c r="AW353" s="380"/>
      <c r="AX353" s="380"/>
      <c r="AY353" s="380"/>
      <c r="AZ353" s="380"/>
      <c r="BA353" s="380"/>
      <c r="BB353" s="380"/>
      <c r="BC353" s="380"/>
      <c r="BD353" s="380"/>
      <c r="BE353" s="380"/>
      <c r="BF353" s="380"/>
      <c r="BG353" s="380"/>
      <c r="BH353" s="380"/>
      <c r="BI353" s="380"/>
      <c r="BJ353" s="377"/>
      <c r="CE353" s="380"/>
      <c r="CF353" s="380"/>
      <c r="CG353" s="380"/>
      <c r="EZ353" s="380"/>
      <c r="FA353" s="380"/>
      <c r="FB353" s="380"/>
      <c r="FC353" s="380"/>
      <c r="FD353" s="380"/>
      <c r="FE353" s="380"/>
      <c r="FF353" s="380"/>
      <c r="FG353" s="380"/>
      <c r="FH353" s="380"/>
      <c r="FI353" s="380"/>
      <c r="FJ353" s="380"/>
      <c r="FK353" s="380"/>
      <c r="FL353" s="380"/>
      <c r="FM353" s="380"/>
      <c r="FN353" s="380"/>
      <c r="FO353" s="380"/>
      <c r="FP353" s="380"/>
      <c r="FQ353" s="380"/>
      <c r="FR353" s="380"/>
      <c r="FS353" s="380"/>
      <c r="FT353" s="380"/>
      <c r="FU353" s="380"/>
      <c r="FV353" s="380"/>
      <c r="FW353" s="380"/>
      <c r="FX353" s="380"/>
      <c r="FY353" s="380"/>
      <c r="FZ353" s="380"/>
      <c r="GA353" s="380"/>
      <c r="GB353" s="380"/>
      <c r="GC353" s="380"/>
      <c r="GD353" s="380"/>
      <c r="GE353" s="380"/>
      <c r="GF353" s="380"/>
      <c r="GG353" s="380"/>
      <c r="GH353" s="380"/>
      <c r="GI353" s="380"/>
      <c r="GJ353" s="380"/>
      <c r="GK353" s="380"/>
      <c r="GL353" s="380"/>
      <c r="GM353" s="380"/>
      <c r="GN353" s="380"/>
      <c r="GO353" s="380"/>
      <c r="GP353" s="380"/>
      <c r="GQ353" s="380"/>
      <c r="GR353" s="380"/>
      <c r="GS353" s="380"/>
      <c r="GT353" s="380"/>
      <c r="GU353" s="380"/>
      <c r="GV353" s="380"/>
      <c r="GW353" s="380"/>
      <c r="GX353" s="380"/>
      <c r="GY353" s="380"/>
      <c r="GZ353" s="380"/>
      <c r="HA353" s="380"/>
      <c r="HB353" s="380"/>
      <c r="HC353" s="380"/>
      <c r="HD353" s="380"/>
      <c r="HE353" s="380"/>
      <c r="HF353" s="380"/>
      <c r="HG353" s="380"/>
      <c r="HH353" s="380"/>
    </row>
    <row r="354" spans="2:216">
      <c r="B354" s="377"/>
      <c r="C354" s="377"/>
      <c r="D354" s="377"/>
      <c r="E354" s="377"/>
      <c r="F354" s="377"/>
      <c r="G354" s="377"/>
      <c r="H354" s="377"/>
      <c r="I354" s="377"/>
      <c r="J354" s="377"/>
      <c r="K354" s="377"/>
      <c r="L354" s="377"/>
      <c r="M354" s="378"/>
      <c r="N354" s="378"/>
      <c r="O354" s="378"/>
      <c r="P354" s="378"/>
      <c r="Q354" s="378"/>
      <c r="R354" s="378"/>
      <c r="S354" s="378"/>
      <c r="T354" s="378"/>
      <c r="U354" s="378"/>
      <c r="V354" s="378"/>
      <c r="W354" s="378"/>
      <c r="X354" s="378"/>
      <c r="Y354" s="380"/>
      <c r="Z354" s="409"/>
      <c r="AA354" s="380"/>
      <c r="AB354" s="380"/>
      <c r="AC354" s="380"/>
      <c r="AD354" s="380"/>
      <c r="AE354" s="380"/>
      <c r="AF354" s="380"/>
      <c r="AG354" s="380"/>
      <c r="AH354" s="380"/>
      <c r="AI354" s="380"/>
      <c r="AJ354" s="380"/>
      <c r="AR354" s="380"/>
      <c r="AS354" s="380"/>
      <c r="AT354" s="380"/>
      <c r="AU354" s="380"/>
      <c r="AV354" s="380"/>
      <c r="AW354" s="380"/>
      <c r="AX354" s="380"/>
      <c r="AY354" s="380"/>
      <c r="AZ354" s="380"/>
      <c r="BA354" s="380"/>
      <c r="BB354" s="380"/>
      <c r="BC354" s="380"/>
      <c r="BD354" s="380"/>
      <c r="BE354" s="380"/>
      <c r="BF354" s="380"/>
      <c r="BG354" s="380"/>
      <c r="BH354" s="380"/>
      <c r="BI354" s="380"/>
      <c r="BJ354" s="377"/>
      <c r="CE354" s="380"/>
      <c r="CF354" s="380"/>
      <c r="CG354" s="380"/>
      <c r="EZ354" s="380"/>
      <c r="FA354" s="380"/>
      <c r="FB354" s="380"/>
      <c r="FC354" s="380"/>
      <c r="FD354" s="380"/>
      <c r="FE354" s="380"/>
      <c r="FF354" s="380"/>
      <c r="FG354" s="380"/>
      <c r="FH354" s="380"/>
      <c r="FI354" s="380"/>
      <c r="FJ354" s="380"/>
      <c r="FK354" s="380"/>
      <c r="FL354" s="380"/>
      <c r="FM354" s="380"/>
      <c r="FN354" s="380"/>
      <c r="FO354" s="380"/>
      <c r="FP354" s="380"/>
      <c r="FQ354" s="380"/>
      <c r="FR354" s="380"/>
      <c r="FS354" s="380"/>
      <c r="FT354" s="380"/>
      <c r="FU354" s="380"/>
      <c r="FV354" s="380"/>
      <c r="FW354" s="380"/>
      <c r="FX354" s="380"/>
      <c r="FY354" s="380"/>
      <c r="FZ354" s="380"/>
      <c r="GA354" s="380"/>
      <c r="GB354" s="380"/>
      <c r="GC354" s="380"/>
      <c r="GD354" s="380"/>
      <c r="GE354" s="380"/>
      <c r="GF354" s="380"/>
      <c r="GG354" s="380"/>
      <c r="GH354" s="380"/>
      <c r="GI354" s="380"/>
      <c r="GJ354" s="380"/>
      <c r="GK354" s="380"/>
      <c r="GL354" s="380"/>
      <c r="GM354" s="380"/>
      <c r="GN354" s="380"/>
      <c r="GO354" s="380"/>
      <c r="GP354" s="380"/>
      <c r="GQ354" s="380"/>
      <c r="GR354" s="380"/>
      <c r="GS354" s="380"/>
      <c r="GT354" s="380"/>
      <c r="GU354" s="380"/>
      <c r="GV354" s="380"/>
      <c r="GW354" s="380"/>
      <c r="GX354" s="380"/>
      <c r="GY354" s="380"/>
      <c r="GZ354" s="380"/>
      <c r="HA354" s="380"/>
      <c r="HB354" s="380"/>
      <c r="HC354" s="380"/>
      <c r="HD354" s="380"/>
      <c r="HE354" s="380"/>
      <c r="HF354" s="380"/>
      <c r="HG354" s="380"/>
      <c r="HH354" s="380"/>
    </row>
    <row r="355" spans="2:216">
      <c r="B355" s="377"/>
      <c r="C355" s="377"/>
      <c r="D355" s="377"/>
      <c r="E355" s="377"/>
      <c r="F355" s="377"/>
      <c r="G355" s="377"/>
      <c r="H355" s="377"/>
      <c r="I355" s="377"/>
      <c r="J355" s="377"/>
      <c r="K355" s="377"/>
      <c r="L355" s="377"/>
      <c r="M355" s="378"/>
      <c r="N355" s="378"/>
      <c r="O355" s="378"/>
      <c r="P355" s="378"/>
      <c r="Q355" s="378"/>
      <c r="R355" s="378"/>
      <c r="S355" s="378"/>
      <c r="T355" s="378"/>
      <c r="U355" s="378"/>
      <c r="V355" s="378"/>
      <c r="W355" s="378"/>
      <c r="X355" s="378"/>
      <c r="Y355" s="380"/>
      <c r="Z355" s="409"/>
      <c r="AA355" s="380"/>
      <c r="AB355" s="380"/>
      <c r="AC355" s="380"/>
      <c r="AD355" s="380"/>
      <c r="AE355" s="380"/>
      <c r="AF355" s="380"/>
      <c r="AG355" s="380"/>
      <c r="AH355" s="380"/>
      <c r="AI355" s="380"/>
      <c r="AJ355" s="380"/>
      <c r="AR355" s="380"/>
      <c r="AS355" s="380"/>
      <c r="AT355" s="380"/>
      <c r="AU355" s="380"/>
      <c r="AV355" s="380"/>
      <c r="AW355" s="380"/>
      <c r="AX355" s="380"/>
      <c r="AY355" s="380"/>
      <c r="AZ355" s="380"/>
      <c r="BA355" s="380"/>
      <c r="BB355" s="380"/>
      <c r="BC355" s="380"/>
      <c r="BD355" s="380"/>
      <c r="BE355" s="380"/>
      <c r="BF355" s="380"/>
      <c r="BG355" s="380"/>
      <c r="BH355" s="380"/>
      <c r="BI355" s="380"/>
      <c r="BJ355" s="377"/>
      <c r="CE355" s="380"/>
      <c r="CF355" s="380"/>
      <c r="CG355" s="380"/>
      <c r="EZ355" s="380"/>
      <c r="FA355" s="380"/>
      <c r="FB355" s="380"/>
      <c r="FC355" s="380"/>
      <c r="FD355" s="380"/>
      <c r="FE355" s="380"/>
      <c r="FF355" s="380"/>
      <c r="FG355" s="380"/>
      <c r="FH355" s="380"/>
      <c r="FI355" s="380"/>
      <c r="FJ355" s="380"/>
      <c r="FK355" s="380"/>
      <c r="FL355" s="380"/>
      <c r="FM355" s="380"/>
      <c r="FN355" s="380"/>
      <c r="FO355" s="380"/>
      <c r="FP355" s="380"/>
      <c r="FQ355" s="380"/>
      <c r="FR355" s="380"/>
      <c r="FS355" s="380"/>
      <c r="FT355" s="380"/>
      <c r="FU355" s="380"/>
      <c r="FV355" s="380"/>
      <c r="FW355" s="380"/>
      <c r="FX355" s="380"/>
      <c r="FY355" s="380"/>
      <c r="FZ355" s="380"/>
      <c r="GA355" s="380"/>
      <c r="GB355" s="380"/>
      <c r="GC355" s="380"/>
      <c r="GD355" s="380"/>
      <c r="GE355" s="380"/>
      <c r="GF355" s="380"/>
      <c r="GG355" s="380"/>
      <c r="GH355" s="380"/>
      <c r="GI355" s="380"/>
      <c r="GJ355" s="380"/>
      <c r="GK355" s="380"/>
      <c r="GL355" s="380"/>
      <c r="GM355" s="380"/>
      <c r="GN355" s="380"/>
      <c r="GO355" s="380"/>
      <c r="GP355" s="380"/>
      <c r="GQ355" s="380"/>
      <c r="GR355" s="380"/>
      <c r="GS355" s="380"/>
      <c r="GT355" s="380"/>
      <c r="GU355" s="380"/>
      <c r="GV355" s="380"/>
      <c r="GW355" s="380"/>
      <c r="GX355" s="380"/>
      <c r="GY355" s="380"/>
      <c r="GZ355" s="380"/>
      <c r="HA355" s="380"/>
      <c r="HB355" s="380"/>
      <c r="HC355" s="380"/>
      <c r="HD355" s="380"/>
      <c r="HE355" s="380"/>
      <c r="HF355" s="380"/>
      <c r="HG355" s="380"/>
      <c r="HH355" s="380"/>
    </row>
    <row r="356" spans="2:216">
      <c r="B356" s="377"/>
      <c r="C356" s="377"/>
      <c r="D356" s="377"/>
      <c r="E356" s="377"/>
      <c r="F356" s="377"/>
      <c r="G356" s="377"/>
      <c r="H356" s="377"/>
      <c r="I356" s="377"/>
      <c r="J356" s="377"/>
      <c r="K356" s="377"/>
      <c r="L356" s="377"/>
      <c r="M356" s="378"/>
      <c r="N356" s="378"/>
      <c r="O356" s="378"/>
      <c r="P356" s="378"/>
      <c r="Q356" s="378"/>
      <c r="R356" s="378"/>
      <c r="S356" s="378"/>
      <c r="T356" s="378"/>
      <c r="U356" s="378"/>
      <c r="V356" s="378"/>
      <c r="W356" s="378"/>
      <c r="X356" s="378"/>
      <c r="Y356" s="380"/>
      <c r="Z356" s="409"/>
      <c r="AA356" s="380"/>
      <c r="AB356" s="380"/>
      <c r="AC356" s="380"/>
      <c r="AD356" s="380"/>
      <c r="AE356" s="380"/>
      <c r="AF356" s="380"/>
      <c r="AG356" s="380"/>
      <c r="AH356" s="380"/>
      <c r="AI356" s="380"/>
      <c r="AJ356" s="380"/>
      <c r="AR356" s="380"/>
      <c r="AS356" s="380"/>
      <c r="AT356" s="380"/>
      <c r="AU356" s="380"/>
      <c r="AV356" s="380"/>
      <c r="AW356" s="380"/>
      <c r="AX356" s="380"/>
      <c r="AY356" s="380"/>
      <c r="AZ356" s="380"/>
      <c r="BA356" s="380"/>
      <c r="BB356" s="380"/>
      <c r="BC356" s="380"/>
      <c r="BD356" s="380"/>
      <c r="BE356" s="380"/>
      <c r="BF356" s="380"/>
      <c r="BG356" s="380"/>
      <c r="BH356" s="380"/>
      <c r="BI356" s="380"/>
      <c r="BJ356" s="377"/>
      <c r="CE356" s="380"/>
      <c r="CF356" s="380"/>
      <c r="CG356" s="380"/>
      <c r="EZ356" s="380"/>
      <c r="FA356" s="380"/>
      <c r="FB356" s="380"/>
      <c r="FC356" s="380"/>
      <c r="FD356" s="380"/>
      <c r="FE356" s="380"/>
      <c r="FF356" s="380"/>
      <c r="FG356" s="380"/>
      <c r="FH356" s="380"/>
      <c r="FI356" s="380"/>
      <c r="FJ356" s="380"/>
      <c r="FK356" s="380"/>
      <c r="FL356" s="380"/>
      <c r="FM356" s="380"/>
      <c r="FN356" s="380"/>
      <c r="FO356" s="380"/>
      <c r="FP356" s="380"/>
      <c r="FQ356" s="380"/>
      <c r="FR356" s="380"/>
      <c r="FS356" s="380"/>
      <c r="FT356" s="380"/>
      <c r="FU356" s="380"/>
      <c r="FV356" s="380"/>
      <c r="FW356" s="380"/>
      <c r="FX356" s="380"/>
      <c r="FY356" s="380"/>
      <c r="FZ356" s="380"/>
      <c r="GA356" s="380"/>
      <c r="GB356" s="380"/>
      <c r="GC356" s="380"/>
      <c r="GD356" s="380"/>
      <c r="GE356" s="380"/>
      <c r="GF356" s="380"/>
      <c r="GG356" s="380"/>
      <c r="GH356" s="380"/>
      <c r="GI356" s="380"/>
      <c r="GJ356" s="380"/>
      <c r="GK356" s="380"/>
      <c r="GL356" s="380"/>
      <c r="GM356" s="380"/>
      <c r="GN356" s="380"/>
      <c r="GO356" s="380"/>
      <c r="GP356" s="380"/>
      <c r="GQ356" s="380"/>
      <c r="GR356" s="380"/>
      <c r="GS356" s="380"/>
      <c r="GT356" s="380"/>
      <c r="GU356" s="380"/>
      <c r="GV356" s="380"/>
      <c r="GW356" s="380"/>
      <c r="GX356" s="380"/>
      <c r="GY356" s="380"/>
      <c r="GZ356" s="380"/>
      <c r="HA356" s="380"/>
      <c r="HB356" s="380"/>
      <c r="HC356" s="380"/>
      <c r="HD356" s="380"/>
      <c r="HE356" s="380"/>
      <c r="HF356" s="380"/>
      <c r="HG356" s="380"/>
      <c r="HH356" s="380"/>
    </row>
    <row r="357" spans="2:216">
      <c r="B357" s="377"/>
      <c r="C357" s="377"/>
      <c r="D357" s="377"/>
      <c r="E357" s="377"/>
      <c r="F357" s="377"/>
      <c r="G357" s="377"/>
      <c r="H357" s="377"/>
      <c r="I357" s="377"/>
      <c r="J357" s="377"/>
      <c r="K357" s="377"/>
      <c r="L357" s="377"/>
      <c r="M357" s="378"/>
      <c r="N357" s="378"/>
      <c r="O357" s="378"/>
      <c r="P357" s="378"/>
      <c r="Q357" s="378"/>
      <c r="R357" s="378"/>
      <c r="S357" s="378"/>
      <c r="T357" s="378"/>
      <c r="U357" s="378"/>
      <c r="V357" s="378"/>
      <c r="W357" s="378"/>
      <c r="X357" s="378"/>
      <c r="Y357" s="380"/>
      <c r="Z357" s="409"/>
      <c r="AA357" s="380"/>
      <c r="AB357" s="380"/>
      <c r="AC357" s="380"/>
      <c r="AD357" s="380"/>
      <c r="AE357" s="380"/>
      <c r="AF357" s="380"/>
      <c r="AG357" s="380"/>
      <c r="AH357" s="380"/>
      <c r="AI357" s="380"/>
      <c r="AJ357" s="380"/>
      <c r="AR357" s="380"/>
      <c r="AS357" s="380"/>
      <c r="AT357" s="380"/>
      <c r="AU357" s="380"/>
      <c r="AV357" s="380"/>
      <c r="AW357" s="380"/>
      <c r="AX357" s="380"/>
      <c r="AY357" s="380"/>
      <c r="AZ357" s="380"/>
      <c r="BA357" s="380"/>
      <c r="BB357" s="380"/>
      <c r="BC357" s="380"/>
      <c r="BD357" s="380"/>
      <c r="BE357" s="380"/>
      <c r="BF357" s="380"/>
      <c r="BG357" s="380"/>
      <c r="BH357" s="380"/>
      <c r="BI357" s="380"/>
      <c r="BJ357" s="377"/>
      <c r="CE357" s="380"/>
      <c r="CF357" s="380"/>
      <c r="CG357" s="380"/>
      <c r="EZ357" s="380"/>
      <c r="FA357" s="380"/>
      <c r="FB357" s="380"/>
      <c r="FC357" s="380"/>
      <c r="FD357" s="380"/>
      <c r="FE357" s="380"/>
      <c r="FF357" s="380"/>
      <c r="FG357" s="380"/>
      <c r="FH357" s="380"/>
      <c r="FI357" s="380"/>
      <c r="FJ357" s="380"/>
      <c r="FK357" s="380"/>
      <c r="FL357" s="380"/>
      <c r="FM357" s="380"/>
      <c r="FN357" s="380"/>
      <c r="FO357" s="380"/>
      <c r="FP357" s="380"/>
      <c r="FQ357" s="380"/>
      <c r="FR357" s="380"/>
      <c r="FS357" s="380"/>
      <c r="FT357" s="380"/>
      <c r="FU357" s="380"/>
      <c r="FV357" s="380"/>
      <c r="FW357" s="380"/>
      <c r="FX357" s="380"/>
      <c r="FY357" s="380"/>
      <c r="FZ357" s="380"/>
      <c r="GA357" s="380"/>
      <c r="GB357" s="380"/>
      <c r="GC357" s="380"/>
      <c r="GD357" s="380"/>
      <c r="GE357" s="380"/>
      <c r="GF357" s="380"/>
      <c r="GG357" s="380"/>
      <c r="GH357" s="380"/>
      <c r="GI357" s="380"/>
      <c r="GJ357" s="380"/>
      <c r="GK357" s="380"/>
      <c r="GL357" s="380"/>
      <c r="GM357" s="380"/>
      <c r="GN357" s="380"/>
      <c r="GO357" s="380"/>
      <c r="GP357" s="380"/>
      <c r="GQ357" s="380"/>
      <c r="GR357" s="380"/>
      <c r="GS357" s="380"/>
      <c r="GT357" s="380"/>
      <c r="GU357" s="380"/>
      <c r="GV357" s="380"/>
      <c r="GW357" s="380"/>
      <c r="GX357" s="380"/>
      <c r="GY357" s="380"/>
      <c r="GZ357" s="380"/>
      <c r="HA357" s="380"/>
      <c r="HB357" s="380"/>
      <c r="HC357" s="380"/>
      <c r="HD357" s="380"/>
      <c r="HE357" s="380"/>
      <c r="HF357" s="380"/>
      <c r="HG357" s="380"/>
      <c r="HH357" s="380"/>
    </row>
    <row r="358" spans="2:216">
      <c r="B358" s="377"/>
      <c r="C358" s="377"/>
      <c r="D358" s="377"/>
      <c r="E358" s="377"/>
      <c r="F358" s="377"/>
      <c r="G358" s="377"/>
      <c r="H358" s="377"/>
      <c r="I358" s="377"/>
      <c r="J358" s="377"/>
      <c r="K358" s="377"/>
      <c r="L358" s="377"/>
      <c r="M358" s="378"/>
      <c r="N358" s="378"/>
      <c r="O358" s="378"/>
      <c r="P358" s="378"/>
      <c r="Q358" s="378"/>
      <c r="R358" s="378"/>
      <c r="S358" s="378"/>
      <c r="T358" s="378"/>
      <c r="U358" s="378"/>
      <c r="V358" s="378"/>
      <c r="W358" s="378"/>
      <c r="X358" s="378"/>
      <c r="Y358" s="380"/>
      <c r="Z358" s="409"/>
      <c r="AA358" s="380"/>
      <c r="AB358" s="380"/>
      <c r="AC358" s="380"/>
      <c r="AD358" s="380"/>
      <c r="AE358" s="380"/>
      <c r="AF358" s="380"/>
      <c r="AG358" s="380"/>
      <c r="AH358" s="380"/>
      <c r="AI358" s="380"/>
      <c r="AJ358" s="380"/>
      <c r="AR358" s="380"/>
      <c r="AS358" s="380"/>
      <c r="AT358" s="380"/>
      <c r="AU358" s="380"/>
      <c r="AV358" s="380"/>
      <c r="AW358" s="380"/>
      <c r="AX358" s="380"/>
      <c r="AY358" s="380"/>
      <c r="AZ358" s="380"/>
      <c r="BA358" s="380"/>
      <c r="BB358" s="380"/>
      <c r="BC358" s="380"/>
      <c r="BD358" s="380"/>
      <c r="BE358" s="380"/>
      <c r="BF358" s="380"/>
      <c r="BG358" s="380"/>
      <c r="BH358" s="380"/>
      <c r="BI358" s="380"/>
      <c r="BJ358" s="377"/>
      <c r="CE358" s="380"/>
      <c r="CF358" s="380"/>
      <c r="CG358" s="380"/>
      <c r="EZ358" s="380"/>
      <c r="FA358" s="380"/>
      <c r="FB358" s="380"/>
      <c r="FC358" s="380"/>
      <c r="FD358" s="380"/>
      <c r="FE358" s="380"/>
      <c r="FF358" s="380"/>
      <c r="FG358" s="380"/>
      <c r="FH358" s="380"/>
      <c r="FI358" s="380"/>
      <c r="FJ358" s="380"/>
      <c r="FK358" s="380"/>
      <c r="FL358" s="380"/>
      <c r="FM358" s="380"/>
      <c r="FN358" s="380"/>
      <c r="FO358" s="380"/>
      <c r="FP358" s="380"/>
      <c r="FQ358" s="380"/>
      <c r="FR358" s="380"/>
      <c r="FS358" s="380"/>
      <c r="FT358" s="380"/>
      <c r="FU358" s="380"/>
      <c r="FV358" s="380"/>
      <c r="FW358" s="380"/>
      <c r="FX358" s="380"/>
      <c r="FY358" s="380"/>
      <c r="FZ358" s="380"/>
      <c r="GA358" s="380"/>
      <c r="GB358" s="380"/>
      <c r="GC358" s="380"/>
      <c r="GD358" s="380"/>
      <c r="GE358" s="380"/>
      <c r="GF358" s="380"/>
      <c r="GG358" s="380"/>
      <c r="GH358" s="380"/>
      <c r="GI358" s="380"/>
      <c r="GJ358" s="380"/>
      <c r="GK358" s="380"/>
      <c r="GL358" s="380"/>
      <c r="GM358" s="380"/>
      <c r="GN358" s="380"/>
      <c r="GO358" s="380"/>
      <c r="GP358" s="380"/>
      <c r="GQ358" s="380"/>
      <c r="GR358" s="380"/>
      <c r="GS358" s="380"/>
      <c r="GT358" s="380"/>
      <c r="GU358" s="380"/>
      <c r="GV358" s="380"/>
      <c r="GW358" s="380"/>
      <c r="GX358" s="380"/>
      <c r="GY358" s="380"/>
      <c r="GZ358" s="380"/>
      <c r="HA358" s="380"/>
      <c r="HB358" s="380"/>
      <c r="HC358" s="380"/>
      <c r="HD358" s="380"/>
      <c r="HE358" s="380"/>
      <c r="HF358" s="380"/>
      <c r="HG358" s="380"/>
      <c r="HH358" s="380"/>
    </row>
    <row r="359" spans="2:216">
      <c r="B359" s="377"/>
      <c r="C359" s="377"/>
      <c r="D359" s="377"/>
      <c r="E359" s="377"/>
      <c r="F359" s="377"/>
      <c r="G359" s="377"/>
      <c r="H359" s="377"/>
      <c r="I359" s="377"/>
      <c r="J359" s="377"/>
      <c r="K359" s="377"/>
      <c r="L359" s="377"/>
      <c r="M359" s="378"/>
      <c r="N359" s="378"/>
      <c r="O359" s="378"/>
      <c r="P359" s="378"/>
      <c r="Q359" s="378"/>
      <c r="R359" s="378"/>
      <c r="S359" s="378"/>
      <c r="T359" s="378"/>
      <c r="U359" s="378"/>
      <c r="V359" s="378"/>
      <c r="W359" s="378"/>
      <c r="X359" s="378"/>
      <c r="Y359" s="380"/>
      <c r="Z359" s="409"/>
      <c r="AA359" s="380"/>
      <c r="AB359" s="380"/>
      <c r="AC359" s="380"/>
      <c r="AD359" s="380"/>
      <c r="AE359" s="380"/>
      <c r="AF359" s="380"/>
      <c r="AG359" s="380"/>
      <c r="AH359" s="380"/>
      <c r="AI359" s="380"/>
      <c r="AJ359" s="380"/>
      <c r="AR359" s="380"/>
      <c r="AS359" s="380"/>
      <c r="AT359" s="380"/>
      <c r="AU359" s="380"/>
      <c r="AV359" s="380"/>
      <c r="AW359" s="380"/>
      <c r="AX359" s="380"/>
      <c r="AY359" s="380"/>
      <c r="AZ359" s="380"/>
      <c r="BA359" s="380"/>
      <c r="BB359" s="380"/>
      <c r="BC359" s="380"/>
      <c r="BD359" s="380"/>
      <c r="BE359" s="380"/>
      <c r="BF359" s="380"/>
      <c r="BG359" s="380"/>
      <c r="BH359" s="380"/>
      <c r="BI359" s="380"/>
      <c r="BJ359" s="377"/>
      <c r="CE359" s="380"/>
      <c r="CF359" s="380"/>
      <c r="CG359" s="380"/>
      <c r="EZ359" s="380"/>
      <c r="FA359" s="380"/>
      <c r="FB359" s="380"/>
      <c r="FC359" s="380"/>
      <c r="FD359" s="380"/>
      <c r="FE359" s="380"/>
      <c r="FF359" s="380"/>
      <c r="FG359" s="380"/>
      <c r="FH359" s="380"/>
      <c r="FI359" s="380"/>
      <c r="FJ359" s="380"/>
      <c r="FK359" s="380"/>
      <c r="FL359" s="380"/>
      <c r="FM359" s="380"/>
      <c r="FN359" s="380"/>
      <c r="FO359" s="380"/>
      <c r="FP359" s="380"/>
      <c r="FQ359" s="380"/>
      <c r="FR359" s="380"/>
      <c r="FS359" s="380"/>
      <c r="FT359" s="380"/>
      <c r="FU359" s="380"/>
      <c r="FV359" s="380"/>
      <c r="FW359" s="380"/>
      <c r="FX359" s="380"/>
      <c r="FY359" s="380"/>
      <c r="FZ359" s="380"/>
      <c r="GA359" s="380"/>
      <c r="GB359" s="380"/>
      <c r="GC359" s="380"/>
      <c r="GD359" s="380"/>
      <c r="GE359" s="380"/>
      <c r="GF359" s="380"/>
      <c r="GG359" s="380"/>
      <c r="GH359" s="380"/>
      <c r="GI359" s="380"/>
      <c r="GJ359" s="380"/>
      <c r="GK359" s="380"/>
      <c r="GL359" s="380"/>
      <c r="GM359" s="380"/>
      <c r="GN359" s="380"/>
      <c r="GO359" s="380"/>
      <c r="GP359" s="380"/>
      <c r="GQ359" s="380"/>
      <c r="GR359" s="380"/>
      <c r="GS359" s="380"/>
      <c r="GT359" s="380"/>
      <c r="GU359" s="380"/>
      <c r="GV359" s="380"/>
      <c r="GW359" s="380"/>
      <c r="GX359" s="380"/>
      <c r="GY359" s="380"/>
      <c r="GZ359" s="380"/>
      <c r="HA359" s="380"/>
      <c r="HB359" s="380"/>
      <c r="HC359" s="380"/>
      <c r="HD359" s="380"/>
      <c r="HE359" s="380"/>
      <c r="HF359" s="380"/>
      <c r="HG359" s="380"/>
      <c r="HH359" s="380"/>
    </row>
    <row r="360" spans="2:216">
      <c r="B360" s="377"/>
      <c r="C360" s="377"/>
      <c r="D360" s="377"/>
      <c r="E360" s="377"/>
      <c r="F360" s="377"/>
      <c r="G360" s="377"/>
      <c r="H360" s="377"/>
      <c r="I360" s="377"/>
      <c r="J360" s="377"/>
      <c r="K360" s="377"/>
      <c r="L360" s="377"/>
      <c r="M360" s="378"/>
      <c r="N360" s="378"/>
      <c r="O360" s="378"/>
      <c r="P360" s="378"/>
      <c r="Q360" s="378"/>
      <c r="R360" s="378"/>
      <c r="S360" s="378"/>
      <c r="T360" s="378"/>
      <c r="U360" s="378"/>
      <c r="V360" s="378"/>
      <c r="W360" s="378"/>
      <c r="X360" s="378"/>
      <c r="Y360" s="380"/>
      <c r="Z360" s="409"/>
      <c r="AA360" s="380"/>
      <c r="AB360" s="380"/>
      <c r="AC360" s="380"/>
      <c r="AD360" s="380"/>
      <c r="AE360" s="380"/>
      <c r="AF360" s="380"/>
      <c r="AG360" s="380"/>
      <c r="AH360" s="380"/>
      <c r="AI360" s="380"/>
      <c r="AJ360" s="380"/>
      <c r="AR360" s="380"/>
      <c r="AS360" s="380"/>
      <c r="AT360" s="380"/>
      <c r="AU360" s="380"/>
      <c r="AV360" s="380"/>
      <c r="AW360" s="380"/>
      <c r="AX360" s="380"/>
      <c r="AY360" s="380"/>
      <c r="AZ360" s="380"/>
      <c r="BA360" s="380"/>
      <c r="BB360" s="380"/>
      <c r="BC360" s="380"/>
      <c r="BD360" s="380"/>
      <c r="BE360" s="380"/>
      <c r="BF360" s="380"/>
      <c r="BG360" s="380"/>
      <c r="BH360" s="380"/>
      <c r="BI360" s="380"/>
      <c r="BJ360" s="377"/>
      <c r="CE360" s="380"/>
      <c r="CF360" s="380"/>
      <c r="CG360" s="380"/>
      <c r="EZ360" s="380"/>
      <c r="FA360" s="380"/>
      <c r="FB360" s="380"/>
      <c r="FC360" s="380"/>
      <c r="FD360" s="380"/>
      <c r="FE360" s="380"/>
      <c r="FF360" s="380"/>
      <c r="FG360" s="380"/>
      <c r="FH360" s="380"/>
      <c r="FI360" s="380"/>
      <c r="FJ360" s="380"/>
      <c r="FK360" s="380"/>
      <c r="FL360" s="380"/>
      <c r="FM360" s="380"/>
      <c r="FN360" s="380"/>
      <c r="FO360" s="380"/>
      <c r="FP360" s="380"/>
      <c r="FQ360" s="380"/>
      <c r="FR360" s="380"/>
      <c r="FS360" s="380"/>
      <c r="FT360" s="380"/>
      <c r="FU360" s="380"/>
      <c r="FV360" s="380"/>
      <c r="FW360" s="380"/>
      <c r="FX360" s="380"/>
      <c r="FY360" s="380"/>
      <c r="FZ360" s="380"/>
      <c r="GA360" s="380"/>
      <c r="GB360" s="380"/>
      <c r="GC360" s="380"/>
      <c r="GD360" s="380"/>
      <c r="GE360" s="380"/>
      <c r="GF360" s="380"/>
      <c r="GG360" s="380"/>
      <c r="GH360" s="380"/>
      <c r="GI360" s="380"/>
      <c r="GJ360" s="380"/>
      <c r="GK360" s="380"/>
      <c r="GL360" s="380"/>
      <c r="GM360" s="380"/>
      <c r="GN360" s="380"/>
      <c r="GO360" s="380"/>
      <c r="GP360" s="380"/>
      <c r="GQ360" s="380"/>
      <c r="GR360" s="380"/>
      <c r="GS360" s="380"/>
      <c r="GT360" s="380"/>
      <c r="GU360" s="380"/>
      <c r="GV360" s="380"/>
      <c r="GW360" s="380"/>
      <c r="GX360" s="380"/>
      <c r="GY360" s="380"/>
      <c r="GZ360" s="380"/>
      <c r="HA360" s="380"/>
      <c r="HB360" s="380"/>
      <c r="HC360" s="380"/>
      <c r="HD360" s="380"/>
      <c r="HE360" s="380"/>
      <c r="HF360" s="380"/>
      <c r="HG360" s="380"/>
      <c r="HH360" s="380"/>
    </row>
    <row r="361" spans="2:216">
      <c r="B361" s="377"/>
      <c r="C361" s="377"/>
      <c r="D361" s="377"/>
      <c r="E361" s="377"/>
      <c r="F361" s="377"/>
      <c r="G361" s="377"/>
      <c r="H361" s="377"/>
      <c r="I361" s="377"/>
      <c r="J361" s="377"/>
      <c r="K361" s="377"/>
      <c r="L361" s="377"/>
      <c r="M361" s="378"/>
      <c r="N361" s="378"/>
      <c r="O361" s="378"/>
      <c r="P361" s="378"/>
      <c r="Q361" s="378"/>
      <c r="R361" s="378"/>
      <c r="S361" s="378"/>
      <c r="T361" s="378"/>
      <c r="U361" s="378"/>
      <c r="V361" s="378"/>
      <c r="W361" s="378"/>
      <c r="X361" s="378"/>
      <c r="Y361" s="380"/>
      <c r="Z361" s="409"/>
      <c r="AA361" s="380"/>
      <c r="AB361" s="380"/>
      <c r="AC361" s="380"/>
      <c r="AD361" s="380"/>
      <c r="AE361" s="380"/>
      <c r="AF361" s="380"/>
      <c r="AG361" s="380"/>
      <c r="AH361" s="380"/>
      <c r="AI361" s="380"/>
      <c r="AJ361" s="380"/>
      <c r="AR361" s="380"/>
      <c r="AS361" s="380"/>
      <c r="AT361" s="380"/>
      <c r="AU361" s="380"/>
      <c r="AV361" s="380"/>
      <c r="AW361" s="380"/>
      <c r="AX361" s="380"/>
      <c r="AY361" s="380"/>
      <c r="AZ361" s="380"/>
      <c r="BA361" s="380"/>
      <c r="BB361" s="380"/>
      <c r="BC361" s="380"/>
      <c r="BD361" s="380"/>
      <c r="BE361" s="380"/>
      <c r="BF361" s="380"/>
      <c r="BG361" s="380"/>
      <c r="BH361" s="380"/>
      <c r="BI361" s="380"/>
      <c r="BJ361" s="377"/>
      <c r="CE361" s="380"/>
      <c r="CF361" s="380"/>
      <c r="CG361" s="380"/>
      <c r="EZ361" s="380"/>
      <c r="FA361" s="380"/>
      <c r="FB361" s="380"/>
      <c r="FC361" s="380"/>
      <c r="FD361" s="380"/>
      <c r="FE361" s="380"/>
      <c r="FF361" s="380"/>
      <c r="FG361" s="380"/>
      <c r="FH361" s="380"/>
      <c r="FI361" s="380"/>
      <c r="FJ361" s="380"/>
      <c r="FK361" s="380"/>
      <c r="FL361" s="380"/>
      <c r="FM361" s="380"/>
      <c r="FN361" s="380"/>
      <c r="FO361" s="380"/>
      <c r="FP361" s="380"/>
      <c r="FQ361" s="380"/>
      <c r="FR361" s="380"/>
      <c r="FS361" s="380"/>
      <c r="FT361" s="380"/>
      <c r="FU361" s="380"/>
      <c r="FV361" s="380"/>
      <c r="FW361" s="380"/>
      <c r="FX361" s="380"/>
      <c r="FY361" s="380"/>
      <c r="FZ361" s="380"/>
      <c r="GA361" s="380"/>
      <c r="GB361" s="380"/>
      <c r="GC361" s="380"/>
      <c r="GD361" s="380"/>
      <c r="GE361" s="380"/>
      <c r="GF361" s="380"/>
      <c r="GG361" s="380"/>
      <c r="GH361" s="380"/>
      <c r="GI361" s="380"/>
      <c r="GJ361" s="380"/>
      <c r="GK361" s="380"/>
      <c r="GL361" s="380"/>
      <c r="GM361" s="380"/>
      <c r="GN361" s="380"/>
      <c r="GO361" s="380"/>
      <c r="GP361" s="380"/>
      <c r="GQ361" s="380"/>
      <c r="GR361" s="380"/>
      <c r="GS361" s="380"/>
      <c r="GT361" s="380"/>
      <c r="GU361" s="380"/>
      <c r="GV361" s="380"/>
      <c r="GW361" s="380"/>
      <c r="GX361" s="380"/>
      <c r="GY361" s="380"/>
      <c r="GZ361" s="380"/>
      <c r="HA361" s="380"/>
      <c r="HB361" s="380"/>
      <c r="HC361" s="380"/>
      <c r="HD361" s="380"/>
      <c r="HE361" s="380"/>
      <c r="HF361" s="380"/>
      <c r="HG361" s="380"/>
      <c r="HH361" s="380"/>
    </row>
    <row r="362" spans="2:216">
      <c r="B362" s="377"/>
      <c r="C362" s="377"/>
      <c r="D362" s="377"/>
      <c r="E362" s="377"/>
      <c r="F362" s="377"/>
      <c r="G362" s="377"/>
      <c r="H362" s="377"/>
      <c r="I362" s="377"/>
      <c r="J362" s="377"/>
      <c r="K362" s="377"/>
      <c r="L362" s="377"/>
      <c r="M362" s="378"/>
      <c r="N362" s="378"/>
      <c r="O362" s="378"/>
      <c r="P362" s="378"/>
      <c r="Q362" s="378"/>
      <c r="R362" s="378"/>
      <c r="S362" s="378"/>
      <c r="T362" s="378"/>
      <c r="U362" s="378"/>
      <c r="V362" s="378"/>
      <c r="W362" s="378"/>
      <c r="X362" s="378"/>
      <c r="Y362" s="380"/>
      <c r="Z362" s="409"/>
      <c r="AA362" s="380"/>
      <c r="AB362" s="380"/>
      <c r="AC362" s="380"/>
      <c r="AD362" s="380"/>
      <c r="AE362" s="380"/>
      <c r="AF362" s="380"/>
      <c r="AG362" s="380"/>
      <c r="AH362" s="380"/>
      <c r="AI362" s="380"/>
      <c r="AJ362" s="380"/>
      <c r="AR362" s="380"/>
      <c r="AS362" s="380"/>
      <c r="AT362" s="380"/>
      <c r="AU362" s="380"/>
      <c r="AV362" s="380"/>
      <c r="AW362" s="380"/>
      <c r="AX362" s="380"/>
      <c r="AY362" s="380"/>
      <c r="AZ362" s="380"/>
      <c r="BA362" s="380"/>
      <c r="BB362" s="380"/>
      <c r="BC362" s="380"/>
      <c r="BD362" s="380"/>
      <c r="BE362" s="380"/>
      <c r="BF362" s="380"/>
      <c r="BG362" s="380"/>
      <c r="BH362" s="380"/>
      <c r="BI362" s="380"/>
      <c r="BJ362" s="377"/>
      <c r="CE362" s="380"/>
      <c r="CF362" s="380"/>
      <c r="CG362" s="380"/>
      <c r="EZ362" s="380"/>
      <c r="FA362" s="380"/>
      <c r="FB362" s="380"/>
      <c r="FC362" s="380"/>
      <c r="FD362" s="380"/>
      <c r="FE362" s="380"/>
      <c r="FF362" s="380"/>
      <c r="FG362" s="380"/>
      <c r="FH362" s="380"/>
      <c r="FI362" s="380"/>
      <c r="FJ362" s="380"/>
      <c r="FK362" s="380"/>
      <c r="FL362" s="380"/>
      <c r="FM362" s="380"/>
      <c r="FN362" s="380"/>
      <c r="FO362" s="380"/>
      <c r="FP362" s="380"/>
      <c r="FQ362" s="380"/>
      <c r="FR362" s="380"/>
      <c r="FS362" s="380"/>
      <c r="FT362" s="380"/>
      <c r="FU362" s="380"/>
      <c r="FV362" s="380"/>
      <c r="FW362" s="380"/>
      <c r="FX362" s="380"/>
      <c r="FY362" s="380"/>
      <c r="FZ362" s="380"/>
      <c r="GA362" s="380"/>
      <c r="GB362" s="380"/>
      <c r="GC362" s="380"/>
      <c r="GD362" s="380"/>
      <c r="GE362" s="380"/>
      <c r="GF362" s="380"/>
      <c r="GG362" s="380"/>
      <c r="GH362" s="380"/>
      <c r="GI362" s="380"/>
      <c r="GJ362" s="380"/>
      <c r="GK362" s="380"/>
      <c r="GL362" s="380"/>
      <c r="GM362" s="380"/>
      <c r="GN362" s="380"/>
      <c r="GO362" s="380"/>
      <c r="GP362" s="380"/>
      <c r="GQ362" s="380"/>
      <c r="GR362" s="380"/>
      <c r="GS362" s="380"/>
      <c r="GT362" s="380"/>
      <c r="GU362" s="380"/>
      <c r="GV362" s="380"/>
      <c r="GW362" s="380"/>
      <c r="GX362" s="380"/>
      <c r="GY362" s="380"/>
      <c r="GZ362" s="380"/>
      <c r="HA362" s="380"/>
      <c r="HB362" s="380"/>
      <c r="HC362" s="380"/>
      <c r="HD362" s="380"/>
      <c r="HE362" s="380"/>
      <c r="HF362" s="380"/>
      <c r="HG362" s="380"/>
      <c r="HH362" s="380"/>
    </row>
    <row r="363" spans="2:216">
      <c r="B363" s="377"/>
      <c r="C363" s="377"/>
      <c r="D363" s="377"/>
      <c r="E363" s="377"/>
      <c r="F363" s="377"/>
      <c r="G363" s="377"/>
      <c r="H363" s="377"/>
      <c r="I363" s="377"/>
      <c r="J363" s="377"/>
      <c r="K363" s="377"/>
      <c r="L363" s="377"/>
      <c r="M363" s="378"/>
      <c r="N363" s="378"/>
      <c r="O363" s="378"/>
      <c r="P363" s="378"/>
      <c r="Q363" s="378"/>
      <c r="R363" s="378"/>
      <c r="S363" s="378"/>
      <c r="T363" s="378"/>
      <c r="U363" s="378"/>
      <c r="V363" s="378"/>
      <c r="W363" s="378"/>
      <c r="X363" s="378"/>
      <c r="Y363" s="380"/>
      <c r="Z363" s="409"/>
      <c r="AA363" s="380"/>
      <c r="AB363" s="380"/>
      <c r="AC363" s="380"/>
      <c r="AD363" s="380"/>
      <c r="AE363" s="380"/>
      <c r="AF363" s="380"/>
      <c r="AG363" s="380"/>
      <c r="AH363" s="380"/>
      <c r="AI363" s="380"/>
      <c r="AJ363" s="380"/>
      <c r="AR363" s="380"/>
      <c r="AS363" s="380"/>
      <c r="AT363" s="380"/>
      <c r="AU363" s="380"/>
      <c r="AV363" s="380"/>
      <c r="AW363" s="380"/>
      <c r="AX363" s="380"/>
      <c r="AY363" s="380"/>
      <c r="AZ363" s="380"/>
      <c r="BA363" s="380"/>
      <c r="BB363" s="380"/>
      <c r="BC363" s="380"/>
      <c r="BD363" s="380"/>
      <c r="BE363" s="380"/>
      <c r="BF363" s="380"/>
      <c r="BG363" s="380"/>
      <c r="BH363" s="380"/>
      <c r="BI363" s="380"/>
      <c r="BJ363" s="377"/>
      <c r="CE363" s="380"/>
      <c r="CF363" s="380"/>
      <c r="CG363" s="380"/>
      <c r="EZ363" s="380"/>
      <c r="FA363" s="380"/>
      <c r="FB363" s="380"/>
      <c r="FC363" s="380"/>
      <c r="FD363" s="380"/>
      <c r="FE363" s="380"/>
      <c r="FF363" s="380"/>
      <c r="FG363" s="380"/>
      <c r="FH363" s="380"/>
      <c r="FI363" s="380"/>
      <c r="FJ363" s="380"/>
      <c r="FK363" s="380"/>
      <c r="FL363" s="380"/>
      <c r="FM363" s="380"/>
      <c r="FN363" s="380"/>
      <c r="FO363" s="380"/>
      <c r="FP363" s="380"/>
      <c r="FQ363" s="380"/>
      <c r="FR363" s="380"/>
      <c r="FS363" s="380"/>
      <c r="FT363" s="380"/>
      <c r="FU363" s="380"/>
      <c r="FV363" s="380"/>
      <c r="FW363" s="380"/>
      <c r="FX363" s="380"/>
      <c r="FY363" s="380"/>
      <c r="FZ363" s="380"/>
      <c r="GA363" s="380"/>
      <c r="GB363" s="380"/>
      <c r="GC363" s="380"/>
      <c r="GD363" s="380"/>
      <c r="GE363" s="380"/>
      <c r="GF363" s="380"/>
      <c r="GG363" s="380"/>
      <c r="GH363" s="380"/>
      <c r="GI363" s="380"/>
      <c r="GJ363" s="380"/>
      <c r="GK363" s="380"/>
      <c r="GL363" s="380"/>
      <c r="GM363" s="380"/>
      <c r="GN363" s="380"/>
      <c r="GO363" s="380"/>
      <c r="GP363" s="380"/>
      <c r="GQ363" s="380"/>
      <c r="GR363" s="380"/>
      <c r="GS363" s="380"/>
      <c r="GT363" s="380"/>
      <c r="GU363" s="380"/>
      <c r="GV363" s="380"/>
      <c r="GW363" s="380"/>
      <c r="GX363" s="380"/>
      <c r="GY363" s="380"/>
      <c r="GZ363" s="380"/>
      <c r="HA363" s="380"/>
      <c r="HB363" s="380"/>
      <c r="HC363" s="380"/>
      <c r="HD363" s="380"/>
      <c r="HE363" s="380"/>
      <c r="HF363" s="380"/>
      <c r="HG363" s="380"/>
      <c r="HH363" s="380"/>
    </row>
    <row r="364" spans="2:216">
      <c r="B364" s="377"/>
      <c r="C364" s="377"/>
      <c r="D364" s="377"/>
      <c r="E364" s="377"/>
      <c r="F364" s="377"/>
      <c r="G364" s="377"/>
      <c r="H364" s="377"/>
      <c r="I364" s="377"/>
      <c r="J364" s="377"/>
      <c r="K364" s="377"/>
      <c r="L364" s="377"/>
      <c r="M364" s="378"/>
      <c r="N364" s="378"/>
      <c r="O364" s="378"/>
      <c r="P364" s="378"/>
      <c r="Q364" s="378"/>
      <c r="R364" s="378"/>
      <c r="S364" s="378"/>
      <c r="T364" s="378"/>
      <c r="U364" s="378"/>
      <c r="V364" s="378"/>
      <c r="W364" s="378"/>
      <c r="X364" s="378"/>
      <c r="Y364" s="380"/>
      <c r="Z364" s="409"/>
      <c r="AA364" s="380"/>
      <c r="AB364" s="380"/>
      <c r="AC364" s="380"/>
      <c r="AD364" s="380"/>
      <c r="AE364" s="380"/>
      <c r="AF364" s="380"/>
      <c r="AG364" s="380"/>
      <c r="AH364" s="380"/>
      <c r="AI364" s="380"/>
      <c r="AJ364" s="380"/>
      <c r="AR364" s="380"/>
      <c r="AS364" s="380"/>
      <c r="AT364" s="380"/>
      <c r="AU364" s="380"/>
      <c r="AV364" s="380"/>
      <c r="AW364" s="380"/>
      <c r="AX364" s="380"/>
      <c r="AY364" s="380"/>
      <c r="AZ364" s="380"/>
      <c r="BA364" s="380"/>
      <c r="BB364" s="380"/>
      <c r="BC364" s="380"/>
      <c r="BD364" s="380"/>
      <c r="BE364" s="380"/>
      <c r="BF364" s="380"/>
      <c r="BG364" s="380"/>
      <c r="BH364" s="380"/>
      <c r="BI364" s="380"/>
      <c r="BJ364" s="377"/>
      <c r="CE364" s="380"/>
      <c r="CF364" s="380"/>
      <c r="CG364" s="380"/>
      <c r="EZ364" s="380"/>
      <c r="FA364" s="380"/>
      <c r="FB364" s="380"/>
      <c r="FC364" s="380"/>
      <c r="FD364" s="380"/>
      <c r="FE364" s="380"/>
      <c r="FF364" s="380"/>
      <c r="FG364" s="380"/>
      <c r="FH364" s="380"/>
      <c r="FI364" s="380"/>
      <c r="FJ364" s="380"/>
      <c r="FK364" s="380"/>
      <c r="FL364" s="380"/>
      <c r="FM364" s="380"/>
      <c r="FN364" s="380"/>
      <c r="FO364" s="380"/>
      <c r="FP364" s="380"/>
      <c r="FQ364" s="380"/>
      <c r="FR364" s="380"/>
      <c r="FS364" s="380"/>
      <c r="FT364" s="380"/>
      <c r="FU364" s="380"/>
      <c r="FV364" s="380"/>
      <c r="FW364" s="380"/>
      <c r="FX364" s="380"/>
      <c r="FY364" s="380"/>
      <c r="FZ364" s="380"/>
      <c r="GA364" s="380"/>
      <c r="GB364" s="380"/>
      <c r="GC364" s="380"/>
      <c r="GD364" s="380"/>
      <c r="GE364" s="380"/>
      <c r="GF364" s="380"/>
      <c r="GG364" s="380"/>
      <c r="GH364" s="380"/>
      <c r="GI364" s="380"/>
      <c r="GJ364" s="380"/>
      <c r="GK364" s="380"/>
      <c r="GL364" s="380"/>
      <c r="GM364" s="380"/>
      <c r="GN364" s="380"/>
      <c r="GO364" s="380"/>
      <c r="GP364" s="380"/>
      <c r="GQ364" s="380"/>
      <c r="GR364" s="380"/>
      <c r="GS364" s="380"/>
      <c r="GT364" s="380"/>
      <c r="GU364" s="380"/>
      <c r="GV364" s="380"/>
      <c r="GW364" s="380"/>
      <c r="GX364" s="380"/>
      <c r="GY364" s="380"/>
      <c r="GZ364" s="380"/>
      <c r="HA364" s="380"/>
      <c r="HB364" s="380"/>
      <c r="HC364" s="380"/>
      <c r="HD364" s="380"/>
      <c r="HE364" s="380"/>
      <c r="HF364" s="380"/>
      <c r="HG364" s="380"/>
      <c r="HH364" s="380"/>
    </row>
  </sheetData>
  <sheetProtection algorithmName="SHA-512" hashValue="oBHfl3xJZG4zWTnDCWtcq5R7ypGsXfunfIfxOMwc04qAs2jLunX06bU6Ebn5mpPDbSMv9cH8Q7mAwvt4IQaW3w==" saltValue="dVFrsVdJCYGCiWDey2efsA==" spinCount="100000" sheet="1" objects="1" scenarios="1"/>
  <autoFilter ref="AN89:AO96" xr:uid="{C2733611-A239-4D1A-A449-CC30BA07D4D1}">
    <filterColumn colId="0">
      <customFilters>
        <customFilter operator="notEqual" val="#N/A"/>
      </customFilters>
    </filterColumn>
  </autoFilter>
  <dataConsolidate/>
  <mergeCells count="30">
    <mergeCell ref="B79:D79"/>
    <mergeCell ref="R54:U54"/>
    <mergeCell ref="R55:S55"/>
    <mergeCell ref="U58:V59"/>
    <mergeCell ref="O82:W83"/>
    <mergeCell ref="N90:W91"/>
    <mergeCell ref="AQ12:AT12"/>
    <mergeCell ref="K47:L47"/>
    <mergeCell ref="W47:X48"/>
    <mergeCell ref="O48:P48"/>
    <mergeCell ref="U50:V50"/>
    <mergeCell ref="W50:X51"/>
    <mergeCell ref="O51:P51"/>
    <mergeCell ref="U51:V51"/>
    <mergeCell ref="AN12:AP12"/>
    <mergeCell ref="F3:I3"/>
    <mergeCell ref="L4:M5"/>
    <mergeCell ref="BQ4:BR4"/>
    <mergeCell ref="B6:B9"/>
    <mergeCell ref="C6:E7"/>
    <mergeCell ref="F6:F7"/>
    <mergeCell ref="G6:G7"/>
    <mergeCell ref="H6:J7"/>
    <mergeCell ref="K6:K7"/>
    <mergeCell ref="L6:M7"/>
    <mergeCell ref="N6:N7"/>
    <mergeCell ref="F8:F9"/>
    <mergeCell ref="G8:G9"/>
    <mergeCell ref="K8:K9"/>
    <mergeCell ref="L8:M9"/>
  </mergeCells>
  <conditionalFormatting sqref="BZ91:CB91">
    <cfRule type="expression" dxfId="719" priority="3">
      <formula>IF(TYPOLOGY = "Bridge", TRUE, FALSE)</formula>
    </cfRule>
    <cfRule type="expression" dxfId="718" priority="18">
      <formula>$CB$91="Scheme does not meet target"</formula>
    </cfRule>
    <cfRule type="expression" dxfId="717" priority="104">
      <formula>$CB$91="Scheme meets target"</formula>
    </cfRule>
    <cfRule type="expression" dxfId="716" priority="105">
      <formula>$CB$91="Target N/A"</formula>
    </cfRule>
  </conditionalFormatting>
  <conditionalFormatting sqref="BZ92:CB92">
    <cfRule type="expression" dxfId="715" priority="2">
      <formula>$CB$92="Scheme does not meet target"</formula>
    </cfRule>
    <cfRule type="expression" dxfId="714" priority="92">
      <formula>$CB$92="Scheme meets target"</formula>
    </cfRule>
    <cfRule type="expression" dxfId="713" priority="103">
      <formula>$CB$92="Target N/A"</formula>
    </cfRule>
  </conditionalFormatting>
  <conditionalFormatting sqref="BZ94:CB94">
    <cfRule type="expression" dxfId="712" priority="1">
      <formula>$CB$94="Scheme does not meet target"</formula>
    </cfRule>
    <cfRule type="expression" dxfId="711" priority="90">
      <formula>$CB$94="Scheme meets target"</formula>
    </cfRule>
    <cfRule type="expression" dxfId="710" priority="91">
      <formula>$CB$94="Target N/A"</formula>
    </cfRule>
  </conditionalFormatting>
  <conditionalFormatting sqref="W44:X45 N12:X12 R44:T45 R13:X43 N13:Q45">
    <cfRule type="expression" dxfId="709" priority="102">
      <formula>N12=0</formula>
    </cfRule>
  </conditionalFormatting>
  <conditionalFormatting sqref="M13:M43">
    <cfRule type="expression" dxfId="708" priority="96">
      <formula>AND($BP13&gt;0,$BM13="No_Reinforcement")</formula>
    </cfRule>
    <cfRule type="expression" dxfId="707" priority="99">
      <formula>$BM13="No_Reinforcement"</formula>
    </cfRule>
    <cfRule type="expression" dxfId="706" priority="101">
      <formula>$BM13="Reinforcement"</formula>
    </cfRule>
  </conditionalFormatting>
  <conditionalFormatting sqref="I12:I43">
    <cfRule type="expression" dxfId="705" priority="97">
      <formula>$I12="Yes"</formula>
    </cfRule>
  </conditionalFormatting>
  <conditionalFormatting sqref="J12:J43">
    <cfRule type="expression" dxfId="704" priority="95">
      <formula>$I12="No"</formula>
    </cfRule>
    <cfRule type="expression" dxfId="703" priority="98">
      <formula>ISBLANK($J12)</formula>
    </cfRule>
  </conditionalFormatting>
  <conditionalFormatting sqref="I42:J43 G12:J12 H13:J41 G13:G43">
    <cfRule type="expression" dxfId="702" priority="94">
      <formula>ISBLANK($B12)</formula>
    </cfRule>
  </conditionalFormatting>
  <conditionalFormatting sqref="L12:L43">
    <cfRule type="expression" dxfId="701" priority="93">
      <formula>$L12&lt;0</formula>
    </cfRule>
  </conditionalFormatting>
  <conditionalFormatting sqref="U44:V45">
    <cfRule type="expression" dxfId="700" priority="89">
      <formula>U44=0</formula>
    </cfRule>
  </conditionalFormatting>
  <conditionalFormatting sqref="Y12:Y43">
    <cfRule type="expression" dxfId="699" priority="106">
      <formula>AND(ISERROR($BN12),L12&gt;0)</formula>
    </cfRule>
  </conditionalFormatting>
  <conditionalFormatting sqref="C12:D43">
    <cfRule type="expression" dxfId="698" priority="107">
      <formula>AND(ISERROR($BN12),$L12&gt;0)</formula>
    </cfRule>
  </conditionalFormatting>
  <conditionalFormatting sqref="Q12:Q45">
    <cfRule type="expression" dxfId="697" priority="86">
      <formula>$I12 = "No"</formula>
    </cfRule>
  </conditionalFormatting>
  <conditionalFormatting sqref="Q44:Q45">
    <cfRule type="expression" dxfId="696" priority="85">
      <formula>$L$44&lt;&gt;0</formula>
    </cfRule>
  </conditionalFormatting>
  <conditionalFormatting sqref="Q45">
    <cfRule type="expression" dxfId="695" priority="84">
      <formula>$L$45&lt;&gt;""</formula>
    </cfRule>
  </conditionalFormatting>
  <conditionalFormatting sqref="V12:V43">
    <cfRule type="expression" dxfId="694" priority="81">
      <formula xml:space="preserve"> $B12 =  "Timber"</formula>
    </cfRule>
    <cfRule type="expression" dxfId="693" priority="82">
      <formula>AND($B12 = "Custom_EPD", $C12 = "Timber_EPD")</formula>
    </cfRule>
    <cfRule type="expression" dxfId="692" priority="83">
      <formula>$C12 &lt;&gt; "Timber_EPD"</formula>
    </cfRule>
  </conditionalFormatting>
  <conditionalFormatting sqref="C9">
    <cfRule type="expression" dxfId="691" priority="80">
      <formula>$C$9 &lt;0</formula>
    </cfRule>
  </conditionalFormatting>
  <conditionalFormatting sqref="D9">
    <cfRule type="expression" dxfId="690" priority="79">
      <formula>$D$9 &lt;0</formula>
    </cfRule>
  </conditionalFormatting>
  <conditionalFormatting sqref="E9">
    <cfRule type="expression" dxfId="689" priority="78">
      <formula>$E$9 &lt;0</formula>
    </cfRule>
  </conditionalFormatting>
  <conditionalFormatting sqref="H42">
    <cfRule type="expression" dxfId="688" priority="108">
      <formula>ISBLANK($B42)</formula>
    </cfRule>
  </conditionalFormatting>
  <conditionalFormatting sqref="F95:J95">
    <cfRule type="expression" dxfId="687" priority="109">
      <formula>$F$48&lt;=228</formula>
    </cfRule>
    <cfRule type="expression" dxfId="686" priority="110">
      <formula>$F$48&gt;228</formula>
    </cfRule>
  </conditionalFormatting>
  <conditionalFormatting sqref="BP91">
    <cfRule type="expression" dxfId="685" priority="111">
      <formula>$F$48&lt;=144</formula>
    </cfRule>
    <cfRule type="expression" dxfId="684" priority="112">
      <formula>$F$48&gt;144</formula>
    </cfRule>
  </conditionalFormatting>
  <conditionalFormatting sqref="L4">
    <cfRule type="expression" dxfId="683" priority="113">
      <formula>"IF(ISNA($L$7))"</formula>
    </cfRule>
    <cfRule type="expression" dxfId="682" priority="114">
      <formula>IF((ISNA($K$8)), "TRUE", "FALSE")</formula>
    </cfRule>
  </conditionalFormatting>
  <conditionalFormatting sqref="CB90">
    <cfRule type="expression" dxfId="681" priority="23">
      <formula>$CB$90 = "Scheme meets target"</formula>
    </cfRule>
    <cfRule type="expression" dxfId="680" priority="24">
      <formula>$CB$90 = "Scheme does not meet target"</formula>
    </cfRule>
  </conditionalFormatting>
  <conditionalFormatting sqref="CA90">
    <cfRule type="expression" dxfId="679" priority="21">
      <formula>$CB$90 = "Scheme meets target"</formula>
    </cfRule>
    <cfRule type="expression" dxfId="678" priority="22">
      <formula>$CB$90 = "Scheme does not meet target"</formula>
    </cfRule>
  </conditionalFormatting>
  <conditionalFormatting sqref="BZ90">
    <cfRule type="expression" dxfId="677" priority="19">
      <formula>$CB$90 = "Scheme meets target"</formula>
    </cfRule>
    <cfRule type="expression" dxfId="676" priority="20">
      <formula>$CB$90 = "Scheme does not meet target"</formula>
    </cfRule>
  </conditionalFormatting>
  <conditionalFormatting sqref="BZ90:CB90">
    <cfRule type="expression" dxfId="675" priority="17">
      <formula>IF(TYPOLOGY &lt;&gt; "Bridge", TRUE, FALSE)</formula>
    </cfRule>
  </conditionalFormatting>
  <conditionalFormatting sqref="J9">
    <cfRule type="expression" dxfId="674" priority="10">
      <formula>$J$9 &lt; 0</formula>
    </cfRule>
    <cfRule type="expression" dxfId="673" priority="16">
      <formula>IF(AND(TYPOLOGY &lt;&gt; "Bridge", $J$9 &lt;&gt; 0), TRUE, FALSE)</formula>
    </cfRule>
  </conditionalFormatting>
  <conditionalFormatting sqref="V62:W62 W63">
    <cfRule type="expression" dxfId="672" priority="119">
      <formula>$AU$51&gt;=$O$62</formula>
    </cfRule>
  </conditionalFormatting>
  <conditionalFormatting sqref="V64:W64">
    <cfRule type="expression" dxfId="671" priority="120">
      <formula>$AU$51&lt;$O$62</formula>
    </cfRule>
    <cfRule type="expression" dxfId="670" priority="121">
      <formula>$AU$51&gt;=$O$64</formula>
    </cfRule>
  </conditionalFormatting>
  <conditionalFormatting sqref="V66:W66">
    <cfRule type="expression" dxfId="669" priority="122">
      <formula>$AU$51&lt;$O$64</formula>
    </cfRule>
    <cfRule type="expression" dxfId="668" priority="123">
      <formula>$AU$51&gt;=$O$66</formula>
    </cfRule>
  </conditionalFormatting>
  <conditionalFormatting sqref="V68:W68">
    <cfRule type="expression" dxfId="667" priority="124">
      <formula>$AU$51&lt;$O$66</formula>
    </cfRule>
    <cfRule type="expression" dxfId="666" priority="125">
      <formula>$AU$51&gt;=$O$68</formula>
    </cfRule>
  </conditionalFormatting>
  <conditionalFormatting sqref="V70:W70">
    <cfRule type="expression" dxfId="665" priority="126">
      <formula>$AU$51&lt;$O$68</formula>
    </cfRule>
    <cfRule type="expression" dxfId="664" priority="127">
      <formula>$AU$51&gt;=$O$70</formula>
    </cfRule>
  </conditionalFormatting>
  <conditionalFormatting sqref="V72:W72">
    <cfRule type="expression" dxfId="663" priority="128">
      <formula>$AU$51&lt;$O$70</formula>
    </cfRule>
    <cfRule type="expression" dxfId="662" priority="129">
      <formula>$AU$51&gt;=$O$72</formula>
    </cfRule>
  </conditionalFormatting>
  <conditionalFormatting sqref="V74:W74">
    <cfRule type="expression" dxfId="661" priority="130">
      <formula>$AU$51&lt;$O$72</formula>
    </cfRule>
    <cfRule type="expression" dxfId="660" priority="131">
      <formula>$AU$51&gt;=$O$74</formula>
    </cfRule>
  </conditionalFormatting>
  <conditionalFormatting sqref="V78:W78">
    <cfRule type="expression" dxfId="659" priority="132">
      <formula>$AU$51&lt;$O$76</formula>
    </cfRule>
  </conditionalFormatting>
  <conditionalFormatting sqref="V76:W76">
    <cfRule type="expression" dxfId="658" priority="133">
      <formula>$AU$51&lt;$O$74</formula>
    </cfRule>
    <cfRule type="expression" dxfId="657" priority="134">
      <formula>$AU$51&gt;=$O$76</formula>
    </cfRule>
  </conditionalFormatting>
  <conditionalFormatting sqref="M12:M43">
    <cfRule type="expression" dxfId="656" priority="116">
      <formula>AND($BP12&gt;0,$BM12 ="No_Reinforcement")</formula>
    </cfRule>
    <cfRule type="expression" dxfId="655" priority="117">
      <formula>$BM12="No_Reinforcement"</formula>
    </cfRule>
    <cfRule type="expression" dxfId="654" priority="3833">
      <formula>$BM12="Reinforcement"</formula>
    </cfRule>
  </conditionalFormatting>
  <conditionalFormatting sqref="G12:G43">
    <cfRule type="expression" dxfId="653" priority="4">
      <formula>$G12 = ""</formula>
    </cfRule>
    <cfRule type="expression" dxfId="652" priority="13">
      <formula>IF(AND(ISBLANK($B12), $G12 &lt;&gt; ""), "TRUE", "FALSE")</formula>
    </cfRule>
  </conditionalFormatting>
  <conditionalFormatting sqref="N9">
    <cfRule type="expression" dxfId="651" priority="12">
      <formula>$N$9 &lt; 0</formula>
    </cfRule>
  </conditionalFormatting>
  <conditionalFormatting sqref="I9">
    <cfRule type="expression" dxfId="650" priority="9">
      <formula>$I$9 &lt; 0</formula>
    </cfRule>
  </conditionalFormatting>
  <conditionalFormatting sqref="H9">
    <cfRule type="expression" dxfId="649" priority="8">
      <formula>$H$9 &lt; 0</formula>
    </cfRule>
  </conditionalFormatting>
  <conditionalFormatting sqref="G8:G9">
    <cfRule type="expression" dxfId="648" priority="6">
      <formula>$G$8 &lt; 0</formula>
    </cfRule>
  </conditionalFormatting>
  <conditionalFormatting sqref="F8:F9">
    <cfRule type="expression" dxfId="647" priority="5">
      <formula>$F$8 &lt; 0</formula>
    </cfRule>
  </conditionalFormatting>
  <dataValidations count="21">
    <dataValidation allowBlank="1" showInputMessage="1" showErrorMessage="1" error="No Design Stage chosen. Please select a Design Stage on the Project Info Tab." sqref="I9" xr:uid="{775EAFF7-71D5-4467-B132-4738E8D78942}"/>
    <dataValidation allowBlank="1" showInputMessage="1" showErrorMessage="1" prompt="Set this value to 0 if the project is NOT a bridge. " sqref="J9" xr:uid="{835B18C4-83EB-403A-819F-7FDDF67AAA26}"/>
    <dataValidation type="list" allowBlank="1" showInputMessage="1" showErrorMessage="1" sqref="M12" xr:uid="{D8B71902-7104-4663-A73A-302D85C19F8D}">
      <formula1>INDIRECT($BM12)</formula1>
    </dataValidation>
    <dataValidation type="list" allowBlank="1" showInputMessage="1" showErrorMessage="1" sqref="E16" xr:uid="{F368FF5C-4BCA-458B-B424-DD0AD0C4710F}">
      <formula1>INDIRECT($A$16)</formula1>
    </dataValidation>
    <dataValidation type="list" allowBlank="1" showInputMessage="1" showErrorMessage="1" sqref="E15" xr:uid="{16812666-19A7-4F0F-B18F-2E1AA3685622}">
      <formula1>INDIRECT($A$15)</formula1>
    </dataValidation>
    <dataValidation type="list" allowBlank="1" showInputMessage="1" showErrorMessage="1" sqref="E14" xr:uid="{02CFDEB5-51FF-47FD-BDCB-FEABFE671B0C}">
      <formula1>INDIRECT($A$14)</formula1>
    </dataValidation>
    <dataValidation type="list" allowBlank="1" showInputMessage="1" showErrorMessage="1" sqref="E13" xr:uid="{7060A6DC-D532-4648-92F0-5473D52DF5CA}">
      <formula1>INDIRECT($A$13)</formula1>
    </dataValidation>
    <dataValidation type="list" allowBlank="1" showInputMessage="1" showErrorMessage="1" sqref="E12" xr:uid="{2F83478D-7DA8-492E-A71B-9CE4675CED31}">
      <formula1>INDIRECT($A$12)</formula1>
    </dataValidation>
    <dataValidation type="decimal" allowBlank="1" showInputMessage="1" showErrorMessage="1" error="No Design Stage chosen. Please select a Design Stage on the Project Info Tab." sqref="I8" xr:uid="{A974FF16-B428-4BE8-96A7-FF67D01ECAF8}">
      <formula1>0.01</formula1>
      <formula2>1</formula2>
    </dataValidation>
    <dataValidation type="custom" allowBlank="1" showInputMessage="1" showErrorMessage="1" error="Cell cannot be edited because it is not a biogenic material. C34.2 for non-biogenic materials will always be zero." sqref="V12:V43" xr:uid="{E2117F6D-B0BA-4C6C-BF22-8C97E688FD82}">
      <formula1>IF(B12&lt;&gt;"Timber","TRUE",IF(AND(B12&lt;&gt;"Custom_EPD",C12&lt;&gt;"Timber_EPD"),"TRUE","FALSE"))</formula1>
    </dataValidation>
    <dataValidation showInputMessage="1" showErrorMessage="1" sqref="F8" xr:uid="{17A810C7-7C71-427F-A139-CF9A223E61AF}"/>
    <dataValidation type="custom" allowBlank="1" showInputMessage="1" showErrorMessage="1" error="Material Quantity must not be negative." sqref="L12:L43" xr:uid="{8998A157-8293-4144-B894-9251E5EC73DF}">
      <formula1>L12&gt;=0</formula1>
    </dataValidation>
    <dataValidation type="custom" errorStyle="warning" allowBlank="1" showInputMessage="1" showErrorMessage="1" error="'Component Lifespan' should be a positive number and less than or equal to the 'Design Life' of the building._x000a__x000a_The 'Design Life' is entered by the user on the 'Project Info' sheet. " sqref="G12:G43" xr:uid="{B217C083-0655-4676-BEF1-73E979E7B120}">
      <formula1>AND(I12="No",G12&gt;1,G12&lt;=DESIGN_LIFE)</formula1>
    </dataValidation>
    <dataValidation type="whole" operator="greaterThanOrEqual" showInputMessage="1" showErrorMessage="1" error="Cannot enter a negative value." sqref="J12:J43" xr:uid="{04A0721B-5BE4-4476-9115-1CEF656BE31C}">
      <formula1>0</formula1>
    </dataValidation>
    <dataValidation type="list" allowBlank="1" showInputMessage="1" showErrorMessage="1" sqref="I12:I43" xr:uid="{BD01B9B2-4CD7-43CF-8917-57AA7D985538}">
      <formula1>"No, Yes"</formula1>
    </dataValidation>
    <dataValidation type="list" allowBlank="1" showInputMessage="1" showErrorMessage="1" sqref="B12:B43" xr:uid="{6539FF4C-CB4D-4C70-835F-7DA3E680FA9D}">
      <formula1>Material_list</formula1>
    </dataValidation>
    <dataValidation type="list" allowBlank="1" showInputMessage="1" showErrorMessage="1" sqref="C12:D43" xr:uid="{859636A3-9F8B-4D28-B95C-EA4B73F60171}">
      <formula1>INDIRECT(B12)</formula1>
    </dataValidation>
    <dataValidation type="list" allowBlank="1" showInputMessage="1" showErrorMessage="1" sqref="E17:E43" xr:uid="{4801DE7A-EAE8-4736-B510-F1445CCAA5A0}">
      <formula1>INDIRECT($A$17)</formula1>
    </dataValidation>
    <dataValidation type="list" allowBlank="1" showInputMessage="1" showErrorMessage="1" sqref="K45 K12:K43" xr:uid="{A856518E-C7FA-435E-83B4-4078A1C81363}">
      <formula1>LST_MATQUANT</formula1>
    </dataValidation>
    <dataValidation type="list" allowBlank="1" showInputMessage="1" showErrorMessage="1" sqref="M45 M13:M43" xr:uid="{5EE2720C-FEB7-40D5-AB59-552A7FE73CE5}">
      <formula1>INDIRECT(BM13)</formula1>
    </dataValidation>
    <dataValidation type="decimal" allowBlank="1" showInputMessage="1" showErrorMessage="1" error="Please enter a value between 1-100." sqref="K8:K9" xr:uid="{D02913E9-4F03-4898-9979-5CFF40C8BF2F}">
      <formula1>0.01</formula1>
      <formula2>1</formula2>
    </dataValidation>
  </dataValidations>
  <printOptions horizontalCentered="1" verticalCentered="1"/>
  <pageMargins left="0.23622047244094491" right="0.23622047244094491" top="0.74803149606299213" bottom="0.74803149606299213" header="0.31496062992125984" footer="0.31496062992125984"/>
  <pageSetup paperSize="8" scale="43"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50593" r:id="rId4" name="Button 1">
              <controlPr defaultSize="0" print="0" autoFill="0" autoPict="0" macro="[0]!PrintPDF" altText="Print Page- PDF">
                <anchor moveWithCells="1">
                  <from>
                    <xdr:col>2</xdr:col>
                    <xdr:colOff>276225</xdr:colOff>
                    <xdr:row>2</xdr:row>
                    <xdr:rowOff>9525</xdr:rowOff>
                  </from>
                  <to>
                    <xdr:col>2</xdr:col>
                    <xdr:colOff>2076450</xdr:colOff>
                    <xdr:row>2</xdr:row>
                    <xdr:rowOff>314325</xdr:rowOff>
                  </to>
                </anchor>
              </controlPr>
            </control>
          </mc:Choice>
        </mc:AlternateContent>
        <mc:AlternateContent xmlns:mc="http://schemas.openxmlformats.org/markup-compatibility/2006">
          <mc:Choice Requires="x14">
            <control shapeId="750594" r:id="rId5" name="Button 2">
              <controlPr defaultSize="0" print="0" autoFill="0" autoPict="0" macro="[0]!Reset_Default_Values_Scheme">
                <anchor moveWithCells="1" sizeWithCells="1">
                  <from>
                    <xdr:col>3</xdr:col>
                    <xdr:colOff>609600</xdr:colOff>
                    <xdr:row>1</xdr:row>
                    <xdr:rowOff>171450</xdr:rowOff>
                  </from>
                  <to>
                    <xdr:col>3</xdr:col>
                    <xdr:colOff>2305050</xdr:colOff>
                    <xdr:row>3</xdr:row>
                    <xdr:rowOff>38100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6" id="{BBE3D164-70A9-4F14-9797-53B0DCFC9056}">
            <xm:f>IF('Project Info'!C11 = "Yes", TRUE, FALSE)</xm:f>
            <x14:dxf>
              <font>
                <color theme="2" tint="-0.499984740745262"/>
              </font>
              <fill>
                <patternFill>
                  <bgColor theme="2" tint="-0.499984740745262"/>
                </patternFill>
              </fill>
              <border>
                <right style="thin">
                  <color auto="1"/>
                </right>
                <top style="thin">
                  <color auto="1"/>
                </top>
                <vertical/>
                <horizontal/>
              </border>
            </x14:dxf>
          </x14:cfRule>
          <xm:sqref>C9</xm:sqref>
        </x14:conditionalFormatting>
        <x14:conditionalFormatting xmlns:xm="http://schemas.microsoft.com/office/excel/2006/main">
          <x14:cfRule type="expression" priority="25" id="{1C65CD4A-8E85-4E5F-B05A-043568397DBF}">
            <xm:f>IF('Project Info'!C11 = "Yes", TRUE, FALSE)</xm:f>
            <x14:dxf>
              <font>
                <b val="0"/>
                <i val="0"/>
                <color theme="2" tint="-0.499984740745262"/>
              </font>
              <fill>
                <patternFill>
                  <bgColor theme="2" tint="-0.499984740745262"/>
                </patternFill>
              </fill>
              <border>
                <right style="thin">
                  <color auto="1"/>
                </right>
                <top style="thin">
                  <color auto="1"/>
                </top>
                <vertical/>
                <horizontal/>
              </border>
            </x14:dxf>
          </x14:cfRule>
          <xm:sqref>D9</xm:sqref>
        </x14:conditionalFormatting>
        <x14:conditionalFormatting xmlns:xm="http://schemas.microsoft.com/office/excel/2006/main">
          <x14:cfRule type="expression" priority="87" id="{6A408398-E2D6-4537-ACFD-06921FC811D7}">
            <xm:f>$F$8&lt;&gt;'Default Values'!$C$6</xm:f>
            <x14:dxf>
              <font>
                <b val="0"/>
                <i val="0"/>
              </font>
              <fill>
                <patternFill patternType="solid">
                  <bgColor theme="5" tint="0.39994506668294322"/>
                </patternFill>
              </fill>
            </x14:dxf>
          </x14:cfRule>
          <x14:cfRule type="expression" priority="88" id="{95B0C4EF-4288-4DFD-BE28-D42CE5D30CCE}">
            <xm:f>'Default Values'!$C$6</xm:f>
            <x14:dxf>
              <font>
                <b val="0"/>
                <i val="0"/>
                <strike val="0"/>
              </font>
            </x14:dxf>
          </x14:cfRule>
          <xm:sqref>F8</xm:sqref>
        </x14:conditionalFormatting>
        <x14:conditionalFormatting xmlns:xm="http://schemas.microsoft.com/office/excel/2006/main">
          <x14:cfRule type="expression" priority="77" id="{67E0375A-C56E-4701-BC7E-BBA76D902B92}">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H47</xm:sqref>
        </x14:conditionalFormatting>
        <x14:conditionalFormatting xmlns:xm="http://schemas.microsoft.com/office/excel/2006/main">
          <x14:cfRule type="expression" priority="76" id="{DA7A58F9-0508-4380-9B04-0247F23DCA30}">
            <xm:f>IF('Project Info'!C11 = "Yes", TRUE, FALSE)</xm:f>
            <x14:dxf>
              <font>
                <b val="0"/>
                <i val="0"/>
                <color theme="0" tint="-4.9989318521683403E-2"/>
              </font>
              <fill>
                <patternFill>
                  <bgColor theme="0" tint="-4.9989318521683403E-2"/>
                </patternFill>
              </fill>
              <border>
                <right style="thin">
                  <color theme="0" tint="-4.9989318521683403E-2"/>
                </right>
                <top style="thin">
                  <color theme="0" tint="-4.9989318521683403E-2"/>
                </top>
                <bottom style="thin">
                  <color theme="0" tint="-4.9989318521683403E-2"/>
                </bottom>
                <vertical/>
                <horizontal/>
              </border>
            </x14:dxf>
          </x14:cfRule>
          <xm:sqref>G48</xm:sqref>
        </x14:conditionalFormatting>
        <x14:conditionalFormatting xmlns:xm="http://schemas.microsoft.com/office/excel/2006/main">
          <x14:cfRule type="expression" priority="75" id="{E9BF5208-5A79-4A02-95E1-52F77261BE5B}">
            <xm:f>IF('Project Info'!C11 = "Yes", TRUE, FALSE)</xm:f>
            <x14:dxf>
              <font>
                <color theme="0" tint="-4.9989318521683403E-2"/>
              </font>
              <fill>
                <patternFill>
                  <bgColor theme="0" tint="-4.9989318521683403E-2"/>
                </patternFill>
              </fill>
              <border>
                <right style="thin">
                  <color theme="0" tint="-4.9989318521683403E-2"/>
                </right>
                <top style="thin">
                  <color theme="0" tint="-4.9989318521683403E-2"/>
                </top>
                <bottom style="thin">
                  <color theme="0" tint="-4.9989318521683403E-2"/>
                </bottom>
                <vertical/>
                <horizontal/>
              </border>
            </x14:dxf>
          </x14:cfRule>
          <xm:sqref>G49</xm:sqref>
        </x14:conditionalFormatting>
        <x14:conditionalFormatting xmlns:xm="http://schemas.microsoft.com/office/excel/2006/main">
          <x14:cfRule type="expression" priority="74" id="{CEADA9B1-5F51-49FA-9941-4C5928FE7799}">
            <xm:f>IF('Project Info'!C11 = "Yes", TRUE, FALSE)</xm:f>
            <x14:dxf>
              <font>
                <b val="0"/>
                <i val="0"/>
                <color theme="0" tint="-4.9989318521683403E-2"/>
              </font>
              <fill>
                <patternFill>
                  <bgColor theme="0" tint="-4.9989318521683403E-2"/>
                </patternFill>
              </fill>
              <border>
                <right style="thin">
                  <color theme="0" tint="-4.9989318521683403E-2"/>
                </right>
                <top style="thin">
                  <color theme="0" tint="-4.9989318521683403E-2"/>
                </top>
                <bottom style="thin">
                  <color theme="0" tint="-4.9989318521683403E-2"/>
                </bottom>
                <vertical/>
                <horizontal/>
              </border>
            </x14:dxf>
          </x14:cfRule>
          <xm:sqref>G50</xm:sqref>
        </x14:conditionalFormatting>
        <x14:conditionalFormatting xmlns:xm="http://schemas.microsoft.com/office/excel/2006/main">
          <x14:cfRule type="expression" priority="73" id="{225AFE01-CA50-4F1A-8B17-846081F3B726}">
            <xm:f>IF('Project Info'!C11 = "Yes", TRUE, FALSE)</xm:f>
            <x14:dxf>
              <font>
                <b val="0"/>
                <i val="0"/>
                <color theme="0" tint="-4.9989318521683403E-2"/>
              </font>
              <fill>
                <patternFill>
                  <bgColor theme="0" tint="-4.9989318521683403E-2"/>
                </patternFill>
              </fill>
              <border>
                <right style="thin">
                  <color theme="0" tint="-4.9989318521683403E-2"/>
                </right>
                <top style="thin">
                  <color theme="0" tint="-4.9989318521683403E-2"/>
                </top>
                <bottom style="thin">
                  <color theme="0" tint="-4.9989318521683403E-2"/>
                </bottom>
                <vertical/>
                <horizontal/>
              </border>
            </x14:dxf>
          </x14:cfRule>
          <xm:sqref>G51</xm:sqref>
        </x14:conditionalFormatting>
        <x14:conditionalFormatting xmlns:xm="http://schemas.microsoft.com/office/excel/2006/main">
          <x14:cfRule type="expression" priority="72" id="{A26A3649-AFD1-485A-98F4-FDCF234B403A}">
            <xm:f>IF('Project Info'!C11 = "Yes", TRUE, FALSE)</xm:f>
            <x14:dxf>
              <font>
                <color theme="0" tint="-4.9989318521683403E-2"/>
              </font>
              <fill>
                <patternFill>
                  <bgColor theme="0" tint="-4.9989318521683403E-2"/>
                </patternFill>
              </fill>
              <border>
                <right style="thin">
                  <color theme="0" tint="-4.9989318521683403E-2"/>
                </right>
                <top style="thin">
                  <color theme="0" tint="-4.9989318521683403E-2"/>
                </top>
                <bottom style="thin">
                  <color theme="0" tint="-4.9989318521683403E-2"/>
                </bottom>
                <vertical/>
                <horizontal/>
              </border>
            </x14:dxf>
          </x14:cfRule>
          <xm:sqref>G52</xm:sqref>
        </x14:conditionalFormatting>
        <x14:conditionalFormatting xmlns:xm="http://schemas.microsoft.com/office/excel/2006/main">
          <x14:cfRule type="expression" priority="71" id="{570C42BC-3AD3-4C87-8901-26261745AE4F}">
            <xm:f>IF('Project Info'!C11 = "Yes", TRUE, FALSE)</xm:f>
            <x14:dxf>
              <font>
                <color theme="0" tint="-4.9989318521683403E-2"/>
              </font>
              <fill>
                <patternFill>
                  <bgColor theme="0" tint="-4.9989318521683403E-2"/>
                </patternFill>
              </fill>
              <border>
                <right style="thin">
                  <color theme="0" tint="-4.9989318521683403E-2"/>
                </right>
                <top style="thin">
                  <color theme="0" tint="-4.9989318521683403E-2"/>
                </top>
                <bottom style="thin">
                  <color theme="0" tint="-4.9989318521683403E-2"/>
                </bottom>
                <vertical/>
                <horizontal/>
              </border>
            </x14:dxf>
          </x14:cfRule>
          <xm:sqref>G53</xm:sqref>
        </x14:conditionalFormatting>
        <x14:conditionalFormatting xmlns:xm="http://schemas.microsoft.com/office/excel/2006/main">
          <x14:cfRule type="expression" priority="70" id="{5904EC01-CD0F-413F-9571-0A691EA8DF4F}">
            <xm:f>IF('Project Info'!C11 = "Yes", TRUE, FALSE)</xm:f>
            <x14:dxf>
              <font>
                <color theme="0" tint="-4.9989318521683403E-2"/>
              </font>
              <fill>
                <patternFill>
                  <bgColor theme="0" tint="-4.9989318521683403E-2"/>
                </patternFill>
              </fill>
              <border>
                <right style="thin">
                  <color theme="0" tint="-4.9989318521683403E-2"/>
                </right>
                <top style="thin">
                  <color theme="0" tint="-4.9989318521683403E-2"/>
                </top>
                <bottom style="thin">
                  <color theme="0" tint="-4.9989318521683403E-2"/>
                </bottom>
                <vertical/>
                <horizontal/>
              </border>
            </x14:dxf>
          </x14:cfRule>
          <xm:sqref>G54</xm:sqref>
        </x14:conditionalFormatting>
        <x14:conditionalFormatting xmlns:xm="http://schemas.microsoft.com/office/excel/2006/main">
          <x14:cfRule type="expression" priority="69" id="{B64CDF01-E0E2-412D-B5C0-456479E37676}">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H48</xm:sqref>
        </x14:conditionalFormatting>
        <x14:conditionalFormatting xmlns:xm="http://schemas.microsoft.com/office/excel/2006/main">
          <x14:cfRule type="expression" priority="68" id="{5EFBEF0B-17D8-4B42-83FA-3DD4D5CFAD3B}">
            <xm:f>IF('Project Info'!C11 = "Yes", TRUE, FALSE)</xm:f>
            <x14: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H49</xm:sqref>
        </x14:conditionalFormatting>
        <x14:conditionalFormatting xmlns:xm="http://schemas.microsoft.com/office/excel/2006/main">
          <x14:cfRule type="expression" priority="67" id="{43178C76-6412-42E5-9503-48FFACB6514A}">
            <xm:f>IF('Project Info'!C11 = "Yes", TRUE, FALSE)</xm:f>
            <x14: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H50</xm:sqref>
        </x14:conditionalFormatting>
        <x14:conditionalFormatting xmlns:xm="http://schemas.microsoft.com/office/excel/2006/main">
          <x14:cfRule type="expression" priority="66" id="{1D022C66-852D-40D1-91E1-2C0CDB0601DF}">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H51</xm:sqref>
        </x14:conditionalFormatting>
        <x14:conditionalFormatting xmlns:xm="http://schemas.microsoft.com/office/excel/2006/main">
          <x14:cfRule type="expression" priority="65" id="{60378F09-04CC-4BAE-B011-4FD162FCE146}">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H52</xm:sqref>
        </x14:conditionalFormatting>
        <x14:conditionalFormatting xmlns:xm="http://schemas.microsoft.com/office/excel/2006/main">
          <x14:cfRule type="expression" priority="64" id="{5F52C50C-FFDD-4CD8-B601-06475FB312EA}">
            <xm:f>IF('Project Info'!C11 = "Yes", TRUE, FALSE)</xm:f>
            <x14: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H53</xm:sqref>
        </x14:conditionalFormatting>
        <x14:conditionalFormatting xmlns:xm="http://schemas.microsoft.com/office/excel/2006/main">
          <x14:cfRule type="expression" priority="63" id="{33F05EB9-EE2E-4025-A4E4-588A076F56CF}">
            <xm:f>IF('Project Info'!C11 = "Yes", TRUE, FALSE)</xm:f>
            <x14: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H54</xm:sqref>
        </x14:conditionalFormatting>
        <x14:conditionalFormatting xmlns:xm="http://schemas.microsoft.com/office/excel/2006/main">
          <x14:cfRule type="expression" priority="62" id="{5C43FAD8-BDAE-4291-8E39-04A481CA8397}">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I48</xm:sqref>
        </x14:conditionalFormatting>
        <x14:conditionalFormatting xmlns:xm="http://schemas.microsoft.com/office/excel/2006/main">
          <x14:cfRule type="expression" priority="61" id="{B6AC8201-B659-4E10-B317-7B01813F54AF}">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I49</xm:sqref>
        </x14:conditionalFormatting>
        <x14:conditionalFormatting xmlns:xm="http://schemas.microsoft.com/office/excel/2006/main">
          <x14:cfRule type="expression" priority="60" id="{F5EAA186-77C2-4F20-A14A-D4E13116FFC0}">
            <xm:f>IF('Project Info'!C11 = "Yes", TRUE, FALSE)</xm:f>
            <x14: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I50</xm:sqref>
        </x14:conditionalFormatting>
        <x14:conditionalFormatting xmlns:xm="http://schemas.microsoft.com/office/excel/2006/main">
          <x14:cfRule type="expression" priority="59" id="{E2426D24-F533-451C-AC8A-FD5542280C27}">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I51</xm:sqref>
        </x14:conditionalFormatting>
        <x14:conditionalFormatting xmlns:xm="http://schemas.microsoft.com/office/excel/2006/main">
          <x14:cfRule type="expression" priority="58" id="{7083261A-6B18-4A75-B5FB-A66D8A1A6AF1}">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I52</xm:sqref>
        </x14:conditionalFormatting>
        <x14:conditionalFormatting xmlns:xm="http://schemas.microsoft.com/office/excel/2006/main">
          <x14:cfRule type="expression" priority="57" id="{116E0ABD-475E-4C32-B7CD-6058906A14F0}">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I53</xm:sqref>
        </x14:conditionalFormatting>
        <x14:conditionalFormatting xmlns:xm="http://schemas.microsoft.com/office/excel/2006/main">
          <x14:cfRule type="expression" priority="56" id="{D841CB3D-ED61-4312-80A4-6D5EF86747B6}">
            <xm:f>IF('Project Info'!C11 = "Yes", TRUE, FALSE)</xm:f>
            <x14: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I54</xm:sqref>
        </x14:conditionalFormatting>
        <x14:conditionalFormatting xmlns:xm="http://schemas.microsoft.com/office/excel/2006/main">
          <x14:cfRule type="expression" priority="55" id="{094E0DE8-386D-49EE-BCE3-42DD8A6507E8}">
            <xm:f>IF('Project Info'!C11 = "Yes", TRUE, FALSE)</xm:f>
            <x14: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J48</xm:sqref>
        </x14:conditionalFormatting>
        <x14:conditionalFormatting xmlns:xm="http://schemas.microsoft.com/office/excel/2006/main">
          <x14:cfRule type="expression" priority="54" id="{A251A336-811D-4C69-9CB6-1F1F1DBCBFEC}">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J49</xm:sqref>
        </x14:conditionalFormatting>
        <x14:conditionalFormatting xmlns:xm="http://schemas.microsoft.com/office/excel/2006/main">
          <x14:cfRule type="expression" priority="53" id="{0E4E7989-6964-4891-BBFE-AE73B1B88F3C}">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J50</xm:sqref>
        </x14:conditionalFormatting>
        <x14:conditionalFormatting xmlns:xm="http://schemas.microsoft.com/office/excel/2006/main">
          <x14:cfRule type="expression" priority="52" id="{FC8D21C0-9155-46CD-959C-C7AFC5CF6280}">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J51</xm:sqref>
        </x14:conditionalFormatting>
        <x14:conditionalFormatting xmlns:xm="http://schemas.microsoft.com/office/excel/2006/main">
          <x14:cfRule type="expression" priority="51" id="{E700CA07-4DD3-49FB-85C4-0582C266FF67}">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J52</xm:sqref>
        </x14:conditionalFormatting>
        <x14:conditionalFormatting xmlns:xm="http://schemas.microsoft.com/office/excel/2006/main">
          <x14:cfRule type="expression" priority="50" id="{D3D45BC3-49DC-4D39-83FA-DC0C22EF4083}">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J53</xm:sqref>
        </x14:conditionalFormatting>
        <x14:conditionalFormatting xmlns:xm="http://schemas.microsoft.com/office/excel/2006/main">
          <x14:cfRule type="expression" priority="49" id="{3FC1825A-6B4D-4F86-BE5B-12CB9354CC79}">
            <xm:f>IF('Project Info'!C11 = "Yes", TRUE, FALSE)</xm:f>
            <x14: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J54</xm:sqref>
        </x14:conditionalFormatting>
        <x14:conditionalFormatting xmlns:xm="http://schemas.microsoft.com/office/excel/2006/main">
          <x14:cfRule type="expression" priority="48" id="{BF59099C-6799-43D0-A45A-332DE5ADC1FC}">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K47:L47</xm:sqref>
        </x14:conditionalFormatting>
        <x14:conditionalFormatting xmlns:xm="http://schemas.microsoft.com/office/excel/2006/main">
          <x14:cfRule type="expression" priority="47" id="{9F9EBC91-88E4-41D6-8BA6-4B9678E3E926}">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K48</xm:sqref>
        </x14:conditionalFormatting>
        <x14:conditionalFormatting xmlns:xm="http://schemas.microsoft.com/office/excel/2006/main">
          <x14:cfRule type="expression" priority="46" id="{C240ABA4-FB55-4182-BFFB-E5A969FA1586}">
            <xm:f>IF('Project Info'!C11 = "Yes", TRUE, FALSE)</xm:f>
            <x14: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K49</xm:sqref>
        </x14:conditionalFormatting>
        <x14:conditionalFormatting xmlns:xm="http://schemas.microsoft.com/office/excel/2006/main">
          <x14:cfRule type="expression" priority="45" id="{B2D63C4A-7625-4AD9-B44A-F92D7A4FA3B0}">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K50</xm:sqref>
        </x14:conditionalFormatting>
        <x14:conditionalFormatting xmlns:xm="http://schemas.microsoft.com/office/excel/2006/main">
          <x14:cfRule type="expression" priority="44" id="{717F62F6-2C80-426E-8488-08CB654AB789}">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K51</xm:sqref>
        </x14:conditionalFormatting>
        <x14:conditionalFormatting xmlns:xm="http://schemas.microsoft.com/office/excel/2006/main">
          <x14:cfRule type="expression" priority="43" id="{EDAB19FC-EA04-4CC2-AFCB-B78C49F4D17A}">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K52</xm:sqref>
        </x14:conditionalFormatting>
        <x14:conditionalFormatting xmlns:xm="http://schemas.microsoft.com/office/excel/2006/main">
          <x14:cfRule type="expression" priority="42" id="{7A05E7D1-7618-4514-9518-0DACEE894FA7}">
            <xm:f>IF('Project Info'!C11 = "Yes", TRUE, FALSE)</xm:f>
            <x14: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K53</xm:sqref>
        </x14:conditionalFormatting>
        <x14:conditionalFormatting xmlns:xm="http://schemas.microsoft.com/office/excel/2006/main">
          <x14:cfRule type="expression" priority="41" id="{0139F33B-12F2-406D-8C9E-28AAF20651DB}">
            <xm:f>IF('Project Info'!C11 = "Yes", TRUE, FALSE)</xm:f>
            <x14: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K54</xm:sqref>
        </x14:conditionalFormatting>
        <x14:conditionalFormatting xmlns:xm="http://schemas.microsoft.com/office/excel/2006/main">
          <x14:cfRule type="expression" priority="40" id="{96425792-478C-4737-8596-263895EE0A29}">
            <xm:f>IF('Project Info'!C11 = "Yes", TRUE, FALSE)</xm:f>
            <x14: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L48</xm:sqref>
        </x14:conditionalFormatting>
        <x14:conditionalFormatting xmlns:xm="http://schemas.microsoft.com/office/excel/2006/main">
          <x14:cfRule type="expression" priority="39" id="{68F07B4E-E903-4F9E-BEB4-9E4D23CCD1EE}">
            <xm:f>IF('Project Info'!C11 = "Yes", TRUE, FALSE)</xm:f>
            <x14: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L49</xm:sqref>
        </x14:conditionalFormatting>
        <x14:conditionalFormatting xmlns:xm="http://schemas.microsoft.com/office/excel/2006/main">
          <x14:cfRule type="expression" priority="38" id="{0067091D-1129-4142-8731-E70F81C24DAA}">
            <xm:f>IF('Project Info'!C11 = "Yes", TRUE, FALSE)</xm:f>
            <x14: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L50</xm:sqref>
        </x14:conditionalFormatting>
        <x14:conditionalFormatting xmlns:xm="http://schemas.microsoft.com/office/excel/2006/main">
          <x14:cfRule type="expression" priority="37" id="{BCB7BC51-F3A4-4A12-9231-338B60C3E2B0}">
            <xm:f>IF('Project Info'!C11 = "Yes", TRUE, FALSE)</xm:f>
            <x14: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L51</xm:sqref>
        </x14:conditionalFormatting>
        <x14:conditionalFormatting xmlns:xm="http://schemas.microsoft.com/office/excel/2006/main">
          <x14:cfRule type="expression" priority="36" id="{CB661AEC-0CFA-4220-AF1E-FA4EDD7094F4}">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L52</xm:sqref>
        </x14:conditionalFormatting>
        <x14:conditionalFormatting xmlns:xm="http://schemas.microsoft.com/office/excel/2006/main">
          <x14:cfRule type="expression" priority="35" id="{4D47D6F0-DAB7-42F1-8260-3B96D0D1BCEE}">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L53</xm:sqref>
        </x14:conditionalFormatting>
        <x14:conditionalFormatting xmlns:xm="http://schemas.microsoft.com/office/excel/2006/main">
          <x14:cfRule type="expression" priority="34" id="{D648C0CB-50E4-429B-8276-B21848C99693}">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L54</xm:sqref>
        </x14:conditionalFormatting>
        <x14:conditionalFormatting xmlns:xm="http://schemas.microsoft.com/office/excel/2006/main">
          <x14:cfRule type="expression" priority="33" id="{61FDEA7C-8425-4564-9860-F01383822DF2}">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M48</xm:sqref>
        </x14:conditionalFormatting>
        <x14:conditionalFormatting xmlns:xm="http://schemas.microsoft.com/office/excel/2006/main">
          <x14:cfRule type="expression" priority="32" id="{437D59D5-156E-49C7-BC54-3DAF181DBF69}">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M49</xm:sqref>
        </x14:conditionalFormatting>
        <x14:conditionalFormatting xmlns:xm="http://schemas.microsoft.com/office/excel/2006/main">
          <x14:cfRule type="expression" priority="31" id="{5465F8F5-C8A5-4163-BCC1-F4584536EA3D}">
            <xm:f>IF('Project Info'!C11 = "Yes", TRUE, FALSE)</xm:f>
            <x14: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M50</xm:sqref>
        </x14:conditionalFormatting>
        <x14:conditionalFormatting xmlns:xm="http://schemas.microsoft.com/office/excel/2006/main">
          <x14:cfRule type="expression" priority="30" id="{8408A1B6-A4C6-41D7-8298-D21BBC21EB23}">
            <xm:f>IF('Project Info'!C11 = "Yes", TRUE, FALSE)</xm:f>
            <x14: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M51</xm:sqref>
        </x14:conditionalFormatting>
        <x14:conditionalFormatting xmlns:xm="http://schemas.microsoft.com/office/excel/2006/main">
          <x14:cfRule type="expression" priority="29" id="{D23E2FA9-A761-4F0C-BFBF-58318EBEB681}">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M52</xm:sqref>
        </x14:conditionalFormatting>
        <x14:conditionalFormatting xmlns:xm="http://schemas.microsoft.com/office/excel/2006/main">
          <x14:cfRule type="expression" priority="28" id="{9376C96A-5627-4889-9726-FD9EE048F893}">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M53</xm:sqref>
        </x14:conditionalFormatting>
        <x14:conditionalFormatting xmlns:xm="http://schemas.microsoft.com/office/excel/2006/main">
          <x14:cfRule type="expression" priority="27" id="{22548D68-AC7D-405C-B372-CC1053DFA43B}">
            <xm:f>IF('Project Info'!C11 = "Yes", TRUE, FALSE)</xm:f>
            <x14: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M54</xm:sqref>
        </x14:conditionalFormatting>
        <x14:conditionalFormatting xmlns:xm="http://schemas.microsoft.com/office/excel/2006/main">
          <x14:cfRule type="expression" priority="15" id="{6F6F7AFF-F462-45F4-8E2D-BBBBC0F34290}">
            <xm:f>ISBLANK('Project Info'!$C$10)</xm:f>
            <x14:dxf>
              <font>
                <color theme="0" tint="-4.9989318521683403E-2"/>
              </font>
              <fill>
                <patternFill>
                  <bgColor theme="0" tint="-4.9989318521683403E-2"/>
                </patternFill>
              </fill>
              <border>
                <left/>
                <right/>
                <top/>
                <bottom/>
                <vertical/>
                <horizontal/>
              </border>
            </x14:dxf>
          </x14:cfRule>
          <xm:sqref>R54:U55</xm:sqref>
        </x14:conditionalFormatting>
        <x14:conditionalFormatting xmlns:xm="http://schemas.microsoft.com/office/excel/2006/main">
          <x14:cfRule type="expression" priority="14" id="{2C4F8802-FA37-49EB-B00D-AFADCA114177}">
            <xm:f>IF(AND('Project Info'!C10 &lt;&gt; "", N9 = ""), TRUE, FALSE)</xm:f>
            <x14:dxf>
              <fill>
                <patternFill>
                  <bgColor rgb="FFFF0000"/>
                </patternFill>
              </fill>
            </x14:dxf>
          </x14:cfRule>
          <xm:sqref>N9</xm:sqref>
        </x14:conditionalFormatting>
        <x14:conditionalFormatting xmlns:xm="http://schemas.microsoft.com/office/excel/2006/main">
          <x14:cfRule type="expression" priority="118" id="{2D1B5790-7DEF-4076-8187-E9BA33588B3E}">
            <xm:f>AND(L12&gt;0,COUNTIF('Custom Data'!$R$16:$R$39,M12)=0)</xm:f>
            <x14:dxf>
              <fill>
                <patternFill>
                  <bgColor rgb="FFFF0000"/>
                </patternFill>
              </fill>
            </x14:dxf>
          </x14:cfRule>
          <xm:sqref>M12:M43</xm:sqref>
        </x14:conditionalFormatting>
        <x14:conditionalFormatting xmlns:xm="http://schemas.microsoft.com/office/excel/2006/main">
          <x14:cfRule type="expression" priority="11" id="{F749363D-5286-49DD-976D-C3801A2461B3}">
            <xm:f>$K$8 &lt;&gt; 'Default Values'!$AA$6</xm:f>
            <x14:dxf>
              <fill>
                <patternFill>
                  <bgColor theme="5" tint="0.39994506668294322"/>
                </patternFill>
              </fill>
            </x14:dxf>
          </x14:cfRule>
          <xm:sqref>K8:K9</xm:sqref>
        </x14:conditionalFormatting>
        <x14:conditionalFormatting xmlns:xm="http://schemas.microsoft.com/office/excel/2006/main">
          <x14:cfRule type="expression" priority="7" id="{1E54F442-8FD9-4DF6-BDAC-B47380A9DC3C}">
            <xm:f>$G$8 &lt;&gt; 'Default Values'!$C$7</xm:f>
            <x14:dxf>
              <fill>
                <patternFill>
                  <bgColor theme="5" tint="0.39994506668294322"/>
                </patternFill>
              </fill>
            </x14:dxf>
          </x14:cfRule>
          <xm:sqref>G8:G9</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7D93C9E7-1EB5-44EC-A458-C959831B4470}">
          <x14:formula1>
            <xm:f>'Default Values'!$F$6:$F$8</xm:f>
          </x14:formula1>
          <xm:sqref>L8</xm:sqref>
        </x14:dataValidation>
        <x14:dataValidation type="list" allowBlank="1" showInputMessage="1" showErrorMessage="1" xr:uid="{07054493-3329-4756-99AE-70F95C7DDA00}">
          <x14:formula1>
            <xm:f>'Default Values'!$AG$6:$AG$8</xm:f>
          </x14:formula1>
          <xm:sqref>H12:H43</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C9B53B-4840-47ED-B38B-035FAA1985D7}">
  <sheetPr codeName="Sheet45" filterMode="1">
    <tabColor theme="5"/>
    <pageSetUpPr fitToPage="1"/>
  </sheetPr>
  <dimension ref="A1:HI364"/>
  <sheetViews>
    <sheetView showGridLines="0" zoomScale="70" zoomScaleNormal="70" zoomScaleSheetLayoutView="55" zoomScalePageLayoutView="55" workbookViewId="0">
      <selection activeCell="K42" sqref="K42"/>
    </sheetView>
  </sheetViews>
  <sheetFormatPr defaultColWidth="9" defaultRowHeight="14.25"/>
  <cols>
    <col min="1" max="1" width="2.625" style="101" customWidth="1"/>
    <col min="2" max="2" width="20.75" style="93" customWidth="1"/>
    <col min="3" max="3" width="31.5" style="93" customWidth="1"/>
    <col min="4" max="4" width="39.25" style="93" customWidth="1"/>
    <col min="5" max="5" width="32.125" style="93" customWidth="1"/>
    <col min="6" max="6" width="26.125" style="93" customWidth="1"/>
    <col min="7" max="7" width="21.125" style="93" customWidth="1"/>
    <col min="8" max="8" width="19" style="93" customWidth="1"/>
    <col min="9" max="9" width="17.25" style="93" customWidth="1"/>
    <col min="10" max="10" width="16.875" style="93" customWidth="1"/>
    <col min="11" max="11" width="20.25" style="93" customWidth="1"/>
    <col min="12" max="12" width="17.5" style="93" customWidth="1"/>
    <col min="13" max="13" width="27.125" style="1" customWidth="1"/>
    <col min="14" max="14" width="23.5" style="1" customWidth="1"/>
    <col min="15" max="15" width="12" style="1" customWidth="1"/>
    <col min="16" max="16" width="7.75" style="1" customWidth="1"/>
    <col min="17" max="17" width="8.125" style="1" customWidth="1"/>
    <col min="18" max="22" width="7.75" style="1" customWidth="1"/>
    <col min="23" max="23" width="16.5" style="1" customWidth="1"/>
    <col min="24" max="24" width="19.75" style="186" customWidth="1"/>
    <col min="25" max="25" width="9" style="206" customWidth="1"/>
    <col min="26" max="26" width="22.25" style="205" customWidth="1"/>
    <col min="27" max="27" width="12.875" style="206" customWidth="1"/>
    <col min="28" max="28" width="8.625" style="206" customWidth="1"/>
    <col min="29" max="31" width="9" style="206" customWidth="1"/>
    <col min="32" max="32" width="47.25" style="206" customWidth="1"/>
    <col min="33" max="33" width="9" style="206" customWidth="1"/>
    <col min="34" max="34" width="9.75" style="206" customWidth="1"/>
    <col min="35" max="35" width="9" style="206" customWidth="1"/>
    <col min="36" max="36" width="11.75" style="206" customWidth="1"/>
    <col min="37" max="38" width="9" style="380" customWidth="1"/>
    <col min="39" max="39" width="17.75" style="380" customWidth="1"/>
    <col min="40" max="40" width="9.125" style="380" customWidth="1"/>
    <col min="41" max="41" width="9" style="380" customWidth="1"/>
    <col min="42" max="42" width="17.875" style="380" customWidth="1"/>
    <col min="43" max="43" width="9.75" style="380" customWidth="1"/>
    <col min="44" max="45" width="9.75" style="206" customWidth="1"/>
    <col min="46" max="46" width="9.25" style="206" customWidth="1"/>
    <col min="47" max="47" width="22.25" style="206" customWidth="1"/>
    <col min="48" max="48" width="20.875" style="206" bestFit="1" customWidth="1"/>
    <col min="49" max="50" width="11.75" style="206" customWidth="1"/>
    <col min="51" max="51" width="24.875" style="206" bestFit="1" customWidth="1"/>
    <col min="52" max="52" width="20.5" style="206" bestFit="1" customWidth="1"/>
    <col min="53" max="53" width="14" style="206" customWidth="1"/>
    <col min="54" max="54" width="9" style="206" customWidth="1"/>
    <col min="55" max="55" width="31.125" style="206" customWidth="1"/>
    <col min="56" max="56" width="20" style="206" customWidth="1"/>
    <col min="57" max="57" width="15.5" style="206" customWidth="1"/>
    <col min="58" max="61" width="9" style="206" customWidth="1"/>
    <col min="62" max="62" width="15.625" style="209" customWidth="1"/>
    <col min="63" max="63" width="56.5" style="377" customWidth="1"/>
    <col min="64" max="64" width="19.25" style="377" customWidth="1"/>
    <col min="65" max="65" width="20.5" style="378" customWidth="1"/>
    <col min="66" max="66" width="16.75" style="378" customWidth="1"/>
    <col min="67" max="67" width="20" style="378" customWidth="1"/>
    <col min="68" max="68" width="13.75" style="378" customWidth="1"/>
    <col min="69" max="72" width="12.625" style="380" customWidth="1"/>
    <col min="73" max="73" width="13.75" style="380" customWidth="1"/>
    <col min="74" max="74" width="15.125" style="380" customWidth="1"/>
    <col min="75" max="75" width="15.5" style="380" customWidth="1"/>
    <col min="76" max="76" width="9" style="380" customWidth="1"/>
    <col min="77" max="77" width="12.75" style="380" customWidth="1"/>
    <col min="78" max="78" width="36.5" style="380" customWidth="1"/>
    <col min="79" max="79" width="26.25" style="376" customWidth="1"/>
    <col min="80" max="80" width="51.25" style="380" customWidth="1"/>
    <col min="81" max="81" width="9" style="380"/>
    <col min="82" max="82" width="23.75" style="380" bestFit="1" customWidth="1"/>
    <col min="83" max="85" width="9" style="97"/>
    <col min="86" max="86" width="83.625" style="380" customWidth="1"/>
    <col min="87" max="87" width="9" style="380"/>
    <col min="88" max="88" width="15.25" style="103" customWidth="1"/>
    <col min="89" max="155" width="9" style="380"/>
    <col min="156" max="216" width="9" style="97"/>
    <col min="217" max="16384" width="9" style="98"/>
  </cols>
  <sheetData>
    <row r="1" spans="1:217" ht="10.9" customHeight="1" thickBot="1">
      <c r="A1" s="307"/>
      <c r="B1" s="308"/>
      <c r="C1" s="308"/>
      <c r="D1" s="308"/>
      <c r="E1" s="308"/>
      <c r="F1" s="308"/>
      <c r="G1" s="308"/>
      <c r="H1" s="308"/>
      <c r="I1" s="308"/>
      <c r="J1" s="308"/>
      <c r="K1" s="308"/>
      <c r="L1" s="308"/>
      <c r="M1" s="309"/>
      <c r="N1" s="309"/>
      <c r="O1" s="309"/>
      <c r="P1" s="309"/>
      <c r="Q1" s="309"/>
      <c r="R1" s="309"/>
      <c r="S1" s="309"/>
      <c r="T1" s="309"/>
      <c r="U1" s="309"/>
      <c r="V1" s="309"/>
      <c r="W1" s="309"/>
      <c r="X1" s="224"/>
      <c r="Y1" s="185"/>
      <c r="Z1" s="185"/>
      <c r="AA1" s="185"/>
      <c r="AB1" s="185"/>
      <c r="AC1" s="185"/>
      <c r="AD1" s="185"/>
      <c r="AE1" s="185"/>
      <c r="AF1" s="185"/>
      <c r="AG1" s="185"/>
      <c r="AH1" s="185"/>
      <c r="AI1" s="185"/>
      <c r="AJ1" s="185"/>
      <c r="AK1" s="185"/>
      <c r="AL1" s="185"/>
      <c r="AM1" s="185"/>
      <c r="AN1" s="185"/>
      <c r="AO1" s="185"/>
      <c r="AP1" s="185"/>
      <c r="AQ1" s="185"/>
      <c r="AR1" s="185"/>
      <c r="AS1" s="185"/>
      <c r="AT1" s="185"/>
      <c r="AU1" s="185"/>
      <c r="AV1" s="185"/>
      <c r="AW1" s="185"/>
      <c r="AX1" s="185"/>
      <c r="AY1" s="185"/>
      <c r="AZ1" s="185"/>
      <c r="BA1" s="185"/>
      <c r="BB1" s="185"/>
      <c r="BC1" s="185"/>
      <c r="BD1" s="185"/>
      <c r="BE1" s="185"/>
      <c r="BF1" s="185"/>
      <c r="BG1" s="185"/>
      <c r="BH1" s="185"/>
      <c r="BI1" s="185"/>
      <c r="BJ1" s="743"/>
      <c r="BK1" s="743"/>
      <c r="BL1" s="743"/>
      <c r="BM1" s="744"/>
      <c r="BN1" s="744"/>
      <c r="BO1" s="744"/>
      <c r="BP1" s="744"/>
      <c r="BQ1" s="185"/>
      <c r="BR1" s="185"/>
      <c r="BS1" s="185"/>
      <c r="BT1" s="185"/>
      <c r="BU1" s="185"/>
      <c r="BV1" s="185"/>
      <c r="BW1" s="185"/>
      <c r="BX1" s="185"/>
      <c r="BY1" s="185"/>
      <c r="BZ1" s="185"/>
      <c r="CA1" s="743"/>
      <c r="CB1" s="185"/>
      <c r="CC1" s="745"/>
      <c r="CD1" s="745"/>
      <c r="CE1" s="745"/>
      <c r="CF1" s="745"/>
      <c r="CG1" s="745"/>
      <c r="CH1" s="745"/>
      <c r="CI1" s="745"/>
      <c r="CJ1" s="185"/>
      <c r="CK1" s="745"/>
      <c r="CL1" s="745"/>
      <c r="CM1" s="745"/>
      <c r="CN1" s="745"/>
      <c r="CO1" s="745"/>
      <c r="CP1" s="745"/>
      <c r="CQ1" s="745"/>
      <c r="CR1" s="745"/>
      <c r="CS1" s="745"/>
      <c r="CT1" s="745"/>
      <c r="CU1" s="745"/>
      <c r="CV1" s="745"/>
      <c r="CW1" s="745"/>
      <c r="CX1" s="745"/>
      <c r="CY1" s="745"/>
      <c r="CZ1" s="745"/>
      <c r="DA1" s="745"/>
      <c r="DB1" s="745"/>
      <c r="DC1" s="745"/>
      <c r="DD1" s="745"/>
      <c r="DE1" s="745"/>
      <c r="DF1" s="745"/>
      <c r="DG1" s="745"/>
      <c r="DH1" s="745"/>
      <c r="DI1" s="745"/>
      <c r="DJ1" s="745"/>
      <c r="DK1" s="745"/>
      <c r="DL1" s="745"/>
      <c r="DM1" s="745"/>
      <c r="DN1" s="745"/>
      <c r="DO1" s="745"/>
      <c r="DP1" s="745"/>
      <c r="DQ1" s="745"/>
      <c r="DR1" s="745"/>
      <c r="DS1" s="745"/>
      <c r="DT1" s="745"/>
      <c r="DU1" s="745"/>
      <c r="DV1" s="745"/>
      <c r="DW1" s="745"/>
      <c r="DX1" s="745"/>
      <c r="DY1" s="745"/>
      <c r="DZ1" s="745"/>
      <c r="EA1" s="745"/>
      <c r="EB1" s="745"/>
      <c r="EC1" s="745"/>
      <c r="ED1" s="745"/>
      <c r="EE1" s="745"/>
      <c r="EF1" s="745"/>
      <c r="EG1" s="745"/>
      <c r="EH1" s="745"/>
      <c r="EI1" s="745"/>
      <c r="EJ1" s="745"/>
      <c r="EK1" s="745"/>
      <c r="EL1" s="745"/>
      <c r="EM1" s="745"/>
      <c r="EN1" s="745"/>
      <c r="EO1" s="745"/>
      <c r="EP1" s="745"/>
      <c r="EQ1" s="745"/>
      <c r="ER1" s="745"/>
      <c r="ES1" s="745"/>
      <c r="ET1" s="745"/>
      <c r="EU1" s="745"/>
      <c r="EV1" s="745"/>
      <c r="EW1" s="745"/>
      <c r="EX1" s="745"/>
      <c r="EY1" s="745"/>
      <c r="EZ1" s="745"/>
      <c r="FA1" s="745"/>
      <c r="FB1" s="745"/>
      <c r="FC1" s="745"/>
      <c r="FD1" s="745"/>
      <c r="FE1" s="745"/>
      <c r="FF1" s="745"/>
      <c r="FG1" s="745"/>
      <c r="FH1" s="745"/>
      <c r="FI1" s="745"/>
      <c r="FJ1" s="745"/>
      <c r="FK1" s="745"/>
      <c r="FL1" s="745"/>
      <c r="FM1" s="745"/>
      <c r="FN1" s="745"/>
      <c r="FO1" s="745"/>
      <c r="FP1" s="745"/>
      <c r="FQ1" s="745"/>
      <c r="FR1" s="745"/>
      <c r="FS1" s="745"/>
      <c r="FT1" s="745"/>
      <c r="FU1" s="745"/>
      <c r="FV1" s="745"/>
      <c r="FW1" s="745"/>
      <c r="FX1" s="745"/>
      <c r="FY1" s="745"/>
      <c r="FZ1" s="745"/>
      <c r="GA1" s="745"/>
      <c r="GB1" s="745"/>
      <c r="GC1" s="745"/>
      <c r="GD1" s="745"/>
      <c r="GE1" s="745"/>
      <c r="GF1" s="745"/>
      <c r="GG1" s="745"/>
      <c r="GH1" s="745"/>
      <c r="GI1" s="745"/>
      <c r="GJ1" s="745"/>
      <c r="GK1" s="745"/>
      <c r="GL1" s="745"/>
      <c r="GM1" s="745"/>
      <c r="GN1" s="745"/>
      <c r="GO1" s="745"/>
      <c r="GP1" s="745"/>
      <c r="GQ1" s="745"/>
      <c r="GR1" s="745"/>
      <c r="GS1" s="745"/>
      <c r="GT1" s="745"/>
      <c r="GU1" s="745"/>
      <c r="GV1" s="745"/>
      <c r="GW1" s="745"/>
      <c r="GX1" s="745"/>
      <c r="GY1" s="745"/>
      <c r="GZ1" s="745"/>
      <c r="HA1" s="745"/>
      <c r="HB1" s="745"/>
      <c r="HC1" s="745"/>
      <c r="HD1" s="745"/>
      <c r="HE1" s="745"/>
      <c r="HF1" s="745"/>
      <c r="HG1" s="745"/>
      <c r="HH1" s="745"/>
      <c r="HI1" s="745"/>
    </row>
    <row r="2" spans="1:217" s="99" customFormat="1">
      <c r="A2" s="307"/>
      <c r="B2" s="93"/>
      <c r="C2" s="93"/>
      <c r="D2" s="93"/>
      <c r="E2" s="93"/>
      <c r="F2" s="93"/>
      <c r="G2" s="93"/>
      <c r="H2" s="93"/>
      <c r="I2" s="93"/>
      <c r="J2" s="93"/>
      <c r="K2" s="93"/>
      <c r="L2" s="104"/>
      <c r="M2" s="102"/>
      <c r="N2" s="102"/>
      <c r="O2" s="102"/>
      <c r="P2" s="102"/>
      <c r="Q2" s="102"/>
      <c r="R2" s="102"/>
      <c r="S2" s="102"/>
      <c r="T2" s="102"/>
      <c r="U2" s="102"/>
      <c r="V2" s="102"/>
      <c r="W2" s="102"/>
      <c r="X2" s="635"/>
      <c r="Y2" s="185"/>
      <c r="Z2" s="185"/>
      <c r="AA2" s="185"/>
      <c r="AB2" s="185"/>
      <c r="AC2" s="185"/>
      <c r="AD2" s="185"/>
      <c r="AE2" s="185"/>
      <c r="AF2" s="185"/>
      <c r="AG2" s="185"/>
      <c r="AH2" s="185"/>
      <c r="AI2" s="185"/>
      <c r="AJ2" s="185"/>
      <c r="AK2" s="185"/>
      <c r="AL2" s="185"/>
      <c r="AM2" s="185"/>
      <c r="AN2" s="185"/>
      <c r="AO2" s="185"/>
      <c r="AP2" s="185"/>
      <c r="AQ2" s="185"/>
      <c r="AR2" s="185"/>
      <c r="AS2" s="185"/>
      <c r="AT2" s="185"/>
      <c r="AU2" s="185"/>
      <c r="AV2" s="185"/>
      <c r="AW2" s="185"/>
      <c r="AX2" s="185"/>
      <c r="AY2" s="185"/>
      <c r="AZ2" s="185"/>
      <c r="BA2" s="185"/>
      <c r="BB2" s="185"/>
      <c r="BC2" s="185"/>
      <c r="BD2" s="185"/>
      <c r="BE2" s="185"/>
      <c r="BF2" s="185"/>
      <c r="BG2" s="185"/>
      <c r="BH2" s="185"/>
      <c r="BI2" s="185"/>
      <c r="BJ2" s="743"/>
      <c r="BK2" s="743"/>
      <c r="BL2" s="743"/>
      <c r="BM2" s="744"/>
      <c r="BN2" s="744"/>
      <c r="BO2" s="744"/>
      <c r="BP2" s="744"/>
      <c r="BQ2" s="185"/>
      <c r="BR2" s="185"/>
      <c r="BS2" s="185"/>
      <c r="BT2" s="185"/>
      <c r="BU2" s="185"/>
      <c r="BV2" s="185"/>
      <c r="BW2" s="185"/>
      <c r="BX2" s="185"/>
      <c r="BY2" s="185"/>
      <c r="BZ2" s="185"/>
      <c r="CA2" s="743"/>
      <c r="CB2" s="185"/>
      <c r="CC2" s="185"/>
      <c r="CD2" s="185"/>
      <c r="CE2" s="185"/>
      <c r="CF2" s="185"/>
      <c r="CG2" s="185"/>
      <c r="CH2" s="185"/>
      <c r="CI2" s="185"/>
      <c r="CJ2" s="185"/>
      <c r="CK2" s="185"/>
      <c r="CL2" s="185"/>
      <c r="CM2" s="185"/>
      <c r="CN2" s="185"/>
      <c r="CO2" s="185"/>
      <c r="CP2" s="185"/>
      <c r="CQ2" s="185"/>
      <c r="CR2" s="185"/>
      <c r="CS2" s="185"/>
      <c r="CT2" s="185"/>
      <c r="CU2" s="185"/>
      <c r="CV2" s="185"/>
      <c r="CW2" s="185"/>
      <c r="CX2" s="185"/>
      <c r="CY2" s="185"/>
      <c r="CZ2" s="185"/>
      <c r="DA2" s="185"/>
      <c r="DB2" s="185"/>
      <c r="DC2" s="185"/>
      <c r="DD2" s="185"/>
      <c r="DE2" s="185"/>
      <c r="DF2" s="185"/>
      <c r="DG2" s="185"/>
      <c r="DH2" s="185"/>
      <c r="DI2" s="185"/>
      <c r="DJ2" s="185"/>
      <c r="DK2" s="185"/>
      <c r="DL2" s="185"/>
      <c r="DM2" s="185"/>
      <c r="DN2" s="185"/>
      <c r="DO2" s="185"/>
      <c r="DP2" s="185"/>
      <c r="DQ2" s="185"/>
      <c r="DR2" s="185"/>
      <c r="DS2" s="185"/>
      <c r="DT2" s="185"/>
      <c r="DU2" s="185"/>
      <c r="DV2" s="185"/>
      <c r="DW2" s="185"/>
      <c r="DX2" s="185"/>
      <c r="DY2" s="185"/>
      <c r="DZ2" s="185"/>
      <c r="EA2" s="185"/>
      <c r="EB2" s="185"/>
      <c r="EC2" s="185"/>
      <c r="ED2" s="185"/>
      <c r="EE2" s="185"/>
      <c r="EF2" s="185"/>
      <c r="EG2" s="185"/>
      <c r="EH2" s="185"/>
      <c r="EI2" s="185"/>
      <c r="EJ2" s="185"/>
      <c r="EK2" s="185"/>
      <c r="EL2" s="185"/>
      <c r="EM2" s="185"/>
      <c r="EN2" s="185"/>
      <c r="EO2" s="185"/>
      <c r="EP2" s="185"/>
      <c r="EQ2" s="185"/>
      <c r="ER2" s="185"/>
      <c r="ES2" s="185"/>
      <c r="ET2" s="185"/>
      <c r="EU2" s="185"/>
      <c r="EV2" s="185"/>
      <c r="EW2" s="185"/>
      <c r="EX2" s="185"/>
      <c r="EY2" s="185"/>
      <c r="EZ2" s="185"/>
      <c r="FA2" s="185"/>
      <c r="FB2" s="185"/>
      <c r="FC2" s="185"/>
      <c r="FD2" s="185"/>
      <c r="FE2" s="185"/>
      <c r="FF2" s="185"/>
      <c r="FG2" s="185"/>
      <c r="FH2" s="185"/>
      <c r="FI2" s="185"/>
      <c r="FJ2" s="185"/>
      <c r="FK2" s="185"/>
      <c r="FL2" s="185"/>
      <c r="FM2" s="185"/>
      <c r="FN2" s="185"/>
      <c r="FO2" s="185"/>
      <c r="FP2" s="185"/>
      <c r="FQ2" s="185"/>
      <c r="FR2" s="185"/>
      <c r="FS2" s="185"/>
      <c r="FT2" s="185"/>
      <c r="FU2" s="185"/>
      <c r="FV2" s="185"/>
      <c r="FW2" s="185"/>
      <c r="FX2" s="185"/>
      <c r="FY2" s="185"/>
      <c r="FZ2" s="185"/>
      <c r="GA2" s="185"/>
      <c r="GB2" s="185"/>
      <c r="GC2" s="185"/>
      <c r="GD2" s="185"/>
      <c r="GE2" s="185"/>
      <c r="GF2" s="185"/>
      <c r="GG2" s="185"/>
      <c r="GH2" s="185"/>
      <c r="GI2" s="185"/>
      <c r="GJ2" s="185"/>
      <c r="GK2" s="185"/>
      <c r="GL2" s="185"/>
      <c r="GM2" s="185"/>
      <c r="GN2" s="185"/>
      <c r="GO2" s="185"/>
      <c r="GP2" s="185"/>
      <c r="GQ2" s="185"/>
      <c r="GR2" s="185"/>
      <c r="GS2" s="185"/>
      <c r="GT2" s="185"/>
      <c r="GU2" s="185"/>
      <c r="GV2" s="185"/>
      <c r="GW2" s="185"/>
      <c r="GX2" s="185"/>
      <c r="GY2" s="185"/>
      <c r="GZ2" s="185"/>
      <c r="HA2" s="185"/>
      <c r="HB2" s="185"/>
      <c r="HC2" s="185"/>
      <c r="HD2" s="185"/>
      <c r="HE2" s="185"/>
      <c r="HF2" s="185"/>
      <c r="HG2" s="185"/>
      <c r="HH2" s="185"/>
      <c r="HI2" s="185"/>
    </row>
    <row r="3" spans="1:217" ht="30">
      <c r="A3" s="307"/>
      <c r="B3" s="93" t="str">
        <f>VERSION</f>
        <v>TSCT v3.1 April 2025</v>
      </c>
      <c r="C3" s="310"/>
      <c r="D3" s="310"/>
      <c r="E3" s="311" t="s">
        <v>225</v>
      </c>
      <c r="F3" s="927" t="s">
        <v>447</v>
      </c>
      <c r="G3" s="927"/>
      <c r="H3" s="927"/>
      <c r="I3" s="927"/>
      <c r="J3" s="311"/>
      <c r="K3" s="311"/>
      <c r="L3" s="112"/>
      <c r="M3" s="106"/>
      <c r="N3" s="106"/>
      <c r="O3" s="106"/>
      <c r="P3" s="106"/>
      <c r="Q3" s="106"/>
      <c r="R3" s="106"/>
      <c r="S3" s="106"/>
      <c r="T3" s="106"/>
      <c r="U3" s="106"/>
      <c r="V3" s="106"/>
      <c r="W3" s="106"/>
      <c r="X3" s="392"/>
      <c r="Y3" s="185"/>
      <c r="Z3" s="199"/>
      <c r="AA3" s="199"/>
      <c r="AB3" s="745"/>
      <c r="AC3" s="745"/>
      <c r="AD3" s="745"/>
      <c r="AE3" s="745"/>
      <c r="AF3" s="745"/>
      <c r="AG3" s="745"/>
      <c r="AH3" s="745"/>
      <c r="AI3" s="745"/>
      <c r="AJ3" s="745"/>
      <c r="AK3" s="745"/>
      <c r="AL3" s="745"/>
      <c r="AM3" s="745"/>
      <c r="AN3" s="745"/>
      <c r="AO3" s="745"/>
      <c r="AP3" s="745"/>
      <c r="AQ3" s="745"/>
      <c r="AR3" s="745"/>
      <c r="AS3" s="745"/>
      <c r="AT3" s="745"/>
      <c r="AU3" s="745"/>
      <c r="AV3" s="745"/>
      <c r="AW3" s="745"/>
      <c r="AX3" s="745"/>
      <c r="AY3" s="745"/>
      <c r="AZ3" s="745"/>
      <c r="BA3" s="745"/>
      <c r="BB3" s="745"/>
      <c r="BC3" s="745"/>
      <c r="BD3" s="745"/>
      <c r="BE3" s="745"/>
      <c r="BF3" s="745"/>
      <c r="BG3" s="745"/>
      <c r="BH3" s="745"/>
      <c r="BI3" s="745"/>
      <c r="BJ3" s="746"/>
      <c r="BK3" s="746"/>
      <c r="BL3" s="746"/>
      <c r="BM3" s="746"/>
      <c r="BN3" s="746"/>
      <c r="BO3" s="746"/>
      <c r="BP3" s="747"/>
      <c r="BQ3" s="745"/>
      <c r="BR3" s="745"/>
      <c r="BS3" s="745"/>
      <c r="BT3" s="745"/>
      <c r="BU3" s="745"/>
      <c r="BV3" s="745"/>
      <c r="BW3" s="745"/>
      <c r="BX3" s="745"/>
      <c r="BY3" s="745"/>
      <c r="BZ3" s="745"/>
      <c r="CA3" s="209"/>
      <c r="CB3" s="745"/>
      <c r="CC3" s="745"/>
      <c r="CD3" s="745"/>
      <c r="CE3" s="745"/>
      <c r="CF3" s="745"/>
      <c r="CG3" s="745"/>
      <c r="CH3" s="745"/>
      <c r="CI3" s="185"/>
      <c r="CJ3" s="185"/>
      <c r="CK3" s="185"/>
      <c r="CL3" s="185"/>
      <c r="CM3" s="185"/>
      <c r="CN3" s="185"/>
      <c r="CO3" s="185"/>
      <c r="CP3" s="185"/>
      <c r="CQ3" s="185"/>
      <c r="CR3" s="185"/>
      <c r="CS3" s="185"/>
      <c r="CT3" s="185"/>
      <c r="CU3" s="185"/>
      <c r="CV3" s="185"/>
      <c r="CW3" s="185"/>
      <c r="CX3" s="185"/>
      <c r="CY3" s="185"/>
      <c r="CZ3" s="185"/>
      <c r="DA3" s="185"/>
      <c r="DB3" s="185"/>
      <c r="DC3" s="185"/>
      <c r="DD3" s="185"/>
      <c r="DE3" s="185"/>
      <c r="DF3" s="185"/>
      <c r="DG3" s="185"/>
      <c r="DH3" s="185"/>
      <c r="DI3" s="185"/>
      <c r="DJ3" s="185"/>
      <c r="DK3" s="185"/>
      <c r="DL3" s="185"/>
      <c r="DM3" s="185"/>
      <c r="DN3" s="185"/>
      <c r="DO3" s="185"/>
      <c r="DP3" s="185"/>
      <c r="DQ3" s="185"/>
      <c r="DR3" s="185"/>
      <c r="DS3" s="185"/>
      <c r="DT3" s="185"/>
      <c r="DU3" s="185"/>
      <c r="DV3" s="185"/>
      <c r="DW3" s="185"/>
      <c r="DX3" s="185"/>
      <c r="DY3" s="185"/>
      <c r="DZ3" s="185"/>
      <c r="EA3" s="185"/>
      <c r="EB3" s="185"/>
      <c r="EC3" s="185"/>
      <c r="ED3" s="185"/>
      <c r="EE3" s="185"/>
      <c r="EF3" s="185"/>
      <c r="EG3" s="185"/>
      <c r="EH3" s="185"/>
      <c r="EI3" s="185"/>
      <c r="EJ3" s="185"/>
      <c r="EK3" s="185"/>
      <c r="EL3" s="185"/>
      <c r="EM3" s="185"/>
      <c r="EN3" s="185"/>
      <c r="EO3" s="185"/>
      <c r="EP3" s="185"/>
      <c r="EQ3" s="185"/>
      <c r="ER3" s="185"/>
      <c r="ES3" s="185"/>
      <c r="ET3" s="185"/>
      <c r="EU3" s="185"/>
      <c r="EV3" s="185"/>
      <c r="EW3" s="185"/>
      <c r="EX3" s="185"/>
      <c r="EY3" s="185"/>
      <c r="EZ3" s="185"/>
      <c r="FA3" s="185"/>
      <c r="FB3" s="185"/>
      <c r="FC3" s="185"/>
      <c r="FD3" s="185"/>
      <c r="FE3" s="185"/>
      <c r="FF3" s="185"/>
      <c r="FG3" s="185"/>
      <c r="FH3" s="185"/>
      <c r="FI3" s="185"/>
      <c r="FJ3" s="185"/>
      <c r="FK3" s="185"/>
      <c r="FL3" s="185"/>
      <c r="FM3" s="185"/>
      <c r="FN3" s="185"/>
      <c r="FO3" s="185"/>
      <c r="FP3" s="185"/>
      <c r="FQ3" s="185"/>
      <c r="FR3" s="185"/>
      <c r="FS3" s="185"/>
      <c r="FT3" s="185"/>
      <c r="FU3" s="185"/>
      <c r="FV3" s="185"/>
      <c r="FW3" s="185"/>
      <c r="FX3" s="185"/>
      <c r="FY3" s="185"/>
      <c r="FZ3" s="185"/>
      <c r="GA3" s="185"/>
      <c r="GB3" s="185"/>
      <c r="GC3" s="185"/>
      <c r="GD3" s="185"/>
      <c r="GE3" s="185"/>
      <c r="GF3" s="185"/>
      <c r="GG3" s="185"/>
      <c r="GH3" s="185"/>
      <c r="GI3" s="185"/>
      <c r="GJ3" s="185"/>
      <c r="GK3" s="185"/>
      <c r="GL3" s="185"/>
      <c r="GM3" s="185"/>
      <c r="GN3" s="185"/>
      <c r="GO3" s="185"/>
      <c r="GP3" s="185"/>
      <c r="GQ3" s="185"/>
      <c r="GR3" s="185"/>
      <c r="GS3" s="185"/>
      <c r="GT3" s="185"/>
      <c r="GU3" s="185"/>
      <c r="GV3" s="185"/>
      <c r="GW3" s="185"/>
      <c r="GX3" s="185"/>
      <c r="GY3" s="185"/>
      <c r="GZ3" s="185"/>
      <c r="HA3" s="185"/>
      <c r="HB3" s="185"/>
      <c r="HC3" s="185"/>
      <c r="HD3" s="185"/>
      <c r="HE3" s="185"/>
      <c r="HF3" s="185"/>
      <c r="HG3" s="185"/>
      <c r="HH3" s="185"/>
      <c r="HI3" s="745"/>
    </row>
    <row r="4" spans="1:217" ht="18" customHeight="1">
      <c r="A4" s="307"/>
      <c r="D4" s="310"/>
      <c r="E4" s="398"/>
      <c r="F4" s="395"/>
      <c r="G4" s="395"/>
      <c r="H4" s="395"/>
      <c r="I4" s="395"/>
      <c r="J4" s="399"/>
      <c r="L4" s="966"/>
      <c r="M4" s="966"/>
      <c r="N4" s="106"/>
      <c r="O4" s="106"/>
      <c r="P4" s="106"/>
      <c r="Q4" s="106"/>
      <c r="R4" s="106"/>
      <c r="S4" s="106"/>
      <c r="T4" s="106"/>
      <c r="U4" s="106"/>
      <c r="V4" s="106"/>
      <c r="W4" s="106"/>
      <c r="X4" s="392"/>
      <c r="Y4" s="185"/>
      <c r="Z4" s="199"/>
      <c r="AA4" s="199"/>
      <c r="AB4" s="745"/>
      <c r="AC4" s="745"/>
      <c r="AD4" s="745"/>
      <c r="AE4" s="745"/>
      <c r="AF4" s="745"/>
      <c r="AG4" s="745"/>
      <c r="AH4" s="745"/>
      <c r="AI4" s="745"/>
      <c r="AJ4" s="745"/>
      <c r="AK4" s="745"/>
      <c r="AL4" s="745"/>
      <c r="AM4" s="745"/>
      <c r="AN4" s="745"/>
      <c r="AO4" s="745"/>
      <c r="AP4" s="745"/>
      <c r="AQ4" s="745"/>
      <c r="AR4" s="745"/>
      <c r="AS4" s="745"/>
      <c r="AT4" s="745"/>
      <c r="AU4" s="745"/>
      <c r="AV4" s="745"/>
      <c r="AW4" s="745"/>
      <c r="AX4" s="745"/>
      <c r="AY4" s="185"/>
      <c r="AZ4" s="185"/>
      <c r="BA4" s="745"/>
      <c r="BB4" s="745"/>
      <c r="BC4" s="745"/>
      <c r="BD4" s="745"/>
      <c r="BE4" s="745"/>
      <c r="BF4" s="745"/>
      <c r="BG4" s="745"/>
      <c r="BH4" s="745"/>
      <c r="BI4" s="745"/>
      <c r="BJ4" s="746"/>
      <c r="BK4" s="746"/>
      <c r="BL4" s="746"/>
      <c r="BM4" s="746"/>
      <c r="BN4" s="746"/>
      <c r="BO4" s="746"/>
      <c r="BP4" s="747"/>
      <c r="BQ4" s="965"/>
      <c r="BR4" s="965"/>
      <c r="BS4" s="748"/>
      <c r="BT4" s="748"/>
      <c r="BU4" s="745"/>
      <c r="BV4" s="745"/>
      <c r="BW4" s="745"/>
      <c r="BX4" s="749"/>
      <c r="BY4" s="749"/>
      <c r="BZ4" s="745"/>
      <c r="CA4" s="209"/>
      <c r="CB4" s="745"/>
      <c r="CC4" s="745"/>
      <c r="CD4" s="745"/>
      <c r="CE4" s="745"/>
      <c r="CF4" s="745"/>
      <c r="CG4" s="745"/>
      <c r="CH4" s="745"/>
      <c r="CI4" s="185"/>
      <c r="CJ4" s="185"/>
      <c r="CK4" s="185"/>
      <c r="CL4" s="185"/>
      <c r="CM4" s="185"/>
      <c r="CN4" s="185"/>
      <c r="CO4" s="185"/>
      <c r="CP4" s="185"/>
      <c r="CQ4" s="185"/>
      <c r="CR4" s="185"/>
      <c r="CS4" s="185"/>
      <c r="CT4" s="185"/>
      <c r="CU4" s="185"/>
      <c r="CV4" s="185"/>
      <c r="CW4" s="185"/>
      <c r="CX4" s="185"/>
      <c r="CY4" s="185"/>
      <c r="CZ4" s="185"/>
      <c r="DA4" s="185"/>
      <c r="DB4" s="185"/>
      <c r="DC4" s="185"/>
      <c r="DD4" s="185"/>
      <c r="DE4" s="185"/>
      <c r="DF4" s="185"/>
      <c r="DG4" s="185"/>
      <c r="DH4" s="185"/>
      <c r="DI4" s="185"/>
      <c r="DJ4" s="185"/>
      <c r="DK4" s="185"/>
      <c r="DL4" s="185"/>
      <c r="DM4" s="185"/>
      <c r="DN4" s="185"/>
      <c r="DO4" s="185"/>
      <c r="DP4" s="185"/>
      <c r="DQ4" s="185"/>
      <c r="DR4" s="185"/>
      <c r="DS4" s="185"/>
      <c r="DT4" s="185"/>
      <c r="DU4" s="185"/>
      <c r="DV4" s="185"/>
      <c r="DW4" s="185"/>
      <c r="DX4" s="185"/>
      <c r="DY4" s="185"/>
      <c r="DZ4" s="185"/>
      <c r="EA4" s="185"/>
      <c r="EB4" s="185"/>
      <c r="EC4" s="185"/>
      <c r="ED4" s="185"/>
      <c r="EE4" s="185"/>
      <c r="EF4" s="185"/>
      <c r="EG4" s="185"/>
      <c r="EH4" s="185"/>
      <c r="EI4" s="185"/>
      <c r="EJ4" s="185"/>
      <c r="EK4" s="185"/>
      <c r="EL4" s="185"/>
      <c r="EM4" s="185"/>
      <c r="EN4" s="185"/>
      <c r="EO4" s="185"/>
      <c r="EP4" s="185"/>
      <c r="EQ4" s="185"/>
      <c r="ER4" s="185"/>
      <c r="ES4" s="185"/>
      <c r="ET4" s="185"/>
      <c r="EU4" s="185"/>
      <c r="EV4" s="185"/>
      <c r="EW4" s="185"/>
      <c r="EX4" s="185"/>
      <c r="EY4" s="185"/>
      <c r="EZ4" s="185"/>
      <c r="FA4" s="185"/>
      <c r="FB4" s="185"/>
      <c r="FC4" s="185"/>
      <c r="FD4" s="185"/>
      <c r="FE4" s="185"/>
      <c r="FF4" s="185"/>
      <c r="FG4" s="185"/>
      <c r="FH4" s="185"/>
      <c r="FI4" s="185"/>
      <c r="FJ4" s="185"/>
      <c r="FK4" s="185"/>
      <c r="FL4" s="185"/>
      <c r="FM4" s="185"/>
      <c r="FN4" s="185"/>
      <c r="FO4" s="185"/>
      <c r="FP4" s="185"/>
      <c r="FQ4" s="185"/>
      <c r="FR4" s="185"/>
      <c r="FS4" s="185"/>
      <c r="FT4" s="185"/>
      <c r="FU4" s="185"/>
      <c r="FV4" s="185"/>
      <c r="FW4" s="185"/>
      <c r="FX4" s="185"/>
      <c r="FY4" s="185"/>
      <c r="FZ4" s="185"/>
      <c r="GA4" s="185"/>
      <c r="GB4" s="185"/>
      <c r="GC4" s="185"/>
      <c r="GD4" s="185"/>
      <c r="GE4" s="185"/>
      <c r="GF4" s="185"/>
      <c r="GG4" s="185"/>
      <c r="GH4" s="185"/>
      <c r="GI4" s="185"/>
      <c r="GJ4" s="185"/>
      <c r="GK4" s="185"/>
      <c r="GL4" s="185"/>
      <c r="GM4" s="185"/>
      <c r="GN4" s="185"/>
      <c r="GO4" s="185"/>
      <c r="GP4" s="185"/>
      <c r="GQ4" s="185"/>
      <c r="GR4" s="185"/>
      <c r="GS4" s="185"/>
      <c r="GT4" s="185"/>
      <c r="GU4" s="185"/>
      <c r="GV4" s="185"/>
      <c r="GW4" s="185"/>
      <c r="GX4" s="185"/>
      <c r="GY4" s="185"/>
      <c r="GZ4" s="185"/>
      <c r="HA4" s="185"/>
      <c r="HB4" s="185"/>
      <c r="HC4" s="185"/>
      <c r="HD4" s="185"/>
      <c r="HE4" s="185"/>
      <c r="HF4" s="185"/>
      <c r="HG4" s="185"/>
      <c r="HH4" s="185"/>
      <c r="HI4" s="745"/>
    </row>
    <row r="5" spans="1:217" ht="18" customHeight="1" thickBot="1">
      <c r="A5" s="307"/>
      <c r="F5" s="500"/>
      <c r="H5" s="497"/>
      <c r="I5" s="497"/>
      <c r="K5" s="499"/>
      <c r="L5" s="966"/>
      <c r="M5" s="966"/>
      <c r="O5" s="497"/>
      <c r="P5" s="106"/>
      <c r="S5" s="106"/>
      <c r="T5" s="106"/>
      <c r="U5" s="106"/>
      <c r="V5" s="106"/>
      <c r="W5" s="106"/>
      <c r="X5" s="392"/>
      <c r="Y5" s="185"/>
      <c r="Z5" s="745"/>
      <c r="AA5" s="199"/>
      <c r="AB5" s="745"/>
      <c r="AC5" s="750" t="s">
        <v>795</v>
      </c>
      <c r="AD5" s="745"/>
      <c r="AE5" s="745"/>
      <c r="AF5" s="745"/>
      <c r="AG5" s="745"/>
      <c r="AH5" s="185"/>
      <c r="AI5" s="185"/>
      <c r="AJ5" s="745"/>
      <c r="AK5" s="745"/>
      <c r="AL5" s="745"/>
      <c r="AM5" s="745"/>
      <c r="AN5" s="745"/>
      <c r="AO5" s="745"/>
      <c r="AP5" s="745"/>
      <c r="AQ5" s="745"/>
      <c r="AR5" s="745"/>
      <c r="AS5" s="745"/>
      <c r="AT5" s="745"/>
      <c r="AU5" s="185"/>
      <c r="AV5" s="185"/>
      <c r="AW5" s="185"/>
      <c r="AX5" s="745"/>
      <c r="AY5" s="745"/>
      <c r="AZ5" s="745"/>
      <c r="BA5" s="745"/>
      <c r="BB5" s="745"/>
      <c r="BC5" s="745"/>
      <c r="BD5" s="745"/>
      <c r="BE5" s="745"/>
      <c r="BF5" s="745"/>
      <c r="BG5" s="745"/>
      <c r="BH5" s="745"/>
      <c r="BI5" s="745"/>
      <c r="BJ5" s="746"/>
      <c r="BK5" s="746"/>
      <c r="BL5" s="746"/>
      <c r="BM5" s="746"/>
      <c r="BN5" s="746"/>
      <c r="BO5" s="746"/>
      <c r="BP5" s="747"/>
      <c r="BQ5" s="185"/>
      <c r="BR5" s="745"/>
      <c r="BS5" s="745"/>
      <c r="BT5" s="745"/>
      <c r="BU5" s="745"/>
      <c r="BV5" s="745"/>
      <c r="BW5" s="745"/>
      <c r="BX5" s="185"/>
      <c r="BY5" s="745"/>
      <c r="BZ5" s="745"/>
      <c r="CA5" s="209"/>
      <c r="CB5" s="745"/>
      <c r="CC5" s="745"/>
      <c r="CD5" s="745"/>
      <c r="CE5" s="745"/>
      <c r="CF5" s="745"/>
      <c r="CG5" s="745"/>
      <c r="CH5" s="745"/>
      <c r="CI5" s="185"/>
      <c r="CJ5" s="185"/>
      <c r="CK5" s="185"/>
      <c r="CL5" s="185"/>
      <c r="CM5" s="185"/>
      <c r="CN5" s="185"/>
      <c r="CO5" s="185"/>
      <c r="CP5" s="185"/>
      <c r="CQ5" s="185"/>
      <c r="CR5" s="185"/>
      <c r="CS5" s="185"/>
      <c r="CT5" s="185"/>
      <c r="CU5" s="185"/>
      <c r="CV5" s="185"/>
      <c r="CW5" s="185"/>
      <c r="CX5" s="185"/>
      <c r="CY5" s="185"/>
      <c r="CZ5" s="185"/>
      <c r="DA5" s="185"/>
      <c r="DB5" s="185"/>
      <c r="DC5" s="185"/>
      <c r="DD5" s="185"/>
      <c r="DE5" s="185"/>
      <c r="DF5" s="185"/>
      <c r="DG5" s="185"/>
      <c r="DH5" s="185"/>
      <c r="DI5" s="185"/>
      <c r="DJ5" s="185"/>
      <c r="DK5" s="185"/>
      <c r="DL5" s="185"/>
      <c r="DM5" s="185"/>
      <c r="DN5" s="185"/>
      <c r="DO5" s="185"/>
      <c r="DP5" s="185"/>
      <c r="DQ5" s="185"/>
      <c r="DR5" s="185"/>
      <c r="DS5" s="185"/>
      <c r="DT5" s="185"/>
      <c r="DU5" s="185"/>
      <c r="DV5" s="185"/>
      <c r="DW5" s="185"/>
      <c r="DX5" s="185"/>
      <c r="DY5" s="185"/>
      <c r="DZ5" s="185"/>
      <c r="EA5" s="185"/>
      <c r="EB5" s="185"/>
      <c r="EC5" s="185"/>
      <c r="ED5" s="185"/>
      <c r="EE5" s="185"/>
      <c r="EF5" s="185"/>
      <c r="EG5" s="185"/>
      <c r="EH5" s="185"/>
      <c r="EI5" s="185"/>
      <c r="EJ5" s="185"/>
      <c r="EK5" s="185"/>
      <c r="EL5" s="185"/>
      <c r="EM5" s="185"/>
      <c r="EN5" s="185"/>
      <c r="EO5" s="185"/>
      <c r="EP5" s="185"/>
      <c r="EQ5" s="185"/>
      <c r="ER5" s="185"/>
      <c r="ES5" s="185"/>
      <c r="ET5" s="185"/>
      <c r="EU5" s="185"/>
      <c r="EV5" s="185"/>
      <c r="EW5" s="185"/>
      <c r="EX5" s="185"/>
      <c r="EY5" s="185"/>
      <c r="EZ5" s="185"/>
      <c r="FA5" s="185"/>
      <c r="FB5" s="185"/>
      <c r="FC5" s="185"/>
      <c r="FD5" s="185"/>
      <c r="FE5" s="185"/>
      <c r="FF5" s="185"/>
      <c r="FG5" s="185"/>
      <c r="FH5" s="185"/>
      <c r="FI5" s="185"/>
      <c r="FJ5" s="185"/>
      <c r="FK5" s="185"/>
      <c r="FL5" s="185"/>
      <c r="FM5" s="185"/>
      <c r="FN5" s="185"/>
      <c r="FO5" s="185"/>
      <c r="FP5" s="185"/>
      <c r="FQ5" s="185"/>
      <c r="FR5" s="185"/>
      <c r="FS5" s="185"/>
      <c r="FT5" s="185"/>
      <c r="FU5" s="185"/>
      <c r="FV5" s="185"/>
      <c r="FW5" s="185"/>
      <c r="FX5" s="185"/>
      <c r="FY5" s="185"/>
      <c r="FZ5" s="185"/>
      <c r="GA5" s="185"/>
      <c r="GB5" s="185"/>
      <c r="GC5" s="185"/>
      <c r="GD5" s="185"/>
      <c r="GE5" s="185"/>
      <c r="GF5" s="185"/>
      <c r="GG5" s="185"/>
      <c r="GH5" s="185"/>
      <c r="GI5" s="185"/>
      <c r="GJ5" s="185"/>
      <c r="GK5" s="185"/>
      <c r="GL5" s="185"/>
      <c r="GM5" s="185"/>
      <c r="GN5" s="185"/>
      <c r="GO5" s="185"/>
      <c r="GP5" s="185"/>
      <c r="GQ5" s="185"/>
      <c r="GR5" s="185"/>
      <c r="GS5" s="185"/>
      <c r="GT5" s="185"/>
      <c r="GU5" s="185"/>
      <c r="GV5" s="185"/>
      <c r="GW5" s="185"/>
      <c r="GX5" s="185"/>
      <c r="GY5" s="185"/>
      <c r="GZ5" s="185"/>
      <c r="HA5" s="185"/>
      <c r="HB5" s="185"/>
      <c r="HC5" s="185"/>
      <c r="HD5" s="185"/>
      <c r="HE5" s="185"/>
      <c r="HF5" s="185"/>
      <c r="HG5" s="185"/>
      <c r="HH5" s="185"/>
      <c r="HI5" s="745"/>
    </row>
    <row r="6" spans="1:217" ht="30" customHeight="1">
      <c r="A6" s="307"/>
      <c r="B6" s="947" t="s">
        <v>747</v>
      </c>
      <c r="C6" s="941" t="s">
        <v>751</v>
      </c>
      <c r="D6" s="942"/>
      <c r="E6" s="943"/>
      <c r="F6" s="947" t="s">
        <v>708</v>
      </c>
      <c r="G6" s="947" t="s">
        <v>709</v>
      </c>
      <c r="H6" s="941" t="s">
        <v>638</v>
      </c>
      <c r="I6" s="942"/>
      <c r="J6" s="943"/>
      <c r="K6" s="947" t="s">
        <v>700</v>
      </c>
      <c r="L6" s="941" t="s">
        <v>746</v>
      </c>
      <c r="M6" s="943"/>
      <c r="N6" s="947" t="s">
        <v>713</v>
      </c>
      <c r="O6" s="497"/>
      <c r="P6" s="106"/>
      <c r="S6" s="106"/>
      <c r="T6" s="451"/>
      <c r="U6" s="106"/>
      <c r="V6" s="106"/>
      <c r="W6" s="451"/>
      <c r="X6" s="392"/>
      <c r="Y6" s="185"/>
      <c r="Z6" s="118"/>
      <c r="AA6" s="185"/>
      <c r="AB6" s="745"/>
      <c r="AC6" s="185" t="s">
        <v>798</v>
      </c>
      <c r="AD6" s="745"/>
      <c r="AE6" s="745"/>
      <c r="AF6" s="745"/>
      <c r="AG6" s="745"/>
      <c r="AH6" s="745" t="s">
        <v>800</v>
      </c>
      <c r="AI6" s="745"/>
      <c r="AJ6" s="751" t="s">
        <v>855</v>
      </c>
      <c r="AK6" s="745"/>
      <c r="AL6" s="745"/>
      <c r="AM6" s="745"/>
      <c r="AN6" s="745"/>
      <c r="AO6" s="745"/>
      <c r="AP6" s="745"/>
      <c r="AQ6" s="745"/>
      <c r="AR6" s="745"/>
      <c r="AS6" s="745"/>
      <c r="AT6" s="745"/>
      <c r="AU6" s="185"/>
      <c r="AV6" s="185"/>
      <c r="AW6" s="185"/>
      <c r="AX6" s="745"/>
      <c r="AY6" s="745"/>
      <c r="AZ6" s="745"/>
      <c r="BA6" s="745"/>
      <c r="BB6" s="745"/>
      <c r="BC6" s="745"/>
      <c r="BD6" s="745"/>
      <c r="BE6" s="745"/>
      <c r="BF6" s="745"/>
      <c r="BG6" s="745"/>
      <c r="BH6" s="745"/>
      <c r="BI6" s="745"/>
      <c r="BJ6" s="746"/>
      <c r="BK6" s="746"/>
      <c r="BL6" s="746"/>
      <c r="BM6" s="746"/>
      <c r="BN6" s="746"/>
      <c r="BO6" s="746"/>
      <c r="BP6" s="747"/>
      <c r="BQ6" s="752"/>
      <c r="BR6" s="745"/>
      <c r="BS6" s="745"/>
      <c r="BT6" s="745"/>
      <c r="BU6" s="745"/>
      <c r="BV6" s="745"/>
      <c r="BW6" s="745"/>
      <c r="BX6" s="753"/>
      <c r="BY6" s="745"/>
      <c r="BZ6" s="745"/>
      <c r="CA6" s="209"/>
      <c r="CB6" s="745"/>
      <c r="CC6" s="745"/>
      <c r="CD6" s="745"/>
      <c r="CE6" s="745"/>
      <c r="CF6" s="745"/>
      <c r="CG6" s="745"/>
      <c r="CH6" s="745"/>
      <c r="CI6" s="185"/>
      <c r="CJ6" s="185"/>
      <c r="CK6" s="185"/>
      <c r="CL6" s="185"/>
      <c r="CM6" s="185"/>
      <c r="CN6" s="185"/>
      <c r="CO6" s="185"/>
      <c r="CP6" s="185"/>
      <c r="CQ6" s="185"/>
      <c r="CR6" s="185"/>
      <c r="CS6" s="185"/>
      <c r="CT6" s="185"/>
      <c r="CU6" s="185"/>
      <c r="CV6" s="185"/>
      <c r="CW6" s="185"/>
      <c r="CX6" s="185"/>
      <c r="CY6" s="185"/>
      <c r="CZ6" s="185"/>
      <c r="DA6" s="185"/>
      <c r="DB6" s="185"/>
      <c r="DC6" s="185"/>
      <c r="DD6" s="185"/>
      <c r="DE6" s="185"/>
      <c r="DF6" s="185"/>
      <c r="DG6" s="185"/>
      <c r="DH6" s="185"/>
      <c r="DI6" s="185"/>
      <c r="DJ6" s="185"/>
      <c r="DK6" s="185"/>
      <c r="DL6" s="185"/>
      <c r="DM6" s="185"/>
      <c r="DN6" s="185"/>
      <c r="DO6" s="185"/>
      <c r="DP6" s="185"/>
      <c r="DQ6" s="185"/>
      <c r="DR6" s="185"/>
      <c r="DS6" s="185"/>
      <c r="DT6" s="185"/>
      <c r="DU6" s="185"/>
      <c r="DV6" s="185"/>
      <c r="DW6" s="185"/>
      <c r="DX6" s="185"/>
      <c r="DY6" s="185"/>
      <c r="DZ6" s="185"/>
      <c r="EA6" s="185"/>
      <c r="EB6" s="185"/>
      <c r="EC6" s="185"/>
      <c r="ED6" s="185"/>
      <c r="EE6" s="185"/>
      <c r="EF6" s="185"/>
      <c r="EG6" s="185"/>
      <c r="EH6" s="185"/>
      <c r="EI6" s="185"/>
      <c r="EJ6" s="185"/>
      <c r="EK6" s="185"/>
      <c r="EL6" s="185"/>
      <c r="EM6" s="185"/>
      <c r="EN6" s="185"/>
      <c r="EO6" s="185"/>
      <c r="EP6" s="185"/>
      <c r="EQ6" s="185"/>
      <c r="ER6" s="185"/>
      <c r="ES6" s="185"/>
      <c r="ET6" s="185"/>
      <c r="EU6" s="185"/>
      <c r="EV6" s="185"/>
      <c r="EW6" s="185"/>
      <c r="EX6" s="185"/>
      <c r="EY6" s="185"/>
      <c r="EZ6" s="185"/>
      <c r="FA6" s="185"/>
      <c r="FB6" s="185"/>
      <c r="FC6" s="185"/>
      <c r="FD6" s="185"/>
      <c r="FE6" s="185"/>
      <c r="FF6" s="185"/>
      <c r="FG6" s="185"/>
      <c r="FH6" s="185"/>
      <c r="FI6" s="185"/>
      <c r="FJ6" s="185"/>
      <c r="FK6" s="185"/>
      <c r="FL6" s="185"/>
      <c r="FM6" s="185"/>
      <c r="FN6" s="185"/>
      <c r="FO6" s="185"/>
      <c r="FP6" s="185"/>
      <c r="FQ6" s="185"/>
      <c r="FR6" s="185"/>
      <c r="FS6" s="185"/>
      <c r="FT6" s="185"/>
      <c r="FU6" s="185"/>
      <c r="FV6" s="185"/>
      <c r="FW6" s="185"/>
      <c r="FX6" s="185"/>
      <c r="FY6" s="185"/>
      <c r="FZ6" s="185"/>
      <c r="GA6" s="185"/>
      <c r="GB6" s="185"/>
      <c r="GC6" s="185"/>
      <c r="GD6" s="185"/>
      <c r="GE6" s="185"/>
      <c r="GF6" s="185"/>
      <c r="GG6" s="185"/>
      <c r="GH6" s="185"/>
      <c r="GI6" s="185"/>
      <c r="GJ6" s="185"/>
      <c r="GK6" s="185"/>
      <c r="GL6" s="185"/>
      <c r="GM6" s="185"/>
      <c r="GN6" s="185"/>
      <c r="GO6" s="185"/>
      <c r="GP6" s="185"/>
      <c r="GQ6" s="185"/>
      <c r="GR6" s="185"/>
      <c r="GS6" s="185"/>
      <c r="GT6" s="185"/>
      <c r="GU6" s="185"/>
      <c r="GV6" s="185"/>
      <c r="GW6" s="185"/>
      <c r="GX6" s="185"/>
      <c r="GY6" s="185"/>
      <c r="GZ6" s="185"/>
      <c r="HA6" s="185"/>
      <c r="HB6" s="185"/>
      <c r="HC6" s="185"/>
      <c r="HD6" s="185"/>
      <c r="HE6" s="185"/>
      <c r="HF6" s="185"/>
      <c r="HG6" s="185"/>
      <c r="HH6" s="185"/>
      <c r="HI6" s="745"/>
    </row>
    <row r="7" spans="1:217" ht="18" customHeight="1" thickBot="1">
      <c r="A7" s="307"/>
      <c r="B7" s="948"/>
      <c r="C7" s="944"/>
      <c r="D7" s="945"/>
      <c r="E7" s="946"/>
      <c r="F7" s="948"/>
      <c r="G7" s="949"/>
      <c r="H7" s="944"/>
      <c r="I7" s="945"/>
      <c r="J7" s="946"/>
      <c r="K7" s="949"/>
      <c r="L7" s="944"/>
      <c r="M7" s="946"/>
      <c r="N7" s="949"/>
      <c r="O7" s="102"/>
      <c r="P7" s="420"/>
      <c r="S7" s="106"/>
      <c r="T7" s="452"/>
      <c r="U7" s="452"/>
      <c r="V7" s="106"/>
      <c r="W7" s="451"/>
      <c r="X7" s="392"/>
      <c r="Y7" s="185"/>
      <c r="Z7" s="118"/>
      <c r="AA7" s="745"/>
      <c r="AB7" s="745"/>
      <c r="AC7" s="199" t="str">
        <f>'MATERIAL DATA'!Q5</f>
        <v>0.1.1.1. Toxic/contaminated material treatment</v>
      </c>
      <c r="AD7" s="754">
        <f ca="1">SUMIF($E$12:$E$45,AC7,$O$12:$O$45)+SUMIF($E$12:$E$45,AC7,$P$12:$P$45)+SUMIF($E$12:$E$45,AC7,R$12:$R$45) +SUMIF($E$12:$E$45, AC7, $Q$12:$Q$43)</f>
        <v>0</v>
      </c>
      <c r="AE7" s="745"/>
      <c r="AF7" s="185"/>
      <c r="AG7" s="745"/>
      <c r="AH7" s="745" t="s">
        <v>5</v>
      </c>
      <c r="AI7" s="755">
        <f>SUM(AA12:AB17)</f>
        <v>0</v>
      </c>
      <c r="AJ7" s="756">
        <f>AW43</f>
        <v>0</v>
      </c>
      <c r="AK7" s="745"/>
      <c r="AL7" s="745"/>
      <c r="AM7" s="745"/>
      <c r="AN7" s="745"/>
      <c r="AO7" s="745"/>
      <c r="AP7" s="745"/>
      <c r="AQ7" s="745"/>
      <c r="AR7" s="745"/>
      <c r="AS7" s="745"/>
      <c r="AT7" s="745"/>
      <c r="AU7" s="185"/>
      <c r="AV7" s="185"/>
      <c r="AW7" s="185"/>
      <c r="AX7" s="745"/>
      <c r="AY7" s="745"/>
      <c r="AZ7" s="745"/>
      <c r="BA7" s="745"/>
      <c r="BB7" s="745"/>
      <c r="BC7" s="745"/>
      <c r="BD7" s="745"/>
      <c r="BE7" s="745"/>
      <c r="BF7" s="745"/>
      <c r="BG7" s="745"/>
      <c r="BH7" s="745"/>
      <c r="BI7" s="745"/>
      <c r="BJ7" s="746"/>
      <c r="BK7" s="746"/>
      <c r="BL7" s="746"/>
      <c r="BM7" s="757"/>
      <c r="BN7" s="746"/>
      <c r="BO7" s="746"/>
      <c r="BP7" s="747"/>
      <c r="BQ7" s="752"/>
      <c r="BR7" s="185"/>
      <c r="BS7" s="185"/>
      <c r="BT7" s="185"/>
      <c r="BU7" s="745"/>
      <c r="BV7" s="745"/>
      <c r="BW7" s="745"/>
      <c r="BX7" s="745"/>
      <c r="BY7" s="745"/>
      <c r="BZ7" s="745"/>
      <c r="CA7" s="209"/>
      <c r="CB7" s="758"/>
      <c r="CC7" s="745"/>
      <c r="CD7" s="745"/>
      <c r="CE7" s="745"/>
      <c r="CF7" s="745"/>
      <c r="CG7" s="745"/>
      <c r="CH7" s="745"/>
      <c r="CI7" s="185"/>
      <c r="CJ7" s="185"/>
      <c r="CK7" s="185"/>
      <c r="CL7" s="185"/>
      <c r="CM7" s="185"/>
      <c r="CN7" s="185"/>
      <c r="CO7" s="759"/>
      <c r="CP7" s="185"/>
      <c r="CQ7" s="185"/>
      <c r="CR7" s="185"/>
      <c r="CS7" s="185"/>
      <c r="CT7" s="185"/>
      <c r="CU7" s="185"/>
      <c r="CV7" s="185"/>
      <c r="CW7" s="185"/>
      <c r="CX7" s="185"/>
      <c r="CY7" s="185"/>
      <c r="CZ7" s="185"/>
      <c r="DA7" s="185"/>
      <c r="DB7" s="185"/>
      <c r="DC7" s="185"/>
      <c r="DD7" s="185"/>
      <c r="DE7" s="185"/>
      <c r="DF7" s="185"/>
      <c r="DG7" s="185"/>
      <c r="DH7" s="185"/>
      <c r="DI7" s="185"/>
      <c r="DJ7" s="185"/>
      <c r="DK7" s="185"/>
      <c r="DL7" s="185"/>
      <c r="DM7" s="185"/>
      <c r="DN7" s="185"/>
      <c r="DO7" s="185"/>
      <c r="DP7" s="185"/>
      <c r="DQ7" s="185"/>
      <c r="DR7" s="185"/>
      <c r="DS7" s="185"/>
      <c r="DT7" s="185"/>
      <c r="DU7" s="185"/>
      <c r="DV7" s="185"/>
      <c r="DW7" s="185"/>
      <c r="DX7" s="185"/>
      <c r="DY7" s="185"/>
      <c r="DZ7" s="185"/>
      <c r="EA7" s="185"/>
      <c r="EB7" s="185"/>
      <c r="EC7" s="185"/>
      <c r="ED7" s="185"/>
      <c r="EE7" s="185"/>
      <c r="EF7" s="185"/>
      <c r="EG7" s="185"/>
      <c r="EH7" s="185"/>
      <c r="EI7" s="185"/>
      <c r="EJ7" s="185"/>
      <c r="EK7" s="185"/>
      <c r="EL7" s="185"/>
      <c r="EM7" s="185"/>
      <c r="EN7" s="185"/>
      <c r="EO7" s="185"/>
      <c r="EP7" s="185"/>
      <c r="EQ7" s="185"/>
      <c r="ER7" s="185"/>
      <c r="ES7" s="185"/>
      <c r="ET7" s="185"/>
      <c r="EU7" s="185"/>
      <c r="EV7" s="185"/>
      <c r="EW7" s="185"/>
      <c r="EX7" s="185"/>
      <c r="EY7" s="185"/>
      <c r="EZ7" s="185"/>
      <c r="FA7" s="185"/>
      <c r="FB7" s="185"/>
      <c r="FC7" s="185"/>
      <c r="FD7" s="185"/>
      <c r="FE7" s="185"/>
      <c r="FF7" s="185"/>
      <c r="FG7" s="185"/>
      <c r="FH7" s="185"/>
      <c r="FI7" s="185"/>
      <c r="FJ7" s="185"/>
      <c r="FK7" s="185"/>
      <c r="FL7" s="185"/>
      <c r="FM7" s="185"/>
      <c r="FN7" s="185"/>
      <c r="FO7" s="185"/>
      <c r="FP7" s="185"/>
      <c r="FQ7" s="185"/>
      <c r="FR7" s="185"/>
      <c r="FS7" s="185"/>
      <c r="FT7" s="185"/>
      <c r="FU7" s="185"/>
      <c r="FV7" s="185"/>
      <c r="FW7" s="185"/>
      <c r="FX7" s="185"/>
      <c r="FY7" s="185"/>
      <c r="FZ7" s="185"/>
      <c r="GA7" s="185"/>
      <c r="GB7" s="185"/>
      <c r="GC7" s="185"/>
      <c r="GD7" s="185"/>
      <c r="GE7" s="185"/>
      <c r="GF7" s="185"/>
      <c r="GG7" s="185"/>
      <c r="GH7" s="185"/>
      <c r="GI7" s="185"/>
      <c r="GJ7" s="185"/>
      <c r="GK7" s="185"/>
      <c r="GL7" s="185"/>
      <c r="GM7" s="185"/>
      <c r="GN7" s="185"/>
      <c r="GO7" s="185"/>
      <c r="GP7" s="185"/>
      <c r="GQ7" s="185"/>
      <c r="GR7" s="185"/>
      <c r="GS7" s="185"/>
      <c r="GT7" s="185"/>
      <c r="GU7" s="185"/>
      <c r="GV7" s="185"/>
      <c r="GW7" s="185"/>
      <c r="GX7" s="185"/>
      <c r="GY7" s="185"/>
      <c r="GZ7" s="185"/>
      <c r="HA7" s="185"/>
      <c r="HB7" s="185"/>
      <c r="HC7" s="185"/>
      <c r="HD7" s="185"/>
      <c r="HE7" s="185"/>
      <c r="HF7" s="185"/>
      <c r="HG7" s="185"/>
      <c r="HH7" s="185"/>
      <c r="HI7" s="745"/>
    </row>
    <row r="8" spans="1:217" ht="18" customHeight="1">
      <c r="A8" s="307"/>
      <c r="B8" s="948"/>
      <c r="C8" s="501" t="s">
        <v>639</v>
      </c>
      <c r="D8" s="502" t="s">
        <v>641</v>
      </c>
      <c r="E8" s="503" t="s">
        <v>643</v>
      </c>
      <c r="F8" s="930">
        <f>'Default Values'!$C$6</f>
        <v>17.5</v>
      </c>
      <c r="G8" s="932">
        <f>'Default Values'!$C$7</f>
        <v>20</v>
      </c>
      <c r="H8" s="504" t="s">
        <v>640</v>
      </c>
      <c r="I8" s="505" t="s">
        <v>642</v>
      </c>
      <c r="J8" s="506" t="s">
        <v>644</v>
      </c>
      <c r="K8" s="928">
        <f>'Default Values'!$AA$6</f>
        <v>0.15</v>
      </c>
      <c r="L8" s="950"/>
      <c r="M8" s="951"/>
      <c r="N8" s="498" t="str">
        <f>IF(ISBLANK('Project Info'!C10), "", 'Project Info'!C10)</f>
        <v/>
      </c>
      <c r="O8" s="99"/>
      <c r="P8" s="106"/>
      <c r="S8" s="106"/>
      <c r="T8" s="452"/>
      <c r="U8" s="106"/>
      <c r="V8" s="106"/>
      <c r="W8" s="106"/>
      <c r="X8" s="392"/>
      <c r="Y8" s="185"/>
      <c r="Z8" s="118"/>
      <c r="AA8" s="199"/>
      <c r="AB8" s="745"/>
      <c r="AC8" s="199" t="str">
        <f>'MATERIAL DATA'!Q6</f>
        <v>0.1.1.2 Demolition works</v>
      </c>
      <c r="AD8" s="754">
        <f ca="1">SUMIF($E$12:$E$45,AC8,$O$12:$O$45)+SUMIF($E$12:$E$45,AC8,$P$12:$P$45)+SUMIF($E$12:$E$45,AC8,R$12:$R$45) +SUMIF($E$12:$E$45, AC8, $Q$12:$Q$43)</f>
        <v>0</v>
      </c>
      <c r="AE8" s="745"/>
      <c r="AF8" s="185"/>
      <c r="AG8" s="745"/>
      <c r="AH8" s="745" t="s">
        <v>17</v>
      </c>
      <c r="AI8" s="755">
        <f>SUM(AA18:AA26)</f>
        <v>0</v>
      </c>
      <c r="AJ8" s="756">
        <f t="shared" ref="AJ8:AJ11" si="0">AW44</f>
        <v>0</v>
      </c>
      <c r="AK8" s="745"/>
      <c r="AL8" s="745"/>
      <c r="AM8" s="745"/>
      <c r="AN8" s="745"/>
      <c r="AO8" s="745"/>
      <c r="AP8" s="745"/>
      <c r="AQ8" s="745"/>
      <c r="AR8" s="745"/>
      <c r="AS8" s="745"/>
      <c r="AT8" s="745"/>
      <c r="AU8" s="185"/>
      <c r="AV8" s="185"/>
      <c r="AW8" s="185"/>
      <c r="AX8" s="745"/>
      <c r="AY8" s="745"/>
      <c r="AZ8" s="745"/>
      <c r="BA8" s="745"/>
      <c r="BB8" s="745"/>
      <c r="BC8" s="745"/>
      <c r="BD8" s="745"/>
      <c r="BE8" s="745"/>
      <c r="BF8" s="745"/>
      <c r="BG8" s="745"/>
      <c r="BH8" s="745"/>
      <c r="BI8" s="745"/>
      <c r="BJ8" s="746"/>
      <c r="BK8" s="746"/>
      <c r="BL8" s="746"/>
      <c r="BM8" s="186"/>
      <c r="BN8" s="186"/>
      <c r="BO8" s="746"/>
      <c r="BP8" s="747"/>
      <c r="BQ8" s="186"/>
      <c r="BR8" s="745"/>
      <c r="BS8" s="745"/>
      <c r="BT8" s="745"/>
      <c r="BU8" s="745"/>
      <c r="BV8" s="745"/>
      <c r="BW8" s="745"/>
      <c r="BX8" s="753"/>
      <c r="BY8" s="745"/>
      <c r="BZ8" s="745"/>
      <c r="CA8" s="209"/>
      <c r="CB8" s="760"/>
      <c r="CC8" s="745"/>
      <c r="CD8" s="745"/>
      <c r="CE8" s="745"/>
      <c r="CF8" s="745"/>
      <c r="CG8" s="745"/>
      <c r="CH8" s="745"/>
      <c r="CI8" s="185"/>
      <c r="CJ8" s="185"/>
      <c r="CK8" s="185"/>
      <c r="CL8" s="185"/>
      <c r="CM8" s="185"/>
      <c r="CN8" s="185"/>
      <c r="CO8" s="185"/>
      <c r="CP8" s="185"/>
      <c r="CQ8" s="185"/>
      <c r="CR8" s="185"/>
      <c r="CS8" s="185"/>
      <c r="CT8" s="185"/>
      <c r="CU8" s="185"/>
      <c r="CV8" s="185"/>
      <c r="CW8" s="185"/>
      <c r="CX8" s="185"/>
      <c r="CY8" s="185"/>
      <c r="CZ8" s="185"/>
      <c r="DA8" s="185"/>
      <c r="DB8" s="185"/>
      <c r="DC8" s="185"/>
      <c r="DD8" s="185"/>
      <c r="DE8" s="185"/>
      <c r="DF8" s="185"/>
      <c r="DG8" s="185"/>
      <c r="DH8" s="185"/>
      <c r="DI8" s="185"/>
      <c r="DJ8" s="185"/>
      <c r="DK8" s="185"/>
      <c r="DL8" s="185"/>
      <c r="DM8" s="185"/>
      <c r="DN8" s="185"/>
      <c r="DO8" s="185"/>
      <c r="DP8" s="185"/>
      <c r="DQ8" s="185"/>
      <c r="DR8" s="185"/>
      <c r="DS8" s="185"/>
      <c r="DT8" s="185"/>
      <c r="DU8" s="185"/>
      <c r="DV8" s="185"/>
      <c r="DW8" s="185"/>
      <c r="DX8" s="185"/>
      <c r="DY8" s="185"/>
      <c r="DZ8" s="185"/>
      <c r="EA8" s="185"/>
      <c r="EB8" s="185"/>
      <c r="EC8" s="185"/>
      <c r="ED8" s="185"/>
      <c r="EE8" s="185"/>
      <c r="EF8" s="185"/>
      <c r="EG8" s="185"/>
      <c r="EH8" s="185"/>
      <c r="EI8" s="185"/>
      <c r="EJ8" s="185"/>
      <c r="EK8" s="185"/>
      <c r="EL8" s="185"/>
      <c r="EM8" s="185"/>
      <c r="EN8" s="185"/>
      <c r="EO8" s="185"/>
      <c r="EP8" s="185"/>
      <c r="EQ8" s="185"/>
      <c r="ER8" s="185"/>
      <c r="ES8" s="185"/>
      <c r="ET8" s="185"/>
      <c r="EU8" s="185"/>
      <c r="EV8" s="185"/>
      <c r="EW8" s="185"/>
      <c r="EX8" s="185"/>
      <c r="EY8" s="185"/>
      <c r="EZ8" s="185"/>
      <c r="FA8" s="185"/>
      <c r="FB8" s="185"/>
      <c r="FC8" s="185"/>
      <c r="FD8" s="185"/>
      <c r="FE8" s="185"/>
      <c r="FF8" s="185"/>
      <c r="FG8" s="185"/>
      <c r="FH8" s="185"/>
      <c r="FI8" s="185"/>
      <c r="FJ8" s="185"/>
      <c r="FK8" s="185"/>
      <c r="FL8" s="185"/>
      <c r="FM8" s="185"/>
      <c r="FN8" s="185"/>
      <c r="FO8" s="185"/>
      <c r="FP8" s="185"/>
      <c r="FQ8" s="185"/>
      <c r="FR8" s="185"/>
      <c r="FS8" s="185"/>
      <c r="FT8" s="185"/>
      <c r="FU8" s="185"/>
      <c r="FV8" s="185"/>
      <c r="FW8" s="185"/>
      <c r="FX8" s="185"/>
      <c r="FY8" s="185"/>
      <c r="FZ8" s="185"/>
      <c r="GA8" s="185"/>
      <c r="GB8" s="185"/>
      <c r="GC8" s="185"/>
      <c r="GD8" s="185"/>
      <c r="GE8" s="185"/>
      <c r="GF8" s="185"/>
      <c r="GG8" s="185"/>
      <c r="GH8" s="185"/>
      <c r="GI8" s="185"/>
      <c r="GJ8" s="185"/>
      <c r="GK8" s="185"/>
      <c r="GL8" s="185"/>
      <c r="GM8" s="185"/>
      <c r="GN8" s="185"/>
      <c r="GO8" s="185"/>
      <c r="GP8" s="185"/>
      <c r="GQ8" s="185"/>
      <c r="GR8" s="185"/>
      <c r="GS8" s="185"/>
      <c r="GT8" s="185"/>
      <c r="GU8" s="185"/>
      <c r="GV8" s="185"/>
      <c r="GW8" s="185"/>
      <c r="GX8" s="185"/>
      <c r="GY8" s="185"/>
      <c r="GZ8" s="185"/>
      <c r="HA8" s="185"/>
      <c r="HB8" s="185"/>
      <c r="HC8" s="185"/>
      <c r="HD8" s="185"/>
      <c r="HE8" s="185"/>
      <c r="HF8" s="185"/>
      <c r="HG8" s="185"/>
      <c r="HH8" s="185"/>
      <c r="HI8" s="745"/>
    </row>
    <row r="9" spans="1:217" ht="18" customHeight="1" thickBot="1">
      <c r="A9" s="307"/>
      <c r="B9" s="949"/>
      <c r="C9" s="699"/>
      <c r="D9" s="700"/>
      <c r="E9" s="701"/>
      <c r="F9" s="931">
        <f>'Default Values'!$C$6</f>
        <v>17.5</v>
      </c>
      <c r="G9" s="933">
        <f>'Default Values'!$C$7</f>
        <v>20</v>
      </c>
      <c r="H9" s="699"/>
      <c r="I9" s="702"/>
      <c r="J9" s="703"/>
      <c r="K9" s="929">
        <f>'Default Values'!$AA$6</f>
        <v>0.15</v>
      </c>
      <c r="L9" s="952"/>
      <c r="M9" s="953"/>
      <c r="N9" s="652"/>
      <c r="O9" s="99"/>
      <c r="P9" s="106"/>
      <c r="S9" s="106"/>
      <c r="T9" s="451"/>
      <c r="U9" s="451"/>
      <c r="V9" s="461"/>
      <c r="W9" s="106"/>
      <c r="X9" s="392"/>
      <c r="Y9" s="185"/>
      <c r="Z9" s="118"/>
      <c r="AA9" s="199"/>
      <c r="AB9" s="745"/>
      <c r="AC9" s="199" t="str">
        <f>'MATERIAL DATA'!Q7</f>
        <v>0.1.2.1 Temporary supports</v>
      </c>
      <c r="AD9" s="754">
        <f ca="1">SUMIF($E$12:$E$45,AC9,$O$12:$O$45)+SUMIF($E$12:$E$45,AC9,$P$12:$P$45)+SUMIF($E$12:$E$45,AC9,R$12:$R$45) +SUMIF($E$12:$E$45, AC9, $Q$12:$Q$43)</f>
        <v>0</v>
      </c>
      <c r="AE9" s="745"/>
      <c r="AF9" s="185"/>
      <c r="AG9" s="745"/>
      <c r="AH9" s="745" t="s">
        <v>758</v>
      </c>
      <c r="AI9" s="755">
        <f>SUM(AA27:AA29)</f>
        <v>0</v>
      </c>
      <c r="AJ9" s="756">
        <f t="shared" si="0"/>
        <v>0</v>
      </c>
      <c r="AK9" s="745"/>
      <c r="AL9" s="745"/>
      <c r="AM9" s="745"/>
      <c r="AN9" s="745"/>
      <c r="AO9" s="745"/>
      <c r="AP9" s="745"/>
      <c r="AQ9" s="745"/>
      <c r="AR9" s="745"/>
      <c r="AS9" s="745"/>
      <c r="AT9" s="745"/>
      <c r="AU9" s="185"/>
      <c r="AV9" s="185"/>
      <c r="AW9" s="185"/>
      <c r="AX9" s="745"/>
      <c r="AY9" s="745"/>
      <c r="AZ9" s="745"/>
      <c r="BA9" s="745"/>
      <c r="BB9" s="745"/>
      <c r="BC9" s="745"/>
      <c r="BD9" s="745"/>
      <c r="BE9" s="745"/>
      <c r="BF9" s="746"/>
      <c r="BG9" s="745"/>
      <c r="BH9" s="745"/>
      <c r="BI9" s="745"/>
      <c r="BJ9" s="746"/>
      <c r="BK9" s="746"/>
      <c r="BL9" s="746"/>
      <c r="BM9" s="745"/>
      <c r="BN9" s="746"/>
      <c r="BO9" s="746"/>
      <c r="BP9" s="747"/>
      <c r="BQ9" s="745"/>
      <c r="BR9" s="745"/>
      <c r="BS9" s="745"/>
      <c r="BT9" s="745"/>
      <c r="BU9" s="745"/>
      <c r="BV9" s="745"/>
      <c r="BW9" s="745"/>
      <c r="BX9" s="745"/>
      <c r="BY9" s="745"/>
      <c r="BZ9" s="745"/>
      <c r="CA9" s="209"/>
      <c r="CB9" s="745"/>
      <c r="CC9" s="745"/>
      <c r="CD9" s="745"/>
      <c r="CE9" s="745"/>
      <c r="CF9" s="745"/>
      <c r="CG9" s="745"/>
      <c r="CH9" s="745"/>
      <c r="CI9" s="185"/>
      <c r="CJ9" s="185"/>
      <c r="CK9" s="185"/>
      <c r="CL9" s="185"/>
      <c r="CM9" s="185"/>
      <c r="CN9" s="185"/>
      <c r="CO9" s="185"/>
      <c r="CP9" s="185"/>
      <c r="CQ9" s="185"/>
      <c r="CR9" s="185"/>
      <c r="CS9" s="185"/>
      <c r="CT9" s="185"/>
      <c r="CU9" s="185"/>
      <c r="CV9" s="185"/>
      <c r="CW9" s="185"/>
      <c r="CX9" s="185"/>
      <c r="CY9" s="185"/>
      <c r="CZ9" s="185"/>
      <c r="DA9" s="185"/>
      <c r="DB9" s="185"/>
      <c r="DC9" s="185"/>
      <c r="DD9" s="185"/>
      <c r="DE9" s="185"/>
      <c r="DF9" s="185"/>
      <c r="DG9" s="185"/>
      <c r="DH9" s="185"/>
      <c r="DI9" s="185"/>
      <c r="DJ9" s="185"/>
      <c r="DK9" s="185"/>
      <c r="DL9" s="185"/>
      <c r="DM9" s="185"/>
      <c r="DN9" s="185"/>
      <c r="DO9" s="185"/>
      <c r="DP9" s="185"/>
      <c r="DQ9" s="185"/>
      <c r="DR9" s="185"/>
      <c r="DS9" s="185"/>
      <c r="DT9" s="185"/>
      <c r="DU9" s="185"/>
      <c r="DV9" s="185"/>
      <c r="DW9" s="185"/>
      <c r="DX9" s="185"/>
      <c r="DY9" s="185"/>
      <c r="DZ9" s="185"/>
      <c r="EA9" s="185"/>
      <c r="EB9" s="185"/>
      <c r="EC9" s="185"/>
      <c r="ED9" s="185"/>
      <c r="EE9" s="185"/>
      <c r="EF9" s="185"/>
      <c r="EG9" s="185"/>
      <c r="EH9" s="185"/>
      <c r="EI9" s="185"/>
      <c r="EJ9" s="185"/>
      <c r="EK9" s="185"/>
      <c r="EL9" s="185"/>
      <c r="EM9" s="185"/>
      <c r="EN9" s="185"/>
      <c r="EO9" s="185"/>
      <c r="EP9" s="185"/>
      <c r="EQ9" s="185"/>
      <c r="ER9" s="185"/>
      <c r="ES9" s="185"/>
      <c r="ET9" s="185"/>
      <c r="EU9" s="185"/>
      <c r="EV9" s="185"/>
      <c r="EW9" s="185"/>
      <c r="EX9" s="185"/>
      <c r="EY9" s="185"/>
      <c r="EZ9" s="185"/>
      <c r="FA9" s="185"/>
      <c r="FB9" s="185"/>
      <c r="FC9" s="185"/>
      <c r="FD9" s="185"/>
      <c r="FE9" s="185"/>
      <c r="FF9" s="185"/>
      <c r="FG9" s="185"/>
      <c r="FH9" s="185"/>
      <c r="FI9" s="185"/>
      <c r="FJ9" s="185"/>
      <c r="FK9" s="185"/>
      <c r="FL9" s="185"/>
      <c r="FM9" s="185"/>
      <c r="FN9" s="185"/>
      <c r="FO9" s="185"/>
      <c r="FP9" s="185"/>
      <c r="FQ9" s="185"/>
      <c r="FR9" s="185"/>
      <c r="FS9" s="185"/>
      <c r="FT9" s="185"/>
      <c r="FU9" s="185"/>
      <c r="FV9" s="185"/>
      <c r="FW9" s="185"/>
      <c r="FX9" s="185"/>
      <c r="FY9" s="185"/>
      <c r="FZ9" s="185"/>
      <c r="GA9" s="185"/>
      <c r="GB9" s="185"/>
      <c r="GC9" s="185"/>
      <c r="GD9" s="185"/>
      <c r="GE9" s="185"/>
      <c r="GF9" s="185"/>
      <c r="GG9" s="185"/>
      <c r="GH9" s="185"/>
      <c r="GI9" s="185"/>
      <c r="GJ9" s="185"/>
      <c r="GK9" s="185"/>
      <c r="GL9" s="185"/>
      <c r="GM9" s="185"/>
      <c r="GN9" s="185"/>
      <c r="GO9" s="185"/>
      <c r="GP9" s="185"/>
      <c r="GQ9" s="185"/>
      <c r="GR9" s="185"/>
      <c r="GS9" s="185"/>
      <c r="GT9" s="185"/>
      <c r="GU9" s="185"/>
      <c r="GV9" s="185"/>
      <c r="GW9" s="185"/>
      <c r="GX9" s="185"/>
      <c r="GY9" s="185"/>
      <c r="GZ9" s="185"/>
      <c r="HA9" s="185"/>
      <c r="HB9" s="185"/>
      <c r="HC9" s="185"/>
      <c r="HD9" s="185"/>
      <c r="HE9" s="185"/>
      <c r="HF9" s="185"/>
      <c r="HG9" s="185"/>
      <c r="HH9" s="185"/>
      <c r="HI9" s="745"/>
    </row>
    <row r="10" spans="1:217" ht="30.75" thickBot="1">
      <c r="A10" s="307"/>
      <c r="E10" s="311"/>
      <c r="F10" s="311"/>
      <c r="G10" s="311"/>
      <c r="H10" s="311"/>
      <c r="I10" s="311"/>
      <c r="J10" s="311"/>
      <c r="L10" s="112"/>
      <c r="M10" s="553"/>
      <c r="N10" s="106"/>
      <c r="O10" s="106"/>
      <c r="P10" s="106"/>
      <c r="Q10" s="106"/>
      <c r="R10" s="106"/>
      <c r="S10" s="106"/>
      <c r="T10" s="106"/>
      <c r="U10" s="106"/>
      <c r="V10" s="106"/>
      <c r="W10" s="106"/>
      <c r="X10" s="392"/>
      <c r="Y10" s="185"/>
      <c r="Z10" s="750" t="s">
        <v>795</v>
      </c>
      <c r="AA10" s="199"/>
      <c r="AB10" s="745"/>
      <c r="AC10" s="199" t="str">
        <f>'MATERIAL DATA'!Q8</f>
        <v>0.1.2.2 Façade retention</v>
      </c>
      <c r="AD10" s="754">
        <f ca="1">SUMIF($E$12:$E$45,AC10,$O$12:$O$45)+SUMIF($E$12:$E$45,AC10,$P$12:$P$45)+SUMIF($E$12:$E$45,AC10,R$12:$R$45) +SUMIF($E$12:$E$45, AC10, $Q$12:$Q$43)</f>
        <v>0</v>
      </c>
      <c r="AE10" s="745"/>
      <c r="AF10" s="185"/>
      <c r="AG10" s="745"/>
      <c r="AH10" s="745" t="s">
        <v>764</v>
      </c>
      <c r="AI10" s="755">
        <f>SUM(AA30:AA48)</f>
        <v>0</v>
      </c>
      <c r="AJ10" s="756">
        <f t="shared" si="0"/>
        <v>0</v>
      </c>
      <c r="AK10" s="745"/>
      <c r="AL10" s="745"/>
      <c r="AM10" s="745"/>
      <c r="AN10" s="745"/>
      <c r="AO10" s="745"/>
      <c r="AP10" s="745"/>
      <c r="AQ10" s="745"/>
      <c r="AR10" s="745"/>
      <c r="AS10" s="745"/>
      <c r="AT10" s="745"/>
      <c r="AU10" s="185"/>
      <c r="AV10" s="185"/>
      <c r="AW10" s="185"/>
      <c r="AX10" s="745"/>
      <c r="AY10" s="185"/>
      <c r="AZ10" s="745"/>
      <c r="BA10" s="745"/>
      <c r="BB10" s="745"/>
      <c r="BC10" s="745"/>
      <c r="BD10" s="745"/>
      <c r="BE10" s="745"/>
      <c r="BF10" s="745"/>
      <c r="BG10" s="745"/>
      <c r="BH10" s="745"/>
      <c r="BI10" s="745"/>
      <c r="BJ10" s="746"/>
      <c r="BK10" s="746"/>
      <c r="BL10" s="746"/>
      <c r="BM10" s="745"/>
      <c r="BN10" s="746"/>
      <c r="BO10" s="746"/>
      <c r="BP10" s="747"/>
      <c r="BQ10" s="745"/>
      <c r="BR10" s="745"/>
      <c r="BS10" s="745"/>
      <c r="BT10" s="745"/>
      <c r="BU10" s="185"/>
      <c r="BV10" s="745"/>
      <c r="BW10" s="745"/>
      <c r="BX10" s="745"/>
      <c r="BY10" s="745"/>
      <c r="BZ10" s="745"/>
      <c r="CA10" s="743"/>
      <c r="CB10" s="743"/>
      <c r="CC10" s="745"/>
      <c r="CD10" s="743"/>
      <c r="CE10" s="745"/>
      <c r="CF10" s="745"/>
      <c r="CG10" s="745"/>
      <c r="CH10" s="745"/>
      <c r="CI10" s="185"/>
      <c r="CJ10" s="185"/>
      <c r="CK10" s="185"/>
      <c r="CL10" s="185"/>
      <c r="CM10" s="185"/>
      <c r="CN10" s="751" t="s">
        <v>454</v>
      </c>
      <c r="CO10" s="185"/>
      <c r="CP10" s="185"/>
      <c r="CQ10" s="185"/>
      <c r="CR10" s="185"/>
      <c r="CS10" s="185"/>
      <c r="CT10" s="185"/>
      <c r="CU10" s="185"/>
      <c r="CV10" s="185"/>
      <c r="CW10" s="185"/>
      <c r="CX10" s="185"/>
      <c r="CY10" s="185"/>
      <c r="CZ10" s="185"/>
      <c r="DA10" s="185"/>
      <c r="DB10" s="185"/>
      <c r="DC10" s="185"/>
      <c r="DD10" s="185"/>
      <c r="DE10" s="185"/>
      <c r="DF10" s="185"/>
      <c r="DG10" s="185"/>
      <c r="DH10" s="185"/>
      <c r="DI10" s="185"/>
      <c r="DJ10" s="185"/>
      <c r="DK10" s="185"/>
      <c r="DL10" s="185"/>
      <c r="DM10" s="185"/>
      <c r="DN10" s="185"/>
      <c r="DO10" s="185"/>
      <c r="DP10" s="185"/>
      <c r="DQ10" s="185"/>
      <c r="DR10" s="185"/>
      <c r="DS10" s="185"/>
      <c r="DT10" s="185"/>
      <c r="DU10" s="185"/>
      <c r="DV10" s="185"/>
      <c r="DW10" s="185"/>
      <c r="DX10" s="185"/>
      <c r="DY10" s="185"/>
      <c r="DZ10" s="185"/>
      <c r="EA10" s="185"/>
      <c r="EB10" s="185"/>
      <c r="EC10" s="185"/>
      <c r="ED10" s="185"/>
      <c r="EE10" s="185"/>
      <c r="EF10" s="185"/>
      <c r="EG10" s="185"/>
      <c r="EH10" s="185"/>
      <c r="EI10" s="185"/>
      <c r="EJ10" s="185"/>
      <c r="EK10" s="185"/>
      <c r="EL10" s="185"/>
      <c r="EM10" s="185"/>
      <c r="EN10" s="185"/>
      <c r="EO10" s="185"/>
      <c r="EP10" s="185"/>
      <c r="EQ10" s="185"/>
      <c r="ER10" s="185"/>
      <c r="ES10" s="185"/>
      <c r="ET10" s="185"/>
      <c r="EU10" s="185"/>
      <c r="EV10" s="185"/>
      <c r="EW10" s="185"/>
      <c r="EX10" s="185"/>
      <c r="EY10" s="185"/>
      <c r="EZ10" s="185"/>
      <c r="FA10" s="185"/>
      <c r="FB10" s="185"/>
      <c r="FC10" s="185"/>
      <c r="FD10" s="185"/>
      <c r="FE10" s="185"/>
      <c r="FF10" s="185"/>
      <c r="FG10" s="185"/>
      <c r="FH10" s="185"/>
      <c r="FI10" s="185"/>
      <c r="FJ10" s="185"/>
      <c r="FK10" s="185"/>
      <c r="FL10" s="185"/>
      <c r="FM10" s="185"/>
      <c r="FN10" s="185"/>
      <c r="FO10" s="185"/>
      <c r="FP10" s="185"/>
      <c r="FQ10" s="185"/>
      <c r="FR10" s="185"/>
      <c r="FS10" s="185"/>
      <c r="FT10" s="185"/>
      <c r="FU10" s="185"/>
      <c r="FV10" s="185"/>
      <c r="FW10" s="185"/>
      <c r="FX10" s="185"/>
      <c r="FY10" s="185"/>
      <c r="FZ10" s="185"/>
      <c r="GA10" s="185"/>
      <c r="GB10" s="185"/>
      <c r="GC10" s="185"/>
      <c r="GD10" s="185"/>
      <c r="GE10" s="185"/>
      <c r="GF10" s="185"/>
      <c r="GG10" s="185"/>
      <c r="GH10" s="185"/>
      <c r="GI10" s="185"/>
      <c r="GJ10" s="185"/>
      <c r="GK10" s="185"/>
      <c r="GL10" s="185"/>
      <c r="GM10" s="185"/>
      <c r="GN10" s="185"/>
      <c r="GO10" s="185"/>
      <c r="GP10" s="185"/>
      <c r="GQ10" s="185"/>
      <c r="GR10" s="185"/>
      <c r="GS10" s="185"/>
      <c r="GT10" s="185"/>
      <c r="GU10" s="185"/>
      <c r="GV10" s="185"/>
      <c r="GW10" s="185"/>
      <c r="GX10" s="185"/>
      <c r="GY10" s="185"/>
      <c r="GZ10" s="185"/>
      <c r="HA10" s="185"/>
      <c r="HB10" s="185"/>
      <c r="HC10" s="185"/>
      <c r="HD10" s="185"/>
      <c r="HE10" s="185"/>
      <c r="HF10" s="185"/>
      <c r="HG10" s="185"/>
      <c r="HH10" s="185"/>
      <c r="HI10" s="745"/>
    </row>
    <row r="11" spans="1:217" ht="45" customHeight="1" thickBot="1">
      <c r="B11" s="261" t="s">
        <v>1</v>
      </c>
      <c r="C11" s="261" t="s">
        <v>290</v>
      </c>
      <c r="D11" s="261" t="s">
        <v>291</v>
      </c>
      <c r="E11" s="261" t="str">
        <f>IF(TYPOLOGY = "Bridge", "Bridge Element", "Structural Element")</f>
        <v>Structural Element</v>
      </c>
      <c r="F11" s="261" t="s">
        <v>292</v>
      </c>
      <c r="G11" s="261" t="s">
        <v>451</v>
      </c>
      <c r="H11" s="261" t="s">
        <v>854</v>
      </c>
      <c r="I11" s="261" t="s">
        <v>985</v>
      </c>
      <c r="J11" s="261" t="s">
        <v>1067</v>
      </c>
      <c r="K11" s="261" t="s">
        <v>293</v>
      </c>
      <c r="L11" s="261" t="s">
        <v>294</v>
      </c>
      <c r="M11" s="262" t="s">
        <v>300</v>
      </c>
      <c r="N11" s="261" t="s">
        <v>1023</v>
      </c>
      <c r="O11" s="261" t="s">
        <v>103</v>
      </c>
      <c r="P11" s="261" t="s">
        <v>104</v>
      </c>
      <c r="Q11" s="261" t="s">
        <v>664</v>
      </c>
      <c r="R11" s="261" t="s">
        <v>646</v>
      </c>
      <c r="S11" s="261" t="s">
        <v>663</v>
      </c>
      <c r="T11" s="261" t="s">
        <v>106</v>
      </c>
      <c r="U11" s="261" t="s">
        <v>647</v>
      </c>
      <c r="V11" s="261" t="s">
        <v>648</v>
      </c>
      <c r="W11" s="261" t="s">
        <v>695</v>
      </c>
      <c r="X11" s="261" t="s">
        <v>578</v>
      </c>
      <c r="Y11" s="744"/>
      <c r="Z11" s="745" t="s">
        <v>752</v>
      </c>
      <c r="AA11" s="199"/>
      <c r="AB11" s="745"/>
      <c r="AC11" s="199" t="str">
        <f>'MATERIAL DATA'!Q9</f>
        <v>0.1.2.3 Specialist groundworks</v>
      </c>
      <c r="AD11" s="754">
        <f ca="1">SUMIF($E$12:$E$45,AC11,$O$12:$O$45)+SUMIF($E$12:$E$45,AC11,$P$12:$P$45)+SUMIF($E$12:$E$45,AC11,R$12:$R$45) +SUMIF($E$12:$E$45, AC11, $Q$12:$Q$43)</f>
        <v>0</v>
      </c>
      <c r="AE11" s="745"/>
      <c r="AF11" s="185"/>
      <c r="AG11" s="745"/>
      <c r="AH11" s="745" t="s">
        <v>773</v>
      </c>
      <c r="AI11" s="755">
        <f>SUM(AA49:AA52)</f>
        <v>0</v>
      </c>
      <c r="AJ11" s="756">
        <f t="shared" si="0"/>
        <v>0</v>
      </c>
      <c r="AK11" s="745"/>
      <c r="AL11" s="745"/>
      <c r="AM11" s="745"/>
      <c r="AN11" s="749" t="s">
        <v>410</v>
      </c>
      <c r="AO11" s="745"/>
      <c r="AP11" s="745"/>
      <c r="AQ11" s="745"/>
      <c r="AR11" s="748"/>
      <c r="AS11" s="748"/>
      <c r="AT11" s="748"/>
      <c r="AU11" s="185"/>
      <c r="AV11" s="185"/>
      <c r="AW11" s="185"/>
      <c r="AX11" s="749"/>
      <c r="AY11" s="749" t="s">
        <v>742</v>
      </c>
      <c r="AZ11" s="749"/>
      <c r="BA11" s="749"/>
      <c r="BB11" s="761"/>
      <c r="BC11" s="761"/>
      <c r="BD11" s="761"/>
      <c r="BE11" s="761"/>
      <c r="BF11" s="762"/>
      <c r="BG11" s="762"/>
      <c r="BH11" s="762"/>
      <c r="BI11" s="762"/>
      <c r="BJ11" s="762"/>
      <c r="BK11" s="763" t="s">
        <v>79</v>
      </c>
      <c r="BL11" s="763"/>
      <c r="BM11" s="745"/>
      <c r="BN11" s="748" t="s">
        <v>8</v>
      </c>
      <c r="BO11" s="763" t="s">
        <v>3</v>
      </c>
      <c r="BP11" s="763" t="s">
        <v>113</v>
      </c>
      <c r="BQ11" s="763" t="s">
        <v>98</v>
      </c>
      <c r="BR11" s="749" t="s">
        <v>106</v>
      </c>
      <c r="BS11" s="749" t="s">
        <v>647</v>
      </c>
      <c r="BT11" s="749" t="s">
        <v>648</v>
      </c>
      <c r="BU11" s="749" t="s">
        <v>320</v>
      </c>
      <c r="BV11" s="749" t="s">
        <v>385</v>
      </c>
      <c r="BW11" s="749" t="s">
        <v>386</v>
      </c>
      <c r="BX11" s="860" t="s">
        <v>103</v>
      </c>
      <c r="BY11" s="763" t="s">
        <v>1000</v>
      </c>
      <c r="BZ11" s="749" t="s">
        <v>646</v>
      </c>
      <c r="CA11" s="185"/>
      <c r="CB11" s="209" t="s">
        <v>157</v>
      </c>
      <c r="CC11" s="745" t="s">
        <v>419</v>
      </c>
      <c r="CD11" s="186" t="s">
        <v>111</v>
      </c>
      <c r="CE11" s="749" t="s">
        <v>412</v>
      </c>
      <c r="CF11" s="209"/>
      <c r="CG11" s="749" t="s">
        <v>413</v>
      </c>
      <c r="CH11" s="764" t="s">
        <v>621</v>
      </c>
      <c r="CI11" s="765" t="s">
        <v>458</v>
      </c>
      <c r="CJ11" s="766" t="s">
        <v>1024</v>
      </c>
      <c r="CK11" s="765" t="s">
        <v>579</v>
      </c>
      <c r="CL11" s="767" t="s">
        <v>857</v>
      </c>
      <c r="CM11" s="767" t="s">
        <v>1008</v>
      </c>
      <c r="CN11" s="751">
        <v>-2</v>
      </c>
      <c r="CO11" s="749">
        <v>-1</v>
      </c>
      <c r="CP11" s="749">
        <v>-0.5</v>
      </c>
      <c r="CQ11" s="749">
        <f>CO11+1</f>
        <v>0</v>
      </c>
      <c r="CR11" s="749">
        <f t="shared" ref="CR11:FC11" si="1">CQ11+1</f>
        <v>1</v>
      </c>
      <c r="CS11" s="749">
        <f t="shared" si="1"/>
        <v>2</v>
      </c>
      <c r="CT11" s="749">
        <f t="shared" si="1"/>
        <v>3</v>
      </c>
      <c r="CU11" s="749">
        <f t="shared" si="1"/>
        <v>4</v>
      </c>
      <c r="CV11" s="749">
        <f t="shared" si="1"/>
        <v>5</v>
      </c>
      <c r="CW11" s="749">
        <f t="shared" si="1"/>
        <v>6</v>
      </c>
      <c r="CX11" s="749">
        <f t="shared" si="1"/>
        <v>7</v>
      </c>
      <c r="CY11" s="749">
        <f t="shared" si="1"/>
        <v>8</v>
      </c>
      <c r="CZ11" s="749">
        <f t="shared" si="1"/>
        <v>9</v>
      </c>
      <c r="DA11" s="749">
        <f t="shared" si="1"/>
        <v>10</v>
      </c>
      <c r="DB11" s="749">
        <f t="shared" si="1"/>
        <v>11</v>
      </c>
      <c r="DC11" s="749">
        <f t="shared" si="1"/>
        <v>12</v>
      </c>
      <c r="DD11" s="749">
        <f t="shared" si="1"/>
        <v>13</v>
      </c>
      <c r="DE11" s="749">
        <f t="shared" si="1"/>
        <v>14</v>
      </c>
      <c r="DF11" s="749">
        <f t="shared" si="1"/>
        <v>15</v>
      </c>
      <c r="DG11" s="749">
        <f t="shared" si="1"/>
        <v>16</v>
      </c>
      <c r="DH11" s="749">
        <f t="shared" si="1"/>
        <v>17</v>
      </c>
      <c r="DI11" s="749">
        <f t="shared" si="1"/>
        <v>18</v>
      </c>
      <c r="DJ11" s="749">
        <f t="shared" si="1"/>
        <v>19</v>
      </c>
      <c r="DK11" s="749">
        <f t="shared" si="1"/>
        <v>20</v>
      </c>
      <c r="DL11" s="749">
        <f t="shared" si="1"/>
        <v>21</v>
      </c>
      <c r="DM11" s="749">
        <f t="shared" si="1"/>
        <v>22</v>
      </c>
      <c r="DN11" s="749">
        <f t="shared" si="1"/>
        <v>23</v>
      </c>
      <c r="DO11" s="749">
        <f t="shared" si="1"/>
        <v>24</v>
      </c>
      <c r="DP11" s="749">
        <f t="shared" si="1"/>
        <v>25</v>
      </c>
      <c r="DQ11" s="749">
        <f t="shared" si="1"/>
        <v>26</v>
      </c>
      <c r="DR11" s="749">
        <f t="shared" si="1"/>
        <v>27</v>
      </c>
      <c r="DS11" s="749">
        <f t="shared" si="1"/>
        <v>28</v>
      </c>
      <c r="DT11" s="749">
        <f t="shared" si="1"/>
        <v>29</v>
      </c>
      <c r="DU11" s="749">
        <f t="shared" si="1"/>
        <v>30</v>
      </c>
      <c r="DV11" s="749">
        <f t="shared" si="1"/>
        <v>31</v>
      </c>
      <c r="DW11" s="749">
        <f t="shared" si="1"/>
        <v>32</v>
      </c>
      <c r="DX11" s="749">
        <f t="shared" si="1"/>
        <v>33</v>
      </c>
      <c r="DY11" s="749">
        <f t="shared" si="1"/>
        <v>34</v>
      </c>
      <c r="DZ11" s="749">
        <f t="shared" si="1"/>
        <v>35</v>
      </c>
      <c r="EA11" s="749">
        <f t="shared" si="1"/>
        <v>36</v>
      </c>
      <c r="EB11" s="749">
        <f t="shared" si="1"/>
        <v>37</v>
      </c>
      <c r="EC11" s="749">
        <f t="shared" si="1"/>
        <v>38</v>
      </c>
      <c r="ED11" s="749">
        <f t="shared" si="1"/>
        <v>39</v>
      </c>
      <c r="EE11" s="749">
        <f t="shared" si="1"/>
        <v>40</v>
      </c>
      <c r="EF11" s="749">
        <f t="shared" si="1"/>
        <v>41</v>
      </c>
      <c r="EG11" s="749">
        <f t="shared" si="1"/>
        <v>42</v>
      </c>
      <c r="EH11" s="749">
        <f t="shared" si="1"/>
        <v>43</v>
      </c>
      <c r="EI11" s="749">
        <f t="shared" si="1"/>
        <v>44</v>
      </c>
      <c r="EJ11" s="749">
        <f t="shared" si="1"/>
        <v>45</v>
      </c>
      <c r="EK11" s="749">
        <f t="shared" si="1"/>
        <v>46</v>
      </c>
      <c r="EL11" s="749">
        <f t="shared" si="1"/>
        <v>47</v>
      </c>
      <c r="EM11" s="749">
        <f t="shared" si="1"/>
        <v>48</v>
      </c>
      <c r="EN11" s="749">
        <f t="shared" si="1"/>
        <v>49</v>
      </c>
      <c r="EO11" s="749">
        <f t="shared" si="1"/>
        <v>50</v>
      </c>
      <c r="EP11" s="749">
        <f t="shared" si="1"/>
        <v>51</v>
      </c>
      <c r="EQ11" s="749">
        <f t="shared" si="1"/>
        <v>52</v>
      </c>
      <c r="ER11" s="749">
        <f t="shared" si="1"/>
        <v>53</v>
      </c>
      <c r="ES11" s="749">
        <f t="shared" si="1"/>
        <v>54</v>
      </c>
      <c r="ET11" s="749">
        <f t="shared" si="1"/>
        <v>55</v>
      </c>
      <c r="EU11" s="749">
        <f t="shared" si="1"/>
        <v>56</v>
      </c>
      <c r="EV11" s="749">
        <f t="shared" si="1"/>
        <v>57</v>
      </c>
      <c r="EW11" s="749">
        <f t="shared" si="1"/>
        <v>58</v>
      </c>
      <c r="EX11" s="749">
        <f t="shared" si="1"/>
        <v>59</v>
      </c>
      <c r="EY11" s="749">
        <f t="shared" si="1"/>
        <v>60</v>
      </c>
      <c r="EZ11" s="749">
        <f t="shared" si="1"/>
        <v>61</v>
      </c>
      <c r="FA11" s="749">
        <f t="shared" si="1"/>
        <v>62</v>
      </c>
      <c r="FB11" s="749">
        <f t="shared" si="1"/>
        <v>63</v>
      </c>
      <c r="FC11" s="749">
        <f t="shared" si="1"/>
        <v>64</v>
      </c>
      <c r="FD11" s="749">
        <f t="shared" ref="FD11:HD11" si="2">FC11+1</f>
        <v>65</v>
      </c>
      <c r="FE11" s="749">
        <f t="shared" si="2"/>
        <v>66</v>
      </c>
      <c r="FF11" s="749">
        <f t="shared" si="2"/>
        <v>67</v>
      </c>
      <c r="FG11" s="749">
        <f t="shared" si="2"/>
        <v>68</v>
      </c>
      <c r="FH11" s="749">
        <f t="shared" si="2"/>
        <v>69</v>
      </c>
      <c r="FI11" s="749">
        <f t="shared" si="2"/>
        <v>70</v>
      </c>
      <c r="FJ11" s="749">
        <f t="shared" si="2"/>
        <v>71</v>
      </c>
      <c r="FK11" s="749">
        <f t="shared" si="2"/>
        <v>72</v>
      </c>
      <c r="FL11" s="749">
        <f t="shared" si="2"/>
        <v>73</v>
      </c>
      <c r="FM11" s="749">
        <f t="shared" si="2"/>
        <v>74</v>
      </c>
      <c r="FN11" s="749">
        <f t="shared" si="2"/>
        <v>75</v>
      </c>
      <c r="FO11" s="749">
        <f t="shared" si="2"/>
        <v>76</v>
      </c>
      <c r="FP11" s="749">
        <f t="shared" si="2"/>
        <v>77</v>
      </c>
      <c r="FQ11" s="749">
        <f t="shared" si="2"/>
        <v>78</v>
      </c>
      <c r="FR11" s="749">
        <f t="shared" si="2"/>
        <v>79</v>
      </c>
      <c r="FS11" s="749">
        <f t="shared" si="2"/>
        <v>80</v>
      </c>
      <c r="FT11" s="749">
        <f t="shared" si="2"/>
        <v>81</v>
      </c>
      <c r="FU11" s="749">
        <f t="shared" si="2"/>
        <v>82</v>
      </c>
      <c r="FV11" s="749">
        <f t="shared" si="2"/>
        <v>83</v>
      </c>
      <c r="FW11" s="749">
        <f t="shared" si="2"/>
        <v>84</v>
      </c>
      <c r="FX11" s="749">
        <f t="shared" si="2"/>
        <v>85</v>
      </c>
      <c r="FY11" s="749">
        <f t="shared" si="2"/>
        <v>86</v>
      </c>
      <c r="FZ11" s="749">
        <f t="shared" si="2"/>
        <v>87</v>
      </c>
      <c r="GA11" s="749">
        <f t="shared" si="2"/>
        <v>88</v>
      </c>
      <c r="GB11" s="749">
        <f t="shared" si="2"/>
        <v>89</v>
      </c>
      <c r="GC11" s="749">
        <f t="shared" si="2"/>
        <v>90</v>
      </c>
      <c r="GD11" s="749">
        <f t="shared" si="2"/>
        <v>91</v>
      </c>
      <c r="GE11" s="749">
        <f t="shared" si="2"/>
        <v>92</v>
      </c>
      <c r="GF11" s="749">
        <f t="shared" si="2"/>
        <v>93</v>
      </c>
      <c r="GG11" s="749">
        <f t="shared" si="2"/>
        <v>94</v>
      </c>
      <c r="GH11" s="749">
        <f t="shared" si="2"/>
        <v>95</v>
      </c>
      <c r="GI11" s="749">
        <f t="shared" si="2"/>
        <v>96</v>
      </c>
      <c r="GJ11" s="749">
        <f t="shared" si="2"/>
        <v>97</v>
      </c>
      <c r="GK11" s="749">
        <f t="shared" si="2"/>
        <v>98</v>
      </c>
      <c r="GL11" s="749">
        <f t="shared" si="2"/>
        <v>99</v>
      </c>
      <c r="GM11" s="749">
        <f t="shared" si="2"/>
        <v>100</v>
      </c>
      <c r="GN11" s="749">
        <f t="shared" si="2"/>
        <v>101</v>
      </c>
      <c r="GO11" s="749">
        <f t="shared" si="2"/>
        <v>102</v>
      </c>
      <c r="GP11" s="749">
        <f t="shared" si="2"/>
        <v>103</v>
      </c>
      <c r="GQ11" s="749">
        <f t="shared" si="2"/>
        <v>104</v>
      </c>
      <c r="GR11" s="749">
        <f t="shared" si="2"/>
        <v>105</v>
      </c>
      <c r="GS11" s="749">
        <f t="shared" si="2"/>
        <v>106</v>
      </c>
      <c r="GT11" s="749">
        <f t="shared" si="2"/>
        <v>107</v>
      </c>
      <c r="GU11" s="749">
        <f t="shared" si="2"/>
        <v>108</v>
      </c>
      <c r="GV11" s="749">
        <f t="shared" si="2"/>
        <v>109</v>
      </c>
      <c r="GW11" s="749">
        <f t="shared" si="2"/>
        <v>110</v>
      </c>
      <c r="GX11" s="749">
        <f t="shared" si="2"/>
        <v>111</v>
      </c>
      <c r="GY11" s="749">
        <f t="shared" si="2"/>
        <v>112</v>
      </c>
      <c r="GZ11" s="749">
        <f t="shared" si="2"/>
        <v>113</v>
      </c>
      <c r="HA11" s="749">
        <f t="shared" si="2"/>
        <v>114</v>
      </c>
      <c r="HB11" s="749">
        <f t="shared" si="2"/>
        <v>115</v>
      </c>
      <c r="HC11" s="749">
        <f t="shared" si="2"/>
        <v>116</v>
      </c>
      <c r="HD11" s="749">
        <f t="shared" si="2"/>
        <v>117</v>
      </c>
      <c r="HE11" s="749">
        <f>HD11+1</f>
        <v>118</v>
      </c>
      <c r="HF11" s="749">
        <f t="shared" ref="HF11" si="3">HE11+1</f>
        <v>119</v>
      </c>
      <c r="HG11" s="749">
        <f>HF11+1</f>
        <v>120</v>
      </c>
      <c r="HH11" s="185"/>
      <c r="HI11" s="745"/>
    </row>
    <row r="12" spans="1:217" ht="20.100000000000001" customHeight="1">
      <c r="A12" s="519" t="str">
        <f t="shared" ref="A12:A43" si="4">IF(TYPOLOGY = "Bridge", "BRIDGE_STR_ELEMENT", "LST_STR_ELEMENT")</f>
        <v>LST_STR_ELEMENT</v>
      </c>
      <c r="B12" s="518"/>
      <c r="C12" s="115"/>
      <c r="D12" s="116"/>
      <c r="E12" s="117"/>
      <c r="F12" s="116"/>
      <c r="G12" s="350" t="e">
        <f>IF(TYPOLOGY = "Bridge", _xlfn.XLOOKUP($E12, BRIDGE_STR_ELEMENT, 'MATERIAL DATA'!$R$36:$R$74,,), _xlfn.XLOOKUP($BL12, 'LIFECYCLE MATERIAL DATA'!$A$5:$A$104, 'LIFECYCLE MATERIAL DATA'!$Q$5:$Q$104,,))</f>
        <v>#N/A</v>
      </c>
      <c r="H12" s="630"/>
      <c r="I12" s="631"/>
      <c r="J12" s="736"/>
      <c r="K12" s="116"/>
      <c r="L12" s="95"/>
      <c r="M12" s="358"/>
      <c r="N12" s="156">
        <f>IFERROR(SUM(O12:V12,X12),"")</f>
        <v>0</v>
      </c>
      <c r="O12" s="157" t="str">
        <f>IFERROR(IF($I12="Yes","",$BX12),"")</f>
        <v/>
      </c>
      <c r="P12" s="158" t="str">
        <f>IFERROR(IF($I12="Yes","",$BY12),"")</f>
        <v/>
      </c>
      <c r="Q12" s="158" t="str" cm="1">
        <f t="array" ref="Q12">IFERROR(_xlfn.IFS(AND($I12 = "Yes", $J12 =1),(($BX12+$BU12)/($J12) + ($BY12+$BR12 +$BZ12)),AND($I12 = "Yes", $J12 &gt;1), (($BX12+$BU12)/($J12) + ($BY12*2 +$BZ12)) ), "")</f>
        <v/>
      </c>
      <c r="R12" s="158" t="str">
        <f t="shared" ref="R12:R43" si="5">IF($I12="Yes", "", $BZ12)</f>
        <v/>
      </c>
      <c r="S12" s="159">
        <f>IF($I12="Yes","",(SUM(O12:P12,R12,T12:V12)+X12)*$CI12)</f>
        <v>0</v>
      </c>
      <c r="T12" s="159" t="str">
        <f t="shared" ref="T12:T14" si="6">IFERROR(IF($I12="Yes","",$BR12),"")</f>
        <v/>
      </c>
      <c r="U12" s="586" t="str">
        <f>IFERROR(IF($I12="Yes","",$BS12),"")</f>
        <v/>
      </c>
      <c r="V12" s="396" t="str">
        <f>IFERROR(IF($I12="Yes","",$BT12),"")</f>
        <v/>
      </c>
      <c r="W12" s="156" t="str">
        <f t="shared" ref="W12:W41" si="7">IFERROR(IF($I12="Yes","",$CD12*($CI12+1)),"")</f>
        <v/>
      </c>
      <c r="X12" s="160">
        <f t="shared" ref="X12:X43" si="8">IFERROR(IF($I12="Yes","",$CC12),"")</f>
        <v>0</v>
      </c>
      <c r="Y12" s="274" t="s">
        <v>415</v>
      </c>
      <c r="Z12" s="745" t="str">
        <f>'MATERIAL DATA'!$Q36</f>
        <v>1.1.1 Primary Girder(s)</v>
      </c>
      <c r="AA12" s="768">
        <f>SUMIF($E$12:$E$43,Z12,$O$12:$O$43) + SUMIF($E$12:$E$43,Z12,$P$12:$P$43) + SUMIF($E$12:$E$43,Z12,$R$12:$R$43) + SUMIF($E$12:$E$43,Z12,$Q$12:$Q$43)</f>
        <v>0</v>
      </c>
      <c r="AB12" s="745"/>
      <c r="AC12" s="199" t="str">
        <f>'MATERIAL DATA'!Q10</f>
        <v>1.1. Piling</v>
      </c>
      <c r="AD12" s="754">
        <f ca="1">SUMIF($E$12:$E$45,AC12,$O$12:$O$45)+SUMIF($E$12:$E$45,AC12,$P$12:$P$45)+SUMIF($E$12:$E$45,AC12,R$12:$R$45) +SUMIF($E$12:$E$45, AC12, $Q$12:$Q$43)</f>
        <v>0</v>
      </c>
      <c r="AE12" s="745"/>
      <c r="AF12" s="185"/>
      <c r="AG12" s="745"/>
      <c r="AH12" s="185"/>
      <c r="AI12" s="745"/>
      <c r="AJ12" s="745"/>
      <c r="AK12" s="745"/>
      <c r="AL12" s="745"/>
      <c r="AM12" s="745"/>
      <c r="AN12" s="925"/>
      <c r="AO12" s="925"/>
      <c r="AP12" s="925"/>
      <c r="AQ12" s="926"/>
      <c r="AR12" s="926"/>
      <c r="AS12" s="926"/>
      <c r="AT12" s="926"/>
      <c r="AU12" s="185"/>
      <c r="AV12" s="185"/>
      <c r="AW12" s="185"/>
      <c r="AX12" s="185"/>
      <c r="AY12" s="185"/>
      <c r="AZ12" s="185"/>
      <c r="BA12" s="185"/>
      <c r="BB12" s="770"/>
      <c r="BC12" s="770"/>
      <c r="BD12" s="770"/>
      <c r="BE12" s="770"/>
      <c r="BF12" s="745"/>
      <c r="BG12" s="745"/>
      <c r="BH12" s="745"/>
      <c r="BI12" s="745"/>
      <c r="BJ12" s="745"/>
      <c r="BK12" s="209" t="str">
        <f>IF(B12="Concrete","C_",IF(B12="Steel","S_",IF(B12="Timber","T_",IF(B12="Other","O_",IF(B12="Custom_EPD","E_",IF(B12="_","ER","ER"))))))</f>
        <v>ER</v>
      </c>
      <c r="BL12" s="209" t="str">
        <f t="shared" ref="BL12:BL41" si="9">CONCATENATE(B12," - ",C12," - ", D12)</f>
        <v xml:space="preserve"> -  - </v>
      </c>
      <c r="BM12" s="745" t="str" cm="1">
        <f t="array" ref="BM12">_xlfn.IFS(OR(AND(TYPOLOGY &lt;&gt; "Bridge", B12="concrete",D12&lt;&gt;"Reinforced - 150mm hollow core slab"),C12="Concrete_EPD",),"Reinforcement",(OR(AND(TYPOLOGY="Bridge",B12="concrete",D12&lt;&gt;"Reinforced - 150mm hollow core slab"),C12="Concrete_EPD",)),"Bridge_Reinforcement",TRUE, "No_Reinforcement")</f>
        <v>No_Reinforcement</v>
      </c>
      <c r="BN12" s="186" t="e">
        <f>_xlfn.XLOOKUP($BL12,'LIFECYCLE MATERIAL DATA'!$A$5:$A$104,'LIFECYCLE MATERIAL DATA'!$D$5:$D$104,)</f>
        <v>#N/A</v>
      </c>
      <c r="BO12" s="186">
        <f>IFERROR(IF(M12&lt;&gt;0,_xlfn.XLOOKUP(M12,'Custom Data'!S16:S45,'Custom Data'!T16:T45,,-1),0),0)</f>
        <v>0</v>
      </c>
      <c r="BP12" s="186">
        <f t="shared" ref="BP12:BP43" si="10">IFERROR(BO12*BQ12/(1000*BN12),0)</f>
        <v>0</v>
      </c>
      <c r="BQ12" s="846" t="str">
        <f t="shared" ref="BQ12:BQ41" si="11">IF(K12="VOLUME [m3]", 1000*$L12*$BN12, IF(AND(K12="MASS [kg]",ISNUMBER(BN12)), $L12,"ER"))</f>
        <v>ER</v>
      </c>
      <c r="BR12" s="745" t="str">
        <f>IFERROR(_xlfn.XLOOKUP($BL12,'LIFECYCLE MATERIAL DATA'!$A$5:$A$104,'LIFECYCLE MATERIAL DATA'!$I$5:$I$104,,)*($BQ12/1000)+_xlfn.XLOOKUP('Project Info'!$C$15,'LIFECYCLE MATERIAL DATA'!$A$5:$A$104,'LIFECYCLE MATERIAL DATA'!$I$5:$I$104,,)*($BP12/1000),"")</f>
        <v/>
      </c>
      <c r="BS12" s="745" t="str">
        <f>IFERROR(_xlfn.XLOOKUP($BL12,'LIFECYCLE MATERIAL DATA'!$A$5:$A$104, 'LIFECYCLE MATERIAL DATA'!$J$5:$J$104,,)*($BQ12/1000)+_xlfn.XLOOKUP('Project Info'!$C$15,'LIFECYCLE MATERIAL DATA'!$A$5:$A$104,'LIFECYCLE MATERIAL DATA'!$J$5:$J$104,,)*($BP12/1000),"")</f>
        <v/>
      </c>
      <c r="BT12" s="745" t="str">
        <f>IFERROR(_xlfn.XLOOKUP($BL12,'LIFECYCLE MATERIAL DATA'!$A$5:$A$104, 'LIFECYCLE MATERIAL DATA'!$K$5:$K$104,,)*($BQ12/1000),"")</f>
        <v/>
      </c>
      <c r="BU12" s="185" t="str">
        <f>IFERROR(_xlfn.XLOOKUP($BL12,'LIFECYCLE MATERIAL DATA'!$A$5:$A$104,'LIFECYCLE MATERIAL DATA'!$L$5:$L$104,,)*($BQ12/1000)+_xlfn.XLOOKUP('Project Info'!$C$15,'LIFECYCLE MATERIAL DATA'!$A$5:$A$104,'LIFECYCLE MATERIAL DATA'!$L$5:$L$104,,)*($BP12/1000),"")</f>
        <v/>
      </c>
      <c r="BV12" s="745" t="str">
        <f>IF(OR($E12=$AC$12, $E12=$AC$13, $E12=$AC$14, $E12=$Z$27, $E12=$Z$28, $E12=$Z$29),"Excavation","")</f>
        <v/>
      </c>
      <c r="BW12" s="745" t="str">
        <f>IF($K12='MATERIAL DATA'!$O$5,$L12, IF($K12='MATERIAL DATA'!$O$6,$L12/(1000*'Scheme 6'!$BN12),""))</f>
        <v/>
      </c>
      <c r="BX12" s="745" t="str">
        <f>IFERROR(((_xlfn.XLOOKUP($BL12,'LIFECYCLE MATERIAL DATA'!$A$5:$A$104,'LIFECYCLE MATERIAL DATA'!$F$5:$F$104,,))*$BQ12/1000+_xlfn.XLOOKUP('Project Info'!$C$15,'LIFECYCLE MATERIAL DATA'!$A$5:$A$104,'LIFECYCLE MATERIAL DATA'!$F$5:$F$104,,)*$BP12/1000),"")</f>
        <v/>
      </c>
      <c r="BY12" s="771" t="str">
        <f>IFERROR((_xlfn.XLOOKUP($BL12,'LIFECYCLE MATERIAL DATA'!$A$5:$A$104,'LIFECYCLE MATERIAL DATA'!$G$5:$G$104,,)*$BQ12/1000++_xlfn.XLOOKUP('Project Info'!$C$15,'LIFECYCLE MATERIAL DATA'!$A$5:$A$104,'LIFECYCLE MATERIAL DATA'!$G$5:$G$104,,)*$BP12/1000),"")</f>
        <v/>
      </c>
      <c r="BZ12" s="745" t="str">
        <f>IFERROR(_xlfn.XLOOKUP('Scheme 6'!$BL12,'LIFECYCLE MATERIAL DATA'!$A$5:$A$104,'LIFECYCLE MATERIAL DATA'!$H$5:$H$104,,)*SUM($BX12+$BY12+$CB12+$CC12), "")</f>
        <v/>
      </c>
      <c r="CA12" s="185"/>
      <c r="CB12" s="743" t="str">
        <f>IFERROR((_xlfn.XLOOKUP($BL12,'LIFECYCLE MATERIAL DATA'!$A$5:$A$104, 'LIFECYCLE MATERIAL DATA'!$M$5:$M$104)*$BQ12/1000++_xlfn.XLOOKUP('Project Info'!$C$15,'LIFECYCLE MATERIAL DATA'!$A$5:$A$104,'LIFECYCLE MATERIAL DATA'!$M$5:$M$104)*$BP12/1000),"")</f>
        <v/>
      </c>
      <c r="CC12" s="745">
        <f>IFERROR(IF(OR($B12="Timber",$C12="Timber_EPD", $C12="Bamboo"),_xlfn.XLOOKUP($BL12,'LIFECYCLE MATERIAL DATA Master'!$A$5:$A$104,'LIFECYCLE MATERIAL DATA Master'!$E$5:$E$104,,)*$BQ12,0),"")/1000</f>
        <v>0</v>
      </c>
      <c r="CD12" s="185" t="str">
        <f>IFERROR((_xlfn.XLOOKUP($BL12,'LIFECYCLE MATERIAL DATA'!$A$5:$A$104,'LIFECYCLE MATERIAL DATA'!$N$5:$N$104,,)*$BQ12/1000++_xlfn.XLOOKUP('Project Info'!$C$15,'LIFECYCLE MATERIAL DATA'!$A$5:$A$104,'LIFECYCLE MATERIAL DATA'!$N$5:$N$104,,)*$BP12/1000),"")</f>
        <v/>
      </c>
      <c r="CE12" s="745" t="str">
        <f>Targets!A16</f>
        <v>SCORS Target (137)</v>
      </c>
      <c r="CF12" s="209" t="str">
        <f>Targets!B16</f>
        <v>Residential, Commercial, Education, Other</v>
      </c>
      <c r="CG12" s="209">
        <f>Targets!C16</f>
        <v>137</v>
      </c>
      <c r="CH12" s="772">
        <f>IFERROR(1+_xlfn.XLOOKUP($BL12,'LIFECYCLE MATERIAL DATA'!$A$5:$A$104,'LIFECYCLE MATERIAL DATA'!$H$5:$H$104,,),0)</f>
        <v>0</v>
      </c>
      <c r="CI12" s="765">
        <f t="shared" ref="CI12:CI26" si="12">IFERROR(IF($G12&lt;=DESIGN_LIFE,(ROUNDUP((DESIGN_LIFE/$G12)-1,0)),0),0)</f>
        <v>0</v>
      </c>
      <c r="CJ12" s="773">
        <f t="shared" ref="CJ12:CJ43" si="13">IFERROR(S12/CI12,0)*0.5</f>
        <v>0</v>
      </c>
      <c r="CK12" s="774">
        <f t="shared" ref="CK12:CK43" si="14">IFERROR(DESIGN_LIFE/G12,0)</f>
        <v>0</v>
      </c>
      <c r="CL12" s="767">
        <f>$CJ12*$K$8</f>
        <v>0</v>
      </c>
      <c r="CM12" s="775">
        <f>$CL12+$CJ12</f>
        <v>0</v>
      </c>
      <c r="CN12" s="769">
        <v>0</v>
      </c>
      <c r="CO12" s="745">
        <f t="shared" ref="CO12:CP43" si="15">IF(CO$11&gt;=DESIGN_LIFE,CN12,IF(AND(CO$11-2&gt;0,$CK12&lt;&gt;0),IF(INT((CO$11-2)/(DESIGN_LIFE/$CK12))=((CO$11-2)/(DESIGN_LIFE/$CK12)),$CM12+CN12,CN12),CN12))</f>
        <v>0</v>
      </c>
      <c r="CP12" s="745">
        <f t="shared" si="15"/>
        <v>0</v>
      </c>
      <c r="CQ12" s="745">
        <f t="shared" ref="CQ12:DV12" si="16">IF(CQ$11&gt;=DESIGN_LIFE,CP12,IF(AND(CQ$11&gt;0,$CK12&lt;&gt;0),IF(INT((CQ$11)/(DESIGN_LIFE/$CK12))=((CQ$11)/(DESIGN_LIFE/$CK12)),$CM12+CP12,CP12),CP12))</f>
        <v>0</v>
      </c>
      <c r="CR12" s="745">
        <f t="shared" si="16"/>
        <v>0</v>
      </c>
      <c r="CS12" s="745">
        <f t="shared" si="16"/>
        <v>0</v>
      </c>
      <c r="CT12" s="745">
        <f t="shared" si="16"/>
        <v>0</v>
      </c>
      <c r="CU12" s="745">
        <f t="shared" si="16"/>
        <v>0</v>
      </c>
      <c r="CV12" s="745">
        <f t="shared" si="16"/>
        <v>0</v>
      </c>
      <c r="CW12" s="745">
        <f t="shared" si="16"/>
        <v>0</v>
      </c>
      <c r="CX12" s="745">
        <f t="shared" si="16"/>
        <v>0</v>
      </c>
      <c r="CY12" s="745">
        <f t="shared" si="16"/>
        <v>0</v>
      </c>
      <c r="CZ12" s="745">
        <f t="shared" si="16"/>
        <v>0</v>
      </c>
      <c r="DA12" s="745">
        <f t="shared" si="16"/>
        <v>0</v>
      </c>
      <c r="DB12" s="745">
        <f t="shared" si="16"/>
        <v>0</v>
      </c>
      <c r="DC12" s="745">
        <f t="shared" si="16"/>
        <v>0</v>
      </c>
      <c r="DD12" s="745">
        <f t="shared" si="16"/>
        <v>0</v>
      </c>
      <c r="DE12" s="745">
        <f t="shared" si="16"/>
        <v>0</v>
      </c>
      <c r="DF12" s="745">
        <f t="shared" si="16"/>
        <v>0</v>
      </c>
      <c r="DG12" s="745">
        <f t="shared" si="16"/>
        <v>0</v>
      </c>
      <c r="DH12" s="745">
        <f t="shared" si="16"/>
        <v>0</v>
      </c>
      <c r="DI12" s="745">
        <f t="shared" si="16"/>
        <v>0</v>
      </c>
      <c r="DJ12" s="745">
        <f t="shared" si="16"/>
        <v>0</v>
      </c>
      <c r="DK12" s="745">
        <f t="shared" si="16"/>
        <v>0</v>
      </c>
      <c r="DL12" s="745">
        <f t="shared" si="16"/>
        <v>0</v>
      </c>
      <c r="DM12" s="745">
        <f t="shared" si="16"/>
        <v>0</v>
      </c>
      <c r="DN12" s="745">
        <f t="shared" si="16"/>
        <v>0</v>
      </c>
      <c r="DO12" s="745">
        <f t="shared" si="16"/>
        <v>0</v>
      </c>
      <c r="DP12" s="745">
        <f t="shared" si="16"/>
        <v>0</v>
      </c>
      <c r="DQ12" s="745">
        <f t="shared" si="16"/>
        <v>0</v>
      </c>
      <c r="DR12" s="745">
        <f t="shared" si="16"/>
        <v>0</v>
      </c>
      <c r="DS12" s="745">
        <f t="shared" si="16"/>
        <v>0</v>
      </c>
      <c r="DT12" s="745">
        <f t="shared" si="16"/>
        <v>0</v>
      </c>
      <c r="DU12" s="745">
        <f t="shared" si="16"/>
        <v>0</v>
      </c>
      <c r="DV12" s="745">
        <f t="shared" si="16"/>
        <v>0</v>
      </c>
      <c r="DW12" s="745">
        <f t="shared" ref="DW12:FB12" si="17">IF(DW$11&gt;=DESIGN_LIFE,DV12,IF(AND(DW$11&gt;0,$CK12&lt;&gt;0),IF(INT((DW$11)/(DESIGN_LIFE/$CK12))=((DW$11)/(DESIGN_LIFE/$CK12)),$CM12+DV12,DV12),DV12))</f>
        <v>0</v>
      </c>
      <c r="DX12" s="745">
        <f t="shared" si="17"/>
        <v>0</v>
      </c>
      <c r="DY12" s="745">
        <f t="shared" si="17"/>
        <v>0</v>
      </c>
      <c r="DZ12" s="745">
        <f t="shared" si="17"/>
        <v>0</v>
      </c>
      <c r="EA12" s="745">
        <f t="shared" si="17"/>
        <v>0</v>
      </c>
      <c r="EB12" s="745">
        <f t="shared" si="17"/>
        <v>0</v>
      </c>
      <c r="EC12" s="745">
        <f t="shared" si="17"/>
        <v>0</v>
      </c>
      <c r="ED12" s="745">
        <f t="shared" si="17"/>
        <v>0</v>
      </c>
      <c r="EE12" s="745">
        <f t="shared" si="17"/>
        <v>0</v>
      </c>
      <c r="EF12" s="745">
        <f t="shared" si="17"/>
        <v>0</v>
      </c>
      <c r="EG12" s="745">
        <f t="shared" si="17"/>
        <v>0</v>
      </c>
      <c r="EH12" s="745">
        <f t="shared" si="17"/>
        <v>0</v>
      </c>
      <c r="EI12" s="745">
        <f t="shared" si="17"/>
        <v>0</v>
      </c>
      <c r="EJ12" s="745">
        <f t="shared" si="17"/>
        <v>0</v>
      </c>
      <c r="EK12" s="745">
        <f t="shared" si="17"/>
        <v>0</v>
      </c>
      <c r="EL12" s="745">
        <f t="shared" si="17"/>
        <v>0</v>
      </c>
      <c r="EM12" s="745">
        <f t="shared" si="17"/>
        <v>0</v>
      </c>
      <c r="EN12" s="745">
        <f t="shared" si="17"/>
        <v>0</v>
      </c>
      <c r="EO12" s="745">
        <f t="shared" si="17"/>
        <v>0</v>
      </c>
      <c r="EP12" s="745">
        <f t="shared" si="17"/>
        <v>0</v>
      </c>
      <c r="EQ12" s="745">
        <f t="shared" si="17"/>
        <v>0</v>
      </c>
      <c r="ER12" s="745">
        <f t="shared" si="17"/>
        <v>0</v>
      </c>
      <c r="ES12" s="745">
        <f t="shared" si="17"/>
        <v>0</v>
      </c>
      <c r="ET12" s="745">
        <f t="shared" si="17"/>
        <v>0</v>
      </c>
      <c r="EU12" s="745">
        <f t="shared" si="17"/>
        <v>0</v>
      </c>
      <c r="EV12" s="745">
        <f t="shared" si="17"/>
        <v>0</v>
      </c>
      <c r="EW12" s="745">
        <f t="shared" si="17"/>
        <v>0</v>
      </c>
      <c r="EX12" s="745">
        <f t="shared" si="17"/>
        <v>0</v>
      </c>
      <c r="EY12" s="745">
        <f t="shared" si="17"/>
        <v>0</v>
      </c>
      <c r="EZ12" s="745">
        <f t="shared" si="17"/>
        <v>0</v>
      </c>
      <c r="FA12" s="745">
        <f t="shared" si="17"/>
        <v>0</v>
      </c>
      <c r="FB12" s="745">
        <f t="shared" si="17"/>
        <v>0</v>
      </c>
      <c r="FC12" s="745">
        <f t="shared" ref="FC12:GH12" si="18">IF(FC$11&gt;=DESIGN_LIFE,FB12,IF(AND(FC$11&gt;0,$CK12&lt;&gt;0),IF(INT((FC$11)/(DESIGN_LIFE/$CK12))=((FC$11)/(DESIGN_LIFE/$CK12)),$CM12+FB12,FB12),FB12))</f>
        <v>0</v>
      </c>
      <c r="FD12" s="745">
        <f t="shared" si="18"/>
        <v>0</v>
      </c>
      <c r="FE12" s="745">
        <f t="shared" si="18"/>
        <v>0</v>
      </c>
      <c r="FF12" s="745">
        <f t="shared" si="18"/>
        <v>0</v>
      </c>
      <c r="FG12" s="745">
        <f t="shared" si="18"/>
        <v>0</v>
      </c>
      <c r="FH12" s="745">
        <f t="shared" si="18"/>
        <v>0</v>
      </c>
      <c r="FI12" s="745">
        <f t="shared" si="18"/>
        <v>0</v>
      </c>
      <c r="FJ12" s="745">
        <f t="shared" si="18"/>
        <v>0</v>
      </c>
      <c r="FK12" s="745">
        <f t="shared" si="18"/>
        <v>0</v>
      </c>
      <c r="FL12" s="745">
        <f t="shared" si="18"/>
        <v>0</v>
      </c>
      <c r="FM12" s="745">
        <f t="shared" si="18"/>
        <v>0</v>
      </c>
      <c r="FN12" s="745">
        <f t="shared" si="18"/>
        <v>0</v>
      </c>
      <c r="FO12" s="745">
        <f t="shared" si="18"/>
        <v>0</v>
      </c>
      <c r="FP12" s="745">
        <f t="shared" si="18"/>
        <v>0</v>
      </c>
      <c r="FQ12" s="745">
        <f t="shared" si="18"/>
        <v>0</v>
      </c>
      <c r="FR12" s="745">
        <f t="shared" si="18"/>
        <v>0</v>
      </c>
      <c r="FS12" s="745">
        <f t="shared" si="18"/>
        <v>0</v>
      </c>
      <c r="FT12" s="745">
        <f t="shared" si="18"/>
        <v>0</v>
      </c>
      <c r="FU12" s="745">
        <f t="shared" si="18"/>
        <v>0</v>
      </c>
      <c r="FV12" s="745">
        <f t="shared" si="18"/>
        <v>0</v>
      </c>
      <c r="FW12" s="745">
        <f t="shared" si="18"/>
        <v>0</v>
      </c>
      <c r="FX12" s="745">
        <f t="shared" si="18"/>
        <v>0</v>
      </c>
      <c r="FY12" s="745">
        <f t="shared" si="18"/>
        <v>0</v>
      </c>
      <c r="FZ12" s="745">
        <f t="shared" si="18"/>
        <v>0</v>
      </c>
      <c r="GA12" s="745">
        <f t="shared" si="18"/>
        <v>0</v>
      </c>
      <c r="GB12" s="745">
        <f t="shared" si="18"/>
        <v>0</v>
      </c>
      <c r="GC12" s="745">
        <f t="shared" si="18"/>
        <v>0</v>
      </c>
      <c r="GD12" s="745">
        <f t="shared" si="18"/>
        <v>0</v>
      </c>
      <c r="GE12" s="745">
        <f t="shared" si="18"/>
        <v>0</v>
      </c>
      <c r="GF12" s="745">
        <f t="shared" si="18"/>
        <v>0</v>
      </c>
      <c r="GG12" s="745">
        <f t="shared" si="18"/>
        <v>0</v>
      </c>
      <c r="GH12" s="745">
        <f t="shared" si="18"/>
        <v>0</v>
      </c>
      <c r="GI12" s="745">
        <f t="shared" ref="GI12:HG12" si="19">IF(GI$11&gt;=DESIGN_LIFE,GH12,IF(AND(GI$11&gt;0,$CK12&lt;&gt;0),IF(INT((GI$11)/(DESIGN_LIFE/$CK12))=((GI$11)/(DESIGN_LIFE/$CK12)),$CM12+GH12,GH12),GH12))</f>
        <v>0</v>
      </c>
      <c r="GJ12" s="745">
        <f t="shared" si="19"/>
        <v>0</v>
      </c>
      <c r="GK12" s="745">
        <f t="shared" si="19"/>
        <v>0</v>
      </c>
      <c r="GL12" s="745">
        <f t="shared" si="19"/>
        <v>0</v>
      </c>
      <c r="GM12" s="745">
        <f t="shared" si="19"/>
        <v>0</v>
      </c>
      <c r="GN12" s="745">
        <f t="shared" si="19"/>
        <v>0</v>
      </c>
      <c r="GO12" s="745">
        <f t="shared" si="19"/>
        <v>0</v>
      </c>
      <c r="GP12" s="745">
        <f t="shared" si="19"/>
        <v>0</v>
      </c>
      <c r="GQ12" s="745">
        <f t="shared" si="19"/>
        <v>0</v>
      </c>
      <c r="GR12" s="745">
        <f t="shared" si="19"/>
        <v>0</v>
      </c>
      <c r="GS12" s="745">
        <f t="shared" si="19"/>
        <v>0</v>
      </c>
      <c r="GT12" s="745">
        <f t="shared" si="19"/>
        <v>0</v>
      </c>
      <c r="GU12" s="745">
        <f t="shared" si="19"/>
        <v>0</v>
      </c>
      <c r="GV12" s="745">
        <f t="shared" si="19"/>
        <v>0</v>
      </c>
      <c r="GW12" s="745">
        <f t="shared" si="19"/>
        <v>0</v>
      </c>
      <c r="GX12" s="745">
        <f t="shared" si="19"/>
        <v>0</v>
      </c>
      <c r="GY12" s="745">
        <f t="shared" si="19"/>
        <v>0</v>
      </c>
      <c r="GZ12" s="745">
        <f t="shared" si="19"/>
        <v>0</v>
      </c>
      <c r="HA12" s="745">
        <f t="shared" si="19"/>
        <v>0</v>
      </c>
      <c r="HB12" s="745">
        <f t="shared" si="19"/>
        <v>0</v>
      </c>
      <c r="HC12" s="745">
        <f t="shared" si="19"/>
        <v>0</v>
      </c>
      <c r="HD12" s="745">
        <f t="shared" si="19"/>
        <v>0</v>
      </c>
      <c r="HE12" s="745">
        <f t="shared" si="19"/>
        <v>0</v>
      </c>
      <c r="HF12" s="745">
        <f t="shared" si="19"/>
        <v>0</v>
      </c>
      <c r="HG12" s="745">
        <f t="shared" si="19"/>
        <v>0</v>
      </c>
      <c r="HH12" s="185"/>
      <c r="HI12" s="745"/>
    </row>
    <row r="13" spans="1:217" ht="20.100000000000001" customHeight="1">
      <c r="A13" s="519" t="str">
        <f t="shared" si="4"/>
        <v>LST_STR_ELEMENT</v>
      </c>
      <c r="B13" s="357"/>
      <c r="C13" s="115"/>
      <c r="D13" s="116"/>
      <c r="E13" s="117"/>
      <c r="F13" s="116"/>
      <c r="G13" s="350" t="e">
        <f>IF(TYPOLOGY = "Bridge", _xlfn.XLOOKUP($E13, BRIDGE_STR_ELEMENT, 'MATERIAL DATA'!$R$36:$R$74,,), _xlfn.XLOOKUP($BL13, 'LIFECYCLE MATERIAL DATA'!$A$5:$A$104, 'LIFECYCLE MATERIAL DATA'!$Q$5:$Q$104,,))</f>
        <v>#N/A</v>
      </c>
      <c r="H13" s="630"/>
      <c r="I13" s="631"/>
      <c r="J13" s="736"/>
      <c r="K13" s="116"/>
      <c r="L13" s="95"/>
      <c r="M13" s="358"/>
      <c r="N13" s="156">
        <f>IFERROR(SUM(O13:V13,X13),"")</f>
        <v>0</v>
      </c>
      <c r="O13" s="157" t="str">
        <f t="shared" ref="O13:O43" si="20">IFERROR(IF($I13="Yes","",$BX13),"")</f>
        <v/>
      </c>
      <c r="P13" s="158" t="str">
        <f t="shared" ref="P13:P43" si="21">IFERROR(IF($I13="Yes","",$BY13),"")</f>
        <v/>
      </c>
      <c r="Q13" s="158" t="str" cm="1">
        <f t="array" ref="Q13">IFERROR(_xlfn.IFS(AND($I13 = "Yes", $J13 =1),(($BX13+$BU13)/($J13) + ($BY13+$BR13 +$BZ13)),AND($I13 = "Yes", $J13 &gt;1), (($BX13+$BU13)/($J13) + ($BY13*2 +$BZ13)) ), "")</f>
        <v/>
      </c>
      <c r="R13" s="158" t="str">
        <f t="shared" si="5"/>
        <v/>
      </c>
      <c r="S13" s="159">
        <f t="shared" ref="S13:S43" si="22">IF($I13="Yes","",(SUM(O13:P13,R13,T13:V13)+X13)*$CI13)</f>
        <v>0</v>
      </c>
      <c r="T13" s="159" t="str">
        <f t="shared" si="6"/>
        <v/>
      </c>
      <c r="U13" s="158" t="str">
        <f>IFERROR(IF($I13="Yes","",$BS13),"")</f>
        <v/>
      </c>
      <c r="V13" s="396" t="str">
        <f t="shared" ref="V13:V43" si="23">IFERROR(IF($I13="Yes","",$BT13),"")</f>
        <v/>
      </c>
      <c r="W13" s="156" t="str">
        <f t="shared" si="7"/>
        <v/>
      </c>
      <c r="X13" s="160">
        <f t="shared" si="8"/>
        <v>0</v>
      </c>
      <c r="Y13" s="274" t="s">
        <v>415</v>
      </c>
      <c r="Z13" s="745" t="str">
        <f>'MATERIAL DATA'!$Q37</f>
        <v>1.1.2 Secondary members (cross-beams, bracing, etc.)</v>
      </c>
      <c r="AA13" s="768">
        <f t="shared" ref="AA13:AA17" si="24">SUMIF($E$12:$E$43,Z13,$O$12:$O$43) + SUMIF($E$12:$E$43,Z13,$P$12:$P$43) + SUMIF($E$12:$E$43,Z13,$R$12:$R$43) + SUMIF($E$12:$E$43,Z13,$Q$12:$Q$43)</f>
        <v>0</v>
      </c>
      <c r="AB13" s="745"/>
      <c r="AC13" s="199" t="str">
        <f>'MATERIAL DATA'!Q11</f>
        <v>1.1 Foundations (incl. pile caps)</v>
      </c>
      <c r="AD13" s="754">
        <f ca="1">SUMIF($E$12:$E$45,AC13,$O$12:$O$45)+SUMIF($E$12:$E$45,AC13,$P$12:$P$45)+SUMIF($E$12:$E$45,AC13,R$12:$R$45) +SUMIF($E$12:$E$45, AC13, $Q$12:$Q$43)</f>
        <v>0</v>
      </c>
      <c r="AE13" s="745"/>
      <c r="AF13" s="185"/>
      <c r="AG13" s="745"/>
      <c r="AH13" s="776" t="s">
        <v>799</v>
      </c>
      <c r="AI13" s="745"/>
      <c r="AJ13" s="751" t="s">
        <v>855</v>
      </c>
      <c r="AK13" s="749" t="s">
        <v>1</v>
      </c>
      <c r="AL13" s="745"/>
      <c r="AM13" s="745"/>
      <c r="AN13" s="749" t="s">
        <v>411</v>
      </c>
      <c r="AO13" s="749" t="s">
        <v>306</v>
      </c>
      <c r="AP13" s="745"/>
      <c r="AQ13" s="745"/>
      <c r="AR13" s="748"/>
      <c r="AS13" s="761"/>
      <c r="AT13" s="761"/>
      <c r="AU13" s="185" t="s">
        <v>651</v>
      </c>
      <c r="AV13" s="745" t="s">
        <v>727</v>
      </c>
      <c r="AW13" s="777" t="s">
        <v>726</v>
      </c>
      <c r="AX13" s="770"/>
      <c r="AY13" s="770" t="s">
        <v>719</v>
      </c>
      <c r="AZ13" s="745" t="s">
        <v>727</v>
      </c>
      <c r="BA13" s="777" t="s">
        <v>726</v>
      </c>
      <c r="BB13" s="761"/>
      <c r="BC13" s="770" t="s">
        <v>641</v>
      </c>
      <c r="BD13" s="745" t="s">
        <v>727</v>
      </c>
      <c r="BE13" s="777" t="s">
        <v>726</v>
      </c>
      <c r="BF13" s="761"/>
      <c r="BG13" s="761"/>
      <c r="BH13" s="749"/>
      <c r="BI13" s="749"/>
      <c r="BJ13" s="748"/>
      <c r="BK13" s="209" t="str">
        <f>IF(B13="Concrete","C_",IF(B13="Steel","S_",IF(B13="Timber","T_",IF(B13="Other","O_",IF(B13="Custom_EPD","E_",IF(B13="_","ER","ER"))))))</f>
        <v>ER</v>
      </c>
      <c r="BL13" s="209" t="str">
        <f t="shared" si="9"/>
        <v xml:space="preserve"> -  - </v>
      </c>
      <c r="BM13" s="745" t="str" cm="1">
        <f t="array" ref="BM13">_xlfn.IFS(OR(AND(TYPOLOGY &lt;&gt; "Bridge", B13="concrete",D13&lt;&gt;"Reinforced - 150mm hollow core slab"),C13="Concrete_EPD",),"Reinforcement",(OR(AND(TYPOLOGY="Bridge",B13="concrete",D13&lt;&gt;"Reinforced - 150mm hollow core slab"),C13="Concrete_EPD",)),"Bridge_Reinforcement",TRUE, "No_Reinforcement")</f>
        <v>No_Reinforcement</v>
      </c>
      <c r="BN13" s="186" t="e">
        <f>_xlfn.XLOOKUP($BL13,'LIFECYCLE MATERIAL DATA'!$A$5:$A$104,'LIFECYCLE MATERIAL DATA'!$D$5:$D$104,)</f>
        <v>#N/A</v>
      </c>
      <c r="BO13" s="186">
        <f>IFERROR(IF(M13&lt;&gt;0,_xlfn.XLOOKUP(M13,'Custom Data'!S16:S45,'Custom Data'!T16:T45,,-1),0),0)</f>
        <v>0</v>
      </c>
      <c r="BP13" s="186">
        <f t="shared" si="10"/>
        <v>0</v>
      </c>
      <c r="BQ13" s="846" t="str">
        <f t="shared" si="11"/>
        <v>ER</v>
      </c>
      <c r="BR13" s="745" t="str">
        <f>IFERROR(_xlfn.XLOOKUP($BL13,'LIFECYCLE MATERIAL DATA'!$A$5:$A$104,'LIFECYCLE MATERIAL DATA'!$I$5:$I$104,,)*($BQ13/1000)+_xlfn.XLOOKUP('Project Info'!$C$15,'LIFECYCLE MATERIAL DATA'!$A$5:$A$104,'LIFECYCLE MATERIAL DATA'!$I$5:$I$104,,)*($BP13/1000),"")</f>
        <v/>
      </c>
      <c r="BS13" s="745" t="str">
        <f>IFERROR(_xlfn.XLOOKUP($BL13,'LIFECYCLE MATERIAL DATA'!$A$5:$A$104, 'LIFECYCLE MATERIAL DATA'!$J$5:$J$104,,)*($BQ13/1000)+_xlfn.XLOOKUP('Project Info'!$C$15,'LIFECYCLE MATERIAL DATA'!$A$5:$A$104,'LIFECYCLE MATERIAL DATA'!$J$5:$J$104,,)*($BP13/1000),"")</f>
        <v/>
      </c>
      <c r="BT13" s="745" t="str">
        <f>IFERROR(_xlfn.XLOOKUP($BL13,'LIFECYCLE MATERIAL DATA'!$A$5:$A$104, 'LIFECYCLE MATERIAL DATA'!$K$5:$K$104,,)*($BQ13/1000),"")</f>
        <v/>
      </c>
      <c r="BU13" s="185" t="str">
        <f>IFERROR(_xlfn.XLOOKUP($BL13,'LIFECYCLE MATERIAL DATA'!$A$5:$A$104,'LIFECYCLE MATERIAL DATA'!$L$5:$L$104,,)*($BQ13/1000)+_xlfn.XLOOKUP('Project Info'!$C$15,'LIFECYCLE MATERIAL DATA'!$A$5:$A$104,'LIFECYCLE MATERIAL DATA'!$L$5:$L$104,,)*($BP13/1000),"")</f>
        <v/>
      </c>
      <c r="BV13" s="745" t="str">
        <f t="shared" ref="BV13:BV45" si="25">IF(OR($E13=$AC$12, $E13=$AC$13, $E13=$AC$14, $E13=$Z$27, $E13=$Z$28, $E13=$Z$29),"Excavation","")</f>
        <v/>
      </c>
      <c r="BW13" s="745" t="str">
        <f>IF($K13='MATERIAL DATA'!$O$5,$L13, IF($K13='MATERIAL DATA'!$O$6,$L13/(1000*'Scheme 6'!$BN13),""))</f>
        <v/>
      </c>
      <c r="BX13" s="745" t="str">
        <f>IFERROR(((_xlfn.XLOOKUP($BL13,'LIFECYCLE MATERIAL DATA'!$A$5:$A$104,'LIFECYCLE MATERIAL DATA'!$F$5:$F$104,,))*$BQ13/1000+_xlfn.XLOOKUP('Project Info'!$C$15,'LIFECYCLE MATERIAL DATA'!$A$5:$A$104,'LIFECYCLE MATERIAL DATA'!$F$5:$F$104,,)*$BP13/1000),"")</f>
        <v/>
      </c>
      <c r="BY13" s="771" t="str">
        <f>IFERROR((_xlfn.XLOOKUP($BL13,'LIFECYCLE MATERIAL DATA'!$A$5:$A$104,'LIFECYCLE MATERIAL DATA'!$G$5:$G$104,,)*$BQ13/1000++_xlfn.XLOOKUP('Project Info'!$C$15,'LIFECYCLE MATERIAL DATA'!$A$5:$A$104,'LIFECYCLE MATERIAL DATA'!$G$5:$G$104,,)*$BP13/1000),"")</f>
        <v/>
      </c>
      <c r="BZ13" s="745" t="str">
        <f>IFERROR(_xlfn.XLOOKUP('Scheme 6'!$BL13,'LIFECYCLE MATERIAL DATA'!$A$5:$A$104,'LIFECYCLE MATERIAL DATA'!$H$5:$H$104,,)*SUM($BX13+$BY13+$CB13+$CC13), "")</f>
        <v/>
      </c>
      <c r="CA13" s="185"/>
      <c r="CB13" s="743" t="str">
        <f>IFERROR((_xlfn.XLOOKUP($BL13,'LIFECYCLE MATERIAL DATA'!$A$5:$A$104, 'LIFECYCLE MATERIAL DATA'!$M$5:$M$104)*$BQ13/1000++_xlfn.XLOOKUP('Project Info'!$C$15,'LIFECYCLE MATERIAL DATA'!$A$5:$A$104,'LIFECYCLE MATERIAL DATA'!$M$5:$M$104)*$BP13/1000),"")</f>
        <v/>
      </c>
      <c r="CC13" s="745">
        <f>IFERROR(IF(OR($B13="Timber",$C13="Timber_EPD", $C13="Bamboo"),_xlfn.XLOOKUP($BL13,'LIFECYCLE MATERIAL DATA Master'!$A$5:$A$104,'LIFECYCLE MATERIAL DATA Master'!$E$5:$E$104,,)*$BQ13,0),"")/1000</f>
        <v>0</v>
      </c>
      <c r="CD13" s="185" t="str">
        <f>IFERROR((_xlfn.XLOOKUP($BL13,'LIFECYCLE MATERIAL DATA'!$A$5:$A$104,'LIFECYCLE MATERIAL DATA'!$N$5:$N$104,,)*$BQ13/1000++_xlfn.XLOOKUP('Project Info'!$C$15,'LIFECYCLE MATERIAL DATA'!$A$5:$A$104,'LIFECYCLE MATERIAL DATA'!$N$5:$N$104,,)*$BP13/1000),"")</f>
        <v/>
      </c>
      <c r="CE13" s="745" t="str">
        <f>Targets!A17</f>
        <v>RIBA Domestic Target (301)</v>
      </c>
      <c r="CF13" s="209" t="str">
        <f>Targets!B17</f>
        <v>Residential</v>
      </c>
      <c r="CG13" s="778">
        <f>Targets!C17</f>
        <v>300.625</v>
      </c>
      <c r="CH13" s="772">
        <f>IFERROR(1+_xlfn.XLOOKUP($BL13,'LIFECYCLE MATERIAL DATA'!$A$5:$A$104,'LIFECYCLE MATERIAL DATA'!$H$5:$H$104,,),0)</f>
        <v>0</v>
      </c>
      <c r="CI13" s="765">
        <f t="shared" si="12"/>
        <v>0</v>
      </c>
      <c r="CJ13" s="773">
        <f t="shared" si="13"/>
        <v>0</v>
      </c>
      <c r="CK13" s="774">
        <f t="shared" si="14"/>
        <v>0</v>
      </c>
      <c r="CL13" s="767">
        <f t="shared" ref="CL13:CL43" si="26">$CJ13*$K$8</f>
        <v>0</v>
      </c>
      <c r="CM13" s="775">
        <f t="shared" ref="CM13:CM43" si="27">$CL13+$CJ13</f>
        <v>0</v>
      </c>
      <c r="CN13" s="769">
        <v>0</v>
      </c>
      <c r="CO13" s="745">
        <f t="shared" si="15"/>
        <v>0</v>
      </c>
      <c r="CP13" s="745">
        <f t="shared" si="15"/>
        <v>0</v>
      </c>
      <c r="CQ13" s="745">
        <f t="shared" ref="CQ13:DV13" si="28">IF(CQ$11&gt;=DESIGN_LIFE,CP13,IF(AND(CQ$11&gt;0,$CK13&lt;&gt;0),IF(INT((CQ$11)/(DESIGN_LIFE/$CK13))=((CQ$11)/(DESIGN_LIFE/$CK13)),$CM13+CP13,CP13),CP13))</f>
        <v>0</v>
      </c>
      <c r="CR13" s="745">
        <f t="shared" si="28"/>
        <v>0</v>
      </c>
      <c r="CS13" s="745">
        <f t="shared" si="28"/>
        <v>0</v>
      </c>
      <c r="CT13" s="745">
        <f t="shared" si="28"/>
        <v>0</v>
      </c>
      <c r="CU13" s="745">
        <f t="shared" si="28"/>
        <v>0</v>
      </c>
      <c r="CV13" s="745">
        <f t="shared" si="28"/>
        <v>0</v>
      </c>
      <c r="CW13" s="745">
        <f t="shared" si="28"/>
        <v>0</v>
      </c>
      <c r="CX13" s="745">
        <f t="shared" si="28"/>
        <v>0</v>
      </c>
      <c r="CY13" s="745">
        <f t="shared" si="28"/>
        <v>0</v>
      </c>
      <c r="CZ13" s="745">
        <f t="shared" si="28"/>
        <v>0</v>
      </c>
      <c r="DA13" s="745">
        <f t="shared" si="28"/>
        <v>0</v>
      </c>
      <c r="DB13" s="745">
        <f t="shared" si="28"/>
        <v>0</v>
      </c>
      <c r="DC13" s="745">
        <f t="shared" si="28"/>
        <v>0</v>
      </c>
      <c r="DD13" s="745">
        <f t="shared" si="28"/>
        <v>0</v>
      </c>
      <c r="DE13" s="745">
        <f t="shared" si="28"/>
        <v>0</v>
      </c>
      <c r="DF13" s="745">
        <f t="shared" si="28"/>
        <v>0</v>
      </c>
      <c r="DG13" s="745">
        <f t="shared" si="28"/>
        <v>0</v>
      </c>
      <c r="DH13" s="745">
        <f t="shared" si="28"/>
        <v>0</v>
      </c>
      <c r="DI13" s="745">
        <f t="shared" si="28"/>
        <v>0</v>
      </c>
      <c r="DJ13" s="745">
        <f t="shared" si="28"/>
        <v>0</v>
      </c>
      <c r="DK13" s="745">
        <f t="shared" si="28"/>
        <v>0</v>
      </c>
      <c r="DL13" s="745">
        <f t="shared" si="28"/>
        <v>0</v>
      </c>
      <c r="DM13" s="745">
        <f t="shared" si="28"/>
        <v>0</v>
      </c>
      <c r="DN13" s="745">
        <f t="shared" si="28"/>
        <v>0</v>
      </c>
      <c r="DO13" s="745">
        <f t="shared" si="28"/>
        <v>0</v>
      </c>
      <c r="DP13" s="745">
        <f t="shared" si="28"/>
        <v>0</v>
      </c>
      <c r="DQ13" s="745">
        <f t="shared" si="28"/>
        <v>0</v>
      </c>
      <c r="DR13" s="745">
        <f t="shared" si="28"/>
        <v>0</v>
      </c>
      <c r="DS13" s="745">
        <f t="shared" si="28"/>
        <v>0</v>
      </c>
      <c r="DT13" s="745">
        <f t="shared" si="28"/>
        <v>0</v>
      </c>
      <c r="DU13" s="745">
        <f t="shared" si="28"/>
        <v>0</v>
      </c>
      <c r="DV13" s="745">
        <f t="shared" si="28"/>
        <v>0</v>
      </c>
      <c r="DW13" s="745">
        <f t="shared" ref="DW13:FB13" si="29">IF(DW$11&gt;=DESIGN_LIFE,DV13,IF(AND(DW$11&gt;0,$CK13&lt;&gt;0),IF(INT((DW$11)/(DESIGN_LIFE/$CK13))=((DW$11)/(DESIGN_LIFE/$CK13)),$CM13+DV13,DV13),DV13))</f>
        <v>0</v>
      </c>
      <c r="DX13" s="745">
        <f t="shared" si="29"/>
        <v>0</v>
      </c>
      <c r="DY13" s="745">
        <f t="shared" si="29"/>
        <v>0</v>
      </c>
      <c r="DZ13" s="745">
        <f t="shared" si="29"/>
        <v>0</v>
      </c>
      <c r="EA13" s="745">
        <f t="shared" si="29"/>
        <v>0</v>
      </c>
      <c r="EB13" s="745">
        <f t="shared" si="29"/>
        <v>0</v>
      </c>
      <c r="EC13" s="745">
        <f t="shared" si="29"/>
        <v>0</v>
      </c>
      <c r="ED13" s="745">
        <f t="shared" si="29"/>
        <v>0</v>
      </c>
      <c r="EE13" s="745">
        <f t="shared" si="29"/>
        <v>0</v>
      </c>
      <c r="EF13" s="745">
        <f t="shared" si="29"/>
        <v>0</v>
      </c>
      <c r="EG13" s="745">
        <f t="shared" si="29"/>
        <v>0</v>
      </c>
      <c r="EH13" s="745">
        <f t="shared" si="29"/>
        <v>0</v>
      </c>
      <c r="EI13" s="745">
        <f t="shared" si="29"/>
        <v>0</v>
      </c>
      <c r="EJ13" s="745">
        <f t="shared" si="29"/>
        <v>0</v>
      </c>
      <c r="EK13" s="745">
        <f t="shared" si="29"/>
        <v>0</v>
      </c>
      <c r="EL13" s="745">
        <f t="shared" si="29"/>
        <v>0</v>
      </c>
      <c r="EM13" s="745">
        <f t="shared" si="29"/>
        <v>0</v>
      </c>
      <c r="EN13" s="745">
        <f t="shared" si="29"/>
        <v>0</v>
      </c>
      <c r="EO13" s="745">
        <f t="shared" si="29"/>
        <v>0</v>
      </c>
      <c r="EP13" s="745">
        <f t="shared" si="29"/>
        <v>0</v>
      </c>
      <c r="EQ13" s="745">
        <f t="shared" si="29"/>
        <v>0</v>
      </c>
      <c r="ER13" s="745">
        <f t="shared" si="29"/>
        <v>0</v>
      </c>
      <c r="ES13" s="745">
        <f t="shared" si="29"/>
        <v>0</v>
      </c>
      <c r="ET13" s="745">
        <f t="shared" si="29"/>
        <v>0</v>
      </c>
      <c r="EU13" s="745">
        <f t="shared" si="29"/>
        <v>0</v>
      </c>
      <c r="EV13" s="745">
        <f t="shared" si="29"/>
        <v>0</v>
      </c>
      <c r="EW13" s="745">
        <f t="shared" si="29"/>
        <v>0</v>
      </c>
      <c r="EX13" s="745">
        <f t="shared" si="29"/>
        <v>0</v>
      </c>
      <c r="EY13" s="745">
        <f t="shared" si="29"/>
        <v>0</v>
      </c>
      <c r="EZ13" s="745">
        <f t="shared" si="29"/>
        <v>0</v>
      </c>
      <c r="FA13" s="745">
        <f t="shared" si="29"/>
        <v>0</v>
      </c>
      <c r="FB13" s="745">
        <f t="shared" si="29"/>
        <v>0</v>
      </c>
      <c r="FC13" s="745">
        <f t="shared" ref="FC13:GH13" si="30">IF(FC$11&gt;=DESIGN_LIFE,FB13,IF(AND(FC$11&gt;0,$CK13&lt;&gt;0),IF(INT((FC$11)/(DESIGN_LIFE/$CK13))=((FC$11)/(DESIGN_LIFE/$CK13)),$CM13+FB13,FB13),FB13))</f>
        <v>0</v>
      </c>
      <c r="FD13" s="745">
        <f t="shared" si="30"/>
        <v>0</v>
      </c>
      <c r="FE13" s="745">
        <f t="shared" si="30"/>
        <v>0</v>
      </c>
      <c r="FF13" s="745">
        <f t="shared" si="30"/>
        <v>0</v>
      </c>
      <c r="FG13" s="745">
        <f t="shared" si="30"/>
        <v>0</v>
      </c>
      <c r="FH13" s="745">
        <f t="shared" si="30"/>
        <v>0</v>
      </c>
      <c r="FI13" s="745">
        <f t="shared" si="30"/>
        <v>0</v>
      </c>
      <c r="FJ13" s="745">
        <f t="shared" si="30"/>
        <v>0</v>
      </c>
      <c r="FK13" s="745">
        <f t="shared" si="30"/>
        <v>0</v>
      </c>
      <c r="FL13" s="745">
        <f t="shared" si="30"/>
        <v>0</v>
      </c>
      <c r="FM13" s="745">
        <f t="shared" si="30"/>
        <v>0</v>
      </c>
      <c r="FN13" s="745">
        <f t="shared" si="30"/>
        <v>0</v>
      </c>
      <c r="FO13" s="745">
        <f t="shared" si="30"/>
        <v>0</v>
      </c>
      <c r="FP13" s="745">
        <f t="shared" si="30"/>
        <v>0</v>
      </c>
      <c r="FQ13" s="745">
        <f t="shared" si="30"/>
        <v>0</v>
      </c>
      <c r="FR13" s="745">
        <f t="shared" si="30"/>
        <v>0</v>
      </c>
      <c r="FS13" s="745">
        <f t="shared" si="30"/>
        <v>0</v>
      </c>
      <c r="FT13" s="745">
        <f t="shared" si="30"/>
        <v>0</v>
      </c>
      <c r="FU13" s="745">
        <f t="shared" si="30"/>
        <v>0</v>
      </c>
      <c r="FV13" s="745">
        <f t="shared" si="30"/>
        <v>0</v>
      </c>
      <c r="FW13" s="745">
        <f t="shared" si="30"/>
        <v>0</v>
      </c>
      <c r="FX13" s="745">
        <f t="shared" si="30"/>
        <v>0</v>
      </c>
      <c r="FY13" s="745">
        <f t="shared" si="30"/>
        <v>0</v>
      </c>
      <c r="FZ13" s="745">
        <f t="shared" si="30"/>
        <v>0</v>
      </c>
      <c r="GA13" s="745">
        <f t="shared" si="30"/>
        <v>0</v>
      </c>
      <c r="GB13" s="745">
        <f t="shared" si="30"/>
        <v>0</v>
      </c>
      <c r="GC13" s="745">
        <f t="shared" si="30"/>
        <v>0</v>
      </c>
      <c r="GD13" s="745">
        <f t="shared" si="30"/>
        <v>0</v>
      </c>
      <c r="GE13" s="745">
        <f t="shared" si="30"/>
        <v>0</v>
      </c>
      <c r="GF13" s="745">
        <f t="shared" si="30"/>
        <v>0</v>
      </c>
      <c r="GG13" s="745">
        <f t="shared" si="30"/>
        <v>0</v>
      </c>
      <c r="GH13" s="745">
        <f t="shared" si="30"/>
        <v>0</v>
      </c>
      <c r="GI13" s="745">
        <f t="shared" ref="GI13:HG13" si="31">IF(GI$11&gt;=DESIGN_LIFE,GH13,IF(AND(GI$11&gt;0,$CK13&lt;&gt;0),IF(INT((GI$11)/(DESIGN_LIFE/$CK13))=((GI$11)/(DESIGN_LIFE/$CK13)),$CM13+GH13,GH13),GH13))</f>
        <v>0</v>
      </c>
      <c r="GJ13" s="745">
        <f t="shared" si="31"/>
        <v>0</v>
      </c>
      <c r="GK13" s="745">
        <f t="shared" si="31"/>
        <v>0</v>
      </c>
      <c r="GL13" s="745">
        <f t="shared" si="31"/>
        <v>0</v>
      </c>
      <c r="GM13" s="745">
        <f t="shared" si="31"/>
        <v>0</v>
      </c>
      <c r="GN13" s="745">
        <f t="shared" si="31"/>
        <v>0</v>
      </c>
      <c r="GO13" s="745">
        <f t="shared" si="31"/>
        <v>0</v>
      </c>
      <c r="GP13" s="745">
        <f t="shared" si="31"/>
        <v>0</v>
      </c>
      <c r="GQ13" s="745">
        <f t="shared" si="31"/>
        <v>0</v>
      </c>
      <c r="GR13" s="745">
        <f t="shared" si="31"/>
        <v>0</v>
      </c>
      <c r="GS13" s="745">
        <f t="shared" si="31"/>
        <v>0</v>
      </c>
      <c r="GT13" s="745">
        <f t="shared" si="31"/>
        <v>0</v>
      </c>
      <c r="GU13" s="745">
        <f t="shared" si="31"/>
        <v>0</v>
      </c>
      <c r="GV13" s="745">
        <f t="shared" si="31"/>
        <v>0</v>
      </c>
      <c r="GW13" s="745">
        <f t="shared" si="31"/>
        <v>0</v>
      </c>
      <c r="GX13" s="745">
        <f t="shared" si="31"/>
        <v>0</v>
      </c>
      <c r="GY13" s="745">
        <f t="shared" si="31"/>
        <v>0</v>
      </c>
      <c r="GZ13" s="745">
        <f t="shared" si="31"/>
        <v>0</v>
      </c>
      <c r="HA13" s="745">
        <f t="shared" si="31"/>
        <v>0</v>
      </c>
      <c r="HB13" s="745">
        <f t="shared" si="31"/>
        <v>0</v>
      </c>
      <c r="HC13" s="745">
        <f t="shared" si="31"/>
        <v>0</v>
      </c>
      <c r="HD13" s="745">
        <f t="shared" si="31"/>
        <v>0</v>
      </c>
      <c r="HE13" s="745">
        <f t="shared" si="31"/>
        <v>0</v>
      </c>
      <c r="HF13" s="745">
        <f t="shared" si="31"/>
        <v>0</v>
      </c>
      <c r="HG13" s="745">
        <f t="shared" si="31"/>
        <v>0</v>
      </c>
      <c r="HH13" s="185"/>
      <c r="HI13" s="745"/>
    </row>
    <row r="14" spans="1:217" ht="20.100000000000001" customHeight="1">
      <c r="A14" s="520" t="str">
        <f t="shared" si="4"/>
        <v>LST_STR_ELEMENT</v>
      </c>
      <c r="B14" s="357"/>
      <c r="C14" s="115"/>
      <c r="D14" s="116"/>
      <c r="E14" s="117"/>
      <c r="F14" s="116"/>
      <c r="G14" s="350" t="e">
        <f>IF(TYPOLOGY = "Bridge", _xlfn.XLOOKUP($E14, BRIDGE_STR_ELEMENT, 'MATERIAL DATA'!$R$36:$R$74,,), _xlfn.XLOOKUP($BL14, 'LIFECYCLE MATERIAL DATA'!$A$5:$A$104, 'LIFECYCLE MATERIAL DATA'!$Q$5:$Q$104,,))</f>
        <v>#N/A</v>
      </c>
      <c r="H14" s="630"/>
      <c r="I14" s="631"/>
      <c r="J14" s="736"/>
      <c r="K14" s="116"/>
      <c r="L14" s="95"/>
      <c r="M14" s="358"/>
      <c r="N14" s="156">
        <f t="shared" ref="N14:N25" si="32">IFERROR(SUM(O14:V14,X14),"")</f>
        <v>0</v>
      </c>
      <c r="O14" s="157" t="str">
        <f t="shared" si="20"/>
        <v/>
      </c>
      <c r="P14" s="158" t="str">
        <f t="shared" si="21"/>
        <v/>
      </c>
      <c r="Q14" s="158" t="str" cm="1">
        <f t="array" ref="Q14">IFERROR(_xlfn.IFS(AND($I14 = "Yes", $J14 =1),(($BX14+$BU14)/($J14) + ($BY14+$BR14 +$BZ14)),AND($I14 = "Yes", $J14 &gt;1), (($BX14+$BU14)/($J14) + ($BY14*2 +$BZ14)) ), "")</f>
        <v/>
      </c>
      <c r="R14" s="158" t="str">
        <f t="shared" si="5"/>
        <v/>
      </c>
      <c r="S14" s="159">
        <f t="shared" si="22"/>
        <v>0</v>
      </c>
      <c r="T14" s="159" t="str">
        <f t="shared" si="6"/>
        <v/>
      </c>
      <c r="U14" s="158" t="str">
        <f t="shared" ref="U14:U43" si="33">IFERROR(IF($I14="Yes","",$BS14),"")</f>
        <v/>
      </c>
      <c r="V14" s="396" t="str">
        <f t="shared" si="23"/>
        <v/>
      </c>
      <c r="W14" s="156" t="str">
        <f t="shared" si="7"/>
        <v/>
      </c>
      <c r="X14" s="160">
        <f t="shared" si="8"/>
        <v>0</v>
      </c>
      <c r="Y14" s="274" t="s">
        <v>415</v>
      </c>
      <c r="Z14" s="745" t="str">
        <f>'MATERIAL DATA'!$Q38</f>
        <v>1.1.3 Deck</v>
      </c>
      <c r="AA14" s="768">
        <f t="shared" si="24"/>
        <v>0</v>
      </c>
      <c r="AB14" s="745"/>
      <c r="AC14" s="199" t="str">
        <f>'MATERIAL DATA'!Q12</f>
        <v>1.2.1 Lowest slab</v>
      </c>
      <c r="AD14" s="754">
        <f ca="1">SUMIF($E$12:$E$45,AC14,$O$12:$O$45)+SUMIF($E$12:$E$45,AC14,$P$12:$P$45)+SUMIF($E$12:$E$45,AC14,R$12:$R$45) +SUMIF($E$12:$E$45, AC14, $Q$12:$Q$43)</f>
        <v>0</v>
      </c>
      <c r="AE14" s="185"/>
      <c r="AF14" s="185"/>
      <c r="AG14" s="185"/>
      <c r="AH14" s="745" t="s">
        <v>398</v>
      </c>
      <c r="AI14" s="779">
        <f ca="1">SUM(AD12)</f>
        <v>0</v>
      </c>
      <c r="AJ14" s="780">
        <f ca="1">BA43</f>
        <v>0</v>
      </c>
      <c r="AK14" s="745" t="s">
        <v>2</v>
      </c>
      <c r="AL14" s="781">
        <f>SUMIF($B$12:$B$43,"Concrete",$BQ$12:$BQ$43)+SUMIF($C$12:$C$43,"Concrete_EPD",$BQ$12:$BQ$43)</f>
        <v>0</v>
      </c>
      <c r="AM14" s="745"/>
      <c r="AN14" s="745" t="s">
        <v>307</v>
      </c>
      <c r="AO14" s="745">
        <f>BF43</f>
        <v>0</v>
      </c>
      <c r="AP14" s="745"/>
      <c r="AQ14" s="745"/>
      <c r="AR14" s="756"/>
      <c r="AS14" s="782"/>
      <c r="AT14" s="782"/>
      <c r="AU14" s="743" t="s">
        <v>715</v>
      </c>
      <c r="AV14" s="755">
        <f>Q51*K8</f>
        <v>0</v>
      </c>
      <c r="AW14" s="756">
        <f>AV14+Q51</f>
        <v>0</v>
      </c>
      <c r="AX14" s="755"/>
      <c r="AY14" s="743" t="s">
        <v>715</v>
      </c>
      <c r="AZ14" s="754" t="e">
        <f>AZ25*K8</f>
        <v>#DIV/0!</v>
      </c>
      <c r="BA14" s="756" t="e">
        <f>AZ14+AZ25</f>
        <v>#DIV/0!</v>
      </c>
      <c r="BB14" s="745"/>
      <c r="BC14" s="743" t="s">
        <v>715</v>
      </c>
      <c r="BD14" s="754" t="e">
        <f>BD25*K8</f>
        <v>#DIV/0!</v>
      </c>
      <c r="BE14" s="756" t="e">
        <f>BD14+BD25</f>
        <v>#DIV/0!</v>
      </c>
      <c r="BF14" s="745"/>
      <c r="BG14" s="745"/>
      <c r="BH14" s="745"/>
      <c r="BI14" s="745"/>
      <c r="BJ14" s="745"/>
      <c r="BK14" s="209" t="str">
        <f>IF(B14="Concrete","C_",IF(B14="Steel","S_",IF(B14="Timber","T_",IF(B14="Other","O_",IF(B14="Custom_EPD","E_",IF(B14="_","ER","ER"))))))</f>
        <v>ER</v>
      </c>
      <c r="BL14" s="209" t="str">
        <f t="shared" si="9"/>
        <v xml:space="preserve"> -  - </v>
      </c>
      <c r="BM14" s="745" t="str" cm="1">
        <f t="array" ref="BM14">_xlfn.IFS(OR(AND(TYPOLOGY &lt;&gt; "Bridge", B14="concrete",D14&lt;&gt;"Reinforced - 150mm hollow core slab"),C14="Concrete_EPD",),"Reinforcement",(OR(AND(TYPOLOGY="Bridge",B14="concrete",D14&lt;&gt;"Reinforced - 150mm hollow core slab"),C14="Concrete_EPD",)),"Bridge_Reinforcement",TRUE, "No_Reinforcement")</f>
        <v>No_Reinforcement</v>
      </c>
      <c r="BN14" s="186" t="e">
        <f>_xlfn.XLOOKUP($BL14,'LIFECYCLE MATERIAL DATA'!$A$5:$A$104,'LIFECYCLE MATERIAL DATA'!$D$5:$D$104,)</f>
        <v>#N/A</v>
      </c>
      <c r="BO14" s="186">
        <f>IFERROR(IF(M14&lt;&gt;0,_xlfn.XLOOKUP(M14,'Custom Data'!S16:S45,'Custom Data'!T16:T45,,-1),0),0)</f>
        <v>0</v>
      </c>
      <c r="BP14" s="186">
        <f t="shared" si="10"/>
        <v>0</v>
      </c>
      <c r="BQ14" s="846" t="str">
        <f t="shared" si="11"/>
        <v>ER</v>
      </c>
      <c r="BR14" s="745" t="str">
        <f>IFERROR(_xlfn.XLOOKUP($BL14,'LIFECYCLE MATERIAL DATA'!$A$5:$A$104,'LIFECYCLE MATERIAL DATA'!$I$5:$I$104,,)*($BQ14/1000)+_xlfn.XLOOKUP('Project Info'!$C$15,'LIFECYCLE MATERIAL DATA'!$A$5:$A$104,'LIFECYCLE MATERIAL DATA'!$I$5:$I$104,,)*($BP14/1000),"")</f>
        <v/>
      </c>
      <c r="BS14" s="745" t="str">
        <f>IFERROR(_xlfn.XLOOKUP($BL14,'LIFECYCLE MATERIAL DATA'!$A$5:$A$104, 'LIFECYCLE MATERIAL DATA'!$J$5:$J$104,,)*($BQ14/1000)+_xlfn.XLOOKUP('Project Info'!$C$15,'LIFECYCLE MATERIAL DATA'!$A$5:$A$104,'LIFECYCLE MATERIAL DATA'!$J$5:$J$104,,)*($BP14/1000),"")</f>
        <v/>
      </c>
      <c r="BT14" s="745" t="str">
        <f>IFERROR(_xlfn.XLOOKUP($BL14,'LIFECYCLE MATERIAL DATA'!$A$5:$A$104, 'LIFECYCLE MATERIAL DATA'!$K$5:$K$104,,)*($BQ14/1000),"")</f>
        <v/>
      </c>
      <c r="BU14" s="185" t="str">
        <f>IFERROR(_xlfn.XLOOKUP($BL14,'LIFECYCLE MATERIAL DATA'!$A$5:$A$104,'LIFECYCLE MATERIAL DATA'!$L$5:$L$104,,)*($BQ14/1000)+_xlfn.XLOOKUP('Project Info'!$C$15,'LIFECYCLE MATERIAL DATA'!$A$5:$A$104,'LIFECYCLE MATERIAL DATA'!$L$5:$L$104,,)*($BP14/1000),"")</f>
        <v/>
      </c>
      <c r="BV14" s="745" t="str">
        <f t="shared" si="25"/>
        <v/>
      </c>
      <c r="BW14" s="745" t="str">
        <f>IF($K14='MATERIAL DATA'!$O$5,$L14, IF($K14='MATERIAL DATA'!$O$6,$L14/(1000*'Scheme 6'!$BN14),""))</f>
        <v/>
      </c>
      <c r="BX14" s="745" t="str">
        <f>IFERROR(((_xlfn.XLOOKUP($BL14,'LIFECYCLE MATERIAL DATA'!$A$5:$A$104,'LIFECYCLE MATERIAL DATA'!$F$5:$F$104,,))*$BQ14/1000+_xlfn.XLOOKUP('Project Info'!$C$15,'LIFECYCLE MATERIAL DATA'!$A$5:$A$104,'LIFECYCLE MATERIAL DATA'!$F$5:$F$104,,)*$BP14/1000),"")</f>
        <v/>
      </c>
      <c r="BY14" s="771" t="str">
        <f>IFERROR((_xlfn.XLOOKUP($BL14,'LIFECYCLE MATERIAL DATA'!$A$5:$A$104,'LIFECYCLE MATERIAL DATA'!$G$5:$G$104,,)*$BQ14/1000++_xlfn.XLOOKUP('Project Info'!$C$15,'LIFECYCLE MATERIAL DATA'!$A$5:$A$104,'LIFECYCLE MATERIAL DATA'!$G$5:$G$104,,)*$BP14/1000),"")</f>
        <v/>
      </c>
      <c r="BZ14" s="745" t="str">
        <f>IFERROR(_xlfn.XLOOKUP('Scheme 6'!$BL14,'LIFECYCLE MATERIAL DATA'!$A$5:$A$104,'LIFECYCLE MATERIAL DATA'!$H$5:$H$104,,)*SUM($BX14+$BY14+$CB14+$CC14), "")</f>
        <v/>
      </c>
      <c r="CA14" s="185"/>
      <c r="CB14" s="743" t="str">
        <f>IFERROR((_xlfn.XLOOKUP($BL14,'LIFECYCLE MATERIAL DATA'!$A$5:$A$104, 'LIFECYCLE MATERIAL DATA'!$M$5:$M$104)*$BQ14/1000++_xlfn.XLOOKUP('Project Info'!$C$15,'LIFECYCLE MATERIAL DATA'!$A$5:$A$104,'LIFECYCLE MATERIAL DATA'!$M$5:$M$104)*$BP14/1000),"")</f>
        <v/>
      </c>
      <c r="CC14" s="745">
        <f>IFERROR(IF(OR($B14="Timber",$C14="Timber_EPD", $C14="Bamboo"),_xlfn.XLOOKUP($BL14,'LIFECYCLE MATERIAL DATA Master'!$A$5:$A$104,'LIFECYCLE MATERIAL DATA Master'!$E$5:$E$104,,)*$BQ14,0),"")/1000</f>
        <v>0</v>
      </c>
      <c r="CD14" s="185" t="str">
        <f>IFERROR((_xlfn.XLOOKUP($BL14,'LIFECYCLE MATERIAL DATA'!$A$5:$A$104,'LIFECYCLE MATERIAL DATA'!$N$5:$N$104,,)*$BQ14/1000++_xlfn.XLOOKUP('Project Info'!$C$15,'LIFECYCLE MATERIAL DATA'!$A$5:$A$104,'LIFECYCLE MATERIAL DATA'!$N$5:$N$104,,)*$BP14/1000),"")</f>
        <v/>
      </c>
      <c r="CE14" s="745" t="str">
        <f>Targets!A18</f>
        <v>RIBA Commercial Target (234)</v>
      </c>
      <c r="CF14" s="209" t="str">
        <f>Targets!B18</f>
        <v>Commercial</v>
      </c>
      <c r="CG14" s="778">
        <f>Targets!C18</f>
        <v>234</v>
      </c>
      <c r="CH14" s="772">
        <f>IFERROR(1+_xlfn.XLOOKUP($BL14,'LIFECYCLE MATERIAL DATA'!$A$5:$A$104,'LIFECYCLE MATERIAL DATA'!$H$5:$H$104,,),0)</f>
        <v>0</v>
      </c>
      <c r="CI14" s="765">
        <f t="shared" si="12"/>
        <v>0</v>
      </c>
      <c r="CJ14" s="773">
        <f t="shared" si="13"/>
        <v>0</v>
      </c>
      <c r="CK14" s="774">
        <f t="shared" si="14"/>
        <v>0</v>
      </c>
      <c r="CL14" s="767">
        <f t="shared" si="26"/>
        <v>0</v>
      </c>
      <c r="CM14" s="775">
        <f t="shared" si="27"/>
        <v>0</v>
      </c>
      <c r="CN14" s="769">
        <v>0</v>
      </c>
      <c r="CO14" s="745">
        <f t="shared" si="15"/>
        <v>0</v>
      </c>
      <c r="CP14" s="745">
        <f t="shared" si="15"/>
        <v>0</v>
      </c>
      <c r="CQ14" s="745">
        <f t="shared" ref="CQ14:DV14" si="34">IF(CQ$11&gt;=DESIGN_LIFE,CP14,IF(AND(CQ$11&gt;0,$CK14&lt;&gt;0),IF(INT((CQ$11)/(DESIGN_LIFE/$CK14))=((CQ$11)/(DESIGN_LIFE/$CK14)),$CM14+CP14,CP14),CP14))</f>
        <v>0</v>
      </c>
      <c r="CR14" s="745">
        <f t="shared" si="34"/>
        <v>0</v>
      </c>
      <c r="CS14" s="745">
        <f t="shared" si="34"/>
        <v>0</v>
      </c>
      <c r="CT14" s="745">
        <f t="shared" si="34"/>
        <v>0</v>
      </c>
      <c r="CU14" s="745">
        <f t="shared" si="34"/>
        <v>0</v>
      </c>
      <c r="CV14" s="745">
        <f t="shared" si="34"/>
        <v>0</v>
      </c>
      <c r="CW14" s="745">
        <f t="shared" si="34"/>
        <v>0</v>
      </c>
      <c r="CX14" s="745">
        <f t="shared" si="34"/>
        <v>0</v>
      </c>
      <c r="CY14" s="745">
        <f t="shared" si="34"/>
        <v>0</v>
      </c>
      <c r="CZ14" s="745">
        <f t="shared" si="34"/>
        <v>0</v>
      </c>
      <c r="DA14" s="745">
        <f t="shared" si="34"/>
        <v>0</v>
      </c>
      <c r="DB14" s="745">
        <f t="shared" si="34"/>
        <v>0</v>
      </c>
      <c r="DC14" s="745">
        <f t="shared" si="34"/>
        <v>0</v>
      </c>
      <c r="DD14" s="745">
        <f t="shared" si="34"/>
        <v>0</v>
      </c>
      <c r="DE14" s="745">
        <f t="shared" si="34"/>
        <v>0</v>
      </c>
      <c r="DF14" s="745">
        <f t="shared" si="34"/>
        <v>0</v>
      </c>
      <c r="DG14" s="745">
        <f t="shared" si="34"/>
        <v>0</v>
      </c>
      <c r="DH14" s="745">
        <f t="shared" si="34"/>
        <v>0</v>
      </c>
      <c r="DI14" s="745">
        <f t="shared" si="34"/>
        <v>0</v>
      </c>
      <c r="DJ14" s="745">
        <f t="shared" si="34"/>
        <v>0</v>
      </c>
      <c r="DK14" s="745">
        <f t="shared" si="34"/>
        <v>0</v>
      </c>
      <c r="DL14" s="745">
        <f t="shared" si="34"/>
        <v>0</v>
      </c>
      <c r="DM14" s="745">
        <f t="shared" si="34"/>
        <v>0</v>
      </c>
      <c r="DN14" s="745">
        <f t="shared" si="34"/>
        <v>0</v>
      </c>
      <c r="DO14" s="745">
        <f t="shared" si="34"/>
        <v>0</v>
      </c>
      <c r="DP14" s="745">
        <f t="shared" si="34"/>
        <v>0</v>
      </c>
      <c r="DQ14" s="745">
        <f t="shared" si="34"/>
        <v>0</v>
      </c>
      <c r="DR14" s="745">
        <f t="shared" si="34"/>
        <v>0</v>
      </c>
      <c r="DS14" s="745">
        <f t="shared" si="34"/>
        <v>0</v>
      </c>
      <c r="DT14" s="745">
        <f t="shared" si="34"/>
        <v>0</v>
      </c>
      <c r="DU14" s="745">
        <f t="shared" si="34"/>
        <v>0</v>
      </c>
      <c r="DV14" s="745">
        <f t="shared" si="34"/>
        <v>0</v>
      </c>
      <c r="DW14" s="745">
        <f t="shared" ref="DW14:FB14" si="35">IF(DW$11&gt;=DESIGN_LIFE,DV14,IF(AND(DW$11&gt;0,$CK14&lt;&gt;0),IF(INT((DW$11)/(DESIGN_LIFE/$CK14))=((DW$11)/(DESIGN_LIFE/$CK14)),$CM14+DV14,DV14),DV14))</f>
        <v>0</v>
      </c>
      <c r="DX14" s="745">
        <f t="shared" si="35"/>
        <v>0</v>
      </c>
      <c r="DY14" s="745">
        <f t="shared" si="35"/>
        <v>0</v>
      </c>
      <c r="DZ14" s="745">
        <f t="shared" si="35"/>
        <v>0</v>
      </c>
      <c r="EA14" s="745">
        <f t="shared" si="35"/>
        <v>0</v>
      </c>
      <c r="EB14" s="745">
        <f t="shared" si="35"/>
        <v>0</v>
      </c>
      <c r="EC14" s="745">
        <f t="shared" si="35"/>
        <v>0</v>
      </c>
      <c r="ED14" s="745">
        <f t="shared" si="35"/>
        <v>0</v>
      </c>
      <c r="EE14" s="745">
        <f t="shared" si="35"/>
        <v>0</v>
      </c>
      <c r="EF14" s="745">
        <f t="shared" si="35"/>
        <v>0</v>
      </c>
      <c r="EG14" s="745">
        <f t="shared" si="35"/>
        <v>0</v>
      </c>
      <c r="EH14" s="745">
        <f t="shared" si="35"/>
        <v>0</v>
      </c>
      <c r="EI14" s="745">
        <f t="shared" si="35"/>
        <v>0</v>
      </c>
      <c r="EJ14" s="745">
        <f t="shared" si="35"/>
        <v>0</v>
      </c>
      <c r="EK14" s="745">
        <f t="shared" si="35"/>
        <v>0</v>
      </c>
      <c r="EL14" s="745">
        <f t="shared" si="35"/>
        <v>0</v>
      </c>
      <c r="EM14" s="745">
        <f t="shared" si="35"/>
        <v>0</v>
      </c>
      <c r="EN14" s="745">
        <f t="shared" si="35"/>
        <v>0</v>
      </c>
      <c r="EO14" s="745">
        <f t="shared" si="35"/>
        <v>0</v>
      </c>
      <c r="EP14" s="745">
        <f t="shared" si="35"/>
        <v>0</v>
      </c>
      <c r="EQ14" s="745">
        <f t="shared" si="35"/>
        <v>0</v>
      </c>
      <c r="ER14" s="745">
        <f t="shared" si="35"/>
        <v>0</v>
      </c>
      <c r="ES14" s="745">
        <f t="shared" si="35"/>
        <v>0</v>
      </c>
      <c r="ET14" s="745">
        <f t="shared" si="35"/>
        <v>0</v>
      </c>
      <c r="EU14" s="745">
        <f t="shared" si="35"/>
        <v>0</v>
      </c>
      <c r="EV14" s="745">
        <f t="shared" si="35"/>
        <v>0</v>
      </c>
      <c r="EW14" s="745">
        <f t="shared" si="35"/>
        <v>0</v>
      </c>
      <c r="EX14" s="745">
        <f t="shared" si="35"/>
        <v>0</v>
      </c>
      <c r="EY14" s="745">
        <f t="shared" si="35"/>
        <v>0</v>
      </c>
      <c r="EZ14" s="745">
        <f t="shared" si="35"/>
        <v>0</v>
      </c>
      <c r="FA14" s="745">
        <f t="shared" si="35"/>
        <v>0</v>
      </c>
      <c r="FB14" s="745">
        <f t="shared" si="35"/>
        <v>0</v>
      </c>
      <c r="FC14" s="745">
        <f t="shared" ref="FC14:GH14" si="36">IF(FC$11&gt;=DESIGN_LIFE,FB14,IF(AND(FC$11&gt;0,$CK14&lt;&gt;0),IF(INT((FC$11)/(DESIGN_LIFE/$CK14))=((FC$11)/(DESIGN_LIFE/$CK14)),$CM14+FB14,FB14),FB14))</f>
        <v>0</v>
      </c>
      <c r="FD14" s="745">
        <f t="shared" si="36"/>
        <v>0</v>
      </c>
      <c r="FE14" s="745">
        <f t="shared" si="36"/>
        <v>0</v>
      </c>
      <c r="FF14" s="745">
        <f t="shared" si="36"/>
        <v>0</v>
      </c>
      <c r="FG14" s="745">
        <f t="shared" si="36"/>
        <v>0</v>
      </c>
      <c r="FH14" s="745">
        <f t="shared" si="36"/>
        <v>0</v>
      </c>
      <c r="FI14" s="745">
        <f t="shared" si="36"/>
        <v>0</v>
      </c>
      <c r="FJ14" s="745">
        <f t="shared" si="36"/>
        <v>0</v>
      </c>
      <c r="FK14" s="745">
        <f t="shared" si="36"/>
        <v>0</v>
      </c>
      <c r="FL14" s="745">
        <f t="shared" si="36"/>
        <v>0</v>
      </c>
      <c r="FM14" s="745">
        <f t="shared" si="36"/>
        <v>0</v>
      </c>
      <c r="FN14" s="745">
        <f t="shared" si="36"/>
        <v>0</v>
      </c>
      <c r="FO14" s="745">
        <f t="shared" si="36"/>
        <v>0</v>
      </c>
      <c r="FP14" s="745">
        <f t="shared" si="36"/>
        <v>0</v>
      </c>
      <c r="FQ14" s="745">
        <f t="shared" si="36"/>
        <v>0</v>
      </c>
      <c r="FR14" s="745">
        <f t="shared" si="36"/>
        <v>0</v>
      </c>
      <c r="FS14" s="745">
        <f t="shared" si="36"/>
        <v>0</v>
      </c>
      <c r="FT14" s="745">
        <f t="shared" si="36"/>
        <v>0</v>
      </c>
      <c r="FU14" s="745">
        <f t="shared" si="36"/>
        <v>0</v>
      </c>
      <c r="FV14" s="745">
        <f t="shared" si="36"/>
        <v>0</v>
      </c>
      <c r="FW14" s="745">
        <f t="shared" si="36"/>
        <v>0</v>
      </c>
      <c r="FX14" s="745">
        <f t="shared" si="36"/>
        <v>0</v>
      </c>
      <c r="FY14" s="745">
        <f t="shared" si="36"/>
        <v>0</v>
      </c>
      <c r="FZ14" s="745">
        <f t="shared" si="36"/>
        <v>0</v>
      </c>
      <c r="GA14" s="745">
        <f t="shared" si="36"/>
        <v>0</v>
      </c>
      <c r="GB14" s="745">
        <f t="shared" si="36"/>
        <v>0</v>
      </c>
      <c r="GC14" s="745">
        <f t="shared" si="36"/>
        <v>0</v>
      </c>
      <c r="GD14" s="745">
        <f t="shared" si="36"/>
        <v>0</v>
      </c>
      <c r="GE14" s="745">
        <f t="shared" si="36"/>
        <v>0</v>
      </c>
      <c r="GF14" s="745">
        <f t="shared" si="36"/>
        <v>0</v>
      </c>
      <c r="GG14" s="745">
        <f t="shared" si="36"/>
        <v>0</v>
      </c>
      <c r="GH14" s="745">
        <f t="shared" si="36"/>
        <v>0</v>
      </c>
      <c r="GI14" s="745">
        <f t="shared" ref="GI14:HG14" si="37">IF(GI$11&gt;=DESIGN_LIFE,GH14,IF(AND(GI$11&gt;0,$CK14&lt;&gt;0),IF(INT((GI$11)/(DESIGN_LIFE/$CK14))=((GI$11)/(DESIGN_LIFE/$CK14)),$CM14+GH14,GH14),GH14))</f>
        <v>0</v>
      </c>
      <c r="GJ14" s="745">
        <f t="shared" si="37"/>
        <v>0</v>
      </c>
      <c r="GK14" s="745">
        <f t="shared" si="37"/>
        <v>0</v>
      </c>
      <c r="GL14" s="745">
        <f t="shared" si="37"/>
        <v>0</v>
      </c>
      <c r="GM14" s="745">
        <f t="shared" si="37"/>
        <v>0</v>
      </c>
      <c r="GN14" s="745">
        <f t="shared" si="37"/>
        <v>0</v>
      </c>
      <c r="GO14" s="745">
        <f t="shared" si="37"/>
        <v>0</v>
      </c>
      <c r="GP14" s="745">
        <f t="shared" si="37"/>
        <v>0</v>
      </c>
      <c r="GQ14" s="745">
        <f t="shared" si="37"/>
        <v>0</v>
      </c>
      <c r="GR14" s="745">
        <f t="shared" si="37"/>
        <v>0</v>
      </c>
      <c r="GS14" s="745">
        <f t="shared" si="37"/>
        <v>0</v>
      </c>
      <c r="GT14" s="745">
        <f t="shared" si="37"/>
        <v>0</v>
      </c>
      <c r="GU14" s="745">
        <f t="shared" si="37"/>
        <v>0</v>
      </c>
      <c r="GV14" s="745">
        <f t="shared" si="37"/>
        <v>0</v>
      </c>
      <c r="GW14" s="745">
        <f t="shared" si="37"/>
        <v>0</v>
      </c>
      <c r="GX14" s="745">
        <f t="shared" si="37"/>
        <v>0</v>
      </c>
      <c r="GY14" s="745">
        <f t="shared" si="37"/>
        <v>0</v>
      </c>
      <c r="GZ14" s="745">
        <f t="shared" si="37"/>
        <v>0</v>
      </c>
      <c r="HA14" s="745">
        <f t="shared" si="37"/>
        <v>0</v>
      </c>
      <c r="HB14" s="745">
        <f t="shared" si="37"/>
        <v>0</v>
      </c>
      <c r="HC14" s="745">
        <f t="shared" si="37"/>
        <v>0</v>
      </c>
      <c r="HD14" s="745">
        <f t="shared" si="37"/>
        <v>0</v>
      </c>
      <c r="HE14" s="745">
        <f t="shared" si="37"/>
        <v>0</v>
      </c>
      <c r="HF14" s="745">
        <f t="shared" si="37"/>
        <v>0</v>
      </c>
      <c r="HG14" s="745">
        <f t="shared" si="37"/>
        <v>0</v>
      </c>
      <c r="HH14" s="185"/>
      <c r="HI14" s="745"/>
    </row>
    <row r="15" spans="1:217" ht="20.100000000000001" customHeight="1">
      <c r="A15" s="520" t="str">
        <f t="shared" si="4"/>
        <v>LST_STR_ELEMENT</v>
      </c>
      <c r="B15" s="357"/>
      <c r="C15" s="115"/>
      <c r="D15" s="116"/>
      <c r="E15" s="117"/>
      <c r="F15" s="116"/>
      <c r="G15" s="350" t="e">
        <f>IF(TYPOLOGY = "Bridge", _xlfn.XLOOKUP($E15, BRIDGE_STR_ELEMENT, 'MATERIAL DATA'!$R$36:$R$74,,), _xlfn.XLOOKUP($BL15, 'LIFECYCLE MATERIAL DATA'!$A$5:$A$104, 'LIFECYCLE MATERIAL DATA'!$Q$5:$Q$104,,))</f>
        <v>#N/A</v>
      </c>
      <c r="H15" s="630"/>
      <c r="I15" s="631"/>
      <c r="J15" s="736"/>
      <c r="K15" s="116"/>
      <c r="L15" s="95"/>
      <c r="M15" s="358"/>
      <c r="N15" s="156">
        <f t="shared" si="32"/>
        <v>0</v>
      </c>
      <c r="O15" s="157" t="str">
        <f t="shared" si="20"/>
        <v/>
      </c>
      <c r="P15" s="158" t="str">
        <f t="shared" si="21"/>
        <v/>
      </c>
      <c r="Q15" s="158" t="str" cm="1">
        <f t="array" ref="Q15">IFERROR(_xlfn.IFS(AND($I15 = "Yes", $J15 =1),(($BX15+$BU15)/($J15) + ($BY15+$BR15 +$BZ15)),AND($I15 = "Yes", $J15 &gt;1), (($BX15+$BU15)/($J15) + ($BY15*2 +$BZ15)) ), "")</f>
        <v/>
      </c>
      <c r="R15" s="158" t="str">
        <f t="shared" si="5"/>
        <v/>
      </c>
      <c r="S15" s="159">
        <f t="shared" si="22"/>
        <v>0</v>
      </c>
      <c r="T15" s="159" t="str">
        <f>IFERROR(IF($I15="Yes","",$BR15),"")</f>
        <v/>
      </c>
      <c r="U15" s="158" t="str">
        <f t="shared" si="33"/>
        <v/>
      </c>
      <c r="V15" s="396" t="str">
        <f t="shared" si="23"/>
        <v/>
      </c>
      <c r="W15" s="156" t="str">
        <f t="shared" si="7"/>
        <v/>
      </c>
      <c r="X15" s="160">
        <f t="shared" si="8"/>
        <v>0</v>
      </c>
      <c r="Y15" s="274" t="s">
        <v>415</v>
      </c>
      <c r="Z15" s="745" t="str">
        <f>'MATERIAL DATA'!$Q39</f>
        <v>1.2.1 Truss</v>
      </c>
      <c r="AA15" s="768">
        <f t="shared" si="24"/>
        <v>0</v>
      </c>
      <c r="AB15" s="745"/>
      <c r="AC15" s="199" t="str">
        <f>'MATERIAL DATA'!Q13</f>
        <v>1.2.2 Suspended slabs</v>
      </c>
      <c r="AD15" s="754">
        <f ca="1">SUMIF($E$12:$E$45,AC15,$O$12:$O$45)+SUMIF($E$12:$E$45,AC15,$P$12:$P$45)+SUMIF($E$12:$E$45,AC15,R$12:$R$45) +SUMIF($E$12:$E$45, AC15, $Q$12:$Q$43)</f>
        <v>0</v>
      </c>
      <c r="AE15" s="745"/>
      <c r="AF15" s="185"/>
      <c r="AG15" s="185"/>
      <c r="AH15" s="745" t="s">
        <v>851</v>
      </c>
      <c r="AI15" s="779">
        <f ca="1">SUM(AD13,AD14,AD15,AD16)</f>
        <v>0</v>
      </c>
      <c r="AJ15" s="780">
        <f t="shared" ref="AJ15:AJ21" ca="1" si="38">BA44</f>
        <v>0</v>
      </c>
      <c r="AK15" s="745" t="s">
        <v>14</v>
      </c>
      <c r="AL15" s="781">
        <f>SUMIF($B$12:$B$43,"Steel",$BQ$12:$BQ$43)+SUMIF($C$12:$C$43,"Steel_EPD",$BQ$12:$BQ$43)+SUM($BP$12:$BP$43)</f>
        <v>0</v>
      </c>
      <c r="AM15" s="745"/>
      <c r="AN15" s="745" t="s">
        <v>308</v>
      </c>
      <c r="AO15" s="745">
        <f t="shared" ref="AO15:AO23" si="39">BF44</f>
        <v>0</v>
      </c>
      <c r="AP15" s="745"/>
      <c r="AQ15" s="745"/>
      <c r="AR15" s="755"/>
      <c r="AS15" s="755"/>
      <c r="AT15" s="755"/>
      <c r="AU15" s="783" t="s">
        <v>578</v>
      </c>
      <c r="AV15" s="755">
        <f>K8*U51</f>
        <v>0</v>
      </c>
      <c r="AW15" s="756">
        <f>AV15+U51</f>
        <v>0</v>
      </c>
      <c r="AX15" s="756"/>
      <c r="AY15" s="783" t="s">
        <v>578</v>
      </c>
      <c r="AZ15" s="755">
        <f>AZ26*K8</f>
        <v>0</v>
      </c>
      <c r="BA15" s="756">
        <f>AZ15+AZ26</f>
        <v>0</v>
      </c>
      <c r="BB15" s="745"/>
      <c r="BC15" s="783" t="s">
        <v>578</v>
      </c>
      <c r="BD15" s="755">
        <f>BD26*K8</f>
        <v>0</v>
      </c>
      <c r="BE15" s="756">
        <f>BD15+BD26</f>
        <v>0</v>
      </c>
      <c r="BF15" s="745"/>
      <c r="BG15" s="745"/>
      <c r="BH15" s="745"/>
      <c r="BI15" s="745"/>
      <c r="BJ15" s="745"/>
      <c r="BK15" s="209" t="str">
        <f t="shared" ref="BK15:BK28" si="40">IF(B15="Concrete","C_",IF(B15="Steel","S_",IF(B15="Timber","T_",IF(B15="Other","O_",IF(B15="Custom EPD","E_",IF(B15="_","ER","ER"))))))</f>
        <v>ER</v>
      </c>
      <c r="BL15" s="209" t="str">
        <f t="shared" si="9"/>
        <v xml:space="preserve"> -  - </v>
      </c>
      <c r="BM15" s="745" t="str" cm="1">
        <f t="array" ref="BM15">_xlfn.IFS(OR(AND(TYPOLOGY &lt;&gt; "Bridge", B15="concrete",D15&lt;&gt;"Reinforced - 150mm hollow core slab"),C15="Concrete_EPD",),"Reinforcement",(OR(AND(TYPOLOGY="Bridge",B15="concrete",D15&lt;&gt;"Reinforced - 150mm hollow core slab"),C15="Concrete_EPD",)),"Bridge_Reinforcement",TRUE, "No_Reinforcement")</f>
        <v>No_Reinforcement</v>
      </c>
      <c r="BN15" s="186" t="e">
        <f>_xlfn.XLOOKUP($BL15,'LIFECYCLE MATERIAL DATA'!$A$5:$A$104,'LIFECYCLE MATERIAL DATA'!$D$5:$D$104,)</f>
        <v>#N/A</v>
      </c>
      <c r="BO15" s="186">
        <f>IFERROR(IF(M15&lt;&gt;0,_xlfn.XLOOKUP(M15,'Custom Data'!S16:S45,'Custom Data'!T16:T45,,-1),0),0)</f>
        <v>0</v>
      </c>
      <c r="BP15" s="186">
        <f t="shared" si="10"/>
        <v>0</v>
      </c>
      <c r="BQ15" s="846" t="str">
        <f t="shared" si="11"/>
        <v>ER</v>
      </c>
      <c r="BR15" s="745" t="str">
        <f>IFERROR(_xlfn.XLOOKUP($BL15,'LIFECYCLE MATERIAL DATA'!$A$5:$A$104,'LIFECYCLE MATERIAL DATA'!$I$5:$I$104,,)*($BQ15/1000)+_xlfn.XLOOKUP('Project Info'!$C$15,'LIFECYCLE MATERIAL DATA'!$A$5:$A$104,'LIFECYCLE MATERIAL DATA'!$I$5:$I$104,,)*($BP15/1000),"")</f>
        <v/>
      </c>
      <c r="BS15" s="745" t="str">
        <f>IFERROR(_xlfn.XLOOKUP($BL15,'LIFECYCLE MATERIAL DATA'!$A$5:$A$104, 'LIFECYCLE MATERIAL DATA'!$J$5:$J$104,,)*($BQ15/1000)+_xlfn.XLOOKUP('Project Info'!$C$15,'LIFECYCLE MATERIAL DATA'!$A$5:$A$104,'LIFECYCLE MATERIAL DATA'!$J$5:$J$104,,)*($BP15/1000),"")</f>
        <v/>
      </c>
      <c r="BT15" s="745" t="str">
        <f>IFERROR(_xlfn.XLOOKUP($BL15,'LIFECYCLE MATERIAL DATA'!$A$5:$A$104, 'LIFECYCLE MATERIAL DATA'!$K$5:$K$104,,)*($BQ15/1000),"")</f>
        <v/>
      </c>
      <c r="BU15" s="185" t="str">
        <f>IFERROR(_xlfn.XLOOKUP($BL15,'LIFECYCLE MATERIAL DATA'!$A$5:$A$104,'LIFECYCLE MATERIAL DATA'!$L$5:$L$104,,)*($BQ15/1000)+_xlfn.XLOOKUP('Project Info'!$C$15,'LIFECYCLE MATERIAL DATA'!$A$5:$A$104,'LIFECYCLE MATERIAL DATA'!$L$5:$L$104,,)*($BP15/1000),"")</f>
        <v/>
      </c>
      <c r="BV15" s="745" t="str">
        <f t="shared" si="25"/>
        <v/>
      </c>
      <c r="BW15" s="745" t="str">
        <f>IF($K15='MATERIAL DATA'!$O$5,$L15, IF($K15='MATERIAL DATA'!$O$6,$L15/(1000*'Scheme 6'!$BN15),""))</f>
        <v/>
      </c>
      <c r="BX15" s="745" t="str">
        <f>IFERROR(((_xlfn.XLOOKUP($BL15,'LIFECYCLE MATERIAL DATA'!$A$5:$A$104,'LIFECYCLE MATERIAL DATA'!$F$5:$F$104,,))*$BQ15/1000+_xlfn.XLOOKUP('Project Info'!$C$15,'LIFECYCLE MATERIAL DATA'!$A$5:$A$104,'LIFECYCLE MATERIAL DATA'!$F$5:$F$104,,)*$BP15/1000),"")</f>
        <v/>
      </c>
      <c r="BY15" s="771" t="str">
        <f>IFERROR((_xlfn.XLOOKUP($BL15,'LIFECYCLE MATERIAL DATA'!$A$5:$A$104,'LIFECYCLE MATERIAL DATA'!$G$5:$G$104,,)*$BQ15/1000++_xlfn.XLOOKUP('Project Info'!$C$15,'LIFECYCLE MATERIAL DATA'!$A$5:$A$104,'LIFECYCLE MATERIAL DATA'!$G$5:$G$104,,)*$BP15/1000),"")</f>
        <v/>
      </c>
      <c r="BZ15" s="745" t="str">
        <f>IFERROR(_xlfn.XLOOKUP('Scheme 6'!$BL15,'LIFECYCLE MATERIAL DATA'!$A$5:$A$104,'LIFECYCLE MATERIAL DATA'!$H$5:$H$104,,)*SUM($BX15+$BY15+$CB15+$CC15), "")</f>
        <v/>
      </c>
      <c r="CA15" s="185"/>
      <c r="CB15" s="743" t="str">
        <f>IFERROR((_xlfn.XLOOKUP($BL15,'LIFECYCLE MATERIAL DATA'!$A$5:$A$104, 'LIFECYCLE MATERIAL DATA'!$M$5:$M$104)*$BQ15/1000++_xlfn.XLOOKUP('Project Info'!$C$15,'LIFECYCLE MATERIAL DATA'!$A$5:$A$104,'LIFECYCLE MATERIAL DATA'!$M$5:$M$104)*$BP15/1000),"")</f>
        <v/>
      </c>
      <c r="CC15" s="745">
        <f>IFERROR(IF(OR($B15="Timber",$C15="Timber_EPD", $C15="Bamboo"),_xlfn.XLOOKUP($BL15,'LIFECYCLE MATERIAL DATA Master'!$A$5:$A$104,'LIFECYCLE MATERIAL DATA Master'!$E$5:$E$104,,)*$BQ15,0),"")/1000</f>
        <v>0</v>
      </c>
      <c r="CD15" s="185" t="str">
        <f>IFERROR((_xlfn.XLOOKUP($BL15,'LIFECYCLE MATERIAL DATA'!$A$5:$A$104,'LIFECYCLE MATERIAL DATA'!$N$5:$N$104,,)*$BQ15/1000++_xlfn.XLOOKUP('Project Info'!$C$15,'LIFECYCLE MATERIAL DATA'!$A$5:$A$104,'LIFECYCLE MATERIAL DATA'!$N$5:$N$104,,)*$BP15/1000),"")</f>
        <v/>
      </c>
      <c r="CE15" s="745" t="str">
        <f>Targets!A19</f>
        <v>RIBA Education Target (168)</v>
      </c>
      <c r="CF15" s="209" t="str">
        <f>Targets!B19</f>
        <v>Education</v>
      </c>
      <c r="CG15" s="778">
        <f>Targets!C19</f>
        <v>168.48</v>
      </c>
      <c r="CH15" s="772">
        <f>IFERROR(1+_xlfn.XLOOKUP($BL15,'LIFECYCLE MATERIAL DATA'!$A$5:$A$104,'LIFECYCLE MATERIAL DATA'!$H$5:$H$104,,),0)</f>
        <v>0</v>
      </c>
      <c r="CI15" s="765">
        <f t="shared" si="12"/>
        <v>0</v>
      </c>
      <c r="CJ15" s="773">
        <f t="shared" si="13"/>
        <v>0</v>
      </c>
      <c r="CK15" s="774">
        <f t="shared" si="14"/>
        <v>0</v>
      </c>
      <c r="CL15" s="767">
        <f t="shared" si="26"/>
        <v>0</v>
      </c>
      <c r="CM15" s="775">
        <f t="shared" si="27"/>
        <v>0</v>
      </c>
      <c r="CN15" s="769">
        <v>0</v>
      </c>
      <c r="CO15" s="745">
        <f t="shared" si="15"/>
        <v>0</v>
      </c>
      <c r="CP15" s="745">
        <f t="shared" si="15"/>
        <v>0</v>
      </c>
      <c r="CQ15" s="745">
        <f t="shared" ref="CQ15:DV15" si="41">IF(CQ$11&gt;=DESIGN_LIFE,CP15,IF(AND(CQ$11&gt;0,$CK15&lt;&gt;0),IF(INT((CQ$11)/(DESIGN_LIFE/$CK15))=((CQ$11)/(DESIGN_LIFE/$CK15)),$CM15+CP15,CP15),CP15))</f>
        <v>0</v>
      </c>
      <c r="CR15" s="745">
        <f t="shared" si="41"/>
        <v>0</v>
      </c>
      <c r="CS15" s="745">
        <f t="shared" si="41"/>
        <v>0</v>
      </c>
      <c r="CT15" s="745">
        <f t="shared" si="41"/>
        <v>0</v>
      </c>
      <c r="CU15" s="745">
        <f t="shared" si="41"/>
        <v>0</v>
      </c>
      <c r="CV15" s="745">
        <f t="shared" si="41"/>
        <v>0</v>
      </c>
      <c r="CW15" s="745">
        <f t="shared" si="41"/>
        <v>0</v>
      </c>
      <c r="CX15" s="745">
        <f t="shared" si="41"/>
        <v>0</v>
      </c>
      <c r="CY15" s="745">
        <f t="shared" si="41"/>
        <v>0</v>
      </c>
      <c r="CZ15" s="745">
        <f t="shared" si="41"/>
        <v>0</v>
      </c>
      <c r="DA15" s="745">
        <f t="shared" si="41"/>
        <v>0</v>
      </c>
      <c r="DB15" s="745">
        <f t="shared" si="41"/>
        <v>0</v>
      </c>
      <c r="DC15" s="745">
        <f t="shared" si="41"/>
        <v>0</v>
      </c>
      <c r="DD15" s="745">
        <f t="shared" si="41"/>
        <v>0</v>
      </c>
      <c r="DE15" s="745">
        <f t="shared" si="41"/>
        <v>0</v>
      </c>
      <c r="DF15" s="745">
        <f t="shared" si="41"/>
        <v>0</v>
      </c>
      <c r="DG15" s="745">
        <f t="shared" si="41"/>
        <v>0</v>
      </c>
      <c r="DH15" s="745">
        <f t="shared" si="41"/>
        <v>0</v>
      </c>
      <c r="DI15" s="745">
        <f t="shared" si="41"/>
        <v>0</v>
      </c>
      <c r="DJ15" s="745">
        <f t="shared" si="41"/>
        <v>0</v>
      </c>
      <c r="DK15" s="745">
        <f t="shared" si="41"/>
        <v>0</v>
      </c>
      <c r="DL15" s="745">
        <f t="shared" si="41"/>
        <v>0</v>
      </c>
      <c r="DM15" s="745">
        <f t="shared" si="41"/>
        <v>0</v>
      </c>
      <c r="DN15" s="745">
        <f t="shared" si="41"/>
        <v>0</v>
      </c>
      <c r="DO15" s="745">
        <f t="shared" si="41"/>
        <v>0</v>
      </c>
      <c r="DP15" s="745">
        <f t="shared" si="41"/>
        <v>0</v>
      </c>
      <c r="DQ15" s="745">
        <f t="shared" si="41"/>
        <v>0</v>
      </c>
      <c r="DR15" s="745">
        <f t="shared" si="41"/>
        <v>0</v>
      </c>
      <c r="DS15" s="745">
        <f t="shared" si="41"/>
        <v>0</v>
      </c>
      <c r="DT15" s="745">
        <f t="shared" si="41"/>
        <v>0</v>
      </c>
      <c r="DU15" s="745">
        <f t="shared" si="41"/>
        <v>0</v>
      </c>
      <c r="DV15" s="745">
        <f t="shared" si="41"/>
        <v>0</v>
      </c>
      <c r="DW15" s="745">
        <f t="shared" ref="DW15:FB15" si="42">IF(DW$11&gt;=DESIGN_LIFE,DV15,IF(AND(DW$11&gt;0,$CK15&lt;&gt;0),IF(INT((DW$11)/(DESIGN_LIFE/$CK15))=((DW$11)/(DESIGN_LIFE/$CK15)),$CM15+DV15,DV15),DV15))</f>
        <v>0</v>
      </c>
      <c r="DX15" s="745">
        <f t="shared" si="42"/>
        <v>0</v>
      </c>
      <c r="DY15" s="745">
        <f t="shared" si="42"/>
        <v>0</v>
      </c>
      <c r="DZ15" s="745">
        <f t="shared" si="42"/>
        <v>0</v>
      </c>
      <c r="EA15" s="745">
        <f t="shared" si="42"/>
        <v>0</v>
      </c>
      <c r="EB15" s="745">
        <f t="shared" si="42"/>
        <v>0</v>
      </c>
      <c r="EC15" s="745">
        <f t="shared" si="42"/>
        <v>0</v>
      </c>
      <c r="ED15" s="745">
        <f t="shared" si="42"/>
        <v>0</v>
      </c>
      <c r="EE15" s="745">
        <f t="shared" si="42"/>
        <v>0</v>
      </c>
      <c r="EF15" s="745">
        <f t="shared" si="42"/>
        <v>0</v>
      </c>
      <c r="EG15" s="745">
        <f t="shared" si="42"/>
        <v>0</v>
      </c>
      <c r="EH15" s="745">
        <f t="shared" si="42"/>
        <v>0</v>
      </c>
      <c r="EI15" s="745">
        <f t="shared" si="42"/>
        <v>0</v>
      </c>
      <c r="EJ15" s="745">
        <f t="shared" si="42"/>
        <v>0</v>
      </c>
      <c r="EK15" s="745">
        <f t="shared" si="42"/>
        <v>0</v>
      </c>
      <c r="EL15" s="745">
        <f t="shared" si="42"/>
        <v>0</v>
      </c>
      <c r="EM15" s="745">
        <f t="shared" si="42"/>
        <v>0</v>
      </c>
      <c r="EN15" s="745">
        <f t="shared" si="42"/>
        <v>0</v>
      </c>
      <c r="EO15" s="745">
        <f t="shared" si="42"/>
        <v>0</v>
      </c>
      <c r="EP15" s="745">
        <f t="shared" si="42"/>
        <v>0</v>
      </c>
      <c r="EQ15" s="745">
        <f t="shared" si="42"/>
        <v>0</v>
      </c>
      <c r="ER15" s="745">
        <f t="shared" si="42"/>
        <v>0</v>
      </c>
      <c r="ES15" s="745">
        <f t="shared" si="42"/>
        <v>0</v>
      </c>
      <c r="ET15" s="745">
        <f t="shared" si="42"/>
        <v>0</v>
      </c>
      <c r="EU15" s="745">
        <f t="shared" si="42"/>
        <v>0</v>
      </c>
      <c r="EV15" s="745">
        <f t="shared" si="42"/>
        <v>0</v>
      </c>
      <c r="EW15" s="745">
        <f t="shared" si="42"/>
        <v>0</v>
      </c>
      <c r="EX15" s="745">
        <f t="shared" si="42"/>
        <v>0</v>
      </c>
      <c r="EY15" s="745">
        <f t="shared" si="42"/>
        <v>0</v>
      </c>
      <c r="EZ15" s="745">
        <f t="shared" si="42"/>
        <v>0</v>
      </c>
      <c r="FA15" s="745">
        <f t="shared" si="42"/>
        <v>0</v>
      </c>
      <c r="FB15" s="745">
        <f t="shared" si="42"/>
        <v>0</v>
      </c>
      <c r="FC15" s="745">
        <f t="shared" ref="FC15:GH15" si="43">IF(FC$11&gt;=DESIGN_LIFE,FB15,IF(AND(FC$11&gt;0,$CK15&lt;&gt;0),IF(INT((FC$11)/(DESIGN_LIFE/$CK15))=((FC$11)/(DESIGN_LIFE/$CK15)),$CM15+FB15,FB15),FB15))</f>
        <v>0</v>
      </c>
      <c r="FD15" s="745">
        <f t="shared" si="43"/>
        <v>0</v>
      </c>
      <c r="FE15" s="745">
        <f t="shared" si="43"/>
        <v>0</v>
      </c>
      <c r="FF15" s="745">
        <f t="shared" si="43"/>
        <v>0</v>
      </c>
      <c r="FG15" s="745">
        <f t="shared" si="43"/>
        <v>0</v>
      </c>
      <c r="FH15" s="745">
        <f t="shared" si="43"/>
        <v>0</v>
      </c>
      <c r="FI15" s="745">
        <f t="shared" si="43"/>
        <v>0</v>
      </c>
      <c r="FJ15" s="745">
        <f t="shared" si="43"/>
        <v>0</v>
      </c>
      <c r="FK15" s="745">
        <f t="shared" si="43"/>
        <v>0</v>
      </c>
      <c r="FL15" s="745">
        <f t="shared" si="43"/>
        <v>0</v>
      </c>
      <c r="FM15" s="745">
        <f t="shared" si="43"/>
        <v>0</v>
      </c>
      <c r="FN15" s="745">
        <f t="shared" si="43"/>
        <v>0</v>
      </c>
      <c r="FO15" s="745">
        <f t="shared" si="43"/>
        <v>0</v>
      </c>
      <c r="FP15" s="745">
        <f t="shared" si="43"/>
        <v>0</v>
      </c>
      <c r="FQ15" s="745">
        <f t="shared" si="43"/>
        <v>0</v>
      </c>
      <c r="FR15" s="745">
        <f t="shared" si="43"/>
        <v>0</v>
      </c>
      <c r="FS15" s="745">
        <f t="shared" si="43"/>
        <v>0</v>
      </c>
      <c r="FT15" s="745">
        <f t="shared" si="43"/>
        <v>0</v>
      </c>
      <c r="FU15" s="745">
        <f t="shared" si="43"/>
        <v>0</v>
      </c>
      <c r="FV15" s="745">
        <f t="shared" si="43"/>
        <v>0</v>
      </c>
      <c r="FW15" s="745">
        <f t="shared" si="43"/>
        <v>0</v>
      </c>
      <c r="FX15" s="745">
        <f t="shared" si="43"/>
        <v>0</v>
      </c>
      <c r="FY15" s="745">
        <f t="shared" si="43"/>
        <v>0</v>
      </c>
      <c r="FZ15" s="745">
        <f t="shared" si="43"/>
        <v>0</v>
      </c>
      <c r="GA15" s="745">
        <f t="shared" si="43"/>
        <v>0</v>
      </c>
      <c r="GB15" s="745">
        <f t="shared" si="43"/>
        <v>0</v>
      </c>
      <c r="GC15" s="745">
        <f t="shared" si="43"/>
        <v>0</v>
      </c>
      <c r="GD15" s="745">
        <f t="shared" si="43"/>
        <v>0</v>
      </c>
      <c r="GE15" s="745">
        <f t="shared" si="43"/>
        <v>0</v>
      </c>
      <c r="GF15" s="745">
        <f t="shared" si="43"/>
        <v>0</v>
      </c>
      <c r="GG15" s="745">
        <f t="shared" si="43"/>
        <v>0</v>
      </c>
      <c r="GH15" s="745">
        <f t="shared" si="43"/>
        <v>0</v>
      </c>
      <c r="GI15" s="745">
        <f t="shared" ref="GI15:HG15" si="44">IF(GI$11&gt;=DESIGN_LIFE,GH15,IF(AND(GI$11&gt;0,$CK15&lt;&gt;0),IF(INT((GI$11)/(DESIGN_LIFE/$CK15))=((GI$11)/(DESIGN_LIFE/$CK15)),$CM15+GH15,GH15),GH15))</f>
        <v>0</v>
      </c>
      <c r="GJ15" s="745">
        <f t="shared" si="44"/>
        <v>0</v>
      </c>
      <c r="GK15" s="745">
        <f t="shared" si="44"/>
        <v>0</v>
      </c>
      <c r="GL15" s="745">
        <f t="shared" si="44"/>
        <v>0</v>
      </c>
      <c r="GM15" s="745">
        <f t="shared" si="44"/>
        <v>0</v>
      </c>
      <c r="GN15" s="745">
        <f t="shared" si="44"/>
        <v>0</v>
      </c>
      <c r="GO15" s="745">
        <f t="shared" si="44"/>
        <v>0</v>
      </c>
      <c r="GP15" s="745">
        <f t="shared" si="44"/>
        <v>0</v>
      </c>
      <c r="GQ15" s="745">
        <f t="shared" si="44"/>
        <v>0</v>
      </c>
      <c r="GR15" s="745">
        <f t="shared" si="44"/>
        <v>0</v>
      </c>
      <c r="GS15" s="745">
        <f t="shared" si="44"/>
        <v>0</v>
      </c>
      <c r="GT15" s="745">
        <f t="shared" si="44"/>
        <v>0</v>
      </c>
      <c r="GU15" s="745">
        <f t="shared" si="44"/>
        <v>0</v>
      </c>
      <c r="GV15" s="745">
        <f t="shared" si="44"/>
        <v>0</v>
      </c>
      <c r="GW15" s="745">
        <f t="shared" si="44"/>
        <v>0</v>
      </c>
      <c r="GX15" s="745">
        <f t="shared" si="44"/>
        <v>0</v>
      </c>
      <c r="GY15" s="745">
        <f t="shared" si="44"/>
        <v>0</v>
      </c>
      <c r="GZ15" s="745">
        <f t="shared" si="44"/>
        <v>0</v>
      </c>
      <c r="HA15" s="745">
        <f t="shared" si="44"/>
        <v>0</v>
      </c>
      <c r="HB15" s="745">
        <f t="shared" si="44"/>
        <v>0</v>
      </c>
      <c r="HC15" s="745">
        <f t="shared" si="44"/>
        <v>0</v>
      </c>
      <c r="HD15" s="745">
        <f t="shared" si="44"/>
        <v>0</v>
      </c>
      <c r="HE15" s="745">
        <f t="shared" si="44"/>
        <v>0</v>
      </c>
      <c r="HF15" s="745">
        <f t="shared" si="44"/>
        <v>0</v>
      </c>
      <c r="HG15" s="745">
        <f t="shared" si="44"/>
        <v>0</v>
      </c>
      <c r="HH15" s="185"/>
      <c r="HI15" s="745"/>
    </row>
    <row r="16" spans="1:217" ht="20.100000000000001" customHeight="1">
      <c r="A16" s="520" t="str">
        <f t="shared" si="4"/>
        <v>LST_STR_ELEMENT</v>
      </c>
      <c r="B16" s="357"/>
      <c r="C16" s="115"/>
      <c r="D16" s="116"/>
      <c r="E16" s="117"/>
      <c r="F16" s="116"/>
      <c r="G16" s="350" t="e">
        <f>IF(TYPOLOGY = "Bridge", _xlfn.XLOOKUP($E16, BRIDGE_STR_ELEMENT, 'MATERIAL DATA'!$R$36:$R$74,,), _xlfn.XLOOKUP($BL16, 'LIFECYCLE MATERIAL DATA'!$A$5:$A$104, 'LIFECYCLE MATERIAL DATA'!$Q$5:$Q$104,,))</f>
        <v>#N/A</v>
      </c>
      <c r="H16" s="630"/>
      <c r="I16" s="631"/>
      <c r="J16" s="736"/>
      <c r="K16" s="116"/>
      <c r="L16" s="95"/>
      <c r="M16" s="358"/>
      <c r="N16" s="156">
        <f t="shared" si="32"/>
        <v>0</v>
      </c>
      <c r="O16" s="157" t="str">
        <f t="shared" si="20"/>
        <v/>
      </c>
      <c r="P16" s="158" t="str">
        <f t="shared" si="21"/>
        <v/>
      </c>
      <c r="Q16" s="158" t="str" cm="1">
        <f t="array" ref="Q16">IFERROR(_xlfn.IFS(AND($I16 = "Yes", $J16 =1),(($BX16+$BU16)/($J16) + ($BY16+$BR16 +$BZ16)),AND($I16 = "Yes", $J16 &gt;1), (($BX16+$BU16)/($J16) + ($BY16*2 +$BZ16)) ), "")</f>
        <v/>
      </c>
      <c r="R16" s="158" t="str">
        <f t="shared" si="5"/>
        <v/>
      </c>
      <c r="S16" s="159">
        <f t="shared" si="22"/>
        <v>0</v>
      </c>
      <c r="T16" s="159" t="str">
        <f t="shared" ref="T16:T43" si="45">IFERROR(IF($I16="Yes","",$BR16),"")</f>
        <v/>
      </c>
      <c r="U16" s="158" t="str">
        <f t="shared" si="33"/>
        <v/>
      </c>
      <c r="V16" s="396" t="str">
        <f t="shared" si="23"/>
        <v/>
      </c>
      <c r="W16" s="156" t="str">
        <f t="shared" si="7"/>
        <v/>
      </c>
      <c r="X16" s="160">
        <f t="shared" si="8"/>
        <v>0</v>
      </c>
      <c r="Y16" s="274" t="s">
        <v>415</v>
      </c>
      <c r="Z16" s="745" t="str">
        <f>'MATERIAL DATA'!$Q40</f>
        <v>1.2.2 Deck</v>
      </c>
      <c r="AA16" s="768">
        <f t="shared" si="24"/>
        <v>0</v>
      </c>
      <c r="AB16" s="745"/>
      <c r="AC16" s="199" t="str">
        <f>'MATERIAL DATA'!Q14</f>
        <v>1.2.3 Basement retaining walls</v>
      </c>
      <c r="AD16" s="754">
        <f ca="1">SUMIF($E$12:$E$45,AC16,$O$12:$O$45)+SUMIF($E$12:$E$45,AC16,$P$12:$P$45)+SUMIF($E$12:$E$45,AC16,R$12:$R$45) +SUMIF($E$12:$E$45, AC16, $Q$12:$Q$43)</f>
        <v>0</v>
      </c>
      <c r="AE16" s="745"/>
      <c r="AF16" s="185"/>
      <c r="AG16" s="185"/>
      <c r="AH16" s="745" t="s">
        <v>850</v>
      </c>
      <c r="AI16" s="779">
        <f ca="1">SUM(AD17,AD18)</f>
        <v>0</v>
      </c>
      <c r="AJ16" s="780">
        <f t="shared" ca="1" si="38"/>
        <v>0</v>
      </c>
      <c r="AK16" s="745" t="s">
        <v>15</v>
      </c>
      <c r="AL16" s="781">
        <f>SUMIF($B$12:$B$43,"Timber",$BQ$12:$BQ$43)+SUMIF($C$12:$C$43,"Timber_EPD",$BQ$12:$BQ$43)</f>
        <v>0</v>
      </c>
      <c r="AM16" s="745"/>
      <c r="AN16" s="745" t="s">
        <v>309</v>
      </c>
      <c r="AO16" s="745">
        <f t="shared" ca="1" si="39"/>
        <v>0</v>
      </c>
      <c r="AP16" s="745"/>
      <c r="AQ16" s="745"/>
      <c r="AR16" s="755"/>
      <c r="AS16" s="755"/>
      <c r="AT16" s="185"/>
      <c r="AU16" s="784" t="s">
        <v>716</v>
      </c>
      <c r="AV16" s="755" t="e">
        <f>AV26*K8</f>
        <v>#VALUE!</v>
      </c>
      <c r="AW16" s="756" t="e">
        <f>AV16+AV26</f>
        <v>#VALUE!</v>
      </c>
      <c r="AX16" s="755"/>
      <c r="AY16" s="784" t="s">
        <v>716</v>
      </c>
      <c r="AZ16" s="755" t="e">
        <f>AV30*K8</f>
        <v>#DIV/0!</v>
      </c>
      <c r="BA16" s="785" t="e">
        <f>AZ16+AV30</f>
        <v>#DIV/0!</v>
      </c>
      <c r="BB16" s="786"/>
      <c r="BC16" s="784" t="s">
        <v>716</v>
      </c>
      <c r="BD16" s="755" t="e">
        <f>AV34*K8</f>
        <v>#DIV/0!</v>
      </c>
      <c r="BE16" s="785" t="e">
        <f>BD16+AV34</f>
        <v>#DIV/0!</v>
      </c>
      <c r="BF16" s="786"/>
      <c r="BG16" s="786"/>
      <c r="BH16" s="786"/>
      <c r="BI16" s="786"/>
      <c r="BJ16" s="786"/>
      <c r="BK16" s="209" t="str">
        <f t="shared" si="40"/>
        <v>ER</v>
      </c>
      <c r="BL16" s="209" t="str">
        <f t="shared" si="9"/>
        <v xml:space="preserve"> -  - </v>
      </c>
      <c r="BM16" s="745" t="str" cm="1">
        <f t="array" ref="BM16">_xlfn.IFS(OR(AND(TYPOLOGY &lt;&gt; "Bridge", B16="concrete",D16&lt;&gt;"Reinforced - 150mm hollow core slab"),C16="Concrete_EPD",),"Reinforcement",(OR(AND(TYPOLOGY="Bridge",B16="concrete",D16&lt;&gt;"Reinforced - 150mm hollow core slab"),C16="Concrete_EPD",)),"Bridge_Reinforcement",TRUE, "No_Reinforcement")</f>
        <v>No_Reinforcement</v>
      </c>
      <c r="BN16" s="186" t="e">
        <f>_xlfn.XLOOKUP($BL16,'LIFECYCLE MATERIAL DATA'!$A$5:$A$104,'LIFECYCLE MATERIAL DATA'!$D$5:$D$104,)</f>
        <v>#N/A</v>
      </c>
      <c r="BO16" s="186">
        <f>IFERROR(IF(M16&lt;&gt;0,_xlfn.XLOOKUP(M16,'Custom Data'!S16:S45,'Custom Data'!T16:T45,,-1),0),0)</f>
        <v>0</v>
      </c>
      <c r="BP16" s="186">
        <f t="shared" si="10"/>
        <v>0</v>
      </c>
      <c r="BQ16" s="846" t="str">
        <f t="shared" si="11"/>
        <v>ER</v>
      </c>
      <c r="BR16" s="745" t="str">
        <f>IFERROR(_xlfn.XLOOKUP($BL16,'LIFECYCLE MATERIAL DATA'!$A$5:$A$104,'LIFECYCLE MATERIAL DATA'!$I$5:$I$104,,)*($BQ16/1000)+_xlfn.XLOOKUP('Project Info'!$C$15,'LIFECYCLE MATERIAL DATA'!$A$5:$A$104,'LIFECYCLE MATERIAL DATA'!$I$5:$I$104,,)*($BP16/1000),"")</f>
        <v/>
      </c>
      <c r="BS16" s="745" t="str">
        <f>IFERROR(_xlfn.XLOOKUP($BL16,'LIFECYCLE MATERIAL DATA'!$A$5:$A$104, 'LIFECYCLE MATERIAL DATA'!$J$5:$J$104,,)*($BQ16/1000)+_xlfn.XLOOKUP('Project Info'!$C$15,'LIFECYCLE MATERIAL DATA'!$A$5:$A$104,'LIFECYCLE MATERIAL DATA'!$J$5:$J$104,,)*($BP16/1000),"")</f>
        <v/>
      </c>
      <c r="BT16" s="745" t="str">
        <f>IFERROR(_xlfn.XLOOKUP($BL16,'LIFECYCLE MATERIAL DATA'!$A$5:$A$104, 'LIFECYCLE MATERIAL DATA'!$K$5:$K$104,,)*($BQ16/1000),"")</f>
        <v/>
      </c>
      <c r="BU16" s="185" t="str">
        <f>IFERROR(_xlfn.XLOOKUP($BL16,'LIFECYCLE MATERIAL DATA'!$A$5:$A$104,'LIFECYCLE MATERIAL DATA'!$L$5:$L$104,,)*($BQ16/1000)+_xlfn.XLOOKUP('Project Info'!$C$15,'LIFECYCLE MATERIAL DATA'!$A$5:$A$104,'LIFECYCLE MATERIAL DATA'!$L$5:$L$104,,)*($BP16/1000),"")</f>
        <v/>
      </c>
      <c r="BV16" s="745" t="str">
        <f t="shared" si="25"/>
        <v/>
      </c>
      <c r="BW16" s="745" t="str">
        <f>IF($K16='MATERIAL DATA'!$O$5,$L16, IF($K16='MATERIAL DATA'!$O$6,$L16/(1000*'Scheme 6'!$BN16),""))</f>
        <v/>
      </c>
      <c r="BX16" s="745" t="str">
        <f>IFERROR(((_xlfn.XLOOKUP($BL16,'LIFECYCLE MATERIAL DATA'!$A$5:$A$104,'LIFECYCLE MATERIAL DATA'!$F$5:$F$104,,))*$BQ16/1000+_xlfn.XLOOKUP('Project Info'!$C$15,'LIFECYCLE MATERIAL DATA'!$A$5:$A$104,'LIFECYCLE MATERIAL DATA'!$F$5:$F$104,,)*$BP16/1000),"")</f>
        <v/>
      </c>
      <c r="BY16" s="771" t="str">
        <f>IFERROR((_xlfn.XLOOKUP($BL16,'LIFECYCLE MATERIAL DATA'!$A$5:$A$104,'LIFECYCLE MATERIAL DATA'!$G$5:$G$104,,)*$BQ16/1000++_xlfn.XLOOKUP('Project Info'!$C$15,'LIFECYCLE MATERIAL DATA'!$A$5:$A$104,'LIFECYCLE MATERIAL DATA'!$G$5:$G$104,,)*$BP16/1000),"")</f>
        <v/>
      </c>
      <c r="BZ16" s="745" t="str">
        <f>IFERROR(_xlfn.XLOOKUP('Scheme 6'!$BL16,'LIFECYCLE MATERIAL DATA'!$A$5:$A$104,'LIFECYCLE MATERIAL DATA'!$H$5:$H$104,,)*SUM($BX16+$BY16+$CB16+$CC16), "")</f>
        <v/>
      </c>
      <c r="CA16" s="185"/>
      <c r="CB16" s="743" t="str">
        <f>IFERROR((_xlfn.XLOOKUP($BL16,'LIFECYCLE MATERIAL DATA'!$A$5:$A$104, 'LIFECYCLE MATERIAL DATA'!$M$5:$M$104)*$BQ16/1000++_xlfn.XLOOKUP('Project Info'!$C$15,'LIFECYCLE MATERIAL DATA'!$A$5:$A$104,'LIFECYCLE MATERIAL DATA'!$M$5:$M$104)*$BP16/1000),"")</f>
        <v/>
      </c>
      <c r="CC16" s="745">
        <f>IFERROR(IF(OR($B16="Timber",$C16="Timber_EPD", $C16="Bamboo"),_xlfn.XLOOKUP($BL16,'LIFECYCLE MATERIAL DATA Master'!$A$5:$A$104,'LIFECYCLE MATERIAL DATA Master'!$E$5:$E$104,,)*$BQ16,0),"")/1000</f>
        <v>0</v>
      </c>
      <c r="CD16" s="185" t="str">
        <f>IFERROR((_xlfn.XLOOKUP($BL16,'LIFECYCLE MATERIAL DATA'!$A$5:$A$104,'LIFECYCLE MATERIAL DATA'!$N$5:$N$104,,)*$BQ16/1000++_xlfn.XLOOKUP('Project Info'!$C$15,'LIFECYCLE MATERIAL DATA'!$A$5:$A$104,'LIFECYCLE MATERIAL DATA'!$N$5:$N$104,,)*$BP16/1000),"")</f>
        <v/>
      </c>
      <c r="CE16" s="745" t="str">
        <f>Targets!A20</f>
        <v>LETI Education Target (168)</v>
      </c>
      <c r="CF16" s="209" t="str">
        <f>Targets!B20</f>
        <v>Education</v>
      </c>
      <c r="CG16" s="778">
        <f>Targets!C20</f>
        <v>168.48</v>
      </c>
      <c r="CH16" s="772">
        <f>IFERROR(1+_xlfn.XLOOKUP($BL16,'LIFECYCLE MATERIAL DATA'!$A$5:$A$104,'LIFECYCLE MATERIAL DATA'!$H$5:$H$104,,),0)</f>
        <v>0</v>
      </c>
      <c r="CI16" s="765">
        <f t="shared" si="12"/>
        <v>0</v>
      </c>
      <c r="CJ16" s="773">
        <f t="shared" si="13"/>
        <v>0</v>
      </c>
      <c r="CK16" s="774">
        <f t="shared" si="14"/>
        <v>0</v>
      </c>
      <c r="CL16" s="767">
        <f t="shared" si="26"/>
        <v>0</v>
      </c>
      <c r="CM16" s="775">
        <f t="shared" si="27"/>
        <v>0</v>
      </c>
      <c r="CN16" s="769">
        <v>0</v>
      </c>
      <c r="CO16" s="745">
        <f t="shared" si="15"/>
        <v>0</v>
      </c>
      <c r="CP16" s="745">
        <f t="shared" si="15"/>
        <v>0</v>
      </c>
      <c r="CQ16" s="745">
        <f t="shared" ref="CQ16:DV16" si="46">IF(CQ$11&gt;=DESIGN_LIFE,CP16,IF(AND(CQ$11&gt;0,$CK16&lt;&gt;0),IF(INT((CQ$11)/(DESIGN_LIFE/$CK16))=((CQ$11)/(DESIGN_LIFE/$CK16)),$CM16+CP16,CP16),CP16))</f>
        <v>0</v>
      </c>
      <c r="CR16" s="745">
        <f t="shared" si="46"/>
        <v>0</v>
      </c>
      <c r="CS16" s="745">
        <f t="shared" si="46"/>
        <v>0</v>
      </c>
      <c r="CT16" s="745">
        <f t="shared" si="46"/>
        <v>0</v>
      </c>
      <c r="CU16" s="745">
        <f t="shared" si="46"/>
        <v>0</v>
      </c>
      <c r="CV16" s="745">
        <f t="shared" si="46"/>
        <v>0</v>
      </c>
      <c r="CW16" s="745">
        <f t="shared" si="46"/>
        <v>0</v>
      </c>
      <c r="CX16" s="745">
        <f t="shared" si="46"/>
        <v>0</v>
      </c>
      <c r="CY16" s="745">
        <f t="shared" si="46"/>
        <v>0</v>
      </c>
      <c r="CZ16" s="745">
        <f t="shared" si="46"/>
        <v>0</v>
      </c>
      <c r="DA16" s="745">
        <f t="shared" si="46"/>
        <v>0</v>
      </c>
      <c r="DB16" s="745">
        <f t="shared" si="46"/>
        <v>0</v>
      </c>
      <c r="DC16" s="745">
        <f t="shared" si="46"/>
        <v>0</v>
      </c>
      <c r="DD16" s="745">
        <f t="shared" si="46"/>
        <v>0</v>
      </c>
      <c r="DE16" s="745">
        <f t="shared" si="46"/>
        <v>0</v>
      </c>
      <c r="DF16" s="745">
        <f t="shared" si="46"/>
        <v>0</v>
      </c>
      <c r="DG16" s="745">
        <f t="shared" si="46"/>
        <v>0</v>
      </c>
      <c r="DH16" s="745">
        <f t="shared" si="46"/>
        <v>0</v>
      </c>
      <c r="DI16" s="745">
        <f t="shared" si="46"/>
        <v>0</v>
      </c>
      <c r="DJ16" s="745">
        <f t="shared" si="46"/>
        <v>0</v>
      </c>
      <c r="DK16" s="745">
        <f t="shared" si="46"/>
        <v>0</v>
      </c>
      <c r="DL16" s="745">
        <f t="shared" si="46"/>
        <v>0</v>
      </c>
      <c r="DM16" s="745">
        <f t="shared" si="46"/>
        <v>0</v>
      </c>
      <c r="DN16" s="745">
        <f t="shared" si="46"/>
        <v>0</v>
      </c>
      <c r="DO16" s="745">
        <f t="shared" si="46"/>
        <v>0</v>
      </c>
      <c r="DP16" s="745">
        <f t="shared" si="46"/>
        <v>0</v>
      </c>
      <c r="DQ16" s="745">
        <f t="shared" si="46"/>
        <v>0</v>
      </c>
      <c r="DR16" s="745">
        <f t="shared" si="46"/>
        <v>0</v>
      </c>
      <c r="DS16" s="745">
        <f t="shared" si="46"/>
        <v>0</v>
      </c>
      <c r="DT16" s="745">
        <f t="shared" si="46"/>
        <v>0</v>
      </c>
      <c r="DU16" s="745">
        <f t="shared" si="46"/>
        <v>0</v>
      </c>
      <c r="DV16" s="745">
        <f t="shared" si="46"/>
        <v>0</v>
      </c>
      <c r="DW16" s="745">
        <f t="shared" ref="DW16:FB16" si="47">IF(DW$11&gt;=DESIGN_LIFE,DV16,IF(AND(DW$11&gt;0,$CK16&lt;&gt;0),IF(INT((DW$11)/(DESIGN_LIFE/$CK16))=((DW$11)/(DESIGN_LIFE/$CK16)),$CM16+DV16,DV16),DV16))</f>
        <v>0</v>
      </c>
      <c r="DX16" s="745">
        <f t="shared" si="47"/>
        <v>0</v>
      </c>
      <c r="DY16" s="745">
        <f t="shared" si="47"/>
        <v>0</v>
      </c>
      <c r="DZ16" s="745">
        <f t="shared" si="47"/>
        <v>0</v>
      </c>
      <c r="EA16" s="745">
        <f t="shared" si="47"/>
        <v>0</v>
      </c>
      <c r="EB16" s="745">
        <f t="shared" si="47"/>
        <v>0</v>
      </c>
      <c r="EC16" s="745">
        <f t="shared" si="47"/>
        <v>0</v>
      </c>
      <c r="ED16" s="745">
        <f t="shared" si="47"/>
        <v>0</v>
      </c>
      <c r="EE16" s="745">
        <f t="shared" si="47"/>
        <v>0</v>
      </c>
      <c r="EF16" s="745">
        <f t="shared" si="47"/>
        <v>0</v>
      </c>
      <c r="EG16" s="745">
        <f t="shared" si="47"/>
        <v>0</v>
      </c>
      <c r="EH16" s="745">
        <f t="shared" si="47"/>
        <v>0</v>
      </c>
      <c r="EI16" s="745">
        <f t="shared" si="47"/>
        <v>0</v>
      </c>
      <c r="EJ16" s="745">
        <f t="shared" si="47"/>
        <v>0</v>
      </c>
      <c r="EK16" s="745">
        <f t="shared" si="47"/>
        <v>0</v>
      </c>
      <c r="EL16" s="745">
        <f t="shared" si="47"/>
        <v>0</v>
      </c>
      <c r="EM16" s="745">
        <f t="shared" si="47"/>
        <v>0</v>
      </c>
      <c r="EN16" s="745">
        <f t="shared" si="47"/>
        <v>0</v>
      </c>
      <c r="EO16" s="745">
        <f t="shared" si="47"/>
        <v>0</v>
      </c>
      <c r="EP16" s="745">
        <f t="shared" si="47"/>
        <v>0</v>
      </c>
      <c r="EQ16" s="745">
        <f t="shared" si="47"/>
        <v>0</v>
      </c>
      <c r="ER16" s="745">
        <f t="shared" si="47"/>
        <v>0</v>
      </c>
      <c r="ES16" s="745">
        <f t="shared" si="47"/>
        <v>0</v>
      </c>
      <c r="ET16" s="745">
        <f t="shared" si="47"/>
        <v>0</v>
      </c>
      <c r="EU16" s="745">
        <f t="shared" si="47"/>
        <v>0</v>
      </c>
      <c r="EV16" s="745">
        <f t="shared" si="47"/>
        <v>0</v>
      </c>
      <c r="EW16" s="745">
        <f t="shared" si="47"/>
        <v>0</v>
      </c>
      <c r="EX16" s="745">
        <f t="shared" si="47"/>
        <v>0</v>
      </c>
      <c r="EY16" s="745">
        <f t="shared" si="47"/>
        <v>0</v>
      </c>
      <c r="EZ16" s="745">
        <f t="shared" si="47"/>
        <v>0</v>
      </c>
      <c r="FA16" s="745">
        <f t="shared" si="47"/>
        <v>0</v>
      </c>
      <c r="FB16" s="745">
        <f t="shared" si="47"/>
        <v>0</v>
      </c>
      <c r="FC16" s="745">
        <f t="shared" ref="FC16:GH16" si="48">IF(FC$11&gt;=DESIGN_LIFE,FB16,IF(AND(FC$11&gt;0,$CK16&lt;&gt;0),IF(INT((FC$11)/(DESIGN_LIFE/$CK16))=((FC$11)/(DESIGN_LIFE/$CK16)),$CM16+FB16,FB16),FB16))</f>
        <v>0</v>
      </c>
      <c r="FD16" s="745">
        <f t="shared" si="48"/>
        <v>0</v>
      </c>
      <c r="FE16" s="745">
        <f t="shared" si="48"/>
        <v>0</v>
      </c>
      <c r="FF16" s="745">
        <f t="shared" si="48"/>
        <v>0</v>
      </c>
      <c r="FG16" s="745">
        <f t="shared" si="48"/>
        <v>0</v>
      </c>
      <c r="FH16" s="745">
        <f t="shared" si="48"/>
        <v>0</v>
      </c>
      <c r="FI16" s="745">
        <f t="shared" si="48"/>
        <v>0</v>
      </c>
      <c r="FJ16" s="745">
        <f t="shared" si="48"/>
        <v>0</v>
      </c>
      <c r="FK16" s="745">
        <f t="shared" si="48"/>
        <v>0</v>
      </c>
      <c r="FL16" s="745">
        <f t="shared" si="48"/>
        <v>0</v>
      </c>
      <c r="FM16" s="745">
        <f t="shared" si="48"/>
        <v>0</v>
      </c>
      <c r="FN16" s="745">
        <f t="shared" si="48"/>
        <v>0</v>
      </c>
      <c r="FO16" s="745">
        <f t="shared" si="48"/>
        <v>0</v>
      </c>
      <c r="FP16" s="745">
        <f t="shared" si="48"/>
        <v>0</v>
      </c>
      <c r="FQ16" s="745">
        <f t="shared" si="48"/>
        <v>0</v>
      </c>
      <c r="FR16" s="745">
        <f t="shared" si="48"/>
        <v>0</v>
      </c>
      <c r="FS16" s="745">
        <f t="shared" si="48"/>
        <v>0</v>
      </c>
      <c r="FT16" s="745">
        <f t="shared" si="48"/>
        <v>0</v>
      </c>
      <c r="FU16" s="745">
        <f t="shared" si="48"/>
        <v>0</v>
      </c>
      <c r="FV16" s="745">
        <f t="shared" si="48"/>
        <v>0</v>
      </c>
      <c r="FW16" s="745">
        <f t="shared" si="48"/>
        <v>0</v>
      </c>
      <c r="FX16" s="745">
        <f t="shared" si="48"/>
        <v>0</v>
      </c>
      <c r="FY16" s="745">
        <f t="shared" si="48"/>
        <v>0</v>
      </c>
      <c r="FZ16" s="745">
        <f t="shared" si="48"/>
        <v>0</v>
      </c>
      <c r="GA16" s="745">
        <f t="shared" si="48"/>
        <v>0</v>
      </c>
      <c r="GB16" s="745">
        <f t="shared" si="48"/>
        <v>0</v>
      </c>
      <c r="GC16" s="745">
        <f t="shared" si="48"/>
        <v>0</v>
      </c>
      <c r="GD16" s="745">
        <f t="shared" si="48"/>
        <v>0</v>
      </c>
      <c r="GE16" s="745">
        <f t="shared" si="48"/>
        <v>0</v>
      </c>
      <c r="GF16" s="745">
        <f t="shared" si="48"/>
        <v>0</v>
      </c>
      <c r="GG16" s="745">
        <f t="shared" si="48"/>
        <v>0</v>
      </c>
      <c r="GH16" s="745">
        <f t="shared" si="48"/>
        <v>0</v>
      </c>
      <c r="GI16" s="745">
        <f t="shared" ref="GI16:HG16" si="49">IF(GI$11&gt;=DESIGN_LIFE,GH16,IF(AND(GI$11&gt;0,$CK16&lt;&gt;0),IF(INT((GI$11)/(DESIGN_LIFE/$CK16))=((GI$11)/(DESIGN_LIFE/$CK16)),$CM16+GH16,GH16),GH16))</f>
        <v>0</v>
      </c>
      <c r="GJ16" s="745">
        <f t="shared" si="49"/>
        <v>0</v>
      </c>
      <c r="GK16" s="745">
        <f t="shared" si="49"/>
        <v>0</v>
      </c>
      <c r="GL16" s="745">
        <f t="shared" si="49"/>
        <v>0</v>
      </c>
      <c r="GM16" s="745">
        <f t="shared" si="49"/>
        <v>0</v>
      </c>
      <c r="GN16" s="745">
        <f t="shared" si="49"/>
        <v>0</v>
      </c>
      <c r="GO16" s="745">
        <f t="shared" si="49"/>
        <v>0</v>
      </c>
      <c r="GP16" s="745">
        <f t="shared" si="49"/>
        <v>0</v>
      </c>
      <c r="GQ16" s="745">
        <f t="shared" si="49"/>
        <v>0</v>
      </c>
      <c r="GR16" s="745">
        <f t="shared" si="49"/>
        <v>0</v>
      </c>
      <c r="GS16" s="745">
        <f t="shared" si="49"/>
        <v>0</v>
      </c>
      <c r="GT16" s="745">
        <f t="shared" si="49"/>
        <v>0</v>
      </c>
      <c r="GU16" s="745">
        <f t="shared" si="49"/>
        <v>0</v>
      </c>
      <c r="GV16" s="745">
        <f t="shared" si="49"/>
        <v>0</v>
      </c>
      <c r="GW16" s="745">
        <f t="shared" si="49"/>
        <v>0</v>
      </c>
      <c r="GX16" s="745">
        <f t="shared" si="49"/>
        <v>0</v>
      </c>
      <c r="GY16" s="745">
        <f t="shared" si="49"/>
        <v>0</v>
      </c>
      <c r="GZ16" s="745">
        <f t="shared" si="49"/>
        <v>0</v>
      </c>
      <c r="HA16" s="745">
        <f t="shared" si="49"/>
        <v>0</v>
      </c>
      <c r="HB16" s="745">
        <f t="shared" si="49"/>
        <v>0</v>
      </c>
      <c r="HC16" s="745">
        <f t="shared" si="49"/>
        <v>0</v>
      </c>
      <c r="HD16" s="745">
        <f t="shared" si="49"/>
        <v>0</v>
      </c>
      <c r="HE16" s="745">
        <f t="shared" si="49"/>
        <v>0</v>
      </c>
      <c r="HF16" s="745">
        <f t="shared" si="49"/>
        <v>0</v>
      </c>
      <c r="HG16" s="745">
        <f t="shared" si="49"/>
        <v>0</v>
      </c>
      <c r="HH16" s="185"/>
      <c r="HI16" s="745"/>
    </row>
    <row r="17" spans="1:217" ht="20.100000000000001" customHeight="1">
      <c r="A17" s="520" t="str">
        <f t="shared" si="4"/>
        <v>LST_STR_ELEMENT</v>
      </c>
      <c r="B17" s="357"/>
      <c r="C17" s="115"/>
      <c r="D17" s="116"/>
      <c r="E17" s="117"/>
      <c r="F17" s="116"/>
      <c r="G17" s="350" t="e">
        <f>IF(TYPOLOGY = "Bridge", _xlfn.XLOOKUP($E17, BRIDGE_STR_ELEMENT, 'MATERIAL DATA'!$R$36:$R$74,,), _xlfn.XLOOKUP($BL17, 'LIFECYCLE MATERIAL DATA'!$A$5:$A$104, 'LIFECYCLE MATERIAL DATA'!$Q$5:$Q$104,,))</f>
        <v>#N/A</v>
      </c>
      <c r="H17" s="630"/>
      <c r="I17" s="631"/>
      <c r="J17" s="736"/>
      <c r="K17" s="116"/>
      <c r="L17" s="95"/>
      <c r="M17" s="358"/>
      <c r="N17" s="156">
        <f t="shared" si="32"/>
        <v>0</v>
      </c>
      <c r="O17" s="157" t="str">
        <f t="shared" si="20"/>
        <v/>
      </c>
      <c r="P17" s="158" t="str">
        <f t="shared" si="21"/>
        <v/>
      </c>
      <c r="Q17" s="158" t="str" cm="1">
        <f t="array" ref="Q17">IFERROR(_xlfn.IFS(AND($I17 = "Yes", $J17 =1),(($BX17+$BU17)/($J17) + ($BY17+$BR17 +$BZ17)),AND($I17 = "Yes", $J17 &gt;1), (($BX17+$BU17)/($J17) + ($BY17*2 +$BZ17)) ), "")</f>
        <v/>
      </c>
      <c r="R17" s="158" t="str">
        <f t="shared" si="5"/>
        <v/>
      </c>
      <c r="S17" s="159">
        <f t="shared" si="22"/>
        <v>0</v>
      </c>
      <c r="T17" s="159" t="str">
        <f t="shared" si="45"/>
        <v/>
      </c>
      <c r="U17" s="158" t="str">
        <f t="shared" si="33"/>
        <v/>
      </c>
      <c r="V17" s="396" t="str">
        <f t="shared" si="23"/>
        <v/>
      </c>
      <c r="W17" s="156" t="str">
        <f t="shared" si="7"/>
        <v/>
      </c>
      <c r="X17" s="160">
        <f t="shared" si="8"/>
        <v>0</v>
      </c>
      <c r="Y17" s="274" t="s">
        <v>415</v>
      </c>
      <c r="Z17" s="745" t="str">
        <f>'MATERIAL DATA'!$Q41</f>
        <v>1.3.1 Cable System</v>
      </c>
      <c r="AA17" s="768">
        <f t="shared" si="24"/>
        <v>0</v>
      </c>
      <c r="AB17" s="745"/>
      <c r="AC17" s="199" t="str">
        <f>'MATERIAL DATA'!Q15</f>
        <v>2.1.1 Frame (vertical) - columns/structural walls &amp; braces</v>
      </c>
      <c r="AD17" s="754">
        <f ca="1">SUMIF($E$12:$E$45,AC17,$O$12:$O$45)+SUMIF($E$12:$E$45,AC17,$P$12:$P$45)+SUMIF($E$12:$E$45,AC17,R$12:$R$45) +SUMIF($E$12:$E$45, AC17, $Q$12:$Q$43)</f>
        <v>0</v>
      </c>
      <c r="AE17" s="745"/>
      <c r="AF17" s="185"/>
      <c r="AG17" s="185"/>
      <c r="AH17" s="745" t="s">
        <v>399</v>
      </c>
      <c r="AI17" s="779">
        <f ca="1">SUM(AD19,AD20)</f>
        <v>0</v>
      </c>
      <c r="AJ17" s="780">
        <f t="shared" ca="1" si="38"/>
        <v>0</v>
      </c>
      <c r="AK17" s="745" t="s">
        <v>16</v>
      </c>
      <c r="AL17" s="781">
        <f>SUMIF($B$12:$B$43,"Other",$BQ$12:$BQ$43)+SUMIF($C$12:$C$43,"Other_EPD",$BQ$12:$BQ$43)</f>
        <v>0</v>
      </c>
      <c r="AM17" s="745"/>
      <c r="AN17" s="745" t="s">
        <v>310</v>
      </c>
      <c r="AO17" s="745">
        <f t="shared" si="39"/>
        <v>0</v>
      </c>
      <c r="AP17" s="745"/>
      <c r="AQ17" s="749"/>
      <c r="AR17" s="755"/>
      <c r="AS17" s="755"/>
      <c r="AT17" s="755"/>
      <c r="AU17" s="783" t="s">
        <v>729</v>
      </c>
      <c r="AV17" s="755">
        <f>T51*K8</f>
        <v>0</v>
      </c>
      <c r="AW17" s="756">
        <f>AV17+T51</f>
        <v>0</v>
      </c>
      <c r="AX17" s="755"/>
      <c r="AY17" s="783" t="s">
        <v>729</v>
      </c>
      <c r="AZ17" s="755">
        <f>AZ30*K8</f>
        <v>0</v>
      </c>
      <c r="BA17" s="787">
        <f>AZ17+AZ30</f>
        <v>0</v>
      </c>
      <c r="BB17" s="186"/>
      <c r="BC17" s="783" t="s">
        <v>729</v>
      </c>
      <c r="BD17" s="755">
        <f>BD30*K8</f>
        <v>0</v>
      </c>
      <c r="BE17" s="787">
        <f>BD17+BD30</f>
        <v>0</v>
      </c>
      <c r="BF17" s="186"/>
      <c r="BG17" s="186"/>
      <c r="BH17" s="186"/>
      <c r="BI17" s="186"/>
      <c r="BJ17" s="186"/>
      <c r="BK17" s="209" t="str">
        <f t="shared" si="40"/>
        <v>ER</v>
      </c>
      <c r="BL17" s="209" t="str">
        <f t="shared" si="9"/>
        <v xml:space="preserve"> -  - </v>
      </c>
      <c r="BM17" s="745" t="str" cm="1">
        <f t="array" ref="BM17">_xlfn.IFS(OR(AND(TYPOLOGY &lt;&gt; "Bridge", B17="concrete",D17&lt;&gt;"Reinforced - 150mm hollow core slab"),C17="Concrete_EPD",),"Reinforcement",(OR(AND(TYPOLOGY="Bridge",B17="concrete",D17&lt;&gt;"Reinforced - 150mm hollow core slab"),C17="Concrete_EPD",)),"Bridge_Reinforcement",TRUE, "No_Reinforcement")</f>
        <v>No_Reinforcement</v>
      </c>
      <c r="BN17" s="186" t="e">
        <f>_xlfn.XLOOKUP($BL17,'LIFECYCLE MATERIAL DATA'!$A$5:$A$104,'LIFECYCLE MATERIAL DATA'!$D$5:$D$104,)</f>
        <v>#N/A</v>
      </c>
      <c r="BO17" s="186">
        <f>IFERROR(IF(M17&lt;&gt;0,_xlfn.XLOOKUP(M17,'Custom Data'!S16:S45,'Custom Data'!T16:T45,,-1),0),0)</f>
        <v>0</v>
      </c>
      <c r="BP17" s="186">
        <f t="shared" si="10"/>
        <v>0</v>
      </c>
      <c r="BQ17" s="846" t="str">
        <f t="shared" si="11"/>
        <v>ER</v>
      </c>
      <c r="BR17" s="745" t="str">
        <f>IFERROR(_xlfn.XLOOKUP($BL17,'LIFECYCLE MATERIAL DATA'!$A$5:$A$104,'LIFECYCLE MATERIAL DATA'!$I$5:$I$104,,)*($BQ17/1000)+_xlfn.XLOOKUP('Project Info'!$C$15,'LIFECYCLE MATERIAL DATA'!$A$5:$A$104,'LIFECYCLE MATERIAL DATA'!$I$5:$I$104,,)*($BP17/1000),"")</f>
        <v/>
      </c>
      <c r="BS17" s="745" t="str">
        <f>IFERROR(_xlfn.XLOOKUP($BL17,'LIFECYCLE MATERIAL DATA'!$A$5:$A$104, 'LIFECYCLE MATERIAL DATA'!$J$5:$J$104,,)*($BQ17/1000)+_xlfn.XLOOKUP('Project Info'!$C$15,'LIFECYCLE MATERIAL DATA'!$A$5:$A$104,'LIFECYCLE MATERIAL DATA'!$J$5:$J$104,,)*($BP17/1000),"")</f>
        <v/>
      </c>
      <c r="BT17" s="745" t="str">
        <f>IFERROR(_xlfn.XLOOKUP($BL17,'LIFECYCLE MATERIAL DATA'!$A$5:$A$104, 'LIFECYCLE MATERIAL DATA'!$K$5:$K$104,,)*($BQ17/1000),"")</f>
        <v/>
      </c>
      <c r="BU17" s="185" t="str">
        <f>IFERROR(_xlfn.XLOOKUP($BL17,'LIFECYCLE MATERIAL DATA'!$A$5:$A$104,'LIFECYCLE MATERIAL DATA'!$L$5:$L$104,,)*($BQ17/1000)+_xlfn.XLOOKUP('Project Info'!$C$15,'LIFECYCLE MATERIAL DATA'!$A$5:$A$104,'LIFECYCLE MATERIAL DATA'!$L$5:$L$104,,)*($BP17/1000),"")</f>
        <v/>
      </c>
      <c r="BV17" s="745" t="str">
        <f t="shared" si="25"/>
        <v/>
      </c>
      <c r="BW17" s="745" t="str">
        <f>IF($K17='MATERIAL DATA'!$O$5,$L17, IF($K17='MATERIAL DATA'!$O$6,$L17/(1000*'Scheme 6'!$BN17),""))</f>
        <v/>
      </c>
      <c r="BX17" s="745" t="str">
        <f>IFERROR(((_xlfn.XLOOKUP($BL17,'LIFECYCLE MATERIAL DATA'!$A$5:$A$104,'LIFECYCLE MATERIAL DATA'!$F$5:$F$104,,))*$BQ17/1000+_xlfn.XLOOKUP('Project Info'!$C$15,'LIFECYCLE MATERIAL DATA'!$A$5:$A$104,'LIFECYCLE MATERIAL DATA'!$F$5:$F$104,,)*$BP17/1000),"")</f>
        <v/>
      </c>
      <c r="BY17" s="771" t="str">
        <f>IFERROR((_xlfn.XLOOKUP($BL17,'LIFECYCLE MATERIAL DATA'!$A$5:$A$104,'LIFECYCLE MATERIAL DATA'!$G$5:$G$104,,)*$BQ17/1000++_xlfn.XLOOKUP('Project Info'!$C$15,'LIFECYCLE MATERIAL DATA'!$A$5:$A$104,'LIFECYCLE MATERIAL DATA'!$G$5:$G$104,,)*$BP17/1000),"")</f>
        <v/>
      </c>
      <c r="BZ17" s="745" t="str">
        <f>IFERROR(_xlfn.XLOOKUP('Scheme 6'!$BL17,'LIFECYCLE MATERIAL DATA'!$A$5:$A$104,'LIFECYCLE MATERIAL DATA'!$H$5:$H$104,,)*SUM($BX17+$BY17+$CB17+$CC17), "")</f>
        <v/>
      </c>
      <c r="CA17" s="185"/>
      <c r="CB17" s="743" t="str">
        <f>IFERROR((_xlfn.XLOOKUP($BL17,'LIFECYCLE MATERIAL DATA'!$A$5:$A$104, 'LIFECYCLE MATERIAL DATA'!$M$5:$M$104)*$BQ17/1000++_xlfn.XLOOKUP('Project Info'!$C$15,'LIFECYCLE MATERIAL DATA'!$A$5:$A$104,'LIFECYCLE MATERIAL DATA'!$M$5:$M$104)*$BP17/1000),"")</f>
        <v/>
      </c>
      <c r="CC17" s="745">
        <f>IFERROR(IF(OR($B17="Timber",$C17="Timber_EPD", $C17="Bamboo"),_xlfn.XLOOKUP($BL17,'LIFECYCLE MATERIAL DATA Master'!$A$5:$A$104,'LIFECYCLE MATERIAL DATA Master'!$E$5:$E$104,,)*$BQ17,0),"")/1000</f>
        <v>0</v>
      </c>
      <c r="CD17" s="185" t="str">
        <f>IFERROR((_xlfn.XLOOKUP($BL17,'LIFECYCLE MATERIAL DATA'!$A$5:$A$104,'LIFECYCLE MATERIAL DATA'!$N$5:$N$104,,)*$BQ17/1000++_xlfn.XLOOKUP('Project Info'!$C$15,'LIFECYCLE MATERIAL DATA'!$A$5:$A$104,'LIFECYCLE MATERIAL DATA'!$N$5:$N$104,,)*$BP17/1000),"")</f>
        <v/>
      </c>
      <c r="CE17" s="745" t="str">
        <f>Targets!A21</f>
        <v>LETI Residential Target (201)</v>
      </c>
      <c r="CF17" s="209" t="str">
        <f>Targets!B21</f>
        <v>Residential</v>
      </c>
      <c r="CG17" s="209">
        <f>Targets!C21</f>
        <v>201</v>
      </c>
      <c r="CH17" s="772">
        <f>IFERROR(1+_xlfn.XLOOKUP($BL17,'LIFECYCLE MATERIAL DATA'!$A$5:$A$104,'LIFECYCLE MATERIAL DATA'!$H$5:$H$104,,),0)</f>
        <v>0</v>
      </c>
      <c r="CI17" s="765">
        <f t="shared" si="12"/>
        <v>0</v>
      </c>
      <c r="CJ17" s="773">
        <f t="shared" si="13"/>
        <v>0</v>
      </c>
      <c r="CK17" s="774">
        <f t="shared" si="14"/>
        <v>0</v>
      </c>
      <c r="CL17" s="767">
        <f t="shared" si="26"/>
        <v>0</v>
      </c>
      <c r="CM17" s="775">
        <f t="shared" si="27"/>
        <v>0</v>
      </c>
      <c r="CN17" s="769">
        <v>0</v>
      </c>
      <c r="CO17" s="745">
        <f t="shared" si="15"/>
        <v>0</v>
      </c>
      <c r="CP17" s="745">
        <f t="shared" si="15"/>
        <v>0</v>
      </c>
      <c r="CQ17" s="745">
        <f t="shared" ref="CQ17:DV17" si="50">IF(CQ$11&gt;=DESIGN_LIFE,CP17,IF(AND(CQ$11&gt;0,$CK17&lt;&gt;0),IF(INT((CQ$11)/(DESIGN_LIFE/$CK17))=((CQ$11)/(DESIGN_LIFE/$CK17)),$CM17+CP17,CP17),CP17))</f>
        <v>0</v>
      </c>
      <c r="CR17" s="745">
        <f t="shared" si="50"/>
        <v>0</v>
      </c>
      <c r="CS17" s="745">
        <f t="shared" si="50"/>
        <v>0</v>
      </c>
      <c r="CT17" s="745">
        <f t="shared" si="50"/>
        <v>0</v>
      </c>
      <c r="CU17" s="745">
        <f t="shared" si="50"/>
        <v>0</v>
      </c>
      <c r="CV17" s="745">
        <f t="shared" si="50"/>
        <v>0</v>
      </c>
      <c r="CW17" s="745">
        <f t="shared" si="50"/>
        <v>0</v>
      </c>
      <c r="CX17" s="745">
        <f t="shared" si="50"/>
        <v>0</v>
      </c>
      <c r="CY17" s="745">
        <f t="shared" si="50"/>
        <v>0</v>
      </c>
      <c r="CZ17" s="745">
        <f t="shared" si="50"/>
        <v>0</v>
      </c>
      <c r="DA17" s="745">
        <f t="shared" si="50"/>
        <v>0</v>
      </c>
      <c r="DB17" s="745">
        <f t="shared" si="50"/>
        <v>0</v>
      </c>
      <c r="DC17" s="745">
        <f t="shared" si="50"/>
        <v>0</v>
      </c>
      <c r="DD17" s="745">
        <f t="shared" si="50"/>
        <v>0</v>
      </c>
      <c r="DE17" s="745">
        <f t="shared" si="50"/>
        <v>0</v>
      </c>
      <c r="DF17" s="745">
        <f t="shared" si="50"/>
        <v>0</v>
      </c>
      <c r="DG17" s="745">
        <f t="shared" si="50"/>
        <v>0</v>
      </c>
      <c r="DH17" s="745">
        <f t="shared" si="50"/>
        <v>0</v>
      </c>
      <c r="DI17" s="745">
        <f t="shared" si="50"/>
        <v>0</v>
      </c>
      <c r="DJ17" s="745">
        <f t="shared" si="50"/>
        <v>0</v>
      </c>
      <c r="DK17" s="745">
        <f t="shared" si="50"/>
        <v>0</v>
      </c>
      <c r="DL17" s="745">
        <f t="shared" si="50"/>
        <v>0</v>
      </c>
      <c r="DM17" s="745">
        <f t="shared" si="50"/>
        <v>0</v>
      </c>
      <c r="DN17" s="745">
        <f t="shared" si="50"/>
        <v>0</v>
      </c>
      <c r="DO17" s="745">
        <f t="shared" si="50"/>
        <v>0</v>
      </c>
      <c r="DP17" s="745">
        <f t="shared" si="50"/>
        <v>0</v>
      </c>
      <c r="DQ17" s="745">
        <f t="shared" si="50"/>
        <v>0</v>
      </c>
      <c r="DR17" s="745">
        <f t="shared" si="50"/>
        <v>0</v>
      </c>
      <c r="DS17" s="745">
        <f t="shared" si="50"/>
        <v>0</v>
      </c>
      <c r="DT17" s="745">
        <f t="shared" si="50"/>
        <v>0</v>
      </c>
      <c r="DU17" s="745">
        <f t="shared" si="50"/>
        <v>0</v>
      </c>
      <c r="DV17" s="745">
        <f t="shared" si="50"/>
        <v>0</v>
      </c>
      <c r="DW17" s="745">
        <f t="shared" ref="DW17:FB17" si="51">IF(DW$11&gt;=DESIGN_LIFE,DV17,IF(AND(DW$11&gt;0,$CK17&lt;&gt;0),IF(INT((DW$11)/(DESIGN_LIFE/$CK17))=((DW$11)/(DESIGN_LIFE/$CK17)),$CM17+DV17,DV17),DV17))</f>
        <v>0</v>
      </c>
      <c r="DX17" s="745">
        <f t="shared" si="51"/>
        <v>0</v>
      </c>
      <c r="DY17" s="745">
        <f t="shared" si="51"/>
        <v>0</v>
      </c>
      <c r="DZ17" s="745">
        <f t="shared" si="51"/>
        <v>0</v>
      </c>
      <c r="EA17" s="745">
        <f t="shared" si="51"/>
        <v>0</v>
      </c>
      <c r="EB17" s="745">
        <f t="shared" si="51"/>
        <v>0</v>
      </c>
      <c r="EC17" s="745">
        <f t="shared" si="51"/>
        <v>0</v>
      </c>
      <c r="ED17" s="745">
        <f t="shared" si="51"/>
        <v>0</v>
      </c>
      <c r="EE17" s="745">
        <f t="shared" si="51"/>
        <v>0</v>
      </c>
      <c r="EF17" s="745">
        <f t="shared" si="51"/>
        <v>0</v>
      </c>
      <c r="EG17" s="745">
        <f t="shared" si="51"/>
        <v>0</v>
      </c>
      <c r="EH17" s="745">
        <f t="shared" si="51"/>
        <v>0</v>
      </c>
      <c r="EI17" s="745">
        <f t="shared" si="51"/>
        <v>0</v>
      </c>
      <c r="EJ17" s="745">
        <f t="shared" si="51"/>
        <v>0</v>
      </c>
      <c r="EK17" s="745">
        <f t="shared" si="51"/>
        <v>0</v>
      </c>
      <c r="EL17" s="745">
        <f t="shared" si="51"/>
        <v>0</v>
      </c>
      <c r="EM17" s="745">
        <f t="shared" si="51"/>
        <v>0</v>
      </c>
      <c r="EN17" s="745">
        <f t="shared" si="51"/>
        <v>0</v>
      </c>
      <c r="EO17" s="745">
        <f t="shared" si="51"/>
        <v>0</v>
      </c>
      <c r="EP17" s="745">
        <f t="shared" si="51"/>
        <v>0</v>
      </c>
      <c r="EQ17" s="745">
        <f t="shared" si="51"/>
        <v>0</v>
      </c>
      <c r="ER17" s="745">
        <f t="shared" si="51"/>
        <v>0</v>
      </c>
      <c r="ES17" s="745">
        <f t="shared" si="51"/>
        <v>0</v>
      </c>
      <c r="ET17" s="745">
        <f t="shared" si="51"/>
        <v>0</v>
      </c>
      <c r="EU17" s="745">
        <f t="shared" si="51"/>
        <v>0</v>
      </c>
      <c r="EV17" s="745">
        <f t="shared" si="51"/>
        <v>0</v>
      </c>
      <c r="EW17" s="745">
        <f t="shared" si="51"/>
        <v>0</v>
      </c>
      <c r="EX17" s="745">
        <f t="shared" si="51"/>
        <v>0</v>
      </c>
      <c r="EY17" s="745">
        <f t="shared" si="51"/>
        <v>0</v>
      </c>
      <c r="EZ17" s="745">
        <f t="shared" si="51"/>
        <v>0</v>
      </c>
      <c r="FA17" s="745">
        <f t="shared" si="51"/>
        <v>0</v>
      </c>
      <c r="FB17" s="745">
        <f t="shared" si="51"/>
        <v>0</v>
      </c>
      <c r="FC17" s="745">
        <f t="shared" ref="FC17:GH17" si="52">IF(FC$11&gt;=DESIGN_LIFE,FB17,IF(AND(FC$11&gt;0,$CK17&lt;&gt;0),IF(INT((FC$11)/(DESIGN_LIFE/$CK17))=((FC$11)/(DESIGN_LIFE/$CK17)),$CM17+FB17,FB17),FB17))</f>
        <v>0</v>
      </c>
      <c r="FD17" s="745">
        <f t="shared" si="52"/>
        <v>0</v>
      </c>
      <c r="FE17" s="745">
        <f t="shared" si="52"/>
        <v>0</v>
      </c>
      <c r="FF17" s="745">
        <f t="shared" si="52"/>
        <v>0</v>
      </c>
      <c r="FG17" s="745">
        <f t="shared" si="52"/>
        <v>0</v>
      </c>
      <c r="FH17" s="745">
        <f t="shared" si="52"/>
        <v>0</v>
      </c>
      <c r="FI17" s="745">
        <f t="shared" si="52"/>
        <v>0</v>
      </c>
      <c r="FJ17" s="745">
        <f t="shared" si="52"/>
        <v>0</v>
      </c>
      <c r="FK17" s="745">
        <f t="shared" si="52"/>
        <v>0</v>
      </c>
      <c r="FL17" s="745">
        <f t="shared" si="52"/>
        <v>0</v>
      </c>
      <c r="FM17" s="745">
        <f t="shared" si="52"/>
        <v>0</v>
      </c>
      <c r="FN17" s="745">
        <f t="shared" si="52"/>
        <v>0</v>
      </c>
      <c r="FO17" s="745">
        <f t="shared" si="52"/>
        <v>0</v>
      </c>
      <c r="FP17" s="745">
        <f t="shared" si="52"/>
        <v>0</v>
      </c>
      <c r="FQ17" s="745">
        <f t="shared" si="52"/>
        <v>0</v>
      </c>
      <c r="FR17" s="745">
        <f t="shared" si="52"/>
        <v>0</v>
      </c>
      <c r="FS17" s="745">
        <f t="shared" si="52"/>
        <v>0</v>
      </c>
      <c r="FT17" s="745">
        <f t="shared" si="52"/>
        <v>0</v>
      </c>
      <c r="FU17" s="745">
        <f t="shared" si="52"/>
        <v>0</v>
      </c>
      <c r="FV17" s="745">
        <f t="shared" si="52"/>
        <v>0</v>
      </c>
      <c r="FW17" s="745">
        <f t="shared" si="52"/>
        <v>0</v>
      </c>
      <c r="FX17" s="745">
        <f t="shared" si="52"/>
        <v>0</v>
      </c>
      <c r="FY17" s="745">
        <f t="shared" si="52"/>
        <v>0</v>
      </c>
      <c r="FZ17" s="745">
        <f t="shared" si="52"/>
        <v>0</v>
      </c>
      <c r="GA17" s="745">
        <f t="shared" si="52"/>
        <v>0</v>
      </c>
      <c r="GB17" s="745">
        <f t="shared" si="52"/>
        <v>0</v>
      </c>
      <c r="GC17" s="745">
        <f t="shared" si="52"/>
        <v>0</v>
      </c>
      <c r="GD17" s="745">
        <f t="shared" si="52"/>
        <v>0</v>
      </c>
      <c r="GE17" s="745">
        <f t="shared" si="52"/>
        <v>0</v>
      </c>
      <c r="GF17" s="745">
        <f t="shared" si="52"/>
        <v>0</v>
      </c>
      <c r="GG17" s="745">
        <f t="shared" si="52"/>
        <v>0</v>
      </c>
      <c r="GH17" s="745">
        <f t="shared" si="52"/>
        <v>0</v>
      </c>
      <c r="GI17" s="745">
        <f t="shared" ref="GI17:HG17" si="53">IF(GI$11&gt;=DESIGN_LIFE,GH17,IF(AND(GI$11&gt;0,$CK17&lt;&gt;0),IF(INT((GI$11)/(DESIGN_LIFE/$CK17))=((GI$11)/(DESIGN_LIFE/$CK17)),$CM17+GH17,GH17),GH17))</f>
        <v>0</v>
      </c>
      <c r="GJ17" s="745">
        <f t="shared" si="53"/>
        <v>0</v>
      </c>
      <c r="GK17" s="745">
        <f t="shared" si="53"/>
        <v>0</v>
      </c>
      <c r="GL17" s="745">
        <f t="shared" si="53"/>
        <v>0</v>
      </c>
      <c r="GM17" s="745">
        <f t="shared" si="53"/>
        <v>0</v>
      </c>
      <c r="GN17" s="745">
        <f t="shared" si="53"/>
        <v>0</v>
      </c>
      <c r="GO17" s="745">
        <f t="shared" si="53"/>
        <v>0</v>
      </c>
      <c r="GP17" s="745">
        <f t="shared" si="53"/>
        <v>0</v>
      </c>
      <c r="GQ17" s="745">
        <f t="shared" si="53"/>
        <v>0</v>
      </c>
      <c r="GR17" s="745">
        <f t="shared" si="53"/>
        <v>0</v>
      </c>
      <c r="GS17" s="745">
        <f t="shared" si="53"/>
        <v>0</v>
      </c>
      <c r="GT17" s="745">
        <f t="shared" si="53"/>
        <v>0</v>
      </c>
      <c r="GU17" s="745">
        <f t="shared" si="53"/>
        <v>0</v>
      </c>
      <c r="GV17" s="745">
        <f t="shared" si="53"/>
        <v>0</v>
      </c>
      <c r="GW17" s="745">
        <f t="shared" si="53"/>
        <v>0</v>
      </c>
      <c r="GX17" s="745">
        <f t="shared" si="53"/>
        <v>0</v>
      </c>
      <c r="GY17" s="745">
        <f t="shared" si="53"/>
        <v>0</v>
      </c>
      <c r="GZ17" s="745">
        <f t="shared" si="53"/>
        <v>0</v>
      </c>
      <c r="HA17" s="745">
        <f t="shared" si="53"/>
        <v>0</v>
      </c>
      <c r="HB17" s="745">
        <f t="shared" si="53"/>
        <v>0</v>
      </c>
      <c r="HC17" s="745">
        <f t="shared" si="53"/>
        <v>0</v>
      </c>
      <c r="HD17" s="745">
        <f t="shared" si="53"/>
        <v>0</v>
      </c>
      <c r="HE17" s="745">
        <f t="shared" si="53"/>
        <v>0</v>
      </c>
      <c r="HF17" s="745">
        <f t="shared" si="53"/>
        <v>0</v>
      </c>
      <c r="HG17" s="745">
        <f t="shared" si="53"/>
        <v>0</v>
      </c>
      <c r="HH17" s="185"/>
      <c r="HI17" s="745"/>
    </row>
    <row r="18" spans="1:217" ht="20.100000000000001" customHeight="1">
      <c r="A18" s="520" t="str">
        <f t="shared" si="4"/>
        <v>LST_STR_ELEMENT</v>
      </c>
      <c r="B18" s="357"/>
      <c r="C18" s="115"/>
      <c r="D18" s="116"/>
      <c r="E18" s="117"/>
      <c r="F18" s="116"/>
      <c r="G18" s="350" t="e">
        <f>IF(TYPOLOGY = "Bridge", _xlfn.XLOOKUP($E18, BRIDGE_STR_ELEMENT, 'MATERIAL DATA'!$R$36:$R$74,,), _xlfn.XLOOKUP($BL18, 'LIFECYCLE MATERIAL DATA'!$A$5:$A$104, 'LIFECYCLE MATERIAL DATA'!$Q$5:$Q$104,,))</f>
        <v>#N/A</v>
      </c>
      <c r="H18" s="630"/>
      <c r="I18" s="631"/>
      <c r="J18" s="736"/>
      <c r="K18" s="116"/>
      <c r="L18" s="95"/>
      <c r="M18" s="358"/>
      <c r="N18" s="156">
        <f t="shared" si="32"/>
        <v>0</v>
      </c>
      <c r="O18" s="157" t="str">
        <f t="shared" si="20"/>
        <v/>
      </c>
      <c r="P18" s="158" t="str">
        <f t="shared" si="21"/>
        <v/>
      </c>
      <c r="Q18" s="158" t="str" cm="1">
        <f t="array" ref="Q18">IFERROR(_xlfn.IFS(AND($I18 = "Yes", $J18 =1),(($BX18+$BU18)/($J18) + ($BY18+$BR18 +$BZ18)),AND($I18 = "Yes", $J18 &gt;1), (($BX18+$BU18)/($J18) + ($BY18*2 +$BZ18)) ), "")</f>
        <v/>
      </c>
      <c r="R18" s="158" t="str">
        <f t="shared" si="5"/>
        <v/>
      </c>
      <c r="S18" s="159">
        <f t="shared" si="22"/>
        <v>0</v>
      </c>
      <c r="T18" s="159" t="str">
        <f t="shared" si="45"/>
        <v/>
      </c>
      <c r="U18" s="158" t="str">
        <f t="shared" si="33"/>
        <v/>
      </c>
      <c r="V18" s="396" t="str">
        <f t="shared" si="23"/>
        <v/>
      </c>
      <c r="W18" s="156" t="str">
        <f t="shared" si="7"/>
        <v/>
      </c>
      <c r="X18" s="160">
        <f t="shared" si="8"/>
        <v>0</v>
      </c>
      <c r="Y18" s="274" t="s">
        <v>415</v>
      </c>
      <c r="Z18" s="745" t="str">
        <f>'MATERIAL DATA'!$Q42</f>
        <v>2.1.1 Abutment (incl. wingwalls but excl. foundations)</v>
      </c>
      <c r="AA18" s="768">
        <f>SUMIF($E$12:$E$43,Z18,$O$12:$O$43) + SUMIF($E$12:$E$43,Z18,$P$12:$P$43) + SUMIF($E$12:$E$43,Z18,$R$12:$R$43) + SUMIF($E$12:$E$43,Z18,$Q$12:$Q$43)</f>
        <v>0</v>
      </c>
      <c r="AB18" s="745"/>
      <c r="AC18" s="199" t="str">
        <f>'MATERIAL DATA'!Q16</f>
        <v>2.1.2 Frame (Horizontal) - beams, joists &amp; braces</v>
      </c>
      <c r="AD18" s="754">
        <f ca="1">SUMIF($E$12:$E$45,AC18,$O$12:$O$45)+SUMIF($E$12:$E$45,AC18,$P$12:$P$45)+SUMIF($E$12:$E$45,AC18,R$12:$R$45) +SUMIF($E$12:$E$45, AC18, $Q$12:$Q$43)</f>
        <v>0</v>
      </c>
      <c r="AE18" s="745"/>
      <c r="AF18" s="185"/>
      <c r="AG18" s="185"/>
      <c r="AH18" s="185" t="s">
        <v>400</v>
      </c>
      <c r="AI18" s="779" t="e">
        <f>#N/A</f>
        <v>#N/A</v>
      </c>
      <c r="AJ18" s="780" t="e">
        <f t="shared" si="38"/>
        <v>#N/A</v>
      </c>
      <c r="AK18" s="745"/>
      <c r="AL18" s="745"/>
      <c r="AM18" s="745"/>
      <c r="AN18" s="745" t="s">
        <v>587</v>
      </c>
      <c r="AO18" s="745">
        <f t="shared" si="39"/>
        <v>0</v>
      </c>
      <c r="AP18" s="745"/>
      <c r="AQ18" s="745"/>
      <c r="AR18" s="745"/>
      <c r="AS18" s="186"/>
      <c r="AT18" s="186"/>
      <c r="AU18" s="209" t="s">
        <v>717</v>
      </c>
      <c r="AV18" s="788" t="e">
        <f>SUM(Q51:S51,U51)*K8</f>
        <v>#VALUE!</v>
      </c>
      <c r="AW18" s="789" t="e">
        <f>AV18+ SUM(Q51:S51,U51)</f>
        <v>#VALUE!</v>
      </c>
      <c r="AX18" s="186"/>
      <c r="AY18" s="209" t="s">
        <v>717</v>
      </c>
      <c r="AZ18" s="754" t="e">
        <f>AZ29*K8</f>
        <v>#DIV/0!</v>
      </c>
      <c r="BA18" s="756" t="e">
        <f>AZ18+AZ29</f>
        <v>#DIV/0!</v>
      </c>
      <c r="BB18" s="745"/>
      <c r="BC18" s="209" t="s">
        <v>717</v>
      </c>
      <c r="BD18" s="754" t="e">
        <f>BD29*K8</f>
        <v>#DIV/0!</v>
      </c>
      <c r="BE18" s="756" t="e">
        <f>BD18+BD29</f>
        <v>#DIV/0!</v>
      </c>
      <c r="BF18" s="186"/>
      <c r="BG18" s="186"/>
      <c r="BH18" s="186"/>
      <c r="BI18" s="186"/>
      <c r="BJ18" s="745"/>
      <c r="BK18" s="209" t="str">
        <f t="shared" si="40"/>
        <v>ER</v>
      </c>
      <c r="BL18" s="209" t="str">
        <f t="shared" si="9"/>
        <v xml:space="preserve"> -  - </v>
      </c>
      <c r="BM18" s="745" t="str" cm="1">
        <f t="array" ref="BM18">_xlfn.IFS(OR(AND(TYPOLOGY &lt;&gt; "Bridge", B18="concrete",D18&lt;&gt;"Reinforced - 150mm hollow core slab"),C18="Concrete_EPD",),"Reinforcement",(OR(AND(TYPOLOGY="Bridge",B18="concrete",D18&lt;&gt;"Reinforced - 150mm hollow core slab"),C18="Concrete_EPD",)),"Bridge_Reinforcement",TRUE, "No_Reinforcement")</f>
        <v>No_Reinforcement</v>
      </c>
      <c r="BN18" s="186" t="e">
        <f>_xlfn.XLOOKUP($BL18,'LIFECYCLE MATERIAL DATA'!$A$5:$A$104,'LIFECYCLE MATERIAL DATA'!$D$5:$D$104,)</f>
        <v>#N/A</v>
      </c>
      <c r="BO18" s="186">
        <f>IFERROR(IF(M18&lt;&gt;0,_xlfn.XLOOKUP(M18,'Custom Data'!S16:S45,'Custom Data'!T16:T45,,-1),0),0)</f>
        <v>0</v>
      </c>
      <c r="BP18" s="186">
        <f t="shared" si="10"/>
        <v>0</v>
      </c>
      <c r="BQ18" s="846" t="str">
        <f t="shared" si="11"/>
        <v>ER</v>
      </c>
      <c r="BR18" s="745" t="str">
        <f>IFERROR(_xlfn.XLOOKUP($BL18,'LIFECYCLE MATERIAL DATA'!$A$5:$A$104,'LIFECYCLE MATERIAL DATA'!$I$5:$I$104,,)*($BQ18/1000)+_xlfn.XLOOKUP('Project Info'!$C$15,'LIFECYCLE MATERIAL DATA'!$A$5:$A$104,'LIFECYCLE MATERIAL DATA'!$I$5:$I$104,,)*($BP18/1000),"")</f>
        <v/>
      </c>
      <c r="BS18" s="745" t="str">
        <f>IFERROR(_xlfn.XLOOKUP($BL18,'LIFECYCLE MATERIAL DATA'!$A$5:$A$104, 'LIFECYCLE MATERIAL DATA'!$J$5:$J$104,,)*($BQ18/1000)+_xlfn.XLOOKUP('Project Info'!$C$15,'LIFECYCLE MATERIAL DATA'!$A$5:$A$104,'LIFECYCLE MATERIAL DATA'!$J$5:$J$104,,)*($BP18/1000),"")</f>
        <v/>
      </c>
      <c r="BT18" s="745" t="str">
        <f>IFERROR(_xlfn.XLOOKUP($BL18,'LIFECYCLE MATERIAL DATA'!$A$5:$A$104, 'LIFECYCLE MATERIAL DATA'!$K$5:$K$104,,)*($BQ18/1000),"")</f>
        <v/>
      </c>
      <c r="BU18" s="185" t="str">
        <f>IFERROR(_xlfn.XLOOKUP($BL18,'LIFECYCLE MATERIAL DATA'!$A$5:$A$104,'LIFECYCLE MATERIAL DATA'!$L$5:$L$104,,)*($BQ18/1000)+_xlfn.XLOOKUP('Project Info'!$C$15,'LIFECYCLE MATERIAL DATA'!$A$5:$A$104,'LIFECYCLE MATERIAL DATA'!$L$5:$L$104,,)*($BP18/1000),"")</f>
        <v/>
      </c>
      <c r="BV18" s="745" t="str">
        <f t="shared" si="25"/>
        <v/>
      </c>
      <c r="BW18" s="745" t="str">
        <f>IF($K18='MATERIAL DATA'!$O$5,$L18, IF($K18='MATERIAL DATA'!$O$6,$L18/(1000*'Scheme 6'!$BN18),""))</f>
        <v/>
      </c>
      <c r="BX18" s="745" t="str">
        <f>IFERROR(((_xlfn.XLOOKUP($BL18,'LIFECYCLE MATERIAL DATA'!$A$5:$A$104,'LIFECYCLE MATERIAL DATA'!$F$5:$F$104,,))*$BQ18/1000+_xlfn.XLOOKUP('Project Info'!$C$15,'LIFECYCLE MATERIAL DATA'!$A$5:$A$104,'LIFECYCLE MATERIAL DATA'!$F$5:$F$104,,)*$BP18/1000),"")</f>
        <v/>
      </c>
      <c r="BY18" s="771" t="str">
        <f>IFERROR((_xlfn.XLOOKUP($BL18,'LIFECYCLE MATERIAL DATA'!$A$5:$A$104,'LIFECYCLE MATERIAL DATA'!$G$5:$G$104,,)*$BQ18/1000++_xlfn.XLOOKUP('Project Info'!$C$15,'LIFECYCLE MATERIAL DATA'!$A$5:$A$104,'LIFECYCLE MATERIAL DATA'!$G$5:$G$104,,)*$BP18/1000),"")</f>
        <v/>
      </c>
      <c r="BZ18" s="745" t="str">
        <f>IFERROR(_xlfn.XLOOKUP('Scheme 6'!$BL18,'LIFECYCLE MATERIAL DATA'!$A$5:$A$104,'LIFECYCLE MATERIAL DATA'!$H$5:$H$104,,)*SUM($BX18+$BY18+$CB18+$CC18), "")</f>
        <v/>
      </c>
      <c r="CA18" s="185"/>
      <c r="CB18" s="743" t="str">
        <f>IFERROR((_xlfn.XLOOKUP($BL18,'LIFECYCLE MATERIAL DATA'!$A$5:$A$104, 'LIFECYCLE MATERIAL DATA'!$M$5:$M$104)*$BQ18/1000++_xlfn.XLOOKUP('Project Info'!$C$15,'LIFECYCLE MATERIAL DATA'!$A$5:$A$104,'LIFECYCLE MATERIAL DATA'!$M$5:$M$104)*$BP18/1000),"")</f>
        <v/>
      </c>
      <c r="CC18" s="745">
        <f>IFERROR(IF(OR($B18="Timber",$C18="Timber_EPD", $C18="Bamboo"),_xlfn.XLOOKUP($BL18,'LIFECYCLE MATERIAL DATA Master'!$A$5:$A$104,'LIFECYCLE MATERIAL DATA Master'!$E$5:$E$104,,)*$BQ18,0),"")/1000</f>
        <v>0</v>
      </c>
      <c r="CD18" s="185" t="str">
        <f>IFERROR((_xlfn.XLOOKUP($BL18,'LIFECYCLE MATERIAL DATA'!$A$5:$A$104,'LIFECYCLE MATERIAL DATA'!$N$5:$N$104,,)*$BQ18/1000++_xlfn.XLOOKUP('Project Info'!$C$15,'LIFECYCLE MATERIAL DATA'!$A$5:$A$104,'LIFECYCLE MATERIAL DATA'!$N$5:$N$104,,)*$BP18/1000),"")</f>
        <v/>
      </c>
      <c r="CE18" s="745" t="str">
        <f>Targets!A22</f>
        <v>LETI Commercial Target (228)</v>
      </c>
      <c r="CF18" s="209" t="str">
        <f>Targets!B22</f>
        <v>Commercial</v>
      </c>
      <c r="CG18" s="209">
        <f>Targets!C22</f>
        <v>228</v>
      </c>
      <c r="CH18" s="772">
        <f>IFERROR(1+_xlfn.XLOOKUP($BL18,'LIFECYCLE MATERIAL DATA'!$A$5:$A$104,'LIFECYCLE MATERIAL DATA'!$H$5:$H$104,,),0)</f>
        <v>0</v>
      </c>
      <c r="CI18" s="765">
        <f t="shared" si="12"/>
        <v>0</v>
      </c>
      <c r="CJ18" s="773">
        <f t="shared" si="13"/>
        <v>0</v>
      </c>
      <c r="CK18" s="774">
        <f t="shared" si="14"/>
        <v>0</v>
      </c>
      <c r="CL18" s="767">
        <f t="shared" si="26"/>
        <v>0</v>
      </c>
      <c r="CM18" s="775">
        <f t="shared" si="27"/>
        <v>0</v>
      </c>
      <c r="CN18" s="769">
        <v>0</v>
      </c>
      <c r="CO18" s="745">
        <f t="shared" si="15"/>
        <v>0</v>
      </c>
      <c r="CP18" s="745">
        <f t="shared" si="15"/>
        <v>0</v>
      </c>
      <c r="CQ18" s="745">
        <f t="shared" ref="CQ18:DV18" si="54">IF(CQ$11&gt;=DESIGN_LIFE,CP18,IF(AND(CQ$11&gt;0,$CK18&lt;&gt;0),IF(INT((CQ$11)/(DESIGN_LIFE/$CK18))=((CQ$11)/(DESIGN_LIFE/$CK18)),$CM18+CP18,CP18),CP18))</f>
        <v>0</v>
      </c>
      <c r="CR18" s="745">
        <f t="shared" si="54"/>
        <v>0</v>
      </c>
      <c r="CS18" s="745">
        <f t="shared" si="54"/>
        <v>0</v>
      </c>
      <c r="CT18" s="745">
        <f t="shared" si="54"/>
        <v>0</v>
      </c>
      <c r="CU18" s="745">
        <f t="shared" si="54"/>
        <v>0</v>
      </c>
      <c r="CV18" s="745">
        <f t="shared" si="54"/>
        <v>0</v>
      </c>
      <c r="CW18" s="745">
        <f t="shared" si="54"/>
        <v>0</v>
      </c>
      <c r="CX18" s="745">
        <f t="shared" si="54"/>
        <v>0</v>
      </c>
      <c r="CY18" s="745">
        <f t="shared" si="54"/>
        <v>0</v>
      </c>
      <c r="CZ18" s="745">
        <f t="shared" si="54"/>
        <v>0</v>
      </c>
      <c r="DA18" s="745">
        <f t="shared" si="54"/>
        <v>0</v>
      </c>
      <c r="DB18" s="745">
        <f t="shared" si="54"/>
        <v>0</v>
      </c>
      <c r="DC18" s="745">
        <f t="shared" si="54"/>
        <v>0</v>
      </c>
      <c r="DD18" s="745">
        <f t="shared" si="54"/>
        <v>0</v>
      </c>
      <c r="DE18" s="745">
        <f t="shared" si="54"/>
        <v>0</v>
      </c>
      <c r="DF18" s="745">
        <f t="shared" si="54"/>
        <v>0</v>
      </c>
      <c r="DG18" s="745">
        <f t="shared" si="54"/>
        <v>0</v>
      </c>
      <c r="DH18" s="745">
        <f t="shared" si="54"/>
        <v>0</v>
      </c>
      <c r="DI18" s="745">
        <f t="shared" si="54"/>
        <v>0</v>
      </c>
      <c r="DJ18" s="745">
        <f t="shared" si="54"/>
        <v>0</v>
      </c>
      <c r="DK18" s="745">
        <f t="shared" si="54"/>
        <v>0</v>
      </c>
      <c r="DL18" s="745">
        <f t="shared" si="54"/>
        <v>0</v>
      </c>
      <c r="DM18" s="745">
        <f t="shared" si="54"/>
        <v>0</v>
      </c>
      <c r="DN18" s="745">
        <f t="shared" si="54"/>
        <v>0</v>
      </c>
      <c r="DO18" s="745">
        <f t="shared" si="54"/>
        <v>0</v>
      </c>
      <c r="DP18" s="745">
        <f t="shared" si="54"/>
        <v>0</v>
      </c>
      <c r="DQ18" s="745">
        <f t="shared" si="54"/>
        <v>0</v>
      </c>
      <c r="DR18" s="745">
        <f t="shared" si="54"/>
        <v>0</v>
      </c>
      <c r="DS18" s="745">
        <f t="shared" si="54"/>
        <v>0</v>
      </c>
      <c r="DT18" s="745">
        <f t="shared" si="54"/>
        <v>0</v>
      </c>
      <c r="DU18" s="745">
        <f t="shared" si="54"/>
        <v>0</v>
      </c>
      <c r="DV18" s="745">
        <f t="shared" si="54"/>
        <v>0</v>
      </c>
      <c r="DW18" s="745">
        <f t="shared" ref="DW18:FB18" si="55">IF(DW$11&gt;=DESIGN_LIFE,DV18,IF(AND(DW$11&gt;0,$CK18&lt;&gt;0),IF(INT((DW$11)/(DESIGN_LIFE/$CK18))=((DW$11)/(DESIGN_LIFE/$CK18)),$CM18+DV18,DV18),DV18))</f>
        <v>0</v>
      </c>
      <c r="DX18" s="745">
        <f t="shared" si="55"/>
        <v>0</v>
      </c>
      <c r="DY18" s="745">
        <f t="shared" si="55"/>
        <v>0</v>
      </c>
      <c r="DZ18" s="745">
        <f t="shared" si="55"/>
        <v>0</v>
      </c>
      <c r="EA18" s="745">
        <f t="shared" si="55"/>
        <v>0</v>
      </c>
      <c r="EB18" s="745">
        <f t="shared" si="55"/>
        <v>0</v>
      </c>
      <c r="EC18" s="745">
        <f t="shared" si="55"/>
        <v>0</v>
      </c>
      <c r="ED18" s="745">
        <f t="shared" si="55"/>
        <v>0</v>
      </c>
      <c r="EE18" s="745">
        <f t="shared" si="55"/>
        <v>0</v>
      </c>
      <c r="EF18" s="745">
        <f t="shared" si="55"/>
        <v>0</v>
      </c>
      <c r="EG18" s="745">
        <f t="shared" si="55"/>
        <v>0</v>
      </c>
      <c r="EH18" s="745">
        <f t="shared" si="55"/>
        <v>0</v>
      </c>
      <c r="EI18" s="745">
        <f t="shared" si="55"/>
        <v>0</v>
      </c>
      <c r="EJ18" s="745">
        <f t="shared" si="55"/>
        <v>0</v>
      </c>
      <c r="EK18" s="745">
        <f t="shared" si="55"/>
        <v>0</v>
      </c>
      <c r="EL18" s="745">
        <f t="shared" si="55"/>
        <v>0</v>
      </c>
      <c r="EM18" s="745">
        <f t="shared" si="55"/>
        <v>0</v>
      </c>
      <c r="EN18" s="745">
        <f t="shared" si="55"/>
        <v>0</v>
      </c>
      <c r="EO18" s="745">
        <f t="shared" si="55"/>
        <v>0</v>
      </c>
      <c r="EP18" s="745">
        <f t="shared" si="55"/>
        <v>0</v>
      </c>
      <c r="EQ18" s="745">
        <f t="shared" si="55"/>
        <v>0</v>
      </c>
      <c r="ER18" s="745">
        <f t="shared" si="55"/>
        <v>0</v>
      </c>
      <c r="ES18" s="745">
        <f t="shared" si="55"/>
        <v>0</v>
      </c>
      <c r="ET18" s="745">
        <f t="shared" si="55"/>
        <v>0</v>
      </c>
      <c r="EU18" s="745">
        <f t="shared" si="55"/>
        <v>0</v>
      </c>
      <c r="EV18" s="745">
        <f t="shared" si="55"/>
        <v>0</v>
      </c>
      <c r="EW18" s="745">
        <f t="shared" si="55"/>
        <v>0</v>
      </c>
      <c r="EX18" s="745">
        <f t="shared" si="55"/>
        <v>0</v>
      </c>
      <c r="EY18" s="745">
        <f t="shared" si="55"/>
        <v>0</v>
      </c>
      <c r="EZ18" s="745">
        <f t="shared" si="55"/>
        <v>0</v>
      </c>
      <c r="FA18" s="745">
        <f t="shared" si="55"/>
        <v>0</v>
      </c>
      <c r="FB18" s="745">
        <f t="shared" si="55"/>
        <v>0</v>
      </c>
      <c r="FC18" s="745">
        <f t="shared" ref="FC18:GH18" si="56">IF(FC$11&gt;=DESIGN_LIFE,FB18,IF(AND(FC$11&gt;0,$CK18&lt;&gt;0),IF(INT((FC$11)/(DESIGN_LIFE/$CK18))=((FC$11)/(DESIGN_LIFE/$CK18)),$CM18+FB18,FB18),FB18))</f>
        <v>0</v>
      </c>
      <c r="FD18" s="745">
        <f t="shared" si="56"/>
        <v>0</v>
      </c>
      <c r="FE18" s="745">
        <f t="shared" si="56"/>
        <v>0</v>
      </c>
      <c r="FF18" s="745">
        <f t="shared" si="56"/>
        <v>0</v>
      </c>
      <c r="FG18" s="745">
        <f t="shared" si="56"/>
        <v>0</v>
      </c>
      <c r="FH18" s="745">
        <f t="shared" si="56"/>
        <v>0</v>
      </c>
      <c r="FI18" s="745">
        <f t="shared" si="56"/>
        <v>0</v>
      </c>
      <c r="FJ18" s="745">
        <f t="shared" si="56"/>
        <v>0</v>
      </c>
      <c r="FK18" s="745">
        <f t="shared" si="56"/>
        <v>0</v>
      </c>
      <c r="FL18" s="745">
        <f t="shared" si="56"/>
        <v>0</v>
      </c>
      <c r="FM18" s="745">
        <f t="shared" si="56"/>
        <v>0</v>
      </c>
      <c r="FN18" s="745">
        <f t="shared" si="56"/>
        <v>0</v>
      </c>
      <c r="FO18" s="745">
        <f t="shared" si="56"/>
        <v>0</v>
      </c>
      <c r="FP18" s="745">
        <f t="shared" si="56"/>
        <v>0</v>
      </c>
      <c r="FQ18" s="745">
        <f t="shared" si="56"/>
        <v>0</v>
      </c>
      <c r="FR18" s="745">
        <f t="shared" si="56"/>
        <v>0</v>
      </c>
      <c r="FS18" s="745">
        <f t="shared" si="56"/>
        <v>0</v>
      </c>
      <c r="FT18" s="745">
        <f t="shared" si="56"/>
        <v>0</v>
      </c>
      <c r="FU18" s="745">
        <f t="shared" si="56"/>
        <v>0</v>
      </c>
      <c r="FV18" s="745">
        <f t="shared" si="56"/>
        <v>0</v>
      </c>
      <c r="FW18" s="745">
        <f t="shared" si="56"/>
        <v>0</v>
      </c>
      <c r="FX18" s="745">
        <f t="shared" si="56"/>
        <v>0</v>
      </c>
      <c r="FY18" s="745">
        <f t="shared" si="56"/>
        <v>0</v>
      </c>
      <c r="FZ18" s="745">
        <f t="shared" si="56"/>
        <v>0</v>
      </c>
      <c r="GA18" s="745">
        <f t="shared" si="56"/>
        <v>0</v>
      </c>
      <c r="GB18" s="745">
        <f t="shared" si="56"/>
        <v>0</v>
      </c>
      <c r="GC18" s="745">
        <f t="shared" si="56"/>
        <v>0</v>
      </c>
      <c r="GD18" s="745">
        <f t="shared" si="56"/>
        <v>0</v>
      </c>
      <c r="GE18" s="745">
        <f t="shared" si="56"/>
        <v>0</v>
      </c>
      <c r="GF18" s="745">
        <f t="shared" si="56"/>
        <v>0</v>
      </c>
      <c r="GG18" s="745">
        <f t="shared" si="56"/>
        <v>0</v>
      </c>
      <c r="GH18" s="745">
        <f t="shared" si="56"/>
        <v>0</v>
      </c>
      <c r="GI18" s="745">
        <f t="shared" ref="GI18:HG18" si="57">IF(GI$11&gt;=DESIGN_LIFE,GH18,IF(AND(GI$11&gt;0,$CK18&lt;&gt;0),IF(INT((GI$11)/(DESIGN_LIFE/$CK18))=((GI$11)/(DESIGN_LIFE/$CK18)),$CM18+GH18,GH18),GH18))</f>
        <v>0</v>
      </c>
      <c r="GJ18" s="745">
        <f t="shared" si="57"/>
        <v>0</v>
      </c>
      <c r="GK18" s="745">
        <f t="shared" si="57"/>
        <v>0</v>
      </c>
      <c r="GL18" s="745">
        <f t="shared" si="57"/>
        <v>0</v>
      </c>
      <c r="GM18" s="745">
        <f t="shared" si="57"/>
        <v>0</v>
      </c>
      <c r="GN18" s="745">
        <f t="shared" si="57"/>
        <v>0</v>
      </c>
      <c r="GO18" s="745">
        <f t="shared" si="57"/>
        <v>0</v>
      </c>
      <c r="GP18" s="745">
        <f t="shared" si="57"/>
        <v>0</v>
      </c>
      <c r="GQ18" s="745">
        <f t="shared" si="57"/>
        <v>0</v>
      </c>
      <c r="GR18" s="745">
        <f t="shared" si="57"/>
        <v>0</v>
      </c>
      <c r="GS18" s="745">
        <f t="shared" si="57"/>
        <v>0</v>
      </c>
      <c r="GT18" s="745">
        <f t="shared" si="57"/>
        <v>0</v>
      </c>
      <c r="GU18" s="745">
        <f t="shared" si="57"/>
        <v>0</v>
      </c>
      <c r="GV18" s="745">
        <f t="shared" si="57"/>
        <v>0</v>
      </c>
      <c r="GW18" s="745">
        <f t="shared" si="57"/>
        <v>0</v>
      </c>
      <c r="GX18" s="745">
        <f t="shared" si="57"/>
        <v>0</v>
      </c>
      <c r="GY18" s="745">
        <f t="shared" si="57"/>
        <v>0</v>
      </c>
      <c r="GZ18" s="745">
        <f t="shared" si="57"/>
        <v>0</v>
      </c>
      <c r="HA18" s="745">
        <f t="shared" si="57"/>
        <v>0</v>
      </c>
      <c r="HB18" s="745">
        <f t="shared" si="57"/>
        <v>0</v>
      </c>
      <c r="HC18" s="745">
        <f t="shared" si="57"/>
        <v>0</v>
      </c>
      <c r="HD18" s="745">
        <f t="shared" si="57"/>
        <v>0</v>
      </c>
      <c r="HE18" s="745">
        <f t="shared" si="57"/>
        <v>0</v>
      </c>
      <c r="HF18" s="745">
        <f t="shared" si="57"/>
        <v>0</v>
      </c>
      <c r="HG18" s="745">
        <f t="shared" si="57"/>
        <v>0</v>
      </c>
      <c r="HH18" s="185"/>
      <c r="HI18" s="745"/>
    </row>
    <row r="19" spans="1:217" ht="20.100000000000001" customHeight="1">
      <c r="A19" s="520" t="str">
        <f t="shared" si="4"/>
        <v>LST_STR_ELEMENT</v>
      </c>
      <c r="B19" s="357"/>
      <c r="C19" s="115"/>
      <c r="D19" s="116"/>
      <c r="E19" s="117"/>
      <c r="F19" s="116"/>
      <c r="G19" s="350" t="e">
        <f>IF(TYPOLOGY = "Bridge", _xlfn.XLOOKUP($E19, BRIDGE_STR_ELEMENT, 'MATERIAL DATA'!$R$36:$R$74,,), _xlfn.XLOOKUP($BL19, 'LIFECYCLE MATERIAL DATA'!$A$5:$A$104, 'LIFECYCLE MATERIAL DATA'!$Q$5:$Q$104,,))</f>
        <v>#N/A</v>
      </c>
      <c r="H19" s="630"/>
      <c r="I19" s="631"/>
      <c r="J19" s="736"/>
      <c r="K19" s="116"/>
      <c r="L19" s="95"/>
      <c r="M19" s="358"/>
      <c r="N19" s="156">
        <f t="shared" si="32"/>
        <v>0</v>
      </c>
      <c r="O19" s="157" t="str">
        <f t="shared" si="20"/>
        <v/>
      </c>
      <c r="P19" s="158" t="str">
        <f t="shared" si="21"/>
        <v/>
      </c>
      <c r="Q19" s="158" t="str" cm="1">
        <f t="array" ref="Q19">IFERROR(_xlfn.IFS(AND($I19 = "Yes", $J19 =1),(($BX19+$BU19)/($J19) + ($BY19+$BR19 +$BZ19)),AND($I19 = "Yes", $J19 &gt;1), (($BX19+$BU19)/($J19) + ($BY19*2 +$BZ19)) ), "")</f>
        <v/>
      </c>
      <c r="R19" s="158" t="str">
        <f t="shared" si="5"/>
        <v/>
      </c>
      <c r="S19" s="159">
        <f t="shared" si="22"/>
        <v>0</v>
      </c>
      <c r="T19" s="159" t="str">
        <f t="shared" si="45"/>
        <v/>
      </c>
      <c r="U19" s="158" t="str">
        <f t="shared" si="33"/>
        <v/>
      </c>
      <c r="V19" s="396" t="str">
        <f t="shared" si="23"/>
        <v/>
      </c>
      <c r="W19" s="156" t="str">
        <f t="shared" si="7"/>
        <v/>
      </c>
      <c r="X19" s="160">
        <f t="shared" si="8"/>
        <v>0</v>
      </c>
      <c r="Y19" s="274" t="s">
        <v>415</v>
      </c>
      <c r="Z19" s="745" t="str">
        <f>'MATERIAL DATA'!$Q43</f>
        <v>2.1.2 Transition Slab</v>
      </c>
      <c r="AA19" s="768">
        <f>SUMIF($E$12:$E$43,Z19,$O$12:$O$43) + SUMIF($E$12:$E$43,Z19,$P$12:$P$43) + SUMIF($E$12:$E$43,Z19,$R$12:$R$43) + SUMIF($E$12:$E$43,Z19,$Q$12:$Q$43)</f>
        <v>0</v>
      </c>
      <c r="AB19" s="745"/>
      <c r="AC19" s="199" t="str">
        <f>'MATERIAL DATA'!Q17</f>
        <v>2.2.1 Upper floor and roof - structural slabs</v>
      </c>
      <c r="AD19" s="754">
        <f ca="1">SUMIF($E$12:$E$45,AC19,$O$12:$O$45)+SUMIF($E$12:$E$45,AC19,$P$12:$P$45)+SUMIF($E$12:$E$45,AC19,R$12:$R$45) +SUMIF($E$12:$E$45, AC19, $Q$12:$Q$43)</f>
        <v>0</v>
      </c>
      <c r="AE19" s="745"/>
      <c r="AF19" s="185"/>
      <c r="AG19" s="185"/>
      <c r="AH19" s="185" t="s">
        <v>796</v>
      </c>
      <c r="AI19" s="754">
        <f ca="1">AD24</f>
        <v>0</v>
      </c>
      <c r="AJ19" s="780">
        <f t="shared" ca="1" si="38"/>
        <v>0</v>
      </c>
      <c r="AK19" s="745"/>
      <c r="AL19" s="186"/>
      <c r="AM19" s="745"/>
      <c r="AN19" s="745" t="s">
        <v>861</v>
      </c>
      <c r="AO19" s="745">
        <f t="shared" si="39"/>
        <v>0</v>
      </c>
      <c r="AP19" s="745"/>
      <c r="AQ19" s="745"/>
      <c r="AR19" s="755"/>
      <c r="AS19" s="755"/>
      <c r="AT19" s="755"/>
      <c r="AU19" s="745" t="s">
        <v>728</v>
      </c>
      <c r="AV19" s="755">
        <f>AV25*K8</f>
        <v>0</v>
      </c>
      <c r="AW19" s="756">
        <f>AV19+AV25</f>
        <v>0</v>
      </c>
      <c r="AX19" s="745"/>
      <c r="AY19" s="745" t="s">
        <v>728</v>
      </c>
      <c r="AZ19" s="755">
        <f>AV29*K8</f>
        <v>0</v>
      </c>
      <c r="BA19" s="756">
        <f>AZ19+AV29</f>
        <v>0</v>
      </c>
      <c r="BB19" s="745"/>
      <c r="BC19" s="745" t="s">
        <v>728</v>
      </c>
      <c r="BD19" s="755">
        <f>AV33*K8</f>
        <v>0</v>
      </c>
      <c r="BE19" s="756">
        <f>BD19+AV33</f>
        <v>0</v>
      </c>
      <c r="BF19" s="186"/>
      <c r="BG19" s="186"/>
      <c r="BH19" s="186"/>
      <c r="BI19" s="186"/>
      <c r="BJ19" s="745"/>
      <c r="BK19" s="209" t="str">
        <f t="shared" si="40"/>
        <v>ER</v>
      </c>
      <c r="BL19" s="209" t="str">
        <f t="shared" si="9"/>
        <v xml:space="preserve"> -  - </v>
      </c>
      <c r="BM19" s="745" t="str" cm="1">
        <f t="array" ref="BM19">_xlfn.IFS(OR(AND(TYPOLOGY &lt;&gt; "Bridge", B19="concrete",D19&lt;&gt;"Reinforced - 150mm hollow core slab"),C19="Concrete_EPD",),"Reinforcement",(OR(AND(TYPOLOGY="Bridge",B19="concrete",D19&lt;&gt;"Reinforced - 150mm hollow core slab"),C19="Concrete_EPD",)),"Bridge_Reinforcement",TRUE, "No_Reinforcement")</f>
        <v>No_Reinforcement</v>
      </c>
      <c r="BN19" s="186" t="e">
        <f>_xlfn.XLOOKUP($BL19,'LIFECYCLE MATERIAL DATA'!$A$5:$A$104,'LIFECYCLE MATERIAL DATA'!$D$5:$D$104,)</f>
        <v>#N/A</v>
      </c>
      <c r="BO19" s="186">
        <f>IFERROR(IF(M19&lt;&gt;0,_xlfn.XLOOKUP(M19,'Custom Data'!S16:S45,'Custom Data'!T16:T45,,-1),0),0)</f>
        <v>0</v>
      </c>
      <c r="BP19" s="186">
        <f t="shared" si="10"/>
        <v>0</v>
      </c>
      <c r="BQ19" s="846" t="str">
        <f t="shared" si="11"/>
        <v>ER</v>
      </c>
      <c r="BR19" s="745" t="str">
        <f>IFERROR(_xlfn.XLOOKUP($BL19,'LIFECYCLE MATERIAL DATA'!$A$5:$A$104,'LIFECYCLE MATERIAL DATA'!$I$5:$I$104,,)*($BQ19/1000)+_xlfn.XLOOKUP('Project Info'!$C$15,'LIFECYCLE MATERIAL DATA'!$A$5:$A$104,'LIFECYCLE MATERIAL DATA'!$I$5:$I$104,,)*($BP19/1000),"")</f>
        <v/>
      </c>
      <c r="BS19" s="745" t="str">
        <f>IFERROR(_xlfn.XLOOKUP($BL19,'LIFECYCLE MATERIAL DATA'!$A$5:$A$104, 'LIFECYCLE MATERIAL DATA'!$J$5:$J$104,,)*($BQ19/1000)+_xlfn.XLOOKUP('Project Info'!$C$15,'LIFECYCLE MATERIAL DATA'!$A$5:$A$104,'LIFECYCLE MATERIAL DATA'!$J$5:$J$104,,)*($BP19/1000),"")</f>
        <v/>
      </c>
      <c r="BT19" s="745" t="str">
        <f>IFERROR(_xlfn.XLOOKUP($BL19,'LIFECYCLE MATERIAL DATA'!$A$5:$A$104, 'LIFECYCLE MATERIAL DATA'!$K$5:$K$104,,)*($BQ19/1000),"")</f>
        <v/>
      </c>
      <c r="BU19" s="185" t="str">
        <f>IFERROR(_xlfn.XLOOKUP($BL19,'LIFECYCLE MATERIAL DATA'!$A$5:$A$104,'LIFECYCLE MATERIAL DATA'!$L$5:$L$104,,)*($BQ19/1000)+_xlfn.XLOOKUP('Project Info'!$C$15,'LIFECYCLE MATERIAL DATA'!$A$5:$A$104,'LIFECYCLE MATERIAL DATA'!$L$5:$L$104,,)*($BP19/1000),"")</f>
        <v/>
      </c>
      <c r="BV19" s="745" t="str">
        <f t="shared" si="25"/>
        <v/>
      </c>
      <c r="BW19" s="745" t="str">
        <f>IF($K19='MATERIAL DATA'!$O$5,$L19, IF($K19='MATERIAL DATA'!$O$6,$L19/(1000*'Scheme 6'!$BN19),""))</f>
        <v/>
      </c>
      <c r="BX19" s="745" t="str">
        <f>IFERROR(((_xlfn.XLOOKUP($BL19,'LIFECYCLE MATERIAL DATA'!$A$5:$A$104,'LIFECYCLE MATERIAL DATA'!$F$5:$F$104,,))*$BQ19/1000+_xlfn.XLOOKUP('Project Info'!$C$15,'LIFECYCLE MATERIAL DATA'!$A$5:$A$104,'LIFECYCLE MATERIAL DATA'!$F$5:$F$104,,)*$BP19/1000),"")</f>
        <v/>
      </c>
      <c r="BY19" s="771" t="str">
        <f>IFERROR((_xlfn.XLOOKUP($BL19,'LIFECYCLE MATERIAL DATA'!$A$5:$A$104,'LIFECYCLE MATERIAL DATA'!$G$5:$G$104,,)*$BQ19/1000++_xlfn.XLOOKUP('Project Info'!$C$15,'LIFECYCLE MATERIAL DATA'!$A$5:$A$104,'LIFECYCLE MATERIAL DATA'!$G$5:$G$104,,)*$BP19/1000),"")</f>
        <v/>
      </c>
      <c r="BZ19" s="745" t="str">
        <f>IFERROR(_xlfn.XLOOKUP('Scheme 6'!$BL19,'LIFECYCLE MATERIAL DATA'!$A$5:$A$104,'LIFECYCLE MATERIAL DATA'!$H$5:$H$104,,)*SUM($BX19+$BY19+$CB19+$CC19), "")</f>
        <v/>
      </c>
      <c r="CA19" s="185"/>
      <c r="CB19" s="743" t="str">
        <f>IFERROR((_xlfn.XLOOKUP($BL19,'LIFECYCLE MATERIAL DATA'!$A$5:$A$104, 'LIFECYCLE MATERIAL DATA'!$M$5:$M$104)*$BQ19/1000++_xlfn.XLOOKUP('Project Info'!$C$15,'LIFECYCLE MATERIAL DATA'!$A$5:$A$104,'LIFECYCLE MATERIAL DATA'!$M$5:$M$104)*$BP19/1000),"")</f>
        <v/>
      </c>
      <c r="CC19" s="745">
        <f>IFERROR(IF(OR($B19="Timber",$C19="Timber_EPD", $C19="Bamboo"),_xlfn.XLOOKUP($BL19,'LIFECYCLE MATERIAL DATA Master'!$A$5:$A$104,'LIFECYCLE MATERIAL DATA Master'!$E$5:$E$104,,)*$BQ19,0),"")/1000</f>
        <v>0</v>
      </c>
      <c r="CD19" s="185" t="str">
        <f>IFERROR((_xlfn.XLOOKUP($BL19,'LIFECYCLE MATERIAL DATA'!$A$5:$A$104,'LIFECYCLE MATERIAL DATA'!$N$5:$N$104,,)*$BQ19/1000++_xlfn.XLOOKUP('Project Info'!$C$15,'LIFECYCLE MATERIAL DATA'!$A$5:$A$104,'LIFECYCLE MATERIAL DATA'!$N$5:$N$104,,)*$BP19/1000),"")</f>
        <v/>
      </c>
      <c r="CE19" s="745"/>
      <c r="CF19" s="745"/>
      <c r="CG19" s="745"/>
      <c r="CH19" s="772">
        <f>IFERROR(1+_xlfn.XLOOKUP($BL19,'LIFECYCLE MATERIAL DATA'!$A$5:$A$104,'LIFECYCLE MATERIAL DATA'!$H$5:$H$104,,),0)</f>
        <v>0</v>
      </c>
      <c r="CI19" s="765">
        <f t="shared" si="12"/>
        <v>0</v>
      </c>
      <c r="CJ19" s="773">
        <f t="shared" si="13"/>
        <v>0</v>
      </c>
      <c r="CK19" s="774">
        <f t="shared" si="14"/>
        <v>0</v>
      </c>
      <c r="CL19" s="767">
        <f t="shared" si="26"/>
        <v>0</v>
      </c>
      <c r="CM19" s="775">
        <f t="shared" si="27"/>
        <v>0</v>
      </c>
      <c r="CN19" s="769">
        <v>0</v>
      </c>
      <c r="CO19" s="745">
        <f t="shared" si="15"/>
        <v>0</v>
      </c>
      <c r="CP19" s="745">
        <f t="shared" si="15"/>
        <v>0</v>
      </c>
      <c r="CQ19" s="745">
        <f t="shared" ref="CQ19:DV19" si="58">IF(CQ$11&gt;=DESIGN_LIFE,CP19,IF(AND(CQ$11&gt;0,$CK19&lt;&gt;0),IF(INT((CQ$11)/(DESIGN_LIFE/$CK19))=((CQ$11)/(DESIGN_LIFE/$CK19)),$CM19+CP19,CP19),CP19))</f>
        <v>0</v>
      </c>
      <c r="CR19" s="745">
        <f t="shared" si="58"/>
        <v>0</v>
      </c>
      <c r="CS19" s="745">
        <f t="shared" si="58"/>
        <v>0</v>
      </c>
      <c r="CT19" s="745">
        <f t="shared" si="58"/>
        <v>0</v>
      </c>
      <c r="CU19" s="745">
        <f t="shared" si="58"/>
        <v>0</v>
      </c>
      <c r="CV19" s="745">
        <f t="shared" si="58"/>
        <v>0</v>
      </c>
      <c r="CW19" s="745">
        <f t="shared" si="58"/>
        <v>0</v>
      </c>
      <c r="CX19" s="745">
        <f t="shared" si="58"/>
        <v>0</v>
      </c>
      <c r="CY19" s="745">
        <f t="shared" si="58"/>
        <v>0</v>
      </c>
      <c r="CZ19" s="745">
        <f t="shared" si="58"/>
        <v>0</v>
      </c>
      <c r="DA19" s="745">
        <f t="shared" si="58"/>
        <v>0</v>
      </c>
      <c r="DB19" s="745">
        <f t="shared" si="58"/>
        <v>0</v>
      </c>
      <c r="DC19" s="745">
        <f t="shared" si="58"/>
        <v>0</v>
      </c>
      <c r="DD19" s="745">
        <f t="shared" si="58"/>
        <v>0</v>
      </c>
      <c r="DE19" s="745">
        <f t="shared" si="58"/>
        <v>0</v>
      </c>
      <c r="DF19" s="745">
        <f t="shared" si="58"/>
        <v>0</v>
      </c>
      <c r="DG19" s="745">
        <f t="shared" si="58"/>
        <v>0</v>
      </c>
      <c r="DH19" s="745">
        <f t="shared" si="58"/>
        <v>0</v>
      </c>
      <c r="DI19" s="745">
        <f t="shared" si="58"/>
        <v>0</v>
      </c>
      <c r="DJ19" s="745">
        <f t="shared" si="58"/>
        <v>0</v>
      </c>
      <c r="DK19" s="745">
        <f t="shared" si="58"/>
        <v>0</v>
      </c>
      <c r="DL19" s="745">
        <f t="shared" si="58"/>
        <v>0</v>
      </c>
      <c r="DM19" s="745">
        <f t="shared" si="58"/>
        <v>0</v>
      </c>
      <c r="DN19" s="745">
        <f t="shared" si="58"/>
        <v>0</v>
      </c>
      <c r="DO19" s="745">
        <f t="shared" si="58"/>
        <v>0</v>
      </c>
      <c r="DP19" s="745">
        <f t="shared" si="58"/>
        <v>0</v>
      </c>
      <c r="DQ19" s="745">
        <f t="shared" si="58"/>
        <v>0</v>
      </c>
      <c r="DR19" s="745">
        <f t="shared" si="58"/>
        <v>0</v>
      </c>
      <c r="DS19" s="745">
        <f t="shared" si="58"/>
        <v>0</v>
      </c>
      <c r="DT19" s="745">
        <f t="shared" si="58"/>
        <v>0</v>
      </c>
      <c r="DU19" s="745">
        <f t="shared" si="58"/>
        <v>0</v>
      </c>
      <c r="DV19" s="745">
        <f t="shared" si="58"/>
        <v>0</v>
      </c>
      <c r="DW19" s="745">
        <f t="shared" ref="DW19:FB19" si="59">IF(DW$11&gt;=DESIGN_LIFE,DV19,IF(AND(DW$11&gt;0,$CK19&lt;&gt;0),IF(INT((DW$11)/(DESIGN_LIFE/$CK19))=((DW$11)/(DESIGN_LIFE/$CK19)),$CM19+DV19,DV19),DV19))</f>
        <v>0</v>
      </c>
      <c r="DX19" s="745">
        <f t="shared" si="59"/>
        <v>0</v>
      </c>
      <c r="DY19" s="745">
        <f t="shared" si="59"/>
        <v>0</v>
      </c>
      <c r="DZ19" s="745">
        <f t="shared" si="59"/>
        <v>0</v>
      </c>
      <c r="EA19" s="745">
        <f t="shared" si="59"/>
        <v>0</v>
      </c>
      <c r="EB19" s="745">
        <f t="shared" si="59"/>
        <v>0</v>
      </c>
      <c r="EC19" s="745">
        <f t="shared" si="59"/>
        <v>0</v>
      </c>
      <c r="ED19" s="745">
        <f t="shared" si="59"/>
        <v>0</v>
      </c>
      <c r="EE19" s="745">
        <f t="shared" si="59"/>
        <v>0</v>
      </c>
      <c r="EF19" s="745">
        <f t="shared" si="59"/>
        <v>0</v>
      </c>
      <c r="EG19" s="745">
        <f t="shared" si="59"/>
        <v>0</v>
      </c>
      <c r="EH19" s="745">
        <f t="shared" si="59"/>
        <v>0</v>
      </c>
      <c r="EI19" s="745">
        <f t="shared" si="59"/>
        <v>0</v>
      </c>
      <c r="EJ19" s="745">
        <f t="shared" si="59"/>
        <v>0</v>
      </c>
      <c r="EK19" s="745">
        <f t="shared" si="59"/>
        <v>0</v>
      </c>
      <c r="EL19" s="745">
        <f t="shared" si="59"/>
        <v>0</v>
      </c>
      <c r="EM19" s="745">
        <f t="shared" si="59"/>
        <v>0</v>
      </c>
      <c r="EN19" s="745">
        <f t="shared" si="59"/>
        <v>0</v>
      </c>
      <c r="EO19" s="745">
        <f t="shared" si="59"/>
        <v>0</v>
      </c>
      <c r="EP19" s="745">
        <f t="shared" si="59"/>
        <v>0</v>
      </c>
      <c r="EQ19" s="745">
        <f t="shared" si="59"/>
        <v>0</v>
      </c>
      <c r="ER19" s="745">
        <f t="shared" si="59"/>
        <v>0</v>
      </c>
      <c r="ES19" s="745">
        <f t="shared" si="59"/>
        <v>0</v>
      </c>
      <c r="ET19" s="745">
        <f t="shared" si="59"/>
        <v>0</v>
      </c>
      <c r="EU19" s="745">
        <f t="shared" si="59"/>
        <v>0</v>
      </c>
      <c r="EV19" s="745">
        <f t="shared" si="59"/>
        <v>0</v>
      </c>
      <c r="EW19" s="745">
        <f t="shared" si="59"/>
        <v>0</v>
      </c>
      <c r="EX19" s="745">
        <f t="shared" si="59"/>
        <v>0</v>
      </c>
      <c r="EY19" s="745">
        <f t="shared" si="59"/>
        <v>0</v>
      </c>
      <c r="EZ19" s="745">
        <f t="shared" si="59"/>
        <v>0</v>
      </c>
      <c r="FA19" s="745">
        <f t="shared" si="59"/>
        <v>0</v>
      </c>
      <c r="FB19" s="745">
        <f t="shared" si="59"/>
        <v>0</v>
      </c>
      <c r="FC19" s="745">
        <f t="shared" ref="FC19:GH19" si="60">IF(FC$11&gt;=DESIGN_LIFE,FB19,IF(AND(FC$11&gt;0,$CK19&lt;&gt;0),IF(INT((FC$11)/(DESIGN_LIFE/$CK19))=((FC$11)/(DESIGN_LIFE/$CK19)),$CM19+FB19,FB19),FB19))</f>
        <v>0</v>
      </c>
      <c r="FD19" s="745">
        <f t="shared" si="60"/>
        <v>0</v>
      </c>
      <c r="FE19" s="745">
        <f t="shared" si="60"/>
        <v>0</v>
      </c>
      <c r="FF19" s="745">
        <f t="shared" si="60"/>
        <v>0</v>
      </c>
      <c r="FG19" s="745">
        <f t="shared" si="60"/>
        <v>0</v>
      </c>
      <c r="FH19" s="745">
        <f t="shared" si="60"/>
        <v>0</v>
      </c>
      <c r="FI19" s="745">
        <f t="shared" si="60"/>
        <v>0</v>
      </c>
      <c r="FJ19" s="745">
        <f t="shared" si="60"/>
        <v>0</v>
      </c>
      <c r="FK19" s="745">
        <f t="shared" si="60"/>
        <v>0</v>
      </c>
      <c r="FL19" s="745">
        <f t="shared" si="60"/>
        <v>0</v>
      </c>
      <c r="FM19" s="745">
        <f t="shared" si="60"/>
        <v>0</v>
      </c>
      <c r="FN19" s="745">
        <f t="shared" si="60"/>
        <v>0</v>
      </c>
      <c r="FO19" s="745">
        <f t="shared" si="60"/>
        <v>0</v>
      </c>
      <c r="FP19" s="745">
        <f t="shared" si="60"/>
        <v>0</v>
      </c>
      <c r="FQ19" s="745">
        <f t="shared" si="60"/>
        <v>0</v>
      </c>
      <c r="FR19" s="745">
        <f t="shared" si="60"/>
        <v>0</v>
      </c>
      <c r="FS19" s="745">
        <f t="shared" si="60"/>
        <v>0</v>
      </c>
      <c r="FT19" s="745">
        <f t="shared" si="60"/>
        <v>0</v>
      </c>
      <c r="FU19" s="745">
        <f t="shared" si="60"/>
        <v>0</v>
      </c>
      <c r="FV19" s="745">
        <f t="shared" si="60"/>
        <v>0</v>
      </c>
      <c r="FW19" s="745">
        <f t="shared" si="60"/>
        <v>0</v>
      </c>
      <c r="FX19" s="745">
        <f t="shared" si="60"/>
        <v>0</v>
      </c>
      <c r="FY19" s="745">
        <f t="shared" si="60"/>
        <v>0</v>
      </c>
      <c r="FZ19" s="745">
        <f t="shared" si="60"/>
        <v>0</v>
      </c>
      <c r="GA19" s="745">
        <f t="shared" si="60"/>
        <v>0</v>
      </c>
      <c r="GB19" s="745">
        <f t="shared" si="60"/>
        <v>0</v>
      </c>
      <c r="GC19" s="745">
        <f t="shared" si="60"/>
        <v>0</v>
      </c>
      <c r="GD19" s="745">
        <f t="shared" si="60"/>
        <v>0</v>
      </c>
      <c r="GE19" s="745">
        <f t="shared" si="60"/>
        <v>0</v>
      </c>
      <c r="GF19" s="745">
        <f t="shared" si="60"/>
        <v>0</v>
      </c>
      <c r="GG19" s="745">
        <f t="shared" si="60"/>
        <v>0</v>
      </c>
      <c r="GH19" s="745">
        <f t="shared" si="60"/>
        <v>0</v>
      </c>
      <c r="GI19" s="745">
        <f t="shared" ref="GI19:HG19" si="61">IF(GI$11&gt;=DESIGN_LIFE,GH19,IF(AND(GI$11&gt;0,$CK19&lt;&gt;0),IF(INT((GI$11)/(DESIGN_LIFE/$CK19))=((GI$11)/(DESIGN_LIFE/$CK19)),$CM19+GH19,GH19),GH19))</f>
        <v>0</v>
      </c>
      <c r="GJ19" s="745">
        <f t="shared" si="61"/>
        <v>0</v>
      </c>
      <c r="GK19" s="745">
        <f t="shared" si="61"/>
        <v>0</v>
      </c>
      <c r="GL19" s="745">
        <f t="shared" si="61"/>
        <v>0</v>
      </c>
      <c r="GM19" s="745">
        <f t="shared" si="61"/>
        <v>0</v>
      </c>
      <c r="GN19" s="745">
        <f t="shared" si="61"/>
        <v>0</v>
      </c>
      <c r="GO19" s="745">
        <f t="shared" si="61"/>
        <v>0</v>
      </c>
      <c r="GP19" s="745">
        <f t="shared" si="61"/>
        <v>0</v>
      </c>
      <c r="GQ19" s="745">
        <f t="shared" si="61"/>
        <v>0</v>
      </c>
      <c r="GR19" s="745">
        <f t="shared" si="61"/>
        <v>0</v>
      </c>
      <c r="GS19" s="745">
        <f t="shared" si="61"/>
        <v>0</v>
      </c>
      <c r="GT19" s="745">
        <f t="shared" si="61"/>
        <v>0</v>
      </c>
      <c r="GU19" s="745">
        <f t="shared" si="61"/>
        <v>0</v>
      </c>
      <c r="GV19" s="745">
        <f t="shared" si="61"/>
        <v>0</v>
      </c>
      <c r="GW19" s="745">
        <f t="shared" si="61"/>
        <v>0</v>
      </c>
      <c r="GX19" s="745">
        <f t="shared" si="61"/>
        <v>0</v>
      </c>
      <c r="GY19" s="745">
        <f t="shared" si="61"/>
        <v>0</v>
      </c>
      <c r="GZ19" s="745">
        <f t="shared" si="61"/>
        <v>0</v>
      </c>
      <c r="HA19" s="745">
        <f t="shared" si="61"/>
        <v>0</v>
      </c>
      <c r="HB19" s="745">
        <f t="shared" si="61"/>
        <v>0</v>
      </c>
      <c r="HC19" s="745">
        <f t="shared" si="61"/>
        <v>0</v>
      </c>
      <c r="HD19" s="745">
        <f t="shared" si="61"/>
        <v>0</v>
      </c>
      <c r="HE19" s="745">
        <f t="shared" si="61"/>
        <v>0</v>
      </c>
      <c r="HF19" s="745">
        <f t="shared" si="61"/>
        <v>0</v>
      </c>
      <c r="HG19" s="745">
        <f t="shared" si="61"/>
        <v>0</v>
      </c>
      <c r="HH19" s="185"/>
      <c r="HI19" s="745"/>
    </row>
    <row r="20" spans="1:217" ht="20.100000000000001" customHeight="1">
      <c r="A20" s="520" t="str">
        <f t="shared" si="4"/>
        <v>LST_STR_ELEMENT</v>
      </c>
      <c r="B20" s="357"/>
      <c r="C20" s="115"/>
      <c r="D20" s="116"/>
      <c r="E20" s="117"/>
      <c r="F20" s="116"/>
      <c r="G20" s="350" t="e">
        <f>IF(TYPOLOGY = "Bridge", _xlfn.XLOOKUP($E20, BRIDGE_STR_ELEMENT, 'MATERIAL DATA'!$R$36:$R$74,,), _xlfn.XLOOKUP($BL20, 'LIFECYCLE MATERIAL DATA'!$A$5:$A$104, 'LIFECYCLE MATERIAL DATA'!$Q$5:$Q$104,,))</f>
        <v>#N/A</v>
      </c>
      <c r="H20" s="630"/>
      <c r="I20" s="631"/>
      <c r="J20" s="736"/>
      <c r="K20" s="116"/>
      <c r="L20" s="95"/>
      <c r="M20" s="358"/>
      <c r="N20" s="156">
        <f t="shared" si="32"/>
        <v>0</v>
      </c>
      <c r="O20" s="157" t="str">
        <f t="shared" si="20"/>
        <v/>
      </c>
      <c r="P20" s="158" t="str">
        <f t="shared" si="21"/>
        <v/>
      </c>
      <c r="Q20" s="158" t="str" cm="1">
        <f t="array" ref="Q20">IFERROR(_xlfn.IFS(AND($I20 = "Yes", $J20 =1),(($BX20+$BU20)/($J20) + ($BY20+$BR20 +$BZ20)),AND($I20 = "Yes", $J20 &gt;1), (($BX20+$BU20)/($J20) + ($BY20*2 +$BZ20)) ), "")</f>
        <v/>
      </c>
      <c r="R20" s="158" t="str">
        <f t="shared" si="5"/>
        <v/>
      </c>
      <c r="S20" s="159">
        <f t="shared" si="22"/>
        <v>0</v>
      </c>
      <c r="T20" s="159" t="str">
        <f t="shared" si="45"/>
        <v/>
      </c>
      <c r="U20" s="158" t="str">
        <f t="shared" si="33"/>
        <v/>
      </c>
      <c r="V20" s="396" t="str">
        <f t="shared" si="23"/>
        <v/>
      </c>
      <c r="W20" s="156" t="str">
        <f t="shared" si="7"/>
        <v/>
      </c>
      <c r="X20" s="160">
        <f t="shared" si="8"/>
        <v>0</v>
      </c>
      <c r="Y20" s="274" t="s">
        <v>415</v>
      </c>
      <c r="Z20" s="745" t="str">
        <f>'MATERIAL DATA'!$Q44</f>
        <v>2.2.1 Columns</v>
      </c>
      <c r="AA20" s="768">
        <f t="shared" ref="AA20:AA35" si="62">SUMIF($E$12:$E$43,Z20,$O$12:$O$43) + SUMIF($E$12:$E$43,Z20,$P$12:$P$43) + SUMIF($E$12:$E$43,Z20,$R$12:$R$43) + SUMIF($E$12:$E$43,Z20,$Q$12:$Q$43)</f>
        <v>0</v>
      </c>
      <c r="AB20" s="745"/>
      <c r="AC20" s="199" t="str">
        <f>'MATERIAL DATA'!Q18</f>
        <v>2.2.2 Upper floor and roof - non-structural slabs</v>
      </c>
      <c r="AD20" s="754">
        <f ca="1">SUMIF($E$12:$E$45,AC20,$O$12:$O$45)+SUMIF($E$12:$E$45,AC20,$P$12:$P$45)+SUMIF($E$12:$E$45,AC20,R$12:$R$45) +SUMIF($E$12:$E$45, AC20, $Q$12:$Q$43)</f>
        <v>0</v>
      </c>
      <c r="AE20" s="745"/>
      <c r="AF20" s="185"/>
      <c r="AG20" s="185"/>
      <c r="AH20" s="745" t="s">
        <v>797</v>
      </c>
      <c r="AI20" s="754">
        <f ca="1">SUM(AD25,AD26)</f>
        <v>0</v>
      </c>
      <c r="AJ20" s="780">
        <f t="shared" ca="1" si="38"/>
        <v>0</v>
      </c>
      <c r="AK20" s="745"/>
      <c r="AL20" s="745"/>
      <c r="AM20" s="745"/>
      <c r="AN20" s="745" t="s">
        <v>312</v>
      </c>
      <c r="AO20" s="745">
        <f t="shared" si="39"/>
        <v>0</v>
      </c>
      <c r="AP20" s="745"/>
      <c r="AQ20" s="745"/>
      <c r="AR20" s="745"/>
      <c r="AS20" s="745"/>
      <c r="AT20" s="745"/>
      <c r="AU20" s="185"/>
      <c r="AV20" s="185"/>
      <c r="AW20" s="185"/>
      <c r="AX20" s="185"/>
      <c r="AY20" s="185"/>
      <c r="AZ20" s="185"/>
      <c r="BA20" s="185"/>
      <c r="BB20" s="745"/>
      <c r="BC20" s="745"/>
      <c r="BD20" s="745"/>
      <c r="BE20" s="745"/>
      <c r="BF20" s="745"/>
      <c r="BG20" s="745"/>
      <c r="BH20" s="745"/>
      <c r="BI20" s="745"/>
      <c r="BJ20" s="745"/>
      <c r="BK20" s="209" t="str">
        <f t="shared" si="40"/>
        <v>ER</v>
      </c>
      <c r="BL20" s="209" t="str">
        <f t="shared" si="9"/>
        <v xml:space="preserve"> -  - </v>
      </c>
      <c r="BM20" s="745" t="str" cm="1">
        <f t="array" ref="BM20">_xlfn.IFS(OR(AND(TYPOLOGY &lt;&gt; "Bridge", B20="concrete",D20&lt;&gt;"Reinforced - 150mm hollow core slab"),C20="Concrete_EPD",),"Reinforcement",(OR(AND(TYPOLOGY="Bridge",B20="concrete",D20&lt;&gt;"Reinforced - 150mm hollow core slab"),C20="Concrete_EPD",)),"Bridge_Reinforcement",TRUE, "No_Reinforcement")</f>
        <v>No_Reinforcement</v>
      </c>
      <c r="BN20" s="186" t="e">
        <f>_xlfn.XLOOKUP($BL20,'LIFECYCLE MATERIAL DATA'!$A$5:$A$104,'LIFECYCLE MATERIAL DATA'!$D$5:$D$104,)</f>
        <v>#N/A</v>
      </c>
      <c r="BO20" s="186">
        <f>IFERROR(IF(M20&lt;&gt;0,_xlfn.XLOOKUP(M20,'Custom Data'!S16:S45,'Custom Data'!T16:T45,,-1),0),0)</f>
        <v>0</v>
      </c>
      <c r="BP20" s="186">
        <f t="shared" si="10"/>
        <v>0</v>
      </c>
      <c r="BQ20" s="846" t="str">
        <f t="shared" si="11"/>
        <v>ER</v>
      </c>
      <c r="BR20" s="745" t="str">
        <f>IFERROR(_xlfn.XLOOKUP($BL20,'LIFECYCLE MATERIAL DATA'!$A$5:$A$104,'LIFECYCLE MATERIAL DATA'!$I$5:$I$104,,)*($BQ20/1000)+_xlfn.XLOOKUP('Project Info'!$C$15,'LIFECYCLE MATERIAL DATA'!$A$5:$A$104,'LIFECYCLE MATERIAL DATA'!$I$5:$I$104,,)*($BP20/1000),"")</f>
        <v/>
      </c>
      <c r="BS20" s="745" t="str">
        <f>IFERROR(_xlfn.XLOOKUP($BL20,'LIFECYCLE MATERIAL DATA'!$A$5:$A$104, 'LIFECYCLE MATERIAL DATA'!$J$5:$J$104,,)*($BQ20/1000)+_xlfn.XLOOKUP('Project Info'!$C$15,'LIFECYCLE MATERIAL DATA'!$A$5:$A$104,'LIFECYCLE MATERIAL DATA'!$J$5:$J$104,,)*($BP20/1000),"")</f>
        <v/>
      </c>
      <c r="BT20" s="745" t="str">
        <f>IFERROR(_xlfn.XLOOKUP($BL20,'LIFECYCLE MATERIAL DATA'!$A$5:$A$104, 'LIFECYCLE MATERIAL DATA'!$K$5:$K$104,,)*($BQ20/1000),"")</f>
        <v/>
      </c>
      <c r="BU20" s="185" t="str">
        <f>IFERROR(_xlfn.XLOOKUP($BL20,'LIFECYCLE MATERIAL DATA'!$A$5:$A$104,'LIFECYCLE MATERIAL DATA'!$L$5:$L$104,,)*($BQ20/1000)+_xlfn.XLOOKUP('Project Info'!$C$15,'LIFECYCLE MATERIAL DATA'!$A$5:$A$104,'LIFECYCLE MATERIAL DATA'!$L$5:$L$104,,)*($BP20/1000),"")</f>
        <v/>
      </c>
      <c r="BV20" s="745" t="str">
        <f t="shared" si="25"/>
        <v/>
      </c>
      <c r="BW20" s="745" t="str">
        <f>IF($K20='MATERIAL DATA'!$O$5,$L20, IF($K20='MATERIAL DATA'!$O$6,$L20/(1000*'Scheme 6'!$BN20),""))</f>
        <v/>
      </c>
      <c r="BX20" s="745" t="str">
        <f>IFERROR(((_xlfn.XLOOKUP($BL20,'LIFECYCLE MATERIAL DATA'!$A$5:$A$104,'LIFECYCLE MATERIAL DATA'!$F$5:$F$104,,))*$BQ20/1000+_xlfn.XLOOKUP('Project Info'!$C$15,'LIFECYCLE MATERIAL DATA'!$A$5:$A$104,'LIFECYCLE MATERIAL DATA'!$F$5:$F$104,,)*$BP20/1000),"")</f>
        <v/>
      </c>
      <c r="BY20" s="771" t="str">
        <f>IFERROR((_xlfn.XLOOKUP($BL20,'LIFECYCLE MATERIAL DATA'!$A$5:$A$104,'LIFECYCLE MATERIAL DATA'!$G$5:$G$104,,)*$BQ20/1000++_xlfn.XLOOKUP('Project Info'!$C$15,'LIFECYCLE MATERIAL DATA'!$A$5:$A$104,'LIFECYCLE MATERIAL DATA'!$G$5:$G$104,,)*$BP20/1000),"")</f>
        <v/>
      </c>
      <c r="BZ20" s="745" t="str">
        <f>IFERROR(_xlfn.XLOOKUP('Scheme 6'!$BL20,'LIFECYCLE MATERIAL DATA'!$A$5:$A$104,'LIFECYCLE MATERIAL DATA'!$H$5:$H$104,,)*SUM($BX20+$BY20+$CB20+$CC20), "")</f>
        <v/>
      </c>
      <c r="CA20" s="185"/>
      <c r="CB20" s="743" t="str">
        <f>IFERROR((_xlfn.XLOOKUP($BL20,'LIFECYCLE MATERIAL DATA'!$A$5:$A$104, 'LIFECYCLE MATERIAL DATA'!$M$5:$M$104)*$BQ20/1000++_xlfn.XLOOKUP('Project Info'!$C$15,'LIFECYCLE MATERIAL DATA'!$A$5:$A$104,'LIFECYCLE MATERIAL DATA'!$M$5:$M$104)*$BP20/1000),"")</f>
        <v/>
      </c>
      <c r="CC20" s="745">
        <f>IFERROR(IF(OR($B20="Timber",$C20="Timber_EPD", $C20="Bamboo"),_xlfn.XLOOKUP($BL20,'LIFECYCLE MATERIAL DATA Master'!$A$5:$A$104,'LIFECYCLE MATERIAL DATA Master'!$E$5:$E$104,,)*$BQ20,0),"")/1000</f>
        <v>0</v>
      </c>
      <c r="CD20" s="185" t="str">
        <f>IFERROR((_xlfn.XLOOKUP($BL20,'LIFECYCLE MATERIAL DATA'!$A$5:$A$104,'LIFECYCLE MATERIAL DATA'!$N$5:$N$104,,)*$BQ20/1000++_xlfn.XLOOKUP('Project Info'!$C$15,'LIFECYCLE MATERIAL DATA'!$A$5:$A$104,'LIFECYCLE MATERIAL DATA'!$N$5:$N$104,,)*$BP20/1000),"")</f>
        <v/>
      </c>
      <c r="CE20" s="745"/>
      <c r="CF20" s="745"/>
      <c r="CG20" s="745"/>
      <c r="CH20" s="772">
        <f>IFERROR(1+_xlfn.XLOOKUP($BL20,'LIFECYCLE MATERIAL DATA'!$A$5:$A$104,'LIFECYCLE MATERIAL DATA'!$H$5:$H$104,,),0)</f>
        <v>0</v>
      </c>
      <c r="CI20" s="765">
        <f t="shared" si="12"/>
        <v>0</v>
      </c>
      <c r="CJ20" s="773">
        <f t="shared" si="13"/>
        <v>0</v>
      </c>
      <c r="CK20" s="774">
        <f t="shared" si="14"/>
        <v>0</v>
      </c>
      <c r="CL20" s="767">
        <f t="shared" si="26"/>
        <v>0</v>
      </c>
      <c r="CM20" s="775">
        <f t="shared" si="27"/>
        <v>0</v>
      </c>
      <c r="CN20" s="769">
        <v>0</v>
      </c>
      <c r="CO20" s="745">
        <f t="shared" si="15"/>
        <v>0</v>
      </c>
      <c r="CP20" s="745">
        <f t="shared" si="15"/>
        <v>0</v>
      </c>
      <c r="CQ20" s="745">
        <f t="shared" ref="CQ20:DV20" si="63">IF(CQ$11&gt;=DESIGN_LIFE,CP20,IF(AND(CQ$11&gt;0,$CK20&lt;&gt;0),IF(INT((CQ$11)/(DESIGN_LIFE/$CK20))=((CQ$11)/(DESIGN_LIFE/$CK20)),$CM20+CP20,CP20),CP20))</f>
        <v>0</v>
      </c>
      <c r="CR20" s="745">
        <f t="shared" si="63"/>
        <v>0</v>
      </c>
      <c r="CS20" s="745">
        <f t="shared" si="63"/>
        <v>0</v>
      </c>
      <c r="CT20" s="745">
        <f t="shared" si="63"/>
        <v>0</v>
      </c>
      <c r="CU20" s="745">
        <f t="shared" si="63"/>
        <v>0</v>
      </c>
      <c r="CV20" s="745">
        <f t="shared" si="63"/>
        <v>0</v>
      </c>
      <c r="CW20" s="745">
        <f t="shared" si="63"/>
        <v>0</v>
      </c>
      <c r="CX20" s="745">
        <f t="shared" si="63"/>
        <v>0</v>
      </c>
      <c r="CY20" s="745">
        <f t="shared" si="63"/>
        <v>0</v>
      </c>
      <c r="CZ20" s="745">
        <f t="shared" si="63"/>
        <v>0</v>
      </c>
      <c r="DA20" s="745">
        <f t="shared" si="63"/>
        <v>0</v>
      </c>
      <c r="DB20" s="745">
        <f t="shared" si="63"/>
        <v>0</v>
      </c>
      <c r="DC20" s="745">
        <f t="shared" si="63"/>
        <v>0</v>
      </c>
      <c r="DD20" s="745">
        <f t="shared" si="63"/>
        <v>0</v>
      </c>
      <c r="DE20" s="745">
        <f t="shared" si="63"/>
        <v>0</v>
      </c>
      <c r="DF20" s="745">
        <f t="shared" si="63"/>
        <v>0</v>
      </c>
      <c r="DG20" s="745">
        <f t="shared" si="63"/>
        <v>0</v>
      </c>
      <c r="DH20" s="745">
        <f t="shared" si="63"/>
        <v>0</v>
      </c>
      <c r="DI20" s="745">
        <f t="shared" si="63"/>
        <v>0</v>
      </c>
      <c r="DJ20" s="745">
        <f t="shared" si="63"/>
        <v>0</v>
      </c>
      <c r="DK20" s="745">
        <f t="shared" si="63"/>
        <v>0</v>
      </c>
      <c r="DL20" s="745">
        <f t="shared" si="63"/>
        <v>0</v>
      </c>
      <c r="DM20" s="745">
        <f t="shared" si="63"/>
        <v>0</v>
      </c>
      <c r="DN20" s="745">
        <f t="shared" si="63"/>
        <v>0</v>
      </c>
      <c r="DO20" s="745">
        <f t="shared" si="63"/>
        <v>0</v>
      </c>
      <c r="DP20" s="745">
        <f t="shared" si="63"/>
        <v>0</v>
      </c>
      <c r="DQ20" s="745">
        <f t="shared" si="63"/>
        <v>0</v>
      </c>
      <c r="DR20" s="745">
        <f t="shared" si="63"/>
        <v>0</v>
      </c>
      <c r="DS20" s="745">
        <f t="shared" si="63"/>
        <v>0</v>
      </c>
      <c r="DT20" s="745">
        <f t="shared" si="63"/>
        <v>0</v>
      </c>
      <c r="DU20" s="745">
        <f t="shared" si="63"/>
        <v>0</v>
      </c>
      <c r="DV20" s="745">
        <f t="shared" si="63"/>
        <v>0</v>
      </c>
      <c r="DW20" s="745">
        <f t="shared" ref="DW20:FB20" si="64">IF(DW$11&gt;=DESIGN_LIFE,DV20,IF(AND(DW$11&gt;0,$CK20&lt;&gt;0),IF(INT((DW$11)/(DESIGN_LIFE/$CK20))=((DW$11)/(DESIGN_LIFE/$CK20)),$CM20+DV20,DV20),DV20))</f>
        <v>0</v>
      </c>
      <c r="DX20" s="745">
        <f t="shared" si="64"/>
        <v>0</v>
      </c>
      <c r="DY20" s="745">
        <f t="shared" si="64"/>
        <v>0</v>
      </c>
      <c r="DZ20" s="745">
        <f t="shared" si="64"/>
        <v>0</v>
      </c>
      <c r="EA20" s="745">
        <f t="shared" si="64"/>
        <v>0</v>
      </c>
      <c r="EB20" s="745">
        <f t="shared" si="64"/>
        <v>0</v>
      </c>
      <c r="EC20" s="745">
        <f t="shared" si="64"/>
        <v>0</v>
      </c>
      <c r="ED20" s="745">
        <f t="shared" si="64"/>
        <v>0</v>
      </c>
      <c r="EE20" s="745">
        <f t="shared" si="64"/>
        <v>0</v>
      </c>
      <c r="EF20" s="745">
        <f t="shared" si="64"/>
        <v>0</v>
      </c>
      <c r="EG20" s="745">
        <f t="shared" si="64"/>
        <v>0</v>
      </c>
      <c r="EH20" s="745">
        <f t="shared" si="64"/>
        <v>0</v>
      </c>
      <c r="EI20" s="745">
        <f t="shared" si="64"/>
        <v>0</v>
      </c>
      <c r="EJ20" s="745">
        <f t="shared" si="64"/>
        <v>0</v>
      </c>
      <c r="EK20" s="745">
        <f t="shared" si="64"/>
        <v>0</v>
      </c>
      <c r="EL20" s="745">
        <f t="shared" si="64"/>
        <v>0</v>
      </c>
      <c r="EM20" s="745">
        <f t="shared" si="64"/>
        <v>0</v>
      </c>
      <c r="EN20" s="745">
        <f t="shared" si="64"/>
        <v>0</v>
      </c>
      <c r="EO20" s="745">
        <f t="shared" si="64"/>
        <v>0</v>
      </c>
      <c r="EP20" s="745">
        <f t="shared" si="64"/>
        <v>0</v>
      </c>
      <c r="EQ20" s="745">
        <f t="shared" si="64"/>
        <v>0</v>
      </c>
      <c r="ER20" s="745">
        <f t="shared" si="64"/>
        <v>0</v>
      </c>
      <c r="ES20" s="745">
        <f t="shared" si="64"/>
        <v>0</v>
      </c>
      <c r="ET20" s="745">
        <f t="shared" si="64"/>
        <v>0</v>
      </c>
      <c r="EU20" s="745">
        <f t="shared" si="64"/>
        <v>0</v>
      </c>
      <c r="EV20" s="745">
        <f t="shared" si="64"/>
        <v>0</v>
      </c>
      <c r="EW20" s="745">
        <f t="shared" si="64"/>
        <v>0</v>
      </c>
      <c r="EX20" s="745">
        <f t="shared" si="64"/>
        <v>0</v>
      </c>
      <c r="EY20" s="745">
        <f t="shared" si="64"/>
        <v>0</v>
      </c>
      <c r="EZ20" s="745">
        <f t="shared" si="64"/>
        <v>0</v>
      </c>
      <c r="FA20" s="745">
        <f t="shared" si="64"/>
        <v>0</v>
      </c>
      <c r="FB20" s="745">
        <f t="shared" si="64"/>
        <v>0</v>
      </c>
      <c r="FC20" s="745">
        <f t="shared" ref="FC20:GH20" si="65">IF(FC$11&gt;=DESIGN_LIFE,FB20,IF(AND(FC$11&gt;0,$CK20&lt;&gt;0),IF(INT((FC$11)/(DESIGN_LIFE/$CK20))=((FC$11)/(DESIGN_LIFE/$CK20)),$CM20+FB20,FB20),FB20))</f>
        <v>0</v>
      </c>
      <c r="FD20" s="745">
        <f t="shared" si="65"/>
        <v>0</v>
      </c>
      <c r="FE20" s="745">
        <f t="shared" si="65"/>
        <v>0</v>
      </c>
      <c r="FF20" s="745">
        <f t="shared" si="65"/>
        <v>0</v>
      </c>
      <c r="FG20" s="745">
        <f t="shared" si="65"/>
        <v>0</v>
      </c>
      <c r="FH20" s="745">
        <f t="shared" si="65"/>
        <v>0</v>
      </c>
      <c r="FI20" s="745">
        <f t="shared" si="65"/>
        <v>0</v>
      </c>
      <c r="FJ20" s="745">
        <f t="shared" si="65"/>
        <v>0</v>
      </c>
      <c r="FK20" s="745">
        <f t="shared" si="65"/>
        <v>0</v>
      </c>
      <c r="FL20" s="745">
        <f t="shared" si="65"/>
        <v>0</v>
      </c>
      <c r="FM20" s="745">
        <f t="shared" si="65"/>
        <v>0</v>
      </c>
      <c r="FN20" s="745">
        <f t="shared" si="65"/>
        <v>0</v>
      </c>
      <c r="FO20" s="745">
        <f t="shared" si="65"/>
        <v>0</v>
      </c>
      <c r="FP20" s="745">
        <f t="shared" si="65"/>
        <v>0</v>
      </c>
      <c r="FQ20" s="745">
        <f t="shared" si="65"/>
        <v>0</v>
      </c>
      <c r="FR20" s="745">
        <f t="shared" si="65"/>
        <v>0</v>
      </c>
      <c r="FS20" s="745">
        <f t="shared" si="65"/>
        <v>0</v>
      </c>
      <c r="FT20" s="745">
        <f t="shared" si="65"/>
        <v>0</v>
      </c>
      <c r="FU20" s="745">
        <f t="shared" si="65"/>
        <v>0</v>
      </c>
      <c r="FV20" s="745">
        <f t="shared" si="65"/>
        <v>0</v>
      </c>
      <c r="FW20" s="745">
        <f t="shared" si="65"/>
        <v>0</v>
      </c>
      <c r="FX20" s="745">
        <f t="shared" si="65"/>
        <v>0</v>
      </c>
      <c r="FY20" s="745">
        <f t="shared" si="65"/>
        <v>0</v>
      </c>
      <c r="FZ20" s="745">
        <f t="shared" si="65"/>
        <v>0</v>
      </c>
      <c r="GA20" s="745">
        <f t="shared" si="65"/>
        <v>0</v>
      </c>
      <c r="GB20" s="745">
        <f t="shared" si="65"/>
        <v>0</v>
      </c>
      <c r="GC20" s="745">
        <f t="shared" si="65"/>
        <v>0</v>
      </c>
      <c r="GD20" s="745">
        <f t="shared" si="65"/>
        <v>0</v>
      </c>
      <c r="GE20" s="745">
        <f t="shared" si="65"/>
        <v>0</v>
      </c>
      <c r="GF20" s="745">
        <f t="shared" si="65"/>
        <v>0</v>
      </c>
      <c r="GG20" s="745">
        <f t="shared" si="65"/>
        <v>0</v>
      </c>
      <c r="GH20" s="745">
        <f t="shared" si="65"/>
        <v>0</v>
      </c>
      <c r="GI20" s="745">
        <f t="shared" ref="GI20:HG20" si="66">IF(GI$11&gt;=DESIGN_LIFE,GH20,IF(AND(GI$11&gt;0,$CK20&lt;&gt;0),IF(INT((GI$11)/(DESIGN_LIFE/$CK20))=((GI$11)/(DESIGN_LIFE/$CK20)),$CM20+GH20,GH20),GH20))</f>
        <v>0</v>
      </c>
      <c r="GJ20" s="745">
        <f t="shared" si="66"/>
        <v>0</v>
      </c>
      <c r="GK20" s="745">
        <f t="shared" si="66"/>
        <v>0</v>
      </c>
      <c r="GL20" s="745">
        <f t="shared" si="66"/>
        <v>0</v>
      </c>
      <c r="GM20" s="745">
        <f t="shared" si="66"/>
        <v>0</v>
      </c>
      <c r="GN20" s="745">
        <f t="shared" si="66"/>
        <v>0</v>
      </c>
      <c r="GO20" s="745">
        <f t="shared" si="66"/>
        <v>0</v>
      </c>
      <c r="GP20" s="745">
        <f t="shared" si="66"/>
        <v>0</v>
      </c>
      <c r="GQ20" s="745">
        <f t="shared" si="66"/>
        <v>0</v>
      </c>
      <c r="GR20" s="745">
        <f t="shared" si="66"/>
        <v>0</v>
      </c>
      <c r="GS20" s="745">
        <f t="shared" si="66"/>
        <v>0</v>
      </c>
      <c r="GT20" s="745">
        <f t="shared" si="66"/>
        <v>0</v>
      </c>
      <c r="GU20" s="745">
        <f t="shared" si="66"/>
        <v>0</v>
      </c>
      <c r="GV20" s="745">
        <f t="shared" si="66"/>
        <v>0</v>
      </c>
      <c r="GW20" s="745">
        <f t="shared" si="66"/>
        <v>0</v>
      </c>
      <c r="GX20" s="745">
        <f t="shared" si="66"/>
        <v>0</v>
      </c>
      <c r="GY20" s="745">
        <f t="shared" si="66"/>
        <v>0</v>
      </c>
      <c r="GZ20" s="745">
        <f t="shared" si="66"/>
        <v>0</v>
      </c>
      <c r="HA20" s="745">
        <f t="shared" si="66"/>
        <v>0</v>
      </c>
      <c r="HB20" s="745">
        <f t="shared" si="66"/>
        <v>0</v>
      </c>
      <c r="HC20" s="745">
        <f t="shared" si="66"/>
        <v>0</v>
      </c>
      <c r="HD20" s="745">
        <f t="shared" si="66"/>
        <v>0</v>
      </c>
      <c r="HE20" s="745">
        <f t="shared" si="66"/>
        <v>0</v>
      </c>
      <c r="HF20" s="745">
        <f t="shared" si="66"/>
        <v>0</v>
      </c>
      <c r="HG20" s="745">
        <f t="shared" si="66"/>
        <v>0</v>
      </c>
      <c r="HH20" s="185"/>
      <c r="HI20" s="745"/>
    </row>
    <row r="21" spans="1:217" ht="20.100000000000001" customHeight="1">
      <c r="A21" s="520" t="str">
        <f t="shared" si="4"/>
        <v>LST_STR_ELEMENT</v>
      </c>
      <c r="B21" s="357"/>
      <c r="C21" s="115"/>
      <c r="D21" s="116"/>
      <c r="E21" s="117"/>
      <c r="F21" s="116"/>
      <c r="G21" s="350" t="e">
        <f>IF(TYPOLOGY = "Bridge", _xlfn.XLOOKUP($E21, BRIDGE_STR_ELEMENT, 'MATERIAL DATA'!$R$36:$R$74,,), _xlfn.XLOOKUP($BL21, 'LIFECYCLE MATERIAL DATA'!$A$5:$A$104, 'LIFECYCLE MATERIAL DATA'!$Q$5:$Q$104,,))</f>
        <v>#N/A</v>
      </c>
      <c r="H21" s="630"/>
      <c r="I21" s="631"/>
      <c r="J21" s="736"/>
      <c r="K21" s="116"/>
      <c r="L21" s="95"/>
      <c r="M21" s="358"/>
      <c r="N21" s="156">
        <f t="shared" si="32"/>
        <v>0</v>
      </c>
      <c r="O21" s="157" t="str">
        <f t="shared" si="20"/>
        <v/>
      </c>
      <c r="P21" s="158" t="str">
        <f t="shared" si="21"/>
        <v/>
      </c>
      <c r="Q21" s="158" t="str" cm="1">
        <f t="array" ref="Q21">IFERROR(_xlfn.IFS(AND($I21 = "Yes", $J21 =1),(($BX21+$BU21)/($J21) + ($BY21+$BR21 +$BZ21)),AND($I21 = "Yes", $J21 &gt;1), (($BX21+$BU21)/($J21) + ($BY21*2 +$BZ21)) ), "")</f>
        <v/>
      </c>
      <c r="R21" s="158" t="str">
        <f t="shared" si="5"/>
        <v/>
      </c>
      <c r="S21" s="159">
        <f t="shared" si="22"/>
        <v>0</v>
      </c>
      <c r="T21" s="159" t="str">
        <f t="shared" si="45"/>
        <v/>
      </c>
      <c r="U21" s="158" t="str">
        <f t="shared" si="33"/>
        <v/>
      </c>
      <c r="V21" s="396" t="str">
        <f t="shared" si="23"/>
        <v/>
      </c>
      <c r="W21" s="156" t="str">
        <f t="shared" si="7"/>
        <v/>
      </c>
      <c r="X21" s="160">
        <f t="shared" si="8"/>
        <v>0</v>
      </c>
      <c r="Y21" s="274" t="s">
        <v>415</v>
      </c>
      <c r="Z21" s="745" t="str">
        <f>'MATERIAL DATA'!$Q45</f>
        <v>2.2.2 Walls</v>
      </c>
      <c r="AA21" s="768">
        <f t="shared" si="62"/>
        <v>0</v>
      </c>
      <c r="AB21" s="745"/>
      <c r="AC21" s="199" t="str">
        <f>'MATERIAL DATA'!Q19</f>
        <v>2.4.1 Stairs</v>
      </c>
      <c r="AD21" s="754">
        <f ca="1">SUMIF($E$12:$E$45,AC21,$O$12:$O$45)+SUMIF($E$12:$E$45,AC21,$P$12:$P$45)+SUMIF($E$12:$E$45,AC21,R$12:$R$45) +SUMIF($E$12:$E$45, AC21, $Q$12:$Q$43)</f>
        <v>0</v>
      </c>
      <c r="AE21" s="745"/>
      <c r="AF21" s="185"/>
      <c r="AG21" s="185"/>
      <c r="AH21" s="745" t="s">
        <v>16</v>
      </c>
      <c r="AI21" s="754">
        <f ca="1">SUM(AD7,AD8,AD9,AD10,AD11,AD21:AD23,AD27:AD29)</f>
        <v>0</v>
      </c>
      <c r="AJ21" s="780">
        <f t="shared" ca="1" si="38"/>
        <v>0</v>
      </c>
      <c r="AK21" s="745"/>
      <c r="AL21" s="745"/>
      <c r="AM21" s="745"/>
      <c r="AN21" s="745" t="s">
        <v>862</v>
      </c>
      <c r="AO21" s="745">
        <f t="shared" si="39"/>
        <v>0</v>
      </c>
      <c r="AP21" s="745"/>
      <c r="AQ21" s="745"/>
      <c r="AR21" s="745"/>
      <c r="AS21" s="745"/>
      <c r="AT21" s="745"/>
      <c r="AU21" s="185"/>
      <c r="AV21" s="185"/>
      <c r="AW21" s="185"/>
      <c r="AX21" s="185"/>
      <c r="AY21" s="185"/>
      <c r="AZ21" s="185"/>
      <c r="BA21" s="185"/>
      <c r="BB21" s="745"/>
      <c r="BC21" s="745"/>
      <c r="BD21" s="745"/>
      <c r="BE21" s="745"/>
      <c r="BF21" s="745"/>
      <c r="BG21" s="745"/>
      <c r="BH21" s="745"/>
      <c r="BI21" s="745"/>
      <c r="BJ21" s="745"/>
      <c r="BK21" s="209" t="str">
        <f t="shared" si="40"/>
        <v>ER</v>
      </c>
      <c r="BL21" s="209" t="str">
        <f t="shared" si="9"/>
        <v xml:space="preserve"> -  - </v>
      </c>
      <c r="BM21" s="745" t="str" cm="1">
        <f t="array" ref="BM21">_xlfn.IFS(OR(AND(TYPOLOGY &lt;&gt; "Bridge", B21="concrete",D21&lt;&gt;"Reinforced - 150mm hollow core slab"),C21="Concrete_EPD",),"Reinforcement",(OR(AND(TYPOLOGY="Bridge",B21="concrete",D21&lt;&gt;"Reinforced - 150mm hollow core slab"),C21="Concrete_EPD",)),"Bridge_Reinforcement",TRUE, "No_Reinforcement")</f>
        <v>No_Reinforcement</v>
      </c>
      <c r="BN21" s="186" t="e">
        <f>_xlfn.XLOOKUP($BL21,'LIFECYCLE MATERIAL DATA'!$A$5:$A$104,'LIFECYCLE MATERIAL DATA'!$D$5:$D$104,)</f>
        <v>#N/A</v>
      </c>
      <c r="BO21" s="186">
        <f>IFERROR(IF(M21&lt;&gt;0,_xlfn.XLOOKUP(M21,'Custom Data'!S16:S45,'Custom Data'!T16:T45,,-1),0),0)</f>
        <v>0</v>
      </c>
      <c r="BP21" s="186">
        <f t="shared" si="10"/>
        <v>0</v>
      </c>
      <c r="BQ21" s="846" t="str">
        <f t="shared" si="11"/>
        <v>ER</v>
      </c>
      <c r="BR21" s="745" t="str">
        <f>IFERROR(_xlfn.XLOOKUP($BL21,'LIFECYCLE MATERIAL DATA'!$A$5:$A$104,'LIFECYCLE MATERIAL DATA'!$I$5:$I$104,,)*($BQ21/1000)+_xlfn.XLOOKUP('Project Info'!$C$15,'LIFECYCLE MATERIAL DATA'!$A$5:$A$104,'LIFECYCLE MATERIAL DATA'!$I$5:$I$104,,)*($BP21/1000),"")</f>
        <v/>
      </c>
      <c r="BS21" s="745" t="str">
        <f>IFERROR(_xlfn.XLOOKUP($BL21,'LIFECYCLE MATERIAL DATA'!$A$5:$A$104, 'LIFECYCLE MATERIAL DATA'!$J$5:$J$104,,)*($BQ21/1000)+_xlfn.XLOOKUP('Project Info'!$C$15,'LIFECYCLE MATERIAL DATA'!$A$5:$A$104,'LIFECYCLE MATERIAL DATA'!$J$5:$J$104,,)*($BP21/1000),"")</f>
        <v/>
      </c>
      <c r="BT21" s="745" t="str">
        <f>IFERROR(_xlfn.XLOOKUP($BL21,'LIFECYCLE MATERIAL DATA'!$A$5:$A$104, 'LIFECYCLE MATERIAL DATA'!$K$5:$K$104,,)*($BQ21/1000),"")</f>
        <v/>
      </c>
      <c r="BU21" s="185" t="str">
        <f>IFERROR(_xlfn.XLOOKUP($BL21,'LIFECYCLE MATERIAL DATA'!$A$5:$A$104,'LIFECYCLE MATERIAL DATA'!$L$5:$L$104,,)*($BQ21/1000)+_xlfn.XLOOKUP('Project Info'!$C$15,'LIFECYCLE MATERIAL DATA'!$A$5:$A$104,'LIFECYCLE MATERIAL DATA'!$L$5:$L$104,,)*($BP21/1000),"")</f>
        <v/>
      </c>
      <c r="BV21" s="745" t="str">
        <f t="shared" si="25"/>
        <v/>
      </c>
      <c r="BW21" s="745" t="str">
        <f>IF($K21='MATERIAL DATA'!$O$5,$L21, IF($K21='MATERIAL DATA'!$O$6,$L21/(1000*'Scheme 6'!$BN21),""))</f>
        <v/>
      </c>
      <c r="BX21" s="745" t="str">
        <f>IFERROR(((_xlfn.XLOOKUP($BL21,'LIFECYCLE MATERIAL DATA'!$A$5:$A$104,'LIFECYCLE MATERIAL DATA'!$F$5:$F$104,,))*$BQ21/1000+_xlfn.XLOOKUP('Project Info'!$C$15,'LIFECYCLE MATERIAL DATA'!$A$5:$A$104,'LIFECYCLE MATERIAL DATA'!$F$5:$F$104,,)*$BP21/1000),"")</f>
        <v/>
      </c>
      <c r="BY21" s="771" t="str">
        <f>IFERROR((_xlfn.XLOOKUP($BL21,'LIFECYCLE MATERIAL DATA'!$A$5:$A$104,'LIFECYCLE MATERIAL DATA'!$G$5:$G$104,,)*$BQ21/1000++_xlfn.XLOOKUP('Project Info'!$C$15,'LIFECYCLE MATERIAL DATA'!$A$5:$A$104,'LIFECYCLE MATERIAL DATA'!$G$5:$G$104,,)*$BP21/1000),"")</f>
        <v/>
      </c>
      <c r="BZ21" s="745" t="str">
        <f>IFERROR(_xlfn.XLOOKUP('Scheme 6'!$BL21,'LIFECYCLE MATERIAL DATA'!$A$5:$A$104,'LIFECYCLE MATERIAL DATA'!$H$5:$H$104,,)*SUM($BX21+$BY21+$CB21+$CC21), "")</f>
        <v/>
      </c>
      <c r="CA21" s="185"/>
      <c r="CB21" s="743" t="str">
        <f>IFERROR((_xlfn.XLOOKUP($BL21,'LIFECYCLE MATERIAL DATA'!$A$5:$A$104, 'LIFECYCLE MATERIAL DATA'!$M$5:$M$104)*$BQ21/1000++_xlfn.XLOOKUP('Project Info'!$C$15,'LIFECYCLE MATERIAL DATA'!$A$5:$A$104,'LIFECYCLE MATERIAL DATA'!$M$5:$M$104)*$BP21/1000),"")</f>
        <v/>
      </c>
      <c r="CC21" s="745">
        <f>IFERROR(IF(OR($B21="Timber",$C21="Timber_EPD", $C21="Bamboo"),_xlfn.XLOOKUP($BL21,'LIFECYCLE MATERIAL DATA Master'!$A$5:$A$104,'LIFECYCLE MATERIAL DATA Master'!$E$5:$E$104,,)*$BQ21,0),"")/1000</f>
        <v>0</v>
      </c>
      <c r="CD21" s="185" t="str">
        <f>IFERROR((_xlfn.XLOOKUP($BL21,'LIFECYCLE MATERIAL DATA'!$A$5:$A$104,'LIFECYCLE MATERIAL DATA'!$N$5:$N$104,,)*$BQ21/1000++_xlfn.XLOOKUP('Project Info'!$C$15,'LIFECYCLE MATERIAL DATA'!$A$5:$A$104,'LIFECYCLE MATERIAL DATA'!$N$5:$N$104,,)*$BP21/1000),"")</f>
        <v/>
      </c>
      <c r="CE21" s="209"/>
      <c r="CF21" s="209"/>
      <c r="CG21" s="209"/>
      <c r="CH21" s="772">
        <f>IFERROR(1+_xlfn.XLOOKUP($BL21,'LIFECYCLE MATERIAL DATA'!$A$5:$A$104,'LIFECYCLE MATERIAL DATA'!$H$5:$H$104,,),0)</f>
        <v>0</v>
      </c>
      <c r="CI21" s="765">
        <f t="shared" si="12"/>
        <v>0</v>
      </c>
      <c r="CJ21" s="773">
        <f t="shared" si="13"/>
        <v>0</v>
      </c>
      <c r="CK21" s="774">
        <f t="shared" si="14"/>
        <v>0</v>
      </c>
      <c r="CL21" s="767">
        <f t="shared" si="26"/>
        <v>0</v>
      </c>
      <c r="CM21" s="775">
        <f t="shared" si="27"/>
        <v>0</v>
      </c>
      <c r="CN21" s="769">
        <v>0</v>
      </c>
      <c r="CO21" s="745">
        <f t="shared" si="15"/>
        <v>0</v>
      </c>
      <c r="CP21" s="745">
        <f t="shared" si="15"/>
        <v>0</v>
      </c>
      <c r="CQ21" s="745">
        <f t="shared" ref="CQ21:DV21" si="67">IF(CQ$11&gt;=DESIGN_LIFE,CP21,IF(AND(CQ$11&gt;0,$CK21&lt;&gt;0),IF(INT((CQ$11)/(DESIGN_LIFE/$CK21))=((CQ$11)/(DESIGN_LIFE/$CK21)),$CM21+CP21,CP21),CP21))</f>
        <v>0</v>
      </c>
      <c r="CR21" s="745">
        <f t="shared" si="67"/>
        <v>0</v>
      </c>
      <c r="CS21" s="745">
        <f t="shared" si="67"/>
        <v>0</v>
      </c>
      <c r="CT21" s="745">
        <f t="shared" si="67"/>
        <v>0</v>
      </c>
      <c r="CU21" s="745">
        <f t="shared" si="67"/>
        <v>0</v>
      </c>
      <c r="CV21" s="745">
        <f t="shared" si="67"/>
        <v>0</v>
      </c>
      <c r="CW21" s="745">
        <f t="shared" si="67"/>
        <v>0</v>
      </c>
      <c r="CX21" s="745">
        <f t="shared" si="67"/>
        <v>0</v>
      </c>
      <c r="CY21" s="745">
        <f t="shared" si="67"/>
        <v>0</v>
      </c>
      <c r="CZ21" s="745">
        <f t="shared" si="67"/>
        <v>0</v>
      </c>
      <c r="DA21" s="745">
        <f t="shared" si="67"/>
        <v>0</v>
      </c>
      <c r="DB21" s="745">
        <f t="shared" si="67"/>
        <v>0</v>
      </c>
      <c r="DC21" s="745">
        <f t="shared" si="67"/>
        <v>0</v>
      </c>
      <c r="DD21" s="745">
        <f t="shared" si="67"/>
        <v>0</v>
      </c>
      <c r="DE21" s="745">
        <f t="shared" si="67"/>
        <v>0</v>
      </c>
      <c r="DF21" s="745">
        <f t="shared" si="67"/>
        <v>0</v>
      </c>
      <c r="DG21" s="745">
        <f t="shared" si="67"/>
        <v>0</v>
      </c>
      <c r="DH21" s="745">
        <f t="shared" si="67"/>
        <v>0</v>
      </c>
      <c r="DI21" s="745">
        <f t="shared" si="67"/>
        <v>0</v>
      </c>
      <c r="DJ21" s="745">
        <f t="shared" si="67"/>
        <v>0</v>
      </c>
      <c r="DK21" s="745">
        <f t="shared" si="67"/>
        <v>0</v>
      </c>
      <c r="DL21" s="745">
        <f t="shared" si="67"/>
        <v>0</v>
      </c>
      <c r="DM21" s="745">
        <f t="shared" si="67"/>
        <v>0</v>
      </c>
      <c r="DN21" s="745">
        <f t="shared" si="67"/>
        <v>0</v>
      </c>
      <c r="DO21" s="745">
        <f t="shared" si="67"/>
        <v>0</v>
      </c>
      <c r="DP21" s="745">
        <f t="shared" si="67"/>
        <v>0</v>
      </c>
      <c r="DQ21" s="745">
        <f t="shared" si="67"/>
        <v>0</v>
      </c>
      <c r="DR21" s="745">
        <f t="shared" si="67"/>
        <v>0</v>
      </c>
      <c r="DS21" s="745">
        <f t="shared" si="67"/>
        <v>0</v>
      </c>
      <c r="DT21" s="745">
        <f t="shared" si="67"/>
        <v>0</v>
      </c>
      <c r="DU21" s="745">
        <f t="shared" si="67"/>
        <v>0</v>
      </c>
      <c r="DV21" s="745">
        <f t="shared" si="67"/>
        <v>0</v>
      </c>
      <c r="DW21" s="745">
        <f t="shared" ref="DW21:FB21" si="68">IF(DW$11&gt;=DESIGN_LIFE,DV21,IF(AND(DW$11&gt;0,$CK21&lt;&gt;0),IF(INT((DW$11)/(DESIGN_LIFE/$CK21))=((DW$11)/(DESIGN_LIFE/$CK21)),$CM21+DV21,DV21),DV21))</f>
        <v>0</v>
      </c>
      <c r="DX21" s="745">
        <f t="shared" si="68"/>
        <v>0</v>
      </c>
      <c r="DY21" s="745">
        <f t="shared" si="68"/>
        <v>0</v>
      </c>
      <c r="DZ21" s="745">
        <f t="shared" si="68"/>
        <v>0</v>
      </c>
      <c r="EA21" s="745">
        <f t="shared" si="68"/>
        <v>0</v>
      </c>
      <c r="EB21" s="745">
        <f t="shared" si="68"/>
        <v>0</v>
      </c>
      <c r="EC21" s="745">
        <f t="shared" si="68"/>
        <v>0</v>
      </c>
      <c r="ED21" s="745">
        <f t="shared" si="68"/>
        <v>0</v>
      </c>
      <c r="EE21" s="745">
        <f t="shared" si="68"/>
        <v>0</v>
      </c>
      <c r="EF21" s="745">
        <f t="shared" si="68"/>
        <v>0</v>
      </c>
      <c r="EG21" s="745">
        <f t="shared" si="68"/>
        <v>0</v>
      </c>
      <c r="EH21" s="745">
        <f t="shared" si="68"/>
        <v>0</v>
      </c>
      <c r="EI21" s="745">
        <f t="shared" si="68"/>
        <v>0</v>
      </c>
      <c r="EJ21" s="745">
        <f t="shared" si="68"/>
        <v>0</v>
      </c>
      <c r="EK21" s="745">
        <f t="shared" si="68"/>
        <v>0</v>
      </c>
      <c r="EL21" s="745">
        <f t="shared" si="68"/>
        <v>0</v>
      </c>
      <c r="EM21" s="745">
        <f t="shared" si="68"/>
        <v>0</v>
      </c>
      <c r="EN21" s="745">
        <f t="shared" si="68"/>
        <v>0</v>
      </c>
      <c r="EO21" s="745">
        <f t="shared" si="68"/>
        <v>0</v>
      </c>
      <c r="EP21" s="745">
        <f t="shared" si="68"/>
        <v>0</v>
      </c>
      <c r="EQ21" s="745">
        <f t="shared" si="68"/>
        <v>0</v>
      </c>
      <c r="ER21" s="745">
        <f t="shared" si="68"/>
        <v>0</v>
      </c>
      <c r="ES21" s="745">
        <f t="shared" si="68"/>
        <v>0</v>
      </c>
      <c r="ET21" s="745">
        <f t="shared" si="68"/>
        <v>0</v>
      </c>
      <c r="EU21" s="745">
        <f t="shared" si="68"/>
        <v>0</v>
      </c>
      <c r="EV21" s="745">
        <f t="shared" si="68"/>
        <v>0</v>
      </c>
      <c r="EW21" s="745">
        <f t="shared" si="68"/>
        <v>0</v>
      </c>
      <c r="EX21" s="745">
        <f t="shared" si="68"/>
        <v>0</v>
      </c>
      <c r="EY21" s="745">
        <f t="shared" si="68"/>
        <v>0</v>
      </c>
      <c r="EZ21" s="745">
        <f t="shared" si="68"/>
        <v>0</v>
      </c>
      <c r="FA21" s="745">
        <f t="shared" si="68"/>
        <v>0</v>
      </c>
      <c r="FB21" s="745">
        <f t="shared" si="68"/>
        <v>0</v>
      </c>
      <c r="FC21" s="745">
        <f t="shared" ref="FC21:GH21" si="69">IF(FC$11&gt;=DESIGN_LIFE,FB21,IF(AND(FC$11&gt;0,$CK21&lt;&gt;0),IF(INT((FC$11)/(DESIGN_LIFE/$CK21))=((FC$11)/(DESIGN_LIFE/$CK21)),$CM21+FB21,FB21),FB21))</f>
        <v>0</v>
      </c>
      <c r="FD21" s="745">
        <f t="shared" si="69"/>
        <v>0</v>
      </c>
      <c r="FE21" s="745">
        <f t="shared" si="69"/>
        <v>0</v>
      </c>
      <c r="FF21" s="745">
        <f t="shared" si="69"/>
        <v>0</v>
      </c>
      <c r="FG21" s="745">
        <f t="shared" si="69"/>
        <v>0</v>
      </c>
      <c r="FH21" s="745">
        <f t="shared" si="69"/>
        <v>0</v>
      </c>
      <c r="FI21" s="745">
        <f t="shared" si="69"/>
        <v>0</v>
      </c>
      <c r="FJ21" s="745">
        <f t="shared" si="69"/>
        <v>0</v>
      </c>
      <c r="FK21" s="745">
        <f t="shared" si="69"/>
        <v>0</v>
      </c>
      <c r="FL21" s="745">
        <f t="shared" si="69"/>
        <v>0</v>
      </c>
      <c r="FM21" s="745">
        <f t="shared" si="69"/>
        <v>0</v>
      </c>
      <c r="FN21" s="745">
        <f t="shared" si="69"/>
        <v>0</v>
      </c>
      <c r="FO21" s="745">
        <f t="shared" si="69"/>
        <v>0</v>
      </c>
      <c r="FP21" s="745">
        <f t="shared" si="69"/>
        <v>0</v>
      </c>
      <c r="FQ21" s="745">
        <f t="shared" si="69"/>
        <v>0</v>
      </c>
      <c r="FR21" s="745">
        <f t="shared" si="69"/>
        <v>0</v>
      </c>
      <c r="FS21" s="745">
        <f t="shared" si="69"/>
        <v>0</v>
      </c>
      <c r="FT21" s="745">
        <f t="shared" si="69"/>
        <v>0</v>
      </c>
      <c r="FU21" s="745">
        <f t="shared" si="69"/>
        <v>0</v>
      </c>
      <c r="FV21" s="745">
        <f t="shared" si="69"/>
        <v>0</v>
      </c>
      <c r="FW21" s="745">
        <f t="shared" si="69"/>
        <v>0</v>
      </c>
      <c r="FX21" s="745">
        <f t="shared" si="69"/>
        <v>0</v>
      </c>
      <c r="FY21" s="745">
        <f t="shared" si="69"/>
        <v>0</v>
      </c>
      <c r="FZ21" s="745">
        <f t="shared" si="69"/>
        <v>0</v>
      </c>
      <c r="GA21" s="745">
        <f t="shared" si="69"/>
        <v>0</v>
      </c>
      <c r="GB21" s="745">
        <f t="shared" si="69"/>
        <v>0</v>
      </c>
      <c r="GC21" s="745">
        <f t="shared" si="69"/>
        <v>0</v>
      </c>
      <c r="GD21" s="745">
        <f t="shared" si="69"/>
        <v>0</v>
      </c>
      <c r="GE21" s="745">
        <f t="shared" si="69"/>
        <v>0</v>
      </c>
      <c r="GF21" s="745">
        <f t="shared" si="69"/>
        <v>0</v>
      </c>
      <c r="GG21" s="745">
        <f t="shared" si="69"/>
        <v>0</v>
      </c>
      <c r="GH21" s="745">
        <f t="shared" si="69"/>
        <v>0</v>
      </c>
      <c r="GI21" s="745">
        <f t="shared" ref="GI21:HG21" si="70">IF(GI$11&gt;=DESIGN_LIFE,GH21,IF(AND(GI$11&gt;0,$CK21&lt;&gt;0),IF(INT((GI$11)/(DESIGN_LIFE/$CK21))=((GI$11)/(DESIGN_LIFE/$CK21)),$CM21+GH21,GH21),GH21))</f>
        <v>0</v>
      </c>
      <c r="GJ21" s="745">
        <f t="shared" si="70"/>
        <v>0</v>
      </c>
      <c r="GK21" s="745">
        <f t="shared" si="70"/>
        <v>0</v>
      </c>
      <c r="GL21" s="745">
        <f t="shared" si="70"/>
        <v>0</v>
      </c>
      <c r="GM21" s="745">
        <f t="shared" si="70"/>
        <v>0</v>
      </c>
      <c r="GN21" s="745">
        <f t="shared" si="70"/>
        <v>0</v>
      </c>
      <c r="GO21" s="745">
        <f t="shared" si="70"/>
        <v>0</v>
      </c>
      <c r="GP21" s="745">
        <f t="shared" si="70"/>
        <v>0</v>
      </c>
      <c r="GQ21" s="745">
        <f t="shared" si="70"/>
        <v>0</v>
      </c>
      <c r="GR21" s="745">
        <f t="shared" si="70"/>
        <v>0</v>
      </c>
      <c r="GS21" s="745">
        <f t="shared" si="70"/>
        <v>0</v>
      </c>
      <c r="GT21" s="745">
        <f t="shared" si="70"/>
        <v>0</v>
      </c>
      <c r="GU21" s="745">
        <f t="shared" si="70"/>
        <v>0</v>
      </c>
      <c r="GV21" s="745">
        <f t="shared" si="70"/>
        <v>0</v>
      </c>
      <c r="GW21" s="745">
        <f t="shared" si="70"/>
        <v>0</v>
      </c>
      <c r="GX21" s="745">
        <f t="shared" si="70"/>
        <v>0</v>
      </c>
      <c r="GY21" s="745">
        <f t="shared" si="70"/>
        <v>0</v>
      </c>
      <c r="GZ21" s="745">
        <f t="shared" si="70"/>
        <v>0</v>
      </c>
      <c r="HA21" s="745">
        <f t="shared" si="70"/>
        <v>0</v>
      </c>
      <c r="HB21" s="745">
        <f t="shared" si="70"/>
        <v>0</v>
      </c>
      <c r="HC21" s="745">
        <f t="shared" si="70"/>
        <v>0</v>
      </c>
      <c r="HD21" s="745">
        <f t="shared" si="70"/>
        <v>0</v>
      </c>
      <c r="HE21" s="745">
        <f t="shared" si="70"/>
        <v>0</v>
      </c>
      <c r="HF21" s="745">
        <f t="shared" si="70"/>
        <v>0</v>
      </c>
      <c r="HG21" s="745">
        <f t="shared" si="70"/>
        <v>0</v>
      </c>
      <c r="HH21" s="185"/>
      <c r="HI21" s="745"/>
    </row>
    <row r="22" spans="1:217" ht="20.100000000000001" customHeight="1">
      <c r="A22" s="520" t="str">
        <f t="shared" si="4"/>
        <v>LST_STR_ELEMENT</v>
      </c>
      <c r="B22" s="357"/>
      <c r="C22" s="115"/>
      <c r="D22" s="116"/>
      <c r="E22" s="117"/>
      <c r="F22" s="116"/>
      <c r="G22" s="350" t="e">
        <f>IF(TYPOLOGY = "Bridge", _xlfn.XLOOKUP($E22, BRIDGE_STR_ELEMENT, 'MATERIAL DATA'!$R$36:$R$74,,), _xlfn.XLOOKUP($BL22, 'LIFECYCLE MATERIAL DATA'!$A$5:$A$104, 'LIFECYCLE MATERIAL DATA'!$Q$5:$Q$104,,))</f>
        <v>#N/A</v>
      </c>
      <c r="H22" s="630"/>
      <c r="I22" s="631"/>
      <c r="J22" s="736"/>
      <c r="K22" s="116"/>
      <c r="L22" s="95"/>
      <c r="M22" s="358"/>
      <c r="N22" s="156">
        <f t="shared" si="32"/>
        <v>0</v>
      </c>
      <c r="O22" s="157" t="str">
        <f t="shared" si="20"/>
        <v/>
      </c>
      <c r="P22" s="158" t="str">
        <f t="shared" si="21"/>
        <v/>
      </c>
      <c r="Q22" s="158" t="str" cm="1">
        <f t="array" ref="Q22">IFERROR(_xlfn.IFS(AND($I22 = "Yes", $J22 =1),(($BX22+$BU22)/($J22) + ($BY22+$BR22 +$BZ22)),AND($I22 = "Yes", $J22 &gt;1), (($BX22+$BU22)/($J22) + ($BY22*2 +$BZ22)) ), "")</f>
        <v/>
      </c>
      <c r="R22" s="158" t="str">
        <f t="shared" si="5"/>
        <v/>
      </c>
      <c r="S22" s="159">
        <f t="shared" si="22"/>
        <v>0</v>
      </c>
      <c r="T22" s="159" t="str">
        <f t="shared" si="45"/>
        <v/>
      </c>
      <c r="U22" s="158" t="str">
        <f t="shared" si="33"/>
        <v/>
      </c>
      <c r="V22" s="396" t="str">
        <f t="shared" si="23"/>
        <v/>
      </c>
      <c r="W22" s="156" t="str">
        <f t="shared" si="7"/>
        <v/>
      </c>
      <c r="X22" s="160">
        <f t="shared" si="8"/>
        <v>0</v>
      </c>
      <c r="Y22" s="274" t="s">
        <v>415</v>
      </c>
      <c r="Z22" s="745" t="str">
        <f>'MATERIAL DATA'!$Q46</f>
        <v>2.2.3 Beams</v>
      </c>
      <c r="AA22" s="768">
        <f t="shared" si="62"/>
        <v>0</v>
      </c>
      <c r="AB22" s="745"/>
      <c r="AC22" s="199" t="str">
        <f>'MATERIAL DATA'!Q20</f>
        <v>2.4.2 Ramps</v>
      </c>
      <c r="AD22" s="754">
        <f ca="1">SUMIF($E$12:$E$45,AC22,$O$12:$O$45)+SUMIF($E$12:$E$45,AC22,$P$12:$P$45)+SUMIF($E$12:$E$45,AC22,R$12:$R$45) +SUMIF($E$12:$E$45, AC22, $Q$12:$Q$43)</f>
        <v>0</v>
      </c>
      <c r="AE22" s="745"/>
      <c r="AF22" s="185"/>
      <c r="AG22" s="745"/>
      <c r="AH22" s="745"/>
      <c r="AI22" s="745"/>
      <c r="AJ22" s="745"/>
      <c r="AK22" s="745"/>
      <c r="AL22" s="745"/>
      <c r="AM22" s="745"/>
      <c r="AN22" s="745" t="s">
        <v>313</v>
      </c>
      <c r="AO22" s="745">
        <f t="shared" si="39"/>
        <v>0</v>
      </c>
      <c r="AP22" s="745"/>
      <c r="AQ22" s="745"/>
      <c r="AR22" s="749"/>
      <c r="AS22" s="782"/>
      <c r="AT22" s="185"/>
      <c r="AU22" s="185"/>
      <c r="AV22" s="185"/>
      <c r="AW22" s="185"/>
      <c r="AX22" s="790"/>
      <c r="AY22" s="790"/>
      <c r="AZ22" s="790"/>
      <c r="BA22" s="790"/>
      <c r="BB22" s="756"/>
      <c r="BC22" s="756"/>
      <c r="BD22" s="756"/>
      <c r="BE22" s="756"/>
      <c r="BF22" s="756"/>
      <c r="BG22" s="756"/>
      <c r="BH22" s="756"/>
      <c r="BI22" s="756"/>
      <c r="BJ22" s="756"/>
      <c r="BK22" s="209" t="str">
        <f t="shared" si="40"/>
        <v>ER</v>
      </c>
      <c r="BL22" s="209" t="str">
        <f t="shared" si="9"/>
        <v xml:space="preserve"> -  - </v>
      </c>
      <c r="BM22" s="745" t="str" cm="1">
        <f t="array" ref="BM22">_xlfn.IFS(OR(AND(TYPOLOGY &lt;&gt; "Bridge", B22="concrete",D22&lt;&gt;"Reinforced - 150mm hollow core slab"),C22="Concrete_EPD",),"Reinforcement",(OR(AND(TYPOLOGY="Bridge",B22="concrete",D22&lt;&gt;"Reinforced - 150mm hollow core slab"),C22="Concrete_EPD",)),"Bridge_Reinforcement",TRUE, "No_Reinforcement")</f>
        <v>No_Reinforcement</v>
      </c>
      <c r="BN22" s="186" t="e">
        <f>_xlfn.XLOOKUP($BL22,'LIFECYCLE MATERIAL DATA'!$A$5:$A$104,'LIFECYCLE MATERIAL DATA'!$D$5:$D$104,)</f>
        <v>#N/A</v>
      </c>
      <c r="BO22" s="186">
        <f>IFERROR(IF(M22&lt;&gt;0,_xlfn.XLOOKUP(M22,'Custom Data'!S16:S45,'Custom Data'!T16:T45,,-1),0),0)</f>
        <v>0</v>
      </c>
      <c r="BP22" s="186">
        <f t="shared" si="10"/>
        <v>0</v>
      </c>
      <c r="BQ22" s="846" t="str">
        <f t="shared" si="11"/>
        <v>ER</v>
      </c>
      <c r="BR22" s="745" t="str">
        <f>IFERROR(_xlfn.XLOOKUP($BL22,'LIFECYCLE MATERIAL DATA'!$A$5:$A$104,'LIFECYCLE MATERIAL DATA'!$I$5:$I$104,,)*($BQ22/1000)+_xlfn.XLOOKUP('Project Info'!$C$15,'LIFECYCLE MATERIAL DATA'!$A$5:$A$104,'LIFECYCLE MATERIAL DATA'!$I$5:$I$104,,)*($BP22/1000),"")</f>
        <v/>
      </c>
      <c r="BS22" s="745" t="str">
        <f>IFERROR(_xlfn.XLOOKUP($BL22,'LIFECYCLE MATERIAL DATA'!$A$5:$A$104, 'LIFECYCLE MATERIAL DATA'!$J$5:$J$104,,)*($BQ22/1000)+_xlfn.XLOOKUP('Project Info'!$C$15,'LIFECYCLE MATERIAL DATA'!$A$5:$A$104,'LIFECYCLE MATERIAL DATA'!$J$5:$J$104,,)*($BP22/1000),"")</f>
        <v/>
      </c>
      <c r="BT22" s="745" t="str">
        <f>IFERROR(_xlfn.XLOOKUP($BL22,'LIFECYCLE MATERIAL DATA'!$A$5:$A$104, 'LIFECYCLE MATERIAL DATA'!$K$5:$K$104,,)*($BQ22/1000),"")</f>
        <v/>
      </c>
      <c r="BU22" s="185" t="str">
        <f>IFERROR(_xlfn.XLOOKUP($BL22,'LIFECYCLE MATERIAL DATA'!$A$5:$A$104,'LIFECYCLE MATERIAL DATA'!$L$5:$L$104,,)*($BQ22/1000)+_xlfn.XLOOKUP('Project Info'!$C$15,'LIFECYCLE MATERIAL DATA'!$A$5:$A$104,'LIFECYCLE MATERIAL DATA'!$L$5:$L$104,,)*($BP22/1000),"")</f>
        <v/>
      </c>
      <c r="BV22" s="745" t="str">
        <f t="shared" si="25"/>
        <v/>
      </c>
      <c r="BW22" s="745" t="str">
        <f>IF($K22='MATERIAL DATA'!$O$5,$L22, IF($K22='MATERIAL DATA'!$O$6,$L22/(1000*'Scheme 6'!$BN22),""))</f>
        <v/>
      </c>
      <c r="BX22" s="745" t="str">
        <f>IFERROR(((_xlfn.XLOOKUP($BL22,'LIFECYCLE MATERIAL DATA'!$A$5:$A$104,'LIFECYCLE MATERIAL DATA'!$F$5:$F$104,,))*$BQ22/1000+_xlfn.XLOOKUP('Project Info'!$C$15,'LIFECYCLE MATERIAL DATA'!$A$5:$A$104,'LIFECYCLE MATERIAL DATA'!$F$5:$F$104,,)*$BP22/1000),"")</f>
        <v/>
      </c>
      <c r="BY22" s="771" t="str">
        <f>IFERROR((_xlfn.XLOOKUP($BL22,'LIFECYCLE MATERIAL DATA'!$A$5:$A$104,'LIFECYCLE MATERIAL DATA'!$G$5:$G$104,,)*$BQ22/1000++_xlfn.XLOOKUP('Project Info'!$C$15,'LIFECYCLE MATERIAL DATA'!$A$5:$A$104,'LIFECYCLE MATERIAL DATA'!$G$5:$G$104,,)*$BP22/1000),"")</f>
        <v/>
      </c>
      <c r="BZ22" s="745" t="str">
        <f>IFERROR(_xlfn.XLOOKUP('Scheme 6'!$BL22,'LIFECYCLE MATERIAL DATA'!$A$5:$A$104,'LIFECYCLE MATERIAL DATA'!$H$5:$H$104,,)*SUM($BX22+$BY22+$CB22+$CC22), "")</f>
        <v/>
      </c>
      <c r="CA22" s="185"/>
      <c r="CB22" s="743" t="str">
        <f>IFERROR((_xlfn.XLOOKUP($BL22,'LIFECYCLE MATERIAL DATA'!$A$5:$A$104, 'LIFECYCLE MATERIAL DATA'!$M$5:$M$104)*$BQ22/1000++_xlfn.XLOOKUP('Project Info'!$C$15,'LIFECYCLE MATERIAL DATA'!$A$5:$A$104,'LIFECYCLE MATERIAL DATA'!$M$5:$M$104)*$BP22/1000),"")</f>
        <v/>
      </c>
      <c r="CC22" s="745">
        <f>IFERROR(IF(OR($B22="Timber",$C22="Timber_EPD", $C22="Bamboo"),_xlfn.XLOOKUP($BL22,'LIFECYCLE MATERIAL DATA Master'!$A$5:$A$104,'LIFECYCLE MATERIAL DATA Master'!$E$5:$E$104,,)*$BQ22,0),"")/1000</f>
        <v>0</v>
      </c>
      <c r="CD22" s="185" t="str">
        <f>IFERROR((_xlfn.XLOOKUP($BL22,'LIFECYCLE MATERIAL DATA'!$A$5:$A$104,'LIFECYCLE MATERIAL DATA'!$N$5:$N$104,,)*$BQ22/1000++_xlfn.XLOOKUP('Project Info'!$C$15,'LIFECYCLE MATERIAL DATA'!$A$5:$A$104,'LIFECYCLE MATERIAL DATA'!$N$5:$N$104,,)*$BP22/1000),"")</f>
        <v/>
      </c>
      <c r="CE22" s="209"/>
      <c r="CF22" s="209"/>
      <c r="CG22" s="209"/>
      <c r="CH22" s="772">
        <f>IFERROR(1+_xlfn.XLOOKUP($BL22,'LIFECYCLE MATERIAL DATA'!$A$5:$A$104,'LIFECYCLE MATERIAL DATA'!$H$5:$H$104,,),0)</f>
        <v>0</v>
      </c>
      <c r="CI22" s="765">
        <f t="shared" si="12"/>
        <v>0</v>
      </c>
      <c r="CJ22" s="773">
        <f t="shared" si="13"/>
        <v>0</v>
      </c>
      <c r="CK22" s="774">
        <f t="shared" si="14"/>
        <v>0</v>
      </c>
      <c r="CL22" s="767">
        <f t="shared" si="26"/>
        <v>0</v>
      </c>
      <c r="CM22" s="775">
        <f t="shared" si="27"/>
        <v>0</v>
      </c>
      <c r="CN22" s="769">
        <v>0</v>
      </c>
      <c r="CO22" s="745">
        <f t="shared" si="15"/>
        <v>0</v>
      </c>
      <c r="CP22" s="745">
        <f t="shared" si="15"/>
        <v>0</v>
      </c>
      <c r="CQ22" s="745">
        <f t="shared" ref="CQ22:DV22" si="71">IF(CQ$11&gt;=DESIGN_LIFE,CP22,IF(AND(CQ$11&gt;0,$CK22&lt;&gt;0),IF(INT((CQ$11)/(DESIGN_LIFE/$CK22))=((CQ$11)/(DESIGN_LIFE/$CK22)),$CM22+CP22,CP22),CP22))</f>
        <v>0</v>
      </c>
      <c r="CR22" s="745">
        <f t="shared" si="71"/>
        <v>0</v>
      </c>
      <c r="CS22" s="745">
        <f t="shared" si="71"/>
        <v>0</v>
      </c>
      <c r="CT22" s="745">
        <f t="shared" si="71"/>
        <v>0</v>
      </c>
      <c r="CU22" s="745">
        <f t="shared" si="71"/>
        <v>0</v>
      </c>
      <c r="CV22" s="745">
        <f t="shared" si="71"/>
        <v>0</v>
      </c>
      <c r="CW22" s="745">
        <f t="shared" si="71"/>
        <v>0</v>
      </c>
      <c r="CX22" s="745">
        <f t="shared" si="71"/>
        <v>0</v>
      </c>
      <c r="CY22" s="745">
        <f t="shared" si="71"/>
        <v>0</v>
      </c>
      <c r="CZ22" s="745">
        <f t="shared" si="71"/>
        <v>0</v>
      </c>
      <c r="DA22" s="745">
        <f t="shared" si="71"/>
        <v>0</v>
      </c>
      <c r="DB22" s="745">
        <f t="shared" si="71"/>
        <v>0</v>
      </c>
      <c r="DC22" s="745">
        <f t="shared" si="71"/>
        <v>0</v>
      </c>
      <c r="DD22" s="745">
        <f t="shared" si="71"/>
        <v>0</v>
      </c>
      <c r="DE22" s="745">
        <f t="shared" si="71"/>
        <v>0</v>
      </c>
      <c r="DF22" s="745">
        <f t="shared" si="71"/>
        <v>0</v>
      </c>
      <c r="DG22" s="745">
        <f t="shared" si="71"/>
        <v>0</v>
      </c>
      <c r="DH22" s="745">
        <f t="shared" si="71"/>
        <v>0</v>
      </c>
      <c r="DI22" s="745">
        <f t="shared" si="71"/>
        <v>0</v>
      </c>
      <c r="DJ22" s="745">
        <f t="shared" si="71"/>
        <v>0</v>
      </c>
      <c r="DK22" s="745">
        <f t="shared" si="71"/>
        <v>0</v>
      </c>
      <c r="DL22" s="745">
        <f t="shared" si="71"/>
        <v>0</v>
      </c>
      <c r="DM22" s="745">
        <f t="shared" si="71"/>
        <v>0</v>
      </c>
      <c r="DN22" s="745">
        <f t="shared" si="71"/>
        <v>0</v>
      </c>
      <c r="DO22" s="745">
        <f t="shared" si="71"/>
        <v>0</v>
      </c>
      <c r="DP22" s="745">
        <f t="shared" si="71"/>
        <v>0</v>
      </c>
      <c r="DQ22" s="745">
        <f t="shared" si="71"/>
        <v>0</v>
      </c>
      <c r="DR22" s="745">
        <f t="shared" si="71"/>
        <v>0</v>
      </c>
      <c r="DS22" s="745">
        <f t="shared" si="71"/>
        <v>0</v>
      </c>
      <c r="DT22" s="745">
        <f t="shared" si="71"/>
        <v>0</v>
      </c>
      <c r="DU22" s="745">
        <f t="shared" si="71"/>
        <v>0</v>
      </c>
      <c r="DV22" s="745">
        <f t="shared" si="71"/>
        <v>0</v>
      </c>
      <c r="DW22" s="745">
        <f t="shared" ref="DW22:FB22" si="72">IF(DW$11&gt;=DESIGN_LIFE,DV22,IF(AND(DW$11&gt;0,$CK22&lt;&gt;0),IF(INT((DW$11)/(DESIGN_LIFE/$CK22))=((DW$11)/(DESIGN_LIFE/$CK22)),$CM22+DV22,DV22),DV22))</f>
        <v>0</v>
      </c>
      <c r="DX22" s="745">
        <f t="shared" si="72"/>
        <v>0</v>
      </c>
      <c r="DY22" s="745">
        <f t="shared" si="72"/>
        <v>0</v>
      </c>
      <c r="DZ22" s="745">
        <f t="shared" si="72"/>
        <v>0</v>
      </c>
      <c r="EA22" s="745">
        <f t="shared" si="72"/>
        <v>0</v>
      </c>
      <c r="EB22" s="745">
        <f t="shared" si="72"/>
        <v>0</v>
      </c>
      <c r="EC22" s="745">
        <f t="shared" si="72"/>
        <v>0</v>
      </c>
      <c r="ED22" s="745">
        <f t="shared" si="72"/>
        <v>0</v>
      </c>
      <c r="EE22" s="745">
        <f t="shared" si="72"/>
        <v>0</v>
      </c>
      <c r="EF22" s="745">
        <f t="shared" si="72"/>
        <v>0</v>
      </c>
      <c r="EG22" s="745">
        <f t="shared" si="72"/>
        <v>0</v>
      </c>
      <c r="EH22" s="745">
        <f t="shared" si="72"/>
        <v>0</v>
      </c>
      <c r="EI22" s="745">
        <f t="shared" si="72"/>
        <v>0</v>
      </c>
      <c r="EJ22" s="745">
        <f t="shared" si="72"/>
        <v>0</v>
      </c>
      <c r="EK22" s="745">
        <f t="shared" si="72"/>
        <v>0</v>
      </c>
      <c r="EL22" s="745">
        <f t="shared" si="72"/>
        <v>0</v>
      </c>
      <c r="EM22" s="745">
        <f t="shared" si="72"/>
        <v>0</v>
      </c>
      <c r="EN22" s="745">
        <f t="shared" si="72"/>
        <v>0</v>
      </c>
      <c r="EO22" s="745">
        <f t="shared" si="72"/>
        <v>0</v>
      </c>
      <c r="EP22" s="745">
        <f t="shared" si="72"/>
        <v>0</v>
      </c>
      <c r="EQ22" s="745">
        <f t="shared" si="72"/>
        <v>0</v>
      </c>
      <c r="ER22" s="745">
        <f t="shared" si="72"/>
        <v>0</v>
      </c>
      <c r="ES22" s="745">
        <f t="shared" si="72"/>
        <v>0</v>
      </c>
      <c r="ET22" s="745">
        <f t="shared" si="72"/>
        <v>0</v>
      </c>
      <c r="EU22" s="745">
        <f t="shared" si="72"/>
        <v>0</v>
      </c>
      <c r="EV22" s="745">
        <f t="shared" si="72"/>
        <v>0</v>
      </c>
      <c r="EW22" s="745">
        <f t="shared" si="72"/>
        <v>0</v>
      </c>
      <c r="EX22" s="745">
        <f t="shared" si="72"/>
        <v>0</v>
      </c>
      <c r="EY22" s="745">
        <f t="shared" si="72"/>
        <v>0</v>
      </c>
      <c r="EZ22" s="745">
        <f t="shared" si="72"/>
        <v>0</v>
      </c>
      <c r="FA22" s="745">
        <f t="shared" si="72"/>
        <v>0</v>
      </c>
      <c r="FB22" s="745">
        <f t="shared" si="72"/>
        <v>0</v>
      </c>
      <c r="FC22" s="745">
        <f t="shared" ref="FC22:GH22" si="73">IF(FC$11&gt;=DESIGN_LIFE,FB22,IF(AND(FC$11&gt;0,$CK22&lt;&gt;0),IF(INT((FC$11)/(DESIGN_LIFE/$CK22))=((FC$11)/(DESIGN_LIFE/$CK22)),$CM22+FB22,FB22),FB22))</f>
        <v>0</v>
      </c>
      <c r="FD22" s="745">
        <f t="shared" si="73"/>
        <v>0</v>
      </c>
      <c r="FE22" s="745">
        <f t="shared" si="73"/>
        <v>0</v>
      </c>
      <c r="FF22" s="745">
        <f t="shared" si="73"/>
        <v>0</v>
      </c>
      <c r="FG22" s="745">
        <f t="shared" si="73"/>
        <v>0</v>
      </c>
      <c r="FH22" s="745">
        <f t="shared" si="73"/>
        <v>0</v>
      </c>
      <c r="FI22" s="745">
        <f t="shared" si="73"/>
        <v>0</v>
      </c>
      <c r="FJ22" s="745">
        <f t="shared" si="73"/>
        <v>0</v>
      </c>
      <c r="FK22" s="745">
        <f t="shared" si="73"/>
        <v>0</v>
      </c>
      <c r="FL22" s="745">
        <f t="shared" si="73"/>
        <v>0</v>
      </c>
      <c r="FM22" s="745">
        <f t="shared" si="73"/>
        <v>0</v>
      </c>
      <c r="FN22" s="745">
        <f t="shared" si="73"/>
        <v>0</v>
      </c>
      <c r="FO22" s="745">
        <f t="shared" si="73"/>
        <v>0</v>
      </c>
      <c r="FP22" s="745">
        <f t="shared" si="73"/>
        <v>0</v>
      </c>
      <c r="FQ22" s="745">
        <f t="shared" si="73"/>
        <v>0</v>
      </c>
      <c r="FR22" s="745">
        <f t="shared" si="73"/>
        <v>0</v>
      </c>
      <c r="FS22" s="745">
        <f t="shared" si="73"/>
        <v>0</v>
      </c>
      <c r="FT22" s="745">
        <f t="shared" si="73"/>
        <v>0</v>
      </c>
      <c r="FU22" s="745">
        <f t="shared" si="73"/>
        <v>0</v>
      </c>
      <c r="FV22" s="745">
        <f t="shared" si="73"/>
        <v>0</v>
      </c>
      <c r="FW22" s="745">
        <f t="shared" si="73"/>
        <v>0</v>
      </c>
      <c r="FX22" s="745">
        <f t="shared" si="73"/>
        <v>0</v>
      </c>
      <c r="FY22" s="745">
        <f t="shared" si="73"/>
        <v>0</v>
      </c>
      <c r="FZ22" s="745">
        <f t="shared" si="73"/>
        <v>0</v>
      </c>
      <c r="GA22" s="745">
        <f t="shared" si="73"/>
        <v>0</v>
      </c>
      <c r="GB22" s="745">
        <f t="shared" si="73"/>
        <v>0</v>
      </c>
      <c r="GC22" s="745">
        <f t="shared" si="73"/>
        <v>0</v>
      </c>
      <c r="GD22" s="745">
        <f t="shared" si="73"/>
        <v>0</v>
      </c>
      <c r="GE22" s="745">
        <f t="shared" si="73"/>
        <v>0</v>
      </c>
      <c r="GF22" s="745">
        <f t="shared" si="73"/>
        <v>0</v>
      </c>
      <c r="GG22" s="745">
        <f t="shared" si="73"/>
        <v>0</v>
      </c>
      <c r="GH22" s="745">
        <f t="shared" si="73"/>
        <v>0</v>
      </c>
      <c r="GI22" s="745">
        <f t="shared" ref="GI22:HG22" si="74">IF(GI$11&gt;=DESIGN_LIFE,GH22,IF(AND(GI$11&gt;0,$CK22&lt;&gt;0),IF(INT((GI$11)/(DESIGN_LIFE/$CK22))=((GI$11)/(DESIGN_LIFE/$CK22)),$CM22+GH22,GH22),GH22))</f>
        <v>0</v>
      </c>
      <c r="GJ22" s="745">
        <f t="shared" si="74"/>
        <v>0</v>
      </c>
      <c r="GK22" s="745">
        <f t="shared" si="74"/>
        <v>0</v>
      </c>
      <c r="GL22" s="745">
        <f t="shared" si="74"/>
        <v>0</v>
      </c>
      <c r="GM22" s="745">
        <f t="shared" si="74"/>
        <v>0</v>
      </c>
      <c r="GN22" s="745">
        <f t="shared" si="74"/>
        <v>0</v>
      </c>
      <c r="GO22" s="745">
        <f t="shared" si="74"/>
        <v>0</v>
      </c>
      <c r="GP22" s="745">
        <f t="shared" si="74"/>
        <v>0</v>
      </c>
      <c r="GQ22" s="745">
        <f t="shared" si="74"/>
        <v>0</v>
      </c>
      <c r="GR22" s="745">
        <f t="shared" si="74"/>
        <v>0</v>
      </c>
      <c r="GS22" s="745">
        <f t="shared" si="74"/>
        <v>0</v>
      </c>
      <c r="GT22" s="745">
        <f t="shared" si="74"/>
        <v>0</v>
      </c>
      <c r="GU22" s="745">
        <f t="shared" si="74"/>
        <v>0</v>
      </c>
      <c r="GV22" s="745">
        <f t="shared" si="74"/>
        <v>0</v>
      </c>
      <c r="GW22" s="745">
        <f t="shared" si="74"/>
        <v>0</v>
      </c>
      <c r="GX22" s="745">
        <f t="shared" si="74"/>
        <v>0</v>
      </c>
      <c r="GY22" s="745">
        <f t="shared" si="74"/>
        <v>0</v>
      </c>
      <c r="GZ22" s="745">
        <f t="shared" si="74"/>
        <v>0</v>
      </c>
      <c r="HA22" s="745">
        <f t="shared" si="74"/>
        <v>0</v>
      </c>
      <c r="HB22" s="745">
        <f t="shared" si="74"/>
        <v>0</v>
      </c>
      <c r="HC22" s="745">
        <f t="shared" si="74"/>
        <v>0</v>
      </c>
      <c r="HD22" s="745">
        <f t="shared" si="74"/>
        <v>0</v>
      </c>
      <c r="HE22" s="745">
        <f t="shared" si="74"/>
        <v>0</v>
      </c>
      <c r="HF22" s="745">
        <f t="shared" si="74"/>
        <v>0</v>
      </c>
      <c r="HG22" s="745">
        <f t="shared" si="74"/>
        <v>0</v>
      </c>
      <c r="HH22" s="185"/>
      <c r="HI22" s="745"/>
    </row>
    <row r="23" spans="1:217" ht="20.100000000000001" customHeight="1">
      <c r="A23" s="520" t="str">
        <f t="shared" si="4"/>
        <v>LST_STR_ELEMENT</v>
      </c>
      <c r="B23" s="357"/>
      <c r="C23" s="115"/>
      <c r="D23" s="116"/>
      <c r="E23" s="117"/>
      <c r="F23" s="116"/>
      <c r="G23" s="350" t="e">
        <f>IF(TYPOLOGY = "Bridge", _xlfn.XLOOKUP($E23, BRIDGE_STR_ELEMENT, 'MATERIAL DATA'!$R$36:$R$74,,), _xlfn.XLOOKUP($BL23, 'LIFECYCLE MATERIAL DATA'!$A$5:$A$104, 'LIFECYCLE MATERIAL DATA'!$Q$5:$Q$104,,))</f>
        <v>#N/A</v>
      </c>
      <c r="H23" s="630"/>
      <c r="I23" s="631"/>
      <c r="J23" s="736"/>
      <c r="K23" s="116"/>
      <c r="L23" s="95"/>
      <c r="M23" s="358"/>
      <c r="N23" s="156">
        <f t="shared" si="32"/>
        <v>0</v>
      </c>
      <c r="O23" s="157" t="str">
        <f t="shared" si="20"/>
        <v/>
      </c>
      <c r="P23" s="158" t="str">
        <f t="shared" si="21"/>
        <v/>
      </c>
      <c r="Q23" s="158" t="str" cm="1">
        <f t="array" ref="Q23">IFERROR(_xlfn.IFS(AND($I23 = "Yes", $J23 =1),(($BX23+$BU23)/($J23) + ($BY23+$BR23 +$BZ23)),AND($I23 = "Yes", $J23 &gt;1), (($BX23+$BU23)/($J23) + ($BY23*2 +$BZ23)) ), "")</f>
        <v/>
      </c>
      <c r="R23" s="158" t="str">
        <f t="shared" si="5"/>
        <v/>
      </c>
      <c r="S23" s="159">
        <f t="shared" si="22"/>
        <v>0</v>
      </c>
      <c r="T23" s="159" t="str">
        <f t="shared" si="45"/>
        <v/>
      </c>
      <c r="U23" s="158" t="str">
        <f t="shared" si="33"/>
        <v/>
      </c>
      <c r="V23" s="396" t="str">
        <f t="shared" si="23"/>
        <v/>
      </c>
      <c r="W23" s="156" t="str">
        <f t="shared" si="7"/>
        <v/>
      </c>
      <c r="X23" s="160">
        <f t="shared" si="8"/>
        <v>0</v>
      </c>
      <c r="Y23" s="274" t="s">
        <v>415</v>
      </c>
      <c r="Z23" s="745" t="str">
        <f>'MATERIAL DATA'!$Q47</f>
        <v>2.3.1 Arch</v>
      </c>
      <c r="AA23" s="768">
        <f t="shared" si="62"/>
        <v>0</v>
      </c>
      <c r="AB23" s="745"/>
      <c r="AC23" s="199" t="str">
        <f>'MATERIAL DATA'!Q21</f>
        <v>2.4.3. Safety and access ladders, chutes, slides and guarding</v>
      </c>
      <c r="AD23" s="754">
        <f ca="1">SUMIF($E$12:$E$45,AC23,$O$12:$O$45)+SUMIF($E$12:$E$45,AC23,$P$12:$P$45)+SUMIF($E$12:$E$45,AC23,R$12:$R$45) +SUMIF($E$12:$E$45, AC23, $Q$12:$Q$43)</f>
        <v>0</v>
      </c>
      <c r="AE23" s="745"/>
      <c r="AF23" s="185"/>
      <c r="AG23" s="745"/>
      <c r="AH23" s="745"/>
      <c r="AI23" s="745"/>
      <c r="AJ23" s="745"/>
      <c r="AK23" s="745"/>
      <c r="AL23" s="745"/>
      <c r="AM23" s="745"/>
      <c r="AN23" s="745" t="s">
        <v>314</v>
      </c>
      <c r="AO23" s="745" t="e">
        <f t="shared" si="39"/>
        <v>#VALUE!</v>
      </c>
      <c r="AP23" s="745"/>
      <c r="AQ23" s="745"/>
      <c r="AR23" s="745"/>
      <c r="AS23" s="770"/>
      <c r="AT23" s="770"/>
      <c r="AU23" s="777" t="s">
        <v>718</v>
      </c>
      <c r="AV23" s="185"/>
      <c r="AW23" s="770"/>
      <c r="AX23" s="770"/>
      <c r="AY23" s="784" t="s">
        <v>720</v>
      </c>
      <c r="AZ23" s="756"/>
      <c r="BA23" s="770"/>
      <c r="BB23" s="770"/>
      <c r="BC23" s="777" t="s">
        <v>737</v>
      </c>
      <c r="BD23" s="770"/>
      <c r="BE23" s="770"/>
      <c r="BF23" s="770"/>
      <c r="BG23" s="770"/>
      <c r="BH23" s="770"/>
      <c r="BI23" s="770"/>
      <c r="BJ23" s="770"/>
      <c r="BK23" s="209" t="str">
        <f t="shared" si="40"/>
        <v>ER</v>
      </c>
      <c r="BL23" s="209" t="str">
        <f t="shared" si="9"/>
        <v xml:space="preserve"> -  - </v>
      </c>
      <c r="BM23" s="745" t="str" cm="1">
        <f t="array" ref="BM23">_xlfn.IFS(OR(AND(TYPOLOGY &lt;&gt; "Bridge", B23="concrete",D23&lt;&gt;"Reinforced - 150mm hollow core slab"),C23="Concrete_EPD",),"Reinforcement",(OR(AND(TYPOLOGY="Bridge",B23="concrete",D23&lt;&gt;"Reinforced - 150mm hollow core slab"),C23="Concrete_EPD",)),"Bridge_Reinforcement",TRUE, "No_Reinforcement")</f>
        <v>No_Reinforcement</v>
      </c>
      <c r="BN23" s="186" t="e">
        <f>_xlfn.XLOOKUP($BL23,'LIFECYCLE MATERIAL DATA'!$A$5:$A$104,'LIFECYCLE MATERIAL DATA'!$D$5:$D$104,)</f>
        <v>#N/A</v>
      </c>
      <c r="BO23" s="186">
        <f>IFERROR(IF(M23&lt;&gt;0,_xlfn.XLOOKUP(M23,'Custom Data'!S16:S45,'Custom Data'!T16:T45,,-1),0),0)</f>
        <v>0</v>
      </c>
      <c r="BP23" s="186">
        <f t="shared" si="10"/>
        <v>0</v>
      </c>
      <c r="BQ23" s="846" t="str">
        <f t="shared" si="11"/>
        <v>ER</v>
      </c>
      <c r="BR23" s="745" t="str">
        <f>IFERROR(_xlfn.XLOOKUP($BL23,'LIFECYCLE MATERIAL DATA'!$A$5:$A$104,'LIFECYCLE MATERIAL DATA'!$I$5:$I$104,,)*($BQ23/1000)+_xlfn.XLOOKUP('Project Info'!$C$15,'LIFECYCLE MATERIAL DATA'!$A$5:$A$104,'LIFECYCLE MATERIAL DATA'!$I$5:$I$104,,)*($BP23/1000),"")</f>
        <v/>
      </c>
      <c r="BS23" s="745" t="str">
        <f>IFERROR(_xlfn.XLOOKUP($BL23,'LIFECYCLE MATERIAL DATA'!$A$5:$A$104, 'LIFECYCLE MATERIAL DATA'!$J$5:$J$104,,)*($BQ23/1000)+_xlfn.XLOOKUP('Project Info'!$C$15,'LIFECYCLE MATERIAL DATA'!$A$5:$A$104,'LIFECYCLE MATERIAL DATA'!$J$5:$J$104,,)*($BP23/1000),"")</f>
        <v/>
      </c>
      <c r="BT23" s="745" t="str">
        <f>IFERROR(_xlfn.XLOOKUP($BL23,'LIFECYCLE MATERIAL DATA'!$A$5:$A$104, 'LIFECYCLE MATERIAL DATA'!$K$5:$K$104,,)*($BQ23/1000),"")</f>
        <v/>
      </c>
      <c r="BU23" s="185" t="str">
        <f>IFERROR(_xlfn.XLOOKUP($BL23,'LIFECYCLE MATERIAL DATA'!$A$5:$A$104,'LIFECYCLE MATERIAL DATA'!$L$5:$L$104,,)*($BQ23/1000)+_xlfn.XLOOKUP('Project Info'!$C$15,'LIFECYCLE MATERIAL DATA'!$A$5:$A$104,'LIFECYCLE MATERIAL DATA'!$L$5:$L$104,,)*($BP23/1000),"")</f>
        <v/>
      </c>
      <c r="BV23" s="745" t="str">
        <f t="shared" si="25"/>
        <v/>
      </c>
      <c r="BW23" s="745" t="str">
        <f>IF($K23='MATERIAL DATA'!$O$5,$L23, IF($K23='MATERIAL DATA'!$O$6,$L23/(1000*'Scheme 6'!$BN23),""))</f>
        <v/>
      </c>
      <c r="BX23" s="745" t="str">
        <f>IFERROR(((_xlfn.XLOOKUP($BL23,'LIFECYCLE MATERIAL DATA'!$A$5:$A$104,'LIFECYCLE MATERIAL DATA'!$F$5:$F$104,,))*$BQ23/1000+_xlfn.XLOOKUP('Project Info'!$C$15,'LIFECYCLE MATERIAL DATA'!$A$5:$A$104,'LIFECYCLE MATERIAL DATA'!$F$5:$F$104,,)*$BP23/1000),"")</f>
        <v/>
      </c>
      <c r="BY23" s="771" t="str">
        <f>IFERROR((_xlfn.XLOOKUP($BL23,'LIFECYCLE MATERIAL DATA'!$A$5:$A$104,'LIFECYCLE MATERIAL DATA'!$G$5:$G$104,,)*$BQ23/1000++_xlfn.XLOOKUP('Project Info'!$C$15,'LIFECYCLE MATERIAL DATA'!$A$5:$A$104,'LIFECYCLE MATERIAL DATA'!$G$5:$G$104,,)*$BP23/1000),"")</f>
        <v/>
      </c>
      <c r="BZ23" s="745" t="str">
        <f>IFERROR(_xlfn.XLOOKUP('Scheme 6'!$BL23,'LIFECYCLE MATERIAL DATA'!$A$5:$A$104,'LIFECYCLE MATERIAL DATA'!$H$5:$H$104,,)*SUM($BX23+$BY23+$CB23+$CC23), "")</f>
        <v/>
      </c>
      <c r="CA23" s="185"/>
      <c r="CB23" s="743" t="str">
        <f>IFERROR((_xlfn.XLOOKUP($BL23,'LIFECYCLE MATERIAL DATA'!$A$5:$A$104, 'LIFECYCLE MATERIAL DATA'!$M$5:$M$104)*$BQ23/1000++_xlfn.XLOOKUP('Project Info'!$C$15,'LIFECYCLE MATERIAL DATA'!$A$5:$A$104,'LIFECYCLE MATERIAL DATA'!$M$5:$M$104)*$BP23/1000),"")</f>
        <v/>
      </c>
      <c r="CC23" s="745">
        <f>IFERROR(IF(OR($B23="Timber",$C23="Timber_EPD", $C23="Bamboo"),_xlfn.XLOOKUP($BL23,'LIFECYCLE MATERIAL DATA Master'!$A$5:$A$104,'LIFECYCLE MATERIAL DATA Master'!$E$5:$E$104,,)*$BQ23,0),"")/1000</f>
        <v>0</v>
      </c>
      <c r="CD23" s="185" t="str">
        <f>IFERROR((_xlfn.XLOOKUP($BL23,'LIFECYCLE MATERIAL DATA'!$A$5:$A$104,'LIFECYCLE MATERIAL DATA'!$N$5:$N$104,,)*$BQ23/1000++_xlfn.XLOOKUP('Project Info'!$C$15,'LIFECYCLE MATERIAL DATA'!$A$5:$A$104,'LIFECYCLE MATERIAL DATA'!$N$5:$N$104,,)*$BP23/1000),"")</f>
        <v/>
      </c>
      <c r="CE23" s="209"/>
      <c r="CF23" s="209"/>
      <c r="CG23" s="209"/>
      <c r="CH23" s="772">
        <f>IFERROR(1+_xlfn.XLOOKUP($BL23,'LIFECYCLE MATERIAL DATA'!$A$5:$A$104,'LIFECYCLE MATERIAL DATA'!$H$5:$H$104,,),0)</f>
        <v>0</v>
      </c>
      <c r="CI23" s="765">
        <f t="shared" si="12"/>
        <v>0</v>
      </c>
      <c r="CJ23" s="773">
        <f t="shared" si="13"/>
        <v>0</v>
      </c>
      <c r="CK23" s="774">
        <f t="shared" si="14"/>
        <v>0</v>
      </c>
      <c r="CL23" s="767">
        <f t="shared" si="26"/>
        <v>0</v>
      </c>
      <c r="CM23" s="775">
        <f t="shared" si="27"/>
        <v>0</v>
      </c>
      <c r="CN23" s="769">
        <v>0</v>
      </c>
      <c r="CO23" s="745">
        <f t="shared" si="15"/>
        <v>0</v>
      </c>
      <c r="CP23" s="745">
        <f t="shared" si="15"/>
        <v>0</v>
      </c>
      <c r="CQ23" s="745">
        <f t="shared" ref="CQ23:DV23" si="75">IF(CQ$11&gt;=DESIGN_LIFE,CP23,IF(AND(CQ$11&gt;0,$CK23&lt;&gt;0),IF(INT((CQ$11)/(DESIGN_LIFE/$CK23))=((CQ$11)/(DESIGN_LIFE/$CK23)),$CM23+CP23,CP23),CP23))</f>
        <v>0</v>
      </c>
      <c r="CR23" s="745">
        <f t="shared" si="75"/>
        <v>0</v>
      </c>
      <c r="CS23" s="745">
        <f t="shared" si="75"/>
        <v>0</v>
      </c>
      <c r="CT23" s="745">
        <f t="shared" si="75"/>
        <v>0</v>
      </c>
      <c r="CU23" s="745">
        <f t="shared" si="75"/>
        <v>0</v>
      </c>
      <c r="CV23" s="745">
        <f t="shared" si="75"/>
        <v>0</v>
      </c>
      <c r="CW23" s="745">
        <f t="shared" si="75"/>
        <v>0</v>
      </c>
      <c r="CX23" s="745">
        <f t="shared" si="75"/>
        <v>0</v>
      </c>
      <c r="CY23" s="745">
        <f t="shared" si="75"/>
        <v>0</v>
      </c>
      <c r="CZ23" s="745">
        <f t="shared" si="75"/>
        <v>0</v>
      </c>
      <c r="DA23" s="745">
        <f t="shared" si="75"/>
        <v>0</v>
      </c>
      <c r="DB23" s="745">
        <f t="shared" si="75"/>
        <v>0</v>
      </c>
      <c r="DC23" s="745">
        <f t="shared" si="75"/>
        <v>0</v>
      </c>
      <c r="DD23" s="745">
        <f t="shared" si="75"/>
        <v>0</v>
      </c>
      <c r="DE23" s="745">
        <f t="shared" si="75"/>
        <v>0</v>
      </c>
      <c r="DF23" s="745">
        <f t="shared" si="75"/>
        <v>0</v>
      </c>
      <c r="DG23" s="745">
        <f t="shared" si="75"/>
        <v>0</v>
      </c>
      <c r="DH23" s="745">
        <f t="shared" si="75"/>
        <v>0</v>
      </c>
      <c r="DI23" s="745">
        <f t="shared" si="75"/>
        <v>0</v>
      </c>
      <c r="DJ23" s="745">
        <f t="shared" si="75"/>
        <v>0</v>
      </c>
      <c r="DK23" s="745">
        <f t="shared" si="75"/>
        <v>0</v>
      </c>
      <c r="DL23" s="745">
        <f t="shared" si="75"/>
        <v>0</v>
      </c>
      <c r="DM23" s="745">
        <f t="shared" si="75"/>
        <v>0</v>
      </c>
      <c r="DN23" s="745">
        <f t="shared" si="75"/>
        <v>0</v>
      </c>
      <c r="DO23" s="745">
        <f t="shared" si="75"/>
        <v>0</v>
      </c>
      <c r="DP23" s="745">
        <f t="shared" si="75"/>
        <v>0</v>
      </c>
      <c r="DQ23" s="745">
        <f t="shared" si="75"/>
        <v>0</v>
      </c>
      <c r="DR23" s="745">
        <f t="shared" si="75"/>
        <v>0</v>
      </c>
      <c r="DS23" s="745">
        <f t="shared" si="75"/>
        <v>0</v>
      </c>
      <c r="DT23" s="745">
        <f t="shared" si="75"/>
        <v>0</v>
      </c>
      <c r="DU23" s="745">
        <f t="shared" si="75"/>
        <v>0</v>
      </c>
      <c r="DV23" s="745">
        <f t="shared" si="75"/>
        <v>0</v>
      </c>
      <c r="DW23" s="745">
        <f t="shared" ref="DW23:FB23" si="76">IF(DW$11&gt;=DESIGN_LIFE,DV23,IF(AND(DW$11&gt;0,$CK23&lt;&gt;0),IF(INT((DW$11)/(DESIGN_LIFE/$CK23))=((DW$11)/(DESIGN_LIFE/$CK23)),$CM23+DV23,DV23),DV23))</f>
        <v>0</v>
      </c>
      <c r="DX23" s="745">
        <f t="shared" si="76"/>
        <v>0</v>
      </c>
      <c r="DY23" s="745">
        <f t="shared" si="76"/>
        <v>0</v>
      </c>
      <c r="DZ23" s="745">
        <f t="shared" si="76"/>
        <v>0</v>
      </c>
      <c r="EA23" s="745">
        <f t="shared" si="76"/>
        <v>0</v>
      </c>
      <c r="EB23" s="745">
        <f t="shared" si="76"/>
        <v>0</v>
      </c>
      <c r="EC23" s="745">
        <f t="shared" si="76"/>
        <v>0</v>
      </c>
      <c r="ED23" s="745">
        <f t="shared" si="76"/>
        <v>0</v>
      </c>
      <c r="EE23" s="745">
        <f t="shared" si="76"/>
        <v>0</v>
      </c>
      <c r="EF23" s="745">
        <f t="shared" si="76"/>
        <v>0</v>
      </c>
      <c r="EG23" s="745">
        <f t="shared" si="76"/>
        <v>0</v>
      </c>
      <c r="EH23" s="745">
        <f t="shared" si="76"/>
        <v>0</v>
      </c>
      <c r="EI23" s="745">
        <f t="shared" si="76"/>
        <v>0</v>
      </c>
      <c r="EJ23" s="745">
        <f t="shared" si="76"/>
        <v>0</v>
      </c>
      <c r="EK23" s="745">
        <f t="shared" si="76"/>
        <v>0</v>
      </c>
      <c r="EL23" s="745">
        <f t="shared" si="76"/>
        <v>0</v>
      </c>
      <c r="EM23" s="745">
        <f t="shared" si="76"/>
        <v>0</v>
      </c>
      <c r="EN23" s="745">
        <f t="shared" si="76"/>
        <v>0</v>
      </c>
      <c r="EO23" s="745">
        <f t="shared" si="76"/>
        <v>0</v>
      </c>
      <c r="EP23" s="745">
        <f t="shared" si="76"/>
        <v>0</v>
      </c>
      <c r="EQ23" s="745">
        <f t="shared" si="76"/>
        <v>0</v>
      </c>
      <c r="ER23" s="745">
        <f t="shared" si="76"/>
        <v>0</v>
      </c>
      <c r="ES23" s="745">
        <f t="shared" si="76"/>
        <v>0</v>
      </c>
      <c r="ET23" s="745">
        <f t="shared" si="76"/>
        <v>0</v>
      </c>
      <c r="EU23" s="745">
        <f t="shared" si="76"/>
        <v>0</v>
      </c>
      <c r="EV23" s="745">
        <f t="shared" si="76"/>
        <v>0</v>
      </c>
      <c r="EW23" s="745">
        <f t="shared" si="76"/>
        <v>0</v>
      </c>
      <c r="EX23" s="745">
        <f t="shared" si="76"/>
        <v>0</v>
      </c>
      <c r="EY23" s="745">
        <f t="shared" si="76"/>
        <v>0</v>
      </c>
      <c r="EZ23" s="745">
        <f t="shared" si="76"/>
        <v>0</v>
      </c>
      <c r="FA23" s="745">
        <f t="shared" si="76"/>
        <v>0</v>
      </c>
      <c r="FB23" s="745">
        <f t="shared" si="76"/>
        <v>0</v>
      </c>
      <c r="FC23" s="745">
        <f t="shared" ref="FC23:GH23" si="77">IF(FC$11&gt;=DESIGN_LIFE,FB23,IF(AND(FC$11&gt;0,$CK23&lt;&gt;0),IF(INT((FC$11)/(DESIGN_LIFE/$CK23))=((FC$11)/(DESIGN_LIFE/$CK23)),$CM23+FB23,FB23),FB23))</f>
        <v>0</v>
      </c>
      <c r="FD23" s="745">
        <f t="shared" si="77"/>
        <v>0</v>
      </c>
      <c r="FE23" s="745">
        <f t="shared" si="77"/>
        <v>0</v>
      </c>
      <c r="FF23" s="745">
        <f t="shared" si="77"/>
        <v>0</v>
      </c>
      <c r="FG23" s="745">
        <f t="shared" si="77"/>
        <v>0</v>
      </c>
      <c r="FH23" s="745">
        <f t="shared" si="77"/>
        <v>0</v>
      </c>
      <c r="FI23" s="745">
        <f t="shared" si="77"/>
        <v>0</v>
      </c>
      <c r="FJ23" s="745">
        <f t="shared" si="77"/>
        <v>0</v>
      </c>
      <c r="FK23" s="745">
        <f t="shared" si="77"/>
        <v>0</v>
      </c>
      <c r="FL23" s="745">
        <f t="shared" si="77"/>
        <v>0</v>
      </c>
      <c r="FM23" s="745">
        <f t="shared" si="77"/>
        <v>0</v>
      </c>
      <c r="FN23" s="745">
        <f t="shared" si="77"/>
        <v>0</v>
      </c>
      <c r="FO23" s="745">
        <f t="shared" si="77"/>
        <v>0</v>
      </c>
      <c r="FP23" s="745">
        <f t="shared" si="77"/>
        <v>0</v>
      </c>
      <c r="FQ23" s="745">
        <f t="shared" si="77"/>
        <v>0</v>
      </c>
      <c r="FR23" s="745">
        <f t="shared" si="77"/>
        <v>0</v>
      </c>
      <c r="FS23" s="745">
        <f t="shared" si="77"/>
        <v>0</v>
      </c>
      <c r="FT23" s="745">
        <f t="shared" si="77"/>
        <v>0</v>
      </c>
      <c r="FU23" s="745">
        <f t="shared" si="77"/>
        <v>0</v>
      </c>
      <c r="FV23" s="745">
        <f t="shared" si="77"/>
        <v>0</v>
      </c>
      <c r="FW23" s="745">
        <f t="shared" si="77"/>
        <v>0</v>
      </c>
      <c r="FX23" s="745">
        <f t="shared" si="77"/>
        <v>0</v>
      </c>
      <c r="FY23" s="745">
        <f t="shared" si="77"/>
        <v>0</v>
      </c>
      <c r="FZ23" s="745">
        <f t="shared" si="77"/>
        <v>0</v>
      </c>
      <c r="GA23" s="745">
        <f t="shared" si="77"/>
        <v>0</v>
      </c>
      <c r="GB23" s="745">
        <f t="shared" si="77"/>
        <v>0</v>
      </c>
      <c r="GC23" s="745">
        <f t="shared" si="77"/>
        <v>0</v>
      </c>
      <c r="GD23" s="745">
        <f t="shared" si="77"/>
        <v>0</v>
      </c>
      <c r="GE23" s="745">
        <f t="shared" si="77"/>
        <v>0</v>
      </c>
      <c r="GF23" s="745">
        <f t="shared" si="77"/>
        <v>0</v>
      </c>
      <c r="GG23" s="745">
        <f t="shared" si="77"/>
        <v>0</v>
      </c>
      <c r="GH23" s="745">
        <f t="shared" si="77"/>
        <v>0</v>
      </c>
      <c r="GI23" s="745">
        <f t="shared" ref="GI23:HG23" si="78">IF(GI$11&gt;=DESIGN_LIFE,GH23,IF(AND(GI$11&gt;0,$CK23&lt;&gt;0),IF(INT((GI$11)/(DESIGN_LIFE/$CK23))=((GI$11)/(DESIGN_LIFE/$CK23)),$CM23+GH23,GH23),GH23))</f>
        <v>0</v>
      </c>
      <c r="GJ23" s="745">
        <f t="shared" si="78"/>
        <v>0</v>
      </c>
      <c r="GK23" s="745">
        <f t="shared" si="78"/>
        <v>0</v>
      </c>
      <c r="GL23" s="745">
        <f t="shared" si="78"/>
        <v>0</v>
      </c>
      <c r="GM23" s="745">
        <f t="shared" si="78"/>
        <v>0</v>
      </c>
      <c r="GN23" s="745">
        <f t="shared" si="78"/>
        <v>0</v>
      </c>
      <c r="GO23" s="745">
        <f t="shared" si="78"/>
        <v>0</v>
      </c>
      <c r="GP23" s="745">
        <f t="shared" si="78"/>
        <v>0</v>
      </c>
      <c r="GQ23" s="745">
        <f t="shared" si="78"/>
        <v>0</v>
      </c>
      <c r="GR23" s="745">
        <f t="shared" si="78"/>
        <v>0</v>
      </c>
      <c r="GS23" s="745">
        <f t="shared" si="78"/>
        <v>0</v>
      </c>
      <c r="GT23" s="745">
        <f t="shared" si="78"/>
        <v>0</v>
      </c>
      <c r="GU23" s="745">
        <f t="shared" si="78"/>
        <v>0</v>
      </c>
      <c r="GV23" s="745">
        <f t="shared" si="78"/>
        <v>0</v>
      </c>
      <c r="GW23" s="745">
        <f t="shared" si="78"/>
        <v>0</v>
      </c>
      <c r="GX23" s="745">
        <f t="shared" si="78"/>
        <v>0</v>
      </c>
      <c r="GY23" s="745">
        <f t="shared" si="78"/>
        <v>0</v>
      </c>
      <c r="GZ23" s="745">
        <f t="shared" si="78"/>
        <v>0</v>
      </c>
      <c r="HA23" s="745">
        <f t="shared" si="78"/>
        <v>0</v>
      </c>
      <c r="HB23" s="745">
        <f t="shared" si="78"/>
        <v>0</v>
      </c>
      <c r="HC23" s="745">
        <f t="shared" si="78"/>
        <v>0</v>
      </c>
      <c r="HD23" s="745">
        <f t="shared" si="78"/>
        <v>0</v>
      </c>
      <c r="HE23" s="745">
        <f t="shared" si="78"/>
        <v>0</v>
      </c>
      <c r="HF23" s="745">
        <f t="shared" si="78"/>
        <v>0</v>
      </c>
      <c r="HG23" s="745">
        <f t="shared" si="78"/>
        <v>0</v>
      </c>
      <c r="HH23" s="185"/>
      <c r="HI23" s="745"/>
    </row>
    <row r="24" spans="1:217" ht="20.100000000000001" customHeight="1">
      <c r="A24" s="520" t="str">
        <f t="shared" si="4"/>
        <v>LST_STR_ELEMENT</v>
      </c>
      <c r="B24" s="357"/>
      <c r="C24" s="115"/>
      <c r="D24" s="116"/>
      <c r="E24" s="117"/>
      <c r="F24" s="116"/>
      <c r="G24" s="350" t="e">
        <f>IF(TYPOLOGY = "Bridge", _xlfn.XLOOKUP($E24, BRIDGE_STR_ELEMENT, 'MATERIAL DATA'!$R$36:$R$74,,), _xlfn.XLOOKUP($BL24, 'LIFECYCLE MATERIAL DATA'!$A$5:$A$104, 'LIFECYCLE MATERIAL DATA'!$Q$5:$Q$104,,))</f>
        <v>#N/A</v>
      </c>
      <c r="H24" s="630"/>
      <c r="I24" s="631"/>
      <c r="J24" s="736"/>
      <c r="K24" s="116"/>
      <c r="L24" s="95"/>
      <c r="M24" s="358"/>
      <c r="N24" s="156">
        <f t="shared" si="32"/>
        <v>0</v>
      </c>
      <c r="O24" s="157" t="str">
        <f t="shared" si="20"/>
        <v/>
      </c>
      <c r="P24" s="158" t="str">
        <f t="shared" si="21"/>
        <v/>
      </c>
      <c r="Q24" s="158" t="str" cm="1">
        <f t="array" ref="Q24">IFERROR(_xlfn.IFS(AND($I24 = "Yes", $J24 =1),(($BX24+$BU24)/($J24) + ($BY24+$BR24 +$BZ24)),AND($I24 = "Yes", $J24 &gt;1), (($BX24+$BU24)/($J24) + ($BY24*2 +$BZ24)) ), "")</f>
        <v/>
      </c>
      <c r="R24" s="158" t="str">
        <f t="shared" si="5"/>
        <v/>
      </c>
      <c r="S24" s="159">
        <f t="shared" si="22"/>
        <v>0</v>
      </c>
      <c r="T24" s="159" t="str">
        <f t="shared" si="45"/>
        <v/>
      </c>
      <c r="U24" s="158" t="str">
        <f t="shared" si="33"/>
        <v/>
      </c>
      <c r="V24" s="396" t="str">
        <f t="shared" si="23"/>
        <v/>
      </c>
      <c r="W24" s="156" t="str">
        <f t="shared" si="7"/>
        <v/>
      </c>
      <c r="X24" s="160">
        <f t="shared" si="8"/>
        <v>0</v>
      </c>
      <c r="Y24" s="274" t="s">
        <v>415</v>
      </c>
      <c r="Z24" s="745" t="str">
        <f>'MATERIAL DATA'!$Q48</f>
        <v>2.3.2 Spandrel Wall</v>
      </c>
      <c r="AA24" s="768">
        <f t="shared" si="62"/>
        <v>0</v>
      </c>
      <c r="AB24" s="745"/>
      <c r="AC24" s="199" t="str">
        <f>'MATERIAL DATA'!Q22</f>
        <v>6 Pre-fabricated buildings and building units</v>
      </c>
      <c r="AD24" s="754">
        <f ca="1">SUMIF($E$12:$E$45,AC24,$O$12:$O$45)+SUMIF($E$12:$E$45,AC24,$P$12:$P$45)+SUMIF($E$12:$E$45,AC24,R$12:$R$45) +SUMIF($E$12:$E$45, AC24, $Q$12:$Q$43)</f>
        <v>0</v>
      </c>
      <c r="AE24" s="745"/>
      <c r="AF24" s="185"/>
      <c r="AG24" s="745"/>
      <c r="AH24" s="745"/>
      <c r="AI24" s="745"/>
      <c r="AJ24" s="745"/>
      <c r="AK24" s="745"/>
      <c r="AL24" s="745"/>
      <c r="AM24" s="745"/>
      <c r="AN24" s="791"/>
      <c r="AO24" s="185"/>
      <c r="AP24" s="745"/>
      <c r="AQ24" s="745"/>
      <c r="AR24" s="745"/>
      <c r="AS24" s="745"/>
      <c r="AT24" s="745"/>
      <c r="AU24" s="185" t="s">
        <v>734</v>
      </c>
      <c r="AV24" s="754">
        <f>R51*0.5</f>
        <v>0</v>
      </c>
      <c r="AW24" s="745"/>
      <c r="AX24" s="745"/>
      <c r="AY24" s="185" t="s">
        <v>650</v>
      </c>
      <c r="AZ24" s="792" t="e" cm="1">
        <f t="array" ref="AZ24">SUMPRODUCT(SUMIF(H12:H43, New_Ext, Q12:Q43)) + SUMPRODUCT(E9,G8)/1000 + SUM(Q44:Q45)</f>
        <v>#VALUE!</v>
      </c>
      <c r="BA24" s="745"/>
      <c r="BB24" s="745"/>
      <c r="BC24" s="185" t="s">
        <v>650</v>
      </c>
      <c r="BD24" s="185" t="e">
        <f>SUMIF(H12:H43,Retained, Q12:Q43) + SUMPRODUCT(D9,G8)/1000 + ((D9/SUM(GIA_RN))*SUM(Q44:Q45))</f>
        <v>#VALUE!</v>
      </c>
      <c r="BE24" s="745"/>
      <c r="BF24" s="745"/>
      <c r="BG24" s="745"/>
      <c r="BH24" s="745"/>
      <c r="BI24" s="745"/>
      <c r="BJ24" s="745"/>
      <c r="BK24" s="209" t="str">
        <f t="shared" si="40"/>
        <v>ER</v>
      </c>
      <c r="BL24" s="209" t="str">
        <f t="shared" si="9"/>
        <v xml:space="preserve"> -  - </v>
      </c>
      <c r="BM24" s="745" t="str" cm="1">
        <f t="array" ref="BM24">_xlfn.IFS(OR(AND(TYPOLOGY &lt;&gt; "Bridge", B24="concrete",D24&lt;&gt;"Reinforced - 150mm hollow core slab"),C24="Concrete_EPD",),"Reinforcement",(OR(AND(TYPOLOGY="Bridge",B24="concrete",D24&lt;&gt;"Reinforced - 150mm hollow core slab"),C24="Concrete_EPD",)),"Bridge_Reinforcement",TRUE, "No_Reinforcement")</f>
        <v>No_Reinforcement</v>
      </c>
      <c r="BN24" s="186" t="e">
        <f>_xlfn.XLOOKUP($BL24,'LIFECYCLE MATERIAL DATA'!$A$5:$A$104,'LIFECYCLE MATERIAL DATA'!$D$5:$D$104,)</f>
        <v>#N/A</v>
      </c>
      <c r="BO24" s="186">
        <f>IFERROR(IF(M24&lt;&gt;0,_xlfn.XLOOKUP(M24,'Custom Data'!S16:S45,'Custom Data'!T16:T45,,-1),0),0)</f>
        <v>0</v>
      </c>
      <c r="BP24" s="186">
        <f t="shared" si="10"/>
        <v>0</v>
      </c>
      <c r="BQ24" s="846" t="str">
        <f t="shared" si="11"/>
        <v>ER</v>
      </c>
      <c r="BR24" s="745" t="str">
        <f>IFERROR(_xlfn.XLOOKUP($BL24,'LIFECYCLE MATERIAL DATA'!$A$5:$A$104,'LIFECYCLE MATERIAL DATA'!$I$5:$I$104,,)*($BQ24/1000)+_xlfn.XLOOKUP('Project Info'!$C$15,'LIFECYCLE MATERIAL DATA'!$A$5:$A$104,'LIFECYCLE MATERIAL DATA'!$I$5:$I$104,,)*($BP24/1000),"")</f>
        <v/>
      </c>
      <c r="BS24" s="745" t="str">
        <f>IFERROR(_xlfn.XLOOKUP($BL24,'LIFECYCLE MATERIAL DATA'!$A$5:$A$104, 'LIFECYCLE MATERIAL DATA'!$J$5:$J$104,,)*($BQ24/1000)+_xlfn.XLOOKUP('Project Info'!$C$15,'LIFECYCLE MATERIAL DATA'!$A$5:$A$104,'LIFECYCLE MATERIAL DATA'!$J$5:$J$104,,)*($BP24/1000),"")</f>
        <v/>
      </c>
      <c r="BT24" s="745" t="str">
        <f>IFERROR(_xlfn.XLOOKUP($BL24,'LIFECYCLE MATERIAL DATA'!$A$5:$A$104, 'LIFECYCLE MATERIAL DATA'!$K$5:$K$104,,)*($BQ24/1000),"")</f>
        <v/>
      </c>
      <c r="BU24" s="185" t="str">
        <f>IFERROR(_xlfn.XLOOKUP($BL24,'LIFECYCLE MATERIAL DATA'!$A$5:$A$104,'LIFECYCLE MATERIAL DATA'!$L$5:$L$104,,)*($BQ24/1000)+_xlfn.XLOOKUP('Project Info'!$C$15,'LIFECYCLE MATERIAL DATA'!$A$5:$A$104,'LIFECYCLE MATERIAL DATA'!$L$5:$L$104,,)*($BP24/1000),"")</f>
        <v/>
      </c>
      <c r="BV24" s="745" t="str">
        <f t="shared" si="25"/>
        <v/>
      </c>
      <c r="BW24" s="745" t="str">
        <f>IF($K24='MATERIAL DATA'!$O$5,$L24, IF($K24='MATERIAL DATA'!$O$6,$L24/(1000*'Scheme 6'!$BN24),""))</f>
        <v/>
      </c>
      <c r="BX24" s="745" t="str">
        <f>IFERROR(((_xlfn.XLOOKUP($BL24,'LIFECYCLE MATERIAL DATA'!$A$5:$A$104,'LIFECYCLE MATERIAL DATA'!$F$5:$F$104,,))*$BQ24/1000+_xlfn.XLOOKUP('Project Info'!$C$15,'LIFECYCLE MATERIAL DATA'!$A$5:$A$104,'LIFECYCLE MATERIAL DATA'!$F$5:$F$104,,)*$BP24/1000),"")</f>
        <v/>
      </c>
      <c r="BY24" s="771" t="str">
        <f>IFERROR((_xlfn.XLOOKUP($BL24,'LIFECYCLE MATERIAL DATA'!$A$5:$A$104,'LIFECYCLE MATERIAL DATA'!$G$5:$G$104,,)*$BQ24/1000++_xlfn.XLOOKUP('Project Info'!$C$15,'LIFECYCLE MATERIAL DATA'!$A$5:$A$104,'LIFECYCLE MATERIAL DATA'!$G$5:$G$104,,)*$BP24/1000),"")</f>
        <v/>
      </c>
      <c r="BZ24" s="745" t="str">
        <f>IFERROR(_xlfn.XLOOKUP('Scheme 6'!$BL24,'LIFECYCLE MATERIAL DATA'!$A$5:$A$104,'LIFECYCLE MATERIAL DATA'!$H$5:$H$104,,)*SUM($BX24+$BY24+$CB24+$CC24), "")</f>
        <v/>
      </c>
      <c r="CA24" s="185"/>
      <c r="CB24" s="743" t="str">
        <f>IFERROR((_xlfn.XLOOKUP($BL24,'LIFECYCLE MATERIAL DATA'!$A$5:$A$104, 'LIFECYCLE MATERIAL DATA'!$M$5:$M$104)*$BQ24/1000++_xlfn.XLOOKUP('Project Info'!$C$15,'LIFECYCLE MATERIAL DATA'!$A$5:$A$104,'LIFECYCLE MATERIAL DATA'!$M$5:$M$104)*$BP24/1000),"")</f>
        <v/>
      </c>
      <c r="CC24" s="745">
        <f>IFERROR(IF(OR($B24="Timber",$C24="Timber_EPD", $C24="Bamboo"),_xlfn.XLOOKUP($BL24,'LIFECYCLE MATERIAL DATA Master'!$A$5:$A$104,'LIFECYCLE MATERIAL DATA Master'!$E$5:$E$104,,)*$BQ24,0),"")/1000</f>
        <v>0</v>
      </c>
      <c r="CD24" s="185" t="str">
        <f>IFERROR((_xlfn.XLOOKUP($BL24,'LIFECYCLE MATERIAL DATA'!$A$5:$A$104,'LIFECYCLE MATERIAL DATA'!$N$5:$N$104,,)*$BQ24/1000++_xlfn.XLOOKUP('Project Info'!$C$15,'LIFECYCLE MATERIAL DATA'!$A$5:$A$104,'LIFECYCLE MATERIAL DATA'!$N$5:$N$104,,)*$BP24/1000),"")</f>
        <v/>
      </c>
      <c r="CE24" s="209"/>
      <c r="CF24" s="209"/>
      <c r="CG24" s="209"/>
      <c r="CH24" s="772">
        <f>IFERROR(1+_xlfn.XLOOKUP($BL24,'LIFECYCLE MATERIAL DATA'!$A$5:$A$104,'LIFECYCLE MATERIAL DATA'!$H$5:$H$104,,),0)</f>
        <v>0</v>
      </c>
      <c r="CI24" s="765">
        <f t="shared" si="12"/>
        <v>0</v>
      </c>
      <c r="CJ24" s="773">
        <f t="shared" si="13"/>
        <v>0</v>
      </c>
      <c r="CK24" s="774">
        <f t="shared" si="14"/>
        <v>0</v>
      </c>
      <c r="CL24" s="767">
        <f t="shared" si="26"/>
        <v>0</v>
      </c>
      <c r="CM24" s="775">
        <f t="shared" si="27"/>
        <v>0</v>
      </c>
      <c r="CN24" s="769">
        <v>0</v>
      </c>
      <c r="CO24" s="745">
        <f t="shared" si="15"/>
        <v>0</v>
      </c>
      <c r="CP24" s="745">
        <f t="shared" si="15"/>
        <v>0</v>
      </c>
      <c r="CQ24" s="745">
        <f t="shared" ref="CQ24:DV24" si="79">IF(CQ$11&gt;=DESIGN_LIFE,CP24,IF(AND(CQ$11&gt;0,$CK24&lt;&gt;0),IF(INT((CQ$11)/(DESIGN_LIFE/$CK24))=((CQ$11)/(DESIGN_LIFE/$CK24)),$CM24+CP24,CP24),CP24))</f>
        <v>0</v>
      </c>
      <c r="CR24" s="745">
        <f t="shared" si="79"/>
        <v>0</v>
      </c>
      <c r="CS24" s="745">
        <f t="shared" si="79"/>
        <v>0</v>
      </c>
      <c r="CT24" s="745">
        <f t="shared" si="79"/>
        <v>0</v>
      </c>
      <c r="CU24" s="745">
        <f t="shared" si="79"/>
        <v>0</v>
      </c>
      <c r="CV24" s="745">
        <f t="shared" si="79"/>
        <v>0</v>
      </c>
      <c r="CW24" s="745">
        <f t="shared" si="79"/>
        <v>0</v>
      </c>
      <c r="CX24" s="745">
        <f t="shared" si="79"/>
        <v>0</v>
      </c>
      <c r="CY24" s="745">
        <f t="shared" si="79"/>
        <v>0</v>
      </c>
      <c r="CZ24" s="745">
        <f t="shared" si="79"/>
        <v>0</v>
      </c>
      <c r="DA24" s="745">
        <f t="shared" si="79"/>
        <v>0</v>
      </c>
      <c r="DB24" s="745">
        <f t="shared" si="79"/>
        <v>0</v>
      </c>
      <c r="DC24" s="745">
        <f t="shared" si="79"/>
        <v>0</v>
      </c>
      <c r="DD24" s="745">
        <f t="shared" si="79"/>
        <v>0</v>
      </c>
      <c r="DE24" s="745">
        <f t="shared" si="79"/>
        <v>0</v>
      </c>
      <c r="DF24" s="745">
        <f t="shared" si="79"/>
        <v>0</v>
      </c>
      <c r="DG24" s="745">
        <f t="shared" si="79"/>
        <v>0</v>
      </c>
      <c r="DH24" s="745">
        <f t="shared" si="79"/>
        <v>0</v>
      </c>
      <c r="DI24" s="745">
        <f t="shared" si="79"/>
        <v>0</v>
      </c>
      <c r="DJ24" s="745">
        <f t="shared" si="79"/>
        <v>0</v>
      </c>
      <c r="DK24" s="745">
        <f t="shared" si="79"/>
        <v>0</v>
      </c>
      <c r="DL24" s="745">
        <f t="shared" si="79"/>
        <v>0</v>
      </c>
      <c r="DM24" s="745">
        <f t="shared" si="79"/>
        <v>0</v>
      </c>
      <c r="DN24" s="745">
        <f t="shared" si="79"/>
        <v>0</v>
      </c>
      <c r="DO24" s="745">
        <f t="shared" si="79"/>
        <v>0</v>
      </c>
      <c r="DP24" s="745">
        <f t="shared" si="79"/>
        <v>0</v>
      </c>
      <c r="DQ24" s="745">
        <f t="shared" si="79"/>
        <v>0</v>
      </c>
      <c r="DR24" s="745">
        <f t="shared" si="79"/>
        <v>0</v>
      </c>
      <c r="DS24" s="745">
        <f t="shared" si="79"/>
        <v>0</v>
      </c>
      <c r="DT24" s="745">
        <f t="shared" si="79"/>
        <v>0</v>
      </c>
      <c r="DU24" s="745">
        <f t="shared" si="79"/>
        <v>0</v>
      </c>
      <c r="DV24" s="745">
        <f t="shared" si="79"/>
        <v>0</v>
      </c>
      <c r="DW24" s="745">
        <f t="shared" ref="DW24:FB24" si="80">IF(DW$11&gt;=DESIGN_LIFE,DV24,IF(AND(DW$11&gt;0,$CK24&lt;&gt;0),IF(INT((DW$11)/(DESIGN_LIFE/$CK24))=((DW$11)/(DESIGN_LIFE/$CK24)),$CM24+DV24,DV24),DV24))</f>
        <v>0</v>
      </c>
      <c r="DX24" s="745">
        <f t="shared" si="80"/>
        <v>0</v>
      </c>
      <c r="DY24" s="745">
        <f t="shared" si="80"/>
        <v>0</v>
      </c>
      <c r="DZ24" s="745">
        <f t="shared" si="80"/>
        <v>0</v>
      </c>
      <c r="EA24" s="745">
        <f t="shared" si="80"/>
        <v>0</v>
      </c>
      <c r="EB24" s="745">
        <f t="shared" si="80"/>
        <v>0</v>
      </c>
      <c r="EC24" s="745">
        <f t="shared" si="80"/>
        <v>0</v>
      </c>
      <c r="ED24" s="745">
        <f t="shared" si="80"/>
        <v>0</v>
      </c>
      <c r="EE24" s="745">
        <f t="shared" si="80"/>
        <v>0</v>
      </c>
      <c r="EF24" s="745">
        <f t="shared" si="80"/>
        <v>0</v>
      </c>
      <c r="EG24" s="745">
        <f t="shared" si="80"/>
        <v>0</v>
      </c>
      <c r="EH24" s="745">
        <f t="shared" si="80"/>
        <v>0</v>
      </c>
      <c r="EI24" s="745">
        <f t="shared" si="80"/>
        <v>0</v>
      </c>
      <c r="EJ24" s="745">
        <f t="shared" si="80"/>
        <v>0</v>
      </c>
      <c r="EK24" s="745">
        <f t="shared" si="80"/>
        <v>0</v>
      </c>
      <c r="EL24" s="745">
        <f t="shared" si="80"/>
        <v>0</v>
      </c>
      <c r="EM24" s="745">
        <f t="shared" si="80"/>
        <v>0</v>
      </c>
      <c r="EN24" s="745">
        <f t="shared" si="80"/>
        <v>0</v>
      </c>
      <c r="EO24" s="745">
        <f t="shared" si="80"/>
        <v>0</v>
      </c>
      <c r="EP24" s="745">
        <f t="shared" si="80"/>
        <v>0</v>
      </c>
      <c r="EQ24" s="745">
        <f t="shared" si="80"/>
        <v>0</v>
      </c>
      <c r="ER24" s="745">
        <f t="shared" si="80"/>
        <v>0</v>
      </c>
      <c r="ES24" s="745">
        <f t="shared" si="80"/>
        <v>0</v>
      </c>
      <c r="ET24" s="745">
        <f t="shared" si="80"/>
        <v>0</v>
      </c>
      <c r="EU24" s="745">
        <f t="shared" si="80"/>
        <v>0</v>
      </c>
      <c r="EV24" s="745">
        <f t="shared" si="80"/>
        <v>0</v>
      </c>
      <c r="EW24" s="745">
        <f t="shared" si="80"/>
        <v>0</v>
      </c>
      <c r="EX24" s="745">
        <f t="shared" si="80"/>
        <v>0</v>
      </c>
      <c r="EY24" s="745">
        <f t="shared" si="80"/>
        <v>0</v>
      </c>
      <c r="EZ24" s="745">
        <f t="shared" si="80"/>
        <v>0</v>
      </c>
      <c r="FA24" s="745">
        <f t="shared" si="80"/>
        <v>0</v>
      </c>
      <c r="FB24" s="745">
        <f t="shared" si="80"/>
        <v>0</v>
      </c>
      <c r="FC24" s="745">
        <f t="shared" ref="FC24:GH24" si="81">IF(FC$11&gt;=DESIGN_LIFE,FB24,IF(AND(FC$11&gt;0,$CK24&lt;&gt;0),IF(INT((FC$11)/(DESIGN_LIFE/$CK24))=((FC$11)/(DESIGN_LIFE/$CK24)),$CM24+FB24,FB24),FB24))</f>
        <v>0</v>
      </c>
      <c r="FD24" s="745">
        <f t="shared" si="81"/>
        <v>0</v>
      </c>
      <c r="FE24" s="745">
        <f t="shared" si="81"/>
        <v>0</v>
      </c>
      <c r="FF24" s="745">
        <f t="shared" si="81"/>
        <v>0</v>
      </c>
      <c r="FG24" s="745">
        <f t="shared" si="81"/>
        <v>0</v>
      </c>
      <c r="FH24" s="745">
        <f t="shared" si="81"/>
        <v>0</v>
      </c>
      <c r="FI24" s="745">
        <f t="shared" si="81"/>
        <v>0</v>
      </c>
      <c r="FJ24" s="745">
        <f t="shared" si="81"/>
        <v>0</v>
      </c>
      <c r="FK24" s="745">
        <f t="shared" si="81"/>
        <v>0</v>
      </c>
      <c r="FL24" s="745">
        <f t="shared" si="81"/>
        <v>0</v>
      </c>
      <c r="FM24" s="745">
        <f t="shared" si="81"/>
        <v>0</v>
      </c>
      <c r="FN24" s="745">
        <f t="shared" si="81"/>
        <v>0</v>
      </c>
      <c r="FO24" s="745">
        <f t="shared" si="81"/>
        <v>0</v>
      </c>
      <c r="FP24" s="745">
        <f t="shared" si="81"/>
        <v>0</v>
      </c>
      <c r="FQ24" s="745">
        <f t="shared" si="81"/>
        <v>0</v>
      </c>
      <c r="FR24" s="745">
        <f t="shared" si="81"/>
        <v>0</v>
      </c>
      <c r="FS24" s="745">
        <f t="shared" si="81"/>
        <v>0</v>
      </c>
      <c r="FT24" s="745">
        <f t="shared" si="81"/>
        <v>0</v>
      </c>
      <c r="FU24" s="745">
        <f t="shared" si="81"/>
        <v>0</v>
      </c>
      <c r="FV24" s="745">
        <f t="shared" si="81"/>
        <v>0</v>
      </c>
      <c r="FW24" s="745">
        <f t="shared" si="81"/>
        <v>0</v>
      </c>
      <c r="FX24" s="745">
        <f t="shared" si="81"/>
        <v>0</v>
      </c>
      <c r="FY24" s="745">
        <f t="shared" si="81"/>
        <v>0</v>
      </c>
      <c r="FZ24" s="745">
        <f t="shared" si="81"/>
        <v>0</v>
      </c>
      <c r="GA24" s="745">
        <f t="shared" si="81"/>
        <v>0</v>
      </c>
      <c r="GB24" s="745">
        <f t="shared" si="81"/>
        <v>0</v>
      </c>
      <c r="GC24" s="745">
        <f t="shared" si="81"/>
        <v>0</v>
      </c>
      <c r="GD24" s="745">
        <f t="shared" si="81"/>
        <v>0</v>
      </c>
      <c r="GE24" s="745">
        <f t="shared" si="81"/>
        <v>0</v>
      </c>
      <c r="GF24" s="745">
        <f t="shared" si="81"/>
        <v>0</v>
      </c>
      <c r="GG24" s="745">
        <f t="shared" si="81"/>
        <v>0</v>
      </c>
      <c r="GH24" s="745">
        <f t="shared" si="81"/>
        <v>0</v>
      </c>
      <c r="GI24" s="745">
        <f t="shared" ref="GI24:HG24" si="82">IF(GI$11&gt;=DESIGN_LIFE,GH24,IF(AND(GI$11&gt;0,$CK24&lt;&gt;0),IF(INT((GI$11)/(DESIGN_LIFE/$CK24))=((GI$11)/(DESIGN_LIFE/$CK24)),$CM24+GH24,GH24),GH24))</f>
        <v>0</v>
      </c>
      <c r="GJ24" s="745">
        <f t="shared" si="82"/>
        <v>0</v>
      </c>
      <c r="GK24" s="745">
        <f t="shared" si="82"/>
        <v>0</v>
      </c>
      <c r="GL24" s="745">
        <f t="shared" si="82"/>
        <v>0</v>
      </c>
      <c r="GM24" s="745">
        <f t="shared" si="82"/>
        <v>0</v>
      </c>
      <c r="GN24" s="745">
        <f t="shared" si="82"/>
        <v>0</v>
      </c>
      <c r="GO24" s="745">
        <f t="shared" si="82"/>
        <v>0</v>
      </c>
      <c r="GP24" s="745">
        <f t="shared" si="82"/>
        <v>0</v>
      </c>
      <c r="GQ24" s="745">
        <f t="shared" si="82"/>
        <v>0</v>
      </c>
      <c r="GR24" s="745">
        <f t="shared" si="82"/>
        <v>0</v>
      </c>
      <c r="GS24" s="745">
        <f t="shared" si="82"/>
        <v>0</v>
      </c>
      <c r="GT24" s="745">
        <f t="shared" si="82"/>
        <v>0</v>
      </c>
      <c r="GU24" s="745">
        <f t="shared" si="82"/>
        <v>0</v>
      </c>
      <c r="GV24" s="745">
        <f t="shared" si="82"/>
        <v>0</v>
      </c>
      <c r="GW24" s="745">
        <f t="shared" si="82"/>
        <v>0</v>
      </c>
      <c r="GX24" s="745">
        <f t="shared" si="82"/>
        <v>0</v>
      </c>
      <c r="GY24" s="745">
        <f t="shared" si="82"/>
        <v>0</v>
      </c>
      <c r="GZ24" s="745">
        <f t="shared" si="82"/>
        <v>0</v>
      </c>
      <c r="HA24" s="745">
        <f t="shared" si="82"/>
        <v>0</v>
      </c>
      <c r="HB24" s="745">
        <f t="shared" si="82"/>
        <v>0</v>
      </c>
      <c r="HC24" s="745">
        <f t="shared" si="82"/>
        <v>0</v>
      </c>
      <c r="HD24" s="745">
        <f t="shared" si="82"/>
        <v>0</v>
      </c>
      <c r="HE24" s="745">
        <f t="shared" si="82"/>
        <v>0</v>
      </c>
      <c r="HF24" s="745">
        <f t="shared" si="82"/>
        <v>0</v>
      </c>
      <c r="HG24" s="745">
        <f t="shared" si="82"/>
        <v>0</v>
      </c>
      <c r="HH24" s="185"/>
      <c r="HI24" s="745"/>
    </row>
    <row r="25" spans="1:217" ht="20.100000000000001" customHeight="1">
      <c r="A25" s="520" t="str">
        <f t="shared" si="4"/>
        <v>LST_STR_ELEMENT</v>
      </c>
      <c r="B25" s="357"/>
      <c r="C25" s="115"/>
      <c r="D25" s="116"/>
      <c r="E25" s="117"/>
      <c r="F25" s="116"/>
      <c r="G25" s="350" t="e">
        <f>IF(TYPOLOGY = "Bridge", _xlfn.XLOOKUP($E25, BRIDGE_STR_ELEMENT, 'MATERIAL DATA'!$R$36:$R$74,,), _xlfn.XLOOKUP($BL25, 'LIFECYCLE MATERIAL DATA'!$A$5:$A$104, 'LIFECYCLE MATERIAL DATA'!$Q$5:$Q$104,,))</f>
        <v>#N/A</v>
      </c>
      <c r="H25" s="630"/>
      <c r="I25" s="631"/>
      <c r="J25" s="736"/>
      <c r="K25" s="116"/>
      <c r="L25" s="95"/>
      <c r="M25" s="358"/>
      <c r="N25" s="156">
        <f t="shared" si="32"/>
        <v>0</v>
      </c>
      <c r="O25" s="157" t="str">
        <f t="shared" si="20"/>
        <v/>
      </c>
      <c r="P25" s="158" t="str">
        <f t="shared" si="21"/>
        <v/>
      </c>
      <c r="Q25" s="158" t="str" cm="1">
        <f t="array" ref="Q25">IFERROR(_xlfn.IFS(AND($I25 = "Yes", $J25 =1),(($BX25+$BU25)/($J25) + ($BY25+$BR25 +$BZ25)),AND($I25 = "Yes", $J25 &gt;1), (($BX25+$BU25)/($J25) + ($BY25*2 +$BZ25)) ), "")</f>
        <v/>
      </c>
      <c r="R25" s="158" t="str">
        <f t="shared" si="5"/>
        <v/>
      </c>
      <c r="S25" s="159">
        <f t="shared" si="22"/>
        <v>0</v>
      </c>
      <c r="T25" s="159" t="str">
        <f t="shared" si="45"/>
        <v/>
      </c>
      <c r="U25" s="158" t="str">
        <f t="shared" si="33"/>
        <v/>
      </c>
      <c r="V25" s="396" t="str">
        <f t="shared" si="23"/>
        <v/>
      </c>
      <c r="W25" s="156" t="str">
        <f t="shared" si="7"/>
        <v/>
      </c>
      <c r="X25" s="160">
        <f t="shared" si="8"/>
        <v>0</v>
      </c>
      <c r="Y25" s="274" t="s">
        <v>415</v>
      </c>
      <c r="Z25" s="745" t="str">
        <f>'MATERIAL DATA'!$Q49</f>
        <v>2.3.3 Backing</v>
      </c>
      <c r="AA25" s="768">
        <f t="shared" si="62"/>
        <v>0</v>
      </c>
      <c r="AB25" s="745"/>
      <c r="AC25" s="199" t="str">
        <f>'MATERIAL DATA'!Q23</f>
        <v>7.1 Alterations</v>
      </c>
      <c r="AD25" s="754">
        <f ca="1">SUMIF($E$12:$E$45,AC25,$O$12:$O$45)+SUMIF($E$12:$E$45,AC25,$P$12:$P$45)+SUMIF($E$12:$E$45,AC25,R$12:$R$45) +SUMIF($E$12:$E$45, AC25, $Q$12:$Q$43)</f>
        <v>0</v>
      </c>
      <c r="AE25" s="745"/>
      <c r="AF25" s="185"/>
      <c r="AG25" s="745"/>
      <c r="AH25" s="745"/>
      <c r="AI25" s="745"/>
      <c r="AJ25" s="745"/>
      <c r="AK25" s="745"/>
      <c r="AL25" s="745"/>
      <c r="AM25" s="745"/>
      <c r="AN25" s="745" t="s">
        <v>316</v>
      </c>
      <c r="AO25" s="745">
        <f t="shared" ref="AO25:AO28" si="83">BF54</f>
        <v>0</v>
      </c>
      <c r="AP25" s="745"/>
      <c r="AQ25" s="745"/>
      <c r="AR25" s="745"/>
      <c r="AS25" s="793"/>
      <c r="AT25" s="793"/>
      <c r="AU25" s="185" t="s">
        <v>735</v>
      </c>
      <c r="AV25" s="794">
        <f>T51*0.5</f>
        <v>0</v>
      </c>
      <c r="AW25" s="793"/>
      <c r="AX25" s="793"/>
      <c r="AY25" s="795" t="s">
        <v>730</v>
      </c>
      <c r="AZ25" s="754" t="e" cm="1">
        <f t="array" ref="AZ25">SUMPRODUCT(SUMIF(H12:H43, New_Ext, O12:O43)) + SUMPRODUCT(SUMIF(H12:H43, New_Ext, P12:P43)) + SUMPRODUCT(SUMIF(H12:H43, New_Ext, R12:R43)) + ((E9/SUM(GIA_RN))*H9/1000) + ((E9/SUM(GIA_RN))*(R48+T48)) + AZ24</f>
        <v>#DIV/0!</v>
      </c>
      <c r="BA25" s="793"/>
      <c r="BB25" s="793"/>
      <c r="BC25" s="745" t="s">
        <v>659</v>
      </c>
      <c r="BD25" s="779" t="e">
        <f>SUMIF(H12:H43,Retained,'Scheme 6'!O12:O43)+SUMIF(H12:H43,Retained,'Scheme 6'!P12:P43)+SUMIF(H12:H43, Retained,'Scheme 6'!R12:R43)+ ((D9/SUM(GIA_RN))*H9/1000) +((D9/SUM(GIA_RN))*(R48+T48))</f>
        <v>#DIV/0!</v>
      </c>
      <c r="BE25" s="793"/>
      <c r="BF25" s="793"/>
      <c r="BG25" s="793"/>
      <c r="BH25" s="793"/>
      <c r="BI25" s="793"/>
      <c r="BJ25" s="793"/>
      <c r="BK25" s="209" t="str">
        <f t="shared" si="40"/>
        <v>ER</v>
      </c>
      <c r="BL25" s="209" t="str">
        <f t="shared" si="9"/>
        <v xml:space="preserve"> -  - </v>
      </c>
      <c r="BM25" s="745" t="str" cm="1">
        <f t="array" ref="BM25">_xlfn.IFS(OR(AND(TYPOLOGY &lt;&gt; "Bridge", B25="concrete",D25&lt;&gt;"Reinforced - 150mm hollow core slab"),C25="Concrete_EPD",),"Reinforcement",(OR(AND(TYPOLOGY="Bridge",B25="concrete",D25&lt;&gt;"Reinforced - 150mm hollow core slab"),C25="Concrete_EPD",)),"Bridge_Reinforcement",TRUE, "No_Reinforcement")</f>
        <v>No_Reinforcement</v>
      </c>
      <c r="BN25" s="186" t="e">
        <f>_xlfn.XLOOKUP($BL25,'LIFECYCLE MATERIAL DATA'!$A$5:$A$104,'LIFECYCLE MATERIAL DATA'!$D$5:$D$104,)</f>
        <v>#N/A</v>
      </c>
      <c r="BO25" s="186">
        <f>IFERROR(IF(M25&lt;&gt;0,_xlfn.XLOOKUP(M25,'Custom Data'!S16:S45,'Custom Data'!T16:T45,,-1),0),0)</f>
        <v>0</v>
      </c>
      <c r="BP25" s="186">
        <f t="shared" si="10"/>
        <v>0</v>
      </c>
      <c r="BQ25" s="846" t="str">
        <f t="shared" si="11"/>
        <v>ER</v>
      </c>
      <c r="BR25" s="745" t="str">
        <f>IFERROR(_xlfn.XLOOKUP($BL25,'LIFECYCLE MATERIAL DATA'!$A$5:$A$104,'LIFECYCLE MATERIAL DATA'!$I$5:$I$104,,)*($BQ25/1000)+_xlfn.XLOOKUP('Project Info'!$C$15,'LIFECYCLE MATERIAL DATA'!$A$5:$A$104,'LIFECYCLE MATERIAL DATA'!$I$5:$I$104,,)*($BP25/1000),"")</f>
        <v/>
      </c>
      <c r="BS25" s="745" t="str">
        <f>IFERROR(_xlfn.XLOOKUP($BL25,'LIFECYCLE MATERIAL DATA'!$A$5:$A$104, 'LIFECYCLE MATERIAL DATA'!$J$5:$J$104,,)*($BQ25/1000)+_xlfn.XLOOKUP('Project Info'!$C$15,'LIFECYCLE MATERIAL DATA'!$A$5:$A$104,'LIFECYCLE MATERIAL DATA'!$J$5:$J$104,,)*($BP25/1000),"")</f>
        <v/>
      </c>
      <c r="BT25" s="745" t="str">
        <f>IFERROR(_xlfn.XLOOKUP($BL25,'LIFECYCLE MATERIAL DATA'!$A$5:$A$104, 'LIFECYCLE MATERIAL DATA'!$K$5:$K$104,,)*($BQ25/1000),"")</f>
        <v/>
      </c>
      <c r="BU25" s="185" t="str">
        <f>IFERROR(_xlfn.XLOOKUP($BL25,'LIFECYCLE MATERIAL DATA'!$A$5:$A$104,'LIFECYCLE MATERIAL DATA'!$L$5:$L$104,,)*($BQ25/1000)+_xlfn.XLOOKUP('Project Info'!$C$15,'LIFECYCLE MATERIAL DATA'!$A$5:$A$104,'LIFECYCLE MATERIAL DATA'!$L$5:$L$104,,)*($BP25/1000),"")</f>
        <v/>
      </c>
      <c r="BV25" s="745" t="str">
        <f t="shared" si="25"/>
        <v/>
      </c>
      <c r="BW25" s="745" t="str">
        <f>IF($K25='MATERIAL DATA'!$O$5,$L25, IF($K25='MATERIAL DATA'!$O$6,$L25/(1000*'Scheme 6'!$BN25),""))</f>
        <v/>
      </c>
      <c r="BX25" s="745" t="str">
        <f>IFERROR(((_xlfn.XLOOKUP($BL25,'LIFECYCLE MATERIAL DATA'!$A$5:$A$104,'LIFECYCLE MATERIAL DATA'!$F$5:$F$104,,))*$BQ25/1000+_xlfn.XLOOKUP('Project Info'!$C$15,'LIFECYCLE MATERIAL DATA'!$A$5:$A$104,'LIFECYCLE MATERIAL DATA'!$F$5:$F$104,,)*$BP25/1000),"")</f>
        <v/>
      </c>
      <c r="BY25" s="771" t="str">
        <f>IFERROR((_xlfn.XLOOKUP($BL25,'LIFECYCLE MATERIAL DATA'!$A$5:$A$104,'LIFECYCLE MATERIAL DATA'!$G$5:$G$104,,)*$BQ25/1000++_xlfn.XLOOKUP('Project Info'!$C$15,'LIFECYCLE MATERIAL DATA'!$A$5:$A$104,'LIFECYCLE MATERIAL DATA'!$G$5:$G$104,,)*$BP25/1000),"")</f>
        <v/>
      </c>
      <c r="BZ25" s="745" t="str">
        <f>IFERROR(_xlfn.XLOOKUP('Scheme 6'!$BL25,'LIFECYCLE MATERIAL DATA'!$A$5:$A$104,'LIFECYCLE MATERIAL DATA'!$H$5:$H$104,,)*SUM($BX25+$BY25+$CB25+$CC25), "")</f>
        <v/>
      </c>
      <c r="CA25" s="185"/>
      <c r="CB25" s="743" t="str">
        <f>IFERROR((_xlfn.XLOOKUP($BL25,'LIFECYCLE MATERIAL DATA'!$A$5:$A$104, 'LIFECYCLE MATERIAL DATA'!$M$5:$M$104)*$BQ25/1000++_xlfn.XLOOKUP('Project Info'!$C$15,'LIFECYCLE MATERIAL DATA'!$A$5:$A$104,'LIFECYCLE MATERIAL DATA'!$M$5:$M$104)*$BP25/1000),"")</f>
        <v/>
      </c>
      <c r="CC25" s="745">
        <f>IFERROR(IF(OR($B25="Timber",$C25="Timber_EPD", $C25="Bamboo"),_xlfn.XLOOKUP($BL25,'LIFECYCLE MATERIAL DATA Master'!$A$5:$A$104,'LIFECYCLE MATERIAL DATA Master'!$E$5:$E$104,,)*$BQ25,0),"")/1000</f>
        <v>0</v>
      </c>
      <c r="CD25" s="185" t="str">
        <f>IFERROR((_xlfn.XLOOKUP($BL25,'LIFECYCLE MATERIAL DATA'!$A$5:$A$104,'LIFECYCLE MATERIAL DATA'!$N$5:$N$104,,)*$BQ25/1000++_xlfn.XLOOKUP('Project Info'!$C$15,'LIFECYCLE MATERIAL DATA'!$A$5:$A$104,'LIFECYCLE MATERIAL DATA'!$N$5:$N$104,,)*$BP25/1000),"")</f>
        <v/>
      </c>
      <c r="CE25" s="209"/>
      <c r="CF25" s="209"/>
      <c r="CG25" s="209"/>
      <c r="CH25" s="772">
        <f>IFERROR(1+_xlfn.XLOOKUP($BL25,'LIFECYCLE MATERIAL DATA'!$A$5:$A$104,'LIFECYCLE MATERIAL DATA'!$H$5:$H$104,,),0)</f>
        <v>0</v>
      </c>
      <c r="CI25" s="765">
        <f t="shared" si="12"/>
        <v>0</v>
      </c>
      <c r="CJ25" s="773">
        <f t="shared" si="13"/>
        <v>0</v>
      </c>
      <c r="CK25" s="774">
        <f t="shared" si="14"/>
        <v>0</v>
      </c>
      <c r="CL25" s="767">
        <f t="shared" si="26"/>
        <v>0</v>
      </c>
      <c r="CM25" s="775">
        <f t="shared" si="27"/>
        <v>0</v>
      </c>
      <c r="CN25" s="769">
        <v>0</v>
      </c>
      <c r="CO25" s="745">
        <f t="shared" si="15"/>
        <v>0</v>
      </c>
      <c r="CP25" s="745">
        <f t="shared" si="15"/>
        <v>0</v>
      </c>
      <c r="CQ25" s="745">
        <f t="shared" ref="CQ25:DV25" si="84">IF(CQ$11&gt;=DESIGN_LIFE,CP25,IF(AND(CQ$11&gt;0,$CK25&lt;&gt;0),IF(INT((CQ$11)/(DESIGN_LIFE/$CK25))=((CQ$11)/(DESIGN_LIFE/$CK25)),$CM25+CP25,CP25),CP25))</f>
        <v>0</v>
      </c>
      <c r="CR25" s="745">
        <f t="shared" si="84"/>
        <v>0</v>
      </c>
      <c r="CS25" s="745">
        <f t="shared" si="84"/>
        <v>0</v>
      </c>
      <c r="CT25" s="745">
        <f t="shared" si="84"/>
        <v>0</v>
      </c>
      <c r="CU25" s="745">
        <f t="shared" si="84"/>
        <v>0</v>
      </c>
      <c r="CV25" s="745">
        <f t="shared" si="84"/>
        <v>0</v>
      </c>
      <c r="CW25" s="745">
        <f t="shared" si="84"/>
        <v>0</v>
      </c>
      <c r="CX25" s="745">
        <f t="shared" si="84"/>
        <v>0</v>
      </c>
      <c r="CY25" s="745">
        <f t="shared" si="84"/>
        <v>0</v>
      </c>
      <c r="CZ25" s="745">
        <f t="shared" si="84"/>
        <v>0</v>
      </c>
      <c r="DA25" s="745">
        <f t="shared" si="84"/>
        <v>0</v>
      </c>
      <c r="DB25" s="745">
        <f t="shared" si="84"/>
        <v>0</v>
      </c>
      <c r="DC25" s="745">
        <f t="shared" si="84"/>
        <v>0</v>
      </c>
      <c r="DD25" s="745">
        <f t="shared" si="84"/>
        <v>0</v>
      </c>
      <c r="DE25" s="745">
        <f t="shared" si="84"/>
        <v>0</v>
      </c>
      <c r="DF25" s="745">
        <f t="shared" si="84"/>
        <v>0</v>
      </c>
      <c r="DG25" s="745">
        <f t="shared" si="84"/>
        <v>0</v>
      </c>
      <c r="DH25" s="745">
        <f t="shared" si="84"/>
        <v>0</v>
      </c>
      <c r="DI25" s="745">
        <f t="shared" si="84"/>
        <v>0</v>
      </c>
      <c r="DJ25" s="745">
        <f t="shared" si="84"/>
        <v>0</v>
      </c>
      <c r="DK25" s="745">
        <f t="shared" si="84"/>
        <v>0</v>
      </c>
      <c r="DL25" s="745">
        <f t="shared" si="84"/>
        <v>0</v>
      </c>
      <c r="DM25" s="745">
        <f t="shared" si="84"/>
        <v>0</v>
      </c>
      <c r="DN25" s="745">
        <f t="shared" si="84"/>
        <v>0</v>
      </c>
      <c r="DO25" s="745">
        <f t="shared" si="84"/>
        <v>0</v>
      </c>
      <c r="DP25" s="745">
        <f t="shared" si="84"/>
        <v>0</v>
      </c>
      <c r="DQ25" s="745">
        <f t="shared" si="84"/>
        <v>0</v>
      </c>
      <c r="DR25" s="745">
        <f t="shared" si="84"/>
        <v>0</v>
      </c>
      <c r="DS25" s="745">
        <f t="shared" si="84"/>
        <v>0</v>
      </c>
      <c r="DT25" s="745">
        <f t="shared" si="84"/>
        <v>0</v>
      </c>
      <c r="DU25" s="745">
        <f t="shared" si="84"/>
        <v>0</v>
      </c>
      <c r="DV25" s="745">
        <f t="shared" si="84"/>
        <v>0</v>
      </c>
      <c r="DW25" s="745">
        <f t="shared" ref="DW25:FB25" si="85">IF(DW$11&gt;=DESIGN_LIFE,DV25,IF(AND(DW$11&gt;0,$CK25&lt;&gt;0),IF(INT((DW$11)/(DESIGN_LIFE/$CK25))=((DW$11)/(DESIGN_LIFE/$CK25)),$CM25+DV25,DV25),DV25))</f>
        <v>0</v>
      </c>
      <c r="DX25" s="745">
        <f t="shared" si="85"/>
        <v>0</v>
      </c>
      <c r="DY25" s="745">
        <f t="shared" si="85"/>
        <v>0</v>
      </c>
      <c r="DZ25" s="745">
        <f t="shared" si="85"/>
        <v>0</v>
      </c>
      <c r="EA25" s="745">
        <f t="shared" si="85"/>
        <v>0</v>
      </c>
      <c r="EB25" s="745">
        <f t="shared" si="85"/>
        <v>0</v>
      </c>
      <c r="EC25" s="745">
        <f t="shared" si="85"/>
        <v>0</v>
      </c>
      <c r="ED25" s="745">
        <f t="shared" si="85"/>
        <v>0</v>
      </c>
      <c r="EE25" s="745">
        <f t="shared" si="85"/>
        <v>0</v>
      </c>
      <c r="EF25" s="745">
        <f t="shared" si="85"/>
        <v>0</v>
      </c>
      <c r="EG25" s="745">
        <f t="shared" si="85"/>
        <v>0</v>
      </c>
      <c r="EH25" s="745">
        <f t="shared" si="85"/>
        <v>0</v>
      </c>
      <c r="EI25" s="745">
        <f t="shared" si="85"/>
        <v>0</v>
      </c>
      <c r="EJ25" s="745">
        <f t="shared" si="85"/>
        <v>0</v>
      </c>
      <c r="EK25" s="745">
        <f t="shared" si="85"/>
        <v>0</v>
      </c>
      <c r="EL25" s="745">
        <f t="shared" si="85"/>
        <v>0</v>
      </c>
      <c r="EM25" s="745">
        <f t="shared" si="85"/>
        <v>0</v>
      </c>
      <c r="EN25" s="745">
        <f t="shared" si="85"/>
        <v>0</v>
      </c>
      <c r="EO25" s="745">
        <f t="shared" si="85"/>
        <v>0</v>
      </c>
      <c r="EP25" s="745">
        <f t="shared" si="85"/>
        <v>0</v>
      </c>
      <c r="EQ25" s="745">
        <f t="shared" si="85"/>
        <v>0</v>
      </c>
      <c r="ER25" s="745">
        <f t="shared" si="85"/>
        <v>0</v>
      </c>
      <c r="ES25" s="745">
        <f t="shared" si="85"/>
        <v>0</v>
      </c>
      <c r="ET25" s="745">
        <f t="shared" si="85"/>
        <v>0</v>
      </c>
      <c r="EU25" s="745">
        <f t="shared" si="85"/>
        <v>0</v>
      </c>
      <c r="EV25" s="745">
        <f t="shared" si="85"/>
        <v>0</v>
      </c>
      <c r="EW25" s="745">
        <f t="shared" si="85"/>
        <v>0</v>
      </c>
      <c r="EX25" s="745">
        <f t="shared" si="85"/>
        <v>0</v>
      </c>
      <c r="EY25" s="745">
        <f t="shared" si="85"/>
        <v>0</v>
      </c>
      <c r="EZ25" s="745">
        <f t="shared" si="85"/>
        <v>0</v>
      </c>
      <c r="FA25" s="745">
        <f t="shared" si="85"/>
        <v>0</v>
      </c>
      <c r="FB25" s="745">
        <f t="shared" si="85"/>
        <v>0</v>
      </c>
      <c r="FC25" s="745">
        <f t="shared" ref="FC25:GH25" si="86">IF(FC$11&gt;=DESIGN_LIFE,FB25,IF(AND(FC$11&gt;0,$CK25&lt;&gt;0),IF(INT((FC$11)/(DESIGN_LIFE/$CK25))=((FC$11)/(DESIGN_LIFE/$CK25)),$CM25+FB25,FB25),FB25))</f>
        <v>0</v>
      </c>
      <c r="FD25" s="745">
        <f t="shared" si="86"/>
        <v>0</v>
      </c>
      <c r="FE25" s="745">
        <f t="shared" si="86"/>
        <v>0</v>
      </c>
      <c r="FF25" s="745">
        <f t="shared" si="86"/>
        <v>0</v>
      </c>
      <c r="FG25" s="745">
        <f t="shared" si="86"/>
        <v>0</v>
      </c>
      <c r="FH25" s="745">
        <f t="shared" si="86"/>
        <v>0</v>
      </c>
      <c r="FI25" s="745">
        <f t="shared" si="86"/>
        <v>0</v>
      </c>
      <c r="FJ25" s="745">
        <f t="shared" si="86"/>
        <v>0</v>
      </c>
      <c r="FK25" s="745">
        <f t="shared" si="86"/>
        <v>0</v>
      </c>
      <c r="FL25" s="745">
        <f t="shared" si="86"/>
        <v>0</v>
      </c>
      <c r="FM25" s="745">
        <f t="shared" si="86"/>
        <v>0</v>
      </c>
      <c r="FN25" s="745">
        <f t="shared" si="86"/>
        <v>0</v>
      </c>
      <c r="FO25" s="745">
        <f t="shared" si="86"/>
        <v>0</v>
      </c>
      <c r="FP25" s="745">
        <f t="shared" si="86"/>
        <v>0</v>
      </c>
      <c r="FQ25" s="745">
        <f t="shared" si="86"/>
        <v>0</v>
      </c>
      <c r="FR25" s="745">
        <f t="shared" si="86"/>
        <v>0</v>
      </c>
      <c r="FS25" s="745">
        <f t="shared" si="86"/>
        <v>0</v>
      </c>
      <c r="FT25" s="745">
        <f t="shared" si="86"/>
        <v>0</v>
      </c>
      <c r="FU25" s="745">
        <f t="shared" si="86"/>
        <v>0</v>
      </c>
      <c r="FV25" s="745">
        <f t="shared" si="86"/>
        <v>0</v>
      </c>
      <c r="FW25" s="745">
        <f t="shared" si="86"/>
        <v>0</v>
      </c>
      <c r="FX25" s="745">
        <f t="shared" si="86"/>
        <v>0</v>
      </c>
      <c r="FY25" s="745">
        <f t="shared" si="86"/>
        <v>0</v>
      </c>
      <c r="FZ25" s="745">
        <f t="shared" si="86"/>
        <v>0</v>
      </c>
      <c r="GA25" s="745">
        <f t="shared" si="86"/>
        <v>0</v>
      </c>
      <c r="GB25" s="745">
        <f t="shared" si="86"/>
        <v>0</v>
      </c>
      <c r="GC25" s="745">
        <f t="shared" si="86"/>
        <v>0</v>
      </c>
      <c r="GD25" s="745">
        <f t="shared" si="86"/>
        <v>0</v>
      </c>
      <c r="GE25" s="745">
        <f t="shared" si="86"/>
        <v>0</v>
      </c>
      <c r="GF25" s="745">
        <f t="shared" si="86"/>
        <v>0</v>
      </c>
      <c r="GG25" s="745">
        <f t="shared" si="86"/>
        <v>0</v>
      </c>
      <c r="GH25" s="745">
        <f t="shared" si="86"/>
        <v>0</v>
      </c>
      <c r="GI25" s="745">
        <f t="shared" ref="GI25:HG25" si="87">IF(GI$11&gt;=DESIGN_LIFE,GH25,IF(AND(GI$11&gt;0,$CK25&lt;&gt;0),IF(INT((GI$11)/(DESIGN_LIFE/$CK25))=((GI$11)/(DESIGN_LIFE/$CK25)),$CM25+GH25,GH25),GH25))</f>
        <v>0</v>
      </c>
      <c r="GJ25" s="745">
        <f t="shared" si="87"/>
        <v>0</v>
      </c>
      <c r="GK25" s="745">
        <f t="shared" si="87"/>
        <v>0</v>
      </c>
      <c r="GL25" s="745">
        <f t="shared" si="87"/>
        <v>0</v>
      </c>
      <c r="GM25" s="745">
        <f t="shared" si="87"/>
        <v>0</v>
      </c>
      <c r="GN25" s="745">
        <f t="shared" si="87"/>
        <v>0</v>
      </c>
      <c r="GO25" s="745">
        <f t="shared" si="87"/>
        <v>0</v>
      </c>
      <c r="GP25" s="745">
        <f t="shared" si="87"/>
        <v>0</v>
      </c>
      <c r="GQ25" s="745">
        <f t="shared" si="87"/>
        <v>0</v>
      </c>
      <c r="GR25" s="745">
        <f t="shared" si="87"/>
        <v>0</v>
      </c>
      <c r="GS25" s="745">
        <f t="shared" si="87"/>
        <v>0</v>
      </c>
      <c r="GT25" s="745">
        <f t="shared" si="87"/>
        <v>0</v>
      </c>
      <c r="GU25" s="745">
        <f t="shared" si="87"/>
        <v>0</v>
      </c>
      <c r="GV25" s="745">
        <f t="shared" si="87"/>
        <v>0</v>
      </c>
      <c r="GW25" s="745">
        <f t="shared" si="87"/>
        <v>0</v>
      </c>
      <c r="GX25" s="745">
        <f t="shared" si="87"/>
        <v>0</v>
      </c>
      <c r="GY25" s="745">
        <f t="shared" si="87"/>
        <v>0</v>
      </c>
      <c r="GZ25" s="745">
        <f t="shared" si="87"/>
        <v>0</v>
      </c>
      <c r="HA25" s="745">
        <f t="shared" si="87"/>
        <v>0</v>
      </c>
      <c r="HB25" s="745">
        <f t="shared" si="87"/>
        <v>0</v>
      </c>
      <c r="HC25" s="745">
        <f t="shared" si="87"/>
        <v>0</v>
      </c>
      <c r="HD25" s="745">
        <f t="shared" si="87"/>
        <v>0</v>
      </c>
      <c r="HE25" s="745">
        <f t="shared" si="87"/>
        <v>0</v>
      </c>
      <c r="HF25" s="745">
        <f t="shared" si="87"/>
        <v>0</v>
      </c>
      <c r="HG25" s="745">
        <f t="shared" si="87"/>
        <v>0</v>
      </c>
      <c r="HH25" s="185"/>
      <c r="HI25" s="745"/>
    </row>
    <row r="26" spans="1:217" ht="20.100000000000001" customHeight="1">
      <c r="A26" s="520" t="str">
        <f t="shared" si="4"/>
        <v>LST_STR_ELEMENT</v>
      </c>
      <c r="B26" s="357"/>
      <c r="C26" s="115"/>
      <c r="D26" s="116"/>
      <c r="E26" s="117"/>
      <c r="F26" s="116"/>
      <c r="G26" s="350" t="e">
        <f>IF(TYPOLOGY = "Bridge", _xlfn.XLOOKUP($E26, BRIDGE_STR_ELEMENT, 'MATERIAL DATA'!$R$36:$R$74,,), _xlfn.XLOOKUP($BL26, 'LIFECYCLE MATERIAL DATA'!$A$5:$A$104, 'LIFECYCLE MATERIAL DATA'!$Q$5:$Q$104,,))</f>
        <v>#N/A</v>
      </c>
      <c r="H26" s="630"/>
      <c r="I26" s="631"/>
      <c r="J26" s="736"/>
      <c r="K26" s="116"/>
      <c r="L26" s="95"/>
      <c r="M26" s="358"/>
      <c r="N26" s="156">
        <f>IFERROR(SUM(O26:V26,X26),"")</f>
        <v>0</v>
      </c>
      <c r="O26" s="157" t="str">
        <f t="shared" si="20"/>
        <v/>
      </c>
      <c r="P26" s="158" t="str">
        <f t="shared" si="21"/>
        <v/>
      </c>
      <c r="Q26" s="158" t="str" cm="1">
        <f t="array" ref="Q26">IFERROR(_xlfn.IFS(AND($I26 = "Yes", $J26 =1),(($BX26+$BU26)/($J26) + ($BY26+$BR26 +$BZ26)),AND($I26 = "Yes", $J26 &gt;1), (($BX26+$BU26)/($J26) + ($BY26*2 +$BZ26)) ), "")</f>
        <v/>
      </c>
      <c r="R26" s="158" t="str">
        <f t="shared" si="5"/>
        <v/>
      </c>
      <c r="S26" s="159">
        <f t="shared" si="22"/>
        <v>0</v>
      </c>
      <c r="T26" s="159" t="str">
        <f t="shared" si="45"/>
        <v/>
      </c>
      <c r="U26" s="158" t="str">
        <f t="shared" si="33"/>
        <v/>
      </c>
      <c r="V26" s="396" t="str">
        <f t="shared" si="23"/>
        <v/>
      </c>
      <c r="W26" s="156" t="str">
        <f t="shared" si="7"/>
        <v/>
      </c>
      <c r="X26" s="160">
        <f t="shared" si="8"/>
        <v>0</v>
      </c>
      <c r="Y26" s="274" t="s">
        <v>415</v>
      </c>
      <c r="Z26" s="745" t="str">
        <f>'MATERIAL DATA'!$Q50</f>
        <v>2.4.1 Pylon</v>
      </c>
      <c r="AA26" s="768">
        <f t="shared" si="62"/>
        <v>0</v>
      </c>
      <c r="AB26" s="745"/>
      <c r="AC26" s="199" t="str">
        <f>'MATERIAL DATA'!Q24</f>
        <v>7.2 Repairs to existing, Cleaning existing surfaces &amp; General Renovation works</v>
      </c>
      <c r="AD26" s="754">
        <f ca="1">SUMIF($E$12:$E$45,AC26,$O$12:$O$45)+SUMIF($E$12:$E$45,AC26,$P$12:$P$45)+SUMIF($E$12:$E$45,AC26,R$12:$R$45) +SUMIF($E$12:$E$45, AC26, $Q$12:$Q$43)</f>
        <v>0</v>
      </c>
      <c r="AE26" s="745"/>
      <c r="AF26" s="185"/>
      <c r="AG26" s="745"/>
      <c r="AH26" s="745"/>
      <c r="AI26" s="745"/>
      <c r="AJ26" s="745"/>
      <c r="AK26" s="745"/>
      <c r="AL26" s="745"/>
      <c r="AM26" s="745"/>
      <c r="AN26" s="745" t="s">
        <v>317</v>
      </c>
      <c r="AO26" s="745">
        <f t="shared" si="83"/>
        <v>0</v>
      </c>
      <c r="AP26" s="745"/>
      <c r="AQ26" s="745"/>
      <c r="AR26" s="745"/>
      <c r="AS26" s="745"/>
      <c r="AT26" s="745"/>
      <c r="AU26" s="185" t="s">
        <v>736</v>
      </c>
      <c r="AV26" s="796" t="e">
        <f>(Q51 + SUM(R51, V48, T12:T43)*0.5 + SUM(U12:V43) + SUM(X12:X43))</f>
        <v>#VALUE!</v>
      </c>
      <c r="AW26" s="745"/>
      <c r="AX26" s="745"/>
      <c r="AY26" s="783" t="s">
        <v>578</v>
      </c>
      <c r="AZ26" s="794" cm="1">
        <f t="array" ref="AZ26">SUMPRODUCT(SUMIF(H12:H43, New_Ext, X12:X43))</f>
        <v>0</v>
      </c>
      <c r="BA26" s="745"/>
      <c r="BB26" s="745"/>
      <c r="BC26" s="185" t="s">
        <v>578</v>
      </c>
      <c r="BD26" s="794">
        <f>SUMIF(H12:H43, Retained, 'Scheme 6'!X12:X43)</f>
        <v>0</v>
      </c>
      <c r="BE26" s="745"/>
      <c r="BF26" s="745"/>
      <c r="BG26" s="745"/>
      <c r="BH26" s="745"/>
      <c r="BI26" s="745"/>
      <c r="BJ26" s="745"/>
      <c r="BK26" s="209" t="str">
        <f t="shared" si="40"/>
        <v>ER</v>
      </c>
      <c r="BL26" s="209" t="str">
        <f t="shared" si="9"/>
        <v xml:space="preserve"> -  - </v>
      </c>
      <c r="BM26" s="745" t="str" cm="1">
        <f t="array" ref="BM26">_xlfn.IFS(OR(AND(TYPOLOGY &lt;&gt; "Bridge", B26="concrete",D26&lt;&gt;"Reinforced - 150mm hollow core slab"),C26="Concrete_EPD",),"Reinforcement",(OR(AND(TYPOLOGY="Bridge",B26="concrete",D26&lt;&gt;"Reinforced - 150mm hollow core slab"),C26="Concrete_EPD",)),"Bridge_Reinforcement",TRUE, "No_Reinforcement")</f>
        <v>No_Reinforcement</v>
      </c>
      <c r="BN26" s="186" t="e">
        <f>_xlfn.XLOOKUP($BL26,'LIFECYCLE MATERIAL DATA'!$A$5:$A$104,'LIFECYCLE MATERIAL DATA'!$D$5:$D$104,)</f>
        <v>#N/A</v>
      </c>
      <c r="BO26" s="186">
        <f>IFERROR(IF(M26&lt;&gt;0,_xlfn.XLOOKUP(M26,'Custom Data'!S16:S45,'Custom Data'!T16:T45,,-1),0),0)</f>
        <v>0</v>
      </c>
      <c r="BP26" s="186">
        <f t="shared" si="10"/>
        <v>0</v>
      </c>
      <c r="BQ26" s="846" t="str">
        <f t="shared" si="11"/>
        <v>ER</v>
      </c>
      <c r="BR26" s="745" t="str">
        <f>IFERROR(_xlfn.XLOOKUP($BL26,'LIFECYCLE MATERIAL DATA'!$A$5:$A$104,'LIFECYCLE MATERIAL DATA'!$I$5:$I$104,,)*($BQ26/1000)+_xlfn.XLOOKUP('Project Info'!$C$15,'LIFECYCLE MATERIAL DATA'!$A$5:$A$104,'LIFECYCLE MATERIAL DATA'!$I$5:$I$104,,)*($BP26/1000),"")</f>
        <v/>
      </c>
      <c r="BS26" s="745" t="str">
        <f>IFERROR(_xlfn.XLOOKUP($BL26,'LIFECYCLE MATERIAL DATA'!$A$5:$A$104, 'LIFECYCLE MATERIAL DATA'!$J$5:$J$104,,)*($BQ26/1000)+_xlfn.XLOOKUP('Project Info'!$C$15,'LIFECYCLE MATERIAL DATA'!$A$5:$A$104,'LIFECYCLE MATERIAL DATA'!$J$5:$J$104,,)*($BP26/1000),"")</f>
        <v/>
      </c>
      <c r="BT26" s="745" t="str">
        <f>IFERROR(_xlfn.XLOOKUP($BL26,'LIFECYCLE MATERIAL DATA'!$A$5:$A$104, 'LIFECYCLE MATERIAL DATA'!$K$5:$K$104,,)*($BQ26/1000),"")</f>
        <v/>
      </c>
      <c r="BU26" s="185" t="str">
        <f>IFERROR(_xlfn.XLOOKUP($BL26,'LIFECYCLE MATERIAL DATA'!$A$5:$A$104,'LIFECYCLE MATERIAL DATA'!$L$5:$L$104,,)*($BQ26/1000)+_xlfn.XLOOKUP('Project Info'!$C$15,'LIFECYCLE MATERIAL DATA'!$A$5:$A$104,'LIFECYCLE MATERIAL DATA'!$L$5:$L$104,,)*($BP26/1000),"")</f>
        <v/>
      </c>
      <c r="BV26" s="745" t="str">
        <f t="shared" si="25"/>
        <v/>
      </c>
      <c r="BW26" s="745" t="str">
        <f>IF($K26='MATERIAL DATA'!$O$5,$L26, IF($K26='MATERIAL DATA'!$O$6,$L26/(1000*'Scheme 6'!$BN26),""))</f>
        <v/>
      </c>
      <c r="BX26" s="745" t="str">
        <f>IFERROR(((_xlfn.XLOOKUP($BL26,'LIFECYCLE MATERIAL DATA'!$A$5:$A$104,'LIFECYCLE MATERIAL DATA'!$F$5:$F$104,,))*$BQ26/1000+_xlfn.XLOOKUP('Project Info'!$C$15,'LIFECYCLE MATERIAL DATA'!$A$5:$A$104,'LIFECYCLE MATERIAL DATA'!$F$5:$F$104,,)*$BP26/1000),"")</f>
        <v/>
      </c>
      <c r="BY26" s="771" t="str">
        <f>IFERROR((_xlfn.XLOOKUP($BL26,'LIFECYCLE MATERIAL DATA'!$A$5:$A$104,'LIFECYCLE MATERIAL DATA'!$G$5:$G$104,,)*$BQ26/1000++_xlfn.XLOOKUP('Project Info'!$C$15,'LIFECYCLE MATERIAL DATA'!$A$5:$A$104,'LIFECYCLE MATERIAL DATA'!$G$5:$G$104,,)*$BP26/1000),"")</f>
        <v/>
      </c>
      <c r="BZ26" s="745" t="str">
        <f>IFERROR(_xlfn.XLOOKUP('Scheme 6'!$BL26,'LIFECYCLE MATERIAL DATA'!$A$5:$A$104,'LIFECYCLE MATERIAL DATA'!$H$5:$H$104,,)*SUM($BX26+$BY26+$CB26+$CC26), "")</f>
        <v/>
      </c>
      <c r="CA26" s="185"/>
      <c r="CB26" s="743" t="str">
        <f>IFERROR((_xlfn.XLOOKUP($BL26,'LIFECYCLE MATERIAL DATA'!$A$5:$A$104, 'LIFECYCLE MATERIAL DATA'!$M$5:$M$104)*$BQ26/1000++_xlfn.XLOOKUP('Project Info'!$C$15,'LIFECYCLE MATERIAL DATA'!$A$5:$A$104,'LIFECYCLE MATERIAL DATA'!$M$5:$M$104)*$BP26/1000),"")</f>
        <v/>
      </c>
      <c r="CC26" s="745">
        <f>IFERROR(IF(OR($B26="Timber",$C26="Timber_EPD", $C26="Bamboo"),_xlfn.XLOOKUP($BL26,'LIFECYCLE MATERIAL DATA Master'!$A$5:$A$104,'LIFECYCLE MATERIAL DATA Master'!$E$5:$E$104,,)*$BQ26,0),"")/1000</f>
        <v>0</v>
      </c>
      <c r="CD26" s="185" t="str">
        <f>IFERROR((_xlfn.XLOOKUP($BL26,'LIFECYCLE MATERIAL DATA'!$A$5:$A$104,'LIFECYCLE MATERIAL DATA'!$N$5:$N$104,,)*$BQ26/1000++_xlfn.XLOOKUP('Project Info'!$C$15,'LIFECYCLE MATERIAL DATA'!$A$5:$A$104,'LIFECYCLE MATERIAL DATA'!$N$5:$N$104,,)*$BP26/1000),"")</f>
        <v/>
      </c>
      <c r="CE26" s="209"/>
      <c r="CF26" s="209"/>
      <c r="CG26" s="209"/>
      <c r="CH26" s="772">
        <f>IFERROR(1+_xlfn.XLOOKUP($BL26,'LIFECYCLE MATERIAL DATA'!$A$5:$A$104,'LIFECYCLE MATERIAL DATA'!$H$5:$H$104,,),0)</f>
        <v>0</v>
      </c>
      <c r="CI26" s="765">
        <f t="shared" si="12"/>
        <v>0</v>
      </c>
      <c r="CJ26" s="773">
        <f t="shared" si="13"/>
        <v>0</v>
      </c>
      <c r="CK26" s="774">
        <f t="shared" si="14"/>
        <v>0</v>
      </c>
      <c r="CL26" s="767">
        <f t="shared" si="26"/>
        <v>0</v>
      </c>
      <c r="CM26" s="775">
        <f t="shared" si="27"/>
        <v>0</v>
      </c>
      <c r="CN26" s="769">
        <v>0</v>
      </c>
      <c r="CO26" s="745">
        <f t="shared" si="15"/>
        <v>0</v>
      </c>
      <c r="CP26" s="745">
        <f t="shared" si="15"/>
        <v>0</v>
      </c>
      <c r="CQ26" s="745">
        <f t="shared" ref="CQ26:DV26" si="88">IF(CQ$11&gt;=DESIGN_LIFE,CP26,IF(AND(CQ$11&gt;0,$CK26&lt;&gt;0),IF(INT((CQ$11)/(DESIGN_LIFE/$CK26))=((CQ$11)/(DESIGN_LIFE/$CK26)),$CM26+CP26,CP26),CP26))</f>
        <v>0</v>
      </c>
      <c r="CR26" s="745">
        <f t="shared" si="88"/>
        <v>0</v>
      </c>
      <c r="CS26" s="745">
        <f t="shared" si="88"/>
        <v>0</v>
      </c>
      <c r="CT26" s="745">
        <f t="shared" si="88"/>
        <v>0</v>
      </c>
      <c r="CU26" s="745">
        <f t="shared" si="88"/>
        <v>0</v>
      </c>
      <c r="CV26" s="745">
        <f t="shared" si="88"/>
        <v>0</v>
      </c>
      <c r="CW26" s="745">
        <f t="shared" si="88"/>
        <v>0</v>
      </c>
      <c r="CX26" s="745">
        <f t="shared" si="88"/>
        <v>0</v>
      </c>
      <c r="CY26" s="745">
        <f t="shared" si="88"/>
        <v>0</v>
      </c>
      <c r="CZ26" s="745">
        <f t="shared" si="88"/>
        <v>0</v>
      </c>
      <c r="DA26" s="745">
        <f t="shared" si="88"/>
        <v>0</v>
      </c>
      <c r="DB26" s="745">
        <f t="shared" si="88"/>
        <v>0</v>
      </c>
      <c r="DC26" s="745">
        <f t="shared" si="88"/>
        <v>0</v>
      </c>
      <c r="DD26" s="745">
        <f t="shared" si="88"/>
        <v>0</v>
      </c>
      <c r="DE26" s="745">
        <f t="shared" si="88"/>
        <v>0</v>
      </c>
      <c r="DF26" s="745">
        <f t="shared" si="88"/>
        <v>0</v>
      </c>
      <c r="DG26" s="745">
        <f t="shared" si="88"/>
        <v>0</v>
      </c>
      <c r="DH26" s="745">
        <f t="shared" si="88"/>
        <v>0</v>
      </c>
      <c r="DI26" s="745">
        <f t="shared" si="88"/>
        <v>0</v>
      </c>
      <c r="DJ26" s="745">
        <f t="shared" si="88"/>
        <v>0</v>
      </c>
      <c r="DK26" s="745">
        <f t="shared" si="88"/>
        <v>0</v>
      </c>
      <c r="DL26" s="745">
        <f t="shared" si="88"/>
        <v>0</v>
      </c>
      <c r="DM26" s="745">
        <f t="shared" si="88"/>
        <v>0</v>
      </c>
      <c r="DN26" s="745">
        <f t="shared" si="88"/>
        <v>0</v>
      </c>
      <c r="DO26" s="745">
        <f t="shared" si="88"/>
        <v>0</v>
      </c>
      <c r="DP26" s="745">
        <f t="shared" si="88"/>
        <v>0</v>
      </c>
      <c r="DQ26" s="745">
        <f t="shared" si="88"/>
        <v>0</v>
      </c>
      <c r="DR26" s="745">
        <f t="shared" si="88"/>
        <v>0</v>
      </c>
      <c r="DS26" s="745">
        <f t="shared" si="88"/>
        <v>0</v>
      </c>
      <c r="DT26" s="745">
        <f t="shared" si="88"/>
        <v>0</v>
      </c>
      <c r="DU26" s="745">
        <f t="shared" si="88"/>
        <v>0</v>
      </c>
      <c r="DV26" s="745">
        <f t="shared" si="88"/>
        <v>0</v>
      </c>
      <c r="DW26" s="745">
        <f t="shared" ref="DW26:FB26" si="89">IF(DW$11&gt;=DESIGN_LIFE,DV26,IF(AND(DW$11&gt;0,$CK26&lt;&gt;0),IF(INT((DW$11)/(DESIGN_LIFE/$CK26))=((DW$11)/(DESIGN_LIFE/$CK26)),$CM26+DV26,DV26),DV26))</f>
        <v>0</v>
      </c>
      <c r="DX26" s="745">
        <f t="shared" si="89"/>
        <v>0</v>
      </c>
      <c r="DY26" s="745">
        <f t="shared" si="89"/>
        <v>0</v>
      </c>
      <c r="DZ26" s="745">
        <f t="shared" si="89"/>
        <v>0</v>
      </c>
      <c r="EA26" s="745">
        <f t="shared" si="89"/>
        <v>0</v>
      </c>
      <c r="EB26" s="745">
        <f t="shared" si="89"/>
        <v>0</v>
      </c>
      <c r="EC26" s="745">
        <f t="shared" si="89"/>
        <v>0</v>
      </c>
      <c r="ED26" s="745">
        <f t="shared" si="89"/>
        <v>0</v>
      </c>
      <c r="EE26" s="745">
        <f t="shared" si="89"/>
        <v>0</v>
      </c>
      <c r="EF26" s="745">
        <f t="shared" si="89"/>
        <v>0</v>
      </c>
      <c r="EG26" s="745">
        <f t="shared" si="89"/>
        <v>0</v>
      </c>
      <c r="EH26" s="745">
        <f t="shared" si="89"/>
        <v>0</v>
      </c>
      <c r="EI26" s="745">
        <f t="shared" si="89"/>
        <v>0</v>
      </c>
      <c r="EJ26" s="745">
        <f t="shared" si="89"/>
        <v>0</v>
      </c>
      <c r="EK26" s="745">
        <f t="shared" si="89"/>
        <v>0</v>
      </c>
      <c r="EL26" s="745">
        <f t="shared" si="89"/>
        <v>0</v>
      </c>
      <c r="EM26" s="745">
        <f t="shared" si="89"/>
        <v>0</v>
      </c>
      <c r="EN26" s="745">
        <f t="shared" si="89"/>
        <v>0</v>
      </c>
      <c r="EO26" s="745">
        <f t="shared" si="89"/>
        <v>0</v>
      </c>
      <c r="EP26" s="745">
        <f t="shared" si="89"/>
        <v>0</v>
      </c>
      <c r="EQ26" s="745">
        <f t="shared" si="89"/>
        <v>0</v>
      </c>
      <c r="ER26" s="745">
        <f t="shared" si="89"/>
        <v>0</v>
      </c>
      <c r="ES26" s="745">
        <f t="shared" si="89"/>
        <v>0</v>
      </c>
      <c r="ET26" s="745">
        <f t="shared" si="89"/>
        <v>0</v>
      </c>
      <c r="EU26" s="745">
        <f t="shared" si="89"/>
        <v>0</v>
      </c>
      <c r="EV26" s="745">
        <f t="shared" si="89"/>
        <v>0</v>
      </c>
      <c r="EW26" s="745">
        <f t="shared" si="89"/>
        <v>0</v>
      </c>
      <c r="EX26" s="745">
        <f t="shared" si="89"/>
        <v>0</v>
      </c>
      <c r="EY26" s="745">
        <f t="shared" si="89"/>
        <v>0</v>
      </c>
      <c r="EZ26" s="745">
        <f t="shared" si="89"/>
        <v>0</v>
      </c>
      <c r="FA26" s="745">
        <f t="shared" si="89"/>
        <v>0</v>
      </c>
      <c r="FB26" s="745">
        <f t="shared" si="89"/>
        <v>0</v>
      </c>
      <c r="FC26" s="745">
        <f t="shared" ref="FC26:GH26" si="90">IF(FC$11&gt;=DESIGN_LIFE,FB26,IF(AND(FC$11&gt;0,$CK26&lt;&gt;0),IF(INT((FC$11)/(DESIGN_LIFE/$CK26))=((FC$11)/(DESIGN_LIFE/$CK26)),$CM26+FB26,FB26),FB26))</f>
        <v>0</v>
      </c>
      <c r="FD26" s="745">
        <f t="shared" si="90"/>
        <v>0</v>
      </c>
      <c r="FE26" s="745">
        <f t="shared" si="90"/>
        <v>0</v>
      </c>
      <c r="FF26" s="745">
        <f t="shared" si="90"/>
        <v>0</v>
      </c>
      <c r="FG26" s="745">
        <f t="shared" si="90"/>
        <v>0</v>
      </c>
      <c r="FH26" s="745">
        <f t="shared" si="90"/>
        <v>0</v>
      </c>
      <c r="FI26" s="745">
        <f t="shared" si="90"/>
        <v>0</v>
      </c>
      <c r="FJ26" s="745">
        <f t="shared" si="90"/>
        <v>0</v>
      </c>
      <c r="FK26" s="745">
        <f t="shared" si="90"/>
        <v>0</v>
      </c>
      <c r="FL26" s="745">
        <f t="shared" si="90"/>
        <v>0</v>
      </c>
      <c r="FM26" s="745">
        <f t="shared" si="90"/>
        <v>0</v>
      </c>
      <c r="FN26" s="745">
        <f t="shared" si="90"/>
        <v>0</v>
      </c>
      <c r="FO26" s="745">
        <f t="shared" si="90"/>
        <v>0</v>
      </c>
      <c r="FP26" s="745">
        <f t="shared" si="90"/>
        <v>0</v>
      </c>
      <c r="FQ26" s="745">
        <f t="shared" si="90"/>
        <v>0</v>
      </c>
      <c r="FR26" s="745">
        <f t="shared" si="90"/>
        <v>0</v>
      </c>
      <c r="FS26" s="745">
        <f t="shared" si="90"/>
        <v>0</v>
      </c>
      <c r="FT26" s="745">
        <f t="shared" si="90"/>
        <v>0</v>
      </c>
      <c r="FU26" s="745">
        <f t="shared" si="90"/>
        <v>0</v>
      </c>
      <c r="FV26" s="745">
        <f t="shared" si="90"/>
        <v>0</v>
      </c>
      <c r="FW26" s="745">
        <f t="shared" si="90"/>
        <v>0</v>
      </c>
      <c r="FX26" s="745">
        <f t="shared" si="90"/>
        <v>0</v>
      </c>
      <c r="FY26" s="745">
        <f t="shared" si="90"/>
        <v>0</v>
      </c>
      <c r="FZ26" s="745">
        <f t="shared" si="90"/>
        <v>0</v>
      </c>
      <c r="GA26" s="745">
        <f t="shared" si="90"/>
        <v>0</v>
      </c>
      <c r="GB26" s="745">
        <f t="shared" si="90"/>
        <v>0</v>
      </c>
      <c r="GC26" s="745">
        <f t="shared" si="90"/>
        <v>0</v>
      </c>
      <c r="GD26" s="745">
        <f t="shared" si="90"/>
        <v>0</v>
      </c>
      <c r="GE26" s="745">
        <f t="shared" si="90"/>
        <v>0</v>
      </c>
      <c r="GF26" s="745">
        <f t="shared" si="90"/>
        <v>0</v>
      </c>
      <c r="GG26" s="745">
        <f t="shared" si="90"/>
        <v>0</v>
      </c>
      <c r="GH26" s="745">
        <f t="shared" si="90"/>
        <v>0</v>
      </c>
      <c r="GI26" s="745">
        <f t="shared" ref="GI26:HG26" si="91">IF(GI$11&gt;=DESIGN_LIFE,GH26,IF(AND(GI$11&gt;0,$CK26&lt;&gt;0),IF(INT((GI$11)/(DESIGN_LIFE/$CK26))=((GI$11)/(DESIGN_LIFE/$CK26)),$CM26+GH26,GH26),GH26))</f>
        <v>0</v>
      </c>
      <c r="GJ26" s="745">
        <f t="shared" si="91"/>
        <v>0</v>
      </c>
      <c r="GK26" s="745">
        <f t="shared" si="91"/>
        <v>0</v>
      </c>
      <c r="GL26" s="745">
        <f t="shared" si="91"/>
        <v>0</v>
      </c>
      <c r="GM26" s="745">
        <f t="shared" si="91"/>
        <v>0</v>
      </c>
      <c r="GN26" s="745">
        <f t="shared" si="91"/>
        <v>0</v>
      </c>
      <c r="GO26" s="745">
        <f t="shared" si="91"/>
        <v>0</v>
      </c>
      <c r="GP26" s="745">
        <f t="shared" si="91"/>
        <v>0</v>
      </c>
      <c r="GQ26" s="745">
        <f t="shared" si="91"/>
        <v>0</v>
      </c>
      <c r="GR26" s="745">
        <f t="shared" si="91"/>
        <v>0</v>
      </c>
      <c r="GS26" s="745">
        <f t="shared" si="91"/>
        <v>0</v>
      </c>
      <c r="GT26" s="745">
        <f t="shared" si="91"/>
        <v>0</v>
      </c>
      <c r="GU26" s="745">
        <f t="shared" si="91"/>
        <v>0</v>
      </c>
      <c r="GV26" s="745">
        <f t="shared" si="91"/>
        <v>0</v>
      </c>
      <c r="GW26" s="745">
        <f t="shared" si="91"/>
        <v>0</v>
      </c>
      <c r="GX26" s="745">
        <f t="shared" si="91"/>
        <v>0</v>
      </c>
      <c r="GY26" s="745">
        <f t="shared" si="91"/>
        <v>0</v>
      </c>
      <c r="GZ26" s="745">
        <f t="shared" si="91"/>
        <v>0</v>
      </c>
      <c r="HA26" s="745">
        <f t="shared" si="91"/>
        <v>0</v>
      </c>
      <c r="HB26" s="745">
        <f t="shared" si="91"/>
        <v>0</v>
      </c>
      <c r="HC26" s="745">
        <f t="shared" si="91"/>
        <v>0</v>
      </c>
      <c r="HD26" s="745">
        <f t="shared" si="91"/>
        <v>0</v>
      </c>
      <c r="HE26" s="745">
        <f t="shared" si="91"/>
        <v>0</v>
      </c>
      <c r="HF26" s="745">
        <f t="shared" si="91"/>
        <v>0</v>
      </c>
      <c r="HG26" s="745">
        <f t="shared" si="91"/>
        <v>0</v>
      </c>
      <c r="HH26" s="185"/>
      <c r="HI26" s="745"/>
    </row>
    <row r="27" spans="1:217" ht="20.100000000000001" customHeight="1">
      <c r="A27" s="520" t="str">
        <f t="shared" si="4"/>
        <v>LST_STR_ELEMENT</v>
      </c>
      <c r="B27" s="357"/>
      <c r="C27" s="115"/>
      <c r="D27" s="116"/>
      <c r="E27" s="117"/>
      <c r="F27" s="116"/>
      <c r="G27" s="350" t="e">
        <f>IF(TYPOLOGY = "Bridge", _xlfn.XLOOKUP($E27, BRIDGE_STR_ELEMENT, 'MATERIAL DATA'!$R$36:$R$74,,), _xlfn.XLOOKUP($BL27, 'LIFECYCLE MATERIAL DATA'!$A$5:$A$104, 'LIFECYCLE MATERIAL DATA'!$Q$5:$Q$104,,))</f>
        <v>#N/A</v>
      </c>
      <c r="H27" s="630"/>
      <c r="I27" s="631"/>
      <c r="J27" s="736"/>
      <c r="K27" s="116"/>
      <c r="L27" s="95"/>
      <c r="M27" s="358"/>
      <c r="N27" s="156">
        <f t="shared" ref="N27:N43" si="92">IFERROR(SUM(O27:V27,X27),"")</f>
        <v>0</v>
      </c>
      <c r="O27" s="157" t="str">
        <f t="shared" si="20"/>
        <v/>
      </c>
      <c r="P27" s="158" t="str">
        <f t="shared" si="21"/>
        <v/>
      </c>
      <c r="Q27" s="158" t="str" cm="1">
        <f t="array" ref="Q27">IFERROR(_xlfn.IFS(AND($I27 = "Yes", $J27 =1),(($BX27+$BU27)/($J27) + ($BY27+$BR27 +$BZ27)),AND($I27 = "Yes", $J27 &gt;1), (($BX27+$BU27)/($J27) + ($BY27*2 +$BZ27)) ), "")</f>
        <v/>
      </c>
      <c r="R27" s="158" t="str">
        <f t="shared" si="5"/>
        <v/>
      </c>
      <c r="S27" s="159">
        <f t="shared" si="22"/>
        <v>0</v>
      </c>
      <c r="T27" s="159" t="str">
        <f t="shared" si="45"/>
        <v/>
      </c>
      <c r="U27" s="158" t="str">
        <f t="shared" si="33"/>
        <v/>
      </c>
      <c r="V27" s="396" t="str">
        <f t="shared" si="23"/>
        <v/>
      </c>
      <c r="W27" s="156" t="str">
        <f t="shared" si="7"/>
        <v/>
      </c>
      <c r="X27" s="160">
        <f t="shared" si="8"/>
        <v>0</v>
      </c>
      <c r="Y27" s="274" t="s">
        <v>415</v>
      </c>
      <c r="Z27" s="745" t="str">
        <f>'MATERIAL DATA'!$Q51</f>
        <v>3.1.1 Pad</v>
      </c>
      <c r="AA27" s="768">
        <f t="shared" si="62"/>
        <v>0</v>
      </c>
      <c r="AB27" s="745"/>
      <c r="AC27" s="199" t="str">
        <f>'MATERIAL DATA'!$Q$25</f>
        <v>Other</v>
      </c>
      <c r="AD27" s="754">
        <f ca="1">SUMIF($E$12:$E$45,AC27,$O$12:$O$45)+SUMIF($E$12:$E$45,AC27,$P$12:$P$45)+SUMIF($E$12:$E$45,AC27,R$12:$R$45) +SUMIF($E$12:$E$45, AC27, $Q$12:$Q$43)</f>
        <v>0</v>
      </c>
      <c r="AE27" s="745"/>
      <c r="AF27" s="185"/>
      <c r="AG27" s="745"/>
      <c r="AH27" s="745"/>
      <c r="AI27" s="745"/>
      <c r="AJ27" s="745"/>
      <c r="AK27" s="745"/>
      <c r="AL27" s="745"/>
      <c r="AM27" s="745"/>
      <c r="AN27" s="745" t="s">
        <v>318</v>
      </c>
      <c r="AO27" s="745">
        <f t="shared" si="83"/>
        <v>0</v>
      </c>
      <c r="AP27" s="745"/>
      <c r="AQ27" s="745"/>
      <c r="AR27" s="745"/>
      <c r="AS27" s="745"/>
      <c r="AT27" s="745"/>
      <c r="AU27" s="185"/>
      <c r="AV27" s="185"/>
      <c r="AW27" s="745"/>
      <c r="AX27" s="745"/>
      <c r="AY27" s="743" t="s">
        <v>722</v>
      </c>
      <c r="AZ27" s="754" t="e" cm="1">
        <f t="array" ref="AZ27">SUMPRODUCT(SUMIF(H12:H43,New_Ext,S12:S43))+((E9/SUM(GIA_RN))*J9/1000)</f>
        <v>#DIV/0!</v>
      </c>
      <c r="BA27" s="745"/>
      <c r="BB27" s="745"/>
      <c r="BC27" s="793" t="s">
        <v>722</v>
      </c>
      <c r="BD27" s="185" t="e">
        <f>SUMIF(H12:H43, Retained, 'Scheme 6'!S12:S43) +((D9/SUM(GIA_RN))*J9/1000)</f>
        <v>#DIV/0!</v>
      </c>
      <c r="BE27" s="745"/>
      <c r="BF27" s="745"/>
      <c r="BG27" s="816"/>
      <c r="BH27" s="745"/>
      <c r="BI27" s="745"/>
      <c r="BJ27" s="745"/>
      <c r="BK27" s="209" t="str">
        <f t="shared" si="40"/>
        <v>ER</v>
      </c>
      <c r="BL27" s="209" t="str">
        <f t="shared" si="9"/>
        <v xml:space="preserve"> -  - </v>
      </c>
      <c r="BM27" s="745" t="str" cm="1">
        <f t="array" ref="BM27">_xlfn.IFS(OR(AND(TYPOLOGY &lt;&gt; "Bridge", B27="concrete",D27&lt;&gt;"Reinforced - 150mm hollow core slab"),C27="Concrete_EPD",),"Reinforcement",(OR(AND(TYPOLOGY="Bridge",B27="concrete",D27&lt;&gt;"Reinforced - 150mm hollow core slab"),C27="Concrete_EPD",)),"Bridge_Reinforcement",TRUE, "No_Reinforcement")</f>
        <v>No_Reinforcement</v>
      </c>
      <c r="BN27" s="186" t="e">
        <f>_xlfn.XLOOKUP($BL27,'LIFECYCLE MATERIAL DATA'!$A$5:$A$104,'LIFECYCLE MATERIAL DATA'!$D$5:$D$104,)</f>
        <v>#N/A</v>
      </c>
      <c r="BO27" s="186">
        <f>IFERROR(IF(M27&lt;&gt;0,_xlfn.XLOOKUP(M27,'Custom Data'!S16:S45,'Custom Data'!T16:T45,,-1),0),0)</f>
        <v>0</v>
      </c>
      <c r="BP27" s="186">
        <f t="shared" si="10"/>
        <v>0</v>
      </c>
      <c r="BQ27" s="846" t="str">
        <f t="shared" si="11"/>
        <v>ER</v>
      </c>
      <c r="BR27" s="745" t="str">
        <f>IFERROR(_xlfn.XLOOKUP($BL27,'LIFECYCLE MATERIAL DATA'!$A$5:$A$104,'LIFECYCLE MATERIAL DATA'!$I$5:$I$104,,)*($BQ27/1000)+_xlfn.XLOOKUP('Project Info'!$C$15,'LIFECYCLE MATERIAL DATA'!$A$5:$A$104,'LIFECYCLE MATERIAL DATA'!$I$5:$I$104,,)*($BP27/1000),"")</f>
        <v/>
      </c>
      <c r="BS27" s="745" t="str">
        <f>IFERROR(_xlfn.XLOOKUP($BL27,'LIFECYCLE MATERIAL DATA'!$A$5:$A$104, 'LIFECYCLE MATERIAL DATA'!$J$5:$J$104,,)*($BQ27/1000)+_xlfn.XLOOKUP('Project Info'!$C$15,'LIFECYCLE MATERIAL DATA'!$A$5:$A$104,'LIFECYCLE MATERIAL DATA'!$J$5:$J$104,,)*($BP27/1000),"")</f>
        <v/>
      </c>
      <c r="BT27" s="745" t="str">
        <f>IFERROR(_xlfn.XLOOKUP($BL27,'LIFECYCLE MATERIAL DATA'!$A$5:$A$104, 'LIFECYCLE MATERIAL DATA'!$K$5:$K$104,,)*($BQ27/1000),"")</f>
        <v/>
      </c>
      <c r="BU27" s="185" t="str">
        <f>IFERROR(_xlfn.XLOOKUP($BL27,'LIFECYCLE MATERIAL DATA'!$A$5:$A$104,'LIFECYCLE MATERIAL DATA'!$L$5:$L$104,,)*($BQ27/1000)+_xlfn.XLOOKUP('Project Info'!$C$15,'LIFECYCLE MATERIAL DATA'!$A$5:$A$104,'LIFECYCLE MATERIAL DATA'!$L$5:$L$104,,)*($BP27/1000),"")</f>
        <v/>
      </c>
      <c r="BV27" s="745" t="str">
        <f t="shared" si="25"/>
        <v/>
      </c>
      <c r="BW27" s="745" t="str">
        <f>IF($K27='MATERIAL DATA'!$O$5,$L27, IF($K27='MATERIAL DATA'!$O$6,$L27/(1000*'Scheme 6'!$BN27),""))</f>
        <v/>
      </c>
      <c r="BX27" s="745" t="str">
        <f>IFERROR(((_xlfn.XLOOKUP($BL27,'LIFECYCLE MATERIAL DATA'!$A$5:$A$104,'LIFECYCLE MATERIAL DATA'!$F$5:$F$104,,))*$BQ27/1000+_xlfn.XLOOKUP('Project Info'!$C$15,'LIFECYCLE MATERIAL DATA'!$A$5:$A$104,'LIFECYCLE MATERIAL DATA'!$F$5:$F$104,,)*$BP27/1000),"")</f>
        <v/>
      </c>
      <c r="BY27" s="771" t="str">
        <f>IFERROR((_xlfn.XLOOKUP($BL27,'LIFECYCLE MATERIAL DATA'!$A$5:$A$104,'LIFECYCLE MATERIAL DATA'!$G$5:$G$104,,)*$BQ27/1000++_xlfn.XLOOKUP('Project Info'!$C$15,'LIFECYCLE MATERIAL DATA'!$A$5:$A$104,'LIFECYCLE MATERIAL DATA'!$G$5:$G$104,,)*$BP27/1000),"")</f>
        <v/>
      </c>
      <c r="BZ27" s="745" t="str">
        <f>IFERROR(_xlfn.XLOOKUP('Scheme 6'!$BL27,'LIFECYCLE MATERIAL DATA'!$A$5:$A$104,'LIFECYCLE MATERIAL DATA'!$H$5:$H$104,,)*SUM($BX27+$BY27+$CB27+$CC27), "")</f>
        <v/>
      </c>
      <c r="CA27" s="185"/>
      <c r="CB27" s="743" t="str">
        <f>IFERROR((_xlfn.XLOOKUP($BL27,'LIFECYCLE MATERIAL DATA'!$A$5:$A$104, 'LIFECYCLE MATERIAL DATA'!$M$5:$M$104)*$BQ27/1000++_xlfn.XLOOKUP('Project Info'!$C$15,'LIFECYCLE MATERIAL DATA'!$A$5:$A$104,'LIFECYCLE MATERIAL DATA'!$M$5:$M$104)*$BP27/1000),"")</f>
        <v/>
      </c>
      <c r="CC27" s="745">
        <f>IFERROR(IF(OR($B27="Timber",$C27="Timber_EPD", $C27="Bamboo"),_xlfn.XLOOKUP($BL27,'LIFECYCLE MATERIAL DATA Master'!$A$5:$A$104,'LIFECYCLE MATERIAL DATA Master'!$E$5:$E$104,,)*$BQ27,0),"")/1000</f>
        <v>0</v>
      </c>
      <c r="CD27" s="185" t="str">
        <f>IFERROR((_xlfn.XLOOKUP($BL27,'LIFECYCLE MATERIAL DATA'!$A$5:$A$104,'LIFECYCLE MATERIAL DATA'!$N$5:$N$104,,)*$BQ27/1000++_xlfn.XLOOKUP('Project Info'!$C$15,'LIFECYCLE MATERIAL DATA'!$A$5:$A$104,'LIFECYCLE MATERIAL DATA'!$N$5:$N$104,,)*$BP27/1000),"")</f>
        <v/>
      </c>
      <c r="CE27" s="209"/>
      <c r="CF27" s="209"/>
      <c r="CG27" s="209"/>
      <c r="CH27" s="772">
        <f>IFERROR(1+_xlfn.XLOOKUP($BL27,'LIFECYCLE MATERIAL DATA'!$A$5:$A$104,'LIFECYCLE MATERIAL DATA'!$H$5:$H$104,,),0)</f>
        <v>0</v>
      </c>
      <c r="CI27" s="765">
        <f>IFERROR(IF($G27&lt;=DESIGN_LIFE,(ROUNDUP((DESIGN_LIFE/$G27)-1,0)),0),0)</f>
        <v>0</v>
      </c>
      <c r="CJ27" s="773">
        <f t="shared" si="13"/>
        <v>0</v>
      </c>
      <c r="CK27" s="774">
        <f t="shared" si="14"/>
        <v>0</v>
      </c>
      <c r="CL27" s="767">
        <f t="shared" si="26"/>
        <v>0</v>
      </c>
      <c r="CM27" s="775">
        <f t="shared" si="27"/>
        <v>0</v>
      </c>
      <c r="CN27" s="769">
        <v>0</v>
      </c>
      <c r="CO27" s="745">
        <f t="shared" si="15"/>
        <v>0</v>
      </c>
      <c r="CP27" s="745">
        <f t="shared" si="15"/>
        <v>0</v>
      </c>
      <c r="CQ27" s="745">
        <f t="shared" ref="CQ27:DV27" si="93">IF(CQ$11&gt;=DESIGN_LIFE,CP27,IF(AND(CQ$11&gt;0,$CK27&lt;&gt;0),IF(INT((CQ$11)/(DESIGN_LIFE/$CK27))=((CQ$11)/(DESIGN_LIFE/$CK27)),$CM27+CP27,CP27),CP27))</f>
        <v>0</v>
      </c>
      <c r="CR27" s="745">
        <f t="shared" si="93"/>
        <v>0</v>
      </c>
      <c r="CS27" s="745">
        <f t="shared" si="93"/>
        <v>0</v>
      </c>
      <c r="CT27" s="745">
        <f t="shared" si="93"/>
        <v>0</v>
      </c>
      <c r="CU27" s="745">
        <f t="shared" si="93"/>
        <v>0</v>
      </c>
      <c r="CV27" s="745">
        <f t="shared" si="93"/>
        <v>0</v>
      </c>
      <c r="CW27" s="745">
        <f t="shared" si="93"/>
        <v>0</v>
      </c>
      <c r="CX27" s="745">
        <f t="shared" si="93"/>
        <v>0</v>
      </c>
      <c r="CY27" s="745">
        <f t="shared" si="93"/>
        <v>0</v>
      </c>
      <c r="CZ27" s="745">
        <f t="shared" si="93"/>
        <v>0</v>
      </c>
      <c r="DA27" s="745">
        <f t="shared" si="93"/>
        <v>0</v>
      </c>
      <c r="DB27" s="745">
        <f t="shared" si="93"/>
        <v>0</v>
      </c>
      <c r="DC27" s="745">
        <f t="shared" si="93"/>
        <v>0</v>
      </c>
      <c r="DD27" s="745">
        <f t="shared" si="93"/>
        <v>0</v>
      </c>
      <c r="DE27" s="745">
        <f t="shared" si="93"/>
        <v>0</v>
      </c>
      <c r="DF27" s="745">
        <f t="shared" si="93"/>
        <v>0</v>
      </c>
      <c r="DG27" s="745">
        <f t="shared" si="93"/>
        <v>0</v>
      </c>
      <c r="DH27" s="745">
        <f t="shared" si="93"/>
        <v>0</v>
      </c>
      <c r="DI27" s="745">
        <f t="shared" si="93"/>
        <v>0</v>
      </c>
      <c r="DJ27" s="745">
        <f t="shared" si="93"/>
        <v>0</v>
      </c>
      <c r="DK27" s="745">
        <f t="shared" si="93"/>
        <v>0</v>
      </c>
      <c r="DL27" s="745">
        <f t="shared" si="93"/>
        <v>0</v>
      </c>
      <c r="DM27" s="745">
        <f t="shared" si="93"/>
        <v>0</v>
      </c>
      <c r="DN27" s="745">
        <f t="shared" si="93"/>
        <v>0</v>
      </c>
      <c r="DO27" s="745">
        <f t="shared" si="93"/>
        <v>0</v>
      </c>
      <c r="DP27" s="745">
        <f t="shared" si="93"/>
        <v>0</v>
      </c>
      <c r="DQ27" s="745">
        <f t="shared" si="93"/>
        <v>0</v>
      </c>
      <c r="DR27" s="745">
        <f t="shared" si="93"/>
        <v>0</v>
      </c>
      <c r="DS27" s="745">
        <f t="shared" si="93"/>
        <v>0</v>
      </c>
      <c r="DT27" s="745">
        <f t="shared" si="93"/>
        <v>0</v>
      </c>
      <c r="DU27" s="745">
        <f t="shared" si="93"/>
        <v>0</v>
      </c>
      <c r="DV27" s="745">
        <f t="shared" si="93"/>
        <v>0</v>
      </c>
      <c r="DW27" s="745">
        <f t="shared" ref="DW27:FB27" si="94">IF(DW$11&gt;=DESIGN_LIFE,DV27,IF(AND(DW$11&gt;0,$CK27&lt;&gt;0),IF(INT((DW$11)/(DESIGN_LIFE/$CK27))=((DW$11)/(DESIGN_LIFE/$CK27)),$CM27+DV27,DV27),DV27))</f>
        <v>0</v>
      </c>
      <c r="DX27" s="745">
        <f t="shared" si="94"/>
        <v>0</v>
      </c>
      <c r="DY27" s="745">
        <f t="shared" si="94"/>
        <v>0</v>
      </c>
      <c r="DZ27" s="745">
        <f t="shared" si="94"/>
        <v>0</v>
      </c>
      <c r="EA27" s="745">
        <f t="shared" si="94"/>
        <v>0</v>
      </c>
      <c r="EB27" s="745">
        <f t="shared" si="94"/>
        <v>0</v>
      </c>
      <c r="EC27" s="745">
        <f t="shared" si="94"/>
        <v>0</v>
      </c>
      <c r="ED27" s="745">
        <f t="shared" si="94"/>
        <v>0</v>
      </c>
      <c r="EE27" s="745">
        <f t="shared" si="94"/>
        <v>0</v>
      </c>
      <c r="EF27" s="745">
        <f t="shared" si="94"/>
        <v>0</v>
      </c>
      <c r="EG27" s="745">
        <f t="shared" si="94"/>
        <v>0</v>
      </c>
      <c r="EH27" s="745">
        <f t="shared" si="94"/>
        <v>0</v>
      </c>
      <c r="EI27" s="745">
        <f t="shared" si="94"/>
        <v>0</v>
      </c>
      <c r="EJ27" s="745">
        <f t="shared" si="94"/>
        <v>0</v>
      </c>
      <c r="EK27" s="745">
        <f t="shared" si="94"/>
        <v>0</v>
      </c>
      <c r="EL27" s="745">
        <f t="shared" si="94"/>
        <v>0</v>
      </c>
      <c r="EM27" s="745">
        <f t="shared" si="94"/>
        <v>0</v>
      </c>
      <c r="EN27" s="745">
        <f t="shared" si="94"/>
        <v>0</v>
      </c>
      <c r="EO27" s="745">
        <f t="shared" si="94"/>
        <v>0</v>
      </c>
      <c r="EP27" s="745">
        <f t="shared" si="94"/>
        <v>0</v>
      </c>
      <c r="EQ27" s="745">
        <f t="shared" si="94"/>
        <v>0</v>
      </c>
      <c r="ER27" s="745">
        <f t="shared" si="94"/>
        <v>0</v>
      </c>
      <c r="ES27" s="745">
        <f t="shared" si="94"/>
        <v>0</v>
      </c>
      <c r="ET27" s="745">
        <f t="shared" si="94"/>
        <v>0</v>
      </c>
      <c r="EU27" s="745">
        <f t="shared" si="94"/>
        <v>0</v>
      </c>
      <c r="EV27" s="745">
        <f t="shared" si="94"/>
        <v>0</v>
      </c>
      <c r="EW27" s="745">
        <f t="shared" si="94"/>
        <v>0</v>
      </c>
      <c r="EX27" s="745">
        <f t="shared" si="94"/>
        <v>0</v>
      </c>
      <c r="EY27" s="745">
        <f t="shared" si="94"/>
        <v>0</v>
      </c>
      <c r="EZ27" s="745">
        <f t="shared" si="94"/>
        <v>0</v>
      </c>
      <c r="FA27" s="745">
        <f t="shared" si="94"/>
        <v>0</v>
      </c>
      <c r="FB27" s="745">
        <f t="shared" si="94"/>
        <v>0</v>
      </c>
      <c r="FC27" s="745">
        <f t="shared" ref="FC27:GH27" si="95">IF(FC$11&gt;=DESIGN_LIFE,FB27,IF(AND(FC$11&gt;0,$CK27&lt;&gt;0),IF(INT((FC$11)/(DESIGN_LIFE/$CK27))=((FC$11)/(DESIGN_LIFE/$CK27)),$CM27+FB27,FB27),FB27))</f>
        <v>0</v>
      </c>
      <c r="FD27" s="745">
        <f t="shared" si="95"/>
        <v>0</v>
      </c>
      <c r="FE27" s="745">
        <f t="shared" si="95"/>
        <v>0</v>
      </c>
      <c r="FF27" s="745">
        <f t="shared" si="95"/>
        <v>0</v>
      </c>
      <c r="FG27" s="745">
        <f t="shared" si="95"/>
        <v>0</v>
      </c>
      <c r="FH27" s="745">
        <f t="shared" si="95"/>
        <v>0</v>
      </c>
      <c r="FI27" s="745">
        <f t="shared" si="95"/>
        <v>0</v>
      </c>
      <c r="FJ27" s="745">
        <f t="shared" si="95"/>
        <v>0</v>
      </c>
      <c r="FK27" s="745">
        <f t="shared" si="95"/>
        <v>0</v>
      </c>
      <c r="FL27" s="745">
        <f t="shared" si="95"/>
        <v>0</v>
      </c>
      <c r="FM27" s="745">
        <f t="shared" si="95"/>
        <v>0</v>
      </c>
      <c r="FN27" s="745">
        <f t="shared" si="95"/>
        <v>0</v>
      </c>
      <c r="FO27" s="745">
        <f t="shared" si="95"/>
        <v>0</v>
      </c>
      <c r="FP27" s="745">
        <f t="shared" si="95"/>
        <v>0</v>
      </c>
      <c r="FQ27" s="745">
        <f t="shared" si="95"/>
        <v>0</v>
      </c>
      <c r="FR27" s="745">
        <f t="shared" si="95"/>
        <v>0</v>
      </c>
      <c r="FS27" s="745">
        <f t="shared" si="95"/>
        <v>0</v>
      </c>
      <c r="FT27" s="745">
        <f t="shared" si="95"/>
        <v>0</v>
      </c>
      <c r="FU27" s="745">
        <f t="shared" si="95"/>
        <v>0</v>
      </c>
      <c r="FV27" s="745">
        <f t="shared" si="95"/>
        <v>0</v>
      </c>
      <c r="FW27" s="745">
        <f t="shared" si="95"/>
        <v>0</v>
      </c>
      <c r="FX27" s="745">
        <f t="shared" si="95"/>
        <v>0</v>
      </c>
      <c r="FY27" s="745">
        <f t="shared" si="95"/>
        <v>0</v>
      </c>
      <c r="FZ27" s="745">
        <f t="shared" si="95"/>
        <v>0</v>
      </c>
      <c r="GA27" s="745">
        <f t="shared" si="95"/>
        <v>0</v>
      </c>
      <c r="GB27" s="745">
        <f t="shared" si="95"/>
        <v>0</v>
      </c>
      <c r="GC27" s="745">
        <f t="shared" si="95"/>
        <v>0</v>
      </c>
      <c r="GD27" s="745">
        <f t="shared" si="95"/>
        <v>0</v>
      </c>
      <c r="GE27" s="745">
        <f t="shared" si="95"/>
        <v>0</v>
      </c>
      <c r="GF27" s="745">
        <f t="shared" si="95"/>
        <v>0</v>
      </c>
      <c r="GG27" s="745">
        <f t="shared" si="95"/>
        <v>0</v>
      </c>
      <c r="GH27" s="745">
        <f t="shared" si="95"/>
        <v>0</v>
      </c>
      <c r="GI27" s="745">
        <f t="shared" ref="GI27:HG27" si="96">IF(GI$11&gt;=DESIGN_LIFE,GH27,IF(AND(GI$11&gt;0,$CK27&lt;&gt;0),IF(INT((GI$11)/(DESIGN_LIFE/$CK27))=((GI$11)/(DESIGN_LIFE/$CK27)),$CM27+GH27,GH27),GH27))</f>
        <v>0</v>
      </c>
      <c r="GJ27" s="745">
        <f t="shared" si="96"/>
        <v>0</v>
      </c>
      <c r="GK27" s="745">
        <f t="shared" si="96"/>
        <v>0</v>
      </c>
      <c r="GL27" s="745">
        <f t="shared" si="96"/>
        <v>0</v>
      </c>
      <c r="GM27" s="745">
        <f t="shared" si="96"/>
        <v>0</v>
      </c>
      <c r="GN27" s="745">
        <f t="shared" si="96"/>
        <v>0</v>
      </c>
      <c r="GO27" s="745">
        <f t="shared" si="96"/>
        <v>0</v>
      </c>
      <c r="GP27" s="745">
        <f t="shared" si="96"/>
        <v>0</v>
      </c>
      <c r="GQ27" s="745">
        <f t="shared" si="96"/>
        <v>0</v>
      </c>
      <c r="GR27" s="745">
        <f t="shared" si="96"/>
        <v>0</v>
      </c>
      <c r="GS27" s="745">
        <f t="shared" si="96"/>
        <v>0</v>
      </c>
      <c r="GT27" s="745">
        <f t="shared" si="96"/>
        <v>0</v>
      </c>
      <c r="GU27" s="745">
        <f t="shared" si="96"/>
        <v>0</v>
      </c>
      <c r="GV27" s="745">
        <f t="shared" si="96"/>
        <v>0</v>
      </c>
      <c r="GW27" s="745">
        <f t="shared" si="96"/>
        <v>0</v>
      </c>
      <c r="GX27" s="745">
        <f t="shared" si="96"/>
        <v>0</v>
      </c>
      <c r="GY27" s="745">
        <f t="shared" si="96"/>
        <v>0</v>
      </c>
      <c r="GZ27" s="745">
        <f t="shared" si="96"/>
        <v>0</v>
      </c>
      <c r="HA27" s="745">
        <f t="shared" si="96"/>
        <v>0</v>
      </c>
      <c r="HB27" s="745">
        <f t="shared" si="96"/>
        <v>0</v>
      </c>
      <c r="HC27" s="745">
        <f t="shared" si="96"/>
        <v>0</v>
      </c>
      <c r="HD27" s="745">
        <f t="shared" si="96"/>
        <v>0</v>
      </c>
      <c r="HE27" s="745">
        <f t="shared" si="96"/>
        <v>0</v>
      </c>
      <c r="HF27" s="745">
        <f t="shared" si="96"/>
        <v>0</v>
      </c>
      <c r="HG27" s="745">
        <f t="shared" si="96"/>
        <v>0</v>
      </c>
      <c r="HH27" s="185"/>
      <c r="HI27" s="745"/>
    </row>
    <row r="28" spans="1:217" ht="20.100000000000001" customHeight="1">
      <c r="A28" s="520" t="str">
        <f t="shared" si="4"/>
        <v>LST_STR_ELEMENT</v>
      </c>
      <c r="B28" s="357"/>
      <c r="C28" s="115"/>
      <c r="D28" s="116"/>
      <c r="E28" s="117"/>
      <c r="F28" s="116"/>
      <c r="G28" s="350" t="e">
        <f>IF(TYPOLOGY = "Bridge", _xlfn.XLOOKUP($E28, BRIDGE_STR_ELEMENT, 'MATERIAL DATA'!$R$36:$R$74,,), _xlfn.XLOOKUP($BL28, 'LIFECYCLE MATERIAL DATA'!$A$5:$A$104, 'LIFECYCLE MATERIAL DATA'!$Q$5:$Q$104,,))</f>
        <v>#N/A</v>
      </c>
      <c r="H28" s="630"/>
      <c r="I28" s="631"/>
      <c r="J28" s="736"/>
      <c r="K28" s="116"/>
      <c r="L28" s="95"/>
      <c r="M28" s="358"/>
      <c r="N28" s="156">
        <f t="shared" si="92"/>
        <v>0</v>
      </c>
      <c r="O28" s="157" t="str">
        <f t="shared" si="20"/>
        <v/>
      </c>
      <c r="P28" s="158" t="str">
        <f t="shared" si="21"/>
        <v/>
      </c>
      <c r="Q28" s="158" t="str" cm="1">
        <f t="array" ref="Q28">IFERROR(_xlfn.IFS(AND($I28 = "Yes", $J28 =1),(($BX28+$BU28)/($J28) + ($BY28+$BR28 +$BZ28)),AND($I28 = "Yes", $J28 &gt;1), (($BX28+$BU28)/($J28) + ($BY28*2 +$BZ28)) ), "")</f>
        <v/>
      </c>
      <c r="R28" s="158" t="str">
        <f t="shared" si="5"/>
        <v/>
      </c>
      <c r="S28" s="159">
        <f t="shared" si="22"/>
        <v>0</v>
      </c>
      <c r="T28" s="159" t="str">
        <f t="shared" si="45"/>
        <v/>
      </c>
      <c r="U28" s="158" t="str">
        <f t="shared" si="33"/>
        <v/>
      </c>
      <c r="V28" s="396" t="str">
        <f t="shared" si="23"/>
        <v/>
      </c>
      <c r="W28" s="156" t="str">
        <f t="shared" si="7"/>
        <v/>
      </c>
      <c r="X28" s="160">
        <f t="shared" si="8"/>
        <v>0</v>
      </c>
      <c r="Y28" s="274" t="s">
        <v>415</v>
      </c>
      <c r="Z28" s="745" t="str">
        <f>'MATERIAL DATA'!$Q52</f>
        <v>3.2.1 Pile Cap</v>
      </c>
      <c r="AA28" s="768">
        <f t="shared" si="62"/>
        <v>0</v>
      </c>
      <c r="AB28" s="745"/>
      <c r="AC28" s="199" t="str">
        <f>'MATERIAL DATA'!$Q$26</f>
        <v>1.1 Excavation-Foundation</v>
      </c>
      <c r="AD28" s="754">
        <f>$N$44</f>
        <v>0</v>
      </c>
      <c r="AE28" s="745"/>
      <c r="AF28" s="185"/>
      <c r="AG28" s="745"/>
      <c r="AH28" s="745"/>
      <c r="AI28" s="745"/>
      <c r="AJ28" s="745"/>
      <c r="AK28" s="745"/>
      <c r="AL28" s="745"/>
      <c r="AM28" s="745"/>
      <c r="AN28" s="745" t="s">
        <v>319</v>
      </c>
      <c r="AO28" s="745">
        <f t="shared" si="83"/>
        <v>0</v>
      </c>
      <c r="AP28" s="745"/>
      <c r="AQ28" s="745"/>
      <c r="AR28" s="745"/>
      <c r="AS28" s="745"/>
      <c r="AT28" s="745"/>
      <c r="AU28" s="185" t="s">
        <v>723</v>
      </c>
      <c r="AV28" s="779" t="e">
        <f>AZ27*0.5</f>
        <v>#DIV/0!</v>
      </c>
      <c r="AW28" s="745"/>
      <c r="AX28" s="745"/>
      <c r="AY28" s="185" t="s">
        <v>733</v>
      </c>
      <c r="AZ28" s="754" t="str" cm="1">
        <f t="array" ref="AZ28">IFERROR(SUMPRODUCT(SUMIF(H12:H43,New_Ext,T12:T43)) + SUMPRODUCT(SUMIF(H12:H43,New_Ext,U12:U43)) + SUMPRODUCT(SUMIF(H12:H43,New_Ext,V12:V43))  + ((E9/SUM(GIA_RN))*V48), "")</f>
        <v/>
      </c>
      <c r="BA28" s="745"/>
      <c r="BB28" s="745"/>
      <c r="BC28" s="745" t="s">
        <v>733</v>
      </c>
      <c r="BD28" s="185" t="e">
        <f>SUMIF(H12:H43,Retained, T12:T43) +  SUMIF(H12:H43, Retained, U12:U43) + SUMIF(H12:H43, Retained,V12:V43) + ((D9/SUM(GIA_RN))*V48)</f>
        <v>#DIV/0!</v>
      </c>
      <c r="BE28" s="745"/>
      <c r="BF28" s="745"/>
      <c r="BG28" s="745"/>
      <c r="BH28" s="745"/>
      <c r="BI28" s="745"/>
      <c r="BJ28" s="745"/>
      <c r="BK28" s="209" t="str">
        <f t="shared" si="40"/>
        <v>ER</v>
      </c>
      <c r="BL28" s="209" t="str">
        <f t="shared" si="9"/>
        <v xml:space="preserve"> -  - </v>
      </c>
      <c r="BM28" s="745" t="str" cm="1">
        <f t="array" ref="BM28">_xlfn.IFS(OR(AND(TYPOLOGY &lt;&gt; "Bridge", B28="concrete",D28&lt;&gt;"Reinforced - 150mm hollow core slab"),C28="Concrete_EPD",),"Reinforcement",(OR(AND(TYPOLOGY="Bridge",B28="concrete",D28&lt;&gt;"Reinforced - 150mm hollow core slab"),C28="Concrete_EPD",)),"Bridge_Reinforcement",TRUE, "No_Reinforcement")</f>
        <v>No_Reinforcement</v>
      </c>
      <c r="BN28" s="186" t="e">
        <f>_xlfn.XLOOKUP($BL28,'LIFECYCLE MATERIAL DATA'!$A$5:$A$104,'LIFECYCLE MATERIAL DATA'!$D$5:$D$104,)</f>
        <v>#N/A</v>
      </c>
      <c r="BO28" s="186">
        <f>IFERROR(IF(M28&lt;&gt;0,_xlfn.XLOOKUP(M28,'Custom Data'!S16:S45,'Custom Data'!T16:T45,,-1),0),0)</f>
        <v>0</v>
      </c>
      <c r="BP28" s="186">
        <f t="shared" si="10"/>
        <v>0</v>
      </c>
      <c r="BQ28" s="846" t="str">
        <f t="shared" si="11"/>
        <v>ER</v>
      </c>
      <c r="BR28" s="745" t="str">
        <f>IFERROR(_xlfn.XLOOKUP($BL28,'LIFECYCLE MATERIAL DATA'!$A$5:$A$104,'LIFECYCLE MATERIAL DATA'!$I$5:$I$104,,)*($BQ28/1000)+_xlfn.XLOOKUP('Project Info'!$C$15,'LIFECYCLE MATERIAL DATA'!$A$5:$A$104,'LIFECYCLE MATERIAL DATA'!$I$5:$I$104,,)*($BP28/1000),"")</f>
        <v/>
      </c>
      <c r="BS28" s="745" t="str">
        <f>IFERROR(_xlfn.XLOOKUP($BL28,'LIFECYCLE MATERIAL DATA'!$A$5:$A$104, 'LIFECYCLE MATERIAL DATA'!$J$5:$J$104,,)*($BQ28/1000)+_xlfn.XLOOKUP('Project Info'!$C$15,'LIFECYCLE MATERIAL DATA'!$A$5:$A$104,'LIFECYCLE MATERIAL DATA'!$J$5:$J$104,,)*($BP28/1000),"")</f>
        <v/>
      </c>
      <c r="BT28" s="745" t="str">
        <f>IFERROR(_xlfn.XLOOKUP($BL28,'LIFECYCLE MATERIAL DATA'!$A$5:$A$104, 'LIFECYCLE MATERIAL DATA'!$K$5:$K$104,,)*($BQ28/1000),"")</f>
        <v/>
      </c>
      <c r="BU28" s="185" t="str">
        <f>IFERROR(_xlfn.XLOOKUP($BL28,'LIFECYCLE MATERIAL DATA'!$A$5:$A$104,'LIFECYCLE MATERIAL DATA'!$L$5:$L$104,,)*($BQ28/1000)+_xlfn.XLOOKUP('Project Info'!$C$15,'LIFECYCLE MATERIAL DATA'!$A$5:$A$104,'LIFECYCLE MATERIAL DATA'!$L$5:$L$104,,)*($BP28/1000),"")</f>
        <v/>
      </c>
      <c r="BV28" s="745" t="str">
        <f t="shared" si="25"/>
        <v/>
      </c>
      <c r="BW28" s="745" t="str">
        <f>IF($K28='MATERIAL DATA'!$O$5,$L28, IF($K28='MATERIAL DATA'!$O$6,$L28/(1000*'Scheme 6'!$BN28),""))</f>
        <v/>
      </c>
      <c r="BX28" s="745" t="str">
        <f>IFERROR(((_xlfn.XLOOKUP($BL28,'LIFECYCLE MATERIAL DATA'!$A$5:$A$104,'LIFECYCLE MATERIAL DATA'!$F$5:$F$104,,))*$BQ28/1000+_xlfn.XLOOKUP('Project Info'!$C$15,'LIFECYCLE MATERIAL DATA'!$A$5:$A$104,'LIFECYCLE MATERIAL DATA'!$F$5:$F$104,,)*$BP28/1000),"")</f>
        <v/>
      </c>
      <c r="BY28" s="771" t="str">
        <f>IFERROR((_xlfn.XLOOKUP($BL28,'LIFECYCLE MATERIAL DATA'!$A$5:$A$104,'LIFECYCLE MATERIAL DATA'!$G$5:$G$104,,)*$BQ28/1000++_xlfn.XLOOKUP('Project Info'!$C$15,'LIFECYCLE MATERIAL DATA'!$A$5:$A$104,'LIFECYCLE MATERIAL DATA'!$G$5:$G$104,,)*$BP28/1000),"")</f>
        <v/>
      </c>
      <c r="BZ28" s="745" t="str">
        <f>IFERROR(_xlfn.XLOOKUP('Scheme 6'!$BL28,'LIFECYCLE MATERIAL DATA'!$A$5:$A$104,'LIFECYCLE MATERIAL DATA'!$H$5:$H$104,,)*SUM($BX28+$BY28+$CB28+$CC28), "")</f>
        <v/>
      </c>
      <c r="CA28" s="185"/>
      <c r="CB28" s="743" t="str">
        <f>IFERROR((_xlfn.XLOOKUP($BL28,'LIFECYCLE MATERIAL DATA'!$A$5:$A$104, 'LIFECYCLE MATERIAL DATA'!$M$5:$M$104)*$BQ28/1000++_xlfn.XLOOKUP('Project Info'!$C$15,'LIFECYCLE MATERIAL DATA'!$A$5:$A$104,'LIFECYCLE MATERIAL DATA'!$M$5:$M$104)*$BP28/1000),"")</f>
        <v/>
      </c>
      <c r="CC28" s="745">
        <f>IFERROR(IF(OR($B28="Timber",$C28="Timber_EPD", $C28="Bamboo"),_xlfn.XLOOKUP($BL28,'LIFECYCLE MATERIAL DATA Master'!$A$5:$A$104,'LIFECYCLE MATERIAL DATA Master'!$E$5:$E$104,,)*$BQ28,0),"")/1000</f>
        <v>0</v>
      </c>
      <c r="CD28" s="185" t="str">
        <f>IFERROR((_xlfn.XLOOKUP($BL28,'LIFECYCLE MATERIAL DATA'!$A$5:$A$104,'LIFECYCLE MATERIAL DATA'!$N$5:$N$104,,)*$BQ28/1000++_xlfn.XLOOKUP('Project Info'!$C$15,'LIFECYCLE MATERIAL DATA'!$A$5:$A$104,'LIFECYCLE MATERIAL DATA'!$N$5:$N$104,,)*$BP28/1000),"")</f>
        <v/>
      </c>
      <c r="CE28" s="209"/>
      <c r="CF28" s="209"/>
      <c r="CG28" s="209"/>
      <c r="CH28" s="772">
        <f>IFERROR(1+_xlfn.XLOOKUP($BL28,'LIFECYCLE MATERIAL DATA'!$A$5:$A$104,'LIFECYCLE MATERIAL DATA'!$H$5:$H$104,,),0)</f>
        <v>0</v>
      </c>
      <c r="CI28" s="765">
        <f t="shared" ref="CI28:CI43" si="97">IFERROR(IF($G28&lt;=DESIGN_LIFE,(ROUNDUP((DESIGN_LIFE/$G28)-1,0)),0),0)</f>
        <v>0</v>
      </c>
      <c r="CJ28" s="773">
        <f t="shared" si="13"/>
        <v>0</v>
      </c>
      <c r="CK28" s="774">
        <f t="shared" si="14"/>
        <v>0</v>
      </c>
      <c r="CL28" s="767">
        <f t="shared" si="26"/>
        <v>0</v>
      </c>
      <c r="CM28" s="775">
        <f t="shared" si="27"/>
        <v>0</v>
      </c>
      <c r="CN28" s="769">
        <v>0</v>
      </c>
      <c r="CO28" s="745">
        <f t="shared" si="15"/>
        <v>0</v>
      </c>
      <c r="CP28" s="745">
        <f t="shared" si="15"/>
        <v>0</v>
      </c>
      <c r="CQ28" s="745">
        <f t="shared" ref="CQ28:DV28" si="98">IF(CQ$11&gt;=DESIGN_LIFE,CP28,IF(AND(CQ$11&gt;0,$CK28&lt;&gt;0),IF(INT((CQ$11)/(DESIGN_LIFE/$CK28))=((CQ$11)/(DESIGN_LIFE/$CK28)),$CM28+CP28,CP28),CP28))</f>
        <v>0</v>
      </c>
      <c r="CR28" s="745">
        <f t="shared" si="98"/>
        <v>0</v>
      </c>
      <c r="CS28" s="745">
        <f t="shared" si="98"/>
        <v>0</v>
      </c>
      <c r="CT28" s="745">
        <f t="shared" si="98"/>
        <v>0</v>
      </c>
      <c r="CU28" s="745">
        <f t="shared" si="98"/>
        <v>0</v>
      </c>
      <c r="CV28" s="745">
        <f t="shared" si="98"/>
        <v>0</v>
      </c>
      <c r="CW28" s="745">
        <f t="shared" si="98"/>
        <v>0</v>
      </c>
      <c r="CX28" s="745">
        <f t="shared" si="98"/>
        <v>0</v>
      </c>
      <c r="CY28" s="745">
        <f t="shared" si="98"/>
        <v>0</v>
      </c>
      <c r="CZ28" s="745">
        <f t="shared" si="98"/>
        <v>0</v>
      </c>
      <c r="DA28" s="745">
        <f t="shared" si="98"/>
        <v>0</v>
      </c>
      <c r="DB28" s="745">
        <f t="shared" si="98"/>
        <v>0</v>
      </c>
      <c r="DC28" s="745">
        <f t="shared" si="98"/>
        <v>0</v>
      </c>
      <c r="DD28" s="745">
        <f t="shared" si="98"/>
        <v>0</v>
      </c>
      <c r="DE28" s="745">
        <f t="shared" si="98"/>
        <v>0</v>
      </c>
      <c r="DF28" s="745">
        <f t="shared" si="98"/>
        <v>0</v>
      </c>
      <c r="DG28" s="745">
        <f t="shared" si="98"/>
        <v>0</v>
      </c>
      <c r="DH28" s="745">
        <f t="shared" si="98"/>
        <v>0</v>
      </c>
      <c r="DI28" s="745">
        <f t="shared" si="98"/>
        <v>0</v>
      </c>
      <c r="DJ28" s="745">
        <f t="shared" si="98"/>
        <v>0</v>
      </c>
      <c r="DK28" s="745">
        <f t="shared" si="98"/>
        <v>0</v>
      </c>
      <c r="DL28" s="745">
        <f t="shared" si="98"/>
        <v>0</v>
      </c>
      <c r="DM28" s="745">
        <f t="shared" si="98"/>
        <v>0</v>
      </c>
      <c r="DN28" s="745">
        <f t="shared" si="98"/>
        <v>0</v>
      </c>
      <c r="DO28" s="745">
        <f t="shared" si="98"/>
        <v>0</v>
      </c>
      <c r="DP28" s="745">
        <f t="shared" si="98"/>
        <v>0</v>
      </c>
      <c r="DQ28" s="745">
        <f t="shared" si="98"/>
        <v>0</v>
      </c>
      <c r="DR28" s="745">
        <f t="shared" si="98"/>
        <v>0</v>
      </c>
      <c r="DS28" s="745">
        <f t="shared" si="98"/>
        <v>0</v>
      </c>
      <c r="DT28" s="745">
        <f t="shared" si="98"/>
        <v>0</v>
      </c>
      <c r="DU28" s="745">
        <f t="shared" si="98"/>
        <v>0</v>
      </c>
      <c r="DV28" s="745">
        <f t="shared" si="98"/>
        <v>0</v>
      </c>
      <c r="DW28" s="745">
        <f t="shared" ref="DW28:FB28" si="99">IF(DW$11&gt;=DESIGN_LIFE,DV28,IF(AND(DW$11&gt;0,$CK28&lt;&gt;0),IF(INT((DW$11)/(DESIGN_LIFE/$CK28))=((DW$11)/(DESIGN_LIFE/$CK28)),$CM28+DV28,DV28),DV28))</f>
        <v>0</v>
      </c>
      <c r="DX28" s="745">
        <f t="shared" si="99"/>
        <v>0</v>
      </c>
      <c r="DY28" s="745">
        <f t="shared" si="99"/>
        <v>0</v>
      </c>
      <c r="DZ28" s="745">
        <f t="shared" si="99"/>
        <v>0</v>
      </c>
      <c r="EA28" s="745">
        <f t="shared" si="99"/>
        <v>0</v>
      </c>
      <c r="EB28" s="745">
        <f t="shared" si="99"/>
        <v>0</v>
      </c>
      <c r="EC28" s="745">
        <f t="shared" si="99"/>
        <v>0</v>
      </c>
      <c r="ED28" s="745">
        <f t="shared" si="99"/>
        <v>0</v>
      </c>
      <c r="EE28" s="745">
        <f t="shared" si="99"/>
        <v>0</v>
      </c>
      <c r="EF28" s="745">
        <f t="shared" si="99"/>
        <v>0</v>
      </c>
      <c r="EG28" s="745">
        <f t="shared" si="99"/>
        <v>0</v>
      </c>
      <c r="EH28" s="745">
        <f t="shared" si="99"/>
        <v>0</v>
      </c>
      <c r="EI28" s="745">
        <f t="shared" si="99"/>
        <v>0</v>
      </c>
      <c r="EJ28" s="745">
        <f t="shared" si="99"/>
        <v>0</v>
      </c>
      <c r="EK28" s="745">
        <f t="shared" si="99"/>
        <v>0</v>
      </c>
      <c r="EL28" s="745">
        <f t="shared" si="99"/>
        <v>0</v>
      </c>
      <c r="EM28" s="745">
        <f t="shared" si="99"/>
        <v>0</v>
      </c>
      <c r="EN28" s="745">
        <f t="shared" si="99"/>
        <v>0</v>
      </c>
      <c r="EO28" s="745">
        <f t="shared" si="99"/>
        <v>0</v>
      </c>
      <c r="EP28" s="745">
        <f t="shared" si="99"/>
        <v>0</v>
      </c>
      <c r="EQ28" s="745">
        <f t="shared" si="99"/>
        <v>0</v>
      </c>
      <c r="ER28" s="745">
        <f t="shared" si="99"/>
        <v>0</v>
      </c>
      <c r="ES28" s="745">
        <f t="shared" si="99"/>
        <v>0</v>
      </c>
      <c r="ET28" s="745">
        <f t="shared" si="99"/>
        <v>0</v>
      </c>
      <c r="EU28" s="745">
        <f t="shared" si="99"/>
        <v>0</v>
      </c>
      <c r="EV28" s="745">
        <f t="shared" si="99"/>
        <v>0</v>
      </c>
      <c r="EW28" s="745">
        <f t="shared" si="99"/>
        <v>0</v>
      </c>
      <c r="EX28" s="745">
        <f t="shared" si="99"/>
        <v>0</v>
      </c>
      <c r="EY28" s="745">
        <f t="shared" si="99"/>
        <v>0</v>
      </c>
      <c r="EZ28" s="745">
        <f t="shared" si="99"/>
        <v>0</v>
      </c>
      <c r="FA28" s="745">
        <f t="shared" si="99"/>
        <v>0</v>
      </c>
      <c r="FB28" s="745">
        <f t="shared" si="99"/>
        <v>0</v>
      </c>
      <c r="FC28" s="745">
        <f t="shared" ref="FC28:GH28" si="100">IF(FC$11&gt;=DESIGN_LIFE,FB28,IF(AND(FC$11&gt;0,$CK28&lt;&gt;0),IF(INT((FC$11)/(DESIGN_LIFE/$CK28))=((FC$11)/(DESIGN_LIFE/$CK28)),$CM28+FB28,FB28),FB28))</f>
        <v>0</v>
      </c>
      <c r="FD28" s="745">
        <f t="shared" si="100"/>
        <v>0</v>
      </c>
      <c r="FE28" s="745">
        <f t="shared" si="100"/>
        <v>0</v>
      </c>
      <c r="FF28" s="745">
        <f t="shared" si="100"/>
        <v>0</v>
      </c>
      <c r="FG28" s="745">
        <f t="shared" si="100"/>
        <v>0</v>
      </c>
      <c r="FH28" s="745">
        <f t="shared" si="100"/>
        <v>0</v>
      </c>
      <c r="FI28" s="745">
        <f t="shared" si="100"/>
        <v>0</v>
      </c>
      <c r="FJ28" s="745">
        <f t="shared" si="100"/>
        <v>0</v>
      </c>
      <c r="FK28" s="745">
        <f t="shared" si="100"/>
        <v>0</v>
      </c>
      <c r="FL28" s="745">
        <f t="shared" si="100"/>
        <v>0</v>
      </c>
      <c r="FM28" s="745">
        <f t="shared" si="100"/>
        <v>0</v>
      </c>
      <c r="FN28" s="745">
        <f t="shared" si="100"/>
        <v>0</v>
      </c>
      <c r="FO28" s="745">
        <f t="shared" si="100"/>
        <v>0</v>
      </c>
      <c r="FP28" s="745">
        <f t="shared" si="100"/>
        <v>0</v>
      </c>
      <c r="FQ28" s="745">
        <f t="shared" si="100"/>
        <v>0</v>
      </c>
      <c r="FR28" s="745">
        <f t="shared" si="100"/>
        <v>0</v>
      </c>
      <c r="FS28" s="745">
        <f t="shared" si="100"/>
        <v>0</v>
      </c>
      <c r="FT28" s="745">
        <f t="shared" si="100"/>
        <v>0</v>
      </c>
      <c r="FU28" s="745">
        <f t="shared" si="100"/>
        <v>0</v>
      </c>
      <c r="FV28" s="745">
        <f t="shared" si="100"/>
        <v>0</v>
      </c>
      <c r="FW28" s="745">
        <f t="shared" si="100"/>
        <v>0</v>
      </c>
      <c r="FX28" s="745">
        <f t="shared" si="100"/>
        <v>0</v>
      </c>
      <c r="FY28" s="745">
        <f t="shared" si="100"/>
        <v>0</v>
      </c>
      <c r="FZ28" s="745">
        <f t="shared" si="100"/>
        <v>0</v>
      </c>
      <c r="GA28" s="745">
        <f t="shared" si="100"/>
        <v>0</v>
      </c>
      <c r="GB28" s="745">
        <f t="shared" si="100"/>
        <v>0</v>
      </c>
      <c r="GC28" s="745">
        <f t="shared" si="100"/>
        <v>0</v>
      </c>
      <c r="GD28" s="745">
        <f t="shared" si="100"/>
        <v>0</v>
      </c>
      <c r="GE28" s="745">
        <f t="shared" si="100"/>
        <v>0</v>
      </c>
      <c r="GF28" s="745">
        <f t="shared" si="100"/>
        <v>0</v>
      </c>
      <c r="GG28" s="745">
        <f t="shared" si="100"/>
        <v>0</v>
      </c>
      <c r="GH28" s="745">
        <f t="shared" si="100"/>
        <v>0</v>
      </c>
      <c r="GI28" s="745">
        <f t="shared" ref="GI28:HG28" si="101">IF(GI$11&gt;=DESIGN_LIFE,GH28,IF(AND(GI$11&gt;0,$CK28&lt;&gt;0),IF(INT((GI$11)/(DESIGN_LIFE/$CK28))=((GI$11)/(DESIGN_LIFE/$CK28)),$CM28+GH28,GH28),GH28))</f>
        <v>0</v>
      </c>
      <c r="GJ28" s="745">
        <f t="shared" si="101"/>
        <v>0</v>
      </c>
      <c r="GK28" s="745">
        <f t="shared" si="101"/>
        <v>0</v>
      </c>
      <c r="GL28" s="745">
        <f t="shared" si="101"/>
        <v>0</v>
      </c>
      <c r="GM28" s="745">
        <f t="shared" si="101"/>
        <v>0</v>
      </c>
      <c r="GN28" s="745">
        <f t="shared" si="101"/>
        <v>0</v>
      </c>
      <c r="GO28" s="745">
        <f t="shared" si="101"/>
        <v>0</v>
      </c>
      <c r="GP28" s="745">
        <f t="shared" si="101"/>
        <v>0</v>
      </c>
      <c r="GQ28" s="745">
        <f t="shared" si="101"/>
        <v>0</v>
      </c>
      <c r="GR28" s="745">
        <f t="shared" si="101"/>
        <v>0</v>
      </c>
      <c r="GS28" s="745">
        <f t="shared" si="101"/>
        <v>0</v>
      </c>
      <c r="GT28" s="745">
        <f t="shared" si="101"/>
        <v>0</v>
      </c>
      <c r="GU28" s="745">
        <f t="shared" si="101"/>
        <v>0</v>
      </c>
      <c r="GV28" s="745">
        <f t="shared" si="101"/>
        <v>0</v>
      </c>
      <c r="GW28" s="745">
        <f t="shared" si="101"/>
        <v>0</v>
      </c>
      <c r="GX28" s="745">
        <f t="shared" si="101"/>
        <v>0</v>
      </c>
      <c r="GY28" s="745">
        <f t="shared" si="101"/>
        <v>0</v>
      </c>
      <c r="GZ28" s="745">
        <f t="shared" si="101"/>
        <v>0</v>
      </c>
      <c r="HA28" s="745">
        <f t="shared" si="101"/>
        <v>0</v>
      </c>
      <c r="HB28" s="745">
        <f t="shared" si="101"/>
        <v>0</v>
      </c>
      <c r="HC28" s="745">
        <f t="shared" si="101"/>
        <v>0</v>
      </c>
      <c r="HD28" s="745">
        <f t="shared" si="101"/>
        <v>0</v>
      </c>
      <c r="HE28" s="745">
        <f t="shared" si="101"/>
        <v>0</v>
      </c>
      <c r="HF28" s="745">
        <f t="shared" si="101"/>
        <v>0</v>
      </c>
      <c r="HG28" s="745">
        <f t="shared" si="101"/>
        <v>0</v>
      </c>
      <c r="HH28" s="185"/>
      <c r="HI28" s="745"/>
    </row>
    <row r="29" spans="1:217" ht="20.100000000000001" customHeight="1">
      <c r="A29" s="520" t="str">
        <f t="shared" si="4"/>
        <v>LST_STR_ELEMENT</v>
      </c>
      <c r="B29" s="357"/>
      <c r="C29" s="115"/>
      <c r="D29" s="116"/>
      <c r="E29" s="117"/>
      <c r="F29" s="116"/>
      <c r="G29" s="350" t="e">
        <f>IF(TYPOLOGY = "Bridge", _xlfn.XLOOKUP($E29, BRIDGE_STR_ELEMENT, 'MATERIAL DATA'!$R$36:$R$74,,), _xlfn.XLOOKUP($BL29, 'LIFECYCLE MATERIAL DATA'!$A$5:$A$104, 'LIFECYCLE MATERIAL DATA'!$Q$5:$Q$104,,))</f>
        <v>#N/A</v>
      </c>
      <c r="H29" s="630"/>
      <c r="I29" s="631"/>
      <c r="J29" s="736"/>
      <c r="K29" s="116"/>
      <c r="L29" s="95"/>
      <c r="M29" s="358"/>
      <c r="N29" s="156">
        <f t="shared" si="92"/>
        <v>0</v>
      </c>
      <c r="O29" s="157" t="str">
        <f t="shared" si="20"/>
        <v/>
      </c>
      <c r="P29" s="158" t="str">
        <f t="shared" si="21"/>
        <v/>
      </c>
      <c r="Q29" s="158" t="str" cm="1">
        <f t="array" ref="Q29">IFERROR(_xlfn.IFS(AND($I29 = "Yes", $J29 =1),(($BX29+$BU29)/($J29) + ($BY29+$BR29 +$BZ29)),AND($I29 = "Yes", $J29 &gt;1), (($BX29+$BU29)/($J29) + ($BY29*2 +$BZ29)) ), "")</f>
        <v/>
      </c>
      <c r="R29" s="158" t="str">
        <f t="shared" si="5"/>
        <v/>
      </c>
      <c r="S29" s="159">
        <f t="shared" si="22"/>
        <v>0</v>
      </c>
      <c r="T29" s="159" t="str">
        <f t="shared" si="45"/>
        <v/>
      </c>
      <c r="U29" s="158" t="str">
        <f t="shared" si="33"/>
        <v/>
      </c>
      <c r="V29" s="396" t="str">
        <f t="shared" si="23"/>
        <v/>
      </c>
      <c r="W29" s="156" t="str">
        <f t="shared" si="7"/>
        <v/>
      </c>
      <c r="X29" s="160">
        <f t="shared" si="8"/>
        <v>0</v>
      </c>
      <c r="Y29" s="274" t="s">
        <v>415</v>
      </c>
      <c r="Z29" s="745" t="str">
        <f>'MATERIAL DATA'!$Q53</f>
        <v>3.2.2 Piles</v>
      </c>
      <c r="AA29" s="768">
        <f t="shared" si="62"/>
        <v>0</v>
      </c>
      <c r="AB29" s="745"/>
      <c r="AC29" s="199" t="str">
        <f>'MATERIAL DATA'!$Q$27</f>
        <v>1.1 Excavation-Other</v>
      </c>
      <c r="AD29" s="779">
        <f>$N$45</f>
        <v>0</v>
      </c>
      <c r="AE29" s="745"/>
      <c r="AF29" s="185"/>
      <c r="AG29" s="745"/>
      <c r="AH29" s="745"/>
      <c r="AI29" s="745"/>
      <c r="AJ29" s="745"/>
      <c r="AK29" s="745"/>
      <c r="AL29" s="745"/>
      <c r="AM29" s="745"/>
      <c r="AN29" s="745"/>
      <c r="AO29" s="745"/>
      <c r="AP29" s="745"/>
      <c r="AQ29" s="745"/>
      <c r="AR29" s="745"/>
      <c r="AS29" s="745"/>
      <c r="AT29" s="745"/>
      <c r="AU29" s="185" t="s">
        <v>724</v>
      </c>
      <c r="AV29" s="754">
        <f>AZ30*0.5</f>
        <v>0</v>
      </c>
      <c r="AW29" s="745"/>
      <c r="AX29" s="745"/>
      <c r="AY29" s="784" t="s">
        <v>731</v>
      </c>
      <c r="AZ29" s="797" t="e">
        <f>SUM(AZ25:AZ28)</f>
        <v>#DIV/0!</v>
      </c>
      <c r="BA29" s="745"/>
      <c r="BB29" s="745"/>
      <c r="BC29" s="745" t="s">
        <v>256</v>
      </c>
      <c r="BD29" s="779" t="e">
        <f>SUM(BD25:BD28)</f>
        <v>#DIV/0!</v>
      </c>
      <c r="BE29" s="745"/>
      <c r="BF29" s="745"/>
      <c r="BG29" s="745"/>
      <c r="BH29" s="745"/>
      <c r="BI29" s="745"/>
      <c r="BJ29" s="745"/>
      <c r="BK29" s="209" t="str">
        <f>IF(B29="Concrete","C_",IF(B29="Steel","S_",IF(B29="Timber","T_",IF(B29="Other","O_",IF(B29="Custom_EPD","E_",IF(B29="_","ER","ER"))))))</f>
        <v>ER</v>
      </c>
      <c r="BL29" s="209" t="str">
        <f t="shared" si="9"/>
        <v xml:space="preserve"> -  - </v>
      </c>
      <c r="BM29" s="745" t="str" cm="1">
        <f t="array" ref="BM29">_xlfn.IFS(OR(AND(TYPOLOGY &lt;&gt; "Bridge", B29="concrete",D29&lt;&gt;"Reinforced - 150mm hollow core slab"),C29="Concrete_EPD",),"Reinforcement",(OR(AND(TYPOLOGY="Bridge",B29="concrete",D29&lt;&gt;"Reinforced - 150mm hollow core slab"),C29="Concrete_EPD",)),"Bridge_Reinforcement",TRUE, "No_Reinforcement")</f>
        <v>No_Reinforcement</v>
      </c>
      <c r="BN29" s="186" t="e">
        <f>_xlfn.XLOOKUP($BL29,'LIFECYCLE MATERIAL DATA'!$A$5:$A$104,'LIFECYCLE MATERIAL DATA'!$D$5:$D$104,)</f>
        <v>#N/A</v>
      </c>
      <c r="BO29" s="186">
        <f>IFERROR(IF(M29&lt;&gt;0,_xlfn.XLOOKUP(M29,'Custom Data'!S16:S45,'Custom Data'!T16:T45,,-1),0),0)</f>
        <v>0</v>
      </c>
      <c r="BP29" s="186">
        <f t="shared" si="10"/>
        <v>0</v>
      </c>
      <c r="BQ29" s="846" t="str">
        <f t="shared" si="11"/>
        <v>ER</v>
      </c>
      <c r="BR29" s="745" t="str">
        <f>IFERROR(_xlfn.XLOOKUP($BL29,'LIFECYCLE MATERIAL DATA'!$A$5:$A$104,'LIFECYCLE MATERIAL DATA'!$I$5:$I$104,,)*($BQ29/1000)+_xlfn.XLOOKUP('Project Info'!$C$15,'LIFECYCLE MATERIAL DATA'!$A$5:$A$104,'LIFECYCLE MATERIAL DATA'!$I$5:$I$104,,)*($BP29/1000),"")</f>
        <v/>
      </c>
      <c r="BS29" s="745" t="str">
        <f>IFERROR(_xlfn.XLOOKUP($BL29,'LIFECYCLE MATERIAL DATA'!$A$5:$A$104, 'LIFECYCLE MATERIAL DATA'!$J$5:$J$104,,)*($BQ29/1000)+_xlfn.XLOOKUP('Project Info'!$C$15,'LIFECYCLE MATERIAL DATA'!$A$5:$A$104,'LIFECYCLE MATERIAL DATA'!$J$5:$J$104,,)*($BP29/1000),"")</f>
        <v/>
      </c>
      <c r="BT29" s="745" t="str">
        <f>IFERROR(_xlfn.XLOOKUP($BL29,'LIFECYCLE MATERIAL DATA'!$A$5:$A$104, 'LIFECYCLE MATERIAL DATA'!$K$5:$K$104,,)*($BQ29/1000),"")</f>
        <v/>
      </c>
      <c r="BU29" s="185" t="str">
        <f>IFERROR(_xlfn.XLOOKUP($BL29,'LIFECYCLE MATERIAL DATA'!$A$5:$A$104,'LIFECYCLE MATERIAL DATA'!$L$5:$L$104,,)*($BQ29/1000)+_xlfn.XLOOKUP('Project Info'!$C$15,'LIFECYCLE MATERIAL DATA'!$A$5:$A$104,'LIFECYCLE MATERIAL DATA'!$L$5:$L$104,,)*($BP29/1000),"")</f>
        <v/>
      </c>
      <c r="BV29" s="745" t="str">
        <f t="shared" si="25"/>
        <v/>
      </c>
      <c r="BW29" s="745" t="str">
        <f>IF($K29='MATERIAL DATA'!$O$5,$L29, IF($K29='MATERIAL DATA'!$O$6,$L29/(1000*'Scheme 6'!$BN29),""))</f>
        <v/>
      </c>
      <c r="BX29" s="745" t="str">
        <f>IFERROR(((_xlfn.XLOOKUP($BL29,'LIFECYCLE MATERIAL DATA'!$A$5:$A$104,'LIFECYCLE MATERIAL DATA'!$F$5:$F$104,,))*$BQ29/1000+_xlfn.XLOOKUP('Project Info'!$C$15,'LIFECYCLE MATERIAL DATA'!$A$5:$A$104,'LIFECYCLE MATERIAL DATA'!$F$5:$F$104,,)*$BP29/1000),"")</f>
        <v/>
      </c>
      <c r="BY29" s="771" t="str">
        <f>IFERROR((_xlfn.XLOOKUP($BL29,'LIFECYCLE MATERIAL DATA'!$A$5:$A$104,'LIFECYCLE MATERIAL DATA'!$G$5:$G$104,,)*$BQ29/1000++_xlfn.XLOOKUP('Project Info'!$C$15,'LIFECYCLE MATERIAL DATA'!$A$5:$A$104,'LIFECYCLE MATERIAL DATA'!$G$5:$G$104,,)*$BP29/1000),"")</f>
        <v/>
      </c>
      <c r="BZ29" s="745" t="str">
        <f>IFERROR(_xlfn.XLOOKUP('Scheme 6'!$BL29,'LIFECYCLE MATERIAL DATA'!$A$5:$A$104,'LIFECYCLE MATERIAL DATA'!$H$5:$H$104,,)*SUM($BX29+$BY29+$CB29+$CC29), "")</f>
        <v/>
      </c>
      <c r="CA29" s="185"/>
      <c r="CB29" s="743" t="str">
        <f>IFERROR((_xlfn.XLOOKUP($BL29,'LIFECYCLE MATERIAL DATA'!$A$5:$A$104, 'LIFECYCLE MATERIAL DATA'!$M$5:$M$104)*$BQ29/1000++_xlfn.XLOOKUP('Project Info'!$C$15,'LIFECYCLE MATERIAL DATA'!$A$5:$A$104,'LIFECYCLE MATERIAL DATA'!$M$5:$M$104)*$BP29/1000),"")</f>
        <v/>
      </c>
      <c r="CC29" s="745">
        <f>IFERROR(IF(OR($B29="Timber",$C29="Timber_EPD", $C29="Bamboo"),_xlfn.XLOOKUP($BL29,'LIFECYCLE MATERIAL DATA Master'!$A$5:$A$104,'LIFECYCLE MATERIAL DATA Master'!$E$5:$E$104,,)*$BQ29,0),"")/1000</f>
        <v>0</v>
      </c>
      <c r="CD29" s="185" t="str">
        <f>IFERROR((_xlfn.XLOOKUP($BL29,'LIFECYCLE MATERIAL DATA'!$A$5:$A$104,'LIFECYCLE MATERIAL DATA'!$N$5:$N$104,,)*$BQ29/1000++_xlfn.XLOOKUP('Project Info'!$C$15,'LIFECYCLE MATERIAL DATA'!$A$5:$A$104,'LIFECYCLE MATERIAL DATA'!$N$5:$N$104,,)*$BP29/1000),"")</f>
        <v/>
      </c>
      <c r="CE29" s="209"/>
      <c r="CF29" s="209"/>
      <c r="CG29" s="209"/>
      <c r="CH29" s="772">
        <f>IFERROR(1+_xlfn.XLOOKUP($BL29,'LIFECYCLE MATERIAL DATA'!$A$5:$A$104,'LIFECYCLE MATERIAL DATA'!$H$5:$H$104,,),0)</f>
        <v>0</v>
      </c>
      <c r="CI29" s="765">
        <f t="shared" si="97"/>
        <v>0</v>
      </c>
      <c r="CJ29" s="773">
        <f t="shared" si="13"/>
        <v>0</v>
      </c>
      <c r="CK29" s="774">
        <f t="shared" si="14"/>
        <v>0</v>
      </c>
      <c r="CL29" s="767">
        <f t="shared" si="26"/>
        <v>0</v>
      </c>
      <c r="CM29" s="775">
        <f t="shared" si="27"/>
        <v>0</v>
      </c>
      <c r="CN29" s="769">
        <v>0</v>
      </c>
      <c r="CO29" s="745">
        <f t="shared" si="15"/>
        <v>0</v>
      </c>
      <c r="CP29" s="745">
        <f t="shared" si="15"/>
        <v>0</v>
      </c>
      <c r="CQ29" s="745">
        <f t="shared" ref="CQ29:DV29" si="102">IF(CQ$11&gt;=DESIGN_LIFE,CP29,IF(AND(CQ$11&gt;0,$CK29&lt;&gt;0),IF(INT((CQ$11)/(DESIGN_LIFE/$CK29))=((CQ$11)/(DESIGN_LIFE/$CK29)),$CM29+CP29,CP29),CP29))</f>
        <v>0</v>
      </c>
      <c r="CR29" s="745">
        <f t="shared" si="102"/>
        <v>0</v>
      </c>
      <c r="CS29" s="745">
        <f t="shared" si="102"/>
        <v>0</v>
      </c>
      <c r="CT29" s="745">
        <f t="shared" si="102"/>
        <v>0</v>
      </c>
      <c r="CU29" s="745">
        <f t="shared" si="102"/>
        <v>0</v>
      </c>
      <c r="CV29" s="745">
        <f t="shared" si="102"/>
        <v>0</v>
      </c>
      <c r="CW29" s="745">
        <f t="shared" si="102"/>
        <v>0</v>
      </c>
      <c r="CX29" s="745">
        <f t="shared" si="102"/>
        <v>0</v>
      </c>
      <c r="CY29" s="745">
        <f t="shared" si="102"/>
        <v>0</v>
      </c>
      <c r="CZ29" s="745">
        <f t="shared" si="102"/>
        <v>0</v>
      </c>
      <c r="DA29" s="745">
        <f t="shared" si="102"/>
        <v>0</v>
      </c>
      <c r="DB29" s="745">
        <f t="shared" si="102"/>
        <v>0</v>
      </c>
      <c r="DC29" s="745">
        <f t="shared" si="102"/>
        <v>0</v>
      </c>
      <c r="DD29" s="745">
        <f t="shared" si="102"/>
        <v>0</v>
      </c>
      <c r="DE29" s="745">
        <f t="shared" si="102"/>
        <v>0</v>
      </c>
      <c r="DF29" s="745">
        <f t="shared" si="102"/>
        <v>0</v>
      </c>
      <c r="DG29" s="745">
        <f t="shared" si="102"/>
        <v>0</v>
      </c>
      <c r="DH29" s="745">
        <f t="shared" si="102"/>
        <v>0</v>
      </c>
      <c r="DI29" s="745">
        <f t="shared" si="102"/>
        <v>0</v>
      </c>
      <c r="DJ29" s="745">
        <f t="shared" si="102"/>
        <v>0</v>
      </c>
      <c r="DK29" s="745">
        <f t="shared" si="102"/>
        <v>0</v>
      </c>
      <c r="DL29" s="745">
        <f t="shared" si="102"/>
        <v>0</v>
      </c>
      <c r="DM29" s="745">
        <f t="shared" si="102"/>
        <v>0</v>
      </c>
      <c r="DN29" s="745">
        <f t="shared" si="102"/>
        <v>0</v>
      </c>
      <c r="DO29" s="745">
        <f t="shared" si="102"/>
        <v>0</v>
      </c>
      <c r="DP29" s="745">
        <f t="shared" si="102"/>
        <v>0</v>
      </c>
      <c r="DQ29" s="745">
        <f t="shared" si="102"/>
        <v>0</v>
      </c>
      <c r="DR29" s="745">
        <f t="shared" si="102"/>
        <v>0</v>
      </c>
      <c r="DS29" s="745">
        <f t="shared" si="102"/>
        <v>0</v>
      </c>
      <c r="DT29" s="745">
        <f t="shared" si="102"/>
        <v>0</v>
      </c>
      <c r="DU29" s="745">
        <f t="shared" si="102"/>
        <v>0</v>
      </c>
      <c r="DV29" s="745">
        <f t="shared" si="102"/>
        <v>0</v>
      </c>
      <c r="DW29" s="745">
        <f t="shared" ref="DW29:FB29" si="103">IF(DW$11&gt;=DESIGN_LIFE,DV29,IF(AND(DW$11&gt;0,$CK29&lt;&gt;0),IF(INT((DW$11)/(DESIGN_LIFE/$CK29))=((DW$11)/(DESIGN_LIFE/$CK29)),$CM29+DV29,DV29),DV29))</f>
        <v>0</v>
      </c>
      <c r="DX29" s="745">
        <f t="shared" si="103"/>
        <v>0</v>
      </c>
      <c r="DY29" s="745">
        <f t="shared" si="103"/>
        <v>0</v>
      </c>
      <c r="DZ29" s="745">
        <f t="shared" si="103"/>
        <v>0</v>
      </c>
      <c r="EA29" s="745">
        <f t="shared" si="103"/>
        <v>0</v>
      </c>
      <c r="EB29" s="745">
        <f t="shared" si="103"/>
        <v>0</v>
      </c>
      <c r="EC29" s="745">
        <f t="shared" si="103"/>
        <v>0</v>
      </c>
      <c r="ED29" s="745">
        <f t="shared" si="103"/>
        <v>0</v>
      </c>
      <c r="EE29" s="745">
        <f t="shared" si="103"/>
        <v>0</v>
      </c>
      <c r="EF29" s="745">
        <f t="shared" si="103"/>
        <v>0</v>
      </c>
      <c r="EG29" s="745">
        <f t="shared" si="103"/>
        <v>0</v>
      </c>
      <c r="EH29" s="745">
        <f t="shared" si="103"/>
        <v>0</v>
      </c>
      <c r="EI29" s="745">
        <f t="shared" si="103"/>
        <v>0</v>
      </c>
      <c r="EJ29" s="745">
        <f t="shared" si="103"/>
        <v>0</v>
      </c>
      <c r="EK29" s="745">
        <f t="shared" si="103"/>
        <v>0</v>
      </c>
      <c r="EL29" s="745">
        <f t="shared" si="103"/>
        <v>0</v>
      </c>
      <c r="EM29" s="745">
        <f t="shared" si="103"/>
        <v>0</v>
      </c>
      <c r="EN29" s="745">
        <f t="shared" si="103"/>
        <v>0</v>
      </c>
      <c r="EO29" s="745">
        <f t="shared" si="103"/>
        <v>0</v>
      </c>
      <c r="EP29" s="745">
        <f t="shared" si="103"/>
        <v>0</v>
      </c>
      <c r="EQ29" s="745">
        <f t="shared" si="103"/>
        <v>0</v>
      </c>
      <c r="ER29" s="745">
        <f t="shared" si="103"/>
        <v>0</v>
      </c>
      <c r="ES29" s="745">
        <f t="shared" si="103"/>
        <v>0</v>
      </c>
      <c r="ET29" s="745">
        <f t="shared" si="103"/>
        <v>0</v>
      </c>
      <c r="EU29" s="745">
        <f t="shared" si="103"/>
        <v>0</v>
      </c>
      <c r="EV29" s="745">
        <f t="shared" si="103"/>
        <v>0</v>
      </c>
      <c r="EW29" s="745">
        <f t="shared" si="103"/>
        <v>0</v>
      </c>
      <c r="EX29" s="745">
        <f t="shared" si="103"/>
        <v>0</v>
      </c>
      <c r="EY29" s="745">
        <f t="shared" si="103"/>
        <v>0</v>
      </c>
      <c r="EZ29" s="745">
        <f t="shared" si="103"/>
        <v>0</v>
      </c>
      <c r="FA29" s="745">
        <f t="shared" si="103"/>
        <v>0</v>
      </c>
      <c r="FB29" s="745">
        <f t="shared" si="103"/>
        <v>0</v>
      </c>
      <c r="FC29" s="745">
        <f t="shared" ref="FC29:GH29" si="104">IF(FC$11&gt;=DESIGN_LIFE,FB29,IF(AND(FC$11&gt;0,$CK29&lt;&gt;0),IF(INT((FC$11)/(DESIGN_LIFE/$CK29))=((FC$11)/(DESIGN_LIFE/$CK29)),$CM29+FB29,FB29),FB29))</f>
        <v>0</v>
      </c>
      <c r="FD29" s="745">
        <f t="shared" si="104"/>
        <v>0</v>
      </c>
      <c r="FE29" s="745">
        <f t="shared" si="104"/>
        <v>0</v>
      </c>
      <c r="FF29" s="745">
        <f t="shared" si="104"/>
        <v>0</v>
      </c>
      <c r="FG29" s="745">
        <f t="shared" si="104"/>
        <v>0</v>
      </c>
      <c r="FH29" s="745">
        <f t="shared" si="104"/>
        <v>0</v>
      </c>
      <c r="FI29" s="745">
        <f t="shared" si="104"/>
        <v>0</v>
      </c>
      <c r="FJ29" s="745">
        <f t="shared" si="104"/>
        <v>0</v>
      </c>
      <c r="FK29" s="745">
        <f t="shared" si="104"/>
        <v>0</v>
      </c>
      <c r="FL29" s="745">
        <f t="shared" si="104"/>
        <v>0</v>
      </c>
      <c r="FM29" s="745">
        <f t="shared" si="104"/>
        <v>0</v>
      </c>
      <c r="FN29" s="745">
        <f t="shared" si="104"/>
        <v>0</v>
      </c>
      <c r="FO29" s="745">
        <f t="shared" si="104"/>
        <v>0</v>
      </c>
      <c r="FP29" s="745">
        <f t="shared" si="104"/>
        <v>0</v>
      </c>
      <c r="FQ29" s="745">
        <f t="shared" si="104"/>
        <v>0</v>
      </c>
      <c r="FR29" s="745">
        <f t="shared" si="104"/>
        <v>0</v>
      </c>
      <c r="FS29" s="745">
        <f t="shared" si="104"/>
        <v>0</v>
      </c>
      <c r="FT29" s="745">
        <f t="shared" si="104"/>
        <v>0</v>
      </c>
      <c r="FU29" s="745">
        <f t="shared" si="104"/>
        <v>0</v>
      </c>
      <c r="FV29" s="745">
        <f t="shared" si="104"/>
        <v>0</v>
      </c>
      <c r="FW29" s="745">
        <f t="shared" si="104"/>
        <v>0</v>
      </c>
      <c r="FX29" s="745">
        <f t="shared" si="104"/>
        <v>0</v>
      </c>
      <c r="FY29" s="745">
        <f t="shared" si="104"/>
        <v>0</v>
      </c>
      <c r="FZ29" s="745">
        <f t="shared" si="104"/>
        <v>0</v>
      </c>
      <c r="GA29" s="745">
        <f t="shared" si="104"/>
        <v>0</v>
      </c>
      <c r="GB29" s="745">
        <f t="shared" si="104"/>
        <v>0</v>
      </c>
      <c r="GC29" s="745">
        <f t="shared" si="104"/>
        <v>0</v>
      </c>
      <c r="GD29" s="745">
        <f t="shared" si="104"/>
        <v>0</v>
      </c>
      <c r="GE29" s="745">
        <f t="shared" si="104"/>
        <v>0</v>
      </c>
      <c r="GF29" s="745">
        <f t="shared" si="104"/>
        <v>0</v>
      </c>
      <c r="GG29" s="745">
        <f t="shared" si="104"/>
        <v>0</v>
      </c>
      <c r="GH29" s="745">
        <f t="shared" si="104"/>
        <v>0</v>
      </c>
      <c r="GI29" s="745">
        <f t="shared" ref="GI29:HG29" si="105">IF(GI$11&gt;=DESIGN_LIFE,GH29,IF(AND(GI$11&gt;0,$CK29&lt;&gt;0),IF(INT((GI$11)/(DESIGN_LIFE/$CK29))=((GI$11)/(DESIGN_LIFE/$CK29)),$CM29+GH29,GH29),GH29))</f>
        <v>0</v>
      </c>
      <c r="GJ29" s="745">
        <f t="shared" si="105"/>
        <v>0</v>
      </c>
      <c r="GK29" s="745">
        <f t="shared" si="105"/>
        <v>0</v>
      </c>
      <c r="GL29" s="745">
        <f t="shared" si="105"/>
        <v>0</v>
      </c>
      <c r="GM29" s="745">
        <f t="shared" si="105"/>
        <v>0</v>
      </c>
      <c r="GN29" s="745">
        <f t="shared" si="105"/>
        <v>0</v>
      </c>
      <c r="GO29" s="745">
        <f t="shared" si="105"/>
        <v>0</v>
      </c>
      <c r="GP29" s="745">
        <f t="shared" si="105"/>
        <v>0</v>
      </c>
      <c r="GQ29" s="745">
        <f t="shared" si="105"/>
        <v>0</v>
      </c>
      <c r="GR29" s="745">
        <f t="shared" si="105"/>
        <v>0</v>
      </c>
      <c r="GS29" s="745">
        <f t="shared" si="105"/>
        <v>0</v>
      </c>
      <c r="GT29" s="745">
        <f t="shared" si="105"/>
        <v>0</v>
      </c>
      <c r="GU29" s="745">
        <f t="shared" si="105"/>
        <v>0</v>
      </c>
      <c r="GV29" s="745">
        <f t="shared" si="105"/>
        <v>0</v>
      </c>
      <c r="GW29" s="745">
        <f t="shared" si="105"/>
        <v>0</v>
      </c>
      <c r="GX29" s="745">
        <f t="shared" si="105"/>
        <v>0</v>
      </c>
      <c r="GY29" s="745">
        <f t="shared" si="105"/>
        <v>0</v>
      </c>
      <c r="GZ29" s="745">
        <f t="shared" si="105"/>
        <v>0</v>
      </c>
      <c r="HA29" s="745">
        <f t="shared" si="105"/>
        <v>0</v>
      </c>
      <c r="HB29" s="745">
        <f t="shared" si="105"/>
        <v>0</v>
      </c>
      <c r="HC29" s="745">
        <f t="shared" si="105"/>
        <v>0</v>
      </c>
      <c r="HD29" s="745">
        <f t="shared" si="105"/>
        <v>0</v>
      </c>
      <c r="HE29" s="745">
        <f t="shared" si="105"/>
        <v>0</v>
      </c>
      <c r="HF29" s="745">
        <f t="shared" si="105"/>
        <v>0</v>
      </c>
      <c r="HG29" s="745">
        <f t="shared" si="105"/>
        <v>0</v>
      </c>
      <c r="HH29" s="185"/>
      <c r="HI29" s="745"/>
    </row>
    <row r="30" spans="1:217" ht="20.100000000000001" customHeight="1">
      <c r="A30" s="520" t="str">
        <f t="shared" si="4"/>
        <v>LST_STR_ELEMENT</v>
      </c>
      <c r="B30" s="357"/>
      <c r="C30" s="115"/>
      <c r="D30" s="116"/>
      <c r="E30" s="117"/>
      <c r="F30" s="116"/>
      <c r="G30" s="350" t="e">
        <f>IF(TYPOLOGY = "Bridge", _xlfn.XLOOKUP($E30, BRIDGE_STR_ELEMENT, 'MATERIAL DATA'!$R$36:$R$74,,), _xlfn.XLOOKUP($BL30, 'LIFECYCLE MATERIAL DATA'!$A$5:$A$104, 'LIFECYCLE MATERIAL DATA'!$Q$5:$Q$104,,))</f>
        <v>#N/A</v>
      </c>
      <c r="H30" s="630"/>
      <c r="I30" s="631"/>
      <c r="J30" s="736"/>
      <c r="K30" s="116"/>
      <c r="L30" s="95"/>
      <c r="M30" s="358"/>
      <c r="N30" s="156">
        <f t="shared" si="92"/>
        <v>0</v>
      </c>
      <c r="O30" s="157" t="str">
        <f t="shared" si="20"/>
        <v/>
      </c>
      <c r="P30" s="158" t="str">
        <f t="shared" si="21"/>
        <v/>
      </c>
      <c r="Q30" s="158" t="str" cm="1">
        <f t="array" ref="Q30">IFERROR(_xlfn.IFS(AND($I30 = "Yes", $J30 =1),(($BX30+$BU30)/($J30) + ($BY30+$BR30 +$BZ30)),AND($I30 = "Yes", $J30 &gt;1), (($BX30+$BU30)/($J30) + ($BY30*2 +$BZ30)) ), "")</f>
        <v/>
      </c>
      <c r="R30" s="158" t="str">
        <f t="shared" si="5"/>
        <v/>
      </c>
      <c r="S30" s="159">
        <f t="shared" si="22"/>
        <v>0</v>
      </c>
      <c r="T30" s="159" t="str">
        <f t="shared" si="45"/>
        <v/>
      </c>
      <c r="U30" s="158" t="str">
        <f t="shared" si="33"/>
        <v/>
      </c>
      <c r="V30" s="396" t="str">
        <f t="shared" si="23"/>
        <v/>
      </c>
      <c r="W30" s="156" t="str">
        <f t="shared" si="7"/>
        <v/>
      </c>
      <c r="X30" s="160">
        <f t="shared" si="8"/>
        <v>0</v>
      </c>
      <c r="Y30" s="274" t="s">
        <v>415</v>
      </c>
      <c r="Z30" s="745" t="str">
        <f>'MATERIAL DATA'!$Q54</f>
        <v>4.1.1 Vehicle impact parapets</v>
      </c>
      <c r="AA30" s="768">
        <f t="shared" si="62"/>
        <v>0</v>
      </c>
      <c r="AB30" s="185"/>
      <c r="AC30" s="185"/>
      <c r="AD30" s="185"/>
      <c r="AE30" s="745"/>
      <c r="AF30" s="185"/>
      <c r="AG30" s="745"/>
      <c r="AH30" s="745"/>
      <c r="AI30" s="745"/>
      <c r="AJ30" s="745"/>
      <c r="AK30" s="745"/>
      <c r="AL30" s="745"/>
      <c r="AM30" s="745"/>
      <c r="AN30" s="745"/>
      <c r="AO30" s="745"/>
      <c r="AP30" s="745"/>
      <c r="AQ30" s="745"/>
      <c r="AR30" s="745"/>
      <c r="AS30" s="745"/>
      <c r="AT30" s="745"/>
      <c r="AU30" s="185" t="s">
        <v>725</v>
      </c>
      <c r="AV30" s="771" t="e">
        <f>AZ25+ SUM(AZ27,AZ31,AZ32)*0.5 + AZ26 + SUM(AZ33:AZ34)</f>
        <v>#DIV/0!</v>
      </c>
      <c r="AW30" s="745"/>
      <c r="AX30" s="745"/>
      <c r="AY30" s="783" t="s">
        <v>732</v>
      </c>
      <c r="AZ30" s="185" cm="1">
        <f t="array" ref="AZ30">SUMPRODUCT(SUMIF(H12:H43,New_Ext,W12:W43))</f>
        <v>0</v>
      </c>
      <c r="BA30" s="745"/>
      <c r="BB30" s="745"/>
      <c r="BC30" s="745" t="s">
        <v>111</v>
      </c>
      <c r="BD30" s="185">
        <f>SUMIF(H12:H43, Retained,'Scheme 6'!W12:W43)</f>
        <v>0</v>
      </c>
      <c r="BE30" s="745"/>
      <c r="BF30" s="745"/>
      <c r="BG30" s="745"/>
      <c r="BH30" s="745"/>
      <c r="BI30" s="745"/>
      <c r="BJ30" s="745"/>
      <c r="BK30" s="209" t="str">
        <f>IF(B30="Concrete","C_",IF(B30="Steel","S_",IF(B30="Timber","T_",IF(B30="Other","O_",IF(B30="Custom_EPD","E_",IF(B30="_","ER","ER"))))))</f>
        <v>ER</v>
      </c>
      <c r="BL30" s="209" t="str">
        <f t="shared" si="9"/>
        <v xml:space="preserve"> -  - </v>
      </c>
      <c r="BM30" s="745" t="str" cm="1">
        <f t="array" ref="BM30">_xlfn.IFS(OR(AND(TYPOLOGY &lt;&gt; "Bridge", B30="concrete",D30&lt;&gt;"Reinforced - 150mm hollow core slab"),C30="Concrete_EPD",),"Reinforcement",(OR(AND(TYPOLOGY="Bridge",B30="concrete",D30&lt;&gt;"Reinforced - 150mm hollow core slab"),C30="Concrete_EPD",)),"Bridge_Reinforcement",TRUE, "No_Reinforcement")</f>
        <v>No_Reinforcement</v>
      </c>
      <c r="BN30" s="186" t="e">
        <f>_xlfn.XLOOKUP($BL30,'LIFECYCLE MATERIAL DATA'!$A$5:$A$104,'LIFECYCLE MATERIAL DATA'!$D$5:$D$104,)</f>
        <v>#N/A</v>
      </c>
      <c r="BO30" s="186">
        <f>IFERROR(IF(M30&lt;&gt;0,_xlfn.XLOOKUP(M30,'Custom Data'!S16:S45,'Custom Data'!T16:T45,,-1),0),0)</f>
        <v>0</v>
      </c>
      <c r="BP30" s="186">
        <f t="shared" si="10"/>
        <v>0</v>
      </c>
      <c r="BQ30" s="846" t="str">
        <f t="shared" si="11"/>
        <v>ER</v>
      </c>
      <c r="BR30" s="745" t="str">
        <f>IFERROR(_xlfn.XLOOKUP($BL30,'LIFECYCLE MATERIAL DATA'!$A$5:$A$104,'LIFECYCLE MATERIAL DATA'!$I$5:$I$104,,)*($BQ30/1000)+_xlfn.XLOOKUP('Project Info'!$C$15,'LIFECYCLE MATERIAL DATA'!$A$5:$A$104,'LIFECYCLE MATERIAL DATA'!$I$5:$I$104,,)*($BP30/1000),"")</f>
        <v/>
      </c>
      <c r="BS30" s="745" t="str">
        <f>IFERROR(_xlfn.XLOOKUP($BL30,'LIFECYCLE MATERIAL DATA'!$A$5:$A$104, 'LIFECYCLE MATERIAL DATA'!$J$5:$J$104,,)*($BQ30/1000)+_xlfn.XLOOKUP('Project Info'!$C$15,'LIFECYCLE MATERIAL DATA'!$A$5:$A$104,'LIFECYCLE MATERIAL DATA'!$J$5:$J$104,,)*($BP30/1000),"")</f>
        <v/>
      </c>
      <c r="BT30" s="745" t="str">
        <f>IFERROR(_xlfn.XLOOKUP($BL30,'LIFECYCLE MATERIAL DATA'!$A$5:$A$104, 'LIFECYCLE MATERIAL DATA'!$K$5:$K$104,,)*($BQ30/1000),"")</f>
        <v/>
      </c>
      <c r="BU30" s="185" t="str">
        <f>IFERROR(_xlfn.XLOOKUP($BL30,'LIFECYCLE MATERIAL DATA'!$A$5:$A$104,'LIFECYCLE MATERIAL DATA'!$L$5:$L$104,,)*($BQ30/1000)+_xlfn.XLOOKUP('Project Info'!$C$15,'LIFECYCLE MATERIAL DATA'!$A$5:$A$104,'LIFECYCLE MATERIAL DATA'!$L$5:$L$104,,)*($BP30/1000),"")</f>
        <v/>
      </c>
      <c r="BV30" s="745" t="str">
        <f t="shared" si="25"/>
        <v/>
      </c>
      <c r="BW30" s="745" t="str">
        <f>IF($K30='MATERIAL DATA'!$O$5,$L30, IF($K30='MATERIAL DATA'!$O$6,$L30/(1000*'Scheme 6'!$BN30),""))</f>
        <v/>
      </c>
      <c r="BX30" s="745" t="str">
        <f>IFERROR(((_xlfn.XLOOKUP($BL30,'LIFECYCLE MATERIAL DATA'!$A$5:$A$104,'LIFECYCLE MATERIAL DATA'!$F$5:$F$104,,))*$BQ30/1000+_xlfn.XLOOKUP('Project Info'!$C$15,'LIFECYCLE MATERIAL DATA'!$A$5:$A$104,'LIFECYCLE MATERIAL DATA'!$F$5:$F$104,,)*$BP30/1000),"")</f>
        <v/>
      </c>
      <c r="BY30" s="771" t="str">
        <f>IFERROR((_xlfn.XLOOKUP($BL30,'LIFECYCLE MATERIAL DATA'!$A$5:$A$104,'LIFECYCLE MATERIAL DATA'!$G$5:$G$104,,)*$BQ30/1000++_xlfn.XLOOKUP('Project Info'!$C$15,'LIFECYCLE MATERIAL DATA'!$A$5:$A$104,'LIFECYCLE MATERIAL DATA'!$G$5:$G$104,,)*$BP30/1000),"")</f>
        <v/>
      </c>
      <c r="BZ30" s="745" t="str">
        <f>IFERROR(_xlfn.XLOOKUP('Scheme 6'!$BL30,'LIFECYCLE MATERIAL DATA'!$A$5:$A$104,'LIFECYCLE MATERIAL DATA'!$H$5:$H$104,,)*SUM($BX30+$BY30+$CB30+$CC30), "")</f>
        <v/>
      </c>
      <c r="CA30" s="185"/>
      <c r="CB30" s="743" t="str">
        <f>IFERROR((_xlfn.XLOOKUP($BL30,'LIFECYCLE MATERIAL DATA'!$A$5:$A$104, 'LIFECYCLE MATERIAL DATA'!$M$5:$M$104)*$BQ30/1000++_xlfn.XLOOKUP('Project Info'!$C$15,'LIFECYCLE MATERIAL DATA'!$A$5:$A$104,'LIFECYCLE MATERIAL DATA'!$M$5:$M$104)*$BP30/1000),"")</f>
        <v/>
      </c>
      <c r="CC30" s="745">
        <f>IFERROR(IF(OR($B30="Timber",$C30="Timber_EPD", $C30="Bamboo"),_xlfn.XLOOKUP($BL30,'LIFECYCLE MATERIAL DATA Master'!$A$5:$A$104,'LIFECYCLE MATERIAL DATA Master'!$E$5:$E$104,,)*$BQ30,0),"")/1000</f>
        <v>0</v>
      </c>
      <c r="CD30" s="185" t="str">
        <f>IFERROR((_xlfn.XLOOKUP($BL30,'LIFECYCLE MATERIAL DATA'!$A$5:$A$104,'LIFECYCLE MATERIAL DATA'!$N$5:$N$104,,)*$BQ30/1000++_xlfn.XLOOKUP('Project Info'!$C$15,'LIFECYCLE MATERIAL DATA'!$A$5:$A$104,'LIFECYCLE MATERIAL DATA'!$N$5:$N$104,,)*$BP30/1000),"")</f>
        <v/>
      </c>
      <c r="CE30" s="209"/>
      <c r="CF30" s="209"/>
      <c r="CG30" s="209"/>
      <c r="CH30" s="772">
        <f>IFERROR(1+_xlfn.XLOOKUP($BL30,'LIFECYCLE MATERIAL DATA'!$A$5:$A$104,'LIFECYCLE MATERIAL DATA'!$H$5:$H$104,,),0)</f>
        <v>0</v>
      </c>
      <c r="CI30" s="765">
        <f t="shared" si="97"/>
        <v>0</v>
      </c>
      <c r="CJ30" s="773">
        <f t="shared" si="13"/>
        <v>0</v>
      </c>
      <c r="CK30" s="774">
        <f t="shared" si="14"/>
        <v>0</v>
      </c>
      <c r="CL30" s="767">
        <f t="shared" si="26"/>
        <v>0</v>
      </c>
      <c r="CM30" s="775">
        <f t="shared" si="27"/>
        <v>0</v>
      </c>
      <c r="CN30" s="769">
        <v>0</v>
      </c>
      <c r="CO30" s="745">
        <f t="shared" si="15"/>
        <v>0</v>
      </c>
      <c r="CP30" s="745">
        <f t="shared" si="15"/>
        <v>0</v>
      </c>
      <c r="CQ30" s="745">
        <f t="shared" ref="CQ30:DV30" si="106">IF(CQ$11&gt;=DESIGN_LIFE,CP30,IF(AND(CQ$11&gt;0,$CK30&lt;&gt;0),IF(INT((CQ$11)/(DESIGN_LIFE/$CK30))=((CQ$11)/(DESIGN_LIFE/$CK30)),$CM30+CP30,CP30),CP30))</f>
        <v>0</v>
      </c>
      <c r="CR30" s="745">
        <f t="shared" si="106"/>
        <v>0</v>
      </c>
      <c r="CS30" s="745">
        <f t="shared" si="106"/>
        <v>0</v>
      </c>
      <c r="CT30" s="745">
        <f t="shared" si="106"/>
        <v>0</v>
      </c>
      <c r="CU30" s="745">
        <f t="shared" si="106"/>
        <v>0</v>
      </c>
      <c r="CV30" s="745">
        <f t="shared" si="106"/>
        <v>0</v>
      </c>
      <c r="CW30" s="745">
        <f t="shared" si="106"/>
        <v>0</v>
      </c>
      <c r="CX30" s="745">
        <f t="shared" si="106"/>
        <v>0</v>
      </c>
      <c r="CY30" s="745">
        <f t="shared" si="106"/>
        <v>0</v>
      </c>
      <c r="CZ30" s="745">
        <f t="shared" si="106"/>
        <v>0</v>
      </c>
      <c r="DA30" s="745">
        <f t="shared" si="106"/>
        <v>0</v>
      </c>
      <c r="DB30" s="745">
        <f t="shared" si="106"/>
        <v>0</v>
      </c>
      <c r="DC30" s="745">
        <f t="shared" si="106"/>
        <v>0</v>
      </c>
      <c r="DD30" s="745">
        <f t="shared" si="106"/>
        <v>0</v>
      </c>
      <c r="DE30" s="745">
        <f t="shared" si="106"/>
        <v>0</v>
      </c>
      <c r="DF30" s="745">
        <f t="shared" si="106"/>
        <v>0</v>
      </c>
      <c r="DG30" s="745">
        <f t="shared" si="106"/>
        <v>0</v>
      </c>
      <c r="DH30" s="745">
        <f t="shared" si="106"/>
        <v>0</v>
      </c>
      <c r="DI30" s="745">
        <f t="shared" si="106"/>
        <v>0</v>
      </c>
      <c r="DJ30" s="745">
        <f t="shared" si="106"/>
        <v>0</v>
      </c>
      <c r="DK30" s="745">
        <f t="shared" si="106"/>
        <v>0</v>
      </c>
      <c r="DL30" s="745">
        <f t="shared" si="106"/>
        <v>0</v>
      </c>
      <c r="DM30" s="745">
        <f t="shared" si="106"/>
        <v>0</v>
      </c>
      <c r="DN30" s="745">
        <f t="shared" si="106"/>
        <v>0</v>
      </c>
      <c r="DO30" s="745">
        <f t="shared" si="106"/>
        <v>0</v>
      </c>
      <c r="DP30" s="745">
        <f t="shared" si="106"/>
        <v>0</v>
      </c>
      <c r="DQ30" s="745">
        <f t="shared" si="106"/>
        <v>0</v>
      </c>
      <c r="DR30" s="745">
        <f t="shared" si="106"/>
        <v>0</v>
      </c>
      <c r="DS30" s="745">
        <f t="shared" si="106"/>
        <v>0</v>
      </c>
      <c r="DT30" s="745">
        <f t="shared" si="106"/>
        <v>0</v>
      </c>
      <c r="DU30" s="745">
        <f t="shared" si="106"/>
        <v>0</v>
      </c>
      <c r="DV30" s="745">
        <f t="shared" si="106"/>
        <v>0</v>
      </c>
      <c r="DW30" s="745">
        <f t="shared" ref="DW30:FB30" si="107">IF(DW$11&gt;=DESIGN_LIFE,DV30,IF(AND(DW$11&gt;0,$CK30&lt;&gt;0),IF(INT((DW$11)/(DESIGN_LIFE/$CK30))=((DW$11)/(DESIGN_LIFE/$CK30)),$CM30+DV30,DV30),DV30))</f>
        <v>0</v>
      </c>
      <c r="DX30" s="745">
        <f t="shared" si="107"/>
        <v>0</v>
      </c>
      <c r="DY30" s="745">
        <f t="shared" si="107"/>
        <v>0</v>
      </c>
      <c r="DZ30" s="745">
        <f t="shared" si="107"/>
        <v>0</v>
      </c>
      <c r="EA30" s="745">
        <f t="shared" si="107"/>
        <v>0</v>
      </c>
      <c r="EB30" s="745">
        <f t="shared" si="107"/>
        <v>0</v>
      </c>
      <c r="EC30" s="745">
        <f t="shared" si="107"/>
        <v>0</v>
      </c>
      <c r="ED30" s="745">
        <f t="shared" si="107"/>
        <v>0</v>
      </c>
      <c r="EE30" s="745">
        <f t="shared" si="107"/>
        <v>0</v>
      </c>
      <c r="EF30" s="745">
        <f t="shared" si="107"/>
        <v>0</v>
      </c>
      <c r="EG30" s="745">
        <f t="shared" si="107"/>
        <v>0</v>
      </c>
      <c r="EH30" s="745">
        <f t="shared" si="107"/>
        <v>0</v>
      </c>
      <c r="EI30" s="745">
        <f t="shared" si="107"/>
        <v>0</v>
      </c>
      <c r="EJ30" s="745">
        <f t="shared" si="107"/>
        <v>0</v>
      </c>
      <c r="EK30" s="745">
        <f t="shared" si="107"/>
        <v>0</v>
      </c>
      <c r="EL30" s="745">
        <f t="shared" si="107"/>
        <v>0</v>
      </c>
      <c r="EM30" s="745">
        <f t="shared" si="107"/>
        <v>0</v>
      </c>
      <c r="EN30" s="745">
        <f t="shared" si="107"/>
        <v>0</v>
      </c>
      <c r="EO30" s="745">
        <f t="shared" si="107"/>
        <v>0</v>
      </c>
      <c r="EP30" s="745">
        <f t="shared" si="107"/>
        <v>0</v>
      </c>
      <c r="EQ30" s="745">
        <f t="shared" si="107"/>
        <v>0</v>
      </c>
      <c r="ER30" s="745">
        <f t="shared" si="107"/>
        <v>0</v>
      </c>
      <c r="ES30" s="745">
        <f t="shared" si="107"/>
        <v>0</v>
      </c>
      <c r="ET30" s="745">
        <f t="shared" si="107"/>
        <v>0</v>
      </c>
      <c r="EU30" s="745">
        <f t="shared" si="107"/>
        <v>0</v>
      </c>
      <c r="EV30" s="745">
        <f t="shared" si="107"/>
        <v>0</v>
      </c>
      <c r="EW30" s="745">
        <f t="shared" si="107"/>
        <v>0</v>
      </c>
      <c r="EX30" s="745">
        <f t="shared" si="107"/>
        <v>0</v>
      </c>
      <c r="EY30" s="745">
        <f t="shared" si="107"/>
        <v>0</v>
      </c>
      <c r="EZ30" s="745">
        <f t="shared" si="107"/>
        <v>0</v>
      </c>
      <c r="FA30" s="745">
        <f t="shared" si="107"/>
        <v>0</v>
      </c>
      <c r="FB30" s="745">
        <f t="shared" si="107"/>
        <v>0</v>
      </c>
      <c r="FC30" s="745">
        <f t="shared" ref="FC30:GH30" si="108">IF(FC$11&gt;=DESIGN_LIFE,FB30,IF(AND(FC$11&gt;0,$CK30&lt;&gt;0),IF(INT((FC$11)/(DESIGN_LIFE/$CK30))=((FC$11)/(DESIGN_LIFE/$CK30)),$CM30+FB30,FB30),FB30))</f>
        <v>0</v>
      </c>
      <c r="FD30" s="745">
        <f t="shared" si="108"/>
        <v>0</v>
      </c>
      <c r="FE30" s="745">
        <f t="shared" si="108"/>
        <v>0</v>
      </c>
      <c r="FF30" s="745">
        <f t="shared" si="108"/>
        <v>0</v>
      </c>
      <c r="FG30" s="745">
        <f t="shared" si="108"/>
        <v>0</v>
      </c>
      <c r="FH30" s="745">
        <f t="shared" si="108"/>
        <v>0</v>
      </c>
      <c r="FI30" s="745">
        <f t="shared" si="108"/>
        <v>0</v>
      </c>
      <c r="FJ30" s="745">
        <f t="shared" si="108"/>
        <v>0</v>
      </c>
      <c r="FK30" s="745">
        <f t="shared" si="108"/>
        <v>0</v>
      </c>
      <c r="FL30" s="745">
        <f t="shared" si="108"/>
        <v>0</v>
      </c>
      <c r="FM30" s="745">
        <f t="shared" si="108"/>
        <v>0</v>
      </c>
      <c r="FN30" s="745">
        <f t="shared" si="108"/>
        <v>0</v>
      </c>
      <c r="FO30" s="745">
        <f t="shared" si="108"/>
        <v>0</v>
      </c>
      <c r="FP30" s="745">
        <f t="shared" si="108"/>
        <v>0</v>
      </c>
      <c r="FQ30" s="745">
        <f t="shared" si="108"/>
        <v>0</v>
      </c>
      <c r="FR30" s="745">
        <f t="shared" si="108"/>
        <v>0</v>
      </c>
      <c r="FS30" s="745">
        <f t="shared" si="108"/>
        <v>0</v>
      </c>
      <c r="FT30" s="745">
        <f t="shared" si="108"/>
        <v>0</v>
      </c>
      <c r="FU30" s="745">
        <f t="shared" si="108"/>
        <v>0</v>
      </c>
      <c r="FV30" s="745">
        <f t="shared" si="108"/>
        <v>0</v>
      </c>
      <c r="FW30" s="745">
        <f t="shared" si="108"/>
        <v>0</v>
      </c>
      <c r="FX30" s="745">
        <f t="shared" si="108"/>
        <v>0</v>
      </c>
      <c r="FY30" s="745">
        <f t="shared" si="108"/>
        <v>0</v>
      </c>
      <c r="FZ30" s="745">
        <f t="shared" si="108"/>
        <v>0</v>
      </c>
      <c r="GA30" s="745">
        <f t="shared" si="108"/>
        <v>0</v>
      </c>
      <c r="GB30" s="745">
        <f t="shared" si="108"/>
        <v>0</v>
      </c>
      <c r="GC30" s="745">
        <f t="shared" si="108"/>
        <v>0</v>
      </c>
      <c r="GD30" s="745">
        <f t="shared" si="108"/>
        <v>0</v>
      </c>
      <c r="GE30" s="745">
        <f t="shared" si="108"/>
        <v>0</v>
      </c>
      <c r="GF30" s="745">
        <f t="shared" si="108"/>
        <v>0</v>
      </c>
      <c r="GG30" s="745">
        <f t="shared" si="108"/>
        <v>0</v>
      </c>
      <c r="GH30" s="745">
        <f t="shared" si="108"/>
        <v>0</v>
      </c>
      <c r="GI30" s="745">
        <f t="shared" ref="GI30:HG30" si="109">IF(GI$11&gt;=DESIGN_LIFE,GH30,IF(AND(GI$11&gt;0,$CK30&lt;&gt;0),IF(INT((GI$11)/(DESIGN_LIFE/$CK30))=((GI$11)/(DESIGN_LIFE/$CK30)),$CM30+GH30,GH30),GH30))</f>
        <v>0</v>
      </c>
      <c r="GJ30" s="745">
        <f t="shared" si="109"/>
        <v>0</v>
      </c>
      <c r="GK30" s="745">
        <f t="shared" si="109"/>
        <v>0</v>
      </c>
      <c r="GL30" s="745">
        <f t="shared" si="109"/>
        <v>0</v>
      </c>
      <c r="GM30" s="745">
        <f t="shared" si="109"/>
        <v>0</v>
      </c>
      <c r="GN30" s="745">
        <f t="shared" si="109"/>
        <v>0</v>
      </c>
      <c r="GO30" s="745">
        <f t="shared" si="109"/>
        <v>0</v>
      </c>
      <c r="GP30" s="745">
        <f t="shared" si="109"/>
        <v>0</v>
      </c>
      <c r="GQ30" s="745">
        <f t="shared" si="109"/>
        <v>0</v>
      </c>
      <c r="GR30" s="745">
        <f t="shared" si="109"/>
        <v>0</v>
      </c>
      <c r="GS30" s="745">
        <f t="shared" si="109"/>
        <v>0</v>
      </c>
      <c r="GT30" s="745">
        <f t="shared" si="109"/>
        <v>0</v>
      </c>
      <c r="GU30" s="745">
        <f t="shared" si="109"/>
        <v>0</v>
      </c>
      <c r="GV30" s="745">
        <f t="shared" si="109"/>
        <v>0</v>
      </c>
      <c r="GW30" s="745">
        <f t="shared" si="109"/>
        <v>0</v>
      </c>
      <c r="GX30" s="745">
        <f t="shared" si="109"/>
        <v>0</v>
      </c>
      <c r="GY30" s="745">
        <f t="shared" si="109"/>
        <v>0</v>
      </c>
      <c r="GZ30" s="745">
        <f t="shared" si="109"/>
        <v>0</v>
      </c>
      <c r="HA30" s="745">
        <f t="shared" si="109"/>
        <v>0</v>
      </c>
      <c r="HB30" s="745">
        <f t="shared" si="109"/>
        <v>0</v>
      </c>
      <c r="HC30" s="745">
        <f t="shared" si="109"/>
        <v>0</v>
      </c>
      <c r="HD30" s="745">
        <f t="shared" si="109"/>
        <v>0</v>
      </c>
      <c r="HE30" s="745">
        <f t="shared" si="109"/>
        <v>0</v>
      </c>
      <c r="HF30" s="745">
        <f t="shared" si="109"/>
        <v>0</v>
      </c>
      <c r="HG30" s="745">
        <f t="shared" si="109"/>
        <v>0</v>
      </c>
      <c r="HH30" s="185"/>
      <c r="HI30" s="745"/>
    </row>
    <row r="31" spans="1:217" ht="20.100000000000001" customHeight="1">
      <c r="A31" s="520" t="str">
        <f t="shared" si="4"/>
        <v>LST_STR_ELEMENT</v>
      </c>
      <c r="B31" s="629"/>
      <c r="C31" s="628"/>
      <c r="D31" s="626"/>
      <c r="E31" s="627"/>
      <c r="F31" s="626"/>
      <c r="G31" s="350" t="e">
        <f>IF(TYPOLOGY = "Bridge", _xlfn.XLOOKUP($E31, BRIDGE_STR_ELEMENT, 'MATERIAL DATA'!$R$36:$R$74,,), _xlfn.XLOOKUP($BL31, 'LIFECYCLE MATERIAL DATA'!$A$5:$A$104, 'LIFECYCLE MATERIAL DATA'!$Q$5:$Q$104,,))</f>
        <v>#N/A</v>
      </c>
      <c r="H31" s="630"/>
      <c r="I31" s="631"/>
      <c r="J31" s="737"/>
      <c r="K31" s="626"/>
      <c r="L31" s="632"/>
      <c r="M31" s="358"/>
      <c r="N31" s="156">
        <f t="shared" si="92"/>
        <v>0</v>
      </c>
      <c r="O31" s="157" t="str">
        <f t="shared" si="20"/>
        <v/>
      </c>
      <c r="P31" s="158" t="str">
        <f t="shared" si="21"/>
        <v/>
      </c>
      <c r="Q31" s="158" t="str" cm="1">
        <f t="array" ref="Q31">IFERROR(_xlfn.IFS(AND($I31 = "Yes", $J31 =1),(($BX31+$BU31)/($J31) + ($BY31+$BR31 +$BZ31)),AND($I31 = "Yes", $J31 &gt;1), (($BX31+$BU31)/($J31) + ($BY31*2 +$BZ31)) ), "")</f>
        <v/>
      </c>
      <c r="R31" s="158" t="str">
        <f t="shared" si="5"/>
        <v/>
      </c>
      <c r="S31" s="159">
        <f t="shared" si="22"/>
        <v>0</v>
      </c>
      <c r="T31" s="159" t="str">
        <f t="shared" si="45"/>
        <v/>
      </c>
      <c r="U31" s="158" t="str">
        <f t="shared" si="33"/>
        <v/>
      </c>
      <c r="V31" s="396" t="str">
        <f t="shared" si="23"/>
        <v/>
      </c>
      <c r="W31" s="156" t="str">
        <f t="shared" si="7"/>
        <v/>
      </c>
      <c r="X31" s="160">
        <f t="shared" si="8"/>
        <v>0</v>
      </c>
      <c r="Y31" s="274" t="s">
        <v>415</v>
      </c>
      <c r="Z31" s="745" t="str">
        <f>'MATERIAL DATA'!$Q55</f>
        <v>4.1.2 Pedestrian/cyclist parapets</v>
      </c>
      <c r="AA31" s="768">
        <f t="shared" si="62"/>
        <v>0</v>
      </c>
      <c r="AB31" s="745"/>
      <c r="AC31" s="745"/>
      <c r="AD31" s="745"/>
      <c r="AE31" s="745"/>
      <c r="AF31" s="745"/>
      <c r="AG31" s="745"/>
      <c r="AH31" s="745"/>
      <c r="AI31" s="745"/>
      <c r="AJ31" s="745"/>
      <c r="AK31" s="745"/>
      <c r="AL31" s="745"/>
      <c r="AM31" s="745"/>
      <c r="AN31" s="745"/>
      <c r="AO31" s="745"/>
      <c r="AP31" s="745"/>
      <c r="AQ31" s="745"/>
      <c r="AR31" s="745"/>
      <c r="AS31" s="745"/>
      <c r="AT31" s="745"/>
      <c r="AU31" s="185"/>
      <c r="AV31" s="185"/>
      <c r="AW31" s="745"/>
      <c r="AX31" s="745"/>
      <c r="AY31" s="745" t="s">
        <v>105</v>
      </c>
      <c r="AZ31" s="754" t="e">
        <f>((E9/SUM(GIA_RN))*SUM(V48))</f>
        <v>#DIV/0!</v>
      </c>
      <c r="BA31" s="745"/>
      <c r="BB31" s="745"/>
      <c r="BC31" s="745" t="s">
        <v>105</v>
      </c>
      <c r="BD31" s="185" t="e">
        <f>((D9/SUM(GIA_RN))*SUM(V48))</f>
        <v>#DIV/0!</v>
      </c>
      <c r="BE31" s="745"/>
      <c r="BF31" s="745"/>
      <c r="BG31" s="745"/>
      <c r="BH31" s="745"/>
      <c r="BI31" s="745"/>
      <c r="BJ31" s="745"/>
      <c r="BK31" s="209" t="str">
        <f>IF(B31="Concrete","C_",IF(B31="Steel","S_",IF(B31="Timber","T_",IF(B31="Other","O_",IF(B31="Custom_EPD","E_",IF(B31="_","ER","ER"))))))</f>
        <v>ER</v>
      </c>
      <c r="BL31" s="209" t="str">
        <f t="shared" si="9"/>
        <v xml:space="preserve"> -  - </v>
      </c>
      <c r="BM31" s="745" t="str" cm="1">
        <f t="array" ref="BM31">_xlfn.IFS(OR(AND(TYPOLOGY &lt;&gt; "Bridge", B31="concrete",D31&lt;&gt;"Reinforced - 150mm hollow core slab"),C31="Concrete_EPD",),"Reinforcement",(OR(AND(TYPOLOGY="Bridge",B31="concrete",D31&lt;&gt;"Reinforced - 150mm hollow core slab"),C31="Concrete_EPD",)),"Bridge_Reinforcement",TRUE, "No_Reinforcement")</f>
        <v>No_Reinforcement</v>
      </c>
      <c r="BN31" s="186" t="e">
        <f>_xlfn.XLOOKUP($BL31,'LIFECYCLE MATERIAL DATA'!$A$5:$A$104,'LIFECYCLE MATERIAL DATA'!$D$5:$D$104,)</f>
        <v>#N/A</v>
      </c>
      <c r="BO31" s="186">
        <f>IFERROR(IF(M31&lt;&gt;0,_xlfn.XLOOKUP(M31,'Custom Data'!S16:S45,'Custom Data'!T16:T45,,-1),0),0)</f>
        <v>0</v>
      </c>
      <c r="BP31" s="186">
        <f t="shared" si="10"/>
        <v>0</v>
      </c>
      <c r="BQ31" s="846" t="str">
        <f t="shared" si="11"/>
        <v>ER</v>
      </c>
      <c r="BR31" s="745" t="str">
        <f>IFERROR(_xlfn.XLOOKUP($BL31,'LIFECYCLE MATERIAL DATA'!$A$5:$A$104,'LIFECYCLE MATERIAL DATA'!$I$5:$I$104,,)*($BQ31/1000)+_xlfn.XLOOKUP('Project Info'!$C$15,'LIFECYCLE MATERIAL DATA'!$A$5:$A$104,'LIFECYCLE MATERIAL DATA'!$I$5:$I$104,,)*($BP31/1000),"")</f>
        <v/>
      </c>
      <c r="BS31" s="745" t="str">
        <f>IFERROR(_xlfn.XLOOKUP($BL31,'LIFECYCLE MATERIAL DATA'!$A$5:$A$104, 'LIFECYCLE MATERIAL DATA'!$J$5:$J$104,,)*($BQ31/1000)+_xlfn.XLOOKUP('Project Info'!$C$15,'LIFECYCLE MATERIAL DATA'!$A$5:$A$104,'LIFECYCLE MATERIAL DATA'!$J$5:$J$104,,)*($BP31/1000),"")</f>
        <v/>
      </c>
      <c r="BT31" s="745" t="str">
        <f>IFERROR(_xlfn.XLOOKUP($BL31,'LIFECYCLE MATERIAL DATA'!$A$5:$A$104, 'LIFECYCLE MATERIAL DATA'!$K$5:$K$104,,)*($BQ31/1000),"")</f>
        <v/>
      </c>
      <c r="BU31" s="185" t="str">
        <f>IFERROR(_xlfn.XLOOKUP($BL31,'LIFECYCLE MATERIAL DATA'!$A$5:$A$104,'LIFECYCLE MATERIAL DATA'!$L$5:$L$104,,)*($BQ31/1000)+_xlfn.XLOOKUP('Project Info'!$C$15,'LIFECYCLE MATERIAL DATA'!$A$5:$A$104,'LIFECYCLE MATERIAL DATA'!$L$5:$L$104,,)*($BP31/1000),"")</f>
        <v/>
      </c>
      <c r="BV31" s="745" t="str">
        <f t="shared" si="25"/>
        <v/>
      </c>
      <c r="BW31" s="745" t="str">
        <f>IF($K31='MATERIAL DATA'!$O$5,$L31, IF($K31='MATERIAL DATA'!$O$6,$L31/(1000*'Scheme 6'!$BN31),""))</f>
        <v/>
      </c>
      <c r="BX31" s="745" t="str">
        <f>IFERROR(((_xlfn.XLOOKUP($BL31,'LIFECYCLE MATERIAL DATA'!$A$5:$A$104,'LIFECYCLE MATERIAL DATA'!$F$5:$F$104,,))*$BQ31/1000+_xlfn.XLOOKUP('Project Info'!$C$15,'LIFECYCLE MATERIAL DATA'!$A$5:$A$104,'LIFECYCLE MATERIAL DATA'!$F$5:$F$104,,)*$BP31/1000),"")</f>
        <v/>
      </c>
      <c r="BY31" s="771" t="str">
        <f>IFERROR((_xlfn.XLOOKUP($BL31,'LIFECYCLE MATERIAL DATA'!$A$5:$A$104,'LIFECYCLE MATERIAL DATA'!$G$5:$G$104,,)*$BQ31/1000++_xlfn.XLOOKUP('Project Info'!$C$15,'LIFECYCLE MATERIAL DATA'!$A$5:$A$104,'LIFECYCLE MATERIAL DATA'!$G$5:$G$104,,)*$BP31/1000),"")</f>
        <v/>
      </c>
      <c r="BZ31" s="745" t="str">
        <f>IFERROR(_xlfn.XLOOKUP('Scheme 6'!$BL31,'LIFECYCLE MATERIAL DATA'!$A$5:$A$104,'LIFECYCLE MATERIAL DATA'!$H$5:$H$104,,)*SUM($BX31+$BY31+$CB31+$CC31), "")</f>
        <v/>
      </c>
      <c r="CA31" s="185"/>
      <c r="CB31" s="743" t="str">
        <f>IFERROR((_xlfn.XLOOKUP($BL31,'LIFECYCLE MATERIAL DATA'!$A$5:$A$104, 'LIFECYCLE MATERIAL DATA'!$M$5:$M$104)*$BQ31/1000++_xlfn.XLOOKUP('Project Info'!$C$15,'LIFECYCLE MATERIAL DATA'!$A$5:$A$104,'LIFECYCLE MATERIAL DATA'!$M$5:$M$104)*$BP31/1000),"")</f>
        <v/>
      </c>
      <c r="CC31" s="745">
        <f>IFERROR(IF(OR($B31="Timber",$C31="Timber_EPD", $C31="Bamboo"),_xlfn.XLOOKUP($BL31,'LIFECYCLE MATERIAL DATA Master'!$A$5:$A$104,'LIFECYCLE MATERIAL DATA Master'!$E$5:$E$104,,)*$BQ31,0),"")/1000</f>
        <v>0</v>
      </c>
      <c r="CD31" s="185" t="str">
        <f>IFERROR((_xlfn.XLOOKUP($BL31,'LIFECYCLE MATERIAL DATA'!$A$5:$A$104,'LIFECYCLE MATERIAL DATA'!$N$5:$N$104,,)*$BQ31/1000++_xlfn.XLOOKUP('Project Info'!$C$15,'LIFECYCLE MATERIAL DATA'!$A$5:$A$104,'LIFECYCLE MATERIAL DATA'!$N$5:$N$104,,)*$BP31/1000),"")</f>
        <v/>
      </c>
      <c r="CE31" s="209"/>
      <c r="CF31" s="209"/>
      <c r="CG31" s="209"/>
      <c r="CH31" s="772">
        <f>IFERROR(1+_xlfn.XLOOKUP($BL31,'LIFECYCLE MATERIAL DATA'!$A$5:$A$104,'LIFECYCLE MATERIAL DATA'!$H$5:$H$104,,),0)</f>
        <v>0</v>
      </c>
      <c r="CI31" s="765">
        <f t="shared" si="97"/>
        <v>0</v>
      </c>
      <c r="CJ31" s="773">
        <f t="shared" si="13"/>
        <v>0</v>
      </c>
      <c r="CK31" s="774">
        <f t="shared" si="14"/>
        <v>0</v>
      </c>
      <c r="CL31" s="767">
        <f t="shared" si="26"/>
        <v>0</v>
      </c>
      <c r="CM31" s="775">
        <f t="shared" si="27"/>
        <v>0</v>
      </c>
      <c r="CN31" s="769">
        <v>0</v>
      </c>
      <c r="CO31" s="745">
        <f t="shared" si="15"/>
        <v>0</v>
      </c>
      <c r="CP31" s="745">
        <f t="shared" si="15"/>
        <v>0</v>
      </c>
      <c r="CQ31" s="745">
        <f t="shared" ref="CQ31:DV31" si="110">IF(CQ$11&gt;=DESIGN_LIFE,CP31,IF(AND(CQ$11&gt;0,$CK31&lt;&gt;0),IF(INT((CQ$11)/(DESIGN_LIFE/$CK31))=((CQ$11)/(DESIGN_LIFE/$CK31)),$CM31+CP31,CP31),CP31))</f>
        <v>0</v>
      </c>
      <c r="CR31" s="745">
        <f t="shared" si="110"/>
        <v>0</v>
      </c>
      <c r="CS31" s="745">
        <f t="shared" si="110"/>
        <v>0</v>
      </c>
      <c r="CT31" s="745">
        <f t="shared" si="110"/>
        <v>0</v>
      </c>
      <c r="CU31" s="745">
        <f t="shared" si="110"/>
        <v>0</v>
      </c>
      <c r="CV31" s="745">
        <f t="shared" si="110"/>
        <v>0</v>
      </c>
      <c r="CW31" s="745">
        <f t="shared" si="110"/>
        <v>0</v>
      </c>
      <c r="CX31" s="745">
        <f t="shared" si="110"/>
        <v>0</v>
      </c>
      <c r="CY31" s="745">
        <f t="shared" si="110"/>
        <v>0</v>
      </c>
      <c r="CZ31" s="745">
        <f t="shared" si="110"/>
        <v>0</v>
      </c>
      <c r="DA31" s="745">
        <f t="shared" si="110"/>
        <v>0</v>
      </c>
      <c r="DB31" s="745">
        <f t="shared" si="110"/>
        <v>0</v>
      </c>
      <c r="DC31" s="745">
        <f t="shared" si="110"/>
        <v>0</v>
      </c>
      <c r="DD31" s="745">
        <f t="shared" si="110"/>
        <v>0</v>
      </c>
      <c r="DE31" s="745">
        <f t="shared" si="110"/>
        <v>0</v>
      </c>
      <c r="DF31" s="745">
        <f t="shared" si="110"/>
        <v>0</v>
      </c>
      <c r="DG31" s="745">
        <f t="shared" si="110"/>
        <v>0</v>
      </c>
      <c r="DH31" s="745">
        <f t="shared" si="110"/>
        <v>0</v>
      </c>
      <c r="DI31" s="745">
        <f t="shared" si="110"/>
        <v>0</v>
      </c>
      <c r="DJ31" s="745">
        <f t="shared" si="110"/>
        <v>0</v>
      </c>
      <c r="DK31" s="745">
        <f t="shared" si="110"/>
        <v>0</v>
      </c>
      <c r="DL31" s="745">
        <f t="shared" si="110"/>
        <v>0</v>
      </c>
      <c r="DM31" s="745">
        <f t="shared" si="110"/>
        <v>0</v>
      </c>
      <c r="DN31" s="745">
        <f t="shared" si="110"/>
        <v>0</v>
      </c>
      <c r="DO31" s="745">
        <f t="shared" si="110"/>
        <v>0</v>
      </c>
      <c r="DP31" s="745">
        <f t="shared" si="110"/>
        <v>0</v>
      </c>
      <c r="DQ31" s="745">
        <f t="shared" si="110"/>
        <v>0</v>
      </c>
      <c r="DR31" s="745">
        <f t="shared" si="110"/>
        <v>0</v>
      </c>
      <c r="DS31" s="745">
        <f t="shared" si="110"/>
        <v>0</v>
      </c>
      <c r="DT31" s="745">
        <f t="shared" si="110"/>
        <v>0</v>
      </c>
      <c r="DU31" s="745">
        <f t="shared" si="110"/>
        <v>0</v>
      </c>
      <c r="DV31" s="745">
        <f t="shared" si="110"/>
        <v>0</v>
      </c>
      <c r="DW31" s="745">
        <f t="shared" ref="DW31:FB31" si="111">IF(DW$11&gt;=DESIGN_LIFE,DV31,IF(AND(DW$11&gt;0,$CK31&lt;&gt;0),IF(INT((DW$11)/(DESIGN_LIFE/$CK31))=((DW$11)/(DESIGN_LIFE/$CK31)),$CM31+DV31,DV31),DV31))</f>
        <v>0</v>
      </c>
      <c r="DX31" s="745">
        <f t="shared" si="111"/>
        <v>0</v>
      </c>
      <c r="DY31" s="745">
        <f t="shared" si="111"/>
        <v>0</v>
      </c>
      <c r="DZ31" s="745">
        <f t="shared" si="111"/>
        <v>0</v>
      </c>
      <c r="EA31" s="745">
        <f t="shared" si="111"/>
        <v>0</v>
      </c>
      <c r="EB31" s="745">
        <f t="shared" si="111"/>
        <v>0</v>
      </c>
      <c r="EC31" s="745">
        <f t="shared" si="111"/>
        <v>0</v>
      </c>
      <c r="ED31" s="745">
        <f t="shared" si="111"/>
        <v>0</v>
      </c>
      <c r="EE31" s="745">
        <f t="shared" si="111"/>
        <v>0</v>
      </c>
      <c r="EF31" s="745">
        <f t="shared" si="111"/>
        <v>0</v>
      </c>
      <c r="EG31" s="745">
        <f t="shared" si="111"/>
        <v>0</v>
      </c>
      <c r="EH31" s="745">
        <f t="shared" si="111"/>
        <v>0</v>
      </c>
      <c r="EI31" s="745">
        <f t="shared" si="111"/>
        <v>0</v>
      </c>
      <c r="EJ31" s="745">
        <f t="shared" si="111"/>
        <v>0</v>
      </c>
      <c r="EK31" s="745">
        <f t="shared" si="111"/>
        <v>0</v>
      </c>
      <c r="EL31" s="745">
        <f t="shared" si="111"/>
        <v>0</v>
      </c>
      <c r="EM31" s="745">
        <f t="shared" si="111"/>
        <v>0</v>
      </c>
      <c r="EN31" s="745">
        <f t="shared" si="111"/>
        <v>0</v>
      </c>
      <c r="EO31" s="745">
        <f t="shared" si="111"/>
        <v>0</v>
      </c>
      <c r="EP31" s="745">
        <f t="shared" si="111"/>
        <v>0</v>
      </c>
      <c r="EQ31" s="745">
        <f t="shared" si="111"/>
        <v>0</v>
      </c>
      <c r="ER31" s="745">
        <f t="shared" si="111"/>
        <v>0</v>
      </c>
      <c r="ES31" s="745">
        <f t="shared" si="111"/>
        <v>0</v>
      </c>
      <c r="ET31" s="745">
        <f t="shared" si="111"/>
        <v>0</v>
      </c>
      <c r="EU31" s="745">
        <f t="shared" si="111"/>
        <v>0</v>
      </c>
      <c r="EV31" s="745">
        <f t="shared" si="111"/>
        <v>0</v>
      </c>
      <c r="EW31" s="745">
        <f t="shared" si="111"/>
        <v>0</v>
      </c>
      <c r="EX31" s="745">
        <f t="shared" si="111"/>
        <v>0</v>
      </c>
      <c r="EY31" s="745">
        <f t="shared" si="111"/>
        <v>0</v>
      </c>
      <c r="EZ31" s="745">
        <f t="shared" si="111"/>
        <v>0</v>
      </c>
      <c r="FA31" s="745">
        <f t="shared" si="111"/>
        <v>0</v>
      </c>
      <c r="FB31" s="745">
        <f t="shared" si="111"/>
        <v>0</v>
      </c>
      <c r="FC31" s="745">
        <f t="shared" ref="FC31:GH31" si="112">IF(FC$11&gt;=DESIGN_LIFE,FB31,IF(AND(FC$11&gt;0,$CK31&lt;&gt;0),IF(INT((FC$11)/(DESIGN_LIFE/$CK31))=((FC$11)/(DESIGN_LIFE/$CK31)),$CM31+FB31,FB31),FB31))</f>
        <v>0</v>
      </c>
      <c r="FD31" s="745">
        <f t="shared" si="112"/>
        <v>0</v>
      </c>
      <c r="FE31" s="745">
        <f t="shared" si="112"/>
        <v>0</v>
      </c>
      <c r="FF31" s="745">
        <f t="shared" si="112"/>
        <v>0</v>
      </c>
      <c r="FG31" s="745">
        <f t="shared" si="112"/>
        <v>0</v>
      </c>
      <c r="FH31" s="745">
        <f t="shared" si="112"/>
        <v>0</v>
      </c>
      <c r="FI31" s="745">
        <f t="shared" si="112"/>
        <v>0</v>
      </c>
      <c r="FJ31" s="745">
        <f t="shared" si="112"/>
        <v>0</v>
      </c>
      <c r="FK31" s="745">
        <f t="shared" si="112"/>
        <v>0</v>
      </c>
      <c r="FL31" s="745">
        <f t="shared" si="112"/>
        <v>0</v>
      </c>
      <c r="FM31" s="745">
        <f t="shared" si="112"/>
        <v>0</v>
      </c>
      <c r="FN31" s="745">
        <f t="shared" si="112"/>
        <v>0</v>
      </c>
      <c r="FO31" s="745">
        <f t="shared" si="112"/>
        <v>0</v>
      </c>
      <c r="FP31" s="745">
        <f t="shared" si="112"/>
        <v>0</v>
      </c>
      <c r="FQ31" s="745">
        <f t="shared" si="112"/>
        <v>0</v>
      </c>
      <c r="FR31" s="745">
        <f t="shared" si="112"/>
        <v>0</v>
      </c>
      <c r="FS31" s="745">
        <f t="shared" si="112"/>
        <v>0</v>
      </c>
      <c r="FT31" s="745">
        <f t="shared" si="112"/>
        <v>0</v>
      </c>
      <c r="FU31" s="745">
        <f t="shared" si="112"/>
        <v>0</v>
      </c>
      <c r="FV31" s="745">
        <f t="shared" si="112"/>
        <v>0</v>
      </c>
      <c r="FW31" s="745">
        <f t="shared" si="112"/>
        <v>0</v>
      </c>
      <c r="FX31" s="745">
        <f t="shared" si="112"/>
        <v>0</v>
      </c>
      <c r="FY31" s="745">
        <f t="shared" si="112"/>
        <v>0</v>
      </c>
      <c r="FZ31" s="745">
        <f t="shared" si="112"/>
        <v>0</v>
      </c>
      <c r="GA31" s="745">
        <f t="shared" si="112"/>
        <v>0</v>
      </c>
      <c r="GB31" s="745">
        <f t="shared" si="112"/>
        <v>0</v>
      </c>
      <c r="GC31" s="745">
        <f t="shared" si="112"/>
        <v>0</v>
      </c>
      <c r="GD31" s="745">
        <f t="shared" si="112"/>
        <v>0</v>
      </c>
      <c r="GE31" s="745">
        <f t="shared" si="112"/>
        <v>0</v>
      </c>
      <c r="GF31" s="745">
        <f t="shared" si="112"/>
        <v>0</v>
      </c>
      <c r="GG31" s="745">
        <f t="shared" si="112"/>
        <v>0</v>
      </c>
      <c r="GH31" s="745">
        <f t="shared" si="112"/>
        <v>0</v>
      </c>
      <c r="GI31" s="745">
        <f t="shared" ref="GI31:HG31" si="113">IF(GI$11&gt;=DESIGN_LIFE,GH31,IF(AND(GI$11&gt;0,$CK31&lt;&gt;0),IF(INT((GI$11)/(DESIGN_LIFE/$CK31))=((GI$11)/(DESIGN_LIFE/$CK31)),$CM31+GH31,GH31),GH31))</f>
        <v>0</v>
      </c>
      <c r="GJ31" s="745">
        <f t="shared" si="113"/>
        <v>0</v>
      </c>
      <c r="GK31" s="745">
        <f t="shared" si="113"/>
        <v>0</v>
      </c>
      <c r="GL31" s="745">
        <f t="shared" si="113"/>
        <v>0</v>
      </c>
      <c r="GM31" s="745">
        <f t="shared" si="113"/>
        <v>0</v>
      </c>
      <c r="GN31" s="745">
        <f t="shared" si="113"/>
        <v>0</v>
      </c>
      <c r="GO31" s="745">
        <f t="shared" si="113"/>
        <v>0</v>
      </c>
      <c r="GP31" s="745">
        <f t="shared" si="113"/>
        <v>0</v>
      </c>
      <c r="GQ31" s="745">
        <f t="shared" si="113"/>
        <v>0</v>
      </c>
      <c r="GR31" s="745">
        <f t="shared" si="113"/>
        <v>0</v>
      </c>
      <c r="GS31" s="745">
        <f t="shared" si="113"/>
        <v>0</v>
      </c>
      <c r="GT31" s="745">
        <f t="shared" si="113"/>
        <v>0</v>
      </c>
      <c r="GU31" s="745">
        <f t="shared" si="113"/>
        <v>0</v>
      </c>
      <c r="GV31" s="745">
        <f t="shared" si="113"/>
        <v>0</v>
      </c>
      <c r="GW31" s="745">
        <f t="shared" si="113"/>
        <v>0</v>
      </c>
      <c r="GX31" s="745">
        <f t="shared" si="113"/>
        <v>0</v>
      </c>
      <c r="GY31" s="745">
        <f t="shared" si="113"/>
        <v>0</v>
      </c>
      <c r="GZ31" s="745">
        <f t="shared" si="113"/>
        <v>0</v>
      </c>
      <c r="HA31" s="745">
        <f t="shared" si="113"/>
        <v>0</v>
      </c>
      <c r="HB31" s="745">
        <f t="shared" si="113"/>
        <v>0</v>
      </c>
      <c r="HC31" s="745">
        <f t="shared" si="113"/>
        <v>0</v>
      </c>
      <c r="HD31" s="745">
        <f t="shared" si="113"/>
        <v>0</v>
      </c>
      <c r="HE31" s="745">
        <f t="shared" si="113"/>
        <v>0</v>
      </c>
      <c r="HF31" s="745">
        <f t="shared" si="113"/>
        <v>0</v>
      </c>
      <c r="HG31" s="745">
        <f t="shared" si="113"/>
        <v>0</v>
      </c>
      <c r="HH31" s="185"/>
      <c r="HI31" s="745"/>
    </row>
    <row r="32" spans="1:217" s="99" customFormat="1" ht="20.100000000000001" customHeight="1">
      <c r="A32" s="520" t="str">
        <f t="shared" si="4"/>
        <v>LST_STR_ELEMENT</v>
      </c>
      <c r="B32" s="629"/>
      <c r="C32" s="628"/>
      <c r="D32" s="626"/>
      <c r="E32" s="627"/>
      <c r="F32" s="626"/>
      <c r="G32" s="350" t="e">
        <f>IF(TYPOLOGY = "Bridge", _xlfn.XLOOKUP($E32, BRIDGE_STR_ELEMENT, 'MATERIAL DATA'!$R$36:$R$74,,), _xlfn.XLOOKUP($BL32, 'LIFECYCLE MATERIAL DATA'!$A$5:$A$104, 'LIFECYCLE MATERIAL DATA'!$Q$5:$Q$104,,))</f>
        <v>#N/A</v>
      </c>
      <c r="H32" s="630"/>
      <c r="I32" s="631"/>
      <c r="J32" s="737"/>
      <c r="K32" s="626"/>
      <c r="L32" s="632"/>
      <c r="M32" s="400"/>
      <c r="N32" s="156">
        <f t="shared" si="92"/>
        <v>0</v>
      </c>
      <c r="O32" s="157" t="str">
        <f t="shared" si="20"/>
        <v/>
      </c>
      <c r="P32" s="158" t="str">
        <f t="shared" si="21"/>
        <v/>
      </c>
      <c r="Q32" s="158" t="str" cm="1">
        <f t="array" ref="Q32">IFERROR(_xlfn.IFS(AND($I32 = "Yes", $J32 =1),(($BX32+$BU32)/($J32) + ($BY32+$BR32 +$BZ32)),AND($I32 = "Yes", $J32 &gt;1), (($BX32+$BU32)/($J32) + ($BY32*2 +$BZ32)) ), "")</f>
        <v/>
      </c>
      <c r="R32" s="158" t="str">
        <f t="shared" si="5"/>
        <v/>
      </c>
      <c r="S32" s="159">
        <f t="shared" si="22"/>
        <v>0</v>
      </c>
      <c r="T32" s="159" t="str">
        <f t="shared" si="45"/>
        <v/>
      </c>
      <c r="U32" s="158" t="str">
        <f t="shared" si="33"/>
        <v/>
      </c>
      <c r="V32" s="396" t="str">
        <f t="shared" si="23"/>
        <v/>
      </c>
      <c r="W32" s="156" t="str">
        <f t="shared" si="7"/>
        <v/>
      </c>
      <c r="X32" s="160">
        <f t="shared" si="8"/>
        <v>0</v>
      </c>
      <c r="Y32" s="274" t="s">
        <v>415</v>
      </c>
      <c r="Z32" s="745" t="str">
        <f>'MATERIAL DATA'!$Q56</f>
        <v>4.1.3 anti-throw screens</v>
      </c>
      <c r="AA32" s="768">
        <f t="shared" si="62"/>
        <v>0</v>
      </c>
      <c r="AB32" s="185"/>
      <c r="AC32" s="185"/>
      <c r="AD32" s="185"/>
      <c r="AE32" s="185"/>
      <c r="AF32" s="185"/>
      <c r="AG32" s="185"/>
      <c r="AH32" s="185"/>
      <c r="AI32" s="185"/>
      <c r="AJ32" s="185"/>
      <c r="AK32" s="185"/>
      <c r="AL32" s="185"/>
      <c r="AM32" s="185"/>
      <c r="AN32" s="185"/>
      <c r="AO32" s="185"/>
      <c r="AP32" s="185"/>
      <c r="AQ32" s="185"/>
      <c r="AR32" s="185"/>
      <c r="AS32" s="185"/>
      <c r="AT32" s="185"/>
      <c r="AU32" s="185" t="s">
        <v>738</v>
      </c>
      <c r="AV32" s="754" t="e">
        <f>BD27*0.5</f>
        <v>#DIV/0!</v>
      </c>
      <c r="AW32" s="185"/>
      <c r="AX32" s="185"/>
      <c r="AY32" s="185" t="s">
        <v>106</v>
      </c>
      <c r="AZ32" s="754" cm="1">
        <f t="array" ref="AZ32">SUMPRODUCT(SUMIF(H12:H43,New_Ext,T12:T43))</f>
        <v>0</v>
      </c>
      <c r="BA32" s="185"/>
      <c r="BB32" s="185"/>
      <c r="BC32" s="185" t="s">
        <v>106</v>
      </c>
      <c r="BD32" s="185">
        <f>SUMIF(H12:H43, Retained, 'Scheme 6'!T12:T43)</f>
        <v>0</v>
      </c>
      <c r="BE32" s="185"/>
      <c r="BF32" s="185"/>
      <c r="BG32" s="185"/>
      <c r="BH32" s="185"/>
      <c r="BI32" s="185"/>
      <c r="BJ32" s="185"/>
      <c r="BK32" s="209" t="str">
        <f t="shared" ref="BK32:BK41" si="114">IF(B32="Concrete","C_",IF(B32="Steel","S_",IF(B32="Timber","T_",IF(B32="Other","O_",IF(B32="Custom_EPD","E_",IF(B32="_","ER","ER"))))))</f>
        <v>ER</v>
      </c>
      <c r="BL32" s="209" t="str">
        <f t="shared" si="9"/>
        <v xml:space="preserve"> -  - </v>
      </c>
      <c r="BM32" s="745" t="str" cm="1">
        <f t="array" ref="BM32">_xlfn.IFS(OR(AND(TYPOLOGY &lt;&gt; "Bridge", B32="concrete",D32&lt;&gt;"Reinforced - 150mm hollow core slab"),C32="Concrete_EPD",),"Reinforcement",(OR(AND(TYPOLOGY="Bridge",B32="concrete",D32&lt;&gt;"Reinforced - 150mm hollow core slab"),C32="Concrete_EPD",)),"Bridge_Reinforcement",TRUE, "No_Reinforcement")</f>
        <v>No_Reinforcement</v>
      </c>
      <c r="BN32" s="186" t="e">
        <f>_xlfn.XLOOKUP($BL32,'LIFECYCLE MATERIAL DATA'!$A$5:$A$104,'LIFECYCLE MATERIAL DATA'!$D$5:$D$104,)</f>
        <v>#N/A</v>
      </c>
      <c r="BO32" s="186">
        <f>IFERROR(IF(M32&lt;&gt;0,_xlfn.XLOOKUP(M32,'Custom Data'!S16:S45,'Custom Data'!T16:T45,,-1),0),0)</f>
        <v>0</v>
      </c>
      <c r="BP32" s="186">
        <f t="shared" si="10"/>
        <v>0</v>
      </c>
      <c r="BQ32" s="846" t="str">
        <f t="shared" si="11"/>
        <v>ER</v>
      </c>
      <c r="BR32" s="745" t="str">
        <f>IFERROR(_xlfn.XLOOKUP($BL32,'LIFECYCLE MATERIAL DATA'!$A$5:$A$104,'LIFECYCLE MATERIAL DATA'!$I$5:$I$104,,)*($BQ32/1000)+_xlfn.XLOOKUP('Project Info'!$C$15,'LIFECYCLE MATERIAL DATA'!$A$5:$A$104,'LIFECYCLE MATERIAL DATA'!$I$5:$I$104,,)*($BP32/1000),"")</f>
        <v/>
      </c>
      <c r="BS32" s="745" t="str">
        <f>IFERROR(_xlfn.XLOOKUP($BL32,'LIFECYCLE MATERIAL DATA'!$A$5:$A$104, 'LIFECYCLE MATERIAL DATA'!$J$5:$J$104,,)*($BQ32/1000)+_xlfn.XLOOKUP('Project Info'!$C$15,'LIFECYCLE MATERIAL DATA'!$A$5:$A$104,'LIFECYCLE MATERIAL DATA'!$J$5:$J$104,,)*($BP32/1000),"")</f>
        <v/>
      </c>
      <c r="BT32" s="745" t="str">
        <f>IFERROR(_xlfn.XLOOKUP($BL32,'LIFECYCLE MATERIAL DATA'!$A$5:$A$104, 'LIFECYCLE MATERIAL DATA'!$K$5:$K$104,,)*($BQ32/1000),"")</f>
        <v/>
      </c>
      <c r="BU32" s="185" t="str">
        <f>IFERROR(_xlfn.XLOOKUP($BL32,'LIFECYCLE MATERIAL DATA'!$A$5:$A$104,'LIFECYCLE MATERIAL DATA'!$L$5:$L$104,,)*($BQ32/1000)+_xlfn.XLOOKUP('Project Info'!$C$15,'LIFECYCLE MATERIAL DATA'!$A$5:$A$104,'LIFECYCLE MATERIAL DATA'!$L$5:$L$104,,)*($BP32/1000),"")</f>
        <v/>
      </c>
      <c r="BV32" s="745" t="str">
        <f t="shared" si="25"/>
        <v/>
      </c>
      <c r="BW32" s="745" t="str">
        <f>IF($K32='MATERIAL DATA'!$O$5,$L32, IF($K32='MATERIAL DATA'!$O$6,$L32/(1000*'Scheme 6'!$BN32),""))</f>
        <v/>
      </c>
      <c r="BX32" s="745" t="str">
        <f>IFERROR(((_xlfn.XLOOKUP($BL32,'LIFECYCLE MATERIAL DATA'!$A$5:$A$104,'LIFECYCLE MATERIAL DATA'!$F$5:$F$104,,))*$BQ32/1000+_xlfn.XLOOKUP('Project Info'!$C$15,'LIFECYCLE MATERIAL DATA'!$A$5:$A$104,'LIFECYCLE MATERIAL DATA'!$F$5:$F$104,,)*$BP32/1000),"")</f>
        <v/>
      </c>
      <c r="BY32" s="771" t="str">
        <f>IFERROR((_xlfn.XLOOKUP($BL32,'LIFECYCLE MATERIAL DATA'!$A$5:$A$104,'LIFECYCLE MATERIAL DATA'!$G$5:$G$104,,)*$BQ32/1000++_xlfn.XLOOKUP('Project Info'!$C$15,'LIFECYCLE MATERIAL DATA'!$A$5:$A$104,'LIFECYCLE MATERIAL DATA'!$G$5:$G$104,,)*$BP32/1000),"")</f>
        <v/>
      </c>
      <c r="BZ32" s="745" t="str">
        <f>IFERROR(_xlfn.XLOOKUP('Scheme 6'!$BL32,'LIFECYCLE MATERIAL DATA'!$A$5:$A$104,'LIFECYCLE MATERIAL DATA'!$H$5:$H$104,,)*SUM($BX32+$BY32+$CB32+$CC32), "")</f>
        <v/>
      </c>
      <c r="CA32" s="185"/>
      <c r="CB32" s="743" t="str">
        <f>IFERROR((_xlfn.XLOOKUP($BL32,'LIFECYCLE MATERIAL DATA'!$A$5:$A$104, 'LIFECYCLE MATERIAL DATA'!$M$5:$M$104)*$BQ32/1000++_xlfn.XLOOKUP('Project Info'!$C$15,'LIFECYCLE MATERIAL DATA'!$A$5:$A$104,'LIFECYCLE MATERIAL DATA'!$M$5:$M$104)*$BP32/1000),"")</f>
        <v/>
      </c>
      <c r="CC32" s="745">
        <f>IFERROR(IF(OR($B32="Timber",$C32="Timber_EPD", $C32="Bamboo"),_xlfn.XLOOKUP($BL32,'LIFECYCLE MATERIAL DATA Master'!$A$5:$A$104,'LIFECYCLE MATERIAL DATA Master'!$E$5:$E$104,,)*$BQ32,0),"")/1000</f>
        <v>0</v>
      </c>
      <c r="CD32" s="185" t="str">
        <f>IFERROR((_xlfn.XLOOKUP($BL32,'LIFECYCLE MATERIAL DATA'!$A$5:$A$104,'LIFECYCLE MATERIAL DATA'!$N$5:$N$104,,)*$BQ32/1000++_xlfn.XLOOKUP('Project Info'!$C$15,'LIFECYCLE MATERIAL DATA'!$A$5:$A$104,'LIFECYCLE MATERIAL DATA'!$N$5:$N$104,,)*$BP32/1000),"")</f>
        <v/>
      </c>
      <c r="CE32" s="743"/>
      <c r="CF32" s="743"/>
      <c r="CG32" s="743"/>
      <c r="CH32" s="772">
        <f>IFERROR(1+_xlfn.XLOOKUP($BL32,'LIFECYCLE MATERIAL DATA'!$A$5:$A$104,'LIFECYCLE MATERIAL DATA'!$H$5:$H$104,,),0)</f>
        <v>0</v>
      </c>
      <c r="CI32" s="765">
        <f t="shared" si="97"/>
        <v>0</v>
      </c>
      <c r="CJ32" s="773">
        <f t="shared" si="13"/>
        <v>0</v>
      </c>
      <c r="CK32" s="774">
        <f t="shared" si="14"/>
        <v>0</v>
      </c>
      <c r="CL32" s="767">
        <f t="shared" si="26"/>
        <v>0</v>
      </c>
      <c r="CM32" s="775">
        <f t="shared" si="27"/>
        <v>0</v>
      </c>
      <c r="CN32" s="769">
        <v>0</v>
      </c>
      <c r="CO32" s="745">
        <f t="shared" si="15"/>
        <v>0</v>
      </c>
      <c r="CP32" s="745">
        <f t="shared" si="15"/>
        <v>0</v>
      </c>
      <c r="CQ32" s="745">
        <f t="shared" ref="CQ32:DV32" si="115">IF(CQ$11&gt;=DESIGN_LIFE,CP32,IF(AND(CQ$11&gt;0,$CK32&lt;&gt;0),IF(INT((CQ$11)/(DESIGN_LIFE/$CK32))=((CQ$11)/(DESIGN_LIFE/$CK32)),$CM32+CP32,CP32),CP32))</f>
        <v>0</v>
      </c>
      <c r="CR32" s="745">
        <f t="shared" si="115"/>
        <v>0</v>
      </c>
      <c r="CS32" s="745">
        <f t="shared" si="115"/>
        <v>0</v>
      </c>
      <c r="CT32" s="745">
        <f t="shared" si="115"/>
        <v>0</v>
      </c>
      <c r="CU32" s="745">
        <f t="shared" si="115"/>
        <v>0</v>
      </c>
      <c r="CV32" s="745">
        <f t="shared" si="115"/>
        <v>0</v>
      </c>
      <c r="CW32" s="745">
        <f t="shared" si="115"/>
        <v>0</v>
      </c>
      <c r="CX32" s="745">
        <f t="shared" si="115"/>
        <v>0</v>
      </c>
      <c r="CY32" s="745">
        <f t="shared" si="115"/>
        <v>0</v>
      </c>
      <c r="CZ32" s="745">
        <f t="shared" si="115"/>
        <v>0</v>
      </c>
      <c r="DA32" s="745">
        <f t="shared" si="115"/>
        <v>0</v>
      </c>
      <c r="DB32" s="745">
        <f t="shared" si="115"/>
        <v>0</v>
      </c>
      <c r="DC32" s="745">
        <f t="shared" si="115"/>
        <v>0</v>
      </c>
      <c r="DD32" s="745">
        <f t="shared" si="115"/>
        <v>0</v>
      </c>
      <c r="DE32" s="745">
        <f t="shared" si="115"/>
        <v>0</v>
      </c>
      <c r="DF32" s="745">
        <f t="shared" si="115"/>
        <v>0</v>
      </c>
      <c r="DG32" s="745">
        <f t="shared" si="115"/>
        <v>0</v>
      </c>
      <c r="DH32" s="745">
        <f t="shared" si="115"/>
        <v>0</v>
      </c>
      <c r="DI32" s="745">
        <f t="shared" si="115"/>
        <v>0</v>
      </c>
      <c r="DJ32" s="745">
        <f t="shared" si="115"/>
        <v>0</v>
      </c>
      <c r="DK32" s="745">
        <f t="shared" si="115"/>
        <v>0</v>
      </c>
      <c r="DL32" s="745">
        <f t="shared" si="115"/>
        <v>0</v>
      </c>
      <c r="DM32" s="745">
        <f t="shared" si="115"/>
        <v>0</v>
      </c>
      <c r="DN32" s="745">
        <f t="shared" si="115"/>
        <v>0</v>
      </c>
      <c r="DO32" s="745">
        <f t="shared" si="115"/>
        <v>0</v>
      </c>
      <c r="DP32" s="745">
        <f t="shared" si="115"/>
        <v>0</v>
      </c>
      <c r="DQ32" s="745">
        <f t="shared" si="115"/>
        <v>0</v>
      </c>
      <c r="DR32" s="745">
        <f t="shared" si="115"/>
        <v>0</v>
      </c>
      <c r="DS32" s="745">
        <f t="shared" si="115"/>
        <v>0</v>
      </c>
      <c r="DT32" s="745">
        <f t="shared" si="115"/>
        <v>0</v>
      </c>
      <c r="DU32" s="745">
        <f t="shared" si="115"/>
        <v>0</v>
      </c>
      <c r="DV32" s="745">
        <f t="shared" si="115"/>
        <v>0</v>
      </c>
      <c r="DW32" s="745">
        <f t="shared" ref="DW32:FB32" si="116">IF(DW$11&gt;=DESIGN_LIFE,DV32,IF(AND(DW$11&gt;0,$CK32&lt;&gt;0),IF(INT((DW$11)/(DESIGN_LIFE/$CK32))=((DW$11)/(DESIGN_LIFE/$CK32)),$CM32+DV32,DV32),DV32))</f>
        <v>0</v>
      </c>
      <c r="DX32" s="745">
        <f t="shared" si="116"/>
        <v>0</v>
      </c>
      <c r="DY32" s="745">
        <f t="shared" si="116"/>
        <v>0</v>
      </c>
      <c r="DZ32" s="745">
        <f t="shared" si="116"/>
        <v>0</v>
      </c>
      <c r="EA32" s="745">
        <f t="shared" si="116"/>
        <v>0</v>
      </c>
      <c r="EB32" s="745">
        <f t="shared" si="116"/>
        <v>0</v>
      </c>
      <c r="EC32" s="745">
        <f t="shared" si="116"/>
        <v>0</v>
      </c>
      <c r="ED32" s="745">
        <f t="shared" si="116"/>
        <v>0</v>
      </c>
      <c r="EE32" s="745">
        <f t="shared" si="116"/>
        <v>0</v>
      </c>
      <c r="EF32" s="745">
        <f t="shared" si="116"/>
        <v>0</v>
      </c>
      <c r="EG32" s="745">
        <f t="shared" si="116"/>
        <v>0</v>
      </c>
      <c r="EH32" s="745">
        <f t="shared" si="116"/>
        <v>0</v>
      </c>
      <c r="EI32" s="745">
        <f t="shared" si="116"/>
        <v>0</v>
      </c>
      <c r="EJ32" s="745">
        <f t="shared" si="116"/>
        <v>0</v>
      </c>
      <c r="EK32" s="745">
        <f t="shared" si="116"/>
        <v>0</v>
      </c>
      <c r="EL32" s="745">
        <f t="shared" si="116"/>
        <v>0</v>
      </c>
      <c r="EM32" s="745">
        <f t="shared" si="116"/>
        <v>0</v>
      </c>
      <c r="EN32" s="745">
        <f t="shared" si="116"/>
        <v>0</v>
      </c>
      <c r="EO32" s="745">
        <f t="shared" si="116"/>
        <v>0</v>
      </c>
      <c r="EP32" s="745">
        <f t="shared" si="116"/>
        <v>0</v>
      </c>
      <c r="EQ32" s="745">
        <f t="shared" si="116"/>
        <v>0</v>
      </c>
      <c r="ER32" s="745">
        <f t="shared" si="116"/>
        <v>0</v>
      </c>
      <c r="ES32" s="745">
        <f t="shared" si="116"/>
        <v>0</v>
      </c>
      <c r="ET32" s="745">
        <f t="shared" si="116"/>
        <v>0</v>
      </c>
      <c r="EU32" s="745">
        <f t="shared" si="116"/>
        <v>0</v>
      </c>
      <c r="EV32" s="745">
        <f t="shared" si="116"/>
        <v>0</v>
      </c>
      <c r="EW32" s="745">
        <f t="shared" si="116"/>
        <v>0</v>
      </c>
      <c r="EX32" s="745">
        <f t="shared" si="116"/>
        <v>0</v>
      </c>
      <c r="EY32" s="745">
        <f t="shared" si="116"/>
        <v>0</v>
      </c>
      <c r="EZ32" s="745">
        <f t="shared" si="116"/>
        <v>0</v>
      </c>
      <c r="FA32" s="745">
        <f t="shared" si="116"/>
        <v>0</v>
      </c>
      <c r="FB32" s="745">
        <f t="shared" si="116"/>
        <v>0</v>
      </c>
      <c r="FC32" s="745">
        <f t="shared" ref="FC32:GH32" si="117">IF(FC$11&gt;=DESIGN_LIFE,FB32,IF(AND(FC$11&gt;0,$CK32&lt;&gt;0),IF(INT((FC$11)/(DESIGN_LIFE/$CK32))=((FC$11)/(DESIGN_LIFE/$CK32)),$CM32+FB32,FB32),FB32))</f>
        <v>0</v>
      </c>
      <c r="FD32" s="745">
        <f t="shared" si="117"/>
        <v>0</v>
      </c>
      <c r="FE32" s="745">
        <f t="shared" si="117"/>
        <v>0</v>
      </c>
      <c r="FF32" s="745">
        <f t="shared" si="117"/>
        <v>0</v>
      </c>
      <c r="FG32" s="745">
        <f t="shared" si="117"/>
        <v>0</v>
      </c>
      <c r="FH32" s="745">
        <f t="shared" si="117"/>
        <v>0</v>
      </c>
      <c r="FI32" s="745">
        <f t="shared" si="117"/>
        <v>0</v>
      </c>
      <c r="FJ32" s="745">
        <f t="shared" si="117"/>
        <v>0</v>
      </c>
      <c r="FK32" s="745">
        <f t="shared" si="117"/>
        <v>0</v>
      </c>
      <c r="FL32" s="745">
        <f t="shared" si="117"/>
        <v>0</v>
      </c>
      <c r="FM32" s="745">
        <f t="shared" si="117"/>
        <v>0</v>
      </c>
      <c r="FN32" s="745">
        <f t="shared" si="117"/>
        <v>0</v>
      </c>
      <c r="FO32" s="745">
        <f t="shared" si="117"/>
        <v>0</v>
      </c>
      <c r="FP32" s="745">
        <f t="shared" si="117"/>
        <v>0</v>
      </c>
      <c r="FQ32" s="745">
        <f t="shared" si="117"/>
        <v>0</v>
      </c>
      <c r="FR32" s="745">
        <f t="shared" si="117"/>
        <v>0</v>
      </c>
      <c r="FS32" s="745">
        <f t="shared" si="117"/>
        <v>0</v>
      </c>
      <c r="FT32" s="745">
        <f t="shared" si="117"/>
        <v>0</v>
      </c>
      <c r="FU32" s="745">
        <f t="shared" si="117"/>
        <v>0</v>
      </c>
      <c r="FV32" s="745">
        <f t="shared" si="117"/>
        <v>0</v>
      </c>
      <c r="FW32" s="745">
        <f t="shared" si="117"/>
        <v>0</v>
      </c>
      <c r="FX32" s="745">
        <f t="shared" si="117"/>
        <v>0</v>
      </c>
      <c r="FY32" s="745">
        <f t="shared" si="117"/>
        <v>0</v>
      </c>
      <c r="FZ32" s="745">
        <f t="shared" si="117"/>
        <v>0</v>
      </c>
      <c r="GA32" s="745">
        <f t="shared" si="117"/>
        <v>0</v>
      </c>
      <c r="GB32" s="745">
        <f t="shared" si="117"/>
        <v>0</v>
      </c>
      <c r="GC32" s="745">
        <f t="shared" si="117"/>
        <v>0</v>
      </c>
      <c r="GD32" s="745">
        <f t="shared" si="117"/>
        <v>0</v>
      </c>
      <c r="GE32" s="745">
        <f t="shared" si="117"/>
        <v>0</v>
      </c>
      <c r="GF32" s="745">
        <f t="shared" si="117"/>
        <v>0</v>
      </c>
      <c r="GG32" s="745">
        <f t="shared" si="117"/>
        <v>0</v>
      </c>
      <c r="GH32" s="745">
        <f t="shared" si="117"/>
        <v>0</v>
      </c>
      <c r="GI32" s="745">
        <f t="shared" ref="GI32:HG32" si="118">IF(GI$11&gt;=DESIGN_LIFE,GH32,IF(AND(GI$11&gt;0,$CK32&lt;&gt;0),IF(INT((GI$11)/(DESIGN_LIFE/$CK32))=((GI$11)/(DESIGN_LIFE/$CK32)),$CM32+GH32,GH32),GH32))</f>
        <v>0</v>
      </c>
      <c r="GJ32" s="745">
        <f t="shared" si="118"/>
        <v>0</v>
      </c>
      <c r="GK32" s="745">
        <f t="shared" si="118"/>
        <v>0</v>
      </c>
      <c r="GL32" s="745">
        <f t="shared" si="118"/>
        <v>0</v>
      </c>
      <c r="GM32" s="745">
        <f t="shared" si="118"/>
        <v>0</v>
      </c>
      <c r="GN32" s="745">
        <f t="shared" si="118"/>
        <v>0</v>
      </c>
      <c r="GO32" s="745">
        <f t="shared" si="118"/>
        <v>0</v>
      </c>
      <c r="GP32" s="745">
        <f t="shared" si="118"/>
        <v>0</v>
      </c>
      <c r="GQ32" s="745">
        <f t="shared" si="118"/>
        <v>0</v>
      </c>
      <c r="GR32" s="745">
        <f t="shared" si="118"/>
        <v>0</v>
      </c>
      <c r="GS32" s="745">
        <f t="shared" si="118"/>
        <v>0</v>
      </c>
      <c r="GT32" s="745">
        <f t="shared" si="118"/>
        <v>0</v>
      </c>
      <c r="GU32" s="745">
        <f t="shared" si="118"/>
        <v>0</v>
      </c>
      <c r="GV32" s="745">
        <f t="shared" si="118"/>
        <v>0</v>
      </c>
      <c r="GW32" s="745">
        <f t="shared" si="118"/>
        <v>0</v>
      </c>
      <c r="GX32" s="745">
        <f t="shared" si="118"/>
        <v>0</v>
      </c>
      <c r="GY32" s="745">
        <f t="shared" si="118"/>
        <v>0</v>
      </c>
      <c r="GZ32" s="745">
        <f t="shared" si="118"/>
        <v>0</v>
      </c>
      <c r="HA32" s="745">
        <f t="shared" si="118"/>
        <v>0</v>
      </c>
      <c r="HB32" s="745">
        <f t="shared" si="118"/>
        <v>0</v>
      </c>
      <c r="HC32" s="745">
        <f t="shared" si="118"/>
        <v>0</v>
      </c>
      <c r="HD32" s="745">
        <f t="shared" si="118"/>
        <v>0</v>
      </c>
      <c r="HE32" s="745">
        <f t="shared" si="118"/>
        <v>0</v>
      </c>
      <c r="HF32" s="745">
        <f t="shared" si="118"/>
        <v>0</v>
      </c>
      <c r="HG32" s="745">
        <f t="shared" si="118"/>
        <v>0</v>
      </c>
      <c r="HH32" s="185"/>
      <c r="HI32" s="185"/>
    </row>
    <row r="33" spans="1:217" s="99" customFormat="1" ht="20.100000000000001" customHeight="1">
      <c r="A33" s="520" t="str">
        <f t="shared" si="4"/>
        <v>LST_STR_ELEMENT</v>
      </c>
      <c r="B33" s="629"/>
      <c r="C33" s="628"/>
      <c r="D33" s="626"/>
      <c r="E33" s="627"/>
      <c r="F33" s="626"/>
      <c r="G33" s="350" t="e">
        <f>IF(TYPOLOGY = "Bridge", _xlfn.XLOOKUP($E33, BRIDGE_STR_ELEMENT, 'MATERIAL DATA'!$R$36:$R$74,,), _xlfn.XLOOKUP($BL33, 'LIFECYCLE MATERIAL DATA'!$A$5:$A$104, 'LIFECYCLE MATERIAL DATA'!$Q$5:$Q$104,,))</f>
        <v>#N/A</v>
      </c>
      <c r="H33" s="630"/>
      <c r="I33" s="631"/>
      <c r="J33" s="737"/>
      <c r="K33" s="626"/>
      <c r="L33" s="632"/>
      <c r="M33" s="400"/>
      <c r="N33" s="156">
        <f t="shared" si="92"/>
        <v>0</v>
      </c>
      <c r="O33" s="157" t="str">
        <f t="shared" si="20"/>
        <v/>
      </c>
      <c r="P33" s="158" t="str">
        <f t="shared" si="21"/>
        <v/>
      </c>
      <c r="Q33" s="158" t="str" cm="1">
        <f t="array" ref="Q33">IFERROR(_xlfn.IFS(AND($I33 = "Yes", $J33 =1),(($BX33+$BU33)/($J33) + ($BY33+$BR33 +$BZ33)),AND($I33 = "Yes", $J33 &gt;1), (($BX33+$BU33)/($J33) + ($BY33*2 +$BZ33)) ), "")</f>
        <v/>
      </c>
      <c r="R33" s="158" t="str">
        <f t="shared" si="5"/>
        <v/>
      </c>
      <c r="S33" s="159">
        <f t="shared" si="22"/>
        <v>0</v>
      </c>
      <c r="T33" s="159" t="str">
        <f t="shared" si="45"/>
        <v/>
      </c>
      <c r="U33" s="158" t="str">
        <f t="shared" si="33"/>
        <v/>
      </c>
      <c r="V33" s="396" t="str">
        <f t="shared" si="23"/>
        <v/>
      </c>
      <c r="W33" s="156" t="str">
        <f t="shared" si="7"/>
        <v/>
      </c>
      <c r="X33" s="160">
        <f t="shared" si="8"/>
        <v>0</v>
      </c>
      <c r="Y33" s="274" t="s">
        <v>415</v>
      </c>
      <c r="Z33" s="745" t="str">
        <f>'MATERIAL DATA'!$Q57</f>
        <v>4.2.1 Impact protection</v>
      </c>
      <c r="AA33" s="768">
        <f t="shared" si="62"/>
        <v>0</v>
      </c>
      <c r="AB33" s="185"/>
      <c r="AC33" s="185"/>
      <c r="AD33" s="185"/>
      <c r="AE33" s="185"/>
      <c r="AF33" s="185"/>
      <c r="AG33" s="185"/>
      <c r="AH33" s="185"/>
      <c r="AI33" s="185"/>
      <c r="AJ33" s="185"/>
      <c r="AK33" s="185"/>
      <c r="AL33" s="185"/>
      <c r="AM33" s="185"/>
      <c r="AN33" s="185"/>
      <c r="AO33" s="185"/>
      <c r="AP33" s="185"/>
      <c r="AQ33" s="185"/>
      <c r="AR33" s="185"/>
      <c r="AS33" s="185"/>
      <c r="AT33" s="185"/>
      <c r="AU33" s="185" t="s">
        <v>739</v>
      </c>
      <c r="AV33" s="185">
        <f>BD30*0.5</f>
        <v>0</v>
      </c>
      <c r="AW33" s="185"/>
      <c r="AX33" s="185"/>
      <c r="AY33" s="185" t="s">
        <v>647</v>
      </c>
      <c r="AZ33" s="185" cm="1">
        <f t="array" ref="AZ33">SUMPRODUCT(SUMIF(H12:H43,New_Ext,U12:U43))</f>
        <v>0</v>
      </c>
      <c r="BA33" s="185"/>
      <c r="BB33" s="185"/>
      <c r="BC33" s="185" t="s">
        <v>647</v>
      </c>
      <c r="BD33" s="185">
        <f>SUMIF(H12:H43, Retained, U12:U43)</f>
        <v>0</v>
      </c>
      <c r="BE33" s="185"/>
      <c r="BF33" s="185"/>
      <c r="BG33" s="185"/>
      <c r="BH33" s="185"/>
      <c r="BI33" s="185"/>
      <c r="BJ33" s="185"/>
      <c r="BK33" s="209" t="str">
        <f t="shared" si="114"/>
        <v>ER</v>
      </c>
      <c r="BL33" s="209" t="str">
        <f t="shared" si="9"/>
        <v xml:space="preserve"> -  - </v>
      </c>
      <c r="BM33" s="745" t="str" cm="1">
        <f t="array" ref="BM33">_xlfn.IFS(OR(AND(TYPOLOGY &lt;&gt; "Bridge", B33="concrete",D33&lt;&gt;"Reinforced - 150mm hollow core slab"),C33="Concrete_EPD",),"Reinforcement",(OR(AND(TYPOLOGY="Bridge",B33="concrete",D33&lt;&gt;"Reinforced - 150mm hollow core slab"),C33="Concrete_EPD",)),"Bridge_Reinforcement",TRUE, "No_Reinforcement")</f>
        <v>No_Reinforcement</v>
      </c>
      <c r="BN33" s="186" t="e">
        <f>_xlfn.XLOOKUP($BL33,'LIFECYCLE MATERIAL DATA'!$A$5:$A$104,'LIFECYCLE MATERIAL DATA'!$D$5:$D$104,)</f>
        <v>#N/A</v>
      </c>
      <c r="BO33" s="186">
        <f>IFERROR(IF(M33&lt;&gt;0,_xlfn.XLOOKUP(M33,'Custom Data'!S16:S45,'Custom Data'!T16:T45,,-1),0),0)</f>
        <v>0</v>
      </c>
      <c r="BP33" s="186">
        <f t="shared" si="10"/>
        <v>0</v>
      </c>
      <c r="BQ33" s="846" t="str">
        <f t="shared" si="11"/>
        <v>ER</v>
      </c>
      <c r="BR33" s="745" t="str">
        <f>IFERROR(_xlfn.XLOOKUP($BL33,'LIFECYCLE MATERIAL DATA'!$A$5:$A$104,'LIFECYCLE MATERIAL DATA'!$I$5:$I$104,,)*($BQ33/1000)+_xlfn.XLOOKUP('Project Info'!$C$15,'LIFECYCLE MATERIAL DATA'!$A$5:$A$104,'LIFECYCLE MATERIAL DATA'!$I$5:$I$104,,)*($BP33/1000),"")</f>
        <v/>
      </c>
      <c r="BS33" s="745" t="str">
        <f>IFERROR(_xlfn.XLOOKUP($BL33,'LIFECYCLE MATERIAL DATA'!$A$5:$A$104, 'LIFECYCLE MATERIAL DATA'!$J$5:$J$104,,)*($BQ33/1000)+_xlfn.XLOOKUP('Project Info'!$C$15,'LIFECYCLE MATERIAL DATA'!$A$5:$A$104,'LIFECYCLE MATERIAL DATA'!$J$5:$J$104,,)*($BP33/1000),"")</f>
        <v/>
      </c>
      <c r="BT33" s="745" t="str">
        <f>IFERROR(_xlfn.XLOOKUP($BL33,'LIFECYCLE MATERIAL DATA'!$A$5:$A$104, 'LIFECYCLE MATERIAL DATA'!$K$5:$K$104,,)*($BQ33/1000),"")</f>
        <v/>
      </c>
      <c r="BU33" s="185" t="str">
        <f>IFERROR(_xlfn.XLOOKUP($BL33,'LIFECYCLE MATERIAL DATA'!$A$5:$A$104,'LIFECYCLE MATERIAL DATA'!$L$5:$L$104,,)*($BQ33/1000)+_xlfn.XLOOKUP('Project Info'!$C$15,'LIFECYCLE MATERIAL DATA'!$A$5:$A$104,'LIFECYCLE MATERIAL DATA'!$L$5:$L$104,,)*($BP33/1000),"")</f>
        <v/>
      </c>
      <c r="BV33" s="745" t="str">
        <f t="shared" si="25"/>
        <v/>
      </c>
      <c r="BW33" s="745" t="str">
        <f>IF($K33='MATERIAL DATA'!$O$5,$L33, IF($K33='MATERIAL DATA'!$O$6,$L33/(1000*'Scheme 6'!$BN33),""))</f>
        <v/>
      </c>
      <c r="BX33" s="745" t="str">
        <f>IFERROR(((_xlfn.XLOOKUP($BL33,'LIFECYCLE MATERIAL DATA'!$A$5:$A$104,'LIFECYCLE MATERIAL DATA'!$F$5:$F$104,,))*$BQ33/1000+_xlfn.XLOOKUP('Project Info'!$C$15,'LIFECYCLE MATERIAL DATA'!$A$5:$A$104,'LIFECYCLE MATERIAL DATA'!$F$5:$F$104,,)*$BP33/1000),"")</f>
        <v/>
      </c>
      <c r="BY33" s="771" t="str">
        <f>IFERROR((_xlfn.XLOOKUP($BL33,'LIFECYCLE MATERIAL DATA'!$A$5:$A$104,'LIFECYCLE MATERIAL DATA'!$G$5:$G$104,,)*$BQ33/1000++_xlfn.XLOOKUP('Project Info'!$C$15,'LIFECYCLE MATERIAL DATA'!$A$5:$A$104,'LIFECYCLE MATERIAL DATA'!$G$5:$G$104,,)*$BP33/1000),"")</f>
        <v/>
      </c>
      <c r="BZ33" s="745" t="str">
        <f>IFERROR(_xlfn.XLOOKUP('Scheme 6'!$BL33,'LIFECYCLE MATERIAL DATA'!$A$5:$A$104,'LIFECYCLE MATERIAL DATA'!$H$5:$H$104,,)*SUM($BX33+$BY33+$CB33+$CC33), "")</f>
        <v/>
      </c>
      <c r="CA33" s="185"/>
      <c r="CB33" s="743" t="str">
        <f>IFERROR((_xlfn.XLOOKUP($BL33,'LIFECYCLE MATERIAL DATA'!$A$5:$A$104, 'LIFECYCLE MATERIAL DATA'!$M$5:$M$104)*$BQ33/1000++_xlfn.XLOOKUP('Project Info'!$C$15,'LIFECYCLE MATERIAL DATA'!$A$5:$A$104,'LIFECYCLE MATERIAL DATA'!$M$5:$M$104)*$BP33/1000),"")</f>
        <v/>
      </c>
      <c r="CC33" s="745">
        <f>IFERROR(IF(OR($B33="Timber",$C33="Timber_EPD", $C33="Bamboo"),_xlfn.XLOOKUP($BL33,'LIFECYCLE MATERIAL DATA Master'!$A$5:$A$104,'LIFECYCLE MATERIAL DATA Master'!$E$5:$E$104,,)*$BQ33,0),"")/1000</f>
        <v>0</v>
      </c>
      <c r="CD33" s="185" t="str">
        <f>IFERROR((_xlfn.XLOOKUP($BL33,'LIFECYCLE MATERIAL DATA'!$A$5:$A$104,'LIFECYCLE MATERIAL DATA'!$N$5:$N$104,,)*$BQ33/1000++_xlfn.XLOOKUP('Project Info'!$C$15,'LIFECYCLE MATERIAL DATA'!$A$5:$A$104,'LIFECYCLE MATERIAL DATA'!$N$5:$N$104,,)*$BP33/1000),"")</f>
        <v/>
      </c>
      <c r="CE33" s="743"/>
      <c r="CF33" s="743"/>
      <c r="CG33" s="743"/>
      <c r="CH33" s="772">
        <f>IFERROR(1+_xlfn.XLOOKUP($BL33,'LIFECYCLE MATERIAL DATA'!$A$5:$A$104,'LIFECYCLE MATERIAL DATA'!$H$5:$H$104,,),0)</f>
        <v>0</v>
      </c>
      <c r="CI33" s="765">
        <f t="shared" si="97"/>
        <v>0</v>
      </c>
      <c r="CJ33" s="773">
        <f t="shared" si="13"/>
        <v>0</v>
      </c>
      <c r="CK33" s="774">
        <f t="shared" si="14"/>
        <v>0</v>
      </c>
      <c r="CL33" s="767">
        <f t="shared" si="26"/>
        <v>0</v>
      </c>
      <c r="CM33" s="775">
        <f t="shared" si="27"/>
        <v>0</v>
      </c>
      <c r="CN33" s="769">
        <v>0</v>
      </c>
      <c r="CO33" s="745">
        <f t="shared" si="15"/>
        <v>0</v>
      </c>
      <c r="CP33" s="745">
        <f t="shared" si="15"/>
        <v>0</v>
      </c>
      <c r="CQ33" s="745">
        <f t="shared" ref="CQ33:DV33" si="119">IF(CQ$11&gt;=DESIGN_LIFE,CP33,IF(AND(CQ$11&gt;0,$CK33&lt;&gt;0),IF(INT((CQ$11)/(DESIGN_LIFE/$CK33))=((CQ$11)/(DESIGN_LIFE/$CK33)),$CM33+CP33,CP33),CP33))</f>
        <v>0</v>
      </c>
      <c r="CR33" s="745">
        <f t="shared" si="119"/>
        <v>0</v>
      </c>
      <c r="CS33" s="745">
        <f t="shared" si="119"/>
        <v>0</v>
      </c>
      <c r="CT33" s="745">
        <f t="shared" si="119"/>
        <v>0</v>
      </c>
      <c r="CU33" s="745">
        <f t="shared" si="119"/>
        <v>0</v>
      </c>
      <c r="CV33" s="745">
        <f t="shared" si="119"/>
        <v>0</v>
      </c>
      <c r="CW33" s="745">
        <f t="shared" si="119"/>
        <v>0</v>
      </c>
      <c r="CX33" s="745">
        <f t="shared" si="119"/>
        <v>0</v>
      </c>
      <c r="CY33" s="745">
        <f t="shared" si="119"/>
        <v>0</v>
      </c>
      <c r="CZ33" s="745">
        <f t="shared" si="119"/>
        <v>0</v>
      </c>
      <c r="DA33" s="745">
        <f t="shared" si="119"/>
        <v>0</v>
      </c>
      <c r="DB33" s="745">
        <f t="shared" si="119"/>
        <v>0</v>
      </c>
      <c r="DC33" s="745">
        <f t="shared" si="119"/>
        <v>0</v>
      </c>
      <c r="DD33" s="745">
        <f t="shared" si="119"/>
        <v>0</v>
      </c>
      <c r="DE33" s="745">
        <f t="shared" si="119"/>
        <v>0</v>
      </c>
      <c r="DF33" s="745">
        <f t="shared" si="119"/>
        <v>0</v>
      </c>
      <c r="DG33" s="745">
        <f t="shared" si="119"/>
        <v>0</v>
      </c>
      <c r="DH33" s="745">
        <f t="shared" si="119"/>
        <v>0</v>
      </c>
      <c r="DI33" s="745">
        <f t="shared" si="119"/>
        <v>0</v>
      </c>
      <c r="DJ33" s="745">
        <f t="shared" si="119"/>
        <v>0</v>
      </c>
      <c r="DK33" s="745">
        <f t="shared" si="119"/>
        <v>0</v>
      </c>
      <c r="DL33" s="745">
        <f t="shared" si="119"/>
        <v>0</v>
      </c>
      <c r="DM33" s="745">
        <f t="shared" si="119"/>
        <v>0</v>
      </c>
      <c r="DN33" s="745">
        <f t="shared" si="119"/>
        <v>0</v>
      </c>
      <c r="DO33" s="745">
        <f t="shared" si="119"/>
        <v>0</v>
      </c>
      <c r="DP33" s="745">
        <f t="shared" si="119"/>
        <v>0</v>
      </c>
      <c r="DQ33" s="745">
        <f t="shared" si="119"/>
        <v>0</v>
      </c>
      <c r="DR33" s="745">
        <f t="shared" si="119"/>
        <v>0</v>
      </c>
      <c r="DS33" s="745">
        <f t="shared" si="119"/>
        <v>0</v>
      </c>
      <c r="DT33" s="745">
        <f t="shared" si="119"/>
        <v>0</v>
      </c>
      <c r="DU33" s="745">
        <f t="shared" si="119"/>
        <v>0</v>
      </c>
      <c r="DV33" s="745">
        <f t="shared" si="119"/>
        <v>0</v>
      </c>
      <c r="DW33" s="745">
        <f t="shared" ref="DW33:FB33" si="120">IF(DW$11&gt;=DESIGN_LIFE,DV33,IF(AND(DW$11&gt;0,$CK33&lt;&gt;0),IF(INT((DW$11)/(DESIGN_LIFE/$CK33))=((DW$11)/(DESIGN_LIFE/$CK33)),$CM33+DV33,DV33),DV33))</f>
        <v>0</v>
      </c>
      <c r="DX33" s="745">
        <f t="shared" si="120"/>
        <v>0</v>
      </c>
      <c r="DY33" s="745">
        <f t="shared" si="120"/>
        <v>0</v>
      </c>
      <c r="DZ33" s="745">
        <f t="shared" si="120"/>
        <v>0</v>
      </c>
      <c r="EA33" s="745">
        <f t="shared" si="120"/>
        <v>0</v>
      </c>
      <c r="EB33" s="745">
        <f t="shared" si="120"/>
        <v>0</v>
      </c>
      <c r="EC33" s="745">
        <f t="shared" si="120"/>
        <v>0</v>
      </c>
      <c r="ED33" s="745">
        <f t="shared" si="120"/>
        <v>0</v>
      </c>
      <c r="EE33" s="745">
        <f t="shared" si="120"/>
        <v>0</v>
      </c>
      <c r="EF33" s="745">
        <f t="shared" si="120"/>
        <v>0</v>
      </c>
      <c r="EG33" s="745">
        <f t="shared" si="120"/>
        <v>0</v>
      </c>
      <c r="EH33" s="745">
        <f t="shared" si="120"/>
        <v>0</v>
      </c>
      <c r="EI33" s="745">
        <f t="shared" si="120"/>
        <v>0</v>
      </c>
      <c r="EJ33" s="745">
        <f t="shared" si="120"/>
        <v>0</v>
      </c>
      <c r="EK33" s="745">
        <f t="shared" si="120"/>
        <v>0</v>
      </c>
      <c r="EL33" s="745">
        <f t="shared" si="120"/>
        <v>0</v>
      </c>
      <c r="EM33" s="745">
        <f t="shared" si="120"/>
        <v>0</v>
      </c>
      <c r="EN33" s="745">
        <f t="shared" si="120"/>
        <v>0</v>
      </c>
      <c r="EO33" s="745">
        <f t="shared" si="120"/>
        <v>0</v>
      </c>
      <c r="EP33" s="745">
        <f t="shared" si="120"/>
        <v>0</v>
      </c>
      <c r="EQ33" s="745">
        <f t="shared" si="120"/>
        <v>0</v>
      </c>
      <c r="ER33" s="745">
        <f t="shared" si="120"/>
        <v>0</v>
      </c>
      <c r="ES33" s="745">
        <f t="shared" si="120"/>
        <v>0</v>
      </c>
      <c r="ET33" s="745">
        <f t="shared" si="120"/>
        <v>0</v>
      </c>
      <c r="EU33" s="745">
        <f t="shared" si="120"/>
        <v>0</v>
      </c>
      <c r="EV33" s="745">
        <f t="shared" si="120"/>
        <v>0</v>
      </c>
      <c r="EW33" s="745">
        <f t="shared" si="120"/>
        <v>0</v>
      </c>
      <c r="EX33" s="745">
        <f t="shared" si="120"/>
        <v>0</v>
      </c>
      <c r="EY33" s="745">
        <f t="shared" si="120"/>
        <v>0</v>
      </c>
      <c r="EZ33" s="745">
        <f t="shared" si="120"/>
        <v>0</v>
      </c>
      <c r="FA33" s="745">
        <f t="shared" si="120"/>
        <v>0</v>
      </c>
      <c r="FB33" s="745">
        <f t="shared" si="120"/>
        <v>0</v>
      </c>
      <c r="FC33" s="745">
        <f t="shared" ref="FC33:GH33" si="121">IF(FC$11&gt;=DESIGN_LIFE,FB33,IF(AND(FC$11&gt;0,$CK33&lt;&gt;0),IF(INT((FC$11)/(DESIGN_LIFE/$CK33))=((FC$11)/(DESIGN_LIFE/$CK33)),$CM33+FB33,FB33),FB33))</f>
        <v>0</v>
      </c>
      <c r="FD33" s="745">
        <f t="shared" si="121"/>
        <v>0</v>
      </c>
      <c r="FE33" s="745">
        <f t="shared" si="121"/>
        <v>0</v>
      </c>
      <c r="FF33" s="745">
        <f t="shared" si="121"/>
        <v>0</v>
      </c>
      <c r="FG33" s="745">
        <f t="shared" si="121"/>
        <v>0</v>
      </c>
      <c r="FH33" s="745">
        <f t="shared" si="121"/>
        <v>0</v>
      </c>
      <c r="FI33" s="745">
        <f t="shared" si="121"/>
        <v>0</v>
      </c>
      <c r="FJ33" s="745">
        <f t="shared" si="121"/>
        <v>0</v>
      </c>
      <c r="FK33" s="745">
        <f t="shared" si="121"/>
        <v>0</v>
      </c>
      <c r="FL33" s="745">
        <f t="shared" si="121"/>
        <v>0</v>
      </c>
      <c r="FM33" s="745">
        <f t="shared" si="121"/>
        <v>0</v>
      </c>
      <c r="FN33" s="745">
        <f t="shared" si="121"/>
        <v>0</v>
      </c>
      <c r="FO33" s="745">
        <f t="shared" si="121"/>
        <v>0</v>
      </c>
      <c r="FP33" s="745">
        <f t="shared" si="121"/>
        <v>0</v>
      </c>
      <c r="FQ33" s="745">
        <f t="shared" si="121"/>
        <v>0</v>
      </c>
      <c r="FR33" s="745">
        <f t="shared" si="121"/>
        <v>0</v>
      </c>
      <c r="FS33" s="745">
        <f t="shared" si="121"/>
        <v>0</v>
      </c>
      <c r="FT33" s="745">
        <f t="shared" si="121"/>
        <v>0</v>
      </c>
      <c r="FU33" s="745">
        <f t="shared" si="121"/>
        <v>0</v>
      </c>
      <c r="FV33" s="745">
        <f t="shared" si="121"/>
        <v>0</v>
      </c>
      <c r="FW33" s="745">
        <f t="shared" si="121"/>
        <v>0</v>
      </c>
      <c r="FX33" s="745">
        <f t="shared" si="121"/>
        <v>0</v>
      </c>
      <c r="FY33" s="745">
        <f t="shared" si="121"/>
        <v>0</v>
      </c>
      <c r="FZ33" s="745">
        <f t="shared" si="121"/>
        <v>0</v>
      </c>
      <c r="GA33" s="745">
        <f t="shared" si="121"/>
        <v>0</v>
      </c>
      <c r="GB33" s="745">
        <f t="shared" si="121"/>
        <v>0</v>
      </c>
      <c r="GC33" s="745">
        <f t="shared" si="121"/>
        <v>0</v>
      </c>
      <c r="GD33" s="745">
        <f t="shared" si="121"/>
        <v>0</v>
      </c>
      <c r="GE33" s="745">
        <f t="shared" si="121"/>
        <v>0</v>
      </c>
      <c r="GF33" s="745">
        <f t="shared" si="121"/>
        <v>0</v>
      </c>
      <c r="GG33" s="745">
        <f t="shared" si="121"/>
        <v>0</v>
      </c>
      <c r="GH33" s="745">
        <f t="shared" si="121"/>
        <v>0</v>
      </c>
      <c r="GI33" s="745">
        <f t="shared" ref="GI33:HG33" si="122">IF(GI$11&gt;=DESIGN_LIFE,GH33,IF(AND(GI$11&gt;0,$CK33&lt;&gt;0),IF(INT((GI$11)/(DESIGN_LIFE/$CK33))=((GI$11)/(DESIGN_LIFE/$CK33)),$CM33+GH33,GH33),GH33))</f>
        <v>0</v>
      </c>
      <c r="GJ33" s="745">
        <f t="shared" si="122"/>
        <v>0</v>
      </c>
      <c r="GK33" s="745">
        <f t="shared" si="122"/>
        <v>0</v>
      </c>
      <c r="GL33" s="745">
        <f t="shared" si="122"/>
        <v>0</v>
      </c>
      <c r="GM33" s="745">
        <f t="shared" si="122"/>
        <v>0</v>
      </c>
      <c r="GN33" s="745">
        <f t="shared" si="122"/>
        <v>0</v>
      </c>
      <c r="GO33" s="745">
        <f t="shared" si="122"/>
        <v>0</v>
      </c>
      <c r="GP33" s="745">
        <f t="shared" si="122"/>
        <v>0</v>
      </c>
      <c r="GQ33" s="745">
        <f t="shared" si="122"/>
        <v>0</v>
      </c>
      <c r="GR33" s="745">
        <f t="shared" si="122"/>
        <v>0</v>
      </c>
      <c r="GS33" s="745">
        <f t="shared" si="122"/>
        <v>0</v>
      </c>
      <c r="GT33" s="745">
        <f t="shared" si="122"/>
        <v>0</v>
      </c>
      <c r="GU33" s="745">
        <f t="shared" si="122"/>
        <v>0</v>
      </c>
      <c r="GV33" s="745">
        <f t="shared" si="122"/>
        <v>0</v>
      </c>
      <c r="GW33" s="745">
        <f t="shared" si="122"/>
        <v>0</v>
      </c>
      <c r="GX33" s="745">
        <f t="shared" si="122"/>
        <v>0</v>
      </c>
      <c r="GY33" s="745">
        <f t="shared" si="122"/>
        <v>0</v>
      </c>
      <c r="GZ33" s="745">
        <f t="shared" si="122"/>
        <v>0</v>
      </c>
      <c r="HA33" s="745">
        <f t="shared" si="122"/>
        <v>0</v>
      </c>
      <c r="HB33" s="745">
        <f t="shared" si="122"/>
        <v>0</v>
      </c>
      <c r="HC33" s="745">
        <f t="shared" si="122"/>
        <v>0</v>
      </c>
      <c r="HD33" s="745">
        <f t="shared" si="122"/>
        <v>0</v>
      </c>
      <c r="HE33" s="745">
        <f t="shared" si="122"/>
        <v>0</v>
      </c>
      <c r="HF33" s="745">
        <f t="shared" si="122"/>
        <v>0</v>
      </c>
      <c r="HG33" s="745">
        <f t="shared" si="122"/>
        <v>0</v>
      </c>
      <c r="HH33" s="185"/>
      <c r="HI33" s="185"/>
    </row>
    <row r="34" spans="1:217" s="99" customFormat="1" ht="20.100000000000001" customHeight="1">
      <c r="A34" s="520" t="str">
        <f t="shared" si="4"/>
        <v>LST_STR_ELEMENT</v>
      </c>
      <c r="B34" s="629"/>
      <c r="C34" s="628"/>
      <c r="D34" s="626"/>
      <c r="E34" s="627"/>
      <c r="F34" s="626"/>
      <c r="G34" s="350" t="e">
        <f>IF(TYPOLOGY = "Bridge", _xlfn.XLOOKUP($E34, BRIDGE_STR_ELEMENT, 'MATERIAL DATA'!$R$36:$R$74,,), _xlfn.XLOOKUP($BL34, 'LIFECYCLE MATERIAL DATA'!$A$5:$A$104, 'LIFECYCLE MATERIAL DATA'!$Q$5:$Q$104,,))</f>
        <v>#N/A</v>
      </c>
      <c r="H34" s="630"/>
      <c r="I34" s="631"/>
      <c r="J34" s="737"/>
      <c r="K34" s="626"/>
      <c r="L34" s="632"/>
      <c r="M34" s="400"/>
      <c r="N34" s="156">
        <f t="shared" si="92"/>
        <v>0</v>
      </c>
      <c r="O34" s="157" t="str">
        <f t="shared" si="20"/>
        <v/>
      </c>
      <c r="P34" s="158" t="str">
        <f t="shared" si="21"/>
        <v/>
      </c>
      <c r="Q34" s="158" t="str" cm="1">
        <f t="array" ref="Q34">IFERROR(_xlfn.IFS(AND($I34 = "Yes", $J34 =1),(($BX34+$BU34)/($J34) + ($BY34+$BR34 +$BZ34)),AND($I34 = "Yes", $J34 &gt;1), (($BX34+$BU34)/($J34) + ($BY34*2 +$BZ34)) ), "")</f>
        <v/>
      </c>
      <c r="R34" s="158" t="str">
        <f t="shared" si="5"/>
        <v/>
      </c>
      <c r="S34" s="159">
        <f t="shared" si="22"/>
        <v>0</v>
      </c>
      <c r="T34" s="159" t="str">
        <f t="shared" si="45"/>
        <v/>
      </c>
      <c r="U34" s="158" t="str">
        <f t="shared" si="33"/>
        <v/>
      </c>
      <c r="V34" s="396" t="str">
        <f t="shared" si="23"/>
        <v/>
      </c>
      <c r="W34" s="156" t="str">
        <f t="shared" si="7"/>
        <v/>
      </c>
      <c r="X34" s="160">
        <f t="shared" si="8"/>
        <v>0</v>
      </c>
      <c r="Y34" s="274" t="s">
        <v>415</v>
      </c>
      <c r="Z34" s="745" t="str">
        <f>'MATERIAL DATA'!$Q58</f>
        <v>4.2.2 Scour protection</v>
      </c>
      <c r="AA34" s="768">
        <f t="shared" si="62"/>
        <v>0</v>
      </c>
      <c r="AB34" s="185"/>
      <c r="AC34" s="185"/>
      <c r="AD34" s="185"/>
      <c r="AE34" s="185"/>
      <c r="AF34" s="185"/>
      <c r="AG34" s="185"/>
      <c r="AH34" s="185"/>
      <c r="AI34" s="185"/>
      <c r="AJ34" s="185"/>
      <c r="AK34" s="185"/>
      <c r="AL34" s="185"/>
      <c r="AM34" s="185"/>
      <c r="AN34" s="185"/>
      <c r="AO34" s="185"/>
      <c r="AP34" s="185"/>
      <c r="AQ34" s="185"/>
      <c r="AR34" s="185"/>
      <c r="AS34" s="185"/>
      <c r="AT34" s="185"/>
      <c r="AU34" s="185" t="s">
        <v>740</v>
      </c>
      <c r="AV34" s="185" t="e">
        <f>BD25+ SUM(BD27,BD31,BD32)*0.5 + BD26 + SUM(BD33:BD34)</f>
        <v>#DIV/0!</v>
      </c>
      <c r="AW34" s="185"/>
      <c r="AX34" s="185"/>
      <c r="AY34" s="185" t="s">
        <v>648</v>
      </c>
      <c r="AZ34" s="185" cm="1">
        <f t="array" ref="AZ34">SUMPRODUCT(SUMIF(H12:H43,New_Ext,V12:V43))</f>
        <v>0</v>
      </c>
      <c r="BA34" s="185"/>
      <c r="BB34" s="185"/>
      <c r="BC34" s="185" t="s">
        <v>648</v>
      </c>
      <c r="BD34" s="185">
        <f>SUMIF(H12:H43, Retained, V12:V43)</f>
        <v>0</v>
      </c>
      <c r="BE34" s="185"/>
      <c r="BF34" s="185"/>
      <c r="BG34" s="185"/>
      <c r="BH34" s="185"/>
      <c r="BI34" s="185"/>
      <c r="BJ34" s="185"/>
      <c r="BK34" s="209" t="str">
        <f t="shared" si="114"/>
        <v>ER</v>
      </c>
      <c r="BL34" s="209" t="str">
        <f t="shared" si="9"/>
        <v xml:space="preserve"> -  - </v>
      </c>
      <c r="BM34" s="745" t="str" cm="1">
        <f t="array" ref="BM34">_xlfn.IFS(OR(AND(TYPOLOGY &lt;&gt; "Bridge", B34="concrete",D34&lt;&gt;"Reinforced - 150mm hollow core slab"),C34="Concrete_EPD",),"Reinforcement",(OR(AND(TYPOLOGY="Bridge",B34="concrete",D34&lt;&gt;"Reinforced - 150mm hollow core slab"),C34="Concrete_EPD",)),"Bridge_Reinforcement",TRUE, "No_Reinforcement")</f>
        <v>No_Reinforcement</v>
      </c>
      <c r="BN34" s="186" t="e">
        <f>_xlfn.XLOOKUP($BL34,'LIFECYCLE MATERIAL DATA'!$A$5:$A$104,'LIFECYCLE MATERIAL DATA'!$D$5:$D$104,)</f>
        <v>#N/A</v>
      </c>
      <c r="BO34" s="186">
        <f>IFERROR(IF(M34&lt;&gt;0,_xlfn.XLOOKUP(M34,'Custom Data'!S16:S45,'Custom Data'!T16:T45,,-1),0),0)</f>
        <v>0</v>
      </c>
      <c r="BP34" s="186">
        <f t="shared" si="10"/>
        <v>0</v>
      </c>
      <c r="BQ34" s="846" t="str">
        <f t="shared" si="11"/>
        <v>ER</v>
      </c>
      <c r="BR34" s="745" t="str">
        <f>IFERROR(_xlfn.XLOOKUP($BL34,'LIFECYCLE MATERIAL DATA'!$A$5:$A$104,'LIFECYCLE MATERIAL DATA'!$I$5:$I$104,,)*($BQ34/1000)+_xlfn.XLOOKUP('Project Info'!$C$15,'LIFECYCLE MATERIAL DATA'!$A$5:$A$104,'LIFECYCLE MATERIAL DATA'!$I$5:$I$104,,)*($BP34/1000),"")</f>
        <v/>
      </c>
      <c r="BS34" s="745" t="str">
        <f>IFERROR(_xlfn.XLOOKUP($BL34,'LIFECYCLE MATERIAL DATA'!$A$5:$A$104, 'LIFECYCLE MATERIAL DATA'!$J$5:$J$104,,)*($BQ34/1000)+_xlfn.XLOOKUP('Project Info'!$C$15,'LIFECYCLE MATERIAL DATA'!$A$5:$A$104,'LIFECYCLE MATERIAL DATA'!$J$5:$J$104,,)*($BP34/1000),"")</f>
        <v/>
      </c>
      <c r="BT34" s="745" t="str">
        <f>IFERROR(_xlfn.XLOOKUP($BL34,'LIFECYCLE MATERIAL DATA'!$A$5:$A$104, 'LIFECYCLE MATERIAL DATA'!$K$5:$K$104,,)*($BQ34/1000),"")</f>
        <v/>
      </c>
      <c r="BU34" s="185" t="str">
        <f>IFERROR(_xlfn.XLOOKUP($BL34,'LIFECYCLE MATERIAL DATA'!$A$5:$A$104,'LIFECYCLE MATERIAL DATA'!$L$5:$L$104,,)*($BQ34/1000)+_xlfn.XLOOKUP('Project Info'!$C$15,'LIFECYCLE MATERIAL DATA'!$A$5:$A$104,'LIFECYCLE MATERIAL DATA'!$L$5:$L$104,,)*($BP34/1000),"")</f>
        <v/>
      </c>
      <c r="BV34" s="745" t="str">
        <f t="shared" si="25"/>
        <v/>
      </c>
      <c r="BW34" s="745" t="str">
        <f>IF($K34='MATERIAL DATA'!$O$5,$L34, IF($K34='MATERIAL DATA'!$O$6,$L34/(1000*'Scheme 6'!$BN34),""))</f>
        <v/>
      </c>
      <c r="BX34" s="745" t="str">
        <f>IFERROR(((_xlfn.XLOOKUP($BL34,'LIFECYCLE MATERIAL DATA'!$A$5:$A$104,'LIFECYCLE MATERIAL DATA'!$F$5:$F$104,,))*$BQ34/1000+_xlfn.XLOOKUP('Project Info'!$C$15,'LIFECYCLE MATERIAL DATA'!$A$5:$A$104,'LIFECYCLE MATERIAL DATA'!$F$5:$F$104,,)*$BP34/1000),"")</f>
        <v/>
      </c>
      <c r="BY34" s="771" t="str">
        <f>IFERROR((_xlfn.XLOOKUP($BL34,'LIFECYCLE MATERIAL DATA'!$A$5:$A$104,'LIFECYCLE MATERIAL DATA'!$G$5:$G$104,,)*$BQ34/1000++_xlfn.XLOOKUP('Project Info'!$C$15,'LIFECYCLE MATERIAL DATA'!$A$5:$A$104,'LIFECYCLE MATERIAL DATA'!$G$5:$G$104,,)*$BP34/1000),"")</f>
        <v/>
      </c>
      <c r="BZ34" s="745" t="str">
        <f>IFERROR(_xlfn.XLOOKUP('Scheme 6'!$BL34,'LIFECYCLE MATERIAL DATA'!$A$5:$A$104,'LIFECYCLE MATERIAL DATA'!$H$5:$H$104,,)*SUM($BX34+$BY34+$CB34+$CC34), "")</f>
        <v/>
      </c>
      <c r="CA34" s="185"/>
      <c r="CB34" s="743" t="str">
        <f>IFERROR((_xlfn.XLOOKUP($BL34,'LIFECYCLE MATERIAL DATA'!$A$5:$A$104, 'LIFECYCLE MATERIAL DATA'!$M$5:$M$104)*$BQ34/1000++_xlfn.XLOOKUP('Project Info'!$C$15,'LIFECYCLE MATERIAL DATA'!$A$5:$A$104,'LIFECYCLE MATERIAL DATA'!$M$5:$M$104)*$BP34/1000),"")</f>
        <v/>
      </c>
      <c r="CC34" s="745">
        <f>IFERROR(IF(OR($B34="Timber",$C34="Timber_EPD", $C34="Bamboo"),_xlfn.XLOOKUP($BL34,'LIFECYCLE MATERIAL DATA Master'!$A$5:$A$104,'LIFECYCLE MATERIAL DATA Master'!$E$5:$E$104,,)*$BQ34,0),"")/1000</f>
        <v>0</v>
      </c>
      <c r="CD34" s="185" t="str">
        <f>IFERROR((_xlfn.XLOOKUP($BL34,'LIFECYCLE MATERIAL DATA'!$A$5:$A$104,'LIFECYCLE MATERIAL DATA'!$N$5:$N$104,,)*$BQ34/1000++_xlfn.XLOOKUP('Project Info'!$C$15,'LIFECYCLE MATERIAL DATA'!$A$5:$A$104,'LIFECYCLE MATERIAL DATA'!$N$5:$N$104,,)*$BP34/1000),"")</f>
        <v/>
      </c>
      <c r="CE34" s="743"/>
      <c r="CF34" s="743"/>
      <c r="CG34" s="743"/>
      <c r="CH34" s="772">
        <f>IFERROR(1+_xlfn.XLOOKUP($BL34,'LIFECYCLE MATERIAL DATA'!$A$5:$A$104,'LIFECYCLE MATERIAL DATA'!$H$5:$H$104,,),0)</f>
        <v>0</v>
      </c>
      <c r="CI34" s="765">
        <f t="shared" si="97"/>
        <v>0</v>
      </c>
      <c r="CJ34" s="773">
        <f t="shared" si="13"/>
        <v>0</v>
      </c>
      <c r="CK34" s="774">
        <f t="shared" si="14"/>
        <v>0</v>
      </c>
      <c r="CL34" s="767">
        <f t="shared" si="26"/>
        <v>0</v>
      </c>
      <c r="CM34" s="775">
        <f t="shared" si="27"/>
        <v>0</v>
      </c>
      <c r="CN34" s="769">
        <v>0</v>
      </c>
      <c r="CO34" s="745">
        <f t="shared" si="15"/>
        <v>0</v>
      </c>
      <c r="CP34" s="745">
        <f t="shared" si="15"/>
        <v>0</v>
      </c>
      <c r="CQ34" s="745">
        <f t="shared" ref="CQ34:DV34" si="123">IF(CQ$11&gt;=DESIGN_LIFE,CP34,IF(AND(CQ$11&gt;0,$CK34&lt;&gt;0),IF(INT((CQ$11)/(DESIGN_LIFE/$CK34))=((CQ$11)/(DESIGN_LIFE/$CK34)),$CM34+CP34,CP34),CP34))</f>
        <v>0</v>
      </c>
      <c r="CR34" s="745">
        <f t="shared" si="123"/>
        <v>0</v>
      </c>
      <c r="CS34" s="745">
        <f t="shared" si="123"/>
        <v>0</v>
      </c>
      <c r="CT34" s="745">
        <f t="shared" si="123"/>
        <v>0</v>
      </c>
      <c r="CU34" s="745">
        <f t="shared" si="123"/>
        <v>0</v>
      </c>
      <c r="CV34" s="745">
        <f t="shared" si="123"/>
        <v>0</v>
      </c>
      <c r="CW34" s="745">
        <f t="shared" si="123"/>
        <v>0</v>
      </c>
      <c r="CX34" s="745">
        <f t="shared" si="123"/>
        <v>0</v>
      </c>
      <c r="CY34" s="745">
        <f t="shared" si="123"/>
        <v>0</v>
      </c>
      <c r="CZ34" s="745">
        <f t="shared" si="123"/>
        <v>0</v>
      </c>
      <c r="DA34" s="745">
        <f t="shared" si="123"/>
        <v>0</v>
      </c>
      <c r="DB34" s="745">
        <f t="shared" si="123"/>
        <v>0</v>
      </c>
      <c r="DC34" s="745">
        <f t="shared" si="123"/>
        <v>0</v>
      </c>
      <c r="DD34" s="745">
        <f t="shared" si="123"/>
        <v>0</v>
      </c>
      <c r="DE34" s="745">
        <f t="shared" si="123"/>
        <v>0</v>
      </c>
      <c r="DF34" s="745">
        <f t="shared" si="123"/>
        <v>0</v>
      </c>
      <c r="DG34" s="745">
        <f t="shared" si="123"/>
        <v>0</v>
      </c>
      <c r="DH34" s="745">
        <f t="shared" si="123"/>
        <v>0</v>
      </c>
      <c r="DI34" s="745">
        <f t="shared" si="123"/>
        <v>0</v>
      </c>
      <c r="DJ34" s="745">
        <f t="shared" si="123"/>
        <v>0</v>
      </c>
      <c r="DK34" s="745">
        <f t="shared" si="123"/>
        <v>0</v>
      </c>
      <c r="DL34" s="745">
        <f t="shared" si="123"/>
        <v>0</v>
      </c>
      <c r="DM34" s="745">
        <f t="shared" si="123"/>
        <v>0</v>
      </c>
      <c r="DN34" s="745">
        <f t="shared" si="123"/>
        <v>0</v>
      </c>
      <c r="DO34" s="745">
        <f t="shared" si="123"/>
        <v>0</v>
      </c>
      <c r="DP34" s="745">
        <f t="shared" si="123"/>
        <v>0</v>
      </c>
      <c r="DQ34" s="745">
        <f t="shared" si="123"/>
        <v>0</v>
      </c>
      <c r="DR34" s="745">
        <f t="shared" si="123"/>
        <v>0</v>
      </c>
      <c r="DS34" s="745">
        <f t="shared" si="123"/>
        <v>0</v>
      </c>
      <c r="DT34" s="745">
        <f t="shared" si="123"/>
        <v>0</v>
      </c>
      <c r="DU34" s="745">
        <f t="shared" si="123"/>
        <v>0</v>
      </c>
      <c r="DV34" s="745">
        <f t="shared" si="123"/>
        <v>0</v>
      </c>
      <c r="DW34" s="745">
        <f t="shared" ref="DW34:FB34" si="124">IF(DW$11&gt;=DESIGN_LIFE,DV34,IF(AND(DW$11&gt;0,$CK34&lt;&gt;0),IF(INT((DW$11)/(DESIGN_LIFE/$CK34))=((DW$11)/(DESIGN_LIFE/$CK34)),$CM34+DV34,DV34),DV34))</f>
        <v>0</v>
      </c>
      <c r="DX34" s="745">
        <f t="shared" si="124"/>
        <v>0</v>
      </c>
      <c r="DY34" s="745">
        <f t="shared" si="124"/>
        <v>0</v>
      </c>
      <c r="DZ34" s="745">
        <f t="shared" si="124"/>
        <v>0</v>
      </c>
      <c r="EA34" s="745">
        <f t="shared" si="124"/>
        <v>0</v>
      </c>
      <c r="EB34" s="745">
        <f t="shared" si="124"/>
        <v>0</v>
      </c>
      <c r="EC34" s="745">
        <f t="shared" si="124"/>
        <v>0</v>
      </c>
      <c r="ED34" s="745">
        <f t="shared" si="124"/>
        <v>0</v>
      </c>
      <c r="EE34" s="745">
        <f t="shared" si="124"/>
        <v>0</v>
      </c>
      <c r="EF34" s="745">
        <f t="shared" si="124"/>
        <v>0</v>
      </c>
      <c r="EG34" s="745">
        <f t="shared" si="124"/>
        <v>0</v>
      </c>
      <c r="EH34" s="745">
        <f t="shared" si="124"/>
        <v>0</v>
      </c>
      <c r="EI34" s="745">
        <f t="shared" si="124"/>
        <v>0</v>
      </c>
      <c r="EJ34" s="745">
        <f t="shared" si="124"/>
        <v>0</v>
      </c>
      <c r="EK34" s="745">
        <f t="shared" si="124"/>
        <v>0</v>
      </c>
      <c r="EL34" s="745">
        <f t="shared" si="124"/>
        <v>0</v>
      </c>
      <c r="EM34" s="745">
        <f t="shared" si="124"/>
        <v>0</v>
      </c>
      <c r="EN34" s="745">
        <f t="shared" si="124"/>
        <v>0</v>
      </c>
      <c r="EO34" s="745">
        <f t="shared" si="124"/>
        <v>0</v>
      </c>
      <c r="EP34" s="745">
        <f t="shared" si="124"/>
        <v>0</v>
      </c>
      <c r="EQ34" s="745">
        <f t="shared" si="124"/>
        <v>0</v>
      </c>
      <c r="ER34" s="745">
        <f t="shared" si="124"/>
        <v>0</v>
      </c>
      <c r="ES34" s="745">
        <f t="shared" si="124"/>
        <v>0</v>
      </c>
      <c r="ET34" s="745">
        <f t="shared" si="124"/>
        <v>0</v>
      </c>
      <c r="EU34" s="745">
        <f t="shared" si="124"/>
        <v>0</v>
      </c>
      <c r="EV34" s="745">
        <f t="shared" si="124"/>
        <v>0</v>
      </c>
      <c r="EW34" s="745">
        <f t="shared" si="124"/>
        <v>0</v>
      </c>
      <c r="EX34" s="745">
        <f t="shared" si="124"/>
        <v>0</v>
      </c>
      <c r="EY34" s="745">
        <f t="shared" si="124"/>
        <v>0</v>
      </c>
      <c r="EZ34" s="745">
        <f t="shared" si="124"/>
        <v>0</v>
      </c>
      <c r="FA34" s="745">
        <f t="shared" si="124"/>
        <v>0</v>
      </c>
      <c r="FB34" s="745">
        <f t="shared" si="124"/>
        <v>0</v>
      </c>
      <c r="FC34" s="745">
        <f t="shared" ref="FC34:GH34" si="125">IF(FC$11&gt;=DESIGN_LIFE,FB34,IF(AND(FC$11&gt;0,$CK34&lt;&gt;0),IF(INT((FC$11)/(DESIGN_LIFE/$CK34))=((FC$11)/(DESIGN_LIFE/$CK34)),$CM34+FB34,FB34),FB34))</f>
        <v>0</v>
      </c>
      <c r="FD34" s="745">
        <f t="shared" si="125"/>
        <v>0</v>
      </c>
      <c r="FE34" s="745">
        <f t="shared" si="125"/>
        <v>0</v>
      </c>
      <c r="FF34" s="745">
        <f t="shared" si="125"/>
        <v>0</v>
      </c>
      <c r="FG34" s="745">
        <f t="shared" si="125"/>
        <v>0</v>
      </c>
      <c r="FH34" s="745">
        <f t="shared" si="125"/>
        <v>0</v>
      </c>
      <c r="FI34" s="745">
        <f t="shared" si="125"/>
        <v>0</v>
      </c>
      <c r="FJ34" s="745">
        <f t="shared" si="125"/>
        <v>0</v>
      </c>
      <c r="FK34" s="745">
        <f t="shared" si="125"/>
        <v>0</v>
      </c>
      <c r="FL34" s="745">
        <f t="shared" si="125"/>
        <v>0</v>
      </c>
      <c r="FM34" s="745">
        <f t="shared" si="125"/>
        <v>0</v>
      </c>
      <c r="FN34" s="745">
        <f t="shared" si="125"/>
        <v>0</v>
      </c>
      <c r="FO34" s="745">
        <f t="shared" si="125"/>
        <v>0</v>
      </c>
      <c r="FP34" s="745">
        <f t="shared" si="125"/>
        <v>0</v>
      </c>
      <c r="FQ34" s="745">
        <f t="shared" si="125"/>
        <v>0</v>
      </c>
      <c r="FR34" s="745">
        <f t="shared" si="125"/>
        <v>0</v>
      </c>
      <c r="FS34" s="745">
        <f t="shared" si="125"/>
        <v>0</v>
      </c>
      <c r="FT34" s="745">
        <f t="shared" si="125"/>
        <v>0</v>
      </c>
      <c r="FU34" s="745">
        <f t="shared" si="125"/>
        <v>0</v>
      </c>
      <c r="FV34" s="745">
        <f t="shared" si="125"/>
        <v>0</v>
      </c>
      <c r="FW34" s="745">
        <f t="shared" si="125"/>
        <v>0</v>
      </c>
      <c r="FX34" s="745">
        <f t="shared" si="125"/>
        <v>0</v>
      </c>
      <c r="FY34" s="745">
        <f t="shared" si="125"/>
        <v>0</v>
      </c>
      <c r="FZ34" s="745">
        <f t="shared" si="125"/>
        <v>0</v>
      </c>
      <c r="GA34" s="745">
        <f t="shared" si="125"/>
        <v>0</v>
      </c>
      <c r="GB34" s="745">
        <f t="shared" si="125"/>
        <v>0</v>
      </c>
      <c r="GC34" s="745">
        <f t="shared" si="125"/>
        <v>0</v>
      </c>
      <c r="GD34" s="745">
        <f t="shared" si="125"/>
        <v>0</v>
      </c>
      <c r="GE34" s="745">
        <f t="shared" si="125"/>
        <v>0</v>
      </c>
      <c r="GF34" s="745">
        <f t="shared" si="125"/>
        <v>0</v>
      </c>
      <c r="GG34" s="745">
        <f t="shared" si="125"/>
        <v>0</v>
      </c>
      <c r="GH34" s="745">
        <f t="shared" si="125"/>
        <v>0</v>
      </c>
      <c r="GI34" s="745">
        <f t="shared" ref="GI34:HG34" si="126">IF(GI$11&gt;=DESIGN_LIFE,GH34,IF(AND(GI$11&gt;0,$CK34&lt;&gt;0),IF(INT((GI$11)/(DESIGN_LIFE/$CK34))=((GI$11)/(DESIGN_LIFE/$CK34)),$CM34+GH34,GH34),GH34))</f>
        <v>0</v>
      </c>
      <c r="GJ34" s="745">
        <f t="shared" si="126"/>
        <v>0</v>
      </c>
      <c r="GK34" s="745">
        <f t="shared" si="126"/>
        <v>0</v>
      </c>
      <c r="GL34" s="745">
        <f t="shared" si="126"/>
        <v>0</v>
      </c>
      <c r="GM34" s="745">
        <f t="shared" si="126"/>
        <v>0</v>
      </c>
      <c r="GN34" s="745">
        <f t="shared" si="126"/>
        <v>0</v>
      </c>
      <c r="GO34" s="745">
        <f t="shared" si="126"/>
        <v>0</v>
      </c>
      <c r="GP34" s="745">
        <f t="shared" si="126"/>
        <v>0</v>
      </c>
      <c r="GQ34" s="745">
        <f t="shared" si="126"/>
        <v>0</v>
      </c>
      <c r="GR34" s="745">
        <f t="shared" si="126"/>
        <v>0</v>
      </c>
      <c r="GS34" s="745">
        <f t="shared" si="126"/>
        <v>0</v>
      </c>
      <c r="GT34" s="745">
        <f t="shared" si="126"/>
        <v>0</v>
      </c>
      <c r="GU34" s="745">
        <f t="shared" si="126"/>
        <v>0</v>
      </c>
      <c r="GV34" s="745">
        <f t="shared" si="126"/>
        <v>0</v>
      </c>
      <c r="GW34" s="745">
        <f t="shared" si="126"/>
        <v>0</v>
      </c>
      <c r="GX34" s="745">
        <f t="shared" si="126"/>
        <v>0</v>
      </c>
      <c r="GY34" s="745">
        <f t="shared" si="126"/>
        <v>0</v>
      </c>
      <c r="GZ34" s="745">
        <f t="shared" si="126"/>
        <v>0</v>
      </c>
      <c r="HA34" s="745">
        <f t="shared" si="126"/>
        <v>0</v>
      </c>
      <c r="HB34" s="745">
        <f t="shared" si="126"/>
        <v>0</v>
      </c>
      <c r="HC34" s="745">
        <f t="shared" si="126"/>
        <v>0</v>
      </c>
      <c r="HD34" s="745">
        <f t="shared" si="126"/>
        <v>0</v>
      </c>
      <c r="HE34" s="745">
        <f t="shared" si="126"/>
        <v>0</v>
      </c>
      <c r="HF34" s="745">
        <f t="shared" si="126"/>
        <v>0</v>
      </c>
      <c r="HG34" s="745">
        <f t="shared" si="126"/>
        <v>0</v>
      </c>
      <c r="HH34" s="185"/>
      <c r="HI34" s="185"/>
    </row>
    <row r="35" spans="1:217" s="99" customFormat="1" ht="20.100000000000001" customHeight="1">
      <c r="A35" s="520" t="str">
        <f t="shared" si="4"/>
        <v>LST_STR_ELEMENT</v>
      </c>
      <c r="B35" s="629"/>
      <c r="C35" s="628"/>
      <c r="D35" s="626"/>
      <c r="E35" s="627"/>
      <c r="F35" s="626"/>
      <c r="G35" s="350" t="e">
        <f>IF(TYPOLOGY = "Bridge", _xlfn.XLOOKUP($E35, BRIDGE_STR_ELEMENT, 'MATERIAL DATA'!$R$36:$R$74,,), _xlfn.XLOOKUP($BL35, 'LIFECYCLE MATERIAL DATA'!$A$5:$A$104, 'LIFECYCLE MATERIAL DATA'!$Q$5:$Q$104,,))</f>
        <v>#N/A</v>
      </c>
      <c r="H35" s="630"/>
      <c r="I35" s="631"/>
      <c r="J35" s="737"/>
      <c r="K35" s="626"/>
      <c r="L35" s="632"/>
      <c r="M35" s="400"/>
      <c r="N35" s="156">
        <f t="shared" si="92"/>
        <v>0</v>
      </c>
      <c r="O35" s="157" t="str">
        <f t="shared" si="20"/>
        <v/>
      </c>
      <c r="P35" s="158" t="str">
        <f t="shared" si="21"/>
        <v/>
      </c>
      <c r="Q35" s="158" t="str" cm="1">
        <f t="array" ref="Q35">IFERROR(_xlfn.IFS(AND($I35 = "Yes", $J35 =1),(($BX35+$BU35)/($J35) + ($BY35+$BR35 +$BZ35)),AND($I35 = "Yes", $J35 &gt;1), (($BX35+$BU35)/($J35) + ($BY35*2 +$BZ35)) ), "")</f>
        <v/>
      </c>
      <c r="R35" s="158" t="str">
        <f t="shared" si="5"/>
        <v/>
      </c>
      <c r="S35" s="159">
        <f t="shared" si="22"/>
        <v>0</v>
      </c>
      <c r="T35" s="159" t="str">
        <f t="shared" si="45"/>
        <v/>
      </c>
      <c r="U35" s="158" t="str">
        <f t="shared" si="33"/>
        <v/>
      </c>
      <c r="V35" s="396" t="str">
        <f t="shared" si="23"/>
        <v/>
      </c>
      <c r="W35" s="156" t="str">
        <f t="shared" si="7"/>
        <v/>
      </c>
      <c r="X35" s="160">
        <f t="shared" si="8"/>
        <v>0</v>
      </c>
      <c r="Y35" s="274" t="s">
        <v>415</v>
      </c>
      <c r="Z35" s="745" t="str">
        <f>'MATERIAL DATA'!$Q59</f>
        <v>4.3.1 Expansion joints</v>
      </c>
      <c r="AA35" s="768">
        <f t="shared" si="62"/>
        <v>0</v>
      </c>
      <c r="AB35" s="185"/>
      <c r="AC35" s="185"/>
      <c r="AD35" s="185"/>
      <c r="AE35" s="185"/>
      <c r="AF35" s="185"/>
      <c r="AG35" s="185"/>
      <c r="AH35" s="185"/>
      <c r="AI35" s="185"/>
      <c r="AJ35" s="185"/>
      <c r="AK35" s="185"/>
      <c r="AL35" s="185"/>
      <c r="AM35" s="185"/>
      <c r="AN35" s="185"/>
      <c r="AO35" s="185"/>
      <c r="AP35" s="185"/>
      <c r="AQ35" s="185"/>
      <c r="AR35" s="185"/>
      <c r="AS35" s="185"/>
      <c r="AT35" s="185"/>
      <c r="AU35" s="185"/>
      <c r="AV35" s="185"/>
      <c r="AW35" s="185"/>
      <c r="AX35" s="185"/>
      <c r="AY35" s="185"/>
      <c r="AZ35" s="185"/>
      <c r="BA35" s="185"/>
      <c r="BB35" s="185"/>
      <c r="BC35" s="185"/>
      <c r="BD35" s="185"/>
      <c r="BE35" s="185"/>
      <c r="BF35" s="185"/>
      <c r="BG35" s="185"/>
      <c r="BH35" s="185"/>
      <c r="BI35" s="185"/>
      <c r="BJ35" s="185"/>
      <c r="BK35" s="209" t="str">
        <f t="shared" si="114"/>
        <v>ER</v>
      </c>
      <c r="BL35" s="209" t="str">
        <f t="shared" si="9"/>
        <v xml:space="preserve"> -  - </v>
      </c>
      <c r="BM35" s="745" t="str" cm="1">
        <f t="array" ref="BM35">_xlfn.IFS(OR(AND(TYPOLOGY &lt;&gt; "Bridge", B35="concrete",D35&lt;&gt;"Reinforced - 150mm hollow core slab"),C35="Concrete_EPD",),"Reinforcement",(OR(AND(TYPOLOGY="Bridge",B35="concrete",D35&lt;&gt;"Reinforced - 150mm hollow core slab"),C35="Concrete_EPD",)),"Bridge_Reinforcement",TRUE, "No_Reinforcement")</f>
        <v>No_Reinforcement</v>
      </c>
      <c r="BN35" s="186" t="e">
        <f>_xlfn.XLOOKUP($BL35,'LIFECYCLE MATERIAL DATA'!$A$5:$A$104,'LIFECYCLE MATERIAL DATA'!$D$5:$D$104,)</f>
        <v>#N/A</v>
      </c>
      <c r="BO35" s="186">
        <f>IFERROR(IF(M35&lt;&gt;0,_xlfn.XLOOKUP(M35,'Custom Data'!S16:S45,'Custom Data'!T16:T45,,-1),0),0)</f>
        <v>0</v>
      </c>
      <c r="BP35" s="186">
        <f t="shared" si="10"/>
        <v>0</v>
      </c>
      <c r="BQ35" s="846" t="str">
        <f t="shared" si="11"/>
        <v>ER</v>
      </c>
      <c r="BR35" s="745" t="str">
        <f>IFERROR(_xlfn.XLOOKUP($BL35,'LIFECYCLE MATERIAL DATA'!$A$5:$A$104,'LIFECYCLE MATERIAL DATA'!$I$5:$I$104,,)*($BQ35/1000)+_xlfn.XLOOKUP('Project Info'!$C$15,'LIFECYCLE MATERIAL DATA'!$A$5:$A$104,'LIFECYCLE MATERIAL DATA'!$I$5:$I$104,,)*($BP35/1000),"")</f>
        <v/>
      </c>
      <c r="BS35" s="745" t="str">
        <f>IFERROR(_xlfn.XLOOKUP($BL35,'LIFECYCLE MATERIAL DATA'!$A$5:$A$104, 'LIFECYCLE MATERIAL DATA'!$J$5:$J$104,,)*($BQ35/1000)+_xlfn.XLOOKUP('Project Info'!$C$15,'LIFECYCLE MATERIAL DATA'!$A$5:$A$104,'LIFECYCLE MATERIAL DATA'!$J$5:$J$104,,)*($BP35/1000),"")</f>
        <v/>
      </c>
      <c r="BT35" s="745" t="str">
        <f>IFERROR(_xlfn.XLOOKUP($BL35,'LIFECYCLE MATERIAL DATA'!$A$5:$A$104, 'LIFECYCLE MATERIAL DATA'!$K$5:$K$104,,)*($BQ35/1000),"")</f>
        <v/>
      </c>
      <c r="BU35" s="185" t="str">
        <f>IFERROR(_xlfn.XLOOKUP($BL35,'LIFECYCLE MATERIAL DATA'!$A$5:$A$104,'LIFECYCLE MATERIAL DATA'!$L$5:$L$104,,)*($BQ35/1000)+_xlfn.XLOOKUP('Project Info'!$C$15,'LIFECYCLE MATERIAL DATA'!$A$5:$A$104,'LIFECYCLE MATERIAL DATA'!$L$5:$L$104,,)*($BP35/1000),"")</f>
        <v/>
      </c>
      <c r="BV35" s="745" t="str">
        <f t="shared" si="25"/>
        <v/>
      </c>
      <c r="BW35" s="745" t="str">
        <f>IF($K35='MATERIAL DATA'!$O$5,$L35, IF($K35='MATERIAL DATA'!$O$6,$L35/(1000*'Scheme 6'!$BN35),""))</f>
        <v/>
      </c>
      <c r="BX35" s="745" t="str">
        <f>IFERROR(((_xlfn.XLOOKUP($BL35,'LIFECYCLE MATERIAL DATA'!$A$5:$A$104,'LIFECYCLE MATERIAL DATA'!$F$5:$F$104,,))*$BQ35/1000+_xlfn.XLOOKUP('Project Info'!$C$15,'LIFECYCLE MATERIAL DATA'!$A$5:$A$104,'LIFECYCLE MATERIAL DATA'!$F$5:$F$104,,)*$BP35/1000),"")</f>
        <v/>
      </c>
      <c r="BY35" s="771" t="str">
        <f>IFERROR((_xlfn.XLOOKUP($BL35,'LIFECYCLE MATERIAL DATA'!$A$5:$A$104,'LIFECYCLE MATERIAL DATA'!$G$5:$G$104,,)*$BQ35/1000++_xlfn.XLOOKUP('Project Info'!$C$15,'LIFECYCLE MATERIAL DATA'!$A$5:$A$104,'LIFECYCLE MATERIAL DATA'!$G$5:$G$104,,)*$BP35/1000),"")</f>
        <v/>
      </c>
      <c r="BZ35" s="745" t="str">
        <f>IFERROR(_xlfn.XLOOKUP('Scheme 6'!$BL35,'LIFECYCLE MATERIAL DATA'!$A$5:$A$104,'LIFECYCLE MATERIAL DATA'!$H$5:$H$104,,)*SUM($BX35+$BY35+$CB35+$CC35), "")</f>
        <v/>
      </c>
      <c r="CA35" s="185"/>
      <c r="CB35" s="743" t="str">
        <f>IFERROR((_xlfn.XLOOKUP($BL35,'LIFECYCLE MATERIAL DATA'!$A$5:$A$104, 'LIFECYCLE MATERIAL DATA'!$M$5:$M$104)*$BQ35/1000++_xlfn.XLOOKUP('Project Info'!$C$15,'LIFECYCLE MATERIAL DATA'!$A$5:$A$104,'LIFECYCLE MATERIAL DATA'!$M$5:$M$104)*$BP35/1000),"")</f>
        <v/>
      </c>
      <c r="CC35" s="745">
        <f>IFERROR(IF(OR($B35="Timber",$C35="Timber_EPD", $C35="Bamboo"),_xlfn.XLOOKUP($BL35,'LIFECYCLE MATERIAL DATA Master'!$A$5:$A$104,'LIFECYCLE MATERIAL DATA Master'!$E$5:$E$104,,)*$BQ35,0),"")/1000</f>
        <v>0</v>
      </c>
      <c r="CD35" s="185" t="str">
        <f>IFERROR((_xlfn.XLOOKUP($BL35,'LIFECYCLE MATERIAL DATA'!$A$5:$A$104,'LIFECYCLE MATERIAL DATA'!$N$5:$N$104,,)*$BQ35/1000++_xlfn.XLOOKUP('Project Info'!$C$15,'LIFECYCLE MATERIAL DATA'!$A$5:$A$104,'LIFECYCLE MATERIAL DATA'!$N$5:$N$104,,)*$BP35/1000),"")</f>
        <v/>
      </c>
      <c r="CE35" s="743"/>
      <c r="CF35" s="743"/>
      <c r="CG35" s="743"/>
      <c r="CH35" s="772">
        <f>IFERROR(1+_xlfn.XLOOKUP($BL35,'LIFECYCLE MATERIAL DATA'!$A$5:$A$104,'LIFECYCLE MATERIAL DATA'!$H$5:$H$104,,),0)</f>
        <v>0</v>
      </c>
      <c r="CI35" s="765">
        <f t="shared" si="97"/>
        <v>0</v>
      </c>
      <c r="CJ35" s="773">
        <f t="shared" si="13"/>
        <v>0</v>
      </c>
      <c r="CK35" s="774">
        <f t="shared" si="14"/>
        <v>0</v>
      </c>
      <c r="CL35" s="767">
        <f t="shared" si="26"/>
        <v>0</v>
      </c>
      <c r="CM35" s="775">
        <f t="shared" si="27"/>
        <v>0</v>
      </c>
      <c r="CN35" s="769">
        <v>0</v>
      </c>
      <c r="CO35" s="745">
        <f t="shared" si="15"/>
        <v>0</v>
      </c>
      <c r="CP35" s="745">
        <f t="shared" si="15"/>
        <v>0</v>
      </c>
      <c r="CQ35" s="745">
        <f t="shared" ref="CQ35:DV35" si="127">IF(CQ$11&gt;=DESIGN_LIFE,CP35,IF(AND(CQ$11&gt;0,$CK35&lt;&gt;0),IF(INT((CQ$11)/(DESIGN_LIFE/$CK35))=((CQ$11)/(DESIGN_LIFE/$CK35)),$CM35+CP35,CP35),CP35))</f>
        <v>0</v>
      </c>
      <c r="CR35" s="745">
        <f t="shared" si="127"/>
        <v>0</v>
      </c>
      <c r="CS35" s="745">
        <f t="shared" si="127"/>
        <v>0</v>
      </c>
      <c r="CT35" s="745">
        <f t="shared" si="127"/>
        <v>0</v>
      </c>
      <c r="CU35" s="745">
        <f t="shared" si="127"/>
        <v>0</v>
      </c>
      <c r="CV35" s="745">
        <f t="shared" si="127"/>
        <v>0</v>
      </c>
      <c r="CW35" s="745">
        <f t="shared" si="127"/>
        <v>0</v>
      </c>
      <c r="CX35" s="745">
        <f t="shared" si="127"/>
        <v>0</v>
      </c>
      <c r="CY35" s="745">
        <f t="shared" si="127"/>
        <v>0</v>
      </c>
      <c r="CZ35" s="745">
        <f t="shared" si="127"/>
        <v>0</v>
      </c>
      <c r="DA35" s="745">
        <f t="shared" si="127"/>
        <v>0</v>
      </c>
      <c r="DB35" s="745">
        <f t="shared" si="127"/>
        <v>0</v>
      </c>
      <c r="DC35" s="745">
        <f t="shared" si="127"/>
        <v>0</v>
      </c>
      <c r="DD35" s="745">
        <f t="shared" si="127"/>
        <v>0</v>
      </c>
      <c r="DE35" s="745">
        <f t="shared" si="127"/>
        <v>0</v>
      </c>
      <c r="DF35" s="745">
        <f t="shared" si="127"/>
        <v>0</v>
      </c>
      <c r="DG35" s="745">
        <f t="shared" si="127"/>
        <v>0</v>
      </c>
      <c r="DH35" s="745">
        <f t="shared" si="127"/>
        <v>0</v>
      </c>
      <c r="DI35" s="745">
        <f t="shared" si="127"/>
        <v>0</v>
      </c>
      <c r="DJ35" s="745">
        <f t="shared" si="127"/>
        <v>0</v>
      </c>
      <c r="DK35" s="745">
        <f t="shared" si="127"/>
        <v>0</v>
      </c>
      <c r="DL35" s="745">
        <f t="shared" si="127"/>
        <v>0</v>
      </c>
      <c r="DM35" s="745">
        <f t="shared" si="127"/>
        <v>0</v>
      </c>
      <c r="DN35" s="745">
        <f t="shared" si="127"/>
        <v>0</v>
      </c>
      <c r="DO35" s="745">
        <f t="shared" si="127"/>
        <v>0</v>
      </c>
      <c r="DP35" s="745">
        <f t="shared" si="127"/>
        <v>0</v>
      </c>
      <c r="DQ35" s="745">
        <f t="shared" si="127"/>
        <v>0</v>
      </c>
      <c r="DR35" s="745">
        <f t="shared" si="127"/>
        <v>0</v>
      </c>
      <c r="DS35" s="745">
        <f t="shared" si="127"/>
        <v>0</v>
      </c>
      <c r="DT35" s="745">
        <f t="shared" si="127"/>
        <v>0</v>
      </c>
      <c r="DU35" s="745">
        <f t="shared" si="127"/>
        <v>0</v>
      </c>
      <c r="DV35" s="745">
        <f t="shared" si="127"/>
        <v>0</v>
      </c>
      <c r="DW35" s="745">
        <f t="shared" ref="DW35:FB35" si="128">IF(DW$11&gt;=DESIGN_LIFE,DV35,IF(AND(DW$11&gt;0,$CK35&lt;&gt;0),IF(INT((DW$11)/(DESIGN_LIFE/$CK35))=((DW$11)/(DESIGN_LIFE/$CK35)),$CM35+DV35,DV35),DV35))</f>
        <v>0</v>
      </c>
      <c r="DX35" s="745">
        <f t="shared" si="128"/>
        <v>0</v>
      </c>
      <c r="DY35" s="745">
        <f t="shared" si="128"/>
        <v>0</v>
      </c>
      <c r="DZ35" s="745">
        <f t="shared" si="128"/>
        <v>0</v>
      </c>
      <c r="EA35" s="745">
        <f t="shared" si="128"/>
        <v>0</v>
      </c>
      <c r="EB35" s="745">
        <f t="shared" si="128"/>
        <v>0</v>
      </c>
      <c r="EC35" s="745">
        <f t="shared" si="128"/>
        <v>0</v>
      </c>
      <c r="ED35" s="745">
        <f t="shared" si="128"/>
        <v>0</v>
      </c>
      <c r="EE35" s="745">
        <f t="shared" si="128"/>
        <v>0</v>
      </c>
      <c r="EF35" s="745">
        <f t="shared" si="128"/>
        <v>0</v>
      </c>
      <c r="EG35" s="745">
        <f t="shared" si="128"/>
        <v>0</v>
      </c>
      <c r="EH35" s="745">
        <f t="shared" si="128"/>
        <v>0</v>
      </c>
      <c r="EI35" s="745">
        <f t="shared" si="128"/>
        <v>0</v>
      </c>
      <c r="EJ35" s="745">
        <f t="shared" si="128"/>
        <v>0</v>
      </c>
      <c r="EK35" s="745">
        <f t="shared" si="128"/>
        <v>0</v>
      </c>
      <c r="EL35" s="745">
        <f t="shared" si="128"/>
        <v>0</v>
      </c>
      <c r="EM35" s="745">
        <f t="shared" si="128"/>
        <v>0</v>
      </c>
      <c r="EN35" s="745">
        <f t="shared" si="128"/>
        <v>0</v>
      </c>
      <c r="EO35" s="745">
        <f t="shared" si="128"/>
        <v>0</v>
      </c>
      <c r="EP35" s="745">
        <f t="shared" si="128"/>
        <v>0</v>
      </c>
      <c r="EQ35" s="745">
        <f t="shared" si="128"/>
        <v>0</v>
      </c>
      <c r="ER35" s="745">
        <f t="shared" si="128"/>
        <v>0</v>
      </c>
      <c r="ES35" s="745">
        <f t="shared" si="128"/>
        <v>0</v>
      </c>
      <c r="ET35" s="745">
        <f t="shared" si="128"/>
        <v>0</v>
      </c>
      <c r="EU35" s="745">
        <f t="shared" si="128"/>
        <v>0</v>
      </c>
      <c r="EV35" s="745">
        <f t="shared" si="128"/>
        <v>0</v>
      </c>
      <c r="EW35" s="745">
        <f t="shared" si="128"/>
        <v>0</v>
      </c>
      <c r="EX35" s="745">
        <f t="shared" si="128"/>
        <v>0</v>
      </c>
      <c r="EY35" s="745">
        <f t="shared" si="128"/>
        <v>0</v>
      </c>
      <c r="EZ35" s="745">
        <f t="shared" si="128"/>
        <v>0</v>
      </c>
      <c r="FA35" s="745">
        <f t="shared" si="128"/>
        <v>0</v>
      </c>
      <c r="FB35" s="745">
        <f t="shared" si="128"/>
        <v>0</v>
      </c>
      <c r="FC35" s="745">
        <f t="shared" ref="FC35:GH35" si="129">IF(FC$11&gt;=DESIGN_LIFE,FB35,IF(AND(FC$11&gt;0,$CK35&lt;&gt;0),IF(INT((FC$11)/(DESIGN_LIFE/$CK35))=((FC$11)/(DESIGN_LIFE/$CK35)),$CM35+FB35,FB35),FB35))</f>
        <v>0</v>
      </c>
      <c r="FD35" s="745">
        <f t="shared" si="129"/>
        <v>0</v>
      </c>
      <c r="FE35" s="745">
        <f t="shared" si="129"/>
        <v>0</v>
      </c>
      <c r="FF35" s="745">
        <f t="shared" si="129"/>
        <v>0</v>
      </c>
      <c r="FG35" s="745">
        <f t="shared" si="129"/>
        <v>0</v>
      </c>
      <c r="FH35" s="745">
        <f t="shared" si="129"/>
        <v>0</v>
      </c>
      <c r="FI35" s="745">
        <f t="shared" si="129"/>
        <v>0</v>
      </c>
      <c r="FJ35" s="745">
        <f t="shared" si="129"/>
        <v>0</v>
      </c>
      <c r="FK35" s="745">
        <f t="shared" si="129"/>
        <v>0</v>
      </c>
      <c r="FL35" s="745">
        <f t="shared" si="129"/>
        <v>0</v>
      </c>
      <c r="FM35" s="745">
        <f t="shared" si="129"/>
        <v>0</v>
      </c>
      <c r="FN35" s="745">
        <f t="shared" si="129"/>
        <v>0</v>
      </c>
      <c r="FO35" s="745">
        <f t="shared" si="129"/>
        <v>0</v>
      </c>
      <c r="FP35" s="745">
        <f t="shared" si="129"/>
        <v>0</v>
      </c>
      <c r="FQ35" s="745">
        <f t="shared" si="129"/>
        <v>0</v>
      </c>
      <c r="FR35" s="745">
        <f t="shared" si="129"/>
        <v>0</v>
      </c>
      <c r="FS35" s="745">
        <f t="shared" si="129"/>
        <v>0</v>
      </c>
      <c r="FT35" s="745">
        <f t="shared" si="129"/>
        <v>0</v>
      </c>
      <c r="FU35" s="745">
        <f t="shared" si="129"/>
        <v>0</v>
      </c>
      <c r="FV35" s="745">
        <f t="shared" si="129"/>
        <v>0</v>
      </c>
      <c r="FW35" s="745">
        <f t="shared" si="129"/>
        <v>0</v>
      </c>
      <c r="FX35" s="745">
        <f t="shared" si="129"/>
        <v>0</v>
      </c>
      <c r="FY35" s="745">
        <f t="shared" si="129"/>
        <v>0</v>
      </c>
      <c r="FZ35" s="745">
        <f t="shared" si="129"/>
        <v>0</v>
      </c>
      <c r="GA35" s="745">
        <f t="shared" si="129"/>
        <v>0</v>
      </c>
      <c r="GB35" s="745">
        <f t="shared" si="129"/>
        <v>0</v>
      </c>
      <c r="GC35" s="745">
        <f t="shared" si="129"/>
        <v>0</v>
      </c>
      <c r="GD35" s="745">
        <f t="shared" si="129"/>
        <v>0</v>
      </c>
      <c r="GE35" s="745">
        <f t="shared" si="129"/>
        <v>0</v>
      </c>
      <c r="GF35" s="745">
        <f t="shared" si="129"/>
        <v>0</v>
      </c>
      <c r="GG35" s="745">
        <f t="shared" si="129"/>
        <v>0</v>
      </c>
      <c r="GH35" s="745">
        <f t="shared" si="129"/>
        <v>0</v>
      </c>
      <c r="GI35" s="745">
        <f t="shared" ref="GI35:HG35" si="130">IF(GI$11&gt;=DESIGN_LIFE,GH35,IF(AND(GI$11&gt;0,$CK35&lt;&gt;0),IF(INT((GI$11)/(DESIGN_LIFE/$CK35))=((GI$11)/(DESIGN_LIFE/$CK35)),$CM35+GH35,GH35),GH35))</f>
        <v>0</v>
      </c>
      <c r="GJ35" s="745">
        <f t="shared" si="130"/>
        <v>0</v>
      </c>
      <c r="GK35" s="745">
        <f t="shared" si="130"/>
        <v>0</v>
      </c>
      <c r="GL35" s="745">
        <f t="shared" si="130"/>
        <v>0</v>
      </c>
      <c r="GM35" s="745">
        <f t="shared" si="130"/>
        <v>0</v>
      </c>
      <c r="GN35" s="745">
        <f t="shared" si="130"/>
        <v>0</v>
      </c>
      <c r="GO35" s="745">
        <f t="shared" si="130"/>
        <v>0</v>
      </c>
      <c r="GP35" s="745">
        <f t="shared" si="130"/>
        <v>0</v>
      </c>
      <c r="GQ35" s="745">
        <f t="shared" si="130"/>
        <v>0</v>
      </c>
      <c r="GR35" s="745">
        <f t="shared" si="130"/>
        <v>0</v>
      </c>
      <c r="GS35" s="745">
        <f t="shared" si="130"/>
        <v>0</v>
      </c>
      <c r="GT35" s="745">
        <f t="shared" si="130"/>
        <v>0</v>
      </c>
      <c r="GU35" s="745">
        <f t="shared" si="130"/>
        <v>0</v>
      </c>
      <c r="GV35" s="745">
        <f t="shared" si="130"/>
        <v>0</v>
      </c>
      <c r="GW35" s="745">
        <f t="shared" si="130"/>
        <v>0</v>
      </c>
      <c r="GX35" s="745">
        <f t="shared" si="130"/>
        <v>0</v>
      </c>
      <c r="GY35" s="745">
        <f t="shared" si="130"/>
        <v>0</v>
      </c>
      <c r="GZ35" s="745">
        <f t="shared" si="130"/>
        <v>0</v>
      </c>
      <c r="HA35" s="745">
        <f t="shared" si="130"/>
        <v>0</v>
      </c>
      <c r="HB35" s="745">
        <f t="shared" si="130"/>
        <v>0</v>
      </c>
      <c r="HC35" s="745">
        <f t="shared" si="130"/>
        <v>0</v>
      </c>
      <c r="HD35" s="745">
        <f t="shared" si="130"/>
        <v>0</v>
      </c>
      <c r="HE35" s="745">
        <f t="shared" si="130"/>
        <v>0</v>
      </c>
      <c r="HF35" s="745">
        <f t="shared" si="130"/>
        <v>0</v>
      </c>
      <c r="HG35" s="745">
        <f t="shared" si="130"/>
        <v>0</v>
      </c>
      <c r="HH35" s="185"/>
      <c r="HI35" s="185"/>
    </row>
    <row r="36" spans="1:217" s="99" customFormat="1" ht="19.899999999999999" customHeight="1">
      <c r="A36" s="520" t="str">
        <f t="shared" si="4"/>
        <v>LST_STR_ELEMENT</v>
      </c>
      <c r="B36" s="629"/>
      <c r="C36" s="628"/>
      <c r="D36" s="626"/>
      <c r="E36" s="627"/>
      <c r="F36" s="626"/>
      <c r="G36" s="350" t="e">
        <f>IF(TYPOLOGY = "Bridge", _xlfn.XLOOKUP($E36, BRIDGE_STR_ELEMENT, 'MATERIAL DATA'!$R$36:$R$74,,), _xlfn.XLOOKUP($BL36, 'LIFECYCLE MATERIAL DATA'!$A$5:$A$104, 'LIFECYCLE MATERIAL DATA'!$Q$5:$Q$104,,))</f>
        <v>#N/A</v>
      </c>
      <c r="H36" s="630"/>
      <c r="I36" s="631"/>
      <c r="J36" s="737"/>
      <c r="K36" s="626"/>
      <c r="L36" s="632"/>
      <c r="M36" s="400"/>
      <c r="N36" s="156">
        <f t="shared" si="92"/>
        <v>0</v>
      </c>
      <c r="O36" s="157" t="str">
        <f t="shared" si="20"/>
        <v/>
      </c>
      <c r="P36" s="158" t="str">
        <f t="shared" si="21"/>
        <v/>
      </c>
      <c r="Q36" s="158" t="str" cm="1">
        <f t="array" ref="Q36">IFERROR(_xlfn.IFS(AND($I36 = "Yes", $J36 =1),(($BX36+$BU36)/($J36) + ($BY36+$BR36 +$BZ36)),AND($I36 = "Yes", $J36 &gt;1), (($BX36+$BU36)/($J36) + ($BY36*2 +$BZ36)) ), "")</f>
        <v/>
      </c>
      <c r="R36" s="158" t="str">
        <f t="shared" si="5"/>
        <v/>
      </c>
      <c r="S36" s="159">
        <f t="shared" si="22"/>
        <v>0</v>
      </c>
      <c r="T36" s="159" t="str">
        <f t="shared" si="45"/>
        <v/>
      </c>
      <c r="U36" s="158" t="str">
        <f t="shared" si="33"/>
        <v/>
      </c>
      <c r="V36" s="396" t="str">
        <f t="shared" si="23"/>
        <v/>
      </c>
      <c r="W36" s="156" t="str">
        <f t="shared" si="7"/>
        <v/>
      </c>
      <c r="X36" s="160">
        <f t="shared" si="8"/>
        <v>0</v>
      </c>
      <c r="Y36" s="274" t="s">
        <v>415</v>
      </c>
      <c r="Z36" s="745" t="str">
        <f>'MATERIAL DATA'!$Q60</f>
        <v>4.4.1 Bearings (mechanical)</v>
      </c>
      <c r="AA36" s="768">
        <f t="shared" ref="AA36:AA50" si="131">SUMIF($E$12:$E$43,Z36,$O$12:$O$43) + SUMIF($E$12:$E$43,Z36,$P$12:$P$43) + SUMIF($E$12:$E$43,Z36,$R$12:$R$43) + SUMIF($E$12:$E$43,Z36,$Q$12:$Q$43)</f>
        <v>0</v>
      </c>
      <c r="AB36" s="185"/>
      <c r="AC36" s="185"/>
      <c r="AD36" s="185"/>
      <c r="AE36" s="185"/>
      <c r="AF36" s="185"/>
      <c r="AG36" s="185"/>
      <c r="AH36" s="185"/>
      <c r="AI36" s="185"/>
      <c r="AJ36" s="185"/>
      <c r="AK36" s="185"/>
      <c r="AL36" s="185"/>
      <c r="AM36" s="185"/>
      <c r="AN36" s="185"/>
      <c r="AO36" s="185"/>
      <c r="AP36" s="185"/>
      <c r="AQ36" s="185"/>
      <c r="AR36" s="185"/>
      <c r="AS36" s="185"/>
      <c r="AT36" s="185"/>
      <c r="AU36" s="185"/>
      <c r="AV36" s="185"/>
      <c r="AW36" s="185"/>
      <c r="AX36" s="185"/>
      <c r="AY36" s="185"/>
      <c r="AZ36" s="185"/>
      <c r="BA36" s="185"/>
      <c r="BB36" s="185"/>
      <c r="BC36" s="185"/>
      <c r="BD36" s="185"/>
      <c r="BE36" s="185"/>
      <c r="BF36" s="185"/>
      <c r="BG36" s="185"/>
      <c r="BH36" s="185"/>
      <c r="BI36" s="185"/>
      <c r="BJ36" s="185"/>
      <c r="BK36" s="209" t="str">
        <f t="shared" si="114"/>
        <v>ER</v>
      </c>
      <c r="BL36" s="209" t="str">
        <f t="shared" si="9"/>
        <v xml:space="preserve"> -  - </v>
      </c>
      <c r="BM36" s="745" t="str" cm="1">
        <f t="array" ref="BM36">_xlfn.IFS(OR(AND(TYPOLOGY &lt;&gt; "Bridge", B36="concrete",D36&lt;&gt;"Reinforced - 150mm hollow core slab"),C36="Concrete_EPD",),"Reinforcement",(OR(AND(TYPOLOGY="Bridge",B36="concrete",D36&lt;&gt;"Reinforced - 150mm hollow core slab"),C36="Concrete_EPD",)),"Bridge_Reinforcement",TRUE, "No_Reinforcement")</f>
        <v>No_Reinforcement</v>
      </c>
      <c r="BN36" s="186" t="e">
        <f>_xlfn.XLOOKUP($BL36,'LIFECYCLE MATERIAL DATA'!$A$5:$A$104,'LIFECYCLE MATERIAL DATA'!$D$5:$D$104,)</f>
        <v>#N/A</v>
      </c>
      <c r="BO36" s="186">
        <f>IFERROR(IF(M36&lt;&gt;0,_xlfn.XLOOKUP(M36,'Custom Data'!S16:S45,'Custom Data'!T16:T45,,-1),0),0)</f>
        <v>0</v>
      </c>
      <c r="BP36" s="186">
        <f t="shared" si="10"/>
        <v>0</v>
      </c>
      <c r="BQ36" s="846" t="str">
        <f t="shared" si="11"/>
        <v>ER</v>
      </c>
      <c r="BR36" s="745" t="str">
        <f>IFERROR(_xlfn.XLOOKUP($BL36,'LIFECYCLE MATERIAL DATA'!$A$5:$A$104,'LIFECYCLE MATERIAL DATA'!$I$5:$I$104,,)*($BQ36/1000)+_xlfn.XLOOKUP('Project Info'!$C$15,'LIFECYCLE MATERIAL DATA'!$A$5:$A$104,'LIFECYCLE MATERIAL DATA'!$I$5:$I$104,,)*($BP36/1000),"")</f>
        <v/>
      </c>
      <c r="BS36" s="745" t="str">
        <f>IFERROR(_xlfn.XLOOKUP($BL36,'LIFECYCLE MATERIAL DATA'!$A$5:$A$104, 'LIFECYCLE MATERIAL DATA'!$J$5:$J$104,,)*($BQ36/1000)+_xlfn.XLOOKUP('Project Info'!$C$15,'LIFECYCLE MATERIAL DATA'!$A$5:$A$104,'LIFECYCLE MATERIAL DATA'!$J$5:$J$104,,)*($BP36/1000),"")</f>
        <v/>
      </c>
      <c r="BT36" s="745" t="str">
        <f>IFERROR(_xlfn.XLOOKUP($BL36,'LIFECYCLE MATERIAL DATA'!$A$5:$A$104, 'LIFECYCLE MATERIAL DATA'!$K$5:$K$104,,)*($BQ36/1000),"")</f>
        <v/>
      </c>
      <c r="BU36" s="185" t="str">
        <f>IFERROR(_xlfn.XLOOKUP($BL36,'LIFECYCLE MATERIAL DATA'!$A$5:$A$104,'LIFECYCLE MATERIAL DATA'!$L$5:$L$104,,)*($BQ36/1000)+_xlfn.XLOOKUP('Project Info'!$C$15,'LIFECYCLE MATERIAL DATA'!$A$5:$A$104,'LIFECYCLE MATERIAL DATA'!$L$5:$L$104,,)*($BP36/1000),"")</f>
        <v/>
      </c>
      <c r="BV36" s="745" t="str">
        <f t="shared" si="25"/>
        <v/>
      </c>
      <c r="BW36" s="745" t="str">
        <f>IF($K36='MATERIAL DATA'!$O$5,$L36, IF($K36='MATERIAL DATA'!$O$6,$L36/(1000*'Scheme 6'!$BN36),""))</f>
        <v/>
      </c>
      <c r="BX36" s="745" t="str">
        <f>IFERROR(((_xlfn.XLOOKUP($BL36,'LIFECYCLE MATERIAL DATA'!$A$5:$A$104,'LIFECYCLE MATERIAL DATA'!$F$5:$F$104,,))*$BQ36/1000+_xlfn.XLOOKUP('Project Info'!$C$15,'LIFECYCLE MATERIAL DATA'!$A$5:$A$104,'LIFECYCLE MATERIAL DATA'!$F$5:$F$104,,)*$BP36/1000),"")</f>
        <v/>
      </c>
      <c r="BY36" s="771" t="str">
        <f>IFERROR((_xlfn.XLOOKUP($BL36,'LIFECYCLE MATERIAL DATA'!$A$5:$A$104,'LIFECYCLE MATERIAL DATA'!$G$5:$G$104,,)*$BQ36/1000++_xlfn.XLOOKUP('Project Info'!$C$15,'LIFECYCLE MATERIAL DATA'!$A$5:$A$104,'LIFECYCLE MATERIAL DATA'!$G$5:$G$104,,)*$BP36/1000),"")</f>
        <v/>
      </c>
      <c r="BZ36" s="745" t="str">
        <f>IFERROR(_xlfn.XLOOKUP('Scheme 6'!$BL36,'LIFECYCLE MATERIAL DATA'!$A$5:$A$104,'LIFECYCLE MATERIAL DATA'!$H$5:$H$104,,)*SUM($BX36+$BY36+$CB36+$CC36), "")</f>
        <v/>
      </c>
      <c r="CA36" s="185"/>
      <c r="CB36" s="743" t="str">
        <f>IFERROR((_xlfn.XLOOKUP($BL36,'LIFECYCLE MATERIAL DATA'!$A$5:$A$104, 'LIFECYCLE MATERIAL DATA'!$M$5:$M$104)*$BQ36/1000++_xlfn.XLOOKUP('Project Info'!$C$15,'LIFECYCLE MATERIAL DATA'!$A$5:$A$104,'LIFECYCLE MATERIAL DATA'!$M$5:$M$104)*$BP36/1000),"")</f>
        <v/>
      </c>
      <c r="CC36" s="745">
        <f>IFERROR(IF(OR($B36="Timber",$C36="Timber_EPD", $C36="Bamboo"),_xlfn.XLOOKUP($BL36,'LIFECYCLE MATERIAL DATA Master'!$A$5:$A$104,'LIFECYCLE MATERIAL DATA Master'!$E$5:$E$104,,)*$BQ36,0),"")/1000</f>
        <v>0</v>
      </c>
      <c r="CD36" s="185" t="str">
        <f>IFERROR((_xlfn.XLOOKUP($BL36,'LIFECYCLE MATERIAL DATA'!$A$5:$A$104,'LIFECYCLE MATERIAL DATA'!$N$5:$N$104,,)*$BQ36/1000++_xlfn.XLOOKUP('Project Info'!$C$15,'LIFECYCLE MATERIAL DATA'!$A$5:$A$104,'LIFECYCLE MATERIAL DATA'!$N$5:$N$104,,)*$BP36/1000),"")</f>
        <v/>
      </c>
      <c r="CE36" s="743"/>
      <c r="CF36" s="743"/>
      <c r="CG36" s="743"/>
      <c r="CH36" s="772">
        <f>IFERROR(1+_xlfn.XLOOKUP($BL36,'LIFECYCLE MATERIAL DATA'!$A$5:$A$104,'LIFECYCLE MATERIAL DATA'!$H$5:$H$104,,),0)</f>
        <v>0</v>
      </c>
      <c r="CI36" s="765">
        <f t="shared" si="97"/>
        <v>0</v>
      </c>
      <c r="CJ36" s="773">
        <f t="shared" si="13"/>
        <v>0</v>
      </c>
      <c r="CK36" s="774">
        <f t="shared" si="14"/>
        <v>0</v>
      </c>
      <c r="CL36" s="767">
        <f t="shared" si="26"/>
        <v>0</v>
      </c>
      <c r="CM36" s="775">
        <f t="shared" si="27"/>
        <v>0</v>
      </c>
      <c r="CN36" s="769">
        <v>0</v>
      </c>
      <c r="CO36" s="745">
        <f t="shared" si="15"/>
        <v>0</v>
      </c>
      <c r="CP36" s="745">
        <f t="shared" si="15"/>
        <v>0</v>
      </c>
      <c r="CQ36" s="745">
        <f t="shared" ref="CQ36:DV36" si="132">IF(CQ$11&gt;=DESIGN_LIFE,CP36,IF(AND(CQ$11&gt;0,$CK36&lt;&gt;0),IF(INT((CQ$11)/(DESIGN_LIFE/$CK36))=((CQ$11)/(DESIGN_LIFE/$CK36)),$CM36+CP36,CP36),CP36))</f>
        <v>0</v>
      </c>
      <c r="CR36" s="745">
        <f t="shared" si="132"/>
        <v>0</v>
      </c>
      <c r="CS36" s="745">
        <f t="shared" si="132"/>
        <v>0</v>
      </c>
      <c r="CT36" s="745">
        <f t="shared" si="132"/>
        <v>0</v>
      </c>
      <c r="CU36" s="745">
        <f t="shared" si="132"/>
        <v>0</v>
      </c>
      <c r="CV36" s="745">
        <f t="shared" si="132"/>
        <v>0</v>
      </c>
      <c r="CW36" s="745">
        <f t="shared" si="132"/>
        <v>0</v>
      </c>
      <c r="CX36" s="745">
        <f t="shared" si="132"/>
        <v>0</v>
      </c>
      <c r="CY36" s="745">
        <f t="shared" si="132"/>
        <v>0</v>
      </c>
      <c r="CZ36" s="745">
        <f t="shared" si="132"/>
        <v>0</v>
      </c>
      <c r="DA36" s="745">
        <f t="shared" si="132"/>
        <v>0</v>
      </c>
      <c r="DB36" s="745">
        <f t="shared" si="132"/>
        <v>0</v>
      </c>
      <c r="DC36" s="745">
        <f t="shared" si="132"/>
        <v>0</v>
      </c>
      <c r="DD36" s="745">
        <f t="shared" si="132"/>
        <v>0</v>
      </c>
      <c r="DE36" s="745">
        <f t="shared" si="132"/>
        <v>0</v>
      </c>
      <c r="DF36" s="745">
        <f t="shared" si="132"/>
        <v>0</v>
      </c>
      <c r="DG36" s="745">
        <f t="shared" si="132"/>
        <v>0</v>
      </c>
      <c r="DH36" s="745">
        <f t="shared" si="132"/>
        <v>0</v>
      </c>
      <c r="DI36" s="745">
        <f t="shared" si="132"/>
        <v>0</v>
      </c>
      <c r="DJ36" s="745">
        <f t="shared" si="132"/>
        <v>0</v>
      </c>
      <c r="DK36" s="745">
        <f t="shared" si="132"/>
        <v>0</v>
      </c>
      <c r="DL36" s="745">
        <f t="shared" si="132"/>
        <v>0</v>
      </c>
      <c r="DM36" s="745">
        <f t="shared" si="132"/>
        <v>0</v>
      </c>
      <c r="DN36" s="745">
        <f t="shared" si="132"/>
        <v>0</v>
      </c>
      <c r="DO36" s="745">
        <f t="shared" si="132"/>
        <v>0</v>
      </c>
      <c r="DP36" s="745">
        <f t="shared" si="132"/>
        <v>0</v>
      </c>
      <c r="DQ36" s="745">
        <f t="shared" si="132"/>
        <v>0</v>
      </c>
      <c r="DR36" s="745">
        <f t="shared" si="132"/>
        <v>0</v>
      </c>
      <c r="DS36" s="745">
        <f t="shared" si="132"/>
        <v>0</v>
      </c>
      <c r="DT36" s="745">
        <f t="shared" si="132"/>
        <v>0</v>
      </c>
      <c r="DU36" s="745">
        <f t="shared" si="132"/>
        <v>0</v>
      </c>
      <c r="DV36" s="745">
        <f t="shared" si="132"/>
        <v>0</v>
      </c>
      <c r="DW36" s="745">
        <f t="shared" ref="DW36:FB36" si="133">IF(DW$11&gt;=DESIGN_LIFE,DV36,IF(AND(DW$11&gt;0,$CK36&lt;&gt;0),IF(INT((DW$11)/(DESIGN_LIFE/$CK36))=((DW$11)/(DESIGN_LIFE/$CK36)),$CM36+DV36,DV36),DV36))</f>
        <v>0</v>
      </c>
      <c r="DX36" s="745">
        <f t="shared" si="133"/>
        <v>0</v>
      </c>
      <c r="DY36" s="745">
        <f t="shared" si="133"/>
        <v>0</v>
      </c>
      <c r="DZ36" s="745">
        <f t="shared" si="133"/>
        <v>0</v>
      </c>
      <c r="EA36" s="745">
        <f t="shared" si="133"/>
        <v>0</v>
      </c>
      <c r="EB36" s="745">
        <f t="shared" si="133"/>
        <v>0</v>
      </c>
      <c r="EC36" s="745">
        <f t="shared" si="133"/>
        <v>0</v>
      </c>
      <c r="ED36" s="745">
        <f t="shared" si="133"/>
        <v>0</v>
      </c>
      <c r="EE36" s="745">
        <f t="shared" si="133"/>
        <v>0</v>
      </c>
      <c r="EF36" s="745">
        <f t="shared" si="133"/>
        <v>0</v>
      </c>
      <c r="EG36" s="745">
        <f t="shared" si="133"/>
        <v>0</v>
      </c>
      <c r="EH36" s="745">
        <f t="shared" si="133"/>
        <v>0</v>
      </c>
      <c r="EI36" s="745">
        <f t="shared" si="133"/>
        <v>0</v>
      </c>
      <c r="EJ36" s="745">
        <f t="shared" si="133"/>
        <v>0</v>
      </c>
      <c r="EK36" s="745">
        <f t="shared" si="133"/>
        <v>0</v>
      </c>
      <c r="EL36" s="745">
        <f t="shared" si="133"/>
        <v>0</v>
      </c>
      <c r="EM36" s="745">
        <f t="shared" si="133"/>
        <v>0</v>
      </c>
      <c r="EN36" s="745">
        <f t="shared" si="133"/>
        <v>0</v>
      </c>
      <c r="EO36" s="745">
        <f t="shared" si="133"/>
        <v>0</v>
      </c>
      <c r="EP36" s="745">
        <f t="shared" si="133"/>
        <v>0</v>
      </c>
      <c r="EQ36" s="745">
        <f t="shared" si="133"/>
        <v>0</v>
      </c>
      <c r="ER36" s="745">
        <f t="shared" si="133"/>
        <v>0</v>
      </c>
      <c r="ES36" s="745">
        <f t="shared" si="133"/>
        <v>0</v>
      </c>
      <c r="ET36" s="745">
        <f t="shared" si="133"/>
        <v>0</v>
      </c>
      <c r="EU36" s="745">
        <f t="shared" si="133"/>
        <v>0</v>
      </c>
      <c r="EV36" s="745">
        <f t="shared" si="133"/>
        <v>0</v>
      </c>
      <c r="EW36" s="745">
        <f t="shared" si="133"/>
        <v>0</v>
      </c>
      <c r="EX36" s="745">
        <f t="shared" si="133"/>
        <v>0</v>
      </c>
      <c r="EY36" s="745">
        <f t="shared" si="133"/>
        <v>0</v>
      </c>
      <c r="EZ36" s="745">
        <f t="shared" si="133"/>
        <v>0</v>
      </c>
      <c r="FA36" s="745">
        <f t="shared" si="133"/>
        <v>0</v>
      </c>
      <c r="FB36" s="745">
        <f t="shared" si="133"/>
        <v>0</v>
      </c>
      <c r="FC36" s="745">
        <f t="shared" ref="FC36:GH36" si="134">IF(FC$11&gt;=DESIGN_LIFE,FB36,IF(AND(FC$11&gt;0,$CK36&lt;&gt;0),IF(INT((FC$11)/(DESIGN_LIFE/$CK36))=((FC$11)/(DESIGN_LIFE/$CK36)),$CM36+FB36,FB36),FB36))</f>
        <v>0</v>
      </c>
      <c r="FD36" s="745">
        <f t="shared" si="134"/>
        <v>0</v>
      </c>
      <c r="FE36" s="745">
        <f t="shared" si="134"/>
        <v>0</v>
      </c>
      <c r="FF36" s="745">
        <f t="shared" si="134"/>
        <v>0</v>
      </c>
      <c r="FG36" s="745">
        <f t="shared" si="134"/>
        <v>0</v>
      </c>
      <c r="FH36" s="745">
        <f t="shared" si="134"/>
        <v>0</v>
      </c>
      <c r="FI36" s="745">
        <f t="shared" si="134"/>
        <v>0</v>
      </c>
      <c r="FJ36" s="745">
        <f t="shared" si="134"/>
        <v>0</v>
      </c>
      <c r="FK36" s="745">
        <f t="shared" si="134"/>
        <v>0</v>
      </c>
      <c r="FL36" s="745">
        <f t="shared" si="134"/>
        <v>0</v>
      </c>
      <c r="FM36" s="745">
        <f t="shared" si="134"/>
        <v>0</v>
      </c>
      <c r="FN36" s="745">
        <f t="shared" si="134"/>
        <v>0</v>
      </c>
      <c r="FO36" s="745">
        <f t="shared" si="134"/>
        <v>0</v>
      </c>
      <c r="FP36" s="745">
        <f t="shared" si="134"/>
        <v>0</v>
      </c>
      <c r="FQ36" s="745">
        <f t="shared" si="134"/>
        <v>0</v>
      </c>
      <c r="FR36" s="745">
        <f t="shared" si="134"/>
        <v>0</v>
      </c>
      <c r="FS36" s="745">
        <f t="shared" si="134"/>
        <v>0</v>
      </c>
      <c r="FT36" s="745">
        <f t="shared" si="134"/>
        <v>0</v>
      </c>
      <c r="FU36" s="745">
        <f t="shared" si="134"/>
        <v>0</v>
      </c>
      <c r="FV36" s="745">
        <f t="shared" si="134"/>
        <v>0</v>
      </c>
      <c r="FW36" s="745">
        <f t="shared" si="134"/>
        <v>0</v>
      </c>
      <c r="FX36" s="745">
        <f t="shared" si="134"/>
        <v>0</v>
      </c>
      <c r="FY36" s="745">
        <f t="shared" si="134"/>
        <v>0</v>
      </c>
      <c r="FZ36" s="745">
        <f t="shared" si="134"/>
        <v>0</v>
      </c>
      <c r="GA36" s="745">
        <f t="shared" si="134"/>
        <v>0</v>
      </c>
      <c r="GB36" s="745">
        <f t="shared" si="134"/>
        <v>0</v>
      </c>
      <c r="GC36" s="745">
        <f t="shared" si="134"/>
        <v>0</v>
      </c>
      <c r="GD36" s="745">
        <f t="shared" si="134"/>
        <v>0</v>
      </c>
      <c r="GE36" s="745">
        <f t="shared" si="134"/>
        <v>0</v>
      </c>
      <c r="GF36" s="745">
        <f t="shared" si="134"/>
        <v>0</v>
      </c>
      <c r="GG36" s="745">
        <f t="shared" si="134"/>
        <v>0</v>
      </c>
      <c r="GH36" s="745">
        <f t="shared" si="134"/>
        <v>0</v>
      </c>
      <c r="GI36" s="745">
        <f t="shared" ref="GI36:HG36" si="135">IF(GI$11&gt;=DESIGN_LIFE,GH36,IF(AND(GI$11&gt;0,$CK36&lt;&gt;0),IF(INT((GI$11)/(DESIGN_LIFE/$CK36))=((GI$11)/(DESIGN_LIFE/$CK36)),$CM36+GH36,GH36),GH36))</f>
        <v>0</v>
      </c>
      <c r="GJ36" s="745">
        <f t="shared" si="135"/>
        <v>0</v>
      </c>
      <c r="GK36" s="745">
        <f t="shared" si="135"/>
        <v>0</v>
      </c>
      <c r="GL36" s="745">
        <f t="shared" si="135"/>
        <v>0</v>
      </c>
      <c r="GM36" s="745">
        <f t="shared" si="135"/>
        <v>0</v>
      </c>
      <c r="GN36" s="745">
        <f t="shared" si="135"/>
        <v>0</v>
      </c>
      <c r="GO36" s="745">
        <f t="shared" si="135"/>
        <v>0</v>
      </c>
      <c r="GP36" s="745">
        <f t="shared" si="135"/>
        <v>0</v>
      </c>
      <c r="GQ36" s="745">
        <f t="shared" si="135"/>
        <v>0</v>
      </c>
      <c r="GR36" s="745">
        <f t="shared" si="135"/>
        <v>0</v>
      </c>
      <c r="GS36" s="745">
        <f t="shared" si="135"/>
        <v>0</v>
      </c>
      <c r="GT36" s="745">
        <f t="shared" si="135"/>
        <v>0</v>
      </c>
      <c r="GU36" s="745">
        <f t="shared" si="135"/>
        <v>0</v>
      </c>
      <c r="GV36" s="745">
        <f t="shared" si="135"/>
        <v>0</v>
      </c>
      <c r="GW36" s="745">
        <f t="shared" si="135"/>
        <v>0</v>
      </c>
      <c r="GX36" s="745">
        <f t="shared" si="135"/>
        <v>0</v>
      </c>
      <c r="GY36" s="745">
        <f t="shared" si="135"/>
        <v>0</v>
      </c>
      <c r="GZ36" s="745">
        <f t="shared" si="135"/>
        <v>0</v>
      </c>
      <c r="HA36" s="745">
        <f t="shared" si="135"/>
        <v>0</v>
      </c>
      <c r="HB36" s="745">
        <f t="shared" si="135"/>
        <v>0</v>
      </c>
      <c r="HC36" s="745">
        <f t="shared" si="135"/>
        <v>0</v>
      </c>
      <c r="HD36" s="745">
        <f t="shared" si="135"/>
        <v>0</v>
      </c>
      <c r="HE36" s="745">
        <f t="shared" si="135"/>
        <v>0</v>
      </c>
      <c r="HF36" s="745">
        <f t="shared" si="135"/>
        <v>0</v>
      </c>
      <c r="HG36" s="745">
        <f t="shared" si="135"/>
        <v>0</v>
      </c>
      <c r="HH36" s="185"/>
      <c r="HI36" s="185"/>
    </row>
    <row r="37" spans="1:217" s="99" customFormat="1" ht="19.899999999999999" customHeight="1">
      <c r="A37" s="520" t="str">
        <f t="shared" si="4"/>
        <v>LST_STR_ELEMENT</v>
      </c>
      <c r="B37" s="629"/>
      <c r="C37" s="628"/>
      <c r="D37" s="626"/>
      <c r="E37" s="627"/>
      <c r="F37" s="626"/>
      <c r="G37" s="350" t="e">
        <f>IF(TYPOLOGY = "Bridge", _xlfn.XLOOKUP($E37, BRIDGE_STR_ELEMENT, 'MATERIAL DATA'!$R$36:$R$74,,), _xlfn.XLOOKUP($BL37, 'LIFECYCLE MATERIAL DATA'!$A$5:$A$104, 'LIFECYCLE MATERIAL DATA'!$Q$5:$Q$104,,))</f>
        <v>#N/A</v>
      </c>
      <c r="H37" s="630"/>
      <c r="I37" s="631"/>
      <c r="J37" s="737"/>
      <c r="K37" s="626"/>
      <c r="L37" s="632"/>
      <c r="M37" s="400"/>
      <c r="N37" s="156">
        <f t="shared" si="92"/>
        <v>0</v>
      </c>
      <c r="O37" s="157" t="str">
        <f t="shared" si="20"/>
        <v/>
      </c>
      <c r="P37" s="158" t="str">
        <f t="shared" si="21"/>
        <v/>
      </c>
      <c r="Q37" s="158" t="str" cm="1">
        <f t="array" ref="Q37">IFERROR(_xlfn.IFS(AND($I37 = "Yes", $J37 =1),(($BX37+$BU37)/($J37) + ($BY37+$BR37 +$BZ37)),AND($I37 = "Yes", $J37 &gt;1), (($BX37+$BU37)/($J37) + ($BY37*2 +$BZ37)) ), "")</f>
        <v/>
      </c>
      <c r="R37" s="158" t="str">
        <f t="shared" si="5"/>
        <v/>
      </c>
      <c r="S37" s="159">
        <f t="shared" si="22"/>
        <v>0</v>
      </c>
      <c r="T37" s="159" t="str">
        <f t="shared" si="45"/>
        <v/>
      </c>
      <c r="U37" s="158" t="str">
        <f t="shared" si="33"/>
        <v/>
      </c>
      <c r="V37" s="396" t="str">
        <f t="shared" si="23"/>
        <v/>
      </c>
      <c r="W37" s="156" t="str">
        <f t="shared" si="7"/>
        <v/>
      </c>
      <c r="X37" s="160">
        <f t="shared" si="8"/>
        <v>0</v>
      </c>
      <c r="Y37" s="274" t="s">
        <v>415</v>
      </c>
      <c r="Z37" s="745" t="str">
        <f>'MATERIAL DATA'!$Q61</f>
        <v>4.4.2 Bearings (elastomeric)</v>
      </c>
      <c r="AA37" s="768">
        <f t="shared" si="131"/>
        <v>0</v>
      </c>
      <c r="AB37" s="185"/>
      <c r="AC37" s="185"/>
      <c r="AD37" s="185"/>
      <c r="AE37" s="185"/>
      <c r="AF37" s="185"/>
      <c r="AG37" s="185"/>
      <c r="AH37" s="185"/>
      <c r="AI37" s="185"/>
      <c r="AJ37" s="185"/>
      <c r="AK37" s="185"/>
      <c r="AL37" s="185"/>
      <c r="AM37" s="185"/>
      <c r="AN37" s="185"/>
      <c r="AO37" s="185"/>
      <c r="AP37" s="185"/>
      <c r="AQ37" s="185"/>
      <c r="AR37" s="185"/>
      <c r="AS37" s="185"/>
      <c r="AT37" s="185"/>
      <c r="AU37" s="185"/>
      <c r="AV37" s="771"/>
      <c r="AW37" s="185"/>
      <c r="AX37" s="185"/>
      <c r="AY37" s="185"/>
      <c r="AZ37" s="185"/>
      <c r="BA37" s="185"/>
      <c r="BB37" s="185"/>
      <c r="BC37" s="185"/>
      <c r="BD37" s="185"/>
      <c r="BE37" s="185"/>
      <c r="BF37" s="185"/>
      <c r="BG37" s="185"/>
      <c r="BH37" s="185"/>
      <c r="BI37" s="185"/>
      <c r="BJ37" s="185"/>
      <c r="BK37" s="209" t="str">
        <f t="shared" si="114"/>
        <v>ER</v>
      </c>
      <c r="BL37" s="209" t="str">
        <f t="shared" si="9"/>
        <v xml:space="preserve"> -  - </v>
      </c>
      <c r="BM37" s="745" t="str" cm="1">
        <f t="array" ref="BM37">_xlfn.IFS(OR(AND(TYPOLOGY &lt;&gt; "Bridge", B37="concrete",D37&lt;&gt;"Reinforced - 150mm hollow core slab"),C37="Concrete_EPD",),"Reinforcement",(OR(AND(TYPOLOGY="Bridge",B37="concrete",D37&lt;&gt;"Reinforced - 150mm hollow core slab"),C37="Concrete_EPD",)),"Bridge_Reinforcement",TRUE, "No_Reinforcement")</f>
        <v>No_Reinforcement</v>
      </c>
      <c r="BN37" s="186" t="e">
        <f>_xlfn.XLOOKUP($BL37,'LIFECYCLE MATERIAL DATA'!$A$5:$A$104,'LIFECYCLE MATERIAL DATA'!$D$5:$D$104,)</f>
        <v>#N/A</v>
      </c>
      <c r="BO37" s="186">
        <f>IFERROR(IF(M37&lt;&gt;0,_xlfn.XLOOKUP(M37,'Custom Data'!S16:S45,'Custom Data'!T16:T45,,-1),0),0)</f>
        <v>0</v>
      </c>
      <c r="BP37" s="186">
        <f t="shared" si="10"/>
        <v>0</v>
      </c>
      <c r="BQ37" s="846" t="str">
        <f t="shared" si="11"/>
        <v>ER</v>
      </c>
      <c r="BR37" s="745" t="str">
        <f>IFERROR(_xlfn.XLOOKUP($BL37,'LIFECYCLE MATERIAL DATA'!$A$5:$A$104,'LIFECYCLE MATERIAL DATA'!$I$5:$I$104,,)*($BQ37/1000)+_xlfn.XLOOKUP('Project Info'!$C$15,'LIFECYCLE MATERIAL DATA'!$A$5:$A$104,'LIFECYCLE MATERIAL DATA'!$I$5:$I$104,,)*($BP37/1000),"")</f>
        <v/>
      </c>
      <c r="BS37" s="745" t="str">
        <f>IFERROR(_xlfn.XLOOKUP($BL37,'LIFECYCLE MATERIAL DATA'!$A$5:$A$104, 'LIFECYCLE MATERIAL DATA'!$J$5:$J$104,,)*($BQ37/1000)+_xlfn.XLOOKUP('Project Info'!$C$15,'LIFECYCLE MATERIAL DATA'!$A$5:$A$104,'LIFECYCLE MATERIAL DATA'!$J$5:$J$104,,)*($BP37/1000),"")</f>
        <v/>
      </c>
      <c r="BT37" s="745" t="str">
        <f>IFERROR(_xlfn.XLOOKUP($BL37,'LIFECYCLE MATERIAL DATA'!$A$5:$A$104, 'LIFECYCLE MATERIAL DATA'!$K$5:$K$104,,)*($BQ37/1000),"")</f>
        <v/>
      </c>
      <c r="BU37" s="185" t="str">
        <f>IFERROR(_xlfn.XLOOKUP($BL37,'LIFECYCLE MATERIAL DATA'!$A$5:$A$104,'LIFECYCLE MATERIAL DATA'!$L$5:$L$104,,)*($BQ37/1000)+_xlfn.XLOOKUP('Project Info'!$C$15,'LIFECYCLE MATERIAL DATA'!$A$5:$A$104,'LIFECYCLE MATERIAL DATA'!$L$5:$L$104,,)*($BP37/1000),"")</f>
        <v/>
      </c>
      <c r="BV37" s="745" t="str">
        <f t="shared" si="25"/>
        <v/>
      </c>
      <c r="BW37" s="745" t="str">
        <f>IF($K37='MATERIAL DATA'!$O$5,$L37, IF($K37='MATERIAL DATA'!$O$6,$L37/(1000*'Scheme 6'!$BN37),""))</f>
        <v/>
      </c>
      <c r="BX37" s="745" t="str">
        <f>IFERROR(((_xlfn.XLOOKUP($BL37,'LIFECYCLE MATERIAL DATA'!$A$5:$A$104,'LIFECYCLE MATERIAL DATA'!$F$5:$F$104,,))*$BQ37/1000+_xlfn.XLOOKUP('Project Info'!$C$15,'LIFECYCLE MATERIAL DATA'!$A$5:$A$104,'LIFECYCLE MATERIAL DATA'!$F$5:$F$104,,)*$BP37/1000),"")</f>
        <v/>
      </c>
      <c r="BY37" s="771" t="str">
        <f>IFERROR((_xlfn.XLOOKUP($BL37,'LIFECYCLE MATERIAL DATA'!$A$5:$A$104,'LIFECYCLE MATERIAL DATA'!$G$5:$G$104,,)*$BQ37/1000++_xlfn.XLOOKUP('Project Info'!$C$15,'LIFECYCLE MATERIAL DATA'!$A$5:$A$104,'LIFECYCLE MATERIAL DATA'!$G$5:$G$104,,)*$BP37/1000),"")</f>
        <v/>
      </c>
      <c r="BZ37" s="745" t="str">
        <f>IFERROR(_xlfn.XLOOKUP('Scheme 6'!$BL37,'LIFECYCLE MATERIAL DATA'!$A$5:$A$104,'LIFECYCLE MATERIAL DATA'!$H$5:$H$104,,)*SUM($BX37+$BY37+$CB37+$CC37), "")</f>
        <v/>
      </c>
      <c r="CA37" s="185"/>
      <c r="CB37" s="743" t="str">
        <f>IFERROR((_xlfn.XLOOKUP($BL37,'LIFECYCLE MATERIAL DATA'!$A$5:$A$104, 'LIFECYCLE MATERIAL DATA'!$M$5:$M$104)*$BQ37/1000++_xlfn.XLOOKUP('Project Info'!$C$15,'LIFECYCLE MATERIAL DATA'!$A$5:$A$104,'LIFECYCLE MATERIAL DATA'!$M$5:$M$104)*$BP37/1000),"")</f>
        <v/>
      </c>
      <c r="CC37" s="745">
        <f>IFERROR(IF(OR($B37="Timber",$C37="Timber_EPD", $C37="Bamboo"),_xlfn.XLOOKUP($BL37,'LIFECYCLE MATERIAL DATA Master'!$A$5:$A$104,'LIFECYCLE MATERIAL DATA Master'!$E$5:$E$104,,)*$BQ37,0),"")/1000</f>
        <v>0</v>
      </c>
      <c r="CD37" s="185" t="str">
        <f>IFERROR((_xlfn.XLOOKUP($BL37,'LIFECYCLE MATERIAL DATA'!$A$5:$A$104,'LIFECYCLE MATERIAL DATA'!$N$5:$N$104,,)*$BQ37/1000++_xlfn.XLOOKUP('Project Info'!$C$15,'LIFECYCLE MATERIAL DATA'!$A$5:$A$104,'LIFECYCLE MATERIAL DATA'!$N$5:$N$104,,)*$BP37/1000),"")</f>
        <v/>
      </c>
      <c r="CE37" s="743"/>
      <c r="CF37" s="743"/>
      <c r="CG37" s="743"/>
      <c r="CH37" s="772">
        <f>IFERROR(1+_xlfn.XLOOKUP($BL37,'LIFECYCLE MATERIAL DATA'!$A$5:$A$104,'LIFECYCLE MATERIAL DATA'!$H$5:$H$104,,),0)</f>
        <v>0</v>
      </c>
      <c r="CI37" s="765">
        <f t="shared" si="97"/>
        <v>0</v>
      </c>
      <c r="CJ37" s="773">
        <f t="shared" si="13"/>
        <v>0</v>
      </c>
      <c r="CK37" s="774">
        <f t="shared" si="14"/>
        <v>0</v>
      </c>
      <c r="CL37" s="767">
        <f t="shared" si="26"/>
        <v>0</v>
      </c>
      <c r="CM37" s="775">
        <f t="shared" si="27"/>
        <v>0</v>
      </c>
      <c r="CN37" s="769">
        <v>0</v>
      </c>
      <c r="CO37" s="745">
        <f t="shared" si="15"/>
        <v>0</v>
      </c>
      <c r="CP37" s="745">
        <f t="shared" si="15"/>
        <v>0</v>
      </c>
      <c r="CQ37" s="745">
        <f t="shared" ref="CQ37:DV37" si="136">IF(CQ$11&gt;=DESIGN_LIFE,CP37,IF(AND(CQ$11&gt;0,$CK37&lt;&gt;0),IF(INT((CQ$11)/(DESIGN_LIFE/$CK37))=((CQ$11)/(DESIGN_LIFE/$CK37)),$CM37+CP37,CP37),CP37))</f>
        <v>0</v>
      </c>
      <c r="CR37" s="745">
        <f t="shared" si="136"/>
        <v>0</v>
      </c>
      <c r="CS37" s="745">
        <f t="shared" si="136"/>
        <v>0</v>
      </c>
      <c r="CT37" s="745">
        <f t="shared" si="136"/>
        <v>0</v>
      </c>
      <c r="CU37" s="745">
        <f t="shared" si="136"/>
        <v>0</v>
      </c>
      <c r="CV37" s="745">
        <f t="shared" si="136"/>
        <v>0</v>
      </c>
      <c r="CW37" s="745">
        <f t="shared" si="136"/>
        <v>0</v>
      </c>
      <c r="CX37" s="745">
        <f t="shared" si="136"/>
        <v>0</v>
      </c>
      <c r="CY37" s="745">
        <f t="shared" si="136"/>
        <v>0</v>
      </c>
      <c r="CZ37" s="745">
        <f t="shared" si="136"/>
        <v>0</v>
      </c>
      <c r="DA37" s="745">
        <f t="shared" si="136"/>
        <v>0</v>
      </c>
      <c r="DB37" s="745">
        <f t="shared" si="136"/>
        <v>0</v>
      </c>
      <c r="DC37" s="745">
        <f t="shared" si="136"/>
        <v>0</v>
      </c>
      <c r="DD37" s="745">
        <f t="shared" si="136"/>
        <v>0</v>
      </c>
      <c r="DE37" s="745">
        <f t="shared" si="136"/>
        <v>0</v>
      </c>
      <c r="DF37" s="745">
        <f t="shared" si="136"/>
        <v>0</v>
      </c>
      <c r="DG37" s="745">
        <f t="shared" si="136"/>
        <v>0</v>
      </c>
      <c r="DH37" s="745">
        <f t="shared" si="136"/>
        <v>0</v>
      </c>
      <c r="DI37" s="745">
        <f t="shared" si="136"/>
        <v>0</v>
      </c>
      <c r="DJ37" s="745">
        <f t="shared" si="136"/>
        <v>0</v>
      </c>
      <c r="DK37" s="745">
        <f t="shared" si="136"/>
        <v>0</v>
      </c>
      <c r="DL37" s="745">
        <f t="shared" si="136"/>
        <v>0</v>
      </c>
      <c r="DM37" s="745">
        <f t="shared" si="136"/>
        <v>0</v>
      </c>
      <c r="DN37" s="745">
        <f t="shared" si="136"/>
        <v>0</v>
      </c>
      <c r="DO37" s="745">
        <f t="shared" si="136"/>
        <v>0</v>
      </c>
      <c r="DP37" s="745">
        <f t="shared" si="136"/>
        <v>0</v>
      </c>
      <c r="DQ37" s="745">
        <f t="shared" si="136"/>
        <v>0</v>
      </c>
      <c r="DR37" s="745">
        <f t="shared" si="136"/>
        <v>0</v>
      </c>
      <c r="DS37" s="745">
        <f t="shared" si="136"/>
        <v>0</v>
      </c>
      <c r="DT37" s="745">
        <f t="shared" si="136"/>
        <v>0</v>
      </c>
      <c r="DU37" s="745">
        <f t="shared" si="136"/>
        <v>0</v>
      </c>
      <c r="DV37" s="745">
        <f t="shared" si="136"/>
        <v>0</v>
      </c>
      <c r="DW37" s="745">
        <f t="shared" ref="DW37:FB37" si="137">IF(DW$11&gt;=DESIGN_LIFE,DV37,IF(AND(DW$11&gt;0,$CK37&lt;&gt;0),IF(INT((DW$11)/(DESIGN_LIFE/$CK37))=((DW$11)/(DESIGN_LIFE/$CK37)),$CM37+DV37,DV37),DV37))</f>
        <v>0</v>
      </c>
      <c r="DX37" s="745">
        <f t="shared" si="137"/>
        <v>0</v>
      </c>
      <c r="DY37" s="745">
        <f t="shared" si="137"/>
        <v>0</v>
      </c>
      <c r="DZ37" s="745">
        <f t="shared" si="137"/>
        <v>0</v>
      </c>
      <c r="EA37" s="745">
        <f t="shared" si="137"/>
        <v>0</v>
      </c>
      <c r="EB37" s="745">
        <f t="shared" si="137"/>
        <v>0</v>
      </c>
      <c r="EC37" s="745">
        <f t="shared" si="137"/>
        <v>0</v>
      </c>
      <c r="ED37" s="745">
        <f t="shared" si="137"/>
        <v>0</v>
      </c>
      <c r="EE37" s="745">
        <f t="shared" si="137"/>
        <v>0</v>
      </c>
      <c r="EF37" s="745">
        <f t="shared" si="137"/>
        <v>0</v>
      </c>
      <c r="EG37" s="745">
        <f t="shared" si="137"/>
        <v>0</v>
      </c>
      <c r="EH37" s="745">
        <f t="shared" si="137"/>
        <v>0</v>
      </c>
      <c r="EI37" s="745">
        <f t="shared" si="137"/>
        <v>0</v>
      </c>
      <c r="EJ37" s="745">
        <f t="shared" si="137"/>
        <v>0</v>
      </c>
      <c r="EK37" s="745">
        <f t="shared" si="137"/>
        <v>0</v>
      </c>
      <c r="EL37" s="745">
        <f t="shared" si="137"/>
        <v>0</v>
      </c>
      <c r="EM37" s="745">
        <f t="shared" si="137"/>
        <v>0</v>
      </c>
      <c r="EN37" s="745">
        <f t="shared" si="137"/>
        <v>0</v>
      </c>
      <c r="EO37" s="745">
        <f t="shared" si="137"/>
        <v>0</v>
      </c>
      <c r="EP37" s="745">
        <f t="shared" si="137"/>
        <v>0</v>
      </c>
      <c r="EQ37" s="745">
        <f t="shared" si="137"/>
        <v>0</v>
      </c>
      <c r="ER37" s="745">
        <f t="shared" si="137"/>
        <v>0</v>
      </c>
      <c r="ES37" s="745">
        <f t="shared" si="137"/>
        <v>0</v>
      </c>
      <c r="ET37" s="745">
        <f t="shared" si="137"/>
        <v>0</v>
      </c>
      <c r="EU37" s="745">
        <f t="shared" si="137"/>
        <v>0</v>
      </c>
      <c r="EV37" s="745">
        <f t="shared" si="137"/>
        <v>0</v>
      </c>
      <c r="EW37" s="745">
        <f t="shared" si="137"/>
        <v>0</v>
      </c>
      <c r="EX37" s="745">
        <f t="shared" si="137"/>
        <v>0</v>
      </c>
      <c r="EY37" s="745">
        <f t="shared" si="137"/>
        <v>0</v>
      </c>
      <c r="EZ37" s="745">
        <f t="shared" si="137"/>
        <v>0</v>
      </c>
      <c r="FA37" s="745">
        <f t="shared" si="137"/>
        <v>0</v>
      </c>
      <c r="FB37" s="745">
        <f t="shared" si="137"/>
        <v>0</v>
      </c>
      <c r="FC37" s="745">
        <f t="shared" ref="FC37:GH37" si="138">IF(FC$11&gt;=DESIGN_LIFE,FB37,IF(AND(FC$11&gt;0,$CK37&lt;&gt;0),IF(INT((FC$11)/(DESIGN_LIFE/$CK37))=((FC$11)/(DESIGN_LIFE/$CK37)),$CM37+FB37,FB37),FB37))</f>
        <v>0</v>
      </c>
      <c r="FD37" s="745">
        <f t="shared" si="138"/>
        <v>0</v>
      </c>
      <c r="FE37" s="745">
        <f t="shared" si="138"/>
        <v>0</v>
      </c>
      <c r="FF37" s="745">
        <f t="shared" si="138"/>
        <v>0</v>
      </c>
      <c r="FG37" s="745">
        <f t="shared" si="138"/>
        <v>0</v>
      </c>
      <c r="FH37" s="745">
        <f t="shared" si="138"/>
        <v>0</v>
      </c>
      <c r="FI37" s="745">
        <f t="shared" si="138"/>
        <v>0</v>
      </c>
      <c r="FJ37" s="745">
        <f t="shared" si="138"/>
        <v>0</v>
      </c>
      <c r="FK37" s="745">
        <f t="shared" si="138"/>
        <v>0</v>
      </c>
      <c r="FL37" s="745">
        <f t="shared" si="138"/>
        <v>0</v>
      </c>
      <c r="FM37" s="745">
        <f t="shared" si="138"/>
        <v>0</v>
      </c>
      <c r="FN37" s="745">
        <f t="shared" si="138"/>
        <v>0</v>
      </c>
      <c r="FO37" s="745">
        <f t="shared" si="138"/>
        <v>0</v>
      </c>
      <c r="FP37" s="745">
        <f t="shared" si="138"/>
        <v>0</v>
      </c>
      <c r="FQ37" s="745">
        <f t="shared" si="138"/>
        <v>0</v>
      </c>
      <c r="FR37" s="745">
        <f t="shared" si="138"/>
        <v>0</v>
      </c>
      <c r="FS37" s="745">
        <f t="shared" si="138"/>
        <v>0</v>
      </c>
      <c r="FT37" s="745">
        <f t="shared" si="138"/>
        <v>0</v>
      </c>
      <c r="FU37" s="745">
        <f t="shared" si="138"/>
        <v>0</v>
      </c>
      <c r="FV37" s="745">
        <f t="shared" si="138"/>
        <v>0</v>
      </c>
      <c r="FW37" s="745">
        <f t="shared" si="138"/>
        <v>0</v>
      </c>
      <c r="FX37" s="745">
        <f t="shared" si="138"/>
        <v>0</v>
      </c>
      <c r="FY37" s="745">
        <f t="shared" si="138"/>
        <v>0</v>
      </c>
      <c r="FZ37" s="745">
        <f t="shared" si="138"/>
        <v>0</v>
      </c>
      <c r="GA37" s="745">
        <f t="shared" si="138"/>
        <v>0</v>
      </c>
      <c r="GB37" s="745">
        <f t="shared" si="138"/>
        <v>0</v>
      </c>
      <c r="GC37" s="745">
        <f t="shared" si="138"/>
        <v>0</v>
      </c>
      <c r="GD37" s="745">
        <f t="shared" si="138"/>
        <v>0</v>
      </c>
      <c r="GE37" s="745">
        <f t="shared" si="138"/>
        <v>0</v>
      </c>
      <c r="GF37" s="745">
        <f t="shared" si="138"/>
        <v>0</v>
      </c>
      <c r="GG37" s="745">
        <f t="shared" si="138"/>
        <v>0</v>
      </c>
      <c r="GH37" s="745">
        <f t="shared" si="138"/>
        <v>0</v>
      </c>
      <c r="GI37" s="745">
        <f t="shared" ref="GI37:HG37" si="139">IF(GI$11&gt;=DESIGN_LIFE,GH37,IF(AND(GI$11&gt;0,$CK37&lt;&gt;0),IF(INT((GI$11)/(DESIGN_LIFE/$CK37))=((GI$11)/(DESIGN_LIFE/$CK37)),$CM37+GH37,GH37),GH37))</f>
        <v>0</v>
      </c>
      <c r="GJ37" s="745">
        <f t="shared" si="139"/>
        <v>0</v>
      </c>
      <c r="GK37" s="745">
        <f t="shared" si="139"/>
        <v>0</v>
      </c>
      <c r="GL37" s="745">
        <f t="shared" si="139"/>
        <v>0</v>
      </c>
      <c r="GM37" s="745">
        <f t="shared" si="139"/>
        <v>0</v>
      </c>
      <c r="GN37" s="745">
        <f t="shared" si="139"/>
        <v>0</v>
      </c>
      <c r="GO37" s="745">
        <f t="shared" si="139"/>
        <v>0</v>
      </c>
      <c r="GP37" s="745">
        <f t="shared" si="139"/>
        <v>0</v>
      </c>
      <c r="GQ37" s="745">
        <f t="shared" si="139"/>
        <v>0</v>
      </c>
      <c r="GR37" s="745">
        <f t="shared" si="139"/>
        <v>0</v>
      </c>
      <c r="GS37" s="745">
        <f t="shared" si="139"/>
        <v>0</v>
      </c>
      <c r="GT37" s="745">
        <f t="shared" si="139"/>
        <v>0</v>
      </c>
      <c r="GU37" s="745">
        <f t="shared" si="139"/>
        <v>0</v>
      </c>
      <c r="GV37" s="745">
        <f t="shared" si="139"/>
        <v>0</v>
      </c>
      <c r="GW37" s="745">
        <f t="shared" si="139"/>
        <v>0</v>
      </c>
      <c r="GX37" s="745">
        <f t="shared" si="139"/>
        <v>0</v>
      </c>
      <c r="GY37" s="745">
        <f t="shared" si="139"/>
        <v>0</v>
      </c>
      <c r="GZ37" s="745">
        <f t="shared" si="139"/>
        <v>0</v>
      </c>
      <c r="HA37" s="745">
        <f t="shared" si="139"/>
        <v>0</v>
      </c>
      <c r="HB37" s="745">
        <f t="shared" si="139"/>
        <v>0</v>
      </c>
      <c r="HC37" s="745">
        <f t="shared" si="139"/>
        <v>0</v>
      </c>
      <c r="HD37" s="745">
        <f t="shared" si="139"/>
        <v>0</v>
      </c>
      <c r="HE37" s="745">
        <f t="shared" si="139"/>
        <v>0</v>
      </c>
      <c r="HF37" s="745">
        <f t="shared" si="139"/>
        <v>0</v>
      </c>
      <c r="HG37" s="745">
        <f t="shared" si="139"/>
        <v>0</v>
      </c>
      <c r="HH37" s="185"/>
      <c r="HI37" s="185"/>
    </row>
    <row r="38" spans="1:217" s="99" customFormat="1" ht="19.899999999999999" customHeight="1">
      <c r="A38" s="520" t="str">
        <f t="shared" si="4"/>
        <v>LST_STR_ELEMENT</v>
      </c>
      <c r="B38" s="629"/>
      <c r="C38" s="628"/>
      <c r="D38" s="626"/>
      <c r="E38" s="627"/>
      <c r="F38" s="626"/>
      <c r="G38" s="350" t="e">
        <f>IF(TYPOLOGY = "Bridge", _xlfn.XLOOKUP($E38, BRIDGE_STR_ELEMENT, 'MATERIAL DATA'!$R$36:$R$74,,), _xlfn.XLOOKUP($BL38, 'LIFECYCLE MATERIAL DATA'!$A$5:$A$104, 'LIFECYCLE MATERIAL DATA'!$Q$5:$Q$104,,))</f>
        <v>#N/A</v>
      </c>
      <c r="H38" s="630"/>
      <c r="I38" s="631"/>
      <c r="J38" s="737"/>
      <c r="K38" s="626"/>
      <c r="L38" s="632"/>
      <c r="M38" s="400"/>
      <c r="N38" s="156">
        <f t="shared" si="92"/>
        <v>0</v>
      </c>
      <c r="O38" s="157" t="str">
        <f t="shared" si="20"/>
        <v/>
      </c>
      <c r="P38" s="158" t="str">
        <f t="shared" si="21"/>
        <v/>
      </c>
      <c r="Q38" s="158" t="str" cm="1">
        <f t="array" ref="Q38">IFERROR(_xlfn.IFS(AND($I38 = "Yes", $J38 =1),(($BX38+$BU38)/($J38) + ($BY38+$BR38 +$BZ38)),AND($I38 = "Yes", $J38 &gt;1), (($BX38+$BU38)/($J38) + ($BY38*2 +$BZ38)) ), "")</f>
        <v/>
      </c>
      <c r="R38" s="158" t="str">
        <f t="shared" si="5"/>
        <v/>
      </c>
      <c r="S38" s="159">
        <f t="shared" si="22"/>
        <v>0</v>
      </c>
      <c r="T38" s="159" t="str">
        <f t="shared" si="45"/>
        <v/>
      </c>
      <c r="U38" s="158" t="str">
        <f t="shared" si="33"/>
        <v/>
      </c>
      <c r="V38" s="396" t="str">
        <f t="shared" si="23"/>
        <v/>
      </c>
      <c r="W38" s="156" t="str">
        <f t="shared" si="7"/>
        <v/>
      </c>
      <c r="X38" s="160">
        <f t="shared" si="8"/>
        <v>0</v>
      </c>
      <c r="Y38" s="274" t="s">
        <v>415</v>
      </c>
      <c r="Z38" s="745" t="str">
        <f>'MATERIAL DATA'!$Q62</f>
        <v>4.5.1 Surface</v>
      </c>
      <c r="AA38" s="768">
        <f t="shared" si="131"/>
        <v>0</v>
      </c>
      <c r="AB38" s="185"/>
      <c r="AC38" s="185"/>
      <c r="AD38" s="185"/>
      <c r="AE38" s="185"/>
      <c r="AF38" s="185"/>
      <c r="AG38" s="185"/>
      <c r="AH38" s="185"/>
      <c r="AI38" s="185"/>
      <c r="AJ38" s="185"/>
      <c r="AK38" s="185"/>
      <c r="AL38" s="185"/>
      <c r="AM38" s="185"/>
      <c r="AN38" s="185"/>
      <c r="AO38" s="185"/>
      <c r="AP38" s="185"/>
      <c r="AQ38" s="185"/>
      <c r="AR38" s="185"/>
      <c r="AS38" s="185"/>
      <c r="AT38" s="185"/>
      <c r="AU38" s="185"/>
      <c r="AV38" s="185"/>
      <c r="AW38" s="185"/>
      <c r="AX38" s="185"/>
      <c r="AY38" s="185"/>
      <c r="AZ38" s="754"/>
      <c r="BA38" s="185"/>
      <c r="BB38" s="185"/>
      <c r="BC38" s="185"/>
      <c r="BD38" s="185"/>
      <c r="BE38" s="185"/>
      <c r="BF38" s="185"/>
      <c r="BG38" s="185"/>
      <c r="BH38" s="185"/>
      <c r="BI38" s="185"/>
      <c r="BJ38" s="185"/>
      <c r="BK38" s="209" t="str">
        <f t="shared" si="114"/>
        <v>ER</v>
      </c>
      <c r="BL38" s="209" t="str">
        <f t="shared" si="9"/>
        <v xml:space="preserve"> -  - </v>
      </c>
      <c r="BM38" s="745" t="str" cm="1">
        <f t="array" ref="BM38">_xlfn.IFS(OR(AND(TYPOLOGY &lt;&gt; "Bridge", B38="concrete",D38&lt;&gt;"Reinforced - 150mm hollow core slab"),C38="Concrete_EPD",),"Reinforcement",(OR(AND(TYPOLOGY="Bridge",B38="concrete",D38&lt;&gt;"Reinforced - 150mm hollow core slab"),C38="Concrete_EPD",)),"Bridge_Reinforcement",TRUE, "No_Reinforcement")</f>
        <v>No_Reinforcement</v>
      </c>
      <c r="BN38" s="186" t="e">
        <f>_xlfn.XLOOKUP($BL38,'LIFECYCLE MATERIAL DATA'!$A$5:$A$104,'LIFECYCLE MATERIAL DATA'!$D$5:$D$104,)</f>
        <v>#N/A</v>
      </c>
      <c r="BO38" s="186">
        <f>IFERROR(IF(M38&lt;&gt;0,_xlfn.XLOOKUP(M38,'Custom Data'!S16:S45,'Custom Data'!T16:T45,,-1),0),0)</f>
        <v>0</v>
      </c>
      <c r="BP38" s="186">
        <f t="shared" si="10"/>
        <v>0</v>
      </c>
      <c r="BQ38" s="846" t="str">
        <f t="shared" si="11"/>
        <v>ER</v>
      </c>
      <c r="BR38" s="745" t="str">
        <f>IFERROR(_xlfn.XLOOKUP($BL38,'LIFECYCLE MATERIAL DATA'!$A$5:$A$104,'LIFECYCLE MATERIAL DATA'!$I$5:$I$104,,)*($BQ38/1000)+_xlfn.XLOOKUP('Project Info'!$C$15,'LIFECYCLE MATERIAL DATA'!$A$5:$A$104,'LIFECYCLE MATERIAL DATA'!$I$5:$I$104,,)*($BP38/1000),"")</f>
        <v/>
      </c>
      <c r="BS38" s="745" t="str">
        <f>IFERROR(_xlfn.XLOOKUP($BL38,'LIFECYCLE MATERIAL DATA'!$A$5:$A$104, 'LIFECYCLE MATERIAL DATA'!$J$5:$J$104,,)*($BQ38/1000)+_xlfn.XLOOKUP('Project Info'!$C$15,'LIFECYCLE MATERIAL DATA'!$A$5:$A$104,'LIFECYCLE MATERIAL DATA'!$J$5:$J$104,,)*($BP38/1000),"")</f>
        <v/>
      </c>
      <c r="BT38" s="745" t="str">
        <f>IFERROR(_xlfn.XLOOKUP($BL38,'LIFECYCLE MATERIAL DATA'!$A$5:$A$104, 'LIFECYCLE MATERIAL DATA'!$K$5:$K$104,,)*($BQ38/1000),"")</f>
        <v/>
      </c>
      <c r="BU38" s="185" t="str">
        <f>IFERROR(_xlfn.XLOOKUP($BL38,'LIFECYCLE MATERIAL DATA'!$A$5:$A$104,'LIFECYCLE MATERIAL DATA'!$L$5:$L$104,,)*($BQ38/1000)+_xlfn.XLOOKUP('Project Info'!$C$15,'LIFECYCLE MATERIAL DATA'!$A$5:$A$104,'LIFECYCLE MATERIAL DATA'!$L$5:$L$104,,)*($BP38/1000),"")</f>
        <v/>
      </c>
      <c r="BV38" s="745" t="str">
        <f t="shared" si="25"/>
        <v/>
      </c>
      <c r="BW38" s="745" t="str">
        <f>IF($K38='MATERIAL DATA'!$O$5,$L38, IF($K38='MATERIAL DATA'!$O$6,$L38/(1000*'Scheme 6'!$BN38),""))</f>
        <v/>
      </c>
      <c r="BX38" s="745" t="str">
        <f>IFERROR(((_xlfn.XLOOKUP($BL38,'LIFECYCLE MATERIAL DATA'!$A$5:$A$104,'LIFECYCLE MATERIAL DATA'!$F$5:$F$104,,))*$BQ38/1000+_xlfn.XLOOKUP('Project Info'!$C$15,'LIFECYCLE MATERIAL DATA'!$A$5:$A$104,'LIFECYCLE MATERIAL DATA'!$F$5:$F$104,,)*$BP38/1000),"")</f>
        <v/>
      </c>
      <c r="BY38" s="771" t="str">
        <f>IFERROR((_xlfn.XLOOKUP($BL38,'LIFECYCLE MATERIAL DATA'!$A$5:$A$104,'LIFECYCLE MATERIAL DATA'!$G$5:$G$104,,)*$BQ38/1000++_xlfn.XLOOKUP('Project Info'!$C$15,'LIFECYCLE MATERIAL DATA'!$A$5:$A$104,'LIFECYCLE MATERIAL DATA'!$G$5:$G$104,,)*$BP38/1000),"")</f>
        <v/>
      </c>
      <c r="BZ38" s="745" t="str">
        <f>IFERROR(_xlfn.XLOOKUP('Scheme 6'!$BL38,'LIFECYCLE MATERIAL DATA'!$A$5:$A$104,'LIFECYCLE MATERIAL DATA'!$H$5:$H$104,,)*SUM($BX38+$BY38+$CB38+$CC38), "")</f>
        <v/>
      </c>
      <c r="CA38" s="185"/>
      <c r="CB38" s="743" t="str">
        <f>IFERROR((_xlfn.XLOOKUP($BL38,'LIFECYCLE MATERIAL DATA'!$A$5:$A$104, 'LIFECYCLE MATERIAL DATA'!$M$5:$M$104)*$BQ38/1000++_xlfn.XLOOKUP('Project Info'!$C$15,'LIFECYCLE MATERIAL DATA'!$A$5:$A$104,'LIFECYCLE MATERIAL DATA'!$M$5:$M$104)*$BP38/1000),"")</f>
        <v/>
      </c>
      <c r="CC38" s="745">
        <f>IFERROR(IF(OR($B38="Timber",$C38="Timber_EPD", $C38="Bamboo"),_xlfn.XLOOKUP($BL38,'LIFECYCLE MATERIAL DATA Master'!$A$5:$A$104,'LIFECYCLE MATERIAL DATA Master'!$E$5:$E$104,,)*$BQ38,0),"")/1000</f>
        <v>0</v>
      </c>
      <c r="CD38" s="185" t="str">
        <f>IFERROR((_xlfn.XLOOKUP($BL38,'LIFECYCLE MATERIAL DATA'!$A$5:$A$104,'LIFECYCLE MATERIAL DATA'!$N$5:$N$104,,)*$BQ38/1000++_xlfn.XLOOKUP('Project Info'!$C$15,'LIFECYCLE MATERIAL DATA'!$A$5:$A$104,'LIFECYCLE MATERIAL DATA'!$N$5:$N$104,,)*$BP38/1000),"")</f>
        <v/>
      </c>
      <c r="CE38" s="743"/>
      <c r="CF38" s="743"/>
      <c r="CG38" s="743"/>
      <c r="CH38" s="772">
        <f>IFERROR(1+_xlfn.XLOOKUP($BL38,'LIFECYCLE MATERIAL DATA'!$A$5:$A$104,'LIFECYCLE MATERIAL DATA'!$H$5:$H$104,,),0)</f>
        <v>0</v>
      </c>
      <c r="CI38" s="765">
        <f t="shared" si="97"/>
        <v>0</v>
      </c>
      <c r="CJ38" s="773">
        <f t="shared" si="13"/>
        <v>0</v>
      </c>
      <c r="CK38" s="774">
        <f t="shared" si="14"/>
        <v>0</v>
      </c>
      <c r="CL38" s="767">
        <f t="shared" si="26"/>
        <v>0</v>
      </c>
      <c r="CM38" s="775">
        <f t="shared" si="27"/>
        <v>0</v>
      </c>
      <c r="CN38" s="769">
        <v>0</v>
      </c>
      <c r="CO38" s="745">
        <f t="shared" si="15"/>
        <v>0</v>
      </c>
      <c r="CP38" s="745">
        <f t="shared" si="15"/>
        <v>0</v>
      </c>
      <c r="CQ38" s="745">
        <f t="shared" ref="CQ38:DV38" si="140">IF(CQ$11&gt;=DESIGN_LIFE,CP38,IF(AND(CQ$11&gt;0,$CK38&lt;&gt;0),IF(INT((CQ$11)/(DESIGN_LIFE/$CK38))=((CQ$11)/(DESIGN_LIFE/$CK38)),$CM38+CP38,CP38),CP38))</f>
        <v>0</v>
      </c>
      <c r="CR38" s="745">
        <f t="shared" si="140"/>
        <v>0</v>
      </c>
      <c r="CS38" s="745">
        <f t="shared" si="140"/>
        <v>0</v>
      </c>
      <c r="CT38" s="745">
        <f t="shared" si="140"/>
        <v>0</v>
      </c>
      <c r="CU38" s="745">
        <f t="shared" si="140"/>
        <v>0</v>
      </c>
      <c r="CV38" s="745">
        <f t="shared" si="140"/>
        <v>0</v>
      </c>
      <c r="CW38" s="745">
        <f t="shared" si="140"/>
        <v>0</v>
      </c>
      <c r="CX38" s="745">
        <f t="shared" si="140"/>
        <v>0</v>
      </c>
      <c r="CY38" s="745">
        <f t="shared" si="140"/>
        <v>0</v>
      </c>
      <c r="CZ38" s="745">
        <f t="shared" si="140"/>
        <v>0</v>
      </c>
      <c r="DA38" s="745">
        <f t="shared" si="140"/>
        <v>0</v>
      </c>
      <c r="DB38" s="745">
        <f t="shared" si="140"/>
        <v>0</v>
      </c>
      <c r="DC38" s="745">
        <f t="shared" si="140"/>
        <v>0</v>
      </c>
      <c r="DD38" s="745">
        <f t="shared" si="140"/>
        <v>0</v>
      </c>
      <c r="DE38" s="745">
        <f t="shared" si="140"/>
        <v>0</v>
      </c>
      <c r="DF38" s="745">
        <f t="shared" si="140"/>
        <v>0</v>
      </c>
      <c r="DG38" s="745">
        <f t="shared" si="140"/>
        <v>0</v>
      </c>
      <c r="DH38" s="745">
        <f t="shared" si="140"/>
        <v>0</v>
      </c>
      <c r="DI38" s="745">
        <f t="shared" si="140"/>
        <v>0</v>
      </c>
      <c r="DJ38" s="745">
        <f t="shared" si="140"/>
        <v>0</v>
      </c>
      <c r="DK38" s="745">
        <f t="shared" si="140"/>
        <v>0</v>
      </c>
      <c r="DL38" s="745">
        <f t="shared" si="140"/>
        <v>0</v>
      </c>
      <c r="DM38" s="745">
        <f t="shared" si="140"/>
        <v>0</v>
      </c>
      <c r="DN38" s="745">
        <f t="shared" si="140"/>
        <v>0</v>
      </c>
      <c r="DO38" s="745">
        <f t="shared" si="140"/>
        <v>0</v>
      </c>
      <c r="DP38" s="745">
        <f t="shared" si="140"/>
        <v>0</v>
      </c>
      <c r="DQ38" s="745">
        <f t="shared" si="140"/>
        <v>0</v>
      </c>
      <c r="DR38" s="745">
        <f t="shared" si="140"/>
        <v>0</v>
      </c>
      <c r="DS38" s="745">
        <f t="shared" si="140"/>
        <v>0</v>
      </c>
      <c r="DT38" s="745">
        <f t="shared" si="140"/>
        <v>0</v>
      </c>
      <c r="DU38" s="745">
        <f t="shared" si="140"/>
        <v>0</v>
      </c>
      <c r="DV38" s="745">
        <f t="shared" si="140"/>
        <v>0</v>
      </c>
      <c r="DW38" s="745">
        <f t="shared" ref="DW38:FB38" si="141">IF(DW$11&gt;=DESIGN_LIFE,DV38,IF(AND(DW$11&gt;0,$CK38&lt;&gt;0),IF(INT((DW$11)/(DESIGN_LIFE/$CK38))=((DW$11)/(DESIGN_LIFE/$CK38)),$CM38+DV38,DV38),DV38))</f>
        <v>0</v>
      </c>
      <c r="DX38" s="745">
        <f t="shared" si="141"/>
        <v>0</v>
      </c>
      <c r="DY38" s="745">
        <f t="shared" si="141"/>
        <v>0</v>
      </c>
      <c r="DZ38" s="745">
        <f t="shared" si="141"/>
        <v>0</v>
      </c>
      <c r="EA38" s="745">
        <f t="shared" si="141"/>
        <v>0</v>
      </c>
      <c r="EB38" s="745">
        <f t="shared" si="141"/>
        <v>0</v>
      </c>
      <c r="EC38" s="745">
        <f t="shared" si="141"/>
        <v>0</v>
      </c>
      <c r="ED38" s="745">
        <f t="shared" si="141"/>
        <v>0</v>
      </c>
      <c r="EE38" s="745">
        <f t="shared" si="141"/>
        <v>0</v>
      </c>
      <c r="EF38" s="745">
        <f t="shared" si="141"/>
        <v>0</v>
      </c>
      <c r="EG38" s="745">
        <f t="shared" si="141"/>
        <v>0</v>
      </c>
      <c r="EH38" s="745">
        <f t="shared" si="141"/>
        <v>0</v>
      </c>
      <c r="EI38" s="745">
        <f t="shared" si="141"/>
        <v>0</v>
      </c>
      <c r="EJ38" s="745">
        <f t="shared" si="141"/>
        <v>0</v>
      </c>
      <c r="EK38" s="745">
        <f t="shared" si="141"/>
        <v>0</v>
      </c>
      <c r="EL38" s="745">
        <f t="shared" si="141"/>
        <v>0</v>
      </c>
      <c r="EM38" s="745">
        <f t="shared" si="141"/>
        <v>0</v>
      </c>
      <c r="EN38" s="745">
        <f t="shared" si="141"/>
        <v>0</v>
      </c>
      <c r="EO38" s="745">
        <f t="shared" si="141"/>
        <v>0</v>
      </c>
      <c r="EP38" s="745">
        <f t="shared" si="141"/>
        <v>0</v>
      </c>
      <c r="EQ38" s="745">
        <f t="shared" si="141"/>
        <v>0</v>
      </c>
      <c r="ER38" s="745">
        <f t="shared" si="141"/>
        <v>0</v>
      </c>
      <c r="ES38" s="745">
        <f t="shared" si="141"/>
        <v>0</v>
      </c>
      <c r="ET38" s="745">
        <f t="shared" si="141"/>
        <v>0</v>
      </c>
      <c r="EU38" s="745">
        <f t="shared" si="141"/>
        <v>0</v>
      </c>
      <c r="EV38" s="745">
        <f t="shared" si="141"/>
        <v>0</v>
      </c>
      <c r="EW38" s="745">
        <f t="shared" si="141"/>
        <v>0</v>
      </c>
      <c r="EX38" s="745">
        <f t="shared" si="141"/>
        <v>0</v>
      </c>
      <c r="EY38" s="745">
        <f t="shared" si="141"/>
        <v>0</v>
      </c>
      <c r="EZ38" s="745">
        <f t="shared" si="141"/>
        <v>0</v>
      </c>
      <c r="FA38" s="745">
        <f t="shared" si="141"/>
        <v>0</v>
      </c>
      <c r="FB38" s="745">
        <f t="shared" si="141"/>
        <v>0</v>
      </c>
      <c r="FC38" s="745">
        <f t="shared" ref="FC38:GH38" si="142">IF(FC$11&gt;=DESIGN_LIFE,FB38,IF(AND(FC$11&gt;0,$CK38&lt;&gt;0),IF(INT((FC$11)/(DESIGN_LIFE/$CK38))=((FC$11)/(DESIGN_LIFE/$CK38)),$CM38+FB38,FB38),FB38))</f>
        <v>0</v>
      </c>
      <c r="FD38" s="745">
        <f t="shared" si="142"/>
        <v>0</v>
      </c>
      <c r="FE38" s="745">
        <f t="shared" si="142"/>
        <v>0</v>
      </c>
      <c r="FF38" s="745">
        <f t="shared" si="142"/>
        <v>0</v>
      </c>
      <c r="FG38" s="745">
        <f t="shared" si="142"/>
        <v>0</v>
      </c>
      <c r="FH38" s="745">
        <f t="shared" si="142"/>
        <v>0</v>
      </c>
      <c r="FI38" s="745">
        <f t="shared" si="142"/>
        <v>0</v>
      </c>
      <c r="FJ38" s="745">
        <f t="shared" si="142"/>
        <v>0</v>
      </c>
      <c r="FK38" s="745">
        <f t="shared" si="142"/>
        <v>0</v>
      </c>
      <c r="FL38" s="745">
        <f t="shared" si="142"/>
        <v>0</v>
      </c>
      <c r="FM38" s="745">
        <f t="shared" si="142"/>
        <v>0</v>
      </c>
      <c r="FN38" s="745">
        <f t="shared" si="142"/>
        <v>0</v>
      </c>
      <c r="FO38" s="745">
        <f t="shared" si="142"/>
        <v>0</v>
      </c>
      <c r="FP38" s="745">
        <f t="shared" si="142"/>
        <v>0</v>
      </c>
      <c r="FQ38" s="745">
        <f t="shared" si="142"/>
        <v>0</v>
      </c>
      <c r="FR38" s="745">
        <f t="shared" si="142"/>
        <v>0</v>
      </c>
      <c r="FS38" s="745">
        <f t="shared" si="142"/>
        <v>0</v>
      </c>
      <c r="FT38" s="745">
        <f t="shared" si="142"/>
        <v>0</v>
      </c>
      <c r="FU38" s="745">
        <f t="shared" si="142"/>
        <v>0</v>
      </c>
      <c r="FV38" s="745">
        <f t="shared" si="142"/>
        <v>0</v>
      </c>
      <c r="FW38" s="745">
        <f t="shared" si="142"/>
        <v>0</v>
      </c>
      <c r="FX38" s="745">
        <f t="shared" si="142"/>
        <v>0</v>
      </c>
      <c r="FY38" s="745">
        <f t="shared" si="142"/>
        <v>0</v>
      </c>
      <c r="FZ38" s="745">
        <f t="shared" si="142"/>
        <v>0</v>
      </c>
      <c r="GA38" s="745">
        <f t="shared" si="142"/>
        <v>0</v>
      </c>
      <c r="GB38" s="745">
        <f t="shared" si="142"/>
        <v>0</v>
      </c>
      <c r="GC38" s="745">
        <f t="shared" si="142"/>
        <v>0</v>
      </c>
      <c r="GD38" s="745">
        <f t="shared" si="142"/>
        <v>0</v>
      </c>
      <c r="GE38" s="745">
        <f t="shared" si="142"/>
        <v>0</v>
      </c>
      <c r="GF38" s="745">
        <f t="shared" si="142"/>
        <v>0</v>
      </c>
      <c r="GG38" s="745">
        <f t="shared" si="142"/>
        <v>0</v>
      </c>
      <c r="GH38" s="745">
        <f t="shared" si="142"/>
        <v>0</v>
      </c>
      <c r="GI38" s="745">
        <f t="shared" ref="GI38:HG38" si="143">IF(GI$11&gt;=DESIGN_LIFE,GH38,IF(AND(GI$11&gt;0,$CK38&lt;&gt;0),IF(INT((GI$11)/(DESIGN_LIFE/$CK38))=((GI$11)/(DESIGN_LIFE/$CK38)),$CM38+GH38,GH38),GH38))</f>
        <v>0</v>
      </c>
      <c r="GJ38" s="745">
        <f t="shared" si="143"/>
        <v>0</v>
      </c>
      <c r="GK38" s="745">
        <f t="shared" si="143"/>
        <v>0</v>
      </c>
      <c r="GL38" s="745">
        <f t="shared" si="143"/>
        <v>0</v>
      </c>
      <c r="GM38" s="745">
        <f t="shared" si="143"/>
        <v>0</v>
      </c>
      <c r="GN38" s="745">
        <f t="shared" si="143"/>
        <v>0</v>
      </c>
      <c r="GO38" s="745">
        <f t="shared" si="143"/>
        <v>0</v>
      </c>
      <c r="GP38" s="745">
        <f t="shared" si="143"/>
        <v>0</v>
      </c>
      <c r="GQ38" s="745">
        <f t="shared" si="143"/>
        <v>0</v>
      </c>
      <c r="GR38" s="745">
        <f t="shared" si="143"/>
        <v>0</v>
      </c>
      <c r="GS38" s="745">
        <f t="shared" si="143"/>
        <v>0</v>
      </c>
      <c r="GT38" s="745">
        <f t="shared" si="143"/>
        <v>0</v>
      </c>
      <c r="GU38" s="745">
        <f t="shared" si="143"/>
        <v>0</v>
      </c>
      <c r="GV38" s="745">
        <f t="shared" si="143"/>
        <v>0</v>
      </c>
      <c r="GW38" s="745">
        <f t="shared" si="143"/>
        <v>0</v>
      </c>
      <c r="GX38" s="745">
        <f t="shared" si="143"/>
        <v>0</v>
      </c>
      <c r="GY38" s="745">
        <f t="shared" si="143"/>
        <v>0</v>
      </c>
      <c r="GZ38" s="745">
        <f t="shared" si="143"/>
        <v>0</v>
      </c>
      <c r="HA38" s="745">
        <f t="shared" si="143"/>
        <v>0</v>
      </c>
      <c r="HB38" s="745">
        <f t="shared" si="143"/>
        <v>0</v>
      </c>
      <c r="HC38" s="745">
        <f t="shared" si="143"/>
        <v>0</v>
      </c>
      <c r="HD38" s="745">
        <f t="shared" si="143"/>
        <v>0</v>
      </c>
      <c r="HE38" s="745">
        <f t="shared" si="143"/>
        <v>0</v>
      </c>
      <c r="HF38" s="745">
        <f t="shared" si="143"/>
        <v>0</v>
      </c>
      <c r="HG38" s="745">
        <f t="shared" si="143"/>
        <v>0</v>
      </c>
      <c r="HH38" s="185"/>
      <c r="HI38" s="185"/>
    </row>
    <row r="39" spans="1:217" s="99" customFormat="1" ht="19.899999999999999" customHeight="1">
      <c r="A39" s="520" t="str">
        <f t="shared" si="4"/>
        <v>LST_STR_ELEMENT</v>
      </c>
      <c r="B39" s="629"/>
      <c r="C39" s="628"/>
      <c r="D39" s="626"/>
      <c r="E39" s="627"/>
      <c r="F39" s="626"/>
      <c r="G39" s="350" t="e">
        <f>IF(TYPOLOGY = "Bridge", _xlfn.XLOOKUP($E39, BRIDGE_STR_ELEMENT, 'MATERIAL DATA'!$R$36:$R$74,,), _xlfn.XLOOKUP($BL39, 'LIFECYCLE MATERIAL DATA'!$A$5:$A$104, 'LIFECYCLE MATERIAL DATA'!$Q$5:$Q$104,,))</f>
        <v>#N/A</v>
      </c>
      <c r="H39" s="630"/>
      <c r="I39" s="631"/>
      <c r="J39" s="737"/>
      <c r="K39" s="626"/>
      <c r="L39" s="632"/>
      <c r="M39" s="400"/>
      <c r="N39" s="156">
        <f t="shared" si="92"/>
        <v>0</v>
      </c>
      <c r="O39" s="157" t="str">
        <f t="shared" si="20"/>
        <v/>
      </c>
      <c r="P39" s="158" t="str">
        <f t="shared" si="21"/>
        <v/>
      </c>
      <c r="Q39" s="158" t="str" cm="1">
        <f t="array" ref="Q39">IFERROR(_xlfn.IFS(AND($I39 = "Yes", $J39 =1),(($BX39+$BU39)/($J39) + ($BY39+$BR39 +$BZ39)),AND($I39 = "Yes", $J39 &gt;1), (($BX39+$BU39)/($J39) + ($BY39*2 +$BZ39)) ), "")</f>
        <v/>
      </c>
      <c r="R39" s="158" t="str">
        <f t="shared" si="5"/>
        <v/>
      </c>
      <c r="S39" s="159">
        <f t="shared" si="22"/>
        <v>0</v>
      </c>
      <c r="T39" s="159" t="str">
        <f t="shared" si="45"/>
        <v/>
      </c>
      <c r="U39" s="158" t="str">
        <f t="shared" si="33"/>
        <v/>
      </c>
      <c r="V39" s="396" t="str">
        <f t="shared" si="23"/>
        <v/>
      </c>
      <c r="W39" s="156" t="str">
        <f t="shared" si="7"/>
        <v/>
      </c>
      <c r="X39" s="160">
        <f t="shared" si="8"/>
        <v>0</v>
      </c>
      <c r="Y39" s="274" t="s">
        <v>415</v>
      </c>
      <c r="Z39" s="745" t="str">
        <f>'MATERIAL DATA'!$Q63</f>
        <v>4.5.2 Waterproofing</v>
      </c>
      <c r="AA39" s="768">
        <f t="shared" si="131"/>
        <v>0</v>
      </c>
      <c r="AB39" s="185"/>
      <c r="AC39" s="185"/>
      <c r="AD39" s="185"/>
      <c r="AE39" s="185"/>
      <c r="AF39" s="185"/>
      <c r="AG39" s="185"/>
      <c r="AH39" s="185"/>
      <c r="AI39" s="185"/>
      <c r="AJ39" s="185"/>
      <c r="AK39" s="185"/>
      <c r="AL39" s="185"/>
      <c r="AM39" s="185"/>
      <c r="AN39" s="185"/>
      <c r="AO39" s="185"/>
      <c r="AP39" s="185"/>
      <c r="AQ39" s="185"/>
      <c r="AR39" s="185"/>
      <c r="AS39" s="185"/>
      <c r="AT39" s="185"/>
      <c r="AU39" s="185"/>
      <c r="AV39" s="185"/>
      <c r="AW39" s="185"/>
      <c r="AX39" s="185"/>
      <c r="AY39" s="185"/>
      <c r="AZ39" s="185"/>
      <c r="BA39" s="185"/>
      <c r="BB39" s="185"/>
      <c r="BC39" s="185"/>
      <c r="BD39" s="185"/>
      <c r="BE39" s="185"/>
      <c r="BF39" s="185"/>
      <c r="BG39" s="185"/>
      <c r="BH39" s="185"/>
      <c r="BI39" s="185"/>
      <c r="BJ39" s="185"/>
      <c r="BK39" s="209" t="str">
        <f t="shared" si="114"/>
        <v>ER</v>
      </c>
      <c r="BL39" s="209" t="str">
        <f t="shared" si="9"/>
        <v xml:space="preserve"> -  - </v>
      </c>
      <c r="BM39" s="745" t="str" cm="1">
        <f t="array" ref="BM39">_xlfn.IFS(OR(AND(TYPOLOGY &lt;&gt; "Bridge", B39="concrete",D39&lt;&gt;"Reinforced - 150mm hollow core slab"),C39="Concrete_EPD",),"Reinforcement",(OR(AND(TYPOLOGY="Bridge",B39="concrete",D39&lt;&gt;"Reinforced - 150mm hollow core slab"),C39="Concrete_EPD",)),"Bridge_Reinforcement",TRUE, "No_Reinforcement")</f>
        <v>No_Reinforcement</v>
      </c>
      <c r="BN39" s="186" t="e">
        <f>_xlfn.XLOOKUP($BL39,'LIFECYCLE MATERIAL DATA'!$A$5:$A$104,'LIFECYCLE MATERIAL DATA'!$D$5:$D$104,)</f>
        <v>#N/A</v>
      </c>
      <c r="BO39" s="186">
        <f>IFERROR(IF(M39&lt;&gt;0,_xlfn.XLOOKUP(M39,'Custom Data'!S16:S45,'Custom Data'!T16:T45,,-1),0),0)</f>
        <v>0</v>
      </c>
      <c r="BP39" s="186">
        <f t="shared" si="10"/>
        <v>0</v>
      </c>
      <c r="BQ39" s="846" t="str">
        <f t="shared" si="11"/>
        <v>ER</v>
      </c>
      <c r="BR39" s="745" t="str">
        <f>IFERROR(_xlfn.XLOOKUP($BL39,'LIFECYCLE MATERIAL DATA'!$A$5:$A$104,'LIFECYCLE MATERIAL DATA'!$I$5:$I$104,,)*($BQ39/1000)+_xlfn.XLOOKUP('Project Info'!$C$15,'LIFECYCLE MATERIAL DATA'!$A$5:$A$104,'LIFECYCLE MATERIAL DATA'!$I$5:$I$104,,)*($BP39/1000),"")</f>
        <v/>
      </c>
      <c r="BS39" s="745" t="str">
        <f>IFERROR(_xlfn.XLOOKUP($BL39,'LIFECYCLE MATERIAL DATA'!$A$5:$A$104, 'LIFECYCLE MATERIAL DATA'!$J$5:$J$104,,)*($BQ39/1000)+_xlfn.XLOOKUP('Project Info'!$C$15,'LIFECYCLE MATERIAL DATA'!$A$5:$A$104,'LIFECYCLE MATERIAL DATA'!$J$5:$J$104,,)*($BP39/1000),"")</f>
        <v/>
      </c>
      <c r="BT39" s="745" t="str">
        <f>IFERROR(_xlfn.XLOOKUP($BL39,'LIFECYCLE MATERIAL DATA'!$A$5:$A$104, 'LIFECYCLE MATERIAL DATA'!$K$5:$K$104,,)*($BQ39/1000),"")</f>
        <v/>
      </c>
      <c r="BU39" s="185" t="str">
        <f>IFERROR(_xlfn.XLOOKUP($BL39,'LIFECYCLE MATERIAL DATA'!$A$5:$A$104,'LIFECYCLE MATERIAL DATA'!$L$5:$L$104,,)*($BQ39/1000)+_xlfn.XLOOKUP('Project Info'!$C$15,'LIFECYCLE MATERIAL DATA'!$A$5:$A$104,'LIFECYCLE MATERIAL DATA'!$L$5:$L$104,,)*($BP39/1000),"")</f>
        <v/>
      </c>
      <c r="BV39" s="745" t="str">
        <f t="shared" si="25"/>
        <v/>
      </c>
      <c r="BW39" s="745" t="str">
        <f>IF($K39='MATERIAL DATA'!$O$5,$L39, IF($K39='MATERIAL DATA'!$O$6,$L39/(1000*'Scheme 6'!$BN39),""))</f>
        <v/>
      </c>
      <c r="BX39" s="745" t="str">
        <f>IFERROR(((_xlfn.XLOOKUP($BL39,'LIFECYCLE MATERIAL DATA'!$A$5:$A$104,'LIFECYCLE MATERIAL DATA'!$F$5:$F$104,,))*$BQ39/1000+_xlfn.XLOOKUP('Project Info'!$C$15,'LIFECYCLE MATERIAL DATA'!$A$5:$A$104,'LIFECYCLE MATERIAL DATA'!$F$5:$F$104,,)*$BP39/1000),"")</f>
        <v/>
      </c>
      <c r="BY39" s="771" t="str">
        <f>IFERROR((_xlfn.XLOOKUP($BL39,'LIFECYCLE MATERIAL DATA'!$A$5:$A$104,'LIFECYCLE MATERIAL DATA'!$G$5:$G$104,,)*$BQ39/1000++_xlfn.XLOOKUP('Project Info'!$C$15,'LIFECYCLE MATERIAL DATA'!$A$5:$A$104,'LIFECYCLE MATERIAL DATA'!$G$5:$G$104,,)*$BP39/1000),"")</f>
        <v/>
      </c>
      <c r="BZ39" s="745" t="str">
        <f>IFERROR(_xlfn.XLOOKUP('Scheme 6'!$BL39,'LIFECYCLE MATERIAL DATA'!$A$5:$A$104,'LIFECYCLE MATERIAL DATA'!$H$5:$H$104,,)*SUM($BX39+$BY39+$CB39+$CC39), "")</f>
        <v/>
      </c>
      <c r="CA39" s="185"/>
      <c r="CB39" s="743" t="str">
        <f>IFERROR((_xlfn.XLOOKUP($BL39,'LIFECYCLE MATERIAL DATA'!$A$5:$A$104, 'LIFECYCLE MATERIAL DATA'!$M$5:$M$104)*$BQ39/1000++_xlfn.XLOOKUP('Project Info'!$C$15,'LIFECYCLE MATERIAL DATA'!$A$5:$A$104,'LIFECYCLE MATERIAL DATA'!$M$5:$M$104)*$BP39/1000),"")</f>
        <v/>
      </c>
      <c r="CC39" s="745">
        <f>IFERROR(IF(OR($B39="Timber",$C39="Timber_EPD", $C39="Bamboo"),_xlfn.XLOOKUP($BL39,'LIFECYCLE MATERIAL DATA Master'!$A$5:$A$104,'LIFECYCLE MATERIAL DATA Master'!$E$5:$E$104,,)*$BQ39,0),"")/1000</f>
        <v>0</v>
      </c>
      <c r="CD39" s="185" t="str">
        <f>IFERROR((_xlfn.XLOOKUP($BL39,'LIFECYCLE MATERIAL DATA'!$A$5:$A$104,'LIFECYCLE MATERIAL DATA'!$N$5:$N$104,,)*$BQ39/1000++_xlfn.XLOOKUP('Project Info'!$C$15,'LIFECYCLE MATERIAL DATA'!$A$5:$A$104,'LIFECYCLE MATERIAL DATA'!$N$5:$N$104,,)*$BP39/1000),"")</f>
        <v/>
      </c>
      <c r="CE39" s="743"/>
      <c r="CF39" s="743"/>
      <c r="CG39" s="743"/>
      <c r="CH39" s="772">
        <f>IFERROR(1+_xlfn.XLOOKUP($BL39,'LIFECYCLE MATERIAL DATA'!$A$5:$A$104,'LIFECYCLE MATERIAL DATA'!$H$5:$H$104,,),0)</f>
        <v>0</v>
      </c>
      <c r="CI39" s="765">
        <f t="shared" si="97"/>
        <v>0</v>
      </c>
      <c r="CJ39" s="773">
        <f t="shared" si="13"/>
        <v>0</v>
      </c>
      <c r="CK39" s="774">
        <f t="shared" si="14"/>
        <v>0</v>
      </c>
      <c r="CL39" s="767">
        <f t="shared" si="26"/>
        <v>0</v>
      </c>
      <c r="CM39" s="775">
        <f t="shared" si="27"/>
        <v>0</v>
      </c>
      <c r="CN39" s="769">
        <v>0</v>
      </c>
      <c r="CO39" s="745">
        <f t="shared" si="15"/>
        <v>0</v>
      </c>
      <c r="CP39" s="745">
        <f t="shared" si="15"/>
        <v>0</v>
      </c>
      <c r="CQ39" s="745">
        <f t="shared" ref="CQ39:DV39" si="144">IF(CQ$11&gt;=DESIGN_LIFE,CP39,IF(AND(CQ$11&gt;0,$CK39&lt;&gt;0),IF(INT((CQ$11)/(DESIGN_LIFE/$CK39))=((CQ$11)/(DESIGN_LIFE/$CK39)),$CM39+CP39,CP39),CP39))</f>
        <v>0</v>
      </c>
      <c r="CR39" s="745">
        <f t="shared" si="144"/>
        <v>0</v>
      </c>
      <c r="CS39" s="745">
        <f t="shared" si="144"/>
        <v>0</v>
      </c>
      <c r="CT39" s="745">
        <f t="shared" si="144"/>
        <v>0</v>
      </c>
      <c r="CU39" s="745">
        <f t="shared" si="144"/>
        <v>0</v>
      </c>
      <c r="CV39" s="745">
        <f t="shared" si="144"/>
        <v>0</v>
      </c>
      <c r="CW39" s="745">
        <f t="shared" si="144"/>
        <v>0</v>
      </c>
      <c r="CX39" s="745">
        <f t="shared" si="144"/>
        <v>0</v>
      </c>
      <c r="CY39" s="745">
        <f t="shared" si="144"/>
        <v>0</v>
      </c>
      <c r="CZ39" s="745">
        <f t="shared" si="144"/>
        <v>0</v>
      </c>
      <c r="DA39" s="745">
        <f t="shared" si="144"/>
        <v>0</v>
      </c>
      <c r="DB39" s="745">
        <f t="shared" si="144"/>
        <v>0</v>
      </c>
      <c r="DC39" s="745">
        <f t="shared" si="144"/>
        <v>0</v>
      </c>
      <c r="DD39" s="745">
        <f t="shared" si="144"/>
        <v>0</v>
      </c>
      <c r="DE39" s="745">
        <f t="shared" si="144"/>
        <v>0</v>
      </c>
      <c r="DF39" s="745">
        <f t="shared" si="144"/>
        <v>0</v>
      </c>
      <c r="DG39" s="745">
        <f t="shared" si="144"/>
        <v>0</v>
      </c>
      <c r="DH39" s="745">
        <f t="shared" si="144"/>
        <v>0</v>
      </c>
      <c r="DI39" s="745">
        <f t="shared" si="144"/>
        <v>0</v>
      </c>
      <c r="DJ39" s="745">
        <f t="shared" si="144"/>
        <v>0</v>
      </c>
      <c r="DK39" s="745">
        <f t="shared" si="144"/>
        <v>0</v>
      </c>
      <c r="DL39" s="745">
        <f t="shared" si="144"/>
        <v>0</v>
      </c>
      <c r="DM39" s="745">
        <f t="shared" si="144"/>
        <v>0</v>
      </c>
      <c r="DN39" s="745">
        <f t="shared" si="144"/>
        <v>0</v>
      </c>
      <c r="DO39" s="745">
        <f t="shared" si="144"/>
        <v>0</v>
      </c>
      <c r="DP39" s="745">
        <f t="shared" si="144"/>
        <v>0</v>
      </c>
      <c r="DQ39" s="745">
        <f t="shared" si="144"/>
        <v>0</v>
      </c>
      <c r="DR39" s="745">
        <f t="shared" si="144"/>
        <v>0</v>
      </c>
      <c r="DS39" s="745">
        <f t="shared" si="144"/>
        <v>0</v>
      </c>
      <c r="DT39" s="745">
        <f t="shared" si="144"/>
        <v>0</v>
      </c>
      <c r="DU39" s="745">
        <f t="shared" si="144"/>
        <v>0</v>
      </c>
      <c r="DV39" s="745">
        <f t="shared" si="144"/>
        <v>0</v>
      </c>
      <c r="DW39" s="745">
        <f t="shared" ref="DW39:FB39" si="145">IF(DW$11&gt;=DESIGN_LIFE,DV39,IF(AND(DW$11&gt;0,$CK39&lt;&gt;0),IF(INT((DW$11)/(DESIGN_LIFE/$CK39))=((DW$11)/(DESIGN_LIFE/$CK39)),$CM39+DV39,DV39),DV39))</f>
        <v>0</v>
      </c>
      <c r="DX39" s="745">
        <f t="shared" si="145"/>
        <v>0</v>
      </c>
      <c r="DY39" s="745">
        <f t="shared" si="145"/>
        <v>0</v>
      </c>
      <c r="DZ39" s="745">
        <f t="shared" si="145"/>
        <v>0</v>
      </c>
      <c r="EA39" s="745">
        <f t="shared" si="145"/>
        <v>0</v>
      </c>
      <c r="EB39" s="745">
        <f t="shared" si="145"/>
        <v>0</v>
      </c>
      <c r="EC39" s="745">
        <f t="shared" si="145"/>
        <v>0</v>
      </c>
      <c r="ED39" s="745">
        <f t="shared" si="145"/>
        <v>0</v>
      </c>
      <c r="EE39" s="745">
        <f t="shared" si="145"/>
        <v>0</v>
      </c>
      <c r="EF39" s="745">
        <f t="shared" si="145"/>
        <v>0</v>
      </c>
      <c r="EG39" s="745">
        <f t="shared" si="145"/>
        <v>0</v>
      </c>
      <c r="EH39" s="745">
        <f t="shared" si="145"/>
        <v>0</v>
      </c>
      <c r="EI39" s="745">
        <f t="shared" si="145"/>
        <v>0</v>
      </c>
      <c r="EJ39" s="745">
        <f t="shared" si="145"/>
        <v>0</v>
      </c>
      <c r="EK39" s="745">
        <f t="shared" si="145"/>
        <v>0</v>
      </c>
      <c r="EL39" s="745">
        <f t="shared" si="145"/>
        <v>0</v>
      </c>
      <c r="EM39" s="745">
        <f t="shared" si="145"/>
        <v>0</v>
      </c>
      <c r="EN39" s="745">
        <f t="shared" si="145"/>
        <v>0</v>
      </c>
      <c r="EO39" s="745">
        <f t="shared" si="145"/>
        <v>0</v>
      </c>
      <c r="EP39" s="745">
        <f t="shared" si="145"/>
        <v>0</v>
      </c>
      <c r="EQ39" s="745">
        <f t="shared" si="145"/>
        <v>0</v>
      </c>
      <c r="ER39" s="745">
        <f t="shared" si="145"/>
        <v>0</v>
      </c>
      <c r="ES39" s="745">
        <f t="shared" si="145"/>
        <v>0</v>
      </c>
      <c r="ET39" s="745">
        <f t="shared" si="145"/>
        <v>0</v>
      </c>
      <c r="EU39" s="745">
        <f t="shared" si="145"/>
        <v>0</v>
      </c>
      <c r="EV39" s="745">
        <f t="shared" si="145"/>
        <v>0</v>
      </c>
      <c r="EW39" s="745">
        <f t="shared" si="145"/>
        <v>0</v>
      </c>
      <c r="EX39" s="745">
        <f t="shared" si="145"/>
        <v>0</v>
      </c>
      <c r="EY39" s="745">
        <f t="shared" si="145"/>
        <v>0</v>
      </c>
      <c r="EZ39" s="745">
        <f t="shared" si="145"/>
        <v>0</v>
      </c>
      <c r="FA39" s="745">
        <f t="shared" si="145"/>
        <v>0</v>
      </c>
      <c r="FB39" s="745">
        <f t="shared" si="145"/>
        <v>0</v>
      </c>
      <c r="FC39" s="745">
        <f t="shared" ref="FC39:GH39" si="146">IF(FC$11&gt;=DESIGN_LIFE,FB39,IF(AND(FC$11&gt;0,$CK39&lt;&gt;0),IF(INT((FC$11)/(DESIGN_LIFE/$CK39))=((FC$11)/(DESIGN_LIFE/$CK39)),$CM39+FB39,FB39),FB39))</f>
        <v>0</v>
      </c>
      <c r="FD39" s="745">
        <f t="shared" si="146"/>
        <v>0</v>
      </c>
      <c r="FE39" s="745">
        <f t="shared" si="146"/>
        <v>0</v>
      </c>
      <c r="FF39" s="745">
        <f t="shared" si="146"/>
        <v>0</v>
      </c>
      <c r="FG39" s="745">
        <f t="shared" si="146"/>
        <v>0</v>
      </c>
      <c r="FH39" s="745">
        <f t="shared" si="146"/>
        <v>0</v>
      </c>
      <c r="FI39" s="745">
        <f t="shared" si="146"/>
        <v>0</v>
      </c>
      <c r="FJ39" s="745">
        <f t="shared" si="146"/>
        <v>0</v>
      </c>
      <c r="FK39" s="745">
        <f t="shared" si="146"/>
        <v>0</v>
      </c>
      <c r="FL39" s="745">
        <f t="shared" si="146"/>
        <v>0</v>
      </c>
      <c r="FM39" s="745">
        <f t="shared" si="146"/>
        <v>0</v>
      </c>
      <c r="FN39" s="745">
        <f t="shared" si="146"/>
        <v>0</v>
      </c>
      <c r="FO39" s="745">
        <f t="shared" si="146"/>
        <v>0</v>
      </c>
      <c r="FP39" s="745">
        <f t="shared" si="146"/>
        <v>0</v>
      </c>
      <c r="FQ39" s="745">
        <f t="shared" si="146"/>
        <v>0</v>
      </c>
      <c r="FR39" s="745">
        <f t="shared" si="146"/>
        <v>0</v>
      </c>
      <c r="FS39" s="745">
        <f t="shared" si="146"/>
        <v>0</v>
      </c>
      <c r="FT39" s="745">
        <f t="shared" si="146"/>
        <v>0</v>
      </c>
      <c r="FU39" s="745">
        <f t="shared" si="146"/>
        <v>0</v>
      </c>
      <c r="FV39" s="745">
        <f t="shared" si="146"/>
        <v>0</v>
      </c>
      <c r="FW39" s="745">
        <f t="shared" si="146"/>
        <v>0</v>
      </c>
      <c r="FX39" s="745">
        <f t="shared" si="146"/>
        <v>0</v>
      </c>
      <c r="FY39" s="745">
        <f t="shared" si="146"/>
        <v>0</v>
      </c>
      <c r="FZ39" s="745">
        <f t="shared" si="146"/>
        <v>0</v>
      </c>
      <c r="GA39" s="745">
        <f t="shared" si="146"/>
        <v>0</v>
      </c>
      <c r="GB39" s="745">
        <f t="shared" si="146"/>
        <v>0</v>
      </c>
      <c r="GC39" s="745">
        <f t="shared" si="146"/>
        <v>0</v>
      </c>
      <c r="GD39" s="745">
        <f t="shared" si="146"/>
        <v>0</v>
      </c>
      <c r="GE39" s="745">
        <f t="shared" si="146"/>
        <v>0</v>
      </c>
      <c r="GF39" s="745">
        <f t="shared" si="146"/>
        <v>0</v>
      </c>
      <c r="GG39" s="745">
        <f t="shared" si="146"/>
        <v>0</v>
      </c>
      <c r="GH39" s="745">
        <f t="shared" si="146"/>
        <v>0</v>
      </c>
      <c r="GI39" s="745">
        <f t="shared" ref="GI39:HG39" si="147">IF(GI$11&gt;=DESIGN_LIFE,GH39,IF(AND(GI$11&gt;0,$CK39&lt;&gt;0),IF(INT((GI$11)/(DESIGN_LIFE/$CK39))=((GI$11)/(DESIGN_LIFE/$CK39)),$CM39+GH39,GH39),GH39))</f>
        <v>0</v>
      </c>
      <c r="GJ39" s="745">
        <f t="shared" si="147"/>
        <v>0</v>
      </c>
      <c r="GK39" s="745">
        <f t="shared" si="147"/>
        <v>0</v>
      </c>
      <c r="GL39" s="745">
        <f t="shared" si="147"/>
        <v>0</v>
      </c>
      <c r="GM39" s="745">
        <f t="shared" si="147"/>
        <v>0</v>
      </c>
      <c r="GN39" s="745">
        <f t="shared" si="147"/>
        <v>0</v>
      </c>
      <c r="GO39" s="745">
        <f t="shared" si="147"/>
        <v>0</v>
      </c>
      <c r="GP39" s="745">
        <f t="shared" si="147"/>
        <v>0</v>
      </c>
      <c r="GQ39" s="745">
        <f t="shared" si="147"/>
        <v>0</v>
      </c>
      <c r="GR39" s="745">
        <f t="shared" si="147"/>
        <v>0</v>
      </c>
      <c r="GS39" s="745">
        <f t="shared" si="147"/>
        <v>0</v>
      </c>
      <c r="GT39" s="745">
        <f t="shared" si="147"/>
        <v>0</v>
      </c>
      <c r="GU39" s="745">
        <f t="shared" si="147"/>
        <v>0</v>
      </c>
      <c r="GV39" s="745">
        <f t="shared" si="147"/>
        <v>0</v>
      </c>
      <c r="GW39" s="745">
        <f t="shared" si="147"/>
        <v>0</v>
      </c>
      <c r="GX39" s="745">
        <f t="shared" si="147"/>
        <v>0</v>
      </c>
      <c r="GY39" s="745">
        <f t="shared" si="147"/>
        <v>0</v>
      </c>
      <c r="GZ39" s="745">
        <f t="shared" si="147"/>
        <v>0</v>
      </c>
      <c r="HA39" s="745">
        <f t="shared" si="147"/>
        <v>0</v>
      </c>
      <c r="HB39" s="745">
        <f t="shared" si="147"/>
        <v>0</v>
      </c>
      <c r="HC39" s="745">
        <f t="shared" si="147"/>
        <v>0</v>
      </c>
      <c r="HD39" s="745">
        <f t="shared" si="147"/>
        <v>0</v>
      </c>
      <c r="HE39" s="745">
        <f t="shared" si="147"/>
        <v>0</v>
      </c>
      <c r="HF39" s="745">
        <f t="shared" si="147"/>
        <v>0</v>
      </c>
      <c r="HG39" s="745">
        <f t="shared" si="147"/>
        <v>0</v>
      </c>
      <c r="HH39" s="185"/>
      <c r="HI39" s="185"/>
    </row>
    <row r="40" spans="1:217" s="99" customFormat="1" ht="20.100000000000001" customHeight="1">
      <c r="A40" s="520" t="str">
        <f t="shared" si="4"/>
        <v>LST_STR_ELEMENT</v>
      </c>
      <c r="B40" s="629"/>
      <c r="C40" s="628"/>
      <c r="D40" s="626"/>
      <c r="E40" s="627"/>
      <c r="F40" s="626"/>
      <c r="G40" s="350" t="e">
        <f>IF(TYPOLOGY = "Bridge", _xlfn.XLOOKUP($E40, BRIDGE_STR_ELEMENT, 'MATERIAL DATA'!$R$36:$R$74,,), _xlfn.XLOOKUP($BL40, 'LIFECYCLE MATERIAL DATA'!$A$5:$A$104, 'LIFECYCLE MATERIAL DATA'!$Q$5:$Q$104,,))</f>
        <v>#N/A</v>
      </c>
      <c r="H40" s="630"/>
      <c r="I40" s="631"/>
      <c r="J40" s="737"/>
      <c r="K40" s="626"/>
      <c r="L40" s="632"/>
      <c r="M40" s="400"/>
      <c r="N40" s="156">
        <f t="shared" si="92"/>
        <v>0</v>
      </c>
      <c r="O40" s="157" t="str">
        <f t="shared" si="20"/>
        <v/>
      </c>
      <c r="P40" s="158" t="str">
        <f t="shared" si="21"/>
        <v/>
      </c>
      <c r="Q40" s="158" t="str" cm="1">
        <f t="array" ref="Q40">IFERROR(_xlfn.IFS(AND($I40 = "Yes", $J40 =1),(($BX40+$BU40)/($J40) + ($BY40+$BR40 +$BZ40)),AND($I40 = "Yes", $J40 &gt;1), (($BX40+$BU40)/($J40) + ($BY40*2 +$BZ40)) ), "")</f>
        <v/>
      </c>
      <c r="R40" s="158" t="str">
        <f t="shared" si="5"/>
        <v/>
      </c>
      <c r="S40" s="159">
        <f t="shared" si="22"/>
        <v>0</v>
      </c>
      <c r="T40" s="159" t="str">
        <f t="shared" si="45"/>
        <v/>
      </c>
      <c r="U40" s="158" t="str">
        <f t="shared" si="33"/>
        <v/>
      </c>
      <c r="V40" s="396" t="str">
        <f t="shared" si="23"/>
        <v/>
      </c>
      <c r="W40" s="156" t="str">
        <f t="shared" si="7"/>
        <v/>
      </c>
      <c r="X40" s="160">
        <f t="shared" si="8"/>
        <v>0</v>
      </c>
      <c r="Y40" s="274" t="s">
        <v>415</v>
      </c>
      <c r="Z40" s="745" t="str">
        <f>'MATERIAL DATA'!$Q64</f>
        <v>4.6.1 Rails</v>
      </c>
      <c r="AA40" s="768">
        <f t="shared" si="131"/>
        <v>0</v>
      </c>
      <c r="AB40" s="185"/>
      <c r="AC40" s="185"/>
      <c r="AD40" s="185"/>
      <c r="AE40" s="185"/>
      <c r="AF40" s="185"/>
      <c r="AG40" s="185"/>
      <c r="AH40" s="185"/>
      <c r="AI40" s="185"/>
      <c r="AJ40" s="185"/>
      <c r="AK40" s="185"/>
      <c r="AL40" s="185"/>
      <c r="AM40" s="185"/>
      <c r="AN40" s="185"/>
      <c r="AO40" s="185"/>
      <c r="AP40" s="185"/>
      <c r="AQ40" s="185"/>
      <c r="AR40" s="185"/>
      <c r="AS40" s="185"/>
      <c r="AT40" s="185"/>
      <c r="AU40" s="185"/>
      <c r="AV40" s="185"/>
      <c r="AW40" s="185"/>
      <c r="AX40" s="185"/>
      <c r="AY40" s="185"/>
      <c r="AZ40" s="185"/>
      <c r="BA40" s="185"/>
      <c r="BB40" s="185"/>
      <c r="BC40" s="185"/>
      <c r="BD40" s="185"/>
      <c r="BE40" s="185"/>
      <c r="BF40" s="185"/>
      <c r="BG40" s="185"/>
      <c r="BH40" s="185"/>
      <c r="BI40" s="185"/>
      <c r="BJ40" s="185"/>
      <c r="BK40" s="209" t="str">
        <f t="shared" si="114"/>
        <v>ER</v>
      </c>
      <c r="BL40" s="209" t="str">
        <f t="shared" si="9"/>
        <v xml:space="preserve"> -  - </v>
      </c>
      <c r="BM40" s="745" t="str" cm="1">
        <f t="array" ref="BM40">_xlfn.IFS(OR(AND(TYPOLOGY &lt;&gt; "Bridge", B40="concrete",D40&lt;&gt;"Reinforced - 150mm hollow core slab"),C40="Concrete_EPD",),"Reinforcement",(OR(AND(TYPOLOGY="Bridge",B40="concrete",D40&lt;&gt;"Reinforced - 150mm hollow core slab"),C40="Concrete_EPD",)),"Bridge_Reinforcement",TRUE, "No_Reinforcement")</f>
        <v>No_Reinforcement</v>
      </c>
      <c r="BN40" s="186" t="e">
        <f>_xlfn.XLOOKUP($BL40,'LIFECYCLE MATERIAL DATA'!$A$5:$A$104,'LIFECYCLE MATERIAL DATA'!$D$5:$D$104,)</f>
        <v>#N/A</v>
      </c>
      <c r="BO40" s="186">
        <f>IFERROR(IF(M40&lt;&gt;0,_xlfn.XLOOKUP(M40,'Custom Data'!S16:S45,'Custom Data'!T16:T45,,-1),0),0)</f>
        <v>0</v>
      </c>
      <c r="BP40" s="186">
        <f t="shared" si="10"/>
        <v>0</v>
      </c>
      <c r="BQ40" s="846" t="str">
        <f t="shared" si="11"/>
        <v>ER</v>
      </c>
      <c r="BR40" s="745" t="str">
        <f>IFERROR(_xlfn.XLOOKUP($BL40,'LIFECYCLE MATERIAL DATA'!$A$5:$A$104,'LIFECYCLE MATERIAL DATA'!$I$5:$I$104,,)*($BQ40/1000)+_xlfn.XLOOKUP('Project Info'!$C$15,'LIFECYCLE MATERIAL DATA'!$A$5:$A$104,'LIFECYCLE MATERIAL DATA'!$I$5:$I$104,,)*($BP40/1000),"")</f>
        <v/>
      </c>
      <c r="BS40" s="745" t="str">
        <f>IFERROR(_xlfn.XLOOKUP($BL40,'LIFECYCLE MATERIAL DATA'!$A$5:$A$104, 'LIFECYCLE MATERIAL DATA'!$J$5:$J$104,,)*($BQ40/1000)+_xlfn.XLOOKUP('Project Info'!$C$15,'LIFECYCLE MATERIAL DATA'!$A$5:$A$104,'LIFECYCLE MATERIAL DATA'!$J$5:$J$104,,)*($BP40/1000),"")</f>
        <v/>
      </c>
      <c r="BT40" s="745" t="str">
        <f>IFERROR(_xlfn.XLOOKUP($BL40,'LIFECYCLE MATERIAL DATA'!$A$5:$A$104, 'LIFECYCLE MATERIAL DATA'!$K$5:$K$104,,)*($BQ40/1000),"")</f>
        <v/>
      </c>
      <c r="BU40" s="185" t="str">
        <f>IFERROR(_xlfn.XLOOKUP($BL40,'LIFECYCLE MATERIAL DATA'!$A$5:$A$104,'LIFECYCLE MATERIAL DATA'!$L$5:$L$104,,)*($BQ40/1000)+_xlfn.XLOOKUP('Project Info'!$C$15,'LIFECYCLE MATERIAL DATA'!$A$5:$A$104,'LIFECYCLE MATERIAL DATA'!$L$5:$L$104,,)*($BP40/1000),"")</f>
        <v/>
      </c>
      <c r="BV40" s="745" t="str">
        <f t="shared" si="25"/>
        <v/>
      </c>
      <c r="BW40" s="745" t="str">
        <f>IF($K40='MATERIAL DATA'!$O$5,$L40, IF($K40='MATERIAL DATA'!$O$6,$L40/(1000*'Scheme 6'!$BN40),""))</f>
        <v/>
      </c>
      <c r="BX40" s="745" t="str">
        <f>IFERROR(((_xlfn.XLOOKUP($BL40,'LIFECYCLE MATERIAL DATA'!$A$5:$A$104,'LIFECYCLE MATERIAL DATA'!$F$5:$F$104,,))*$BQ40/1000+_xlfn.XLOOKUP('Project Info'!$C$15,'LIFECYCLE MATERIAL DATA'!$A$5:$A$104,'LIFECYCLE MATERIAL DATA'!$F$5:$F$104,,)*$BP40/1000),"")</f>
        <v/>
      </c>
      <c r="BY40" s="771" t="str">
        <f>IFERROR((_xlfn.XLOOKUP($BL40,'LIFECYCLE MATERIAL DATA'!$A$5:$A$104,'LIFECYCLE MATERIAL DATA'!$G$5:$G$104,,)*$BQ40/1000++_xlfn.XLOOKUP('Project Info'!$C$15,'LIFECYCLE MATERIAL DATA'!$A$5:$A$104,'LIFECYCLE MATERIAL DATA'!$G$5:$G$104,,)*$BP40/1000),"")</f>
        <v/>
      </c>
      <c r="BZ40" s="745" t="str">
        <f>IFERROR(_xlfn.XLOOKUP('Scheme 6'!$BL40,'LIFECYCLE MATERIAL DATA'!$A$5:$A$104,'LIFECYCLE MATERIAL DATA'!$H$5:$H$104,,)*SUM($BX40+$BY40+$CB40+$CC40), "")</f>
        <v/>
      </c>
      <c r="CA40" s="185"/>
      <c r="CB40" s="743" t="str">
        <f>IFERROR((_xlfn.XLOOKUP($BL40,'LIFECYCLE MATERIAL DATA'!$A$5:$A$104, 'LIFECYCLE MATERIAL DATA'!$M$5:$M$104)*$BQ40/1000++_xlfn.XLOOKUP('Project Info'!$C$15,'LIFECYCLE MATERIAL DATA'!$A$5:$A$104,'LIFECYCLE MATERIAL DATA'!$M$5:$M$104)*$BP40/1000),"")</f>
        <v/>
      </c>
      <c r="CC40" s="745">
        <f>IFERROR(IF(OR($B40="Timber",$C40="Timber_EPD", $C40="Bamboo"),_xlfn.XLOOKUP($BL40,'LIFECYCLE MATERIAL DATA Master'!$A$5:$A$104,'LIFECYCLE MATERIAL DATA Master'!$E$5:$E$104,,)*$BQ40,0),"")/1000</f>
        <v>0</v>
      </c>
      <c r="CD40" s="185" t="str">
        <f>IFERROR((_xlfn.XLOOKUP($BL40,'LIFECYCLE MATERIAL DATA'!$A$5:$A$104,'LIFECYCLE MATERIAL DATA'!$N$5:$N$104,,)*$BQ40/1000++_xlfn.XLOOKUP('Project Info'!$C$15,'LIFECYCLE MATERIAL DATA'!$A$5:$A$104,'LIFECYCLE MATERIAL DATA'!$N$5:$N$104,,)*$BP40/1000),"")</f>
        <v/>
      </c>
      <c r="CE40" s="743"/>
      <c r="CF40" s="743"/>
      <c r="CG40" s="743"/>
      <c r="CH40" s="772">
        <f>IFERROR(1+_xlfn.XLOOKUP($BL40,'LIFECYCLE MATERIAL DATA'!$A$5:$A$104,'LIFECYCLE MATERIAL DATA'!$H$5:$H$104,,),0)</f>
        <v>0</v>
      </c>
      <c r="CI40" s="765">
        <f t="shared" si="97"/>
        <v>0</v>
      </c>
      <c r="CJ40" s="773">
        <f t="shared" si="13"/>
        <v>0</v>
      </c>
      <c r="CK40" s="774">
        <f t="shared" si="14"/>
        <v>0</v>
      </c>
      <c r="CL40" s="767">
        <f t="shared" si="26"/>
        <v>0</v>
      </c>
      <c r="CM40" s="775">
        <f t="shared" si="27"/>
        <v>0</v>
      </c>
      <c r="CN40" s="769">
        <v>0</v>
      </c>
      <c r="CO40" s="745">
        <f t="shared" si="15"/>
        <v>0</v>
      </c>
      <c r="CP40" s="745">
        <f t="shared" si="15"/>
        <v>0</v>
      </c>
      <c r="CQ40" s="745">
        <f t="shared" ref="CQ40:DV40" si="148">IF(CQ$11&gt;=DESIGN_LIFE,CP40,IF(AND(CQ$11&gt;0,$CK40&lt;&gt;0),IF(INT((CQ$11)/(DESIGN_LIFE/$CK40))=((CQ$11)/(DESIGN_LIFE/$CK40)),$CM40+CP40,CP40),CP40))</f>
        <v>0</v>
      </c>
      <c r="CR40" s="745">
        <f t="shared" si="148"/>
        <v>0</v>
      </c>
      <c r="CS40" s="745">
        <f t="shared" si="148"/>
        <v>0</v>
      </c>
      <c r="CT40" s="745">
        <f t="shared" si="148"/>
        <v>0</v>
      </c>
      <c r="CU40" s="745">
        <f t="shared" si="148"/>
        <v>0</v>
      </c>
      <c r="CV40" s="745">
        <f t="shared" si="148"/>
        <v>0</v>
      </c>
      <c r="CW40" s="745">
        <f t="shared" si="148"/>
        <v>0</v>
      </c>
      <c r="CX40" s="745">
        <f t="shared" si="148"/>
        <v>0</v>
      </c>
      <c r="CY40" s="745">
        <f t="shared" si="148"/>
        <v>0</v>
      </c>
      <c r="CZ40" s="745">
        <f t="shared" si="148"/>
        <v>0</v>
      </c>
      <c r="DA40" s="745">
        <f t="shared" si="148"/>
        <v>0</v>
      </c>
      <c r="DB40" s="745">
        <f t="shared" si="148"/>
        <v>0</v>
      </c>
      <c r="DC40" s="745">
        <f t="shared" si="148"/>
        <v>0</v>
      </c>
      <c r="DD40" s="745">
        <f t="shared" si="148"/>
        <v>0</v>
      </c>
      <c r="DE40" s="745">
        <f t="shared" si="148"/>
        <v>0</v>
      </c>
      <c r="DF40" s="745">
        <f t="shared" si="148"/>
        <v>0</v>
      </c>
      <c r="DG40" s="745">
        <f t="shared" si="148"/>
        <v>0</v>
      </c>
      <c r="DH40" s="745">
        <f t="shared" si="148"/>
        <v>0</v>
      </c>
      <c r="DI40" s="745">
        <f t="shared" si="148"/>
        <v>0</v>
      </c>
      <c r="DJ40" s="745">
        <f t="shared" si="148"/>
        <v>0</v>
      </c>
      <c r="DK40" s="745">
        <f t="shared" si="148"/>
        <v>0</v>
      </c>
      <c r="DL40" s="745">
        <f t="shared" si="148"/>
        <v>0</v>
      </c>
      <c r="DM40" s="745">
        <f t="shared" si="148"/>
        <v>0</v>
      </c>
      <c r="DN40" s="745">
        <f t="shared" si="148"/>
        <v>0</v>
      </c>
      <c r="DO40" s="745">
        <f t="shared" si="148"/>
        <v>0</v>
      </c>
      <c r="DP40" s="745">
        <f t="shared" si="148"/>
        <v>0</v>
      </c>
      <c r="DQ40" s="745">
        <f t="shared" si="148"/>
        <v>0</v>
      </c>
      <c r="DR40" s="745">
        <f t="shared" si="148"/>
        <v>0</v>
      </c>
      <c r="DS40" s="745">
        <f t="shared" si="148"/>
        <v>0</v>
      </c>
      <c r="DT40" s="745">
        <f t="shared" si="148"/>
        <v>0</v>
      </c>
      <c r="DU40" s="745">
        <f t="shared" si="148"/>
        <v>0</v>
      </c>
      <c r="DV40" s="745">
        <f t="shared" si="148"/>
        <v>0</v>
      </c>
      <c r="DW40" s="745">
        <f t="shared" ref="DW40:FB40" si="149">IF(DW$11&gt;=DESIGN_LIFE,DV40,IF(AND(DW$11&gt;0,$CK40&lt;&gt;0),IF(INT((DW$11)/(DESIGN_LIFE/$CK40))=((DW$11)/(DESIGN_LIFE/$CK40)),$CM40+DV40,DV40),DV40))</f>
        <v>0</v>
      </c>
      <c r="DX40" s="745">
        <f t="shared" si="149"/>
        <v>0</v>
      </c>
      <c r="DY40" s="745">
        <f t="shared" si="149"/>
        <v>0</v>
      </c>
      <c r="DZ40" s="745">
        <f t="shared" si="149"/>
        <v>0</v>
      </c>
      <c r="EA40" s="745">
        <f t="shared" si="149"/>
        <v>0</v>
      </c>
      <c r="EB40" s="745">
        <f t="shared" si="149"/>
        <v>0</v>
      </c>
      <c r="EC40" s="745">
        <f t="shared" si="149"/>
        <v>0</v>
      </c>
      <c r="ED40" s="745">
        <f t="shared" si="149"/>
        <v>0</v>
      </c>
      <c r="EE40" s="745">
        <f t="shared" si="149"/>
        <v>0</v>
      </c>
      <c r="EF40" s="745">
        <f t="shared" si="149"/>
        <v>0</v>
      </c>
      <c r="EG40" s="745">
        <f t="shared" si="149"/>
        <v>0</v>
      </c>
      <c r="EH40" s="745">
        <f t="shared" si="149"/>
        <v>0</v>
      </c>
      <c r="EI40" s="745">
        <f t="shared" si="149"/>
        <v>0</v>
      </c>
      <c r="EJ40" s="745">
        <f t="shared" si="149"/>
        <v>0</v>
      </c>
      <c r="EK40" s="745">
        <f t="shared" si="149"/>
        <v>0</v>
      </c>
      <c r="EL40" s="745">
        <f t="shared" si="149"/>
        <v>0</v>
      </c>
      <c r="EM40" s="745">
        <f t="shared" si="149"/>
        <v>0</v>
      </c>
      <c r="EN40" s="745">
        <f t="shared" si="149"/>
        <v>0</v>
      </c>
      <c r="EO40" s="745">
        <f t="shared" si="149"/>
        <v>0</v>
      </c>
      <c r="EP40" s="745">
        <f t="shared" si="149"/>
        <v>0</v>
      </c>
      <c r="EQ40" s="745">
        <f t="shared" si="149"/>
        <v>0</v>
      </c>
      <c r="ER40" s="745">
        <f t="shared" si="149"/>
        <v>0</v>
      </c>
      <c r="ES40" s="745">
        <f t="shared" si="149"/>
        <v>0</v>
      </c>
      <c r="ET40" s="745">
        <f t="shared" si="149"/>
        <v>0</v>
      </c>
      <c r="EU40" s="745">
        <f t="shared" si="149"/>
        <v>0</v>
      </c>
      <c r="EV40" s="745">
        <f t="shared" si="149"/>
        <v>0</v>
      </c>
      <c r="EW40" s="745">
        <f t="shared" si="149"/>
        <v>0</v>
      </c>
      <c r="EX40" s="745">
        <f t="shared" si="149"/>
        <v>0</v>
      </c>
      <c r="EY40" s="745">
        <f t="shared" si="149"/>
        <v>0</v>
      </c>
      <c r="EZ40" s="745">
        <f t="shared" si="149"/>
        <v>0</v>
      </c>
      <c r="FA40" s="745">
        <f t="shared" si="149"/>
        <v>0</v>
      </c>
      <c r="FB40" s="745">
        <f t="shared" si="149"/>
        <v>0</v>
      </c>
      <c r="FC40" s="745">
        <f t="shared" ref="FC40:GH40" si="150">IF(FC$11&gt;=DESIGN_LIFE,FB40,IF(AND(FC$11&gt;0,$CK40&lt;&gt;0),IF(INT((FC$11)/(DESIGN_LIFE/$CK40))=((FC$11)/(DESIGN_LIFE/$CK40)),$CM40+FB40,FB40),FB40))</f>
        <v>0</v>
      </c>
      <c r="FD40" s="745">
        <f t="shared" si="150"/>
        <v>0</v>
      </c>
      <c r="FE40" s="745">
        <f t="shared" si="150"/>
        <v>0</v>
      </c>
      <c r="FF40" s="745">
        <f t="shared" si="150"/>
        <v>0</v>
      </c>
      <c r="FG40" s="745">
        <f t="shared" si="150"/>
        <v>0</v>
      </c>
      <c r="FH40" s="745">
        <f t="shared" si="150"/>
        <v>0</v>
      </c>
      <c r="FI40" s="745">
        <f t="shared" si="150"/>
        <v>0</v>
      </c>
      <c r="FJ40" s="745">
        <f t="shared" si="150"/>
        <v>0</v>
      </c>
      <c r="FK40" s="745">
        <f t="shared" si="150"/>
        <v>0</v>
      </c>
      <c r="FL40" s="745">
        <f t="shared" si="150"/>
        <v>0</v>
      </c>
      <c r="FM40" s="745">
        <f t="shared" si="150"/>
        <v>0</v>
      </c>
      <c r="FN40" s="745">
        <f t="shared" si="150"/>
        <v>0</v>
      </c>
      <c r="FO40" s="745">
        <f t="shared" si="150"/>
        <v>0</v>
      </c>
      <c r="FP40" s="745">
        <f t="shared" si="150"/>
        <v>0</v>
      </c>
      <c r="FQ40" s="745">
        <f t="shared" si="150"/>
        <v>0</v>
      </c>
      <c r="FR40" s="745">
        <f t="shared" si="150"/>
        <v>0</v>
      </c>
      <c r="FS40" s="745">
        <f t="shared" si="150"/>
        <v>0</v>
      </c>
      <c r="FT40" s="745">
        <f t="shared" si="150"/>
        <v>0</v>
      </c>
      <c r="FU40" s="745">
        <f t="shared" si="150"/>
        <v>0</v>
      </c>
      <c r="FV40" s="745">
        <f t="shared" si="150"/>
        <v>0</v>
      </c>
      <c r="FW40" s="745">
        <f t="shared" si="150"/>
        <v>0</v>
      </c>
      <c r="FX40" s="745">
        <f t="shared" si="150"/>
        <v>0</v>
      </c>
      <c r="FY40" s="745">
        <f t="shared" si="150"/>
        <v>0</v>
      </c>
      <c r="FZ40" s="745">
        <f t="shared" si="150"/>
        <v>0</v>
      </c>
      <c r="GA40" s="745">
        <f t="shared" si="150"/>
        <v>0</v>
      </c>
      <c r="GB40" s="745">
        <f t="shared" si="150"/>
        <v>0</v>
      </c>
      <c r="GC40" s="745">
        <f t="shared" si="150"/>
        <v>0</v>
      </c>
      <c r="GD40" s="745">
        <f t="shared" si="150"/>
        <v>0</v>
      </c>
      <c r="GE40" s="745">
        <f t="shared" si="150"/>
        <v>0</v>
      </c>
      <c r="GF40" s="745">
        <f t="shared" si="150"/>
        <v>0</v>
      </c>
      <c r="GG40" s="745">
        <f t="shared" si="150"/>
        <v>0</v>
      </c>
      <c r="GH40" s="745">
        <f t="shared" si="150"/>
        <v>0</v>
      </c>
      <c r="GI40" s="745">
        <f t="shared" ref="GI40:HG40" si="151">IF(GI$11&gt;=DESIGN_LIFE,GH40,IF(AND(GI$11&gt;0,$CK40&lt;&gt;0),IF(INT((GI$11)/(DESIGN_LIFE/$CK40))=((GI$11)/(DESIGN_LIFE/$CK40)),$CM40+GH40,GH40),GH40))</f>
        <v>0</v>
      </c>
      <c r="GJ40" s="745">
        <f t="shared" si="151"/>
        <v>0</v>
      </c>
      <c r="GK40" s="745">
        <f t="shared" si="151"/>
        <v>0</v>
      </c>
      <c r="GL40" s="745">
        <f t="shared" si="151"/>
        <v>0</v>
      </c>
      <c r="GM40" s="745">
        <f t="shared" si="151"/>
        <v>0</v>
      </c>
      <c r="GN40" s="745">
        <f t="shared" si="151"/>
        <v>0</v>
      </c>
      <c r="GO40" s="745">
        <f t="shared" si="151"/>
        <v>0</v>
      </c>
      <c r="GP40" s="745">
        <f t="shared" si="151"/>
        <v>0</v>
      </c>
      <c r="GQ40" s="745">
        <f t="shared" si="151"/>
        <v>0</v>
      </c>
      <c r="GR40" s="745">
        <f t="shared" si="151"/>
        <v>0</v>
      </c>
      <c r="GS40" s="745">
        <f t="shared" si="151"/>
        <v>0</v>
      </c>
      <c r="GT40" s="745">
        <f t="shared" si="151"/>
        <v>0</v>
      </c>
      <c r="GU40" s="745">
        <f t="shared" si="151"/>
        <v>0</v>
      </c>
      <c r="GV40" s="745">
        <f t="shared" si="151"/>
        <v>0</v>
      </c>
      <c r="GW40" s="745">
        <f t="shared" si="151"/>
        <v>0</v>
      </c>
      <c r="GX40" s="745">
        <f t="shared" si="151"/>
        <v>0</v>
      </c>
      <c r="GY40" s="745">
        <f t="shared" si="151"/>
        <v>0</v>
      </c>
      <c r="GZ40" s="745">
        <f t="shared" si="151"/>
        <v>0</v>
      </c>
      <c r="HA40" s="745">
        <f t="shared" si="151"/>
        <v>0</v>
      </c>
      <c r="HB40" s="745">
        <f t="shared" si="151"/>
        <v>0</v>
      </c>
      <c r="HC40" s="745">
        <f t="shared" si="151"/>
        <v>0</v>
      </c>
      <c r="HD40" s="745">
        <f t="shared" si="151"/>
        <v>0</v>
      </c>
      <c r="HE40" s="745">
        <f t="shared" si="151"/>
        <v>0</v>
      </c>
      <c r="HF40" s="745">
        <f t="shared" si="151"/>
        <v>0</v>
      </c>
      <c r="HG40" s="745">
        <f t="shared" si="151"/>
        <v>0</v>
      </c>
      <c r="HH40" s="185"/>
      <c r="HI40" s="185"/>
    </row>
    <row r="41" spans="1:217" s="99" customFormat="1" ht="19.899999999999999" customHeight="1">
      <c r="A41" s="520" t="str">
        <f t="shared" si="4"/>
        <v>LST_STR_ELEMENT</v>
      </c>
      <c r="B41" s="629"/>
      <c r="C41" s="628"/>
      <c r="D41" s="626"/>
      <c r="E41" s="627"/>
      <c r="F41" s="626"/>
      <c r="G41" s="350" t="e">
        <f>IF(TYPOLOGY = "Bridge", _xlfn.XLOOKUP($E41, BRIDGE_STR_ELEMENT, 'MATERIAL DATA'!$R$36:$R$74,,), _xlfn.XLOOKUP($BL41, 'LIFECYCLE MATERIAL DATA'!$A$5:$A$104, 'LIFECYCLE MATERIAL DATA'!$Q$5:$Q$104,,))</f>
        <v>#N/A</v>
      </c>
      <c r="H41" s="630"/>
      <c r="I41" s="631"/>
      <c r="J41" s="737"/>
      <c r="K41" s="626"/>
      <c r="L41" s="632"/>
      <c r="M41" s="400"/>
      <c r="N41" s="156">
        <f t="shared" si="92"/>
        <v>0</v>
      </c>
      <c r="O41" s="157" t="str">
        <f t="shared" si="20"/>
        <v/>
      </c>
      <c r="P41" s="158" t="str">
        <f t="shared" si="21"/>
        <v/>
      </c>
      <c r="Q41" s="158" t="str" cm="1">
        <f t="array" ref="Q41">IFERROR(_xlfn.IFS(AND($I41 = "Yes", $J41 =1),(($BX41+$BU41)/($J41) + ($BY41+$BR41 +$BZ41)),AND($I41 = "Yes", $J41 &gt;1), (($BX41+$BU41)/($J41) + ($BY41*2 +$BZ41)) ), "")</f>
        <v/>
      </c>
      <c r="R41" s="158" t="str">
        <f t="shared" si="5"/>
        <v/>
      </c>
      <c r="S41" s="159">
        <f t="shared" si="22"/>
        <v>0</v>
      </c>
      <c r="T41" s="159" t="str">
        <f t="shared" si="45"/>
        <v/>
      </c>
      <c r="U41" s="158" t="str">
        <f t="shared" si="33"/>
        <v/>
      </c>
      <c r="V41" s="396" t="str">
        <f t="shared" si="23"/>
        <v/>
      </c>
      <c r="W41" s="156" t="str">
        <f t="shared" si="7"/>
        <v/>
      </c>
      <c r="X41" s="160">
        <f t="shared" si="8"/>
        <v>0</v>
      </c>
      <c r="Y41" s="274" t="s">
        <v>415</v>
      </c>
      <c r="Z41" s="745" t="str">
        <f>'MATERIAL DATA'!$Q65</f>
        <v>4.6.2 Sleepers</v>
      </c>
      <c r="AA41" s="768">
        <f t="shared" si="131"/>
        <v>0</v>
      </c>
      <c r="AB41" s="185"/>
      <c r="AC41" s="185"/>
      <c r="AD41" s="185"/>
      <c r="AE41" s="185"/>
      <c r="AF41" s="185"/>
      <c r="AG41" s="185"/>
      <c r="AH41" s="185"/>
      <c r="AI41" s="185"/>
      <c r="AJ41" s="185"/>
      <c r="AK41" s="185"/>
      <c r="AL41" s="185"/>
      <c r="AM41" s="185"/>
      <c r="AN41" s="185"/>
      <c r="AO41" s="185"/>
      <c r="AP41" s="185"/>
      <c r="AQ41" s="185"/>
      <c r="AR41" s="185"/>
      <c r="AS41" s="185"/>
      <c r="AT41" s="185"/>
      <c r="AU41" s="185"/>
      <c r="AV41" s="185"/>
      <c r="AW41" s="185"/>
      <c r="AX41" s="185"/>
      <c r="AY41" s="185"/>
      <c r="AZ41" s="185"/>
      <c r="BA41" s="185"/>
      <c r="BB41" s="185"/>
      <c r="BC41" s="185"/>
      <c r="BD41" s="185"/>
      <c r="BE41" s="185"/>
      <c r="BF41" s="185"/>
      <c r="BG41" s="185"/>
      <c r="BH41" s="185"/>
      <c r="BI41" s="185"/>
      <c r="BJ41" s="185"/>
      <c r="BK41" s="209" t="str">
        <f t="shared" si="114"/>
        <v>ER</v>
      </c>
      <c r="BL41" s="209" t="str">
        <f t="shared" si="9"/>
        <v xml:space="preserve"> -  - </v>
      </c>
      <c r="BM41" s="745" t="str" cm="1">
        <f t="array" ref="BM41">_xlfn.IFS(OR(AND(TYPOLOGY &lt;&gt; "Bridge", B41="concrete",D41&lt;&gt;"Reinforced - 150mm hollow core slab"),C41="Concrete_EPD",),"Reinforcement",(OR(AND(TYPOLOGY="Bridge",B41="concrete",D41&lt;&gt;"Reinforced - 150mm hollow core slab"),C41="Concrete_EPD",)),"Bridge_Reinforcement",TRUE, "No_Reinforcement")</f>
        <v>No_Reinforcement</v>
      </c>
      <c r="BN41" s="186" t="e">
        <f>_xlfn.XLOOKUP($BL41,'LIFECYCLE MATERIAL DATA'!$A$5:$A$104,'LIFECYCLE MATERIAL DATA'!$D$5:$D$104,)</f>
        <v>#N/A</v>
      </c>
      <c r="BO41" s="186">
        <f>IFERROR(IF(M41&lt;&gt;0,_xlfn.XLOOKUP(M41,'Custom Data'!S16:S45,'Custom Data'!T16:T45,,-1),0),0)</f>
        <v>0</v>
      </c>
      <c r="BP41" s="186">
        <f t="shared" si="10"/>
        <v>0</v>
      </c>
      <c r="BQ41" s="846" t="str">
        <f t="shared" si="11"/>
        <v>ER</v>
      </c>
      <c r="BR41" s="745" t="str">
        <f>IFERROR(_xlfn.XLOOKUP($BL41,'LIFECYCLE MATERIAL DATA'!$A$5:$A$104,'LIFECYCLE MATERIAL DATA'!$I$5:$I$104,,)*($BQ41/1000)+_xlfn.XLOOKUP('Project Info'!$C$15,'LIFECYCLE MATERIAL DATA'!$A$5:$A$104,'LIFECYCLE MATERIAL DATA'!$I$5:$I$104,,)*($BP41/1000),"")</f>
        <v/>
      </c>
      <c r="BS41" s="745" t="str">
        <f>IFERROR(_xlfn.XLOOKUP($BL41,'LIFECYCLE MATERIAL DATA'!$A$5:$A$104, 'LIFECYCLE MATERIAL DATA'!$J$5:$J$104,,)*($BQ41/1000)+_xlfn.XLOOKUP('Project Info'!$C$15,'LIFECYCLE MATERIAL DATA'!$A$5:$A$104,'LIFECYCLE MATERIAL DATA'!$J$5:$J$104,,)*($BP41/1000),"")</f>
        <v/>
      </c>
      <c r="BT41" s="745" t="str">
        <f>IFERROR(_xlfn.XLOOKUP($BL41,'LIFECYCLE MATERIAL DATA'!$A$5:$A$104, 'LIFECYCLE MATERIAL DATA'!$K$5:$K$104,,)*($BQ41/1000),"")</f>
        <v/>
      </c>
      <c r="BU41" s="185" t="str">
        <f>IFERROR(_xlfn.XLOOKUP($BL41,'LIFECYCLE MATERIAL DATA'!$A$5:$A$104,'LIFECYCLE MATERIAL DATA'!$L$5:$L$104,,)*($BQ41/1000)+_xlfn.XLOOKUP('Project Info'!$C$15,'LIFECYCLE MATERIAL DATA'!$A$5:$A$104,'LIFECYCLE MATERIAL DATA'!$L$5:$L$104,,)*($BP41/1000),"")</f>
        <v/>
      </c>
      <c r="BV41" s="745" t="str">
        <f t="shared" si="25"/>
        <v/>
      </c>
      <c r="BW41" s="745" t="str">
        <f>IF($K41='MATERIAL DATA'!$O$5,$L41, IF($K41='MATERIAL DATA'!$O$6,$L41/(1000*'Scheme 6'!$BN41),""))</f>
        <v/>
      </c>
      <c r="BX41" s="745" t="str">
        <f>IFERROR(((_xlfn.XLOOKUP($BL41,'LIFECYCLE MATERIAL DATA'!$A$5:$A$104,'LIFECYCLE MATERIAL DATA'!$F$5:$F$104,,))*$BQ41/1000+_xlfn.XLOOKUP('Project Info'!$C$15,'LIFECYCLE MATERIAL DATA'!$A$5:$A$104,'LIFECYCLE MATERIAL DATA'!$F$5:$F$104,,)*$BP41/1000),"")</f>
        <v/>
      </c>
      <c r="BY41" s="771" t="str">
        <f>IFERROR((_xlfn.XLOOKUP($BL41,'LIFECYCLE MATERIAL DATA'!$A$5:$A$104,'LIFECYCLE MATERIAL DATA'!$G$5:$G$104,,)*$BQ41/1000++_xlfn.XLOOKUP('Project Info'!$C$15,'LIFECYCLE MATERIAL DATA'!$A$5:$A$104,'LIFECYCLE MATERIAL DATA'!$G$5:$G$104,,)*$BP41/1000),"")</f>
        <v/>
      </c>
      <c r="BZ41" s="745" t="str">
        <f>IFERROR(_xlfn.XLOOKUP('Scheme 6'!$BL41,'LIFECYCLE MATERIAL DATA'!$A$5:$A$104,'LIFECYCLE MATERIAL DATA'!$H$5:$H$104,,)*SUM($BX41+$BY41+$CB41+$CC41), "")</f>
        <v/>
      </c>
      <c r="CA41" s="185"/>
      <c r="CB41" s="743" t="str">
        <f>IFERROR((_xlfn.XLOOKUP($BL41,'LIFECYCLE MATERIAL DATA'!$A$5:$A$104, 'LIFECYCLE MATERIAL DATA'!$M$5:$M$104)*$BQ41/1000++_xlfn.XLOOKUP('Project Info'!$C$15,'LIFECYCLE MATERIAL DATA'!$A$5:$A$104,'LIFECYCLE MATERIAL DATA'!$M$5:$M$104)*$BP41/1000),"")</f>
        <v/>
      </c>
      <c r="CC41" s="745">
        <f>IFERROR(IF(OR($B41="Timber",$C41="Timber_EPD", $C41="Bamboo"),_xlfn.XLOOKUP($BL41,'LIFECYCLE MATERIAL DATA Master'!$A$5:$A$104,'LIFECYCLE MATERIAL DATA Master'!$E$5:$E$104,,)*$BQ41,0),"")/1000</f>
        <v>0</v>
      </c>
      <c r="CD41" s="185" t="str">
        <f>IFERROR((_xlfn.XLOOKUP($BL41,'LIFECYCLE MATERIAL DATA'!$A$5:$A$104,'LIFECYCLE MATERIAL DATA'!$N$5:$N$104,,)*$BQ41/1000++_xlfn.XLOOKUP('Project Info'!$C$15,'LIFECYCLE MATERIAL DATA'!$A$5:$A$104,'LIFECYCLE MATERIAL DATA'!$N$5:$N$104,,)*$BP41/1000),"")</f>
        <v/>
      </c>
      <c r="CE41" s="743"/>
      <c r="CF41" s="743"/>
      <c r="CG41" s="743"/>
      <c r="CH41" s="772">
        <f>IFERROR(1+_xlfn.XLOOKUP($BL41,'LIFECYCLE MATERIAL DATA'!$A$5:$A$104,'LIFECYCLE MATERIAL DATA'!$H$5:$H$104,,),0)</f>
        <v>0</v>
      </c>
      <c r="CI41" s="765">
        <f t="shared" si="97"/>
        <v>0</v>
      </c>
      <c r="CJ41" s="773">
        <f t="shared" si="13"/>
        <v>0</v>
      </c>
      <c r="CK41" s="774">
        <f t="shared" si="14"/>
        <v>0</v>
      </c>
      <c r="CL41" s="767">
        <f t="shared" si="26"/>
        <v>0</v>
      </c>
      <c r="CM41" s="775">
        <f t="shared" si="27"/>
        <v>0</v>
      </c>
      <c r="CN41" s="769">
        <v>0</v>
      </c>
      <c r="CO41" s="745">
        <f t="shared" si="15"/>
        <v>0</v>
      </c>
      <c r="CP41" s="745">
        <f t="shared" si="15"/>
        <v>0</v>
      </c>
      <c r="CQ41" s="745">
        <f t="shared" ref="CQ41:DV41" si="152">IF(CQ$11&gt;=DESIGN_LIFE,CP41,IF(AND(CQ$11&gt;0,$CK41&lt;&gt;0),IF(INT((CQ$11)/(DESIGN_LIFE/$CK41))=((CQ$11)/(DESIGN_LIFE/$CK41)),$CM41+CP41,CP41),CP41))</f>
        <v>0</v>
      </c>
      <c r="CR41" s="745">
        <f t="shared" si="152"/>
        <v>0</v>
      </c>
      <c r="CS41" s="745">
        <f t="shared" si="152"/>
        <v>0</v>
      </c>
      <c r="CT41" s="745">
        <f t="shared" si="152"/>
        <v>0</v>
      </c>
      <c r="CU41" s="745">
        <f t="shared" si="152"/>
        <v>0</v>
      </c>
      <c r="CV41" s="745">
        <f t="shared" si="152"/>
        <v>0</v>
      </c>
      <c r="CW41" s="745">
        <f t="shared" si="152"/>
        <v>0</v>
      </c>
      <c r="CX41" s="745">
        <f t="shared" si="152"/>
        <v>0</v>
      </c>
      <c r="CY41" s="745">
        <f t="shared" si="152"/>
        <v>0</v>
      </c>
      <c r="CZ41" s="745">
        <f t="shared" si="152"/>
        <v>0</v>
      </c>
      <c r="DA41" s="745">
        <f t="shared" si="152"/>
        <v>0</v>
      </c>
      <c r="DB41" s="745">
        <f t="shared" si="152"/>
        <v>0</v>
      </c>
      <c r="DC41" s="745">
        <f t="shared" si="152"/>
        <v>0</v>
      </c>
      <c r="DD41" s="745">
        <f t="shared" si="152"/>
        <v>0</v>
      </c>
      <c r="DE41" s="745">
        <f t="shared" si="152"/>
        <v>0</v>
      </c>
      <c r="DF41" s="745">
        <f t="shared" si="152"/>
        <v>0</v>
      </c>
      <c r="DG41" s="745">
        <f t="shared" si="152"/>
        <v>0</v>
      </c>
      <c r="DH41" s="745">
        <f t="shared" si="152"/>
        <v>0</v>
      </c>
      <c r="DI41" s="745">
        <f t="shared" si="152"/>
        <v>0</v>
      </c>
      <c r="DJ41" s="745">
        <f t="shared" si="152"/>
        <v>0</v>
      </c>
      <c r="DK41" s="745">
        <f t="shared" si="152"/>
        <v>0</v>
      </c>
      <c r="DL41" s="745">
        <f t="shared" si="152"/>
        <v>0</v>
      </c>
      <c r="DM41" s="745">
        <f t="shared" si="152"/>
        <v>0</v>
      </c>
      <c r="DN41" s="745">
        <f t="shared" si="152"/>
        <v>0</v>
      </c>
      <c r="DO41" s="745">
        <f t="shared" si="152"/>
        <v>0</v>
      </c>
      <c r="DP41" s="745">
        <f t="shared" si="152"/>
        <v>0</v>
      </c>
      <c r="DQ41" s="745">
        <f t="shared" si="152"/>
        <v>0</v>
      </c>
      <c r="DR41" s="745">
        <f t="shared" si="152"/>
        <v>0</v>
      </c>
      <c r="DS41" s="745">
        <f t="shared" si="152"/>
        <v>0</v>
      </c>
      <c r="DT41" s="745">
        <f t="shared" si="152"/>
        <v>0</v>
      </c>
      <c r="DU41" s="745">
        <f t="shared" si="152"/>
        <v>0</v>
      </c>
      <c r="DV41" s="745">
        <f t="shared" si="152"/>
        <v>0</v>
      </c>
      <c r="DW41" s="745">
        <f t="shared" ref="DW41:FB41" si="153">IF(DW$11&gt;=DESIGN_LIFE,DV41,IF(AND(DW$11&gt;0,$CK41&lt;&gt;0),IF(INT((DW$11)/(DESIGN_LIFE/$CK41))=((DW$11)/(DESIGN_LIFE/$CK41)),$CM41+DV41,DV41),DV41))</f>
        <v>0</v>
      </c>
      <c r="DX41" s="745">
        <f t="shared" si="153"/>
        <v>0</v>
      </c>
      <c r="DY41" s="745">
        <f t="shared" si="153"/>
        <v>0</v>
      </c>
      <c r="DZ41" s="745">
        <f t="shared" si="153"/>
        <v>0</v>
      </c>
      <c r="EA41" s="745">
        <f t="shared" si="153"/>
        <v>0</v>
      </c>
      <c r="EB41" s="745">
        <f t="shared" si="153"/>
        <v>0</v>
      </c>
      <c r="EC41" s="745">
        <f t="shared" si="153"/>
        <v>0</v>
      </c>
      <c r="ED41" s="745">
        <f t="shared" si="153"/>
        <v>0</v>
      </c>
      <c r="EE41" s="745">
        <f t="shared" si="153"/>
        <v>0</v>
      </c>
      <c r="EF41" s="745">
        <f t="shared" si="153"/>
        <v>0</v>
      </c>
      <c r="EG41" s="745">
        <f t="shared" si="153"/>
        <v>0</v>
      </c>
      <c r="EH41" s="745">
        <f t="shared" si="153"/>
        <v>0</v>
      </c>
      <c r="EI41" s="745">
        <f t="shared" si="153"/>
        <v>0</v>
      </c>
      <c r="EJ41" s="745">
        <f t="shared" si="153"/>
        <v>0</v>
      </c>
      <c r="EK41" s="745">
        <f t="shared" si="153"/>
        <v>0</v>
      </c>
      <c r="EL41" s="745">
        <f t="shared" si="153"/>
        <v>0</v>
      </c>
      <c r="EM41" s="745">
        <f t="shared" si="153"/>
        <v>0</v>
      </c>
      <c r="EN41" s="745">
        <f t="shared" si="153"/>
        <v>0</v>
      </c>
      <c r="EO41" s="745">
        <f t="shared" si="153"/>
        <v>0</v>
      </c>
      <c r="EP41" s="745">
        <f t="shared" si="153"/>
        <v>0</v>
      </c>
      <c r="EQ41" s="745">
        <f t="shared" si="153"/>
        <v>0</v>
      </c>
      <c r="ER41" s="745">
        <f t="shared" si="153"/>
        <v>0</v>
      </c>
      <c r="ES41" s="745">
        <f t="shared" si="153"/>
        <v>0</v>
      </c>
      <c r="ET41" s="745">
        <f t="shared" si="153"/>
        <v>0</v>
      </c>
      <c r="EU41" s="745">
        <f t="shared" si="153"/>
        <v>0</v>
      </c>
      <c r="EV41" s="745">
        <f t="shared" si="153"/>
        <v>0</v>
      </c>
      <c r="EW41" s="745">
        <f t="shared" si="153"/>
        <v>0</v>
      </c>
      <c r="EX41" s="745">
        <f t="shared" si="153"/>
        <v>0</v>
      </c>
      <c r="EY41" s="745">
        <f t="shared" si="153"/>
        <v>0</v>
      </c>
      <c r="EZ41" s="745">
        <f t="shared" si="153"/>
        <v>0</v>
      </c>
      <c r="FA41" s="745">
        <f t="shared" si="153"/>
        <v>0</v>
      </c>
      <c r="FB41" s="745">
        <f t="shared" si="153"/>
        <v>0</v>
      </c>
      <c r="FC41" s="745">
        <f t="shared" ref="FC41:GH41" si="154">IF(FC$11&gt;=DESIGN_LIFE,FB41,IF(AND(FC$11&gt;0,$CK41&lt;&gt;0),IF(INT((FC$11)/(DESIGN_LIFE/$CK41))=((FC$11)/(DESIGN_LIFE/$CK41)),$CM41+FB41,FB41),FB41))</f>
        <v>0</v>
      </c>
      <c r="FD41" s="745">
        <f t="shared" si="154"/>
        <v>0</v>
      </c>
      <c r="FE41" s="745">
        <f t="shared" si="154"/>
        <v>0</v>
      </c>
      <c r="FF41" s="745">
        <f t="shared" si="154"/>
        <v>0</v>
      </c>
      <c r="FG41" s="745">
        <f t="shared" si="154"/>
        <v>0</v>
      </c>
      <c r="FH41" s="745">
        <f t="shared" si="154"/>
        <v>0</v>
      </c>
      <c r="FI41" s="745">
        <f t="shared" si="154"/>
        <v>0</v>
      </c>
      <c r="FJ41" s="745">
        <f t="shared" si="154"/>
        <v>0</v>
      </c>
      <c r="FK41" s="745">
        <f t="shared" si="154"/>
        <v>0</v>
      </c>
      <c r="FL41" s="745">
        <f t="shared" si="154"/>
        <v>0</v>
      </c>
      <c r="FM41" s="745">
        <f t="shared" si="154"/>
        <v>0</v>
      </c>
      <c r="FN41" s="745">
        <f t="shared" si="154"/>
        <v>0</v>
      </c>
      <c r="FO41" s="745">
        <f t="shared" si="154"/>
        <v>0</v>
      </c>
      <c r="FP41" s="745">
        <f t="shared" si="154"/>
        <v>0</v>
      </c>
      <c r="FQ41" s="745">
        <f t="shared" si="154"/>
        <v>0</v>
      </c>
      <c r="FR41" s="745">
        <f t="shared" si="154"/>
        <v>0</v>
      </c>
      <c r="FS41" s="745">
        <f t="shared" si="154"/>
        <v>0</v>
      </c>
      <c r="FT41" s="745">
        <f t="shared" si="154"/>
        <v>0</v>
      </c>
      <c r="FU41" s="745">
        <f t="shared" si="154"/>
        <v>0</v>
      </c>
      <c r="FV41" s="745">
        <f t="shared" si="154"/>
        <v>0</v>
      </c>
      <c r="FW41" s="745">
        <f t="shared" si="154"/>
        <v>0</v>
      </c>
      <c r="FX41" s="745">
        <f t="shared" si="154"/>
        <v>0</v>
      </c>
      <c r="FY41" s="745">
        <f t="shared" si="154"/>
        <v>0</v>
      </c>
      <c r="FZ41" s="745">
        <f t="shared" si="154"/>
        <v>0</v>
      </c>
      <c r="GA41" s="745">
        <f t="shared" si="154"/>
        <v>0</v>
      </c>
      <c r="GB41" s="745">
        <f t="shared" si="154"/>
        <v>0</v>
      </c>
      <c r="GC41" s="745">
        <f t="shared" si="154"/>
        <v>0</v>
      </c>
      <c r="GD41" s="745">
        <f t="shared" si="154"/>
        <v>0</v>
      </c>
      <c r="GE41" s="745">
        <f t="shared" si="154"/>
        <v>0</v>
      </c>
      <c r="GF41" s="745">
        <f t="shared" si="154"/>
        <v>0</v>
      </c>
      <c r="GG41" s="745">
        <f t="shared" si="154"/>
        <v>0</v>
      </c>
      <c r="GH41" s="745">
        <f t="shared" si="154"/>
        <v>0</v>
      </c>
      <c r="GI41" s="745">
        <f t="shared" ref="GI41:HG41" si="155">IF(GI$11&gt;=DESIGN_LIFE,GH41,IF(AND(GI$11&gt;0,$CK41&lt;&gt;0),IF(INT((GI$11)/(DESIGN_LIFE/$CK41))=((GI$11)/(DESIGN_LIFE/$CK41)),$CM41+GH41,GH41),GH41))</f>
        <v>0</v>
      </c>
      <c r="GJ41" s="745">
        <f t="shared" si="155"/>
        <v>0</v>
      </c>
      <c r="GK41" s="745">
        <f t="shared" si="155"/>
        <v>0</v>
      </c>
      <c r="GL41" s="745">
        <f t="shared" si="155"/>
        <v>0</v>
      </c>
      <c r="GM41" s="745">
        <f t="shared" si="155"/>
        <v>0</v>
      </c>
      <c r="GN41" s="745">
        <f t="shared" si="155"/>
        <v>0</v>
      </c>
      <c r="GO41" s="745">
        <f t="shared" si="155"/>
        <v>0</v>
      </c>
      <c r="GP41" s="745">
        <f t="shared" si="155"/>
        <v>0</v>
      </c>
      <c r="GQ41" s="745">
        <f t="shared" si="155"/>
        <v>0</v>
      </c>
      <c r="GR41" s="745">
        <f t="shared" si="155"/>
        <v>0</v>
      </c>
      <c r="GS41" s="745">
        <f t="shared" si="155"/>
        <v>0</v>
      </c>
      <c r="GT41" s="745">
        <f t="shared" si="155"/>
        <v>0</v>
      </c>
      <c r="GU41" s="745">
        <f t="shared" si="155"/>
        <v>0</v>
      </c>
      <c r="GV41" s="745">
        <f t="shared" si="155"/>
        <v>0</v>
      </c>
      <c r="GW41" s="745">
        <f t="shared" si="155"/>
        <v>0</v>
      </c>
      <c r="GX41" s="745">
        <f t="shared" si="155"/>
        <v>0</v>
      </c>
      <c r="GY41" s="745">
        <f t="shared" si="155"/>
        <v>0</v>
      </c>
      <c r="GZ41" s="745">
        <f t="shared" si="155"/>
        <v>0</v>
      </c>
      <c r="HA41" s="745">
        <f t="shared" si="155"/>
        <v>0</v>
      </c>
      <c r="HB41" s="745">
        <f t="shared" si="155"/>
        <v>0</v>
      </c>
      <c r="HC41" s="745">
        <f t="shared" si="155"/>
        <v>0</v>
      </c>
      <c r="HD41" s="745">
        <f t="shared" si="155"/>
        <v>0</v>
      </c>
      <c r="HE41" s="745">
        <f t="shared" si="155"/>
        <v>0</v>
      </c>
      <c r="HF41" s="745">
        <f t="shared" si="155"/>
        <v>0</v>
      </c>
      <c r="HG41" s="745">
        <f t="shared" si="155"/>
        <v>0</v>
      </c>
      <c r="HH41" s="185"/>
      <c r="HI41" s="185"/>
    </row>
    <row r="42" spans="1:217" ht="20.100000000000001" customHeight="1">
      <c r="A42" s="520" t="str">
        <f t="shared" si="4"/>
        <v>LST_STR_ELEMENT</v>
      </c>
      <c r="B42" s="629"/>
      <c r="C42" s="628"/>
      <c r="D42" s="626"/>
      <c r="E42" s="627"/>
      <c r="F42" s="626"/>
      <c r="G42" s="350" t="e">
        <f>IF(TYPOLOGY = "Bridge", _xlfn.XLOOKUP($E42, BRIDGE_STR_ELEMENT, 'MATERIAL DATA'!$R$36:$R$74,,), _xlfn.XLOOKUP($BL42, 'LIFECYCLE MATERIAL DATA'!$A$5:$A$104, 'LIFECYCLE MATERIAL DATA'!$Q$5:$Q$104,,))</f>
        <v>#N/A</v>
      </c>
      <c r="H42" s="630"/>
      <c r="I42" s="631"/>
      <c r="J42" s="737"/>
      <c r="K42" s="626"/>
      <c r="L42" s="632"/>
      <c r="M42" s="358"/>
      <c r="N42" s="156">
        <f t="shared" si="92"/>
        <v>0</v>
      </c>
      <c r="O42" s="157" t="str">
        <f t="shared" si="20"/>
        <v/>
      </c>
      <c r="P42" s="158" t="str">
        <f t="shared" si="21"/>
        <v/>
      </c>
      <c r="Q42" s="158" t="str" cm="1">
        <f t="array" ref="Q42">IFERROR(_xlfn.IFS(AND($I42 = "Yes", $J42 =1),(($BX42+$BU42)/($J42) + ($BY42+$BR42 +$BZ42)),AND($I42 = "Yes", $J42 &gt;1), (($BX42+$BU42)/($J42) + ($BY42*2 +$BZ42)) ), "")</f>
        <v/>
      </c>
      <c r="R42" s="158" t="str">
        <f t="shared" si="5"/>
        <v/>
      </c>
      <c r="S42" s="159">
        <f t="shared" si="22"/>
        <v>0</v>
      </c>
      <c r="T42" s="159" t="str">
        <f t="shared" si="45"/>
        <v/>
      </c>
      <c r="U42" s="158" t="str">
        <f t="shared" si="33"/>
        <v/>
      </c>
      <c r="V42" s="396" t="str">
        <f t="shared" si="23"/>
        <v/>
      </c>
      <c r="W42" s="156" t="str">
        <f>IFERROR(IF($I42="Yes","",$CD42*($CI42+1)),"")</f>
        <v/>
      </c>
      <c r="X42" s="160">
        <f t="shared" si="8"/>
        <v>0</v>
      </c>
      <c r="Y42" s="274" t="s">
        <v>415</v>
      </c>
      <c r="Z42" s="745" t="str">
        <f>'MATERIAL DATA'!$Q66</f>
        <v>4.6.3 Ballast</v>
      </c>
      <c r="AA42" s="768">
        <f t="shared" si="131"/>
        <v>0</v>
      </c>
      <c r="AB42" s="745"/>
      <c r="AC42" s="745"/>
      <c r="AD42" s="745"/>
      <c r="AE42" s="745"/>
      <c r="AF42" s="745"/>
      <c r="AG42" s="745"/>
      <c r="AH42" s="749" t="s">
        <v>409</v>
      </c>
      <c r="AI42" s="749" t="s">
        <v>408</v>
      </c>
      <c r="AJ42" s="745"/>
      <c r="AK42" s="745"/>
      <c r="AL42" s="749" t="s">
        <v>414</v>
      </c>
      <c r="AM42" s="745"/>
      <c r="AN42" s="745"/>
      <c r="AO42" s="745"/>
      <c r="AP42" s="745"/>
      <c r="AQ42" s="745"/>
      <c r="AR42" s="745"/>
      <c r="AS42" s="745"/>
      <c r="AT42" s="745"/>
      <c r="AU42" s="185" t="s">
        <v>802</v>
      </c>
      <c r="AV42" s="745" t="s">
        <v>727</v>
      </c>
      <c r="AW42" s="749" t="s">
        <v>726</v>
      </c>
      <c r="AX42" s="745"/>
      <c r="AY42" s="745" t="s">
        <v>803</v>
      </c>
      <c r="AZ42" s="745" t="s">
        <v>727</v>
      </c>
      <c r="BA42" s="749" t="s">
        <v>726</v>
      </c>
      <c r="BB42" s="745"/>
      <c r="BC42" s="745" t="s">
        <v>410</v>
      </c>
      <c r="BD42" s="185" t="s">
        <v>863</v>
      </c>
      <c r="BE42" s="745" t="s">
        <v>857</v>
      </c>
      <c r="BF42" s="749" t="s">
        <v>864</v>
      </c>
      <c r="BG42" s="745"/>
      <c r="BH42" s="745"/>
      <c r="BI42" s="745"/>
      <c r="BJ42" s="745"/>
      <c r="BK42" s="209" t="str">
        <f>IF(B42="Concrete","C_",IF(B42="Steel","S_",IF(B42="Timber","T_",IF(B42="Other","O_",IF(B42="Custom_EPD","E_",IF(B42="_","ER","ER"))))))</f>
        <v>ER</v>
      </c>
      <c r="BL42" s="209" t="str">
        <f>CONCATENATE(B42," - ",C42," - ", D42)</f>
        <v xml:space="preserve"> -  - </v>
      </c>
      <c r="BM42" s="745" t="str" cm="1">
        <f t="array" ref="BM42">_xlfn.IFS(OR(AND(TYPOLOGY &lt;&gt; "Bridge", B42="concrete",D42&lt;&gt;"Reinforced - 150mm hollow core slab"),C42="Concrete_EPD",),"Reinforcement",(OR(AND(TYPOLOGY="Bridge",B42="concrete",D42&lt;&gt;"Reinforced - 150mm hollow core slab"),C42="Concrete_EPD",)),"Bridge_Reinforcement",TRUE, "No_Reinforcement")</f>
        <v>No_Reinforcement</v>
      </c>
      <c r="BN42" s="186" t="e">
        <f>_xlfn.XLOOKUP($BL42,'LIFECYCLE MATERIAL DATA'!$A$5:$A$104,'LIFECYCLE MATERIAL DATA'!$D$5:$D$104,)</f>
        <v>#N/A</v>
      </c>
      <c r="BO42" s="186">
        <f>IFERROR(IF(M42&lt;&gt;0,_xlfn.XLOOKUP(M42,'Custom Data'!S16:S45,'Custom Data'!T16:T45,,-1),0),0)</f>
        <v>0</v>
      </c>
      <c r="BP42" s="186">
        <f t="shared" si="10"/>
        <v>0</v>
      </c>
      <c r="BQ42" s="846" t="str">
        <f>IF(K42="VOLUME [m3]", 1000*$L42*$BN42, IF(AND(K42="MASS [kg]",ISNUMBER(BN42)), $L42,"ER"))</f>
        <v>ER</v>
      </c>
      <c r="BR42" s="745" t="str">
        <f>IFERROR(_xlfn.XLOOKUP($BL42,'LIFECYCLE MATERIAL DATA'!$A$5:$A$104,'LIFECYCLE MATERIAL DATA'!$I$5:$I$104,,)*($BQ42/1000)+_xlfn.XLOOKUP('Project Info'!$C$15,'LIFECYCLE MATERIAL DATA'!$A$5:$A$104,'LIFECYCLE MATERIAL DATA'!$I$5:$I$104,,)*($BP42/1000),"")</f>
        <v/>
      </c>
      <c r="BS42" s="745" t="str">
        <f>IFERROR(_xlfn.XLOOKUP($BL42,'LIFECYCLE MATERIAL DATA'!$A$5:$A$104, 'LIFECYCLE MATERIAL DATA'!$J$5:$J$104,,)*($BQ42/1000)+_xlfn.XLOOKUP('Project Info'!$C$15,'LIFECYCLE MATERIAL DATA'!$A$5:$A$104,'LIFECYCLE MATERIAL DATA'!$J$5:$J$104,,)*($BP42/1000),"")</f>
        <v/>
      </c>
      <c r="BT42" s="745" t="str">
        <f>IFERROR(_xlfn.XLOOKUP($BL42,'LIFECYCLE MATERIAL DATA'!$A$5:$A$104, 'LIFECYCLE MATERIAL DATA'!$K$5:$K$104,,)*($BQ42/1000),"")</f>
        <v/>
      </c>
      <c r="BU42" s="185" t="str">
        <f>IFERROR(_xlfn.XLOOKUP($BL42,'LIFECYCLE MATERIAL DATA'!$A$5:$A$104,'LIFECYCLE MATERIAL DATA'!$L$5:$L$104,,)*($BQ42/1000)+_xlfn.XLOOKUP('Project Info'!$C$15,'LIFECYCLE MATERIAL DATA'!$A$5:$A$104,'LIFECYCLE MATERIAL DATA'!$L$5:$L$104,,)*($BP42/1000),"")</f>
        <v/>
      </c>
      <c r="BV42" s="745" t="str">
        <f t="shared" si="25"/>
        <v/>
      </c>
      <c r="BW42" s="745" t="str">
        <f>IF($K42='MATERIAL DATA'!$O$5,$L42, IF($K42='MATERIAL DATA'!$O$6,$L42/(1000*'Scheme 6'!$BN42),""))</f>
        <v/>
      </c>
      <c r="BX42" s="745" t="str">
        <f>IFERROR(((_xlfn.XLOOKUP($BL42,'LIFECYCLE MATERIAL DATA'!$A$5:$A$104,'LIFECYCLE MATERIAL DATA'!$F$5:$F$104,,))*$BQ42/1000+_xlfn.XLOOKUP('Project Info'!$C$15,'LIFECYCLE MATERIAL DATA'!$A$5:$A$104,'LIFECYCLE MATERIAL DATA'!$F$5:$F$104,,)*$BP42/1000),"")</f>
        <v/>
      </c>
      <c r="BY42" s="771" t="str">
        <f>IFERROR((_xlfn.XLOOKUP($BL42,'LIFECYCLE MATERIAL DATA'!$A$5:$A$104,'LIFECYCLE MATERIAL DATA'!$G$5:$G$104,,)*$BQ42/1000++_xlfn.XLOOKUP('Project Info'!$C$15,'LIFECYCLE MATERIAL DATA'!$A$5:$A$104,'LIFECYCLE MATERIAL DATA'!$G$5:$G$104,,)*$BP42/1000),"")</f>
        <v/>
      </c>
      <c r="BZ42" s="745" t="str">
        <f>IFERROR(_xlfn.XLOOKUP('Scheme 6'!$BL42,'LIFECYCLE MATERIAL DATA'!$A$5:$A$104,'LIFECYCLE MATERIAL DATA'!$H$5:$H$104,,)*SUM($BX42+$BY42+$CB42+$CC42), "")</f>
        <v/>
      </c>
      <c r="CA42" s="185"/>
      <c r="CB42" s="743" t="str">
        <f>IFERROR((_xlfn.XLOOKUP($BL42,'LIFECYCLE MATERIAL DATA'!$A$5:$A$104, 'LIFECYCLE MATERIAL DATA'!$M$5:$M$104)*$BQ42/1000++_xlfn.XLOOKUP('Project Info'!$C$15,'LIFECYCLE MATERIAL DATA'!$A$5:$A$104,'LIFECYCLE MATERIAL DATA'!$M$5:$M$104)*$BP42/1000),"")</f>
        <v/>
      </c>
      <c r="CC42" s="745">
        <f>IFERROR(IF(OR($B42="Timber",$C42="Timber_EPD", $C42="Bamboo"),_xlfn.XLOOKUP($BL42,'LIFECYCLE MATERIAL DATA Master'!$A$5:$A$104,'LIFECYCLE MATERIAL DATA Master'!$E$5:$E$104,,)*$BQ42,0),"")/1000</f>
        <v>0</v>
      </c>
      <c r="CD42" s="185" t="str">
        <f>IFERROR((_xlfn.XLOOKUP($BL42,'LIFECYCLE MATERIAL DATA'!$A$5:$A$104,'LIFECYCLE MATERIAL DATA'!$N$5:$N$104,,)*$BQ42/1000++_xlfn.XLOOKUP('Project Info'!$C$15,'LIFECYCLE MATERIAL DATA'!$A$5:$A$104,'LIFECYCLE MATERIAL DATA'!$N$5:$N$104,,)*$BP42/1000),"")</f>
        <v/>
      </c>
      <c r="CE42" s="209"/>
      <c r="CF42" s="209"/>
      <c r="CG42" s="209"/>
      <c r="CH42" s="772">
        <f>IFERROR(1+_xlfn.XLOOKUP($BL42,'LIFECYCLE MATERIAL DATA'!$A$5:$A$104,'LIFECYCLE MATERIAL DATA'!$H$5:$H$104,,),0)</f>
        <v>0</v>
      </c>
      <c r="CI42" s="765">
        <f t="shared" si="97"/>
        <v>0</v>
      </c>
      <c r="CJ42" s="773">
        <f t="shared" si="13"/>
        <v>0</v>
      </c>
      <c r="CK42" s="774">
        <f t="shared" si="14"/>
        <v>0</v>
      </c>
      <c r="CL42" s="767">
        <f t="shared" si="26"/>
        <v>0</v>
      </c>
      <c r="CM42" s="775">
        <f t="shared" si="27"/>
        <v>0</v>
      </c>
      <c r="CN42" s="769">
        <v>0</v>
      </c>
      <c r="CO42" s="745">
        <f t="shared" si="15"/>
        <v>0</v>
      </c>
      <c r="CP42" s="745">
        <f t="shared" si="15"/>
        <v>0</v>
      </c>
      <c r="CQ42" s="745">
        <f t="shared" ref="CQ42:DV42" si="156">IF(CQ$11&gt;=DESIGN_LIFE,CP42,IF(AND(CQ$11&gt;0,$CK42&lt;&gt;0),IF(INT((CQ$11)/(DESIGN_LIFE/$CK42))=((CQ$11)/(DESIGN_LIFE/$CK42)),$CM42+CP42,CP42),CP42))</f>
        <v>0</v>
      </c>
      <c r="CR42" s="745">
        <f t="shared" si="156"/>
        <v>0</v>
      </c>
      <c r="CS42" s="745">
        <f t="shared" si="156"/>
        <v>0</v>
      </c>
      <c r="CT42" s="745">
        <f t="shared" si="156"/>
        <v>0</v>
      </c>
      <c r="CU42" s="745">
        <f t="shared" si="156"/>
        <v>0</v>
      </c>
      <c r="CV42" s="745">
        <f t="shared" si="156"/>
        <v>0</v>
      </c>
      <c r="CW42" s="745">
        <f t="shared" si="156"/>
        <v>0</v>
      </c>
      <c r="CX42" s="745">
        <f t="shared" si="156"/>
        <v>0</v>
      </c>
      <c r="CY42" s="745">
        <f t="shared" si="156"/>
        <v>0</v>
      </c>
      <c r="CZ42" s="745">
        <f t="shared" si="156"/>
        <v>0</v>
      </c>
      <c r="DA42" s="745">
        <f t="shared" si="156"/>
        <v>0</v>
      </c>
      <c r="DB42" s="745">
        <f t="shared" si="156"/>
        <v>0</v>
      </c>
      <c r="DC42" s="745">
        <f t="shared" si="156"/>
        <v>0</v>
      </c>
      <c r="DD42" s="745">
        <f t="shared" si="156"/>
        <v>0</v>
      </c>
      <c r="DE42" s="745">
        <f t="shared" si="156"/>
        <v>0</v>
      </c>
      <c r="DF42" s="745">
        <f t="shared" si="156"/>
        <v>0</v>
      </c>
      <c r="DG42" s="745">
        <f t="shared" si="156"/>
        <v>0</v>
      </c>
      <c r="DH42" s="745">
        <f t="shared" si="156"/>
        <v>0</v>
      </c>
      <c r="DI42" s="745">
        <f t="shared" si="156"/>
        <v>0</v>
      </c>
      <c r="DJ42" s="745">
        <f t="shared" si="156"/>
        <v>0</v>
      </c>
      <c r="DK42" s="745">
        <f t="shared" si="156"/>
        <v>0</v>
      </c>
      <c r="DL42" s="745">
        <f t="shared" si="156"/>
        <v>0</v>
      </c>
      <c r="DM42" s="745">
        <f t="shared" si="156"/>
        <v>0</v>
      </c>
      <c r="DN42" s="745">
        <f t="shared" si="156"/>
        <v>0</v>
      </c>
      <c r="DO42" s="745">
        <f t="shared" si="156"/>
        <v>0</v>
      </c>
      <c r="DP42" s="745">
        <f t="shared" si="156"/>
        <v>0</v>
      </c>
      <c r="DQ42" s="745">
        <f t="shared" si="156"/>
        <v>0</v>
      </c>
      <c r="DR42" s="745">
        <f t="shared" si="156"/>
        <v>0</v>
      </c>
      <c r="DS42" s="745">
        <f t="shared" si="156"/>
        <v>0</v>
      </c>
      <c r="DT42" s="745">
        <f t="shared" si="156"/>
        <v>0</v>
      </c>
      <c r="DU42" s="745">
        <f t="shared" si="156"/>
        <v>0</v>
      </c>
      <c r="DV42" s="745">
        <f t="shared" si="156"/>
        <v>0</v>
      </c>
      <c r="DW42" s="745">
        <f t="shared" ref="DW42:FB42" si="157">IF(DW$11&gt;=DESIGN_LIFE,DV42,IF(AND(DW$11&gt;0,$CK42&lt;&gt;0),IF(INT((DW$11)/(DESIGN_LIFE/$CK42))=((DW$11)/(DESIGN_LIFE/$CK42)),$CM42+DV42,DV42),DV42))</f>
        <v>0</v>
      </c>
      <c r="DX42" s="745">
        <f t="shared" si="157"/>
        <v>0</v>
      </c>
      <c r="DY42" s="745">
        <f t="shared" si="157"/>
        <v>0</v>
      </c>
      <c r="DZ42" s="745">
        <f t="shared" si="157"/>
        <v>0</v>
      </c>
      <c r="EA42" s="745">
        <f t="shared" si="157"/>
        <v>0</v>
      </c>
      <c r="EB42" s="745">
        <f t="shared" si="157"/>
        <v>0</v>
      </c>
      <c r="EC42" s="745">
        <f t="shared" si="157"/>
        <v>0</v>
      </c>
      <c r="ED42" s="745">
        <f t="shared" si="157"/>
        <v>0</v>
      </c>
      <c r="EE42" s="745">
        <f t="shared" si="157"/>
        <v>0</v>
      </c>
      <c r="EF42" s="745">
        <f t="shared" si="157"/>
        <v>0</v>
      </c>
      <c r="EG42" s="745">
        <f t="shared" si="157"/>
        <v>0</v>
      </c>
      <c r="EH42" s="745">
        <f t="shared" si="157"/>
        <v>0</v>
      </c>
      <c r="EI42" s="745">
        <f t="shared" si="157"/>
        <v>0</v>
      </c>
      <c r="EJ42" s="745">
        <f t="shared" si="157"/>
        <v>0</v>
      </c>
      <c r="EK42" s="745">
        <f t="shared" si="157"/>
        <v>0</v>
      </c>
      <c r="EL42" s="745">
        <f t="shared" si="157"/>
        <v>0</v>
      </c>
      <c r="EM42" s="745">
        <f t="shared" si="157"/>
        <v>0</v>
      </c>
      <c r="EN42" s="745">
        <f t="shared" si="157"/>
        <v>0</v>
      </c>
      <c r="EO42" s="745">
        <f t="shared" si="157"/>
        <v>0</v>
      </c>
      <c r="EP42" s="745">
        <f t="shared" si="157"/>
        <v>0</v>
      </c>
      <c r="EQ42" s="745">
        <f t="shared" si="157"/>
        <v>0</v>
      </c>
      <c r="ER42" s="745">
        <f t="shared" si="157"/>
        <v>0</v>
      </c>
      <c r="ES42" s="745">
        <f t="shared" si="157"/>
        <v>0</v>
      </c>
      <c r="ET42" s="745">
        <f t="shared" si="157"/>
        <v>0</v>
      </c>
      <c r="EU42" s="745">
        <f t="shared" si="157"/>
        <v>0</v>
      </c>
      <c r="EV42" s="745">
        <f t="shared" si="157"/>
        <v>0</v>
      </c>
      <c r="EW42" s="745">
        <f t="shared" si="157"/>
        <v>0</v>
      </c>
      <c r="EX42" s="745">
        <f t="shared" si="157"/>
        <v>0</v>
      </c>
      <c r="EY42" s="745">
        <f t="shared" si="157"/>
        <v>0</v>
      </c>
      <c r="EZ42" s="745">
        <f t="shared" si="157"/>
        <v>0</v>
      </c>
      <c r="FA42" s="745">
        <f t="shared" si="157"/>
        <v>0</v>
      </c>
      <c r="FB42" s="745">
        <f t="shared" si="157"/>
        <v>0</v>
      </c>
      <c r="FC42" s="745">
        <f t="shared" ref="FC42:GH42" si="158">IF(FC$11&gt;=DESIGN_LIFE,FB42,IF(AND(FC$11&gt;0,$CK42&lt;&gt;0),IF(INT((FC$11)/(DESIGN_LIFE/$CK42))=((FC$11)/(DESIGN_LIFE/$CK42)),$CM42+FB42,FB42),FB42))</f>
        <v>0</v>
      </c>
      <c r="FD42" s="745">
        <f t="shared" si="158"/>
        <v>0</v>
      </c>
      <c r="FE42" s="745">
        <f t="shared" si="158"/>
        <v>0</v>
      </c>
      <c r="FF42" s="745">
        <f t="shared" si="158"/>
        <v>0</v>
      </c>
      <c r="FG42" s="745">
        <f t="shared" si="158"/>
        <v>0</v>
      </c>
      <c r="FH42" s="745">
        <f t="shared" si="158"/>
        <v>0</v>
      </c>
      <c r="FI42" s="745">
        <f t="shared" si="158"/>
        <v>0</v>
      </c>
      <c r="FJ42" s="745">
        <f t="shared" si="158"/>
        <v>0</v>
      </c>
      <c r="FK42" s="745">
        <f t="shared" si="158"/>
        <v>0</v>
      </c>
      <c r="FL42" s="745">
        <f t="shared" si="158"/>
        <v>0</v>
      </c>
      <c r="FM42" s="745">
        <f t="shared" si="158"/>
        <v>0</v>
      </c>
      <c r="FN42" s="745">
        <f t="shared" si="158"/>
        <v>0</v>
      </c>
      <c r="FO42" s="745">
        <f t="shared" si="158"/>
        <v>0</v>
      </c>
      <c r="FP42" s="745">
        <f t="shared" si="158"/>
        <v>0</v>
      </c>
      <c r="FQ42" s="745">
        <f t="shared" si="158"/>
        <v>0</v>
      </c>
      <c r="FR42" s="745">
        <f t="shared" si="158"/>
        <v>0</v>
      </c>
      <c r="FS42" s="745">
        <f t="shared" si="158"/>
        <v>0</v>
      </c>
      <c r="FT42" s="745">
        <f t="shared" si="158"/>
        <v>0</v>
      </c>
      <c r="FU42" s="745">
        <f t="shared" si="158"/>
        <v>0</v>
      </c>
      <c r="FV42" s="745">
        <f t="shared" si="158"/>
        <v>0</v>
      </c>
      <c r="FW42" s="745">
        <f t="shared" si="158"/>
        <v>0</v>
      </c>
      <c r="FX42" s="745">
        <f t="shared" si="158"/>
        <v>0</v>
      </c>
      <c r="FY42" s="745">
        <f t="shared" si="158"/>
        <v>0</v>
      </c>
      <c r="FZ42" s="745">
        <f t="shared" si="158"/>
        <v>0</v>
      </c>
      <c r="GA42" s="745">
        <f t="shared" si="158"/>
        <v>0</v>
      </c>
      <c r="GB42" s="745">
        <f t="shared" si="158"/>
        <v>0</v>
      </c>
      <c r="GC42" s="745">
        <f t="shared" si="158"/>
        <v>0</v>
      </c>
      <c r="GD42" s="745">
        <f t="shared" si="158"/>
        <v>0</v>
      </c>
      <c r="GE42" s="745">
        <f t="shared" si="158"/>
        <v>0</v>
      </c>
      <c r="GF42" s="745">
        <f t="shared" si="158"/>
        <v>0</v>
      </c>
      <c r="GG42" s="745">
        <f t="shared" si="158"/>
        <v>0</v>
      </c>
      <c r="GH42" s="745">
        <f t="shared" si="158"/>
        <v>0</v>
      </c>
      <c r="GI42" s="745">
        <f t="shared" ref="GI42:HG42" si="159">IF(GI$11&gt;=DESIGN_LIFE,GH42,IF(AND(GI$11&gt;0,$CK42&lt;&gt;0),IF(INT((GI$11)/(DESIGN_LIFE/$CK42))=((GI$11)/(DESIGN_LIFE/$CK42)),$CM42+GH42,GH42),GH42))</f>
        <v>0</v>
      </c>
      <c r="GJ42" s="745">
        <f t="shared" si="159"/>
        <v>0</v>
      </c>
      <c r="GK42" s="745">
        <f t="shared" si="159"/>
        <v>0</v>
      </c>
      <c r="GL42" s="745">
        <f t="shared" si="159"/>
        <v>0</v>
      </c>
      <c r="GM42" s="745">
        <f t="shared" si="159"/>
        <v>0</v>
      </c>
      <c r="GN42" s="745">
        <f t="shared" si="159"/>
        <v>0</v>
      </c>
      <c r="GO42" s="745">
        <f t="shared" si="159"/>
        <v>0</v>
      </c>
      <c r="GP42" s="745">
        <f t="shared" si="159"/>
        <v>0</v>
      </c>
      <c r="GQ42" s="745">
        <f t="shared" si="159"/>
        <v>0</v>
      </c>
      <c r="GR42" s="745">
        <f t="shared" si="159"/>
        <v>0</v>
      </c>
      <c r="GS42" s="745">
        <f t="shared" si="159"/>
        <v>0</v>
      </c>
      <c r="GT42" s="745">
        <f t="shared" si="159"/>
        <v>0</v>
      </c>
      <c r="GU42" s="745">
        <f t="shared" si="159"/>
        <v>0</v>
      </c>
      <c r="GV42" s="745">
        <f t="shared" si="159"/>
        <v>0</v>
      </c>
      <c r="GW42" s="745">
        <f t="shared" si="159"/>
        <v>0</v>
      </c>
      <c r="GX42" s="745">
        <f t="shared" si="159"/>
        <v>0</v>
      </c>
      <c r="GY42" s="745">
        <f t="shared" si="159"/>
        <v>0</v>
      </c>
      <c r="GZ42" s="745">
        <f t="shared" si="159"/>
        <v>0</v>
      </c>
      <c r="HA42" s="745">
        <f t="shared" si="159"/>
        <v>0</v>
      </c>
      <c r="HB42" s="745">
        <f t="shared" si="159"/>
        <v>0</v>
      </c>
      <c r="HC42" s="745">
        <f t="shared" si="159"/>
        <v>0</v>
      </c>
      <c r="HD42" s="745">
        <f t="shared" si="159"/>
        <v>0</v>
      </c>
      <c r="HE42" s="745">
        <f t="shared" si="159"/>
        <v>0</v>
      </c>
      <c r="HF42" s="745">
        <f t="shared" si="159"/>
        <v>0</v>
      </c>
      <c r="HG42" s="745">
        <f t="shared" si="159"/>
        <v>0</v>
      </c>
      <c r="HH42" s="185"/>
      <c r="HI42" s="745"/>
    </row>
    <row r="43" spans="1:217" ht="20.100000000000001" customHeight="1">
      <c r="A43" s="520" t="str">
        <f t="shared" si="4"/>
        <v>LST_STR_ELEMENT</v>
      </c>
      <c r="B43" s="629"/>
      <c r="C43" s="628"/>
      <c r="D43" s="626"/>
      <c r="E43" s="627"/>
      <c r="F43" s="626"/>
      <c r="G43" s="350" t="e">
        <f>IF(TYPOLOGY = "Bridge", _xlfn.XLOOKUP($E43, BRIDGE_STR_ELEMENT, 'MATERIAL DATA'!$R$36:$R$74,,), _xlfn.XLOOKUP($BL43, 'LIFECYCLE MATERIAL DATA'!$A$5:$A$104, 'LIFECYCLE MATERIAL DATA'!$Q$5:$Q$104,,))</f>
        <v>#N/A</v>
      </c>
      <c r="H43" s="843"/>
      <c r="I43" s="631"/>
      <c r="J43" s="737"/>
      <c r="K43" s="626"/>
      <c r="L43" s="632"/>
      <c r="M43" s="358"/>
      <c r="N43" s="156">
        <f t="shared" si="92"/>
        <v>0</v>
      </c>
      <c r="O43" s="157" t="str">
        <f t="shared" si="20"/>
        <v/>
      </c>
      <c r="P43" s="158" t="str">
        <f t="shared" si="21"/>
        <v/>
      </c>
      <c r="Q43" s="158" t="str" cm="1">
        <f t="array" ref="Q43">IFERROR(_xlfn.IFS(AND($I43 = "Yes", $J43 =1),(($BX43+$BU43)/($J43) + ($BY43+$BR43 +$BZ43)),AND($I43 = "Yes", $J43 &gt;1), (($BX43+$BU43)/($J43) + ($BY43*2 +$BZ43)) ), "")</f>
        <v/>
      </c>
      <c r="R43" s="158" t="str">
        <f t="shared" si="5"/>
        <v/>
      </c>
      <c r="S43" s="159">
        <f t="shared" si="22"/>
        <v>0</v>
      </c>
      <c r="T43" s="159" t="str">
        <f t="shared" si="45"/>
        <v/>
      </c>
      <c r="U43" s="586" t="str">
        <f t="shared" si="33"/>
        <v/>
      </c>
      <c r="V43" s="396" t="str">
        <f t="shared" si="23"/>
        <v/>
      </c>
      <c r="W43" s="156" t="str">
        <f>IFERROR(IF($I43="Yes","",$CD43*($CI43+1)),"")</f>
        <v/>
      </c>
      <c r="X43" s="160">
        <f t="shared" si="8"/>
        <v>0</v>
      </c>
      <c r="Y43" s="274" t="s">
        <v>415</v>
      </c>
      <c r="Z43" s="745" t="str">
        <f>'MATERIAL DATA'!$Q67</f>
        <v>4.7.1 Drainage</v>
      </c>
      <c r="AA43" s="768">
        <f t="shared" si="131"/>
        <v>0</v>
      </c>
      <c r="AB43" s="185"/>
      <c r="AC43" s="745"/>
      <c r="AD43" s="745"/>
      <c r="AE43" s="745"/>
      <c r="AF43" s="745"/>
      <c r="AG43" s="745" t="s">
        <v>233</v>
      </c>
      <c r="AH43" s="779">
        <f>AU51*SUM(GIA_RN)/$AI$43</f>
        <v>0</v>
      </c>
      <c r="AI43" s="185">
        <v>1100</v>
      </c>
      <c r="AJ43" s="745"/>
      <c r="AK43" s="745"/>
      <c r="AL43" s="798" t="str">
        <f>_xlfn.CONCAT('Scheme 6'!$F$3:$K$3, IF(TYPOLOGY = "Bridge", " - Bridge", " -"), " Element emission breakdown 
[tCO2e]")</f>
        <v>Scheme 6 - Element emission breakdown 
[tCO2e]</v>
      </c>
      <c r="AM43" s="745"/>
      <c r="AN43" s="745"/>
      <c r="AO43" s="745"/>
      <c r="AP43" s="745"/>
      <c r="AQ43" s="745"/>
      <c r="AR43" s="745"/>
      <c r="AS43" s="745"/>
      <c r="AT43" s="745"/>
      <c r="AU43" s="745" t="s">
        <v>5</v>
      </c>
      <c r="AV43" s="745">
        <f>AI7*K8</f>
        <v>0</v>
      </c>
      <c r="AW43" s="756">
        <f>AV43+AI7</f>
        <v>0</v>
      </c>
      <c r="AX43" s="745"/>
      <c r="AY43" s="745" t="s">
        <v>398</v>
      </c>
      <c r="AZ43" s="745">
        <f ca="1">AI14*K8</f>
        <v>0</v>
      </c>
      <c r="BA43" s="785">
        <f ca="1">AZ43+AI14</f>
        <v>0</v>
      </c>
      <c r="BB43" s="745"/>
      <c r="BC43" s="745" t="s">
        <v>307</v>
      </c>
      <c r="BD43" s="185">
        <f>SUMIF($B$12:$B$45,"Timber",$O$12:$O45)+SUMIF($C$12:$C$45,"Timber_EPD",$O$12:$O45)</f>
        <v>0</v>
      </c>
      <c r="BE43" s="745">
        <f>BD43*K8</f>
        <v>0</v>
      </c>
      <c r="BF43" s="749">
        <f t="shared" ref="BF43:BF51" si="160">BD43+BE43</f>
        <v>0</v>
      </c>
      <c r="BG43" s="745"/>
      <c r="BH43" s="745"/>
      <c r="BI43" s="745"/>
      <c r="BJ43" s="745"/>
      <c r="BK43" s="209" t="str">
        <f>IF(B43="Concrete","C_",IF(B43="Steel","S_",IF(B43="Timber","T_",IF(B43="Other","O_",IF(B43="Custom_EPD","E_",IF(B43="_","ER","ER"))))))</f>
        <v>ER</v>
      </c>
      <c r="BL43" s="209" t="str">
        <f>CONCATENATE(B43," - ",C43," - ", D43)</f>
        <v xml:space="preserve"> -  - </v>
      </c>
      <c r="BM43" s="745" t="str" cm="1">
        <f t="array" ref="BM43">_xlfn.IFS(OR(AND(TYPOLOGY &lt;&gt; "Bridge", B43="concrete",D43&lt;&gt;"Reinforced - 150mm hollow core slab"),C43="Concrete_EPD",),"Reinforcement",(OR(AND(TYPOLOGY="Bridge",B43="concrete",D43&lt;&gt;"Reinforced - 150mm hollow core slab"),C43="Concrete_EPD",)),"Bridge_Reinforcement",TRUE, "No_Reinforcement")</f>
        <v>No_Reinforcement</v>
      </c>
      <c r="BN43" s="186" t="e">
        <f>_xlfn.XLOOKUP($BL43,'LIFECYCLE MATERIAL DATA'!$A$5:$A$104,'LIFECYCLE MATERIAL DATA'!$D$5:$D$104,)</f>
        <v>#N/A</v>
      </c>
      <c r="BO43" s="186">
        <f>IFERROR(IF(M43&lt;&gt;0,_xlfn.XLOOKUP(M43,'Custom Data'!S16:S45,'Custom Data'!T16:T45,,-1),0),0)</f>
        <v>0</v>
      </c>
      <c r="BP43" s="186">
        <f t="shared" si="10"/>
        <v>0</v>
      </c>
      <c r="BQ43" s="846" t="str">
        <f>IF(K43="VOLUME [m3]", 1000*$L43*$BN43, IF(AND(K43="MASS [kg]",ISNUMBER(BN43)), $L43,"ER"))</f>
        <v>ER</v>
      </c>
      <c r="BR43" s="745" t="str">
        <f>IFERROR(_xlfn.XLOOKUP($BL43,'LIFECYCLE MATERIAL DATA'!$A$5:$A$104,'LIFECYCLE MATERIAL DATA'!$I$5:$I$104,,)*($BQ43/1000)+_xlfn.XLOOKUP('Project Info'!$C$15,'LIFECYCLE MATERIAL DATA'!$A$5:$A$104,'LIFECYCLE MATERIAL DATA'!$I$5:$I$104,,)*($BP43/1000),"")</f>
        <v/>
      </c>
      <c r="BS43" s="745" t="str">
        <f>IFERROR(_xlfn.XLOOKUP($BL43,'LIFECYCLE MATERIAL DATA'!$A$5:$A$104, 'LIFECYCLE MATERIAL DATA'!$J$5:$J$104,,)*($BQ43/1000)+_xlfn.XLOOKUP('Project Info'!$C$15,'LIFECYCLE MATERIAL DATA'!$A$5:$A$104,'LIFECYCLE MATERIAL DATA'!$J$5:$J$104,,)*($BP43/1000),"")</f>
        <v/>
      </c>
      <c r="BT43" s="745" t="str">
        <f>IFERROR(_xlfn.XLOOKUP($BL43,'LIFECYCLE MATERIAL DATA'!$A$5:$A$104, 'LIFECYCLE MATERIAL DATA'!$K$5:$K$104,,)*($BQ43/1000),"")</f>
        <v/>
      </c>
      <c r="BU43" s="185" t="str">
        <f>IFERROR(_xlfn.XLOOKUP($BL43,'LIFECYCLE MATERIAL DATA'!$A$5:$A$104,'LIFECYCLE MATERIAL DATA'!$L$5:$L$104,,)*($BQ43/1000)+_xlfn.XLOOKUP('Project Info'!$C$15,'LIFECYCLE MATERIAL DATA'!$A$5:$A$104,'LIFECYCLE MATERIAL DATA'!$L$5:$L$104,,)*($BP43/1000),"")</f>
        <v/>
      </c>
      <c r="BV43" s="745" t="str">
        <f t="shared" si="25"/>
        <v/>
      </c>
      <c r="BW43" s="745" t="str">
        <f>IF($K43='MATERIAL DATA'!$O$5,$L43, IF($K43='MATERIAL DATA'!$O$6,$L43/(1000*'Scheme 6'!$BN43),""))</f>
        <v/>
      </c>
      <c r="BX43" s="745" t="str">
        <f>IFERROR(((_xlfn.XLOOKUP($BL43,'LIFECYCLE MATERIAL DATA'!$A$5:$A$104,'LIFECYCLE MATERIAL DATA'!$F$5:$F$104,,))*$BQ43/1000+_xlfn.XLOOKUP('Project Info'!$C$15,'LIFECYCLE MATERIAL DATA'!$A$5:$A$104,'LIFECYCLE MATERIAL DATA'!$F$5:$F$104,,)*$BP43/1000),"")</f>
        <v/>
      </c>
      <c r="BY43" s="771" t="str">
        <f>IFERROR((_xlfn.XLOOKUP($BL43,'LIFECYCLE MATERIAL DATA'!$A$5:$A$104,'LIFECYCLE MATERIAL DATA'!$G$5:$G$104,,)*$BQ43/1000++_xlfn.XLOOKUP('Project Info'!$C$15,'LIFECYCLE MATERIAL DATA'!$A$5:$A$104,'LIFECYCLE MATERIAL DATA'!$G$5:$G$104,,)*$BP43/1000),"")</f>
        <v/>
      </c>
      <c r="BZ43" s="745" t="str">
        <f>IFERROR(_xlfn.XLOOKUP('Scheme 6'!$BL43,'LIFECYCLE MATERIAL DATA'!$A$5:$A$104,'LIFECYCLE MATERIAL DATA'!$H$5:$H$104,,)*SUM($BX43+$BY43+$CB43+$CC43), "")</f>
        <v/>
      </c>
      <c r="CA43" s="185"/>
      <c r="CB43" s="743" t="str">
        <f>IFERROR((_xlfn.XLOOKUP($BL43,'LIFECYCLE MATERIAL DATA'!$A$5:$A$104, 'LIFECYCLE MATERIAL DATA'!$M$5:$M$104)*$BQ43/1000++_xlfn.XLOOKUP('Project Info'!$C$15,'LIFECYCLE MATERIAL DATA'!$A$5:$A$104,'LIFECYCLE MATERIAL DATA'!$M$5:$M$104)*$BP43/1000),"")</f>
        <v/>
      </c>
      <c r="CC43" s="745">
        <f>IFERROR(IF(OR($B43="Timber",$C43="Timber_EPD", $C43="Bamboo"),_xlfn.XLOOKUP($BL43,'LIFECYCLE MATERIAL DATA Master'!$A$5:$A$104,'LIFECYCLE MATERIAL DATA Master'!$E$5:$E$104,,)*$BQ43,0),"")/1000</f>
        <v>0</v>
      </c>
      <c r="CD43" s="185" t="str">
        <f>IFERROR((_xlfn.XLOOKUP($BL43,'LIFECYCLE MATERIAL DATA'!$A$5:$A$104,'LIFECYCLE MATERIAL DATA'!$N$5:$N$104,,)*$BQ43/1000++_xlfn.XLOOKUP('Project Info'!$C$15,'LIFECYCLE MATERIAL DATA'!$A$5:$A$104,'LIFECYCLE MATERIAL DATA'!$N$5:$N$104,,)*$BP43/1000),"")</f>
        <v/>
      </c>
      <c r="CE43" s="209"/>
      <c r="CF43" s="209"/>
      <c r="CG43" s="209"/>
      <c r="CH43" s="772">
        <f>IFERROR(1+_xlfn.XLOOKUP($BL43,'LIFECYCLE MATERIAL DATA'!$A$5:$A$104,'LIFECYCLE MATERIAL DATA'!$H$5:$H$104,,),0)</f>
        <v>0</v>
      </c>
      <c r="CI43" s="765">
        <f t="shared" si="97"/>
        <v>0</v>
      </c>
      <c r="CJ43" s="773">
        <f t="shared" si="13"/>
        <v>0</v>
      </c>
      <c r="CK43" s="774">
        <f t="shared" si="14"/>
        <v>0</v>
      </c>
      <c r="CL43" s="767">
        <f t="shared" si="26"/>
        <v>0</v>
      </c>
      <c r="CM43" s="775">
        <f t="shared" si="27"/>
        <v>0</v>
      </c>
      <c r="CN43" s="769">
        <v>0</v>
      </c>
      <c r="CO43" s="745">
        <f t="shared" si="15"/>
        <v>0</v>
      </c>
      <c r="CP43" s="745">
        <f t="shared" si="15"/>
        <v>0</v>
      </c>
      <c r="CQ43" s="745">
        <f t="shared" ref="CQ43:DV43" si="161">IF(CQ$11&gt;=DESIGN_LIFE,CP43,IF(AND(CQ$11&gt;0,$CK43&lt;&gt;0),IF(INT((CQ$11)/(DESIGN_LIFE/$CK43))=((CQ$11)/(DESIGN_LIFE/$CK43)),$CM43+CP43,CP43),CP43))</f>
        <v>0</v>
      </c>
      <c r="CR43" s="745">
        <f t="shared" si="161"/>
        <v>0</v>
      </c>
      <c r="CS43" s="745">
        <f t="shared" si="161"/>
        <v>0</v>
      </c>
      <c r="CT43" s="745">
        <f t="shared" si="161"/>
        <v>0</v>
      </c>
      <c r="CU43" s="745">
        <f t="shared" si="161"/>
        <v>0</v>
      </c>
      <c r="CV43" s="745">
        <f t="shared" si="161"/>
        <v>0</v>
      </c>
      <c r="CW43" s="745">
        <f t="shared" si="161"/>
        <v>0</v>
      </c>
      <c r="CX43" s="745">
        <f t="shared" si="161"/>
        <v>0</v>
      </c>
      <c r="CY43" s="745">
        <f t="shared" si="161"/>
        <v>0</v>
      </c>
      <c r="CZ43" s="745">
        <f t="shared" si="161"/>
        <v>0</v>
      </c>
      <c r="DA43" s="745">
        <f t="shared" si="161"/>
        <v>0</v>
      </c>
      <c r="DB43" s="745">
        <f t="shared" si="161"/>
        <v>0</v>
      </c>
      <c r="DC43" s="745">
        <f t="shared" si="161"/>
        <v>0</v>
      </c>
      <c r="DD43" s="745">
        <f t="shared" si="161"/>
        <v>0</v>
      </c>
      <c r="DE43" s="745">
        <f t="shared" si="161"/>
        <v>0</v>
      </c>
      <c r="DF43" s="745">
        <f t="shared" si="161"/>
        <v>0</v>
      </c>
      <c r="DG43" s="745">
        <f t="shared" si="161"/>
        <v>0</v>
      </c>
      <c r="DH43" s="745">
        <f t="shared" si="161"/>
        <v>0</v>
      </c>
      <c r="DI43" s="745">
        <f t="shared" si="161"/>
        <v>0</v>
      </c>
      <c r="DJ43" s="745">
        <f t="shared" si="161"/>
        <v>0</v>
      </c>
      <c r="DK43" s="745">
        <f t="shared" si="161"/>
        <v>0</v>
      </c>
      <c r="DL43" s="745">
        <f t="shared" si="161"/>
        <v>0</v>
      </c>
      <c r="DM43" s="745">
        <f t="shared" si="161"/>
        <v>0</v>
      </c>
      <c r="DN43" s="745">
        <f t="shared" si="161"/>
        <v>0</v>
      </c>
      <c r="DO43" s="745">
        <f t="shared" si="161"/>
        <v>0</v>
      </c>
      <c r="DP43" s="745">
        <f t="shared" si="161"/>
        <v>0</v>
      </c>
      <c r="DQ43" s="745">
        <f t="shared" si="161"/>
        <v>0</v>
      </c>
      <c r="DR43" s="745">
        <f t="shared" si="161"/>
        <v>0</v>
      </c>
      <c r="DS43" s="745">
        <f t="shared" si="161"/>
        <v>0</v>
      </c>
      <c r="DT43" s="745">
        <f t="shared" si="161"/>
        <v>0</v>
      </c>
      <c r="DU43" s="745">
        <f t="shared" si="161"/>
        <v>0</v>
      </c>
      <c r="DV43" s="745">
        <f t="shared" si="161"/>
        <v>0</v>
      </c>
      <c r="DW43" s="745">
        <f t="shared" ref="DW43:FB43" si="162">IF(DW$11&gt;=DESIGN_LIFE,DV43,IF(AND(DW$11&gt;0,$CK43&lt;&gt;0),IF(INT((DW$11)/(DESIGN_LIFE/$CK43))=((DW$11)/(DESIGN_LIFE/$CK43)),$CM43+DV43,DV43),DV43))</f>
        <v>0</v>
      </c>
      <c r="DX43" s="745">
        <f t="shared" si="162"/>
        <v>0</v>
      </c>
      <c r="DY43" s="745">
        <f t="shared" si="162"/>
        <v>0</v>
      </c>
      <c r="DZ43" s="745">
        <f t="shared" si="162"/>
        <v>0</v>
      </c>
      <c r="EA43" s="745">
        <f t="shared" si="162"/>
        <v>0</v>
      </c>
      <c r="EB43" s="745">
        <f t="shared" si="162"/>
        <v>0</v>
      </c>
      <c r="EC43" s="745">
        <f t="shared" si="162"/>
        <v>0</v>
      </c>
      <c r="ED43" s="745">
        <f t="shared" si="162"/>
        <v>0</v>
      </c>
      <c r="EE43" s="745">
        <f t="shared" si="162"/>
        <v>0</v>
      </c>
      <c r="EF43" s="745">
        <f t="shared" si="162"/>
        <v>0</v>
      </c>
      <c r="EG43" s="745">
        <f t="shared" si="162"/>
        <v>0</v>
      </c>
      <c r="EH43" s="745">
        <f t="shared" si="162"/>
        <v>0</v>
      </c>
      <c r="EI43" s="745">
        <f t="shared" si="162"/>
        <v>0</v>
      </c>
      <c r="EJ43" s="745">
        <f t="shared" si="162"/>
        <v>0</v>
      </c>
      <c r="EK43" s="745">
        <f t="shared" si="162"/>
        <v>0</v>
      </c>
      <c r="EL43" s="745">
        <f t="shared" si="162"/>
        <v>0</v>
      </c>
      <c r="EM43" s="745">
        <f t="shared" si="162"/>
        <v>0</v>
      </c>
      <c r="EN43" s="745">
        <f t="shared" si="162"/>
        <v>0</v>
      </c>
      <c r="EO43" s="745">
        <f t="shared" si="162"/>
        <v>0</v>
      </c>
      <c r="EP43" s="745">
        <f t="shared" si="162"/>
        <v>0</v>
      </c>
      <c r="EQ43" s="745">
        <f t="shared" si="162"/>
        <v>0</v>
      </c>
      <c r="ER43" s="745">
        <f t="shared" si="162"/>
        <v>0</v>
      </c>
      <c r="ES43" s="745">
        <f t="shared" si="162"/>
        <v>0</v>
      </c>
      <c r="ET43" s="745">
        <f t="shared" si="162"/>
        <v>0</v>
      </c>
      <c r="EU43" s="745">
        <f t="shared" si="162"/>
        <v>0</v>
      </c>
      <c r="EV43" s="745">
        <f t="shared" si="162"/>
        <v>0</v>
      </c>
      <c r="EW43" s="745">
        <f t="shared" si="162"/>
        <v>0</v>
      </c>
      <c r="EX43" s="745">
        <f t="shared" si="162"/>
        <v>0</v>
      </c>
      <c r="EY43" s="745">
        <f t="shared" si="162"/>
        <v>0</v>
      </c>
      <c r="EZ43" s="745">
        <f t="shared" si="162"/>
        <v>0</v>
      </c>
      <c r="FA43" s="745">
        <f t="shared" si="162"/>
        <v>0</v>
      </c>
      <c r="FB43" s="745">
        <f t="shared" si="162"/>
        <v>0</v>
      </c>
      <c r="FC43" s="745">
        <f t="shared" ref="FC43:GH43" si="163">IF(FC$11&gt;=DESIGN_LIFE,FB43,IF(AND(FC$11&gt;0,$CK43&lt;&gt;0),IF(INT((FC$11)/(DESIGN_LIFE/$CK43))=((FC$11)/(DESIGN_LIFE/$CK43)),$CM43+FB43,FB43),FB43))</f>
        <v>0</v>
      </c>
      <c r="FD43" s="745">
        <f t="shared" si="163"/>
        <v>0</v>
      </c>
      <c r="FE43" s="745">
        <f t="shared" si="163"/>
        <v>0</v>
      </c>
      <c r="FF43" s="745">
        <f t="shared" si="163"/>
        <v>0</v>
      </c>
      <c r="FG43" s="745">
        <f t="shared" si="163"/>
        <v>0</v>
      </c>
      <c r="FH43" s="745">
        <f t="shared" si="163"/>
        <v>0</v>
      </c>
      <c r="FI43" s="745">
        <f t="shared" si="163"/>
        <v>0</v>
      </c>
      <c r="FJ43" s="745">
        <f t="shared" si="163"/>
        <v>0</v>
      </c>
      <c r="FK43" s="745">
        <f t="shared" si="163"/>
        <v>0</v>
      </c>
      <c r="FL43" s="745">
        <f t="shared" si="163"/>
        <v>0</v>
      </c>
      <c r="FM43" s="745">
        <f t="shared" si="163"/>
        <v>0</v>
      </c>
      <c r="FN43" s="745">
        <f t="shared" si="163"/>
        <v>0</v>
      </c>
      <c r="FO43" s="745">
        <f t="shared" si="163"/>
        <v>0</v>
      </c>
      <c r="FP43" s="745">
        <f t="shared" si="163"/>
        <v>0</v>
      </c>
      <c r="FQ43" s="745">
        <f t="shared" si="163"/>
        <v>0</v>
      </c>
      <c r="FR43" s="745">
        <f t="shared" si="163"/>
        <v>0</v>
      </c>
      <c r="FS43" s="745">
        <f t="shared" si="163"/>
        <v>0</v>
      </c>
      <c r="FT43" s="745">
        <f t="shared" si="163"/>
        <v>0</v>
      </c>
      <c r="FU43" s="745">
        <f t="shared" si="163"/>
        <v>0</v>
      </c>
      <c r="FV43" s="745">
        <f t="shared" si="163"/>
        <v>0</v>
      </c>
      <c r="FW43" s="745">
        <f t="shared" si="163"/>
        <v>0</v>
      </c>
      <c r="FX43" s="745">
        <f t="shared" si="163"/>
        <v>0</v>
      </c>
      <c r="FY43" s="745">
        <f t="shared" si="163"/>
        <v>0</v>
      </c>
      <c r="FZ43" s="745">
        <f t="shared" si="163"/>
        <v>0</v>
      </c>
      <c r="GA43" s="745">
        <f t="shared" si="163"/>
        <v>0</v>
      </c>
      <c r="GB43" s="745">
        <f t="shared" si="163"/>
        <v>0</v>
      </c>
      <c r="GC43" s="745">
        <f t="shared" si="163"/>
        <v>0</v>
      </c>
      <c r="GD43" s="745">
        <f t="shared" si="163"/>
        <v>0</v>
      </c>
      <c r="GE43" s="745">
        <f t="shared" si="163"/>
        <v>0</v>
      </c>
      <c r="GF43" s="745">
        <f t="shared" si="163"/>
        <v>0</v>
      </c>
      <c r="GG43" s="745">
        <f t="shared" si="163"/>
        <v>0</v>
      </c>
      <c r="GH43" s="745">
        <f t="shared" si="163"/>
        <v>0</v>
      </c>
      <c r="GI43" s="745">
        <f t="shared" ref="GI43:HG43" si="164">IF(GI$11&gt;=DESIGN_LIFE,GH43,IF(AND(GI$11&gt;0,$CK43&lt;&gt;0),IF(INT((GI$11)/(DESIGN_LIFE/$CK43))=((GI$11)/(DESIGN_LIFE/$CK43)),$CM43+GH43,GH43),GH43))</f>
        <v>0</v>
      </c>
      <c r="GJ43" s="745">
        <f t="shared" si="164"/>
        <v>0</v>
      </c>
      <c r="GK43" s="745">
        <f t="shared" si="164"/>
        <v>0</v>
      </c>
      <c r="GL43" s="745">
        <f t="shared" si="164"/>
        <v>0</v>
      </c>
      <c r="GM43" s="745">
        <f t="shared" si="164"/>
        <v>0</v>
      </c>
      <c r="GN43" s="745">
        <f t="shared" si="164"/>
        <v>0</v>
      </c>
      <c r="GO43" s="745">
        <f t="shared" si="164"/>
        <v>0</v>
      </c>
      <c r="GP43" s="745">
        <f t="shared" si="164"/>
        <v>0</v>
      </c>
      <c r="GQ43" s="745">
        <f t="shared" si="164"/>
        <v>0</v>
      </c>
      <c r="GR43" s="745">
        <f t="shared" si="164"/>
        <v>0</v>
      </c>
      <c r="GS43" s="745">
        <f t="shared" si="164"/>
        <v>0</v>
      </c>
      <c r="GT43" s="745">
        <f t="shared" si="164"/>
        <v>0</v>
      </c>
      <c r="GU43" s="745">
        <f t="shared" si="164"/>
        <v>0</v>
      </c>
      <c r="GV43" s="745">
        <f t="shared" si="164"/>
        <v>0</v>
      </c>
      <c r="GW43" s="745">
        <f t="shared" si="164"/>
        <v>0</v>
      </c>
      <c r="GX43" s="745">
        <f t="shared" si="164"/>
        <v>0</v>
      </c>
      <c r="GY43" s="745">
        <f t="shared" si="164"/>
        <v>0</v>
      </c>
      <c r="GZ43" s="745">
        <f t="shared" si="164"/>
        <v>0</v>
      </c>
      <c r="HA43" s="745">
        <f t="shared" si="164"/>
        <v>0</v>
      </c>
      <c r="HB43" s="745">
        <f t="shared" si="164"/>
        <v>0</v>
      </c>
      <c r="HC43" s="745">
        <f t="shared" si="164"/>
        <v>0</v>
      </c>
      <c r="HD43" s="745">
        <f t="shared" si="164"/>
        <v>0</v>
      </c>
      <c r="HE43" s="745">
        <f t="shared" si="164"/>
        <v>0</v>
      </c>
      <c r="HF43" s="745">
        <f t="shared" si="164"/>
        <v>0</v>
      </c>
      <c r="HG43" s="745">
        <f t="shared" si="164"/>
        <v>0</v>
      </c>
      <c r="HH43" s="185"/>
      <c r="HI43" s="745"/>
    </row>
    <row r="44" spans="1:217" ht="20.100000000000001" customHeight="1">
      <c r="B44" s="359" t="str">
        <f>'MATERIAL DATA'!Q26</f>
        <v>1.1 Excavation-Foundation</v>
      </c>
      <c r="C44" s="119"/>
      <c r="D44" s="120"/>
      <c r="E44" s="121"/>
      <c r="F44" s="122"/>
      <c r="G44" s="122"/>
      <c r="H44" s="122"/>
      <c r="I44" s="122"/>
      <c r="J44" s="122"/>
      <c r="K44" s="122"/>
      <c r="L44" s="123">
        <f>SUMIFS($BW$12:$BW$43,$BV$12:$BV$43,"Excavation")*'Project Info'!$C$17</f>
        <v>0</v>
      </c>
      <c r="M44" s="360"/>
      <c r="N44" s="156">
        <f>IFERROR(SUM(O44:V44,X44),"")</f>
        <v>0</v>
      </c>
      <c r="O44" s="157"/>
      <c r="P44" s="158"/>
      <c r="Q44" s="158">
        <f>IFERROR((($BQ44*(('Default Values'!$L$6*'Default Values'!$P$6/1000)+ ('Default Values'!$L$6*'Default Values'!$J$6*'Default Values'!$P$9/1000))*'Project Info'!$C$16)/1000),"")</f>
        <v>0</v>
      </c>
      <c r="R44" s="158"/>
      <c r="S44" s="159"/>
      <c r="T44" s="159"/>
      <c r="U44" s="158"/>
      <c r="V44" s="396"/>
      <c r="W44" s="156"/>
      <c r="X44" s="160"/>
      <c r="Y44" s="744"/>
      <c r="Z44" s="745" t="str">
        <f>'MATERIAL DATA'!$Q68</f>
        <v>4.8.1 Non-structural edge beam/fascia</v>
      </c>
      <c r="AA44" s="768">
        <f t="shared" si="131"/>
        <v>0</v>
      </c>
      <c r="AB44" s="745"/>
      <c r="AC44" s="745"/>
      <c r="AD44" s="745"/>
      <c r="AE44" s="745"/>
      <c r="AF44" s="745"/>
      <c r="AG44" s="745" t="s">
        <v>234</v>
      </c>
      <c r="AH44" s="779">
        <f>AU51*SUM(GIA_RN)/$AI$44</f>
        <v>0</v>
      </c>
      <c r="AI44" s="185">
        <v>1400</v>
      </c>
      <c r="AJ44" s="745"/>
      <c r="AK44" s="745"/>
      <c r="AL44" s="209"/>
      <c r="AM44" s="745"/>
      <c r="AN44" s="745"/>
      <c r="AO44" s="745"/>
      <c r="AP44" s="745"/>
      <c r="AQ44" s="745"/>
      <c r="AR44" s="745"/>
      <c r="AS44" s="745"/>
      <c r="AT44" s="745"/>
      <c r="AU44" s="745" t="s">
        <v>17</v>
      </c>
      <c r="AV44" s="745">
        <f>AI8*K8</f>
        <v>0</v>
      </c>
      <c r="AW44" s="756">
        <f t="shared" ref="AW44:AW47" si="165">AV44+AI8</f>
        <v>0</v>
      </c>
      <c r="AX44" s="745"/>
      <c r="AY44" s="745" t="s">
        <v>851</v>
      </c>
      <c r="AZ44" s="745">
        <f ca="1">AI15*K8</f>
        <v>0</v>
      </c>
      <c r="BA44" s="785">
        <f t="shared" ref="BA44:BA50" ca="1" si="166">AZ44+AI15</f>
        <v>0</v>
      </c>
      <c r="BB44" s="745"/>
      <c r="BC44" s="745" t="s">
        <v>308</v>
      </c>
      <c r="BD44" s="185">
        <f>SUMIF($B$12:$B$45,"Timber",$P$12:$P$45)+SUMIF($C$12:$C$45,"Timber_EPD",$P$12:$P$45)</f>
        <v>0</v>
      </c>
      <c r="BE44" s="745">
        <f>BD44*K8</f>
        <v>0</v>
      </c>
      <c r="BF44" s="749">
        <f t="shared" si="160"/>
        <v>0</v>
      </c>
      <c r="BG44" s="745"/>
      <c r="BH44" s="745"/>
      <c r="BI44" s="745"/>
      <c r="BJ44" s="745"/>
      <c r="BK44" s="209" t="str">
        <f>IF(B44="Concrete","C_",IF(B44="Steel","S_",IF(B44="Timber","T_",IF(B44="Other","O_",IF(B44="Custom EPD","E_",IF(B44="_","_"," "))))))</f>
        <v xml:space="preserve"> </v>
      </c>
      <c r="BL44" s="209"/>
      <c r="BM44" s="209"/>
      <c r="BN44" s="186">
        <f>'Project Info'!$C$17/1000</f>
        <v>1.6</v>
      </c>
      <c r="BO44" s="186"/>
      <c r="BP44" s="186"/>
      <c r="BQ44" s="847">
        <f xml:space="preserve"> $L44</f>
        <v>0</v>
      </c>
      <c r="BR44" s="745" t="str">
        <f>IFERROR(_xlfn.XLOOKUP($BL44,'LIFECYCLE MATERIAL DATA'!$A$5:$A$104,'LIFECYCLE MATERIAL DATA'!$I$5:$I$104,,)*($BQ44/1000)+_xlfn.XLOOKUP('Project Info'!$C$15,'LIFECYCLE MATERIAL DATA'!$A$5:$A$104,'LIFECYCLE MATERIAL DATA'!$I$5:$I$104,,)*($BP44/1000),"")</f>
        <v/>
      </c>
      <c r="BS44" s="745"/>
      <c r="BT44" s="745" t="str">
        <f>IFERROR(_xlfn.XLOOKUP($BL44,'LIFECYCLE MATERIAL DATA'!$A$5:$A$104, 'LIFECYCLE MATERIAL DATA'!$K$5:$K$104,,)*($BQ44/1000),"")</f>
        <v/>
      </c>
      <c r="BU44" s="185" t="str">
        <f>IFERROR(_xlfn.XLOOKUP($BL44,'LIFECYCLE MATERIAL DATA'!$A$5:$A$104,'LIFECYCLE MATERIAL DATA'!$L$5:$L$104,,)*($BQ44/1000)+_xlfn.XLOOKUP('Project Info'!$C$15,'LIFECYCLE MATERIAL DATA'!$A$5:$A$104,'LIFECYCLE MATERIAL DATA'!$L$5:$L$104,,)*($BP44/1000),"")</f>
        <v/>
      </c>
      <c r="BV44" s="745" t="str">
        <f t="shared" si="25"/>
        <v/>
      </c>
      <c r="BW44" s="745" t="str">
        <f>IF($K44='MATERIAL DATA'!$O$5,$L44, IF($K44='MATERIAL DATA'!$O$6,$L44/(1000*'Scheme 6'!$BN44),""))</f>
        <v/>
      </c>
      <c r="BX44" s="745"/>
      <c r="BY44" s="745"/>
      <c r="BZ44" s="745"/>
      <c r="CA44" s="209"/>
      <c r="CB44" s="743" t="str">
        <f>IFERROR((_xlfn.XLOOKUP($BL44,'LIFECYCLE MATERIAL DATA'!$A$5:$A$104, 'LIFECYCLE MATERIAL DATA'!$M$5:$M$104)*$BQ44/1000++_xlfn.XLOOKUP('Project Info'!$C$15,'LIFECYCLE MATERIAL DATA'!$A$5:$A$104,'LIFECYCLE MATERIAL DATA'!$M$5:$M$104)*$BP44/1000),"")</f>
        <v/>
      </c>
      <c r="CC44" s="745"/>
      <c r="CD44" s="745"/>
      <c r="CE44" s="209"/>
      <c r="CF44" s="209"/>
      <c r="CG44" s="209"/>
      <c r="CH44" s="799"/>
      <c r="CI44" s="185"/>
      <c r="CJ44" s="185"/>
      <c r="CK44" s="185"/>
      <c r="CL44" s="185"/>
      <c r="CM44" s="751" t="s">
        <v>455</v>
      </c>
      <c r="CN44" s="769">
        <f t="shared" ref="CN44:DV44" si="167">SUM(CN12:CN43) + IF(CN11 &gt;= DESIGN_LIFE*0.5, + $BF$53, 0)</f>
        <v>0</v>
      </c>
      <c r="CO44" s="769">
        <f>SUM(CO12:CO43) + IF(CO11 &gt;= DESIGN_LIFE*0.5, + $BF$53, 0)</f>
        <v>0</v>
      </c>
      <c r="CP44" s="769">
        <f t="shared" si="167"/>
        <v>0</v>
      </c>
      <c r="CQ44" s="769">
        <f t="shared" si="167"/>
        <v>0</v>
      </c>
      <c r="CR44" s="769">
        <f t="shared" si="167"/>
        <v>0</v>
      </c>
      <c r="CS44" s="769">
        <f t="shared" si="167"/>
        <v>0</v>
      </c>
      <c r="CT44" s="769">
        <f t="shared" si="167"/>
        <v>0</v>
      </c>
      <c r="CU44" s="769">
        <f t="shared" si="167"/>
        <v>0</v>
      </c>
      <c r="CV44" s="769">
        <f t="shared" si="167"/>
        <v>0</v>
      </c>
      <c r="CW44" s="769">
        <f t="shared" si="167"/>
        <v>0</v>
      </c>
      <c r="CX44" s="769">
        <f t="shared" si="167"/>
        <v>0</v>
      </c>
      <c r="CY44" s="769">
        <f t="shared" si="167"/>
        <v>0</v>
      </c>
      <c r="CZ44" s="769">
        <f t="shared" si="167"/>
        <v>0</v>
      </c>
      <c r="DA44" s="769">
        <f t="shared" si="167"/>
        <v>0</v>
      </c>
      <c r="DB44" s="769">
        <f t="shared" si="167"/>
        <v>0</v>
      </c>
      <c r="DC44" s="769">
        <f t="shared" si="167"/>
        <v>0</v>
      </c>
      <c r="DD44" s="769">
        <f t="shared" si="167"/>
        <v>0</v>
      </c>
      <c r="DE44" s="769">
        <f t="shared" si="167"/>
        <v>0</v>
      </c>
      <c r="DF44" s="769">
        <f t="shared" si="167"/>
        <v>0</v>
      </c>
      <c r="DG44" s="769">
        <f t="shared" si="167"/>
        <v>0</v>
      </c>
      <c r="DH44" s="769">
        <f t="shared" si="167"/>
        <v>0</v>
      </c>
      <c r="DI44" s="769">
        <f t="shared" si="167"/>
        <v>0</v>
      </c>
      <c r="DJ44" s="769">
        <f t="shared" si="167"/>
        <v>0</v>
      </c>
      <c r="DK44" s="769">
        <f t="shared" si="167"/>
        <v>0</v>
      </c>
      <c r="DL44" s="769">
        <f t="shared" si="167"/>
        <v>0</v>
      </c>
      <c r="DM44" s="769">
        <f t="shared" si="167"/>
        <v>0</v>
      </c>
      <c r="DN44" s="769">
        <f t="shared" si="167"/>
        <v>0</v>
      </c>
      <c r="DO44" s="769">
        <f t="shared" si="167"/>
        <v>0</v>
      </c>
      <c r="DP44" s="769">
        <f t="shared" si="167"/>
        <v>0</v>
      </c>
      <c r="DQ44" s="769">
        <f t="shared" si="167"/>
        <v>0</v>
      </c>
      <c r="DR44" s="769">
        <f t="shared" si="167"/>
        <v>0</v>
      </c>
      <c r="DS44" s="769">
        <f t="shared" si="167"/>
        <v>0</v>
      </c>
      <c r="DT44" s="769">
        <f t="shared" si="167"/>
        <v>0</v>
      </c>
      <c r="DU44" s="769">
        <f t="shared" si="167"/>
        <v>0</v>
      </c>
      <c r="DV44" s="769">
        <f t="shared" si="167"/>
        <v>0</v>
      </c>
      <c r="DW44" s="769">
        <f>SUM(DW12:DW43) + IF(DW11 &gt;= DESIGN_LIFE*0.5, $BF$53, 0)</f>
        <v>0</v>
      </c>
      <c r="DX44" s="769">
        <f t="shared" ref="DX44:GI44" si="168">SUM(DX12:DX43) + IF(DX11 &gt;= DESIGN_LIFE*0.5, + $BF$53, 0)</f>
        <v>0</v>
      </c>
      <c r="DY44" s="769">
        <f t="shared" si="168"/>
        <v>0</v>
      </c>
      <c r="DZ44" s="769">
        <f t="shared" si="168"/>
        <v>0</v>
      </c>
      <c r="EA44" s="769">
        <f t="shared" si="168"/>
        <v>0</v>
      </c>
      <c r="EB44" s="769">
        <f t="shared" si="168"/>
        <v>0</v>
      </c>
      <c r="EC44" s="769">
        <f t="shared" si="168"/>
        <v>0</v>
      </c>
      <c r="ED44" s="769">
        <f t="shared" si="168"/>
        <v>0</v>
      </c>
      <c r="EE44" s="769">
        <f t="shared" si="168"/>
        <v>0</v>
      </c>
      <c r="EF44" s="769">
        <f t="shared" si="168"/>
        <v>0</v>
      </c>
      <c r="EG44" s="769">
        <f t="shared" si="168"/>
        <v>0</v>
      </c>
      <c r="EH44" s="769">
        <f t="shared" si="168"/>
        <v>0</v>
      </c>
      <c r="EI44" s="769">
        <f t="shared" si="168"/>
        <v>0</v>
      </c>
      <c r="EJ44" s="769">
        <f t="shared" si="168"/>
        <v>0</v>
      </c>
      <c r="EK44" s="769">
        <f t="shared" si="168"/>
        <v>0</v>
      </c>
      <c r="EL44" s="769">
        <f t="shared" si="168"/>
        <v>0</v>
      </c>
      <c r="EM44" s="769">
        <f t="shared" si="168"/>
        <v>0</v>
      </c>
      <c r="EN44" s="769">
        <f t="shared" si="168"/>
        <v>0</v>
      </c>
      <c r="EO44" s="769">
        <f t="shared" si="168"/>
        <v>0</v>
      </c>
      <c r="EP44" s="769">
        <f t="shared" si="168"/>
        <v>0</v>
      </c>
      <c r="EQ44" s="769">
        <f t="shared" si="168"/>
        <v>0</v>
      </c>
      <c r="ER44" s="769">
        <f t="shared" si="168"/>
        <v>0</v>
      </c>
      <c r="ES44" s="769">
        <f t="shared" si="168"/>
        <v>0</v>
      </c>
      <c r="ET44" s="769">
        <f t="shared" si="168"/>
        <v>0</v>
      </c>
      <c r="EU44" s="769">
        <f t="shared" si="168"/>
        <v>0</v>
      </c>
      <c r="EV44" s="769">
        <f t="shared" si="168"/>
        <v>0</v>
      </c>
      <c r="EW44" s="769">
        <f t="shared" si="168"/>
        <v>0</v>
      </c>
      <c r="EX44" s="769">
        <f t="shared" si="168"/>
        <v>0</v>
      </c>
      <c r="EY44" s="769">
        <f t="shared" si="168"/>
        <v>0</v>
      </c>
      <c r="EZ44" s="769">
        <f t="shared" si="168"/>
        <v>0</v>
      </c>
      <c r="FA44" s="769">
        <f t="shared" si="168"/>
        <v>0</v>
      </c>
      <c r="FB44" s="769">
        <f t="shared" si="168"/>
        <v>0</v>
      </c>
      <c r="FC44" s="769">
        <f t="shared" si="168"/>
        <v>0</v>
      </c>
      <c r="FD44" s="769">
        <f t="shared" si="168"/>
        <v>0</v>
      </c>
      <c r="FE44" s="769">
        <f t="shared" si="168"/>
        <v>0</v>
      </c>
      <c r="FF44" s="769">
        <f t="shared" si="168"/>
        <v>0</v>
      </c>
      <c r="FG44" s="769">
        <f t="shared" si="168"/>
        <v>0</v>
      </c>
      <c r="FH44" s="769">
        <f t="shared" si="168"/>
        <v>0</v>
      </c>
      <c r="FI44" s="769">
        <f t="shared" si="168"/>
        <v>0</v>
      </c>
      <c r="FJ44" s="769">
        <f t="shared" si="168"/>
        <v>0</v>
      </c>
      <c r="FK44" s="769">
        <f t="shared" si="168"/>
        <v>0</v>
      </c>
      <c r="FL44" s="769">
        <f t="shared" si="168"/>
        <v>0</v>
      </c>
      <c r="FM44" s="769">
        <f t="shared" si="168"/>
        <v>0</v>
      </c>
      <c r="FN44" s="769">
        <f t="shared" si="168"/>
        <v>0</v>
      </c>
      <c r="FO44" s="769">
        <f t="shared" si="168"/>
        <v>0</v>
      </c>
      <c r="FP44" s="769">
        <f t="shared" si="168"/>
        <v>0</v>
      </c>
      <c r="FQ44" s="769">
        <f t="shared" si="168"/>
        <v>0</v>
      </c>
      <c r="FR44" s="769">
        <f t="shared" si="168"/>
        <v>0</v>
      </c>
      <c r="FS44" s="769">
        <f t="shared" si="168"/>
        <v>0</v>
      </c>
      <c r="FT44" s="769">
        <f t="shared" si="168"/>
        <v>0</v>
      </c>
      <c r="FU44" s="769">
        <f t="shared" si="168"/>
        <v>0</v>
      </c>
      <c r="FV44" s="769">
        <f t="shared" si="168"/>
        <v>0</v>
      </c>
      <c r="FW44" s="769">
        <f t="shared" si="168"/>
        <v>0</v>
      </c>
      <c r="FX44" s="769">
        <f t="shared" si="168"/>
        <v>0</v>
      </c>
      <c r="FY44" s="769">
        <f t="shared" si="168"/>
        <v>0</v>
      </c>
      <c r="FZ44" s="769">
        <f t="shared" si="168"/>
        <v>0</v>
      </c>
      <c r="GA44" s="769">
        <f t="shared" si="168"/>
        <v>0</v>
      </c>
      <c r="GB44" s="769">
        <f t="shared" si="168"/>
        <v>0</v>
      </c>
      <c r="GC44" s="769">
        <f t="shared" si="168"/>
        <v>0</v>
      </c>
      <c r="GD44" s="769">
        <f t="shared" si="168"/>
        <v>0</v>
      </c>
      <c r="GE44" s="769">
        <f t="shared" si="168"/>
        <v>0</v>
      </c>
      <c r="GF44" s="769">
        <f t="shared" si="168"/>
        <v>0</v>
      </c>
      <c r="GG44" s="769">
        <f t="shared" si="168"/>
        <v>0</v>
      </c>
      <c r="GH44" s="769">
        <f t="shared" si="168"/>
        <v>0</v>
      </c>
      <c r="GI44" s="769">
        <f t="shared" si="168"/>
        <v>0</v>
      </c>
      <c r="GJ44" s="769">
        <f t="shared" ref="GJ44:HG44" si="169">SUM(GJ12:GJ43) + IF(GJ11 &gt;= DESIGN_LIFE*0.5, + $BF$53, 0)</f>
        <v>0</v>
      </c>
      <c r="GK44" s="769">
        <f t="shared" si="169"/>
        <v>0</v>
      </c>
      <c r="GL44" s="769">
        <f t="shared" si="169"/>
        <v>0</v>
      </c>
      <c r="GM44" s="769">
        <f t="shared" si="169"/>
        <v>0</v>
      </c>
      <c r="GN44" s="769">
        <f t="shared" si="169"/>
        <v>0</v>
      </c>
      <c r="GO44" s="769">
        <f t="shared" si="169"/>
        <v>0</v>
      </c>
      <c r="GP44" s="769">
        <f t="shared" si="169"/>
        <v>0</v>
      </c>
      <c r="GQ44" s="769">
        <f t="shared" si="169"/>
        <v>0</v>
      </c>
      <c r="GR44" s="769">
        <f t="shared" si="169"/>
        <v>0</v>
      </c>
      <c r="GS44" s="769">
        <f t="shared" si="169"/>
        <v>0</v>
      </c>
      <c r="GT44" s="769">
        <f t="shared" si="169"/>
        <v>0</v>
      </c>
      <c r="GU44" s="769">
        <f t="shared" si="169"/>
        <v>0</v>
      </c>
      <c r="GV44" s="769">
        <f t="shared" si="169"/>
        <v>0</v>
      </c>
      <c r="GW44" s="769">
        <f t="shared" si="169"/>
        <v>0</v>
      </c>
      <c r="GX44" s="769">
        <f t="shared" si="169"/>
        <v>0</v>
      </c>
      <c r="GY44" s="769">
        <f t="shared" si="169"/>
        <v>0</v>
      </c>
      <c r="GZ44" s="769">
        <f t="shared" si="169"/>
        <v>0</v>
      </c>
      <c r="HA44" s="769">
        <f t="shared" si="169"/>
        <v>0</v>
      </c>
      <c r="HB44" s="769">
        <f t="shared" si="169"/>
        <v>0</v>
      </c>
      <c r="HC44" s="769">
        <f t="shared" si="169"/>
        <v>0</v>
      </c>
      <c r="HD44" s="769">
        <f t="shared" si="169"/>
        <v>0</v>
      </c>
      <c r="HE44" s="769">
        <f t="shared" si="169"/>
        <v>0</v>
      </c>
      <c r="HF44" s="769">
        <f t="shared" si="169"/>
        <v>0</v>
      </c>
      <c r="HG44" s="769">
        <f t="shared" si="169"/>
        <v>0</v>
      </c>
      <c r="HH44" s="185"/>
      <c r="HI44" s="745"/>
    </row>
    <row r="45" spans="1:217" ht="20.100000000000001" customHeight="1" thickBot="1">
      <c r="B45" s="361" t="str">
        <f>'MATERIAL DATA'!Q27</f>
        <v>1.1 Excavation-Other</v>
      </c>
      <c r="C45" s="362"/>
      <c r="D45" s="362"/>
      <c r="E45" s="363"/>
      <c r="F45" s="364"/>
      <c r="G45" s="365"/>
      <c r="H45" s="365"/>
      <c r="I45" s="365"/>
      <c r="J45" s="365"/>
      <c r="K45" s="364"/>
      <c r="L45" s="366"/>
      <c r="M45" s="367"/>
      <c r="N45" s="368">
        <f t="shared" ref="N45" si="170">IFERROR(SUM(O45:V45,X45),"")</f>
        <v>0</v>
      </c>
      <c r="O45" s="369"/>
      <c r="P45" s="370"/>
      <c r="Q45" s="370" t="str">
        <f>IFERROR((($BQ45*(('Default Values'!$L$6*'Default Values'!$P$6/1000)+ ('Default Values'!$L$6*'Default Values'!$J$6*'Default Values'!$P$9/1000))*'Project Info'!$C$16)/1000),"")</f>
        <v/>
      </c>
      <c r="R45" s="370"/>
      <c r="S45" s="371"/>
      <c r="T45" s="371"/>
      <c r="U45" s="370"/>
      <c r="V45" s="397"/>
      <c r="W45" s="368"/>
      <c r="X45" s="372"/>
      <c r="Y45" s="744"/>
      <c r="Z45" s="745" t="str">
        <f>'MATERIAL DATA'!$Q69</f>
        <v>4.8.2 Fencing</v>
      </c>
      <c r="AA45" s="768">
        <f t="shared" si="131"/>
        <v>0</v>
      </c>
      <c r="AB45" s="745"/>
      <c r="AC45" s="745"/>
      <c r="AD45" s="745"/>
      <c r="AE45" s="745"/>
      <c r="AF45" s="745"/>
      <c r="AG45" s="745" t="s">
        <v>235</v>
      </c>
      <c r="AH45" s="779">
        <f>AU51*SUM(GIA_RN)/$AI$45</f>
        <v>0</v>
      </c>
      <c r="AI45" s="185">
        <v>2600</v>
      </c>
      <c r="AJ45" s="745"/>
      <c r="AK45" s="745"/>
      <c r="AL45" s="209"/>
      <c r="AM45" s="745"/>
      <c r="AN45" s="185"/>
      <c r="AO45" s="185"/>
      <c r="AP45" s="745"/>
      <c r="AQ45" s="745"/>
      <c r="AR45" s="745"/>
      <c r="AS45" s="745"/>
      <c r="AT45" s="745"/>
      <c r="AU45" s="745" t="s">
        <v>758</v>
      </c>
      <c r="AV45" s="745">
        <f>AI9*K8</f>
        <v>0</v>
      </c>
      <c r="AW45" s="756">
        <f t="shared" si="165"/>
        <v>0</v>
      </c>
      <c r="AX45" s="745"/>
      <c r="AY45" s="745" t="s">
        <v>850</v>
      </c>
      <c r="AZ45" s="745">
        <f ca="1">AI16*K8</f>
        <v>0</v>
      </c>
      <c r="BA45" s="785">
        <f t="shared" ca="1" si="166"/>
        <v>0</v>
      </c>
      <c r="BB45" s="745"/>
      <c r="BC45" s="745" t="s">
        <v>1003</v>
      </c>
      <c r="BD45" s="185">
        <f ca="1">SUMIF($B$12:$B$45,"Timber",$R$12:$R$45)+SUMIF($C$12:$C$45,"Timber_EPD",$R$12:$R$45)+SUMIF($B$12:$B$45,"Timber",$Q$12:$Q$43)+SUMIF($C$12:$C$45,"Timber_EPD",$Q$12:$Q$45)</f>
        <v>0</v>
      </c>
      <c r="BE45" s="745">
        <f ca="1">BD45*K8</f>
        <v>0</v>
      </c>
      <c r="BF45" s="749">
        <f t="shared" ca="1" si="160"/>
        <v>0</v>
      </c>
      <c r="BG45" s="745"/>
      <c r="BH45" s="745"/>
      <c r="BI45" s="745"/>
      <c r="BJ45" s="745"/>
      <c r="BK45" s="209" t="str">
        <f>IF(B45="Concrete","C_",IF(B45="Steel","S_",IF(B45="Timber","T_",IF(B45="Other","O_",IF(B45="Custom EPD","E_",IF(B45="_","_"," "))))))</f>
        <v xml:space="preserve"> </v>
      </c>
      <c r="BL45" s="209"/>
      <c r="BM45" s="209"/>
      <c r="BN45" s="186">
        <f>'Project Info'!$C$17/1000</f>
        <v>1.6</v>
      </c>
      <c r="BO45" s="186"/>
      <c r="BP45" s="186"/>
      <c r="BQ45" s="847" t="str">
        <f>IF(K45="VOLUME [m3]", $L45*'Project Info'!C$17, IF(K45="MASS [kg]", $L45, ""))</f>
        <v/>
      </c>
      <c r="BR45" s="745" t="str">
        <f>IFERROR(_xlfn.XLOOKUP($BL45,'LIFECYCLE MATERIAL DATA'!$A$5:$A$104,'LIFECYCLE MATERIAL DATA'!$I$5:$I$104,,)*($BQ45/1000)+_xlfn.XLOOKUP('Project Info'!$C$15,'LIFECYCLE MATERIAL DATA'!$A$5:$A$104,'LIFECYCLE MATERIAL DATA'!$I$5:$I$104,,)*($BP45/1000),"")</f>
        <v/>
      </c>
      <c r="BS45" s="745"/>
      <c r="BT45" s="745"/>
      <c r="BU45" s="185" t="str">
        <f>IFERROR(_xlfn.XLOOKUP($BL45,'LIFECYCLE MATERIAL DATA'!$A$5:$A$104,'LIFECYCLE MATERIAL DATA'!$L$5:$L$104,,)*($BQ45/1000)+_xlfn.XLOOKUP('Project Info'!$C$15,'LIFECYCLE MATERIAL DATA'!$A$5:$A$104,'LIFECYCLE MATERIAL DATA'!$L$5:$L$104,,)*($BP45/1000),"")</f>
        <v/>
      </c>
      <c r="BV45" s="745" t="str">
        <f t="shared" si="25"/>
        <v/>
      </c>
      <c r="BW45" s="745" t="str">
        <f>IF($K45='MATERIAL DATA'!$O$5,$L45, IF($K45='MATERIAL DATA'!$O$6,$L45/(1000*'Scheme 6'!$BN45),""))</f>
        <v/>
      </c>
      <c r="BX45" s="745"/>
      <c r="BY45" s="745"/>
      <c r="BZ45" s="745"/>
      <c r="CA45" s="209"/>
      <c r="CB45" s="743" t="str">
        <f>IFERROR((_xlfn.XLOOKUP($BL45,'LIFECYCLE MATERIAL DATA'!$A$5:$A$104, 'LIFECYCLE MATERIAL DATA'!$M$5:$M$104)*$BQ45/1000++_xlfn.XLOOKUP('Project Info'!$C$15,'LIFECYCLE MATERIAL DATA'!$A$5:$A$104,'LIFECYCLE MATERIAL DATA'!$M$5:$M$104)*$BP45/1000),"")</f>
        <v/>
      </c>
      <c r="CC45" s="745"/>
      <c r="CD45" s="745"/>
      <c r="CE45" s="209"/>
      <c r="CF45" s="209"/>
      <c r="CG45" s="209"/>
      <c r="CH45" s="799"/>
      <c r="CI45" s="185"/>
      <c r="CJ45" s="185"/>
      <c r="CK45" s="185"/>
      <c r="CL45" s="185"/>
      <c r="CM45" s="751" t="s">
        <v>16</v>
      </c>
      <c r="CN45" s="769">
        <v>0</v>
      </c>
      <c r="CO45" s="786">
        <f>AO14+AO19</f>
        <v>0</v>
      </c>
      <c r="CP45" s="745">
        <f>CO45+AO15+AO20</f>
        <v>0</v>
      </c>
      <c r="CQ45" s="745">
        <f ca="1">CP45+AO16+AO21</f>
        <v>0</v>
      </c>
      <c r="CR45" s="745">
        <f t="shared" ref="CR45:FC45" ca="1" si="171">(IF(CR$11=DESIGN_LIFE,CQ45+$AO$23+$AO$25+$AO$26+$AO$27+$AO$28+$AO$18,CQ45))</f>
        <v>0</v>
      </c>
      <c r="CS45" s="745">
        <f t="shared" ca="1" si="171"/>
        <v>0</v>
      </c>
      <c r="CT45" s="745">
        <f t="shared" ca="1" si="171"/>
        <v>0</v>
      </c>
      <c r="CU45" s="745">
        <f t="shared" ca="1" si="171"/>
        <v>0</v>
      </c>
      <c r="CV45" s="745">
        <f t="shared" ca="1" si="171"/>
        <v>0</v>
      </c>
      <c r="CW45" s="745">
        <f t="shared" ca="1" si="171"/>
        <v>0</v>
      </c>
      <c r="CX45" s="745">
        <f t="shared" ca="1" si="171"/>
        <v>0</v>
      </c>
      <c r="CY45" s="745">
        <f t="shared" ca="1" si="171"/>
        <v>0</v>
      </c>
      <c r="CZ45" s="745">
        <f t="shared" ca="1" si="171"/>
        <v>0</v>
      </c>
      <c r="DA45" s="745">
        <f t="shared" ca="1" si="171"/>
        <v>0</v>
      </c>
      <c r="DB45" s="745">
        <f t="shared" ca="1" si="171"/>
        <v>0</v>
      </c>
      <c r="DC45" s="745">
        <f t="shared" ca="1" si="171"/>
        <v>0</v>
      </c>
      <c r="DD45" s="745">
        <f t="shared" ca="1" si="171"/>
        <v>0</v>
      </c>
      <c r="DE45" s="745">
        <f t="shared" ca="1" si="171"/>
        <v>0</v>
      </c>
      <c r="DF45" s="745">
        <f t="shared" ca="1" si="171"/>
        <v>0</v>
      </c>
      <c r="DG45" s="745">
        <f t="shared" ca="1" si="171"/>
        <v>0</v>
      </c>
      <c r="DH45" s="745">
        <f t="shared" ca="1" si="171"/>
        <v>0</v>
      </c>
      <c r="DI45" s="745">
        <f t="shared" ca="1" si="171"/>
        <v>0</v>
      </c>
      <c r="DJ45" s="745">
        <f t="shared" ca="1" si="171"/>
        <v>0</v>
      </c>
      <c r="DK45" s="745">
        <f t="shared" ca="1" si="171"/>
        <v>0</v>
      </c>
      <c r="DL45" s="745">
        <f t="shared" ca="1" si="171"/>
        <v>0</v>
      </c>
      <c r="DM45" s="745">
        <f t="shared" ca="1" si="171"/>
        <v>0</v>
      </c>
      <c r="DN45" s="745">
        <f t="shared" ca="1" si="171"/>
        <v>0</v>
      </c>
      <c r="DO45" s="745">
        <f t="shared" ca="1" si="171"/>
        <v>0</v>
      </c>
      <c r="DP45" s="745">
        <f t="shared" ca="1" si="171"/>
        <v>0</v>
      </c>
      <c r="DQ45" s="745">
        <f t="shared" ca="1" si="171"/>
        <v>0</v>
      </c>
      <c r="DR45" s="745">
        <f t="shared" ca="1" si="171"/>
        <v>0</v>
      </c>
      <c r="DS45" s="745">
        <f t="shared" ca="1" si="171"/>
        <v>0</v>
      </c>
      <c r="DT45" s="745">
        <f t="shared" ca="1" si="171"/>
        <v>0</v>
      </c>
      <c r="DU45" s="745">
        <f t="shared" ca="1" si="171"/>
        <v>0</v>
      </c>
      <c r="DV45" s="745">
        <f t="shared" ca="1" si="171"/>
        <v>0</v>
      </c>
      <c r="DW45" s="745">
        <f t="shared" ca="1" si="171"/>
        <v>0</v>
      </c>
      <c r="DX45" s="745">
        <f t="shared" ca="1" si="171"/>
        <v>0</v>
      </c>
      <c r="DY45" s="745">
        <f t="shared" ca="1" si="171"/>
        <v>0</v>
      </c>
      <c r="DZ45" s="745">
        <f t="shared" ca="1" si="171"/>
        <v>0</v>
      </c>
      <c r="EA45" s="745">
        <f t="shared" ca="1" si="171"/>
        <v>0</v>
      </c>
      <c r="EB45" s="745">
        <f t="shared" ca="1" si="171"/>
        <v>0</v>
      </c>
      <c r="EC45" s="745">
        <f t="shared" ca="1" si="171"/>
        <v>0</v>
      </c>
      <c r="ED45" s="745">
        <f t="shared" ca="1" si="171"/>
        <v>0</v>
      </c>
      <c r="EE45" s="745">
        <f t="shared" ca="1" si="171"/>
        <v>0</v>
      </c>
      <c r="EF45" s="745">
        <f t="shared" ca="1" si="171"/>
        <v>0</v>
      </c>
      <c r="EG45" s="745">
        <f t="shared" ca="1" si="171"/>
        <v>0</v>
      </c>
      <c r="EH45" s="745">
        <f t="shared" ca="1" si="171"/>
        <v>0</v>
      </c>
      <c r="EI45" s="745">
        <f t="shared" ca="1" si="171"/>
        <v>0</v>
      </c>
      <c r="EJ45" s="745">
        <f t="shared" ca="1" si="171"/>
        <v>0</v>
      </c>
      <c r="EK45" s="745">
        <f t="shared" ca="1" si="171"/>
        <v>0</v>
      </c>
      <c r="EL45" s="745">
        <f t="shared" ca="1" si="171"/>
        <v>0</v>
      </c>
      <c r="EM45" s="745">
        <f t="shared" ca="1" si="171"/>
        <v>0</v>
      </c>
      <c r="EN45" s="745">
        <f t="shared" ca="1" si="171"/>
        <v>0</v>
      </c>
      <c r="EO45" s="745">
        <f t="shared" ca="1" si="171"/>
        <v>0</v>
      </c>
      <c r="EP45" s="745">
        <f t="shared" ca="1" si="171"/>
        <v>0</v>
      </c>
      <c r="EQ45" s="745">
        <f t="shared" ca="1" si="171"/>
        <v>0</v>
      </c>
      <c r="ER45" s="745">
        <f t="shared" ca="1" si="171"/>
        <v>0</v>
      </c>
      <c r="ES45" s="745">
        <f t="shared" ca="1" si="171"/>
        <v>0</v>
      </c>
      <c r="ET45" s="745">
        <f t="shared" ca="1" si="171"/>
        <v>0</v>
      </c>
      <c r="EU45" s="745">
        <f t="shared" ca="1" si="171"/>
        <v>0</v>
      </c>
      <c r="EV45" s="745">
        <f t="shared" ca="1" si="171"/>
        <v>0</v>
      </c>
      <c r="EW45" s="745">
        <f t="shared" ca="1" si="171"/>
        <v>0</v>
      </c>
      <c r="EX45" s="745">
        <f t="shared" ca="1" si="171"/>
        <v>0</v>
      </c>
      <c r="EY45" s="745">
        <f t="shared" ca="1" si="171"/>
        <v>0</v>
      </c>
      <c r="EZ45" s="745">
        <f t="shared" ca="1" si="171"/>
        <v>0</v>
      </c>
      <c r="FA45" s="745">
        <f t="shared" ca="1" si="171"/>
        <v>0</v>
      </c>
      <c r="FB45" s="745">
        <f t="shared" ca="1" si="171"/>
        <v>0</v>
      </c>
      <c r="FC45" s="745">
        <f t="shared" ca="1" si="171"/>
        <v>0</v>
      </c>
      <c r="FD45" s="745">
        <f t="shared" ref="FD45:HG45" ca="1" si="172">(IF(FD$11=DESIGN_LIFE,FC45+$AO$23+$AO$25+$AO$26+$AO$27+$AO$28+$AO$18,FC45))</f>
        <v>0</v>
      </c>
      <c r="FE45" s="745">
        <f t="shared" ca="1" si="172"/>
        <v>0</v>
      </c>
      <c r="FF45" s="745">
        <f t="shared" ca="1" si="172"/>
        <v>0</v>
      </c>
      <c r="FG45" s="745">
        <f t="shared" ca="1" si="172"/>
        <v>0</v>
      </c>
      <c r="FH45" s="745">
        <f t="shared" ca="1" si="172"/>
        <v>0</v>
      </c>
      <c r="FI45" s="745">
        <f t="shared" ca="1" si="172"/>
        <v>0</v>
      </c>
      <c r="FJ45" s="745">
        <f t="shared" ca="1" si="172"/>
        <v>0</v>
      </c>
      <c r="FK45" s="745">
        <f t="shared" ca="1" si="172"/>
        <v>0</v>
      </c>
      <c r="FL45" s="745">
        <f t="shared" ca="1" si="172"/>
        <v>0</v>
      </c>
      <c r="FM45" s="745">
        <f t="shared" ca="1" si="172"/>
        <v>0</v>
      </c>
      <c r="FN45" s="745">
        <f t="shared" ca="1" si="172"/>
        <v>0</v>
      </c>
      <c r="FO45" s="745">
        <f t="shared" ca="1" si="172"/>
        <v>0</v>
      </c>
      <c r="FP45" s="745">
        <f t="shared" ca="1" si="172"/>
        <v>0</v>
      </c>
      <c r="FQ45" s="745">
        <f t="shared" ca="1" si="172"/>
        <v>0</v>
      </c>
      <c r="FR45" s="745">
        <f t="shared" ca="1" si="172"/>
        <v>0</v>
      </c>
      <c r="FS45" s="745">
        <f t="shared" ca="1" si="172"/>
        <v>0</v>
      </c>
      <c r="FT45" s="745">
        <f t="shared" ca="1" si="172"/>
        <v>0</v>
      </c>
      <c r="FU45" s="745">
        <f t="shared" ca="1" si="172"/>
        <v>0</v>
      </c>
      <c r="FV45" s="745">
        <f t="shared" ca="1" si="172"/>
        <v>0</v>
      </c>
      <c r="FW45" s="745">
        <f t="shared" ca="1" si="172"/>
        <v>0</v>
      </c>
      <c r="FX45" s="745">
        <f t="shared" ca="1" si="172"/>
        <v>0</v>
      </c>
      <c r="FY45" s="745">
        <f t="shared" ca="1" si="172"/>
        <v>0</v>
      </c>
      <c r="FZ45" s="745">
        <f t="shared" ca="1" si="172"/>
        <v>0</v>
      </c>
      <c r="GA45" s="745">
        <f t="shared" ca="1" si="172"/>
        <v>0</v>
      </c>
      <c r="GB45" s="745">
        <f t="shared" ca="1" si="172"/>
        <v>0</v>
      </c>
      <c r="GC45" s="745">
        <f t="shared" ca="1" si="172"/>
        <v>0</v>
      </c>
      <c r="GD45" s="745">
        <f t="shared" ca="1" si="172"/>
        <v>0</v>
      </c>
      <c r="GE45" s="745">
        <f t="shared" ca="1" si="172"/>
        <v>0</v>
      </c>
      <c r="GF45" s="745">
        <f t="shared" ca="1" si="172"/>
        <v>0</v>
      </c>
      <c r="GG45" s="745">
        <f t="shared" ca="1" si="172"/>
        <v>0</v>
      </c>
      <c r="GH45" s="745">
        <f t="shared" ca="1" si="172"/>
        <v>0</v>
      </c>
      <c r="GI45" s="745">
        <f t="shared" ca="1" si="172"/>
        <v>0</v>
      </c>
      <c r="GJ45" s="745">
        <f t="shared" ca="1" si="172"/>
        <v>0</v>
      </c>
      <c r="GK45" s="745">
        <f t="shared" ca="1" si="172"/>
        <v>0</v>
      </c>
      <c r="GL45" s="745">
        <f t="shared" ca="1" si="172"/>
        <v>0</v>
      </c>
      <c r="GM45" s="745">
        <f t="shared" ca="1" si="172"/>
        <v>0</v>
      </c>
      <c r="GN45" s="745">
        <f t="shared" ca="1" si="172"/>
        <v>0</v>
      </c>
      <c r="GO45" s="745">
        <f t="shared" ca="1" si="172"/>
        <v>0</v>
      </c>
      <c r="GP45" s="745">
        <f t="shared" ca="1" si="172"/>
        <v>0</v>
      </c>
      <c r="GQ45" s="745">
        <f t="shared" ca="1" si="172"/>
        <v>0</v>
      </c>
      <c r="GR45" s="745">
        <f t="shared" ca="1" si="172"/>
        <v>0</v>
      </c>
      <c r="GS45" s="745">
        <f t="shared" ca="1" si="172"/>
        <v>0</v>
      </c>
      <c r="GT45" s="745">
        <f t="shared" ca="1" si="172"/>
        <v>0</v>
      </c>
      <c r="GU45" s="745">
        <f t="shared" ca="1" si="172"/>
        <v>0</v>
      </c>
      <c r="GV45" s="745">
        <f t="shared" ca="1" si="172"/>
        <v>0</v>
      </c>
      <c r="GW45" s="745">
        <f t="shared" ca="1" si="172"/>
        <v>0</v>
      </c>
      <c r="GX45" s="745">
        <f t="shared" ca="1" si="172"/>
        <v>0</v>
      </c>
      <c r="GY45" s="745">
        <f t="shared" ca="1" si="172"/>
        <v>0</v>
      </c>
      <c r="GZ45" s="745">
        <f t="shared" ca="1" si="172"/>
        <v>0</v>
      </c>
      <c r="HA45" s="745">
        <f t="shared" ca="1" si="172"/>
        <v>0</v>
      </c>
      <c r="HB45" s="745">
        <f t="shared" ca="1" si="172"/>
        <v>0</v>
      </c>
      <c r="HC45" s="745">
        <f t="shared" ca="1" si="172"/>
        <v>0</v>
      </c>
      <c r="HD45" s="745">
        <f t="shared" ca="1" si="172"/>
        <v>0</v>
      </c>
      <c r="HE45" s="745">
        <f t="shared" ca="1" si="172"/>
        <v>0</v>
      </c>
      <c r="HF45" s="745">
        <f t="shared" ca="1" si="172"/>
        <v>0</v>
      </c>
      <c r="HG45" s="745">
        <f t="shared" ca="1" si="172"/>
        <v>0</v>
      </c>
      <c r="HH45" s="185"/>
      <c r="HI45" s="745"/>
    </row>
    <row r="46" spans="1:217" ht="20.100000000000001" customHeight="1" thickBot="1">
      <c r="B46" s="214"/>
      <c r="C46" s="214"/>
      <c r="D46" s="214"/>
      <c r="E46" s="214"/>
      <c r="F46" s="214"/>
      <c r="G46" s="214"/>
      <c r="H46" s="214"/>
      <c r="I46" s="214"/>
      <c r="J46" s="214"/>
      <c r="K46" s="214"/>
      <c r="L46" s="214"/>
      <c r="M46" s="216"/>
      <c r="N46" s="217"/>
      <c r="O46" s="217"/>
      <c r="P46" s="217"/>
      <c r="Q46" s="217"/>
      <c r="R46" s="217"/>
      <c r="S46" s="217"/>
      <c r="T46" s="217"/>
      <c r="U46" s="217"/>
      <c r="V46" s="221"/>
      <c r="W46" s="221"/>
      <c r="X46" s="458"/>
      <c r="Y46" s="185"/>
      <c r="Z46" s="745" t="str">
        <f>'MATERIAL DATA'!$Q70</f>
        <v>4.8.3 Benches</v>
      </c>
      <c r="AA46" s="768">
        <f t="shared" si="131"/>
        <v>0</v>
      </c>
      <c r="AB46" s="745"/>
      <c r="AC46" s="745"/>
      <c r="AD46" s="745"/>
      <c r="AE46" s="745"/>
      <c r="AF46" s="745" t="s">
        <v>661</v>
      </c>
      <c r="AG46" s="745"/>
      <c r="AH46" s="786">
        <f>E48*1000</f>
        <v>0</v>
      </c>
      <c r="AI46" s="745"/>
      <c r="AJ46" s="745"/>
      <c r="AK46" s="209"/>
      <c r="AL46" s="745"/>
      <c r="AM46" s="745"/>
      <c r="AN46" s="185"/>
      <c r="AO46" s="185"/>
      <c r="AP46" s="745"/>
      <c r="AQ46" s="745"/>
      <c r="AR46" s="745"/>
      <c r="AS46" s="745"/>
      <c r="AT46" s="745"/>
      <c r="AU46" s="745" t="s">
        <v>764</v>
      </c>
      <c r="AV46" s="745">
        <f>AI10*K8</f>
        <v>0</v>
      </c>
      <c r="AW46" s="756">
        <f t="shared" si="165"/>
        <v>0</v>
      </c>
      <c r="AX46" s="745"/>
      <c r="AY46" s="745" t="s">
        <v>399</v>
      </c>
      <c r="AZ46" s="745">
        <f ca="1">AI17*K8</f>
        <v>0</v>
      </c>
      <c r="BA46" s="785">
        <f t="shared" ca="1" si="166"/>
        <v>0</v>
      </c>
      <c r="BB46" s="745"/>
      <c r="BC46" s="745" t="s">
        <v>310</v>
      </c>
      <c r="BD46" s="185">
        <f>SUMIF($B$12:$B$45,"Timber",$T$12:$T$45)+SUMIF($C$12:$C$45,"Timber_EPD",$T$12:$T$45) +SUMIF($B$12:$B$45,"Timber",$U$12:$U$45) +SUMIF($C$12:$C$45,"Timber_EPD",$U$12:$U$45) +SUMIF($B$12:$B$45,"Timber",$V$12:$V$45)+SUMIF($C$12:$C$45,"Timber_EPD",$V$12:$V$45)</f>
        <v>0</v>
      </c>
      <c r="BE46" s="745">
        <f>BD46*K8</f>
        <v>0</v>
      </c>
      <c r="BF46" s="749">
        <f t="shared" si="160"/>
        <v>0</v>
      </c>
      <c r="BG46" s="745"/>
      <c r="BH46" s="745"/>
      <c r="BI46" s="745"/>
      <c r="BK46" s="209"/>
      <c r="BL46" s="209"/>
      <c r="BM46" s="846"/>
      <c r="BN46" s="848"/>
      <c r="BO46" s="186"/>
      <c r="BP46" s="849"/>
      <c r="BQ46" s="745"/>
      <c r="BR46" s="745"/>
      <c r="BS46" s="745"/>
      <c r="BT46" s="745"/>
      <c r="BU46" s="745"/>
      <c r="BV46" s="745"/>
      <c r="BW46" s="745"/>
      <c r="BX46" s="745"/>
      <c r="BY46" s="745"/>
      <c r="BZ46" s="745"/>
      <c r="CA46" s="209"/>
      <c r="CB46" s="745"/>
      <c r="CC46" s="745"/>
      <c r="CD46" s="745"/>
      <c r="CE46" s="209"/>
      <c r="CF46" s="209"/>
      <c r="CG46" s="209"/>
      <c r="CH46" s="799"/>
      <c r="CI46" s="185"/>
      <c r="CJ46" s="185"/>
      <c r="CK46" s="185"/>
      <c r="CL46" s="185"/>
      <c r="CM46" s="751" t="s">
        <v>456</v>
      </c>
      <c r="CN46" s="769">
        <f>SUM(CN44:CN45)</f>
        <v>0</v>
      </c>
      <c r="CO46" s="745">
        <f t="shared" ref="CO46:EZ46" si="173">SUM(CO44:CO45)</f>
        <v>0</v>
      </c>
      <c r="CP46" s="745">
        <f t="shared" si="173"/>
        <v>0</v>
      </c>
      <c r="CQ46" s="745">
        <f t="shared" ca="1" si="173"/>
        <v>0</v>
      </c>
      <c r="CR46" s="745">
        <f t="shared" ca="1" si="173"/>
        <v>0</v>
      </c>
      <c r="CS46" s="745">
        <f t="shared" ca="1" si="173"/>
        <v>0</v>
      </c>
      <c r="CT46" s="745">
        <f t="shared" ca="1" si="173"/>
        <v>0</v>
      </c>
      <c r="CU46" s="745">
        <f t="shared" ca="1" si="173"/>
        <v>0</v>
      </c>
      <c r="CV46" s="745">
        <f t="shared" ca="1" si="173"/>
        <v>0</v>
      </c>
      <c r="CW46" s="745">
        <f t="shared" ca="1" si="173"/>
        <v>0</v>
      </c>
      <c r="CX46" s="745">
        <f t="shared" ca="1" si="173"/>
        <v>0</v>
      </c>
      <c r="CY46" s="745">
        <f t="shared" ca="1" si="173"/>
        <v>0</v>
      </c>
      <c r="CZ46" s="745">
        <f t="shared" ca="1" si="173"/>
        <v>0</v>
      </c>
      <c r="DA46" s="745">
        <f t="shared" ca="1" si="173"/>
        <v>0</v>
      </c>
      <c r="DB46" s="745">
        <f t="shared" ca="1" si="173"/>
        <v>0</v>
      </c>
      <c r="DC46" s="745">
        <f t="shared" ca="1" si="173"/>
        <v>0</v>
      </c>
      <c r="DD46" s="745">
        <f t="shared" ca="1" si="173"/>
        <v>0</v>
      </c>
      <c r="DE46" s="745">
        <f t="shared" ca="1" si="173"/>
        <v>0</v>
      </c>
      <c r="DF46" s="745">
        <f t="shared" ca="1" si="173"/>
        <v>0</v>
      </c>
      <c r="DG46" s="745">
        <f t="shared" ca="1" si="173"/>
        <v>0</v>
      </c>
      <c r="DH46" s="745">
        <f t="shared" ca="1" si="173"/>
        <v>0</v>
      </c>
      <c r="DI46" s="745">
        <f t="shared" ca="1" si="173"/>
        <v>0</v>
      </c>
      <c r="DJ46" s="745">
        <f t="shared" ca="1" si="173"/>
        <v>0</v>
      </c>
      <c r="DK46" s="745">
        <f t="shared" ca="1" si="173"/>
        <v>0</v>
      </c>
      <c r="DL46" s="745">
        <f t="shared" ca="1" si="173"/>
        <v>0</v>
      </c>
      <c r="DM46" s="745">
        <f t="shared" ca="1" si="173"/>
        <v>0</v>
      </c>
      <c r="DN46" s="745">
        <f t="shared" ca="1" si="173"/>
        <v>0</v>
      </c>
      <c r="DO46" s="745">
        <f t="shared" ca="1" si="173"/>
        <v>0</v>
      </c>
      <c r="DP46" s="745">
        <f t="shared" ca="1" si="173"/>
        <v>0</v>
      </c>
      <c r="DQ46" s="745">
        <f t="shared" ca="1" si="173"/>
        <v>0</v>
      </c>
      <c r="DR46" s="745">
        <f t="shared" ca="1" si="173"/>
        <v>0</v>
      </c>
      <c r="DS46" s="745">
        <f t="shared" ca="1" si="173"/>
        <v>0</v>
      </c>
      <c r="DT46" s="745">
        <f t="shared" ca="1" si="173"/>
        <v>0</v>
      </c>
      <c r="DU46" s="745">
        <f t="shared" ca="1" si="173"/>
        <v>0</v>
      </c>
      <c r="DV46" s="745">
        <f t="shared" ca="1" si="173"/>
        <v>0</v>
      </c>
      <c r="DW46" s="745">
        <f t="shared" ca="1" si="173"/>
        <v>0</v>
      </c>
      <c r="DX46" s="745">
        <f t="shared" ca="1" si="173"/>
        <v>0</v>
      </c>
      <c r="DY46" s="745">
        <f t="shared" ca="1" si="173"/>
        <v>0</v>
      </c>
      <c r="DZ46" s="745">
        <f t="shared" ca="1" si="173"/>
        <v>0</v>
      </c>
      <c r="EA46" s="745">
        <f t="shared" ca="1" si="173"/>
        <v>0</v>
      </c>
      <c r="EB46" s="745">
        <f t="shared" ca="1" si="173"/>
        <v>0</v>
      </c>
      <c r="EC46" s="745">
        <f t="shared" ca="1" si="173"/>
        <v>0</v>
      </c>
      <c r="ED46" s="745">
        <f t="shared" ca="1" si="173"/>
        <v>0</v>
      </c>
      <c r="EE46" s="745">
        <f t="shared" ca="1" si="173"/>
        <v>0</v>
      </c>
      <c r="EF46" s="745">
        <f t="shared" ca="1" si="173"/>
        <v>0</v>
      </c>
      <c r="EG46" s="745">
        <f t="shared" ca="1" si="173"/>
        <v>0</v>
      </c>
      <c r="EH46" s="745">
        <f t="shared" ca="1" si="173"/>
        <v>0</v>
      </c>
      <c r="EI46" s="745">
        <f t="shared" ca="1" si="173"/>
        <v>0</v>
      </c>
      <c r="EJ46" s="745">
        <f t="shared" ca="1" si="173"/>
        <v>0</v>
      </c>
      <c r="EK46" s="745">
        <f t="shared" ca="1" si="173"/>
        <v>0</v>
      </c>
      <c r="EL46" s="745">
        <f t="shared" ca="1" si="173"/>
        <v>0</v>
      </c>
      <c r="EM46" s="745">
        <f t="shared" ca="1" si="173"/>
        <v>0</v>
      </c>
      <c r="EN46" s="745">
        <f t="shared" ca="1" si="173"/>
        <v>0</v>
      </c>
      <c r="EO46" s="745">
        <f t="shared" ca="1" si="173"/>
        <v>0</v>
      </c>
      <c r="EP46" s="745">
        <f t="shared" ca="1" si="173"/>
        <v>0</v>
      </c>
      <c r="EQ46" s="745">
        <f t="shared" ca="1" si="173"/>
        <v>0</v>
      </c>
      <c r="ER46" s="745">
        <f t="shared" ca="1" si="173"/>
        <v>0</v>
      </c>
      <c r="ES46" s="745">
        <f t="shared" ca="1" si="173"/>
        <v>0</v>
      </c>
      <c r="ET46" s="745">
        <f t="shared" ca="1" si="173"/>
        <v>0</v>
      </c>
      <c r="EU46" s="745">
        <f t="shared" ca="1" si="173"/>
        <v>0</v>
      </c>
      <c r="EV46" s="745">
        <f t="shared" ca="1" si="173"/>
        <v>0</v>
      </c>
      <c r="EW46" s="745">
        <f t="shared" ca="1" si="173"/>
        <v>0</v>
      </c>
      <c r="EX46" s="745">
        <f t="shared" ca="1" si="173"/>
        <v>0</v>
      </c>
      <c r="EY46" s="745">
        <f t="shared" ca="1" si="173"/>
        <v>0</v>
      </c>
      <c r="EZ46" s="745">
        <f t="shared" ca="1" si="173"/>
        <v>0</v>
      </c>
      <c r="FA46" s="745">
        <f t="shared" ref="FA46:HG46" ca="1" si="174">SUM(FA44:FA45)</f>
        <v>0</v>
      </c>
      <c r="FB46" s="745">
        <f t="shared" ca="1" si="174"/>
        <v>0</v>
      </c>
      <c r="FC46" s="745">
        <f t="shared" ca="1" si="174"/>
        <v>0</v>
      </c>
      <c r="FD46" s="745">
        <f t="shared" ca="1" si="174"/>
        <v>0</v>
      </c>
      <c r="FE46" s="745">
        <f t="shared" ca="1" si="174"/>
        <v>0</v>
      </c>
      <c r="FF46" s="745">
        <f t="shared" ca="1" si="174"/>
        <v>0</v>
      </c>
      <c r="FG46" s="745">
        <f t="shared" ca="1" si="174"/>
        <v>0</v>
      </c>
      <c r="FH46" s="745">
        <f t="shared" ca="1" si="174"/>
        <v>0</v>
      </c>
      <c r="FI46" s="745">
        <f t="shared" ca="1" si="174"/>
        <v>0</v>
      </c>
      <c r="FJ46" s="745">
        <f t="shared" ca="1" si="174"/>
        <v>0</v>
      </c>
      <c r="FK46" s="745">
        <f t="shared" ca="1" si="174"/>
        <v>0</v>
      </c>
      <c r="FL46" s="745">
        <f t="shared" ca="1" si="174"/>
        <v>0</v>
      </c>
      <c r="FM46" s="745">
        <f t="shared" ca="1" si="174"/>
        <v>0</v>
      </c>
      <c r="FN46" s="745">
        <f t="shared" ca="1" si="174"/>
        <v>0</v>
      </c>
      <c r="FO46" s="745">
        <f t="shared" ca="1" si="174"/>
        <v>0</v>
      </c>
      <c r="FP46" s="745">
        <f t="shared" ca="1" si="174"/>
        <v>0</v>
      </c>
      <c r="FQ46" s="745">
        <f t="shared" ca="1" si="174"/>
        <v>0</v>
      </c>
      <c r="FR46" s="745">
        <f t="shared" ca="1" si="174"/>
        <v>0</v>
      </c>
      <c r="FS46" s="745">
        <f t="shared" ca="1" si="174"/>
        <v>0</v>
      </c>
      <c r="FT46" s="745">
        <f t="shared" ca="1" si="174"/>
        <v>0</v>
      </c>
      <c r="FU46" s="745">
        <f t="shared" ca="1" si="174"/>
        <v>0</v>
      </c>
      <c r="FV46" s="745">
        <f t="shared" ca="1" si="174"/>
        <v>0</v>
      </c>
      <c r="FW46" s="745">
        <f t="shared" ca="1" si="174"/>
        <v>0</v>
      </c>
      <c r="FX46" s="745">
        <f t="shared" ca="1" si="174"/>
        <v>0</v>
      </c>
      <c r="FY46" s="745">
        <f t="shared" ca="1" si="174"/>
        <v>0</v>
      </c>
      <c r="FZ46" s="745">
        <f t="shared" ca="1" si="174"/>
        <v>0</v>
      </c>
      <c r="GA46" s="745">
        <f t="shared" ca="1" si="174"/>
        <v>0</v>
      </c>
      <c r="GB46" s="745">
        <f t="shared" ca="1" si="174"/>
        <v>0</v>
      </c>
      <c r="GC46" s="745">
        <f t="shared" ca="1" si="174"/>
        <v>0</v>
      </c>
      <c r="GD46" s="745">
        <f t="shared" ca="1" si="174"/>
        <v>0</v>
      </c>
      <c r="GE46" s="745">
        <f t="shared" ca="1" si="174"/>
        <v>0</v>
      </c>
      <c r="GF46" s="745">
        <f t="shared" ca="1" si="174"/>
        <v>0</v>
      </c>
      <c r="GG46" s="745">
        <f t="shared" ca="1" si="174"/>
        <v>0</v>
      </c>
      <c r="GH46" s="745">
        <f t="shared" ca="1" si="174"/>
        <v>0</v>
      </c>
      <c r="GI46" s="745">
        <f t="shared" ca="1" si="174"/>
        <v>0</v>
      </c>
      <c r="GJ46" s="745">
        <f t="shared" ca="1" si="174"/>
        <v>0</v>
      </c>
      <c r="GK46" s="745">
        <f t="shared" ca="1" si="174"/>
        <v>0</v>
      </c>
      <c r="GL46" s="745">
        <f t="shared" ca="1" si="174"/>
        <v>0</v>
      </c>
      <c r="GM46" s="745">
        <f t="shared" ca="1" si="174"/>
        <v>0</v>
      </c>
      <c r="GN46" s="745">
        <f t="shared" ca="1" si="174"/>
        <v>0</v>
      </c>
      <c r="GO46" s="745">
        <f t="shared" ca="1" si="174"/>
        <v>0</v>
      </c>
      <c r="GP46" s="745">
        <f t="shared" ca="1" si="174"/>
        <v>0</v>
      </c>
      <c r="GQ46" s="745">
        <f t="shared" ca="1" si="174"/>
        <v>0</v>
      </c>
      <c r="GR46" s="745">
        <f t="shared" ca="1" si="174"/>
        <v>0</v>
      </c>
      <c r="GS46" s="745">
        <f t="shared" ca="1" si="174"/>
        <v>0</v>
      </c>
      <c r="GT46" s="745">
        <f t="shared" ca="1" si="174"/>
        <v>0</v>
      </c>
      <c r="GU46" s="745">
        <f t="shared" ca="1" si="174"/>
        <v>0</v>
      </c>
      <c r="GV46" s="745">
        <f t="shared" ca="1" si="174"/>
        <v>0</v>
      </c>
      <c r="GW46" s="745">
        <f t="shared" ca="1" si="174"/>
        <v>0</v>
      </c>
      <c r="GX46" s="745">
        <f t="shared" ca="1" si="174"/>
        <v>0</v>
      </c>
      <c r="GY46" s="745">
        <f t="shared" ca="1" si="174"/>
        <v>0</v>
      </c>
      <c r="GZ46" s="745">
        <f t="shared" ca="1" si="174"/>
        <v>0</v>
      </c>
      <c r="HA46" s="745">
        <f t="shared" ca="1" si="174"/>
        <v>0</v>
      </c>
      <c r="HB46" s="745">
        <f t="shared" ca="1" si="174"/>
        <v>0</v>
      </c>
      <c r="HC46" s="745">
        <f t="shared" ca="1" si="174"/>
        <v>0</v>
      </c>
      <c r="HD46" s="745">
        <f t="shared" ca="1" si="174"/>
        <v>0</v>
      </c>
      <c r="HE46" s="745">
        <f t="shared" ca="1" si="174"/>
        <v>0</v>
      </c>
      <c r="HF46" s="745">
        <f t="shared" ca="1" si="174"/>
        <v>0</v>
      </c>
      <c r="HG46" s="745">
        <f t="shared" ca="1" si="174"/>
        <v>0</v>
      </c>
      <c r="HH46" s="185"/>
      <c r="HI46" s="745"/>
    </row>
    <row r="47" spans="1:217" ht="20.100000000000001" customHeight="1" thickBot="1">
      <c r="B47" s="549"/>
      <c r="C47" s="215"/>
      <c r="D47" s="548"/>
      <c r="E47" s="480" t="s">
        <v>651</v>
      </c>
      <c r="F47" s="547"/>
      <c r="G47" s="215"/>
      <c r="H47" s="479" t="s">
        <v>641</v>
      </c>
      <c r="I47" s="464"/>
      <c r="J47" s="464"/>
      <c r="K47" s="934" t="s">
        <v>652</v>
      </c>
      <c r="L47" s="935"/>
      <c r="M47" s="214"/>
      <c r="N47" s="465"/>
      <c r="O47" s="465"/>
      <c r="P47" s="465"/>
      <c r="Q47" s="685" t="s">
        <v>640</v>
      </c>
      <c r="R47" s="114" t="s">
        <v>649</v>
      </c>
      <c r="S47" s="114" t="s">
        <v>650</v>
      </c>
      <c r="T47" s="114" t="s">
        <v>642</v>
      </c>
      <c r="U47" s="114" t="s">
        <v>644</v>
      </c>
      <c r="V47" s="114" t="s">
        <v>105</v>
      </c>
      <c r="W47" s="959" t="s">
        <v>807</v>
      </c>
      <c r="X47" s="960"/>
      <c r="Y47" s="185"/>
      <c r="Z47" s="745" t="str">
        <f>'MATERIAL DATA'!$Q71</f>
        <v>4.8.4 Planters</v>
      </c>
      <c r="AA47" s="768">
        <f t="shared" si="131"/>
        <v>0</v>
      </c>
      <c r="AB47" s="745"/>
      <c r="AC47" s="745"/>
      <c r="AD47" s="745"/>
      <c r="AE47" s="745"/>
      <c r="AF47" s="745" t="s">
        <v>236</v>
      </c>
      <c r="AG47" s="745"/>
      <c r="AH47" s="786" t="e">
        <f>E51*1000</f>
        <v>#VALUE!</v>
      </c>
      <c r="AI47" s="745"/>
      <c r="AJ47" s="745"/>
      <c r="AK47" s="209"/>
      <c r="AL47" s="745"/>
      <c r="AM47" s="745"/>
      <c r="AN47" s="185"/>
      <c r="AO47" s="185"/>
      <c r="AP47" s="745"/>
      <c r="AQ47" s="745"/>
      <c r="AR47" s="745"/>
      <c r="AS47" s="745"/>
      <c r="AT47" s="745"/>
      <c r="AU47" s="745" t="s">
        <v>773</v>
      </c>
      <c r="AV47" s="745">
        <f>AI11*K8</f>
        <v>0</v>
      </c>
      <c r="AW47" s="756">
        <f t="shared" si="165"/>
        <v>0</v>
      </c>
      <c r="AX47" s="745"/>
      <c r="AY47" s="745" t="s">
        <v>400</v>
      </c>
      <c r="AZ47" s="745" t="e">
        <f>IFERROR(AI18*K8, #N/A)</f>
        <v>#N/A</v>
      </c>
      <c r="BA47" s="785" t="e">
        <f t="shared" si="166"/>
        <v>#N/A</v>
      </c>
      <c r="BB47" s="745"/>
      <c r="BC47" s="745" t="s">
        <v>587</v>
      </c>
      <c r="BD47" s="185">
        <f>SUMIF($B$12:$B$45,"Timber",$X$12:$X$45)+SUMIF($C$12:$C$45,"Timber_EPD",$X$12:$X$45)</f>
        <v>0</v>
      </c>
      <c r="BE47" s="745">
        <f>BD47*K8</f>
        <v>0</v>
      </c>
      <c r="BF47" s="749">
        <f t="shared" si="160"/>
        <v>0</v>
      </c>
      <c r="BG47" s="745"/>
      <c r="BH47" s="745"/>
      <c r="BI47" s="745"/>
      <c r="BK47" s="209"/>
      <c r="BL47" s="209"/>
      <c r="BM47" s="846"/>
      <c r="BN47" s="848"/>
      <c r="BO47" s="186"/>
      <c r="BP47" s="849"/>
      <c r="BQ47" s="745"/>
      <c r="BR47" s="745"/>
      <c r="BS47" s="745"/>
      <c r="BT47" s="745"/>
      <c r="BU47" s="745"/>
      <c r="BV47" s="745"/>
      <c r="BW47" s="745"/>
      <c r="BX47" s="745"/>
      <c r="BY47" s="745"/>
      <c r="BZ47" s="745"/>
      <c r="CA47" s="209"/>
      <c r="CB47" s="745"/>
      <c r="CC47" s="745"/>
      <c r="CD47" s="745"/>
      <c r="CE47" s="209"/>
      <c r="CF47" s="209"/>
      <c r="CG47" s="209"/>
      <c r="CH47" s="799"/>
      <c r="CI47" s="185"/>
      <c r="CJ47" s="185"/>
      <c r="CK47" s="185"/>
      <c r="CL47" s="185"/>
      <c r="CM47" s="751" t="s">
        <v>457</v>
      </c>
      <c r="CN47" s="769">
        <v>0</v>
      </c>
      <c r="CO47" s="745">
        <v>0</v>
      </c>
      <c r="CP47" s="745">
        <v>0</v>
      </c>
      <c r="CQ47" s="745">
        <f>$AO$18</f>
        <v>0</v>
      </c>
      <c r="CR47" s="745">
        <f t="shared" ref="CR47:FC47" si="175">IF(DESIGN_LIFE&gt;=CR$11,CQ47,IF(CR$11=DESIGN_LIFE+1,0,IF(CR$11&gt;DESIGN_LIFE,CQ47)))</f>
        <v>0</v>
      </c>
      <c r="CS47" s="745">
        <f t="shared" si="175"/>
        <v>0</v>
      </c>
      <c r="CT47" s="745">
        <f t="shared" si="175"/>
        <v>0</v>
      </c>
      <c r="CU47" s="745">
        <f t="shared" si="175"/>
        <v>0</v>
      </c>
      <c r="CV47" s="745">
        <f t="shared" si="175"/>
        <v>0</v>
      </c>
      <c r="CW47" s="745">
        <f t="shared" si="175"/>
        <v>0</v>
      </c>
      <c r="CX47" s="745">
        <f t="shared" si="175"/>
        <v>0</v>
      </c>
      <c r="CY47" s="745">
        <f t="shared" si="175"/>
        <v>0</v>
      </c>
      <c r="CZ47" s="745">
        <f t="shared" si="175"/>
        <v>0</v>
      </c>
      <c r="DA47" s="745">
        <f t="shared" si="175"/>
        <v>0</v>
      </c>
      <c r="DB47" s="745">
        <f t="shared" si="175"/>
        <v>0</v>
      </c>
      <c r="DC47" s="745">
        <f t="shared" si="175"/>
        <v>0</v>
      </c>
      <c r="DD47" s="745">
        <f t="shared" si="175"/>
        <v>0</v>
      </c>
      <c r="DE47" s="745">
        <f t="shared" si="175"/>
        <v>0</v>
      </c>
      <c r="DF47" s="745">
        <f t="shared" si="175"/>
        <v>0</v>
      </c>
      <c r="DG47" s="745">
        <f t="shared" si="175"/>
        <v>0</v>
      </c>
      <c r="DH47" s="745">
        <f t="shared" si="175"/>
        <v>0</v>
      </c>
      <c r="DI47" s="745">
        <f t="shared" si="175"/>
        <v>0</v>
      </c>
      <c r="DJ47" s="745">
        <f t="shared" si="175"/>
        <v>0</v>
      </c>
      <c r="DK47" s="745">
        <f t="shared" si="175"/>
        <v>0</v>
      </c>
      <c r="DL47" s="745">
        <f t="shared" si="175"/>
        <v>0</v>
      </c>
      <c r="DM47" s="745">
        <f t="shared" si="175"/>
        <v>0</v>
      </c>
      <c r="DN47" s="745">
        <f t="shared" si="175"/>
        <v>0</v>
      </c>
      <c r="DO47" s="745">
        <f t="shared" si="175"/>
        <v>0</v>
      </c>
      <c r="DP47" s="745">
        <f t="shared" si="175"/>
        <v>0</v>
      </c>
      <c r="DQ47" s="745">
        <f t="shared" si="175"/>
        <v>0</v>
      </c>
      <c r="DR47" s="745">
        <f t="shared" si="175"/>
        <v>0</v>
      </c>
      <c r="DS47" s="745">
        <f t="shared" si="175"/>
        <v>0</v>
      </c>
      <c r="DT47" s="745">
        <f t="shared" si="175"/>
        <v>0</v>
      </c>
      <c r="DU47" s="745">
        <f t="shared" si="175"/>
        <v>0</v>
      </c>
      <c r="DV47" s="745">
        <f t="shared" si="175"/>
        <v>0</v>
      </c>
      <c r="DW47" s="745">
        <f t="shared" si="175"/>
        <v>0</v>
      </c>
      <c r="DX47" s="745">
        <f t="shared" si="175"/>
        <v>0</v>
      </c>
      <c r="DY47" s="745">
        <f t="shared" si="175"/>
        <v>0</v>
      </c>
      <c r="DZ47" s="745">
        <f t="shared" si="175"/>
        <v>0</v>
      </c>
      <c r="EA47" s="745">
        <f t="shared" si="175"/>
        <v>0</v>
      </c>
      <c r="EB47" s="745">
        <f t="shared" si="175"/>
        <v>0</v>
      </c>
      <c r="EC47" s="745">
        <f t="shared" si="175"/>
        <v>0</v>
      </c>
      <c r="ED47" s="745">
        <f t="shared" si="175"/>
        <v>0</v>
      </c>
      <c r="EE47" s="745">
        <f t="shared" si="175"/>
        <v>0</v>
      </c>
      <c r="EF47" s="745">
        <f t="shared" si="175"/>
        <v>0</v>
      </c>
      <c r="EG47" s="745">
        <f t="shared" si="175"/>
        <v>0</v>
      </c>
      <c r="EH47" s="745">
        <f t="shared" si="175"/>
        <v>0</v>
      </c>
      <c r="EI47" s="745">
        <f t="shared" si="175"/>
        <v>0</v>
      </c>
      <c r="EJ47" s="745">
        <f t="shared" si="175"/>
        <v>0</v>
      </c>
      <c r="EK47" s="745">
        <f t="shared" si="175"/>
        <v>0</v>
      </c>
      <c r="EL47" s="745">
        <f t="shared" si="175"/>
        <v>0</v>
      </c>
      <c r="EM47" s="745">
        <f t="shared" si="175"/>
        <v>0</v>
      </c>
      <c r="EN47" s="745">
        <f t="shared" si="175"/>
        <v>0</v>
      </c>
      <c r="EO47" s="745">
        <f t="shared" si="175"/>
        <v>0</v>
      </c>
      <c r="EP47" s="745">
        <f t="shared" si="175"/>
        <v>0</v>
      </c>
      <c r="EQ47" s="745">
        <f t="shared" si="175"/>
        <v>0</v>
      </c>
      <c r="ER47" s="745">
        <f t="shared" si="175"/>
        <v>0</v>
      </c>
      <c r="ES47" s="745">
        <f t="shared" si="175"/>
        <v>0</v>
      </c>
      <c r="ET47" s="745">
        <f t="shared" si="175"/>
        <v>0</v>
      </c>
      <c r="EU47" s="745">
        <f t="shared" si="175"/>
        <v>0</v>
      </c>
      <c r="EV47" s="745">
        <f t="shared" si="175"/>
        <v>0</v>
      </c>
      <c r="EW47" s="745">
        <f t="shared" si="175"/>
        <v>0</v>
      </c>
      <c r="EX47" s="745">
        <f t="shared" si="175"/>
        <v>0</v>
      </c>
      <c r="EY47" s="745">
        <f t="shared" si="175"/>
        <v>0</v>
      </c>
      <c r="EZ47" s="745">
        <f t="shared" si="175"/>
        <v>0</v>
      </c>
      <c r="FA47" s="745">
        <f t="shared" si="175"/>
        <v>0</v>
      </c>
      <c r="FB47" s="745">
        <f t="shared" si="175"/>
        <v>0</v>
      </c>
      <c r="FC47" s="745">
        <f t="shared" si="175"/>
        <v>0</v>
      </c>
      <c r="FD47" s="745">
        <f t="shared" ref="FD47:HG47" si="176">IF(DESIGN_LIFE&gt;=FD$11,FC47,IF(FD$11=DESIGN_LIFE+1,0,IF(FD$11&gt;DESIGN_LIFE,FC47)))</f>
        <v>0</v>
      </c>
      <c r="FE47" s="745">
        <f t="shared" si="176"/>
        <v>0</v>
      </c>
      <c r="FF47" s="745">
        <f t="shared" si="176"/>
        <v>0</v>
      </c>
      <c r="FG47" s="745">
        <f t="shared" si="176"/>
        <v>0</v>
      </c>
      <c r="FH47" s="745">
        <f t="shared" si="176"/>
        <v>0</v>
      </c>
      <c r="FI47" s="745">
        <f t="shared" si="176"/>
        <v>0</v>
      </c>
      <c r="FJ47" s="745">
        <f t="shared" si="176"/>
        <v>0</v>
      </c>
      <c r="FK47" s="745">
        <f t="shared" si="176"/>
        <v>0</v>
      </c>
      <c r="FL47" s="745">
        <f t="shared" si="176"/>
        <v>0</v>
      </c>
      <c r="FM47" s="745">
        <f t="shared" si="176"/>
        <v>0</v>
      </c>
      <c r="FN47" s="745">
        <f t="shared" si="176"/>
        <v>0</v>
      </c>
      <c r="FO47" s="745">
        <f t="shared" si="176"/>
        <v>0</v>
      </c>
      <c r="FP47" s="745">
        <f t="shared" si="176"/>
        <v>0</v>
      </c>
      <c r="FQ47" s="745">
        <f t="shared" si="176"/>
        <v>0</v>
      </c>
      <c r="FR47" s="745">
        <f t="shared" si="176"/>
        <v>0</v>
      </c>
      <c r="FS47" s="745">
        <f t="shared" si="176"/>
        <v>0</v>
      </c>
      <c r="FT47" s="745">
        <f t="shared" si="176"/>
        <v>0</v>
      </c>
      <c r="FU47" s="745">
        <f t="shared" si="176"/>
        <v>0</v>
      </c>
      <c r="FV47" s="745">
        <f t="shared" si="176"/>
        <v>0</v>
      </c>
      <c r="FW47" s="745">
        <f t="shared" si="176"/>
        <v>0</v>
      </c>
      <c r="FX47" s="745">
        <f t="shared" si="176"/>
        <v>0</v>
      </c>
      <c r="FY47" s="745">
        <f t="shared" si="176"/>
        <v>0</v>
      </c>
      <c r="FZ47" s="745">
        <f t="shared" si="176"/>
        <v>0</v>
      </c>
      <c r="GA47" s="745">
        <f t="shared" si="176"/>
        <v>0</v>
      </c>
      <c r="GB47" s="745">
        <f t="shared" si="176"/>
        <v>0</v>
      </c>
      <c r="GC47" s="745">
        <f t="shared" si="176"/>
        <v>0</v>
      </c>
      <c r="GD47" s="745">
        <f t="shared" si="176"/>
        <v>0</v>
      </c>
      <c r="GE47" s="745">
        <f t="shared" si="176"/>
        <v>0</v>
      </c>
      <c r="GF47" s="745">
        <f t="shared" si="176"/>
        <v>0</v>
      </c>
      <c r="GG47" s="745">
        <f t="shared" si="176"/>
        <v>0</v>
      </c>
      <c r="GH47" s="745">
        <f t="shared" si="176"/>
        <v>0</v>
      </c>
      <c r="GI47" s="745">
        <f t="shared" si="176"/>
        <v>0</v>
      </c>
      <c r="GJ47" s="745">
        <f t="shared" si="176"/>
        <v>0</v>
      </c>
      <c r="GK47" s="745">
        <f t="shared" si="176"/>
        <v>0</v>
      </c>
      <c r="GL47" s="745">
        <f t="shared" si="176"/>
        <v>0</v>
      </c>
      <c r="GM47" s="745">
        <f t="shared" si="176"/>
        <v>0</v>
      </c>
      <c r="GN47" s="745">
        <f t="shared" si="176"/>
        <v>0</v>
      </c>
      <c r="GO47" s="745">
        <f t="shared" si="176"/>
        <v>0</v>
      </c>
      <c r="GP47" s="745">
        <f t="shared" si="176"/>
        <v>0</v>
      </c>
      <c r="GQ47" s="745">
        <f t="shared" si="176"/>
        <v>0</v>
      </c>
      <c r="GR47" s="745">
        <f t="shared" si="176"/>
        <v>0</v>
      </c>
      <c r="GS47" s="745">
        <f t="shared" si="176"/>
        <v>0</v>
      </c>
      <c r="GT47" s="745">
        <f t="shared" si="176"/>
        <v>0</v>
      </c>
      <c r="GU47" s="745">
        <f t="shared" si="176"/>
        <v>0</v>
      </c>
      <c r="GV47" s="745">
        <f t="shared" si="176"/>
        <v>0</v>
      </c>
      <c r="GW47" s="745">
        <f t="shared" si="176"/>
        <v>0</v>
      </c>
      <c r="GX47" s="745">
        <f t="shared" si="176"/>
        <v>0</v>
      </c>
      <c r="GY47" s="745">
        <f t="shared" si="176"/>
        <v>0</v>
      </c>
      <c r="GZ47" s="745">
        <f t="shared" si="176"/>
        <v>0</v>
      </c>
      <c r="HA47" s="745">
        <f t="shared" si="176"/>
        <v>0</v>
      </c>
      <c r="HB47" s="745">
        <f t="shared" si="176"/>
        <v>0</v>
      </c>
      <c r="HC47" s="745">
        <f t="shared" si="176"/>
        <v>0</v>
      </c>
      <c r="HD47" s="745">
        <f t="shared" si="176"/>
        <v>0</v>
      </c>
      <c r="HE47" s="745">
        <f t="shared" si="176"/>
        <v>0</v>
      </c>
      <c r="HF47" s="745">
        <f t="shared" si="176"/>
        <v>0</v>
      </c>
      <c r="HG47" s="745">
        <f t="shared" si="176"/>
        <v>0</v>
      </c>
      <c r="HH47" s="185"/>
      <c r="HI47" s="745"/>
    </row>
    <row r="48" spans="1:217" ht="20.100000000000001" customHeight="1" thickBot="1">
      <c r="B48" s="215"/>
      <c r="C48" s="462"/>
      <c r="D48" s="467" t="s">
        <v>658</v>
      </c>
      <c r="E48" s="481">
        <f>AW14</f>
        <v>0</v>
      </c>
      <c r="F48" s="545" t="e">
        <f>TEXT(1000*E48/SUM(GIA_RN), "#,###0") &amp; _xlfn.CONCAT(IF(TYPOLOGY="Bridge", " kgCO₂e/FA", " kgCO₂e/m²" ))</f>
        <v>#DIV/0!</v>
      </c>
      <c r="G48" s="467" t="s">
        <v>658</v>
      </c>
      <c r="H48" s="478" t="e">
        <f>BE14</f>
        <v>#DIV/0!</v>
      </c>
      <c r="I48" s="510" t="e">
        <f>TEXT(1000*H48/D9, "#,###0") &amp; _xlfn.CONCAT(IF(TYPOLOGY="Bridge", " kgCO₂e/FA", " kgCO₂e/m²" ))</f>
        <v>#DIV/0!</v>
      </c>
      <c r="J48" s="447" t="s">
        <v>658</v>
      </c>
      <c r="K48" s="472" t="e">
        <f>BA14</f>
        <v>#DIV/0!</v>
      </c>
      <c r="L48" s="512" t="e">
        <f>TEXT(1000*K48/E9, "#,###0") &amp; _xlfn.CONCAT(IF(TYPOLOGY="Bridge", " kgCO₂e/FA", " kgCO₂e/m²" ))</f>
        <v>#DIV/0!</v>
      </c>
      <c r="M48" s="489"/>
      <c r="N48" s="465"/>
      <c r="O48" s="963" t="s">
        <v>1029</v>
      </c>
      <c r="P48" s="964"/>
      <c r="Q48" s="686">
        <f>$H$9/1000</f>
        <v>0</v>
      </c>
      <c r="R48" s="161">
        <f>C9*F8/1000</f>
        <v>0</v>
      </c>
      <c r="S48" s="161">
        <f>SUM(E9*G8)/1000 + SUM(Q44:Q45) + SUM(Q12:Q43)</f>
        <v>0</v>
      </c>
      <c r="T48" s="161">
        <f>I9/1000</f>
        <v>0</v>
      </c>
      <c r="U48" s="161">
        <f>J9/1000</f>
        <v>0</v>
      </c>
      <c r="V48" s="162" t="e">
        <f>IF(L8='Default Values'!F6, SUM(GIA_RN)*('Default Values'!G6*G8), IF(L8='Default Values'!F7, SUM(GIA_RN)*('Default Values'!G7*G8), IF(L8='Default Values'!F8,  SUM(GIA_RN)*('Default Values'!G8*G8),"")))/1000</f>
        <v>#VALUE!</v>
      </c>
      <c r="W48" s="959"/>
      <c r="X48" s="960"/>
      <c r="Y48" s="185"/>
      <c r="Z48" s="745" t="str">
        <f>'MATERIAL DATA'!$Q72</f>
        <v>4.8.5 Lighting columns</v>
      </c>
      <c r="AA48" s="768">
        <f t="shared" si="131"/>
        <v>0</v>
      </c>
      <c r="AB48" s="745"/>
      <c r="AC48" s="745"/>
      <c r="AD48" s="745"/>
      <c r="AE48" s="745"/>
      <c r="AF48" s="800" t="str">
        <f>CONCATENATE( FIXED(AH43,0), " one-way flights from London to New York")</f>
        <v>0 one-way flights from London to New York</v>
      </c>
      <c r="AG48" s="745"/>
      <c r="AH48" s="745"/>
      <c r="AI48" s="745"/>
      <c r="AJ48" s="745"/>
      <c r="AK48" s="209"/>
      <c r="AL48" s="745"/>
      <c r="AM48" s="745"/>
      <c r="AN48" s="185"/>
      <c r="AO48" s="185"/>
      <c r="AP48" s="745"/>
      <c r="AQ48" s="745"/>
      <c r="AR48" s="745"/>
      <c r="AS48" s="745"/>
      <c r="AT48" s="745"/>
      <c r="AU48" s="185"/>
      <c r="AV48" s="745"/>
      <c r="AW48" s="745"/>
      <c r="AX48" s="745"/>
      <c r="AY48" s="185" t="s">
        <v>796</v>
      </c>
      <c r="AZ48" s="745">
        <f ca="1">AI19*K8</f>
        <v>0</v>
      </c>
      <c r="BA48" s="785">
        <f t="shared" ca="1" si="166"/>
        <v>0</v>
      </c>
      <c r="BB48" s="745"/>
      <c r="BC48" s="745" t="s">
        <v>861</v>
      </c>
      <c r="BD48" s="185">
        <f>SUMIFS($O$12:$O$45,$B$12:$B$45,"&lt;&gt;Timber",$C$12:$C$45,"&lt;&gt;Timber_EPD") + H9/1000</f>
        <v>0</v>
      </c>
      <c r="BE48" s="745">
        <f>BD48*K8</f>
        <v>0</v>
      </c>
      <c r="BF48" s="749">
        <f t="shared" si="160"/>
        <v>0</v>
      </c>
      <c r="BG48" s="745"/>
      <c r="BH48" s="745"/>
      <c r="BI48" s="745"/>
      <c r="BK48" s="801"/>
      <c r="BL48" s="801"/>
      <c r="BM48" s="846"/>
      <c r="BN48" s="848"/>
      <c r="BO48" s="745"/>
      <c r="BP48" s="849"/>
      <c r="BQ48" s="745"/>
      <c r="BR48" s="745"/>
      <c r="BS48" s="745"/>
      <c r="BT48" s="745"/>
      <c r="BU48" s="745"/>
      <c r="BV48" s="745"/>
      <c r="BW48" s="745"/>
      <c r="BX48" s="745"/>
      <c r="BY48" s="745"/>
      <c r="BZ48" s="745"/>
      <c r="CA48" s="209"/>
      <c r="CB48" s="745"/>
      <c r="CC48" s="745"/>
      <c r="CD48" s="745"/>
      <c r="CE48" s="209"/>
      <c r="CF48" s="209"/>
      <c r="CG48" s="209"/>
      <c r="CH48" s="799"/>
      <c r="CI48" s="185"/>
      <c r="CJ48" s="185"/>
      <c r="CK48" s="185"/>
      <c r="CL48" s="185"/>
      <c r="CM48" s="185"/>
      <c r="CN48" s="185"/>
      <c r="CO48" s="185"/>
      <c r="CP48" s="185"/>
      <c r="CQ48" s="185"/>
      <c r="CR48" s="185"/>
      <c r="CS48" s="185"/>
      <c r="CT48" s="185"/>
      <c r="CU48" s="185"/>
      <c r="CV48" s="185"/>
      <c r="CW48" s="185"/>
      <c r="CX48" s="185"/>
      <c r="CY48" s="185"/>
      <c r="CZ48" s="185"/>
      <c r="DA48" s="185"/>
      <c r="DB48" s="185"/>
      <c r="DC48" s="185"/>
      <c r="DD48" s="185"/>
      <c r="DE48" s="185"/>
      <c r="DF48" s="185"/>
      <c r="DG48" s="185"/>
      <c r="DH48" s="185"/>
      <c r="DI48" s="185"/>
      <c r="DJ48" s="185"/>
      <c r="DK48" s="185"/>
      <c r="DL48" s="185"/>
      <c r="DM48" s="185"/>
      <c r="DN48" s="185"/>
      <c r="DO48" s="185"/>
      <c r="DP48" s="185"/>
      <c r="DQ48" s="185"/>
      <c r="DR48" s="185"/>
      <c r="DS48" s="185"/>
      <c r="DT48" s="185"/>
      <c r="DU48" s="185"/>
      <c r="DV48" s="185"/>
      <c r="DW48" s="185"/>
      <c r="DX48" s="185"/>
      <c r="DY48" s="185"/>
      <c r="DZ48" s="185"/>
      <c r="EA48" s="185"/>
      <c r="EB48" s="185"/>
      <c r="EC48" s="185"/>
      <c r="ED48" s="185"/>
      <c r="EE48" s="185"/>
      <c r="EF48" s="185"/>
      <c r="EG48" s="185"/>
      <c r="EH48" s="185"/>
      <c r="EI48" s="185"/>
      <c r="EJ48" s="185"/>
      <c r="EK48" s="185"/>
      <c r="EL48" s="185"/>
      <c r="EM48" s="185"/>
      <c r="EN48" s="185"/>
      <c r="EO48" s="185"/>
      <c r="EP48" s="185"/>
      <c r="EQ48" s="185"/>
      <c r="ER48" s="185"/>
      <c r="ES48" s="185"/>
      <c r="ET48" s="185"/>
      <c r="EU48" s="185"/>
      <c r="EV48" s="185"/>
      <c r="EW48" s="185"/>
      <c r="EX48" s="185"/>
      <c r="EY48" s="185"/>
      <c r="EZ48" s="185"/>
      <c r="FA48" s="185"/>
      <c r="FB48" s="185"/>
      <c r="FC48" s="185"/>
      <c r="FD48" s="185"/>
      <c r="FE48" s="185"/>
      <c r="FF48" s="185"/>
      <c r="FG48" s="185"/>
      <c r="FH48" s="185"/>
      <c r="FI48" s="185"/>
      <c r="FJ48" s="185"/>
      <c r="FK48" s="185"/>
      <c r="FL48" s="185"/>
      <c r="FM48" s="185"/>
      <c r="FN48" s="185"/>
      <c r="FO48" s="185"/>
      <c r="FP48" s="185"/>
      <c r="FQ48" s="185"/>
      <c r="FR48" s="185"/>
      <c r="FS48" s="185"/>
      <c r="FT48" s="185"/>
      <c r="FU48" s="185"/>
      <c r="FV48" s="185"/>
      <c r="FW48" s="185"/>
      <c r="FX48" s="185"/>
      <c r="FY48" s="185"/>
      <c r="FZ48" s="185"/>
      <c r="GA48" s="185"/>
      <c r="GB48" s="185"/>
      <c r="GC48" s="185"/>
      <c r="GD48" s="185"/>
      <c r="GE48" s="185"/>
      <c r="GF48" s="185"/>
      <c r="GG48" s="185"/>
      <c r="GH48" s="185"/>
      <c r="GI48" s="185"/>
      <c r="GJ48" s="185"/>
      <c r="GK48" s="185"/>
      <c r="GL48" s="185"/>
      <c r="GM48" s="185"/>
      <c r="GN48" s="185"/>
      <c r="GO48" s="185"/>
      <c r="GP48" s="185"/>
      <c r="GQ48" s="185"/>
      <c r="GR48" s="185"/>
      <c r="GS48" s="185"/>
      <c r="GT48" s="185"/>
      <c r="GU48" s="185"/>
      <c r="GV48" s="185"/>
      <c r="GW48" s="185"/>
      <c r="GX48" s="185"/>
      <c r="GY48" s="185"/>
      <c r="GZ48" s="185"/>
      <c r="HA48" s="185"/>
      <c r="HB48" s="185"/>
      <c r="HC48" s="185"/>
      <c r="HD48" s="185"/>
      <c r="HE48" s="185"/>
      <c r="HF48" s="185"/>
      <c r="HG48" s="185"/>
      <c r="HH48" s="185"/>
      <c r="HI48" s="745"/>
    </row>
    <row r="49" spans="2:217" ht="20.100000000000001" customHeight="1" thickBot="1">
      <c r="B49" s="215"/>
      <c r="C49" s="463"/>
      <c r="D49" s="468" t="s">
        <v>583</v>
      </c>
      <c r="E49" s="482">
        <f>AW15</f>
        <v>0</v>
      </c>
      <c r="F49" s="507" t="e">
        <f>TEXT(1000*E49/SUM(GIA_RN), "#,###0") &amp; _xlfn.CONCAT(IF(TYPOLOGY="Bridge", " kgCO₂e/FA", " kgCO₂e/m²" ))</f>
        <v>#DIV/0!</v>
      </c>
      <c r="G49" s="468" t="s">
        <v>583</v>
      </c>
      <c r="H49" s="485">
        <f>BE15</f>
        <v>0</v>
      </c>
      <c r="I49" s="511" t="e">
        <f>TEXT(1000*H49/D9, "#,###0") &amp; _xlfn.CONCAT(IF(TYPOLOGY="Bridge", " kgCO₂e/FA", " kgCO₂e/m²" ))</f>
        <v>#DIV/0!</v>
      </c>
      <c r="J49" s="448" t="s">
        <v>583</v>
      </c>
      <c r="K49" s="473">
        <f>BA15</f>
        <v>0</v>
      </c>
      <c r="L49" s="513" t="e">
        <f>TEXT(1000*K49/E9, "#,###0") &amp; _xlfn.CONCAT(IF(TYPOLOGY="Bridge", " kgCO₂e/FA", " kgCO₂e/m²" ))</f>
        <v>#DIV/0!</v>
      </c>
      <c r="M49" s="445"/>
      <c r="N49" s="465"/>
      <c r="O49" s="465"/>
      <c r="P49" s="465"/>
      <c r="Q49" s="465"/>
      <c r="R49" s="465"/>
      <c r="S49" s="465"/>
      <c r="T49" s="465"/>
      <c r="U49" s="465"/>
      <c r="V49" s="465"/>
      <c r="W49" s="465"/>
      <c r="X49" s="539"/>
      <c r="Y49" s="185"/>
      <c r="Z49" s="745" t="str">
        <f>'MATERIAL DATA'!$Q73</f>
        <v>5.1.1 Fill</v>
      </c>
      <c r="AA49" s="768">
        <f t="shared" si="131"/>
        <v>0</v>
      </c>
      <c r="AB49" s="745"/>
      <c r="AC49" s="745"/>
      <c r="AD49" s="745"/>
      <c r="AE49" s="745"/>
      <c r="AF49" s="800" t="str">
        <f>CONCATENATE( FIXED(AH44,0), " people's consumption of meat, dairy and beer for 1 year")</f>
        <v>0 people's consumption of meat, dairy and beer for 1 year</v>
      </c>
      <c r="AG49" s="745"/>
      <c r="AH49" s="745"/>
      <c r="AI49" s="745"/>
      <c r="AJ49" s="745"/>
      <c r="AK49" s="209"/>
      <c r="AL49" s="745"/>
      <c r="AM49" s="745"/>
      <c r="AN49" s="185"/>
      <c r="AO49" s="185"/>
      <c r="AP49" s="745"/>
      <c r="AQ49" s="745"/>
      <c r="AR49" s="745"/>
      <c r="AS49" s="745"/>
      <c r="AT49" s="745"/>
      <c r="AU49" s="185"/>
      <c r="AV49" s="745"/>
      <c r="AW49" s="745"/>
      <c r="AX49" s="745"/>
      <c r="AY49" s="745" t="s">
        <v>797</v>
      </c>
      <c r="AZ49" s="745">
        <f ca="1">AI20*K8</f>
        <v>0</v>
      </c>
      <c r="BA49" s="785">
        <f t="shared" ca="1" si="166"/>
        <v>0</v>
      </c>
      <c r="BB49" s="745"/>
      <c r="BC49" s="745" t="s">
        <v>312</v>
      </c>
      <c r="BD49" s="185">
        <f>SUMIFS($P$12:$P$45,$B$12:$B$45,"&lt;&gt;Timber",$C$12:$C$45,"&lt;&gt;Timber_EPD")</f>
        <v>0</v>
      </c>
      <c r="BE49" s="745">
        <f>BD49*K8</f>
        <v>0</v>
      </c>
      <c r="BF49" s="749">
        <f t="shared" si="160"/>
        <v>0</v>
      </c>
      <c r="BG49" s="745"/>
      <c r="BH49" s="745"/>
      <c r="BI49" s="745"/>
      <c r="BK49" s="209"/>
      <c r="BL49" s="814"/>
      <c r="BM49" s="849"/>
      <c r="BN49" s="186"/>
      <c r="BO49" s="848"/>
      <c r="BP49" s="209"/>
      <c r="BQ49" s="745"/>
      <c r="BR49" s="745"/>
      <c r="BS49" s="745"/>
      <c r="BT49" s="745"/>
      <c r="BU49" s="745"/>
      <c r="BV49" s="745"/>
      <c r="BW49" s="745"/>
      <c r="BX49" s="745"/>
      <c r="BY49" s="745"/>
      <c r="BZ49" s="745"/>
      <c r="CA49" s="209"/>
      <c r="CB49" s="745"/>
      <c r="CC49" s="745"/>
      <c r="CD49" s="745"/>
      <c r="CE49" s="209"/>
      <c r="CF49" s="209"/>
      <c r="CG49" s="209"/>
      <c r="CH49" s="799"/>
      <c r="CI49" s="185"/>
      <c r="CJ49" s="185"/>
      <c r="CK49" s="185"/>
      <c r="CL49" s="185"/>
      <c r="CM49" s="185"/>
      <c r="CN49" s="185"/>
      <c r="CO49" s="185"/>
      <c r="CP49" s="185"/>
      <c r="CQ49" s="185"/>
      <c r="CR49" s="185"/>
      <c r="CS49" s="185"/>
      <c r="CT49" s="185"/>
      <c r="CU49" s="185"/>
      <c r="CV49" s="185"/>
      <c r="CW49" s="185"/>
      <c r="CX49" s="185"/>
      <c r="CY49" s="185"/>
      <c r="CZ49" s="185"/>
      <c r="DA49" s="185"/>
      <c r="DB49" s="185"/>
      <c r="DC49" s="185"/>
      <c r="DD49" s="185"/>
      <c r="DE49" s="185"/>
      <c r="DF49" s="185"/>
      <c r="DG49" s="185"/>
      <c r="DH49" s="185"/>
      <c r="DI49" s="185"/>
      <c r="DJ49" s="185"/>
      <c r="DK49" s="185"/>
      <c r="DL49" s="185"/>
      <c r="DM49" s="185"/>
      <c r="DN49" s="185"/>
      <c r="DO49" s="185"/>
      <c r="DP49" s="185"/>
      <c r="DQ49" s="185"/>
      <c r="DR49" s="185"/>
      <c r="DS49" s="185"/>
      <c r="DT49" s="185"/>
      <c r="DU49" s="185"/>
      <c r="DV49" s="185"/>
      <c r="DW49" s="185"/>
      <c r="DX49" s="185"/>
      <c r="DY49" s="185"/>
      <c r="DZ49" s="185"/>
      <c r="EA49" s="185"/>
      <c r="EB49" s="185"/>
      <c r="EC49" s="185"/>
      <c r="ED49" s="185"/>
      <c r="EE49" s="185"/>
      <c r="EF49" s="185"/>
      <c r="EG49" s="185"/>
      <c r="EH49" s="185"/>
      <c r="EI49" s="185"/>
      <c r="EJ49" s="185"/>
      <c r="EK49" s="185"/>
      <c r="EL49" s="185"/>
      <c r="EM49" s="185"/>
      <c r="EN49" s="185"/>
      <c r="EO49" s="185"/>
      <c r="EP49" s="185"/>
      <c r="EQ49" s="185"/>
      <c r="ER49" s="185"/>
      <c r="ES49" s="185"/>
      <c r="ET49" s="185"/>
      <c r="EU49" s="185"/>
      <c r="EV49" s="185"/>
      <c r="EW49" s="185"/>
      <c r="EX49" s="185"/>
      <c r="EY49" s="185"/>
      <c r="EZ49" s="185"/>
      <c r="FA49" s="185"/>
      <c r="FB49" s="185"/>
      <c r="FC49" s="185"/>
      <c r="FD49" s="185"/>
      <c r="FE49" s="185"/>
      <c r="FF49" s="185"/>
      <c r="FG49" s="185"/>
      <c r="FH49" s="185"/>
      <c r="FI49" s="185"/>
      <c r="FJ49" s="185"/>
      <c r="FK49" s="185"/>
      <c r="FL49" s="185"/>
      <c r="FM49" s="185"/>
      <c r="FN49" s="185"/>
      <c r="FO49" s="185"/>
      <c r="FP49" s="185"/>
      <c r="FQ49" s="185"/>
      <c r="FR49" s="185"/>
      <c r="FS49" s="185"/>
      <c r="FT49" s="185"/>
      <c r="FU49" s="185"/>
      <c r="FV49" s="185"/>
      <c r="FW49" s="185"/>
      <c r="FX49" s="185"/>
      <c r="FY49" s="185"/>
      <c r="FZ49" s="185"/>
      <c r="GA49" s="185"/>
      <c r="GB49" s="185"/>
      <c r="GC49" s="185"/>
      <c r="GD49" s="185"/>
      <c r="GE49" s="185"/>
      <c r="GF49" s="185"/>
      <c r="GG49" s="185"/>
      <c r="GH49" s="185"/>
      <c r="GI49" s="185"/>
      <c r="GJ49" s="185"/>
      <c r="GK49" s="185"/>
      <c r="GL49" s="185"/>
      <c r="GM49" s="185"/>
      <c r="GN49" s="185"/>
      <c r="GO49" s="185"/>
      <c r="GP49" s="185"/>
      <c r="GQ49" s="185"/>
      <c r="GR49" s="185"/>
      <c r="GS49" s="185"/>
      <c r="GT49" s="185"/>
      <c r="GU49" s="185"/>
      <c r="GV49" s="185"/>
      <c r="GW49" s="185"/>
      <c r="GX49" s="185"/>
      <c r="GY49" s="185"/>
      <c r="GZ49" s="185"/>
      <c r="HA49" s="185"/>
      <c r="HB49" s="185"/>
      <c r="HC49" s="185"/>
      <c r="HD49" s="185"/>
      <c r="HE49" s="185"/>
      <c r="HF49" s="185"/>
      <c r="HG49" s="185"/>
      <c r="HH49" s="185"/>
      <c r="HI49" s="745"/>
    </row>
    <row r="50" spans="2:217" ht="28.15" customHeight="1" thickBot="1">
      <c r="B50" s="215"/>
      <c r="C50" s="463"/>
      <c r="D50" s="469"/>
      <c r="E50" s="483"/>
      <c r="F50" s="454"/>
      <c r="G50" s="469"/>
      <c r="H50" s="477"/>
      <c r="I50" s="488"/>
      <c r="J50" s="455"/>
      <c r="K50" s="474"/>
      <c r="L50" s="456"/>
      <c r="M50" s="457"/>
      <c r="N50" s="465"/>
      <c r="O50" s="465"/>
      <c r="P50" s="217"/>
      <c r="Q50" s="113" t="s">
        <v>159</v>
      </c>
      <c r="R50" s="113" t="s">
        <v>158</v>
      </c>
      <c r="S50" s="113" t="s">
        <v>11</v>
      </c>
      <c r="T50" s="114" t="s">
        <v>111</v>
      </c>
      <c r="U50" s="955" t="s">
        <v>578</v>
      </c>
      <c r="V50" s="956"/>
      <c r="W50" s="959" t="s">
        <v>807</v>
      </c>
      <c r="X50" s="960"/>
      <c r="Y50" s="185"/>
      <c r="Z50" s="745" t="str">
        <f>'MATERIAL DATA'!$Q74</f>
        <v>5.2.1 Earth Retention System</v>
      </c>
      <c r="AA50" s="768">
        <f t="shared" si="131"/>
        <v>0</v>
      </c>
      <c r="AB50" s="745"/>
      <c r="AC50" s="745"/>
      <c r="AD50" s="745"/>
      <c r="AE50" s="745"/>
      <c r="AF50" s="800" t="str">
        <f>CONCATENATE( FIXED(AH45,0), " average family cars running for 1 year")</f>
        <v>0 average family cars running for 1 year</v>
      </c>
      <c r="AG50" s="745"/>
      <c r="AH50" s="745"/>
      <c r="AI50" s="745"/>
      <c r="AJ50" s="745"/>
      <c r="AK50" s="745"/>
      <c r="AL50" s="745"/>
      <c r="AM50" s="745"/>
      <c r="AN50" s="185"/>
      <c r="AO50" s="185"/>
      <c r="AP50" s="745"/>
      <c r="AQ50" s="745"/>
      <c r="AR50" s="745"/>
      <c r="AS50" s="745"/>
      <c r="AT50" s="745"/>
      <c r="AU50" s="185" t="s">
        <v>853</v>
      </c>
      <c r="AV50" s="745"/>
      <c r="AW50" s="745"/>
      <c r="AX50" s="745"/>
      <c r="AY50" s="745" t="s">
        <v>16</v>
      </c>
      <c r="AZ50" s="745">
        <f ca="1">AI21*K8</f>
        <v>0</v>
      </c>
      <c r="BA50" s="785">
        <f t="shared" ca="1" si="166"/>
        <v>0</v>
      </c>
      <c r="BB50" s="745"/>
      <c r="BC50" s="745" t="s">
        <v>862</v>
      </c>
      <c r="BD50" s="185">
        <f>SUMIFS($R$12:$R$45,$B$12:$B$45,"&lt;&gt;Timber",$C$12:$C$45,"&lt;&gt;Timber_EPD") + SUMIFS($Q$12:$Q45,$B$12:$B$45,"&lt;&gt;Timber",$C$12:$C$45,"&lt;&gt;Timber_EPD") + SUM(E9*G8)/1000 +R48 +I9/1000</f>
        <v>0</v>
      </c>
      <c r="BE50" s="745">
        <f>BD50*K8</f>
        <v>0</v>
      </c>
      <c r="BF50" s="749">
        <f t="shared" si="160"/>
        <v>0</v>
      </c>
      <c r="BG50" s="745"/>
      <c r="BH50" s="745"/>
      <c r="BI50" s="745"/>
      <c r="BK50" s="209"/>
      <c r="BL50" s="209"/>
      <c r="BM50" s="849"/>
      <c r="BN50" s="186"/>
      <c r="BO50" s="848"/>
      <c r="BP50" s="209"/>
      <c r="BQ50" s="745"/>
      <c r="BR50" s="745"/>
      <c r="BS50" s="745"/>
      <c r="BT50" s="745"/>
      <c r="BU50" s="745"/>
      <c r="BV50" s="745"/>
      <c r="BW50" s="745"/>
      <c r="BX50" s="745"/>
      <c r="BY50" s="745"/>
      <c r="BZ50" s="745"/>
      <c r="CA50" s="209"/>
      <c r="CB50" s="745"/>
      <c r="CC50" s="745"/>
      <c r="CD50" s="745"/>
      <c r="CE50" s="209"/>
      <c r="CF50" s="209"/>
      <c r="CG50" s="209"/>
      <c r="CH50" s="799"/>
      <c r="CI50" s="185"/>
      <c r="CJ50" s="185"/>
      <c r="CK50" s="185"/>
      <c r="CL50" s="185"/>
      <c r="CM50" s="185"/>
      <c r="CN50" s="185"/>
      <c r="CO50" s="185"/>
      <c r="CP50" s="185"/>
      <c r="CQ50" s="185"/>
      <c r="CR50" s="185"/>
      <c r="CS50" s="185"/>
      <c r="CT50" s="185"/>
      <c r="CU50" s="185"/>
      <c r="CV50" s="185"/>
      <c r="CW50" s="185"/>
      <c r="CX50" s="185"/>
      <c r="CY50" s="185"/>
      <c r="CZ50" s="185"/>
      <c r="DA50" s="185"/>
      <c r="DB50" s="185"/>
      <c r="DC50" s="185"/>
      <c r="DD50" s="185"/>
      <c r="DE50" s="185"/>
      <c r="DF50" s="185"/>
      <c r="DG50" s="185"/>
      <c r="DH50" s="185"/>
      <c r="DI50" s="185"/>
      <c r="DJ50" s="185"/>
      <c r="DK50" s="185"/>
      <c r="DL50" s="185"/>
      <c r="DM50" s="185"/>
      <c r="DN50" s="185"/>
      <c r="DO50" s="185"/>
      <c r="DP50" s="185"/>
      <c r="DQ50" s="185"/>
      <c r="DR50" s="185"/>
      <c r="DS50" s="185"/>
      <c r="DT50" s="185"/>
      <c r="DU50" s="185"/>
      <c r="DV50" s="185"/>
      <c r="DW50" s="185"/>
      <c r="DX50" s="185"/>
      <c r="DY50" s="185"/>
      <c r="DZ50" s="185"/>
      <c r="EA50" s="185"/>
      <c r="EB50" s="185"/>
      <c r="EC50" s="185"/>
      <c r="ED50" s="185"/>
      <c r="EE50" s="185"/>
      <c r="EF50" s="185"/>
      <c r="EG50" s="185"/>
      <c r="EH50" s="185"/>
      <c r="EI50" s="185"/>
      <c r="EJ50" s="185"/>
      <c r="EK50" s="185"/>
      <c r="EL50" s="185"/>
      <c r="EM50" s="185"/>
      <c r="EN50" s="185"/>
      <c r="EO50" s="185"/>
      <c r="EP50" s="185"/>
      <c r="EQ50" s="185"/>
      <c r="ER50" s="185"/>
      <c r="ES50" s="185"/>
      <c r="ET50" s="185"/>
      <c r="EU50" s="185"/>
      <c r="EV50" s="185"/>
      <c r="EW50" s="185"/>
      <c r="EX50" s="185"/>
      <c r="EY50" s="185"/>
      <c r="EZ50" s="185"/>
      <c r="FA50" s="185"/>
      <c r="FB50" s="185"/>
      <c r="FC50" s="185"/>
      <c r="FD50" s="185"/>
      <c r="FE50" s="185"/>
      <c r="FF50" s="185"/>
      <c r="FG50" s="185"/>
      <c r="FH50" s="185"/>
      <c r="FI50" s="185"/>
      <c r="FJ50" s="185"/>
      <c r="FK50" s="185"/>
      <c r="FL50" s="185"/>
      <c r="FM50" s="185"/>
      <c r="FN50" s="185"/>
      <c r="FO50" s="185"/>
      <c r="FP50" s="185"/>
      <c r="FQ50" s="185"/>
      <c r="FR50" s="185"/>
      <c r="FS50" s="185"/>
      <c r="FT50" s="185"/>
      <c r="FU50" s="185"/>
      <c r="FV50" s="185"/>
      <c r="FW50" s="185"/>
      <c r="FX50" s="185"/>
      <c r="FY50" s="185"/>
      <c r="FZ50" s="185"/>
      <c r="GA50" s="185"/>
      <c r="GB50" s="185"/>
      <c r="GC50" s="185"/>
      <c r="GD50" s="185"/>
      <c r="GE50" s="185"/>
      <c r="GF50" s="185"/>
      <c r="GG50" s="185"/>
      <c r="GH50" s="185"/>
      <c r="GI50" s="185"/>
      <c r="GJ50" s="185"/>
      <c r="GK50" s="185"/>
      <c r="GL50" s="185"/>
      <c r="GM50" s="185"/>
      <c r="GN50" s="185"/>
      <c r="GO50" s="185"/>
      <c r="GP50" s="185"/>
      <c r="GQ50" s="185"/>
      <c r="GR50" s="185"/>
      <c r="GS50" s="185"/>
      <c r="GT50" s="185"/>
      <c r="GU50" s="185"/>
      <c r="GV50" s="185"/>
      <c r="GW50" s="185"/>
      <c r="GX50" s="185"/>
      <c r="GY50" s="185"/>
      <c r="GZ50" s="185"/>
      <c r="HA50" s="185"/>
      <c r="HB50" s="185"/>
      <c r="HC50" s="185"/>
      <c r="HD50" s="185"/>
      <c r="HE50" s="185"/>
      <c r="HF50" s="185"/>
      <c r="HG50" s="185"/>
      <c r="HH50" s="185"/>
      <c r="HI50" s="745"/>
    </row>
    <row r="51" spans="2:217" ht="20.100000000000001" customHeight="1" thickBot="1">
      <c r="B51" s="215"/>
      <c r="C51" s="463"/>
      <c r="D51" s="449" t="s">
        <v>1033</v>
      </c>
      <c r="E51" s="484" t="e">
        <f>AW16</f>
        <v>#VALUE!</v>
      </c>
      <c r="F51" s="508" t="e">
        <f>TEXT(1000*E51/SUM(GIA_RN),"#,###0") &amp; _xlfn.CONCAT(IF(TYPOLOGY="Bridge", " kgCO₂e/FA", " kgCO₂e/m²" ))</f>
        <v>#VALUE!</v>
      </c>
      <c r="G51" s="470" t="s">
        <v>198</v>
      </c>
      <c r="H51" s="478" t="e">
        <f>BE16</f>
        <v>#DIV/0!</v>
      </c>
      <c r="I51" s="536" t="e">
        <f>TEXT(1000*H51/D9, "#,###0") &amp; _xlfn.CONCAT(IF(TYPOLOGY="Bridge", " kgCO₂e/FA", " kgCO₂e/m²" ))</f>
        <v>#DIV/0!</v>
      </c>
      <c r="J51" s="449" t="s">
        <v>198</v>
      </c>
      <c r="K51" s="475" t="e">
        <f>BA16</f>
        <v>#DIV/0!</v>
      </c>
      <c r="L51" s="514" t="e">
        <f>TEXT(1000*K51/E9, "#,###0") &amp; _xlfn.CONCAT(IF(TYPOLOGY="Bridge", " kgCO₂e/FA", " kgCO₂e/m²" ))</f>
        <v>#DIV/0!</v>
      </c>
      <c r="M51" s="490"/>
      <c r="N51" s="465"/>
      <c r="O51" s="955" t="s">
        <v>344</v>
      </c>
      <c r="P51" s="956"/>
      <c r="Q51" s="164">
        <f>SUM(O12:O45)+SUM(P12:P45)+SUM(R12:R45) + (Q48) + (R48+S48+T48)</f>
        <v>0</v>
      </c>
      <c r="R51" s="163">
        <f>SUM(S12:S45) + J9/1000</f>
        <v>0</v>
      </c>
      <c r="S51" s="163" t="e">
        <f>SUM(V48,T12:V45)</f>
        <v>#VALUE!</v>
      </c>
      <c r="T51" s="165">
        <f>SUM(W12:W45)</f>
        <v>0</v>
      </c>
      <c r="U51" s="957">
        <f>SUM(X12:X45)</f>
        <v>0</v>
      </c>
      <c r="V51" s="958"/>
      <c r="W51" s="959"/>
      <c r="X51" s="960"/>
      <c r="Y51" s="185"/>
      <c r="Z51" s="745" t="s">
        <v>804</v>
      </c>
      <c r="AA51" s="768">
        <f>$N$44</f>
        <v>0</v>
      </c>
      <c r="AB51" s="745"/>
      <c r="AC51" s="745"/>
      <c r="AD51" s="745"/>
      <c r="AE51" s="745"/>
      <c r="AF51" s="745"/>
      <c r="AG51" s="745"/>
      <c r="AH51" s="745"/>
      <c r="AI51" s="745"/>
      <c r="AJ51" s="745"/>
      <c r="AK51" s="745"/>
      <c r="AL51" s="745"/>
      <c r="AM51" s="745"/>
      <c r="AN51" s="185"/>
      <c r="AO51" s="185"/>
      <c r="AP51" s="745"/>
      <c r="AQ51" s="745"/>
      <c r="AR51" s="745"/>
      <c r="AS51" s="745"/>
      <c r="AT51" s="745"/>
      <c r="AU51" s="779">
        <f>IFERROR(1000*E48/SUM(GIA_RN), 0)</f>
        <v>0</v>
      </c>
      <c r="AV51" s="745"/>
      <c r="AW51" s="745"/>
      <c r="AX51" s="745"/>
      <c r="AY51" s="745"/>
      <c r="AZ51" s="745"/>
      <c r="BA51" s="745"/>
      <c r="BB51" s="745"/>
      <c r="BC51" s="745" t="s">
        <v>313</v>
      </c>
      <c r="BD51" s="185">
        <f>SUMIFS($T$12:$T$45,$B$12:$B$45,"&lt;&gt;Timber",$C$12:$C$45,"&lt;&gt;Timber_EPD") + SUMIFS($U$12:$U$45,$B$12:$B$45,"&lt;&gt;Timber",$C$12:$C$45,"&lt;&gt;Timber_EPD")</f>
        <v>0</v>
      </c>
      <c r="BE51" s="745">
        <f>BD51*K8</f>
        <v>0</v>
      </c>
      <c r="BF51" s="749">
        <f t="shared" si="160"/>
        <v>0</v>
      </c>
      <c r="BG51" s="745"/>
      <c r="BH51" s="745"/>
      <c r="BI51" s="745"/>
      <c r="BK51" s="209"/>
      <c r="BL51" s="209"/>
      <c r="BM51" s="849"/>
      <c r="BN51" s="186"/>
      <c r="BO51" s="848"/>
      <c r="BP51" s="209"/>
      <c r="BQ51" s="745"/>
      <c r="BR51" s="745"/>
      <c r="BS51" s="745"/>
      <c r="BT51" s="745"/>
      <c r="BU51" s="745"/>
      <c r="BV51" s="745"/>
      <c r="BW51" s="745"/>
      <c r="BX51" s="745"/>
      <c r="BY51" s="745"/>
      <c r="BZ51" s="745"/>
      <c r="CA51" s="209"/>
      <c r="CB51" s="745"/>
      <c r="CC51" s="745"/>
      <c r="CD51" s="745"/>
      <c r="CE51" s="745"/>
      <c r="CF51" s="745"/>
      <c r="CG51" s="745"/>
      <c r="CH51" s="745"/>
      <c r="CI51" s="185"/>
      <c r="CJ51" s="185"/>
      <c r="CK51" s="185"/>
      <c r="CL51" s="185"/>
      <c r="CM51" s="185"/>
      <c r="CN51" s="185"/>
      <c r="CO51" s="185"/>
      <c r="CP51" s="185"/>
      <c r="CQ51" s="185"/>
      <c r="CR51" s="185"/>
      <c r="CS51" s="185"/>
      <c r="CT51" s="185"/>
      <c r="CU51" s="185"/>
      <c r="CV51" s="185"/>
      <c r="CW51" s="185"/>
      <c r="CX51" s="185"/>
      <c r="CY51" s="185"/>
      <c r="CZ51" s="185"/>
      <c r="DA51" s="185"/>
      <c r="DB51" s="185"/>
      <c r="DC51" s="185"/>
      <c r="DD51" s="185"/>
      <c r="DE51" s="185"/>
      <c r="DF51" s="185"/>
      <c r="DG51" s="185"/>
      <c r="DH51" s="185"/>
      <c r="DI51" s="185"/>
      <c r="DJ51" s="185"/>
      <c r="DK51" s="185"/>
      <c r="DL51" s="185"/>
      <c r="DM51" s="185"/>
      <c r="DN51" s="185"/>
      <c r="DO51" s="185"/>
      <c r="DP51" s="185"/>
      <c r="DQ51" s="185"/>
      <c r="DR51" s="185"/>
      <c r="DS51" s="185"/>
      <c r="DT51" s="185"/>
      <c r="DU51" s="185"/>
      <c r="DV51" s="185"/>
      <c r="DW51" s="185"/>
      <c r="DX51" s="185"/>
      <c r="DY51" s="185"/>
      <c r="DZ51" s="185"/>
      <c r="EA51" s="185"/>
      <c r="EB51" s="185"/>
      <c r="EC51" s="185"/>
      <c r="ED51" s="185"/>
      <c r="EE51" s="185"/>
      <c r="EF51" s="185"/>
      <c r="EG51" s="185"/>
      <c r="EH51" s="185"/>
      <c r="EI51" s="185"/>
      <c r="EJ51" s="185"/>
      <c r="EK51" s="185"/>
      <c r="EL51" s="185"/>
      <c r="EM51" s="185"/>
      <c r="EN51" s="185"/>
      <c r="EO51" s="185"/>
      <c r="EP51" s="185"/>
      <c r="EQ51" s="185"/>
      <c r="ER51" s="185"/>
      <c r="ES51" s="185"/>
      <c r="ET51" s="185"/>
      <c r="EU51" s="185"/>
      <c r="EV51" s="185"/>
      <c r="EW51" s="185"/>
      <c r="EX51" s="185"/>
      <c r="EY51" s="185"/>
      <c r="EZ51" s="185"/>
      <c r="FA51" s="185"/>
      <c r="FB51" s="185"/>
      <c r="FC51" s="185"/>
      <c r="FD51" s="185"/>
      <c r="FE51" s="185"/>
      <c r="FF51" s="185"/>
      <c r="FG51" s="185"/>
      <c r="FH51" s="185"/>
      <c r="FI51" s="185"/>
      <c r="FJ51" s="185"/>
      <c r="FK51" s="185"/>
      <c r="FL51" s="185"/>
      <c r="FM51" s="185"/>
      <c r="FN51" s="185"/>
      <c r="FO51" s="185"/>
      <c r="FP51" s="185"/>
      <c r="FQ51" s="185"/>
      <c r="FR51" s="185"/>
      <c r="FS51" s="185"/>
      <c r="FT51" s="185"/>
      <c r="FU51" s="185"/>
      <c r="FV51" s="185"/>
      <c r="FW51" s="185"/>
      <c r="FX51" s="185"/>
      <c r="FY51" s="185"/>
      <c r="FZ51" s="185"/>
      <c r="GA51" s="185"/>
      <c r="GB51" s="185"/>
      <c r="GC51" s="185"/>
      <c r="GD51" s="185"/>
      <c r="GE51" s="185"/>
      <c r="GF51" s="185"/>
      <c r="GG51" s="185"/>
      <c r="GH51" s="185"/>
      <c r="GI51" s="185"/>
      <c r="GJ51" s="185"/>
      <c r="GK51" s="185"/>
      <c r="GL51" s="185"/>
      <c r="GM51" s="185"/>
      <c r="GN51" s="185"/>
      <c r="GO51" s="185"/>
      <c r="GP51" s="185"/>
      <c r="GQ51" s="185"/>
      <c r="GR51" s="185"/>
      <c r="GS51" s="185"/>
      <c r="GT51" s="185"/>
      <c r="GU51" s="185"/>
      <c r="GV51" s="185"/>
      <c r="GW51" s="185"/>
      <c r="GX51" s="185"/>
      <c r="GY51" s="185"/>
      <c r="GZ51" s="185"/>
      <c r="HA51" s="185"/>
      <c r="HB51" s="185"/>
      <c r="HC51" s="185"/>
      <c r="HD51" s="185"/>
      <c r="HE51" s="185"/>
      <c r="HF51" s="185"/>
      <c r="HG51" s="185"/>
      <c r="HH51" s="185"/>
      <c r="HI51" s="745"/>
    </row>
    <row r="52" spans="2:217" ht="20.100000000000001" customHeight="1">
      <c r="B52" s="215"/>
      <c r="C52" s="463"/>
      <c r="D52" s="468" t="s">
        <v>1034</v>
      </c>
      <c r="E52" s="482" t="e">
        <f>AW18</f>
        <v>#VALUE!</v>
      </c>
      <c r="F52" s="507" t="e">
        <f>TEXT(1000*E52/SUM(GIA_RN), "#,###0") &amp; _xlfn.CONCAT(IF(TYPOLOGY="Bridge", " kgCO₂e/FA", " kgCO₂e/m²" ))</f>
        <v>#VALUE!</v>
      </c>
      <c r="G52" s="468" t="s">
        <v>198</v>
      </c>
      <c r="H52" s="486" t="e">
        <f>BE18</f>
        <v>#DIV/0!</v>
      </c>
      <c r="I52" s="511" t="e">
        <f>TEXT(1000*H52/D9, "#,###0") &amp; _xlfn.CONCAT(IF(TYPOLOGY="Bridge", " kgCO₂e/FA", " kgCO₂e/m²" ))</f>
        <v>#DIV/0!</v>
      </c>
      <c r="J52" s="448" t="s">
        <v>198</v>
      </c>
      <c r="K52" s="473" t="e">
        <f>BA18</f>
        <v>#DIV/0!</v>
      </c>
      <c r="L52" s="513" t="e">
        <f>TEXT(1000*K52/E9, "#,###0") &amp; _xlfn.CONCAT(IF(TYPOLOGY="Bridge", " kgCO₂e/FA", " kgCO₂e/m²" ))</f>
        <v>#DIV/0!</v>
      </c>
      <c r="M52" s="445"/>
      <c r="N52" s="217"/>
      <c r="O52" s="217"/>
      <c r="P52" s="217"/>
      <c r="Q52" s="217"/>
      <c r="R52" s="217"/>
      <c r="S52" s="217"/>
      <c r="T52" s="217"/>
      <c r="U52" s="220"/>
      <c r="V52" s="220"/>
      <c r="W52" s="220"/>
      <c r="X52" s="459"/>
      <c r="Y52" s="185"/>
      <c r="Z52" s="118" t="s">
        <v>805</v>
      </c>
      <c r="AA52" s="768">
        <f>$N$45</f>
        <v>0</v>
      </c>
      <c r="AB52" s="745"/>
      <c r="AC52" s="745"/>
      <c r="AD52" s="745"/>
      <c r="AE52" s="745"/>
      <c r="AF52" s="745"/>
      <c r="AG52" s="751" t="s">
        <v>172</v>
      </c>
      <c r="AH52" s="745"/>
      <c r="AI52" s="745"/>
      <c r="AJ52" s="745"/>
      <c r="AK52" s="745"/>
      <c r="AL52" s="745"/>
      <c r="AM52" s="185"/>
      <c r="AN52" s="749" t="s">
        <v>809</v>
      </c>
      <c r="AO52" s="185"/>
      <c r="AP52" s="745"/>
      <c r="AQ52" s="745"/>
      <c r="AR52" s="745"/>
      <c r="AS52" s="745"/>
      <c r="AT52" s="745"/>
      <c r="AU52" s="185"/>
      <c r="AV52" s="745"/>
      <c r="AW52" s="745"/>
      <c r="AX52" s="745"/>
      <c r="AY52" s="745"/>
      <c r="AZ52" s="745"/>
      <c r="BA52" s="745"/>
      <c r="BB52" s="745"/>
      <c r="BC52" s="745" t="s">
        <v>314</v>
      </c>
      <c r="BD52" s="779" t="e">
        <f>$V$48</f>
        <v>#VALUE!</v>
      </c>
      <c r="BE52" s="745" t="e">
        <f>BD52*K8</f>
        <v>#VALUE!</v>
      </c>
      <c r="BF52" s="749" t="e">
        <f>(BD52+BE52)*0.5</f>
        <v>#VALUE!</v>
      </c>
      <c r="BG52" s="745"/>
      <c r="BH52" s="745"/>
      <c r="BI52" s="745"/>
      <c r="BK52" s="209"/>
      <c r="BL52" s="209"/>
      <c r="BM52" s="849"/>
      <c r="BN52" s="186"/>
      <c r="BO52" s="848"/>
      <c r="BP52" s="209"/>
      <c r="BQ52" s="745"/>
      <c r="BR52" s="745"/>
      <c r="BS52" s="745"/>
      <c r="BT52" s="745"/>
      <c r="BU52" s="745"/>
      <c r="BV52" s="745"/>
      <c r="BW52" s="745"/>
      <c r="BX52" s="745"/>
      <c r="BY52" s="745"/>
      <c r="BZ52" s="745"/>
      <c r="CA52" s="209"/>
      <c r="CB52" s="745"/>
      <c r="CC52" s="745"/>
      <c r="CD52" s="745"/>
      <c r="CE52" s="745"/>
      <c r="CF52" s="745"/>
      <c r="CG52" s="745"/>
      <c r="CH52" s="745"/>
      <c r="CI52" s="185"/>
      <c r="CJ52" s="185"/>
      <c r="CK52" s="185"/>
      <c r="CL52" s="185"/>
      <c r="CM52" s="185"/>
      <c r="CN52" s="185"/>
      <c r="CO52" s="185"/>
      <c r="CP52" s="185"/>
      <c r="CQ52" s="185"/>
      <c r="CR52" s="185"/>
      <c r="CS52" s="185"/>
      <c r="CT52" s="185"/>
      <c r="CU52" s="185"/>
      <c r="CV52" s="185"/>
      <c r="CW52" s="185"/>
      <c r="CX52" s="185"/>
      <c r="CY52" s="185"/>
      <c r="CZ52" s="185"/>
      <c r="DA52" s="185"/>
      <c r="DB52" s="185"/>
      <c r="DC52" s="185"/>
      <c r="DD52" s="185"/>
      <c r="DE52" s="185"/>
      <c r="DF52" s="185"/>
      <c r="DG52" s="185"/>
      <c r="DH52" s="185"/>
      <c r="DI52" s="185"/>
      <c r="DJ52" s="185"/>
      <c r="DK52" s="185"/>
      <c r="DL52" s="185"/>
      <c r="DM52" s="185"/>
      <c r="DN52" s="185"/>
      <c r="DO52" s="185"/>
      <c r="DP52" s="185"/>
      <c r="DQ52" s="185"/>
      <c r="DR52" s="185"/>
      <c r="DS52" s="185"/>
      <c r="DT52" s="185"/>
      <c r="DU52" s="185"/>
      <c r="DV52" s="185"/>
      <c r="DW52" s="185"/>
      <c r="DX52" s="185"/>
      <c r="DY52" s="185"/>
      <c r="DZ52" s="185"/>
      <c r="EA52" s="185"/>
      <c r="EB52" s="185"/>
      <c r="EC52" s="185"/>
      <c r="ED52" s="185"/>
      <c r="EE52" s="185"/>
      <c r="EF52" s="185"/>
      <c r="EG52" s="185"/>
      <c r="EH52" s="185"/>
      <c r="EI52" s="185"/>
      <c r="EJ52" s="185"/>
      <c r="EK52" s="185"/>
      <c r="EL52" s="185"/>
      <c r="EM52" s="185"/>
      <c r="EN52" s="185"/>
      <c r="EO52" s="185"/>
      <c r="EP52" s="185"/>
      <c r="EQ52" s="185"/>
      <c r="ER52" s="185"/>
      <c r="ES52" s="185"/>
      <c r="ET52" s="185"/>
      <c r="EU52" s="185"/>
      <c r="EV52" s="185"/>
      <c r="EW52" s="185"/>
      <c r="EX52" s="185"/>
      <c r="EY52" s="185"/>
      <c r="EZ52" s="185"/>
      <c r="FA52" s="185"/>
      <c r="FB52" s="185"/>
      <c r="FC52" s="185"/>
      <c r="FD52" s="185"/>
      <c r="FE52" s="185"/>
      <c r="FF52" s="185"/>
      <c r="FG52" s="185"/>
      <c r="FH52" s="185"/>
      <c r="FI52" s="185"/>
      <c r="FJ52" s="185"/>
      <c r="FK52" s="185"/>
      <c r="FL52" s="185"/>
      <c r="FM52" s="185"/>
      <c r="FN52" s="185"/>
      <c r="FO52" s="185"/>
      <c r="FP52" s="185"/>
      <c r="FQ52" s="185"/>
      <c r="FR52" s="185"/>
      <c r="FS52" s="185"/>
      <c r="FT52" s="185"/>
      <c r="FU52" s="185"/>
      <c r="FV52" s="185"/>
      <c r="FW52" s="185"/>
      <c r="FX52" s="185"/>
      <c r="FY52" s="185"/>
      <c r="FZ52" s="185"/>
      <c r="GA52" s="185"/>
      <c r="GB52" s="185"/>
      <c r="GC52" s="185"/>
      <c r="GD52" s="185"/>
      <c r="GE52" s="185"/>
      <c r="GF52" s="185"/>
      <c r="GG52" s="185"/>
      <c r="GH52" s="185"/>
      <c r="GI52" s="185"/>
      <c r="GJ52" s="185"/>
      <c r="GK52" s="185"/>
      <c r="GL52" s="185"/>
      <c r="GM52" s="185"/>
      <c r="GN52" s="185"/>
      <c r="GO52" s="185"/>
      <c r="GP52" s="185"/>
      <c r="GQ52" s="185"/>
      <c r="GR52" s="185"/>
      <c r="GS52" s="185"/>
      <c r="GT52" s="185"/>
      <c r="GU52" s="185"/>
      <c r="GV52" s="185"/>
      <c r="GW52" s="185"/>
      <c r="GX52" s="185"/>
      <c r="GY52" s="185"/>
      <c r="GZ52" s="185"/>
      <c r="HA52" s="185"/>
      <c r="HB52" s="185"/>
      <c r="HC52" s="185"/>
      <c r="HD52" s="185"/>
      <c r="HE52" s="185"/>
      <c r="HF52" s="185"/>
      <c r="HG52" s="185"/>
      <c r="HH52" s="185"/>
      <c r="HI52" s="745"/>
    </row>
    <row r="53" spans="2:217" ht="20.100000000000001" customHeight="1" thickBot="1">
      <c r="B53" s="215"/>
      <c r="C53" s="522"/>
      <c r="D53" s="468" t="s">
        <v>1035</v>
      </c>
      <c r="E53" s="482">
        <f>AW19</f>
        <v>0</v>
      </c>
      <c r="F53" s="507" t="e">
        <f>TEXT(1000*E53/SUM(GIA_RN), "#,###0") &amp; _xlfn.CONCAT(IF(TYPOLOGY="Bridge", " kgCO₂e/FA", " kgCO₂e/m²" ))</f>
        <v>#DIV/0!</v>
      </c>
      <c r="G53" s="468" t="s">
        <v>277</v>
      </c>
      <c r="H53" s="486">
        <f>BE19</f>
        <v>0</v>
      </c>
      <c r="I53" s="511" t="e">
        <f>TEXT(1000*H53/D9, "#,###0") &amp; _xlfn.CONCAT(IF(TYPOLOGY="Bridge", " kgCO₂e/FA", " kgCO₂e/m²" ))</f>
        <v>#DIV/0!</v>
      </c>
      <c r="J53" s="448" t="s">
        <v>277</v>
      </c>
      <c r="K53" s="473">
        <f>BA19</f>
        <v>0</v>
      </c>
      <c r="L53" s="513" t="e">
        <f>TEXT(1000*K53/E9, "#,###0") &amp; _xlfn.CONCAT(IF(TYPOLOGY="Bridge", " kgCO₂e/FA", " kgCO₂e/m²" ))</f>
        <v>#DIV/0!</v>
      </c>
      <c r="M53" s="445"/>
      <c r="N53" s="465"/>
      <c r="O53" s="465"/>
      <c r="P53" s="219"/>
      <c r="Q53" s="219"/>
      <c r="R53" s="219"/>
      <c r="S53" s="220"/>
      <c r="T53" s="220"/>
      <c r="U53" s="220"/>
      <c r="V53" s="220"/>
      <c r="W53" s="220"/>
      <c r="X53" s="459"/>
      <c r="Y53" s="185"/>
      <c r="Z53" s="745"/>
      <c r="AA53" s="745"/>
      <c r="AB53" s="745"/>
      <c r="AC53" s="745"/>
      <c r="AD53" s="745"/>
      <c r="AE53" s="745"/>
      <c r="AF53" s="745"/>
      <c r="AG53" s="769" t="s">
        <v>228</v>
      </c>
      <c r="AH53" s="745">
        <v>0</v>
      </c>
      <c r="AI53" s="185" t="str">
        <f>_xlfn.CONCAT("This project scheme has a SCORS rating of ", LOOKUP(AU51,AH53:AH63,AG53:AG63))</f>
        <v>This project scheme has a SCORS rating of A++</v>
      </c>
      <c r="AJ53" s="745"/>
      <c r="AK53" s="745"/>
      <c r="AL53" s="745"/>
      <c r="AM53" s="769" t="s">
        <v>228</v>
      </c>
      <c r="AN53" s="185">
        <v>0</v>
      </c>
      <c r="AO53" s="185" t="str">
        <f>_xlfn.CONCAT("This project scheme has a SCORS for Bridges rating of ", LOOKUP(AU51,AN53:AN63,AM53:AM63))</f>
        <v>This project scheme has a SCORS for Bridges rating of A++</v>
      </c>
      <c r="AP53" s="745"/>
      <c r="AQ53" s="745"/>
      <c r="AR53" s="745"/>
      <c r="AS53" s="745"/>
      <c r="AT53" s="745"/>
      <c r="AU53" s="185"/>
      <c r="AV53" s="745"/>
      <c r="AW53" s="745"/>
      <c r="AX53" s="745"/>
      <c r="AY53" s="745"/>
      <c r="AZ53" s="745"/>
      <c r="BA53" s="745"/>
      <c r="BB53" s="745"/>
      <c r="BC53" s="185" t="s">
        <v>1009</v>
      </c>
      <c r="BD53" s="779">
        <f>U48</f>
        <v>0</v>
      </c>
      <c r="BE53" s="185">
        <f>BD53*K8</f>
        <v>0</v>
      </c>
      <c r="BF53" s="802">
        <f>(BD53+BE53)*0.5</f>
        <v>0</v>
      </c>
      <c r="BG53" s="745"/>
      <c r="BH53" s="745"/>
      <c r="BI53" s="745"/>
      <c r="BJ53" s="745"/>
      <c r="BK53" s="209"/>
      <c r="BL53" s="745"/>
      <c r="BM53" s="745"/>
      <c r="BN53" s="745"/>
      <c r="BO53" s="745"/>
      <c r="BP53" s="209"/>
      <c r="BQ53" s="745"/>
      <c r="BR53" s="745"/>
      <c r="BS53" s="745"/>
      <c r="BT53" s="745"/>
      <c r="BU53" s="745"/>
      <c r="BV53" s="745"/>
      <c r="BW53" s="745"/>
      <c r="BX53" s="745"/>
      <c r="BY53" s="745"/>
      <c r="BZ53" s="745"/>
      <c r="CA53" s="209"/>
      <c r="CB53" s="745"/>
      <c r="CC53" s="745"/>
      <c r="CD53" s="745"/>
      <c r="CE53" s="745"/>
      <c r="CF53" s="745"/>
      <c r="CG53" s="745"/>
      <c r="CH53" s="745"/>
      <c r="CI53" s="185"/>
      <c r="CJ53" s="185"/>
      <c r="CK53" s="185"/>
      <c r="CL53" s="185"/>
      <c r="CM53" s="185"/>
      <c r="CN53" s="185"/>
      <c r="CO53" s="185"/>
      <c r="CP53" s="185"/>
      <c r="CQ53" s="185"/>
      <c r="CR53" s="185"/>
      <c r="CS53" s="185"/>
      <c r="CT53" s="185"/>
      <c r="CU53" s="185"/>
      <c r="CV53" s="185"/>
      <c r="CW53" s="185"/>
      <c r="CX53" s="185"/>
      <c r="CY53" s="185"/>
      <c r="CZ53" s="185"/>
      <c r="DA53" s="185"/>
      <c r="DB53" s="185"/>
      <c r="DC53" s="185"/>
      <c r="DD53" s="185"/>
      <c r="DE53" s="185"/>
      <c r="DF53" s="185"/>
      <c r="DG53" s="185"/>
      <c r="DH53" s="185"/>
      <c r="DI53" s="185"/>
      <c r="DJ53" s="185"/>
      <c r="DK53" s="185"/>
      <c r="DL53" s="185"/>
      <c r="DM53" s="185"/>
      <c r="DN53" s="185"/>
      <c r="DO53" s="185"/>
      <c r="DP53" s="185"/>
      <c r="DQ53" s="185"/>
      <c r="DR53" s="185"/>
      <c r="DS53" s="185"/>
      <c r="DT53" s="185"/>
      <c r="DU53" s="185"/>
      <c r="DV53" s="185"/>
      <c r="DW53" s="185"/>
      <c r="DX53" s="185"/>
      <c r="DY53" s="185"/>
      <c r="DZ53" s="185"/>
      <c r="EA53" s="185"/>
      <c r="EB53" s="185"/>
      <c r="EC53" s="185"/>
      <c r="ED53" s="185"/>
      <c r="EE53" s="185"/>
      <c r="EF53" s="185"/>
      <c r="EG53" s="185"/>
      <c r="EH53" s="185"/>
      <c r="EI53" s="185"/>
      <c r="EJ53" s="185"/>
      <c r="EK53" s="185"/>
      <c r="EL53" s="185"/>
      <c r="EM53" s="185"/>
      <c r="EN53" s="185"/>
      <c r="EO53" s="185"/>
      <c r="EP53" s="185"/>
      <c r="EQ53" s="185"/>
      <c r="ER53" s="185"/>
      <c r="ES53" s="185"/>
      <c r="ET53" s="185"/>
      <c r="EU53" s="185"/>
      <c r="EV53" s="185"/>
      <c r="EW53" s="185"/>
      <c r="EX53" s="185"/>
      <c r="EY53" s="185"/>
      <c r="EZ53" s="185"/>
      <c r="FA53" s="185"/>
      <c r="FB53" s="185"/>
      <c r="FC53" s="185"/>
      <c r="FD53" s="185"/>
      <c r="FE53" s="185"/>
      <c r="FF53" s="185"/>
      <c r="FG53" s="185"/>
      <c r="FH53" s="185"/>
      <c r="FI53" s="185"/>
      <c r="FJ53" s="185"/>
      <c r="FK53" s="185"/>
      <c r="FL53" s="185"/>
      <c r="FM53" s="185"/>
      <c r="FN53" s="185"/>
      <c r="FO53" s="185"/>
      <c r="FP53" s="185"/>
      <c r="FQ53" s="185"/>
      <c r="FR53" s="185"/>
      <c r="FS53" s="185"/>
      <c r="FT53" s="185"/>
      <c r="FU53" s="185"/>
      <c r="FV53" s="185"/>
      <c r="FW53" s="185"/>
      <c r="FX53" s="185"/>
      <c r="FY53" s="185"/>
      <c r="FZ53" s="185"/>
      <c r="GA53" s="185"/>
      <c r="GB53" s="185"/>
      <c r="GC53" s="185"/>
      <c r="GD53" s="185"/>
      <c r="GE53" s="185"/>
      <c r="GF53" s="185"/>
      <c r="GG53" s="185"/>
      <c r="GH53" s="185"/>
      <c r="GI53" s="185"/>
      <c r="GJ53" s="185"/>
      <c r="GK53" s="185"/>
      <c r="GL53" s="185"/>
      <c r="GM53" s="185"/>
      <c r="GN53" s="185"/>
      <c r="GO53" s="185"/>
      <c r="GP53" s="185"/>
      <c r="GQ53" s="185"/>
      <c r="GR53" s="185"/>
      <c r="GS53" s="185"/>
      <c r="GT53" s="185"/>
      <c r="GU53" s="185"/>
      <c r="GV53" s="185"/>
      <c r="GW53" s="185"/>
      <c r="GX53" s="185"/>
      <c r="GY53" s="185"/>
      <c r="GZ53" s="185"/>
      <c r="HA53" s="185"/>
      <c r="HB53" s="185"/>
      <c r="HC53" s="185"/>
      <c r="HD53" s="185"/>
      <c r="HE53" s="185"/>
      <c r="HF53" s="185"/>
      <c r="HG53" s="185"/>
      <c r="HH53" s="185"/>
      <c r="HI53" s="745"/>
    </row>
    <row r="54" spans="2:217" ht="20.100000000000001" customHeight="1" thickBot="1">
      <c r="B54" s="215"/>
      <c r="C54" s="522"/>
      <c r="D54" s="468" t="s">
        <v>1036</v>
      </c>
      <c r="E54" s="482">
        <f>AW17</f>
        <v>0</v>
      </c>
      <c r="F54" s="509" t="e">
        <f>TEXT(1000*E54/SUM(GIA_RN), "#,###0") &amp; _xlfn.CONCAT(IF(TYPOLOGY="Bridge", " kgCO₂e/FA", " kgCO₂e/m²" ))</f>
        <v>#DIV/0!</v>
      </c>
      <c r="G54" s="471" t="s">
        <v>277</v>
      </c>
      <c r="H54" s="487">
        <f>BE17</f>
        <v>0</v>
      </c>
      <c r="I54" s="546" t="e">
        <f>TEXT(1000*H54/D9,"#,###0") &amp; _xlfn.CONCAT(IF(TYPOLOGY="Bridge", " kgCO₂e/FA", " kgCO₂e/m²" ))</f>
        <v>#DIV/0!</v>
      </c>
      <c r="J54" s="466" t="s">
        <v>277</v>
      </c>
      <c r="K54" s="476">
        <f>BA17</f>
        <v>0</v>
      </c>
      <c r="L54" s="515" t="e">
        <f>TEXT(1000*K54/E9, "#,###0") &amp; _xlfn.CONCAT(IF(TYPOLOGY="Bridge", " kgCO₂e/FA", " kgCO₂e/m²" ))</f>
        <v>#DIV/0!</v>
      </c>
      <c r="M54" s="446"/>
      <c r="N54" s="465"/>
      <c r="O54" s="465"/>
      <c r="P54" s="465"/>
      <c r="Q54" s="465"/>
      <c r="R54" s="938" t="s">
        <v>808</v>
      </c>
      <c r="S54" s="939"/>
      <c r="T54" s="939"/>
      <c r="U54" s="940"/>
      <c r="V54" s="220"/>
      <c r="W54" s="220"/>
      <c r="X54" s="459"/>
      <c r="Y54" s="185"/>
      <c r="Z54" s="745"/>
      <c r="AA54" s="745"/>
      <c r="AB54" s="745"/>
      <c r="AC54" s="745"/>
      <c r="AD54" s="185"/>
      <c r="AE54" s="745"/>
      <c r="AF54" s="745"/>
      <c r="AG54" s="769"/>
      <c r="AH54" s="745"/>
      <c r="AI54" s="745"/>
      <c r="AJ54" s="745"/>
      <c r="AK54" s="745"/>
      <c r="AL54" s="745"/>
      <c r="AM54" s="769"/>
      <c r="AN54" s="185"/>
      <c r="AO54" s="185"/>
      <c r="AP54" s="745"/>
      <c r="AQ54" s="745"/>
      <c r="AR54" s="745"/>
      <c r="AS54" s="745"/>
      <c r="AT54" s="745"/>
      <c r="AU54" s="185"/>
      <c r="AV54" s="745"/>
      <c r="AW54" s="745"/>
      <c r="AX54" s="745"/>
      <c r="AY54" s="745"/>
      <c r="AZ54" s="745"/>
      <c r="BA54" s="745"/>
      <c r="BB54" s="745"/>
      <c r="BC54" s="745" t="s">
        <v>316</v>
      </c>
      <c r="BD54" s="185">
        <f>SUMIF($B$12:$B$45,"Timber",$BR$12:$BR$45)+SUMIF($C$12:$C$45,"Timber_EPD",$T$12:$T$45)</f>
        <v>0</v>
      </c>
      <c r="BE54" s="745">
        <f>BD54*K8</f>
        <v>0</v>
      </c>
      <c r="BF54" s="749">
        <f>(BD54+BE54)*0.5</f>
        <v>0</v>
      </c>
      <c r="BG54" s="745"/>
      <c r="BH54" s="745"/>
      <c r="BI54" s="745"/>
      <c r="BJ54" s="745"/>
      <c r="BK54" s="209"/>
      <c r="BL54" s="745"/>
      <c r="BM54" s="745"/>
      <c r="BN54" s="745"/>
      <c r="BO54" s="745"/>
      <c r="BP54" s="209"/>
      <c r="BQ54" s="745"/>
      <c r="BR54" s="745"/>
      <c r="BS54" s="745"/>
      <c r="BT54" s="745"/>
      <c r="BU54" s="745"/>
      <c r="BV54" s="745"/>
      <c r="BW54" s="745"/>
      <c r="BX54" s="745"/>
      <c r="BY54" s="745"/>
      <c r="BZ54" s="745"/>
      <c r="CA54" s="209"/>
      <c r="CB54" s="745"/>
      <c r="CC54" s="745"/>
      <c r="CD54" s="745"/>
      <c r="CE54" s="745"/>
      <c r="CF54" s="745"/>
      <c r="CG54" s="745"/>
      <c r="CH54" s="745"/>
      <c r="CI54" s="185"/>
      <c r="CJ54" s="185"/>
      <c r="CK54" s="185"/>
      <c r="CL54" s="185"/>
      <c r="CM54" s="185"/>
      <c r="CN54" s="185"/>
      <c r="CO54" s="185"/>
      <c r="CP54" s="185"/>
      <c r="CQ54" s="185"/>
      <c r="CR54" s="185"/>
      <c r="CS54" s="185"/>
      <c r="CT54" s="185"/>
      <c r="CU54" s="185"/>
      <c r="CV54" s="185"/>
      <c r="CW54" s="185"/>
      <c r="CX54" s="185"/>
      <c r="CY54" s="185"/>
      <c r="CZ54" s="185"/>
      <c r="DA54" s="185"/>
      <c r="DB54" s="185"/>
      <c r="DC54" s="185"/>
      <c r="DD54" s="185"/>
      <c r="DE54" s="185"/>
      <c r="DF54" s="185"/>
      <c r="DG54" s="185"/>
      <c r="DH54" s="185"/>
      <c r="DI54" s="185"/>
      <c r="DJ54" s="185"/>
      <c r="DK54" s="185"/>
      <c r="DL54" s="185"/>
      <c r="DM54" s="185"/>
      <c r="DN54" s="185"/>
      <c r="DO54" s="185"/>
      <c r="DP54" s="185"/>
      <c r="DQ54" s="185"/>
      <c r="DR54" s="185"/>
      <c r="DS54" s="185"/>
      <c r="DT54" s="185"/>
      <c r="DU54" s="185"/>
      <c r="DV54" s="185"/>
      <c r="DW54" s="185"/>
      <c r="DX54" s="185"/>
      <c r="DY54" s="185"/>
      <c r="DZ54" s="185"/>
      <c r="EA54" s="185"/>
      <c r="EB54" s="185"/>
      <c r="EC54" s="185"/>
      <c r="ED54" s="185"/>
      <c r="EE54" s="185"/>
      <c r="EF54" s="185"/>
      <c r="EG54" s="185"/>
      <c r="EH54" s="185"/>
      <c r="EI54" s="185"/>
      <c r="EJ54" s="185"/>
      <c r="EK54" s="185"/>
      <c r="EL54" s="185"/>
      <c r="EM54" s="185"/>
      <c r="EN54" s="185"/>
      <c r="EO54" s="185"/>
      <c r="EP54" s="185"/>
      <c r="EQ54" s="185"/>
      <c r="ER54" s="185"/>
      <c r="ES54" s="185"/>
      <c r="ET54" s="185"/>
      <c r="EU54" s="185"/>
      <c r="EV54" s="185"/>
      <c r="EW54" s="185"/>
      <c r="EX54" s="185"/>
      <c r="EY54" s="185"/>
      <c r="EZ54" s="185"/>
      <c r="FA54" s="185"/>
      <c r="FB54" s="185"/>
      <c r="FC54" s="185"/>
      <c r="FD54" s="185"/>
      <c r="FE54" s="185"/>
      <c r="FF54" s="185"/>
      <c r="FG54" s="185"/>
      <c r="FH54" s="185"/>
      <c r="FI54" s="185"/>
      <c r="FJ54" s="185"/>
      <c r="FK54" s="185"/>
      <c r="FL54" s="185"/>
      <c r="FM54" s="185"/>
      <c r="FN54" s="185"/>
      <c r="FO54" s="185"/>
      <c r="FP54" s="185"/>
      <c r="FQ54" s="185"/>
      <c r="FR54" s="185"/>
      <c r="FS54" s="185"/>
      <c r="FT54" s="185"/>
      <c r="FU54" s="185"/>
      <c r="FV54" s="185"/>
      <c r="FW54" s="185"/>
      <c r="FX54" s="185"/>
      <c r="FY54" s="185"/>
      <c r="FZ54" s="185"/>
      <c r="GA54" s="185"/>
      <c r="GB54" s="185"/>
      <c r="GC54" s="185"/>
      <c r="GD54" s="185"/>
      <c r="GE54" s="185"/>
      <c r="GF54" s="185"/>
      <c r="GG54" s="185"/>
      <c r="GH54" s="185"/>
      <c r="GI54" s="185"/>
      <c r="GJ54" s="185"/>
      <c r="GK54" s="185"/>
      <c r="GL54" s="185"/>
      <c r="GM54" s="185"/>
      <c r="GN54" s="185"/>
      <c r="GO54" s="185"/>
      <c r="GP54" s="185"/>
      <c r="GQ54" s="185"/>
      <c r="GR54" s="185"/>
      <c r="GS54" s="185"/>
      <c r="GT54" s="185"/>
      <c r="GU54" s="185"/>
      <c r="GV54" s="185"/>
      <c r="GW54" s="185"/>
      <c r="GX54" s="185"/>
      <c r="GY54" s="185"/>
      <c r="GZ54" s="185"/>
      <c r="HA54" s="185"/>
      <c r="HB54" s="185"/>
      <c r="HC54" s="185"/>
      <c r="HD54" s="185"/>
      <c r="HE54" s="185"/>
      <c r="HF54" s="185"/>
      <c r="HG54" s="185"/>
      <c r="HH54" s="185"/>
      <c r="HI54" s="745"/>
    </row>
    <row r="55" spans="2:217" ht="20.100000000000001" customHeight="1" thickBot="1">
      <c r="B55" s="215"/>
      <c r="C55" s="523" t="s">
        <v>794</v>
      </c>
      <c r="D55" s="523"/>
      <c r="E55" s="523"/>
      <c r="F55" s="552"/>
      <c r="G55" s="525"/>
      <c r="H55" s="525"/>
      <c r="I55" s="525"/>
      <c r="J55" s="464"/>
      <c r="K55" s="214"/>
      <c r="L55" s="214"/>
      <c r="M55" s="218"/>
      <c r="N55" s="465"/>
      <c r="O55" s="465"/>
      <c r="P55" s="465"/>
      <c r="Q55" s="465"/>
      <c r="R55" s="936">
        <f>IFERROR(1000*E48/N9, 0)</f>
        <v>0</v>
      </c>
      <c r="S55" s="937"/>
      <c r="T55" s="491" t="str">
        <f xml:space="preserve"> _xlfn.CONCAT("Per", " ", N8)</f>
        <v xml:space="preserve">Per </v>
      </c>
      <c r="U55" s="492"/>
      <c r="V55" s="220"/>
      <c r="W55" s="220"/>
      <c r="X55" s="459"/>
      <c r="Y55" s="185"/>
      <c r="Z55" s="745"/>
      <c r="AA55" s="745"/>
      <c r="AB55" s="745"/>
      <c r="AC55" s="745"/>
      <c r="AD55" s="745"/>
      <c r="AE55" s="745"/>
      <c r="AF55" s="745"/>
      <c r="AG55" s="769"/>
      <c r="AH55" s="745"/>
      <c r="AI55" s="745"/>
      <c r="AJ55" s="745"/>
      <c r="AK55" s="745"/>
      <c r="AL55" s="745"/>
      <c r="AM55" s="769"/>
      <c r="AN55" s="745"/>
      <c r="AO55" s="745"/>
      <c r="AP55" s="745"/>
      <c r="AQ55" s="745"/>
      <c r="AR55" s="745"/>
      <c r="AS55" s="745"/>
      <c r="AT55" s="745"/>
      <c r="AU55" s="185"/>
      <c r="AV55" s="745"/>
      <c r="AW55" s="745"/>
      <c r="AX55" s="745"/>
      <c r="AY55" s="745"/>
      <c r="AZ55" s="745"/>
      <c r="BA55" s="745"/>
      <c r="BB55" s="745"/>
      <c r="BC55" s="745" t="s">
        <v>317</v>
      </c>
      <c r="BD55" s="185">
        <f>SUMIF($B$12:$B$45,"Timber",$U$12:$U$45)+SUMIF($C$12:$C$45,"Timber_EPD",$U$12:$U$45) + SUMIF($B$12:$B$45,"Timber",$V$12:$V$45) + SUMIF($C$12:$C$45,"Timber_EPD",$V$12:$V$45)</f>
        <v>0</v>
      </c>
      <c r="BE55" s="745">
        <f>BD55*K8</f>
        <v>0</v>
      </c>
      <c r="BF55" s="749">
        <f>BD55+BE55</f>
        <v>0</v>
      </c>
      <c r="BG55" s="745"/>
      <c r="BH55" s="745"/>
      <c r="BI55" s="745"/>
      <c r="BJ55" s="745"/>
      <c r="BK55" s="209"/>
      <c r="BL55" s="745"/>
      <c r="BM55" s="745"/>
      <c r="BN55" s="745"/>
      <c r="BO55" s="745"/>
      <c r="BP55" s="209"/>
      <c r="BQ55" s="745"/>
      <c r="BR55" s="745"/>
      <c r="BS55" s="745"/>
      <c r="BT55" s="745"/>
      <c r="BU55" s="745"/>
      <c r="BV55" s="745"/>
      <c r="BW55" s="745"/>
      <c r="BX55" s="745"/>
      <c r="BY55" s="745"/>
      <c r="BZ55" s="745"/>
      <c r="CA55" s="209"/>
      <c r="CB55" s="745"/>
      <c r="CC55" s="745"/>
      <c r="CD55" s="745"/>
      <c r="CE55" s="745"/>
      <c r="CF55" s="745"/>
      <c r="CG55" s="745"/>
      <c r="CH55" s="745"/>
      <c r="CI55" s="185"/>
      <c r="CJ55" s="185"/>
      <c r="CK55" s="185"/>
      <c r="CL55" s="185"/>
      <c r="CM55" s="185"/>
      <c r="CN55" s="185"/>
      <c r="CO55" s="185"/>
      <c r="CP55" s="185"/>
      <c r="CQ55" s="185"/>
      <c r="CR55" s="185"/>
      <c r="CS55" s="185"/>
      <c r="CT55" s="185"/>
      <c r="CU55" s="185"/>
      <c r="CV55" s="185"/>
      <c r="CW55" s="185"/>
      <c r="CX55" s="185"/>
      <c r="CY55" s="185"/>
      <c r="CZ55" s="185"/>
      <c r="DA55" s="185"/>
      <c r="DB55" s="185"/>
      <c r="DC55" s="185"/>
      <c r="DD55" s="185"/>
      <c r="DE55" s="185"/>
      <c r="DF55" s="185"/>
      <c r="DG55" s="185"/>
      <c r="DH55" s="185"/>
      <c r="DI55" s="185"/>
      <c r="DJ55" s="185"/>
      <c r="DK55" s="185"/>
      <c r="DL55" s="185"/>
      <c r="DM55" s="185"/>
      <c r="DN55" s="185"/>
      <c r="DO55" s="185"/>
      <c r="DP55" s="185"/>
      <c r="DQ55" s="185"/>
      <c r="DR55" s="185"/>
      <c r="DS55" s="185"/>
      <c r="DT55" s="185"/>
      <c r="DU55" s="185"/>
      <c r="DV55" s="185"/>
      <c r="DW55" s="185"/>
      <c r="DX55" s="185"/>
      <c r="DY55" s="185"/>
      <c r="DZ55" s="185"/>
      <c r="EA55" s="185"/>
      <c r="EB55" s="185"/>
      <c r="EC55" s="185"/>
      <c r="ED55" s="185"/>
      <c r="EE55" s="185"/>
      <c r="EF55" s="185"/>
      <c r="EG55" s="185"/>
      <c r="EH55" s="185"/>
      <c r="EI55" s="185"/>
      <c r="EJ55" s="185"/>
      <c r="EK55" s="185"/>
      <c r="EL55" s="185"/>
      <c r="EM55" s="185"/>
      <c r="EN55" s="185"/>
      <c r="EO55" s="185"/>
      <c r="EP55" s="185"/>
      <c r="EQ55" s="185"/>
      <c r="ER55" s="185"/>
      <c r="ES55" s="185"/>
      <c r="ET55" s="185"/>
      <c r="EU55" s="185"/>
      <c r="EV55" s="185"/>
      <c r="EW55" s="185"/>
      <c r="EX55" s="185"/>
      <c r="EY55" s="185"/>
      <c r="EZ55" s="185"/>
      <c r="FA55" s="185"/>
      <c r="FB55" s="185"/>
      <c r="FC55" s="185"/>
      <c r="FD55" s="185"/>
      <c r="FE55" s="185"/>
      <c r="FF55" s="185"/>
      <c r="FG55" s="185"/>
      <c r="FH55" s="185"/>
      <c r="FI55" s="185"/>
      <c r="FJ55" s="185"/>
      <c r="FK55" s="185"/>
      <c r="FL55" s="185"/>
      <c r="FM55" s="185"/>
      <c r="FN55" s="185"/>
      <c r="FO55" s="185"/>
      <c r="FP55" s="185"/>
      <c r="FQ55" s="185"/>
      <c r="FR55" s="185"/>
      <c r="FS55" s="185"/>
      <c r="FT55" s="185"/>
      <c r="FU55" s="185"/>
      <c r="FV55" s="185"/>
      <c r="FW55" s="185"/>
      <c r="FX55" s="185"/>
      <c r="FY55" s="185"/>
      <c r="FZ55" s="185"/>
      <c r="GA55" s="185"/>
      <c r="GB55" s="185"/>
      <c r="GC55" s="185"/>
      <c r="GD55" s="185"/>
      <c r="GE55" s="185"/>
      <c r="GF55" s="185"/>
      <c r="GG55" s="185"/>
      <c r="GH55" s="185"/>
      <c r="GI55" s="185"/>
      <c r="GJ55" s="185"/>
      <c r="GK55" s="185"/>
      <c r="GL55" s="185"/>
      <c r="GM55" s="185"/>
      <c r="GN55" s="185"/>
      <c r="GO55" s="185"/>
      <c r="GP55" s="185"/>
      <c r="GQ55" s="185"/>
      <c r="GR55" s="185"/>
      <c r="GS55" s="185"/>
      <c r="GT55" s="185"/>
      <c r="GU55" s="185"/>
      <c r="GV55" s="185"/>
      <c r="GW55" s="185"/>
      <c r="GX55" s="185"/>
      <c r="GY55" s="185"/>
      <c r="GZ55" s="185"/>
      <c r="HA55" s="185"/>
      <c r="HB55" s="185"/>
      <c r="HC55" s="185"/>
      <c r="HD55" s="185"/>
      <c r="HE55" s="185"/>
      <c r="HF55" s="185"/>
      <c r="HG55" s="185"/>
      <c r="HH55" s="185"/>
      <c r="HI55" s="745"/>
    </row>
    <row r="56" spans="2:217" ht="20.100000000000001" customHeight="1" thickBot="1">
      <c r="B56" s="263"/>
      <c r="C56" s="264"/>
      <c r="D56" s="264"/>
      <c r="E56" s="264"/>
      <c r="F56" s="264"/>
      <c r="G56" s="264"/>
      <c r="H56" s="264"/>
      <c r="I56" s="264"/>
      <c r="J56" s="264"/>
      <c r="K56" s="265"/>
      <c r="L56" s="265"/>
      <c r="M56" s="222"/>
      <c r="N56" s="266"/>
      <c r="O56" s="267"/>
      <c r="P56" s="267"/>
      <c r="Q56" s="267"/>
      <c r="R56" s="267"/>
      <c r="S56" s="267"/>
      <c r="T56" s="267"/>
      <c r="U56" s="267"/>
      <c r="V56" s="267"/>
      <c r="W56" s="267"/>
      <c r="X56" s="460"/>
      <c r="Y56" s="185"/>
      <c r="Z56" s="745"/>
      <c r="AA56" s="745"/>
      <c r="AB56" s="745"/>
      <c r="AC56" s="745"/>
      <c r="AD56" s="745"/>
      <c r="AE56" s="745"/>
      <c r="AF56" s="745"/>
      <c r="AG56" s="769" t="s">
        <v>229</v>
      </c>
      <c r="AH56" s="745">
        <v>50</v>
      </c>
      <c r="AI56" s="745"/>
      <c r="AJ56" s="745"/>
      <c r="AK56" s="745"/>
      <c r="AL56" s="745"/>
      <c r="AM56" s="769" t="s">
        <v>229</v>
      </c>
      <c r="AN56" s="745">
        <v>250</v>
      </c>
      <c r="AO56" s="745"/>
      <c r="AP56" s="745"/>
      <c r="AQ56" s="745"/>
      <c r="AR56" s="745"/>
      <c r="AS56" s="745"/>
      <c r="AT56" s="745"/>
      <c r="AU56" s="185"/>
      <c r="AV56" s="745"/>
      <c r="AW56" s="745"/>
      <c r="AX56" s="745"/>
      <c r="AY56" s="745"/>
      <c r="AZ56" s="745"/>
      <c r="BA56" s="745"/>
      <c r="BB56" s="745"/>
      <c r="BC56" s="745" t="s">
        <v>318</v>
      </c>
      <c r="BD56" s="185">
        <f>SUMIFS($T$12:$T$45,$B$12:$B$45,"&lt;&gt;Timber",$C$12:$C$45,"&lt;&gt;Timber_EPD")</f>
        <v>0</v>
      </c>
      <c r="BE56" s="745">
        <f>BD56*K8</f>
        <v>0</v>
      </c>
      <c r="BF56" s="749">
        <f>(BD56+BE56)*0.5</f>
        <v>0</v>
      </c>
      <c r="BG56" s="745"/>
      <c r="BH56" s="745"/>
      <c r="BI56" s="745"/>
      <c r="BJ56" s="745"/>
      <c r="BK56" s="209"/>
      <c r="BL56" s="745"/>
      <c r="BM56" s="745"/>
      <c r="BN56" s="745"/>
      <c r="BO56" s="745"/>
      <c r="BP56" s="209"/>
      <c r="BQ56" s="745"/>
      <c r="BR56" s="745"/>
      <c r="BS56" s="745"/>
      <c r="BT56" s="745"/>
      <c r="BU56" s="745"/>
      <c r="BV56" s="745"/>
      <c r="BW56" s="745"/>
      <c r="BX56" s="745"/>
      <c r="BY56" s="745"/>
      <c r="BZ56" s="745"/>
      <c r="CA56" s="209"/>
      <c r="CB56" s="745"/>
      <c r="CC56" s="745"/>
      <c r="CD56" s="745"/>
      <c r="CE56" s="745"/>
      <c r="CF56" s="745"/>
      <c r="CG56" s="745"/>
      <c r="CH56" s="745"/>
      <c r="CI56" s="185"/>
      <c r="CJ56" s="185"/>
      <c r="CK56" s="185"/>
      <c r="CL56" s="185"/>
      <c r="CM56" s="185"/>
      <c r="CN56" s="185"/>
      <c r="CO56" s="185"/>
      <c r="CP56" s="185"/>
      <c r="CQ56" s="185"/>
      <c r="CR56" s="185"/>
      <c r="CS56" s="185"/>
      <c r="CT56" s="185"/>
      <c r="CU56" s="185"/>
      <c r="CV56" s="185"/>
      <c r="CW56" s="185"/>
      <c r="CX56" s="185"/>
      <c r="CY56" s="185"/>
      <c r="CZ56" s="185"/>
      <c r="DA56" s="185"/>
      <c r="DB56" s="185"/>
      <c r="DC56" s="185"/>
      <c r="DD56" s="185"/>
      <c r="DE56" s="185"/>
      <c r="DF56" s="185"/>
      <c r="DG56" s="185"/>
      <c r="DH56" s="185"/>
      <c r="DI56" s="185"/>
      <c r="DJ56" s="185"/>
      <c r="DK56" s="185"/>
      <c r="DL56" s="185"/>
      <c r="DM56" s="185"/>
      <c r="DN56" s="185"/>
      <c r="DO56" s="185"/>
      <c r="DP56" s="185"/>
      <c r="DQ56" s="185"/>
      <c r="DR56" s="185"/>
      <c r="DS56" s="185"/>
      <c r="DT56" s="185"/>
      <c r="DU56" s="185"/>
      <c r="DV56" s="185"/>
      <c r="DW56" s="185"/>
      <c r="DX56" s="185"/>
      <c r="DY56" s="185"/>
      <c r="DZ56" s="185"/>
      <c r="EA56" s="185"/>
      <c r="EB56" s="185"/>
      <c r="EC56" s="185"/>
      <c r="ED56" s="185"/>
      <c r="EE56" s="185"/>
      <c r="EF56" s="185"/>
      <c r="EG56" s="185"/>
      <c r="EH56" s="185"/>
      <c r="EI56" s="185"/>
      <c r="EJ56" s="185"/>
      <c r="EK56" s="185"/>
      <c r="EL56" s="185"/>
      <c r="EM56" s="185"/>
      <c r="EN56" s="185"/>
      <c r="EO56" s="185"/>
      <c r="EP56" s="185"/>
      <c r="EQ56" s="185"/>
      <c r="ER56" s="185"/>
      <c r="ES56" s="185"/>
      <c r="ET56" s="185"/>
      <c r="EU56" s="185"/>
      <c r="EV56" s="185"/>
      <c r="EW56" s="185"/>
      <c r="EX56" s="185"/>
      <c r="EY56" s="185"/>
      <c r="EZ56" s="185"/>
      <c r="FA56" s="185"/>
      <c r="FB56" s="185"/>
      <c r="FC56" s="185"/>
      <c r="FD56" s="185"/>
      <c r="FE56" s="185"/>
      <c r="FF56" s="185"/>
      <c r="FG56" s="185"/>
      <c r="FH56" s="185"/>
      <c r="FI56" s="185"/>
      <c r="FJ56" s="185"/>
      <c r="FK56" s="185"/>
      <c r="FL56" s="185"/>
      <c r="FM56" s="185"/>
      <c r="FN56" s="185"/>
      <c r="FO56" s="185"/>
      <c r="FP56" s="185"/>
      <c r="FQ56" s="185"/>
      <c r="FR56" s="185"/>
      <c r="FS56" s="185"/>
      <c r="FT56" s="185"/>
      <c r="FU56" s="185"/>
      <c r="FV56" s="185"/>
      <c r="FW56" s="185"/>
      <c r="FX56" s="185"/>
      <c r="FY56" s="185"/>
      <c r="FZ56" s="185"/>
      <c r="GA56" s="185"/>
      <c r="GB56" s="185"/>
      <c r="GC56" s="185"/>
      <c r="GD56" s="185"/>
      <c r="GE56" s="185"/>
      <c r="GF56" s="185"/>
      <c r="GG56" s="185"/>
      <c r="GH56" s="185"/>
      <c r="GI56" s="185"/>
      <c r="GJ56" s="185"/>
      <c r="GK56" s="185"/>
      <c r="GL56" s="185"/>
      <c r="GM56" s="185"/>
      <c r="GN56" s="185"/>
      <c r="GO56" s="185"/>
      <c r="GP56" s="185"/>
      <c r="GQ56" s="185"/>
      <c r="GR56" s="185"/>
      <c r="GS56" s="185"/>
      <c r="GT56" s="185"/>
      <c r="GU56" s="185"/>
      <c r="GV56" s="185"/>
      <c r="GW56" s="185"/>
      <c r="GX56" s="185"/>
      <c r="GY56" s="185"/>
      <c r="GZ56" s="185"/>
      <c r="HA56" s="185"/>
      <c r="HB56" s="185"/>
      <c r="HC56" s="185"/>
      <c r="HD56" s="185"/>
      <c r="HE56" s="185"/>
      <c r="HF56" s="185"/>
      <c r="HG56" s="185"/>
      <c r="HH56" s="185"/>
      <c r="HI56" s="745"/>
    </row>
    <row r="57" spans="2:217" ht="61.35" customHeight="1">
      <c r="B57" s="223"/>
      <c r="C57" s="223"/>
      <c r="D57" s="223"/>
      <c r="E57" s="223"/>
      <c r="F57" s="223"/>
      <c r="G57" s="223"/>
      <c r="H57" s="223"/>
      <c r="I57" s="223"/>
      <c r="J57" s="223"/>
      <c r="K57" s="223"/>
      <c r="L57" s="223"/>
      <c r="M57" s="94"/>
      <c r="N57" s="268"/>
      <c r="O57" s="241"/>
      <c r="P57" s="241"/>
      <c r="Q57" s="241"/>
      <c r="R57" s="241"/>
      <c r="S57" s="241"/>
      <c r="T57" s="241"/>
      <c r="U57" s="241"/>
      <c r="V57" s="241"/>
      <c r="W57" s="241"/>
      <c r="X57" s="401"/>
      <c r="Y57" s="185"/>
      <c r="Z57" s="745"/>
      <c r="AA57" s="745"/>
      <c r="AB57" s="745"/>
      <c r="AC57" s="745"/>
      <c r="AD57" s="745"/>
      <c r="AE57" s="745"/>
      <c r="AF57" s="745"/>
      <c r="AG57" s="769" t="s">
        <v>159</v>
      </c>
      <c r="AH57" s="745">
        <v>100</v>
      </c>
      <c r="AI57" s="745"/>
      <c r="AJ57" s="745"/>
      <c r="AK57" s="745"/>
      <c r="AL57" s="745"/>
      <c r="AM57" s="769" t="s">
        <v>159</v>
      </c>
      <c r="AN57" s="745">
        <v>500</v>
      </c>
      <c r="AO57" s="745"/>
      <c r="AP57" s="745"/>
      <c r="AQ57" s="745"/>
      <c r="AR57" s="745"/>
      <c r="AS57" s="745"/>
      <c r="AT57" s="745"/>
      <c r="AU57" s="185"/>
      <c r="AV57" s="745"/>
      <c r="AW57" s="745"/>
      <c r="AX57" s="745"/>
      <c r="AY57" s="745"/>
      <c r="AZ57" s="745"/>
      <c r="BA57" s="745"/>
      <c r="BB57" s="745"/>
      <c r="BC57" s="745" t="s">
        <v>319</v>
      </c>
      <c r="BD57" s="185">
        <f>SUMIFS($U$12:$U$45,$B$12:$B$45,"&lt;&gt;Timber",$C$12:$C$45,"&lt;&gt;Timber_EPD")</f>
        <v>0</v>
      </c>
      <c r="BE57" s="745">
        <f>BD57*K8</f>
        <v>0</v>
      </c>
      <c r="BF57" s="749">
        <f>BD57+BE57</f>
        <v>0</v>
      </c>
      <c r="BG57" s="745"/>
      <c r="BH57" s="745"/>
      <c r="BI57" s="745"/>
      <c r="BK57" s="209"/>
      <c r="BL57" s="745"/>
      <c r="BM57" s="745"/>
      <c r="BN57" s="745"/>
      <c r="BO57" s="745"/>
      <c r="BP57" s="209"/>
      <c r="BQ57" s="745"/>
      <c r="BR57" s="745"/>
      <c r="BS57" s="745"/>
      <c r="BT57" s="745"/>
      <c r="BU57" s="745"/>
      <c r="BV57" s="745"/>
      <c r="BW57" s="745"/>
      <c r="BX57" s="745"/>
      <c r="BY57" s="745"/>
      <c r="BZ57" s="745"/>
      <c r="CA57" s="209"/>
      <c r="CB57" s="745"/>
      <c r="CC57" s="745"/>
      <c r="CD57" s="745"/>
      <c r="CE57" s="745"/>
      <c r="CF57" s="745"/>
      <c r="CG57" s="745"/>
      <c r="CH57" s="745"/>
      <c r="CI57" s="185"/>
      <c r="CJ57" s="185"/>
      <c r="CK57" s="185"/>
      <c r="CL57" s="185"/>
      <c r="CM57" s="185"/>
      <c r="CN57" s="185"/>
      <c r="CO57" s="185"/>
      <c r="CP57" s="185"/>
      <c r="CQ57" s="185"/>
      <c r="CR57" s="185"/>
      <c r="CS57" s="185"/>
      <c r="CT57" s="185"/>
      <c r="CU57" s="185"/>
      <c r="CV57" s="185"/>
      <c r="CW57" s="185"/>
      <c r="CX57" s="185"/>
      <c r="CY57" s="185"/>
      <c r="CZ57" s="185"/>
      <c r="DA57" s="185"/>
      <c r="DB57" s="185"/>
      <c r="DC57" s="185"/>
      <c r="DD57" s="185"/>
      <c r="DE57" s="185"/>
      <c r="DF57" s="185"/>
      <c r="DG57" s="185"/>
      <c r="DH57" s="185"/>
      <c r="DI57" s="185"/>
      <c r="DJ57" s="185"/>
      <c r="DK57" s="185"/>
      <c r="DL57" s="185"/>
      <c r="DM57" s="185"/>
      <c r="DN57" s="185"/>
      <c r="DO57" s="185"/>
      <c r="DP57" s="185"/>
      <c r="DQ57" s="185"/>
      <c r="DR57" s="185"/>
      <c r="DS57" s="185"/>
      <c r="DT57" s="185"/>
      <c r="DU57" s="185"/>
      <c r="DV57" s="185"/>
      <c r="DW57" s="185"/>
      <c r="DX57" s="185"/>
      <c r="DY57" s="185"/>
      <c r="DZ57" s="185"/>
      <c r="EA57" s="185"/>
      <c r="EB57" s="185"/>
      <c r="EC57" s="185"/>
      <c r="ED57" s="185"/>
      <c r="EE57" s="185"/>
      <c r="EF57" s="185"/>
      <c r="EG57" s="185"/>
      <c r="EH57" s="185"/>
      <c r="EI57" s="185"/>
      <c r="EJ57" s="185"/>
      <c r="EK57" s="185"/>
      <c r="EL57" s="185"/>
      <c r="EM57" s="185"/>
      <c r="EN57" s="185"/>
      <c r="EO57" s="185"/>
      <c r="EP57" s="185"/>
      <c r="EQ57" s="185"/>
      <c r="ER57" s="185"/>
      <c r="ES57" s="185"/>
      <c r="ET57" s="185"/>
      <c r="EU57" s="185"/>
      <c r="EV57" s="185"/>
      <c r="EW57" s="185"/>
      <c r="EX57" s="185"/>
      <c r="EY57" s="185"/>
      <c r="EZ57" s="185"/>
      <c r="FA57" s="185"/>
      <c r="FB57" s="185"/>
      <c r="FC57" s="185"/>
      <c r="FD57" s="185"/>
      <c r="FE57" s="185"/>
      <c r="FF57" s="185"/>
      <c r="FG57" s="185"/>
      <c r="FH57" s="185"/>
      <c r="FI57" s="185"/>
      <c r="FJ57" s="185"/>
      <c r="FK57" s="185"/>
      <c r="FL57" s="185"/>
      <c r="FM57" s="185"/>
      <c r="FN57" s="185"/>
      <c r="FO57" s="185"/>
      <c r="FP57" s="185"/>
      <c r="FQ57" s="185"/>
      <c r="FR57" s="185"/>
      <c r="FS57" s="185"/>
      <c r="FT57" s="185"/>
      <c r="FU57" s="185"/>
      <c r="FV57" s="185"/>
      <c r="FW57" s="185"/>
      <c r="FX57" s="185"/>
      <c r="FY57" s="185"/>
      <c r="FZ57" s="185"/>
      <c r="GA57" s="185"/>
      <c r="GB57" s="185"/>
      <c r="GC57" s="185"/>
      <c r="GD57" s="185"/>
      <c r="GE57" s="185"/>
      <c r="GF57" s="185"/>
      <c r="GG57" s="185"/>
      <c r="GH57" s="185"/>
      <c r="GI57" s="185"/>
      <c r="GJ57" s="185"/>
      <c r="GK57" s="185"/>
      <c r="GL57" s="185"/>
      <c r="GM57" s="185"/>
      <c r="GN57" s="185"/>
      <c r="GO57" s="185"/>
      <c r="GP57" s="185"/>
      <c r="GQ57" s="185"/>
      <c r="GR57" s="185"/>
      <c r="GS57" s="185"/>
      <c r="GT57" s="185"/>
      <c r="GU57" s="185"/>
      <c r="GV57" s="185"/>
      <c r="GW57" s="185"/>
      <c r="GX57" s="185"/>
      <c r="GY57" s="185"/>
      <c r="GZ57" s="185"/>
      <c r="HA57" s="185"/>
      <c r="HB57" s="185"/>
      <c r="HC57" s="185"/>
      <c r="HD57" s="185"/>
      <c r="HE57" s="185"/>
      <c r="HF57" s="185"/>
      <c r="HG57" s="185"/>
      <c r="HH57" s="185"/>
      <c r="HI57" s="745"/>
    </row>
    <row r="58" spans="2:217" ht="27" customHeight="1">
      <c r="B58" s="101"/>
      <c r="C58" s="101"/>
      <c r="D58" s="101"/>
      <c r="E58" s="101"/>
      <c r="F58" s="101"/>
      <c r="G58" s="101"/>
      <c r="H58" s="101"/>
      <c r="I58" s="101"/>
      <c r="J58" s="101"/>
      <c r="K58" s="101"/>
      <c r="L58" s="101"/>
      <c r="M58" s="94"/>
      <c r="N58" s="268"/>
      <c r="O58" s="241"/>
      <c r="P58" s="241"/>
      <c r="Q58" s="241"/>
      <c r="R58" s="241"/>
      <c r="S58" s="241"/>
      <c r="U58" s="961" t="str">
        <f>IF(TYPOLOGY= "Bridge", 'Default Values'!$AI$17, "")</f>
        <v/>
      </c>
      <c r="V58" s="961"/>
      <c r="W58" s="241"/>
      <c r="X58" s="401"/>
      <c r="Y58" s="185"/>
      <c r="Z58" s="199"/>
      <c r="AA58" s="745"/>
      <c r="AB58" s="745"/>
      <c r="AC58" s="745"/>
      <c r="AD58" s="745"/>
      <c r="AE58" s="745"/>
      <c r="AF58" s="745"/>
      <c r="AG58" s="769" t="s">
        <v>158</v>
      </c>
      <c r="AH58" s="745">
        <v>150</v>
      </c>
      <c r="AI58" s="745"/>
      <c r="AJ58" s="745"/>
      <c r="AK58" s="745"/>
      <c r="AL58" s="745"/>
      <c r="AM58" s="769" t="s">
        <v>158</v>
      </c>
      <c r="AN58" s="745">
        <v>1000</v>
      </c>
      <c r="AO58" s="745"/>
      <c r="AP58" s="745"/>
      <c r="AQ58" s="745"/>
      <c r="AR58" s="745"/>
      <c r="AS58" s="745"/>
      <c r="AT58" s="745"/>
      <c r="AU58" s="185"/>
      <c r="AV58" s="745"/>
      <c r="AW58" s="745"/>
      <c r="AX58" s="745"/>
      <c r="AY58" s="745"/>
      <c r="AZ58" s="745"/>
      <c r="BA58" s="745"/>
      <c r="BB58" s="745"/>
      <c r="BC58" s="776" t="s">
        <v>906</v>
      </c>
      <c r="BD58" s="745"/>
      <c r="BE58" s="745"/>
      <c r="BF58" s="745"/>
      <c r="BG58" s="745"/>
      <c r="BH58" s="745"/>
      <c r="BI58" s="745"/>
      <c r="BJ58" s="745"/>
      <c r="BK58" s="745"/>
      <c r="BL58" s="745"/>
      <c r="BM58" s="745"/>
      <c r="BN58" s="745"/>
      <c r="BO58" s="745"/>
      <c r="BP58" s="745"/>
      <c r="BQ58" s="745"/>
      <c r="BR58" s="745"/>
      <c r="BS58" s="745"/>
      <c r="BT58" s="745"/>
      <c r="BU58" s="745"/>
      <c r="BV58" s="745"/>
      <c r="BW58" s="745"/>
      <c r="BX58" s="745"/>
      <c r="BY58" s="745"/>
      <c r="BZ58" s="745"/>
      <c r="CA58" s="209"/>
      <c r="CB58" s="745"/>
      <c r="CC58" s="745"/>
      <c r="CD58" s="745"/>
      <c r="CE58" s="745"/>
      <c r="CF58" s="745"/>
      <c r="CG58" s="745"/>
      <c r="CH58" s="745"/>
      <c r="CI58" s="185"/>
      <c r="CJ58" s="185"/>
      <c r="CK58" s="185"/>
      <c r="CL58" s="185"/>
      <c r="CM58" s="185"/>
      <c r="CN58" s="185"/>
      <c r="CO58" s="185"/>
      <c r="CP58" s="185"/>
      <c r="CQ58" s="185"/>
      <c r="CR58" s="185"/>
      <c r="CS58" s="185"/>
      <c r="CT58" s="185"/>
      <c r="CU58" s="185"/>
      <c r="CV58" s="185"/>
      <c r="CW58" s="185"/>
      <c r="CX58" s="185"/>
      <c r="CY58" s="185"/>
      <c r="CZ58" s="185"/>
      <c r="DA58" s="185"/>
      <c r="DB58" s="185"/>
      <c r="DC58" s="185"/>
      <c r="DD58" s="185"/>
      <c r="DE58" s="185"/>
      <c r="DF58" s="185"/>
      <c r="DG58" s="185"/>
      <c r="DH58" s="185"/>
      <c r="DI58" s="185"/>
      <c r="DJ58" s="185"/>
      <c r="DK58" s="185"/>
      <c r="DL58" s="185"/>
      <c r="DM58" s="185"/>
      <c r="DN58" s="185"/>
      <c r="DO58" s="185"/>
      <c r="DP58" s="185"/>
      <c r="DQ58" s="185"/>
      <c r="DR58" s="185"/>
      <c r="DS58" s="185"/>
      <c r="DT58" s="185"/>
      <c r="DU58" s="185"/>
      <c r="DV58" s="185"/>
      <c r="DW58" s="185"/>
      <c r="DX58" s="185"/>
      <c r="DY58" s="185"/>
      <c r="DZ58" s="185"/>
      <c r="EA58" s="185"/>
      <c r="EB58" s="185"/>
      <c r="EC58" s="185"/>
      <c r="ED58" s="185"/>
      <c r="EE58" s="185"/>
      <c r="EF58" s="185"/>
      <c r="EG58" s="185"/>
      <c r="EH58" s="185"/>
      <c r="EI58" s="185"/>
      <c r="EJ58" s="185"/>
      <c r="EK58" s="185"/>
      <c r="EL58" s="185"/>
      <c r="EM58" s="185"/>
      <c r="EN58" s="185"/>
      <c r="EO58" s="185"/>
      <c r="EP58" s="185"/>
      <c r="EQ58" s="185"/>
      <c r="ER58" s="185"/>
      <c r="ES58" s="185"/>
      <c r="ET58" s="185"/>
      <c r="EU58" s="185"/>
      <c r="EV58" s="185"/>
      <c r="EW58" s="185"/>
      <c r="EX58" s="185"/>
      <c r="EY58" s="185"/>
      <c r="EZ58" s="185"/>
      <c r="FA58" s="185"/>
      <c r="FB58" s="185"/>
      <c r="FC58" s="185"/>
      <c r="FD58" s="185"/>
      <c r="FE58" s="185"/>
      <c r="FF58" s="185"/>
      <c r="FG58" s="185"/>
      <c r="FH58" s="185"/>
      <c r="FI58" s="185"/>
      <c r="FJ58" s="185"/>
      <c r="FK58" s="185"/>
      <c r="FL58" s="185"/>
      <c r="FM58" s="185"/>
      <c r="FN58" s="185"/>
      <c r="FO58" s="185"/>
      <c r="FP58" s="185"/>
      <c r="FQ58" s="185"/>
      <c r="FR58" s="185"/>
      <c r="FS58" s="185"/>
      <c r="FT58" s="185"/>
      <c r="FU58" s="185"/>
      <c r="FV58" s="185"/>
      <c r="FW58" s="185"/>
      <c r="FX58" s="185"/>
      <c r="FY58" s="185"/>
      <c r="FZ58" s="185"/>
      <c r="GA58" s="185"/>
      <c r="GB58" s="185"/>
      <c r="GC58" s="185"/>
      <c r="GD58" s="185"/>
      <c r="GE58" s="185"/>
      <c r="GF58" s="185"/>
      <c r="GG58" s="185"/>
      <c r="GH58" s="185"/>
      <c r="GI58" s="185"/>
      <c r="GJ58" s="185"/>
      <c r="GK58" s="185"/>
      <c r="GL58" s="185"/>
      <c r="GM58" s="185"/>
      <c r="GN58" s="185"/>
      <c r="GO58" s="185"/>
      <c r="GP58" s="185"/>
      <c r="GQ58" s="185"/>
      <c r="GR58" s="185"/>
      <c r="GS58" s="185"/>
      <c r="GT58" s="185"/>
      <c r="GU58" s="185"/>
      <c r="GV58" s="185"/>
      <c r="GW58" s="185"/>
      <c r="GX58" s="185"/>
      <c r="GY58" s="185"/>
      <c r="GZ58" s="185"/>
      <c r="HA58" s="185"/>
      <c r="HB58" s="185"/>
      <c r="HC58" s="185"/>
      <c r="HD58" s="185"/>
      <c r="HE58" s="185"/>
      <c r="HF58" s="185"/>
      <c r="HG58" s="185"/>
      <c r="HH58" s="185"/>
      <c r="HI58" s="745"/>
    </row>
    <row r="59" spans="2:217" ht="14.25" customHeight="1">
      <c r="B59" s="101"/>
      <c r="C59" s="101"/>
      <c r="D59" s="101"/>
      <c r="E59" s="103"/>
      <c r="F59" s="101"/>
      <c r="G59" s="101"/>
      <c r="H59" s="101"/>
      <c r="I59" s="101"/>
      <c r="J59" s="101"/>
      <c r="K59" s="101"/>
      <c r="L59" s="101"/>
      <c r="M59" s="101"/>
      <c r="N59" s="101"/>
      <c r="O59" s="101"/>
      <c r="P59" s="101"/>
      <c r="Q59" s="101"/>
      <c r="R59" s="101"/>
      <c r="S59" s="101"/>
      <c r="T59" s="98"/>
      <c r="U59" s="961"/>
      <c r="V59" s="961"/>
      <c r="W59" s="101"/>
      <c r="X59" s="103"/>
      <c r="Y59" s="185"/>
      <c r="Z59" s="199"/>
      <c r="AA59" s="745"/>
      <c r="AB59" s="745"/>
      <c r="AC59" s="745"/>
      <c r="AD59" s="745"/>
      <c r="AE59" s="745"/>
      <c r="AF59" s="745"/>
      <c r="AG59" s="769" t="s">
        <v>11</v>
      </c>
      <c r="AH59" s="745">
        <v>200</v>
      </c>
      <c r="AI59" s="745"/>
      <c r="AJ59" s="745"/>
      <c r="AK59" s="745"/>
      <c r="AL59" s="745"/>
      <c r="AM59" s="769" t="s">
        <v>11</v>
      </c>
      <c r="AN59" s="745">
        <v>1500</v>
      </c>
      <c r="AO59" s="745"/>
      <c r="AP59" s="745"/>
      <c r="AQ59" s="745"/>
      <c r="AR59" s="745"/>
      <c r="AS59" s="745"/>
      <c r="AT59" s="745"/>
      <c r="AU59" s="185"/>
      <c r="AV59" s="745"/>
      <c r="AW59" s="745"/>
      <c r="AX59" s="745"/>
      <c r="AY59" s="745"/>
      <c r="AZ59" s="745"/>
      <c r="BA59" s="745"/>
      <c r="BB59" s="745"/>
      <c r="BC59" s="745" t="s">
        <v>651</v>
      </c>
      <c r="BD59" s="745" t="s">
        <v>727</v>
      </c>
      <c r="BE59" s="749" t="s">
        <v>726</v>
      </c>
      <c r="BF59" s="745"/>
      <c r="BG59" s="745"/>
      <c r="BH59" s="745"/>
      <c r="BI59" s="745"/>
      <c r="BJ59" s="745"/>
      <c r="BK59" s="745"/>
      <c r="BL59" s="745"/>
      <c r="BM59" s="745"/>
      <c r="BN59" s="745"/>
      <c r="BO59" s="745"/>
      <c r="BP59" s="745"/>
      <c r="BQ59" s="745"/>
      <c r="BR59" s="745"/>
      <c r="BS59" s="745"/>
      <c r="BT59" s="745"/>
      <c r="BU59" s="745"/>
      <c r="BV59" s="745"/>
      <c r="BW59" s="745"/>
      <c r="BX59" s="745"/>
      <c r="BY59" s="745"/>
      <c r="BZ59" s="745"/>
      <c r="CA59" s="209"/>
      <c r="CB59" s="745"/>
      <c r="CC59" s="745"/>
      <c r="CD59" s="745"/>
      <c r="CE59" s="745"/>
      <c r="CF59" s="745"/>
      <c r="CG59" s="745"/>
      <c r="CH59" s="745"/>
      <c r="CI59" s="185"/>
      <c r="CJ59" s="185"/>
      <c r="CK59" s="185"/>
      <c r="CL59" s="185"/>
      <c r="CM59" s="185"/>
      <c r="CN59" s="185"/>
      <c r="CO59" s="185"/>
      <c r="CP59" s="185"/>
      <c r="CQ59" s="185"/>
      <c r="CR59" s="185"/>
      <c r="CS59" s="185"/>
      <c r="CT59" s="185"/>
      <c r="CU59" s="185"/>
      <c r="CV59" s="185"/>
      <c r="CW59" s="185"/>
      <c r="CX59" s="185"/>
      <c r="CY59" s="185"/>
      <c r="CZ59" s="185"/>
      <c r="DA59" s="185"/>
      <c r="DB59" s="185"/>
      <c r="DC59" s="185"/>
      <c r="DD59" s="185"/>
      <c r="DE59" s="185"/>
      <c r="DF59" s="185"/>
      <c r="DG59" s="185"/>
      <c r="DH59" s="185"/>
      <c r="DI59" s="185"/>
      <c r="DJ59" s="185"/>
      <c r="DK59" s="185"/>
      <c r="DL59" s="185"/>
      <c r="DM59" s="185"/>
      <c r="DN59" s="185"/>
      <c r="DO59" s="185"/>
      <c r="DP59" s="185"/>
      <c r="DQ59" s="185"/>
      <c r="DR59" s="185"/>
      <c r="DS59" s="185"/>
      <c r="DT59" s="185"/>
      <c r="DU59" s="185"/>
      <c r="DV59" s="185"/>
      <c r="DW59" s="185"/>
      <c r="DX59" s="185"/>
      <c r="DY59" s="185"/>
      <c r="DZ59" s="185"/>
      <c r="EA59" s="185"/>
      <c r="EB59" s="185"/>
      <c r="EC59" s="185"/>
      <c r="ED59" s="185"/>
      <c r="EE59" s="185"/>
      <c r="EF59" s="185"/>
      <c r="EG59" s="185"/>
      <c r="EH59" s="185"/>
      <c r="EI59" s="185"/>
      <c r="EJ59" s="185"/>
      <c r="EK59" s="185"/>
      <c r="EL59" s="185"/>
      <c r="EM59" s="185"/>
      <c r="EN59" s="185"/>
      <c r="EO59" s="185"/>
      <c r="EP59" s="185"/>
      <c r="EQ59" s="185"/>
      <c r="ER59" s="185"/>
      <c r="ES59" s="185"/>
      <c r="ET59" s="185"/>
      <c r="EU59" s="185"/>
      <c r="EV59" s="185"/>
      <c r="EW59" s="185"/>
      <c r="EX59" s="185"/>
      <c r="EY59" s="185"/>
      <c r="EZ59" s="185"/>
      <c r="FA59" s="185"/>
      <c r="FB59" s="185"/>
      <c r="FC59" s="185"/>
      <c r="FD59" s="185"/>
      <c r="FE59" s="185"/>
      <c r="FF59" s="185"/>
      <c r="FG59" s="185"/>
      <c r="FH59" s="185"/>
      <c r="FI59" s="185"/>
      <c r="FJ59" s="185"/>
      <c r="FK59" s="185"/>
      <c r="FL59" s="185"/>
      <c r="FM59" s="185"/>
      <c r="FN59" s="185"/>
      <c r="FO59" s="185"/>
      <c r="FP59" s="185"/>
      <c r="FQ59" s="185"/>
      <c r="FR59" s="185"/>
      <c r="FS59" s="185"/>
      <c r="FT59" s="185"/>
      <c r="FU59" s="185"/>
      <c r="FV59" s="185"/>
      <c r="FW59" s="185"/>
      <c r="FX59" s="185"/>
      <c r="FY59" s="185"/>
      <c r="FZ59" s="185"/>
      <c r="GA59" s="185"/>
      <c r="GB59" s="185"/>
      <c r="GC59" s="185"/>
      <c r="GD59" s="185"/>
      <c r="GE59" s="185"/>
      <c r="GF59" s="185"/>
      <c r="GG59" s="185"/>
      <c r="GH59" s="185"/>
      <c r="GI59" s="185"/>
      <c r="GJ59" s="185"/>
      <c r="GK59" s="185"/>
      <c r="GL59" s="185"/>
      <c r="GM59" s="185"/>
      <c r="GN59" s="185"/>
      <c r="GO59" s="185"/>
      <c r="GP59" s="185"/>
      <c r="GQ59" s="185"/>
      <c r="GR59" s="185"/>
      <c r="GS59" s="185"/>
      <c r="GT59" s="185"/>
      <c r="GU59" s="185"/>
      <c r="GV59" s="185"/>
      <c r="GW59" s="185"/>
      <c r="GX59" s="185"/>
      <c r="GY59" s="185"/>
      <c r="GZ59" s="185"/>
      <c r="HA59" s="185"/>
      <c r="HB59" s="185"/>
      <c r="HC59" s="185"/>
      <c r="HD59" s="185"/>
      <c r="HE59" s="185"/>
      <c r="HF59" s="185"/>
      <c r="HG59" s="185"/>
      <c r="HH59" s="185"/>
      <c r="HI59" s="745"/>
    </row>
    <row r="60" spans="2:217" ht="14.25" customHeight="1">
      <c r="B60" s="101"/>
      <c r="C60" s="101"/>
      <c r="D60" s="101"/>
      <c r="E60" s="101"/>
      <c r="F60" s="101"/>
      <c r="G60" s="101"/>
      <c r="H60" s="101"/>
      <c r="I60" s="101"/>
      <c r="J60" s="101"/>
      <c r="K60" s="101"/>
      <c r="L60" s="101"/>
      <c r="M60" s="101"/>
      <c r="N60" s="101"/>
      <c r="O60" s="101"/>
      <c r="P60" s="101"/>
      <c r="Q60" s="101"/>
      <c r="R60" s="101"/>
      <c r="S60" s="101"/>
      <c r="T60" s="101"/>
      <c r="U60" s="101"/>
      <c r="V60" s="101"/>
      <c r="W60" s="101"/>
      <c r="X60" s="103"/>
      <c r="Y60" s="185"/>
      <c r="Z60" s="199"/>
      <c r="AA60" s="745"/>
      <c r="AB60" s="745"/>
      <c r="AC60" s="745"/>
      <c r="AD60" s="745"/>
      <c r="AE60" s="745"/>
      <c r="AF60" s="745"/>
      <c r="AG60" s="769" t="s">
        <v>111</v>
      </c>
      <c r="AH60" s="745">
        <v>250</v>
      </c>
      <c r="AI60" s="745"/>
      <c r="AJ60" s="745"/>
      <c r="AK60" s="745"/>
      <c r="AL60" s="745"/>
      <c r="AM60" s="769" t="s">
        <v>111</v>
      </c>
      <c r="AN60" s="745">
        <v>2000</v>
      </c>
      <c r="AO60" s="745"/>
      <c r="AP60" s="745"/>
      <c r="AQ60" s="745"/>
      <c r="AR60" s="745"/>
      <c r="AS60" s="745"/>
      <c r="AT60" s="745"/>
      <c r="AU60" s="185"/>
      <c r="AV60" s="745"/>
      <c r="AW60" s="745"/>
      <c r="AX60" s="745"/>
      <c r="AY60" s="745"/>
      <c r="AZ60" s="745"/>
      <c r="BA60" s="745"/>
      <c r="BB60" s="745"/>
      <c r="BC60" s="745" t="s">
        <v>640</v>
      </c>
      <c r="BD60" s="755">
        <f>$H$9/1000*$K$8</f>
        <v>0</v>
      </c>
      <c r="BE60" s="749">
        <f>$BD$60+$H$9/1000</f>
        <v>0</v>
      </c>
      <c r="BF60" s="745"/>
      <c r="BG60" s="745"/>
      <c r="BH60" s="745"/>
      <c r="BI60" s="745"/>
      <c r="BJ60" s="745"/>
      <c r="BK60" s="745"/>
      <c r="BL60" s="745"/>
      <c r="BM60" s="745"/>
      <c r="BN60" s="745"/>
      <c r="BO60" s="745"/>
      <c r="BP60" s="745"/>
      <c r="BQ60" s="745"/>
      <c r="BR60" s="745"/>
      <c r="BS60" s="745"/>
      <c r="BT60" s="745"/>
      <c r="BU60" s="745"/>
      <c r="BV60" s="745"/>
      <c r="BW60" s="745"/>
      <c r="BX60" s="745"/>
      <c r="BY60" s="745"/>
      <c r="BZ60" s="745"/>
      <c r="CA60" s="209"/>
      <c r="CB60" s="745"/>
      <c r="CC60" s="745"/>
      <c r="CD60" s="745"/>
      <c r="CE60" s="745"/>
      <c r="CF60" s="745"/>
      <c r="CG60" s="745"/>
      <c r="CH60" s="745"/>
      <c r="CI60" s="185"/>
      <c r="CJ60" s="185"/>
      <c r="CK60" s="185"/>
      <c r="CL60" s="185"/>
      <c r="CM60" s="185"/>
      <c r="CN60" s="185"/>
      <c r="CO60" s="185"/>
      <c r="CP60" s="185"/>
      <c r="CQ60" s="185"/>
      <c r="CR60" s="185"/>
      <c r="CS60" s="185"/>
      <c r="CT60" s="185"/>
      <c r="CU60" s="185"/>
      <c r="CV60" s="185"/>
      <c r="CW60" s="185"/>
      <c r="CX60" s="185"/>
      <c r="CY60" s="185"/>
      <c r="CZ60" s="185"/>
      <c r="DA60" s="185"/>
      <c r="DB60" s="185"/>
      <c r="DC60" s="185"/>
      <c r="DD60" s="185"/>
      <c r="DE60" s="185"/>
      <c r="DF60" s="185"/>
      <c r="DG60" s="185"/>
      <c r="DH60" s="185"/>
      <c r="DI60" s="185"/>
      <c r="DJ60" s="185"/>
      <c r="DK60" s="185"/>
      <c r="DL60" s="185"/>
      <c r="DM60" s="185"/>
      <c r="DN60" s="185"/>
      <c r="DO60" s="185"/>
      <c r="DP60" s="185"/>
      <c r="DQ60" s="185"/>
      <c r="DR60" s="185"/>
      <c r="DS60" s="185"/>
      <c r="DT60" s="185"/>
      <c r="DU60" s="185"/>
      <c r="DV60" s="185"/>
      <c r="DW60" s="185"/>
      <c r="DX60" s="185"/>
      <c r="DY60" s="185"/>
      <c r="DZ60" s="185"/>
      <c r="EA60" s="185"/>
      <c r="EB60" s="185"/>
      <c r="EC60" s="185"/>
      <c r="ED60" s="185"/>
      <c r="EE60" s="185"/>
      <c r="EF60" s="185"/>
      <c r="EG60" s="185"/>
      <c r="EH60" s="185"/>
      <c r="EI60" s="185"/>
      <c r="EJ60" s="185"/>
      <c r="EK60" s="185"/>
      <c r="EL60" s="185"/>
      <c r="EM60" s="185"/>
      <c r="EN60" s="185"/>
      <c r="EO60" s="185"/>
      <c r="EP60" s="185"/>
      <c r="EQ60" s="185"/>
      <c r="ER60" s="185"/>
      <c r="ES60" s="185"/>
      <c r="ET60" s="185"/>
      <c r="EU60" s="185"/>
      <c r="EV60" s="185"/>
      <c r="EW60" s="185"/>
      <c r="EX60" s="185"/>
      <c r="EY60" s="185"/>
      <c r="EZ60" s="185"/>
      <c r="FA60" s="185"/>
      <c r="FB60" s="185"/>
      <c r="FC60" s="185"/>
      <c r="FD60" s="185"/>
      <c r="FE60" s="185"/>
      <c r="FF60" s="185"/>
      <c r="FG60" s="185"/>
      <c r="FH60" s="185"/>
      <c r="FI60" s="185"/>
      <c r="FJ60" s="185"/>
      <c r="FK60" s="185"/>
      <c r="FL60" s="185"/>
      <c r="FM60" s="185"/>
      <c r="FN60" s="185"/>
      <c r="FO60" s="185"/>
      <c r="FP60" s="185"/>
      <c r="FQ60" s="185"/>
      <c r="FR60" s="185"/>
      <c r="FS60" s="185"/>
      <c r="FT60" s="185"/>
      <c r="FU60" s="185"/>
      <c r="FV60" s="185"/>
      <c r="FW60" s="185"/>
      <c r="FX60" s="185"/>
      <c r="FY60" s="185"/>
      <c r="FZ60" s="185"/>
      <c r="GA60" s="185"/>
      <c r="GB60" s="185"/>
      <c r="GC60" s="185"/>
      <c r="GD60" s="185"/>
      <c r="GE60" s="185"/>
      <c r="GF60" s="185"/>
      <c r="GG60" s="185"/>
      <c r="GH60" s="185"/>
      <c r="GI60" s="185"/>
      <c r="GJ60" s="185"/>
      <c r="GK60" s="185"/>
      <c r="GL60" s="185"/>
      <c r="GM60" s="185"/>
      <c r="GN60" s="185"/>
      <c r="GO60" s="185"/>
      <c r="GP60" s="185"/>
      <c r="GQ60" s="185"/>
      <c r="GR60" s="185"/>
      <c r="GS60" s="185"/>
      <c r="GT60" s="185"/>
      <c r="GU60" s="185"/>
      <c r="GV60" s="185"/>
      <c r="GW60" s="185"/>
      <c r="GX60" s="185"/>
      <c r="GY60" s="185"/>
      <c r="GZ60" s="185"/>
      <c r="HA60" s="185"/>
      <c r="HB60" s="185"/>
      <c r="HC60" s="185"/>
      <c r="HD60" s="185"/>
      <c r="HE60" s="185"/>
      <c r="HF60" s="185"/>
      <c r="HG60" s="185"/>
      <c r="HH60" s="185"/>
      <c r="HI60" s="745"/>
    </row>
    <row r="61" spans="2:217" ht="15.6" customHeight="1">
      <c r="B61" s="101"/>
      <c r="C61" s="101"/>
      <c r="D61" s="101"/>
      <c r="E61" s="101"/>
      <c r="F61" s="101"/>
      <c r="G61" s="101"/>
      <c r="H61" s="101"/>
      <c r="I61" s="101"/>
      <c r="J61" s="101"/>
      <c r="K61" s="101"/>
      <c r="L61" s="101"/>
      <c r="M61" s="101"/>
      <c r="N61" s="101"/>
      <c r="O61" s="101"/>
      <c r="P61" s="101"/>
      <c r="Q61" s="101"/>
      <c r="R61" s="101"/>
      <c r="S61" s="118"/>
      <c r="T61" s="118"/>
      <c r="U61" s="118"/>
      <c r="V61" s="118"/>
      <c r="W61" s="260"/>
      <c r="X61" s="224"/>
      <c r="Y61" s="185"/>
      <c r="Z61" s="199"/>
      <c r="AA61" s="745"/>
      <c r="AB61" s="745"/>
      <c r="AC61" s="745"/>
      <c r="AD61" s="745"/>
      <c r="AE61" s="745"/>
      <c r="AF61" s="745"/>
      <c r="AG61" s="769" t="s">
        <v>230</v>
      </c>
      <c r="AH61" s="745">
        <v>300</v>
      </c>
      <c r="AI61" s="745"/>
      <c r="AJ61" s="745"/>
      <c r="AK61" s="745"/>
      <c r="AL61" s="745"/>
      <c r="AM61" s="769" t="s">
        <v>230</v>
      </c>
      <c r="AN61" s="745">
        <v>2500</v>
      </c>
      <c r="AO61" s="745"/>
      <c r="AP61" s="745"/>
      <c r="AQ61" s="745"/>
      <c r="AR61" s="745"/>
      <c r="AS61" s="745"/>
      <c r="AT61" s="745"/>
      <c r="AU61" s="185"/>
      <c r="AV61" s="745"/>
      <c r="AW61" s="745"/>
      <c r="AX61" s="745"/>
      <c r="AY61" s="745"/>
      <c r="AZ61" s="745"/>
      <c r="BA61" s="745"/>
      <c r="BB61" s="745"/>
      <c r="BC61" s="745" t="s">
        <v>662</v>
      </c>
      <c r="BD61" s="745">
        <f>SUM($O$12:$O$45)*$K$8</f>
        <v>0</v>
      </c>
      <c r="BE61" s="785">
        <f>$BD$61+SUM($O$12:$O$45)</f>
        <v>0</v>
      </c>
      <c r="BF61" s="745"/>
      <c r="BG61" s="745"/>
      <c r="BH61" s="745"/>
      <c r="BI61" s="745"/>
      <c r="BJ61" s="745"/>
      <c r="BK61" s="745"/>
      <c r="BL61" s="745"/>
      <c r="BM61" s="745"/>
      <c r="BN61" s="745"/>
      <c r="BO61" s="745"/>
      <c r="BP61" s="745"/>
      <c r="BQ61" s="745"/>
      <c r="BR61" s="745"/>
      <c r="BS61" s="745"/>
      <c r="BT61" s="745"/>
      <c r="BU61" s="745"/>
      <c r="BV61" s="745"/>
      <c r="BW61" s="745"/>
      <c r="BX61" s="745"/>
      <c r="BY61" s="745"/>
      <c r="BZ61" s="745"/>
      <c r="CA61" s="209"/>
      <c r="CB61" s="745"/>
      <c r="CC61" s="745"/>
      <c r="CD61" s="745"/>
      <c r="CE61" s="745"/>
      <c r="CF61" s="745"/>
      <c r="CG61" s="745"/>
      <c r="CH61" s="745"/>
      <c r="CI61" s="185"/>
      <c r="CJ61" s="185"/>
      <c r="CK61" s="185"/>
      <c r="CL61" s="185"/>
      <c r="CM61" s="185"/>
      <c r="CN61" s="185"/>
      <c r="CO61" s="185"/>
      <c r="CP61" s="185"/>
      <c r="CQ61" s="185"/>
      <c r="CR61" s="185"/>
      <c r="CS61" s="185"/>
      <c r="CT61" s="185"/>
      <c r="CU61" s="185"/>
      <c r="CV61" s="185"/>
      <c r="CW61" s="185"/>
      <c r="CX61" s="185"/>
      <c r="CY61" s="185"/>
      <c r="CZ61" s="185"/>
      <c r="DA61" s="185"/>
      <c r="DB61" s="185"/>
      <c r="DC61" s="185"/>
      <c r="DD61" s="185"/>
      <c r="DE61" s="185"/>
      <c r="DF61" s="185"/>
      <c r="DG61" s="185"/>
      <c r="DH61" s="185"/>
      <c r="DI61" s="185"/>
      <c r="DJ61" s="185"/>
      <c r="DK61" s="185"/>
      <c r="DL61" s="185"/>
      <c r="DM61" s="185"/>
      <c r="DN61" s="185"/>
      <c r="DO61" s="185"/>
      <c r="DP61" s="185"/>
      <c r="DQ61" s="185"/>
      <c r="DR61" s="185"/>
      <c r="DS61" s="185"/>
      <c r="DT61" s="185"/>
      <c r="DU61" s="185"/>
      <c r="DV61" s="185"/>
      <c r="DW61" s="185"/>
      <c r="DX61" s="185"/>
      <c r="DY61" s="185"/>
      <c r="DZ61" s="185"/>
      <c r="EA61" s="185"/>
      <c r="EB61" s="185"/>
      <c r="EC61" s="185"/>
      <c r="ED61" s="185"/>
      <c r="EE61" s="185"/>
      <c r="EF61" s="185"/>
      <c r="EG61" s="185"/>
      <c r="EH61" s="185"/>
      <c r="EI61" s="185"/>
      <c r="EJ61" s="185"/>
      <c r="EK61" s="185"/>
      <c r="EL61" s="185"/>
      <c r="EM61" s="185"/>
      <c r="EN61" s="185"/>
      <c r="EO61" s="185"/>
      <c r="EP61" s="185"/>
      <c r="EQ61" s="185"/>
      <c r="ER61" s="185"/>
      <c r="ES61" s="185"/>
      <c r="ET61" s="185"/>
      <c r="EU61" s="185"/>
      <c r="EV61" s="185"/>
      <c r="EW61" s="185"/>
      <c r="EX61" s="185"/>
      <c r="EY61" s="185"/>
      <c r="EZ61" s="185"/>
      <c r="FA61" s="185"/>
      <c r="FB61" s="185"/>
      <c r="FC61" s="185"/>
      <c r="FD61" s="185"/>
      <c r="FE61" s="185"/>
      <c r="FF61" s="185"/>
      <c r="FG61" s="185"/>
      <c r="FH61" s="185"/>
      <c r="FI61" s="185"/>
      <c r="FJ61" s="185"/>
      <c r="FK61" s="185"/>
      <c r="FL61" s="185"/>
      <c r="FM61" s="185"/>
      <c r="FN61" s="185"/>
      <c r="FO61" s="185"/>
      <c r="FP61" s="185"/>
      <c r="FQ61" s="185"/>
      <c r="FR61" s="185"/>
      <c r="FS61" s="185"/>
      <c r="FT61" s="185"/>
      <c r="FU61" s="185"/>
      <c r="FV61" s="185"/>
      <c r="FW61" s="185"/>
      <c r="FX61" s="185"/>
      <c r="FY61" s="185"/>
      <c r="FZ61" s="185"/>
      <c r="GA61" s="185"/>
      <c r="GB61" s="185"/>
      <c r="GC61" s="185"/>
      <c r="GD61" s="185"/>
      <c r="GE61" s="185"/>
      <c r="GF61" s="185"/>
      <c r="GG61" s="185"/>
      <c r="GH61" s="185"/>
      <c r="GI61" s="185"/>
      <c r="GJ61" s="185"/>
      <c r="GK61" s="185"/>
      <c r="GL61" s="185"/>
      <c r="GM61" s="185"/>
      <c r="GN61" s="185"/>
      <c r="GO61" s="185"/>
      <c r="GP61" s="185"/>
      <c r="GQ61" s="185"/>
      <c r="GR61" s="185"/>
      <c r="GS61" s="185"/>
      <c r="GT61" s="185"/>
      <c r="GU61" s="185"/>
      <c r="GV61" s="185"/>
      <c r="GW61" s="185"/>
      <c r="GX61" s="185"/>
      <c r="GY61" s="185"/>
      <c r="GZ61" s="185"/>
      <c r="HA61" s="185"/>
      <c r="HB61" s="185"/>
      <c r="HC61" s="185"/>
      <c r="HD61" s="185"/>
      <c r="HE61" s="185"/>
      <c r="HF61" s="185"/>
      <c r="HG61" s="185"/>
      <c r="HH61" s="185"/>
      <c r="HI61" s="745"/>
    </row>
    <row r="62" spans="2:217" ht="25.5" customHeight="1">
      <c r="B62" s="101"/>
      <c r="C62" s="101"/>
      <c r="D62" s="101"/>
      <c r="E62" s="101"/>
      <c r="F62" s="101"/>
      <c r="G62" s="101"/>
      <c r="H62" s="101"/>
      <c r="I62" s="101"/>
      <c r="J62" s="101"/>
      <c r="K62" s="101"/>
      <c r="L62" s="101"/>
      <c r="M62" s="101"/>
      <c r="O62" s="633">
        <f>IF(TYPOLOGY="Bridge", 'Default Values'!$AK$6, 'Default Values'!$AL$6)</f>
        <v>50</v>
      </c>
      <c r="P62" s="101"/>
      <c r="Q62" s="101"/>
      <c r="R62" s="101"/>
      <c r="S62" s="118"/>
      <c r="T62" s="118"/>
      <c r="U62" s="118"/>
      <c r="V62" s="269"/>
      <c r="W62" s="516" t="s">
        <v>228</v>
      </c>
      <c r="X62" s="224"/>
      <c r="Y62" s="185"/>
      <c r="Z62" s="199"/>
      <c r="AA62" s="745"/>
      <c r="AB62" s="745"/>
      <c r="AC62" s="745"/>
      <c r="AD62" s="745"/>
      <c r="AE62" s="745"/>
      <c r="AF62" s="745"/>
      <c r="AG62" s="769" t="s">
        <v>231</v>
      </c>
      <c r="AH62" s="745">
        <v>350</v>
      </c>
      <c r="AI62" s="745"/>
      <c r="AJ62" s="745"/>
      <c r="AK62" s="745"/>
      <c r="AL62" s="745"/>
      <c r="AM62" s="769" t="s">
        <v>231</v>
      </c>
      <c r="AN62" s="745">
        <v>3000</v>
      </c>
      <c r="AO62" s="745"/>
      <c r="AP62" s="745"/>
      <c r="AQ62" s="745"/>
      <c r="AR62" s="745"/>
      <c r="AS62" s="745"/>
      <c r="AT62" s="745"/>
      <c r="AU62" s="185"/>
      <c r="AV62" s="745"/>
      <c r="AW62" s="745"/>
      <c r="AX62" s="745"/>
      <c r="AY62" s="745"/>
      <c r="AZ62" s="745"/>
      <c r="BA62" s="745"/>
      <c r="BB62" s="745"/>
      <c r="BC62" s="745" t="s">
        <v>104</v>
      </c>
      <c r="BD62" s="755">
        <f>SUM($P$12:$P$45) *$K$8</f>
        <v>0</v>
      </c>
      <c r="BE62" s="785">
        <f>$BD$62 + SUM($P$12:$P$45)</f>
        <v>0</v>
      </c>
      <c r="BF62" s="745"/>
      <c r="BG62" s="745"/>
      <c r="BH62" s="745"/>
      <c r="BI62" s="745"/>
      <c r="BJ62" s="745"/>
      <c r="BK62" s="745"/>
      <c r="BL62" s="745"/>
      <c r="BM62" s="745"/>
      <c r="BN62" s="745"/>
      <c r="BO62" s="745"/>
      <c r="BP62" s="745"/>
      <c r="BQ62" s="745"/>
      <c r="BR62" s="745"/>
      <c r="BS62" s="745"/>
      <c r="BT62" s="745"/>
      <c r="BU62" s="745"/>
      <c r="BV62" s="745"/>
      <c r="BW62" s="745"/>
      <c r="BX62" s="745"/>
      <c r="BY62" s="745"/>
      <c r="BZ62" s="745"/>
      <c r="CA62" s="209"/>
      <c r="CB62" s="745"/>
      <c r="CC62" s="745"/>
      <c r="CD62" s="745"/>
      <c r="CE62" s="745"/>
      <c r="CF62" s="745"/>
      <c r="CG62" s="745"/>
      <c r="CH62" s="745"/>
      <c r="CI62" s="185"/>
      <c r="CJ62" s="185"/>
      <c r="CK62" s="185"/>
      <c r="CL62" s="185"/>
      <c r="CM62" s="185"/>
      <c r="CN62" s="185"/>
      <c r="CO62" s="185"/>
      <c r="CP62" s="185"/>
      <c r="CQ62" s="185"/>
      <c r="CR62" s="185"/>
      <c r="CS62" s="185"/>
      <c r="CT62" s="185"/>
      <c r="CU62" s="185"/>
      <c r="CV62" s="185"/>
      <c r="CW62" s="185"/>
      <c r="CX62" s="185"/>
      <c r="CY62" s="185"/>
      <c r="CZ62" s="185"/>
      <c r="DA62" s="185"/>
      <c r="DB62" s="185"/>
      <c r="DC62" s="185"/>
      <c r="DD62" s="185"/>
      <c r="DE62" s="185"/>
      <c r="DF62" s="185"/>
      <c r="DG62" s="185"/>
      <c r="DH62" s="185"/>
      <c r="DI62" s="185"/>
      <c r="DJ62" s="185"/>
      <c r="DK62" s="185"/>
      <c r="DL62" s="185"/>
      <c r="DM62" s="185"/>
      <c r="DN62" s="185"/>
      <c r="DO62" s="185"/>
      <c r="DP62" s="185"/>
      <c r="DQ62" s="185"/>
      <c r="DR62" s="185"/>
      <c r="DS62" s="185"/>
      <c r="DT62" s="185"/>
      <c r="DU62" s="185"/>
      <c r="DV62" s="185"/>
      <c r="DW62" s="185"/>
      <c r="DX62" s="185"/>
      <c r="DY62" s="185"/>
      <c r="DZ62" s="185"/>
      <c r="EA62" s="185"/>
      <c r="EB62" s="185"/>
      <c r="EC62" s="185"/>
      <c r="ED62" s="185"/>
      <c r="EE62" s="185"/>
      <c r="EF62" s="185"/>
      <c r="EG62" s="185"/>
      <c r="EH62" s="185"/>
      <c r="EI62" s="185"/>
      <c r="EJ62" s="185"/>
      <c r="EK62" s="185"/>
      <c r="EL62" s="185"/>
      <c r="EM62" s="185"/>
      <c r="EN62" s="185"/>
      <c r="EO62" s="185"/>
      <c r="EP62" s="185"/>
      <c r="EQ62" s="185"/>
      <c r="ER62" s="185"/>
      <c r="ES62" s="185"/>
      <c r="ET62" s="185"/>
      <c r="EU62" s="185"/>
      <c r="EV62" s="185"/>
      <c r="EW62" s="185"/>
      <c r="EX62" s="185"/>
      <c r="EY62" s="185"/>
      <c r="EZ62" s="185"/>
      <c r="FA62" s="185"/>
      <c r="FB62" s="185"/>
      <c r="FC62" s="185"/>
      <c r="FD62" s="185"/>
      <c r="FE62" s="185"/>
      <c r="FF62" s="185"/>
      <c r="FG62" s="185"/>
      <c r="FH62" s="185"/>
      <c r="FI62" s="185"/>
      <c r="FJ62" s="185"/>
      <c r="FK62" s="185"/>
      <c r="FL62" s="185"/>
      <c r="FM62" s="185"/>
      <c r="FN62" s="185"/>
      <c r="FO62" s="185"/>
      <c r="FP62" s="185"/>
      <c r="FQ62" s="185"/>
      <c r="FR62" s="185"/>
      <c r="FS62" s="185"/>
      <c r="FT62" s="185"/>
      <c r="FU62" s="185"/>
      <c r="FV62" s="185"/>
      <c r="FW62" s="185"/>
      <c r="FX62" s="185"/>
      <c r="FY62" s="185"/>
      <c r="FZ62" s="185"/>
      <c r="GA62" s="185"/>
      <c r="GB62" s="185"/>
      <c r="GC62" s="185"/>
      <c r="GD62" s="185"/>
      <c r="GE62" s="185"/>
      <c r="GF62" s="185"/>
      <c r="GG62" s="185"/>
      <c r="GH62" s="185"/>
      <c r="GI62" s="185"/>
      <c r="GJ62" s="185"/>
      <c r="GK62" s="185"/>
      <c r="GL62" s="185"/>
      <c r="GM62" s="185"/>
      <c r="GN62" s="185"/>
      <c r="GO62" s="185"/>
      <c r="GP62" s="185"/>
      <c r="GQ62" s="185"/>
      <c r="GR62" s="185"/>
      <c r="GS62" s="185"/>
      <c r="GT62" s="185"/>
      <c r="GU62" s="185"/>
      <c r="GV62" s="185"/>
      <c r="GW62" s="185"/>
      <c r="GX62" s="185"/>
      <c r="GY62" s="185"/>
      <c r="GZ62" s="185"/>
      <c r="HA62" s="185"/>
      <c r="HB62" s="185"/>
      <c r="HC62" s="185"/>
      <c r="HD62" s="185"/>
      <c r="HE62" s="185"/>
      <c r="HF62" s="185"/>
      <c r="HG62" s="185"/>
      <c r="HH62" s="185"/>
      <c r="HI62" s="745"/>
    </row>
    <row r="63" spans="2:217" ht="9.6" customHeight="1">
      <c r="B63" s="101"/>
      <c r="C63" s="101"/>
      <c r="D63" s="101"/>
      <c r="E63" s="101"/>
      <c r="F63" s="101"/>
      <c r="G63" s="101"/>
      <c r="H63" s="101"/>
      <c r="I63" s="101"/>
      <c r="J63" s="101"/>
      <c r="K63" s="101"/>
      <c r="L63" s="101"/>
      <c r="M63" s="101"/>
      <c r="N63" s="537"/>
      <c r="O63" s="101"/>
      <c r="P63" s="101"/>
      <c r="Q63" s="101"/>
      <c r="R63" s="101"/>
      <c r="S63" s="118"/>
      <c r="T63" s="118"/>
      <c r="U63" s="118"/>
      <c r="V63" s="100"/>
      <c r="W63" s="270"/>
      <c r="X63" s="224"/>
      <c r="Y63" s="185"/>
      <c r="Z63" s="118"/>
      <c r="AA63" s="185"/>
      <c r="AB63" s="185"/>
      <c r="AC63" s="185"/>
      <c r="AD63" s="185"/>
      <c r="AE63" s="185"/>
      <c r="AF63" s="185"/>
      <c r="AG63" s="803" t="s">
        <v>232</v>
      </c>
      <c r="AH63" s="185">
        <v>400</v>
      </c>
      <c r="AI63" s="185"/>
      <c r="AJ63" s="185"/>
      <c r="AK63" s="185"/>
      <c r="AL63" s="185"/>
      <c r="AM63" s="803" t="s">
        <v>232</v>
      </c>
      <c r="AN63" s="185">
        <v>3500</v>
      </c>
      <c r="AO63" s="185"/>
      <c r="AP63" s="185"/>
      <c r="AQ63" s="185"/>
      <c r="AR63" s="185"/>
      <c r="AS63" s="185"/>
      <c r="AT63" s="185"/>
      <c r="AU63" s="185"/>
      <c r="AV63" s="185"/>
      <c r="AW63" s="185"/>
      <c r="AX63" s="185"/>
      <c r="AY63" s="185"/>
      <c r="AZ63" s="185"/>
      <c r="BA63" s="185"/>
      <c r="BB63" s="185"/>
      <c r="BC63" s="185" t="s">
        <v>311</v>
      </c>
      <c r="BD63" s="786">
        <f>SUM($R$48,$S$48,$R$12:$R$45,$T$48) * $K$8</f>
        <v>0</v>
      </c>
      <c r="BE63" s="780">
        <f>$BD$63+ SUM($R$48,$S$48,$R$12:$R$45,$T$48)</f>
        <v>0</v>
      </c>
      <c r="BF63" s="185"/>
      <c r="BG63" s="185"/>
      <c r="BH63" s="185"/>
      <c r="BI63" s="185"/>
      <c r="BJ63" s="185"/>
      <c r="BK63" s="185"/>
      <c r="BL63" s="185"/>
      <c r="BM63" s="185"/>
      <c r="BN63" s="185"/>
      <c r="BO63" s="185"/>
      <c r="BP63" s="185"/>
      <c r="BQ63" s="185"/>
      <c r="BR63" s="185"/>
      <c r="BS63" s="185"/>
      <c r="BT63" s="185"/>
      <c r="BU63" s="185"/>
      <c r="BV63" s="185"/>
      <c r="BW63" s="185"/>
      <c r="BX63" s="185"/>
      <c r="BY63" s="185"/>
      <c r="BZ63" s="185"/>
      <c r="CA63" s="743"/>
      <c r="CB63" s="185"/>
      <c r="CC63" s="185"/>
      <c r="CD63" s="185"/>
      <c r="CE63" s="185"/>
      <c r="CF63" s="185"/>
      <c r="CG63" s="185"/>
      <c r="CH63" s="185"/>
      <c r="CI63" s="185"/>
      <c r="CJ63" s="185"/>
      <c r="CK63" s="185"/>
      <c r="CL63" s="185"/>
      <c r="CM63" s="185"/>
      <c r="CN63" s="185"/>
      <c r="CO63" s="185"/>
      <c r="CP63" s="185"/>
      <c r="CQ63" s="185"/>
      <c r="CR63" s="185"/>
      <c r="CS63" s="185"/>
      <c r="CT63" s="185"/>
      <c r="CU63" s="185"/>
      <c r="CV63" s="185"/>
      <c r="CW63" s="185"/>
      <c r="CX63" s="185"/>
      <c r="CY63" s="185"/>
      <c r="CZ63" s="185"/>
      <c r="DA63" s="185"/>
      <c r="DB63" s="185"/>
      <c r="DC63" s="185"/>
      <c r="DD63" s="185"/>
      <c r="DE63" s="185"/>
      <c r="DF63" s="185"/>
      <c r="DG63" s="185"/>
      <c r="DH63" s="185"/>
      <c r="DI63" s="185"/>
      <c r="DJ63" s="185"/>
      <c r="DK63" s="185"/>
      <c r="DL63" s="185"/>
      <c r="DM63" s="185"/>
      <c r="DN63" s="185"/>
      <c r="DO63" s="185"/>
      <c r="DP63" s="185"/>
      <c r="DQ63" s="185"/>
      <c r="DR63" s="185"/>
      <c r="DS63" s="185"/>
      <c r="DT63" s="185"/>
      <c r="DU63" s="185"/>
      <c r="DV63" s="185"/>
      <c r="DW63" s="185"/>
      <c r="DX63" s="185"/>
      <c r="DY63" s="185"/>
      <c r="DZ63" s="185"/>
      <c r="EA63" s="185"/>
      <c r="EB63" s="185"/>
      <c r="EC63" s="185"/>
      <c r="ED63" s="185"/>
      <c r="EE63" s="185"/>
      <c r="EF63" s="185"/>
      <c r="EG63" s="185"/>
      <c r="EH63" s="185"/>
      <c r="EI63" s="185"/>
      <c r="EJ63" s="185"/>
      <c r="EK63" s="185"/>
      <c r="EL63" s="185"/>
      <c r="EM63" s="185"/>
      <c r="EN63" s="185"/>
      <c r="EO63" s="185"/>
      <c r="EP63" s="185"/>
      <c r="EQ63" s="185"/>
      <c r="ER63" s="185"/>
      <c r="ES63" s="185"/>
      <c r="ET63" s="185"/>
      <c r="EU63" s="185"/>
      <c r="EV63" s="185"/>
      <c r="EW63" s="185"/>
      <c r="EX63" s="185"/>
      <c r="EY63" s="185"/>
      <c r="EZ63" s="185"/>
      <c r="FA63" s="185"/>
      <c r="FB63" s="185"/>
      <c r="FC63" s="185"/>
      <c r="FD63" s="185"/>
      <c r="FE63" s="185"/>
      <c r="FF63" s="185"/>
      <c r="FG63" s="185"/>
      <c r="FH63" s="185"/>
      <c r="FI63" s="185"/>
      <c r="FJ63" s="185"/>
      <c r="FK63" s="185"/>
      <c r="FL63" s="185"/>
      <c r="FM63" s="185"/>
      <c r="FN63" s="185"/>
      <c r="FO63" s="185"/>
      <c r="FP63" s="185"/>
      <c r="FQ63" s="185"/>
      <c r="FR63" s="185"/>
      <c r="FS63" s="185"/>
      <c r="FT63" s="185"/>
      <c r="FU63" s="185"/>
      <c r="FV63" s="185"/>
      <c r="FW63" s="185"/>
      <c r="FX63" s="185"/>
      <c r="FY63" s="185"/>
      <c r="FZ63" s="185"/>
      <c r="GA63" s="185"/>
      <c r="GB63" s="185"/>
      <c r="GC63" s="185"/>
      <c r="GD63" s="185"/>
      <c r="GE63" s="185"/>
      <c r="GF63" s="185"/>
      <c r="GG63" s="185"/>
      <c r="GH63" s="185"/>
      <c r="GI63" s="185"/>
      <c r="GJ63" s="185"/>
      <c r="GK63" s="185"/>
      <c r="GL63" s="185"/>
      <c r="GM63" s="185"/>
      <c r="GN63" s="185"/>
      <c r="GO63" s="185"/>
      <c r="GP63" s="185"/>
      <c r="GQ63" s="185"/>
      <c r="GR63" s="185"/>
      <c r="GS63" s="185"/>
      <c r="GT63" s="185"/>
      <c r="GU63" s="185"/>
      <c r="GV63" s="185"/>
      <c r="GW63" s="185"/>
      <c r="GX63" s="185"/>
      <c r="GY63" s="185"/>
      <c r="GZ63" s="185"/>
      <c r="HA63" s="185"/>
      <c r="HB63" s="185"/>
      <c r="HC63" s="185"/>
      <c r="HD63" s="185"/>
      <c r="HE63" s="185"/>
      <c r="HF63" s="185"/>
      <c r="HG63" s="185"/>
      <c r="HH63" s="185"/>
      <c r="HI63" s="745"/>
    </row>
    <row r="64" spans="2:217" ht="27" customHeight="1">
      <c r="B64" s="101"/>
      <c r="C64" s="101"/>
      <c r="D64" s="101"/>
      <c r="E64" s="101"/>
      <c r="F64" s="101"/>
      <c r="G64" s="101"/>
      <c r="H64" s="101"/>
      <c r="I64" s="101"/>
      <c r="J64" s="101"/>
      <c r="K64" s="101"/>
      <c r="L64" s="101"/>
      <c r="M64" s="101"/>
      <c r="O64" s="633">
        <f>IF(TYPOLOGY="Bridge", 'Default Values'!$AK$7, 'Default Values'!$AL$7)</f>
        <v>100</v>
      </c>
      <c r="P64" s="101"/>
      <c r="Q64" s="101"/>
      <c r="R64" s="101"/>
      <c r="S64" s="118"/>
      <c r="T64" s="118"/>
      <c r="U64" s="118"/>
      <c r="V64" s="269"/>
      <c r="W64" s="516" t="s">
        <v>229</v>
      </c>
      <c r="X64" s="224"/>
      <c r="Y64" s="185"/>
      <c r="Z64" s="118"/>
      <c r="AA64" s="185"/>
      <c r="AB64" s="185"/>
      <c r="AC64" s="185"/>
      <c r="AD64" s="185"/>
      <c r="AE64" s="185"/>
      <c r="AF64" s="185"/>
      <c r="AG64" s="185"/>
      <c r="AH64" s="185"/>
      <c r="AI64" s="185"/>
      <c r="AJ64" s="185"/>
      <c r="AK64" s="185"/>
      <c r="AL64" s="185"/>
      <c r="AM64" s="185"/>
      <c r="AN64" s="185"/>
      <c r="AO64" s="185"/>
      <c r="AP64" s="185"/>
      <c r="AQ64" s="185"/>
      <c r="AR64" s="185"/>
      <c r="AS64" s="185"/>
      <c r="AT64" s="185"/>
      <c r="AU64" s="185"/>
      <c r="AV64" s="185"/>
      <c r="AW64" s="185"/>
      <c r="AX64" s="185"/>
      <c r="AY64" s="185"/>
      <c r="AZ64" s="185"/>
      <c r="BA64" s="185"/>
      <c r="BB64" s="185"/>
      <c r="BC64" s="804" t="s">
        <v>743</v>
      </c>
      <c r="BD64" s="768">
        <f>$AV$24*$K$8</f>
        <v>0</v>
      </c>
      <c r="BE64" s="805">
        <f>$BD$64+$AV$24</f>
        <v>0</v>
      </c>
      <c r="BF64" s="185"/>
      <c r="BG64" s="185"/>
      <c r="BH64" s="185"/>
      <c r="BI64" s="185"/>
      <c r="BJ64" s="185"/>
      <c r="BK64" s="185"/>
      <c r="BL64" s="185"/>
      <c r="BM64" s="185"/>
      <c r="BN64" s="185"/>
      <c r="BO64" s="185"/>
      <c r="BP64" s="185"/>
      <c r="BQ64" s="185"/>
      <c r="BR64" s="185"/>
      <c r="BS64" s="185"/>
      <c r="BT64" s="185"/>
      <c r="BU64" s="185"/>
      <c r="BV64" s="185"/>
      <c r="BW64" s="185"/>
      <c r="BX64" s="185"/>
      <c r="BY64" s="185"/>
      <c r="BZ64" s="185"/>
      <c r="CA64" s="743"/>
      <c r="CB64" s="185"/>
      <c r="CC64" s="185"/>
      <c r="CD64" s="185"/>
      <c r="CE64" s="185"/>
      <c r="CF64" s="185"/>
      <c r="CG64" s="185"/>
      <c r="CH64" s="185"/>
      <c r="CI64" s="185"/>
      <c r="CJ64" s="185"/>
      <c r="CK64" s="185"/>
      <c r="CL64" s="185"/>
      <c r="CM64" s="185"/>
      <c r="CN64" s="185"/>
      <c r="CO64" s="185"/>
      <c r="CP64" s="185"/>
      <c r="CQ64" s="185"/>
      <c r="CR64" s="185"/>
      <c r="CS64" s="185"/>
      <c r="CT64" s="185"/>
      <c r="CU64" s="185"/>
      <c r="CV64" s="185"/>
      <c r="CW64" s="185"/>
      <c r="CX64" s="185"/>
      <c r="CY64" s="185"/>
      <c r="CZ64" s="185"/>
      <c r="DA64" s="185"/>
      <c r="DB64" s="185"/>
      <c r="DC64" s="185"/>
      <c r="DD64" s="185"/>
      <c r="DE64" s="185"/>
      <c r="DF64" s="185"/>
      <c r="DG64" s="185"/>
      <c r="DH64" s="185"/>
      <c r="DI64" s="185"/>
      <c r="DJ64" s="185"/>
      <c r="DK64" s="185"/>
      <c r="DL64" s="185"/>
      <c r="DM64" s="185"/>
      <c r="DN64" s="185"/>
      <c r="DO64" s="185"/>
      <c r="DP64" s="185"/>
      <c r="DQ64" s="185"/>
      <c r="DR64" s="185"/>
      <c r="DS64" s="185"/>
      <c r="DT64" s="185"/>
      <c r="DU64" s="185"/>
      <c r="DV64" s="185"/>
      <c r="DW64" s="185"/>
      <c r="DX64" s="185"/>
      <c r="DY64" s="185"/>
      <c r="DZ64" s="185"/>
      <c r="EA64" s="185"/>
      <c r="EB64" s="185"/>
      <c r="EC64" s="185"/>
      <c r="ED64" s="185"/>
      <c r="EE64" s="185"/>
      <c r="EF64" s="185"/>
      <c r="EG64" s="185"/>
      <c r="EH64" s="185"/>
      <c r="EI64" s="185"/>
      <c r="EJ64" s="185"/>
      <c r="EK64" s="185"/>
      <c r="EL64" s="185"/>
      <c r="EM64" s="185"/>
      <c r="EN64" s="185"/>
      <c r="EO64" s="185"/>
      <c r="EP64" s="185"/>
      <c r="EQ64" s="185"/>
      <c r="ER64" s="185"/>
      <c r="ES64" s="185"/>
      <c r="ET64" s="185"/>
      <c r="EU64" s="185"/>
      <c r="EV64" s="185"/>
      <c r="EW64" s="185"/>
      <c r="EX64" s="185"/>
      <c r="EY64" s="185"/>
      <c r="EZ64" s="185"/>
      <c r="FA64" s="185"/>
      <c r="FB64" s="185"/>
      <c r="FC64" s="185"/>
      <c r="FD64" s="185"/>
      <c r="FE64" s="185"/>
      <c r="FF64" s="185"/>
      <c r="FG64" s="185"/>
      <c r="FH64" s="185"/>
      <c r="FI64" s="185"/>
      <c r="FJ64" s="185"/>
      <c r="FK64" s="185"/>
      <c r="FL64" s="185"/>
      <c r="FM64" s="185"/>
      <c r="FN64" s="185"/>
      <c r="FO64" s="185"/>
      <c r="FP64" s="185"/>
      <c r="FQ64" s="185"/>
      <c r="FR64" s="185"/>
      <c r="FS64" s="185"/>
      <c r="FT64" s="185"/>
      <c r="FU64" s="185"/>
      <c r="FV64" s="185"/>
      <c r="FW64" s="185"/>
      <c r="FX64" s="185"/>
      <c r="FY64" s="185"/>
      <c r="FZ64" s="185"/>
      <c r="GA64" s="185"/>
      <c r="GB64" s="185"/>
      <c r="GC64" s="185"/>
      <c r="GD64" s="185"/>
      <c r="GE64" s="185"/>
      <c r="GF64" s="185"/>
      <c r="GG64" s="185"/>
      <c r="GH64" s="185"/>
      <c r="GI64" s="185"/>
      <c r="GJ64" s="185"/>
      <c r="GK64" s="185"/>
      <c r="GL64" s="185"/>
      <c r="GM64" s="185"/>
      <c r="GN64" s="185"/>
      <c r="GO64" s="185"/>
      <c r="GP64" s="185"/>
      <c r="GQ64" s="185"/>
      <c r="GR64" s="185"/>
      <c r="GS64" s="185"/>
      <c r="GT64" s="185"/>
      <c r="GU64" s="185"/>
      <c r="GV64" s="185"/>
      <c r="GW64" s="185"/>
      <c r="GX64" s="185"/>
      <c r="GY64" s="185"/>
      <c r="GZ64" s="185"/>
      <c r="HA64" s="185"/>
      <c r="HB64" s="185"/>
      <c r="HC64" s="185"/>
      <c r="HD64" s="185"/>
      <c r="HE64" s="185"/>
      <c r="HF64" s="185"/>
      <c r="HG64" s="185"/>
      <c r="HH64" s="185"/>
      <c r="HI64" s="745"/>
    </row>
    <row r="65" spans="2:217" ht="8.1" customHeight="1">
      <c r="B65" s="101"/>
      <c r="C65" s="101"/>
      <c r="D65" s="101"/>
      <c r="E65" s="101"/>
      <c r="F65" s="101"/>
      <c r="G65" s="101"/>
      <c r="H65" s="101"/>
      <c r="I65" s="101"/>
      <c r="J65" s="101"/>
      <c r="K65" s="101"/>
      <c r="L65" s="101"/>
      <c r="M65" s="101"/>
      <c r="N65" s="537"/>
      <c r="O65" s="101"/>
      <c r="P65" s="101"/>
      <c r="Q65" s="101"/>
      <c r="R65" s="101"/>
      <c r="S65" s="118"/>
      <c r="T65" s="118"/>
      <c r="U65" s="118"/>
      <c r="V65"/>
      <c r="X65" s="224"/>
      <c r="Y65" s="185"/>
      <c r="Z65" s="118"/>
      <c r="AA65" s="185"/>
      <c r="AB65" s="185"/>
      <c r="AC65" s="185"/>
      <c r="AD65" s="185"/>
      <c r="AE65" s="185"/>
      <c r="AF65" s="185"/>
      <c r="AG65" s="185"/>
      <c r="AH65" s="185"/>
      <c r="AI65" s="185"/>
      <c r="AJ65" s="185"/>
      <c r="AK65" s="185"/>
      <c r="AL65" s="185"/>
      <c r="AM65" s="185"/>
      <c r="AN65" s="185"/>
      <c r="AO65" s="185"/>
      <c r="AP65" s="185"/>
      <c r="AQ65" s="185"/>
      <c r="AR65" s="185"/>
      <c r="AS65" s="185"/>
      <c r="AT65" s="185"/>
      <c r="AU65" s="185"/>
      <c r="AV65" s="185"/>
      <c r="AW65" s="185"/>
      <c r="AX65" s="185"/>
      <c r="AY65" s="185"/>
      <c r="AZ65" s="185"/>
      <c r="BA65" s="185"/>
      <c r="BB65" s="185"/>
      <c r="BC65" s="199" t="s">
        <v>744</v>
      </c>
      <c r="BD65" s="768" t="e">
        <f>($V$48*0.5) * $K$8</f>
        <v>#VALUE!</v>
      </c>
      <c r="BE65" s="805" t="e">
        <f>$BD$65+$V$48*0.5</f>
        <v>#VALUE!</v>
      </c>
      <c r="BF65" s="185"/>
      <c r="BG65" s="185"/>
      <c r="BH65" s="185"/>
      <c r="BI65" s="185"/>
      <c r="BJ65" s="185"/>
      <c r="BK65" s="185"/>
      <c r="BL65" s="185"/>
      <c r="BM65" s="185"/>
      <c r="BN65" s="185"/>
      <c r="BO65" s="185"/>
      <c r="BP65" s="185"/>
      <c r="BQ65" s="185"/>
      <c r="BR65" s="185"/>
      <c r="BS65" s="185"/>
      <c r="BT65" s="185"/>
      <c r="BU65" s="185"/>
      <c r="BV65" s="185"/>
      <c r="BW65" s="185"/>
      <c r="BX65" s="185"/>
      <c r="BY65" s="185"/>
      <c r="BZ65" s="185"/>
      <c r="CA65" s="743"/>
      <c r="CB65" s="185"/>
      <c r="CC65" s="185"/>
      <c r="CD65" s="185"/>
      <c r="CE65" s="185"/>
      <c r="CF65" s="185"/>
      <c r="CG65" s="185"/>
      <c r="CH65" s="185"/>
      <c r="CI65" s="185"/>
      <c r="CJ65" s="185"/>
      <c r="CK65" s="185"/>
      <c r="CL65" s="185"/>
      <c r="CM65" s="185"/>
      <c r="CN65" s="185"/>
      <c r="CO65" s="185"/>
      <c r="CP65" s="185"/>
      <c r="CQ65" s="185"/>
      <c r="CR65" s="185"/>
      <c r="CS65" s="185"/>
      <c r="CT65" s="185"/>
      <c r="CU65" s="185"/>
      <c r="CV65" s="185"/>
      <c r="CW65" s="185"/>
      <c r="CX65" s="185"/>
      <c r="CY65" s="185"/>
      <c r="CZ65" s="185"/>
      <c r="DA65" s="185"/>
      <c r="DB65" s="185"/>
      <c r="DC65" s="185"/>
      <c r="DD65" s="185"/>
      <c r="DE65" s="185"/>
      <c r="DF65" s="185"/>
      <c r="DG65" s="185"/>
      <c r="DH65" s="185"/>
      <c r="DI65" s="185"/>
      <c r="DJ65" s="185"/>
      <c r="DK65" s="185"/>
      <c r="DL65" s="185"/>
      <c r="DM65" s="185"/>
      <c r="DN65" s="185"/>
      <c r="DO65" s="185"/>
      <c r="DP65" s="185"/>
      <c r="DQ65" s="185"/>
      <c r="DR65" s="185"/>
      <c r="DS65" s="185"/>
      <c r="DT65" s="185"/>
      <c r="DU65" s="185"/>
      <c r="DV65" s="185"/>
      <c r="DW65" s="185"/>
      <c r="DX65" s="185"/>
      <c r="DY65" s="185"/>
      <c r="DZ65" s="185"/>
      <c r="EA65" s="185"/>
      <c r="EB65" s="185"/>
      <c r="EC65" s="185"/>
      <c r="ED65" s="185"/>
      <c r="EE65" s="185"/>
      <c r="EF65" s="185"/>
      <c r="EG65" s="185"/>
      <c r="EH65" s="185"/>
      <c r="EI65" s="185"/>
      <c r="EJ65" s="185"/>
      <c r="EK65" s="185"/>
      <c r="EL65" s="185"/>
      <c r="EM65" s="185"/>
      <c r="EN65" s="185"/>
      <c r="EO65" s="185"/>
      <c r="EP65" s="185"/>
      <c r="EQ65" s="185"/>
      <c r="ER65" s="185"/>
      <c r="ES65" s="185"/>
      <c r="ET65" s="185"/>
      <c r="EU65" s="185"/>
      <c r="EV65" s="185"/>
      <c r="EW65" s="185"/>
      <c r="EX65" s="185"/>
      <c r="EY65" s="185"/>
      <c r="EZ65" s="185"/>
      <c r="FA65" s="185"/>
      <c r="FB65" s="185"/>
      <c r="FC65" s="185"/>
      <c r="FD65" s="185"/>
      <c r="FE65" s="185"/>
      <c r="FF65" s="185"/>
      <c r="FG65" s="185"/>
      <c r="FH65" s="185"/>
      <c r="FI65" s="185"/>
      <c r="FJ65" s="185"/>
      <c r="FK65" s="185"/>
      <c r="FL65" s="185"/>
      <c r="FM65" s="185"/>
      <c r="FN65" s="185"/>
      <c r="FO65" s="185"/>
      <c r="FP65" s="185"/>
      <c r="FQ65" s="185"/>
      <c r="FR65" s="185"/>
      <c r="FS65" s="185"/>
      <c r="FT65" s="185"/>
      <c r="FU65" s="185"/>
      <c r="FV65" s="185"/>
      <c r="FW65" s="185"/>
      <c r="FX65" s="185"/>
      <c r="FY65" s="185"/>
      <c r="FZ65" s="185"/>
      <c r="GA65" s="185"/>
      <c r="GB65" s="185"/>
      <c r="GC65" s="185"/>
      <c r="GD65" s="185"/>
      <c r="GE65" s="185"/>
      <c r="GF65" s="185"/>
      <c r="GG65" s="185"/>
      <c r="GH65" s="185"/>
      <c r="GI65" s="185"/>
      <c r="GJ65" s="185"/>
      <c r="GK65" s="185"/>
      <c r="GL65" s="185"/>
      <c r="GM65" s="185"/>
      <c r="GN65" s="185"/>
      <c r="GO65" s="185"/>
      <c r="GP65" s="185"/>
      <c r="GQ65" s="185"/>
      <c r="GR65" s="185"/>
      <c r="GS65" s="185"/>
      <c r="GT65" s="185"/>
      <c r="GU65" s="185"/>
      <c r="GV65" s="185"/>
      <c r="GW65" s="185"/>
      <c r="GX65" s="185"/>
      <c r="GY65" s="185"/>
      <c r="GZ65" s="185"/>
      <c r="HA65" s="185"/>
      <c r="HB65" s="185"/>
      <c r="HC65" s="185"/>
      <c r="HD65" s="185"/>
      <c r="HE65" s="185"/>
      <c r="HF65" s="185"/>
      <c r="HG65" s="185"/>
      <c r="HH65" s="185"/>
      <c r="HI65" s="745"/>
    </row>
    <row r="66" spans="2:217" ht="27" customHeight="1">
      <c r="B66" s="101"/>
      <c r="C66" s="101"/>
      <c r="D66" s="101"/>
      <c r="E66" s="101"/>
      <c r="F66" s="101"/>
      <c r="G66" s="101"/>
      <c r="H66" s="101"/>
      <c r="I66" s="101"/>
      <c r="J66" s="101"/>
      <c r="K66" s="101"/>
      <c r="L66" s="101"/>
      <c r="M66" s="101"/>
      <c r="O66" s="633">
        <f>IF(TYPOLOGY="Bridge", 'Default Values'!$AK$8, 'Default Values'!$AL$8)</f>
        <v>150</v>
      </c>
      <c r="P66" s="101"/>
      <c r="Q66" s="101"/>
      <c r="R66" s="101"/>
      <c r="S66" s="118"/>
      <c r="T66" s="118"/>
      <c r="U66" s="118"/>
      <c r="V66" s="269"/>
      <c r="W66" s="516" t="s">
        <v>159</v>
      </c>
      <c r="X66" s="224"/>
      <c r="Y66" s="185"/>
      <c r="Z66" s="118"/>
      <c r="AA66" s="185"/>
      <c r="AB66" s="185"/>
      <c r="AC66" s="185"/>
      <c r="AD66" s="185"/>
      <c r="AE66" s="185"/>
      <c r="AF66" s="185"/>
      <c r="AG66" s="185" t="s">
        <v>810</v>
      </c>
      <c r="AH66" s="185"/>
      <c r="AI66" s="185"/>
      <c r="AJ66" s="185"/>
      <c r="AK66" s="185"/>
      <c r="AL66" s="185" t="str">
        <f>IF(TYPOLOGY = "Bridge", AO53, AI53)</f>
        <v>This project scheme has a SCORS rating of A++</v>
      </c>
      <c r="AM66" s="185"/>
      <c r="AN66" s="185"/>
      <c r="AO66" s="185"/>
      <c r="AP66" s="185"/>
      <c r="AQ66" s="185"/>
      <c r="AR66" s="185"/>
      <c r="AS66" s="185"/>
      <c r="AT66" s="185"/>
      <c r="AU66" s="185"/>
      <c r="AV66" s="185"/>
      <c r="AW66" s="185"/>
      <c r="AX66" s="185"/>
      <c r="AY66" s="185"/>
      <c r="AZ66" s="185"/>
      <c r="BA66" s="185"/>
      <c r="BB66" s="185"/>
      <c r="BC66" s="199" t="s">
        <v>745</v>
      </c>
      <c r="BD66" s="806">
        <f>SUM($T$12:$T$45)*0.5 *$K$8</f>
        <v>0</v>
      </c>
      <c r="BE66" s="805">
        <f>SUM($T$12:$T$45)*0.5 +$BD$66</f>
        <v>0</v>
      </c>
      <c r="BF66" s="185"/>
      <c r="BG66" s="185"/>
      <c r="BH66" s="185"/>
      <c r="BI66" s="185"/>
      <c r="BJ66" s="185"/>
      <c r="BK66" s="185"/>
      <c r="BL66" s="185"/>
      <c r="BM66" s="185"/>
      <c r="BN66" s="185"/>
      <c r="BO66" s="185"/>
      <c r="BP66" s="185"/>
      <c r="BQ66" s="185"/>
      <c r="BR66" s="185"/>
      <c r="BS66" s="185"/>
      <c r="BT66" s="185"/>
      <c r="BU66" s="185"/>
      <c r="BV66" s="185"/>
      <c r="BW66" s="185"/>
      <c r="BX66" s="185"/>
      <c r="BY66" s="185"/>
      <c r="BZ66" s="185"/>
      <c r="CA66" s="743"/>
      <c r="CB66" s="185"/>
      <c r="CC66" s="185"/>
      <c r="CD66" s="185"/>
      <c r="CE66" s="185"/>
      <c r="CF66" s="185"/>
      <c r="CG66" s="185"/>
      <c r="CH66" s="185"/>
      <c r="CI66" s="185"/>
      <c r="CJ66" s="185"/>
      <c r="CK66" s="185"/>
      <c r="CL66" s="185"/>
      <c r="CM66" s="185"/>
      <c r="CN66" s="185"/>
      <c r="CO66" s="185"/>
      <c r="CP66" s="185"/>
      <c r="CQ66" s="185"/>
      <c r="CR66" s="185"/>
      <c r="CS66" s="185"/>
      <c r="CT66" s="185"/>
      <c r="CU66" s="185"/>
      <c r="CV66" s="185"/>
      <c r="CW66" s="185"/>
      <c r="CX66" s="185"/>
      <c r="CY66" s="185"/>
      <c r="CZ66" s="185"/>
      <c r="DA66" s="185"/>
      <c r="DB66" s="185"/>
      <c r="DC66" s="185"/>
      <c r="DD66" s="185"/>
      <c r="DE66" s="185"/>
      <c r="DF66" s="185"/>
      <c r="DG66" s="185"/>
      <c r="DH66" s="185"/>
      <c r="DI66" s="185"/>
      <c r="DJ66" s="185"/>
      <c r="DK66" s="185"/>
      <c r="DL66" s="185"/>
      <c r="DM66" s="185"/>
      <c r="DN66" s="185"/>
      <c r="DO66" s="185"/>
      <c r="DP66" s="185"/>
      <c r="DQ66" s="185"/>
      <c r="DR66" s="185"/>
      <c r="DS66" s="185"/>
      <c r="DT66" s="185"/>
      <c r="DU66" s="185"/>
      <c r="DV66" s="185"/>
      <c r="DW66" s="185"/>
      <c r="DX66" s="185"/>
      <c r="DY66" s="185"/>
      <c r="DZ66" s="185"/>
      <c r="EA66" s="185"/>
      <c r="EB66" s="185"/>
      <c r="EC66" s="185"/>
      <c r="ED66" s="185"/>
      <c r="EE66" s="185"/>
      <c r="EF66" s="185"/>
      <c r="EG66" s="185"/>
      <c r="EH66" s="185"/>
      <c r="EI66" s="185"/>
      <c r="EJ66" s="185"/>
      <c r="EK66" s="185"/>
      <c r="EL66" s="185"/>
      <c r="EM66" s="185"/>
      <c r="EN66" s="185"/>
      <c r="EO66" s="185"/>
      <c r="EP66" s="185"/>
      <c r="EQ66" s="185"/>
      <c r="ER66" s="185"/>
      <c r="ES66" s="185"/>
      <c r="ET66" s="185"/>
      <c r="EU66" s="185"/>
      <c r="EV66" s="185"/>
      <c r="EW66" s="185"/>
      <c r="EX66" s="185"/>
      <c r="EY66" s="185"/>
      <c r="EZ66" s="185"/>
      <c r="FA66" s="185"/>
      <c r="FB66" s="185"/>
      <c r="FC66" s="185"/>
      <c r="FD66" s="185"/>
      <c r="FE66" s="185"/>
      <c r="FF66" s="185"/>
      <c r="FG66" s="185"/>
      <c r="FH66" s="185"/>
      <c r="FI66" s="185"/>
      <c r="FJ66" s="185"/>
      <c r="FK66" s="185"/>
      <c r="FL66" s="185"/>
      <c r="FM66" s="185"/>
      <c r="FN66" s="185"/>
      <c r="FO66" s="185"/>
      <c r="FP66" s="185"/>
      <c r="FQ66" s="185"/>
      <c r="FR66" s="185"/>
      <c r="FS66" s="185"/>
      <c r="FT66" s="185"/>
      <c r="FU66" s="185"/>
      <c r="FV66" s="185"/>
      <c r="FW66" s="185"/>
      <c r="FX66" s="185"/>
      <c r="FY66" s="185"/>
      <c r="FZ66" s="185"/>
      <c r="GA66" s="185"/>
      <c r="GB66" s="185"/>
      <c r="GC66" s="185"/>
      <c r="GD66" s="185"/>
      <c r="GE66" s="185"/>
      <c r="GF66" s="185"/>
      <c r="GG66" s="185"/>
      <c r="GH66" s="185"/>
      <c r="GI66" s="185"/>
      <c r="GJ66" s="185"/>
      <c r="GK66" s="185"/>
      <c r="GL66" s="185"/>
      <c r="GM66" s="185"/>
      <c r="GN66" s="185"/>
      <c r="GO66" s="185"/>
      <c r="GP66" s="185"/>
      <c r="GQ66" s="185"/>
      <c r="GR66" s="185"/>
      <c r="GS66" s="185"/>
      <c r="GT66" s="185"/>
      <c r="GU66" s="185"/>
      <c r="GV66" s="185"/>
      <c r="GW66" s="185"/>
      <c r="GX66" s="185"/>
      <c r="GY66" s="185"/>
      <c r="GZ66" s="185"/>
      <c r="HA66" s="185"/>
      <c r="HB66" s="185"/>
      <c r="HC66" s="185"/>
      <c r="HD66" s="185"/>
      <c r="HE66" s="185"/>
      <c r="HF66" s="185"/>
      <c r="HG66" s="185"/>
      <c r="HH66" s="185"/>
      <c r="HI66" s="745"/>
    </row>
    <row r="67" spans="2:217" ht="8.1" customHeight="1">
      <c r="B67" s="101"/>
      <c r="C67" s="101"/>
      <c r="D67" s="101"/>
      <c r="E67" s="101"/>
      <c r="F67" s="101"/>
      <c r="G67" s="101"/>
      <c r="H67" s="101"/>
      <c r="I67" s="101"/>
      <c r="J67" s="101"/>
      <c r="K67" s="101"/>
      <c r="L67" s="101"/>
      <c r="M67" s="101"/>
      <c r="N67" s="537"/>
      <c r="O67" s="101"/>
      <c r="P67" s="101"/>
      <c r="Q67" s="101"/>
      <c r="R67" s="101"/>
      <c r="S67" s="118"/>
      <c r="T67" s="118"/>
      <c r="U67" s="118"/>
      <c r="V67" s="100"/>
      <c r="W67" s="271"/>
      <c r="X67" s="224"/>
      <c r="Y67" s="185"/>
      <c r="Z67" s="118"/>
      <c r="AA67" s="185"/>
      <c r="AB67" s="185"/>
      <c r="AC67" s="185"/>
      <c r="AD67" s="185"/>
      <c r="AE67" s="185"/>
      <c r="AF67" s="185"/>
      <c r="AG67" s="185"/>
      <c r="AH67" s="185"/>
      <c r="AI67" s="185"/>
      <c r="AJ67" s="185"/>
      <c r="AK67" s="185"/>
      <c r="AL67" s="185"/>
      <c r="AM67" s="185"/>
      <c r="AN67" s="185"/>
      <c r="AO67" s="185"/>
      <c r="AP67" s="185"/>
      <c r="AQ67" s="185"/>
      <c r="AR67" s="185"/>
      <c r="AS67" s="185"/>
      <c r="AT67" s="185"/>
      <c r="AU67" s="185"/>
      <c r="AV67" s="185"/>
      <c r="AW67" s="185"/>
      <c r="AX67" s="185"/>
      <c r="AY67" s="185"/>
      <c r="AZ67" s="185"/>
      <c r="BA67" s="185"/>
      <c r="BB67" s="185"/>
      <c r="BC67" s="199" t="s">
        <v>647</v>
      </c>
      <c r="BD67" s="199">
        <f>SUM($U$12:$U$45)*$K$8</f>
        <v>0</v>
      </c>
      <c r="BE67" s="807">
        <f>SUM($U$12:$U$45)+$BD$67</f>
        <v>0</v>
      </c>
      <c r="BF67" s="185"/>
      <c r="BG67" s="185"/>
      <c r="BH67" s="185"/>
      <c r="BI67" s="185"/>
      <c r="BJ67" s="185"/>
      <c r="BK67" s="185"/>
      <c r="BL67" s="185"/>
      <c r="BM67" s="185"/>
      <c r="BN67" s="185"/>
      <c r="BO67" s="185"/>
      <c r="BP67" s="185"/>
      <c r="BQ67" s="185"/>
      <c r="BR67" s="185"/>
      <c r="BS67" s="185"/>
      <c r="BT67" s="185"/>
      <c r="BU67" s="185"/>
      <c r="BV67" s="185"/>
      <c r="BW67" s="185"/>
      <c r="BX67" s="185"/>
      <c r="BY67" s="185"/>
      <c r="BZ67" s="185"/>
      <c r="CA67" s="743"/>
      <c r="CB67" s="185"/>
      <c r="CC67" s="185"/>
      <c r="CD67" s="185"/>
      <c r="CE67" s="185"/>
      <c r="CF67" s="185"/>
      <c r="CG67" s="185"/>
      <c r="CH67" s="185"/>
      <c r="CI67" s="185"/>
      <c r="CJ67" s="185"/>
      <c r="CK67" s="185"/>
      <c r="CL67" s="185"/>
      <c r="CM67" s="185"/>
      <c r="CN67" s="185"/>
      <c r="CO67" s="185"/>
      <c r="CP67" s="185"/>
      <c r="CQ67" s="185"/>
      <c r="CR67" s="185"/>
      <c r="CS67" s="185"/>
      <c r="CT67" s="185"/>
      <c r="CU67" s="185"/>
      <c r="CV67" s="185"/>
      <c r="CW67" s="185"/>
      <c r="CX67" s="185"/>
      <c r="CY67" s="185"/>
      <c r="CZ67" s="185"/>
      <c r="DA67" s="185"/>
      <c r="DB67" s="185"/>
      <c r="DC67" s="185"/>
      <c r="DD67" s="185"/>
      <c r="DE67" s="185"/>
      <c r="DF67" s="185"/>
      <c r="DG67" s="185"/>
      <c r="DH67" s="185"/>
      <c r="DI67" s="185"/>
      <c r="DJ67" s="185"/>
      <c r="DK67" s="185"/>
      <c r="DL67" s="185"/>
      <c r="DM67" s="185"/>
      <c r="DN67" s="185"/>
      <c r="DO67" s="185"/>
      <c r="DP67" s="185"/>
      <c r="DQ67" s="185"/>
      <c r="DR67" s="185"/>
      <c r="DS67" s="185"/>
      <c r="DT67" s="185"/>
      <c r="DU67" s="185"/>
      <c r="DV67" s="185"/>
      <c r="DW67" s="185"/>
      <c r="DX67" s="185"/>
      <c r="DY67" s="185"/>
      <c r="DZ67" s="185"/>
      <c r="EA67" s="185"/>
      <c r="EB67" s="185"/>
      <c r="EC67" s="185"/>
      <c r="ED67" s="185"/>
      <c r="EE67" s="185"/>
      <c r="EF67" s="185"/>
      <c r="EG67" s="185"/>
      <c r="EH67" s="185"/>
      <c r="EI67" s="185"/>
      <c r="EJ67" s="185"/>
      <c r="EK67" s="185"/>
      <c r="EL67" s="185"/>
      <c r="EM67" s="185"/>
      <c r="EN67" s="185"/>
      <c r="EO67" s="185"/>
      <c r="EP67" s="185"/>
      <c r="EQ67" s="185"/>
      <c r="ER67" s="185"/>
      <c r="ES67" s="185"/>
      <c r="ET67" s="185"/>
      <c r="EU67" s="185"/>
      <c r="EV67" s="185"/>
      <c r="EW67" s="185"/>
      <c r="EX67" s="185"/>
      <c r="EY67" s="185"/>
      <c r="EZ67" s="185"/>
      <c r="FA67" s="185"/>
      <c r="FB67" s="185"/>
      <c r="FC67" s="185"/>
      <c r="FD67" s="185"/>
      <c r="FE67" s="185"/>
      <c r="FF67" s="185"/>
      <c r="FG67" s="185"/>
      <c r="FH67" s="185"/>
      <c r="FI67" s="185"/>
      <c r="FJ67" s="185"/>
      <c r="FK67" s="185"/>
      <c r="FL67" s="185"/>
      <c r="FM67" s="185"/>
      <c r="FN67" s="185"/>
      <c r="FO67" s="185"/>
      <c r="FP67" s="185"/>
      <c r="FQ67" s="185"/>
      <c r="FR67" s="185"/>
      <c r="FS67" s="185"/>
      <c r="FT67" s="185"/>
      <c r="FU67" s="185"/>
      <c r="FV67" s="185"/>
      <c r="FW67" s="185"/>
      <c r="FX67" s="185"/>
      <c r="FY67" s="185"/>
      <c r="FZ67" s="185"/>
      <c r="GA67" s="185"/>
      <c r="GB67" s="185"/>
      <c r="GC67" s="185"/>
      <c r="GD67" s="185"/>
      <c r="GE67" s="185"/>
      <c r="GF67" s="185"/>
      <c r="GG67" s="185"/>
      <c r="GH67" s="185"/>
      <c r="GI67" s="185"/>
      <c r="GJ67" s="185"/>
      <c r="GK67" s="185"/>
      <c r="GL67" s="185"/>
      <c r="GM67" s="185"/>
      <c r="GN67" s="185"/>
      <c r="GO67" s="185"/>
      <c r="GP67" s="185"/>
      <c r="GQ67" s="185"/>
      <c r="GR67" s="185"/>
      <c r="GS67" s="185"/>
      <c r="GT67" s="185"/>
      <c r="GU67" s="185"/>
      <c r="GV67" s="185"/>
      <c r="GW67" s="185"/>
      <c r="GX67" s="185"/>
      <c r="GY67" s="185"/>
      <c r="GZ67" s="185"/>
      <c r="HA67" s="185"/>
      <c r="HB67" s="185"/>
      <c r="HC67" s="185"/>
      <c r="HD67" s="185"/>
      <c r="HE67" s="185"/>
      <c r="HF67" s="185"/>
      <c r="HG67" s="185"/>
      <c r="HH67" s="185"/>
      <c r="HI67" s="745"/>
    </row>
    <row r="68" spans="2:217" ht="26.25" customHeight="1">
      <c r="B68" s="101"/>
      <c r="C68" s="101"/>
      <c r="D68" s="101"/>
      <c r="E68" s="101"/>
      <c r="F68" s="101"/>
      <c r="G68" s="101"/>
      <c r="H68" s="101"/>
      <c r="I68" s="101"/>
      <c r="J68" s="101"/>
      <c r="K68" s="101"/>
      <c r="L68" s="101"/>
      <c r="M68" s="101"/>
      <c r="O68" s="633">
        <f>IF(TYPOLOGY="Bridge", 'Default Values'!$AK$9, 'Default Values'!$AL$9)</f>
        <v>200</v>
      </c>
      <c r="P68" s="101"/>
      <c r="Q68" s="101"/>
      <c r="R68" s="101"/>
      <c r="S68" s="118"/>
      <c r="T68" s="118"/>
      <c r="U68" s="118"/>
      <c r="V68" s="269"/>
      <c r="W68" s="516" t="s">
        <v>158</v>
      </c>
      <c r="X68" s="224"/>
      <c r="Y68" s="185"/>
      <c r="Z68" s="118"/>
      <c r="AA68" s="185"/>
      <c r="AB68" s="185"/>
      <c r="AC68" s="185"/>
      <c r="AD68" s="185"/>
      <c r="AE68" s="185"/>
      <c r="AF68" s="185"/>
      <c r="AG68" s="185"/>
      <c r="AH68" s="185"/>
      <c r="AI68" s="185"/>
      <c r="AJ68" s="185"/>
      <c r="AK68" s="185"/>
      <c r="AL68" s="185"/>
      <c r="AM68" s="185"/>
      <c r="AN68" s="185"/>
      <c r="AO68" s="185"/>
      <c r="AP68" s="185"/>
      <c r="AQ68" s="185"/>
      <c r="AR68" s="185"/>
      <c r="AS68" s="185"/>
      <c r="AT68" s="185"/>
      <c r="AU68" s="185"/>
      <c r="AV68" s="185"/>
      <c r="AW68" s="185"/>
      <c r="AX68" s="185"/>
      <c r="AY68" s="185"/>
      <c r="AZ68" s="185"/>
      <c r="BA68" s="185"/>
      <c r="BB68" s="185"/>
      <c r="BC68" s="199" t="s">
        <v>648</v>
      </c>
      <c r="BD68" s="199">
        <f>SUM($V$12:$V$45)*$K$8</f>
        <v>0</v>
      </c>
      <c r="BE68" s="807">
        <f>SUM($V$12:$V$45)+$BD$68</f>
        <v>0</v>
      </c>
      <c r="BF68" s="185"/>
      <c r="BG68" s="185"/>
      <c r="BH68" s="185"/>
      <c r="BI68" s="185"/>
      <c r="BJ68" s="185"/>
      <c r="BK68" s="185"/>
      <c r="BL68" s="185"/>
      <c r="BM68" s="185"/>
      <c r="BN68" s="185"/>
      <c r="BO68" s="185"/>
      <c r="BP68" s="185"/>
      <c r="BQ68" s="185"/>
      <c r="BR68" s="185"/>
      <c r="BS68" s="185"/>
      <c r="BT68" s="185"/>
      <c r="BU68" s="185"/>
      <c r="BV68" s="185"/>
      <c r="BW68" s="185"/>
      <c r="BX68" s="185"/>
      <c r="BY68" s="185"/>
      <c r="BZ68" s="185"/>
      <c r="CA68" s="743"/>
      <c r="CB68" s="185"/>
      <c r="CC68" s="185"/>
      <c r="CD68" s="185"/>
      <c r="CE68" s="185"/>
      <c r="CF68" s="185"/>
      <c r="CG68" s="185"/>
      <c r="CH68" s="185"/>
      <c r="CI68" s="185"/>
      <c r="CJ68" s="185"/>
      <c r="CK68" s="185"/>
      <c r="CL68" s="185"/>
      <c r="CM68" s="185"/>
      <c r="CN68" s="185"/>
      <c r="CO68" s="185"/>
      <c r="CP68" s="185"/>
      <c r="CQ68" s="185"/>
      <c r="CR68" s="185"/>
      <c r="CS68" s="185"/>
      <c r="CT68" s="185"/>
      <c r="CU68" s="185"/>
      <c r="CV68" s="185"/>
      <c r="CW68" s="185"/>
      <c r="CX68" s="185"/>
      <c r="CY68" s="185"/>
      <c r="CZ68" s="185"/>
      <c r="DA68" s="185"/>
      <c r="DB68" s="185"/>
      <c r="DC68" s="185"/>
      <c r="DD68" s="185"/>
      <c r="DE68" s="185"/>
      <c r="DF68" s="185"/>
      <c r="DG68" s="185"/>
      <c r="DH68" s="185"/>
      <c r="DI68" s="185"/>
      <c r="DJ68" s="185"/>
      <c r="DK68" s="185"/>
      <c r="DL68" s="185"/>
      <c r="DM68" s="185"/>
      <c r="DN68" s="185"/>
      <c r="DO68" s="185"/>
      <c r="DP68" s="185"/>
      <c r="DQ68" s="185"/>
      <c r="DR68" s="185"/>
      <c r="DS68" s="185"/>
      <c r="DT68" s="185"/>
      <c r="DU68" s="185"/>
      <c r="DV68" s="185"/>
      <c r="DW68" s="185"/>
      <c r="DX68" s="185"/>
      <c r="DY68" s="185"/>
      <c r="DZ68" s="185"/>
      <c r="EA68" s="185"/>
      <c r="EB68" s="185"/>
      <c r="EC68" s="185"/>
      <c r="ED68" s="185"/>
      <c r="EE68" s="185"/>
      <c r="EF68" s="185"/>
      <c r="EG68" s="185"/>
      <c r="EH68" s="185"/>
      <c r="EI68" s="185"/>
      <c r="EJ68" s="185"/>
      <c r="EK68" s="185"/>
      <c r="EL68" s="185"/>
      <c r="EM68" s="185"/>
      <c r="EN68" s="185"/>
      <c r="EO68" s="185"/>
      <c r="EP68" s="185"/>
      <c r="EQ68" s="185"/>
      <c r="ER68" s="185"/>
      <c r="ES68" s="185"/>
      <c r="ET68" s="185"/>
      <c r="EU68" s="185"/>
      <c r="EV68" s="185"/>
      <c r="EW68" s="185"/>
      <c r="EX68" s="185"/>
      <c r="EY68" s="185"/>
      <c r="EZ68" s="185"/>
      <c r="FA68" s="185"/>
      <c r="FB68" s="185"/>
      <c r="FC68" s="185"/>
      <c r="FD68" s="185"/>
      <c r="FE68" s="185"/>
      <c r="FF68" s="185"/>
      <c r="FG68" s="185"/>
      <c r="FH68" s="185"/>
      <c r="FI68" s="185"/>
      <c r="FJ68" s="185"/>
      <c r="FK68" s="185"/>
      <c r="FL68" s="185"/>
      <c r="FM68" s="185"/>
      <c r="FN68" s="185"/>
      <c r="FO68" s="185"/>
      <c r="FP68" s="185"/>
      <c r="FQ68" s="185"/>
      <c r="FR68" s="185"/>
      <c r="FS68" s="185"/>
      <c r="FT68" s="185"/>
      <c r="FU68" s="185"/>
      <c r="FV68" s="185"/>
      <c r="FW68" s="185"/>
      <c r="FX68" s="185"/>
      <c r="FY68" s="185"/>
      <c r="FZ68" s="185"/>
      <c r="GA68" s="185"/>
      <c r="GB68" s="185"/>
      <c r="GC68" s="185"/>
      <c r="GD68" s="185"/>
      <c r="GE68" s="185"/>
      <c r="GF68" s="185"/>
      <c r="GG68" s="185"/>
      <c r="GH68" s="185"/>
      <c r="GI68" s="185"/>
      <c r="GJ68" s="185"/>
      <c r="GK68" s="185"/>
      <c r="GL68" s="185"/>
      <c r="GM68" s="185"/>
      <c r="GN68" s="185"/>
      <c r="GO68" s="185"/>
      <c r="GP68" s="185"/>
      <c r="GQ68" s="185"/>
      <c r="GR68" s="185"/>
      <c r="GS68" s="185"/>
      <c r="GT68" s="185"/>
      <c r="GU68" s="185"/>
      <c r="GV68" s="185"/>
      <c r="GW68" s="185"/>
      <c r="GX68" s="185"/>
      <c r="GY68" s="185"/>
      <c r="GZ68" s="185"/>
      <c r="HA68" s="185"/>
      <c r="HB68" s="185"/>
      <c r="HC68" s="185"/>
      <c r="HD68" s="185"/>
      <c r="HE68" s="185"/>
      <c r="HF68" s="185"/>
      <c r="HG68" s="185"/>
      <c r="HH68" s="185"/>
      <c r="HI68" s="745"/>
    </row>
    <row r="69" spans="2:217" ht="9.6" customHeight="1">
      <c r="B69" s="101"/>
      <c r="C69" s="101"/>
      <c r="D69" s="101"/>
      <c r="E69" s="101"/>
      <c r="F69" s="101"/>
      <c r="G69" s="101"/>
      <c r="H69" s="101"/>
      <c r="I69" s="101"/>
      <c r="J69" s="101"/>
      <c r="K69" s="101"/>
      <c r="L69" s="101"/>
      <c r="M69" s="101"/>
      <c r="N69" s="537"/>
      <c r="O69" s="101"/>
      <c r="P69" s="101"/>
      <c r="Q69" s="101"/>
      <c r="R69" s="101"/>
      <c r="S69" s="118"/>
      <c r="T69" s="118"/>
      <c r="U69" s="118"/>
      <c r="V69" s="100"/>
      <c r="W69" s="271"/>
      <c r="X69" s="224"/>
      <c r="Y69" s="185"/>
      <c r="Z69" s="118"/>
      <c r="AA69" s="185"/>
      <c r="AB69" s="185"/>
      <c r="AC69" s="185"/>
      <c r="AD69" s="185"/>
      <c r="AE69" s="185"/>
      <c r="AF69" s="185"/>
      <c r="AG69" s="185"/>
      <c r="AH69" s="185"/>
      <c r="AI69" s="185"/>
      <c r="AJ69" s="185"/>
      <c r="AK69" s="185"/>
      <c r="AL69" s="185"/>
      <c r="AM69" s="185"/>
      <c r="AN69" s="185"/>
      <c r="AO69" s="185"/>
      <c r="AP69" s="185"/>
      <c r="AQ69" s="185"/>
      <c r="AR69" s="185"/>
      <c r="AS69" s="185"/>
      <c r="AT69" s="185"/>
      <c r="AU69" s="185"/>
      <c r="AV69" s="185"/>
      <c r="AW69" s="185"/>
      <c r="AX69" s="185"/>
      <c r="AY69" s="185"/>
      <c r="AZ69" s="185"/>
      <c r="BA69" s="185"/>
      <c r="BB69" s="185"/>
      <c r="BC69" s="185"/>
      <c r="BD69" s="185"/>
      <c r="BE69" s="185"/>
      <c r="BF69" s="185"/>
      <c r="BG69" s="185"/>
      <c r="BH69" s="185"/>
      <c r="BI69" s="185"/>
      <c r="BJ69" s="185"/>
      <c r="BK69" s="185"/>
      <c r="BL69" s="185"/>
      <c r="BM69" s="185"/>
      <c r="BN69" s="185"/>
      <c r="BO69" s="185"/>
      <c r="BP69" s="185"/>
      <c r="BQ69" s="185"/>
      <c r="BR69" s="185"/>
      <c r="BS69" s="185"/>
      <c r="BT69" s="185"/>
      <c r="BU69" s="185"/>
      <c r="BV69" s="185"/>
      <c r="BW69" s="185"/>
      <c r="BX69" s="185"/>
      <c r="BY69" s="185"/>
      <c r="BZ69" s="185"/>
      <c r="CA69" s="743"/>
      <c r="CB69" s="185"/>
      <c r="CC69" s="185"/>
      <c r="CD69" s="185"/>
      <c r="CE69" s="185"/>
      <c r="CF69" s="185"/>
      <c r="CG69" s="185"/>
      <c r="CH69" s="185"/>
      <c r="CI69" s="185"/>
      <c r="CJ69" s="185"/>
      <c r="CK69" s="185"/>
      <c r="CL69" s="185"/>
      <c r="CM69" s="185"/>
      <c r="CN69" s="185"/>
      <c r="CO69" s="185"/>
      <c r="CP69" s="185"/>
      <c r="CQ69" s="185"/>
      <c r="CR69" s="185"/>
      <c r="CS69" s="185"/>
      <c r="CT69" s="185"/>
      <c r="CU69" s="185"/>
      <c r="CV69" s="185"/>
      <c r="CW69" s="185"/>
      <c r="CX69" s="185"/>
      <c r="CY69" s="185"/>
      <c r="CZ69" s="185"/>
      <c r="DA69" s="185"/>
      <c r="DB69" s="185"/>
      <c r="DC69" s="185"/>
      <c r="DD69" s="185"/>
      <c r="DE69" s="185"/>
      <c r="DF69" s="185"/>
      <c r="DG69" s="185"/>
      <c r="DH69" s="185"/>
      <c r="DI69" s="185"/>
      <c r="DJ69" s="185"/>
      <c r="DK69" s="185"/>
      <c r="DL69" s="185"/>
      <c r="DM69" s="185"/>
      <c r="DN69" s="185"/>
      <c r="DO69" s="185"/>
      <c r="DP69" s="185"/>
      <c r="DQ69" s="185"/>
      <c r="DR69" s="185"/>
      <c r="DS69" s="185"/>
      <c r="DT69" s="185"/>
      <c r="DU69" s="185"/>
      <c r="DV69" s="185"/>
      <c r="DW69" s="185"/>
      <c r="DX69" s="185"/>
      <c r="DY69" s="185"/>
      <c r="DZ69" s="185"/>
      <c r="EA69" s="185"/>
      <c r="EB69" s="185"/>
      <c r="EC69" s="185"/>
      <c r="ED69" s="185"/>
      <c r="EE69" s="185"/>
      <c r="EF69" s="185"/>
      <c r="EG69" s="185"/>
      <c r="EH69" s="185"/>
      <c r="EI69" s="185"/>
      <c r="EJ69" s="185"/>
      <c r="EK69" s="185"/>
      <c r="EL69" s="185"/>
      <c r="EM69" s="185"/>
      <c r="EN69" s="185"/>
      <c r="EO69" s="185"/>
      <c r="EP69" s="185"/>
      <c r="EQ69" s="185"/>
      <c r="ER69" s="185"/>
      <c r="ES69" s="185"/>
      <c r="ET69" s="185"/>
      <c r="EU69" s="185"/>
      <c r="EV69" s="185"/>
      <c r="EW69" s="185"/>
      <c r="EX69" s="185"/>
      <c r="EY69" s="185"/>
      <c r="EZ69" s="185"/>
      <c r="FA69" s="185"/>
      <c r="FB69" s="185"/>
      <c r="FC69" s="185"/>
      <c r="FD69" s="185"/>
      <c r="FE69" s="185"/>
      <c r="FF69" s="185"/>
      <c r="FG69" s="185"/>
      <c r="FH69" s="185"/>
      <c r="FI69" s="185"/>
      <c r="FJ69" s="185"/>
      <c r="FK69" s="185"/>
      <c r="FL69" s="185"/>
      <c r="FM69" s="185"/>
      <c r="FN69" s="185"/>
      <c r="FO69" s="185"/>
      <c r="FP69" s="185"/>
      <c r="FQ69" s="185"/>
      <c r="FR69" s="185"/>
      <c r="FS69" s="185"/>
      <c r="FT69" s="185"/>
      <c r="FU69" s="185"/>
      <c r="FV69" s="185"/>
      <c r="FW69" s="185"/>
      <c r="FX69" s="185"/>
      <c r="FY69" s="185"/>
      <c r="FZ69" s="185"/>
      <c r="GA69" s="185"/>
      <c r="GB69" s="185"/>
      <c r="GC69" s="185"/>
      <c r="GD69" s="185"/>
      <c r="GE69" s="185"/>
      <c r="GF69" s="185"/>
      <c r="GG69" s="185"/>
      <c r="GH69" s="185"/>
      <c r="GI69" s="185"/>
      <c r="GJ69" s="185"/>
      <c r="GK69" s="185"/>
      <c r="GL69" s="185"/>
      <c r="GM69" s="185"/>
      <c r="GN69" s="185"/>
      <c r="GO69" s="185"/>
      <c r="GP69" s="185"/>
      <c r="GQ69" s="185"/>
      <c r="GR69" s="185"/>
      <c r="GS69" s="185"/>
      <c r="GT69" s="185"/>
      <c r="GU69" s="185"/>
      <c r="GV69" s="185"/>
      <c r="GW69" s="185"/>
      <c r="GX69" s="185"/>
      <c r="GY69" s="185"/>
      <c r="GZ69" s="185"/>
      <c r="HA69" s="185"/>
      <c r="HB69" s="185"/>
      <c r="HC69" s="185"/>
      <c r="HD69" s="185"/>
      <c r="HE69" s="185"/>
      <c r="HF69" s="185"/>
      <c r="HG69" s="185"/>
      <c r="HH69" s="185"/>
      <c r="HI69" s="745"/>
    </row>
    <row r="70" spans="2:217" ht="25.5" customHeight="1">
      <c r="B70" s="101"/>
      <c r="C70" s="101"/>
      <c r="D70" s="101"/>
      <c r="E70" s="101"/>
      <c r="F70" s="101"/>
      <c r="G70" s="101"/>
      <c r="H70" s="101"/>
      <c r="I70" s="101"/>
      <c r="J70" s="101"/>
      <c r="K70" s="101"/>
      <c r="L70" s="101"/>
      <c r="M70" s="101"/>
      <c r="O70" s="633">
        <f>IF(TYPOLOGY="Bridge", 'Default Values'!$AK$10, 'Default Values'!$AL$10)</f>
        <v>250</v>
      </c>
      <c r="P70" s="101"/>
      <c r="Q70" s="101"/>
      <c r="R70" s="101"/>
      <c r="S70" s="118"/>
      <c r="T70" s="118"/>
      <c r="U70" s="118"/>
      <c r="V70" s="269"/>
      <c r="W70" s="516" t="s">
        <v>11</v>
      </c>
      <c r="X70" s="224"/>
      <c r="Y70" s="185"/>
      <c r="Z70" s="118"/>
      <c r="AA70" s="185"/>
      <c r="AB70" s="185"/>
      <c r="AC70" s="185"/>
      <c r="AD70" s="185"/>
      <c r="AE70" s="185"/>
      <c r="AF70" s="185"/>
      <c r="AG70" s="185"/>
      <c r="AH70" s="185"/>
      <c r="AI70" s="185"/>
      <c r="AJ70" s="185"/>
      <c r="AK70" s="185"/>
      <c r="AL70" s="185"/>
      <c r="AM70" s="185"/>
      <c r="AN70" s="185"/>
      <c r="AO70" s="185"/>
      <c r="AP70" s="185"/>
      <c r="AQ70" s="185"/>
      <c r="AR70" s="185"/>
      <c r="AS70" s="185"/>
      <c r="AT70" s="185"/>
      <c r="AU70" s="185"/>
      <c r="AV70" s="185"/>
      <c r="AW70" s="185"/>
      <c r="AX70" s="185"/>
      <c r="AY70" s="185"/>
      <c r="AZ70" s="185"/>
      <c r="BA70" s="185"/>
      <c r="BB70" s="185"/>
      <c r="BC70" s="185"/>
      <c r="BD70" s="185"/>
      <c r="BE70" s="185"/>
      <c r="BF70" s="185"/>
      <c r="BG70" s="185"/>
      <c r="BH70" s="185"/>
      <c r="BI70" s="185"/>
      <c r="BJ70" s="185"/>
      <c r="BK70" s="185"/>
      <c r="BL70" s="185"/>
      <c r="BM70" s="185"/>
      <c r="BN70" s="185"/>
      <c r="BO70" s="185"/>
      <c r="BP70" s="185"/>
      <c r="BQ70" s="185"/>
      <c r="BR70" s="185"/>
      <c r="BS70" s="185"/>
      <c r="BT70" s="185"/>
      <c r="BU70" s="185"/>
      <c r="BV70" s="185"/>
      <c r="BW70" s="185"/>
      <c r="BX70" s="185"/>
      <c r="BY70" s="185"/>
      <c r="BZ70" s="185"/>
      <c r="CA70" s="743"/>
      <c r="CB70" s="185"/>
      <c r="CC70" s="185"/>
      <c r="CD70" s="185"/>
      <c r="CE70" s="185"/>
      <c r="CF70" s="185"/>
      <c r="CG70" s="185"/>
      <c r="CH70" s="185"/>
      <c r="CI70" s="185"/>
      <c r="CJ70" s="185"/>
      <c r="CK70" s="185"/>
      <c r="CL70" s="185"/>
      <c r="CM70" s="185"/>
      <c r="CN70" s="185"/>
      <c r="CO70" s="185"/>
      <c r="CP70" s="185"/>
      <c r="CQ70" s="185"/>
      <c r="CR70" s="185"/>
      <c r="CS70" s="185"/>
      <c r="CT70" s="185"/>
      <c r="CU70" s="185"/>
      <c r="CV70" s="185"/>
      <c r="CW70" s="185"/>
      <c r="CX70" s="185"/>
      <c r="CY70" s="185"/>
      <c r="CZ70" s="185"/>
      <c r="DA70" s="185"/>
      <c r="DB70" s="185"/>
      <c r="DC70" s="185"/>
      <c r="DD70" s="185"/>
      <c r="DE70" s="185"/>
      <c r="DF70" s="185"/>
      <c r="DG70" s="185"/>
      <c r="DH70" s="185"/>
      <c r="DI70" s="185"/>
      <c r="DJ70" s="185"/>
      <c r="DK70" s="185"/>
      <c r="DL70" s="185"/>
      <c r="DM70" s="185"/>
      <c r="DN70" s="185"/>
      <c r="DO70" s="185"/>
      <c r="DP70" s="185"/>
      <c r="DQ70" s="185"/>
      <c r="DR70" s="185"/>
      <c r="DS70" s="185"/>
      <c r="DT70" s="185"/>
      <c r="DU70" s="185"/>
      <c r="DV70" s="185"/>
      <c r="DW70" s="185"/>
      <c r="DX70" s="185"/>
      <c r="DY70" s="185"/>
      <c r="DZ70" s="185"/>
      <c r="EA70" s="185"/>
      <c r="EB70" s="185"/>
      <c r="EC70" s="185"/>
      <c r="ED70" s="185"/>
      <c r="EE70" s="185"/>
      <c r="EF70" s="185"/>
      <c r="EG70" s="185"/>
      <c r="EH70" s="185"/>
      <c r="EI70" s="185"/>
      <c r="EJ70" s="185"/>
      <c r="EK70" s="185"/>
      <c r="EL70" s="185"/>
      <c r="EM70" s="185"/>
      <c r="EN70" s="185"/>
      <c r="EO70" s="185"/>
      <c r="EP70" s="185"/>
      <c r="EQ70" s="185"/>
      <c r="ER70" s="185"/>
      <c r="ES70" s="185"/>
      <c r="ET70" s="185"/>
      <c r="EU70" s="185"/>
      <c r="EV70" s="185"/>
      <c r="EW70" s="185"/>
      <c r="EX70" s="185"/>
      <c r="EY70" s="185"/>
      <c r="EZ70" s="185"/>
      <c r="FA70" s="185"/>
      <c r="FB70" s="185"/>
      <c r="FC70" s="185"/>
      <c r="FD70" s="185"/>
      <c r="FE70" s="185"/>
      <c r="FF70" s="185"/>
      <c r="FG70" s="185"/>
      <c r="FH70" s="185"/>
      <c r="FI70" s="185"/>
      <c r="FJ70" s="185"/>
      <c r="FK70" s="185"/>
      <c r="FL70" s="185"/>
      <c r="FM70" s="185"/>
      <c r="FN70" s="185"/>
      <c r="FO70" s="185"/>
      <c r="FP70" s="185"/>
      <c r="FQ70" s="185"/>
      <c r="FR70" s="185"/>
      <c r="FS70" s="185"/>
      <c r="FT70" s="185"/>
      <c r="FU70" s="185"/>
      <c r="FV70" s="185"/>
      <c r="FW70" s="185"/>
      <c r="FX70" s="185"/>
      <c r="FY70" s="185"/>
      <c r="FZ70" s="185"/>
      <c r="GA70" s="185"/>
      <c r="GB70" s="185"/>
      <c r="GC70" s="185"/>
      <c r="GD70" s="185"/>
      <c r="GE70" s="185"/>
      <c r="GF70" s="185"/>
      <c r="GG70" s="185"/>
      <c r="GH70" s="185"/>
      <c r="GI70" s="185"/>
      <c r="GJ70" s="185"/>
      <c r="GK70" s="185"/>
      <c r="GL70" s="185"/>
      <c r="GM70" s="185"/>
      <c r="GN70" s="185"/>
      <c r="GO70" s="185"/>
      <c r="GP70" s="185"/>
      <c r="GQ70" s="185"/>
      <c r="GR70" s="185"/>
      <c r="GS70" s="185"/>
      <c r="GT70" s="185"/>
      <c r="GU70" s="185"/>
      <c r="GV70" s="185"/>
      <c r="GW70" s="185"/>
      <c r="GX70" s="185"/>
      <c r="GY70" s="185"/>
      <c r="GZ70" s="185"/>
      <c r="HA70" s="185"/>
      <c r="HB70" s="185"/>
      <c r="HC70" s="185"/>
      <c r="HD70" s="185"/>
      <c r="HE70" s="185"/>
      <c r="HF70" s="185"/>
      <c r="HG70" s="185"/>
      <c r="HH70" s="185"/>
      <c r="HI70" s="745"/>
    </row>
    <row r="71" spans="2:217" ht="9.6" customHeight="1">
      <c r="B71" s="101"/>
      <c r="C71" s="101"/>
      <c r="D71" s="101"/>
      <c r="E71" s="101"/>
      <c r="F71" s="101"/>
      <c r="G71" s="101"/>
      <c r="H71" s="101"/>
      <c r="I71" s="101"/>
      <c r="J71" s="101"/>
      <c r="K71" s="101"/>
      <c r="L71" s="101"/>
      <c r="M71" s="101"/>
      <c r="N71" s="537"/>
      <c r="O71" s="101"/>
      <c r="P71" s="101"/>
      <c r="Q71" s="101"/>
      <c r="R71" s="101"/>
      <c r="S71" s="118"/>
      <c r="T71" s="118"/>
      <c r="U71" s="118"/>
      <c r="V71" s="100"/>
      <c r="W71" s="271"/>
      <c r="X71" s="224"/>
      <c r="Y71" s="185"/>
      <c r="Z71" s="118"/>
      <c r="AA71" s="185"/>
      <c r="AB71" s="185"/>
      <c r="AC71" s="185"/>
      <c r="AD71" s="185"/>
      <c r="AE71" s="185"/>
      <c r="AF71" s="185"/>
      <c r="AG71" s="185"/>
      <c r="AH71" s="185"/>
      <c r="AI71" s="185"/>
      <c r="AJ71" s="185"/>
      <c r="AK71" s="185"/>
      <c r="AL71" s="185"/>
      <c r="AM71" s="185"/>
      <c r="AN71" s="185"/>
      <c r="AO71" s="185"/>
      <c r="AP71" s="185"/>
      <c r="AQ71" s="185"/>
      <c r="AR71" s="185"/>
      <c r="AS71" s="185"/>
      <c r="AT71" s="185"/>
      <c r="AU71" s="185"/>
      <c r="AV71" s="185"/>
      <c r="AW71" s="185"/>
      <c r="AX71" s="185"/>
      <c r="AY71" s="185"/>
      <c r="AZ71" s="185"/>
      <c r="BA71" s="185"/>
      <c r="BB71" s="185"/>
      <c r="BC71" s="185"/>
      <c r="BD71" s="185"/>
      <c r="BE71" s="185"/>
      <c r="BF71" s="185"/>
      <c r="BG71" s="185"/>
      <c r="BH71" s="185"/>
      <c r="BI71" s="185"/>
      <c r="BJ71" s="185"/>
      <c r="BK71" s="185"/>
      <c r="BL71" s="185"/>
      <c r="BM71" s="185"/>
      <c r="BN71" s="185"/>
      <c r="BO71" s="185"/>
      <c r="BP71" s="185"/>
      <c r="BQ71" s="185"/>
      <c r="BR71" s="185"/>
      <c r="BS71" s="185"/>
      <c r="BT71" s="185"/>
      <c r="BU71" s="185"/>
      <c r="BV71" s="185"/>
      <c r="BW71" s="185"/>
      <c r="BX71" s="185"/>
      <c r="BY71" s="185"/>
      <c r="BZ71" s="185"/>
      <c r="CA71" s="743"/>
      <c r="CB71" s="185"/>
      <c r="CC71" s="185"/>
      <c r="CD71" s="185"/>
      <c r="CE71" s="185"/>
      <c r="CF71" s="185"/>
      <c r="CG71" s="185"/>
      <c r="CH71" s="185"/>
      <c r="CI71" s="185"/>
      <c r="CJ71" s="185"/>
      <c r="CK71" s="185"/>
      <c r="CL71" s="185"/>
      <c r="CM71" s="185"/>
      <c r="CN71" s="185"/>
      <c r="CO71" s="185"/>
      <c r="CP71" s="185"/>
      <c r="CQ71" s="185"/>
      <c r="CR71" s="185"/>
      <c r="CS71" s="185"/>
      <c r="CT71" s="185"/>
      <c r="CU71" s="185"/>
      <c r="CV71" s="185"/>
      <c r="CW71" s="185"/>
      <c r="CX71" s="185"/>
      <c r="CY71" s="185"/>
      <c r="CZ71" s="185"/>
      <c r="DA71" s="185"/>
      <c r="DB71" s="185"/>
      <c r="DC71" s="185"/>
      <c r="DD71" s="185"/>
      <c r="DE71" s="185"/>
      <c r="DF71" s="185"/>
      <c r="DG71" s="185"/>
      <c r="DH71" s="185"/>
      <c r="DI71" s="185"/>
      <c r="DJ71" s="185"/>
      <c r="DK71" s="185"/>
      <c r="DL71" s="185"/>
      <c r="DM71" s="185"/>
      <c r="DN71" s="185"/>
      <c r="DO71" s="185"/>
      <c r="DP71" s="185"/>
      <c r="DQ71" s="185"/>
      <c r="DR71" s="185"/>
      <c r="DS71" s="185"/>
      <c r="DT71" s="185"/>
      <c r="DU71" s="185"/>
      <c r="DV71" s="185"/>
      <c r="DW71" s="185"/>
      <c r="DX71" s="185"/>
      <c r="DY71" s="185"/>
      <c r="DZ71" s="185"/>
      <c r="EA71" s="185"/>
      <c r="EB71" s="185"/>
      <c r="EC71" s="185"/>
      <c r="ED71" s="185"/>
      <c r="EE71" s="185"/>
      <c r="EF71" s="185"/>
      <c r="EG71" s="185"/>
      <c r="EH71" s="185"/>
      <c r="EI71" s="185"/>
      <c r="EJ71" s="185"/>
      <c r="EK71" s="185"/>
      <c r="EL71" s="185"/>
      <c r="EM71" s="185"/>
      <c r="EN71" s="185"/>
      <c r="EO71" s="185"/>
      <c r="EP71" s="185"/>
      <c r="EQ71" s="185"/>
      <c r="ER71" s="185"/>
      <c r="ES71" s="185"/>
      <c r="ET71" s="185"/>
      <c r="EU71" s="185"/>
      <c r="EV71" s="185"/>
      <c r="EW71" s="185"/>
      <c r="EX71" s="185"/>
      <c r="EY71" s="185"/>
      <c r="EZ71" s="185"/>
      <c r="FA71" s="185"/>
      <c r="FB71" s="185"/>
      <c r="FC71" s="185"/>
      <c r="FD71" s="185"/>
      <c r="FE71" s="185"/>
      <c r="FF71" s="185"/>
      <c r="FG71" s="185"/>
      <c r="FH71" s="185"/>
      <c r="FI71" s="185"/>
      <c r="FJ71" s="185"/>
      <c r="FK71" s="185"/>
      <c r="FL71" s="185"/>
      <c r="FM71" s="185"/>
      <c r="FN71" s="185"/>
      <c r="FO71" s="185"/>
      <c r="FP71" s="185"/>
      <c r="FQ71" s="185"/>
      <c r="FR71" s="185"/>
      <c r="FS71" s="185"/>
      <c r="FT71" s="185"/>
      <c r="FU71" s="185"/>
      <c r="FV71" s="185"/>
      <c r="FW71" s="185"/>
      <c r="FX71" s="185"/>
      <c r="FY71" s="185"/>
      <c r="FZ71" s="185"/>
      <c r="GA71" s="185"/>
      <c r="GB71" s="185"/>
      <c r="GC71" s="185"/>
      <c r="GD71" s="185"/>
      <c r="GE71" s="185"/>
      <c r="GF71" s="185"/>
      <c r="GG71" s="185"/>
      <c r="GH71" s="185"/>
      <c r="GI71" s="185"/>
      <c r="GJ71" s="185"/>
      <c r="GK71" s="185"/>
      <c r="GL71" s="185"/>
      <c r="GM71" s="185"/>
      <c r="GN71" s="185"/>
      <c r="GO71" s="185"/>
      <c r="GP71" s="185"/>
      <c r="GQ71" s="185"/>
      <c r="GR71" s="185"/>
      <c r="GS71" s="185"/>
      <c r="GT71" s="185"/>
      <c r="GU71" s="185"/>
      <c r="GV71" s="185"/>
      <c r="GW71" s="185"/>
      <c r="GX71" s="185"/>
      <c r="GY71" s="185"/>
      <c r="GZ71" s="185"/>
      <c r="HA71" s="185"/>
      <c r="HB71" s="185"/>
      <c r="HC71" s="185"/>
      <c r="HD71" s="185"/>
      <c r="HE71" s="185"/>
      <c r="HF71" s="185"/>
      <c r="HG71" s="185"/>
      <c r="HH71" s="185"/>
      <c r="HI71" s="745"/>
    </row>
    <row r="72" spans="2:217" ht="27" customHeight="1">
      <c r="B72" s="101"/>
      <c r="C72" s="101"/>
      <c r="D72" s="101"/>
      <c r="E72" s="101"/>
      <c r="F72" s="101"/>
      <c r="G72" s="101"/>
      <c r="H72" s="101"/>
      <c r="I72" s="101"/>
      <c r="J72" s="101"/>
      <c r="K72" s="101"/>
      <c r="L72" s="101"/>
      <c r="M72" s="101"/>
      <c r="O72" s="633">
        <f>IF(TYPOLOGY="Bridge", 'Default Values'!$AK$11, 'Default Values'!$AL$11)</f>
        <v>300</v>
      </c>
      <c r="P72" s="101"/>
      <c r="Q72" s="101"/>
      <c r="R72" s="101"/>
      <c r="S72" s="118"/>
      <c r="T72" s="118"/>
      <c r="U72" s="118"/>
      <c r="V72" s="269"/>
      <c r="W72" s="516" t="s">
        <v>111</v>
      </c>
      <c r="X72" s="224"/>
      <c r="Y72" s="185"/>
      <c r="Z72" s="118"/>
      <c r="AA72" s="185"/>
      <c r="AB72" s="185"/>
      <c r="AC72" s="185"/>
      <c r="AD72" s="185"/>
      <c r="AE72" s="185"/>
      <c r="AF72" s="185"/>
      <c r="AG72" s="185"/>
      <c r="AH72" s="185"/>
      <c r="AI72" s="185"/>
      <c r="AJ72" s="185"/>
      <c r="AK72" s="185"/>
      <c r="AL72" s="185"/>
      <c r="AM72" s="185"/>
      <c r="AN72" s="185"/>
      <c r="AO72" s="185"/>
      <c r="AP72" s="185"/>
      <c r="AQ72" s="185"/>
      <c r="AR72" s="185"/>
      <c r="AS72" s="185"/>
      <c r="AT72" s="185"/>
      <c r="AU72" s="185"/>
      <c r="AV72" s="185"/>
      <c r="AW72" s="185"/>
      <c r="AX72" s="185"/>
      <c r="AY72" s="185"/>
      <c r="AZ72" s="185"/>
      <c r="BA72" s="185"/>
      <c r="BB72" s="185"/>
      <c r="BC72" s="185"/>
      <c r="BD72" s="185"/>
      <c r="BE72" s="185"/>
      <c r="BF72" s="185"/>
      <c r="BG72" s="185"/>
      <c r="BH72" s="185"/>
      <c r="BI72" s="185"/>
      <c r="BJ72" s="185"/>
      <c r="BK72" s="185"/>
      <c r="BL72" s="185"/>
      <c r="BM72" s="185"/>
      <c r="BN72" s="185"/>
      <c r="BO72" s="185"/>
      <c r="BP72" s="185"/>
      <c r="BQ72" s="185"/>
      <c r="BR72" s="185"/>
      <c r="BS72" s="185"/>
      <c r="BT72" s="185"/>
      <c r="BU72" s="185"/>
      <c r="BV72" s="185"/>
      <c r="BW72" s="185"/>
      <c r="BX72" s="185"/>
      <c r="BY72" s="185"/>
      <c r="BZ72" s="185"/>
      <c r="CA72" s="743"/>
      <c r="CB72" s="185"/>
      <c r="CC72" s="185"/>
      <c r="CD72" s="185"/>
      <c r="CE72" s="185"/>
      <c r="CF72" s="185"/>
      <c r="CG72" s="185"/>
      <c r="CH72" s="185"/>
      <c r="CI72" s="185"/>
      <c r="CJ72" s="185"/>
      <c r="CK72" s="185"/>
      <c r="CL72" s="185"/>
      <c r="CM72" s="185"/>
      <c r="CN72" s="185"/>
      <c r="CO72" s="185"/>
      <c r="CP72" s="185"/>
      <c r="CQ72" s="185"/>
      <c r="CR72" s="185"/>
      <c r="CS72" s="185"/>
      <c r="CT72" s="185"/>
      <c r="CU72" s="185"/>
      <c r="CV72" s="185"/>
      <c r="CW72" s="185"/>
      <c r="CX72" s="185"/>
      <c r="CY72" s="185"/>
      <c r="CZ72" s="185"/>
      <c r="DA72" s="185"/>
      <c r="DB72" s="185"/>
      <c r="DC72" s="185"/>
      <c r="DD72" s="185"/>
      <c r="DE72" s="185"/>
      <c r="DF72" s="185"/>
      <c r="DG72" s="185"/>
      <c r="DH72" s="185"/>
      <c r="DI72" s="185"/>
      <c r="DJ72" s="185"/>
      <c r="DK72" s="185"/>
      <c r="DL72" s="185"/>
      <c r="DM72" s="185"/>
      <c r="DN72" s="185"/>
      <c r="DO72" s="185"/>
      <c r="DP72" s="185"/>
      <c r="DQ72" s="185"/>
      <c r="DR72" s="185"/>
      <c r="DS72" s="185"/>
      <c r="DT72" s="185"/>
      <c r="DU72" s="185"/>
      <c r="DV72" s="185"/>
      <c r="DW72" s="185"/>
      <c r="DX72" s="185"/>
      <c r="DY72" s="185"/>
      <c r="DZ72" s="185"/>
      <c r="EA72" s="185"/>
      <c r="EB72" s="185"/>
      <c r="EC72" s="185"/>
      <c r="ED72" s="185"/>
      <c r="EE72" s="185"/>
      <c r="EF72" s="185"/>
      <c r="EG72" s="185"/>
      <c r="EH72" s="185"/>
      <c r="EI72" s="185"/>
      <c r="EJ72" s="185"/>
      <c r="EK72" s="185"/>
      <c r="EL72" s="185"/>
      <c r="EM72" s="185"/>
      <c r="EN72" s="185"/>
      <c r="EO72" s="185"/>
      <c r="EP72" s="185"/>
      <c r="EQ72" s="185"/>
      <c r="ER72" s="185"/>
      <c r="ES72" s="185"/>
      <c r="ET72" s="185"/>
      <c r="EU72" s="185"/>
      <c r="EV72" s="185"/>
      <c r="EW72" s="185"/>
      <c r="EX72" s="185"/>
      <c r="EY72" s="185"/>
      <c r="EZ72" s="185"/>
      <c r="FA72" s="185"/>
      <c r="FB72" s="185"/>
      <c r="FC72" s="185"/>
      <c r="FD72" s="185"/>
      <c r="FE72" s="185"/>
      <c r="FF72" s="185"/>
      <c r="FG72" s="185"/>
      <c r="FH72" s="185"/>
      <c r="FI72" s="185"/>
      <c r="FJ72" s="185"/>
      <c r="FK72" s="185"/>
      <c r="FL72" s="185"/>
      <c r="FM72" s="185"/>
      <c r="FN72" s="185"/>
      <c r="FO72" s="185"/>
      <c r="FP72" s="185"/>
      <c r="FQ72" s="185"/>
      <c r="FR72" s="185"/>
      <c r="FS72" s="185"/>
      <c r="FT72" s="185"/>
      <c r="FU72" s="185"/>
      <c r="FV72" s="185"/>
      <c r="FW72" s="185"/>
      <c r="FX72" s="185"/>
      <c r="FY72" s="185"/>
      <c r="FZ72" s="185"/>
      <c r="GA72" s="185"/>
      <c r="GB72" s="185"/>
      <c r="GC72" s="185"/>
      <c r="GD72" s="185"/>
      <c r="GE72" s="185"/>
      <c r="GF72" s="185"/>
      <c r="GG72" s="185"/>
      <c r="GH72" s="185"/>
      <c r="GI72" s="185"/>
      <c r="GJ72" s="185"/>
      <c r="GK72" s="185"/>
      <c r="GL72" s="185"/>
      <c r="GM72" s="185"/>
      <c r="GN72" s="185"/>
      <c r="GO72" s="185"/>
      <c r="GP72" s="185"/>
      <c r="GQ72" s="185"/>
      <c r="GR72" s="185"/>
      <c r="GS72" s="185"/>
      <c r="GT72" s="185"/>
      <c r="GU72" s="185"/>
      <c r="GV72" s="185"/>
      <c r="GW72" s="185"/>
      <c r="GX72" s="185"/>
      <c r="GY72" s="185"/>
      <c r="GZ72" s="185"/>
      <c r="HA72" s="185"/>
      <c r="HB72" s="185"/>
      <c r="HC72" s="185"/>
      <c r="HD72" s="185"/>
      <c r="HE72" s="185"/>
      <c r="HF72" s="185"/>
      <c r="HG72" s="185"/>
      <c r="HH72" s="185"/>
      <c r="HI72" s="745"/>
    </row>
    <row r="73" spans="2:217" ht="7.35" customHeight="1">
      <c r="B73" s="101"/>
      <c r="C73" s="101"/>
      <c r="D73" s="101"/>
      <c r="E73" s="101"/>
      <c r="F73" s="101"/>
      <c r="G73" s="101"/>
      <c r="H73" s="101"/>
      <c r="I73" s="101"/>
      <c r="J73" s="101"/>
      <c r="K73" s="101"/>
      <c r="L73" s="101"/>
      <c r="M73" s="101"/>
      <c r="N73" s="537"/>
      <c r="O73" s="101"/>
      <c r="P73" s="101"/>
      <c r="Q73" s="101"/>
      <c r="R73" s="101"/>
      <c r="S73" s="118"/>
      <c r="T73" s="118"/>
      <c r="U73" s="118"/>
      <c r="V73" s="100"/>
      <c r="W73" s="271"/>
      <c r="Y73" s="185"/>
      <c r="Z73" s="118"/>
      <c r="AA73" s="185"/>
      <c r="AB73" s="185"/>
      <c r="AC73" s="185"/>
      <c r="AD73" s="185"/>
      <c r="AE73" s="185"/>
      <c r="AF73" s="185"/>
      <c r="AG73" s="185"/>
      <c r="AH73" s="185"/>
      <c r="AI73" s="185"/>
      <c r="AJ73" s="185"/>
      <c r="AK73" s="185"/>
      <c r="AL73" s="185"/>
      <c r="AM73" s="185"/>
      <c r="AN73" s="185"/>
      <c r="AO73" s="185"/>
      <c r="AP73" s="185"/>
      <c r="AQ73" s="185"/>
      <c r="AR73" s="185"/>
      <c r="AS73" s="185"/>
      <c r="AT73" s="185"/>
      <c r="AU73" s="185"/>
      <c r="AV73" s="185"/>
      <c r="AW73" s="185"/>
      <c r="AX73" s="185"/>
      <c r="AY73" s="185"/>
      <c r="AZ73" s="185"/>
      <c r="BA73" s="185"/>
      <c r="BB73" s="185"/>
      <c r="BC73" s="185"/>
      <c r="BD73" s="185"/>
      <c r="BE73" s="185"/>
      <c r="BF73" s="185"/>
      <c r="BG73" s="185"/>
      <c r="BH73" s="185"/>
      <c r="BI73" s="185"/>
      <c r="BJ73" s="185"/>
      <c r="BK73" s="185"/>
      <c r="BL73" s="185"/>
      <c r="BM73" s="185"/>
      <c r="BN73" s="185"/>
      <c r="BO73" s="185"/>
      <c r="BP73" s="185"/>
      <c r="BQ73" s="185"/>
      <c r="BR73" s="185"/>
      <c r="BS73" s="185"/>
      <c r="BT73" s="185"/>
      <c r="BU73" s="185"/>
      <c r="BV73" s="185"/>
      <c r="BW73" s="185"/>
      <c r="BX73" s="185"/>
      <c r="BY73" s="185"/>
      <c r="BZ73" s="185"/>
      <c r="CA73" s="743"/>
      <c r="CB73" s="185"/>
      <c r="CC73" s="185"/>
      <c r="CD73" s="185"/>
      <c r="CE73" s="185"/>
      <c r="CF73" s="185"/>
      <c r="CG73" s="185"/>
      <c r="CH73" s="185"/>
      <c r="CI73" s="185"/>
      <c r="CJ73" s="185"/>
      <c r="CK73" s="185"/>
      <c r="CL73" s="185"/>
      <c r="CM73" s="185"/>
      <c r="CN73" s="185"/>
      <c r="CO73" s="185"/>
      <c r="CP73" s="185"/>
      <c r="CQ73" s="185"/>
      <c r="CR73" s="185"/>
      <c r="CS73" s="185"/>
      <c r="CT73" s="185"/>
      <c r="CU73" s="185"/>
      <c r="CV73" s="185"/>
      <c r="CW73" s="185"/>
      <c r="CX73" s="185"/>
      <c r="CY73" s="185"/>
      <c r="CZ73" s="185"/>
      <c r="DA73" s="185"/>
      <c r="DB73" s="185"/>
      <c r="DC73" s="185"/>
      <c r="DD73" s="185"/>
      <c r="DE73" s="185"/>
      <c r="DF73" s="185"/>
      <c r="DG73" s="185"/>
      <c r="DH73" s="185"/>
      <c r="DI73" s="185"/>
      <c r="DJ73" s="185"/>
      <c r="DK73" s="185"/>
      <c r="DL73" s="185"/>
      <c r="DM73" s="185"/>
      <c r="DN73" s="185"/>
      <c r="DO73" s="185"/>
      <c r="DP73" s="185"/>
      <c r="DQ73" s="185"/>
      <c r="DR73" s="185"/>
      <c r="DS73" s="185"/>
      <c r="DT73" s="185"/>
      <c r="DU73" s="185"/>
      <c r="DV73" s="185"/>
      <c r="DW73" s="185"/>
      <c r="DX73" s="185"/>
      <c r="DY73" s="185"/>
      <c r="DZ73" s="185"/>
      <c r="EA73" s="185"/>
      <c r="EB73" s="185"/>
      <c r="EC73" s="185"/>
      <c r="ED73" s="185"/>
      <c r="EE73" s="185"/>
      <c r="EF73" s="185"/>
      <c r="EG73" s="185"/>
      <c r="EH73" s="185"/>
      <c r="EI73" s="185"/>
      <c r="EJ73" s="185"/>
      <c r="EK73" s="185"/>
      <c r="EL73" s="185"/>
      <c r="EM73" s="185"/>
      <c r="EN73" s="185"/>
      <c r="EO73" s="185"/>
      <c r="EP73" s="185"/>
      <c r="EQ73" s="185"/>
      <c r="ER73" s="185"/>
      <c r="ES73" s="185"/>
      <c r="ET73" s="185"/>
      <c r="EU73" s="185"/>
      <c r="EV73" s="185"/>
      <c r="EW73" s="185"/>
      <c r="EX73" s="185"/>
      <c r="EY73" s="185"/>
      <c r="EZ73" s="185"/>
      <c r="FA73" s="185"/>
      <c r="FB73" s="185"/>
      <c r="FC73" s="185"/>
      <c r="FD73" s="185"/>
      <c r="FE73" s="185"/>
      <c r="FF73" s="185"/>
      <c r="FG73" s="185"/>
      <c r="FH73" s="185"/>
      <c r="FI73" s="185"/>
      <c r="FJ73" s="185"/>
      <c r="FK73" s="185"/>
      <c r="FL73" s="185"/>
      <c r="FM73" s="185"/>
      <c r="FN73" s="185"/>
      <c r="FO73" s="185"/>
      <c r="FP73" s="185"/>
      <c r="FQ73" s="185"/>
      <c r="FR73" s="185"/>
      <c r="FS73" s="185"/>
      <c r="FT73" s="185"/>
      <c r="FU73" s="185"/>
      <c r="FV73" s="185"/>
      <c r="FW73" s="185"/>
      <c r="FX73" s="185"/>
      <c r="FY73" s="185"/>
      <c r="FZ73" s="185"/>
      <c r="GA73" s="185"/>
      <c r="GB73" s="185"/>
      <c r="GC73" s="185"/>
      <c r="GD73" s="185"/>
      <c r="GE73" s="185"/>
      <c r="GF73" s="185"/>
      <c r="GG73" s="185"/>
      <c r="GH73" s="185"/>
      <c r="GI73" s="185"/>
      <c r="GJ73" s="185"/>
      <c r="GK73" s="185"/>
      <c r="GL73" s="185"/>
      <c r="GM73" s="185"/>
      <c r="GN73" s="185"/>
      <c r="GO73" s="185"/>
      <c r="GP73" s="185"/>
      <c r="GQ73" s="185"/>
      <c r="GR73" s="185"/>
      <c r="GS73" s="185"/>
      <c r="GT73" s="185"/>
      <c r="GU73" s="185"/>
      <c r="GV73" s="185"/>
      <c r="GW73" s="185"/>
      <c r="GX73" s="185"/>
      <c r="GY73" s="185"/>
      <c r="GZ73" s="185"/>
      <c r="HA73" s="185"/>
      <c r="HB73" s="185"/>
      <c r="HC73" s="185"/>
      <c r="HD73" s="185"/>
      <c r="HE73" s="185"/>
      <c r="HF73" s="185"/>
      <c r="HG73" s="185"/>
      <c r="HH73" s="185"/>
      <c r="HI73" s="745"/>
    </row>
    <row r="74" spans="2:217" ht="27" customHeight="1">
      <c r="B74" s="101"/>
      <c r="C74" s="101"/>
      <c r="D74" s="101"/>
      <c r="E74" s="101"/>
      <c r="F74" s="101"/>
      <c r="G74" s="101"/>
      <c r="H74" s="101"/>
      <c r="I74" s="101"/>
      <c r="J74" s="101"/>
      <c r="K74" s="101"/>
      <c r="L74" s="101"/>
      <c r="M74" s="101"/>
      <c r="O74" s="633">
        <f>IF(TYPOLOGY="Bridge", 'Default Values'!$AK$12, 'Default Values'!$AL$12)</f>
        <v>350</v>
      </c>
      <c r="P74" s="101"/>
      <c r="Q74" s="101"/>
      <c r="R74" s="101"/>
      <c r="S74" s="118"/>
      <c r="T74" s="118"/>
      <c r="U74" s="118"/>
      <c r="V74" s="269"/>
      <c r="W74" s="516" t="s">
        <v>230</v>
      </c>
      <c r="Y74" s="185"/>
      <c r="Z74" s="118"/>
      <c r="AA74" s="185"/>
      <c r="AB74" s="185"/>
      <c r="AC74" s="185"/>
      <c r="AD74" s="185"/>
      <c r="AE74" s="185"/>
      <c r="AF74" s="185"/>
      <c r="AG74" s="185"/>
      <c r="AH74" s="185"/>
      <c r="AI74" s="185"/>
      <c r="AJ74" s="185"/>
      <c r="AK74" s="185"/>
      <c r="AL74" s="185"/>
      <c r="AM74" s="185"/>
      <c r="AN74" s="185"/>
      <c r="AO74" s="185"/>
      <c r="AP74" s="185"/>
      <c r="AQ74" s="185"/>
      <c r="AR74" s="185"/>
      <c r="AS74" s="185"/>
      <c r="AT74" s="185"/>
      <c r="AU74" s="185"/>
      <c r="AV74" s="185"/>
      <c r="AW74" s="185"/>
      <c r="AX74" s="185"/>
      <c r="AY74" s="185"/>
      <c r="AZ74" s="185"/>
      <c r="BA74" s="185"/>
      <c r="BB74" s="185"/>
      <c r="BC74" s="185"/>
      <c r="BD74" s="185"/>
      <c r="BE74" s="185"/>
      <c r="BF74" s="185"/>
      <c r="BG74" s="185"/>
      <c r="BH74" s="185"/>
      <c r="BI74" s="185"/>
      <c r="BJ74" s="185"/>
      <c r="BK74" s="185"/>
      <c r="BL74" s="185"/>
      <c r="BM74" s="185"/>
      <c r="BN74" s="185"/>
      <c r="BO74" s="185"/>
      <c r="BP74" s="185"/>
      <c r="BQ74" s="185"/>
      <c r="BR74" s="185"/>
      <c r="BS74" s="185"/>
      <c r="BT74" s="185"/>
      <c r="BU74" s="185"/>
      <c r="BV74" s="185"/>
      <c r="BW74" s="185"/>
      <c r="BX74" s="185"/>
      <c r="BY74" s="185"/>
      <c r="BZ74" s="185"/>
      <c r="CA74" s="743"/>
      <c r="CB74" s="185"/>
      <c r="CC74" s="185"/>
      <c r="CD74" s="185"/>
      <c r="CE74" s="185"/>
      <c r="CF74" s="185"/>
      <c r="CG74" s="185"/>
      <c r="CH74" s="185"/>
      <c r="CI74" s="185"/>
      <c r="CJ74" s="185"/>
      <c r="CK74" s="185"/>
      <c r="CL74" s="185"/>
      <c r="CM74" s="185"/>
      <c r="CN74" s="185"/>
      <c r="CO74" s="185"/>
      <c r="CP74" s="185"/>
      <c r="CQ74" s="185"/>
      <c r="CR74" s="185"/>
      <c r="CS74" s="185"/>
      <c r="CT74" s="185"/>
      <c r="CU74" s="185"/>
      <c r="CV74" s="185"/>
      <c r="CW74" s="185"/>
      <c r="CX74" s="185"/>
      <c r="CY74" s="185"/>
      <c r="CZ74" s="185"/>
      <c r="DA74" s="185"/>
      <c r="DB74" s="185"/>
      <c r="DC74" s="185"/>
      <c r="DD74" s="185"/>
      <c r="DE74" s="185"/>
      <c r="DF74" s="185"/>
      <c r="DG74" s="185"/>
      <c r="DH74" s="185"/>
      <c r="DI74" s="185"/>
      <c r="DJ74" s="185"/>
      <c r="DK74" s="185"/>
      <c r="DL74" s="185"/>
      <c r="DM74" s="185"/>
      <c r="DN74" s="185"/>
      <c r="DO74" s="185"/>
      <c r="DP74" s="185"/>
      <c r="DQ74" s="185"/>
      <c r="DR74" s="185"/>
      <c r="DS74" s="185"/>
      <c r="DT74" s="185"/>
      <c r="DU74" s="185"/>
      <c r="DV74" s="185"/>
      <c r="DW74" s="185"/>
      <c r="DX74" s="185"/>
      <c r="DY74" s="185"/>
      <c r="DZ74" s="185"/>
      <c r="EA74" s="185"/>
      <c r="EB74" s="185"/>
      <c r="EC74" s="185"/>
      <c r="ED74" s="185"/>
      <c r="EE74" s="185"/>
      <c r="EF74" s="185"/>
      <c r="EG74" s="185"/>
      <c r="EH74" s="185"/>
      <c r="EI74" s="185"/>
      <c r="EJ74" s="185"/>
      <c r="EK74" s="185"/>
      <c r="EL74" s="185"/>
      <c r="EM74" s="185"/>
      <c r="EN74" s="185"/>
      <c r="EO74" s="185"/>
      <c r="EP74" s="185"/>
      <c r="EQ74" s="185"/>
      <c r="ER74" s="185"/>
      <c r="ES74" s="185"/>
      <c r="ET74" s="185"/>
      <c r="EU74" s="185"/>
      <c r="EV74" s="185"/>
      <c r="EW74" s="185"/>
      <c r="EX74" s="185"/>
      <c r="EY74" s="185"/>
      <c r="EZ74" s="185"/>
      <c r="FA74" s="185"/>
      <c r="FB74" s="185"/>
      <c r="FC74" s="185"/>
      <c r="FD74" s="185"/>
      <c r="FE74" s="185"/>
      <c r="FF74" s="185"/>
      <c r="FG74" s="185"/>
      <c r="FH74" s="185"/>
      <c r="FI74" s="185"/>
      <c r="FJ74" s="185"/>
      <c r="FK74" s="185"/>
      <c r="FL74" s="185"/>
      <c r="FM74" s="185"/>
      <c r="FN74" s="185"/>
      <c r="FO74" s="185"/>
      <c r="FP74" s="185"/>
      <c r="FQ74" s="185"/>
      <c r="FR74" s="185"/>
      <c r="FS74" s="185"/>
      <c r="FT74" s="185"/>
      <c r="FU74" s="185"/>
      <c r="FV74" s="185"/>
      <c r="FW74" s="185"/>
      <c r="FX74" s="185"/>
      <c r="FY74" s="185"/>
      <c r="FZ74" s="185"/>
      <c r="GA74" s="185"/>
      <c r="GB74" s="185"/>
      <c r="GC74" s="185"/>
      <c r="GD74" s="185"/>
      <c r="GE74" s="185"/>
      <c r="GF74" s="185"/>
      <c r="GG74" s="185"/>
      <c r="GH74" s="185"/>
      <c r="GI74" s="185"/>
      <c r="GJ74" s="185"/>
      <c r="GK74" s="185"/>
      <c r="GL74" s="185"/>
      <c r="GM74" s="185"/>
      <c r="GN74" s="185"/>
      <c r="GO74" s="185"/>
      <c r="GP74" s="185"/>
      <c r="GQ74" s="185"/>
      <c r="GR74" s="185"/>
      <c r="GS74" s="185"/>
      <c r="GT74" s="185"/>
      <c r="GU74" s="185"/>
      <c r="GV74" s="185"/>
      <c r="GW74" s="185"/>
      <c r="GX74" s="185"/>
      <c r="GY74" s="185"/>
      <c r="GZ74" s="185"/>
      <c r="HA74" s="185"/>
      <c r="HB74" s="185"/>
      <c r="HC74" s="185"/>
      <c r="HD74" s="185"/>
      <c r="HE74" s="185"/>
      <c r="HF74" s="185"/>
      <c r="HG74" s="185"/>
      <c r="HH74" s="185"/>
      <c r="HI74" s="745"/>
    </row>
    <row r="75" spans="2:217" ht="9.6" customHeight="1">
      <c r="B75" s="101"/>
      <c r="C75" s="101"/>
      <c r="D75" s="101"/>
      <c r="E75" s="101"/>
      <c r="F75" s="101"/>
      <c r="G75" s="101"/>
      <c r="H75" s="101"/>
      <c r="I75" s="101"/>
      <c r="J75" s="101"/>
      <c r="K75" s="101"/>
      <c r="L75" s="101"/>
      <c r="M75" s="101"/>
      <c r="N75" s="537"/>
      <c r="O75" s="101"/>
      <c r="P75" s="101"/>
      <c r="Q75" s="101"/>
      <c r="R75" s="101"/>
      <c r="S75" s="118"/>
      <c r="T75" s="118"/>
      <c r="U75" s="118"/>
      <c r="V75" s="100"/>
      <c r="W75" s="271"/>
      <c r="Y75" s="185"/>
      <c r="Z75" s="118"/>
      <c r="AA75" s="185"/>
      <c r="AB75" s="185"/>
      <c r="AC75" s="185"/>
      <c r="AD75" s="185"/>
      <c r="AE75" s="185"/>
      <c r="AF75" s="185"/>
      <c r="AG75" s="185"/>
      <c r="AH75" s="185"/>
      <c r="AI75" s="185"/>
      <c r="AJ75" s="185"/>
      <c r="AK75" s="185"/>
      <c r="AL75" s="185"/>
      <c r="AM75" s="185"/>
      <c r="AN75" s="185"/>
      <c r="AO75" s="185"/>
      <c r="AP75" s="185"/>
      <c r="AQ75" s="185"/>
      <c r="AR75" s="185"/>
      <c r="AS75" s="185"/>
      <c r="AT75" s="185"/>
      <c r="AU75" s="185"/>
      <c r="AV75" s="185"/>
      <c r="AW75" s="185"/>
      <c r="AX75" s="185"/>
      <c r="AY75" s="185"/>
      <c r="AZ75" s="185"/>
      <c r="BA75" s="185"/>
      <c r="BB75" s="185"/>
      <c r="BC75" s="185"/>
      <c r="BD75" s="185"/>
      <c r="BE75" s="185"/>
      <c r="BF75" s="185"/>
      <c r="BG75" s="185"/>
      <c r="BH75" s="185"/>
      <c r="BI75" s="185"/>
      <c r="BJ75" s="185"/>
      <c r="BK75" s="185"/>
      <c r="BL75" s="185"/>
      <c r="BM75" s="185"/>
      <c r="BN75" s="185"/>
      <c r="BO75" s="185"/>
      <c r="BP75" s="185"/>
      <c r="BQ75" s="185"/>
      <c r="BR75" s="185"/>
      <c r="BS75" s="185"/>
      <c r="BT75" s="185"/>
      <c r="BU75" s="185"/>
      <c r="BV75" s="185"/>
      <c r="BW75" s="185"/>
      <c r="BX75" s="185"/>
      <c r="BY75" s="185"/>
      <c r="BZ75" s="185"/>
      <c r="CA75" s="743"/>
      <c r="CB75" s="185"/>
      <c r="CC75" s="185"/>
      <c r="CD75" s="185"/>
      <c r="CE75" s="185"/>
      <c r="CF75" s="185"/>
      <c r="CG75" s="185"/>
      <c r="CH75" s="185"/>
      <c r="CI75" s="185"/>
      <c r="CJ75" s="185"/>
      <c r="CK75" s="185"/>
      <c r="CL75" s="185"/>
      <c r="CM75" s="185"/>
      <c r="CN75" s="185"/>
      <c r="CO75" s="185"/>
      <c r="CP75" s="185"/>
      <c r="CQ75" s="185"/>
      <c r="CR75" s="185"/>
      <c r="CS75" s="185"/>
      <c r="CT75" s="185"/>
      <c r="CU75" s="185"/>
      <c r="CV75" s="185"/>
      <c r="CW75" s="185"/>
      <c r="CX75" s="185"/>
      <c r="CY75" s="185"/>
      <c r="CZ75" s="185"/>
      <c r="DA75" s="185"/>
      <c r="DB75" s="185"/>
      <c r="DC75" s="185"/>
      <c r="DD75" s="185"/>
      <c r="DE75" s="185"/>
      <c r="DF75" s="185"/>
      <c r="DG75" s="185"/>
      <c r="DH75" s="185"/>
      <c r="DI75" s="185"/>
      <c r="DJ75" s="185"/>
      <c r="DK75" s="185"/>
      <c r="DL75" s="185"/>
      <c r="DM75" s="185"/>
      <c r="DN75" s="185"/>
      <c r="DO75" s="185"/>
      <c r="DP75" s="185"/>
      <c r="DQ75" s="185"/>
      <c r="DR75" s="185"/>
      <c r="DS75" s="185"/>
      <c r="DT75" s="185"/>
      <c r="DU75" s="185"/>
      <c r="DV75" s="185"/>
      <c r="DW75" s="185"/>
      <c r="DX75" s="185"/>
      <c r="DY75" s="185"/>
      <c r="DZ75" s="185"/>
      <c r="EA75" s="185"/>
      <c r="EB75" s="185"/>
      <c r="EC75" s="185"/>
      <c r="ED75" s="185"/>
      <c r="EE75" s="185"/>
      <c r="EF75" s="185"/>
      <c r="EG75" s="185"/>
      <c r="EH75" s="185"/>
      <c r="EI75" s="185"/>
      <c r="EJ75" s="185"/>
      <c r="EK75" s="185"/>
      <c r="EL75" s="185"/>
      <c r="EM75" s="185"/>
      <c r="EN75" s="185"/>
      <c r="EO75" s="185"/>
      <c r="EP75" s="185"/>
      <c r="EQ75" s="185"/>
      <c r="ER75" s="185"/>
      <c r="ES75" s="185"/>
      <c r="ET75" s="185"/>
      <c r="EU75" s="185"/>
      <c r="EV75" s="185"/>
      <c r="EW75" s="185"/>
      <c r="EX75" s="185"/>
      <c r="EY75" s="185"/>
      <c r="EZ75" s="185"/>
      <c r="FA75" s="185"/>
      <c r="FB75" s="185"/>
      <c r="FC75" s="185"/>
      <c r="FD75" s="185"/>
      <c r="FE75" s="185"/>
      <c r="FF75" s="185"/>
      <c r="FG75" s="185"/>
      <c r="FH75" s="185"/>
      <c r="FI75" s="185"/>
      <c r="FJ75" s="185"/>
      <c r="FK75" s="185"/>
      <c r="FL75" s="185"/>
      <c r="FM75" s="185"/>
      <c r="FN75" s="185"/>
      <c r="FO75" s="185"/>
      <c r="FP75" s="185"/>
      <c r="FQ75" s="185"/>
      <c r="FR75" s="185"/>
      <c r="FS75" s="185"/>
      <c r="FT75" s="185"/>
      <c r="FU75" s="185"/>
      <c r="FV75" s="185"/>
      <c r="FW75" s="185"/>
      <c r="FX75" s="185"/>
      <c r="FY75" s="185"/>
      <c r="FZ75" s="185"/>
      <c r="GA75" s="185"/>
      <c r="GB75" s="185"/>
      <c r="GC75" s="185"/>
      <c r="GD75" s="185"/>
      <c r="GE75" s="185"/>
      <c r="GF75" s="185"/>
      <c r="GG75" s="185"/>
      <c r="GH75" s="185"/>
      <c r="GI75" s="185"/>
      <c r="GJ75" s="185"/>
      <c r="GK75" s="185"/>
      <c r="GL75" s="185"/>
      <c r="GM75" s="185"/>
      <c r="GN75" s="185"/>
      <c r="GO75" s="185"/>
      <c r="GP75" s="185"/>
      <c r="GQ75" s="185"/>
      <c r="GR75" s="185"/>
      <c r="GS75" s="185"/>
      <c r="GT75" s="185"/>
      <c r="GU75" s="185"/>
      <c r="GV75" s="185"/>
      <c r="GW75" s="185"/>
      <c r="GX75" s="185"/>
      <c r="GY75" s="185"/>
      <c r="GZ75" s="185"/>
      <c r="HA75" s="185"/>
      <c r="HB75" s="185"/>
      <c r="HC75" s="185"/>
      <c r="HD75" s="185"/>
      <c r="HE75" s="185"/>
      <c r="HF75" s="185"/>
      <c r="HG75" s="185"/>
      <c r="HH75" s="185"/>
      <c r="HI75" s="745"/>
    </row>
    <row r="76" spans="2:217" ht="24" customHeight="1">
      <c r="B76" s="101"/>
      <c r="C76" s="101"/>
      <c r="D76" s="101"/>
      <c r="E76" s="101"/>
      <c r="F76" s="101"/>
      <c r="G76" s="101"/>
      <c r="H76" s="101"/>
      <c r="I76" s="101"/>
      <c r="J76" s="101"/>
      <c r="K76" s="101"/>
      <c r="L76" s="101"/>
      <c r="M76" s="101"/>
      <c r="O76" s="633">
        <f>IF(TYPOLOGY="Bridge", 'Default Values'!$AK$13, 'Default Values'!$AL$13)</f>
        <v>400</v>
      </c>
      <c r="P76" s="101"/>
      <c r="Q76" s="101"/>
      <c r="R76" s="101"/>
      <c r="S76" s="118"/>
      <c r="T76" s="118"/>
      <c r="U76" s="118"/>
      <c r="V76" s="269"/>
      <c r="W76" s="516" t="s">
        <v>231</v>
      </c>
      <c r="X76" s="224"/>
      <c r="Y76" s="185"/>
      <c r="Z76" s="118"/>
      <c r="AA76" s="185"/>
      <c r="AB76" s="185"/>
      <c r="AC76" s="185"/>
      <c r="AD76" s="185"/>
      <c r="AE76" s="185"/>
      <c r="AF76" s="185"/>
      <c r="AG76" s="185"/>
      <c r="AH76" s="185"/>
      <c r="AI76" s="185"/>
      <c r="AJ76" s="185"/>
      <c r="AK76" s="185"/>
      <c r="AL76" s="185"/>
      <c r="AM76" s="185"/>
      <c r="AN76" s="185"/>
      <c r="AO76" s="185"/>
      <c r="AP76" s="185"/>
      <c r="AQ76" s="185"/>
      <c r="AR76" s="185"/>
      <c r="AS76" s="185"/>
      <c r="AT76" s="185"/>
      <c r="AU76" s="185"/>
      <c r="AV76" s="185"/>
      <c r="AW76" s="185"/>
      <c r="AX76" s="185"/>
      <c r="AY76" s="185"/>
      <c r="AZ76" s="185"/>
      <c r="BA76" s="185"/>
      <c r="BB76" s="185"/>
      <c r="BC76" s="185"/>
      <c r="BD76" s="185"/>
      <c r="BE76" s="185"/>
      <c r="BF76" s="185"/>
      <c r="BG76" s="185"/>
      <c r="BH76" s="185"/>
      <c r="BI76" s="185"/>
      <c r="BJ76" s="185"/>
      <c r="BK76" s="185"/>
      <c r="BL76" s="185"/>
      <c r="BM76" s="185"/>
      <c r="BN76" s="185"/>
      <c r="BO76" s="185"/>
      <c r="BP76" s="185"/>
      <c r="BQ76" s="185"/>
      <c r="BR76" s="185"/>
      <c r="BS76" s="185"/>
      <c r="BT76" s="185"/>
      <c r="BU76" s="185"/>
      <c r="BV76" s="185"/>
      <c r="BW76" s="185"/>
      <c r="BX76" s="185"/>
      <c r="BY76" s="185"/>
      <c r="BZ76" s="185"/>
      <c r="CA76" s="743"/>
      <c r="CB76" s="185"/>
      <c r="CC76" s="185"/>
      <c r="CD76" s="185"/>
      <c r="CE76" s="185"/>
      <c r="CF76" s="185"/>
      <c r="CG76" s="185"/>
      <c r="CH76" s="185"/>
      <c r="CI76" s="185"/>
      <c r="CJ76" s="185"/>
      <c r="CK76" s="185"/>
      <c r="CL76" s="185"/>
      <c r="CM76" s="185"/>
      <c r="CN76" s="185"/>
      <c r="CO76" s="185"/>
      <c r="CP76" s="185"/>
      <c r="CQ76" s="185"/>
      <c r="CR76" s="185"/>
      <c r="CS76" s="185"/>
      <c r="CT76" s="185"/>
      <c r="CU76" s="185"/>
      <c r="CV76" s="185"/>
      <c r="CW76" s="185"/>
      <c r="CX76" s="185"/>
      <c r="CY76" s="185"/>
      <c r="CZ76" s="185"/>
      <c r="DA76" s="185"/>
      <c r="DB76" s="185"/>
      <c r="DC76" s="185"/>
      <c r="DD76" s="185"/>
      <c r="DE76" s="185"/>
      <c r="DF76" s="185"/>
      <c r="DG76" s="185"/>
      <c r="DH76" s="185"/>
      <c r="DI76" s="185"/>
      <c r="DJ76" s="185"/>
      <c r="DK76" s="185"/>
      <c r="DL76" s="185"/>
      <c r="DM76" s="185"/>
      <c r="DN76" s="185"/>
      <c r="DO76" s="185"/>
      <c r="DP76" s="185"/>
      <c r="DQ76" s="185"/>
      <c r="DR76" s="185"/>
      <c r="DS76" s="185"/>
      <c r="DT76" s="185"/>
      <c r="DU76" s="185"/>
      <c r="DV76" s="185"/>
      <c r="DW76" s="185"/>
      <c r="DX76" s="185"/>
      <c r="DY76" s="185"/>
      <c r="DZ76" s="185"/>
      <c r="EA76" s="185"/>
      <c r="EB76" s="185"/>
      <c r="EC76" s="185"/>
      <c r="ED76" s="185"/>
      <c r="EE76" s="185"/>
      <c r="EF76" s="185"/>
      <c r="EG76" s="185"/>
      <c r="EH76" s="185"/>
      <c r="EI76" s="185"/>
      <c r="EJ76" s="185"/>
      <c r="EK76" s="185"/>
      <c r="EL76" s="185"/>
      <c r="EM76" s="185"/>
      <c r="EN76" s="185"/>
      <c r="EO76" s="185"/>
      <c r="EP76" s="185"/>
      <c r="EQ76" s="185"/>
      <c r="ER76" s="185"/>
      <c r="ES76" s="185"/>
      <c r="ET76" s="185"/>
      <c r="EU76" s="185"/>
      <c r="EV76" s="185"/>
      <c r="EW76" s="185"/>
      <c r="EX76" s="185"/>
      <c r="EY76" s="185"/>
      <c r="EZ76" s="185"/>
      <c r="FA76" s="185"/>
      <c r="FB76" s="185"/>
      <c r="FC76" s="185"/>
      <c r="FD76" s="185"/>
      <c r="FE76" s="185"/>
      <c r="FF76" s="185"/>
      <c r="FG76" s="185"/>
      <c r="FH76" s="185"/>
      <c r="FI76" s="185"/>
      <c r="FJ76" s="185"/>
      <c r="FK76" s="185"/>
      <c r="FL76" s="185"/>
      <c r="FM76" s="185"/>
      <c r="FN76" s="185"/>
      <c r="FO76" s="185"/>
      <c r="FP76" s="185"/>
      <c r="FQ76" s="185"/>
      <c r="FR76" s="185"/>
      <c r="FS76" s="185"/>
      <c r="FT76" s="185"/>
      <c r="FU76" s="185"/>
      <c r="FV76" s="185"/>
      <c r="FW76" s="185"/>
      <c r="FX76" s="185"/>
      <c r="FY76" s="185"/>
      <c r="FZ76" s="185"/>
      <c r="GA76" s="185"/>
      <c r="GB76" s="185"/>
      <c r="GC76" s="185"/>
      <c r="GD76" s="185"/>
      <c r="GE76" s="185"/>
      <c r="GF76" s="185"/>
      <c r="GG76" s="185"/>
      <c r="GH76" s="185"/>
      <c r="GI76" s="185"/>
      <c r="GJ76" s="185"/>
      <c r="GK76" s="185"/>
      <c r="GL76" s="185"/>
      <c r="GM76" s="185"/>
      <c r="GN76" s="185"/>
      <c r="GO76" s="185"/>
      <c r="GP76" s="185"/>
      <c r="GQ76" s="185"/>
      <c r="GR76" s="185"/>
      <c r="GS76" s="185"/>
      <c r="GT76" s="185"/>
      <c r="GU76" s="185"/>
      <c r="GV76" s="185"/>
      <c r="GW76" s="185"/>
      <c r="GX76" s="185"/>
      <c r="GY76" s="185"/>
      <c r="GZ76" s="185"/>
      <c r="HA76" s="185"/>
      <c r="HB76" s="185"/>
      <c r="HC76" s="185"/>
      <c r="HD76" s="185"/>
      <c r="HE76" s="185"/>
      <c r="HF76" s="185"/>
      <c r="HG76" s="185"/>
      <c r="HH76" s="185"/>
      <c r="HI76" s="745"/>
    </row>
    <row r="77" spans="2:217" ht="9.6" customHeight="1">
      <c r="B77" s="101"/>
      <c r="C77" s="101"/>
      <c r="D77" s="101"/>
      <c r="E77" s="101"/>
      <c r="F77" s="101"/>
      <c r="G77" s="101"/>
      <c r="H77" s="101"/>
      <c r="I77" s="101"/>
      <c r="J77" s="101"/>
      <c r="K77" s="101"/>
      <c r="L77" s="101"/>
      <c r="M77" s="102"/>
      <c r="N77" s="538"/>
      <c r="O77" s="102"/>
      <c r="P77" s="102"/>
      <c r="Q77" s="102"/>
      <c r="R77" s="102"/>
      <c r="S77" s="118"/>
      <c r="T77" s="118"/>
      <c r="U77" s="118"/>
      <c r="V77" s="100"/>
      <c r="W77" s="271"/>
      <c r="X77" s="224"/>
      <c r="Y77" s="185"/>
      <c r="Z77" s="118"/>
      <c r="AA77" s="185"/>
      <c r="AB77" s="185"/>
      <c r="AC77" s="185"/>
      <c r="AD77" s="185"/>
      <c r="AE77" s="185"/>
      <c r="AF77" s="185"/>
      <c r="AG77" s="185"/>
      <c r="AH77" s="185"/>
      <c r="AI77" s="185"/>
      <c r="AJ77" s="185"/>
      <c r="AK77" s="185"/>
      <c r="AL77" s="185"/>
      <c r="AM77" s="185"/>
      <c r="AN77" s="185"/>
      <c r="AO77" s="185"/>
      <c r="AP77" s="185"/>
      <c r="AQ77" s="185"/>
      <c r="AR77" s="185"/>
      <c r="AS77" s="185"/>
      <c r="AT77" s="185"/>
      <c r="AU77" s="185"/>
      <c r="AV77" s="185"/>
      <c r="AW77" s="185"/>
      <c r="AX77" s="185"/>
      <c r="AY77" s="185"/>
      <c r="AZ77" s="185"/>
      <c r="BA77" s="185"/>
      <c r="BB77" s="185"/>
      <c r="BC77" s="185"/>
      <c r="BD77" s="185"/>
      <c r="BE77" s="185"/>
      <c r="BF77" s="185"/>
      <c r="BG77" s="185"/>
      <c r="BH77" s="185"/>
      <c r="BI77" s="185"/>
      <c r="BJ77" s="185"/>
      <c r="BK77" s="185"/>
      <c r="BL77" s="185"/>
      <c r="BM77" s="185"/>
      <c r="BN77" s="185"/>
      <c r="BO77" s="185"/>
      <c r="BP77" s="185"/>
      <c r="BQ77" s="185"/>
      <c r="BR77" s="185"/>
      <c r="BS77" s="185"/>
      <c r="BT77" s="185"/>
      <c r="BU77" s="185"/>
      <c r="BV77" s="185"/>
      <c r="BW77" s="185"/>
      <c r="BX77" s="185"/>
      <c r="BY77" s="185"/>
      <c r="BZ77" s="185"/>
      <c r="CA77" s="743"/>
      <c r="CB77" s="185"/>
      <c r="CC77" s="185"/>
      <c r="CD77" s="185"/>
      <c r="CE77" s="185"/>
      <c r="CF77" s="185"/>
      <c r="CG77" s="185"/>
      <c r="CH77" s="185"/>
      <c r="CI77" s="185"/>
      <c r="CJ77" s="185"/>
      <c r="CK77" s="185"/>
      <c r="CL77" s="185"/>
      <c r="CM77" s="185"/>
      <c r="CN77" s="185"/>
      <c r="CO77" s="185"/>
      <c r="CP77" s="185"/>
      <c r="CQ77" s="185"/>
      <c r="CR77" s="185"/>
      <c r="CS77" s="185"/>
      <c r="CT77" s="185"/>
      <c r="CU77" s="185"/>
      <c r="CV77" s="185"/>
      <c r="CW77" s="185"/>
      <c r="CX77" s="185"/>
      <c r="CY77" s="185"/>
      <c r="CZ77" s="185"/>
      <c r="DA77" s="185"/>
      <c r="DB77" s="185"/>
      <c r="DC77" s="185"/>
      <c r="DD77" s="185"/>
      <c r="DE77" s="185"/>
      <c r="DF77" s="185"/>
      <c r="DG77" s="185"/>
      <c r="DH77" s="185"/>
      <c r="DI77" s="185"/>
      <c r="DJ77" s="185"/>
      <c r="DK77" s="185"/>
      <c r="DL77" s="185"/>
      <c r="DM77" s="185"/>
      <c r="DN77" s="185"/>
      <c r="DO77" s="185"/>
      <c r="DP77" s="185"/>
      <c r="DQ77" s="185"/>
      <c r="DR77" s="185"/>
      <c r="DS77" s="185"/>
      <c r="DT77" s="185"/>
      <c r="DU77" s="185"/>
      <c r="DV77" s="185"/>
      <c r="DW77" s="185"/>
      <c r="DX77" s="185"/>
      <c r="DY77" s="185"/>
      <c r="DZ77" s="185"/>
      <c r="EA77" s="185"/>
      <c r="EB77" s="185"/>
      <c r="EC77" s="185"/>
      <c r="ED77" s="185"/>
      <c r="EE77" s="185"/>
      <c r="EF77" s="185"/>
      <c r="EG77" s="185"/>
      <c r="EH77" s="185"/>
      <c r="EI77" s="185"/>
      <c r="EJ77" s="185"/>
      <c r="EK77" s="185"/>
      <c r="EL77" s="185"/>
      <c r="EM77" s="185"/>
      <c r="EN77" s="185"/>
      <c r="EO77" s="185"/>
      <c r="EP77" s="185"/>
      <c r="EQ77" s="185"/>
      <c r="ER77" s="185"/>
      <c r="ES77" s="185"/>
      <c r="ET77" s="185"/>
      <c r="EU77" s="185"/>
      <c r="EV77" s="185"/>
      <c r="EW77" s="185"/>
      <c r="EX77" s="185"/>
      <c r="EY77" s="185"/>
      <c r="EZ77" s="185"/>
      <c r="FA77" s="185"/>
      <c r="FB77" s="185"/>
      <c r="FC77" s="185"/>
      <c r="FD77" s="185"/>
      <c r="FE77" s="185"/>
      <c r="FF77" s="185"/>
      <c r="FG77" s="185"/>
      <c r="FH77" s="185"/>
      <c r="FI77" s="185"/>
      <c r="FJ77" s="185"/>
      <c r="FK77" s="185"/>
      <c r="FL77" s="185"/>
      <c r="FM77" s="185"/>
      <c r="FN77" s="185"/>
      <c r="FO77" s="185"/>
      <c r="FP77" s="185"/>
      <c r="FQ77" s="185"/>
      <c r="FR77" s="185"/>
      <c r="FS77" s="185"/>
      <c r="FT77" s="185"/>
      <c r="FU77" s="185"/>
      <c r="FV77" s="185"/>
      <c r="FW77" s="185"/>
      <c r="FX77" s="185"/>
      <c r="FY77" s="185"/>
      <c r="FZ77" s="185"/>
      <c r="GA77" s="185"/>
      <c r="GB77" s="185"/>
      <c r="GC77" s="185"/>
      <c r="GD77" s="185"/>
      <c r="GE77" s="185"/>
      <c r="GF77" s="185"/>
      <c r="GG77" s="185"/>
      <c r="GH77" s="185"/>
      <c r="GI77" s="185"/>
      <c r="GJ77" s="185"/>
      <c r="GK77" s="185"/>
      <c r="GL77" s="185"/>
      <c r="GM77" s="185"/>
      <c r="GN77" s="185"/>
      <c r="GO77" s="185"/>
      <c r="GP77" s="185"/>
      <c r="GQ77" s="185"/>
      <c r="GR77" s="185"/>
      <c r="GS77" s="185"/>
      <c r="GT77" s="185"/>
      <c r="GU77" s="185"/>
      <c r="GV77" s="185"/>
      <c r="GW77" s="185"/>
      <c r="GX77" s="185"/>
      <c r="GY77" s="185"/>
      <c r="GZ77" s="185"/>
      <c r="HA77" s="185"/>
      <c r="HB77" s="185"/>
      <c r="HC77" s="185"/>
      <c r="HD77" s="185"/>
      <c r="HE77" s="185"/>
      <c r="HF77" s="185"/>
      <c r="HG77" s="185"/>
      <c r="HH77" s="185"/>
      <c r="HI77" s="745"/>
    </row>
    <row r="78" spans="2:217" ht="26.1" customHeight="1">
      <c r="B78" s="101"/>
      <c r="C78" s="101"/>
      <c r="D78" s="101"/>
      <c r="E78" s="101"/>
      <c r="F78" s="101"/>
      <c r="G78" s="101"/>
      <c r="H78" s="101"/>
      <c r="I78" s="101"/>
      <c r="J78" s="101"/>
      <c r="K78" s="101"/>
      <c r="L78" s="101"/>
      <c r="M78" s="102"/>
      <c r="O78" s="633" t="str">
        <f>IF(TYPOLOGY="Bridge", 'Default Values'!$AK$14, 'Default Values'!$AL$14)</f>
        <v>&gt;400</v>
      </c>
      <c r="P78" s="102"/>
      <c r="Q78" s="102"/>
      <c r="R78" s="102"/>
      <c r="S78" s="118"/>
      <c r="T78" s="118"/>
      <c r="U78" s="118"/>
      <c r="V78" s="269"/>
      <c r="W78" s="516" t="s">
        <v>232</v>
      </c>
      <c r="X78" s="224"/>
      <c r="Y78" s="185"/>
      <c r="Z78" s="118"/>
      <c r="AA78" s="185"/>
      <c r="AB78" s="185"/>
      <c r="AC78" s="185"/>
      <c r="AD78" s="185"/>
      <c r="AE78" s="185"/>
      <c r="AF78" s="185"/>
      <c r="AG78" s="185"/>
      <c r="AH78" s="185"/>
      <c r="AI78" s="185"/>
      <c r="AJ78" s="185"/>
      <c r="AK78" s="185"/>
      <c r="AL78" s="185"/>
      <c r="AM78" s="185"/>
      <c r="AN78" s="185"/>
      <c r="AO78" s="185"/>
      <c r="AP78" s="185"/>
      <c r="AQ78" s="185"/>
      <c r="AR78" s="185"/>
      <c r="AS78" s="185"/>
      <c r="AT78" s="185"/>
      <c r="AU78" s="185"/>
      <c r="AV78" s="185"/>
      <c r="AW78" s="185"/>
      <c r="AX78" s="185"/>
      <c r="AY78" s="185"/>
      <c r="AZ78" s="185"/>
      <c r="BA78" s="185"/>
      <c r="BB78" s="185"/>
      <c r="BC78" s="185"/>
      <c r="BD78" s="185"/>
      <c r="BE78" s="185"/>
      <c r="BF78" s="185"/>
      <c r="BG78" s="185"/>
      <c r="BH78" s="185"/>
      <c r="BI78" s="185"/>
      <c r="BJ78" s="185"/>
      <c r="BK78" s="185"/>
      <c r="BL78" s="185"/>
      <c r="BM78" s="185"/>
      <c r="BN78" s="185"/>
      <c r="BO78" s="185"/>
      <c r="BP78" s="185"/>
      <c r="BQ78" s="185"/>
      <c r="BR78" s="185"/>
      <c r="BS78" s="185"/>
      <c r="BT78" s="185"/>
      <c r="BU78" s="185"/>
      <c r="BV78" s="185"/>
      <c r="BW78" s="185"/>
      <c r="BX78" s="185"/>
      <c r="BY78" s="185"/>
      <c r="BZ78" s="185"/>
      <c r="CA78" s="743"/>
      <c r="CB78" s="185"/>
      <c r="CC78" s="185"/>
      <c r="CD78" s="185"/>
      <c r="CE78" s="185"/>
      <c r="CF78" s="185"/>
      <c r="CG78" s="185"/>
      <c r="CH78" s="185"/>
      <c r="CI78" s="185"/>
      <c r="CJ78" s="185"/>
      <c r="CK78" s="185"/>
      <c r="CL78" s="185"/>
      <c r="CM78" s="185"/>
      <c r="CN78" s="185"/>
      <c r="CO78" s="185"/>
      <c r="CP78" s="185"/>
      <c r="CQ78" s="185"/>
      <c r="CR78" s="185"/>
      <c r="CS78" s="185"/>
      <c r="CT78" s="185"/>
      <c r="CU78" s="185"/>
      <c r="CV78" s="185"/>
      <c r="CW78" s="185"/>
      <c r="CX78" s="185"/>
      <c r="CY78" s="185"/>
      <c r="CZ78" s="185"/>
      <c r="DA78" s="185"/>
      <c r="DB78" s="185"/>
      <c r="DC78" s="185"/>
      <c r="DD78" s="185"/>
      <c r="DE78" s="185"/>
      <c r="DF78" s="185"/>
      <c r="DG78" s="185"/>
      <c r="DH78" s="185"/>
      <c r="DI78" s="185"/>
      <c r="DJ78" s="185"/>
      <c r="DK78" s="185"/>
      <c r="DL78" s="185"/>
      <c r="DM78" s="185"/>
      <c r="DN78" s="185"/>
      <c r="DO78" s="185"/>
      <c r="DP78" s="185"/>
      <c r="DQ78" s="185"/>
      <c r="DR78" s="185"/>
      <c r="DS78" s="185"/>
      <c r="DT78" s="185"/>
      <c r="DU78" s="185"/>
      <c r="DV78" s="185"/>
      <c r="DW78" s="185"/>
      <c r="DX78" s="185"/>
      <c r="DY78" s="185"/>
      <c r="DZ78" s="185"/>
      <c r="EA78" s="185"/>
      <c r="EB78" s="185"/>
      <c r="EC78" s="185"/>
      <c r="ED78" s="185"/>
      <c r="EE78" s="185"/>
      <c r="EF78" s="185"/>
      <c r="EG78" s="185"/>
      <c r="EH78" s="185"/>
      <c r="EI78" s="185"/>
      <c r="EJ78" s="185"/>
      <c r="EK78" s="185"/>
      <c r="EL78" s="185"/>
      <c r="EM78" s="185"/>
      <c r="EN78" s="185"/>
      <c r="EO78" s="185"/>
      <c r="EP78" s="185"/>
      <c r="EQ78" s="185"/>
      <c r="ER78" s="185"/>
      <c r="ES78" s="185"/>
      <c r="ET78" s="185"/>
      <c r="EU78" s="185"/>
      <c r="EV78" s="185"/>
      <c r="EW78" s="185"/>
      <c r="EX78" s="185"/>
      <c r="EY78" s="185"/>
      <c r="EZ78" s="185"/>
      <c r="FA78" s="185"/>
      <c r="FB78" s="185"/>
      <c r="FC78" s="185"/>
      <c r="FD78" s="185"/>
      <c r="FE78" s="185"/>
      <c r="FF78" s="185"/>
      <c r="FG78" s="185"/>
      <c r="FH78" s="185"/>
      <c r="FI78" s="185"/>
      <c r="FJ78" s="185"/>
      <c r="FK78" s="185"/>
      <c r="FL78" s="185"/>
      <c r="FM78" s="185"/>
      <c r="FN78" s="185"/>
      <c r="FO78" s="185"/>
      <c r="FP78" s="185"/>
      <c r="FQ78" s="185"/>
      <c r="FR78" s="185"/>
      <c r="FS78" s="185"/>
      <c r="FT78" s="185"/>
      <c r="FU78" s="185"/>
      <c r="FV78" s="185"/>
      <c r="FW78" s="185"/>
      <c r="FX78" s="185"/>
      <c r="FY78" s="185"/>
      <c r="FZ78" s="185"/>
      <c r="GA78" s="185"/>
      <c r="GB78" s="185"/>
      <c r="GC78" s="185"/>
      <c r="GD78" s="185"/>
      <c r="GE78" s="185"/>
      <c r="GF78" s="185"/>
      <c r="GG78" s="185"/>
      <c r="GH78" s="185"/>
      <c r="GI78" s="185"/>
      <c r="GJ78" s="185"/>
      <c r="GK78" s="185"/>
      <c r="GL78" s="185"/>
      <c r="GM78" s="185"/>
      <c r="GN78" s="185"/>
      <c r="GO78" s="185"/>
      <c r="GP78" s="185"/>
      <c r="GQ78" s="185"/>
      <c r="GR78" s="185"/>
      <c r="GS78" s="185"/>
      <c r="GT78" s="185"/>
      <c r="GU78" s="185"/>
      <c r="GV78" s="185"/>
      <c r="GW78" s="185"/>
      <c r="GX78" s="185"/>
      <c r="GY78" s="185"/>
      <c r="GZ78" s="185"/>
      <c r="HA78" s="185"/>
      <c r="HB78" s="185"/>
      <c r="HC78" s="185"/>
      <c r="HD78" s="185"/>
      <c r="HE78" s="185"/>
      <c r="HF78" s="185"/>
      <c r="HG78" s="185"/>
      <c r="HH78" s="185"/>
      <c r="HI78" s="745"/>
    </row>
    <row r="79" spans="2:217" ht="18" customHeight="1">
      <c r="B79" s="924" t="s">
        <v>1040</v>
      </c>
      <c r="C79" s="924"/>
      <c r="D79" s="924"/>
      <c r="E79" s="101"/>
      <c r="F79" s="101"/>
      <c r="G79" s="101"/>
      <c r="H79" s="101"/>
      <c r="I79" s="101"/>
      <c r="J79" s="101"/>
      <c r="K79" s="101"/>
      <c r="L79" s="101"/>
      <c r="M79" s="102"/>
      <c r="N79" s="102"/>
      <c r="O79" s="102"/>
      <c r="P79" s="102"/>
      <c r="Q79" s="102"/>
      <c r="R79" s="102"/>
      <c r="S79" s="118"/>
      <c r="T79" s="102"/>
      <c r="U79" s="118"/>
      <c r="X79" s="224"/>
      <c r="Y79" s="185"/>
      <c r="Z79" s="118"/>
      <c r="AA79" s="185"/>
      <c r="AB79" s="185"/>
      <c r="AC79" s="185"/>
      <c r="AD79" s="185"/>
      <c r="AE79" s="185"/>
      <c r="AF79" s="185"/>
      <c r="AG79" s="185"/>
      <c r="AH79" s="185"/>
      <c r="AI79" s="185"/>
      <c r="AJ79" s="185"/>
      <c r="AK79" s="185"/>
      <c r="AL79" s="185"/>
      <c r="AM79" s="185"/>
      <c r="AN79" s="185"/>
      <c r="AO79" s="185"/>
      <c r="AP79" s="185"/>
      <c r="AQ79" s="185"/>
      <c r="AR79" s="185"/>
      <c r="AS79" s="185"/>
      <c r="AT79" s="185"/>
      <c r="AU79" s="185"/>
      <c r="AV79" s="185"/>
      <c r="AW79" s="185"/>
      <c r="AX79" s="185"/>
      <c r="AY79" s="185"/>
      <c r="AZ79" s="185"/>
      <c r="BA79" s="185"/>
      <c r="BB79" s="185"/>
      <c r="BC79" s="185"/>
      <c r="BD79" s="185"/>
      <c r="BE79" s="185"/>
      <c r="BF79" s="185"/>
      <c r="BG79" s="185"/>
      <c r="BH79" s="185"/>
      <c r="BI79" s="185"/>
      <c r="BJ79" s="185"/>
      <c r="BK79" s="185"/>
      <c r="BL79" s="185"/>
      <c r="BM79" s="185"/>
      <c r="BN79" s="185"/>
      <c r="BO79" s="185"/>
      <c r="BP79" s="185"/>
      <c r="BQ79" s="185"/>
      <c r="BR79" s="185"/>
      <c r="BS79" s="185"/>
      <c r="BT79" s="185"/>
      <c r="BU79" s="185"/>
      <c r="BV79" s="185"/>
      <c r="BW79" s="185"/>
      <c r="BX79" s="185"/>
      <c r="BY79" s="185"/>
      <c r="BZ79" s="185"/>
      <c r="CA79" s="743"/>
      <c r="CB79" s="185"/>
      <c r="CC79" s="185"/>
      <c r="CD79" s="185"/>
      <c r="CE79" s="185"/>
      <c r="CF79" s="185"/>
      <c r="CG79" s="185"/>
      <c r="CH79" s="185"/>
      <c r="CI79" s="185"/>
      <c r="CJ79" s="185"/>
      <c r="CK79" s="185"/>
      <c r="CL79" s="185"/>
      <c r="CM79" s="185"/>
      <c r="CN79" s="185"/>
      <c r="CO79" s="185"/>
      <c r="CP79" s="185"/>
      <c r="CQ79" s="185"/>
      <c r="CR79" s="185"/>
      <c r="CS79" s="185"/>
      <c r="CT79" s="185"/>
      <c r="CU79" s="185"/>
      <c r="CV79" s="185"/>
      <c r="CW79" s="185"/>
      <c r="CX79" s="185"/>
      <c r="CY79" s="185"/>
      <c r="CZ79" s="185"/>
      <c r="DA79" s="185"/>
      <c r="DB79" s="185"/>
      <c r="DC79" s="185"/>
      <c r="DD79" s="185"/>
      <c r="DE79" s="185"/>
      <c r="DF79" s="185"/>
      <c r="DG79" s="185"/>
      <c r="DH79" s="185"/>
      <c r="DI79" s="185"/>
      <c r="DJ79" s="185"/>
      <c r="DK79" s="185"/>
      <c r="DL79" s="185"/>
      <c r="DM79" s="185"/>
      <c r="DN79" s="185"/>
      <c r="DO79" s="185"/>
      <c r="DP79" s="185"/>
      <c r="DQ79" s="185"/>
      <c r="DR79" s="185"/>
      <c r="DS79" s="185"/>
      <c r="DT79" s="185"/>
      <c r="DU79" s="185"/>
      <c r="DV79" s="185"/>
      <c r="DW79" s="185"/>
      <c r="DX79" s="185"/>
      <c r="DY79" s="185"/>
      <c r="DZ79" s="185"/>
      <c r="EA79" s="185"/>
      <c r="EB79" s="185"/>
      <c r="EC79" s="185"/>
      <c r="ED79" s="185"/>
      <c r="EE79" s="185"/>
      <c r="EF79" s="185"/>
      <c r="EG79" s="185"/>
      <c r="EH79" s="185"/>
      <c r="EI79" s="185"/>
      <c r="EJ79" s="185"/>
      <c r="EK79" s="185"/>
      <c r="EL79" s="185"/>
      <c r="EM79" s="185"/>
      <c r="EN79" s="185"/>
      <c r="EO79" s="185"/>
      <c r="EP79" s="185"/>
      <c r="EQ79" s="185"/>
      <c r="ER79" s="185"/>
      <c r="ES79" s="185"/>
      <c r="ET79" s="185"/>
      <c r="EU79" s="185"/>
      <c r="EV79" s="185"/>
      <c r="EW79" s="185"/>
      <c r="EX79" s="185"/>
      <c r="EY79" s="185"/>
      <c r="EZ79" s="185"/>
      <c r="FA79" s="185"/>
      <c r="FB79" s="185"/>
      <c r="FC79" s="185"/>
      <c r="FD79" s="185"/>
      <c r="FE79" s="185"/>
      <c r="FF79" s="185"/>
      <c r="FG79" s="185"/>
      <c r="FH79" s="185"/>
      <c r="FI79" s="185"/>
      <c r="FJ79" s="185"/>
      <c r="FK79" s="185"/>
      <c r="FL79" s="185"/>
      <c r="FM79" s="185"/>
      <c r="FN79" s="185"/>
      <c r="FO79" s="185"/>
      <c r="FP79" s="185"/>
      <c r="FQ79" s="185"/>
      <c r="FR79" s="185"/>
      <c r="FS79" s="185"/>
      <c r="FT79" s="185"/>
      <c r="FU79" s="185"/>
      <c r="FV79" s="185"/>
      <c r="FW79" s="185"/>
      <c r="FX79" s="185"/>
      <c r="FY79" s="185"/>
      <c r="FZ79" s="185"/>
      <c r="GA79" s="185"/>
      <c r="GB79" s="185"/>
      <c r="GC79" s="185"/>
      <c r="GD79" s="185"/>
      <c r="GE79" s="185"/>
      <c r="GF79" s="185"/>
      <c r="GG79" s="185"/>
      <c r="GH79" s="185"/>
      <c r="GI79" s="185"/>
      <c r="GJ79" s="185"/>
      <c r="GK79" s="185"/>
      <c r="GL79" s="185"/>
      <c r="GM79" s="185"/>
      <c r="GN79" s="185"/>
      <c r="GO79" s="185"/>
      <c r="GP79" s="185"/>
      <c r="GQ79" s="185"/>
      <c r="GR79" s="185"/>
      <c r="GS79" s="185"/>
      <c r="GT79" s="185"/>
      <c r="GU79" s="185"/>
      <c r="GV79" s="185"/>
      <c r="GW79" s="185"/>
      <c r="GX79" s="185"/>
      <c r="GY79" s="185"/>
      <c r="GZ79" s="185"/>
      <c r="HA79" s="185"/>
      <c r="HB79" s="185"/>
      <c r="HC79" s="185"/>
      <c r="HD79" s="185"/>
      <c r="HE79" s="185"/>
      <c r="HF79" s="185"/>
      <c r="HG79" s="185"/>
      <c r="HH79" s="185"/>
      <c r="HI79" s="745"/>
    </row>
    <row r="80" spans="2:217" ht="18" customHeight="1">
      <c r="B80" s="101"/>
      <c r="C80" s="101"/>
      <c r="D80" s="101"/>
      <c r="E80" s="101"/>
      <c r="F80" s="101"/>
      <c r="G80" s="101"/>
      <c r="H80" s="101"/>
      <c r="I80" s="101"/>
      <c r="J80" s="101"/>
      <c r="K80" s="101"/>
      <c r="L80" s="101"/>
      <c r="M80" s="102"/>
      <c r="N80" s="102"/>
      <c r="O80" s="102"/>
      <c r="P80" s="102"/>
      <c r="Q80" s="102"/>
      <c r="R80" s="102"/>
      <c r="S80" s="102"/>
      <c r="U80" s="102"/>
      <c r="V80" s="272" t="s">
        <v>402</v>
      </c>
      <c r="W80" s="273" t="e">
        <f>$F$48</f>
        <v>#DIV/0!</v>
      </c>
      <c r="X80" s="224"/>
      <c r="Y80" s="185"/>
      <c r="Z80" s="118"/>
      <c r="AA80" s="185"/>
      <c r="AB80" s="185"/>
      <c r="AC80" s="185"/>
      <c r="AD80" s="185"/>
      <c r="AE80" s="185"/>
      <c r="AF80" s="185"/>
      <c r="AG80" s="185"/>
      <c r="AH80" s="185"/>
      <c r="AI80" s="185"/>
      <c r="AJ80" s="185"/>
      <c r="AK80" s="185"/>
      <c r="AL80" s="185"/>
      <c r="AM80" s="185"/>
      <c r="AN80" s="185"/>
      <c r="AO80" s="185"/>
      <c r="AP80" s="185"/>
      <c r="AQ80" s="185"/>
      <c r="AR80" s="185"/>
      <c r="AS80" s="185"/>
      <c r="AT80" s="185"/>
      <c r="AU80" s="185"/>
      <c r="AV80" s="185"/>
      <c r="AW80" s="185"/>
      <c r="AX80" s="185"/>
      <c r="AY80" s="185"/>
      <c r="AZ80" s="185"/>
      <c r="BA80" s="185"/>
      <c r="BB80" s="185"/>
      <c r="BC80" s="185"/>
      <c r="BD80" s="185"/>
      <c r="BE80" s="185"/>
      <c r="BF80" s="185"/>
      <c r="BG80" s="185"/>
      <c r="BH80" s="185"/>
      <c r="BI80" s="185"/>
      <c r="BJ80" s="185"/>
      <c r="BK80" s="185"/>
      <c r="BL80" s="185"/>
      <c r="BM80" s="103"/>
      <c r="BN80" s="103"/>
      <c r="BO80" s="103"/>
      <c r="BP80" s="103"/>
      <c r="BQ80" s="103"/>
      <c r="BR80" s="103"/>
      <c r="BS80" s="103"/>
      <c r="BT80" s="103"/>
      <c r="BU80" s="103"/>
      <c r="BV80" s="103"/>
      <c r="BW80" s="103"/>
      <c r="BX80" s="103"/>
      <c r="BY80" s="103"/>
      <c r="BZ80" s="103"/>
      <c r="CA80" s="225"/>
      <c r="CB80" s="103"/>
      <c r="CC80" s="103"/>
      <c r="CD80" s="103"/>
      <c r="CE80" s="103"/>
      <c r="CF80" s="103"/>
      <c r="CG80" s="103"/>
      <c r="CH80" s="103"/>
      <c r="CI80" s="103"/>
      <c r="CK80" s="103"/>
      <c r="CL80" s="185"/>
      <c r="CM80" s="185"/>
      <c r="CN80" s="185"/>
      <c r="CO80" s="185"/>
      <c r="CP80" s="185"/>
      <c r="CQ80" s="185"/>
      <c r="CR80" s="185"/>
      <c r="CS80" s="185"/>
      <c r="CT80" s="185"/>
      <c r="CU80" s="185"/>
      <c r="CV80" s="185"/>
      <c r="CW80" s="185"/>
      <c r="CX80" s="185"/>
      <c r="CY80" s="185"/>
      <c r="CZ80" s="185"/>
      <c r="DA80" s="185"/>
      <c r="DB80" s="185"/>
      <c r="DC80" s="185"/>
      <c r="DD80" s="185"/>
      <c r="DE80" s="185"/>
      <c r="DF80" s="185"/>
      <c r="DG80" s="185"/>
      <c r="DH80" s="185"/>
      <c r="DI80" s="185"/>
      <c r="DJ80" s="185"/>
      <c r="DK80" s="185"/>
      <c r="DL80" s="185"/>
      <c r="DM80" s="185"/>
      <c r="DN80" s="185"/>
      <c r="DO80" s="185"/>
      <c r="DP80" s="185"/>
      <c r="DQ80" s="185"/>
      <c r="DR80" s="185"/>
      <c r="DS80" s="185"/>
      <c r="DT80" s="185"/>
      <c r="DU80" s="185"/>
      <c r="DV80" s="185"/>
      <c r="DW80" s="185"/>
      <c r="DX80" s="185"/>
      <c r="DY80" s="185"/>
      <c r="DZ80" s="185"/>
      <c r="EA80" s="185"/>
      <c r="EB80" s="185"/>
      <c r="EC80" s="185"/>
      <c r="ED80" s="185"/>
      <c r="EE80" s="185"/>
      <c r="EF80" s="185"/>
      <c r="EG80" s="185"/>
      <c r="EH80" s="185"/>
      <c r="EI80" s="185"/>
      <c r="EJ80" s="185"/>
      <c r="EK80" s="185"/>
      <c r="EL80" s="185"/>
      <c r="EM80" s="185"/>
      <c r="EN80" s="185"/>
      <c r="EO80" s="185"/>
      <c r="EP80" s="185"/>
      <c r="EQ80" s="185"/>
      <c r="ER80" s="185"/>
      <c r="ES80" s="185"/>
      <c r="ET80" s="185"/>
      <c r="EU80" s="185"/>
      <c r="EV80" s="185"/>
      <c r="EW80" s="185"/>
      <c r="EX80" s="185"/>
      <c r="EY80" s="185"/>
      <c r="EZ80" s="185"/>
      <c r="FA80" s="185"/>
      <c r="FB80" s="185"/>
      <c r="FC80" s="185"/>
      <c r="FD80" s="185"/>
      <c r="FE80" s="185"/>
      <c r="FF80" s="185"/>
      <c r="FG80" s="185"/>
      <c r="FH80" s="185"/>
      <c r="FI80" s="185"/>
      <c r="FJ80" s="185"/>
      <c r="FK80" s="185"/>
      <c r="FL80" s="185"/>
      <c r="FM80" s="185"/>
      <c r="FN80" s="185"/>
      <c r="FO80" s="185"/>
      <c r="FP80" s="185"/>
      <c r="FQ80" s="185"/>
      <c r="FR80" s="185"/>
      <c r="FS80" s="185"/>
      <c r="FT80" s="185"/>
      <c r="FU80" s="185"/>
      <c r="FV80" s="185"/>
      <c r="FW80" s="185"/>
      <c r="FX80" s="185"/>
      <c r="FY80" s="185"/>
      <c r="FZ80" s="185"/>
      <c r="GA80" s="185"/>
      <c r="GB80" s="185"/>
      <c r="GC80" s="185"/>
      <c r="GD80" s="185"/>
      <c r="GE80" s="185"/>
      <c r="GF80" s="185"/>
      <c r="GG80" s="185"/>
      <c r="GH80" s="185"/>
      <c r="GI80" s="185"/>
      <c r="GJ80" s="185"/>
      <c r="GK80" s="185"/>
      <c r="GL80" s="185"/>
      <c r="GM80" s="185"/>
      <c r="GN80" s="185"/>
      <c r="GO80" s="185"/>
      <c r="GP80" s="185"/>
      <c r="GQ80" s="185"/>
      <c r="GR80" s="185"/>
      <c r="GS80" s="185"/>
      <c r="GT80" s="185"/>
      <c r="GU80" s="185"/>
      <c r="GV80" s="185"/>
      <c r="GW80" s="185"/>
      <c r="GX80" s="185"/>
      <c r="GY80" s="185"/>
      <c r="GZ80" s="185"/>
      <c r="HA80" s="185"/>
      <c r="HB80" s="185"/>
      <c r="HC80" s="185"/>
      <c r="HD80" s="185"/>
      <c r="HE80" s="185"/>
      <c r="HF80" s="185"/>
      <c r="HG80" s="185"/>
      <c r="HH80" s="185"/>
      <c r="HI80" s="745"/>
    </row>
    <row r="81" spans="1:217" ht="18" customHeight="1">
      <c r="B81" s="101"/>
      <c r="C81" s="101"/>
      <c r="D81" s="101"/>
      <c r="E81" s="101"/>
      <c r="F81" s="101"/>
      <c r="G81" s="101"/>
      <c r="H81" s="101"/>
      <c r="I81" s="101"/>
      <c r="J81" s="101"/>
      <c r="K81" s="101"/>
      <c r="L81" s="101"/>
      <c r="M81" s="102"/>
      <c r="O81" s="102"/>
      <c r="P81" s="102"/>
      <c r="Q81" s="102"/>
      <c r="R81" s="102"/>
      <c r="S81" s="102"/>
      <c r="T81" s="102"/>
      <c r="U81" s="102"/>
      <c r="V81" s="102"/>
      <c r="W81" s="102"/>
      <c r="X81" s="224"/>
      <c r="Y81" s="185"/>
      <c r="Z81" s="118"/>
      <c r="AA81" s="185"/>
      <c r="AB81" s="185"/>
      <c r="AC81" s="185"/>
      <c r="AD81" s="185"/>
      <c r="AE81" s="185"/>
      <c r="AF81" s="185"/>
      <c r="AG81" s="185"/>
      <c r="AH81" s="185"/>
      <c r="AI81" s="185"/>
      <c r="AJ81" s="185"/>
      <c r="AK81" s="185"/>
      <c r="AL81" s="185"/>
      <c r="AM81" s="185"/>
      <c r="AN81" s="185"/>
      <c r="AO81" s="185"/>
      <c r="AP81" s="185"/>
      <c r="AQ81" s="185"/>
      <c r="AR81" s="185"/>
      <c r="AS81" s="185"/>
      <c r="AT81" s="185"/>
      <c r="AU81" s="185"/>
      <c r="AV81" s="185"/>
      <c r="AW81" s="185"/>
      <c r="AX81" s="185"/>
      <c r="AY81" s="185"/>
      <c r="AZ81" s="185"/>
      <c r="BA81" s="185"/>
      <c r="BB81" s="185"/>
      <c r="BC81" s="185"/>
      <c r="BD81" s="185"/>
      <c r="BE81" s="185"/>
      <c r="BF81" s="185"/>
      <c r="BG81" s="185"/>
      <c r="BH81" s="185"/>
      <c r="BI81" s="185"/>
      <c r="BJ81" s="185"/>
      <c r="BK81" s="185"/>
      <c r="BL81" s="185"/>
      <c r="BM81" s="103"/>
      <c r="BN81" s="103"/>
      <c r="BO81" s="103"/>
      <c r="BP81" s="103"/>
      <c r="BQ81" s="103"/>
      <c r="BR81" s="103"/>
      <c r="BS81" s="103"/>
      <c r="BT81" s="103"/>
      <c r="BU81" s="103"/>
      <c r="BV81" s="103"/>
      <c r="BW81" s="103"/>
      <c r="BX81" s="103"/>
      <c r="BY81" s="103"/>
      <c r="BZ81" s="103"/>
      <c r="CA81" s="225"/>
      <c r="CB81" s="103"/>
      <c r="CC81" s="103"/>
      <c r="CD81" s="103"/>
      <c r="CE81" s="103"/>
      <c r="CF81" s="103"/>
      <c r="CG81" s="103"/>
      <c r="CH81" s="103"/>
      <c r="CI81" s="103"/>
      <c r="CK81" s="103"/>
      <c r="CL81" s="185"/>
      <c r="CM81" s="185"/>
      <c r="CN81" s="185"/>
      <c r="CO81" s="185"/>
      <c r="CP81" s="185"/>
      <c r="CQ81" s="185"/>
      <c r="CR81" s="185"/>
      <c r="CS81" s="185"/>
      <c r="CT81" s="185"/>
      <c r="CU81" s="185"/>
      <c r="CV81" s="185"/>
      <c r="CW81" s="185"/>
      <c r="CX81" s="185"/>
      <c r="CY81" s="185"/>
      <c r="CZ81" s="185"/>
      <c r="DA81" s="185"/>
      <c r="DB81" s="185"/>
      <c r="DC81" s="185"/>
      <c r="DD81" s="185"/>
      <c r="DE81" s="185"/>
      <c r="DF81" s="185"/>
      <c r="DG81" s="185"/>
      <c r="DH81" s="185"/>
      <c r="DI81" s="185"/>
      <c r="DJ81" s="185"/>
      <c r="DK81" s="185"/>
      <c r="DL81" s="185"/>
      <c r="DM81" s="185"/>
      <c r="DN81" s="185"/>
      <c r="DO81" s="185"/>
      <c r="DP81" s="185"/>
      <c r="DQ81" s="185"/>
      <c r="DR81" s="185"/>
      <c r="DS81" s="185"/>
      <c r="DT81" s="185"/>
      <c r="DU81" s="185"/>
      <c r="DV81" s="185"/>
      <c r="DW81" s="185"/>
      <c r="DX81" s="185"/>
      <c r="DY81" s="185"/>
      <c r="DZ81" s="185"/>
      <c r="EA81" s="185"/>
      <c r="EB81" s="185"/>
      <c r="EC81" s="185"/>
      <c r="ED81" s="185"/>
      <c r="EE81" s="185"/>
      <c r="EF81" s="185"/>
      <c r="EG81" s="185"/>
      <c r="EH81" s="185"/>
      <c r="EI81" s="185"/>
      <c r="EJ81" s="185"/>
      <c r="EK81" s="185"/>
      <c r="EL81" s="185"/>
      <c r="EM81" s="185"/>
      <c r="EN81" s="185"/>
      <c r="EO81" s="185"/>
      <c r="EP81" s="185"/>
      <c r="EQ81" s="185"/>
      <c r="ER81" s="185"/>
      <c r="ES81" s="185"/>
      <c r="ET81" s="185"/>
      <c r="EU81" s="185"/>
      <c r="EV81" s="185"/>
      <c r="EW81" s="185"/>
      <c r="EX81" s="185"/>
      <c r="EY81" s="185"/>
      <c r="EZ81" s="185"/>
      <c r="FA81" s="185"/>
      <c r="FB81" s="185"/>
      <c r="FC81" s="185"/>
      <c r="FD81" s="185"/>
      <c r="FE81" s="185"/>
      <c r="FF81" s="185"/>
      <c r="FG81" s="185"/>
      <c r="FH81" s="185"/>
      <c r="FI81" s="185"/>
      <c r="FJ81" s="185"/>
      <c r="FK81" s="185"/>
      <c r="FL81" s="185"/>
      <c r="FM81" s="185"/>
      <c r="FN81" s="185"/>
      <c r="FO81" s="185"/>
      <c r="FP81" s="185"/>
      <c r="FQ81" s="185"/>
      <c r="FR81" s="185"/>
      <c r="FS81" s="185"/>
      <c r="FT81" s="185"/>
      <c r="FU81" s="185"/>
      <c r="FV81" s="185"/>
      <c r="FW81" s="185"/>
      <c r="FX81" s="185"/>
      <c r="FY81" s="185"/>
      <c r="FZ81" s="185"/>
      <c r="GA81" s="185"/>
      <c r="GB81" s="185"/>
      <c r="GC81" s="185"/>
      <c r="GD81" s="185"/>
      <c r="GE81" s="185"/>
      <c r="GF81" s="185"/>
      <c r="GG81" s="185"/>
      <c r="GH81" s="185"/>
      <c r="GI81" s="185"/>
      <c r="GJ81" s="185"/>
      <c r="GK81" s="185"/>
      <c r="GL81" s="185"/>
      <c r="GM81" s="185"/>
      <c r="GN81" s="185"/>
      <c r="GO81" s="185"/>
      <c r="GP81" s="185"/>
      <c r="GQ81" s="185"/>
      <c r="GR81" s="185"/>
      <c r="GS81" s="185"/>
      <c r="GT81" s="185"/>
      <c r="GU81" s="185"/>
      <c r="GV81" s="185"/>
      <c r="GW81" s="185"/>
      <c r="GX81" s="185"/>
      <c r="GY81" s="185"/>
      <c r="GZ81" s="185"/>
      <c r="HA81" s="185"/>
      <c r="HB81" s="185"/>
      <c r="HC81" s="185"/>
      <c r="HD81" s="185"/>
      <c r="HE81" s="185"/>
      <c r="HF81" s="185"/>
      <c r="HG81" s="185"/>
      <c r="HH81" s="185"/>
      <c r="HI81" s="745"/>
    </row>
    <row r="82" spans="1:217" ht="18" customHeight="1">
      <c r="B82" s="101"/>
      <c r="C82" s="101"/>
      <c r="D82" s="101"/>
      <c r="E82" s="101"/>
      <c r="F82" s="101"/>
      <c r="G82" s="101"/>
      <c r="H82" s="101"/>
      <c r="I82" s="101"/>
      <c r="J82" s="101"/>
      <c r="K82" s="101"/>
      <c r="L82" s="101"/>
      <c r="M82" s="102"/>
      <c r="O82" s="962" t="s">
        <v>1020</v>
      </c>
      <c r="P82" s="962"/>
      <c r="Q82" s="962"/>
      <c r="R82" s="962"/>
      <c r="S82" s="962"/>
      <c r="T82" s="962"/>
      <c r="U82" s="962"/>
      <c r="V82" s="962"/>
      <c r="W82" s="962"/>
      <c r="X82" s="224"/>
      <c r="Y82" s="185"/>
      <c r="Z82" s="118"/>
      <c r="AA82" s="185"/>
      <c r="AB82" s="185"/>
      <c r="AC82" s="185"/>
      <c r="AD82" s="185"/>
      <c r="AE82" s="185"/>
      <c r="AF82" s="185"/>
      <c r="AG82" s="185"/>
      <c r="AH82" s="185"/>
      <c r="AI82" s="185"/>
      <c r="AJ82" s="185"/>
      <c r="AK82" s="185"/>
      <c r="AL82" s="185"/>
      <c r="AM82" s="185"/>
      <c r="AN82" s="185"/>
      <c r="AO82" s="185"/>
      <c r="AP82" s="185"/>
      <c r="AQ82" s="185"/>
      <c r="AR82" s="185"/>
      <c r="AS82" s="185"/>
      <c r="AT82" s="185"/>
      <c r="AU82" s="185"/>
      <c r="AV82" s="185"/>
      <c r="AW82" s="185"/>
      <c r="AX82" s="185"/>
      <c r="AY82" s="185"/>
      <c r="AZ82" s="185"/>
      <c r="BA82" s="185"/>
      <c r="BB82" s="185"/>
      <c r="BC82" s="185"/>
      <c r="BD82" s="185"/>
      <c r="BE82" s="185"/>
      <c r="BF82" s="185"/>
      <c r="BG82" s="185"/>
      <c r="BH82" s="185"/>
      <c r="BI82" s="185"/>
      <c r="BJ82" s="185"/>
      <c r="BK82" s="185"/>
      <c r="BL82" s="185"/>
      <c r="BM82" s="103"/>
      <c r="BN82" s="103"/>
      <c r="BO82" s="103"/>
      <c r="BP82" s="103"/>
      <c r="BQ82" s="103"/>
      <c r="BR82" s="103"/>
      <c r="BS82" s="103"/>
      <c r="BT82" s="103"/>
      <c r="BU82" s="103"/>
      <c r="BV82" s="103"/>
      <c r="BW82" s="103"/>
      <c r="BX82" s="103"/>
      <c r="BY82" s="103"/>
      <c r="BZ82" s="103"/>
      <c r="CA82" s="225"/>
      <c r="CB82" s="103"/>
      <c r="CC82" s="103"/>
      <c r="CD82" s="103"/>
      <c r="CE82" s="103"/>
      <c r="CF82" s="103"/>
      <c r="CG82" s="103"/>
      <c r="CH82" s="103"/>
      <c r="CI82" s="103"/>
      <c r="CK82" s="103"/>
      <c r="CL82" s="185"/>
      <c r="CM82" s="185"/>
      <c r="CN82" s="185"/>
      <c r="CO82" s="185"/>
      <c r="CP82" s="185"/>
      <c r="CQ82" s="185"/>
      <c r="CR82" s="185"/>
      <c r="CS82" s="185"/>
      <c r="CT82" s="185"/>
      <c r="CU82" s="185"/>
      <c r="CV82" s="185"/>
      <c r="CW82" s="185"/>
      <c r="CX82" s="185"/>
      <c r="CY82" s="185"/>
      <c r="CZ82" s="185"/>
      <c r="DA82" s="185"/>
      <c r="DB82" s="185"/>
      <c r="DC82" s="185"/>
      <c r="DD82" s="185"/>
      <c r="DE82" s="185"/>
      <c r="DF82" s="185"/>
      <c r="DG82" s="185"/>
      <c r="DH82" s="185"/>
      <c r="DI82" s="185"/>
      <c r="DJ82" s="185"/>
      <c r="DK82" s="185"/>
      <c r="DL82" s="185"/>
      <c r="DM82" s="185"/>
      <c r="DN82" s="185"/>
      <c r="DO82" s="185"/>
      <c r="DP82" s="185"/>
      <c r="DQ82" s="185"/>
      <c r="DR82" s="185"/>
      <c r="DS82" s="185"/>
      <c r="DT82" s="185"/>
      <c r="DU82" s="185"/>
      <c r="DV82" s="185"/>
      <c r="DW82" s="185"/>
      <c r="DX82" s="185"/>
      <c r="DY82" s="185"/>
      <c r="DZ82" s="185"/>
      <c r="EA82" s="185"/>
      <c r="EB82" s="185"/>
      <c r="EC82" s="185"/>
      <c r="ED82" s="185"/>
      <c r="EE82" s="185"/>
      <c r="EF82" s="185"/>
      <c r="EG82" s="185"/>
      <c r="EH82" s="185"/>
      <c r="EI82" s="185"/>
      <c r="EJ82" s="185"/>
      <c r="EK82" s="185"/>
      <c r="EL82" s="185"/>
      <c r="EM82" s="185"/>
      <c r="EN82" s="185"/>
      <c r="EO82" s="185"/>
      <c r="EP82" s="185"/>
      <c r="EQ82" s="185"/>
      <c r="ER82" s="185"/>
      <c r="ES82" s="185"/>
      <c r="ET82" s="185"/>
      <c r="EU82" s="185"/>
      <c r="EV82" s="185"/>
      <c r="EW82" s="185"/>
      <c r="EX82" s="185"/>
      <c r="EY82" s="185"/>
      <c r="EZ82" s="185"/>
      <c r="FA82" s="185"/>
      <c r="FB82" s="185"/>
      <c r="FC82" s="185"/>
      <c r="FD82" s="185"/>
      <c r="FE82" s="185"/>
      <c r="FF82" s="185"/>
      <c r="FG82" s="185"/>
      <c r="FH82" s="185"/>
      <c r="FI82" s="185"/>
      <c r="FJ82" s="185"/>
      <c r="FK82" s="185"/>
      <c r="FL82" s="185"/>
      <c r="FM82" s="185"/>
      <c r="FN82" s="185"/>
      <c r="FO82" s="185"/>
      <c r="FP82" s="185"/>
      <c r="FQ82" s="185"/>
      <c r="FR82" s="185"/>
      <c r="FS82" s="185"/>
      <c r="FT82" s="185"/>
      <c r="FU82" s="185"/>
      <c r="FV82" s="185"/>
      <c r="FW82" s="185"/>
      <c r="FX82" s="185"/>
      <c r="FY82" s="185"/>
      <c r="FZ82" s="185"/>
      <c r="GA82" s="185"/>
      <c r="GB82" s="185"/>
      <c r="GC82" s="185"/>
      <c r="GD82" s="185"/>
      <c r="GE82" s="185"/>
      <c r="GF82" s="185"/>
      <c r="GG82" s="185"/>
      <c r="GH82" s="185"/>
      <c r="GI82" s="185"/>
      <c r="GJ82" s="185"/>
      <c r="GK82" s="185"/>
      <c r="GL82" s="185"/>
      <c r="GM82" s="185"/>
      <c r="GN82" s="185"/>
      <c r="GO82" s="185"/>
      <c r="GP82" s="185"/>
      <c r="GQ82" s="185"/>
      <c r="GR82" s="185"/>
      <c r="GS82" s="185"/>
      <c r="GT82" s="185"/>
      <c r="GU82" s="185"/>
      <c r="GV82" s="185"/>
      <c r="GW82" s="185"/>
      <c r="GX82" s="185"/>
      <c r="GY82" s="185"/>
      <c r="GZ82" s="185"/>
      <c r="HA82" s="185"/>
      <c r="HB82" s="185"/>
      <c r="HC82" s="185"/>
      <c r="HD82" s="185"/>
      <c r="HE82" s="185"/>
      <c r="HF82" s="185"/>
      <c r="HG82" s="185"/>
      <c r="HH82" s="185"/>
      <c r="HI82" s="745"/>
    </row>
    <row r="83" spans="1:217" ht="31.5" customHeight="1">
      <c r="B83" s="99" t="s">
        <v>423</v>
      </c>
      <c r="C83" s="104"/>
      <c r="D83" s="104"/>
      <c r="E83" s="104"/>
      <c r="F83" s="104"/>
      <c r="G83" s="104"/>
      <c r="H83" s="104"/>
      <c r="I83" s="104"/>
      <c r="J83" s="104"/>
      <c r="K83" s="104"/>
      <c r="L83" s="104"/>
      <c r="M83" s="102"/>
      <c r="N83" s="634"/>
      <c r="O83" s="962"/>
      <c r="P83" s="962"/>
      <c r="Q83" s="962"/>
      <c r="R83" s="962"/>
      <c r="S83" s="962"/>
      <c r="T83" s="962"/>
      <c r="U83" s="962"/>
      <c r="V83" s="962"/>
      <c r="W83" s="962"/>
      <c r="X83" s="224"/>
      <c r="Y83" s="185"/>
      <c r="Z83" s="118"/>
      <c r="AA83" s="185"/>
      <c r="AB83" s="185"/>
      <c r="AC83" s="185"/>
      <c r="AD83" s="185"/>
      <c r="AE83" s="185"/>
      <c r="AF83" s="185"/>
      <c r="AG83" s="185"/>
      <c r="AH83" s="185"/>
      <c r="AI83" s="185"/>
      <c r="AJ83" s="185"/>
      <c r="AK83" s="185"/>
      <c r="AL83" s="185"/>
      <c r="AM83" s="185"/>
      <c r="AN83" s="185"/>
      <c r="AO83" s="185"/>
      <c r="AP83" s="185"/>
      <c r="AQ83" s="185"/>
      <c r="AR83" s="185"/>
      <c r="AS83" s="185"/>
      <c r="AT83" s="185"/>
      <c r="AU83" s="185"/>
      <c r="AV83" s="185"/>
      <c r="AW83" s="185"/>
      <c r="AX83" s="185"/>
      <c r="AY83" s="185"/>
      <c r="AZ83" s="185"/>
      <c r="BA83" s="185"/>
      <c r="BB83" s="185"/>
      <c r="BC83" s="185"/>
      <c r="BD83" s="185"/>
      <c r="BE83" s="185"/>
      <c r="BF83" s="185"/>
      <c r="BG83" s="185"/>
      <c r="BH83" s="185"/>
      <c r="BI83" s="185"/>
      <c r="BJ83" s="743"/>
      <c r="BK83" s="743"/>
      <c r="BL83" s="743"/>
      <c r="BM83" s="224"/>
      <c r="BN83" s="224"/>
      <c r="BO83" s="224"/>
      <c r="BP83" s="224"/>
      <c r="BQ83" s="103"/>
      <c r="BR83" s="103"/>
      <c r="BS83" s="103"/>
      <c r="BT83" s="103"/>
      <c r="BU83" s="103"/>
      <c r="BV83" s="103"/>
      <c r="BW83" s="103"/>
      <c r="BX83" s="103"/>
      <c r="BY83" s="103"/>
      <c r="BZ83" s="103"/>
      <c r="CA83" s="225"/>
      <c r="CB83" s="103"/>
      <c r="CC83" s="103"/>
      <c r="CD83" s="103"/>
      <c r="CE83" s="103"/>
      <c r="CF83" s="103"/>
      <c r="CG83" s="103"/>
      <c r="CH83" s="103"/>
      <c r="CI83" s="103"/>
      <c r="CK83" s="103"/>
      <c r="CL83" s="185"/>
      <c r="CM83" s="185"/>
      <c r="CN83" s="185"/>
      <c r="CO83" s="185"/>
      <c r="CP83" s="185"/>
      <c r="CQ83" s="185"/>
      <c r="CR83" s="185"/>
      <c r="CS83" s="185"/>
      <c r="CT83" s="185"/>
      <c r="CU83" s="185"/>
      <c r="CV83" s="185"/>
      <c r="CW83" s="185"/>
      <c r="CX83" s="185"/>
      <c r="CY83" s="185"/>
      <c r="CZ83" s="185"/>
      <c r="DA83" s="185"/>
      <c r="DB83" s="185"/>
      <c r="DC83" s="185"/>
      <c r="DD83" s="185"/>
      <c r="DE83" s="185"/>
      <c r="DF83" s="185"/>
      <c r="DG83" s="185"/>
      <c r="DH83" s="185"/>
      <c r="DI83" s="185"/>
      <c r="DJ83" s="185"/>
      <c r="DK83" s="185"/>
      <c r="DL83" s="185"/>
      <c r="DM83" s="185"/>
      <c r="DN83" s="185"/>
      <c r="DO83" s="185"/>
      <c r="DP83" s="185"/>
      <c r="DQ83" s="185"/>
      <c r="DR83" s="185"/>
      <c r="DS83" s="185"/>
      <c r="DT83" s="185"/>
      <c r="DU83" s="185"/>
      <c r="DV83" s="185"/>
      <c r="DW83" s="185"/>
      <c r="DX83" s="185"/>
      <c r="DY83" s="185"/>
      <c r="DZ83" s="185"/>
      <c r="EA83" s="185"/>
      <c r="EB83" s="185"/>
      <c r="EC83" s="185"/>
      <c r="ED83" s="185"/>
      <c r="EE83" s="185"/>
      <c r="EF83" s="185"/>
      <c r="EG83" s="185"/>
      <c r="EH83" s="185"/>
      <c r="EI83" s="185"/>
      <c r="EJ83" s="185"/>
      <c r="EK83" s="185"/>
      <c r="EL83" s="185"/>
      <c r="EM83" s="185"/>
      <c r="EN83" s="185"/>
      <c r="EO83" s="185"/>
      <c r="EP83" s="185"/>
      <c r="EQ83" s="185"/>
      <c r="ER83" s="185"/>
      <c r="ES83" s="185"/>
      <c r="ET83" s="185"/>
      <c r="EU83" s="185"/>
      <c r="EV83" s="185"/>
      <c r="EW83" s="185"/>
      <c r="EX83" s="185"/>
      <c r="EY83" s="185"/>
      <c r="EZ83" s="185"/>
      <c r="FA83" s="185"/>
      <c r="FB83" s="185"/>
      <c r="FC83" s="185"/>
      <c r="FD83" s="185"/>
      <c r="FE83" s="185"/>
      <c r="FF83" s="185"/>
      <c r="FG83" s="185"/>
      <c r="FH83" s="185"/>
      <c r="FI83" s="185"/>
      <c r="FJ83" s="185"/>
      <c r="FK83" s="185"/>
      <c r="FL83" s="185"/>
      <c r="FM83" s="185"/>
      <c r="FN83" s="185"/>
      <c r="FO83" s="185"/>
      <c r="FP83" s="185"/>
      <c r="FQ83" s="185"/>
      <c r="FR83" s="185"/>
      <c r="FS83" s="185"/>
      <c r="FT83" s="185"/>
      <c r="FU83" s="185"/>
      <c r="FV83" s="185"/>
      <c r="FW83" s="185"/>
      <c r="FX83" s="185"/>
      <c r="FY83" s="185"/>
      <c r="FZ83" s="185"/>
      <c r="GA83" s="185"/>
      <c r="GB83" s="185"/>
      <c r="GC83" s="185"/>
      <c r="GD83" s="185"/>
      <c r="GE83" s="185"/>
      <c r="GF83" s="185"/>
      <c r="GG83" s="185"/>
      <c r="GH83" s="185"/>
      <c r="GI83" s="185"/>
      <c r="GJ83" s="185"/>
      <c r="GK83" s="185"/>
      <c r="GL83" s="185"/>
      <c r="GM83" s="185"/>
      <c r="GN83" s="185"/>
      <c r="GO83" s="185"/>
      <c r="GP83" s="185"/>
      <c r="GQ83" s="185"/>
      <c r="GR83" s="185"/>
      <c r="GS83" s="185"/>
      <c r="GT83" s="185"/>
      <c r="GU83" s="185"/>
      <c r="GV83" s="185"/>
      <c r="GW83" s="185"/>
      <c r="GX83" s="185"/>
      <c r="GY83" s="185"/>
      <c r="GZ83" s="185"/>
      <c r="HA83" s="185"/>
      <c r="HB83" s="185"/>
      <c r="HC83" s="185"/>
      <c r="HD83" s="185"/>
      <c r="HE83" s="185"/>
      <c r="HF83" s="185"/>
      <c r="HG83" s="185"/>
      <c r="HH83" s="185"/>
      <c r="HI83" s="745"/>
    </row>
    <row r="84" spans="1:217" ht="18" customHeight="1">
      <c r="B84" s="103"/>
      <c r="C84" s="225"/>
      <c r="D84" s="225"/>
      <c r="E84" s="225"/>
      <c r="F84" s="225"/>
      <c r="G84" s="225"/>
      <c r="H84" s="225"/>
      <c r="I84" s="225"/>
      <c r="J84" s="225"/>
      <c r="K84" s="225"/>
      <c r="L84" s="225"/>
      <c r="M84" s="224"/>
      <c r="N84" s="224"/>
      <c r="O84" s="224"/>
      <c r="P84" s="224"/>
      <c r="Q84" s="224"/>
      <c r="R84" s="224"/>
      <c r="S84" s="224"/>
      <c r="T84" s="224"/>
      <c r="U84" s="224"/>
      <c r="V84" s="224"/>
      <c r="W84" s="224"/>
      <c r="X84" s="224"/>
      <c r="Y84" s="185"/>
      <c r="Z84" s="118"/>
      <c r="AA84" s="185"/>
      <c r="AB84" s="185"/>
      <c r="AC84" s="185"/>
      <c r="AD84" s="185"/>
      <c r="AE84" s="185"/>
      <c r="AF84" s="185"/>
      <c r="AG84" s="185"/>
      <c r="AH84" s="185"/>
      <c r="AI84" s="185"/>
      <c r="AJ84" s="185"/>
      <c r="AK84" s="185"/>
      <c r="AL84" s="185"/>
      <c r="AM84" s="185"/>
      <c r="AN84" s="185"/>
      <c r="AO84" s="185"/>
      <c r="AP84" s="185"/>
      <c r="AQ84" s="185"/>
      <c r="AR84" s="185"/>
      <c r="AS84" s="185"/>
      <c r="AT84" s="185"/>
      <c r="AU84" s="185"/>
      <c r="AV84" s="185"/>
      <c r="AW84" s="185"/>
      <c r="AX84" s="185"/>
      <c r="AY84" s="185"/>
      <c r="AZ84" s="185"/>
      <c r="BA84" s="185"/>
      <c r="BB84" s="185"/>
      <c r="BC84" s="185"/>
      <c r="BD84" s="185"/>
      <c r="BE84" s="185"/>
      <c r="BF84" s="185"/>
      <c r="BG84" s="185"/>
      <c r="BH84" s="185"/>
      <c r="BI84" s="185"/>
      <c r="BJ84" s="743"/>
      <c r="BK84" s="743"/>
      <c r="BL84" s="743"/>
      <c r="BM84" s="224"/>
      <c r="BN84" s="224"/>
      <c r="BO84" s="224"/>
      <c r="BP84" s="224"/>
      <c r="BQ84" s="103"/>
      <c r="BR84" s="103"/>
      <c r="BS84" s="103"/>
      <c r="BT84" s="103"/>
      <c r="BU84" s="103"/>
      <c r="BV84" s="103"/>
      <c r="BW84" s="103"/>
      <c r="BX84" s="103"/>
      <c r="BY84" s="103"/>
      <c r="BZ84" s="103"/>
      <c r="CA84" s="225"/>
      <c r="CB84" s="103"/>
      <c r="CC84" s="103"/>
      <c r="CD84" s="103"/>
      <c r="CE84" s="103"/>
      <c r="CF84" s="103"/>
      <c r="CG84" s="103"/>
      <c r="CH84" s="103"/>
      <c r="CI84" s="103"/>
      <c r="CK84" s="103"/>
      <c r="CL84" s="185"/>
      <c r="CM84" s="185"/>
      <c r="CN84" s="185"/>
      <c r="CO84" s="185"/>
      <c r="CP84" s="185"/>
      <c r="CQ84" s="185"/>
      <c r="CR84" s="185"/>
      <c r="CS84" s="185"/>
      <c r="CT84" s="185"/>
      <c r="CU84" s="185"/>
      <c r="CV84" s="185"/>
      <c r="CW84" s="185"/>
      <c r="CX84" s="185"/>
      <c r="CY84" s="185"/>
      <c r="CZ84" s="185"/>
      <c r="DA84" s="185"/>
      <c r="DB84" s="185"/>
      <c r="DC84" s="185"/>
      <c r="DD84" s="185"/>
      <c r="DE84" s="185"/>
      <c r="DF84" s="185"/>
      <c r="DG84" s="185"/>
      <c r="DH84" s="185"/>
      <c r="DI84" s="185"/>
      <c r="DJ84" s="185"/>
      <c r="DK84" s="185"/>
      <c r="DL84" s="185"/>
      <c r="DM84" s="185"/>
      <c r="DN84" s="185"/>
      <c r="DO84" s="185"/>
      <c r="DP84" s="185"/>
      <c r="DQ84" s="185"/>
      <c r="DR84" s="185"/>
      <c r="DS84" s="185"/>
      <c r="DT84" s="185"/>
      <c r="DU84" s="185"/>
      <c r="DV84" s="185"/>
      <c r="DW84" s="185"/>
      <c r="DX84" s="185"/>
      <c r="DY84" s="185"/>
      <c r="DZ84" s="185"/>
      <c r="EA84" s="185"/>
      <c r="EB84" s="185"/>
      <c r="EC84" s="185"/>
      <c r="ED84" s="185"/>
      <c r="EE84" s="185"/>
      <c r="EF84" s="185"/>
      <c r="EG84" s="185"/>
      <c r="EH84" s="185"/>
      <c r="EI84" s="185"/>
      <c r="EJ84" s="185"/>
      <c r="EK84" s="185"/>
      <c r="EL84" s="185"/>
      <c r="EM84" s="185"/>
      <c r="EN84" s="185"/>
      <c r="EO84" s="185"/>
      <c r="EP84" s="185"/>
      <c r="EQ84" s="185"/>
      <c r="ER84" s="185"/>
      <c r="ES84" s="185"/>
      <c r="ET84" s="185"/>
      <c r="EU84" s="185"/>
      <c r="EV84" s="185"/>
      <c r="EW84" s="185"/>
      <c r="EX84" s="185"/>
      <c r="EY84" s="185"/>
      <c r="EZ84" s="185"/>
      <c r="FA84" s="185"/>
      <c r="FB84" s="185"/>
      <c r="FC84" s="185"/>
      <c r="FD84" s="185"/>
      <c r="FE84" s="185"/>
      <c r="FF84" s="185"/>
      <c r="FG84" s="185"/>
      <c r="FH84" s="185"/>
      <c r="FI84" s="185"/>
      <c r="FJ84" s="185"/>
      <c r="FK84" s="185"/>
      <c r="FL84" s="185"/>
      <c r="FM84" s="185"/>
      <c r="FN84" s="185"/>
      <c r="FO84" s="185"/>
      <c r="FP84" s="185"/>
      <c r="FQ84" s="185"/>
      <c r="FR84" s="185"/>
      <c r="FS84" s="185"/>
      <c r="FT84" s="185"/>
      <c r="FU84" s="185"/>
      <c r="FV84" s="185"/>
      <c r="FW84" s="185"/>
      <c r="FX84" s="185"/>
      <c r="FY84" s="185"/>
      <c r="FZ84" s="185"/>
      <c r="GA84" s="185"/>
      <c r="GB84" s="185"/>
      <c r="GC84" s="185"/>
      <c r="GD84" s="185"/>
      <c r="GE84" s="185"/>
      <c r="GF84" s="185"/>
      <c r="GG84" s="185"/>
      <c r="GH84" s="185"/>
      <c r="GI84" s="185"/>
      <c r="GJ84" s="185"/>
      <c r="GK84" s="185"/>
      <c r="GL84" s="185"/>
      <c r="GM84" s="185"/>
      <c r="GN84" s="185"/>
      <c r="GO84" s="185"/>
      <c r="GP84" s="185"/>
      <c r="GQ84" s="185"/>
      <c r="GR84" s="185"/>
      <c r="GS84" s="185"/>
      <c r="GT84" s="185"/>
      <c r="GU84" s="185"/>
      <c r="GV84" s="185"/>
      <c r="GW84" s="185"/>
      <c r="GX84" s="185"/>
      <c r="GY84" s="185"/>
      <c r="GZ84" s="185"/>
      <c r="HA84" s="185"/>
      <c r="HB84" s="185"/>
      <c r="HC84" s="185"/>
      <c r="HD84" s="185"/>
      <c r="HE84" s="185"/>
      <c r="HF84" s="185"/>
      <c r="HG84" s="185"/>
      <c r="HH84" s="185"/>
      <c r="HI84" s="745"/>
    </row>
    <row r="85" spans="1:217" ht="18" customHeight="1">
      <c r="B85" s="103"/>
      <c r="C85" s="225"/>
      <c r="D85" s="225"/>
      <c r="E85" s="225"/>
      <c r="F85" s="225"/>
      <c r="G85" s="225"/>
      <c r="H85" s="225"/>
      <c r="I85" s="225"/>
      <c r="J85" s="225"/>
      <c r="K85" s="225"/>
      <c r="L85" s="225"/>
      <c r="M85" s="224"/>
      <c r="N85" s="224"/>
      <c r="O85" s="224"/>
      <c r="P85" s="224"/>
      <c r="Q85" s="224"/>
      <c r="R85" s="224"/>
      <c r="S85" s="224"/>
      <c r="T85" s="224"/>
      <c r="U85" s="224"/>
      <c r="V85" s="224"/>
      <c r="W85" s="224"/>
      <c r="X85" s="224"/>
      <c r="Y85" s="185"/>
      <c r="Z85" s="118"/>
      <c r="AA85" s="185"/>
      <c r="AB85" s="185"/>
      <c r="AC85" s="185"/>
      <c r="AD85" s="185"/>
      <c r="AE85" s="185"/>
      <c r="AF85" s="185"/>
      <c r="AG85" s="185"/>
      <c r="AH85" s="185"/>
      <c r="AI85" s="185"/>
      <c r="AJ85" s="185"/>
      <c r="AK85" s="185"/>
      <c r="AL85" s="185"/>
      <c r="AM85" s="185"/>
      <c r="AN85" s="185" t="s">
        <v>856</v>
      </c>
      <c r="AO85" s="185"/>
      <c r="AP85" s="185"/>
      <c r="AQ85" s="185"/>
      <c r="AR85" s="185"/>
      <c r="AS85" s="185"/>
      <c r="AT85" s="185"/>
      <c r="AU85" s="185"/>
      <c r="AV85" s="185"/>
      <c r="AW85" s="185"/>
      <c r="AX85" s="185"/>
      <c r="AY85" s="185"/>
      <c r="AZ85" s="185"/>
      <c r="BA85" s="185"/>
      <c r="BB85" s="185"/>
      <c r="BC85" s="185"/>
      <c r="BD85" s="185"/>
      <c r="BE85" s="185"/>
      <c r="BF85" s="185"/>
      <c r="BG85" s="185"/>
      <c r="BH85" s="185"/>
      <c r="BI85" s="185"/>
      <c r="BJ85" s="743"/>
      <c r="BK85" s="743"/>
      <c r="BL85" s="743"/>
      <c r="BM85" s="224"/>
      <c r="BN85" s="224"/>
      <c r="BO85" s="224"/>
      <c r="BP85" s="224"/>
      <c r="BQ85" s="103"/>
      <c r="BR85" s="103"/>
      <c r="BS85" s="103"/>
      <c r="BT85" s="103"/>
      <c r="BU85" s="103"/>
      <c r="BV85" s="103"/>
      <c r="BW85" s="103"/>
      <c r="BX85" s="103"/>
      <c r="BY85" s="103"/>
      <c r="BZ85" s="103"/>
      <c r="CA85" s="225"/>
      <c r="CB85" s="103"/>
      <c r="CC85" s="103"/>
      <c r="CD85" s="103"/>
      <c r="CE85" s="103"/>
      <c r="CF85" s="103"/>
      <c r="CG85" s="103"/>
      <c r="CH85" s="103"/>
      <c r="CI85" s="103"/>
      <c r="CK85" s="103"/>
      <c r="CL85" s="185"/>
      <c r="CM85" s="185"/>
      <c r="CN85" s="185"/>
      <c r="CO85" s="185"/>
      <c r="CP85" s="185"/>
      <c r="CQ85" s="185"/>
      <c r="CR85" s="185"/>
      <c r="CS85" s="185"/>
      <c r="CT85" s="185"/>
      <c r="CU85" s="185"/>
      <c r="CV85" s="185"/>
      <c r="CW85" s="185"/>
      <c r="CX85" s="185"/>
      <c r="CY85" s="185"/>
      <c r="CZ85" s="185"/>
      <c r="DA85" s="185"/>
      <c r="DB85" s="185"/>
      <c r="DC85" s="185"/>
      <c r="DD85" s="185"/>
      <c r="DE85" s="185"/>
      <c r="DF85" s="185"/>
      <c r="DG85" s="185"/>
      <c r="DH85" s="185"/>
      <c r="DI85" s="185"/>
      <c r="DJ85" s="185"/>
      <c r="DK85" s="185"/>
      <c r="DL85" s="185"/>
      <c r="DM85" s="185"/>
      <c r="DN85" s="185"/>
      <c r="DO85" s="185"/>
      <c r="DP85" s="185"/>
      <c r="DQ85" s="185"/>
      <c r="DR85" s="185"/>
      <c r="DS85" s="185"/>
      <c r="DT85" s="185"/>
      <c r="DU85" s="185"/>
      <c r="DV85" s="185"/>
      <c r="DW85" s="185"/>
      <c r="DX85" s="185"/>
      <c r="DY85" s="185"/>
      <c r="DZ85" s="185"/>
      <c r="EA85" s="185"/>
      <c r="EB85" s="185"/>
      <c r="EC85" s="185"/>
      <c r="ED85" s="185"/>
      <c r="EE85" s="185"/>
      <c r="EF85" s="185"/>
      <c r="EG85" s="185"/>
      <c r="EH85" s="185"/>
      <c r="EI85" s="185"/>
      <c r="EJ85" s="185"/>
      <c r="EK85" s="185"/>
      <c r="EL85" s="185"/>
      <c r="EM85" s="185"/>
      <c r="EN85" s="185"/>
      <c r="EO85" s="185"/>
      <c r="EP85" s="185"/>
      <c r="EQ85" s="185"/>
      <c r="ER85" s="185"/>
      <c r="ES85" s="185"/>
      <c r="ET85" s="185"/>
      <c r="EU85" s="185"/>
      <c r="EV85" s="185"/>
      <c r="EW85" s="185"/>
      <c r="EX85" s="185"/>
      <c r="EY85" s="185"/>
      <c r="EZ85" s="185"/>
      <c r="FA85" s="185"/>
      <c r="FB85" s="185"/>
      <c r="FC85" s="185"/>
      <c r="FD85" s="185"/>
      <c r="FE85" s="185"/>
      <c r="FF85" s="185"/>
      <c r="FG85" s="185"/>
      <c r="FH85" s="185"/>
      <c r="FI85" s="185"/>
      <c r="FJ85" s="185"/>
      <c r="FK85" s="185"/>
      <c r="FL85" s="185"/>
      <c r="FM85" s="185"/>
      <c r="FN85" s="185"/>
      <c r="FO85" s="185"/>
      <c r="FP85" s="185"/>
      <c r="FQ85" s="185"/>
      <c r="FR85" s="185"/>
      <c r="FS85" s="185"/>
      <c r="FT85" s="185"/>
      <c r="FU85" s="185"/>
      <c r="FV85" s="185"/>
      <c r="FW85" s="185"/>
      <c r="FX85" s="185"/>
      <c r="FY85" s="185"/>
      <c r="FZ85" s="185"/>
      <c r="GA85" s="185"/>
      <c r="GB85" s="185"/>
      <c r="GC85" s="185"/>
      <c r="GD85" s="185"/>
      <c r="GE85" s="185"/>
      <c r="GF85" s="185"/>
      <c r="GG85" s="185"/>
      <c r="GH85" s="185"/>
      <c r="GI85" s="185"/>
      <c r="GJ85" s="185"/>
      <c r="GK85" s="185"/>
      <c r="GL85" s="185"/>
      <c r="GM85" s="185"/>
      <c r="GN85" s="185"/>
      <c r="GO85" s="185"/>
      <c r="GP85" s="185"/>
      <c r="GQ85" s="185"/>
      <c r="GR85" s="185"/>
      <c r="GS85" s="185"/>
      <c r="GT85" s="185"/>
      <c r="GU85" s="185"/>
      <c r="GV85" s="185"/>
      <c r="GW85" s="185"/>
      <c r="GX85" s="185"/>
      <c r="GY85" s="185"/>
      <c r="GZ85" s="185"/>
      <c r="HA85" s="185"/>
      <c r="HB85" s="185"/>
      <c r="HC85" s="185"/>
      <c r="HD85" s="185"/>
      <c r="HE85" s="185"/>
      <c r="HF85" s="185"/>
      <c r="HG85" s="185"/>
      <c r="HH85" s="185"/>
      <c r="HI85" s="745"/>
    </row>
    <row r="86" spans="1:217" ht="18" customHeight="1">
      <c r="B86" s="103"/>
      <c r="C86" s="225"/>
      <c r="D86" s="225"/>
      <c r="E86" s="225"/>
      <c r="F86" s="225"/>
      <c r="G86" s="225"/>
      <c r="H86" s="225"/>
      <c r="I86" s="225"/>
      <c r="J86" s="225"/>
      <c r="K86" s="225"/>
      <c r="L86" s="225"/>
      <c r="M86" s="224"/>
      <c r="N86" s="224"/>
      <c r="O86" s="224"/>
      <c r="P86" s="224"/>
      <c r="Q86" s="224"/>
      <c r="R86" s="224"/>
      <c r="S86" s="224"/>
      <c r="T86" s="224"/>
      <c r="U86" s="224"/>
      <c r="V86" s="224"/>
      <c r="W86" s="224"/>
      <c r="X86" s="224"/>
      <c r="Y86" s="185"/>
      <c r="Z86" s="118"/>
      <c r="AA86" s="185"/>
      <c r="AB86" s="185"/>
      <c r="AC86" s="185"/>
      <c r="AD86" s="185"/>
      <c r="AE86" s="185"/>
      <c r="AF86" s="185"/>
      <c r="AG86" s="185"/>
      <c r="AH86" s="185"/>
      <c r="AI86" s="185"/>
      <c r="AJ86" s="185"/>
      <c r="AK86" s="185"/>
      <c r="AL86" s="185"/>
      <c r="AM86" s="185"/>
      <c r="AN86" s="185"/>
      <c r="AO86" s="185"/>
      <c r="AP86" s="185"/>
      <c r="AQ86" s="185"/>
      <c r="AR86" s="185"/>
      <c r="AS86" s="185"/>
      <c r="AT86" s="185"/>
      <c r="AU86" s="185"/>
      <c r="AV86" s="185"/>
      <c r="AW86" s="185"/>
      <c r="AX86" s="185"/>
      <c r="AY86" s="185"/>
      <c r="AZ86" s="185"/>
      <c r="BA86" s="185"/>
      <c r="BB86" s="185"/>
      <c r="BC86" s="185"/>
      <c r="BD86" s="185"/>
      <c r="BE86" s="185"/>
      <c r="BF86" s="185"/>
      <c r="BG86" s="185"/>
      <c r="BH86" s="185"/>
      <c r="BI86" s="185"/>
      <c r="BJ86" s="743"/>
      <c r="BK86" s="743"/>
      <c r="BL86" s="743"/>
      <c r="BM86" s="224"/>
      <c r="BN86" s="224"/>
      <c r="BO86" s="224"/>
      <c r="BP86" s="224"/>
      <c r="BQ86" s="103"/>
      <c r="BR86" s="103"/>
      <c r="BS86" s="103"/>
      <c r="BT86" s="103"/>
      <c r="BU86" s="103"/>
      <c r="BV86" s="103"/>
      <c r="BW86" s="103"/>
      <c r="BX86" s="103"/>
      <c r="BY86" s="103"/>
      <c r="BZ86" s="103"/>
      <c r="CA86" s="225"/>
      <c r="CB86" s="103"/>
      <c r="CC86" s="103"/>
      <c r="CD86" s="103"/>
      <c r="CE86" s="103"/>
      <c r="CF86" s="103"/>
      <c r="CG86" s="103"/>
      <c r="CH86" s="103"/>
      <c r="CI86" s="103"/>
      <c r="CK86" s="103"/>
      <c r="CL86" s="185"/>
      <c r="CM86" s="185"/>
      <c r="CN86" s="185"/>
      <c r="CO86" s="185"/>
      <c r="CP86" s="185"/>
      <c r="CQ86" s="185"/>
      <c r="CR86" s="185"/>
      <c r="CS86" s="185"/>
      <c r="CT86" s="185"/>
      <c r="CU86" s="185"/>
      <c r="CV86" s="185"/>
      <c r="CW86" s="185"/>
      <c r="CX86" s="185"/>
      <c r="CY86" s="185"/>
      <c r="CZ86" s="185"/>
      <c r="DA86" s="185"/>
      <c r="DB86" s="185"/>
      <c r="DC86" s="185"/>
      <c r="DD86" s="185"/>
      <c r="DE86" s="185"/>
      <c r="DF86" s="185"/>
      <c r="DG86" s="185"/>
      <c r="DH86" s="185"/>
      <c r="DI86" s="185"/>
      <c r="DJ86" s="185"/>
      <c r="DK86" s="185"/>
      <c r="DL86" s="185"/>
      <c r="DM86" s="185"/>
      <c r="DN86" s="185"/>
      <c r="DO86" s="185"/>
      <c r="DP86" s="185"/>
      <c r="DQ86" s="185"/>
      <c r="DR86" s="185"/>
      <c r="DS86" s="185"/>
      <c r="DT86" s="185"/>
      <c r="DU86" s="185"/>
      <c r="DV86" s="185"/>
      <c r="DW86" s="185"/>
      <c r="DX86" s="185"/>
      <c r="DY86" s="185"/>
      <c r="DZ86" s="185"/>
      <c r="EA86" s="185"/>
      <c r="EB86" s="185"/>
      <c r="EC86" s="185"/>
      <c r="ED86" s="185"/>
      <c r="EE86" s="185"/>
      <c r="EF86" s="185"/>
      <c r="EG86" s="185"/>
      <c r="EH86" s="185"/>
      <c r="EI86" s="185"/>
      <c r="EJ86" s="185"/>
      <c r="EK86" s="185"/>
      <c r="EL86" s="185"/>
      <c r="EM86" s="185"/>
      <c r="EN86" s="185"/>
      <c r="EO86" s="185"/>
      <c r="EP86" s="185"/>
      <c r="EQ86" s="185"/>
      <c r="ER86" s="185"/>
      <c r="ES86" s="185"/>
      <c r="ET86" s="185"/>
      <c r="EU86" s="185"/>
      <c r="EV86" s="185"/>
      <c r="EW86" s="185"/>
      <c r="EX86" s="185"/>
      <c r="EY86" s="185"/>
      <c r="EZ86" s="185"/>
      <c r="FA86" s="185"/>
      <c r="FB86" s="185"/>
      <c r="FC86" s="185"/>
      <c r="FD86" s="185"/>
      <c r="FE86" s="185"/>
      <c r="FF86" s="185"/>
      <c r="FG86" s="185"/>
      <c r="FH86" s="185"/>
      <c r="FI86" s="185"/>
      <c r="FJ86" s="185"/>
      <c r="FK86" s="185"/>
      <c r="FL86" s="185"/>
      <c r="FM86" s="185"/>
      <c r="FN86" s="185"/>
      <c r="FO86" s="185"/>
      <c r="FP86" s="185"/>
      <c r="FQ86" s="185"/>
      <c r="FR86" s="185"/>
      <c r="FS86" s="185"/>
      <c r="FT86" s="185"/>
      <c r="FU86" s="185"/>
      <c r="FV86" s="185"/>
      <c r="FW86" s="185"/>
      <c r="FX86" s="185"/>
      <c r="FY86" s="185"/>
      <c r="FZ86" s="185"/>
      <c r="GA86" s="185"/>
      <c r="GB86" s="185"/>
      <c r="GC86" s="185"/>
      <c r="GD86" s="185"/>
      <c r="GE86" s="185"/>
      <c r="GF86" s="185"/>
      <c r="GG86" s="185"/>
      <c r="GH86" s="185"/>
      <c r="GI86" s="185"/>
      <c r="GJ86" s="185"/>
      <c r="GK86" s="185"/>
      <c r="GL86" s="185"/>
      <c r="GM86" s="185"/>
      <c r="GN86" s="185"/>
      <c r="GO86" s="185"/>
      <c r="GP86" s="185"/>
      <c r="GQ86" s="185"/>
      <c r="GR86" s="185"/>
      <c r="GS86" s="185"/>
      <c r="GT86" s="185"/>
      <c r="GU86" s="185"/>
      <c r="GV86" s="185"/>
      <c r="GW86" s="185"/>
      <c r="GX86" s="185"/>
      <c r="GY86" s="185"/>
      <c r="GZ86" s="185"/>
      <c r="HA86" s="185"/>
      <c r="HB86" s="185"/>
      <c r="HC86" s="185"/>
      <c r="HD86" s="185"/>
      <c r="HE86" s="185"/>
      <c r="HF86" s="185"/>
      <c r="HG86" s="185"/>
      <c r="HH86" s="185"/>
      <c r="HI86" s="745"/>
    </row>
    <row r="87" spans="1:217" ht="18" customHeight="1">
      <c r="A87" s="103"/>
      <c r="B87" s="103"/>
      <c r="C87" s="225"/>
      <c r="D87" s="225"/>
      <c r="E87" s="225"/>
      <c r="F87" s="225"/>
      <c r="G87" s="225"/>
      <c r="H87" s="225"/>
      <c r="I87" s="225"/>
      <c r="J87" s="225"/>
      <c r="K87" s="406"/>
      <c r="L87" s="225"/>
      <c r="M87" s="224"/>
      <c r="N87" s="224"/>
      <c r="O87" s="224"/>
      <c r="P87" s="224"/>
      <c r="Q87" s="224"/>
      <c r="R87" s="224"/>
      <c r="S87" s="211"/>
      <c r="T87" s="211"/>
      <c r="U87" s="211"/>
      <c r="V87" s="211"/>
      <c r="W87" s="211"/>
      <c r="X87" s="224"/>
      <c r="Y87" s="185"/>
      <c r="Z87" s="118"/>
      <c r="AA87" s="185"/>
      <c r="AB87" s="185"/>
      <c r="AC87" s="185"/>
      <c r="AD87" s="185"/>
      <c r="AE87" s="185"/>
      <c r="AF87" s="185"/>
      <c r="AG87" s="185"/>
      <c r="AH87" s="185"/>
      <c r="AI87" s="185"/>
      <c r="AJ87" s="185"/>
      <c r="AK87" s="185"/>
      <c r="AL87" s="185"/>
      <c r="AM87" s="185"/>
      <c r="AN87" s="749" t="s">
        <v>801</v>
      </c>
      <c r="AO87" s="745"/>
      <c r="AP87" s="185"/>
      <c r="AQ87" s="185"/>
      <c r="AR87" s="185"/>
      <c r="AS87" s="185"/>
      <c r="AT87" s="185"/>
      <c r="AU87" s="185"/>
      <c r="AV87" s="185"/>
      <c r="AW87" s="185"/>
      <c r="AX87" s="185"/>
      <c r="AY87" s="185"/>
      <c r="AZ87" s="185"/>
      <c r="BA87" s="185"/>
      <c r="BB87" s="185"/>
      <c r="BC87" s="185"/>
      <c r="BD87" s="185"/>
      <c r="BE87" s="185"/>
      <c r="BF87" s="185"/>
      <c r="BG87" s="185"/>
      <c r="BH87" s="185"/>
      <c r="BI87" s="185"/>
      <c r="BJ87" s="743"/>
      <c r="BK87" s="743"/>
      <c r="BL87" s="743"/>
      <c r="BM87" s="224"/>
      <c r="BN87" s="224"/>
      <c r="BO87" s="224"/>
      <c r="BP87" s="224"/>
      <c r="BQ87" s="103"/>
      <c r="BR87" s="103"/>
      <c r="BS87" s="103"/>
      <c r="BT87" s="103"/>
      <c r="BU87" s="103"/>
      <c r="BV87" s="103"/>
      <c r="BW87" s="103"/>
      <c r="BX87" s="103"/>
      <c r="BY87" s="103"/>
      <c r="BZ87" s="103"/>
      <c r="CA87" s="225"/>
      <c r="CB87" s="103"/>
      <c r="CC87" s="103"/>
      <c r="CD87" s="103"/>
      <c r="CE87" s="103"/>
      <c r="CF87" s="103"/>
      <c r="CG87" s="103"/>
      <c r="CH87" s="103"/>
      <c r="CI87" s="103"/>
      <c r="CK87" s="103"/>
      <c r="CL87" s="185"/>
      <c r="CM87" s="185"/>
      <c r="CN87" s="185"/>
      <c r="CO87" s="185"/>
      <c r="CP87" s="185"/>
      <c r="CQ87" s="185"/>
      <c r="CR87" s="185"/>
      <c r="CS87" s="185"/>
      <c r="CT87" s="185"/>
      <c r="CU87" s="185"/>
      <c r="CV87" s="185"/>
      <c r="CW87" s="185"/>
      <c r="CX87" s="185"/>
      <c r="CY87" s="185"/>
      <c r="CZ87" s="185"/>
      <c r="DA87" s="185"/>
      <c r="DB87" s="185"/>
      <c r="DC87" s="185"/>
      <c r="DD87" s="185"/>
      <c r="DE87" s="185"/>
      <c r="DF87" s="185"/>
      <c r="DG87" s="185"/>
      <c r="DH87" s="185"/>
      <c r="DI87" s="185"/>
      <c r="DJ87" s="185"/>
      <c r="DK87" s="185"/>
      <c r="DL87" s="185"/>
      <c r="DM87" s="185"/>
      <c r="DN87" s="185"/>
      <c r="DO87" s="185"/>
      <c r="DP87" s="185"/>
      <c r="DQ87" s="185"/>
      <c r="DR87" s="185"/>
      <c r="DS87" s="185"/>
      <c r="DT87" s="185"/>
      <c r="DU87" s="185"/>
      <c r="DV87" s="185"/>
      <c r="DW87" s="185"/>
      <c r="DX87" s="185"/>
      <c r="DY87" s="185"/>
      <c r="DZ87" s="185"/>
      <c r="EA87" s="185"/>
      <c r="EB87" s="185"/>
      <c r="EC87" s="185"/>
      <c r="ED87" s="185"/>
      <c r="EE87" s="185"/>
      <c r="EF87" s="185"/>
      <c r="EG87" s="185"/>
      <c r="EH87" s="185"/>
      <c r="EI87" s="185"/>
      <c r="EJ87" s="185"/>
      <c r="EK87" s="185"/>
      <c r="EL87" s="185"/>
      <c r="EM87" s="185"/>
      <c r="EN87" s="185"/>
      <c r="EO87" s="185"/>
      <c r="EP87" s="185"/>
      <c r="EQ87" s="185"/>
      <c r="ER87" s="185"/>
      <c r="ES87" s="185"/>
      <c r="ET87" s="185"/>
      <c r="EU87" s="185"/>
      <c r="EV87" s="185"/>
      <c r="EW87" s="185"/>
      <c r="EX87" s="185"/>
      <c r="EY87" s="185"/>
      <c r="EZ87" s="185"/>
      <c r="FA87" s="185"/>
      <c r="FB87" s="185"/>
      <c r="FC87" s="185"/>
      <c r="FD87" s="185"/>
      <c r="FE87" s="185"/>
      <c r="FF87" s="185"/>
      <c r="FG87" s="185"/>
      <c r="FH87" s="185"/>
      <c r="FI87" s="185"/>
      <c r="FJ87" s="185"/>
      <c r="FK87" s="185"/>
      <c r="FL87" s="185"/>
      <c r="FM87" s="185"/>
      <c r="FN87" s="185"/>
      <c r="FO87" s="185"/>
      <c r="FP87" s="745"/>
      <c r="FQ87" s="745"/>
      <c r="FR87" s="745"/>
      <c r="FS87" s="745"/>
      <c r="FT87" s="745"/>
      <c r="FU87" s="745"/>
      <c r="FV87" s="745"/>
      <c r="FW87" s="745"/>
      <c r="FX87" s="745"/>
      <c r="FY87" s="745"/>
      <c r="FZ87" s="745"/>
      <c r="GA87" s="745"/>
      <c r="GB87" s="745"/>
      <c r="GC87" s="745"/>
      <c r="GD87" s="745"/>
      <c r="GE87" s="745"/>
      <c r="GF87" s="745"/>
      <c r="GG87" s="745"/>
      <c r="GH87" s="745"/>
      <c r="GI87" s="745"/>
      <c r="GJ87" s="745"/>
      <c r="GK87" s="745"/>
      <c r="GL87" s="745"/>
      <c r="GM87" s="745"/>
      <c r="GN87" s="745"/>
      <c r="GO87" s="745"/>
      <c r="GP87" s="745"/>
      <c r="GQ87" s="745"/>
      <c r="GR87" s="745"/>
      <c r="GS87" s="745"/>
      <c r="GT87" s="745"/>
      <c r="GU87" s="745"/>
      <c r="GV87" s="745"/>
      <c r="GW87" s="745"/>
      <c r="GX87" s="745"/>
      <c r="GY87" s="745"/>
      <c r="GZ87" s="745"/>
      <c r="HA87" s="745"/>
      <c r="HB87" s="745"/>
      <c r="HC87" s="745"/>
      <c r="HD87" s="745"/>
      <c r="HE87" s="745"/>
      <c r="HF87" s="745"/>
      <c r="HG87" s="745"/>
      <c r="HH87" s="745"/>
      <c r="HI87" s="745"/>
    </row>
    <row r="88" spans="1:217" ht="18" customHeight="1">
      <c r="A88" s="103"/>
      <c r="B88" s="103"/>
      <c r="C88" s="225"/>
      <c r="D88" s="225"/>
      <c r="E88" s="225"/>
      <c r="F88" s="225"/>
      <c r="G88" s="225"/>
      <c r="H88" s="225"/>
      <c r="I88" s="225"/>
      <c r="J88" s="225"/>
      <c r="K88" s="225"/>
      <c r="L88" s="225"/>
      <c r="M88" s="224"/>
      <c r="N88" s="224"/>
      <c r="O88" s="224"/>
      <c r="P88" s="224"/>
      <c r="Q88" s="224"/>
      <c r="R88" s="224"/>
      <c r="S88" s="224"/>
      <c r="T88" s="224"/>
      <c r="U88" s="224"/>
      <c r="V88" s="224"/>
      <c r="W88" s="224"/>
      <c r="X88" s="224"/>
      <c r="Y88" s="185"/>
      <c r="Z88" s="118"/>
      <c r="AA88" s="185"/>
      <c r="AB88" s="185"/>
      <c r="AC88" s="185"/>
      <c r="AD88" s="185"/>
      <c r="AE88" s="185"/>
      <c r="AF88" s="185"/>
      <c r="AG88" s="185"/>
      <c r="AH88" s="185"/>
      <c r="AI88" s="185"/>
      <c r="AJ88" s="185"/>
      <c r="AK88" s="185"/>
      <c r="AL88" s="185"/>
      <c r="AM88" s="185"/>
      <c r="AN88" s="749"/>
      <c r="AO88" s="745"/>
      <c r="AP88" s="185"/>
      <c r="AQ88" s="185"/>
      <c r="AR88" s="185"/>
      <c r="AS88" s="185"/>
      <c r="AT88" s="185"/>
      <c r="AU88" s="185"/>
      <c r="AV88" s="185"/>
      <c r="AW88" s="185"/>
      <c r="AX88" s="185"/>
      <c r="AY88" s="185"/>
      <c r="AZ88" s="185"/>
      <c r="BA88" s="185"/>
      <c r="BB88" s="185"/>
      <c r="BC88" s="185"/>
      <c r="BD88" s="185"/>
      <c r="BE88" s="185"/>
      <c r="BF88" s="185"/>
      <c r="BG88" s="185"/>
      <c r="BH88" s="185"/>
      <c r="BI88" s="185"/>
      <c r="BJ88" s="743"/>
      <c r="BK88" s="743"/>
      <c r="BL88" s="743"/>
      <c r="BM88" s="224"/>
      <c r="BN88" s="224"/>
      <c r="BO88" s="224"/>
      <c r="BP88" s="224"/>
      <c r="BQ88" s="103"/>
      <c r="BR88" s="103"/>
      <c r="BS88" s="103"/>
      <c r="BT88" s="103"/>
      <c r="BU88" s="103"/>
      <c r="BV88" s="103"/>
      <c r="BW88" s="103"/>
      <c r="BX88" s="103"/>
      <c r="BY88" s="103"/>
      <c r="BZ88" s="103"/>
      <c r="CA88" s="225"/>
      <c r="CB88" s="103"/>
      <c r="CC88" s="103"/>
      <c r="CD88" s="103"/>
      <c r="CE88" s="103"/>
      <c r="CF88" s="103"/>
      <c r="CG88" s="103"/>
      <c r="CH88" s="103"/>
      <c r="CI88" s="103"/>
      <c r="CK88" s="103"/>
      <c r="CL88" s="185"/>
      <c r="CM88" s="185"/>
      <c r="CN88" s="185"/>
      <c r="CO88" s="185"/>
      <c r="CP88" s="185"/>
      <c r="CQ88" s="185"/>
      <c r="CR88" s="185"/>
      <c r="CS88" s="185"/>
      <c r="CT88" s="185"/>
      <c r="CU88" s="185"/>
      <c r="CV88" s="185"/>
      <c r="CW88" s="185"/>
      <c r="CX88" s="185"/>
      <c r="CY88" s="185"/>
      <c r="CZ88" s="185"/>
      <c r="DA88" s="185"/>
      <c r="DB88" s="185"/>
      <c r="DC88" s="185"/>
      <c r="DD88" s="185"/>
      <c r="DE88" s="185"/>
      <c r="DF88" s="185"/>
      <c r="DG88" s="185"/>
      <c r="DH88" s="185"/>
      <c r="DI88" s="185"/>
      <c r="DJ88" s="185"/>
      <c r="DK88" s="185"/>
      <c r="DL88" s="185"/>
      <c r="DM88" s="185"/>
      <c r="DN88" s="185"/>
      <c r="DO88" s="185"/>
      <c r="DP88" s="185"/>
      <c r="DQ88" s="185"/>
      <c r="DR88" s="185"/>
      <c r="DS88" s="185"/>
      <c r="DT88" s="185"/>
      <c r="DU88" s="185"/>
      <c r="DV88" s="185"/>
      <c r="DW88" s="185"/>
      <c r="DX88" s="185"/>
      <c r="DY88" s="185"/>
      <c r="DZ88" s="185"/>
      <c r="EA88" s="185"/>
      <c r="EB88" s="185"/>
      <c r="EC88" s="185"/>
      <c r="ED88" s="185"/>
      <c r="EE88" s="185"/>
      <c r="EF88" s="185"/>
      <c r="EG88" s="185"/>
      <c r="EH88" s="185"/>
      <c r="EI88" s="185"/>
      <c r="EJ88" s="185"/>
      <c r="EK88" s="185"/>
      <c r="EL88" s="185"/>
      <c r="EM88" s="185"/>
      <c r="EN88" s="185"/>
      <c r="EO88" s="185"/>
      <c r="EP88" s="185"/>
      <c r="EQ88" s="185"/>
      <c r="ER88" s="185"/>
      <c r="ES88" s="185"/>
      <c r="ET88" s="185"/>
      <c r="EU88" s="185"/>
      <c r="EV88" s="185"/>
      <c r="EW88" s="185"/>
      <c r="EX88" s="185"/>
      <c r="EY88" s="185"/>
      <c r="EZ88" s="185"/>
      <c r="FA88" s="185"/>
      <c r="FB88" s="185"/>
      <c r="FC88" s="185"/>
      <c r="FD88" s="185"/>
      <c r="FE88" s="185"/>
      <c r="FF88" s="185"/>
      <c r="FG88" s="185"/>
      <c r="FH88" s="185"/>
      <c r="FI88" s="185"/>
      <c r="FJ88" s="185"/>
      <c r="FK88" s="185"/>
      <c r="FL88" s="185"/>
      <c r="FM88" s="185"/>
      <c r="FN88" s="185"/>
      <c r="FO88" s="185"/>
      <c r="FP88" s="745"/>
      <c r="FQ88" s="745"/>
      <c r="FR88" s="745"/>
      <c r="FS88" s="745"/>
      <c r="FT88" s="745"/>
      <c r="FU88" s="745"/>
      <c r="FV88" s="745"/>
      <c r="FW88" s="745"/>
      <c r="FX88" s="745"/>
      <c r="FY88" s="745"/>
      <c r="FZ88" s="745"/>
      <c r="GA88" s="745"/>
      <c r="GB88" s="745"/>
      <c r="GC88" s="745"/>
      <c r="GD88" s="745"/>
      <c r="GE88" s="745"/>
      <c r="GF88" s="745"/>
      <c r="GG88" s="745"/>
      <c r="GH88" s="745"/>
      <c r="GI88" s="745"/>
      <c r="GJ88" s="745"/>
      <c r="GK88" s="745"/>
      <c r="GL88" s="745"/>
      <c r="GM88" s="745"/>
      <c r="GN88" s="745"/>
      <c r="GO88" s="745"/>
      <c r="GP88" s="745"/>
      <c r="GQ88" s="745"/>
      <c r="GR88" s="745"/>
      <c r="GS88" s="745"/>
      <c r="GT88" s="745"/>
      <c r="GU88" s="745"/>
      <c r="GV88" s="745"/>
      <c r="GW88" s="745"/>
      <c r="GX88" s="745"/>
      <c r="GY88" s="745"/>
      <c r="GZ88" s="745"/>
      <c r="HA88" s="745"/>
      <c r="HB88" s="745"/>
      <c r="HC88" s="745"/>
      <c r="HD88" s="745"/>
      <c r="HE88" s="745"/>
      <c r="HF88" s="745"/>
      <c r="HG88" s="745"/>
      <c r="HH88" s="745"/>
      <c r="HI88" s="745"/>
    </row>
    <row r="89" spans="1:217">
      <c r="A89" s="103"/>
      <c r="B89" s="103"/>
      <c r="C89" s="225"/>
      <c r="D89" s="225"/>
      <c r="E89" s="225"/>
      <c r="F89" s="225"/>
      <c r="G89" s="225"/>
      <c r="H89" s="225"/>
      <c r="I89" s="225"/>
      <c r="J89" s="225"/>
      <c r="K89" s="225"/>
      <c r="L89" s="225"/>
      <c r="M89" s="224"/>
      <c r="N89" s="378"/>
      <c r="O89" s="224"/>
      <c r="P89" s="224"/>
      <c r="Q89" s="224"/>
      <c r="R89" s="224"/>
      <c r="S89" s="224"/>
      <c r="T89" s="224"/>
      <c r="U89" s="224"/>
      <c r="V89" s="224"/>
      <c r="W89" s="224"/>
      <c r="X89" s="224"/>
      <c r="Y89" s="185"/>
      <c r="Z89" s="118"/>
      <c r="AA89" s="185"/>
      <c r="AB89" s="185"/>
      <c r="AC89" s="185"/>
      <c r="AD89" s="185"/>
      <c r="AE89" s="185"/>
      <c r="AF89" s="185"/>
      <c r="AG89" s="185"/>
      <c r="AH89" s="185"/>
      <c r="AI89" s="185"/>
      <c r="AJ89" s="185"/>
      <c r="AK89" s="185"/>
      <c r="AL89" s="185"/>
      <c r="AM89" s="185"/>
      <c r="AN89" s="745" t="str">
        <f>IF(TYPOLOGY = "Bridge", AH7,AH14)</f>
        <v>Piling (1.1)</v>
      </c>
      <c r="AO89" s="786">
        <f ca="1">IF(TYPOLOGY = "Bridge", AW43,BA43)</f>
        <v>0</v>
      </c>
      <c r="AP89" s="185"/>
      <c r="AQ89" s="185"/>
      <c r="AR89" s="185"/>
      <c r="AS89" s="185"/>
      <c r="AT89" s="185"/>
      <c r="AU89" s="185"/>
      <c r="AV89" s="185"/>
      <c r="AW89" s="185"/>
      <c r="AX89" s="185"/>
      <c r="AY89" s="185"/>
      <c r="AZ89" s="185"/>
      <c r="BA89" s="185"/>
      <c r="BB89" s="185"/>
      <c r="BC89" s="185"/>
      <c r="BD89" s="185"/>
      <c r="BE89" s="185"/>
      <c r="BF89" s="185"/>
      <c r="BG89" s="185"/>
      <c r="BH89" s="185"/>
      <c r="BI89" s="185"/>
      <c r="BJ89" s="743"/>
      <c r="BK89" s="743"/>
      <c r="BL89" s="743"/>
      <c r="BM89" s="224"/>
      <c r="BN89" s="224"/>
      <c r="BO89" s="224"/>
      <c r="BP89" s="224"/>
      <c r="BQ89" s="103"/>
      <c r="BR89" s="103"/>
      <c r="BS89" s="103"/>
      <c r="BT89" s="103"/>
      <c r="BU89" s="103"/>
      <c r="BV89" s="103"/>
      <c r="BW89" s="103"/>
      <c r="BX89" s="103"/>
      <c r="BY89" s="103"/>
      <c r="BZ89" s="103"/>
      <c r="CA89" s="225"/>
      <c r="CB89" s="103"/>
      <c r="CC89" s="103"/>
      <c r="CD89" s="103"/>
      <c r="CE89" s="103"/>
      <c r="CF89" s="103"/>
      <c r="CG89" s="103"/>
      <c r="CH89" s="103"/>
      <c r="CI89" s="103"/>
      <c r="CK89" s="103"/>
      <c r="CL89" s="185"/>
      <c r="CM89" s="185"/>
      <c r="CN89" s="185"/>
      <c r="CO89" s="185"/>
      <c r="CP89" s="185"/>
      <c r="CQ89" s="185"/>
      <c r="CR89" s="185"/>
      <c r="CS89" s="185"/>
      <c r="CT89" s="185"/>
      <c r="CU89" s="185"/>
      <c r="CV89" s="185"/>
      <c r="CW89" s="185"/>
      <c r="CX89" s="185"/>
      <c r="CY89" s="185"/>
      <c r="CZ89" s="185"/>
      <c r="DA89" s="185"/>
      <c r="DB89" s="185"/>
      <c r="DC89" s="185"/>
      <c r="DD89" s="185"/>
      <c r="DE89" s="185"/>
      <c r="DF89" s="185"/>
      <c r="DG89" s="185"/>
      <c r="DH89" s="185"/>
      <c r="DI89" s="185"/>
      <c r="DJ89" s="185"/>
      <c r="DK89" s="185"/>
      <c r="DL89" s="185"/>
      <c r="DM89" s="185"/>
      <c r="DN89" s="185"/>
      <c r="DO89" s="185"/>
      <c r="DP89" s="185"/>
      <c r="DQ89" s="185"/>
      <c r="DR89" s="185"/>
      <c r="DS89" s="185"/>
      <c r="DT89" s="185"/>
      <c r="DU89" s="185"/>
      <c r="DV89" s="185"/>
      <c r="DW89" s="185"/>
      <c r="DX89" s="185"/>
      <c r="DY89" s="185"/>
      <c r="DZ89" s="185"/>
      <c r="EA89" s="185"/>
      <c r="EB89" s="185"/>
      <c r="EC89" s="185"/>
      <c r="ED89" s="185"/>
      <c r="EE89" s="185"/>
      <c r="EF89" s="185"/>
      <c r="EG89" s="185"/>
      <c r="EH89" s="185"/>
      <c r="EI89" s="185"/>
      <c r="EJ89" s="185"/>
      <c r="EK89" s="185"/>
      <c r="EL89" s="185"/>
      <c r="EM89" s="185"/>
      <c r="EN89" s="185"/>
      <c r="EO89" s="185"/>
      <c r="EP89" s="185"/>
      <c r="EQ89" s="185"/>
      <c r="ER89" s="185"/>
      <c r="ES89" s="185"/>
      <c r="ET89" s="185"/>
      <c r="EU89" s="185"/>
      <c r="EV89" s="185"/>
      <c r="EW89" s="185"/>
      <c r="EX89" s="185"/>
      <c r="EY89" s="185"/>
      <c r="EZ89" s="185"/>
      <c r="FA89" s="185"/>
      <c r="FB89" s="185"/>
      <c r="FC89" s="185"/>
      <c r="FD89" s="185"/>
      <c r="FE89" s="185"/>
      <c r="FF89" s="185"/>
      <c r="FG89" s="185"/>
      <c r="FH89" s="185"/>
      <c r="FI89" s="185"/>
      <c r="FJ89" s="185"/>
      <c r="FK89" s="185"/>
      <c r="FL89" s="185"/>
      <c r="FM89" s="185"/>
      <c r="FN89" s="185"/>
      <c r="FO89" s="185"/>
      <c r="FP89" s="745"/>
      <c r="FQ89" s="745"/>
      <c r="FR89" s="745"/>
      <c r="FS89" s="745"/>
      <c r="FT89" s="745"/>
      <c r="FU89" s="745"/>
      <c r="FV89" s="745"/>
      <c r="FW89" s="745"/>
      <c r="FX89" s="745"/>
      <c r="FY89" s="745"/>
      <c r="FZ89" s="745"/>
      <c r="GA89" s="745"/>
      <c r="GB89" s="745"/>
      <c r="GC89" s="745"/>
      <c r="GD89" s="745"/>
      <c r="GE89" s="745"/>
      <c r="GF89" s="745"/>
      <c r="GG89" s="745"/>
      <c r="GH89" s="745"/>
      <c r="GI89" s="745"/>
      <c r="GJ89" s="745"/>
      <c r="GK89" s="745"/>
      <c r="GL89" s="745"/>
      <c r="GM89" s="745"/>
      <c r="GN89" s="745"/>
      <c r="GO89" s="745"/>
      <c r="GP89" s="745"/>
      <c r="GQ89" s="745"/>
      <c r="GR89" s="745"/>
      <c r="GS89" s="745"/>
      <c r="GT89" s="745"/>
      <c r="GU89" s="745"/>
      <c r="GV89" s="745"/>
      <c r="GW89" s="745"/>
      <c r="GX89" s="745"/>
      <c r="GY89" s="745"/>
      <c r="GZ89" s="745"/>
      <c r="HA89" s="745"/>
      <c r="HB89" s="745"/>
      <c r="HC89" s="745"/>
      <c r="HD89" s="745"/>
      <c r="HE89" s="745"/>
      <c r="HF89" s="745"/>
      <c r="HG89" s="745"/>
      <c r="HH89" s="745"/>
      <c r="HI89" s="745"/>
    </row>
    <row r="90" spans="1:217" ht="23.25">
      <c r="A90" s="103"/>
      <c r="B90" s="103"/>
      <c r="C90" s="225"/>
      <c r="D90" s="225"/>
      <c r="E90" s="225"/>
      <c r="F90" s="225"/>
      <c r="G90" s="225"/>
      <c r="H90" s="225"/>
      <c r="I90" s="225"/>
      <c r="J90" s="225"/>
      <c r="K90" s="225"/>
      <c r="L90" s="225"/>
      <c r="M90" s="224"/>
      <c r="N90" s="954"/>
      <c r="O90" s="954"/>
      <c r="P90" s="954"/>
      <c r="Q90" s="954"/>
      <c r="R90" s="954"/>
      <c r="S90" s="954"/>
      <c r="T90" s="954"/>
      <c r="U90" s="954"/>
      <c r="V90" s="954"/>
      <c r="W90" s="954"/>
      <c r="X90" s="224"/>
      <c r="Y90" s="185"/>
      <c r="Z90" s="118"/>
      <c r="AA90" s="185"/>
      <c r="AB90" s="185"/>
      <c r="AC90" s="185"/>
      <c r="AD90" s="185"/>
      <c r="AE90" s="185"/>
      <c r="AF90" s="185"/>
      <c r="AG90" s="185"/>
      <c r="AH90" s="185"/>
      <c r="AI90" s="185"/>
      <c r="AJ90" s="185"/>
      <c r="AK90" s="185"/>
      <c r="AL90" s="185"/>
      <c r="AM90" s="185"/>
      <c r="AN90" s="745" t="str">
        <f>IF(TYPOLOGY = "Bridge", AH8,AH15)</f>
        <v>Other substructure (1.1, 1.2)</v>
      </c>
      <c r="AO90" s="786">
        <f ca="1">IF(TYPOLOGY = "Bridge", AW44,BA44)</f>
        <v>0</v>
      </c>
      <c r="AP90" s="185"/>
      <c r="AQ90" s="185"/>
      <c r="AR90" s="185"/>
      <c r="AS90" s="185"/>
      <c r="AT90" s="185"/>
      <c r="AU90" s="185"/>
      <c r="AV90" s="185"/>
      <c r="AW90" s="185"/>
      <c r="AX90" s="185"/>
      <c r="AY90" s="185"/>
      <c r="AZ90" s="185"/>
      <c r="BA90" s="185"/>
      <c r="BB90" s="185"/>
      <c r="BC90" s="185"/>
      <c r="BD90" s="185"/>
      <c r="BE90" s="185"/>
      <c r="BF90" s="185"/>
      <c r="BG90" s="185"/>
      <c r="BH90" s="185"/>
      <c r="BI90" s="185"/>
      <c r="BJ90" s="743"/>
      <c r="BK90" s="743"/>
      <c r="BL90" s="743"/>
      <c r="BM90" s="224"/>
      <c r="BN90" s="224"/>
      <c r="BO90" s="224"/>
      <c r="BP90" s="224"/>
      <c r="BQ90" s="103"/>
      <c r="BR90" s="103"/>
      <c r="BS90" s="103"/>
      <c r="BT90" s="103"/>
      <c r="BU90" s="103"/>
      <c r="BV90" s="103"/>
      <c r="BW90" s="103"/>
      <c r="BX90" s="103"/>
      <c r="BY90" s="103"/>
      <c r="BZ90" s="402" t="s">
        <v>812</v>
      </c>
      <c r="CA90" s="402" t="str">
        <f>'Default Values'!AK9 &amp; _xlfn.CONCAT(" kgCO₂e/FA")</f>
        <v>1500 kgCO₂e/FA</v>
      </c>
      <c r="CB90" s="402" t="str">
        <f>IF($AU$51=0, "Target N/A",IF($AU$51&lt;'Default Values'!AK9,"Scheme meets target", "Scheme does not meet target"))</f>
        <v>Target N/A</v>
      </c>
      <c r="CC90" s="103"/>
      <c r="CD90" s="103"/>
      <c r="CE90" s="103"/>
      <c r="CF90" s="103"/>
      <c r="CG90" s="103"/>
      <c r="CH90" s="103"/>
      <c r="CI90" s="103"/>
      <c r="CK90" s="103"/>
      <c r="CL90" s="185"/>
      <c r="CM90" s="185"/>
      <c r="CN90" s="185"/>
      <c r="CO90" s="185"/>
      <c r="CP90" s="185"/>
      <c r="CQ90" s="185"/>
      <c r="CR90" s="185"/>
      <c r="CS90" s="185"/>
      <c r="CT90" s="185"/>
      <c r="CU90" s="185"/>
      <c r="CV90" s="185"/>
      <c r="CW90" s="185"/>
      <c r="CX90" s="185"/>
      <c r="CY90" s="185"/>
      <c r="CZ90" s="185"/>
      <c r="DA90" s="185"/>
      <c r="DB90" s="185"/>
      <c r="DC90" s="185"/>
      <c r="DD90" s="185"/>
      <c r="DE90" s="185"/>
      <c r="DF90" s="185"/>
      <c r="DG90" s="185"/>
      <c r="DH90" s="185"/>
      <c r="DI90" s="185"/>
      <c r="DJ90" s="185"/>
      <c r="DK90" s="185"/>
      <c r="DL90" s="185"/>
      <c r="DM90" s="185"/>
      <c r="DN90" s="185"/>
      <c r="DO90" s="185"/>
      <c r="DP90" s="185"/>
      <c r="DQ90" s="185"/>
      <c r="DR90" s="185"/>
      <c r="DS90" s="185"/>
      <c r="DT90" s="185"/>
      <c r="DU90" s="185"/>
      <c r="DV90" s="185"/>
      <c r="DW90" s="185"/>
      <c r="DX90" s="185"/>
      <c r="DY90" s="185"/>
      <c r="DZ90" s="185"/>
      <c r="EA90" s="185"/>
      <c r="EB90" s="185"/>
      <c r="EC90" s="185"/>
      <c r="ED90" s="185"/>
      <c r="EE90" s="185"/>
      <c r="EF90" s="185"/>
      <c r="EG90" s="185"/>
      <c r="EH90" s="185"/>
      <c r="EI90" s="185"/>
      <c r="EJ90" s="185"/>
      <c r="EK90" s="185"/>
      <c r="EL90" s="185"/>
      <c r="EM90" s="185"/>
      <c r="EN90" s="185"/>
      <c r="EO90" s="185"/>
      <c r="EP90" s="185"/>
      <c r="EQ90" s="185"/>
      <c r="ER90" s="185"/>
      <c r="ES90" s="185"/>
      <c r="ET90" s="185"/>
      <c r="EU90" s="185"/>
      <c r="EV90" s="185"/>
      <c r="EW90" s="185"/>
      <c r="EX90" s="185"/>
      <c r="EY90" s="185"/>
      <c r="EZ90" s="185"/>
      <c r="FA90" s="185"/>
      <c r="FB90" s="185"/>
      <c r="FC90" s="185"/>
      <c r="FD90" s="185"/>
      <c r="FE90" s="185"/>
      <c r="FF90" s="185"/>
      <c r="FG90" s="185"/>
      <c r="FH90" s="185"/>
      <c r="FI90" s="185"/>
      <c r="FJ90" s="185"/>
      <c r="FK90" s="185"/>
      <c r="FL90" s="185"/>
      <c r="FM90" s="185"/>
      <c r="FN90" s="185"/>
      <c r="FO90" s="185"/>
      <c r="FP90" s="745"/>
      <c r="FQ90" s="745"/>
      <c r="FR90" s="745"/>
      <c r="FS90" s="745"/>
      <c r="FT90" s="745"/>
      <c r="FU90" s="745"/>
      <c r="FV90" s="745"/>
      <c r="FW90" s="745"/>
      <c r="FX90" s="745"/>
      <c r="FY90" s="745"/>
      <c r="FZ90" s="745"/>
      <c r="GA90" s="745"/>
      <c r="GB90" s="745"/>
      <c r="GC90" s="745"/>
      <c r="GD90" s="745"/>
      <c r="GE90" s="745"/>
      <c r="GF90" s="745"/>
      <c r="GG90" s="745"/>
      <c r="GH90" s="745"/>
      <c r="GI90" s="745"/>
      <c r="GJ90" s="745"/>
      <c r="GK90" s="745"/>
      <c r="GL90" s="745"/>
      <c r="GM90" s="745"/>
      <c r="GN90" s="745"/>
      <c r="GO90" s="745"/>
      <c r="GP90" s="745"/>
      <c r="GQ90" s="745"/>
      <c r="GR90" s="745"/>
      <c r="GS90" s="745"/>
      <c r="GT90" s="745"/>
      <c r="GU90" s="745"/>
      <c r="GV90" s="745"/>
      <c r="GW90" s="745"/>
      <c r="GX90" s="745"/>
      <c r="GY90" s="745"/>
      <c r="GZ90" s="745"/>
      <c r="HA90" s="745"/>
      <c r="HB90" s="745"/>
      <c r="HC90" s="745"/>
      <c r="HD90" s="745"/>
      <c r="HE90" s="745"/>
      <c r="HF90" s="745"/>
      <c r="HG90" s="745"/>
      <c r="HH90" s="745"/>
      <c r="HI90" s="745"/>
    </row>
    <row r="91" spans="1:217" ht="23.25">
      <c r="A91" s="103"/>
      <c r="B91" s="225"/>
      <c r="C91" s="225"/>
      <c r="D91" s="225"/>
      <c r="E91" s="225"/>
      <c r="F91" s="225"/>
      <c r="G91" s="225"/>
      <c r="H91" s="225"/>
      <c r="I91" s="225"/>
      <c r="J91" s="225"/>
      <c r="K91" s="225"/>
      <c r="L91" s="225"/>
      <c r="M91" s="224"/>
      <c r="N91" s="954"/>
      <c r="O91" s="954"/>
      <c r="P91" s="954"/>
      <c r="Q91" s="954"/>
      <c r="R91" s="954"/>
      <c r="S91" s="954"/>
      <c r="T91" s="954"/>
      <c r="U91" s="954"/>
      <c r="V91" s="954"/>
      <c r="W91" s="954"/>
      <c r="X91" s="224"/>
      <c r="Y91" s="185"/>
      <c r="Z91" s="118"/>
      <c r="AA91" s="185"/>
      <c r="AB91" s="185"/>
      <c r="AC91" s="185"/>
      <c r="AD91" s="185"/>
      <c r="AE91" s="185"/>
      <c r="AF91" s="185"/>
      <c r="AG91" s="185"/>
      <c r="AH91" s="185"/>
      <c r="AI91" s="185"/>
      <c r="AJ91" s="185"/>
      <c r="AK91" s="185"/>
      <c r="AL91" s="185"/>
      <c r="AM91" s="185"/>
      <c r="AN91" s="745" t="str">
        <f>IF(TYPOLOGY = "Bridge", AH9,AH16)</f>
        <v>Frame (2.1)</v>
      </c>
      <c r="AO91" s="786">
        <f ca="1">IF(TYPOLOGY = "Bridge", AW45,BA45)</f>
        <v>0</v>
      </c>
      <c r="AP91" s="185"/>
      <c r="AQ91" s="185"/>
      <c r="AR91" s="185"/>
      <c r="AS91" s="185"/>
      <c r="AT91" s="185"/>
      <c r="AU91" s="185"/>
      <c r="AV91" s="185"/>
      <c r="AW91" s="185"/>
      <c r="AX91" s="185"/>
      <c r="AY91" s="185"/>
      <c r="AZ91" s="185"/>
      <c r="BA91" s="185"/>
      <c r="BB91" s="185"/>
      <c r="BC91" s="185"/>
      <c r="BD91" s="185"/>
      <c r="BE91" s="185"/>
      <c r="BF91" s="185"/>
      <c r="BG91" s="185"/>
      <c r="BH91" s="185"/>
      <c r="BI91" s="185"/>
      <c r="BJ91" s="743"/>
      <c r="BK91" s="743"/>
      <c r="BL91" s="743"/>
      <c r="BM91" s="744"/>
      <c r="BN91" s="744"/>
      <c r="BO91" s="744"/>
      <c r="BP91" s="809"/>
      <c r="BQ91" s="185"/>
      <c r="BR91" s="185"/>
      <c r="BS91" s="185"/>
      <c r="BT91" s="185"/>
      <c r="BU91" s="185"/>
      <c r="BV91" s="185"/>
      <c r="BW91" s="185"/>
      <c r="BX91" s="185"/>
      <c r="BY91" s="185"/>
      <c r="BZ91" s="808" t="s">
        <v>405</v>
      </c>
      <c r="CA91" s="810">
        <f>CG12</f>
        <v>137</v>
      </c>
      <c r="CB91" s="808" t="str">
        <f>IF($AU$51=0, "Target N/A",IF($AU$51&lt;CA91,"Scheme meets target", "Scheme does not meet target"))</f>
        <v>Target N/A</v>
      </c>
      <c r="CC91" s="185"/>
      <c r="CD91" s="185"/>
      <c r="CE91" s="185"/>
      <c r="CF91" s="185"/>
      <c r="CG91" s="185"/>
      <c r="CH91" s="185"/>
      <c r="CI91" s="185"/>
      <c r="CJ91" s="185"/>
      <c r="CK91" s="185"/>
      <c r="CL91" s="185"/>
      <c r="CM91" s="185"/>
      <c r="CN91" s="185"/>
      <c r="CO91" s="185"/>
      <c r="CP91" s="185"/>
      <c r="CQ91" s="185"/>
      <c r="CR91" s="185"/>
      <c r="CS91" s="185"/>
      <c r="CT91" s="185"/>
      <c r="CU91" s="185"/>
      <c r="CV91" s="185"/>
      <c r="CW91" s="185"/>
      <c r="CX91" s="185"/>
      <c r="CY91" s="185"/>
      <c r="CZ91" s="185"/>
      <c r="DA91" s="185"/>
      <c r="DB91" s="185"/>
      <c r="DC91" s="185"/>
      <c r="DD91" s="185"/>
      <c r="DE91" s="185"/>
      <c r="DF91" s="185"/>
      <c r="DG91" s="185"/>
      <c r="DH91" s="185"/>
      <c r="DI91" s="185"/>
      <c r="DJ91" s="185"/>
      <c r="DK91" s="185"/>
      <c r="DL91" s="185"/>
      <c r="DM91" s="185"/>
      <c r="DN91" s="185"/>
      <c r="DO91" s="185"/>
      <c r="DP91" s="185"/>
      <c r="DQ91" s="185"/>
      <c r="DR91" s="185"/>
      <c r="DS91" s="185"/>
      <c r="DT91" s="185"/>
      <c r="DU91" s="185"/>
      <c r="DV91" s="185"/>
      <c r="DW91" s="185"/>
      <c r="DX91" s="185"/>
      <c r="DY91" s="185"/>
      <c r="DZ91" s="185"/>
      <c r="EA91" s="185"/>
      <c r="EB91" s="185"/>
      <c r="EC91" s="185"/>
      <c r="ED91" s="185"/>
      <c r="EE91" s="185"/>
      <c r="EF91" s="185"/>
      <c r="EG91" s="185"/>
      <c r="EH91" s="185"/>
      <c r="EI91" s="185"/>
      <c r="EJ91" s="185"/>
      <c r="EK91" s="185"/>
      <c r="EL91" s="185"/>
      <c r="EM91" s="185"/>
      <c r="EN91" s="185"/>
      <c r="EO91" s="185"/>
      <c r="EP91" s="185"/>
      <c r="EQ91" s="185"/>
      <c r="ER91" s="185"/>
      <c r="ES91" s="185"/>
      <c r="ET91" s="185"/>
      <c r="EU91" s="185"/>
      <c r="EV91" s="185"/>
      <c r="EW91" s="185"/>
      <c r="EX91" s="185"/>
      <c r="EY91" s="185"/>
      <c r="EZ91" s="185"/>
      <c r="FA91" s="185"/>
      <c r="FB91" s="185"/>
      <c r="FC91" s="185"/>
      <c r="FD91" s="185"/>
      <c r="FE91" s="185"/>
      <c r="FF91" s="185"/>
      <c r="FG91" s="185"/>
      <c r="FH91" s="185"/>
      <c r="FI91" s="185"/>
      <c r="FJ91" s="185"/>
      <c r="FK91" s="185"/>
      <c r="FL91" s="185"/>
      <c r="FM91" s="185"/>
      <c r="FN91" s="185"/>
      <c r="FO91" s="185"/>
      <c r="FP91" s="745"/>
      <c r="FQ91" s="745"/>
      <c r="FR91" s="745"/>
      <c r="FS91" s="745"/>
      <c r="FT91" s="745"/>
      <c r="FU91" s="745"/>
      <c r="FV91" s="745"/>
      <c r="FW91" s="745"/>
      <c r="FX91" s="745"/>
      <c r="FY91" s="745"/>
      <c r="FZ91" s="745"/>
      <c r="GA91" s="745"/>
      <c r="GB91" s="745"/>
      <c r="GC91" s="745"/>
      <c r="GD91" s="745"/>
      <c r="GE91" s="745"/>
      <c r="GF91" s="745"/>
      <c r="GG91" s="745"/>
      <c r="GH91" s="745"/>
      <c r="GI91" s="745"/>
      <c r="GJ91" s="745"/>
      <c r="GK91" s="745"/>
      <c r="GL91" s="745"/>
      <c r="GM91" s="745"/>
      <c r="GN91" s="745"/>
      <c r="GO91" s="745"/>
      <c r="GP91" s="745"/>
      <c r="GQ91" s="745"/>
      <c r="GR91" s="745"/>
      <c r="GS91" s="745"/>
      <c r="GT91" s="745"/>
      <c r="GU91" s="745"/>
      <c r="GV91" s="745"/>
      <c r="GW91" s="745"/>
      <c r="GX91" s="745"/>
      <c r="GY91" s="745"/>
      <c r="GZ91" s="745"/>
      <c r="HA91" s="745"/>
      <c r="HB91" s="745"/>
      <c r="HC91" s="745"/>
      <c r="HD91" s="745"/>
      <c r="HE91" s="745"/>
      <c r="HF91" s="745"/>
      <c r="HG91" s="745"/>
      <c r="HH91" s="745"/>
      <c r="HI91" s="745"/>
    </row>
    <row r="92" spans="1:217" ht="22.9" customHeight="1">
      <c r="A92" s="103"/>
      <c r="B92" s="103"/>
      <c r="C92" s="225"/>
      <c r="D92" s="225"/>
      <c r="E92" s="225"/>
      <c r="F92" s="225"/>
      <c r="G92" s="225"/>
      <c r="H92" s="225"/>
      <c r="I92" s="225"/>
      <c r="J92" s="225"/>
      <c r="K92" s="225"/>
      <c r="L92" s="225"/>
      <c r="M92" s="224"/>
      <c r="N92" s="224"/>
      <c r="O92" s="224"/>
      <c r="P92" s="224"/>
      <c r="Q92" s="224"/>
      <c r="R92" s="224"/>
      <c r="S92" s="224"/>
      <c r="T92" s="224"/>
      <c r="U92" s="224"/>
      <c r="V92" s="224"/>
      <c r="W92" s="224"/>
      <c r="X92" s="224"/>
      <c r="Y92" s="185"/>
      <c r="Z92" s="118"/>
      <c r="AA92" s="185"/>
      <c r="AB92" s="185"/>
      <c r="AC92" s="185"/>
      <c r="AD92" s="185"/>
      <c r="AE92" s="185"/>
      <c r="AF92" s="185"/>
      <c r="AG92" s="185"/>
      <c r="AH92" s="185"/>
      <c r="AI92" s="185"/>
      <c r="AJ92" s="185"/>
      <c r="AK92" s="185"/>
      <c r="AL92" s="185"/>
      <c r="AM92" s="185"/>
      <c r="AN92" s="745" t="str">
        <f>IF(TYPOLOGY = "Bridge", AH10,AH17)</f>
        <v>Upper floors/slabs inc roof (2.2, 2.3)</v>
      </c>
      <c r="AO92" s="786">
        <f ca="1">IF(TYPOLOGY = "Bridge", AW46,BA46)</f>
        <v>0</v>
      </c>
      <c r="AP92" s="185"/>
      <c r="AQ92" s="185"/>
      <c r="AR92" s="185"/>
      <c r="AS92" s="185"/>
      <c r="AT92" s="185"/>
      <c r="AU92" s="185"/>
      <c r="AV92" s="185"/>
      <c r="AW92" s="185"/>
      <c r="AX92" s="185"/>
      <c r="AY92" s="185"/>
      <c r="AZ92" s="185"/>
      <c r="BA92" s="185"/>
      <c r="BB92" s="185"/>
      <c r="BC92" s="185"/>
      <c r="BD92" s="185"/>
      <c r="BE92" s="185"/>
      <c r="BF92" s="185"/>
      <c r="BG92" s="185"/>
      <c r="BH92" s="185"/>
      <c r="BI92" s="185"/>
      <c r="BJ92" s="743"/>
      <c r="BK92" s="743"/>
      <c r="BL92" s="743"/>
      <c r="BM92" s="744"/>
      <c r="BN92" s="744"/>
      <c r="BO92" s="744"/>
      <c r="BP92" s="744"/>
      <c r="BQ92" s="185"/>
      <c r="BR92" s="185"/>
      <c r="BS92" s="185"/>
      <c r="BT92" s="185"/>
      <c r="BU92" s="185"/>
      <c r="BV92" s="185"/>
      <c r="BW92" s="185"/>
      <c r="BX92" s="185"/>
      <c r="BY92" s="185"/>
      <c r="BZ92" s="808" t="s">
        <v>403</v>
      </c>
      <c r="CA92" s="810">
        <f>IFERROR(_xlfn.XLOOKUP(TYPOLOGY,$CF$13:$CF$15,$CG$13:$CG$15,,),0)</f>
        <v>0</v>
      </c>
      <c r="CB92" s="808" t="str">
        <f>IF(CA92=0, "Target N/A",IF($AU$51&lt;CA92,"Scheme meets target", "Scheme does not meet target"))</f>
        <v>Target N/A</v>
      </c>
      <c r="CC92" s="811"/>
      <c r="CD92" s="185"/>
      <c r="CE92" s="185"/>
      <c r="CF92" s="185"/>
      <c r="CG92" s="185"/>
      <c r="CH92" s="185"/>
      <c r="CI92" s="185"/>
      <c r="CJ92" s="185"/>
      <c r="CK92" s="185"/>
      <c r="CL92" s="185"/>
      <c r="CM92" s="185"/>
      <c r="CN92" s="185"/>
      <c r="CO92" s="185"/>
      <c r="CP92" s="185"/>
      <c r="CQ92" s="185"/>
      <c r="CR92" s="185"/>
      <c r="CS92" s="185"/>
      <c r="CT92" s="185"/>
      <c r="CU92" s="185"/>
      <c r="CV92" s="185"/>
      <c r="CW92" s="185"/>
      <c r="CX92" s="185"/>
      <c r="CY92" s="185"/>
      <c r="CZ92" s="185"/>
      <c r="DA92" s="185"/>
      <c r="DB92" s="185"/>
      <c r="DC92" s="185"/>
      <c r="DD92" s="185"/>
      <c r="DE92" s="185"/>
      <c r="DF92" s="185"/>
      <c r="DG92" s="185"/>
      <c r="DH92" s="185"/>
      <c r="DI92" s="185"/>
      <c r="DJ92" s="185"/>
      <c r="DK92" s="185"/>
      <c r="DL92" s="185"/>
      <c r="DM92" s="185"/>
      <c r="DN92" s="185"/>
      <c r="DO92" s="185"/>
      <c r="DP92" s="185"/>
      <c r="DQ92" s="185"/>
      <c r="DR92" s="185"/>
      <c r="DS92" s="185"/>
      <c r="DT92" s="185"/>
      <c r="DU92" s="185"/>
      <c r="DV92" s="185"/>
      <c r="DW92" s="185"/>
      <c r="DX92" s="185"/>
      <c r="DY92" s="185"/>
      <c r="DZ92" s="185"/>
      <c r="EA92" s="185"/>
      <c r="EB92" s="185"/>
      <c r="EC92" s="185"/>
      <c r="ED92" s="185"/>
      <c r="EE92" s="185"/>
      <c r="EF92" s="185"/>
      <c r="EG92" s="185"/>
      <c r="EH92" s="185"/>
      <c r="EI92" s="185"/>
      <c r="EJ92" s="185"/>
      <c r="EK92" s="185"/>
      <c r="EL92" s="185"/>
      <c r="EM92" s="185"/>
      <c r="EN92" s="185"/>
      <c r="EO92" s="185"/>
      <c r="EP92" s="185"/>
      <c r="EQ92" s="185"/>
      <c r="ER92" s="185"/>
      <c r="ES92" s="185"/>
      <c r="ET92" s="185"/>
      <c r="EU92" s="185"/>
      <c r="EV92" s="185"/>
      <c r="EW92" s="185"/>
      <c r="EX92" s="185"/>
      <c r="EY92" s="185"/>
      <c r="EZ92" s="185"/>
      <c r="FA92" s="185"/>
      <c r="FB92" s="185"/>
      <c r="FC92" s="185"/>
      <c r="FD92" s="185"/>
      <c r="FE92" s="185"/>
      <c r="FF92" s="185"/>
      <c r="FG92" s="185"/>
      <c r="FH92" s="185"/>
      <c r="FI92" s="185"/>
      <c r="FJ92" s="185"/>
      <c r="FK92" s="185"/>
      <c r="FL92" s="185"/>
      <c r="FM92" s="185"/>
      <c r="FN92" s="185"/>
      <c r="FO92" s="185"/>
      <c r="FP92" s="745"/>
      <c r="FQ92" s="745"/>
      <c r="FR92" s="745"/>
      <c r="FS92" s="745"/>
      <c r="FT92" s="745"/>
      <c r="FU92" s="745"/>
      <c r="FV92" s="745"/>
      <c r="FW92" s="745"/>
      <c r="FX92" s="745"/>
      <c r="FY92" s="745"/>
      <c r="FZ92" s="745"/>
      <c r="GA92" s="745"/>
      <c r="GB92" s="745"/>
      <c r="GC92" s="745"/>
      <c r="GD92" s="745"/>
      <c r="GE92" s="745"/>
      <c r="GF92" s="745"/>
      <c r="GG92" s="745"/>
      <c r="GH92" s="745"/>
      <c r="GI92" s="745"/>
      <c r="GJ92" s="745"/>
      <c r="GK92" s="745"/>
      <c r="GL92" s="745"/>
      <c r="GM92" s="745"/>
      <c r="GN92" s="745"/>
      <c r="GO92" s="745"/>
      <c r="GP92" s="745"/>
      <c r="GQ92" s="745"/>
      <c r="GR92" s="745"/>
      <c r="GS92" s="745"/>
      <c r="GT92" s="745"/>
      <c r="GU92" s="745"/>
      <c r="GV92" s="745"/>
      <c r="GW92" s="745"/>
      <c r="GX92" s="745"/>
      <c r="GY92" s="745"/>
      <c r="GZ92" s="745"/>
      <c r="HA92" s="745"/>
      <c r="HB92" s="745"/>
      <c r="HC92" s="745"/>
      <c r="HD92" s="745"/>
      <c r="HE92" s="745"/>
      <c r="HF92" s="745"/>
      <c r="HG92" s="745"/>
      <c r="HH92" s="745"/>
      <c r="HI92" s="745"/>
    </row>
    <row r="93" spans="1:217" ht="18.600000000000001" hidden="1" customHeight="1">
      <c r="A93" s="103"/>
      <c r="B93" s="103"/>
      <c r="C93" s="225"/>
      <c r="D93" s="225"/>
      <c r="E93" s="225"/>
      <c r="F93" s="225"/>
      <c r="G93" s="225"/>
      <c r="H93" s="225"/>
      <c r="I93" s="225"/>
      <c r="J93" s="225"/>
      <c r="K93" s="225"/>
      <c r="L93" s="225"/>
      <c r="M93" s="224"/>
      <c r="N93" s="224"/>
      <c r="O93" s="224"/>
      <c r="P93" s="224"/>
      <c r="Q93" s="224"/>
      <c r="R93" s="224"/>
      <c r="S93" s="224"/>
      <c r="T93" s="224"/>
      <c r="U93" s="224"/>
      <c r="V93" s="224"/>
      <c r="W93" s="224"/>
      <c r="X93" s="224"/>
      <c r="Y93" s="103"/>
      <c r="Z93" s="211"/>
      <c r="AA93" s="103"/>
      <c r="AB93" s="103"/>
      <c r="AC93" s="103"/>
      <c r="AD93" s="103"/>
      <c r="AE93" s="103"/>
      <c r="AF93" s="103"/>
      <c r="AG93" s="103"/>
      <c r="AH93" s="103"/>
      <c r="AI93" s="103"/>
      <c r="AJ93" s="103"/>
      <c r="AK93" s="103"/>
      <c r="AL93" s="103"/>
      <c r="AM93" s="103"/>
      <c r="AN93" s="745" t="e">
        <f>IF(TYPOLOGY = "Bridge", AH11,#N/A)</f>
        <v>#N/A</v>
      </c>
      <c r="AO93" s="786" t="e">
        <f>IF(TYPOLOGY = "Bridge", AW47,#N/A)</f>
        <v>#N/A</v>
      </c>
      <c r="AP93" s="103"/>
      <c r="AQ93" s="103"/>
      <c r="AR93" s="103"/>
      <c r="AS93" s="103"/>
      <c r="AT93" s="103"/>
      <c r="AU93" s="103"/>
      <c r="AV93" s="103"/>
      <c r="AW93" s="103"/>
      <c r="AX93" s="103"/>
      <c r="AY93" s="103"/>
      <c r="AZ93" s="103"/>
      <c r="BA93" s="103"/>
      <c r="BB93" s="103"/>
      <c r="BC93" s="103"/>
      <c r="BD93" s="103"/>
      <c r="BE93" s="103"/>
      <c r="BF93" s="103"/>
      <c r="BG93" s="103"/>
      <c r="BH93" s="103"/>
      <c r="BI93" s="103"/>
      <c r="BJ93" s="225"/>
      <c r="BK93" s="225"/>
      <c r="BL93" s="225"/>
      <c r="BM93" s="224"/>
      <c r="BN93" s="224"/>
      <c r="BO93" s="224"/>
      <c r="BP93" s="224"/>
      <c r="BQ93" s="103"/>
      <c r="BR93" s="103"/>
      <c r="BS93" s="103"/>
      <c r="BT93" s="103"/>
      <c r="BU93" s="103"/>
      <c r="BV93" s="103"/>
      <c r="BW93" s="103"/>
      <c r="BX93" s="103"/>
      <c r="BY93" s="103"/>
      <c r="BZ93" s="103"/>
      <c r="CA93" s="225"/>
      <c r="CB93" s="103"/>
      <c r="CC93" s="404"/>
      <c r="CD93" s="103"/>
      <c r="CE93" s="103"/>
      <c r="CF93" s="103"/>
      <c r="CG93" s="103"/>
      <c r="CH93" s="103"/>
      <c r="CI93" s="103"/>
      <c r="CK93" s="103"/>
      <c r="CL93" s="103"/>
      <c r="CM93" s="103"/>
      <c r="CN93" s="103"/>
      <c r="CO93" s="103"/>
      <c r="CP93" s="103"/>
      <c r="CQ93" s="103"/>
      <c r="CR93" s="103"/>
      <c r="CS93" s="103"/>
      <c r="CT93" s="103"/>
      <c r="CU93" s="103"/>
      <c r="CV93" s="103"/>
      <c r="CW93" s="103"/>
      <c r="CX93" s="103"/>
      <c r="CY93" s="103"/>
      <c r="CZ93" s="103"/>
      <c r="DA93" s="103"/>
      <c r="DB93" s="103"/>
      <c r="DC93" s="103"/>
      <c r="DD93" s="103"/>
      <c r="DE93" s="103"/>
      <c r="DF93" s="103"/>
      <c r="DG93" s="103"/>
      <c r="DH93" s="103"/>
      <c r="DI93" s="103"/>
      <c r="DJ93" s="103"/>
      <c r="DK93" s="103"/>
      <c r="DL93" s="103"/>
      <c r="DM93" s="103"/>
      <c r="DN93" s="103"/>
      <c r="DO93" s="103"/>
      <c r="DP93" s="103"/>
      <c r="DQ93" s="103"/>
      <c r="DR93" s="103"/>
      <c r="DS93" s="103"/>
      <c r="DT93" s="103"/>
      <c r="DU93" s="103"/>
      <c r="DV93" s="103"/>
      <c r="DW93" s="103"/>
      <c r="DX93" s="103"/>
      <c r="DY93" s="103"/>
      <c r="DZ93" s="103"/>
      <c r="EA93" s="103"/>
      <c r="EB93" s="103"/>
      <c r="EC93" s="103"/>
      <c r="ED93" s="103"/>
      <c r="EE93" s="103"/>
      <c r="EF93" s="103"/>
      <c r="EG93" s="103"/>
      <c r="EH93" s="103"/>
      <c r="EI93" s="103"/>
      <c r="EJ93" s="103"/>
      <c r="EK93" s="103"/>
      <c r="EL93" s="103"/>
      <c r="EM93" s="103"/>
      <c r="EN93" s="103"/>
      <c r="EO93" s="103"/>
      <c r="EP93" s="103"/>
      <c r="EQ93" s="103"/>
      <c r="ER93" s="103"/>
      <c r="ES93" s="103"/>
      <c r="ET93" s="103"/>
      <c r="EU93" s="103"/>
      <c r="EV93" s="103"/>
      <c r="EW93" s="103"/>
      <c r="EX93" s="103"/>
      <c r="EY93" s="103"/>
      <c r="EZ93" s="103"/>
      <c r="FA93" s="103"/>
      <c r="FB93" s="103"/>
      <c r="FC93" s="103"/>
      <c r="FD93" s="103"/>
      <c r="FE93" s="103"/>
      <c r="FF93" s="103"/>
      <c r="FG93" s="103"/>
      <c r="FH93" s="103"/>
      <c r="FI93" s="103"/>
      <c r="FJ93" s="103"/>
      <c r="FK93" s="103"/>
      <c r="FL93" s="103"/>
      <c r="FM93" s="103"/>
      <c r="FN93" s="103"/>
      <c r="FO93" s="103"/>
      <c r="FP93" s="375"/>
      <c r="FQ93" s="375"/>
      <c r="FR93" s="375"/>
      <c r="FS93" s="375"/>
      <c r="FT93" s="375"/>
      <c r="FU93" s="375"/>
      <c r="FV93" s="375"/>
      <c r="FW93" s="375"/>
      <c r="FX93" s="375"/>
      <c r="FY93" s="375"/>
      <c r="FZ93" s="375"/>
      <c r="GA93" s="375"/>
      <c r="GB93" s="375"/>
      <c r="GC93" s="375"/>
      <c r="GD93" s="375"/>
      <c r="GE93" s="375"/>
      <c r="GF93" s="375"/>
      <c r="GG93" s="375"/>
      <c r="GH93" s="375"/>
      <c r="GI93" s="375"/>
      <c r="GJ93" s="375"/>
      <c r="GK93" s="375"/>
      <c r="GL93" s="375"/>
      <c r="GM93" s="375"/>
      <c r="GN93" s="375"/>
      <c r="GO93" s="375"/>
      <c r="GP93" s="375"/>
      <c r="GQ93" s="375"/>
      <c r="GR93" s="375"/>
      <c r="GS93" s="375"/>
      <c r="GT93" s="375"/>
      <c r="GU93" s="375"/>
      <c r="GV93" s="375"/>
      <c r="GW93" s="375"/>
      <c r="GX93" s="375"/>
      <c r="GY93" s="375"/>
      <c r="GZ93" s="375"/>
      <c r="HA93" s="375"/>
      <c r="HB93" s="375"/>
      <c r="HC93" s="375"/>
      <c r="HD93" s="375"/>
      <c r="HE93" s="375"/>
      <c r="HF93" s="375"/>
      <c r="HG93" s="375"/>
      <c r="HH93" s="375"/>
    </row>
    <row r="94" spans="1:217" ht="23.25">
      <c r="A94" s="103"/>
      <c r="B94" s="103"/>
      <c r="C94" s="225"/>
      <c r="D94" s="225"/>
      <c r="E94" s="225"/>
      <c r="F94" s="225"/>
      <c r="G94" s="225"/>
      <c r="H94" s="225"/>
      <c r="I94" s="225"/>
      <c r="J94" s="225"/>
      <c r="K94" s="225"/>
      <c r="L94" s="225"/>
      <c r="M94" s="224"/>
      <c r="N94" s="224"/>
      <c r="O94" s="224"/>
      <c r="P94" s="224"/>
      <c r="Q94" s="224"/>
      <c r="R94" s="224"/>
      <c r="S94" s="224"/>
      <c r="T94" s="224"/>
      <c r="U94" s="224"/>
      <c r="V94" s="224"/>
      <c r="W94" s="224"/>
      <c r="X94" s="224"/>
      <c r="Y94" s="185"/>
      <c r="Z94" s="118"/>
      <c r="AA94" s="185"/>
      <c r="AB94" s="185"/>
      <c r="AC94" s="185"/>
      <c r="AD94" s="185"/>
      <c r="AE94" s="185"/>
      <c r="AF94" s="185"/>
      <c r="AG94" s="185"/>
      <c r="AH94" s="185"/>
      <c r="AI94" s="185"/>
      <c r="AJ94" s="185"/>
      <c r="AK94" s="185"/>
      <c r="AL94" s="185"/>
      <c r="AM94" s="185"/>
      <c r="AN94" s="745" t="str">
        <f>IF(TYPOLOGY = "Bridge", #N/A,AH19)</f>
        <v>Pre-fabricated buildings and units (6)</v>
      </c>
      <c r="AO94" s="786">
        <f ca="1">IF(TYPOLOGY = "Bridge", #N/A,BA48)</f>
        <v>0</v>
      </c>
      <c r="AP94" s="185"/>
      <c r="AQ94" s="185"/>
      <c r="AR94" s="185"/>
      <c r="AS94" s="185"/>
      <c r="AT94" s="185"/>
      <c r="AU94" s="185"/>
      <c r="AV94" s="185"/>
      <c r="AW94" s="185"/>
      <c r="AX94" s="185"/>
      <c r="AY94" s="185"/>
      <c r="AZ94" s="185"/>
      <c r="BA94" s="185"/>
      <c r="BB94" s="185"/>
      <c r="BC94" s="185"/>
      <c r="BD94" s="185"/>
      <c r="BE94" s="185"/>
      <c r="BF94" s="185"/>
      <c r="BG94" s="185"/>
      <c r="BH94" s="185"/>
      <c r="BI94" s="185"/>
      <c r="BJ94" s="743"/>
      <c r="BK94" s="743"/>
      <c r="BL94" s="743"/>
      <c r="BM94" s="744"/>
      <c r="BN94" s="744"/>
      <c r="BO94" s="744"/>
      <c r="BP94" s="744"/>
      <c r="BQ94" s="185"/>
      <c r="BR94" s="185"/>
      <c r="BS94" s="185"/>
      <c r="BT94" s="185"/>
      <c r="BU94" s="185"/>
      <c r="BV94" s="185"/>
      <c r="BW94" s="185"/>
      <c r="BX94" s="185"/>
      <c r="BY94" s="185"/>
      <c r="BZ94" s="812" t="s">
        <v>404</v>
      </c>
      <c r="CA94" s="810">
        <f>IFERROR(_xlfn.XLOOKUP(TYPOLOGY,$CF$16:$CF$18,$CG$16:$CG$18,,),0)</f>
        <v>0</v>
      </c>
      <c r="CB94" s="808" t="str">
        <f>IF(CA94=0, "Target N/A",IF($AU$51&lt;CA94,"Scheme meets target", "Scheme does not meet target"))</f>
        <v>Target N/A</v>
      </c>
      <c r="CC94" s="185"/>
      <c r="CD94" s="185"/>
      <c r="CE94" s="185"/>
      <c r="CF94" s="185"/>
      <c r="CG94" s="185"/>
      <c r="CH94" s="185"/>
      <c r="CI94" s="185"/>
      <c r="CJ94" s="185"/>
      <c r="CK94" s="185"/>
      <c r="CL94" s="185"/>
      <c r="CM94" s="185"/>
      <c r="CN94" s="185"/>
      <c r="CO94" s="185"/>
      <c r="CP94" s="185"/>
      <c r="CQ94" s="185"/>
      <c r="CR94" s="185"/>
      <c r="CS94" s="185"/>
      <c r="CT94" s="185"/>
      <c r="CU94" s="185"/>
      <c r="CV94" s="185"/>
      <c r="CW94" s="185"/>
      <c r="CX94" s="185"/>
      <c r="CY94" s="185"/>
      <c r="CZ94" s="185"/>
      <c r="DA94" s="185"/>
      <c r="DB94" s="185"/>
      <c r="DC94" s="185"/>
      <c r="DD94" s="185"/>
      <c r="DE94" s="185"/>
      <c r="DF94" s="185"/>
      <c r="DG94" s="185"/>
      <c r="DH94" s="185"/>
      <c r="DI94" s="185"/>
      <c r="DJ94" s="185"/>
      <c r="DK94" s="185"/>
      <c r="DL94" s="185"/>
      <c r="DM94" s="185"/>
      <c r="DN94" s="185"/>
      <c r="DO94" s="185"/>
      <c r="DP94" s="185"/>
      <c r="DQ94" s="185"/>
      <c r="DR94" s="185"/>
      <c r="DS94" s="185"/>
      <c r="DT94" s="185"/>
      <c r="DU94" s="185"/>
      <c r="DV94" s="185"/>
      <c r="DW94" s="185"/>
      <c r="DX94" s="185"/>
      <c r="DY94" s="185"/>
      <c r="DZ94" s="185"/>
      <c r="EA94" s="185"/>
      <c r="EB94" s="185"/>
      <c r="EC94" s="185"/>
      <c r="ED94" s="185"/>
      <c r="EE94" s="185"/>
      <c r="EF94" s="185"/>
      <c r="EG94" s="185"/>
      <c r="EH94" s="185"/>
      <c r="EI94" s="185"/>
      <c r="EJ94" s="185"/>
      <c r="EK94" s="185"/>
      <c r="EL94" s="185"/>
      <c r="EM94" s="185"/>
      <c r="EN94" s="185"/>
      <c r="EO94" s="185"/>
      <c r="EP94" s="185"/>
      <c r="EQ94" s="185"/>
      <c r="ER94" s="185"/>
      <c r="ES94" s="185"/>
      <c r="ET94" s="185"/>
      <c r="EU94" s="185"/>
      <c r="EV94" s="185"/>
      <c r="EW94" s="185"/>
      <c r="EX94" s="185"/>
      <c r="EY94" s="185"/>
      <c r="EZ94" s="185"/>
      <c r="FA94" s="185"/>
      <c r="FB94" s="185"/>
      <c r="FC94" s="185"/>
      <c r="FD94" s="185"/>
      <c r="FE94" s="185"/>
      <c r="FF94" s="185"/>
      <c r="FG94" s="185"/>
      <c r="FH94" s="185"/>
      <c r="FI94" s="185"/>
      <c r="FJ94" s="185"/>
      <c r="FK94" s="185"/>
      <c r="FL94" s="185"/>
      <c r="FM94" s="185"/>
      <c r="FN94" s="185"/>
      <c r="FO94" s="185"/>
      <c r="FP94" s="745"/>
      <c r="FQ94" s="745"/>
      <c r="FR94" s="745"/>
      <c r="FS94" s="745"/>
      <c r="FT94" s="745"/>
      <c r="FU94" s="745"/>
      <c r="FV94" s="745"/>
      <c r="FW94" s="745"/>
      <c r="FX94" s="745"/>
      <c r="FY94" s="745"/>
      <c r="FZ94" s="745"/>
      <c r="GA94" s="745"/>
      <c r="GB94" s="745"/>
      <c r="GC94" s="745"/>
      <c r="GD94" s="745"/>
      <c r="GE94" s="745"/>
      <c r="GF94" s="745"/>
      <c r="GG94" s="745"/>
      <c r="GH94" s="745"/>
      <c r="GI94" s="745"/>
      <c r="GJ94" s="745"/>
      <c r="GK94" s="745"/>
      <c r="GL94" s="745"/>
      <c r="GM94" s="745"/>
      <c r="GN94" s="745"/>
      <c r="GO94" s="745"/>
      <c r="GP94" s="745"/>
      <c r="GQ94" s="745"/>
      <c r="GR94" s="745"/>
      <c r="GS94" s="745"/>
      <c r="GT94" s="745"/>
      <c r="GU94" s="745"/>
      <c r="GV94" s="745"/>
      <c r="GW94" s="745"/>
      <c r="GX94" s="745"/>
      <c r="GY94" s="745"/>
      <c r="GZ94" s="745"/>
      <c r="HA94" s="745"/>
      <c r="HB94" s="745"/>
      <c r="HC94" s="745"/>
      <c r="HD94" s="745"/>
      <c r="HE94" s="745"/>
      <c r="HF94" s="745"/>
      <c r="HG94" s="745"/>
      <c r="HH94" s="745"/>
      <c r="HI94" s="745"/>
    </row>
    <row r="95" spans="1:217" ht="20.25">
      <c r="A95" s="103"/>
      <c r="B95" s="103"/>
      <c r="C95" s="225"/>
      <c r="D95" s="225"/>
      <c r="E95" s="225"/>
      <c r="F95" s="407"/>
      <c r="G95" s="407"/>
      <c r="H95" s="407"/>
      <c r="I95" s="407"/>
      <c r="J95" s="407"/>
      <c r="K95" s="225"/>
      <c r="L95" s="225"/>
      <c r="M95" s="224"/>
      <c r="N95" s="224"/>
      <c r="O95" s="224"/>
      <c r="P95" s="224"/>
      <c r="Q95" s="224"/>
      <c r="R95" s="224"/>
      <c r="S95" s="224"/>
      <c r="T95" s="224"/>
      <c r="U95" s="224"/>
      <c r="V95" s="224"/>
      <c r="W95" s="224"/>
      <c r="X95" s="224"/>
      <c r="Y95" s="185"/>
      <c r="Z95" s="118"/>
      <c r="AA95" s="185"/>
      <c r="AB95" s="185"/>
      <c r="AC95" s="185"/>
      <c r="AD95" s="185"/>
      <c r="AE95" s="185"/>
      <c r="AF95" s="185"/>
      <c r="AG95" s="185"/>
      <c r="AH95" s="185"/>
      <c r="AI95" s="185"/>
      <c r="AJ95" s="185"/>
      <c r="AK95" s="185"/>
      <c r="AL95" s="185"/>
      <c r="AM95" s="185"/>
      <c r="AN95" s="745" t="str">
        <f>IF(TYPOLOGY = "Bridge", #N/A,AH20)</f>
        <v>Works to existing buildings (7.1, 7.2)</v>
      </c>
      <c r="AO95" s="786">
        <f ca="1">IF(TYPOLOGY = "Bridge", #N/A,BA49)</f>
        <v>0</v>
      </c>
      <c r="AP95" s="185"/>
      <c r="AQ95" s="185"/>
      <c r="AR95" s="185"/>
      <c r="AS95" s="185"/>
      <c r="AT95" s="185"/>
      <c r="AU95" s="185"/>
      <c r="AV95" s="185"/>
      <c r="AW95" s="185"/>
      <c r="AX95" s="185"/>
      <c r="AY95" s="185"/>
      <c r="AZ95" s="185"/>
      <c r="BA95" s="185"/>
      <c r="BB95" s="185"/>
      <c r="BC95" s="185"/>
      <c r="BD95" s="185"/>
      <c r="BE95" s="185"/>
      <c r="BF95" s="185"/>
      <c r="BG95" s="185"/>
      <c r="BH95" s="185"/>
      <c r="BI95" s="185"/>
      <c r="BJ95" s="743"/>
      <c r="BK95" s="743"/>
      <c r="BL95" s="743"/>
      <c r="BM95" s="744"/>
      <c r="BN95" s="744"/>
      <c r="BO95" s="744"/>
      <c r="BP95" s="744"/>
      <c r="BQ95" s="185"/>
      <c r="BR95" s="185"/>
      <c r="BS95" s="185"/>
      <c r="BT95" s="185"/>
      <c r="BU95" s="185"/>
      <c r="BV95" s="185"/>
      <c r="BW95" s="185"/>
      <c r="BX95" s="185"/>
      <c r="BY95" s="185"/>
      <c r="BZ95" s="185"/>
      <c r="CA95" s="743"/>
      <c r="CB95" s="185"/>
      <c r="CC95" s="185"/>
      <c r="CD95" s="185"/>
      <c r="CE95" s="185"/>
      <c r="CF95" s="185"/>
      <c r="CG95" s="185"/>
      <c r="CH95" s="185"/>
      <c r="CI95" s="185"/>
      <c r="CJ95" s="185"/>
      <c r="CK95" s="185"/>
      <c r="CL95" s="185"/>
      <c r="CM95" s="185"/>
      <c r="CN95" s="185"/>
      <c r="CO95" s="185"/>
      <c r="CP95" s="185"/>
      <c r="CQ95" s="185"/>
      <c r="CR95" s="185"/>
      <c r="CS95" s="185"/>
      <c r="CT95" s="185"/>
      <c r="CU95" s="185"/>
      <c r="CV95" s="185"/>
      <c r="CW95" s="185"/>
      <c r="CX95" s="185"/>
      <c r="CY95" s="185"/>
      <c r="CZ95" s="185"/>
      <c r="DA95" s="185"/>
      <c r="DB95" s="185"/>
      <c r="DC95" s="185"/>
      <c r="DD95" s="185"/>
      <c r="DE95" s="185"/>
      <c r="DF95" s="185"/>
      <c r="DG95" s="185"/>
      <c r="DH95" s="185"/>
      <c r="DI95" s="185"/>
      <c r="DJ95" s="185"/>
      <c r="DK95" s="185"/>
      <c r="DL95" s="185"/>
      <c r="DM95" s="185"/>
      <c r="DN95" s="185"/>
      <c r="DO95" s="185"/>
      <c r="DP95" s="185"/>
      <c r="DQ95" s="185"/>
      <c r="DR95" s="185"/>
      <c r="DS95" s="185"/>
      <c r="DT95" s="185"/>
      <c r="DU95" s="185"/>
      <c r="DV95" s="185"/>
      <c r="DW95" s="185"/>
      <c r="DX95" s="185"/>
      <c r="DY95" s="185"/>
      <c r="DZ95" s="185"/>
      <c r="EA95" s="185"/>
      <c r="EB95" s="185"/>
      <c r="EC95" s="185"/>
      <c r="ED95" s="185"/>
      <c r="EE95" s="185"/>
      <c r="EF95" s="185"/>
      <c r="EG95" s="185"/>
      <c r="EH95" s="185"/>
      <c r="EI95" s="185"/>
      <c r="EJ95" s="185"/>
      <c r="EK95" s="185"/>
      <c r="EL95" s="185"/>
      <c r="EM95" s="185"/>
      <c r="EN95" s="185"/>
      <c r="EO95" s="185"/>
      <c r="EP95" s="185"/>
      <c r="EQ95" s="185"/>
      <c r="ER95" s="185"/>
      <c r="ES95" s="185"/>
      <c r="ET95" s="185"/>
      <c r="EU95" s="185"/>
      <c r="EV95" s="185"/>
      <c r="EW95" s="185"/>
      <c r="EX95" s="185"/>
      <c r="EY95" s="185"/>
      <c r="EZ95" s="185"/>
      <c r="FA95" s="185"/>
      <c r="FB95" s="185"/>
      <c r="FC95" s="185"/>
      <c r="FD95" s="185"/>
      <c r="FE95" s="185"/>
      <c r="FF95" s="185"/>
      <c r="FG95" s="185"/>
      <c r="FH95" s="185"/>
      <c r="FI95" s="185"/>
      <c r="FJ95" s="185"/>
      <c r="FK95" s="185"/>
      <c r="FL95" s="185"/>
      <c r="FM95" s="185"/>
      <c r="FN95" s="185"/>
      <c r="FO95" s="185"/>
      <c r="FP95" s="745"/>
      <c r="FQ95" s="745"/>
      <c r="FR95" s="745"/>
      <c r="FS95" s="745"/>
      <c r="FT95" s="745"/>
      <c r="FU95" s="745"/>
      <c r="FV95" s="745"/>
      <c r="FW95" s="745"/>
      <c r="FX95" s="745"/>
      <c r="FY95" s="745"/>
      <c r="FZ95" s="745"/>
      <c r="GA95" s="745"/>
      <c r="GB95" s="745"/>
      <c r="GC95" s="745"/>
      <c r="GD95" s="745"/>
      <c r="GE95" s="745"/>
      <c r="GF95" s="745"/>
      <c r="GG95" s="745"/>
      <c r="GH95" s="745"/>
      <c r="GI95" s="745"/>
      <c r="GJ95" s="745"/>
      <c r="GK95" s="745"/>
      <c r="GL95" s="745"/>
      <c r="GM95" s="745"/>
      <c r="GN95" s="745"/>
      <c r="GO95" s="745"/>
      <c r="GP95" s="745"/>
      <c r="GQ95" s="745"/>
      <c r="GR95" s="745"/>
      <c r="GS95" s="745"/>
      <c r="GT95" s="745"/>
      <c r="GU95" s="745"/>
      <c r="GV95" s="745"/>
      <c r="GW95" s="745"/>
      <c r="GX95" s="745"/>
      <c r="GY95" s="745"/>
      <c r="GZ95" s="745"/>
      <c r="HA95" s="745"/>
      <c r="HB95" s="745"/>
      <c r="HC95" s="745"/>
      <c r="HD95" s="745"/>
      <c r="HE95" s="745"/>
      <c r="HF95" s="745"/>
      <c r="HG95" s="745"/>
      <c r="HH95" s="745"/>
      <c r="HI95" s="745"/>
    </row>
    <row r="96" spans="1:217">
      <c r="A96" s="103"/>
      <c r="B96" s="103"/>
      <c r="C96" s="225"/>
      <c r="D96" s="225"/>
      <c r="E96" s="225"/>
      <c r="F96" s="225"/>
      <c r="G96" s="225"/>
      <c r="H96" s="225"/>
      <c r="I96" s="225"/>
      <c r="J96" s="225"/>
      <c r="K96" s="408"/>
      <c r="L96" s="225"/>
      <c r="M96" s="224"/>
      <c r="N96" s="224"/>
      <c r="O96" s="224"/>
      <c r="P96" s="224"/>
      <c r="Q96" s="224"/>
      <c r="R96" s="224"/>
      <c r="S96" s="224"/>
      <c r="T96" s="224"/>
      <c r="U96" s="224"/>
      <c r="V96" s="224"/>
      <c r="W96" s="224"/>
      <c r="X96" s="224"/>
      <c r="Y96" s="185"/>
      <c r="Z96" s="118"/>
      <c r="AA96" s="185"/>
      <c r="AB96" s="185"/>
      <c r="AC96" s="185"/>
      <c r="AD96" s="185"/>
      <c r="AE96" s="185"/>
      <c r="AF96" s="185"/>
      <c r="AG96" s="185"/>
      <c r="AH96" s="185"/>
      <c r="AI96" s="185"/>
      <c r="AJ96" s="185"/>
      <c r="AK96" s="185"/>
      <c r="AL96" s="185"/>
      <c r="AM96" s="185"/>
      <c r="AN96" s="745" t="str">
        <f>IF(TYPOLOGY = "Bridge", #N/A,AH21)</f>
        <v>Other</v>
      </c>
      <c r="AO96" s="786">
        <f ca="1">IF(TYPOLOGY = "Bridge", #N/A,BA50)</f>
        <v>0</v>
      </c>
      <c r="AP96" s="185"/>
      <c r="AQ96" s="185"/>
      <c r="AR96" s="185"/>
      <c r="AS96" s="185"/>
      <c r="AT96" s="185"/>
      <c r="AU96" s="185"/>
      <c r="AV96" s="185"/>
      <c r="AW96" s="185"/>
      <c r="AX96" s="185"/>
      <c r="AY96" s="185"/>
      <c r="AZ96" s="185"/>
      <c r="BA96" s="185"/>
      <c r="BB96" s="185"/>
      <c r="BC96" s="185"/>
      <c r="BD96" s="185"/>
      <c r="BE96" s="185"/>
      <c r="BF96" s="185"/>
      <c r="BG96" s="185"/>
      <c r="BH96" s="185"/>
      <c r="BI96" s="185"/>
      <c r="BJ96" s="743"/>
      <c r="BK96" s="743"/>
      <c r="BL96" s="743"/>
      <c r="BM96" s="744"/>
      <c r="BN96" s="744"/>
      <c r="BO96" s="744"/>
      <c r="BP96" s="744"/>
      <c r="BQ96" s="185"/>
      <c r="BR96" s="185"/>
      <c r="BS96" s="185"/>
      <c r="BT96" s="185"/>
      <c r="BU96" s="185"/>
      <c r="BV96" s="185"/>
      <c r="BW96" s="185"/>
      <c r="BX96" s="185"/>
      <c r="BY96" s="185"/>
      <c r="BZ96" s="185"/>
      <c r="CA96" s="743"/>
      <c r="CB96" s="185"/>
      <c r="CC96" s="185"/>
      <c r="CD96" s="185"/>
      <c r="CE96" s="185"/>
      <c r="CF96" s="185"/>
      <c r="CG96" s="185"/>
      <c r="CH96" s="185"/>
      <c r="CI96" s="185"/>
      <c r="CJ96" s="185"/>
      <c r="CK96" s="185"/>
      <c r="CL96" s="185"/>
      <c r="CM96" s="185"/>
      <c r="CN96" s="185"/>
      <c r="CO96" s="185"/>
      <c r="CP96" s="185"/>
      <c r="CQ96" s="185"/>
      <c r="CR96" s="185"/>
      <c r="CS96" s="185"/>
      <c r="CT96" s="185"/>
      <c r="CU96" s="185"/>
      <c r="CV96" s="185"/>
      <c r="CW96" s="185"/>
      <c r="CX96" s="185"/>
      <c r="CY96" s="185"/>
      <c r="CZ96" s="185"/>
      <c r="DA96" s="185"/>
      <c r="DB96" s="185"/>
      <c r="DC96" s="185"/>
      <c r="DD96" s="185"/>
      <c r="DE96" s="185"/>
      <c r="DF96" s="185"/>
      <c r="DG96" s="185"/>
      <c r="DH96" s="185"/>
      <c r="DI96" s="185"/>
      <c r="DJ96" s="185"/>
      <c r="DK96" s="185"/>
      <c r="DL96" s="185"/>
      <c r="DM96" s="185"/>
      <c r="DN96" s="185"/>
      <c r="DO96" s="185"/>
      <c r="DP96" s="185"/>
      <c r="DQ96" s="185"/>
      <c r="DR96" s="185"/>
      <c r="DS96" s="185"/>
      <c r="DT96" s="185"/>
      <c r="DU96" s="185"/>
      <c r="DV96" s="185"/>
      <c r="DW96" s="185"/>
      <c r="DX96" s="185"/>
      <c r="DY96" s="185"/>
      <c r="DZ96" s="185"/>
      <c r="EA96" s="185"/>
      <c r="EB96" s="185"/>
      <c r="EC96" s="185"/>
      <c r="ED96" s="185"/>
      <c r="EE96" s="185"/>
      <c r="EF96" s="185"/>
      <c r="EG96" s="185"/>
      <c r="EH96" s="185"/>
      <c r="EI96" s="185"/>
      <c r="EJ96" s="185"/>
      <c r="EK96" s="185"/>
      <c r="EL96" s="185"/>
      <c r="EM96" s="185"/>
      <c r="EN96" s="185"/>
      <c r="EO96" s="185"/>
      <c r="EP96" s="185"/>
      <c r="EQ96" s="185"/>
      <c r="ER96" s="185"/>
      <c r="ES96" s="185"/>
      <c r="ET96" s="185"/>
      <c r="EU96" s="185"/>
      <c r="EV96" s="185"/>
      <c r="EW96" s="185"/>
      <c r="EX96" s="185"/>
      <c r="EY96" s="185"/>
      <c r="EZ96" s="185"/>
      <c r="FA96" s="185"/>
      <c r="FB96" s="185"/>
      <c r="FC96" s="185"/>
      <c r="FD96" s="185"/>
      <c r="FE96" s="185"/>
      <c r="FF96" s="185"/>
      <c r="FG96" s="185"/>
      <c r="FH96" s="185"/>
      <c r="FI96" s="185"/>
      <c r="FJ96" s="185"/>
      <c r="FK96" s="185"/>
      <c r="FL96" s="185"/>
      <c r="FM96" s="185"/>
      <c r="FN96" s="185"/>
      <c r="FO96" s="185"/>
      <c r="FP96" s="745"/>
      <c r="FQ96" s="745"/>
      <c r="FR96" s="745"/>
      <c r="FS96" s="745"/>
      <c r="FT96" s="745"/>
      <c r="FU96" s="745"/>
      <c r="FV96" s="745"/>
      <c r="FW96" s="745"/>
      <c r="FX96" s="745"/>
      <c r="FY96" s="745"/>
      <c r="FZ96" s="745"/>
      <c r="GA96" s="745"/>
      <c r="GB96" s="745"/>
      <c r="GC96" s="745"/>
      <c r="GD96" s="745"/>
      <c r="GE96" s="745"/>
      <c r="GF96" s="745"/>
      <c r="GG96" s="745"/>
      <c r="GH96" s="745"/>
      <c r="GI96" s="745"/>
      <c r="GJ96" s="745"/>
      <c r="GK96" s="745"/>
      <c r="GL96" s="745"/>
      <c r="GM96" s="745"/>
      <c r="GN96" s="745"/>
      <c r="GO96" s="745"/>
      <c r="GP96" s="745"/>
      <c r="GQ96" s="745"/>
      <c r="GR96" s="745"/>
      <c r="GS96" s="745"/>
      <c r="GT96" s="745"/>
      <c r="GU96" s="745"/>
      <c r="GV96" s="745"/>
      <c r="GW96" s="745"/>
      <c r="GX96" s="745"/>
      <c r="GY96" s="745"/>
      <c r="GZ96" s="745"/>
      <c r="HA96" s="745"/>
      <c r="HB96" s="745"/>
      <c r="HC96" s="745"/>
      <c r="HD96" s="745"/>
      <c r="HE96" s="745"/>
      <c r="HF96" s="745"/>
      <c r="HG96" s="745"/>
      <c r="HH96" s="745"/>
      <c r="HI96" s="745"/>
    </row>
    <row r="97" spans="1:217" ht="26.25">
      <c r="A97" s="103"/>
      <c r="B97" s="377"/>
      <c r="C97" s="225"/>
      <c r="D97" s="225"/>
      <c r="E97" s="225"/>
      <c r="F97" s="225"/>
      <c r="G97" s="225"/>
      <c r="H97" s="225"/>
      <c r="I97" s="225"/>
      <c r="J97" s="225"/>
      <c r="K97" s="225"/>
      <c r="L97" s="225"/>
      <c r="M97" s="224"/>
      <c r="N97" s="224"/>
      <c r="O97" s="224"/>
      <c r="P97" s="224"/>
      <c r="Q97" s="224"/>
      <c r="R97" s="224"/>
      <c r="S97" s="224"/>
      <c r="T97" s="224"/>
      <c r="U97" s="224"/>
      <c r="V97" s="224"/>
      <c r="W97" s="224"/>
      <c r="X97" s="224"/>
      <c r="Y97" s="185"/>
      <c r="Z97" s="118"/>
      <c r="AA97" s="185"/>
      <c r="AB97" s="185"/>
      <c r="AC97" s="185"/>
      <c r="AD97" s="185"/>
      <c r="AE97" s="185"/>
      <c r="AF97" s="185"/>
      <c r="AG97" s="185"/>
      <c r="AH97" s="185"/>
      <c r="AI97" s="185"/>
      <c r="AJ97" s="185"/>
      <c r="AK97" s="185"/>
      <c r="AL97" s="185"/>
      <c r="AM97" s="185"/>
      <c r="AN97" s="185"/>
      <c r="AO97" s="185"/>
      <c r="AP97" s="185"/>
      <c r="AQ97" s="185"/>
      <c r="AR97" s="185"/>
      <c r="AS97" s="185"/>
      <c r="AT97" s="185"/>
      <c r="AU97" s="185"/>
      <c r="AV97" s="185"/>
      <c r="AW97" s="185"/>
      <c r="AX97" s="185"/>
      <c r="AY97" s="185"/>
      <c r="AZ97" s="185"/>
      <c r="BA97" s="185"/>
      <c r="BB97" s="185"/>
      <c r="BC97" s="185"/>
      <c r="BD97" s="185"/>
      <c r="BE97" s="185"/>
      <c r="BF97" s="185"/>
      <c r="BG97" s="185"/>
      <c r="BH97" s="185"/>
      <c r="BI97" s="185"/>
      <c r="BJ97" s="743"/>
      <c r="BK97" s="743"/>
      <c r="BL97" s="743"/>
      <c r="BM97" s="744"/>
      <c r="BN97" s="744"/>
      <c r="BO97" s="744"/>
      <c r="BP97" s="744"/>
      <c r="BQ97" s="185"/>
      <c r="BR97" s="185"/>
      <c r="BS97" s="185"/>
      <c r="BT97" s="185"/>
      <c r="BU97" s="185"/>
      <c r="BV97" s="185"/>
      <c r="BW97" s="185"/>
      <c r="BX97" s="185"/>
      <c r="BY97" s="185"/>
      <c r="BZ97" s="185"/>
      <c r="CA97" s="743"/>
      <c r="CB97" s="185"/>
      <c r="CC97" s="185"/>
      <c r="CD97" s="185"/>
      <c r="CE97" s="185"/>
      <c r="CF97" s="185"/>
      <c r="CG97" s="185"/>
      <c r="CH97" s="813"/>
      <c r="CI97" s="185"/>
      <c r="CJ97" s="185"/>
      <c r="CK97" s="185"/>
      <c r="CL97" s="185"/>
      <c r="CM97" s="185"/>
      <c r="CN97" s="185"/>
      <c r="CO97" s="185"/>
      <c r="CP97" s="185"/>
      <c r="CQ97" s="185"/>
      <c r="CR97" s="185"/>
      <c r="CS97" s="185"/>
      <c r="CT97" s="185"/>
      <c r="CU97" s="185"/>
      <c r="CV97" s="185"/>
      <c r="CW97" s="185"/>
      <c r="CX97" s="185"/>
      <c r="CY97" s="185"/>
      <c r="CZ97" s="185"/>
      <c r="DA97" s="185"/>
      <c r="DB97" s="185"/>
      <c r="DC97" s="185"/>
      <c r="DD97" s="185"/>
      <c r="DE97" s="185"/>
      <c r="DF97" s="185"/>
      <c r="DG97" s="185"/>
      <c r="DH97" s="185"/>
      <c r="DI97" s="185"/>
      <c r="DJ97" s="185"/>
      <c r="DK97" s="185"/>
      <c r="DL97" s="185"/>
      <c r="DM97" s="185"/>
      <c r="DN97" s="185"/>
      <c r="DO97" s="185"/>
      <c r="DP97" s="185"/>
      <c r="DQ97" s="185"/>
      <c r="DR97" s="185"/>
      <c r="DS97" s="185"/>
      <c r="DT97" s="185"/>
      <c r="DU97" s="185"/>
      <c r="DV97" s="185"/>
      <c r="DW97" s="185"/>
      <c r="DX97" s="185"/>
      <c r="DY97" s="185"/>
      <c r="DZ97" s="185"/>
      <c r="EA97" s="185"/>
      <c r="EB97" s="185"/>
      <c r="EC97" s="185"/>
      <c r="ED97" s="185"/>
      <c r="EE97" s="185"/>
      <c r="EF97" s="185"/>
      <c r="EG97" s="185"/>
      <c r="EH97" s="185"/>
      <c r="EI97" s="185"/>
      <c r="EJ97" s="185"/>
      <c r="EK97" s="185"/>
      <c r="EL97" s="185"/>
      <c r="EM97" s="185"/>
      <c r="EN97" s="185"/>
      <c r="EO97" s="185"/>
      <c r="EP97" s="185"/>
      <c r="EQ97" s="185"/>
      <c r="ER97" s="185"/>
      <c r="ES97" s="185"/>
      <c r="ET97" s="185"/>
      <c r="EU97" s="185"/>
      <c r="EV97" s="185"/>
      <c r="EW97" s="185"/>
      <c r="EX97" s="185"/>
      <c r="EY97" s="185"/>
      <c r="EZ97" s="185"/>
      <c r="FA97" s="185"/>
      <c r="FB97" s="185"/>
      <c r="FC97" s="185"/>
      <c r="FD97" s="185"/>
      <c r="FE97" s="185"/>
      <c r="FF97" s="185"/>
      <c r="FG97" s="185"/>
      <c r="FH97" s="185"/>
      <c r="FI97" s="185"/>
      <c r="FJ97" s="185"/>
      <c r="FK97" s="185"/>
      <c r="FL97" s="185"/>
      <c r="FM97" s="185"/>
      <c r="FN97" s="185"/>
      <c r="FO97" s="185"/>
      <c r="FP97" s="745"/>
      <c r="FQ97" s="745"/>
      <c r="FR97" s="745"/>
      <c r="FS97" s="745"/>
      <c r="FT97" s="745"/>
      <c r="FU97" s="745"/>
      <c r="FV97" s="745"/>
      <c r="FW97" s="745"/>
      <c r="FX97" s="745"/>
      <c r="FY97" s="745"/>
      <c r="FZ97" s="745"/>
      <c r="GA97" s="745"/>
      <c r="GB97" s="745"/>
      <c r="GC97" s="745"/>
      <c r="GD97" s="745"/>
      <c r="GE97" s="745"/>
      <c r="GF97" s="745"/>
      <c r="GG97" s="745"/>
      <c r="GH97" s="745"/>
      <c r="GI97" s="745"/>
      <c r="GJ97" s="745"/>
      <c r="GK97" s="745"/>
      <c r="GL97" s="745"/>
      <c r="GM97" s="745"/>
      <c r="GN97" s="745"/>
      <c r="GO97" s="745"/>
      <c r="GP97" s="745"/>
      <c r="GQ97" s="745"/>
      <c r="GR97" s="745"/>
      <c r="GS97" s="745"/>
      <c r="GT97" s="745"/>
      <c r="GU97" s="745"/>
      <c r="GV97" s="745"/>
      <c r="GW97" s="745"/>
      <c r="GX97" s="745"/>
      <c r="GY97" s="745"/>
      <c r="GZ97" s="745"/>
      <c r="HA97" s="745"/>
      <c r="HB97" s="745"/>
      <c r="HC97" s="745"/>
      <c r="HD97" s="745"/>
      <c r="HE97" s="745"/>
      <c r="HF97" s="745"/>
      <c r="HG97" s="745"/>
      <c r="HH97" s="745"/>
      <c r="HI97" s="745"/>
    </row>
    <row r="98" spans="1:217">
      <c r="A98" s="103"/>
      <c r="B98" s="377"/>
      <c r="C98" s="377"/>
      <c r="D98" s="377"/>
      <c r="E98" s="377"/>
      <c r="F98" s="377"/>
      <c r="G98" s="377"/>
      <c r="H98" s="377"/>
      <c r="I98" s="377"/>
      <c r="J98" s="377"/>
      <c r="K98" s="377"/>
      <c r="L98" s="377"/>
      <c r="M98" s="378"/>
      <c r="N98" s="378"/>
      <c r="O98" s="378"/>
      <c r="P98" s="378"/>
      <c r="Q98" s="378"/>
      <c r="R98" s="378"/>
      <c r="S98" s="378"/>
      <c r="T98" s="378"/>
      <c r="U98" s="378"/>
      <c r="V98" s="378"/>
      <c r="W98" s="378"/>
      <c r="X98" s="378"/>
      <c r="Y98" s="380"/>
      <c r="Z98" s="409"/>
      <c r="AA98" s="380"/>
      <c r="AB98" s="380"/>
      <c r="AC98" s="380"/>
      <c r="AD98" s="380"/>
      <c r="AE98" s="380"/>
      <c r="AF98" s="380"/>
      <c r="AG98" s="380"/>
      <c r="AH98" s="380"/>
      <c r="AI98" s="380"/>
      <c r="AJ98" s="380"/>
      <c r="AR98" s="380"/>
      <c r="AS98" s="380"/>
      <c r="AT98" s="380"/>
      <c r="AU98" s="380"/>
      <c r="AV98" s="380"/>
      <c r="AW98" s="380"/>
      <c r="AX98" s="380"/>
      <c r="AY98" s="380"/>
      <c r="AZ98" s="380"/>
      <c r="BA98" s="380"/>
      <c r="BB98" s="380"/>
      <c r="BC98" s="380"/>
      <c r="BD98" s="380"/>
      <c r="BE98" s="380"/>
      <c r="BF98" s="380"/>
      <c r="BG98" s="380"/>
      <c r="BH98" s="380"/>
      <c r="BI98" s="380"/>
      <c r="BJ98" s="377"/>
      <c r="CE98" s="380"/>
      <c r="CF98" s="380"/>
      <c r="CG98" s="380"/>
      <c r="EZ98" s="380"/>
      <c r="FA98" s="380"/>
      <c r="FB98" s="380"/>
      <c r="FC98" s="380"/>
      <c r="FD98" s="380"/>
      <c r="FE98" s="380"/>
      <c r="FF98" s="380"/>
      <c r="FG98" s="380"/>
      <c r="FH98" s="380"/>
      <c r="FI98" s="380"/>
      <c r="FJ98" s="380"/>
      <c r="FK98" s="380"/>
      <c r="FL98" s="380"/>
      <c r="FM98" s="380"/>
      <c r="FN98" s="380"/>
      <c r="FO98" s="380"/>
      <c r="FP98" s="380"/>
      <c r="FQ98" s="380"/>
      <c r="FR98" s="380"/>
      <c r="FS98" s="380"/>
      <c r="FT98" s="380"/>
      <c r="FU98" s="380"/>
      <c r="FV98" s="380"/>
      <c r="FW98" s="380"/>
      <c r="FX98" s="380"/>
      <c r="FY98" s="380"/>
      <c r="FZ98" s="380"/>
      <c r="GA98" s="380"/>
      <c r="GB98" s="380"/>
      <c r="GC98" s="380"/>
      <c r="GD98" s="380"/>
      <c r="GE98" s="380"/>
      <c r="GF98" s="380"/>
      <c r="GG98" s="380"/>
      <c r="GH98" s="380"/>
      <c r="GI98" s="380"/>
      <c r="GJ98" s="380"/>
      <c r="GK98" s="380"/>
      <c r="GL98" s="380"/>
      <c r="GM98" s="380"/>
      <c r="GN98" s="380"/>
      <c r="GO98" s="380"/>
      <c r="GP98" s="380"/>
      <c r="GQ98" s="380"/>
      <c r="GR98" s="380"/>
      <c r="GS98" s="380"/>
      <c r="GT98" s="380"/>
      <c r="GU98" s="380"/>
      <c r="GV98" s="380"/>
      <c r="GW98" s="380"/>
      <c r="GX98" s="380"/>
      <c r="GY98" s="380"/>
      <c r="GZ98" s="380"/>
      <c r="HA98" s="380"/>
      <c r="HB98" s="380"/>
      <c r="HC98" s="380"/>
      <c r="HD98" s="380"/>
      <c r="HE98" s="380"/>
      <c r="HF98" s="380"/>
      <c r="HG98" s="380"/>
      <c r="HH98" s="380"/>
    </row>
    <row r="99" spans="1:217">
      <c r="A99" s="103"/>
      <c r="B99" s="377"/>
      <c r="C99" s="377"/>
      <c r="D99" s="377"/>
      <c r="E99" s="377"/>
      <c r="F99" s="377"/>
      <c r="G99" s="377"/>
      <c r="H99" s="377"/>
      <c r="I99" s="377"/>
      <c r="J99" s="377"/>
      <c r="K99" s="377"/>
      <c r="L99" s="377"/>
      <c r="M99" s="378"/>
      <c r="N99" s="378"/>
      <c r="O99" s="378"/>
      <c r="P99" s="378"/>
      <c r="Q99" s="378"/>
      <c r="R99" s="378"/>
      <c r="S99" s="378"/>
      <c r="T99" s="378"/>
      <c r="U99" s="378"/>
      <c r="V99" s="378"/>
      <c r="W99" s="378"/>
      <c r="X99" s="378"/>
      <c r="Y99" s="380"/>
      <c r="Z99" s="409"/>
      <c r="AA99" s="380"/>
      <c r="AB99" s="380"/>
      <c r="AC99" s="380"/>
      <c r="AD99" s="380"/>
      <c r="AE99" s="380"/>
      <c r="AF99" s="380"/>
      <c r="AG99" s="380"/>
      <c r="AH99" s="380"/>
      <c r="AI99" s="380"/>
      <c r="AJ99" s="380"/>
      <c r="AR99" s="380"/>
      <c r="AS99" s="380"/>
      <c r="AT99" s="380"/>
      <c r="AU99" s="380"/>
      <c r="AV99" s="380"/>
      <c r="AW99" s="380"/>
      <c r="AX99" s="380"/>
      <c r="AY99" s="380"/>
      <c r="AZ99" s="380"/>
      <c r="BA99" s="380"/>
      <c r="BB99" s="380"/>
      <c r="BC99" s="380"/>
      <c r="BD99" s="380"/>
      <c r="BE99" s="380"/>
      <c r="BF99" s="380"/>
      <c r="BG99" s="380"/>
      <c r="BH99" s="380"/>
      <c r="BI99" s="380"/>
      <c r="BJ99" s="377"/>
      <c r="CE99" s="380"/>
      <c r="CF99" s="380"/>
      <c r="CG99" s="380"/>
      <c r="EZ99" s="380"/>
      <c r="FA99" s="380"/>
      <c r="FB99" s="380"/>
      <c r="FC99" s="380"/>
      <c r="FD99" s="380"/>
      <c r="FE99" s="380"/>
      <c r="FF99" s="380"/>
      <c r="FG99" s="380"/>
      <c r="FH99" s="380"/>
      <c r="FI99" s="380"/>
      <c r="FJ99" s="380"/>
      <c r="FK99" s="380"/>
      <c r="FL99" s="380"/>
      <c r="FM99" s="380"/>
      <c r="FN99" s="380"/>
      <c r="FO99" s="380"/>
      <c r="FP99" s="380"/>
      <c r="FQ99" s="380"/>
      <c r="FR99" s="380"/>
      <c r="FS99" s="380"/>
      <c r="FT99" s="380"/>
      <c r="FU99" s="380"/>
      <c r="FV99" s="380"/>
      <c r="FW99" s="380"/>
      <c r="FX99" s="380"/>
      <c r="FY99" s="380"/>
      <c r="FZ99" s="380"/>
      <c r="GA99" s="380"/>
      <c r="GB99" s="380"/>
      <c r="GC99" s="380"/>
      <c r="GD99" s="380"/>
      <c r="GE99" s="380"/>
      <c r="GF99" s="380"/>
      <c r="GG99" s="380"/>
      <c r="GH99" s="380"/>
      <c r="GI99" s="380"/>
      <c r="GJ99" s="380"/>
      <c r="GK99" s="380"/>
      <c r="GL99" s="380"/>
      <c r="GM99" s="380"/>
      <c r="GN99" s="380"/>
      <c r="GO99" s="380"/>
      <c r="GP99" s="380"/>
      <c r="GQ99" s="380"/>
      <c r="GR99" s="380"/>
      <c r="GS99" s="380"/>
      <c r="GT99" s="380"/>
      <c r="GU99" s="380"/>
      <c r="GV99" s="380"/>
      <c r="GW99" s="380"/>
      <c r="GX99" s="380"/>
      <c r="GY99" s="380"/>
      <c r="GZ99" s="380"/>
      <c r="HA99" s="380"/>
      <c r="HB99" s="380"/>
      <c r="HC99" s="380"/>
      <c r="HD99" s="380"/>
      <c r="HE99" s="380"/>
      <c r="HF99" s="380"/>
      <c r="HG99" s="380"/>
      <c r="HH99" s="380"/>
    </row>
    <row r="100" spans="1:217">
      <c r="A100" s="103"/>
      <c r="B100" s="377"/>
      <c r="C100" s="377"/>
      <c r="D100" s="377"/>
      <c r="E100" s="377"/>
      <c r="F100" s="377"/>
      <c r="G100" s="377"/>
      <c r="H100" s="377"/>
      <c r="I100" s="377"/>
      <c r="J100" s="377"/>
      <c r="K100" s="377"/>
      <c r="L100" s="377"/>
      <c r="M100" s="378"/>
      <c r="N100" s="378"/>
      <c r="O100" s="378"/>
      <c r="P100" s="378"/>
      <c r="Q100" s="378"/>
      <c r="R100" s="378"/>
      <c r="S100" s="378"/>
      <c r="T100" s="378"/>
      <c r="U100" s="378"/>
      <c r="V100" s="378"/>
      <c r="W100" s="378"/>
      <c r="X100" s="378"/>
      <c r="Y100" s="380"/>
      <c r="Z100" s="409"/>
      <c r="AA100" s="380"/>
      <c r="AB100" s="380"/>
      <c r="AC100" s="380"/>
      <c r="AD100" s="380"/>
      <c r="AE100" s="380"/>
      <c r="AF100" s="380"/>
      <c r="AG100" s="380"/>
      <c r="AH100" s="380"/>
      <c r="AI100" s="380"/>
      <c r="AJ100" s="380"/>
      <c r="AR100" s="380"/>
      <c r="AS100" s="380"/>
      <c r="AT100" s="380"/>
      <c r="AU100" s="380"/>
      <c r="AV100" s="380"/>
      <c r="AW100" s="380"/>
      <c r="AX100" s="380"/>
      <c r="AY100" s="380"/>
      <c r="AZ100" s="380"/>
      <c r="BA100" s="380"/>
      <c r="BB100" s="380"/>
      <c r="BC100" s="380"/>
      <c r="BD100" s="380"/>
      <c r="BE100" s="380"/>
      <c r="BF100" s="380"/>
      <c r="BG100" s="380"/>
      <c r="BH100" s="380"/>
      <c r="BI100" s="380"/>
      <c r="BJ100" s="377"/>
      <c r="CE100" s="380"/>
      <c r="CF100" s="380"/>
      <c r="CG100" s="380"/>
      <c r="EZ100" s="380"/>
      <c r="FA100" s="380"/>
      <c r="FB100" s="380"/>
      <c r="FC100" s="380"/>
      <c r="FD100" s="380"/>
      <c r="FE100" s="380"/>
      <c r="FF100" s="380"/>
      <c r="FG100" s="380"/>
      <c r="FH100" s="380"/>
      <c r="FI100" s="380"/>
      <c r="FJ100" s="380"/>
      <c r="FK100" s="380"/>
      <c r="FL100" s="380"/>
      <c r="FM100" s="380"/>
      <c r="FN100" s="380"/>
      <c r="FO100" s="380"/>
      <c r="FP100" s="380"/>
      <c r="FQ100" s="380"/>
      <c r="FR100" s="380"/>
      <c r="FS100" s="380"/>
      <c r="FT100" s="380"/>
      <c r="FU100" s="380"/>
      <c r="FV100" s="380"/>
      <c r="FW100" s="380"/>
      <c r="FX100" s="380"/>
      <c r="FY100" s="380"/>
      <c r="FZ100" s="380"/>
      <c r="GA100" s="380"/>
      <c r="GB100" s="380"/>
      <c r="GC100" s="380"/>
      <c r="GD100" s="380"/>
      <c r="GE100" s="380"/>
      <c r="GF100" s="380"/>
      <c r="GG100" s="380"/>
      <c r="GH100" s="380"/>
      <c r="GI100" s="380"/>
      <c r="GJ100" s="380"/>
      <c r="GK100" s="380"/>
      <c r="GL100" s="380"/>
      <c r="GM100" s="380"/>
      <c r="GN100" s="380"/>
      <c r="GO100" s="380"/>
      <c r="GP100" s="380"/>
      <c r="GQ100" s="380"/>
      <c r="GR100" s="380"/>
      <c r="GS100" s="380"/>
      <c r="GT100" s="380"/>
      <c r="GU100" s="380"/>
      <c r="GV100" s="380"/>
      <c r="GW100" s="380"/>
      <c r="GX100" s="380"/>
      <c r="GY100" s="380"/>
      <c r="GZ100" s="380"/>
      <c r="HA100" s="380"/>
      <c r="HB100" s="380"/>
      <c r="HC100" s="380"/>
      <c r="HD100" s="380"/>
      <c r="HE100" s="380"/>
      <c r="HF100" s="380"/>
      <c r="HG100" s="380"/>
      <c r="HH100" s="380"/>
    </row>
    <row r="101" spans="1:217">
      <c r="A101" s="103"/>
      <c r="B101" s="377"/>
      <c r="C101" s="377"/>
      <c r="D101" s="377"/>
      <c r="E101" s="377"/>
      <c r="F101" s="377"/>
      <c r="G101" s="377"/>
      <c r="H101" s="377"/>
      <c r="I101" s="377"/>
      <c r="J101" s="377"/>
      <c r="K101" s="377"/>
      <c r="L101" s="377"/>
      <c r="M101" s="378"/>
      <c r="N101" s="378"/>
      <c r="O101" s="378"/>
      <c r="P101" s="378"/>
      <c r="Q101" s="378"/>
      <c r="R101" s="378"/>
      <c r="S101" s="378"/>
      <c r="T101" s="378"/>
      <c r="U101" s="378"/>
      <c r="V101" s="378"/>
      <c r="W101" s="378"/>
      <c r="X101" s="378"/>
      <c r="Y101" s="380"/>
      <c r="Z101" s="409"/>
      <c r="AA101" s="380"/>
      <c r="AB101" s="380"/>
      <c r="AC101" s="380"/>
      <c r="AD101" s="380"/>
      <c r="AE101" s="380"/>
      <c r="AF101" s="380"/>
      <c r="AG101" s="380"/>
      <c r="AH101" s="380"/>
      <c r="AI101" s="380"/>
      <c r="AJ101" s="380"/>
      <c r="AR101" s="380"/>
      <c r="AS101" s="380"/>
      <c r="AT101" s="380"/>
      <c r="AU101" s="380"/>
      <c r="AV101" s="380"/>
      <c r="AW101" s="380"/>
      <c r="AX101" s="380"/>
      <c r="AY101" s="380"/>
      <c r="AZ101" s="380"/>
      <c r="BA101" s="380"/>
      <c r="BB101" s="380"/>
      <c r="BC101" s="380"/>
      <c r="BD101" s="380"/>
      <c r="BE101" s="380"/>
      <c r="BF101" s="380"/>
      <c r="BG101" s="380"/>
      <c r="BH101" s="380"/>
      <c r="BI101" s="380"/>
      <c r="BJ101" s="377"/>
      <c r="CE101" s="380"/>
      <c r="CF101" s="380"/>
      <c r="CG101" s="380"/>
      <c r="EZ101" s="380"/>
      <c r="FA101" s="380"/>
      <c r="FB101" s="380"/>
      <c r="FC101" s="380"/>
      <c r="FD101" s="380"/>
      <c r="FE101" s="380"/>
      <c r="FF101" s="380"/>
      <c r="FG101" s="380"/>
      <c r="FH101" s="380"/>
      <c r="FI101" s="380"/>
      <c r="FJ101" s="380"/>
      <c r="FK101" s="380"/>
      <c r="FL101" s="380"/>
      <c r="FM101" s="380"/>
      <c r="FN101" s="380"/>
      <c r="FO101" s="380"/>
      <c r="FP101" s="380"/>
      <c r="FQ101" s="380"/>
      <c r="FR101" s="380"/>
      <c r="FS101" s="380"/>
      <c r="FT101" s="380"/>
      <c r="FU101" s="380"/>
      <c r="FV101" s="380"/>
      <c r="FW101" s="380"/>
      <c r="FX101" s="380"/>
      <c r="FY101" s="380"/>
      <c r="FZ101" s="380"/>
      <c r="GA101" s="380"/>
      <c r="GB101" s="380"/>
      <c r="GC101" s="380"/>
      <c r="GD101" s="380"/>
      <c r="GE101" s="380"/>
      <c r="GF101" s="380"/>
      <c r="GG101" s="380"/>
      <c r="GH101" s="380"/>
      <c r="GI101" s="380"/>
      <c r="GJ101" s="380"/>
      <c r="GK101" s="380"/>
      <c r="GL101" s="380"/>
      <c r="GM101" s="380"/>
      <c r="GN101" s="380"/>
      <c r="GO101" s="380"/>
      <c r="GP101" s="380"/>
      <c r="GQ101" s="380"/>
      <c r="GR101" s="380"/>
      <c r="GS101" s="380"/>
      <c r="GT101" s="380"/>
      <c r="GU101" s="380"/>
      <c r="GV101" s="380"/>
      <c r="GW101" s="380"/>
      <c r="GX101" s="380"/>
      <c r="GY101" s="380"/>
      <c r="GZ101" s="380"/>
      <c r="HA101" s="380"/>
      <c r="HB101" s="380"/>
      <c r="HC101" s="380"/>
      <c r="HD101" s="380"/>
      <c r="HE101" s="380"/>
      <c r="HF101" s="380"/>
      <c r="HG101" s="380"/>
      <c r="HH101" s="380"/>
    </row>
    <row r="102" spans="1:217">
      <c r="A102" s="103"/>
      <c r="B102" s="377"/>
      <c r="C102" s="377"/>
      <c r="D102" s="377"/>
      <c r="E102" s="377"/>
      <c r="F102" s="377"/>
      <c r="G102" s="377"/>
      <c r="H102" s="377"/>
      <c r="I102" s="377"/>
      <c r="J102" s="377"/>
      <c r="K102" s="377"/>
      <c r="L102" s="377"/>
      <c r="M102" s="378"/>
      <c r="N102" s="378"/>
      <c r="O102" s="378"/>
      <c r="P102" s="378"/>
      <c r="Q102" s="378"/>
      <c r="R102" s="378"/>
      <c r="S102" s="378"/>
      <c r="T102" s="378"/>
      <c r="U102" s="378"/>
      <c r="V102" s="378"/>
      <c r="W102" s="378"/>
      <c r="X102" s="378"/>
      <c r="Y102" s="380"/>
      <c r="Z102" s="409"/>
      <c r="AA102" s="380"/>
      <c r="AB102" s="380"/>
      <c r="AC102" s="380"/>
      <c r="AD102" s="380"/>
      <c r="AE102" s="380"/>
      <c r="AF102" s="380"/>
      <c r="AG102" s="380"/>
      <c r="AH102" s="380"/>
      <c r="AI102" s="380"/>
      <c r="AJ102" s="380"/>
      <c r="AR102" s="380"/>
      <c r="AS102" s="380"/>
      <c r="AT102" s="380"/>
      <c r="AU102" s="380"/>
      <c r="AV102" s="380"/>
      <c r="AW102" s="380"/>
      <c r="AX102" s="380"/>
      <c r="AY102" s="380"/>
      <c r="AZ102" s="380"/>
      <c r="BA102" s="380"/>
      <c r="BB102" s="380"/>
      <c r="BC102" s="380"/>
      <c r="BD102" s="380"/>
      <c r="BE102" s="380"/>
      <c r="BF102" s="380"/>
      <c r="BG102" s="380"/>
      <c r="BH102" s="380"/>
      <c r="BI102" s="380"/>
      <c r="BJ102" s="377"/>
      <c r="CE102" s="380"/>
      <c r="CF102" s="380"/>
      <c r="CG102" s="380"/>
      <c r="EZ102" s="380"/>
      <c r="FA102" s="380"/>
      <c r="FB102" s="380"/>
      <c r="FC102" s="380"/>
      <c r="FD102" s="380"/>
      <c r="FE102" s="380"/>
      <c r="FF102" s="380"/>
      <c r="FG102" s="380"/>
      <c r="FH102" s="380"/>
      <c r="FI102" s="380"/>
      <c r="FJ102" s="380"/>
      <c r="FK102" s="380"/>
      <c r="FL102" s="380"/>
      <c r="FM102" s="380"/>
      <c r="FN102" s="380"/>
      <c r="FO102" s="380"/>
      <c r="FP102" s="380"/>
      <c r="FQ102" s="380"/>
      <c r="FR102" s="380"/>
      <c r="FS102" s="380"/>
      <c r="FT102" s="380"/>
      <c r="FU102" s="380"/>
      <c r="FV102" s="380"/>
      <c r="FW102" s="380"/>
      <c r="FX102" s="380"/>
      <c r="FY102" s="380"/>
      <c r="FZ102" s="380"/>
      <c r="GA102" s="380"/>
      <c r="GB102" s="380"/>
      <c r="GC102" s="380"/>
      <c r="GD102" s="380"/>
      <c r="GE102" s="380"/>
      <c r="GF102" s="380"/>
      <c r="GG102" s="380"/>
      <c r="GH102" s="380"/>
      <c r="GI102" s="380"/>
      <c r="GJ102" s="380"/>
      <c r="GK102" s="380"/>
      <c r="GL102" s="380"/>
      <c r="GM102" s="380"/>
      <c r="GN102" s="380"/>
      <c r="GO102" s="380"/>
      <c r="GP102" s="380"/>
      <c r="GQ102" s="380"/>
      <c r="GR102" s="380"/>
      <c r="GS102" s="380"/>
      <c r="GT102" s="380"/>
      <c r="GU102" s="380"/>
      <c r="GV102" s="380"/>
      <c r="GW102" s="380"/>
      <c r="GX102" s="380"/>
      <c r="GY102" s="380"/>
      <c r="GZ102" s="380"/>
      <c r="HA102" s="380"/>
      <c r="HB102" s="380"/>
      <c r="HC102" s="380"/>
      <c r="HD102" s="380"/>
      <c r="HE102" s="380"/>
      <c r="HF102" s="380"/>
      <c r="HG102" s="380"/>
      <c r="HH102" s="380"/>
    </row>
    <row r="103" spans="1:217">
      <c r="A103" s="103"/>
      <c r="B103" s="377"/>
      <c r="C103" s="377"/>
      <c r="D103" s="377"/>
      <c r="E103" s="377"/>
      <c r="F103" s="377"/>
      <c r="G103" s="377"/>
      <c r="H103" s="377"/>
      <c r="I103" s="377"/>
      <c r="J103" s="377"/>
      <c r="K103" s="377"/>
      <c r="L103" s="377"/>
      <c r="M103" s="378"/>
      <c r="N103" s="378"/>
      <c r="O103" s="378"/>
      <c r="P103" s="378"/>
      <c r="Q103" s="378"/>
      <c r="R103" s="378"/>
      <c r="S103" s="378"/>
      <c r="T103" s="378"/>
      <c r="U103" s="378"/>
      <c r="V103" s="378"/>
      <c r="W103" s="378"/>
      <c r="X103" s="378"/>
      <c r="Y103" s="380"/>
      <c r="Z103" s="409"/>
      <c r="AA103" s="380"/>
      <c r="AB103" s="380"/>
      <c r="AC103" s="380"/>
      <c r="AD103" s="380"/>
      <c r="AE103" s="380"/>
      <c r="AF103" s="380"/>
      <c r="AG103" s="380"/>
      <c r="AH103" s="380"/>
      <c r="AI103" s="380"/>
      <c r="AJ103" s="380"/>
      <c r="AR103" s="380"/>
      <c r="AS103" s="380"/>
      <c r="AT103" s="380"/>
      <c r="AU103" s="380"/>
      <c r="AV103" s="380"/>
      <c r="AW103" s="380"/>
      <c r="AX103" s="380"/>
      <c r="AY103" s="380"/>
      <c r="AZ103" s="380"/>
      <c r="BA103" s="380"/>
      <c r="BB103" s="380"/>
      <c r="BC103" s="380"/>
      <c r="BD103" s="380"/>
      <c r="BE103" s="380"/>
      <c r="BF103" s="380"/>
      <c r="BG103" s="380"/>
      <c r="BH103" s="380"/>
      <c r="BI103" s="380"/>
      <c r="BJ103" s="377"/>
      <c r="CE103" s="380"/>
      <c r="CF103" s="380"/>
      <c r="CG103" s="380"/>
      <c r="EZ103" s="380"/>
      <c r="FA103" s="380"/>
      <c r="FB103" s="380"/>
      <c r="FC103" s="380"/>
      <c r="FD103" s="380"/>
      <c r="FE103" s="380"/>
      <c r="FF103" s="380"/>
      <c r="FG103" s="380"/>
      <c r="FH103" s="380"/>
      <c r="FI103" s="380"/>
      <c r="FJ103" s="380"/>
      <c r="FK103" s="380"/>
      <c r="FL103" s="380"/>
      <c r="FM103" s="380"/>
      <c r="FN103" s="380"/>
      <c r="FO103" s="380"/>
      <c r="FP103" s="380"/>
      <c r="FQ103" s="380"/>
      <c r="FR103" s="380"/>
      <c r="FS103" s="380"/>
      <c r="FT103" s="380"/>
      <c r="FU103" s="380"/>
      <c r="FV103" s="380"/>
      <c r="FW103" s="380"/>
      <c r="FX103" s="380"/>
      <c r="FY103" s="380"/>
      <c r="FZ103" s="380"/>
      <c r="GA103" s="380"/>
      <c r="GB103" s="380"/>
      <c r="GC103" s="380"/>
      <c r="GD103" s="380"/>
      <c r="GE103" s="380"/>
      <c r="GF103" s="380"/>
      <c r="GG103" s="380"/>
      <c r="GH103" s="380"/>
      <c r="GI103" s="380"/>
      <c r="GJ103" s="380"/>
      <c r="GK103" s="380"/>
      <c r="GL103" s="380"/>
      <c r="GM103" s="380"/>
      <c r="GN103" s="380"/>
      <c r="GO103" s="380"/>
      <c r="GP103" s="380"/>
      <c r="GQ103" s="380"/>
      <c r="GR103" s="380"/>
      <c r="GS103" s="380"/>
      <c r="GT103" s="380"/>
      <c r="GU103" s="380"/>
      <c r="GV103" s="380"/>
      <c r="GW103" s="380"/>
      <c r="GX103" s="380"/>
      <c r="GY103" s="380"/>
      <c r="GZ103" s="380"/>
      <c r="HA103" s="380"/>
      <c r="HB103" s="380"/>
      <c r="HC103" s="380"/>
      <c r="HD103" s="380"/>
      <c r="HE103" s="380"/>
      <c r="HF103" s="380"/>
      <c r="HG103" s="380"/>
      <c r="HH103" s="380"/>
    </row>
    <row r="104" spans="1:217">
      <c r="A104" s="103"/>
      <c r="B104" s="377"/>
      <c r="C104" s="377"/>
      <c r="D104" s="377"/>
      <c r="E104" s="377"/>
      <c r="F104" s="377"/>
      <c r="G104" s="377"/>
      <c r="H104" s="377"/>
      <c r="I104" s="377"/>
      <c r="J104" s="377"/>
      <c r="K104" s="377"/>
      <c r="L104" s="377"/>
      <c r="M104" s="378"/>
      <c r="N104" s="378"/>
      <c r="O104" s="378"/>
      <c r="P104" s="378"/>
      <c r="Q104" s="378"/>
      <c r="R104" s="378"/>
      <c r="S104" s="378"/>
      <c r="T104" s="378"/>
      <c r="U104" s="378"/>
      <c r="V104" s="378"/>
      <c r="W104" s="378"/>
      <c r="X104" s="378"/>
      <c r="Y104" s="380"/>
      <c r="Z104" s="409"/>
      <c r="AA104" s="380"/>
      <c r="AB104" s="380"/>
      <c r="AC104" s="380"/>
      <c r="AD104" s="380"/>
      <c r="AE104" s="380"/>
      <c r="AF104" s="380"/>
      <c r="AG104" s="380"/>
      <c r="AH104" s="380"/>
      <c r="AI104" s="380"/>
      <c r="AJ104" s="380"/>
      <c r="AR104" s="380"/>
      <c r="AS104" s="380"/>
      <c r="AT104" s="380"/>
      <c r="AU104" s="380"/>
      <c r="AV104" s="380"/>
      <c r="AW104" s="380"/>
      <c r="AX104" s="380"/>
      <c r="AY104" s="380"/>
      <c r="AZ104" s="380"/>
      <c r="BA104" s="380"/>
      <c r="BB104" s="380"/>
      <c r="BC104" s="380"/>
      <c r="BD104" s="380"/>
      <c r="BE104" s="380"/>
      <c r="BF104" s="380"/>
      <c r="BG104" s="380"/>
      <c r="BH104" s="380"/>
      <c r="BI104" s="380"/>
      <c r="BJ104" s="377"/>
      <c r="CE104" s="380"/>
      <c r="CF104" s="380"/>
      <c r="CG104" s="380"/>
      <c r="EZ104" s="380"/>
      <c r="FA104" s="380"/>
      <c r="FB104" s="380"/>
      <c r="FC104" s="380"/>
      <c r="FD104" s="380"/>
      <c r="FE104" s="380"/>
      <c r="FF104" s="380"/>
      <c r="FG104" s="380"/>
      <c r="FH104" s="380"/>
      <c r="FI104" s="380"/>
      <c r="FJ104" s="380"/>
      <c r="FK104" s="380"/>
      <c r="FL104" s="380"/>
      <c r="FM104" s="380"/>
      <c r="FN104" s="380"/>
      <c r="FO104" s="380"/>
      <c r="FP104" s="380"/>
      <c r="FQ104" s="380"/>
      <c r="FR104" s="380"/>
      <c r="FS104" s="380"/>
      <c r="FT104" s="380"/>
      <c r="FU104" s="380"/>
      <c r="FV104" s="380"/>
      <c r="FW104" s="380"/>
      <c r="FX104" s="380"/>
      <c r="FY104" s="380"/>
      <c r="FZ104" s="380"/>
      <c r="GA104" s="380"/>
      <c r="GB104" s="380"/>
      <c r="GC104" s="380"/>
      <c r="GD104" s="380"/>
      <c r="GE104" s="380"/>
      <c r="GF104" s="380"/>
      <c r="GG104" s="380"/>
      <c r="GH104" s="380"/>
      <c r="GI104" s="380"/>
      <c r="GJ104" s="380"/>
      <c r="GK104" s="380"/>
      <c r="GL104" s="380"/>
      <c r="GM104" s="380"/>
      <c r="GN104" s="380"/>
      <c r="GO104" s="380"/>
      <c r="GP104" s="380"/>
      <c r="GQ104" s="380"/>
      <c r="GR104" s="380"/>
      <c r="GS104" s="380"/>
      <c r="GT104" s="380"/>
      <c r="GU104" s="380"/>
      <c r="GV104" s="380"/>
      <c r="GW104" s="380"/>
      <c r="GX104" s="380"/>
      <c r="GY104" s="380"/>
      <c r="GZ104" s="380"/>
      <c r="HA104" s="380"/>
      <c r="HB104" s="380"/>
      <c r="HC104" s="380"/>
      <c r="HD104" s="380"/>
      <c r="HE104" s="380"/>
      <c r="HF104" s="380"/>
      <c r="HG104" s="380"/>
      <c r="HH104" s="380"/>
    </row>
    <row r="105" spans="1:217">
      <c r="A105" s="103"/>
      <c r="B105" s="377"/>
      <c r="C105" s="377"/>
      <c r="D105" s="377"/>
      <c r="E105" s="377"/>
      <c r="F105" s="377"/>
      <c r="G105" s="377"/>
      <c r="H105" s="377"/>
      <c r="I105" s="377"/>
      <c r="J105" s="377"/>
      <c r="K105" s="377"/>
      <c r="L105" s="377"/>
      <c r="M105" s="378"/>
      <c r="N105" s="378"/>
      <c r="O105" s="378"/>
      <c r="P105" s="378"/>
      <c r="Q105" s="378"/>
      <c r="R105" s="378"/>
      <c r="S105" s="378"/>
      <c r="T105" s="378"/>
      <c r="U105" s="378"/>
      <c r="V105" s="378"/>
      <c r="W105" s="378"/>
      <c r="X105" s="378"/>
      <c r="Y105" s="380"/>
      <c r="Z105" s="409"/>
      <c r="AA105" s="380"/>
      <c r="AB105" s="380"/>
      <c r="AC105" s="380"/>
      <c r="AD105" s="380"/>
      <c r="AE105" s="380"/>
      <c r="AF105" s="380"/>
      <c r="AG105" s="380"/>
      <c r="AH105" s="380"/>
      <c r="AI105" s="380"/>
      <c r="AJ105" s="380"/>
      <c r="AR105" s="380"/>
      <c r="AS105" s="380"/>
      <c r="AT105" s="380"/>
      <c r="AU105" s="380"/>
      <c r="AV105" s="380"/>
      <c r="AW105" s="380"/>
      <c r="AX105" s="380"/>
      <c r="AY105" s="380"/>
      <c r="AZ105" s="380"/>
      <c r="BA105" s="380"/>
      <c r="BB105" s="380"/>
      <c r="BC105" s="380"/>
      <c r="BD105" s="380"/>
      <c r="BE105" s="380"/>
      <c r="BF105" s="380"/>
      <c r="BG105" s="380"/>
      <c r="BH105" s="380"/>
      <c r="BI105" s="380"/>
      <c r="BJ105" s="377"/>
      <c r="CE105" s="380"/>
      <c r="CF105" s="380"/>
      <c r="CG105" s="380"/>
      <c r="EZ105" s="380"/>
      <c r="FA105" s="380"/>
      <c r="FB105" s="380"/>
      <c r="FC105" s="380"/>
      <c r="FD105" s="380"/>
      <c r="FE105" s="380"/>
      <c r="FF105" s="380"/>
      <c r="FG105" s="380"/>
      <c r="FH105" s="380"/>
      <c r="FI105" s="380"/>
      <c r="FJ105" s="380"/>
      <c r="FK105" s="380"/>
      <c r="FL105" s="380"/>
      <c r="FM105" s="380"/>
      <c r="FN105" s="380"/>
      <c r="FO105" s="380"/>
      <c r="FP105" s="380"/>
      <c r="FQ105" s="380"/>
      <c r="FR105" s="380"/>
      <c r="FS105" s="380"/>
      <c r="FT105" s="380"/>
      <c r="FU105" s="380"/>
      <c r="FV105" s="380"/>
      <c r="FW105" s="380"/>
      <c r="FX105" s="380"/>
      <c r="FY105" s="380"/>
      <c r="FZ105" s="380"/>
      <c r="GA105" s="380"/>
      <c r="GB105" s="380"/>
      <c r="GC105" s="380"/>
      <c r="GD105" s="380"/>
      <c r="GE105" s="380"/>
      <c r="GF105" s="380"/>
      <c r="GG105" s="380"/>
      <c r="GH105" s="380"/>
      <c r="GI105" s="380"/>
      <c r="GJ105" s="380"/>
      <c r="GK105" s="380"/>
      <c r="GL105" s="380"/>
      <c r="GM105" s="380"/>
      <c r="GN105" s="380"/>
      <c r="GO105" s="380"/>
      <c r="GP105" s="380"/>
      <c r="GQ105" s="380"/>
      <c r="GR105" s="380"/>
      <c r="GS105" s="380"/>
      <c r="GT105" s="380"/>
      <c r="GU105" s="380"/>
      <c r="GV105" s="380"/>
      <c r="GW105" s="380"/>
      <c r="GX105" s="380"/>
      <c r="GY105" s="380"/>
      <c r="GZ105" s="380"/>
      <c r="HA105" s="380"/>
      <c r="HB105" s="380"/>
      <c r="HC105" s="380"/>
      <c r="HD105" s="380"/>
      <c r="HE105" s="380"/>
      <c r="HF105" s="380"/>
      <c r="HG105" s="380"/>
      <c r="HH105" s="380"/>
    </row>
    <row r="106" spans="1:217">
      <c r="A106" s="103"/>
      <c r="B106" s="377"/>
      <c r="C106" s="377"/>
      <c r="D106" s="377"/>
      <c r="E106" s="377"/>
      <c r="F106" s="377"/>
      <c r="G106" s="377"/>
      <c r="H106" s="377"/>
      <c r="I106" s="377"/>
      <c r="J106" s="377"/>
      <c r="K106" s="377"/>
      <c r="L106" s="377"/>
      <c r="M106" s="378"/>
      <c r="N106" s="378"/>
      <c r="O106" s="378"/>
      <c r="P106" s="378"/>
      <c r="Q106" s="378"/>
      <c r="R106" s="378"/>
      <c r="S106" s="378"/>
      <c r="T106" s="378"/>
      <c r="U106" s="378"/>
      <c r="V106" s="378"/>
      <c r="W106" s="378"/>
      <c r="X106" s="378"/>
      <c r="Y106" s="380"/>
      <c r="Z106" s="409"/>
      <c r="AA106" s="380"/>
      <c r="AB106" s="380"/>
      <c r="AC106" s="380"/>
      <c r="AD106" s="380"/>
      <c r="AE106" s="380"/>
      <c r="AF106" s="380"/>
      <c r="AG106" s="380"/>
      <c r="AH106" s="380"/>
      <c r="AI106" s="380"/>
      <c r="AJ106" s="380"/>
      <c r="AR106" s="380"/>
      <c r="AS106" s="380"/>
      <c r="AT106" s="380"/>
      <c r="AU106" s="380"/>
      <c r="AV106" s="380"/>
      <c r="AW106" s="380"/>
      <c r="AX106" s="380"/>
      <c r="AY106" s="380"/>
      <c r="AZ106" s="380"/>
      <c r="BA106" s="380"/>
      <c r="BB106" s="380"/>
      <c r="BC106" s="380"/>
      <c r="BD106" s="380"/>
      <c r="BE106" s="380"/>
      <c r="BF106" s="380"/>
      <c r="BG106" s="380"/>
      <c r="BH106" s="380"/>
      <c r="BI106" s="380"/>
      <c r="BJ106" s="377"/>
      <c r="CE106" s="380"/>
      <c r="CF106" s="380"/>
      <c r="CG106" s="380"/>
      <c r="EZ106" s="380"/>
      <c r="FA106" s="380"/>
      <c r="FB106" s="380"/>
      <c r="FC106" s="380"/>
      <c r="FD106" s="380"/>
      <c r="FE106" s="380"/>
      <c r="FF106" s="380"/>
      <c r="FG106" s="380"/>
      <c r="FH106" s="380"/>
      <c r="FI106" s="380"/>
      <c r="FJ106" s="380"/>
      <c r="FK106" s="380"/>
      <c r="FL106" s="380"/>
      <c r="FM106" s="380"/>
      <c r="FN106" s="380"/>
      <c r="FO106" s="380"/>
      <c r="FP106" s="380"/>
      <c r="FQ106" s="380"/>
      <c r="FR106" s="380"/>
      <c r="FS106" s="380"/>
      <c r="FT106" s="380"/>
      <c r="FU106" s="380"/>
      <c r="FV106" s="380"/>
      <c r="FW106" s="380"/>
      <c r="FX106" s="380"/>
      <c r="FY106" s="380"/>
      <c r="FZ106" s="380"/>
      <c r="GA106" s="380"/>
      <c r="GB106" s="380"/>
      <c r="GC106" s="380"/>
      <c r="GD106" s="380"/>
      <c r="GE106" s="380"/>
      <c r="GF106" s="380"/>
      <c r="GG106" s="380"/>
      <c r="GH106" s="380"/>
      <c r="GI106" s="380"/>
      <c r="GJ106" s="380"/>
      <c r="GK106" s="380"/>
      <c r="GL106" s="380"/>
      <c r="GM106" s="380"/>
      <c r="GN106" s="380"/>
      <c r="GO106" s="380"/>
      <c r="GP106" s="380"/>
      <c r="GQ106" s="380"/>
      <c r="GR106" s="380"/>
      <c r="GS106" s="380"/>
      <c r="GT106" s="380"/>
      <c r="GU106" s="380"/>
      <c r="GV106" s="380"/>
      <c r="GW106" s="380"/>
      <c r="GX106" s="380"/>
      <c r="GY106" s="380"/>
      <c r="GZ106" s="380"/>
      <c r="HA106" s="380"/>
      <c r="HB106" s="380"/>
      <c r="HC106" s="380"/>
      <c r="HD106" s="380"/>
      <c r="HE106" s="380"/>
      <c r="HF106" s="380"/>
      <c r="HG106" s="380"/>
      <c r="HH106" s="380"/>
    </row>
    <row r="107" spans="1:217">
      <c r="A107" s="103"/>
      <c r="B107" s="377"/>
      <c r="C107" s="377"/>
      <c r="D107" s="377"/>
      <c r="E107" s="377"/>
      <c r="F107" s="377"/>
      <c r="G107" s="377"/>
      <c r="H107" s="377"/>
      <c r="I107" s="377"/>
      <c r="J107" s="377"/>
      <c r="K107" s="377"/>
      <c r="L107" s="377"/>
      <c r="M107" s="378"/>
      <c r="N107" s="378"/>
      <c r="O107" s="378"/>
      <c r="P107" s="378"/>
      <c r="Q107" s="378"/>
      <c r="R107" s="378"/>
      <c r="S107" s="378"/>
      <c r="T107" s="378"/>
      <c r="U107" s="378"/>
      <c r="V107" s="378"/>
      <c r="W107" s="378"/>
      <c r="X107" s="378"/>
      <c r="Y107" s="380"/>
      <c r="Z107" s="409"/>
      <c r="AA107" s="380"/>
      <c r="AB107" s="380"/>
      <c r="AC107" s="380"/>
      <c r="AD107" s="380"/>
      <c r="AE107" s="380"/>
      <c r="AF107" s="380"/>
      <c r="AG107" s="380"/>
      <c r="AH107" s="380"/>
      <c r="AI107" s="380"/>
      <c r="AJ107" s="380"/>
      <c r="AR107" s="380"/>
      <c r="AS107" s="380"/>
      <c r="AT107" s="380"/>
      <c r="AU107" s="380"/>
      <c r="AV107" s="380"/>
      <c r="AW107" s="380"/>
      <c r="AX107" s="380"/>
      <c r="AY107" s="380"/>
      <c r="AZ107" s="380"/>
      <c r="BA107" s="380"/>
      <c r="BB107" s="380"/>
      <c r="BC107" s="380"/>
      <c r="BD107" s="380"/>
      <c r="BE107" s="380"/>
      <c r="BF107" s="380"/>
      <c r="BG107" s="380"/>
      <c r="BH107" s="380"/>
      <c r="BI107" s="380"/>
      <c r="BJ107" s="377"/>
      <c r="CE107" s="380"/>
      <c r="CF107" s="380"/>
      <c r="CG107" s="380"/>
      <c r="EZ107" s="380"/>
      <c r="FA107" s="380"/>
      <c r="FB107" s="380"/>
      <c r="FC107" s="380"/>
      <c r="FD107" s="380"/>
      <c r="FE107" s="380"/>
      <c r="FF107" s="380"/>
      <c r="FG107" s="380"/>
      <c r="FH107" s="380"/>
      <c r="FI107" s="380"/>
      <c r="FJ107" s="380"/>
      <c r="FK107" s="380"/>
      <c r="FL107" s="380"/>
      <c r="FM107" s="380"/>
      <c r="FN107" s="380"/>
      <c r="FO107" s="380"/>
      <c r="FP107" s="380"/>
      <c r="FQ107" s="380"/>
      <c r="FR107" s="380"/>
      <c r="FS107" s="380"/>
      <c r="FT107" s="380"/>
      <c r="FU107" s="380"/>
      <c r="FV107" s="380"/>
      <c r="FW107" s="380"/>
      <c r="FX107" s="380"/>
      <c r="FY107" s="380"/>
      <c r="FZ107" s="380"/>
      <c r="GA107" s="380"/>
      <c r="GB107" s="380"/>
      <c r="GC107" s="380"/>
      <c r="GD107" s="380"/>
      <c r="GE107" s="380"/>
      <c r="GF107" s="380"/>
      <c r="GG107" s="380"/>
      <c r="GH107" s="380"/>
      <c r="GI107" s="380"/>
      <c r="GJ107" s="380"/>
      <c r="GK107" s="380"/>
      <c r="GL107" s="380"/>
      <c r="GM107" s="380"/>
      <c r="GN107" s="380"/>
      <c r="GO107" s="380"/>
      <c r="GP107" s="380"/>
      <c r="GQ107" s="380"/>
      <c r="GR107" s="380"/>
      <c r="GS107" s="380"/>
      <c r="GT107" s="380"/>
      <c r="GU107" s="380"/>
      <c r="GV107" s="380"/>
      <c r="GW107" s="380"/>
      <c r="GX107" s="380"/>
      <c r="GY107" s="380"/>
      <c r="GZ107" s="380"/>
      <c r="HA107" s="380"/>
      <c r="HB107" s="380"/>
      <c r="HC107" s="380"/>
      <c r="HD107" s="380"/>
      <c r="HE107" s="380"/>
      <c r="HF107" s="380"/>
      <c r="HG107" s="380"/>
      <c r="HH107" s="380"/>
    </row>
    <row r="108" spans="1:217">
      <c r="A108" s="103"/>
      <c r="B108" s="377"/>
      <c r="C108" s="377"/>
      <c r="D108" s="377"/>
      <c r="E108" s="377"/>
      <c r="F108" s="377"/>
      <c r="G108" s="377"/>
      <c r="H108" s="377"/>
      <c r="I108" s="377"/>
      <c r="J108" s="377"/>
      <c r="K108" s="377"/>
      <c r="L108" s="377"/>
      <c r="M108" s="378"/>
      <c r="N108" s="378"/>
      <c r="O108" s="378"/>
      <c r="P108" s="378"/>
      <c r="Q108" s="378"/>
      <c r="R108" s="378"/>
      <c r="S108" s="378"/>
      <c r="T108" s="378"/>
      <c r="U108" s="378"/>
      <c r="V108" s="378"/>
      <c r="W108" s="378"/>
      <c r="X108" s="378"/>
      <c r="Y108" s="380"/>
      <c r="Z108" s="409"/>
      <c r="AA108" s="380"/>
      <c r="AB108" s="380"/>
      <c r="AC108" s="380"/>
      <c r="AD108" s="380"/>
      <c r="AE108" s="380"/>
      <c r="AF108" s="380"/>
      <c r="AG108" s="380"/>
      <c r="AH108" s="380"/>
      <c r="AI108" s="380"/>
      <c r="AJ108" s="380"/>
      <c r="AR108" s="380"/>
      <c r="AS108" s="380"/>
      <c r="AT108" s="380"/>
      <c r="AU108" s="380"/>
      <c r="AV108" s="380"/>
      <c r="AW108" s="380"/>
      <c r="AX108" s="380"/>
      <c r="AY108" s="380"/>
      <c r="AZ108" s="380"/>
      <c r="BA108" s="380"/>
      <c r="BB108" s="380"/>
      <c r="BC108" s="380"/>
      <c r="BD108" s="380"/>
      <c r="BE108" s="380"/>
      <c r="BF108" s="380"/>
      <c r="BG108" s="380"/>
      <c r="BH108" s="380"/>
      <c r="BI108" s="380"/>
      <c r="BJ108" s="377"/>
      <c r="CE108" s="380"/>
      <c r="CF108" s="380"/>
      <c r="CG108" s="380"/>
      <c r="EZ108" s="380"/>
      <c r="FA108" s="380"/>
      <c r="FB108" s="380"/>
      <c r="FC108" s="380"/>
      <c r="FD108" s="380"/>
      <c r="FE108" s="380"/>
      <c r="FF108" s="380"/>
      <c r="FG108" s="380"/>
      <c r="FH108" s="380"/>
      <c r="FI108" s="380"/>
      <c r="FJ108" s="380"/>
      <c r="FK108" s="380"/>
      <c r="FL108" s="380"/>
      <c r="FM108" s="380"/>
      <c r="FN108" s="380"/>
      <c r="FO108" s="380"/>
      <c r="FP108" s="380"/>
      <c r="FQ108" s="380"/>
      <c r="FR108" s="380"/>
      <c r="FS108" s="380"/>
      <c r="FT108" s="380"/>
      <c r="FU108" s="380"/>
      <c r="FV108" s="380"/>
      <c r="FW108" s="380"/>
      <c r="FX108" s="380"/>
      <c r="FY108" s="380"/>
      <c r="FZ108" s="380"/>
      <c r="GA108" s="380"/>
      <c r="GB108" s="380"/>
      <c r="GC108" s="380"/>
      <c r="GD108" s="380"/>
      <c r="GE108" s="380"/>
      <c r="GF108" s="380"/>
      <c r="GG108" s="380"/>
      <c r="GH108" s="380"/>
      <c r="GI108" s="380"/>
      <c r="GJ108" s="380"/>
      <c r="GK108" s="380"/>
      <c r="GL108" s="380"/>
      <c r="GM108" s="380"/>
      <c r="GN108" s="380"/>
      <c r="GO108" s="380"/>
      <c r="GP108" s="380"/>
      <c r="GQ108" s="380"/>
      <c r="GR108" s="380"/>
      <c r="GS108" s="380"/>
      <c r="GT108" s="380"/>
      <c r="GU108" s="380"/>
      <c r="GV108" s="380"/>
      <c r="GW108" s="380"/>
      <c r="GX108" s="380"/>
      <c r="GY108" s="380"/>
      <c r="GZ108" s="380"/>
      <c r="HA108" s="380"/>
      <c r="HB108" s="380"/>
      <c r="HC108" s="380"/>
      <c r="HD108" s="380"/>
      <c r="HE108" s="380"/>
      <c r="HF108" s="380"/>
      <c r="HG108" s="380"/>
      <c r="HH108" s="380"/>
    </row>
    <row r="109" spans="1:217">
      <c r="A109" s="103"/>
      <c r="B109" s="377"/>
      <c r="C109" s="377"/>
      <c r="D109" s="377"/>
      <c r="E109" s="377"/>
      <c r="F109" s="377"/>
      <c r="G109" s="377"/>
      <c r="H109" s="377"/>
      <c r="I109" s="377"/>
      <c r="J109" s="377"/>
      <c r="K109" s="377"/>
      <c r="L109" s="377"/>
      <c r="M109" s="378"/>
      <c r="N109" s="378"/>
      <c r="O109" s="378"/>
      <c r="P109" s="378"/>
      <c r="Q109" s="378"/>
      <c r="R109" s="378"/>
      <c r="S109" s="378"/>
      <c r="T109" s="378"/>
      <c r="U109" s="378"/>
      <c r="V109" s="378"/>
      <c r="W109" s="378"/>
      <c r="X109" s="378"/>
      <c r="Y109" s="380"/>
      <c r="Z109" s="409"/>
      <c r="AA109" s="380"/>
      <c r="AB109" s="380"/>
      <c r="AC109" s="380"/>
      <c r="AD109" s="380"/>
      <c r="AE109" s="380"/>
      <c r="AF109" s="380"/>
      <c r="AG109" s="380"/>
      <c r="AH109" s="380"/>
      <c r="AI109" s="380"/>
      <c r="AJ109" s="380"/>
      <c r="AR109" s="380"/>
      <c r="AS109" s="380"/>
      <c r="AT109" s="380"/>
      <c r="AU109" s="380"/>
      <c r="AV109" s="380"/>
      <c r="AW109" s="380"/>
      <c r="AX109" s="380"/>
      <c r="AY109" s="380"/>
      <c r="AZ109" s="380"/>
      <c r="BA109" s="380"/>
      <c r="BB109" s="380"/>
      <c r="BC109" s="380"/>
      <c r="BD109" s="380"/>
      <c r="BE109" s="380"/>
      <c r="BF109" s="380"/>
      <c r="BG109" s="380"/>
      <c r="BH109" s="380"/>
      <c r="BI109" s="380"/>
      <c r="BJ109" s="377"/>
      <c r="CE109" s="380"/>
      <c r="CF109" s="380"/>
      <c r="CG109" s="380"/>
      <c r="EZ109" s="380"/>
      <c r="FA109" s="380"/>
      <c r="FB109" s="380"/>
      <c r="FC109" s="380"/>
      <c r="FD109" s="380"/>
      <c r="FE109" s="380"/>
      <c r="FF109" s="380"/>
      <c r="FG109" s="380"/>
      <c r="FH109" s="380"/>
      <c r="FI109" s="380"/>
      <c r="FJ109" s="380"/>
      <c r="FK109" s="380"/>
      <c r="FL109" s="380"/>
      <c r="FM109" s="380"/>
      <c r="FN109" s="380"/>
      <c r="FO109" s="380"/>
      <c r="FP109" s="380"/>
      <c r="FQ109" s="380"/>
      <c r="FR109" s="380"/>
      <c r="FS109" s="380"/>
      <c r="FT109" s="380"/>
      <c r="FU109" s="380"/>
      <c r="FV109" s="380"/>
      <c r="FW109" s="380"/>
      <c r="FX109" s="380"/>
      <c r="FY109" s="380"/>
      <c r="FZ109" s="380"/>
      <c r="GA109" s="380"/>
      <c r="GB109" s="380"/>
      <c r="GC109" s="380"/>
      <c r="GD109" s="380"/>
      <c r="GE109" s="380"/>
      <c r="GF109" s="380"/>
      <c r="GG109" s="380"/>
      <c r="GH109" s="380"/>
      <c r="GI109" s="380"/>
      <c r="GJ109" s="380"/>
      <c r="GK109" s="380"/>
      <c r="GL109" s="380"/>
      <c r="GM109" s="380"/>
      <c r="GN109" s="380"/>
      <c r="GO109" s="380"/>
      <c r="GP109" s="380"/>
      <c r="GQ109" s="380"/>
      <c r="GR109" s="380"/>
      <c r="GS109" s="380"/>
      <c r="GT109" s="380"/>
      <c r="GU109" s="380"/>
      <c r="GV109" s="380"/>
      <c r="GW109" s="380"/>
      <c r="GX109" s="380"/>
      <c r="GY109" s="380"/>
      <c r="GZ109" s="380"/>
      <c r="HA109" s="380"/>
      <c r="HB109" s="380"/>
      <c r="HC109" s="380"/>
      <c r="HD109" s="380"/>
      <c r="HE109" s="380"/>
      <c r="HF109" s="380"/>
      <c r="HG109" s="380"/>
      <c r="HH109" s="380"/>
    </row>
    <row r="110" spans="1:217">
      <c r="A110" s="103"/>
      <c r="B110" s="377"/>
      <c r="C110" s="377"/>
      <c r="D110" s="377"/>
      <c r="E110" s="377"/>
      <c r="F110" s="377"/>
      <c r="G110" s="377"/>
      <c r="H110" s="377"/>
      <c r="I110" s="377"/>
      <c r="J110" s="377"/>
      <c r="K110" s="377"/>
      <c r="L110" s="377"/>
      <c r="M110" s="378"/>
      <c r="N110" s="378"/>
      <c r="O110" s="378"/>
      <c r="P110" s="378"/>
      <c r="Q110" s="378"/>
      <c r="R110" s="378"/>
      <c r="S110" s="378"/>
      <c r="T110" s="378"/>
      <c r="U110" s="378"/>
      <c r="V110" s="378"/>
      <c r="W110" s="378"/>
      <c r="X110" s="378"/>
      <c r="Y110" s="380"/>
      <c r="Z110" s="409"/>
      <c r="AA110" s="380"/>
      <c r="AB110" s="380"/>
      <c r="AC110" s="380"/>
      <c r="AD110" s="380"/>
      <c r="AE110" s="380"/>
      <c r="AF110" s="380"/>
      <c r="AG110" s="380"/>
      <c r="AH110" s="380"/>
      <c r="AI110" s="380"/>
      <c r="AJ110" s="380"/>
      <c r="AR110" s="380"/>
      <c r="AS110" s="380"/>
      <c r="AT110" s="380"/>
      <c r="AU110" s="380"/>
      <c r="AV110" s="380"/>
      <c r="AW110" s="380"/>
      <c r="AX110" s="380"/>
      <c r="AY110" s="380"/>
      <c r="AZ110" s="380"/>
      <c r="BA110" s="380"/>
      <c r="BB110" s="380"/>
      <c r="BC110" s="380"/>
      <c r="BD110" s="380"/>
      <c r="BE110" s="380"/>
      <c r="BF110" s="380"/>
      <c r="BG110" s="380"/>
      <c r="BH110" s="380"/>
      <c r="BI110" s="380"/>
      <c r="BJ110" s="377"/>
      <c r="CE110" s="380"/>
      <c r="CF110" s="380"/>
      <c r="CG110" s="380"/>
      <c r="EZ110" s="380"/>
      <c r="FA110" s="380"/>
      <c r="FB110" s="380"/>
      <c r="FC110" s="380"/>
      <c r="FD110" s="380"/>
      <c r="FE110" s="380"/>
      <c r="FF110" s="380"/>
      <c r="FG110" s="380"/>
      <c r="FH110" s="380"/>
      <c r="FI110" s="380"/>
      <c r="FJ110" s="380"/>
      <c r="FK110" s="380"/>
      <c r="FL110" s="380"/>
      <c r="FM110" s="380"/>
      <c r="FN110" s="380"/>
      <c r="FO110" s="380"/>
      <c r="FP110" s="380"/>
      <c r="FQ110" s="380"/>
      <c r="FR110" s="380"/>
      <c r="FS110" s="380"/>
      <c r="FT110" s="380"/>
      <c r="FU110" s="380"/>
      <c r="FV110" s="380"/>
      <c r="FW110" s="380"/>
      <c r="FX110" s="380"/>
      <c r="FY110" s="380"/>
      <c r="FZ110" s="380"/>
      <c r="GA110" s="380"/>
      <c r="GB110" s="380"/>
      <c r="GC110" s="380"/>
      <c r="GD110" s="380"/>
      <c r="GE110" s="380"/>
      <c r="GF110" s="380"/>
      <c r="GG110" s="380"/>
      <c r="GH110" s="380"/>
      <c r="GI110" s="380"/>
      <c r="GJ110" s="380"/>
      <c r="GK110" s="380"/>
      <c r="GL110" s="380"/>
      <c r="GM110" s="380"/>
      <c r="GN110" s="380"/>
      <c r="GO110" s="380"/>
      <c r="GP110" s="380"/>
      <c r="GQ110" s="380"/>
      <c r="GR110" s="380"/>
      <c r="GS110" s="380"/>
      <c r="GT110" s="380"/>
      <c r="GU110" s="380"/>
      <c r="GV110" s="380"/>
      <c r="GW110" s="380"/>
      <c r="GX110" s="380"/>
      <c r="GY110" s="380"/>
      <c r="GZ110" s="380"/>
      <c r="HA110" s="380"/>
      <c r="HB110" s="380"/>
      <c r="HC110" s="380"/>
      <c r="HD110" s="380"/>
      <c r="HE110" s="380"/>
      <c r="HF110" s="380"/>
      <c r="HG110" s="380"/>
      <c r="HH110" s="380"/>
    </row>
    <row r="111" spans="1:217">
      <c r="A111" s="103"/>
      <c r="B111" s="377"/>
      <c r="C111" s="377"/>
      <c r="D111" s="377"/>
      <c r="E111" s="377"/>
      <c r="F111" s="377"/>
      <c r="G111" s="377"/>
      <c r="H111" s="377"/>
      <c r="I111" s="377"/>
      <c r="J111" s="377"/>
      <c r="K111" s="377"/>
      <c r="L111" s="377"/>
      <c r="M111" s="378"/>
      <c r="N111" s="378"/>
      <c r="O111" s="378"/>
      <c r="P111" s="378"/>
      <c r="Q111" s="378"/>
      <c r="R111" s="378"/>
      <c r="S111" s="378"/>
      <c r="T111" s="378"/>
      <c r="U111" s="378"/>
      <c r="V111" s="378"/>
      <c r="W111" s="378"/>
      <c r="X111" s="378"/>
      <c r="Y111" s="380"/>
      <c r="Z111" s="409"/>
      <c r="AA111" s="380"/>
      <c r="AB111" s="380"/>
      <c r="AC111" s="380"/>
      <c r="AD111" s="380"/>
      <c r="AE111" s="380"/>
      <c r="AF111" s="380"/>
      <c r="AG111" s="380"/>
      <c r="AH111" s="380"/>
      <c r="AI111" s="380"/>
      <c r="AJ111" s="380"/>
      <c r="AR111" s="380"/>
      <c r="AS111" s="380"/>
      <c r="AT111" s="380"/>
      <c r="AU111" s="380"/>
      <c r="AV111" s="380"/>
      <c r="AW111" s="380"/>
      <c r="AX111" s="380"/>
      <c r="AY111" s="380"/>
      <c r="AZ111" s="380"/>
      <c r="BA111" s="380"/>
      <c r="BB111" s="380"/>
      <c r="BC111" s="380"/>
      <c r="BD111" s="380"/>
      <c r="BE111" s="380"/>
      <c r="BF111" s="380"/>
      <c r="BG111" s="380"/>
      <c r="BH111" s="380"/>
      <c r="BI111" s="380"/>
      <c r="BJ111" s="377"/>
      <c r="CE111" s="380"/>
      <c r="CF111" s="380"/>
      <c r="CG111" s="380"/>
      <c r="EZ111" s="380"/>
      <c r="FA111" s="380"/>
      <c r="FB111" s="380"/>
      <c r="FC111" s="380"/>
      <c r="FD111" s="380"/>
      <c r="FE111" s="380"/>
      <c r="FF111" s="380"/>
      <c r="FG111" s="380"/>
      <c r="FH111" s="380"/>
      <c r="FI111" s="380"/>
      <c r="FJ111" s="380"/>
      <c r="FK111" s="380"/>
      <c r="FL111" s="380"/>
      <c r="FM111" s="380"/>
      <c r="FN111" s="380"/>
      <c r="FO111" s="380"/>
      <c r="FP111" s="380"/>
      <c r="FQ111" s="380"/>
      <c r="FR111" s="380"/>
      <c r="FS111" s="380"/>
      <c r="FT111" s="380"/>
      <c r="FU111" s="380"/>
      <c r="FV111" s="380"/>
      <c r="FW111" s="380"/>
      <c r="FX111" s="380"/>
      <c r="FY111" s="380"/>
      <c r="FZ111" s="380"/>
      <c r="GA111" s="380"/>
      <c r="GB111" s="380"/>
      <c r="GC111" s="380"/>
      <c r="GD111" s="380"/>
      <c r="GE111" s="380"/>
      <c r="GF111" s="380"/>
      <c r="GG111" s="380"/>
      <c r="GH111" s="380"/>
      <c r="GI111" s="380"/>
      <c r="GJ111" s="380"/>
      <c r="GK111" s="380"/>
      <c r="GL111" s="380"/>
      <c r="GM111" s="380"/>
      <c r="GN111" s="380"/>
      <c r="GO111" s="380"/>
      <c r="GP111" s="380"/>
      <c r="GQ111" s="380"/>
      <c r="GR111" s="380"/>
      <c r="GS111" s="380"/>
      <c r="GT111" s="380"/>
      <c r="GU111" s="380"/>
      <c r="GV111" s="380"/>
      <c r="GW111" s="380"/>
      <c r="GX111" s="380"/>
      <c r="GY111" s="380"/>
      <c r="GZ111" s="380"/>
      <c r="HA111" s="380"/>
      <c r="HB111" s="380"/>
      <c r="HC111" s="380"/>
      <c r="HD111" s="380"/>
      <c r="HE111" s="380"/>
      <c r="HF111" s="380"/>
      <c r="HG111" s="380"/>
      <c r="HH111" s="380"/>
    </row>
    <row r="112" spans="1:217">
      <c r="A112" s="103"/>
      <c r="B112" s="377"/>
      <c r="C112" s="377"/>
      <c r="D112" s="377"/>
      <c r="E112" s="377"/>
      <c r="F112" s="377"/>
      <c r="G112" s="377"/>
      <c r="H112" s="377"/>
      <c r="I112" s="377"/>
      <c r="J112" s="377"/>
      <c r="K112" s="377"/>
      <c r="L112" s="377"/>
      <c r="M112" s="378"/>
      <c r="N112" s="378"/>
      <c r="O112" s="378"/>
      <c r="P112" s="378"/>
      <c r="Q112" s="378"/>
      <c r="R112" s="378"/>
      <c r="S112" s="378"/>
      <c r="T112" s="378"/>
      <c r="U112" s="378"/>
      <c r="V112" s="378"/>
      <c r="W112" s="378"/>
      <c r="X112" s="378"/>
      <c r="Y112" s="380"/>
      <c r="Z112" s="409"/>
      <c r="AA112" s="380"/>
      <c r="AB112" s="380"/>
      <c r="AC112" s="380"/>
      <c r="AD112" s="380"/>
      <c r="AE112" s="380"/>
      <c r="AF112" s="380"/>
      <c r="AG112" s="380"/>
      <c r="AH112" s="380"/>
      <c r="AI112" s="380"/>
      <c r="AJ112" s="380"/>
      <c r="AR112" s="380"/>
      <c r="AS112" s="380"/>
      <c r="AT112" s="380"/>
      <c r="AU112" s="380"/>
      <c r="AV112" s="380"/>
      <c r="AW112" s="380"/>
      <c r="AX112" s="380"/>
      <c r="AY112" s="380"/>
      <c r="AZ112" s="380"/>
      <c r="BA112" s="380"/>
      <c r="BB112" s="380"/>
      <c r="BC112" s="380"/>
      <c r="BD112" s="380"/>
      <c r="BE112" s="380"/>
      <c r="BF112" s="380"/>
      <c r="BG112" s="380"/>
      <c r="BH112" s="380"/>
      <c r="BI112" s="380"/>
      <c r="BJ112" s="377"/>
      <c r="CE112" s="380"/>
      <c r="CF112" s="380"/>
      <c r="CG112" s="380"/>
      <c r="EZ112" s="380"/>
      <c r="FA112" s="380"/>
      <c r="FB112" s="380"/>
      <c r="FC112" s="380"/>
      <c r="FD112" s="380"/>
      <c r="FE112" s="380"/>
      <c r="FF112" s="380"/>
      <c r="FG112" s="380"/>
      <c r="FH112" s="380"/>
      <c r="FI112" s="380"/>
      <c r="FJ112" s="380"/>
      <c r="FK112" s="380"/>
      <c r="FL112" s="380"/>
      <c r="FM112" s="380"/>
      <c r="FN112" s="380"/>
      <c r="FO112" s="380"/>
      <c r="FP112" s="380"/>
      <c r="FQ112" s="380"/>
      <c r="FR112" s="380"/>
      <c r="FS112" s="380"/>
      <c r="FT112" s="380"/>
      <c r="FU112" s="380"/>
      <c r="FV112" s="380"/>
      <c r="FW112" s="380"/>
      <c r="FX112" s="380"/>
      <c r="FY112" s="380"/>
      <c r="FZ112" s="380"/>
      <c r="GA112" s="380"/>
      <c r="GB112" s="380"/>
      <c r="GC112" s="380"/>
      <c r="GD112" s="380"/>
      <c r="GE112" s="380"/>
      <c r="GF112" s="380"/>
      <c r="GG112" s="380"/>
      <c r="GH112" s="380"/>
      <c r="GI112" s="380"/>
      <c r="GJ112" s="380"/>
      <c r="GK112" s="380"/>
      <c r="GL112" s="380"/>
      <c r="GM112" s="380"/>
      <c r="GN112" s="380"/>
      <c r="GO112" s="380"/>
      <c r="GP112" s="380"/>
      <c r="GQ112" s="380"/>
      <c r="GR112" s="380"/>
      <c r="GS112" s="380"/>
      <c r="GT112" s="380"/>
      <c r="GU112" s="380"/>
      <c r="GV112" s="380"/>
      <c r="GW112" s="380"/>
      <c r="GX112" s="380"/>
      <c r="GY112" s="380"/>
      <c r="GZ112" s="380"/>
      <c r="HA112" s="380"/>
      <c r="HB112" s="380"/>
      <c r="HC112" s="380"/>
      <c r="HD112" s="380"/>
      <c r="HE112" s="380"/>
      <c r="HF112" s="380"/>
      <c r="HG112" s="380"/>
      <c r="HH112" s="380"/>
    </row>
    <row r="113" spans="1:216">
      <c r="A113" s="103"/>
      <c r="B113" s="377"/>
      <c r="C113" s="377"/>
      <c r="D113" s="377"/>
      <c r="E113" s="377"/>
      <c r="F113" s="377"/>
      <c r="G113" s="377"/>
      <c r="H113" s="377"/>
      <c r="I113" s="377"/>
      <c r="J113" s="377"/>
      <c r="K113" s="377"/>
      <c r="L113" s="377"/>
      <c r="M113" s="378"/>
      <c r="N113" s="378"/>
      <c r="O113" s="378"/>
      <c r="P113" s="378"/>
      <c r="Q113" s="378"/>
      <c r="R113" s="378"/>
      <c r="S113" s="378"/>
      <c r="T113" s="378"/>
      <c r="U113" s="378"/>
      <c r="V113" s="378"/>
      <c r="W113" s="378"/>
      <c r="X113" s="378"/>
      <c r="Y113" s="380"/>
      <c r="Z113" s="409"/>
      <c r="AA113" s="380"/>
      <c r="AB113" s="380"/>
      <c r="AC113" s="380"/>
      <c r="AD113" s="380"/>
      <c r="AE113" s="380"/>
      <c r="AF113" s="380"/>
      <c r="AG113" s="380"/>
      <c r="AH113" s="380"/>
      <c r="AI113" s="380"/>
      <c r="AJ113" s="380"/>
      <c r="AR113" s="380"/>
      <c r="AS113" s="380"/>
      <c r="AT113" s="380"/>
      <c r="AU113" s="380"/>
      <c r="AV113" s="380"/>
      <c r="AW113" s="380"/>
      <c r="AX113" s="380"/>
      <c r="AY113" s="380"/>
      <c r="AZ113" s="380"/>
      <c r="BA113" s="380"/>
      <c r="BB113" s="380"/>
      <c r="BC113" s="380"/>
      <c r="BD113" s="380"/>
      <c r="BE113" s="380"/>
      <c r="BF113" s="380"/>
      <c r="BG113" s="380"/>
      <c r="BH113" s="380"/>
      <c r="BI113" s="380"/>
      <c r="BJ113" s="377"/>
      <c r="CE113" s="380"/>
      <c r="CF113" s="380"/>
      <c r="CG113" s="380"/>
      <c r="EZ113" s="380"/>
      <c r="FA113" s="380"/>
      <c r="FB113" s="380"/>
      <c r="FC113" s="380"/>
      <c r="FD113" s="380"/>
      <c r="FE113" s="380"/>
      <c r="FF113" s="380"/>
      <c r="FG113" s="380"/>
      <c r="FH113" s="380"/>
      <c r="FI113" s="380"/>
      <c r="FJ113" s="380"/>
      <c r="FK113" s="380"/>
      <c r="FL113" s="380"/>
      <c r="FM113" s="380"/>
      <c r="FN113" s="380"/>
      <c r="FO113" s="380"/>
      <c r="FP113" s="380"/>
      <c r="FQ113" s="380"/>
      <c r="FR113" s="380"/>
      <c r="FS113" s="380"/>
      <c r="FT113" s="380"/>
      <c r="FU113" s="380"/>
      <c r="FV113" s="380"/>
      <c r="FW113" s="380"/>
      <c r="FX113" s="380"/>
      <c r="FY113" s="380"/>
      <c r="FZ113" s="380"/>
      <c r="GA113" s="380"/>
      <c r="GB113" s="380"/>
      <c r="GC113" s="380"/>
      <c r="GD113" s="380"/>
      <c r="GE113" s="380"/>
      <c r="GF113" s="380"/>
      <c r="GG113" s="380"/>
      <c r="GH113" s="380"/>
      <c r="GI113" s="380"/>
      <c r="GJ113" s="380"/>
      <c r="GK113" s="380"/>
      <c r="GL113" s="380"/>
      <c r="GM113" s="380"/>
      <c r="GN113" s="380"/>
      <c r="GO113" s="380"/>
      <c r="GP113" s="380"/>
      <c r="GQ113" s="380"/>
      <c r="GR113" s="380"/>
      <c r="GS113" s="380"/>
      <c r="GT113" s="380"/>
      <c r="GU113" s="380"/>
      <c r="GV113" s="380"/>
      <c r="GW113" s="380"/>
      <c r="GX113" s="380"/>
      <c r="GY113" s="380"/>
      <c r="GZ113" s="380"/>
      <c r="HA113" s="380"/>
      <c r="HB113" s="380"/>
      <c r="HC113" s="380"/>
      <c r="HD113" s="380"/>
      <c r="HE113" s="380"/>
      <c r="HF113" s="380"/>
      <c r="HG113" s="380"/>
      <c r="HH113" s="380"/>
    </row>
    <row r="114" spans="1:216">
      <c r="A114" s="103"/>
      <c r="B114" s="377"/>
      <c r="C114" s="377"/>
      <c r="D114" s="377"/>
      <c r="E114" s="377"/>
      <c r="F114" s="377"/>
      <c r="G114" s="377"/>
      <c r="H114" s="377"/>
      <c r="I114" s="377"/>
      <c r="J114" s="377"/>
      <c r="K114" s="377"/>
      <c r="L114" s="377"/>
      <c r="M114" s="378"/>
      <c r="N114" s="378"/>
      <c r="O114" s="378"/>
      <c r="P114" s="378"/>
      <c r="Q114" s="378"/>
      <c r="R114" s="378"/>
      <c r="S114" s="378"/>
      <c r="T114" s="378"/>
      <c r="U114" s="378"/>
      <c r="V114" s="378"/>
      <c r="W114" s="378"/>
      <c r="X114" s="378"/>
      <c r="Y114" s="380"/>
      <c r="Z114" s="409"/>
      <c r="AA114" s="380"/>
      <c r="AB114" s="380"/>
      <c r="AC114" s="380"/>
      <c r="AD114" s="380"/>
      <c r="AE114" s="380"/>
      <c r="AF114" s="380"/>
      <c r="AG114" s="380"/>
      <c r="AH114" s="380"/>
      <c r="AI114" s="380"/>
      <c r="AJ114" s="380"/>
      <c r="AR114" s="380"/>
      <c r="AS114" s="380"/>
      <c r="AT114" s="380"/>
      <c r="AU114" s="380"/>
      <c r="AV114" s="380"/>
      <c r="AW114" s="380"/>
      <c r="AX114" s="380"/>
      <c r="AY114" s="380"/>
      <c r="AZ114" s="380"/>
      <c r="BA114" s="380"/>
      <c r="BB114" s="380"/>
      <c r="BC114" s="380"/>
      <c r="BD114" s="380"/>
      <c r="BE114" s="380"/>
      <c r="BF114" s="380"/>
      <c r="BG114" s="380"/>
      <c r="BH114" s="380"/>
      <c r="BI114" s="380"/>
      <c r="BJ114" s="377"/>
      <c r="CE114" s="380"/>
      <c r="CF114" s="380"/>
      <c r="CG114" s="380"/>
      <c r="EZ114" s="380"/>
      <c r="FA114" s="380"/>
      <c r="FB114" s="380"/>
      <c r="FC114" s="380"/>
      <c r="FD114" s="380"/>
      <c r="FE114" s="380"/>
      <c r="FF114" s="380"/>
      <c r="FG114" s="380"/>
      <c r="FH114" s="380"/>
      <c r="FI114" s="380"/>
      <c r="FJ114" s="380"/>
      <c r="FK114" s="380"/>
      <c r="FL114" s="380"/>
      <c r="FM114" s="380"/>
      <c r="FN114" s="380"/>
      <c r="FO114" s="380"/>
      <c r="FP114" s="380"/>
      <c r="FQ114" s="380"/>
      <c r="FR114" s="380"/>
      <c r="FS114" s="380"/>
      <c r="FT114" s="380"/>
      <c r="FU114" s="380"/>
      <c r="FV114" s="380"/>
      <c r="FW114" s="380"/>
      <c r="FX114" s="380"/>
      <c r="FY114" s="380"/>
      <c r="FZ114" s="380"/>
      <c r="GA114" s="380"/>
      <c r="GB114" s="380"/>
      <c r="GC114" s="380"/>
      <c r="GD114" s="380"/>
      <c r="GE114" s="380"/>
      <c r="GF114" s="380"/>
      <c r="GG114" s="380"/>
      <c r="GH114" s="380"/>
      <c r="GI114" s="380"/>
      <c r="GJ114" s="380"/>
      <c r="GK114" s="380"/>
      <c r="GL114" s="380"/>
      <c r="GM114" s="380"/>
      <c r="GN114" s="380"/>
      <c r="GO114" s="380"/>
      <c r="GP114" s="380"/>
      <c r="GQ114" s="380"/>
      <c r="GR114" s="380"/>
      <c r="GS114" s="380"/>
      <c r="GT114" s="380"/>
      <c r="GU114" s="380"/>
      <c r="GV114" s="380"/>
      <c r="GW114" s="380"/>
      <c r="GX114" s="380"/>
      <c r="GY114" s="380"/>
      <c r="GZ114" s="380"/>
      <c r="HA114" s="380"/>
      <c r="HB114" s="380"/>
      <c r="HC114" s="380"/>
      <c r="HD114" s="380"/>
      <c r="HE114" s="380"/>
      <c r="HF114" s="380"/>
      <c r="HG114" s="380"/>
      <c r="HH114" s="380"/>
    </row>
    <row r="115" spans="1:216">
      <c r="A115" s="103"/>
      <c r="B115" s="377"/>
      <c r="C115" s="377"/>
      <c r="D115" s="377"/>
      <c r="E115" s="377"/>
      <c r="F115" s="377"/>
      <c r="G115" s="377"/>
      <c r="H115" s="377"/>
      <c r="I115" s="377"/>
      <c r="J115" s="377"/>
      <c r="K115" s="377"/>
      <c r="L115" s="377"/>
      <c r="M115" s="378"/>
      <c r="N115" s="378"/>
      <c r="O115" s="378"/>
      <c r="P115" s="378"/>
      <c r="Q115" s="378"/>
      <c r="R115" s="378"/>
      <c r="S115" s="378"/>
      <c r="T115" s="378"/>
      <c r="U115" s="378"/>
      <c r="V115" s="378"/>
      <c r="W115" s="378"/>
      <c r="X115" s="378"/>
      <c r="Y115" s="380"/>
      <c r="Z115" s="409"/>
      <c r="AA115" s="380"/>
      <c r="AB115" s="380"/>
      <c r="AC115" s="380"/>
      <c r="AD115" s="380"/>
      <c r="AE115" s="380"/>
      <c r="AF115" s="380"/>
      <c r="AG115" s="380"/>
      <c r="AH115" s="380"/>
      <c r="AI115" s="380"/>
      <c r="AJ115" s="380"/>
      <c r="AR115" s="380"/>
      <c r="AS115" s="380"/>
      <c r="AT115" s="380"/>
      <c r="AU115" s="380"/>
      <c r="AV115" s="380"/>
      <c r="AW115" s="380"/>
      <c r="AX115" s="380"/>
      <c r="AY115" s="380"/>
      <c r="AZ115" s="380"/>
      <c r="BA115" s="380"/>
      <c r="BB115" s="380"/>
      <c r="BC115" s="380"/>
      <c r="BD115" s="380"/>
      <c r="BE115" s="380"/>
      <c r="BF115" s="380"/>
      <c r="BG115" s="380"/>
      <c r="BH115" s="380"/>
      <c r="BI115" s="380"/>
      <c r="BJ115" s="377"/>
      <c r="CE115" s="380"/>
      <c r="CF115" s="380"/>
      <c r="CG115" s="380"/>
      <c r="EZ115" s="380"/>
      <c r="FA115" s="380"/>
      <c r="FB115" s="380"/>
      <c r="FC115" s="380"/>
      <c r="FD115" s="380"/>
      <c r="FE115" s="380"/>
      <c r="FF115" s="380"/>
      <c r="FG115" s="380"/>
      <c r="FH115" s="380"/>
      <c r="FI115" s="380"/>
      <c r="FJ115" s="380"/>
      <c r="FK115" s="380"/>
      <c r="FL115" s="380"/>
      <c r="FM115" s="380"/>
      <c r="FN115" s="380"/>
      <c r="FO115" s="380"/>
      <c r="FP115" s="380"/>
      <c r="FQ115" s="380"/>
      <c r="FR115" s="380"/>
      <c r="FS115" s="380"/>
      <c r="FT115" s="380"/>
      <c r="FU115" s="380"/>
      <c r="FV115" s="380"/>
      <c r="FW115" s="380"/>
      <c r="FX115" s="380"/>
      <c r="FY115" s="380"/>
      <c r="FZ115" s="380"/>
      <c r="GA115" s="380"/>
      <c r="GB115" s="380"/>
      <c r="GC115" s="380"/>
      <c r="GD115" s="380"/>
      <c r="GE115" s="380"/>
      <c r="GF115" s="380"/>
      <c r="GG115" s="380"/>
      <c r="GH115" s="380"/>
      <c r="GI115" s="380"/>
      <c r="GJ115" s="380"/>
      <c r="GK115" s="380"/>
      <c r="GL115" s="380"/>
      <c r="GM115" s="380"/>
      <c r="GN115" s="380"/>
      <c r="GO115" s="380"/>
      <c r="GP115" s="380"/>
      <c r="GQ115" s="380"/>
      <c r="GR115" s="380"/>
      <c r="GS115" s="380"/>
      <c r="GT115" s="380"/>
      <c r="GU115" s="380"/>
      <c r="GV115" s="380"/>
      <c r="GW115" s="380"/>
      <c r="GX115" s="380"/>
      <c r="GY115" s="380"/>
      <c r="GZ115" s="380"/>
      <c r="HA115" s="380"/>
      <c r="HB115" s="380"/>
      <c r="HC115" s="380"/>
      <c r="HD115" s="380"/>
      <c r="HE115" s="380"/>
      <c r="HF115" s="380"/>
      <c r="HG115" s="380"/>
      <c r="HH115" s="380"/>
    </row>
    <row r="116" spans="1:216">
      <c r="A116" s="103"/>
      <c r="B116" s="377"/>
      <c r="C116" s="377"/>
      <c r="D116" s="377"/>
      <c r="E116" s="377"/>
      <c r="F116" s="377"/>
      <c r="G116" s="377"/>
      <c r="H116" s="377"/>
      <c r="I116" s="377"/>
      <c r="J116" s="377"/>
      <c r="K116" s="377"/>
      <c r="L116" s="377"/>
      <c r="M116" s="378"/>
      <c r="N116" s="378"/>
      <c r="O116" s="378"/>
      <c r="P116" s="378"/>
      <c r="Q116" s="378"/>
      <c r="R116" s="378"/>
      <c r="S116" s="378"/>
      <c r="T116" s="378"/>
      <c r="U116" s="378"/>
      <c r="V116" s="378"/>
      <c r="W116" s="378"/>
      <c r="X116" s="378"/>
      <c r="Y116" s="380"/>
      <c r="Z116" s="409"/>
      <c r="AA116" s="380"/>
      <c r="AB116" s="380"/>
      <c r="AC116" s="380"/>
      <c r="AD116" s="380"/>
      <c r="AE116" s="380"/>
      <c r="AF116" s="380"/>
      <c r="AG116" s="380"/>
      <c r="AH116" s="380"/>
      <c r="AI116" s="380"/>
      <c r="AJ116" s="380"/>
      <c r="AR116" s="380"/>
      <c r="AS116" s="380"/>
      <c r="AT116" s="380"/>
      <c r="AU116" s="380"/>
      <c r="AV116" s="380"/>
      <c r="AW116" s="380"/>
      <c r="AX116" s="380"/>
      <c r="AY116" s="380"/>
      <c r="AZ116" s="380"/>
      <c r="BA116" s="380"/>
      <c r="BB116" s="380"/>
      <c r="BC116" s="380"/>
      <c r="BD116" s="380"/>
      <c r="BE116" s="380"/>
      <c r="BF116" s="380"/>
      <c r="BG116" s="380"/>
      <c r="BH116" s="380"/>
      <c r="BI116" s="380"/>
      <c r="BJ116" s="377"/>
      <c r="CE116" s="380"/>
      <c r="CF116" s="380"/>
      <c r="CG116" s="380"/>
      <c r="EZ116" s="380"/>
      <c r="FA116" s="380"/>
      <c r="FB116" s="380"/>
      <c r="FC116" s="380"/>
      <c r="FD116" s="380"/>
      <c r="FE116" s="380"/>
      <c r="FF116" s="380"/>
      <c r="FG116" s="380"/>
      <c r="FH116" s="380"/>
      <c r="FI116" s="380"/>
      <c r="FJ116" s="380"/>
      <c r="FK116" s="380"/>
      <c r="FL116" s="380"/>
      <c r="FM116" s="380"/>
      <c r="FN116" s="380"/>
      <c r="FO116" s="380"/>
      <c r="FP116" s="380"/>
      <c r="FQ116" s="380"/>
      <c r="FR116" s="380"/>
      <c r="FS116" s="380"/>
      <c r="FT116" s="380"/>
      <c r="FU116" s="380"/>
      <c r="FV116" s="380"/>
      <c r="FW116" s="380"/>
      <c r="FX116" s="380"/>
      <c r="FY116" s="380"/>
      <c r="FZ116" s="380"/>
      <c r="GA116" s="380"/>
      <c r="GB116" s="380"/>
      <c r="GC116" s="380"/>
      <c r="GD116" s="380"/>
      <c r="GE116" s="380"/>
      <c r="GF116" s="380"/>
      <c r="GG116" s="380"/>
      <c r="GH116" s="380"/>
      <c r="GI116" s="380"/>
      <c r="GJ116" s="380"/>
      <c r="GK116" s="380"/>
      <c r="GL116" s="380"/>
      <c r="GM116" s="380"/>
      <c r="GN116" s="380"/>
      <c r="GO116" s="380"/>
      <c r="GP116" s="380"/>
      <c r="GQ116" s="380"/>
      <c r="GR116" s="380"/>
      <c r="GS116" s="380"/>
      <c r="GT116" s="380"/>
      <c r="GU116" s="380"/>
      <c r="GV116" s="380"/>
      <c r="GW116" s="380"/>
      <c r="GX116" s="380"/>
      <c r="GY116" s="380"/>
      <c r="GZ116" s="380"/>
      <c r="HA116" s="380"/>
      <c r="HB116" s="380"/>
      <c r="HC116" s="380"/>
      <c r="HD116" s="380"/>
      <c r="HE116" s="380"/>
      <c r="HF116" s="380"/>
      <c r="HG116" s="380"/>
      <c r="HH116" s="380"/>
    </row>
    <row r="117" spans="1:216">
      <c r="A117" s="103"/>
      <c r="B117" s="377"/>
      <c r="C117" s="377"/>
      <c r="D117" s="377"/>
      <c r="E117" s="377"/>
      <c r="F117" s="377"/>
      <c r="G117" s="377"/>
      <c r="H117" s="377"/>
      <c r="I117" s="377"/>
      <c r="J117" s="377"/>
      <c r="K117" s="377"/>
      <c r="L117" s="377"/>
      <c r="M117" s="378"/>
      <c r="N117" s="378"/>
      <c r="O117" s="378"/>
      <c r="P117" s="378"/>
      <c r="Q117" s="378"/>
      <c r="R117" s="378"/>
      <c r="S117" s="378"/>
      <c r="T117" s="378"/>
      <c r="U117" s="378"/>
      <c r="V117" s="378"/>
      <c r="W117" s="378"/>
      <c r="X117" s="378"/>
      <c r="Y117" s="380"/>
      <c r="Z117" s="409"/>
      <c r="AA117" s="380"/>
      <c r="AB117" s="380"/>
      <c r="AC117" s="380"/>
      <c r="AD117" s="380"/>
      <c r="AE117" s="380"/>
      <c r="AF117" s="380"/>
      <c r="AG117" s="380"/>
      <c r="AH117" s="380"/>
      <c r="AI117" s="380"/>
      <c r="AJ117" s="380"/>
      <c r="AR117" s="380"/>
      <c r="AS117" s="380"/>
      <c r="AT117" s="380"/>
      <c r="AU117" s="380"/>
      <c r="AV117" s="380"/>
      <c r="AW117" s="380"/>
      <c r="AX117" s="380"/>
      <c r="AY117" s="380"/>
      <c r="AZ117" s="380"/>
      <c r="BA117" s="380"/>
      <c r="BB117" s="380"/>
      <c r="BC117" s="380"/>
      <c r="BD117" s="380"/>
      <c r="BE117" s="380"/>
      <c r="BF117" s="380"/>
      <c r="BG117" s="380"/>
      <c r="BH117" s="380"/>
      <c r="BI117" s="380"/>
      <c r="BJ117" s="377"/>
      <c r="CE117" s="380"/>
      <c r="CF117" s="380"/>
      <c r="CG117" s="380"/>
      <c r="EZ117" s="380"/>
      <c r="FA117" s="380"/>
      <c r="FB117" s="380"/>
      <c r="FC117" s="380"/>
      <c r="FD117" s="380"/>
      <c r="FE117" s="380"/>
      <c r="FF117" s="380"/>
      <c r="FG117" s="380"/>
      <c r="FH117" s="380"/>
      <c r="FI117" s="380"/>
      <c r="FJ117" s="380"/>
      <c r="FK117" s="380"/>
      <c r="FL117" s="380"/>
      <c r="FM117" s="380"/>
      <c r="FN117" s="380"/>
      <c r="FO117" s="380"/>
      <c r="FP117" s="380"/>
      <c r="FQ117" s="380"/>
      <c r="FR117" s="380"/>
      <c r="FS117" s="380"/>
      <c r="FT117" s="380"/>
      <c r="FU117" s="380"/>
      <c r="FV117" s="380"/>
      <c r="FW117" s="380"/>
      <c r="FX117" s="380"/>
      <c r="FY117" s="380"/>
      <c r="FZ117" s="380"/>
      <c r="GA117" s="380"/>
      <c r="GB117" s="380"/>
      <c r="GC117" s="380"/>
      <c r="GD117" s="380"/>
      <c r="GE117" s="380"/>
      <c r="GF117" s="380"/>
      <c r="GG117" s="380"/>
      <c r="GH117" s="380"/>
      <c r="GI117" s="380"/>
      <c r="GJ117" s="380"/>
      <c r="GK117" s="380"/>
      <c r="GL117" s="380"/>
      <c r="GM117" s="380"/>
      <c r="GN117" s="380"/>
      <c r="GO117" s="380"/>
      <c r="GP117" s="380"/>
      <c r="GQ117" s="380"/>
      <c r="GR117" s="380"/>
      <c r="GS117" s="380"/>
      <c r="GT117" s="380"/>
      <c r="GU117" s="380"/>
      <c r="GV117" s="380"/>
      <c r="GW117" s="380"/>
      <c r="GX117" s="380"/>
      <c r="GY117" s="380"/>
      <c r="GZ117" s="380"/>
      <c r="HA117" s="380"/>
      <c r="HB117" s="380"/>
      <c r="HC117" s="380"/>
      <c r="HD117" s="380"/>
      <c r="HE117" s="380"/>
      <c r="HF117" s="380"/>
      <c r="HG117" s="380"/>
      <c r="HH117" s="380"/>
    </row>
    <row r="118" spans="1:216">
      <c r="A118" s="103"/>
      <c r="B118" s="377"/>
      <c r="C118" s="377"/>
      <c r="D118" s="377"/>
      <c r="E118" s="377"/>
      <c r="F118" s="377"/>
      <c r="G118" s="377"/>
      <c r="H118" s="377"/>
      <c r="I118" s="377"/>
      <c r="J118" s="377"/>
      <c r="K118" s="377"/>
      <c r="L118" s="377"/>
      <c r="M118" s="378"/>
      <c r="N118" s="378"/>
      <c r="O118" s="378"/>
      <c r="P118" s="378"/>
      <c r="Q118" s="378"/>
      <c r="R118" s="378"/>
      <c r="S118" s="378"/>
      <c r="T118" s="378"/>
      <c r="U118" s="378"/>
      <c r="V118" s="378"/>
      <c r="W118" s="378"/>
      <c r="X118" s="378"/>
      <c r="Y118" s="380"/>
      <c r="Z118" s="409"/>
      <c r="AA118" s="380"/>
      <c r="AB118" s="380"/>
      <c r="AC118" s="380"/>
      <c r="AD118" s="380"/>
      <c r="AE118" s="380"/>
      <c r="AF118" s="380"/>
      <c r="AG118" s="380"/>
      <c r="AH118" s="380"/>
      <c r="AI118" s="380"/>
      <c r="AJ118" s="380"/>
      <c r="AR118" s="380"/>
      <c r="AS118" s="380"/>
      <c r="AT118" s="380"/>
      <c r="AU118" s="380"/>
      <c r="AV118" s="380"/>
      <c r="AW118" s="380"/>
      <c r="AX118" s="380"/>
      <c r="AY118" s="380"/>
      <c r="AZ118" s="380"/>
      <c r="BA118" s="380"/>
      <c r="BB118" s="380"/>
      <c r="BC118" s="380"/>
      <c r="BD118" s="380"/>
      <c r="BE118" s="380"/>
      <c r="BF118" s="380"/>
      <c r="BG118" s="380"/>
      <c r="BH118" s="380"/>
      <c r="BI118" s="380"/>
      <c r="BJ118" s="377"/>
      <c r="CE118" s="380"/>
      <c r="CF118" s="380"/>
      <c r="CG118" s="380"/>
      <c r="EZ118" s="380"/>
      <c r="FA118" s="380"/>
      <c r="FB118" s="380"/>
      <c r="FC118" s="380"/>
      <c r="FD118" s="380"/>
      <c r="FE118" s="380"/>
      <c r="FF118" s="380"/>
      <c r="FG118" s="380"/>
      <c r="FH118" s="380"/>
      <c r="FI118" s="380"/>
      <c r="FJ118" s="380"/>
      <c r="FK118" s="380"/>
      <c r="FL118" s="380"/>
      <c r="FM118" s="380"/>
      <c r="FN118" s="380"/>
      <c r="FO118" s="380"/>
      <c r="FP118" s="380"/>
      <c r="FQ118" s="380"/>
      <c r="FR118" s="380"/>
      <c r="FS118" s="380"/>
      <c r="FT118" s="380"/>
      <c r="FU118" s="380"/>
      <c r="FV118" s="380"/>
      <c r="FW118" s="380"/>
      <c r="FX118" s="380"/>
      <c r="FY118" s="380"/>
      <c r="FZ118" s="380"/>
      <c r="GA118" s="380"/>
      <c r="GB118" s="380"/>
      <c r="GC118" s="380"/>
      <c r="GD118" s="380"/>
      <c r="GE118" s="380"/>
      <c r="GF118" s="380"/>
      <c r="GG118" s="380"/>
      <c r="GH118" s="380"/>
      <c r="GI118" s="380"/>
      <c r="GJ118" s="380"/>
      <c r="GK118" s="380"/>
      <c r="GL118" s="380"/>
      <c r="GM118" s="380"/>
      <c r="GN118" s="380"/>
      <c r="GO118" s="380"/>
      <c r="GP118" s="380"/>
      <c r="GQ118" s="380"/>
      <c r="GR118" s="380"/>
      <c r="GS118" s="380"/>
      <c r="GT118" s="380"/>
      <c r="GU118" s="380"/>
      <c r="GV118" s="380"/>
      <c r="GW118" s="380"/>
      <c r="GX118" s="380"/>
      <c r="GY118" s="380"/>
      <c r="GZ118" s="380"/>
      <c r="HA118" s="380"/>
      <c r="HB118" s="380"/>
      <c r="HC118" s="380"/>
      <c r="HD118" s="380"/>
      <c r="HE118" s="380"/>
      <c r="HF118" s="380"/>
      <c r="HG118" s="380"/>
      <c r="HH118" s="380"/>
    </row>
    <row r="119" spans="1:216">
      <c r="A119" s="103"/>
      <c r="B119" s="377"/>
      <c r="C119" s="377"/>
      <c r="D119" s="377"/>
      <c r="E119" s="377"/>
      <c r="F119" s="377"/>
      <c r="G119" s="377"/>
      <c r="H119" s="377"/>
      <c r="I119" s="377"/>
      <c r="J119" s="377"/>
      <c r="K119" s="377"/>
      <c r="L119" s="377"/>
      <c r="M119" s="378"/>
      <c r="N119" s="378"/>
      <c r="O119" s="378"/>
      <c r="P119" s="378"/>
      <c r="Q119" s="378"/>
      <c r="R119" s="378"/>
      <c r="S119" s="378"/>
      <c r="T119" s="378"/>
      <c r="U119" s="378"/>
      <c r="V119" s="378"/>
      <c r="W119" s="378"/>
      <c r="X119" s="378"/>
      <c r="Y119" s="380"/>
      <c r="Z119" s="409"/>
      <c r="AA119" s="380"/>
      <c r="AB119" s="380"/>
      <c r="AC119" s="380"/>
      <c r="AD119" s="380"/>
      <c r="AE119" s="380"/>
      <c r="AF119" s="380"/>
      <c r="AG119" s="380"/>
      <c r="AH119" s="380"/>
      <c r="AI119" s="380"/>
      <c r="AJ119" s="380"/>
      <c r="AR119" s="380"/>
      <c r="AS119" s="380"/>
      <c r="AT119" s="380"/>
      <c r="AU119" s="380"/>
      <c r="AV119" s="380"/>
      <c r="AW119" s="380"/>
      <c r="AX119" s="380"/>
      <c r="AY119" s="380"/>
      <c r="AZ119" s="380"/>
      <c r="BA119" s="380"/>
      <c r="BB119" s="380"/>
      <c r="BC119" s="380"/>
      <c r="BD119" s="380"/>
      <c r="BE119" s="380"/>
      <c r="BF119" s="380"/>
      <c r="BG119" s="380"/>
      <c r="BH119" s="380"/>
      <c r="BI119" s="380"/>
      <c r="BJ119" s="377"/>
      <c r="CE119" s="380"/>
      <c r="CF119" s="380"/>
      <c r="CG119" s="380"/>
      <c r="EZ119" s="380"/>
      <c r="FA119" s="380"/>
      <c r="FB119" s="380"/>
      <c r="FC119" s="380"/>
      <c r="FD119" s="380"/>
      <c r="FE119" s="380"/>
      <c r="FF119" s="380"/>
      <c r="FG119" s="380"/>
      <c r="FH119" s="380"/>
      <c r="FI119" s="380"/>
      <c r="FJ119" s="380"/>
      <c r="FK119" s="380"/>
      <c r="FL119" s="380"/>
      <c r="FM119" s="380"/>
      <c r="FN119" s="380"/>
      <c r="FO119" s="380"/>
      <c r="FP119" s="380"/>
      <c r="FQ119" s="380"/>
      <c r="FR119" s="380"/>
      <c r="FS119" s="380"/>
      <c r="FT119" s="380"/>
      <c r="FU119" s="380"/>
      <c r="FV119" s="380"/>
      <c r="FW119" s="380"/>
      <c r="FX119" s="380"/>
      <c r="FY119" s="380"/>
      <c r="FZ119" s="380"/>
      <c r="GA119" s="380"/>
      <c r="GB119" s="380"/>
      <c r="GC119" s="380"/>
      <c r="GD119" s="380"/>
      <c r="GE119" s="380"/>
      <c r="GF119" s="380"/>
      <c r="GG119" s="380"/>
      <c r="GH119" s="380"/>
      <c r="GI119" s="380"/>
      <c r="GJ119" s="380"/>
      <c r="GK119" s="380"/>
      <c r="GL119" s="380"/>
      <c r="GM119" s="380"/>
      <c r="GN119" s="380"/>
      <c r="GO119" s="380"/>
      <c r="GP119" s="380"/>
      <c r="GQ119" s="380"/>
      <c r="GR119" s="380"/>
      <c r="GS119" s="380"/>
      <c r="GT119" s="380"/>
      <c r="GU119" s="380"/>
      <c r="GV119" s="380"/>
      <c r="GW119" s="380"/>
      <c r="GX119" s="380"/>
      <c r="GY119" s="380"/>
      <c r="GZ119" s="380"/>
      <c r="HA119" s="380"/>
      <c r="HB119" s="380"/>
      <c r="HC119" s="380"/>
      <c r="HD119" s="380"/>
      <c r="HE119" s="380"/>
      <c r="HF119" s="380"/>
      <c r="HG119" s="380"/>
      <c r="HH119" s="380"/>
    </row>
    <row r="120" spans="1:216">
      <c r="A120" s="103"/>
      <c r="B120" s="377"/>
      <c r="C120" s="377"/>
      <c r="D120" s="377"/>
      <c r="E120" s="377"/>
      <c r="F120" s="377"/>
      <c r="G120" s="377"/>
      <c r="H120" s="377"/>
      <c r="I120" s="377"/>
      <c r="J120" s="377"/>
      <c r="K120" s="377"/>
      <c r="L120" s="377"/>
      <c r="M120" s="378"/>
      <c r="N120" s="378"/>
      <c r="O120" s="378"/>
      <c r="P120" s="378"/>
      <c r="Q120" s="378"/>
      <c r="R120" s="378"/>
      <c r="S120" s="378"/>
      <c r="T120" s="378"/>
      <c r="U120" s="378"/>
      <c r="V120" s="378"/>
      <c r="W120" s="378"/>
      <c r="X120" s="378"/>
      <c r="Y120" s="380"/>
      <c r="Z120" s="409"/>
      <c r="AA120" s="380"/>
      <c r="AB120" s="380"/>
      <c r="AC120" s="380"/>
      <c r="AD120" s="380"/>
      <c r="AE120" s="380"/>
      <c r="AF120" s="380"/>
      <c r="AG120" s="380"/>
      <c r="AH120" s="380"/>
      <c r="AI120" s="380"/>
      <c r="AJ120" s="380"/>
      <c r="AR120" s="380"/>
      <c r="AS120" s="380"/>
      <c r="AT120" s="380"/>
      <c r="AU120" s="380"/>
      <c r="AV120" s="380"/>
      <c r="AW120" s="380"/>
      <c r="AX120" s="380"/>
      <c r="AY120" s="380"/>
      <c r="AZ120" s="380"/>
      <c r="BA120" s="380"/>
      <c r="BB120" s="380"/>
      <c r="BC120" s="380"/>
      <c r="BD120" s="380"/>
      <c r="BE120" s="380"/>
      <c r="BF120" s="380"/>
      <c r="BG120" s="380"/>
      <c r="BH120" s="380"/>
      <c r="BI120" s="380"/>
      <c r="BJ120" s="377"/>
      <c r="CE120" s="380"/>
      <c r="CF120" s="380"/>
      <c r="CG120" s="380"/>
      <c r="EZ120" s="380"/>
      <c r="FA120" s="380"/>
      <c r="FB120" s="380"/>
      <c r="FC120" s="380"/>
      <c r="FD120" s="380"/>
      <c r="FE120" s="380"/>
      <c r="FF120" s="380"/>
      <c r="FG120" s="380"/>
      <c r="FH120" s="380"/>
      <c r="FI120" s="380"/>
      <c r="FJ120" s="380"/>
      <c r="FK120" s="380"/>
      <c r="FL120" s="380"/>
      <c r="FM120" s="380"/>
      <c r="FN120" s="380"/>
      <c r="FO120" s="380"/>
      <c r="FP120" s="380"/>
      <c r="FQ120" s="380"/>
      <c r="FR120" s="380"/>
      <c r="FS120" s="380"/>
      <c r="FT120" s="380"/>
      <c r="FU120" s="380"/>
      <c r="FV120" s="380"/>
      <c r="FW120" s="380"/>
      <c r="FX120" s="380"/>
      <c r="FY120" s="380"/>
      <c r="FZ120" s="380"/>
      <c r="GA120" s="380"/>
      <c r="GB120" s="380"/>
      <c r="GC120" s="380"/>
      <c r="GD120" s="380"/>
      <c r="GE120" s="380"/>
      <c r="GF120" s="380"/>
      <c r="GG120" s="380"/>
      <c r="GH120" s="380"/>
      <c r="GI120" s="380"/>
      <c r="GJ120" s="380"/>
      <c r="GK120" s="380"/>
      <c r="GL120" s="380"/>
      <c r="GM120" s="380"/>
      <c r="GN120" s="380"/>
      <c r="GO120" s="380"/>
      <c r="GP120" s="380"/>
      <c r="GQ120" s="380"/>
      <c r="GR120" s="380"/>
      <c r="GS120" s="380"/>
      <c r="GT120" s="380"/>
      <c r="GU120" s="380"/>
      <c r="GV120" s="380"/>
      <c r="GW120" s="380"/>
      <c r="GX120" s="380"/>
      <c r="GY120" s="380"/>
      <c r="GZ120" s="380"/>
      <c r="HA120" s="380"/>
      <c r="HB120" s="380"/>
      <c r="HC120" s="380"/>
      <c r="HD120" s="380"/>
      <c r="HE120" s="380"/>
      <c r="HF120" s="380"/>
      <c r="HG120" s="380"/>
      <c r="HH120" s="380"/>
    </row>
    <row r="121" spans="1:216">
      <c r="A121" s="103"/>
      <c r="B121" s="377"/>
      <c r="C121" s="377"/>
      <c r="D121" s="377"/>
      <c r="E121" s="377"/>
      <c r="F121" s="377"/>
      <c r="G121" s="377"/>
      <c r="H121" s="377"/>
      <c r="I121" s="377"/>
      <c r="J121" s="377"/>
      <c r="K121" s="377"/>
      <c r="L121" s="377"/>
      <c r="M121" s="378"/>
      <c r="N121" s="378"/>
      <c r="O121" s="378"/>
      <c r="P121" s="378"/>
      <c r="Q121" s="378"/>
      <c r="R121" s="378"/>
      <c r="S121" s="378"/>
      <c r="T121" s="378"/>
      <c r="U121" s="378"/>
      <c r="V121" s="378"/>
      <c r="W121" s="378"/>
      <c r="X121" s="378"/>
      <c r="Y121" s="380"/>
      <c r="Z121" s="409"/>
      <c r="AA121" s="380"/>
      <c r="AB121" s="380"/>
      <c r="AC121" s="380"/>
      <c r="AD121" s="380"/>
      <c r="AE121" s="380"/>
      <c r="AF121" s="380"/>
      <c r="AG121" s="380"/>
      <c r="AH121" s="380"/>
      <c r="AI121" s="380"/>
      <c r="AJ121" s="380"/>
      <c r="AR121" s="380"/>
      <c r="AS121" s="380"/>
      <c r="AT121" s="380"/>
      <c r="AU121" s="380"/>
      <c r="AV121" s="380"/>
      <c r="AW121" s="380"/>
      <c r="AX121" s="380"/>
      <c r="AY121" s="380"/>
      <c r="AZ121" s="380"/>
      <c r="BA121" s="380"/>
      <c r="BB121" s="380"/>
      <c r="BC121" s="380"/>
      <c r="BD121" s="380"/>
      <c r="BE121" s="380"/>
      <c r="BF121" s="380"/>
      <c r="BG121" s="380"/>
      <c r="BH121" s="380"/>
      <c r="BI121" s="380"/>
      <c r="BJ121" s="377"/>
      <c r="CE121" s="380"/>
      <c r="CF121" s="380"/>
      <c r="CG121" s="380"/>
      <c r="EZ121" s="380"/>
      <c r="FA121" s="380"/>
      <c r="FB121" s="380"/>
      <c r="FC121" s="380"/>
      <c r="FD121" s="380"/>
      <c r="FE121" s="380"/>
      <c r="FF121" s="380"/>
      <c r="FG121" s="380"/>
      <c r="FH121" s="380"/>
      <c r="FI121" s="380"/>
      <c r="FJ121" s="380"/>
      <c r="FK121" s="380"/>
      <c r="FL121" s="380"/>
      <c r="FM121" s="380"/>
      <c r="FN121" s="380"/>
      <c r="FO121" s="380"/>
      <c r="FP121" s="380"/>
      <c r="FQ121" s="380"/>
      <c r="FR121" s="380"/>
      <c r="FS121" s="380"/>
      <c r="FT121" s="380"/>
      <c r="FU121" s="380"/>
      <c r="FV121" s="380"/>
      <c r="FW121" s="380"/>
      <c r="FX121" s="380"/>
      <c r="FY121" s="380"/>
      <c r="FZ121" s="380"/>
      <c r="GA121" s="380"/>
      <c r="GB121" s="380"/>
      <c r="GC121" s="380"/>
      <c r="GD121" s="380"/>
      <c r="GE121" s="380"/>
      <c r="GF121" s="380"/>
      <c r="GG121" s="380"/>
      <c r="GH121" s="380"/>
      <c r="GI121" s="380"/>
      <c r="GJ121" s="380"/>
      <c r="GK121" s="380"/>
      <c r="GL121" s="380"/>
      <c r="GM121" s="380"/>
      <c r="GN121" s="380"/>
      <c r="GO121" s="380"/>
      <c r="GP121" s="380"/>
      <c r="GQ121" s="380"/>
      <c r="GR121" s="380"/>
      <c r="GS121" s="380"/>
      <c r="GT121" s="380"/>
      <c r="GU121" s="380"/>
      <c r="GV121" s="380"/>
      <c r="GW121" s="380"/>
      <c r="GX121" s="380"/>
      <c r="GY121" s="380"/>
      <c r="GZ121" s="380"/>
      <c r="HA121" s="380"/>
      <c r="HB121" s="380"/>
      <c r="HC121" s="380"/>
      <c r="HD121" s="380"/>
      <c r="HE121" s="380"/>
      <c r="HF121" s="380"/>
      <c r="HG121" s="380"/>
      <c r="HH121" s="380"/>
    </row>
    <row r="122" spans="1:216">
      <c r="A122" s="103"/>
      <c r="B122" s="377"/>
      <c r="C122" s="377"/>
      <c r="D122" s="377"/>
      <c r="E122" s="377"/>
      <c r="F122" s="377"/>
      <c r="G122" s="377"/>
      <c r="H122" s="377"/>
      <c r="I122" s="377"/>
      <c r="J122" s="377"/>
      <c r="K122" s="377"/>
      <c r="L122" s="377"/>
      <c r="M122" s="378"/>
      <c r="N122" s="378"/>
      <c r="O122" s="378"/>
      <c r="P122" s="378"/>
      <c r="Q122" s="378"/>
      <c r="R122" s="378"/>
      <c r="S122" s="378"/>
      <c r="T122" s="378"/>
      <c r="U122" s="378"/>
      <c r="V122" s="378"/>
      <c r="W122" s="378"/>
      <c r="X122" s="378"/>
      <c r="Y122" s="380"/>
      <c r="Z122" s="409"/>
      <c r="AA122" s="380"/>
      <c r="AB122" s="380"/>
      <c r="AC122" s="380"/>
      <c r="AD122" s="380"/>
      <c r="AE122" s="380"/>
      <c r="AF122" s="380"/>
      <c r="AG122" s="380"/>
      <c r="AH122" s="380"/>
      <c r="AI122" s="380"/>
      <c r="AJ122" s="380"/>
      <c r="AR122" s="380"/>
      <c r="AS122" s="380"/>
      <c r="AT122" s="380"/>
      <c r="AU122" s="380"/>
      <c r="AV122" s="380"/>
      <c r="AW122" s="380"/>
      <c r="AX122" s="380"/>
      <c r="AY122" s="380"/>
      <c r="AZ122" s="380"/>
      <c r="BA122" s="380"/>
      <c r="BB122" s="380"/>
      <c r="BC122" s="380"/>
      <c r="BD122" s="380"/>
      <c r="BE122" s="380"/>
      <c r="BF122" s="380"/>
      <c r="BG122" s="380"/>
      <c r="BH122" s="380"/>
      <c r="BI122" s="380"/>
      <c r="BJ122" s="377"/>
      <c r="CE122" s="380"/>
      <c r="CF122" s="380"/>
      <c r="CG122" s="380"/>
      <c r="EZ122" s="380"/>
      <c r="FA122" s="380"/>
      <c r="FB122" s="380"/>
      <c r="FC122" s="380"/>
      <c r="FD122" s="380"/>
      <c r="FE122" s="380"/>
      <c r="FF122" s="380"/>
      <c r="FG122" s="380"/>
      <c r="FH122" s="380"/>
      <c r="FI122" s="380"/>
      <c r="FJ122" s="380"/>
      <c r="FK122" s="380"/>
      <c r="FL122" s="380"/>
      <c r="FM122" s="380"/>
      <c r="FN122" s="380"/>
      <c r="FO122" s="380"/>
      <c r="FP122" s="380"/>
      <c r="FQ122" s="380"/>
      <c r="FR122" s="380"/>
      <c r="FS122" s="380"/>
      <c r="FT122" s="380"/>
      <c r="FU122" s="380"/>
      <c r="FV122" s="380"/>
      <c r="FW122" s="380"/>
      <c r="FX122" s="380"/>
      <c r="FY122" s="380"/>
      <c r="FZ122" s="380"/>
      <c r="GA122" s="380"/>
      <c r="GB122" s="380"/>
      <c r="GC122" s="380"/>
      <c r="GD122" s="380"/>
      <c r="GE122" s="380"/>
      <c r="GF122" s="380"/>
      <c r="GG122" s="380"/>
      <c r="GH122" s="380"/>
      <c r="GI122" s="380"/>
      <c r="GJ122" s="380"/>
      <c r="GK122" s="380"/>
      <c r="GL122" s="380"/>
      <c r="GM122" s="380"/>
      <c r="GN122" s="380"/>
      <c r="GO122" s="380"/>
      <c r="GP122" s="380"/>
      <c r="GQ122" s="380"/>
      <c r="GR122" s="380"/>
      <c r="GS122" s="380"/>
      <c r="GT122" s="380"/>
      <c r="GU122" s="380"/>
      <c r="GV122" s="380"/>
      <c r="GW122" s="380"/>
      <c r="GX122" s="380"/>
      <c r="GY122" s="380"/>
      <c r="GZ122" s="380"/>
      <c r="HA122" s="380"/>
      <c r="HB122" s="380"/>
      <c r="HC122" s="380"/>
      <c r="HD122" s="380"/>
      <c r="HE122" s="380"/>
      <c r="HF122" s="380"/>
      <c r="HG122" s="380"/>
      <c r="HH122" s="380"/>
    </row>
    <row r="123" spans="1:216">
      <c r="A123" s="103"/>
      <c r="B123" s="377"/>
      <c r="C123" s="377"/>
      <c r="D123" s="377"/>
      <c r="E123" s="377"/>
      <c r="F123" s="377"/>
      <c r="G123" s="377"/>
      <c r="H123" s="377"/>
      <c r="I123" s="377"/>
      <c r="J123" s="377"/>
      <c r="K123" s="377"/>
      <c r="L123" s="377"/>
      <c r="M123" s="378"/>
      <c r="N123" s="378"/>
      <c r="O123" s="378"/>
      <c r="P123" s="378"/>
      <c r="Q123" s="378"/>
      <c r="R123" s="378"/>
      <c r="S123" s="378"/>
      <c r="T123" s="378"/>
      <c r="U123" s="378"/>
      <c r="V123" s="378"/>
      <c r="W123" s="378"/>
      <c r="X123" s="378"/>
      <c r="Y123" s="380"/>
      <c r="Z123" s="409"/>
      <c r="AA123" s="380"/>
      <c r="AB123" s="380"/>
      <c r="AC123" s="380"/>
      <c r="AD123" s="380"/>
      <c r="AE123" s="380"/>
      <c r="AF123" s="380"/>
      <c r="AG123" s="380"/>
      <c r="AH123" s="380"/>
      <c r="AI123" s="380"/>
      <c r="AJ123" s="380"/>
      <c r="AR123" s="380"/>
      <c r="AS123" s="380"/>
      <c r="AT123" s="380"/>
      <c r="AU123" s="380"/>
      <c r="AV123" s="380"/>
      <c r="AW123" s="380"/>
      <c r="AX123" s="380"/>
      <c r="AY123" s="380"/>
      <c r="AZ123" s="380"/>
      <c r="BA123" s="380"/>
      <c r="BB123" s="380"/>
      <c r="BC123" s="380"/>
      <c r="BD123" s="380"/>
      <c r="BE123" s="380"/>
      <c r="BF123" s="380"/>
      <c r="BG123" s="380"/>
      <c r="BH123" s="380"/>
      <c r="BI123" s="380"/>
      <c r="BJ123" s="377"/>
      <c r="CE123" s="380"/>
      <c r="CF123" s="380"/>
      <c r="CG123" s="380"/>
      <c r="EZ123" s="380"/>
      <c r="FA123" s="380"/>
      <c r="FB123" s="380"/>
      <c r="FC123" s="380"/>
      <c r="FD123" s="380"/>
      <c r="FE123" s="380"/>
      <c r="FF123" s="380"/>
      <c r="FG123" s="380"/>
      <c r="FH123" s="380"/>
      <c r="FI123" s="380"/>
      <c r="FJ123" s="380"/>
      <c r="FK123" s="380"/>
      <c r="FL123" s="380"/>
      <c r="FM123" s="380"/>
      <c r="FN123" s="380"/>
      <c r="FO123" s="380"/>
      <c r="FP123" s="380"/>
      <c r="FQ123" s="380"/>
      <c r="FR123" s="380"/>
      <c r="FS123" s="380"/>
      <c r="FT123" s="380"/>
      <c r="FU123" s="380"/>
      <c r="FV123" s="380"/>
      <c r="FW123" s="380"/>
      <c r="FX123" s="380"/>
      <c r="FY123" s="380"/>
      <c r="FZ123" s="380"/>
      <c r="GA123" s="380"/>
      <c r="GB123" s="380"/>
      <c r="GC123" s="380"/>
      <c r="GD123" s="380"/>
      <c r="GE123" s="380"/>
      <c r="GF123" s="380"/>
      <c r="GG123" s="380"/>
      <c r="GH123" s="380"/>
      <c r="GI123" s="380"/>
      <c r="GJ123" s="380"/>
      <c r="GK123" s="380"/>
      <c r="GL123" s="380"/>
      <c r="GM123" s="380"/>
      <c r="GN123" s="380"/>
      <c r="GO123" s="380"/>
      <c r="GP123" s="380"/>
      <c r="GQ123" s="380"/>
      <c r="GR123" s="380"/>
      <c r="GS123" s="380"/>
      <c r="GT123" s="380"/>
      <c r="GU123" s="380"/>
      <c r="GV123" s="380"/>
      <c r="GW123" s="380"/>
      <c r="GX123" s="380"/>
      <c r="GY123" s="380"/>
      <c r="GZ123" s="380"/>
      <c r="HA123" s="380"/>
      <c r="HB123" s="380"/>
      <c r="HC123" s="380"/>
      <c r="HD123" s="380"/>
      <c r="HE123" s="380"/>
      <c r="HF123" s="380"/>
      <c r="HG123" s="380"/>
      <c r="HH123" s="380"/>
    </row>
    <row r="124" spans="1:216">
      <c r="A124" s="103"/>
      <c r="B124" s="377"/>
      <c r="C124" s="377"/>
      <c r="D124" s="377"/>
      <c r="E124" s="377"/>
      <c r="F124" s="377"/>
      <c r="G124" s="377"/>
      <c r="H124" s="377"/>
      <c r="I124" s="377"/>
      <c r="J124" s="377"/>
      <c r="K124" s="377"/>
      <c r="L124" s="377"/>
      <c r="M124" s="378"/>
      <c r="N124" s="378"/>
      <c r="O124" s="378"/>
      <c r="P124" s="378"/>
      <c r="Q124" s="378"/>
      <c r="R124" s="378"/>
      <c r="S124" s="378"/>
      <c r="T124" s="378"/>
      <c r="U124" s="378"/>
      <c r="V124" s="378"/>
      <c r="W124" s="378"/>
      <c r="X124" s="378"/>
      <c r="Y124" s="380"/>
      <c r="Z124" s="409"/>
      <c r="AA124" s="380"/>
      <c r="AB124" s="380"/>
      <c r="AC124" s="380"/>
      <c r="AD124" s="380"/>
      <c r="AE124" s="380"/>
      <c r="AF124" s="380"/>
      <c r="AG124" s="380"/>
      <c r="AH124" s="380"/>
      <c r="AI124" s="380"/>
      <c r="AJ124" s="380"/>
      <c r="AR124" s="380"/>
      <c r="AS124" s="380"/>
      <c r="AT124" s="380"/>
      <c r="AU124" s="380"/>
      <c r="AV124" s="380"/>
      <c r="AW124" s="380"/>
      <c r="AX124" s="380"/>
      <c r="AY124" s="380"/>
      <c r="AZ124" s="380"/>
      <c r="BA124" s="380"/>
      <c r="BB124" s="380"/>
      <c r="BC124" s="380"/>
      <c r="BD124" s="380"/>
      <c r="BE124" s="380"/>
      <c r="BF124" s="380"/>
      <c r="BG124" s="380"/>
      <c r="BH124" s="380"/>
      <c r="BI124" s="380"/>
      <c r="BJ124" s="377"/>
      <c r="CE124" s="380"/>
      <c r="CF124" s="380"/>
      <c r="CG124" s="380"/>
      <c r="EZ124" s="380"/>
      <c r="FA124" s="380"/>
      <c r="FB124" s="380"/>
      <c r="FC124" s="380"/>
      <c r="FD124" s="380"/>
      <c r="FE124" s="380"/>
      <c r="FF124" s="380"/>
      <c r="FG124" s="380"/>
      <c r="FH124" s="380"/>
      <c r="FI124" s="380"/>
      <c r="FJ124" s="380"/>
      <c r="FK124" s="380"/>
      <c r="FL124" s="380"/>
      <c r="FM124" s="380"/>
      <c r="FN124" s="380"/>
      <c r="FO124" s="380"/>
      <c r="FP124" s="380"/>
      <c r="FQ124" s="380"/>
      <c r="FR124" s="380"/>
      <c r="FS124" s="380"/>
      <c r="FT124" s="380"/>
      <c r="FU124" s="380"/>
      <c r="FV124" s="380"/>
      <c r="FW124" s="380"/>
      <c r="FX124" s="380"/>
      <c r="FY124" s="380"/>
      <c r="FZ124" s="380"/>
      <c r="GA124" s="380"/>
      <c r="GB124" s="380"/>
      <c r="GC124" s="380"/>
      <c r="GD124" s="380"/>
      <c r="GE124" s="380"/>
      <c r="GF124" s="380"/>
      <c r="GG124" s="380"/>
      <c r="GH124" s="380"/>
      <c r="GI124" s="380"/>
      <c r="GJ124" s="380"/>
      <c r="GK124" s="380"/>
      <c r="GL124" s="380"/>
      <c r="GM124" s="380"/>
      <c r="GN124" s="380"/>
      <c r="GO124" s="380"/>
      <c r="GP124" s="380"/>
      <c r="GQ124" s="380"/>
      <c r="GR124" s="380"/>
      <c r="GS124" s="380"/>
      <c r="GT124" s="380"/>
      <c r="GU124" s="380"/>
      <c r="GV124" s="380"/>
      <c r="GW124" s="380"/>
      <c r="GX124" s="380"/>
      <c r="GY124" s="380"/>
      <c r="GZ124" s="380"/>
      <c r="HA124" s="380"/>
      <c r="HB124" s="380"/>
      <c r="HC124" s="380"/>
      <c r="HD124" s="380"/>
      <c r="HE124" s="380"/>
      <c r="HF124" s="380"/>
      <c r="HG124" s="380"/>
      <c r="HH124" s="380"/>
    </row>
    <row r="125" spans="1:216">
      <c r="A125" s="103"/>
      <c r="B125" s="377"/>
      <c r="C125" s="377"/>
      <c r="D125" s="377"/>
      <c r="E125" s="377"/>
      <c r="F125" s="377"/>
      <c r="G125" s="377"/>
      <c r="H125" s="377"/>
      <c r="I125" s="377"/>
      <c r="J125" s="377"/>
      <c r="K125" s="377"/>
      <c r="L125" s="377"/>
      <c r="M125" s="378"/>
      <c r="N125" s="378"/>
      <c r="O125" s="378"/>
      <c r="P125" s="378"/>
      <c r="Q125" s="378"/>
      <c r="R125" s="378"/>
      <c r="S125" s="378"/>
      <c r="T125" s="378"/>
      <c r="U125" s="378"/>
      <c r="V125" s="378"/>
      <c r="W125" s="378"/>
      <c r="X125" s="378"/>
      <c r="Y125" s="380"/>
      <c r="Z125" s="409"/>
      <c r="AA125" s="380"/>
      <c r="AB125" s="380"/>
      <c r="AC125" s="380"/>
      <c r="AD125" s="380"/>
      <c r="AE125" s="380"/>
      <c r="AF125" s="380"/>
      <c r="AG125" s="380"/>
      <c r="AH125" s="380"/>
      <c r="AI125" s="380"/>
      <c r="AJ125" s="380"/>
      <c r="AR125" s="380"/>
      <c r="AS125" s="380"/>
      <c r="AT125" s="380"/>
      <c r="AU125" s="380"/>
      <c r="AV125" s="380"/>
      <c r="AW125" s="380"/>
      <c r="AX125" s="380"/>
      <c r="AY125" s="380"/>
      <c r="AZ125" s="380"/>
      <c r="BA125" s="380"/>
      <c r="BB125" s="380"/>
      <c r="BC125" s="380"/>
      <c r="BD125" s="380"/>
      <c r="BE125" s="380"/>
      <c r="BF125" s="380"/>
      <c r="BG125" s="380"/>
      <c r="BH125" s="380"/>
      <c r="BI125" s="380"/>
      <c r="BJ125" s="377"/>
      <c r="CE125" s="380"/>
      <c r="CF125" s="380"/>
      <c r="CG125" s="380"/>
      <c r="EZ125" s="380"/>
      <c r="FA125" s="380"/>
      <c r="FB125" s="380"/>
      <c r="FC125" s="380"/>
      <c r="FD125" s="380"/>
      <c r="FE125" s="380"/>
      <c r="FF125" s="380"/>
      <c r="FG125" s="380"/>
      <c r="FH125" s="380"/>
      <c r="FI125" s="380"/>
      <c r="FJ125" s="380"/>
      <c r="FK125" s="380"/>
      <c r="FL125" s="380"/>
      <c r="FM125" s="380"/>
      <c r="FN125" s="380"/>
      <c r="FO125" s="380"/>
      <c r="FP125" s="380"/>
      <c r="FQ125" s="380"/>
      <c r="FR125" s="380"/>
      <c r="FS125" s="380"/>
      <c r="FT125" s="380"/>
      <c r="FU125" s="380"/>
      <c r="FV125" s="380"/>
      <c r="FW125" s="380"/>
      <c r="FX125" s="380"/>
      <c r="FY125" s="380"/>
      <c r="FZ125" s="380"/>
      <c r="GA125" s="380"/>
      <c r="GB125" s="380"/>
      <c r="GC125" s="380"/>
      <c r="GD125" s="380"/>
      <c r="GE125" s="380"/>
      <c r="GF125" s="380"/>
      <c r="GG125" s="380"/>
      <c r="GH125" s="380"/>
      <c r="GI125" s="380"/>
      <c r="GJ125" s="380"/>
      <c r="GK125" s="380"/>
      <c r="GL125" s="380"/>
      <c r="GM125" s="380"/>
      <c r="GN125" s="380"/>
      <c r="GO125" s="380"/>
      <c r="GP125" s="380"/>
      <c r="GQ125" s="380"/>
      <c r="GR125" s="380"/>
      <c r="GS125" s="380"/>
      <c r="GT125" s="380"/>
      <c r="GU125" s="380"/>
      <c r="GV125" s="380"/>
      <c r="GW125" s="380"/>
      <c r="GX125" s="380"/>
      <c r="GY125" s="380"/>
      <c r="GZ125" s="380"/>
      <c r="HA125" s="380"/>
      <c r="HB125" s="380"/>
      <c r="HC125" s="380"/>
      <c r="HD125" s="380"/>
      <c r="HE125" s="380"/>
      <c r="HF125" s="380"/>
      <c r="HG125" s="380"/>
      <c r="HH125" s="380"/>
    </row>
    <row r="126" spans="1:216">
      <c r="A126" s="103"/>
      <c r="B126" s="377"/>
      <c r="C126" s="377"/>
      <c r="D126" s="377"/>
      <c r="E126" s="377"/>
      <c r="F126" s="377"/>
      <c r="G126" s="377"/>
      <c r="H126" s="377"/>
      <c r="I126" s="377"/>
      <c r="J126" s="377"/>
      <c r="K126" s="377"/>
      <c r="L126" s="377"/>
      <c r="M126" s="378"/>
      <c r="N126" s="378"/>
      <c r="O126" s="378"/>
      <c r="P126" s="378"/>
      <c r="Q126" s="378"/>
      <c r="R126" s="378"/>
      <c r="S126" s="378"/>
      <c r="T126" s="378"/>
      <c r="U126" s="378"/>
      <c r="V126" s="378"/>
      <c r="W126" s="378"/>
      <c r="X126" s="378"/>
      <c r="Y126" s="380"/>
      <c r="Z126" s="409"/>
      <c r="AA126" s="380"/>
      <c r="AB126" s="380"/>
      <c r="AC126" s="380"/>
      <c r="AD126" s="380"/>
      <c r="AE126" s="380"/>
      <c r="AF126" s="380"/>
      <c r="AG126" s="380"/>
      <c r="AH126" s="380"/>
      <c r="AI126" s="380"/>
      <c r="AJ126" s="380"/>
      <c r="AR126" s="380"/>
      <c r="AS126" s="380"/>
      <c r="AT126" s="380"/>
      <c r="AU126" s="380"/>
      <c r="AV126" s="380"/>
      <c r="AW126" s="380"/>
      <c r="AX126" s="380"/>
      <c r="AY126" s="380"/>
      <c r="AZ126" s="380"/>
      <c r="BA126" s="380"/>
      <c r="BB126" s="380"/>
      <c r="BC126" s="380"/>
      <c r="BD126" s="380"/>
      <c r="BE126" s="380"/>
      <c r="BF126" s="380"/>
      <c r="BG126" s="380"/>
      <c r="BH126" s="380"/>
      <c r="BI126" s="380"/>
      <c r="BJ126" s="377"/>
      <c r="CE126" s="380"/>
      <c r="CF126" s="380"/>
      <c r="CG126" s="380"/>
      <c r="EZ126" s="380"/>
      <c r="FA126" s="380"/>
      <c r="FB126" s="380"/>
      <c r="FC126" s="380"/>
      <c r="FD126" s="380"/>
      <c r="FE126" s="380"/>
      <c r="FF126" s="380"/>
      <c r="FG126" s="380"/>
      <c r="FH126" s="380"/>
      <c r="FI126" s="380"/>
      <c r="FJ126" s="380"/>
      <c r="FK126" s="380"/>
      <c r="FL126" s="380"/>
      <c r="FM126" s="380"/>
      <c r="FN126" s="380"/>
      <c r="FO126" s="380"/>
      <c r="FP126" s="380"/>
      <c r="FQ126" s="380"/>
      <c r="FR126" s="380"/>
      <c r="FS126" s="380"/>
      <c r="FT126" s="380"/>
      <c r="FU126" s="380"/>
      <c r="FV126" s="380"/>
      <c r="FW126" s="380"/>
      <c r="FX126" s="380"/>
      <c r="FY126" s="380"/>
      <c r="FZ126" s="380"/>
      <c r="GA126" s="380"/>
      <c r="GB126" s="380"/>
      <c r="GC126" s="380"/>
      <c r="GD126" s="380"/>
      <c r="GE126" s="380"/>
      <c r="GF126" s="380"/>
      <c r="GG126" s="380"/>
      <c r="GH126" s="380"/>
      <c r="GI126" s="380"/>
      <c r="GJ126" s="380"/>
      <c r="GK126" s="380"/>
      <c r="GL126" s="380"/>
      <c r="GM126" s="380"/>
      <c r="GN126" s="380"/>
      <c r="GO126" s="380"/>
      <c r="GP126" s="380"/>
      <c r="GQ126" s="380"/>
      <c r="GR126" s="380"/>
      <c r="GS126" s="380"/>
      <c r="GT126" s="380"/>
      <c r="GU126" s="380"/>
      <c r="GV126" s="380"/>
      <c r="GW126" s="380"/>
      <c r="GX126" s="380"/>
      <c r="GY126" s="380"/>
      <c r="GZ126" s="380"/>
      <c r="HA126" s="380"/>
      <c r="HB126" s="380"/>
      <c r="HC126" s="380"/>
      <c r="HD126" s="380"/>
      <c r="HE126" s="380"/>
      <c r="HF126" s="380"/>
      <c r="HG126" s="380"/>
      <c r="HH126" s="380"/>
    </row>
    <row r="127" spans="1:216">
      <c r="A127" s="103"/>
      <c r="B127" s="377"/>
      <c r="C127" s="377"/>
      <c r="D127" s="377"/>
      <c r="E127" s="377"/>
      <c r="F127" s="377"/>
      <c r="G127" s="377"/>
      <c r="H127" s="377"/>
      <c r="I127" s="377"/>
      <c r="J127" s="377"/>
      <c r="K127" s="377"/>
      <c r="L127" s="377"/>
      <c r="M127" s="378"/>
      <c r="N127" s="378"/>
      <c r="O127" s="378"/>
      <c r="P127" s="378"/>
      <c r="Q127" s="378"/>
      <c r="R127" s="378"/>
      <c r="S127" s="378"/>
      <c r="T127" s="378"/>
      <c r="U127" s="378"/>
      <c r="V127" s="378"/>
      <c r="W127" s="378"/>
      <c r="X127" s="378"/>
      <c r="Y127" s="380"/>
      <c r="Z127" s="409"/>
      <c r="AA127" s="380"/>
      <c r="AB127" s="380"/>
      <c r="AC127" s="380"/>
      <c r="AD127" s="380"/>
      <c r="AE127" s="380"/>
      <c r="AF127" s="380"/>
      <c r="AG127" s="380"/>
      <c r="AH127" s="380"/>
      <c r="AI127" s="380"/>
      <c r="AJ127" s="380"/>
      <c r="AR127" s="380"/>
      <c r="AS127" s="380"/>
      <c r="AT127" s="380"/>
      <c r="AU127" s="380"/>
      <c r="AV127" s="380"/>
      <c r="AW127" s="380"/>
      <c r="AX127" s="380"/>
      <c r="AY127" s="380"/>
      <c r="AZ127" s="380"/>
      <c r="BA127" s="380"/>
      <c r="BB127" s="380"/>
      <c r="BC127" s="380"/>
      <c r="BD127" s="380"/>
      <c r="BE127" s="380"/>
      <c r="BF127" s="380"/>
      <c r="BG127" s="380"/>
      <c r="BH127" s="380"/>
      <c r="BI127" s="380"/>
      <c r="BJ127" s="377"/>
      <c r="CE127" s="380"/>
      <c r="CF127" s="380"/>
      <c r="CG127" s="380"/>
      <c r="EZ127" s="380"/>
      <c r="FA127" s="380"/>
      <c r="FB127" s="380"/>
      <c r="FC127" s="380"/>
      <c r="FD127" s="380"/>
      <c r="FE127" s="380"/>
      <c r="FF127" s="380"/>
      <c r="FG127" s="380"/>
      <c r="FH127" s="380"/>
      <c r="FI127" s="380"/>
      <c r="FJ127" s="380"/>
      <c r="FK127" s="380"/>
      <c r="FL127" s="380"/>
      <c r="FM127" s="380"/>
      <c r="FN127" s="380"/>
      <c r="FO127" s="380"/>
      <c r="FP127" s="380"/>
      <c r="FQ127" s="380"/>
      <c r="FR127" s="380"/>
      <c r="FS127" s="380"/>
      <c r="FT127" s="380"/>
      <c r="FU127" s="380"/>
      <c r="FV127" s="380"/>
      <c r="FW127" s="380"/>
      <c r="FX127" s="380"/>
      <c r="FY127" s="380"/>
      <c r="FZ127" s="380"/>
      <c r="GA127" s="380"/>
      <c r="GB127" s="380"/>
      <c r="GC127" s="380"/>
      <c r="GD127" s="380"/>
      <c r="GE127" s="380"/>
      <c r="GF127" s="380"/>
      <c r="GG127" s="380"/>
      <c r="GH127" s="380"/>
      <c r="GI127" s="380"/>
      <c r="GJ127" s="380"/>
      <c r="GK127" s="380"/>
      <c r="GL127" s="380"/>
      <c r="GM127" s="380"/>
      <c r="GN127" s="380"/>
      <c r="GO127" s="380"/>
      <c r="GP127" s="380"/>
      <c r="GQ127" s="380"/>
      <c r="GR127" s="380"/>
      <c r="GS127" s="380"/>
      <c r="GT127" s="380"/>
      <c r="GU127" s="380"/>
      <c r="GV127" s="380"/>
      <c r="GW127" s="380"/>
      <c r="GX127" s="380"/>
      <c r="GY127" s="380"/>
      <c r="GZ127" s="380"/>
      <c r="HA127" s="380"/>
      <c r="HB127" s="380"/>
      <c r="HC127" s="380"/>
      <c r="HD127" s="380"/>
      <c r="HE127" s="380"/>
      <c r="HF127" s="380"/>
      <c r="HG127" s="380"/>
      <c r="HH127" s="380"/>
    </row>
    <row r="128" spans="1:216">
      <c r="A128" s="103"/>
      <c r="B128" s="377"/>
      <c r="C128" s="377"/>
      <c r="D128" s="377"/>
      <c r="E128" s="377"/>
      <c r="F128" s="377"/>
      <c r="G128" s="377"/>
      <c r="H128" s="377"/>
      <c r="I128" s="377"/>
      <c r="J128" s="377"/>
      <c r="K128" s="377"/>
      <c r="L128" s="377"/>
      <c r="M128" s="378"/>
      <c r="N128" s="378"/>
      <c r="O128" s="378"/>
      <c r="P128" s="378"/>
      <c r="Q128" s="378"/>
      <c r="R128" s="378"/>
      <c r="S128" s="378"/>
      <c r="T128" s="378"/>
      <c r="U128" s="378"/>
      <c r="V128" s="378"/>
      <c r="W128" s="378"/>
      <c r="X128" s="378"/>
      <c r="Y128" s="380"/>
      <c r="Z128" s="409"/>
      <c r="AA128" s="380"/>
      <c r="AB128" s="380"/>
      <c r="AC128" s="380"/>
      <c r="AD128" s="380"/>
      <c r="AE128" s="380"/>
      <c r="AF128" s="380"/>
      <c r="AG128" s="380"/>
      <c r="AH128" s="380"/>
      <c r="AI128" s="380"/>
      <c r="AJ128" s="380"/>
      <c r="AR128" s="380"/>
      <c r="AS128" s="380"/>
      <c r="AT128" s="380"/>
      <c r="AU128" s="380"/>
      <c r="AV128" s="380"/>
      <c r="AW128" s="380"/>
      <c r="AX128" s="380"/>
      <c r="AY128" s="380"/>
      <c r="AZ128" s="380"/>
      <c r="BA128" s="380"/>
      <c r="BB128" s="380"/>
      <c r="BC128" s="380"/>
      <c r="BD128" s="380"/>
      <c r="BE128" s="380"/>
      <c r="BF128" s="380"/>
      <c r="BG128" s="380"/>
      <c r="BH128" s="380"/>
      <c r="BI128" s="380"/>
      <c r="BJ128" s="377"/>
      <c r="CE128" s="380"/>
      <c r="CF128" s="380"/>
      <c r="CG128" s="380"/>
      <c r="EZ128" s="380"/>
      <c r="FA128" s="380"/>
      <c r="FB128" s="380"/>
      <c r="FC128" s="380"/>
      <c r="FD128" s="380"/>
      <c r="FE128" s="380"/>
      <c r="FF128" s="380"/>
      <c r="FG128" s="380"/>
      <c r="FH128" s="380"/>
      <c r="FI128" s="380"/>
      <c r="FJ128" s="380"/>
      <c r="FK128" s="380"/>
      <c r="FL128" s="380"/>
      <c r="FM128" s="380"/>
      <c r="FN128" s="380"/>
      <c r="FO128" s="380"/>
      <c r="FP128" s="380"/>
      <c r="FQ128" s="380"/>
      <c r="FR128" s="380"/>
      <c r="FS128" s="380"/>
      <c r="FT128" s="380"/>
      <c r="FU128" s="380"/>
      <c r="FV128" s="380"/>
      <c r="FW128" s="380"/>
      <c r="FX128" s="380"/>
      <c r="FY128" s="380"/>
      <c r="FZ128" s="380"/>
      <c r="GA128" s="380"/>
      <c r="GB128" s="380"/>
      <c r="GC128" s="380"/>
      <c r="GD128" s="380"/>
      <c r="GE128" s="380"/>
      <c r="GF128" s="380"/>
      <c r="GG128" s="380"/>
      <c r="GH128" s="380"/>
      <c r="GI128" s="380"/>
      <c r="GJ128" s="380"/>
      <c r="GK128" s="380"/>
      <c r="GL128" s="380"/>
      <c r="GM128" s="380"/>
      <c r="GN128" s="380"/>
      <c r="GO128" s="380"/>
      <c r="GP128" s="380"/>
      <c r="GQ128" s="380"/>
      <c r="GR128" s="380"/>
      <c r="GS128" s="380"/>
      <c r="GT128" s="380"/>
      <c r="GU128" s="380"/>
      <c r="GV128" s="380"/>
      <c r="GW128" s="380"/>
      <c r="GX128" s="380"/>
      <c r="GY128" s="380"/>
      <c r="GZ128" s="380"/>
      <c r="HA128" s="380"/>
      <c r="HB128" s="380"/>
      <c r="HC128" s="380"/>
      <c r="HD128" s="380"/>
      <c r="HE128" s="380"/>
      <c r="HF128" s="380"/>
      <c r="HG128" s="380"/>
      <c r="HH128" s="380"/>
    </row>
    <row r="129" spans="1:216">
      <c r="A129" s="103"/>
      <c r="B129" s="377"/>
      <c r="C129" s="377"/>
      <c r="D129" s="377"/>
      <c r="E129" s="377"/>
      <c r="F129" s="377"/>
      <c r="G129" s="377"/>
      <c r="H129" s="377"/>
      <c r="I129" s="377"/>
      <c r="J129" s="377"/>
      <c r="K129" s="377"/>
      <c r="L129" s="377"/>
      <c r="M129" s="378"/>
      <c r="N129" s="378"/>
      <c r="O129" s="378"/>
      <c r="P129" s="378"/>
      <c r="Q129" s="378"/>
      <c r="R129" s="378"/>
      <c r="S129" s="378"/>
      <c r="T129" s="378"/>
      <c r="U129" s="378"/>
      <c r="V129" s="378"/>
      <c r="W129" s="378"/>
      <c r="X129" s="378"/>
      <c r="Y129" s="380"/>
      <c r="Z129" s="409"/>
      <c r="AA129" s="380"/>
      <c r="AB129" s="380"/>
      <c r="AC129" s="380"/>
      <c r="AD129" s="380"/>
      <c r="AE129" s="380"/>
      <c r="AF129" s="380"/>
      <c r="AG129" s="380"/>
      <c r="AH129" s="380"/>
      <c r="AI129" s="380"/>
      <c r="AJ129" s="380"/>
      <c r="AR129" s="380"/>
      <c r="AS129" s="380"/>
      <c r="AT129" s="380"/>
      <c r="AU129" s="380"/>
      <c r="AV129" s="380"/>
      <c r="AW129" s="380"/>
      <c r="AX129" s="380"/>
      <c r="AY129" s="380"/>
      <c r="AZ129" s="380"/>
      <c r="BA129" s="380"/>
      <c r="BB129" s="380"/>
      <c r="BC129" s="380"/>
      <c r="BD129" s="380"/>
      <c r="BE129" s="380"/>
      <c r="BF129" s="380"/>
      <c r="BG129" s="380"/>
      <c r="BH129" s="380"/>
      <c r="BI129" s="380"/>
      <c r="BJ129" s="377"/>
      <c r="CE129" s="380"/>
      <c r="CF129" s="380"/>
      <c r="CG129" s="380"/>
      <c r="EZ129" s="380"/>
      <c r="FA129" s="380"/>
      <c r="FB129" s="380"/>
      <c r="FC129" s="380"/>
      <c r="FD129" s="380"/>
      <c r="FE129" s="380"/>
      <c r="FF129" s="380"/>
      <c r="FG129" s="380"/>
      <c r="FH129" s="380"/>
      <c r="FI129" s="380"/>
      <c r="FJ129" s="380"/>
      <c r="FK129" s="380"/>
      <c r="FL129" s="380"/>
      <c r="FM129" s="380"/>
      <c r="FN129" s="380"/>
      <c r="FO129" s="380"/>
      <c r="FP129" s="380"/>
      <c r="FQ129" s="380"/>
      <c r="FR129" s="380"/>
      <c r="FS129" s="380"/>
      <c r="FT129" s="380"/>
      <c r="FU129" s="380"/>
      <c r="FV129" s="380"/>
      <c r="FW129" s="380"/>
      <c r="FX129" s="380"/>
      <c r="FY129" s="380"/>
      <c r="FZ129" s="380"/>
      <c r="GA129" s="380"/>
      <c r="GB129" s="380"/>
      <c r="GC129" s="380"/>
      <c r="GD129" s="380"/>
      <c r="GE129" s="380"/>
      <c r="GF129" s="380"/>
      <c r="GG129" s="380"/>
      <c r="GH129" s="380"/>
      <c r="GI129" s="380"/>
      <c r="GJ129" s="380"/>
      <c r="GK129" s="380"/>
      <c r="GL129" s="380"/>
      <c r="GM129" s="380"/>
      <c r="GN129" s="380"/>
      <c r="GO129" s="380"/>
      <c r="GP129" s="380"/>
      <c r="GQ129" s="380"/>
      <c r="GR129" s="380"/>
      <c r="GS129" s="380"/>
      <c r="GT129" s="380"/>
      <c r="GU129" s="380"/>
      <c r="GV129" s="380"/>
      <c r="GW129" s="380"/>
      <c r="GX129" s="380"/>
      <c r="GY129" s="380"/>
      <c r="GZ129" s="380"/>
      <c r="HA129" s="380"/>
      <c r="HB129" s="380"/>
      <c r="HC129" s="380"/>
      <c r="HD129" s="380"/>
      <c r="HE129" s="380"/>
      <c r="HF129" s="380"/>
      <c r="HG129" s="380"/>
      <c r="HH129" s="380"/>
    </row>
    <row r="130" spans="1:216">
      <c r="A130" s="103"/>
      <c r="B130" s="377"/>
      <c r="C130" s="377"/>
      <c r="D130" s="377"/>
      <c r="E130" s="377"/>
      <c r="F130" s="377"/>
      <c r="G130" s="377"/>
      <c r="H130" s="377"/>
      <c r="I130" s="377"/>
      <c r="J130" s="377"/>
      <c r="K130" s="377"/>
      <c r="L130" s="377"/>
      <c r="M130" s="378"/>
      <c r="N130" s="378"/>
      <c r="O130" s="378"/>
      <c r="P130" s="378"/>
      <c r="Q130" s="378"/>
      <c r="R130" s="378"/>
      <c r="S130" s="378"/>
      <c r="T130" s="378"/>
      <c r="U130" s="378"/>
      <c r="V130" s="378"/>
      <c r="W130" s="378"/>
      <c r="X130" s="378"/>
      <c r="Y130" s="380"/>
      <c r="Z130" s="409"/>
      <c r="AA130" s="380"/>
      <c r="AB130" s="380"/>
      <c r="AC130" s="380"/>
      <c r="AD130" s="380"/>
      <c r="AE130" s="380"/>
      <c r="AF130" s="380"/>
      <c r="AG130" s="380"/>
      <c r="AH130" s="380"/>
      <c r="AI130" s="380"/>
      <c r="AJ130" s="380"/>
      <c r="AR130" s="380"/>
      <c r="AS130" s="380"/>
      <c r="AT130" s="380"/>
      <c r="AU130" s="380"/>
      <c r="AV130" s="380"/>
      <c r="AW130" s="380"/>
      <c r="AX130" s="380"/>
      <c r="AY130" s="380"/>
      <c r="AZ130" s="380"/>
      <c r="BA130" s="380"/>
      <c r="BB130" s="380"/>
      <c r="BC130" s="380"/>
      <c r="BD130" s="380"/>
      <c r="BE130" s="380"/>
      <c r="BF130" s="380"/>
      <c r="BG130" s="380"/>
      <c r="BH130" s="380"/>
      <c r="BI130" s="380"/>
      <c r="BJ130" s="377"/>
      <c r="CE130" s="380"/>
      <c r="CF130" s="380"/>
      <c r="CG130" s="380"/>
      <c r="EZ130" s="380"/>
      <c r="FA130" s="380"/>
      <c r="FB130" s="380"/>
      <c r="FC130" s="380"/>
      <c r="FD130" s="380"/>
      <c r="FE130" s="380"/>
      <c r="FF130" s="380"/>
      <c r="FG130" s="380"/>
      <c r="FH130" s="380"/>
      <c r="FI130" s="380"/>
      <c r="FJ130" s="380"/>
      <c r="FK130" s="380"/>
      <c r="FL130" s="380"/>
      <c r="FM130" s="380"/>
      <c r="FN130" s="380"/>
      <c r="FO130" s="380"/>
      <c r="FP130" s="380"/>
      <c r="FQ130" s="380"/>
      <c r="FR130" s="380"/>
      <c r="FS130" s="380"/>
      <c r="FT130" s="380"/>
      <c r="FU130" s="380"/>
      <c r="FV130" s="380"/>
      <c r="FW130" s="380"/>
      <c r="FX130" s="380"/>
      <c r="FY130" s="380"/>
      <c r="FZ130" s="380"/>
      <c r="GA130" s="380"/>
      <c r="GB130" s="380"/>
      <c r="GC130" s="380"/>
      <c r="GD130" s="380"/>
      <c r="GE130" s="380"/>
      <c r="GF130" s="380"/>
      <c r="GG130" s="380"/>
      <c r="GH130" s="380"/>
      <c r="GI130" s="380"/>
      <c r="GJ130" s="380"/>
      <c r="GK130" s="380"/>
      <c r="GL130" s="380"/>
      <c r="GM130" s="380"/>
      <c r="GN130" s="380"/>
      <c r="GO130" s="380"/>
      <c r="GP130" s="380"/>
      <c r="GQ130" s="380"/>
      <c r="GR130" s="380"/>
      <c r="GS130" s="380"/>
      <c r="GT130" s="380"/>
      <c r="GU130" s="380"/>
      <c r="GV130" s="380"/>
      <c r="GW130" s="380"/>
      <c r="GX130" s="380"/>
      <c r="GY130" s="380"/>
      <c r="GZ130" s="380"/>
      <c r="HA130" s="380"/>
      <c r="HB130" s="380"/>
      <c r="HC130" s="380"/>
      <c r="HD130" s="380"/>
      <c r="HE130" s="380"/>
      <c r="HF130" s="380"/>
      <c r="HG130" s="380"/>
      <c r="HH130" s="380"/>
    </row>
    <row r="131" spans="1:216">
      <c r="A131" s="103"/>
      <c r="B131" s="377"/>
      <c r="C131" s="377"/>
      <c r="D131" s="377"/>
      <c r="E131" s="377"/>
      <c r="F131" s="377"/>
      <c r="G131" s="377"/>
      <c r="H131" s="377"/>
      <c r="I131" s="377"/>
      <c r="J131" s="377"/>
      <c r="K131" s="377"/>
      <c r="L131" s="377"/>
      <c r="M131" s="378"/>
      <c r="N131" s="378"/>
      <c r="O131" s="378"/>
      <c r="P131" s="378"/>
      <c r="Q131" s="378"/>
      <c r="R131" s="378"/>
      <c r="S131" s="378"/>
      <c r="T131" s="378"/>
      <c r="U131" s="378"/>
      <c r="V131" s="378"/>
      <c r="W131" s="378"/>
      <c r="X131" s="378"/>
      <c r="Y131" s="380"/>
      <c r="Z131" s="409"/>
      <c r="AA131" s="380"/>
      <c r="AB131" s="380"/>
      <c r="AC131" s="380"/>
      <c r="AD131" s="380"/>
      <c r="AE131" s="380"/>
      <c r="AF131" s="380"/>
      <c r="AG131" s="380"/>
      <c r="AH131" s="380"/>
      <c r="AI131" s="380"/>
      <c r="AJ131" s="380"/>
      <c r="AR131" s="380"/>
      <c r="AS131" s="380"/>
      <c r="AT131" s="380"/>
      <c r="AU131" s="380"/>
      <c r="AV131" s="380"/>
      <c r="AW131" s="380"/>
      <c r="AX131" s="380"/>
      <c r="AY131" s="380"/>
      <c r="AZ131" s="380"/>
      <c r="BA131" s="380"/>
      <c r="BB131" s="380"/>
      <c r="BC131" s="380"/>
      <c r="BD131" s="380"/>
      <c r="BE131" s="380"/>
      <c r="BF131" s="380"/>
      <c r="BG131" s="380"/>
      <c r="BH131" s="380"/>
      <c r="BI131" s="380"/>
      <c r="BJ131" s="377"/>
      <c r="CE131" s="380"/>
      <c r="CF131" s="380"/>
      <c r="CG131" s="380"/>
      <c r="EZ131" s="380"/>
      <c r="FA131" s="380"/>
      <c r="FB131" s="380"/>
      <c r="FC131" s="380"/>
      <c r="FD131" s="380"/>
      <c r="FE131" s="380"/>
      <c r="FF131" s="380"/>
      <c r="FG131" s="380"/>
      <c r="FH131" s="380"/>
      <c r="FI131" s="380"/>
      <c r="FJ131" s="380"/>
      <c r="FK131" s="380"/>
      <c r="FL131" s="380"/>
      <c r="FM131" s="380"/>
      <c r="FN131" s="380"/>
      <c r="FO131" s="380"/>
      <c r="FP131" s="380"/>
      <c r="FQ131" s="380"/>
      <c r="FR131" s="380"/>
      <c r="FS131" s="380"/>
      <c r="FT131" s="380"/>
      <c r="FU131" s="380"/>
      <c r="FV131" s="380"/>
      <c r="FW131" s="380"/>
      <c r="FX131" s="380"/>
      <c r="FY131" s="380"/>
      <c r="FZ131" s="380"/>
      <c r="GA131" s="380"/>
      <c r="GB131" s="380"/>
      <c r="GC131" s="380"/>
      <c r="GD131" s="380"/>
      <c r="GE131" s="380"/>
      <c r="GF131" s="380"/>
      <c r="GG131" s="380"/>
      <c r="GH131" s="380"/>
      <c r="GI131" s="380"/>
      <c r="GJ131" s="380"/>
      <c r="GK131" s="380"/>
      <c r="GL131" s="380"/>
      <c r="GM131" s="380"/>
      <c r="GN131" s="380"/>
      <c r="GO131" s="380"/>
      <c r="GP131" s="380"/>
      <c r="GQ131" s="380"/>
      <c r="GR131" s="380"/>
      <c r="GS131" s="380"/>
      <c r="GT131" s="380"/>
      <c r="GU131" s="380"/>
      <c r="GV131" s="380"/>
      <c r="GW131" s="380"/>
      <c r="GX131" s="380"/>
      <c r="GY131" s="380"/>
      <c r="GZ131" s="380"/>
      <c r="HA131" s="380"/>
      <c r="HB131" s="380"/>
      <c r="HC131" s="380"/>
      <c r="HD131" s="380"/>
      <c r="HE131" s="380"/>
      <c r="HF131" s="380"/>
      <c r="HG131" s="380"/>
      <c r="HH131" s="380"/>
    </row>
    <row r="132" spans="1:216">
      <c r="A132" s="103"/>
      <c r="B132" s="377"/>
      <c r="C132" s="377"/>
      <c r="D132" s="377"/>
      <c r="E132" s="377"/>
      <c r="F132" s="377"/>
      <c r="G132" s="377"/>
      <c r="H132" s="377"/>
      <c r="I132" s="377"/>
      <c r="J132" s="377"/>
      <c r="K132" s="377"/>
      <c r="L132" s="377"/>
      <c r="M132" s="378"/>
      <c r="N132" s="378"/>
      <c r="O132" s="378"/>
      <c r="P132" s="378"/>
      <c r="Q132" s="378"/>
      <c r="R132" s="378"/>
      <c r="S132" s="378"/>
      <c r="T132" s="378"/>
      <c r="U132" s="378"/>
      <c r="V132" s="378"/>
      <c r="W132" s="378"/>
      <c r="X132" s="378"/>
      <c r="Y132" s="380"/>
      <c r="Z132" s="409"/>
      <c r="AA132" s="380"/>
      <c r="AB132" s="380"/>
      <c r="AC132" s="380"/>
      <c r="AD132" s="380"/>
      <c r="AE132" s="380"/>
      <c r="AF132" s="380"/>
      <c r="AG132" s="380"/>
      <c r="AH132" s="380"/>
      <c r="AI132" s="380"/>
      <c r="AJ132" s="380"/>
      <c r="AR132" s="380"/>
      <c r="AS132" s="380"/>
      <c r="AT132" s="380"/>
      <c r="AU132" s="380"/>
      <c r="AV132" s="380"/>
      <c r="AW132" s="380"/>
      <c r="AX132" s="380"/>
      <c r="AY132" s="380"/>
      <c r="AZ132" s="380"/>
      <c r="BA132" s="380"/>
      <c r="BB132" s="380"/>
      <c r="BC132" s="380"/>
      <c r="BD132" s="380"/>
      <c r="BE132" s="380"/>
      <c r="BF132" s="380"/>
      <c r="BG132" s="380"/>
      <c r="BH132" s="380"/>
      <c r="BI132" s="380"/>
      <c r="BJ132" s="377"/>
      <c r="CE132" s="380"/>
      <c r="CF132" s="380"/>
      <c r="CG132" s="380"/>
      <c r="EZ132" s="380"/>
      <c r="FA132" s="380"/>
      <c r="FB132" s="380"/>
      <c r="FC132" s="380"/>
      <c r="FD132" s="380"/>
      <c r="FE132" s="380"/>
      <c r="FF132" s="380"/>
      <c r="FG132" s="380"/>
      <c r="FH132" s="380"/>
      <c r="FI132" s="380"/>
      <c r="FJ132" s="380"/>
      <c r="FK132" s="380"/>
      <c r="FL132" s="380"/>
      <c r="FM132" s="380"/>
      <c r="FN132" s="380"/>
      <c r="FO132" s="380"/>
      <c r="FP132" s="380"/>
      <c r="FQ132" s="380"/>
      <c r="FR132" s="380"/>
      <c r="FS132" s="380"/>
      <c r="FT132" s="380"/>
      <c r="FU132" s="380"/>
      <c r="FV132" s="380"/>
      <c r="FW132" s="380"/>
      <c r="FX132" s="380"/>
      <c r="FY132" s="380"/>
      <c r="FZ132" s="380"/>
      <c r="GA132" s="380"/>
      <c r="GB132" s="380"/>
      <c r="GC132" s="380"/>
      <c r="GD132" s="380"/>
      <c r="GE132" s="380"/>
      <c r="GF132" s="380"/>
      <c r="GG132" s="380"/>
      <c r="GH132" s="380"/>
      <c r="GI132" s="380"/>
      <c r="GJ132" s="380"/>
      <c r="GK132" s="380"/>
      <c r="GL132" s="380"/>
      <c r="GM132" s="380"/>
      <c r="GN132" s="380"/>
      <c r="GO132" s="380"/>
      <c r="GP132" s="380"/>
      <c r="GQ132" s="380"/>
      <c r="GR132" s="380"/>
      <c r="GS132" s="380"/>
      <c r="GT132" s="380"/>
      <c r="GU132" s="380"/>
      <c r="GV132" s="380"/>
      <c r="GW132" s="380"/>
      <c r="GX132" s="380"/>
      <c r="GY132" s="380"/>
      <c r="GZ132" s="380"/>
      <c r="HA132" s="380"/>
      <c r="HB132" s="380"/>
      <c r="HC132" s="380"/>
      <c r="HD132" s="380"/>
      <c r="HE132" s="380"/>
      <c r="HF132" s="380"/>
      <c r="HG132" s="380"/>
      <c r="HH132" s="380"/>
    </row>
    <row r="133" spans="1:216">
      <c r="A133" s="103"/>
      <c r="B133" s="377"/>
      <c r="C133" s="377"/>
      <c r="D133" s="377"/>
      <c r="E133" s="377"/>
      <c r="F133" s="377"/>
      <c r="G133" s="377"/>
      <c r="H133" s="377"/>
      <c r="I133" s="377"/>
      <c r="J133" s="377"/>
      <c r="K133" s="377"/>
      <c r="L133" s="377"/>
      <c r="M133" s="378"/>
      <c r="N133" s="378"/>
      <c r="O133" s="378"/>
      <c r="P133" s="378"/>
      <c r="Q133" s="378"/>
      <c r="R133" s="378"/>
      <c r="S133" s="378"/>
      <c r="T133" s="378"/>
      <c r="U133" s="378"/>
      <c r="V133" s="378"/>
      <c r="W133" s="378"/>
      <c r="X133" s="378"/>
      <c r="Y133" s="380"/>
      <c r="Z133" s="409"/>
      <c r="AA133" s="380"/>
      <c r="AB133" s="380"/>
      <c r="AC133" s="380"/>
      <c r="AD133" s="380"/>
      <c r="AE133" s="380"/>
      <c r="AF133" s="380"/>
      <c r="AG133" s="380"/>
      <c r="AH133" s="380"/>
      <c r="AI133" s="380"/>
      <c r="AJ133" s="380"/>
      <c r="AR133" s="380"/>
      <c r="AS133" s="380"/>
      <c r="AT133" s="380"/>
      <c r="AU133" s="380"/>
      <c r="AV133" s="380"/>
      <c r="AW133" s="380"/>
      <c r="AX133" s="380"/>
      <c r="AY133" s="380"/>
      <c r="AZ133" s="380"/>
      <c r="BA133" s="380"/>
      <c r="BB133" s="380"/>
      <c r="BC133" s="380"/>
      <c r="BD133" s="380"/>
      <c r="BE133" s="380"/>
      <c r="BF133" s="380"/>
      <c r="BG133" s="380"/>
      <c r="BH133" s="380"/>
      <c r="BI133" s="380"/>
      <c r="BJ133" s="377"/>
      <c r="CE133" s="380"/>
      <c r="CF133" s="380"/>
      <c r="CG133" s="380"/>
      <c r="EZ133" s="380"/>
      <c r="FA133" s="380"/>
      <c r="FB133" s="380"/>
      <c r="FC133" s="380"/>
      <c r="FD133" s="380"/>
      <c r="FE133" s="380"/>
      <c r="FF133" s="380"/>
      <c r="FG133" s="380"/>
      <c r="FH133" s="380"/>
      <c r="FI133" s="380"/>
      <c r="FJ133" s="380"/>
      <c r="FK133" s="380"/>
      <c r="FL133" s="380"/>
      <c r="FM133" s="380"/>
      <c r="FN133" s="380"/>
      <c r="FO133" s="380"/>
      <c r="FP133" s="380"/>
      <c r="FQ133" s="380"/>
      <c r="FR133" s="380"/>
      <c r="FS133" s="380"/>
      <c r="FT133" s="380"/>
      <c r="FU133" s="380"/>
      <c r="FV133" s="380"/>
      <c r="FW133" s="380"/>
      <c r="FX133" s="380"/>
      <c r="FY133" s="380"/>
      <c r="FZ133" s="380"/>
      <c r="GA133" s="380"/>
      <c r="GB133" s="380"/>
      <c r="GC133" s="380"/>
      <c r="GD133" s="380"/>
      <c r="GE133" s="380"/>
      <c r="GF133" s="380"/>
      <c r="GG133" s="380"/>
      <c r="GH133" s="380"/>
      <c r="GI133" s="380"/>
      <c r="GJ133" s="380"/>
      <c r="GK133" s="380"/>
      <c r="GL133" s="380"/>
      <c r="GM133" s="380"/>
      <c r="GN133" s="380"/>
      <c r="GO133" s="380"/>
      <c r="GP133" s="380"/>
      <c r="GQ133" s="380"/>
      <c r="GR133" s="380"/>
      <c r="GS133" s="380"/>
      <c r="GT133" s="380"/>
      <c r="GU133" s="380"/>
      <c r="GV133" s="380"/>
      <c r="GW133" s="380"/>
      <c r="GX133" s="380"/>
      <c r="GY133" s="380"/>
      <c r="GZ133" s="380"/>
      <c r="HA133" s="380"/>
      <c r="HB133" s="380"/>
      <c r="HC133" s="380"/>
      <c r="HD133" s="380"/>
      <c r="HE133" s="380"/>
      <c r="HF133" s="380"/>
      <c r="HG133" s="380"/>
      <c r="HH133" s="380"/>
    </row>
    <row r="134" spans="1:216">
      <c r="A134" s="103"/>
      <c r="B134" s="377"/>
      <c r="C134" s="377"/>
      <c r="D134" s="377"/>
      <c r="E134" s="377"/>
      <c r="F134" s="377"/>
      <c r="G134" s="377"/>
      <c r="H134" s="377"/>
      <c r="I134" s="377"/>
      <c r="J134" s="377"/>
      <c r="K134" s="377"/>
      <c r="L134" s="377"/>
      <c r="M134" s="378"/>
      <c r="N134" s="378"/>
      <c r="O134" s="378"/>
      <c r="P134" s="378"/>
      <c r="Q134" s="378"/>
      <c r="R134" s="378"/>
      <c r="S134" s="378"/>
      <c r="T134" s="378"/>
      <c r="U134" s="378"/>
      <c r="V134" s="378"/>
      <c r="W134" s="378"/>
      <c r="X134" s="378"/>
      <c r="Y134" s="380"/>
      <c r="Z134" s="409"/>
      <c r="AA134" s="380"/>
      <c r="AB134" s="380"/>
      <c r="AC134" s="380"/>
      <c r="AD134" s="380"/>
      <c r="AE134" s="380"/>
      <c r="AF134" s="380"/>
      <c r="AG134" s="380"/>
      <c r="AH134" s="380"/>
      <c r="AI134" s="380"/>
      <c r="AJ134" s="380"/>
      <c r="AR134" s="380"/>
      <c r="AS134" s="380"/>
      <c r="AT134" s="380"/>
      <c r="AU134" s="380"/>
      <c r="AV134" s="380"/>
      <c r="AW134" s="380"/>
      <c r="AX134" s="380"/>
      <c r="AY134" s="380"/>
      <c r="AZ134" s="380"/>
      <c r="BA134" s="380"/>
      <c r="BB134" s="380"/>
      <c r="BC134" s="380"/>
      <c r="BD134" s="380"/>
      <c r="BE134" s="380"/>
      <c r="BF134" s="380"/>
      <c r="BG134" s="380"/>
      <c r="BH134" s="380"/>
      <c r="BI134" s="380"/>
      <c r="BJ134" s="377"/>
      <c r="CE134" s="380"/>
      <c r="CF134" s="380"/>
      <c r="CG134" s="380"/>
      <c r="EZ134" s="380"/>
      <c r="FA134" s="380"/>
      <c r="FB134" s="380"/>
      <c r="FC134" s="380"/>
      <c r="FD134" s="380"/>
      <c r="FE134" s="380"/>
      <c r="FF134" s="380"/>
      <c r="FG134" s="380"/>
      <c r="FH134" s="380"/>
      <c r="FI134" s="380"/>
      <c r="FJ134" s="380"/>
      <c r="FK134" s="380"/>
      <c r="FL134" s="380"/>
      <c r="FM134" s="380"/>
      <c r="FN134" s="380"/>
      <c r="FO134" s="380"/>
      <c r="FP134" s="380"/>
      <c r="FQ134" s="380"/>
      <c r="FR134" s="380"/>
      <c r="FS134" s="380"/>
      <c r="FT134" s="380"/>
      <c r="FU134" s="380"/>
      <c r="FV134" s="380"/>
      <c r="FW134" s="380"/>
      <c r="FX134" s="380"/>
      <c r="FY134" s="380"/>
      <c r="FZ134" s="380"/>
      <c r="GA134" s="380"/>
      <c r="GB134" s="380"/>
      <c r="GC134" s="380"/>
      <c r="GD134" s="380"/>
      <c r="GE134" s="380"/>
      <c r="GF134" s="380"/>
      <c r="GG134" s="380"/>
      <c r="GH134" s="380"/>
      <c r="GI134" s="380"/>
      <c r="GJ134" s="380"/>
      <c r="GK134" s="380"/>
      <c r="GL134" s="380"/>
      <c r="GM134" s="380"/>
      <c r="GN134" s="380"/>
      <c r="GO134" s="380"/>
      <c r="GP134" s="380"/>
      <c r="GQ134" s="380"/>
      <c r="GR134" s="380"/>
      <c r="GS134" s="380"/>
      <c r="GT134" s="380"/>
      <c r="GU134" s="380"/>
      <c r="GV134" s="380"/>
      <c r="GW134" s="380"/>
      <c r="GX134" s="380"/>
      <c r="GY134" s="380"/>
      <c r="GZ134" s="380"/>
      <c r="HA134" s="380"/>
      <c r="HB134" s="380"/>
      <c r="HC134" s="380"/>
      <c r="HD134" s="380"/>
      <c r="HE134" s="380"/>
      <c r="HF134" s="380"/>
      <c r="HG134" s="380"/>
      <c r="HH134" s="380"/>
    </row>
    <row r="135" spans="1:216">
      <c r="A135" s="103"/>
      <c r="B135" s="377"/>
      <c r="C135" s="377"/>
      <c r="D135" s="377"/>
      <c r="E135" s="377"/>
      <c r="F135" s="377"/>
      <c r="G135" s="377"/>
      <c r="H135" s="377"/>
      <c r="I135" s="377"/>
      <c r="J135" s="377"/>
      <c r="K135" s="377"/>
      <c r="L135" s="377"/>
      <c r="M135" s="378"/>
      <c r="N135" s="378"/>
      <c r="O135" s="378"/>
      <c r="P135" s="378"/>
      <c r="Q135" s="378"/>
      <c r="R135" s="378"/>
      <c r="S135" s="378"/>
      <c r="T135" s="378"/>
      <c r="U135" s="378"/>
      <c r="V135" s="378"/>
      <c r="W135" s="378"/>
      <c r="X135" s="378"/>
      <c r="Y135" s="380"/>
      <c r="Z135" s="409"/>
      <c r="AA135" s="380"/>
      <c r="AB135" s="380"/>
      <c r="AC135" s="380"/>
      <c r="AD135" s="380"/>
      <c r="AE135" s="380"/>
      <c r="AF135" s="380"/>
      <c r="AG135" s="380"/>
      <c r="AH135" s="380"/>
      <c r="AI135" s="380"/>
      <c r="AJ135" s="380"/>
      <c r="AR135" s="380"/>
      <c r="AS135" s="380"/>
      <c r="AT135" s="380"/>
      <c r="AU135" s="380"/>
      <c r="AV135" s="380"/>
      <c r="AW135" s="380"/>
      <c r="AX135" s="380"/>
      <c r="AY135" s="380"/>
      <c r="AZ135" s="380"/>
      <c r="BA135" s="380"/>
      <c r="BB135" s="380"/>
      <c r="BC135" s="380"/>
      <c r="BD135" s="380"/>
      <c r="BE135" s="380"/>
      <c r="BF135" s="380"/>
      <c r="BG135" s="380"/>
      <c r="BH135" s="380"/>
      <c r="BI135" s="380"/>
      <c r="BJ135" s="377"/>
      <c r="CE135" s="380"/>
      <c r="CF135" s="380"/>
      <c r="CG135" s="380"/>
      <c r="EZ135" s="380"/>
      <c r="FA135" s="380"/>
      <c r="FB135" s="380"/>
      <c r="FC135" s="380"/>
      <c r="FD135" s="380"/>
      <c r="FE135" s="380"/>
      <c r="FF135" s="380"/>
      <c r="FG135" s="380"/>
      <c r="FH135" s="380"/>
      <c r="FI135" s="380"/>
      <c r="FJ135" s="380"/>
      <c r="FK135" s="380"/>
      <c r="FL135" s="380"/>
      <c r="FM135" s="380"/>
      <c r="FN135" s="380"/>
      <c r="FO135" s="380"/>
      <c r="FP135" s="380"/>
      <c r="FQ135" s="380"/>
      <c r="FR135" s="380"/>
      <c r="FS135" s="380"/>
      <c r="FT135" s="380"/>
      <c r="FU135" s="380"/>
      <c r="FV135" s="380"/>
      <c r="FW135" s="380"/>
      <c r="FX135" s="380"/>
      <c r="FY135" s="380"/>
      <c r="FZ135" s="380"/>
      <c r="GA135" s="380"/>
      <c r="GB135" s="380"/>
      <c r="GC135" s="380"/>
      <c r="GD135" s="380"/>
      <c r="GE135" s="380"/>
      <c r="GF135" s="380"/>
      <c r="GG135" s="380"/>
      <c r="GH135" s="380"/>
      <c r="GI135" s="380"/>
      <c r="GJ135" s="380"/>
      <c r="GK135" s="380"/>
      <c r="GL135" s="380"/>
      <c r="GM135" s="380"/>
      <c r="GN135" s="380"/>
      <c r="GO135" s="380"/>
      <c r="GP135" s="380"/>
      <c r="GQ135" s="380"/>
      <c r="GR135" s="380"/>
      <c r="GS135" s="380"/>
      <c r="GT135" s="380"/>
      <c r="GU135" s="380"/>
      <c r="GV135" s="380"/>
      <c r="GW135" s="380"/>
      <c r="GX135" s="380"/>
      <c r="GY135" s="380"/>
      <c r="GZ135" s="380"/>
      <c r="HA135" s="380"/>
      <c r="HB135" s="380"/>
      <c r="HC135" s="380"/>
      <c r="HD135" s="380"/>
      <c r="HE135" s="380"/>
      <c r="HF135" s="380"/>
      <c r="HG135" s="380"/>
      <c r="HH135" s="380"/>
    </row>
    <row r="136" spans="1:216">
      <c r="A136" s="103"/>
      <c r="B136" s="377"/>
      <c r="C136" s="377"/>
      <c r="D136" s="377"/>
      <c r="E136" s="377"/>
      <c r="F136" s="377"/>
      <c r="G136" s="377"/>
      <c r="H136" s="377"/>
      <c r="I136" s="377"/>
      <c r="J136" s="377"/>
      <c r="K136" s="377"/>
      <c r="L136" s="377"/>
      <c r="M136" s="378"/>
      <c r="N136" s="378"/>
      <c r="O136" s="378"/>
      <c r="P136" s="378"/>
      <c r="Q136" s="378"/>
      <c r="R136" s="378"/>
      <c r="S136" s="378"/>
      <c r="T136" s="378"/>
      <c r="U136" s="378"/>
      <c r="V136" s="378"/>
      <c r="W136" s="378"/>
      <c r="X136" s="378"/>
      <c r="Y136" s="380"/>
      <c r="Z136" s="409"/>
      <c r="AA136" s="380"/>
      <c r="AB136" s="380"/>
      <c r="AC136" s="380"/>
      <c r="AD136" s="380"/>
      <c r="AE136" s="380"/>
      <c r="AF136" s="380"/>
      <c r="AG136" s="380"/>
      <c r="AH136" s="380"/>
      <c r="AI136" s="380"/>
      <c r="AJ136" s="380"/>
      <c r="AR136" s="380"/>
      <c r="AS136" s="380"/>
      <c r="AT136" s="380"/>
      <c r="AU136" s="380"/>
      <c r="AV136" s="380"/>
      <c r="AW136" s="380"/>
      <c r="AX136" s="380"/>
      <c r="AY136" s="380"/>
      <c r="AZ136" s="380"/>
      <c r="BA136" s="380"/>
      <c r="BB136" s="380"/>
      <c r="BC136" s="380"/>
      <c r="BD136" s="380"/>
      <c r="BE136" s="380"/>
      <c r="BF136" s="380"/>
      <c r="BG136" s="380"/>
      <c r="BH136" s="380"/>
      <c r="BI136" s="380"/>
      <c r="BJ136" s="377"/>
      <c r="CE136" s="380"/>
      <c r="CF136" s="380"/>
      <c r="CG136" s="380"/>
      <c r="EZ136" s="380"/>
      <c r="FA136" s="380"/>
      <c r="FB136" s="380"/>
      <c r="FC136" s="380"/>
      <c r="FD136" s="380"/>
      <c r="FE136" s="380"/>
      <c r="FF136" s="380"/>
      <c r="FG136" s="380"/>
      <c r="FH136" s="380"/>
      <c r="FI136" s="380"/>
      <c r="FJ136" s="380"/>
      <c r="FK136" s="380"/>
      <c r="FL136" s="380"/>
      <c r="FM136" s="380"/>
      <c r="FN136" s="380"/>
      <c r="FO136" s="380"/>
      <c r="FP136" s="380"/>
      <c r="FQ136" s="380"/>
      <c r="FR136" s="380"/>
      <c r="FS136" s="380"/>
      <c r="FT136" s="380"/>
      <c r="FU136" s="380"/>
      <c r="FV136" s="380"/>
      <c r="FW136" s="380"/>
      <c r="FX136" s="380"/>
      <c r="FY136" s="380"/>
      <c r="FZ136" s="380"/>
      <c r="GA136" s="380"/>
      <c r="GB136" s="380"/>
      <c r="GC136" s="380"/>
      <c r="GD136" s="380"/>
      <c r="GE136" s="380"/>
      <c r="GF136" s="380"/>
      <c r="GG136" s="380"/>
      <c r="GH136" s="380"/>
      <c r="GI136" s="380"/>
      <c r="GJ136" s="380"/>
      <c r="GK136" s="380"/>
      <c r="GL136" s="380"/>
      <c r="GM136" s="380"/>
      <c r="GN136" s="380"/>
      <c r="GO136" s="380"/>
      <c r="GP136" s="380"/>
      <c r="GQ136" s="380"/>
      <c r="GR136" s="380"/>
      <c r="GS136" s="380"/>
      <c r="GT136" s="380"/>
      <c r="GU136" s="380"/>
      <c r="GV136" s="380"/>
      <c r="GW136" s="380"/>
      <c r="GX136" s="380"/>
      <c r="GY136" s="380"/>
      <c r="GZ136" s="380"/>
      <c r="HA136" s="380"/>
      <c r="HB136" s="380"/>
      <c r="HC136" s="380"/>
      <c r="HD136" s="380"/>
      <c r="HE136" s="380"/>
      <c r="HF136" s="380"/>
      <c r="HG136" s="380"/>
      <c r="HH136" s="380"/>
    </row>
    <row r="137" spans="1:216">
      <c r="A137" s="103"/>
      <c r="B137" s="377"/>
      <c r="C137" s="377"/>
      <c r="D137" s="377"/>
      <c r="E137" s="377"/>
      <c r="F137" s="377"/>
      <c r="G137" s="377"/>
      <c r="H137" s="377"/>
      <c r="I137" s="377"/>
      <c r="J137" s="377"/>
      <c r="K137" s="377"/>
      <c r="L137" s="377"/>
      <c r="M137" s="378"/>
      <c r="N137" s="378"/>
      <c r="O137" s="378"/>
      <c r="P137" s="378"/>
      <c r="Q137" s="378"/>
      <c r="R137" s="378"/>
      <c r="S137" s="378"/>
      <c r="T137" s="378"/>
      <c r="U137" s="378"/>
      <c r="V137" s="378"/>
      <c r="W137" s="378"/>
      <c r="X137" s="378"/>
      <c r="Y137" s="380"/>
      <c r="Z137" s="409"/>
      <c r="AA137" s="380"/>
      <c r="AB137" s="380"/>
      <c r="AC137" s="380"/>
      <c r="AD137" s="380"/>
      <c r="AE137" s="380"/>
      <c r="AF137" s="380"/>
      <c r="AG137" s="380"/>
      <c r="AH137" s="380"/>
      <c r="AI137" s="380"/>
      <c r="AJ137" s="380"/>
      <c r="AR137" s="380"/>
      <c r="AS137" s="380"/>
      <c r="AT137" s="380"/>
      <c r="AU137" s="380"/>
      <c r="AV137" s="380"/>
      <c r="AW137" s="380"/>
      <c r="AX137" s="380"/>
      <c r="AY137" s="380"/>
      <c r="AZ137" s="380"/>
      <c r="BA137" s="380"/>
      <c r="BB137" s="380"/>
      <c r="BC137" s="380"/>
      <c r="BD137" s="380"/>
      <c r="BE137" s="380"/>
      <c r="BF137" s="380"/>
      <c r="BG137" s="380"/>
      <c r="BH137" s="380"/>
      <c r="BI137" s="380"/>
      <c r="BJ137" s="377"/>
      <c r="CE137" s="380"/>
      <c r="CF137" s="380"/>
      <c r="CG137" s="380"/>
      <c r="EZ137" s="380"/>
      <c r="FA137" s="380"/>
      <c r="FB137" s="380"/>
      <c r="FC137" s="380"/>
      <c r="FD137" s="380"/>
      <c r="FE137" s="380"/>
      <c r="FF137" s="380"/>
      <c r="FG137" s="380"/>
      <c r="FH137" s="380"/>
      <c r="FI137" s="380"/>
      <c r="FJ137" s="380"/>
      <c r="FK137" s="380"/>
      <c r="FL137" s="380"/>
      <c r="FM137" s="380"/>
      <c r="FN137" s="380"/>
      <c r="FO137" s="380"/>
      <c r="FP137" s="380"/>
      <c r="FQ137" s="380"/>
      <c r="FR137" s="380"/>
      <c r="FS137" s="380"/>
      <c r="FT137" s="380"/>
      <c r="FU137" s="380"/>
      <c r="FV137" s="380"/>
      <c r="FW137" s="380"/>
      <c r="FX137" s="380"/>
      <c r="FY137" s="380"/>
      <c r="FZ137" s="380"/>
      <c r="GA137" s="380"/>
      <c r="GB137" s="380"/>
      <c r="GC137" s="380"/>
      <c r="GD137" s="380"/>
      <c r="GE137" s="380"/>
      <c r="GF137" s="380"/>
      <c r="GG137" s="380"/>
      <c r="GH137" s="380"/>
      <c r="GI137" s="380"/>
      <c r="GJ137" s="380"/>
      <c r="GK137" s="380"/>
      <c r="GL137" s="380"/>
      <c r="GM137" s="380"/>
      <c r="GN137" s="380"/>
      <c r="GO137" s="380"/>
      <c r="GP137" s="380"/>
      <c r="GQ137" s="380"/>
      <c r="GR137" s="380"/>
      <c r="GS137" s="380"/>
      <c r="GT137" s="380"/>
      <c r="GU137" s="380"/>
      <c r="GV137" s="380"/>
      <c r="GW137" s="380"/>
      <c r="GX137" s="380"/>
      <c r="GY137" s="380"/>
      <c r="GZ137" s="380"/>
      <c r="HA137" s="380"/>
      <c r="HB137" s="380"/>
      <c r="HC137" s="380"/>
      <c r="HD137" s="380"/>
      <c r="HE137" s="380"/>
      <c r="HF137" s="380"/>
      <c r="HG137" s="380"/>
      <c r="HH137" s="380"/>
    </row>
    <row r="138" spans="1:216">
      <c r="A138" s="103"/>
      <c r="B138" s="377"/>
      <c r="C138" s="377"/>
      <c r="D138" s="377"/>
      <c r="E138" s="377"/>
      <c r="F138" s="377"/>
      <c r="G138" s="377"/>
      <c r="H138" s="377"/>
      <c r="I138" s="377"/>
      <c r="J138" s="377"/>
      <c r="K138" s="377"/>
      <c r="L138" s="377"/>
      <c r="M138" s="378"/>
      <c r="N138" s="378"/>
      <c r="O138" s="378"/>
      <c r="P138" s="378"/>
      <c r="Q138" s="378"/>
      <c r="R138" s="378"/>
      <c r="S138" s="378"/>
      <c r="T138" s="378"/>
      <c r="U138" s="378"/>
      <c r="V138" s="378"/>
      <c r="W138" s="378"/>
      <c r="X138" s="378"/>
      <c r="Y138" s="380"/>
      <c r="Z138" s="409"/>
      <c r="AA138" s="380"/>
      <c r="AB138" s="380"/>
      <c r="AC138" s="380"/>
      <c r="AD138" s="380"/>
      <c r="AE138" s="380"/>
      <c r="AF138" s="380"/>
      <c r="AG138" s="380"/>
      <c r="AH138" s="380"/>
      <c r="AI138" s="380"/>
      <c r="AJ138" s="380"/>
      <c r="AR138" s="380"/>
      <c r="AS138" s="380"/>
      <c r="AT138" s="380"/>
      <c r="AU138" s="380"/>
      <c r="AV138" s="380"/>
      <c r="AW138" s="380"/>
      <c r="AX138" s="380"/>
      <c r="AY138" s="380"/>
      <c r="AZ138" s="380"/>
      <c r="BA138" s="380"/>
      <c r="BB138" s="380"/>
      <c r="BC138" s="380"/>
      <c r="BD138" s="380"/>
      <c r="BE138" s="380"/>
      <c r="BF138" s="380"/>
      <c r="BG138" s="380"/>
      <c r="BH138" s="380"/>
      <c r="BI138" s="380"/>
      <c r="BJ138" s="377"/>
      <c r="CE138" s="380"/>
      <c r="CF138" s="380"/>
      <c r="CG138" s="380"/>
      <c r="EZ138" s="380"/>
      <c r="FA138" s="380"/>
      <c r="FB138" s="380"/>
      <c r="FC138" s="380"/>
      <c r="FD138" s="380"/>
      <c r="FE138" s="380"/>
      <c r="FF138" s="380"/>
      <c r="FG138" s="380"/>
      <c r="FH138" s="380"/>
      <c r="FI138" s="380"/>
      <c r="FJ138" s="380"/>
      <c r="FK138" s="380"/>
      <c r="FL138" s="380"/>
      <c r="FM138" s="380"/>
      <c r="FN138" s="380"/>
      <c r="FO138" s="380"/>
      <c r="FP138" s="380"/>
      <c r="FQ138" s="380"/>
      <c r="FR138" s="380"/>
      <c r="FS138" s="380"/>
      <c r="FT138" s="380"/>
      <c r="FU138" s="380"/>
      <c r="FV138" s="380"/>
      <c r="FW138" s="380"/>
      <c r="FX138" s="380"/>
      <c r="FY138" s="380"/>
      <c r="FZ138" s="380"/>
      <c r="GA138" s="380"/>
      <c r="GB138" s="380"/>
      <c r="GC138" s="380"/>
      <c r="GD138" s="380"/>
      <c r="GE138" s="380"/>
      <c r="GF138" s="380"/>
      <c r="GG138" s="380"/>
      <c r="GH138" s="380"/>
      <c r="GI138" s="380"/>
      <c r="GJ138" s="380"/>
      <c r="GK138" s="380"/>
      <c r="GL138" s="380"/>
      <c r="GM138" s="380"/>
      <c r="GN138" s="380"/>
      <c r="GO138" s="380"/>
      <c r="GP138" s="380"/>
      <c r="GQ138" s="380"/>
      <c r="GR138" s="380"/>
      <c r="GS138" s="380"/>
      <c r="GT138" s="380"/>
      <c r="GU138" s="380"/>
      <c r="GV138" s="380"/>
      <c r="GW138" s="380"/>
      <c r="GX138" s="380"/>
      <c r="GY138" s="380"/>
      <c r="GZ138" s="380"/>
      <c r="HA138" s="380"/>
      <c r="HB138" s="380"/>
      <c r="HC138" s="380"/>
      <c r="HD138" s="380"/>
      <c r="HE138" s="380"/>
      <c r="HF138" s="380"/>
      <c r="HG138" s="380"/>
      <c r="HH138" s="380"/>
    </row>
    <row r="139" spans="1:216">
      <c r="A139" s="103"/>
      <c r="B139" s="377"/>
      <c r="C139" s="377"/>
      <c r="D139" s="377"/>
      <c r="E139" s="377"/>
      <c r="F139" s="377"/>
      <c r="G139" s="377"/>
      <c r="H139" s="377"/>
      <c r="I139" s="377"/>
      <c r="J139" s="377"/>
      <c r="K139" s="377"/>
      <c r="L139" s="377"/>
      <c r="M139" s="378"/>
      <c r="N139" s="378"/>
      <c r="O139" s="378"/>
      <c r="P139" s="378"/>
      <c r="Q139" s="378"/>
      <c r="R139" s="378"/>
      <c r="S139" s="378"/>
      <c r="T139" s="378"/>
      <c r="U139" s="378"/>
      <c r="V139" s="378"/>
      <c r="W139" s="378"/>
      <c r="X139" s="378"/>
      <c r="Y139" s="380"/>
      <c r="Z139" s="409"/>
      <c r="AA139" s="380"/>
      <c r="AB139" s="380"/>
      <c r="AC139" s="380"/>
      <c r="AD139" s="380"/>
      <c r="AE139" s="380"/>
      <c r="AF139" s="380"/>
      <c r="AG139" s="380"/>
      <c r="AH139" s="380"/>
      <c r="AI139" s="380"/>
      <c r="AJ139" s="380"/>
      <c r="AR139" s="380"/>
      <c r="AS139" s="380"/>
      <c r="AT139" s="380"/>
      <c r="AU139" s="380"/>
      <c r="AV139" s="380"/>
      <c r="AW139" s="380"/>
      <c r="AX139" s="380"/>
      <c r="AY139" s="380"/>
      <c r="AZ139" s="380"/>
      <c r="BA139" s="380"/>
      <c r="BB139" s="380"/>
      <c r="BC139" s="380"/>
      <c r="BD139" s="380"/>
      <c r="BE139" s="380"/>
      <c r="BF139" s="380"/>
      <c r="BG139" s="380"/>
      <c r="BH139" s="380"/>
      <c r="BI139" s="380"/>
      <c r="BJ139" s="377"/>
      <c r="CE139" s="380"/>
      <c r="CF139" s="380"/>
      <c r="CG139" s="380"/>
      <c r="EZ139" s="380"/>
      <c r="FA139" s="380"/>
      <c r="FB139" s="380"/>
      <c r="FC139" s="380"/>
      <c r="FD139" s="380"/>
      <c r="FE139" s="380"/>
      <c r="FF139" s="380"/>
      <c r="FG139" s="380"/>
      <c r="FH139" s="380"/>
      <c r="FI139" s="380"/>
      <c r="FJ139" s="380"/>
      <c r="FK139" s="380"/>
      <c r="FL139" s="380"/>
      <c r="FM139" s="380"/>
      <c r="FN139" s="380"/>
      <c r="FO139" s="380"/>
      <c r="FP139" s="380"/>
      <c r="FQ139" s="380"/>
      <c r="FR139" s="380"/>
      <c r="FS139" s="380"/>
      <c r="FT139" s="380"/>
      <c r="FU139" s="380"/>
      <c r="FV139" s="380"/>
      <c r="FW139" s="380"/>
      <c r="FX139" s="380"/>
      <c r="FY139" s="380"/>
      <c r="FZ139" s="380"/>
      <c r="GA139" s="380"/>
      <c r="GB139" s="380"/>
      <c r="GC139" s="380"/>
      <c r="GD139" s="380"/>
      <c r="GE139" s="380"/>
      <c r="GF139" s="380"/>
      <c r="GG139" s="380"/>
      <c r="GH139" s="380"/>
      <c r="GI139" s="380"/>
      <c r="GJ139" s="380"/>
      <c r="GK139" s="380"/>
      <c r="GL139" s="380"/>
      <c r="GM139" s="380"/>
      <c r="GN139" s="380"/>
      <c r="GO139" s="380"/>
      <c r="GP139" s="380"/>
      <c r="GQ139" s="380"/>
      <c r="GR139" s="380"/>
      <c r="GS139" s="380"/>
      <c r="GT139" s="380"/>
      <c r="GU139" s="380"/>
      <c r="GV139" s="380"/>
      <c r="GW139" s="380"/>
      <c r="GX139" s="380"/>
      <c r="GY139" s="380"/>
      <c r="GZ139" s="380"/>
      <c r="HA139" s="380"/>
      <c r="HB139" s="380"/>
      <c r="HC139" s="380"/>
      <c r="HD139" s="380"/>
      <c r="HE139" s="380"/>
      <c r="HF139" s="380"/>
      <c r="HG139" s="380"/>
      <c r="HH139" s="380"/>
    </row>
    <row r="140" spans="1:216">
      <c r="A140" s="103"/>
      <c r="B140" s="377"/>
      <c r="C140" s="377"/>
      <c r="D140" s="377"/>
      <c r="E140" s="377"/>
      <c r="F140" s="377"/>
      <c r="G140" s="377"/>
      <c r="H140" s="377"/>
      <c r="I140" s="377"/>
      <c r="J140" s="377"/>
      <c r="K140" s="377"/>
      <c r="L140" s="377"/>
      <c r="M140" s="378"/>
      <c r="N140" s="378"/>
      <c r="O140" s="378"/>
      <c r="P140" s="378"/>
      <c r="Q140" s="378"/>
      <c r="R140" s="378"/>
      <c r="S140" s="378"/>
      <c r="T140" s="378"/>
      <c r="U140" s="378"/>
      <c r="V140" s="378"/>
      <c r="W140" s="378"/>
      <c r="X140" s="378"/>
      <c r="Y140" s="380"/>
      <c r="Z140" s="409"/>
      <c r="AA140" s="380"/>
      <c r="AB140" s="380"/>
      <c r="AC140" s="380"/>
      <c r="AD140" s="380"/>
      <c r="AE140" s="380"/>
      <c r="AF140" s="380"/>
      <c r="AG140" s="380"/>
      <c r="AH140" s="380"/>
      <c r="AI140" s="380"/>
      <c r="AJ140" s="380"/>
      <c r="AR140" s="380"/>
      <c r="AS140" s="380"/>
      <c r="AT140" s="380"/>
      <c r="AU140" s="380"/>
      <c r="AV140" s="380"/>
      <c r="AW140" s="380"/>
      <c r="AX140" s="380"/>
      <c r="AY140" s="380"/>
      <c r="AZ140" s="380"/>
      <c r="BA140" s="380"/>
      <c r="BB140" s="380"/>
      <c r="BC140" s="380"/>
      <c r="BD140" s="380"/>
      <c r="BE140" s="380"/>
      <c r="BF140" s="380"/>
      <c r="BG140" s="380"/>
      <c r="BH140" s="380"/>
      <c r="BI140" s="380"/>
      <c r="BJ140" s="377"/>
      <c r="CE140" s="380"/>
      <c r="CF140" s="380"/>
      <c r="CG140" s="380"/>
      <c r="EZ140" s="380"/>
      <c r="FA140" s="380"/>
      <c r="FB140" s="380"/>
      <c r="FC140" s="380"/>
      <c r="FD140" s="380"/>
      <c r="FE140" s="380"/>
      <c r="FF140" s="380"/>
      <c r="FG140" s="380"/>
      <c r="FH140" s="380"/>
      <c r="FI140" s="380"/>
      <c r="FJ140" s="380"/>
      <c r="FK140" s="380"/>
      <c r="FL140" s="380"/>
      <c r="FM140" s="380"/>
      <c r="FN140" s="380"/>
      <c r="FO140" s="380"/>
      <c r="FP140" s="380"/>
      <c r="FQ140" s="380"/>
      <c r="FR140" s="380"/>
      <c r="FS140" s="380"/>
      <c r="FT140" s="380"/>
      <c r="FU140" s="380"/>
      <c r="FV140" s="380"/>
      <c r="FW140" s="380"/>
      <c r="FX140" s="380"/>
      <c r="FY140" s="380"/>
      <c r="FZ140" s="380"/>
      <c r="GA140" s="380"/>
      <c r="GB140" s="380"/>
      <c r="GC140" s="380"/>
      <c r="GD140" s="380"/>
      <c r="GE140" s="380"/>
      <c r="GF140" s="380"/>
      <c r="GG140" s="380"/>
      <c r="GH140" s="380"/>
      <c r="GI140" s="380"/>
      <c r="GJ140" s="380"/>
      <c r="GK140" s="380"/>
      <c r="GL140" s="380"/>
      <c r="GM140" s="380"/>
      <c r="GN140" s="380"/>
      <c r="GO140" s="380"/>
      <c r="GP140" s="380"/>
      <c r="GQ140" s="380"/>
      <c r="GR140" s="380"/>
      <c r="GS140" s="380"/>
      <c r="GT140" s="380"/>
      <c r="GU140" s="380"/>
      <c r="GV140" s="380"/>
      <c r="GW140" s="380"/>
      <c r="GX140" s="380"/>
      <c r="GY140" s="380"/>
      <c r="GZ140" s="380"/>
      <c r="HA140" s="380"/>
      <c r="HB140" s="380"/>
      <c r="HC140" s="380"/>
      <c r="HD140" s="380"/>
      <c r="HE140" s="380"/>
      <c r="HF140" s="380"/>
      <c r="HG140" s="380"/>
      <c r="HH140" s="380"/>
    </row>
    <row r="141" spans="1:216">
      <c r="A141" s="103"/>
      <c r="B141" s="377"/>
      <c r="C141" s="377"/>
      <c r="D141" s="377"/>
      <c r="E141" s="377"/>
      <c r="F141" s="377"/>
      <c r="G141" s="377"/>
      <c r="H141" s="377"/>
      <c r="I141" s="377"/>
      <c r="J141" s="377"/>
      <c r="K141" s="377"/>
      <c r="L141" s="377"/>
      <c r="M141" s="378"/>
      <c r="N141" s="378"/>
      <c r="O141" s="378"/>
      <c r="P141" s="378"/>
      <c r="Q141" s="378"/>
      <c r="R141" s="378"/>
      <c r="S141" s="378"/>
      <c r="T141" s="378"/>
      <c r="U141" s="378"/>
      <c r="V141" s="378"/>
      <c r="W141" s="378"/>
      <c r="X141" s="378"/>
      <c r="Y141" s="380"/>
      <c r="Z141" s="409"/>
      <c r="AA141" s="380"/>
      <c r="AB141" s="380"/>
      <c r="AC141" s="380"/>
      <c r="AD141" s="380"/>
      <c r="AE141" s="380"/>
      <c r="AF141" s="380"/>
      <c r="AG141" s="380"/>
      <c r="AH141" s="380"/>
      <c r="AI141" s="380"/>
      <c r="AJ141" s="380"/>
      <c r="AR141" s="380"/>
      <c r="AS141" s="380"/>
      <c r="AT141" s="380"/>
      <c r="AU141" s="380"/>
      <c r="AV141" s="380"/>
      <c r="AW141" s="380"/>
      <c r="AX141" s="380"/>
      <c r="AY141" s="380"/>
      <c r="AZ141" s="380"/>
      <c r="BA141" s="380"/>
      <c r="BB141" s="380"/>
      <c r="BC141" s="380"/>
      <c r="BD141" s="380"/>
      <c r="BE141" s="380"/>
      <c r="BF141" s="380"/>
      <c r="BG141" s="380"/>
      <c r="BH141" s="380"/>
      <c r="BI141" s="380"/>
      <c r="BJ141" s="377"/>
      <c r="CE141" s="380"/>
      <c r="CF141" s="380"/>
      <c r="CG141" s="380"/>
      <c r="EZ141" s="380"/>
      <c r="FA141" s="380"/>
      <c r="FB141" s="380"/>
      <c r="FC141" s="380"/>
      <c r="FD141" s="380"/>
      <c r="FE141" s="380"/>
      <c r="FF141" s="380"/>
      <c r="FG141" s="380"/>
      <c r="FH141" s="380"/>
      <c r="FI141" s="380"/>
      <c r="FJ141" s="380"/>
      <c r="FK141" s="380"/>
      <c r="FL141" s="380"/>
      <c r="FM141" s="380"/>
      <c r="FN141" s="380"/>
      <c r="FO141" s="380"/>
      <c r="FP141" s="380"/>
      <c r="FQ141" s="380"/>
      <c r="FR141" s="380"/>
      <c r="FS141" s="380"/>
      <c r="FT141" s="380"/>
      <c r="FU141" s="380"/>
      <c r="FV141" s="380"/>
      <c r="FW141" s="380"/>
      <c r="FX141" s="380"/>
      <c r="FY141" s="380"/>
      <c r="FZ141" s="380"/>
      <c r="GA141" s="380"/>
      <c r="GB141" s="380"/>
      <c r="GC141" s="380"/>
      <c r="GD141" s="380"/>
      <c r="GE141" s="380"/>
      <c r="GF141" s="380"/>
      <c r="GG141" s="380"/>
      <c r="GH141" s="380"/>
      <c r="GI141" s="380"/>
      <c r="GJ141" s="380"/>
      <c r="GK141" s="380"/>
      <c r="GL141" s="380"/>
      <c r="GM141" s="380"/>
      <c r="GN141" s="380"/>
      <c r="GO141" s="380"/>
      <c r="GP141" s="380"/>
      <c r="GQ141" s="380"/>
      <c r="GR141" s="380"/>
      <c r="GS141" s="380"/>
      <c r="GT141" s="380"/>
      <c r="GU141" s="380"/>
      <c r="GV141" s="380"/>
      <c r="GW141" s="380"/>
      <c r="GX141" s="380"/>
      <c r="GY141" s="380"/>
      <c r="GZ141" s="380"/>
      <c r="HA141" s="380"/>
      <c r="HB141" s="380"/>
      <c r="HC141" s="380"/>
      <c r="HD141" s="380"/>
      <c r="HE141" s="380"/>
      <c r="HF141" s="380"/>
      <c r="HG141" s="380"/>
      <c r="HH141" s="380"/>
    </row>
    <row r="142" spans="1:216">
      <c r="A142" s="103"/>
      <c r="B142" s="377"/>
      <c r="C142" s="377"/>
      <c r="D142" s="377"/>
      <c r="E142" s="377"/>
      <c r="F142" s="377"/>
      <c r="G142" s="377"/>
      <c r="H142" s="377"/>
      <c r="I142" s="377"/>
      <c r="J142" s="377"/>
      <c r="K142" s="377"/>
      <c r="L142" s="377"/>
      <c r="M142" s="378"/>
      <c r="N142" s="378"/>
      <c r="O142" s="378"/>
      <c r="P142" s="378"/>
      <c r="Q142" s="378"/>
      <c r="R142" s="378"/>
      <c r="S142" s="378"/>
      <c r="T142" s="378"/>
      <c r="U142" s="378"/>
      <c r="V142" s="378"/>
      <c r="W142" s="378"/>
      <c r="X142" s="378"/>
      <c r="Y142" s="380"/>
      <c r="Z142" s="409"/>
      <c r="AA142" s="380"/>
      <c r="AB142" s="380"/>
      <c r="AC142" s="380"/>
      <c r="AD142" s="380"/>
      <c r="AE142" s="380"/>
      <c r="AF142" s="380"/>
      <c r="AG142" s="380"/>
      <c r="AH142" s="380"/>
      <c r="AI142" s="380"/>
      <c r="AJ142" s="380"/>
      <c r="AR142" s="380"/>
      <c r="AS142" s="380"/>
      <c r="AT142" s="380"/>
      <c r="AU142" s="380"/>
      <c r="AV142" s="380"/>
      <c r="AW142" s="380"/>
      <c r="AX142" s="380"/>
      <c r="AY142" s="380"/>
      <c r="AZ142" s="380"/>
      <c r="BA142" s="380"/>
      <c r="BB142" s="380"/>
      <c r="BC142" s="380"/>
      <c r="BD142" s="380"/>
      <c r="BE142" s="380"/>
      <c r="BF142" s="380"/>
      <c r="BG142" s="380"/>
      <c r="BH142" s="380"/>
      <c r="BI142" s="380"/>
      <c r="BJ142" s="377"/>
      <c r="CE142" s="380"/>
      <c r="CF142" s="380"/>
      <c r="CG142" s="380"/>
      <c r="EZ142" s="380"/>
      <c r="FA142" s="380"/>
      <c r="FB142" s="380"/>
      <c r="FC142" s="380"/>
      <c r="FD142" s="380"/>
      <c r="FE142" s="380"/>
      <c r="FF142" s="380"/>
      <c r="FG142" s="380"/>
      <c r="FH142" s="380"/>
      <c r="FI142" s="380"/>
      <c r="FJ142" s="380"/>
      <c r="FK142" s="380"/>
      <c r="FL142" s="380"/>
      <c r="FM142" s="380"/>
      <c r="FN142" s="380"/>
      <c r="FO142" s="380"/>
      <c r="FP142" s="380"/>
      <c r="FQ142" s="380"/>
      <c r="FR142" s="380"/>
      <c r="FS142" s="380"/>
      <c r="FT142" s="380"/>
      <c r="FU142" s="380"/>
      <c r="FV142" s="380"/>
      <c r="FW142" s="380"/>
      <c r="FX142" s="380"/>
      <c r="FY142" s="380"/>
      <c r="FZ142" s="380"/>
      <c r="GA142" s="380"/>
      <c r="GB142" s="380"/>
      <c r="GC142" s="380"/>
      <c r="GD142" s="380"/>
      <c r="GE142" s="380"/>
      <c r="GF142" s="380"/>
      <c r="GG142" s="380"/>
      <c r="GH142" s="380"/>
      <c r="GI142" s="380"/>
      <c r="GJ142" s="380"/>
      <c r="GK142" s="380"/>
      <c r="GL142" s="380"/>
      <c r="GM142" s="380"/>
      <c r="GN142" s="380"/>
      <c r="GO142" s="380"/>
      <c r="GP142" s="380"/>
      <c r="GQ142" s="380"/>
      <c r="GR142" s="380"/>
      <c r="GS142" s="380"/>
      <c r="GT142" s="380"/>
      <c r="GU142" s="380"/>
      <c r="GV142" s="380"/>
      <c r="GW142" s="380"/>
      <c r="GX142" s="380"/>
      <c r="GY142" s="380"/>
      <c r="GZ142" s="380"/>
      <c r="HA142" s="380"/>
      <c r="HB142" s="380"/>
      <c r="HC142" s="380"/>
      <c r="HD142" s="380"/>
      <c r="HE142" s="380"/>
      <c r="HF142" s="380"/>
      <c r="HG142" s="380"/>
      <c r="HH142" s="380"/>
    </row>
    <row r="143" spans="1:216">
      <c r="A143" s="103"/>
      <c r="B143" s="377"/>
      <c r="C143" s="377"/>
      <c r="D143" s="377"/>
      <c r="E143" s="377"/>
      <c r="F143" s="377"/>
      <c r="G143" s="377"/>
      <c r="H143" s="377"/>
      <c r="I143" s="377"/>
      <c r="J143" s="377"/>
      <c r="K143" s="377"/>
      <c r="L143" s="377"/>
      <c r="M143" s="378"/>
      <c r="N143" s="378"/>
      <c r="O143" s="378"/>
      <c r="P143" s="378"/>
      <c r="Q143" s="378"/>
      <c r="R143" s="378"/>
      <c r="S143" s="378"/>
      <c r="T143" s="378"/>
      <c r="U143" s="378"/>
      <c r="V143" s="378"/>
      <c r="W143" s="378"/>
      <c r="X143" s="378"/>
      <c r="Y143" s="380"/>
      <c r="Z143" s="409"/>
      <c r="AA143" s="380"/>
      <c r="AB143" s="380"/>
      <c r="AC143" s="380"/>
      <c r="AD143" s="380"/>
      <c r="AE143" s="380"/>
      <c r="AF143" s="380"/>
      <c r="AG143" s="380"/>
      <c r="AH143" s="380"/>
      <c r="AI143" s="380"/>
      <c r="AJ143" s="380"/>
      <c r="AR143" s="380"/>
      <c r="AS143" s="380"/>
      <c r="AT143" s="380"/>
      <c r="AU143" s="380"/>
      <c r="AV143" s="380"/>
      <c r="AW143" s="380"/>
      <c r="AX143" s="380"/>
      <c r="AY143" s="380"/>
      <c r="AZ143" s="380"/>
      <c r="BA143" s="380"/>
      <c r="BB143" s="380"/>
      <c r="BC143" s="380"/>
      <c r="BD143" s="380"/>
      <c r="BE143" s="380"/>
      <c r="BF143" s="380"/>
      <c r="BG143" s="380"/>
      <c r="BH143" s="380"/>
      <c r="BI143" s="380"/>
      <c r="BJ143" s="377"/>
      <c r="CE143" s="380"/>
      <c r="CF143" s="380"/>
      <c r="CG143" s="380"/>
      <c r="EZ143" s="380"/>
      <c r="FA143" s="380"/>
      <c r="FB143" s="380"/>
      <c r="FC143" s="380"/>
      <c r="FD143" s="380"/>
      <c r="FE143" s="380"/>
      <c r="FF143" s="380"/>
      <c r="FG143" s="380"/>
      <c r="FH143" s="380"/>
      <c r="FI143" s="380"/>
      <c r="FJ143" s="380"/>
      <c r="FK143" s="380"/>
      <c r="FL143" s="380"/>
      <c r="FM143" s="380"/>
      <c r="FN143" s="380"/>
      <c r="FO143" s="380"/>
      <c r="FP143" s="380"/>
      <c r="FQ143" s="380"/>
      <c r="FR143" s="380"/>
      <c r="FS143" s="380"/>
      <c r="FT143" s="380"/>
      <c r="FU143" s="380"/>
      <c r="FV143" s="380"/>
      <c r="FW143" s="380"/>
      <c r="FX143" s="380"/>
      <c r="FY143" s="380"/>
      <c r="FZ143" s="380"/>
      <c r="GA143" s="380"/>
      <c r="GB143" s="380"/>
      <c r="GC143" s="380"/>
      <c r="GD143" s="380"/>
      <c r="GE143" s="380"/>
      <c r="GF143" s="380"/>
      <c r="GG143" s="380"/>
      <c r="GH143" s="380"/>
      <c r="GI143" s="380"/>
      <c r="GJ143" s="380"/>
      <c r="GK143" s="380"/>
      <c r="GL143" s="380"/>
      <c r="GM143" s="380"/>
      <c r="GN143" s="380"/>
      <c r="GO143" s="380"/>
      <c r="GP143" s="380"/>
      <c r="GQ143" s="380"/>
      <c r="GR143" s="380"/>
      <c r="GS143" s="380"/>
      <c r="GT143" s="380"/>
      <c r="GU143" s="380"/>
      <c r="GV143" s="380"/>
      <c r="GW143" s="380"/>
      <c r="GX143" s="380"/>
      <c r="GY143" s="380"/>
      <c r="GZ143" s="380"/>
      <c r="HA143" s="380"/>
      <c r="HB143" s="380"/>
      <c r="HC143" s="380"/>
      <c r="HD143" s="380"/>
      <c r="HE143" s="380"/>
      <c r="HF143" s="380"/>
      <c r="HG143" s="380"/>
      <c r="HH143" s="380"/>
    </row>
    <row r="144" spans="1:216">
      <c r="A144" s="103"/>
      <c r="B144" s="377"/>
      <c r="C144" s="377"/>
      <c r="D144" s="377"/>
      <c r="E144" s="377"/>
      <c r="F144" s="377"/>
      <c r="G144" s="377"/>
      <c r="H144" s="377"/>
      <c r="I144" s="377"/>
      <c r="J144" s="377"/>
      <c r="K144" s="377"/>
      <c r="L144" s="377"/>
      <c r="M144" s="378"/>
      <c r="N144" s="378"/>
      <c r="O144" s="378"/>
      <c r="P144" s="378"/>
      <c r="Q144" s="378"/>
      <c r="R144" s="378"/>
      <c r="S144" s="378"/>
      <c r="T144" s="378"/>
      <c r="U144" s="378"/>
      <c r="V144" s="378"/>
      <c r="W144" s="378"/>
      <c r="X144" s="378"/>
      <c r="Y144" s="380"/>
      <c r="Z144" s="409"/>
      <c r="AA144" s="380"/>
      <c r="AB144" s="380"/>
      <c r="AC144" s="380"/>
      <c r="AD144" s="380"/>
      <c r="AE144" s="380"/>
      <c r="AF144" s="380"/>
      <c r="AG144" s="380"/>
      <c r="AH144" s="380"/>
      <c r="AI144" s="380"/>
      <c r="AJ144" s="380"/>
      <c r="AR144" s="380"/>
      <c r="AS144" s="380"/>
      <c r="AT144" s="380"/>
      <c r="AU144" s="380"/>
      <c r="AV144" s="380"/>
      <c r="AW144" s="380"/>
      <c r="AX144" s="380"/>
      <c r="AY144" s="380"/>
      <c r="AZ144" s="380"/>
      <c r="BA144" s="380"/>
      <c r="BB144" s="380"/>
      <c r="BC144" s="380"/>
      <c r="BD144" s="380"/>
      <c r="BE144" s="380"/>
      <c r="BF144" s="380"/>
      <c r="BG144" s="380"/>
      <c r="BH144" s="380"/>
      <c r="BI144" s="380"/>
      <c r="BJ144" s="377"/>
      <c r="CE144" s="380"/>
      <c r="CF144" s="380"/>
      <c r="CG144" s="380"/>
      <c r="EZ144" s="380"/>
      <c r="FA144" s="380"/>
      <c r="FB144" s="380"/>
      <c r="FC144" s="380"/>
      <c r="FD144" s="380"/>
      <c r="FE144" s="380"/>
      <c r="FF144" s="380"/>
      <c r="FG144" s="380"/>
      <c r="FH144" s="380"/>
      <c r="FI144" s="380"/>
      <c r="FJ144" s="380"/>
      <c r="FK144" s="380"/>
      <c r="FL144" s="380"/>
      <c r="FM144" s="380"/>
      <c r="FN144" s="380"/>
      <c r="FO144" s="380"/>
      <c r="FP144" s="380"/>
      <c r="FQ144" s="380"/>
      <c r="FR144" s="380"/>
      <c r="FS144" s="380"/>
      <c r="FT144" s="380"/>
      <c r="FU144" s="380"/>
      <c r="FV144" s="380"/>
      <c r="FW144" s="380"/>
      <c r="FX144" s="380"/>
      <c r="FY144" s="380"/>
      <c r="FZ144" s="380"/>
      <c r="GA144" s="380"/>
      <c r="GB144" s="380"/>
      <c r="GC144" s="380"/>
      <c r="GD144" s="380"/>
      <c r="GE144" s="380"/>
      <c r="GF144" s="380"/>
      <c r="GG144" s="380"/>
      <c r="GH144" s="380"/>
      <c r="GI144" s="380"/>
      <c r="GJ144" s="380"/>
      <c r="GK144" s="380"/>
      <c r="GL144" s="380"/>
      <c r="GM144" s="380"/>
      <c r="GN144" s="380"/>
      <c r="GO144" s="380"/>
      <c r="GP144" s="380"/>
      <c r="GQ144" s="380"/>
      <c r="GR144" s="380"/>
      <c r="GS144" s="380"/>
      <c r="GT144" s="380"/>
      <c r="GU144" s="380"/>
      <c r="GV144" s="380"/>
      <c r="GW144" s="380"/>
      <c r="GX144" s="380"/>
      <c r="GY144" s="380"/>
      <c r="GZ144" s="380"/>
      <c r="HA144" s="380"/>
      <c r="HB144" s="380"/>
      <c r="HC144" s="380"/>
      <c r="HD144" s="380"/>
      <c r="HE144" s="380"/>
      <c r="HF144" s="380"/>
      <c r="HG144" s="380"/>
      <c r="HH144" s="380"/>
    </row>
    <row r="145" spans="1:216">
      <c r="A145" s="103"/>
      <c r="B145" s="377"/>
      <c r="C145" s="377"/>
      <c r="D145" s="377"/>
      <c r="E145" s="377"/>
      <c r="F145" s="377"/>
      <c r="G145" s="377"/>
      <c r="H145" s="377"/>
      <c r="I145" s="377"/>
      <c r="J145" s="377"/>
      <c r="K145" s="377"/>
      <c r="L145" s="377"/>
      <c r="M145" s="378"/>
      <c r="N145" s="378"/>
      <c r="O145" s="378"/>
      <c r="P145" s="378"/>
      <c r="Q145" s="378"/>
      <c r="R145" s="378"/>
      <c r="S145" s="378"/>
      <c r="T145" s="378"/>
      <c r="U145" s="378"/>
      <c r="V145" s="378"/>
      <c r="W145" s="378"/>
      <c r="X145" s="378"/>
      <c r="Y145" s="380"/>
      <c r="Z145" s="409"/>
      <c r="AA145" s="380"/>
      <c r="AB145" s="380"/>
      <c r="AC145" s="380"/>
      <c r="AD145" s="380"/>
      <c r="AE145" s="380"/>
      <c r="AF145" s="380"/>
      <c r="AG145" s="380"/>
      <c r="AH145" s="380"/>
      <c r="AI145" s="380"/>
      <c r="AJ145" s="380"/>
      <c r="AR145" s="380"/>
      <c r="AS145" s="380"/>
      <c r="AT145" s="380"/>
      <c r="AU145" s="380"/>
      <c r="AV145" s="380"/>
      <c r="AW145" s="380"/>
      <c r="AX145" s="380"/>
      <c r="AY145" s="380"/>
      <c r="AZ145" s="380"/>
      <c r="BA145" s="380"/>
      <c r="BB145" s="380"/>
      <c r="BC145" s="380"/>
      <c r="BD145" s="380"/>
      <c r="BE145" s="380"/>
      <c r="BF145" s="380"/>
      <c r="BG145" s="380"/>
      <c r="BH145" s="380"/>
      <c r="BI145" s="380"/>
      <c r="BJ145" s="377"/>
      <c r="CE145" s="380"/>
      <c r="CF145" s="380"/>
      <c r="CG145" s="380"/>
      <c r="EZ145" s="380"/>
      <c r="FA145" s="380"/>
      <c r="FB145" s="380"/>
      <c r="FC145" s="380"/>
      <c r="FD145" s="380"/>
      <c r="FE145" s="380"/>
      <c r="FF145" s="380"/>
      <c r="FG145" s="380"/>
      <c r="FH145" s="380"/>
      <c r="FI145" s="380"/>
      <c r="FJ145" s="380"/>
      <c r="FK145" s="380"/>
      <c r="FL145" s="380"/>
      <c r="FM145" s="380"/>
      <c r="FN145" s="380"/>
      <c r="FO145" s="380"/>
      <c r="FP145" s="380"/>
      <c r="FQ145" s="380"/>
      <c r="FR145" s="380"/>
      <c r="FS145" s="380"/>
      <c r="FT145" s="380"/>
      <c r="FU145" s="380"/>
      <c r="FV145" s="380"/>
      <c r="FW145" s="380"/>
      <c r="FX145" s="380"/>
      <c r="FY145" s="380"/>
      <c r="FZ145" s="380"/>
      <c r="GA145" s="380"/>
      <c r="GB145" s="380"/>
      <c r="GC145" s="380"/>
      <c r="GD145" s="380"/>
      <c r="GE145" s="380"/>
      <c r="GF145" s="380"/>
      <c r="GG145" s="380"/>
      <c r="GH145" s="380"/>
      <c r="GI145" s="380"/>
      <c r="GJ145" s="380"/>
      <c r="GK145" s="380"/>
      <c r="GL145" s="380"/>
      <c r="GM145" s="380"/>
      <c r="GN145" s="380"/>
      <c r="GO145" s="380"/>
      <c r="GP145" s="380"/>
      <c r="GQ145" s="380"/>
      <c r="GR145" s="380"/>
      <c r="GS145" s="380"/>
      <c r="GT145" s="380"/>
      <c r="GU145" s="380"/>
      <c r="GV145" s="380"/>
      <c r="GW145" s="380"/>
      <c r="GX145" s="380"/>
      <c r="GY145" s="380"/>
      <c r="GZ145" s="380"/>
      <c r="HA145" s="380"/>
      <c r="HB145" s="380"/>
      <c r="HC145" s="380"/>
      <c r="HD145" s="380"/>
      <c r="HE145" s="380"/>
      <c r="HF145" s="380"/>
      <c r="HG145" s="380"/>
      <c r="HH145" s="380"/>
    </row>
    <row r="146" spans="1:216">
      <c r="A146" s="103"/>
      <c r="B146" s="377"/>
      <c r="C146" s="377"/>
      <c r="D146" s="377"/>
      <c r="E146" s="377"/>
      <c r="F146" s="377"/>
      <c r="G146" s="377"/>
      <c r="H146" s="377"/>
      <c r="I146" s="377"/>
      <c r="J146" s="377"/>
      <c r="K146" s="377"/>
      <c r="L146" s="377"/>
      <c r="M146" s="378"/>
      <c r="N146" s="378"/>
      <c r="O146" s="378"/>
      <c r="P146" s="378"/>
      <c r="Q146" s="378"/>
      <c r="R146" s="378"/>
      <c r="S146" s="378"/>
      <c r="T146" s="378"/>
      <c r="U146" s="378"/>
      <c r="V146" s="378"/>
      <c r="W146" s="378"/>
      <c r="X146" s="378"/>
      <c r="Y146" s="380"/>
      <c r="Z146" s="409"/>
      <c r="AA146" s="380"/>
      <c r="AB146" s="380"/>
      <c r="AC146" s="380"/>
      <c r="AD146" s="380"/>
      <c r="AE146" s="380"/>
      <c r="AF146" s="380"/>
      <c r="AG146" s="380"/>
      <c r="AH146" s="380"/>
      <c r="AI146" s="380"/>
      <c r="AJ146" s="380"/>
      <c r="AR146" s="380"/>
      <c r="AS146" s="380"/>
      <c r="AT146" s="380"/>
      <c r="AU146" s="380"/>
      <c r="AV146" s="380"/>
      <c r="AW146" s="380"/>
      <c r="AX146" s="380"/>
      <c r="AY146" s="380"/>
      <c r="AZ146" s="380"/>
      <c r="BA146" s="380"/>
      <c r="BB146" s="380"/>
      <c r="BC146" s="380"/>
      <c r="BD146" s="380"/>
      <c r="BE146" s="380"/>
      <c r="BF146" s="380"/>
      <c r="BG146" s="380"/>
      <c r="BH146" s="380"/>
      <c r="BI146" s="380"/>
      <c r="BJ146" s="377"/>
      <c r="CE146" s="380"/>
      <c r="CF146" s="380"/>
      <c r="CG146" s="380"/>
      <c r="EZ146" s="380"/>
      <c r="FA146" s="380"/>
      <c r="FB146" s="380"/>
      <c r="FC146" s="380"/>
      <c r="FD146" s="380"/>
      <c r="FE146" s="380"/>
      <c r="FF146" s="380"/>
      <c r="FG146" s="380"/>
      <c r="FH146" s="380"/>
      <c r="FI146" s="380"/>
      <c r="FJ146" s="380"/>
      <c r="FK146" s="380"/>
      <c r="FL146" s="380"/>
      <c r="FM146" s="380"/>
      <c r="FN146" s="380"/>
      <c r="FO146" s="380"/>
      <c r="FP146" s="380"/>
      <c r="FQ146" s="380"/>
      <c r="FR146" s="380"/>
      <c r="FS146" s="380"/>
      <c r="FT146" s="380"/>
      <c r="FU146" s="380"/>
      <c r="FV146" s="380"/>
      <c r="FW146" s="380"/>
      <c r="FX146" s="380"/>
      <c r="FY146" s="380"/>
      <c r="FZ146" s="380"/>
      <c r="GA146" s="380"/>
      <c r="GB146" s="380"/>
      <c r="GC146" s="380"/>
      <c r="GD146" s="380"/>
      <c r="GE146" s="380"/>
      <c r="GF146" s="380"/>
      <c r="GG146" s="380"/>
      <c r="GH146" s="380"/>
      <c r="GI146" s="380"/>
      <c r="GJ146" s="380"/>
      <c r="GK146" s="380"/>
      <c r="GL146" s="380"/>
      <c r="GM146" s="380"/>
      <c r="GN146" s="380"/>
      <c r="GO146" s="380"/>
      <c r="GP146" s="380"/>
      <c r="GQ146" s="380"/>
      <c r="GR146" s="380"/>
      <c r="GS146" s="380"/>
      <c r="GT146" s="380"/>
      <c r="GU146" s="380"/>
      <c r="GV146" s="380"/>
      <c r="GW146" s="380"/>
      <c r="GX146" s="380"/>
      <c r="GY146" s="380"/>
      <c r="GZ146" s="380"/>
      <c r="HA146" s="380"/>
      <c r="HB146" s="380"/>
      <c r="HC146" s="380"/>
      <c r="HD146" s="380"/>
      <c r="HE146" s="380"/>
      <c r="HF146" s="380"/>
      <c r="HG146" s="380"/>
      <c r="HH146" s="380"/>
    </row>
    <row r="147" spans="1:216">
      <c r="A147" s="103"/>
      <c r="B147" s="377"/>
      <c r="C147" s="377"/>
      <c r="D147" s="377"/>
      <c r="E147" s="377"/>
      <c r="F147" s="377"/>
      <c r="G147" s="377"/>
      <c r="H147" s="377"/>
      <c r="I147" s="377"/>
      <c r="J147" s="377"/>
      <c r="K147" s="377"/>
      <c r="L147" s="377"/>
      <c r="M147" s="378"/>
      <c r="N147" s="378"/>
      <c r="O147" s="378"/>
      <c r="P147" s="378"/>
      <c r="Q147" s="378"/>
      <c r="R147" s="378"/>
      <c r="S147" s="378"/>
      <c r="T147" s="378"/>
      <c r="U147" s="378"/>
      <c r="V147" s="378"/>
      <c r="W147" s="378"/>
      <c r="X147" s="378"/>
      <c r="Y147" s="380"/>
      <c r="Z147" s="409"/>
      <c r="AA147" s="380"/>
      <c r="AB147" s="380"/>
      <c r="AC147" s="380"/>
      <c r="AD147" s="380"/>
      <c r="AE147" s="380"/>
      <c r="AF147" s="380"/>
      <c r="AG147" s="380"/>
      <c r="AH147" s="380"/>
      <c r="AI147" s="380"/>
      <c r="AJ147" s="380"/>
      <c r="AR147" s="380"/>
      <c r="AS147" s="380"/>
      <c r="AT147" s="380"/>
      <c r="AU147" s="380"/>
      <c r="AV147" s="380"/>
      <c r="AW147" s="380"/>
      <c r="AX147" s="380"/>
      <c r="AY147" s="380"/>
      <c r="AZ147" s="380"/>
      <c r="BA147" s="380"/>
      <c r="BB147" s="380"/>
      <c r="BC147" s="380"/>
      <c r="BD147" s="380"/>
      <c r="BE147" s="380"/>
      <c r="BF147" s="380"/>
      <c r="BG147" s="380"/>
      <c r="BH147" s="380"/>
      <c r="BI147" s="380"/>
      <c r="BJ147" s="377"/>
      <c r="CE147" s="380"/>
      <c r="CF147" s="380"/>
      <c r="CG147" s="380"/>
      <c r="EZ147" s="380"/>
      <c r="FA147" s="380"/>
      <c r="FB147" s="380"/>
      <c r="FC147" s="380"/>
      <c r="FD147" s="380"/>
      <c r="FE147" s="380"/>
      <c r="FF147" s="380"/>
      <c r="FG147" s="380"/>
      <c r="FH147" s="380"/>
      <c r="FI147" s="380"/>
      <c r="FJ147" s="380"/>
      <c r="FK147" s="380"/>
      <c r="FL147" s="380"/>
      <c r="FM147" s="380"/>
      <c r="FN147" s="380"/>
      <c r="FO147" s="380"/>
      <c r="FP147" s="380"/>
      <c r="FQ147" s="380"/>
      <c r="FR147" s="380"/>
      <c r="FS147" s="380"/>
      <c r="FT147" s="380"/>
      <c r="FU147" s="380"/>
      <c r="FV147" s="380"/>
      <c r="FW147" s="380"/>
      <c r="FX147" s="380"/>
      <c r="FY147" s="380"/>
      <c r="FZ147" s="380"/>
      <c r="GA147" s="380"/>
      <c r="GB147" s="380"/>
      <c r="GC147" s="380"/>
      <c r="GD147" s="380"/>
      <c r="GE147" s="380"/>
      <c r="GF147" s="380"/>
      <c r="GG147" s="380"/>
      <c r="GH147" s="380"/>
      <c r="GI147" s="380"/>
      <c r="GJ147" s="380"/>
      <c r="GK147" s="380"/>
      <c r="GL147" s="380"/>
      <c r="GM147" s="380"/>
      <c r="GN147" s="380"/>
      <c r="GO147" s="380"/>
      <c r="GP147" s="380"/>
      <c r="GQ147" s="380"/>
      <c r="GR147" s="380"/>
      <c r="GS147" s="380"/>
      <c r="GT147" s="380"/>
      <c r="GU147" s="380"/>
      <c r="GV147" s="380"/>
      <c r="GW147" s="380"/>
      <c r="GX147" s="380"/>
      <c r="GY147" s="380"/>
      <c r="GZ147" s="380"/>
      <c r="HA147" s="380"/>
      <c r="HB147" s="380"/>
      <c r="HC147" s="380"/>
      <c r="HD147" s="380"/>
      <c r="HE147" s="380"/>
      <c r="HF147" s="380"/>
      <c r="HG147" s="380"/>
      <c r="HH147" s="380"/>
    </row>
    <row r="148" spans="1:216">
      <c r="A148" s="103"/>
      <c r="B148" s="377"/>
      <c r="C148" s="377"/>
      <c r="D148" s="377"/>
      <c r="E148" s="377"/>
      <c r="F148" s="377"/>
      <c r="G148" s="377"/>
      <c r="H148" s="377"/>
      <c r="I148" s="377"/>
      <c r="J148" s="377"/>
      <c r="K148" s="377"/>
      <c r="L148" s="377"/>
      <c r="M148" s="378"/>
      <c r="N148" s="378"/>
      <c r="O148" s="378"/>
      <c r="P148" s="378"/>
      <c r="Q148" s="378"/>
      <c r="R148" s="378"/>
      <c r="S148" s="378"/>
      <c r="T148" s="378"/>
      <c r="U148" s="378"/>
      <c r="V148" s="378"/>
      <c r="W148" s="378"/>
      <c r="X148" s="378"/>
      <c r="Y148" s="380"/>
      <c r="Z148" s="409"/>
      <c r="AA148" s="380"/>
      <c r="AB148" s="380"/>
      <c r="AC148" s="380"/>
      <c r="AD148" s="380"/>
      <c r="AE148" s="380"/>
      <c r="AF148" s="380"/>
      <c r="AG148" s="380"/>
      <c r="AH148" s="380"/>
      <c r="AI148" s="380"/>
      <c r="AJ148" s="380"/>
      <c r="AR148" s="380"/>
      <c r="AS148" s="380"/>
      <c r="AT148" s="380"/>
      <c r="AU148" s="380"/>
      <c r="AV148" s="380"/>
      <c r="AW148" s="380"/>
      <c r="AX148" s="380"/>
      <c r="AY148" s="380"/>
      <c r="AZ148" s="380"/>
      <c r="BA148" s="380"/>
      <c r="BB148" s="380"/>
      <c r="BC148" s="380"/>
      <c r="BD148" s="380"/>
      <c r="BE148" s="380"/>
      <c r="BF148" s="380"/>
      <c r="BG148" s="380"/>
      <c r="BH148" s="380"/>
      <c r="BI148" s="380"/>
      <c r="BJ148" s="377"/>
      <c r="CE148" s="380"/>
      <c r="CF148" s="380"/>
      <c r="CG148" s="380"/>
      <c r="EZ148" s="380"/>
      <c r="FA148" s="380"/>
      <c r="FB148" s="380"/>
      <c r="FC148" s="380"/>
      <c r="FD148" s="380"/>
      <c r="FE148" s="380"/>
      <c r="FF148" s="380"/>
      <c r="FG148" s="380"/>
      <c r="FH148" s="380"/>
      <c r="FI148" s="380"/>
      <c r="FJ148" s="380"/>
      <c r="FK148" s="380"/>
      <c r="FL148" s="380"/>
      <c r="FM148" s="380"/>
      <c r="FN148" s="380"/>
      <c r="FO148" s="380"/>
      <c r="FP148" s="380"/>
      <c r="FQ148" s="380"/>
      <c r="FR148" s="380"/>
      <c r="FS148" s="380"/>
      <c r="FT148" s="380"/>
      <c r="FU148" s="380"/>
      <c r="FV148" s="380"/>
      <c r="FW148" s="380"/>
      <c r="FX148" s="380"/>
      <c r="FY148" s="380"/>
      <c r="FZ148" s="380"/>
      <c r="GA148" s="380"/>
      <c r="GB148" s="380"/>
      <c r="GC148" s="380"/>
      <c r="GD148" s="380"/>
      <c r="GE148" s="380"/>
      <c r="GF148" s="380"/>
      <c r="GG148" s="380"/>
      <c r="GH148" s="380"/>
      <c r="GI148" s="380"/>
      <c r="GJ148" s="380"/>
      <c r="GK148" s="380"/>
      <c r="GL148" s="380"/>
      <c r="GM148" s="380"/>
      <c r="GN148" s="380"/>
      <c r="GO148" s="380"/>
      <c r="GP148" s="380"/>
      <c r="GQ148" s="380"/>
      <c r="GR148" s="380"/>
      <c r="GS148" s="380"/>
      <c r="GT148" s="380"/>
      <c r="GU148" s="380"/>
      <c r="GV148" s="380"/>
      <c r="GW148" s="380"/>
      <c r="GX148" s="380"/>
      <c r="GY148" s="380"/>
      <c r="GZ148" s="380"/>
      <c r="HA148" s="380"/>
      <c r="HB148" s="380"/>
      <c r="HC148" s="380"/>
      <c r="HD148" s="380"/>
      <c r="HE148" s="380"/>
      <c r="HF148" s="380"/>
      <c r="HG148" s="380"/>
      <c r="HH148" s="380"/>
    </row>
    <row r="149" spans="1:216">
      <c r="A149" s="103"/>
      <c r="B149" s="377"/>
      <c r="C149" s="377"/>
      <c r="D149" s="377"/>
      <c r="E149" s="377"/>
      <c r="F149" s="377"/>
      <c r="G149" s="377"/>
      <c r="H149" s="377"/>
      <c r="I149" s="377"/>
      <c r="J149" s="377"/>
      <c r="K149" s="377"/>
      <c r="L149" s="377"/>
      <c r="M149" s="378"/>
      <c r="N149" s="378"/>
      <c r="O149" s="378"/>
      <c r="P149" s="378"/>
      <c r="Q149" s="378"/>
      <c r="R149" s="378"/>
      <c r="S149" s="378"/>
      <c r="T149" s="378"/>
      <c r="U149" s="378"/>
      <c r="V149" s="378"/>
      <c r="W149" s="378"/>
      <c r="X149" s="378"/>
      <c r="Y149" s="380"/>
      <c r="Z149" s="409"/>
      <c r="AA149" s="380"/>
      <c r="AB149" s="380"/>
      <c r="AC149" s="380"/>
      <c r="AD149" s="380"/>
      <c r="AE149" s="380"/>
      <c r="AF149" s="380"/>
      <c r="AG149" s="380"/>
      <c r="AH149" s="380"/>
      <c r="AI149" s="380"/>
      <c r="AJ149" s="380"/>
      <c r="AR149" s="380"/>
      <c r="AS149" s="380"/>
      <c r="AT149" s="380"/>
      <c r="AU149" s="380"/>
      <c r="AV149" s="380"/>
      <c r="AW149" s="380"/>
      <c r="AX149" s="380"/>
      <c r="AY149" s="380"/>
      <c r="AZ149" s="380"/>
      <c r="BA149" s="380"/>
      <c r="BB149" s="380"/>
      <c r="BC149" s="380"/>
      <c r="BD149" s="380"/>
      <c r="BE149" s="380"/>
      <c r="BF149" s="380"/>
      <c r="BG149" s="380"/>
      <c r="BH149" s="380"/>
      <c r="BI149" s="380"/>
      <c r="BJ149" s="377"/>
      <c r="CE149" s="380"/>
      <c r="CF149" s="380"/>
      <c r="CG149" s="380"/>
      <c r="EZ149" s="380"/>
      <c r="FA149" s="380"/>
      <c r="FB149" s="380"/>
      <c r="FC149" s="380"/>
      <c r="FD149" s="380"/>
      <c r="FE149" s="380"/>
      <c r="FF149" s="380"/>
      <c r="FG149" s="380"/>
      <c r="FH149" s="380"/>
      <c r="FI149" s="380"/>
      <c r="FJ149" s="380"/>
      <c r="FK149" s="380"/>
      <c r="FL149" s="380"/>
      <c r="FM149" s="380"/>
      <c r="FN149" s="380"/>
      <c r="FO149" s="380"/>
      <c r="FP149" s="380"/>
      <c r="FQ149" s="380"/>
      <c r="FR149" s="380"/>
      <c r="FS149" s="380"/>
      <c r="FT149" s="380"/>
      <c r="FU149" s="380"/>
      <c r="FV149" s="380"/>
      <c r="FW149" s="380"/>
      <c r="FX149" s="380"/>
      <c r="FY149" s="380"/>
      <c r="FZ149" s="380"/>
      <c r="GA149" s="380"/>
      <c r="GB149" s="380"/>
      <c r="GC149" s="380"/>
      <c r="GD149" s="380"/>
      <c r="GE149" s="380"/>
      <c r="GF149" s="380"/>
      <c r="GG149" s="380"/>
      <c r="GH149" s="380"/>
      <c r="GI149" s="380"/>
      <c r="GJ149" s="380"/>
      <c r="GK149" s="380"/>
      <c r="GL149" s="380"/>
      <c r="GM149" s="380"/>
      <c r="GN149" s="380"/>
      <c r="GO149" s="380"/>
      <c r="GP149" s="380"/>
      <c r="GQ149" s="380"/>
      <c r="GR149" s="380"/>
      <c r="GS149" s="380"/>
      <c r="GT149" s="380"/>
      <c r="GU149" s="380"/>
      <c r="GV149" s="380"/>
      <c r="GW149" s="380"/>
      <c r="GX149" s="380"/>
      <c r="GY149" s="380"/>
      <c r="GZ149" s="380"/>
      <c r="HA149" s="380"/>
      <c r="HB149" s="380"/>
      <c r="HC149" s="380"/>
      <c r="HD149" s="380"/>
      <c r="HE149" s="380"/>
      <c r="HF149" s="380"/>
      <c r="HG149" s="380"/>
      <c r="HH149" s="380"/>
    </row>
    <row r="150" spans="1:216">
      <c r="A150" s="103"/>
      <c r="B150" s="377"/>
      <c r="C150" s="377"/>
      <c r="D150" s="377"/>
      <c r="E150" s="377"/>
      <c r="F150" s="377"/>
      <c r="G150" s="377"/>
      <c r="H150" s="377"/>
      <c r="I150" s="377"/>
      <c r="J150" s="377"/>
      <c r="K150" s="377"/>
      <c r="L150" s="377"/>
      <c r="M150" s="378"/>
      <c r="N150" s="378"/>
      <c r="O150" s="378"/>
      <c r="P150" s="378"/>
      <c r="Q150" s="378"/>
      <c r="R150" s="378"/>
      <c r="S150" s="378"/>
      <c r="T150" s="378"/>
      <c r="U150" s="378"/>
      <c r="V150" s="378"/>
      <c r="W150" s="378"/>
      <c r="X150" s="378"/>
      <c r="Y150" s="380"/>
      <c r="Z150" s="409"/>
      <c r="AA150" s="380"/>
      <c r="AB150" s="380"/>
      <c r="AC150" s="380"/>
      <c r="AD150" s="380"/>
      <c r="AE150" s="380"/>
      <c r="AF150" s="380"/>
      <c r="AG150" s="380"/>
      <c r="AH150" s="380"/>
      <c r="AI150" s="380"/>
      <c r="AJ150" s="380"/>
      <c r="AR150" s="380"/>
      <c r="AS150" s="380"/>
      <c r="AT150" s="380"/>
      <c r="AU150" s="380"/>
      <c r="AV150" s="380"/>
      <c r="AW150" s="380"/>
      <c r="AX150" s="380"/>
      <c r="AY150" s="380"/>
      <c r="AZ150" s="380"/>
      <c r="BA150" s="380"/>
      <c r="BB150" s="380"/>
      <c r="BC150" s="380"/>
      <c r="BD150" s="380"/>
      <c r="BE150" s="380"/>
      <c r="BF150" s="380"/>
      <c r="BG150" s="380"/>
      <c r="BH150" s="380"/>
      <c r="BI150" s="380"/>
      <c r="BJ150" s="377"/>
      <c r="CE150" s="380"/>
      <c r="CF150" s="380"/>
      <c r="CG150" s="380"/>
      <c r="EZ150" s="380"/>
      <c r="FA150" s="380"/>
      <c r="FB150" s="380"/>
      <c r="FC150" s="380"/>
      <c r="FD150" s="380"/>
      <c r="FE150" s="380"/>
      <c r="FF150" s="380"/>
      <c r="FG150" s="380"/>
      <c r="FH150" s="380"/>
      <c r="FI150" s="380"/>
      <c r="FJ150" s="380"/>
      <c r="FK150" s="380"/>
      <c r="FL150" s="380"/>
      <c r="FM150" s="380"/>
      <c r="FN150" s="380"/>
      <c r="FO150" s="380"/>
      <c r="FP150" s="380"/>
      <c r="FQ150" s="380"/>
      <c r="FR150" s="380"/>
      <c r="FS150" s="380"/>
      <c r="FT150" s="380"/>
      <c r="FU150" s="380"/>
      <c r="FV150" s="380"/>
      <c r="FW150" s="380"/>
      <c r="FX150" s="380"/>
      <c r="FY150" s="380"/>
      <c r="FZ150" s="380"/>
      <c r="GA150" s="380"/>
      <c r="GB150" s="380"/>
      <c r="GC150" s="380"/>
      <c r="GD150" s="380"/>
      <c r="GE150" s="380"/>
      <c r="GF150" s="380"/>
      <c r="GG150" s="380"/>
      <c r="GH150" s="380"/>
      <c r="GI150" s="380"/>
      <c r="GJ150" s="380"/>
      <c r="GK150" s="380"/>
      <c r="GL150" s="380"/>
      <c r="GM150" s="380"/>
      <c r="GN150" s="380"/>
      <c r="GO150" s="380"/>
      <c r="GP150" s="380"/>
      <c r="GQ150" s="380"/>
      <c r="GR150" s="380"/>
      <c r="GS150" s="380"/>
      <c r="GT150" s="380"/>
      <c r="GU150" s="380"/>
      <c r="GV150" s="380"/>
      <c r="GW150" s="380"/>
      <c r="GX150" s="380"/>
      <c r="GY150" s="380"/>
      <c r="GZ150" s="380"/>
      <c r="HA150" s="380"/>
      <c r="HB150" s="380"/>
      <c r="HC150" s="380"/>
      <c r="HD150" s="380"/>
      <c r="HE150" s="380"/>
      <c r="HF150" s="380"/>
      <c r="HG150" s="380"/>
      <c r="HH150" s="380"/>
    </row>
    <row r="151" spans="1:216">
      <c r="A151" s="103"/>
      <c r="B151" s="377"/>
      <c r="C151" s="377"/>
      <c r="D151" s="377"/>
      <c r="E151" s="377"/>
      <c r="F151" s="377"/>
      <c r="G151" s="377"/>
      <c r="H151" s="377"/>
      <c r="I151" s="377"/>
      <c r="J151" s="377"/>
      <c r="K151" s="377"/>
      <c r="L151" s="377"/>
      <c r="M151" s="378"/>
      <c r="N151" s="378"/>
      <c r="O151" s="378"/>
      <c r="P151" s="378"/>
      <c r="Q151" s="378"/>
      <c r="R151" s="378"/>
      <c r="S151" s="378"/>
      <c r="T151" s="378"/>
      <c r="U151" s="378"/>
      <c r="V151" s="378"/>
      <c r="W151" s="378"/>
      <c r="X151" s="378"/>
      <c r="Y151" s="380"/>
      <c r="Z151" s="409"/>
      <c r="AA151" s="380"/>
      <c r="AB151" s="380"/>
      <c r="AC151" s="380"/>
      <c r="AD151" s="380"/>
      <c r="AE151" s="380"/>
      <c r="AF151" s="380"/>
      <c r="AG151" s="380"/>
      <c r="AH151" s="380"/>
      <c r="AI151" s="380"/>
      <c r="AJ151" s="380"/>
      <c r="AR151" s="380"/>
      <c r="AS151" s="380"/>
      <c r="AT151" s="380"/>
      <c r="AU151" s="380"/>
      <c r="AV151" s="380"/>
      <c r="AW151" s="380"/>
      <c r="AX151" s="380"/>
      <c r="AY151" s="380"/>
      <c r="AZ151" s="380"/>
      <c r="BA151" s="380"/>
      <c r="BB151" s="380"/>
      <c r="BC151" s="380"/>
      <c r="BD151" s="380"/>
      <c r="BE151" s="380"/>
      <c r="BF151" s="380"/>
      <c r="BG151" s="380"/>
      <c r="BH151" s="380"/>
      <c r="BI151" s="380"/>
      <c r="BJ151" s="377"/>
      <c r="CE151" s="380"/>
      <c r="CF151" s="380"/>
      <c r="CG151" s="380"/>
      <c r="EZ151" s="380"/>
      <c r="FA151" s="380"/>
      <c r="FB151" s="380"/>
      <c r="FC151" s="380"/>
      <c r="FD151" s="380"/>
      <c r="FE151" s="380"/>
      <c r="FF151" s="380"/>
      <c r="FG151" s="380"/>
      <c r="FH151" s="380"/>
      <c r="FI151" s="380"/>
      <c r="FJ151" s="380"/>
      <c r="FK151" s="380"/>
      <c r="FL151" s="380"/>
      <c r="FM151" s="380"/>
      <c r="FN151" s="380"/>
      <c r="FO151" s="380"/>
      <c r="FP151" s="380"/>
      <c r="FQ151" s="380"/>
      <c r="FR151" s="380"/>
      <c r="FS151" s="380"/>
      <c r="FT151" s="380"/>
      <c r="FU151" s="380"/>
      <c r="FV151" s="380"/>
      <c r="FW151" s="380"/>
      <c r="FX151" s="380"/>
      <c r="FY151" s="380"/>
      <c r="FZ151" s="380"/>
      <c r="GA151" s="380"/>
      <c r="GB151" s="380"/>
      <c r="GC151" s="380"/>
      <c r="GD151" s="380"/>
      <c r="GE151" s="380"/>
      <c r="GF151" s="380"/>
      <c r="GG151" s="380"/>
      <c r="GH151" s="380"/>
      <c r="GI151" s="380"/>
      <c r="GJ151" s="380"/>
      <c r="GK151" s="380"/>
      <c r="GL151" s="380"/>
      <c r="GM151" s="380"/>
      <c r="GN151" s="380"/>
      <c r="GO151" s="380"/>
      <c r="GP151" s="380"/>
      <c r="GQ151" s="380"/>
      <c r="GR151" s="380"/>
      <c r="GS151" s="380"/>
      <c r="GT151" s="380"/>
      <c r="GU151" s="380"/>
      <c r="GV151" s="380"/>
      <c r="GW151" s="380"/>
      <c r="GX151" s="380"/>
      <c r="GY151" s="380"/>
      <c r="GZ151" s="380"/>
      <c r="HA151" s="380"/>
      <c r="HB151" s="380"/>
      <c r="HC151" s="380"/>
      <c r="HD151" s="380"/>
      <c r="HE151" s="380"/>
      <c r="HF151" s="380"/>
      <c r="HG151" s="380"/>
      <c r="HH151" s="380"/>
    </row>
    <row r="152" spans="1:216">
      <c r="A152" s="103"/>
      <c r="B152" s="377"/>
      <c r="C152" s="377"/>
      <c r="D152" s="377"/>
      <c r="E152" s="377"/>
      <c r="F152" s="377"/>
      <c r="G152" s="377"/>
      <c r="H152" s="377"/>
      <c r="I152" s="377"/>
      <c r="J152" s="377"/>
      <c r="K152" s="377"/>
      <c r="L152" s="377"/>
      <c r="M152" s="378"/>
      <c r="N152" s="378"/>
      <c r="O152" s="378"/>
      <c r="P152" s="378"/>
      <c r="Q152" s="378"/>
      <c r="R152" s="378"/>
      <c r="S152" s="378"/>
      <c r="T152" s="378"/>
      <c r="U152" s="378"/>
      <c r="V152" s="378"/>
      <c r="W152" s="378"/>
      <c r="X152" s="378"/>
      <c r="Y152" s="380"/>
      <c r="Z152" s="409"/>
      <c r="AA152" s="380"/>
      <c r="AB152" s="380"/>
      <c r="AC152" s="380"/>
      <c r="AD152" s="380"/>
      <c r="AE152" s="380"/>
      <c r="AF152" s="380"/>
      <c r="AG152" s="380"/>
      <c r="AH152" s="380"/>
      <c r="AI152" s="380"/>
      <c r="AJ152" s="380"/>
      <c r="AR152" s="380"/>
      <c r="AS152" s="380"/>
      <c r="AT152" s="380"/>
      <c r="AU152" s="380"/>
      <c r="AV152" s="380"/>
      <c r="AW152" s="380"/>
      <c r="AX152" s="380"/>
      <c r="AY152" s="380"/>
      <c r="AZ152" s="380"/>
      <c r="BA152" s="380"/>
      <c r="BB152" s="380"/>
      <c r="BC152" s="380"/>
      <c r="BD152" s="380"/>
      <c r="BE152" s="380"/>
      <c r="BF152" s="380"/>
      <c r="BG152" s="380"/>
      <c r="BH152" s="380"/>
      <c r="BI152" s="380"/>
      <c r="BJ152" s="377"/>
      <c r="CE152" s="380"/>
      <c r="CF152" s="380"/>
      <c r="CG152" s="380"/>
      <c r="EZ152" s="380"/>
      <c r="FA152" s="380"/>
      <c r="FB152" s="380"/>
      <c r="FC152" s="380"/>
      <c r="FD152" s="380"/>
      <c r="FE152" s="380"/>
      <c r="FF152" s="380"/>
      <c r="FG152" s="380"/>
      <c r="FH152" s="380"/>
      <c r="FI152" s="380"/>
      <c r="FJ152" s="380"/>
      <c r="FK152" s="380"/>
      <c r="FL152" s="380"/>
      <c r="FM152" s="380"/>
      <c r="FN152" s="380"/>
      <c r="FO152" s="380"/>
      <c r="FP152" s="380"/>
      <c r="FQ152" s="380"/>
      <c r="FR152" s="380"/>
      <c r="FS152" s="380"/>
      <c r="FT152" s="380"/>
      <c r="FU152" s="380"/>
      <c r="FV152" s="380"/>
      <c r="FW152" s="380"/>
      <c r="FX152" s="380"/>
      <c r="FY152" s="380"/>
      <c r="FZ152" s="380"/>
      <c r="GA152" s="380"/>
      <c r="GB152" s="380"/>
      <c r="GC152" s="380"/>
      <c r="GD152" s="380"/>
      <c r="GE152" s="380"/>
      <c r="GF152" s="380"/>
      <c r="GG152" s="380"/>
      <c r="GH152" s="380"/>
      <c r="GI152" s="380"/>
      <c r="GJ152" s="380"/>
      <c r="GK152" s="380"/>
      <c r="GL152" s="380"/>
      <c r="GM152" s="380"/>
      <c r="GN152" s="380"/>
      <c r="GO152" s="380"/>
      <c r="GP152" s="380"/>
      <c r="GQ152" s="380"/>
      <c r="GR152" s="380"/>
      <c r="GS152" s="380"/>
      <c r="GT152" s="380"/>
      <c r="GU152" s="380"/>
      <c r="GV152" s="380"/>
      <c r="GW152" s="380"/>
      <c r="GX152" s="380"/>
      <c r="GY152" s="380"/>
      <c r="GZ152" s="380"/>
      <c r="HA152" s="380"/>
      <c r="HB152" s="380"/>
      <c r="HC152" s="380"/>
      <c r="HD152" s="380"/>
      <c r="HE152" s="380"/>
      <c r="HF152" s="380"/>
      <c r="HG152" s="380"/>
      <c r="HH152" s="380"/>
    </row>
    <row r="153" spans="1:216">
      <c r="A153" s="103"/>
      <c r="B153" s="377"/>
      <c r="C153" s="377"/>
      <c r="D153" s="377"/>
      <c r="E153" s="377"/>
      <c r="F153" s="377"/>
      <c r="G153" s="377"/>
      <c r="H153" s="377"/>
      <c r="I153" s="377"/>
      <c r="J153" s="377"/>
      <c r="K153" s="377"/>
      <c r="L153" s="377"/>
      <c r="M153" s="378"/>
      <c r="N153" s="378"/>
      <c r="O153" s="378"/>
      <c r="P153" s="378"/>
      <c r="Q153" s="378"/>
      <c r="R153" s="378"/>
      <c r="S153" s="378"/>
      <c r="T153" s="378"/>
      <c r="U153" s="378"/>
      <c r="V153" s="378"/>
      <c r="W153" s="378"/>
      <c r="X153" s="378"/>
      <c r="Y153" s="380"/>
      <c r="Z153" s="409"/>
      <c r="AA153" s="380"/>
      <c r="AB153" s="380"/>
      <c r="AC153" s="380"/>
      <c r="AD153" s="380"/>
      <c r="AE153" s="380"/>
      <c r="AF153" s="380"/>
      <c r="AG153" s="380"/>
      <c r="AH153" s="380"/>
      <c r="AI153" s="380"/>
      <c r="AJ153" s="380"/>
      <c r="AR153" s="380"/>
      <c r="AS153" s="380"/>
      <c r="AT153" s="380"/>
      <c r="AU153" s="380"/>
      <c r="AV153" s="380"/>
      <c r="AW153" s="380"/>
      <c r="AX153" s="380"/>
      <c r="AY153" s="380"/>
      <c r="AZ153" s="380"/>
      <c r="BA153" s="380"/>
      <c r="BB153" s="380"/>
      <c r="BC153" s="380"/>
      <c r="BD153" s="380"/>
      <c r="BE153" s="380"/>
      <c r="BF153" s="380"/>
      <c r="BG153" s="380"/>
      <c r="BH153" s="380"/>
      <c r="BI153" s="380"/>
      <c r="BJ153" s="377"/>
      <c r="CE153" s="380"/>
      <c r="CF153" s="380"/>
      <c r="CG153" s="380"/>
      <c r="EZ153" s="380"/>
      <c r="FA153" s="380"/>
      <c r="FB153" s="380"/>
      <c r="FC153" s="380"/>
      <c r="FD153" s="380"/>
      <c r="FE153" s="380"/>
      <c r="FF153" s="380"/>
      <c r="FG153" s="380"/>
      <c r="FH153" s="380"/>
      <c r="FI153" s="380"/>
      <c r="FJ153" s="380"/>
      <c r="FK153" s="380"/>
      <c r="FL153" s="380"/>
      <c r="FM153" s="380"/>
      <c r="FN153" s="380"/>
      <c r="FO153" s="380"/>
      <c r="FP153" s="380"/>
      <c r="FQ153" s="380"/>
      <c r="FR153" s="380"/>
      <c r="FS153" s="380"/>
      <c r="FT153" s="380"/>
      <c r="FU153" s="380"/>
      <c r="FV153" s="380"/>
      <c r="FW153" s="380"/>
      <c r="FX153" s="380"/>
      <c r="FY153" s="380"/>
      <c r="FZ153" s="380"/>
      <c r="GA153" s="380"/>
      <c r="GB153" s="380"/>
      <c r="GC153" s="380"/>
      <c r="GD153" s="380"/>
      <c r="GE153" s="380"/>
      <c r="GF153" s="380"/>
      <c r="GG153" s="380"/>
      <c r="GH153" s="380"/>
      <c r="GI153" s="380"/>
      <c r="GJ153" s="380"/>
      <c r="GK153" s="380"/>
      <c r="GL153" s="380"/>
      <c r="GM153" s="380"/>
      <c r="GN153" s="380"/>
      <c r="GO153" s="380"/>
      <c r="GP153" s="380"/>
      <c r="GQ153" s="380"/>
      <c r="GR153" s="380"/>
      <c r="GS153" s="380"/>
      <c r="GT153" s="380"/>
      <c r="GU153" s="380"/>
      <c r="GV153" s="380"/>
      <c r="GW153" s="380"/>
      <c r="GX153" s="380"/>
      <c r="GY153" s="380"/>
      <c r="GZ153" s="380"/>
      <c r="HA153" s="380"/>
      <c r="HB153" s="380"/>
      <c r="HC153" s="380"/>
      <c r="HD153" s="380"/>
      <c r="HE153" s="380"/>
      <c r="HF153" s="380"/>
      <c r="HG153" s="380"/>
      <c r="HH153" s="380"/>
    </row>
    <row r="154" spans="1:216">
      <c r="A154" s="103"/>
      <c r="B154" s="377"/>
      <c r="C154" s="377"/>
      <c r="D154" s="377"/>
      <c r="E154" s="377"/>
      <c r="F154" s="377"/>
      <c r="G154" s="377"/>
      <c r="H154" s="377"/>
      <c r="I154" s="377"/>
      <c r="J154" s="377"/>
      <c r="K154" s="377"/>
      <c r="L154" s="377"/>
      <c r="M154" s="378"/>
      <c r="N154" s="378"/>
      <c r="O154" s="378"/>
      <c r="P154" s="378"/>
      <c r="Q154" s="378"/>
      <c r="R154" s="378"/>
      <c r="S154" s="378"/>
      <c r="T154" s="378"/>
      <c r="U154" s="378"/>
      <c r="V154" s="378"/>
      <c r="W154" s="378"/>
      <c r="X154" s="378"/>
      <c r="Y154" s="380"/>
      <c r="Z154" s="409"/>
      <c r="AA154" s="380"/>
      <c r="AB154" s="380"/>
      <c r="AC154" s="380"/>
      <c r="AD154" s="380"/>
      <c r="AE154" s="380"/>
      <c r="AF154" s="380"/>
      <c r="AG154" s="380"/>
      <c r="AH154" s="380"/>
      <c r="AI154" s="380"/>
      <c r="AJ154" s="380"/>
      <c r="AR154" s="380"/>
      <c r="AS154" s="380"/>
      <c r="AT154" s="380"/>
      <c r="AU154" s="380"/>
      <c r="AV154" s="380"/>
      <c r="AW154" s="380"/>
      <c r="AX154" s="380"/>
      <c r="AY154" s="380"/>
      <c r="AZ154" s="380"/>
      <c r="BA154" s="380"/>
      <c r="BB154" s="380"/>
      <c r="BC154" s="380"/>
      <c r="BD154" s="380"/>
      <c r="BE154" s="380"/>
      <c r="BF154" s="380"/>
      <c r="BG154" s="380"/>
      <c r="BH154" s="380"/>
      <c r="BI154" s="380"/>
      <c r="BJ154" s="377"/>
      <c r="CE154" s="380"/>
      <c r="CF154" s="380"/>
      <c r="CG154" s="380"/>
      <c r="EZ154" s="380"/>
      <c r="FA154" s="380"/>
      <c r="FB154" s="380"/>
      <c r="FC154" s="380"/>
      <c r="FD154" s="380"/>
      <c r="FE154" s="380"/>
      <c r="FF154" s="380"/>
      <c r="FG154" s="380"/>
      <c r="FH154" s="380"/>
      <c r="FI154" s="380"/>
      <c r="FJ154" s="380"/>
      <c r="FK154" s="380"/>
      <c r="FL154" s="380"/>
      <c r="FM154" s="380"/>
      <c r="FN154" s="380"/>
      <c r="FO154" s="380"/>
      <c r="FP154" s="380"/>
      <c r="FQ154" s="380"/>
      <c r="FR154" s="380"/>
      <c r="FS154" s="380"/>
      <c r="FT154" s="380"/>
      <c r="FU154" s="380"/>
      <c r="FV154" s="380"/>
      <c r="FW154" s="380"/>
      <c r="FX154" s="380"/>
      <c r="FY154" s="380"/>
      <c r="FZ154" s="380"/>
      <c r="GA154" s="380"/>
      <c r="GB154" s="380"/>
      <c r="GC154" s="380"/>
      <c r="GD154" s="380"/>
      <c r="GE154" s="380"/>
      <c r="GF154" s="380"/>
      <c r="GG154" s="380"/>
      <c r="GH154" s="380"/>
      <c r="GI154" s="380"/>
      <c r="GJ154" s="380"/>
      <c r="GK154" s="380"/>
      <c r="GL154" s="380"/>
      <c r="GM154" s="380"/>
      <c r="GN154" s="380"/>
      <c r="GO154" s="380"/>
      <c r="GP154" s="380"/>
      <c r="GQ154" s="380"/>
      <c r="GR154" s="380"/>
      <c r="GS154" s="380"/>
      <c r="GT154" s="380"/>
      <c r="GU154" s="380"/>
      <c r="GV154" s="380"/>
      <c r="GW154" s="380"/>
      <c r="GX154" s="380"/>
      <c r="GY154" s="380"/>
      <c r="GZ154" s="380"/>
      <c r="HA154" s="380"/>
      <c r="HB154" s="380"/>
      <c r="HC154" s="380"/>
      <c r="HD154" s="380"/>
      <c r="HE154" s="380"/>
      <c r="HF154" s="380"/>
      <c r="HG154" s="380"/>
      <c r="HH154" s="380"/>
    </row>
    <row r="155" spans="1:216">
      <c r="A155" s="103"/>
      <c r="B155" s="377"/>
      <c r="C155" s="377"/>
      <c r="D155" s="377"/>
      <c r="E155" s="377"/>
      <c r="F155" s="377"/>
      <c r="G155" s="377"/>
      <c r="H155" s="377"/>
      <c r="I155" s="377"/>
      <c r="J155" s="377"/>
      <c r="K155" s="377"/>
      <c r="L155" s="377"/>
      <c r="M155" s="378"/>
      <c r="N155" s="378"/>
      <c r="O155" s="378"/>
      <c r="P155" s="378"/>
      <c r="Q155" s="378"/>
      <c r="R155" s="378"/>
      <c r="S155" s="378"/>
      <c r="T155" s="378"/>
      <c r="U155" s="378"/>
      <c r="V155" s="378"/>
      <c r="W155" s="378"/>
      <c r="X155" s="378"/>
      <c r="Y155" s="380"/>
      <c r="Z155" s="409"/>
      <c r="AA155" s="380"/>
      <c r="AB155" s="380"/>
      <c r="AC155" s="380"/>
      <c r="AD155" s="380"/>
      <c r="AE155" s="380"/>
      <c r="AF155" s="380"/>
      <c r="AG155" s="380"/>
      <c r="AH155" s="380"/>
      <c r="AI155" s="380"/>
      <c r="AJ155" s="380"/>
      <c r="AR155" s="380"/>
      <c r="AS155" s="380"/>
      <c r="AT155" s="380"/>
      <c r="AU155" s="380"/>
      <c r="AV155" s="380"/>
      <c r="AW155" s="380"/>
      <c r="AX155" s="380"/>
      <c r="AY155" s="380"/>
      <c r="AZ155" s="380"/>
      <c r="BA155" s="380"/>
      <c r="BB155" s="380"/>
      <c r="BC155" s="380"/>
      <c r="BD155" s="380"/>
      <c r="BE155" s="380"/>
      <c r="BF155" s="380"/>
      <c r="BG155" s="380"/>
      <c r="BH155" s="380"/>
      <c r="BI155" s="380"/>
      <c r="BJ155" s="377"/>
      <c r="CE155" s="380"/>
      <c r="CF155" s="380"/>
      <c r="CG155" s="380"/>
      <c r="EZ155" s="380"/>
      <c r="FA155" s="380"/>
      <c r="FB155" s="380"/>
      <c r="FC155" s="380"/>
      <c r="FD155" s="380"/>
      <c r="FE155" s="380"/>
      <c r="FF155" s="380"/>
      <c r="FG155" s="380"/>
      <c r="FH155" s="380"/>
      <c r="FI155" s="380"/>
      <c r="FJ155" s="380"/>
      <c r="FK155" s="380"/>
      <c r="FL155" s="380"/>
      <c r="FM155" s="380"/>
      <c r="FN155" s="380"/>
      <c r="FO155" s="380"/>
      <c r="FP155" s="380"/>
      <c r="FQ155" s="380"/>
      <c r="FR155" s="380"/>
      <c r="FS155" s="380"/>
      <c r="FT155" s="380"/>
      <c r="FU155" s="380"/>
      <c r="FV155" s="380"/>
      <c r="FW155" s="380"/>
      <c r="FX155" s="380"/>
      <c r="FY155" s="380"/>
      <c r="FZ155" s="380"/>
      <c r="GA155" s="380"/>
      <c r="GB155" s="380"/>
      <c r="GC155" s="380"/>
      <c r="GD155" s="380"/>
      <c r="GE155" s="380"/>
      <c r="GF155" s="380"/>
      <c r="GG155" s="380"/>
      <c r="GH155" s="380"/>
      <c r="GI155" s="380"/>
      <c r="GJ155" s="380"/>
      <c r="GK155" s="380"/>
      <c r="GL155" s="380"/>
      <c r="GM155" s="380"/>
      <c r="GN155" s="380"/>
      <c r="GO155" s="380"/>
      <c r="GP155" s="380"/>
      <c r="GQ155" s="380"/>
      <c r="GR155" s="380"/>
      <c r="GS155" s="380"/>
      <c r="GT155" s="380"/>
      <c r="GU155" s="380"/>
      <c r="GV155" s="380"/>
      <c r="GW155" s="380"/>
      <c r="GX155" s="380"/>
      <c r="GY155" s="380"/>
      <c r="GZ155" s="380"/>
      <c r="HA155" s="380"/>
      <c r="HB155" s="380"/>
      <c r="HC155" s="380"/>
      <c r="HD155" s="380"/>
      <c r="HE155" s="380"/>
      <c r="HF155" s="380"/>
      <c r="HG155" s="380"/>
      <c r="HH155" s="380"/>
    </row>
    <row r="156" spans="1:216">
      <c r="A156" s="103"/>
      <c r="B156" s="377"/>
      <c r="C156" s="377"/>
      <c r="D156" s="377"/>
      <c r="E156" s="377"/>
      <c r="F156" s="377"/>
      <c r="G156" s="377"/>
      <c r="H156" s="377"/>
      <c r="I156" s="377"/>
      <c r="J156" s="377"/>
      <c r="K156" s="377"/>
      <c r="L156" s="377"/>
      <c r="M156" s="378"/>
      <c r="N156" s="378"/>
      <c r="O156" s="378"/>
      <c r="P156" s="378"/>
      <c r="Q156" s="378"/>
      <c r="R156" s="378"/>
      <c r="S156" s="378"/>
      <c r="T156" s="378"/>
      <c r="U156" s="378"/>
      <c r="V156" s="378"/>
      <c r="W156" s="378"/>
      <c r="X156" s="378"/>
      <c r="Y156" s="380"/>
      <c r="Z156" s="409"/>
      <c r="AA156" s="380"/>
      <c r="AB156" s="380"/>
      <c r="AC156" s="380"/>
      <c r="AD156" s="380"/>
      <c r="AE156" s="380"/>
      <c r="AF156" s="380"/>
      <c r="AG156" s="380"/>
      <c r="AH156" s="380"/>
      <c r="AI156" s="380"/>
      <c r="AJ156" s="380"/>
      <c r="AR156" s="380"/>
      <c r="AS156" s="380"/>
      <c r="AT156" s="380"/>
      <c r="AU156" s="380"/>
      <c r="AV156" s="380"/>
      <c r="AW156" s="380"/>
      <c r="AX156" s="380"/>
      <c r="AY156" s="380"/>
      <c r="AZ156" s="380"/>
      <c r="BA156" s="380"/>
      <c r="BB156" s="380"/>
      <c r="BC156" s="380"/>
      <c r="BD156" s="380"/>
      <c r="BE156" s="380"/>
      <c r="BF156" s="380"/>
      <c r="BG156" s="380"/>
      <c r="BH156" s="380"/>
      <c r="BI156" s="380"/>
      <c r="BJ156" s="377"/>
      <c r="CE156" s="380"/>
      <c r="CF156" s="380"/>
      <c r="CG156" s="380"/>
      <c r="EZ156" s="380"/>
      <c r="FA156" s="380"/>
      <c r="FB156" s="380"/>
      <c r="FC156" s="380"/>
      <c r="FD156" s="380"/>
      <c r="FE156" s="380"/>
      <c r="FF156" s="380"/>
      <c r="FG156" s="380"/>
      <c r="FH156" s="380"/>
      <c r="FI156" s="380"/>
      <c r="FJ156" s="380"/>
      <c r="FK156" s="380"/>
      <c r="FL156" s="380"/>
      <c r="FM156" s="380"/>
      <c r="FN156" s="380"/>
      <c r="FO156" s="380"/>
      <c r="FP156" s="380"/>
      <c r="FQ156" s="380"/>
      <c r="FR156" s="380"/>
      <c r="FS156" s="380"/>
      <c r="FT156" s="380"/>
      <c r="FU156" s="380"/>
      <c r="FV156" s="380"/>
      <c r="FW156" s="380"/>
      <c r="FX156" s="380"/>
      <c r="FY156" s="380"/>
      <c r="FZ156" s="380"/>
      <c r="GA156" s="380"/>
      <c r="GB156" s="380"/>
      <c r="GC156" s="380"/>
      <c r="GD156" s="380"/>
      <c r="GE156" s="380"/>
      <c r="GF156" s="380"/>
      <c r="GG156" s="380"/>
      <c r="GH156" s="380"/>
      <c r="GI156" s="380"/>
      <c r="GJ156" s="380"/>
      <c r="GK156" s="380"/>
      <c r="GL156" s="380"/>
      <c r="GM156" s="380"/>
      <c r="GN156" s="380"/>
      <c r="GO156" s="380"/>
      <c r="GP156" s="380"/>
      <c r="GQ156" s="380"/>
      <c r="GR156" s="380"/>
      <c r="GS156" s="380"/>
      <c r="GT156" s="380"/>
      <c r="GU156" s="380"/>
      <c r="GV156" s="380"/>
      <c r="GW156" s="380"/>
      <c r="GX156" s="380"/>
      <c r="GY156" s="380"/>
      <c r="GZ156" s="380"/>
      <c r="HA156" s="380"/>
      <c r="HB156" s="380"/>
      <c r="HC156" s="380"/>
      <c r="HD156" s="380"/>
      <c r="HE156" s="380"/>
      <c r="HF156" s="380"/>
      <c r="HG156" s="380"/>
      <c r="HH156" s="380"/>
    </row>
    <row r="157" spans="1:216">
      <c r="A157" s="103"/>
      <c r="B157" s="377"/>
      <c r="C157" s="377"/>
      <c r="D157" s="377"/>
      <c r="E157" s="377"/>
      <c r="F157" s="377"/>
      <c r="G157" s="377"/>
      <c r="H157" s="377"/>
      <c r="I157" s="377"/>
      <c r="J157" s="377"/>
      <c r="K157" s="377"/>
      <c r="L157" s="377"/>
      <c r="M157" s="378"/>
      <c r="N157" s="378"/>
      <c r="O157" s="378"/>
      <c r="P157" s="378"/>
      <c r="Q157" s="378"/>
      <c r="R157" s="378"/>
      <c r="S157" s="378"/>
      <c r="T157" s="378"/>
      <c r="U157" s="378"/>
      <c r="V157" s="378"/>
      <c r="W157" s="378"/>
      <c r="X157" s="378"/>
      <c r="Y157" s="380"/>
      <c r="Z157" s="409"/>
      <c r="AA157" s="380"/>
      <c r="AB157" s="380"/>
      <c r="AC157" s="380"/>
      <c r="AD157" s="380"/>
      <c r="AE157" s="380"/>
      <c r="AF157" s="380"/>
      <c r="AG157" s="380"/>
      <c r="AH157" s="380"/>
      <c r="AI157" s="380"/>
      <c r="AJ157" s="380"/>
      <c r="AR157" s="380"/>
      <c r="AS157" s="380"/>
      <c r="AT157" s="380"/>
      <c r="AU157" s="380"/>
      <c r="AV157" s="380"/>
      <c r="AW157" s="380"/>
      <c r="AX157" s="380"/>
      <c r="AY157" s="380"/>
      <c r="AZ157" s="380"/>
      <c r="BA157" s="380"/>
      <c r="BB157" s="380"/>
      <c r="BC157" s="380"/>
      <c r="BD157" s="380"/>
      <c r="BE157" s="380"/>
      <c r="BF157" s="380"/>
      <c r="BG157" s="380"/>
      <c r="BH157" s="380"/>
      <c r="BI157" s="380"/>
      <c r="BJ157" s="377"/>
      <c r="CE157" s="380"/>
      <c r="CF157" s="380"/>
      <c r="CG157" s="380"/>
      <c r="EZ157" s="380"/>
      <c r="FA157" s="380"/>
      <c r="FB157" s="380"/>
      <c r="FC157" s="380"/>
      <c r="FD157" s="380"/>
      <c r="FE157" s="380"/>
      <c r="FF157" s="380"/>
      <c r="FG157" s="380"/>
      <c r="FH157" s="380"/>
      <c r="FI157" s="380"/>
      <c r="FJ157" s="380"/>
      <c r="FK157" s="380"/>
      <c r="FL157" s="380"/>
      <c r="FM157" s="380"/>
      <c r="FN157" s="380"/>
      <c r="FO157" s="380"/>
      <c r="FP157" s="380"/>
      <c r="FQ157" s="380"/>
      <c r="FR157" s="380"/>
      <c r="FS157" s="380"/>
      <c r="FT157" s="380"/>
      <c r="FU157" s="380"/>
      <c r="FV157" s="380"/>
      <c r="FW157" s="380"/>
      <c r="FX157" s="380"/>
      <c r="FY157" s="380"/>
      <c r="FZ157" s="380"/>
      <c r="GA157" s="380"/>
      <c r="GB157" s="380"/>
      <c r="GC157" s="380"/>
      <c r="GD157" s="380"/>
      <c r="GE157" s="380"/>
      <c r="GF157" s="380"/>
      <c r="GG157" s="380"/>
      <c r="GH157" s="380"/>
      <c r="GI157" s="380"/>
      <c r="GJ157" s="380"/>
      <c r="GK157" s="380"/>
      <c r="GL157" s="380"/>
      <c r="GM157" s="380"/>
      <c r="GN157" s="380"/>
      <c r="GO157" s="380"/>
      <c r="GP157" s="380"/>
      <c r="GQ157" s="380"/>
      <c r="GR157" s="380"/>
      <c r="GS157" s="380"/>
      <c r="GT157" s="380"/>
      <c r="GU157" s="380"/>
      <c r="GV157" s="380"/>
      <c r="GW157" s="380"/>
      <c r="GX157" s="380"/>
      <c r="GY157" s="380"/>
      <c r="GZ157" s="380"/>
      <c r="HA157" s="380"/>
      <c r="HB157" s="380"/>
      <c r="HC157" s="380"/>
      <c r="HD157" s="380"/>
      <c r="HE157" s="380"/>
      <c r="HF157" s="380"/>
      <c r="HG157" s="380"/>
      <c r="HH157" s="380"/>
    </row>
    <row r="158" spans="1:216">
      <c r="A158" s="103"/>
      <c r="B158" s="377"/>
      <c r="C158" s="377"/>
      <c r="D158" s="377"/>
      <c r="E158" s="377"/>
      <c r="F158" s="377"/>
      <c r="G158" s="377"/>
      <c r="H158" s="377"/>
      <c r="I158" s="377"/>
      <c r="J158" s="377"/>
      <c r="K158" s="377"/>
      <c r="L158" s="377"/>
      <c r="M158" s="378"/>
      <c r="N158" s="378"/>
      <c r="O158" s="378"/>
      <c r="P158" s="378"/>
      <c r="Q158" s="378"/>
      <c r="R158" s="378"/>
      <c r="S158" s="378"/>
      <c r="T158" s="378"/>
      <c r="U158" s="378"/>
      <c r="V158" s="378"/>
      <c r="W158" s="378"/>
      <c r="X158" s="378"/>
      <c r="Y158" s="380"/>
      <c r="Z158" s="409"/>
      <c r="AA158" s="380"/>
      <c r="AB158" s="380"/>
      <c r="AC158" s="380"/>
      <c r="AD158" s="380"/>
      <c r="AE158" s="380"/>
      <c r="AF158" s="380"/>
      <c r="AG158" s="380"/>
      <c r="AH158" s="380"/>
      <c r="AI158" s="380"/>
      <c r="AJ158" s="380"/>
      <c r="AR158" s="380"/>
      <c r="AS158" s="380"/>
      <c r="AT158" s="380"/>
      <c r="AU158" s="380"/>
      <c r="AV158" s="380"/>
      <c r="AW158" s="380"/>
      <c r="AX158" s="380"/>
      <c r="AY158" s="380"/>
      <c r="AZ158" s="380"/>
      <c r="BA158" s="380"/>
      <c r="BB158" s="380"/>
      <c r="BC158" s="380"/>
      <c r="BD158" s="380"/>
      <c r="BE158" s="380"/>
      <c r="BF158" s="380"/>
      <c r="BG158" s="380"/>
      <c r="BH158" s="380"/>
      <c r="BI158" s="380"/>
      <c r="BJ158" s="377"/>
      <c r="CE158" s="380"/>
      <c r="CF158" s="380"/>
      <c r="CG158" s="380"/>
      <c r="EZ158" s="380"/>
      <c r="FA158" s="380"/>
      <c r="FB158" s="380"/>
      <c r="FC158" s="380"/>
      <c r="FD158" s="380"/>
      <c r="FE158" s="380"/>
      <c r="FF158" s="380"/>
      <c r="FG158" s="380"/>
      <c r="FH158" s="380"/>
      <c r="FI158" s="380"/>
      <c r="FJ158" s="380"/>
      <c r="FK158" s="380"/>
      <c r="FL158" s="380"/>
      <c r="FM158" s="380"/>
      <c r="FN158" s="380"/>
      <c r="FO158" s="380"/>
      <c r="FP158" s="380"/>
      <c r="FQ158" s="380"/>
      <c r="FR158" s="380"/>
      <c r="FS158" s="380"/>
      <c r="FT158" s="380"/>
      <c r="FU158" s="380"/>
      <c r="FV158" s="380"/>
      <c r="FW158" s="380"/>
      <c r="FX158" s="380"/>
      <c r="FY158" s="380"/>
      <c r="FZ158" s="380"/>
      <c r="GA158" s="380"/>
      <c r="GB158" s="380"/>
      <c r="GC158" s="380"/>
      <c r="GD158" s="380"/>
      <c r="GE158" s="380"/>
      <c r="GF158" s="380"/>
      <c r="GG158" s="380"/>
      <c r="GH158" s="380"/>
      <c r="GI158" s="380"/>
      <c r="GJ158" s="380"/>
      <c r="GK158" s="380"/>
      <c r="GL158" s="380"/>
      <c r="GM158" s="380"/>
      <c r="GN158" s="380"/>
      <c r="GO158" s="380"/>
      <c r="GP158" s="380"/>
      <c r="GQ158" s="380"/>
      <c r="GR158" s="380"/>
      <c r="GS158" s="380"/>
      <c r="GT158" s="380"/>
      <c r="GU158" s="380"/>
      <c r="GV158" s="380"/>
      <c r="GW158" s="380"/>
      <c r="GX158" s="380"/>
      <c r="GY158" s="380"/>
      <c r="GZ158" s="380"/>
      <c r="HA158" s="380"/>
      <c r="HB158" s="380"/>
      <c r="HC158" s="380"/>
      <c r="HD158" s="380"/>
      <c r="HE158" s="380"/>
      <c r="HF158" s="380"/>
      <c r="HG158" s="380"/>
      <c r="HH158" s="380"/>
    </row>
    <row r="159" spans="1:216">
      <c r="A159" s="103"/>
      <c r="B159" s="377"/>
      <c r="C159" s="377"/>
      <c r="D159" s="377"/>
      <c r="E159" s="377"/>
      <c r="F159" s="377"/>
      <c r="G159" s="377"/>
      <c r="H159" s="377"/>
      <c r="I159" s="377"/>
      <c r="J159" s="377"/>
      <c r="K159" s="377"/>
      <c r="L159" s="377"/>
      <c r="M159" s="378"/>
      <c r="N159" s="378"/>
      <c r="O159" s="378"/>
      <c r="P159" s="378"/>
      <c r="Q159" s="378"/>
      <c r="R159" s="378"/>
      <c r="S159" s="378"/>
      <c r="T159" s="378"/>
      <c r="U159" s="378"/>
      <c r="V159" s="378"/>
      <c r="W159" s="378"/>
      <c r="X159" s="378"/>
      <c r="Y159" s="380"/>
      <c r="Z159" s="409"/>
      <c r="AA159" s="380"/>
      <c r="AB159" s="380"/>
      <c r="AC159" s="380"/>
      <c r="AD159" s="380"/>
      <c r="AE159" s="380"/>
      <c r="AF159" s="380"/>
      <c r="AG159" s="380"/>
      <c r="AH159" s="380"/>
      <c r="AI159" s="380"/>
      <c r="AJ159" s="380"/>
      <c r="AR159" s="380"/>
      <c r="AS159" s="380"/>
      <c r="AT159" s="380"/>
      <c r="AU159" s="380"/>
      <c r="AV159" s="380"/>
      <c r="AW159" s="380"/>
      <c r="AX159" s="380"/>
      <c r="AY159" s="380"/>
      <c r="AZ159" s="380"/>
      <c r="BA159" s="380"/>
      <c r="BB159" s="380"/>
      <c r="BC159" s="380"/>
      <c r="BD159" s="380"/>
      <c r="BE159" s="380"/>
      <c r="BF159" s="380"/>
      <c r="BG159" s="380"/>
      <c r="BH159" s="380"/>
      <c r="BI159" s="380"/>
      <c r="BJ159" s="377"/>
      <c r="CE159" s="380"/>
      <c r="CF159" s="380"/>
      <c r="CG159" s="380"/>
      <c r="EZ159" s="380"/>
      <c r="FA159" s="380"/>
      <c r="FB159" s="380"/>
      <c r="FC159" s="380"/>
      <c r="FD159" s="380"/>
      <c r="FE159" s="380"/>
      <c r="FF159" s="380"/>
      <c r="FG159" s="380"/>
      <c r="FH159" s="380"/>
      <c r="FI159" s="380"/>
      <c r="FJ159" s="380"/>
      <c r="FK159" s="380"/>
      <c r="FL159" s="380"/>
      <c r="FM159" s="380"/>
      <c r="FN159" s="380"/>
      <c r="FO159" s="380"/>
      <c r="FP159" s="380"/>
      <c r="FQ159" s="380"/>
      <c r="FR159" s="380"/>
      <c r="FS159" s="380"/>
      <c r="FT159" s="380"/>
      <c r="FU159" s="380"/>
      <c r="FV159" s="380"/>
      <c r="FW159" s="380"/>
      <c r="FX159" s="380"/>
      <c r="FY159" s="380"/>
      <c r="FZ159" s="380"/>
      <c r="GA159" s="380"/>
      <c r="GB159" s="380"/>
      <c r="GC159" s="380"/>
      <c r="GD159" s="380"/>
      <c r="GE159" s="380"/>
      <c r="GF159" s="380"/>
      <c r="GG159" s="380"/>
      <c r="GH159" s="380"/>
      <c r="GI159" s="380"/>
      <c r="GJ159" s="380"/>
      <c r="GK159" s="380"/>
      <c r="GL159" s="380"/>
      <c r="GM159" s="380"/>
      <c r="GN159" s="380"/>
      <c r="GO159" s="380"/>
      <c r="GP159" s="380"/>
      <c r="GQ159" s="380"/>
      <c r="GR159" s="380"/>
      <c r="GS159" s="380"/>
      <c r="GT159" s="380"/>
      <c r="GU159" s="380"/>
      <c r="GV159" s="380"/>
      <c r="GW159" s="380"/>
      <c r="GX159" s="380"/>
      <c r="GY159" s="380"/>
      <c r="GZ159" s="380"/>
      <c r="HA159" s="380"/>
      <c r="HB159" s="380"/>
      <c r="HC159" s="380"/>
      <c r="HD159" s="380"/>
      <c r="HE159" s="380"/>
      <c r="HF159" s="380"/>
      <c r="HG159" s="380"/>
      <c r="HH159" s="380"/>
    </row>
    <row r="160" spans="1:216">
      <c r="A160" s="103"/>
      <c r="B160" s="377"/>
      <c r="C160" s="377"/>
      <c r="D160" s="377"/>
      <c r="E160" s="377"/>
      <c r="F160" s="377"/>
      <c r="G160" s="377"/>
      <c r="H160" s="377"/>
      <c r="I160" s="377"/>
      <c r="J160" s="377"/>
      <c r="K160" s="377"/>
      <c r="L160" s="377"/>
      <c r="M160" s="378"/>
      <c r="N160" s="378"/>
      <c r="O160" s="378"/>
      <c r="P160" s="378"/>
      <c r="Q160" s="378"/>
      <c r="R160" s="378"/>
      <c r="S160" s="378"/>
      <c r="T160" s="378"/>
      <c r="U160" s="378"/>
      <c r="V160" s="378"/>
      <c r="W160" s="378"/>
      <c r="X160" s="378"/>
      <c r="Y160" s="380"/>
      <c r="Z160" s="409"/>
      <c r="AA160" s="380"/>
      <c r="AB160" s="380"/>
      <c r="AC160" s="380"/>
      <c r="AD160" s="380"/>
      <c r="AE160" s="380"/>
      <c r="AF160" s="380"/>
      <c r="AG160" s="380"/>
      <c r="AH160" s="380"/>
      <c r="AI160" s="380"/>
      <c r="AJ160" s="380"/>
      <c r="AR160" s="380"/>
      <c r="AS160" s="380"/>
      <c r="AT160" s="380"/>
      <c r="AU160" s="380"/>
      <c r="AV160" s="380"/>
      <c r="AW160" s="380"/>
      <c r="AX160" s="380"/>
      <c r="AY160" s="380"/>
      <c r="AZ160" s="380"/>
      <c r="BA160" s="380"/>
      <c r="BB160" s="380"/>
      <c r="BC160" s="380"/>
      <c r="BD160" s="380"/>
      <c r="BE160" s="380"/>
      <c r="BF160" s="380"/>
      <c r="BG160" s="380"/>
      <c r="BH160" s="380"/>
      <c r="BI160" s="380"/>
      <c r="BJ160" s="377"/>
      <c r="CE160" s="380"/>
      <c r="CF160" s="380"/>
      <c r="CG160" s="380"/>
      <c r="EZ160" s="380"/>
      <c r="FA160" s="380"/>
      <c r="FB160" s="380"/>
      <c r="FC160" s="380"/>
      <c r="FD160" s="380"/>
      <c r="FE160" s="380"/>
      <c r="FF160" s="380"/>
      <c r="FG160" s="380"/>
      <c r="FH160" s="380"/>
      <c r="FI160" s="380"/>
      <c r="FJ160" s="380"/>
      <c r="FK160" s="380"/>
      <c r="FL160" s="380"/>
      <c r="FM160" s="380"/>
      <c r="FN160" s="380"/>
      <c r="FO160" s="380"/>
      <c r="FP160" s="380"/>
      <c r="FQ160" s="380"/>
      <c r="FR160" s="380"/>
      <c r="FS160" s="380"/>
      <c r="FT160" s="380"/>
      <c r="FU160" s="380"/>
      <c r="FV160" s="380"/>
      <c r="FW160" s="380"/>
      <c r="FX160" s="380"/>
      <c r="FY160" s="380"/>
      <c r="FZ160" s="380"/>
      <c r="GA160" s="380"/>
      <c r="GB160" s="380"/>
      <c r="GC160" s="380"/>
      <c r="GD160" s="380"/>
      <c r="GE160" s="380"/>
      <c r="GF160" s="380"/>
      <c r="GG160" s="380"/>
      <c r="GH160" s="380"/>
      <c r="GI160" s="380"/>
      <c r="GJ160" s="380"/>
      <c r="GK160" s="380"/>
      <c r="GL160" s="380"/>
      <c r="GM160" s="380"/>
      <c r="GN160" s="380"/>
      <c r="GO160" s="380"/>
      <c r="GP160" s="380"/>
      <c r="GQ160" s="380"/>
      <c r="GR160" s="380"/>
      <c r="GS160" s="380"/>
      <c r="GT160" s="380"/>
      <c r="GU160" s="380"/>
      <c r="GV160" s="380"/>
      <c r="GW160" s="380"/>
      <c r="GX160" s="380"/>
      <c r="GY160" s="380"/>
      <c r="GZ160" s="380"/>
      <c r="HA160" s="380"/>
      <c r="HB160" s="380"/>
      <c r="HC160" s="380"/>
      <c r="HD160" s="380"/>
      <c r="HE160" s="380"/>
      <c r="HF160" s="380"/>
      <c r="HG160" s="380"/>
      <c r="HH160" s="380"/>
    </row>
    <row r="161" spans="1:216">
      <c r="A161" s="103"/>
      <c r="B161" s="377"/>
      <c r="C161" s="377"/>
      <c r="D161" s="377"/>
      <c r="E161" s="377"/>
      <c r="F161" s="377"/>
      <c r="G161" s="377"/>
      <c r="H161" s="377"/>
      <c r="I161" s="377"/>
      <c r="J161" s="377"/>
      <c r="K161" s="377"/>
      <c r="L161" s="377"/>
      <c r="M161" s="378"/>
      <c r="N161" s="378"/>
      <c r="O161" s="378"/>
      <c r="P161" s="378"/>
      <c r="Q161" s="378"/>
      <c r="R161" s="378"/>
      <c r="S161" s="378"/>
      <c r="T161" s="378"/>
      <c r="U161" s="378"/>
      <c r="V161" s="378"/>
      <c r="W161" s="378"/>
      <c r="X161" s="378"/>
      <c r="Y161" s="380"/>
      <c r="Z161" s="409"/>
      <c r="AA161" s="380"/>
      <c r="AB161" s="380"/>
      <c r="AC161" s="380"/>
      <c r="AD161" s="380"/>
      <c r="AE161" s="380"/>
      <c r="AF161" s="380"/>
      <c r="AG161" s="380"/>
      <c r="AH161" s="380"/>
      <c r="AI161" s="380"/>
      <c r="AJ161" s="380"/>
      <c r="AR161" s="380"/>
      <c r="AS161" s="380"/>
      <c r="AT161" s="380"/>
      <c r="AU161" s="380"/>
      <c r="AV161" s="380"/>
      <c r="AW161" s="380"/>
      <c r="AX161" s="380"/>
      <c r="AY161" s="380"/>
      <c r="AZ161" s="380"/>
      <c r="BA161" s="380"/>
      <c r="BB161" s="380"/>
      <c r="BC161" s="380"/>
      <c r="BD161" s="380"/>
      <c r="BE161" s="380"/>
      <c r="BF161" s="380"/>
      <c r="BG161" s="380"/>
      <c r="BH161" s="380"/>
      <c r="BI161" s="380"/>
      <c r="BJ161" s="377"/>
      <c r="CE161" s="380"/>
      <c r="CF161" s="380"/>
      <c r="CG161" s="380"/>
      <c r="EZ161" s="380"/>
      <c r="FA161" s="380"/>
      <c r="FB161" s="380"/>
      <c r="FC161" s="380"/>
      <c r="FD161" s="380"/>
      <c r="FE161" s="380"/>
      <c r="FF161" s="380"/>
      <c r="FG161" s="380"/>
      <c r="FH161" s="380"/>
      <c r="FI161" s="380"/>
      <c r="FJ161" s="380"/>
      <c r="FK161" s="380"/>
      <c r="FL161" s="380"/>
      <c r="FM161" s="380"/>
      <c r="FN161" s="380"/>
      <c r="FO161" s="380"/>
      <c r="FP161" s="380"/>
      <c r="FQ161" s="380"/>
      <c r="FR161" s="380"/>
      <c r="FS161" s="380"/>
      <c r="FT161" s="380"/>
      <c r="FU161" s="380"/>
      <c r="FV161" s="380"/>
      <c r="FW161" s="380"/>
      <c r="FX161" s="380"/>
      <c r="FY161" s="380"/>
      <c r="FZ161" s="380"/>
      <c r="GA161" s="380"/>
      <c r="GB161" s="380"/>
      <c r="GC161" s="380"/>
      <c r="GD161" s="380"/>
      <c r="GE161" s="380"/>
      <c r="GF161" s="380"/>
      <c r="GG161" s="380"/>
      <c r="GH161" s="380"/>
      <c r="GI161" s="380"/>
      <c r="GJ161" s="380"/>
      <c r="GK161" s="380"/>
      <c r="GL161" s="380"/>
      <c r="GM161" s="380"/>
      <c r="GN161" s="380"/>
      <c r="GO161" s="380"/>
      <c r="GP161" s="380"/>
      <c r="GQ161" s="380"/>
      <c r="GR161" s="380"/>
      <c r="GS161" s="380"/>
      <c r="GT161" s="380"/>
      <c r="GU161" s="380"/>
      <c r="GV161" s="380"/>
      <c r="GW161" s="380"/>
      <c r="GX161" s="380"/>
      <c r="GY161" s="380"/>
      <c r="GZ161" s="380"/>
      <c r="HA161" s="380"/>
      <c r="HB161" s="380"/>
      <c r="HC161" s="380"/>
      <c r="HD161" s="380"/>
      <c r="HE161" s="380"/>
      <c r="HF161" s="380"/>
      <c r="HG161" s="380"/>
      <c r="HH161" s="380"/>
    </row>
    <row r="162" spans="1:216">
      <c r="A162" s="103"/>
      <c r="B162" s="377"/>
      <c r="C162" s="377"/>
      <c r="D162" s="377"/>
      <c r="E162" s="377"/>
      <c r="F162" s="377"/>
      <c r="G162" s="377"/>
      <c r="H162" s="377"/>
      <c r="I162" s="377"/>
      <c r="J162" s="377"/>
      <c r="K162" s="377"/>
      <c r="L162" s="377"/>
      <c r="M162" s="378"/>
      <c r="N162" s="378"/>
      <c r="O162" s="378"/>
      <c r="P162" s="378"/>
      <c r="Q162" s="378"/>
      <c r="R162" s="378"/>
      <c r="S162" s="378"/>
      <c r="T162" s="378"/>
      <c r="U162" s="378"/>
      <c r="V162" s="378"/>
      <c r="W162" s="378"/>
      <c r="X162" s="378"/>
      <c r="Y162" s="380"/>
      <c r="Z162" s="409"/>
      <c r="AA162" s="380"/>
      <c r="AB162" s="380"/>
      <c r="AC162" s="380"/>
      <c r="AD162" s="380"/>
      <c r="AE162" s="380"/>
      <c r="AF162" s="380"/>
      <c r="AG162" s="380"/>
      <c r="AH162" s="380"/>
      <c r="AI162" s="380"/>
      <c r="AJ162" s="380"/>
      <c r="AR162" s="380"/>
      <c r="AS162" s="380"/>
      <c r="AT162" s="380"/>
      <c r="AU162" s="380"/>
      <c r="AV162" s="380"/>
      <c r="AW162" s="380"/>
      <c r="AX162" s="380"/>
      <c r="AY162" s="380"/>
      <c r="AZ162" s="380"/>
      <c r="BA162" s="380"/>
      <c r="BB162" s="380"/>
      <c r="BC162" s="380"/>
      <c r="BD162" s="380"/>
      <c r="BE162" s="380"/>
      <c r="BF162" s="380"/>
      <c r="BG162" s="380"/>
      <c r="BH162" s="380"/>
      <c r="BI162" s="380"/>
      <c r="BJ162" s="377"/>
      <c r="CE162" s="380"/>
      <c r="CF162" s="380"/>
      <c r="CG162" s="380"/>
      <c r="EZ162" s="380"/>
      <c r="FA162" s="380"/>
      <c r="FB162" s="380"/>
      <c r="FC162" s="380"/>
      <c r="FD162" s="380"/>
      <c r="FE162" s="380"/>
      <c r="FF162" s="380"/>
      <c r="FG162" s="380"/>
      <c r="FH162" s="380"/>
      <c r="FI162" s="380"/>
      <c r="FJ162" s="380"/>
      <c r="FK162" s="380"/>
      <c r="FL162" s="380"/>
      <c r="FM162" s="380"/>
      <c r="FN162" s="380"/>
      <c r="FO162" s="380"/>
      <c r="FP162" s="380"/>
      <c r="FQ162" s="380"/>
      <c r="FR162" s="380"/>
      <c r="FS162" s="380"/>
      <c r="FT162" s="380"/>
      <c r="FU162" s="380"/>
      <c r="FV162" s="380"/>
      <c r="FW162" s="380"/>
      <c r="FX162" s="380"/>
      <c r="FY162" s="380"/>
      <c r="FZ162" s="380"/>
      <c r="GA162" s="380"/>
      <c r="GB162" s="380"/>
      <c r="GC162" s="380"/>
      <c r="GD162" s="380"/>
      <c r="GE162" s="380"/>
      <c r="GF162" s="380"/>
      <c r="GG162" s="380"/>
      <c r="GH162" s="380"/>
      <c r="GI162" s="380"/>
      <c r="GJ162" s="380"/>
      <c r="GK162" s="380"/>
      <c r="GL162" s="380"/>
      <c r="GM162" s="380"/>
      <c r="GN162" s="380"/>
      <c r="GO162" s="380"/>
      <c r="GP162" s="380"/>
      <c r="GQ162" s="380"/>
      <c r="GR162" s="380"/>
      <c r="GS162" s="380"/>
      <c r="GT162" s="380"/>
      <c r="GU162" s="380"/>
      <c r="GV162" s="380"/>
      <c r="GW162" s="380"/>
      <c r="GX162" s="380"/>
      <c r="GY162" s="380"/>
      <c r="GZ162" s="380"/>
      <c r="HA162" s="380"/>
      <c r="HB162" s="380"/>
      <c r="HC162" s="380"/>
      <c r="HD162" s="380"/>
      <c r="HE162" s="380"/>
      <c r="HF162" s="380"/>
      <c r="HG162" s="380"/>
      <c r="HH162" s="380"/>
    </row>
    <row r="163" spans="1:216">
      <c r="A163" s="103"/>
      <c r="B163" s="377"/>
      <c r="C163" s="377"/>
      <c r="D163" s="377"/>
      <c r="E163" s="377"/>
      <c r="F163" s="377"/>
      <c r="G163" s="377"/>
      <c r="H163" s="377"/>
      <c r="I163" s="377"/>
      <c r="J163" s="377"/>
      <c r="K163" s="377"/>
      <c r="L163" s="377"/>
      <c r="M163" s="378"/>
      <c r="N163" s="378"/>
      <c r="O163" s="378"/>
      <c r="P163" s="378"/>
      <c r="Q163" s="378"/>
      <c r="R163" s="378"/>
      <c r="S163" s="378"/>
      <c r="T163" s="378"/>
      <c r="U163" s="378"/>
      <c r="V163" s="378"/>
      <c r="W163" s="378"/>
      <c r="X163" s="378"/>
      <c r="Y163" s="380"/>
      <c r="Z163" s="409"/>
      <c r="AA163" s="380"/>
      <c r="AB163" s="380"/>
      <c r="AC163" s="380"/>
      <c r="AD163" s="380"/>
      <c r="AE163" s="380"/>
      <c r="AF163" s="380"/>
      <c r="AG163" s="380"/>
      <c r="AH163" s="380"/>
      <c r="AI163" s="380"/>
      <c r="AJ163" s="380"/>
      <c r="AR163" s="380"/>
      <c r="AS163" s="380"/>
      <c r="AT163" s="380"/>
      <c r="AU163" s="380"/>
      <c r="AV163" s="380"/>
      <c r="AW163" s="380"/>
      <c r="AX163" s="380"/>
      <c r="AY163" s="380"/>
      <c r="AZ163" s="380"/>
      <c r="BA163" s="380"/>
      <c r="BB163" s="380"/>
      <c r="BC163" s="380"/>
      <c r="BD163" s="380"/>
      <c r="BE163" s="380"/>
      <c r="BF163" s="380"/>
      <c r="BG163" s="380"/>
      <c r="BH163" s="380"/>
      <c r="BI163" s="380"/>
      <c r="BJ163" s="377"/>
      <c r="CE163" s="380"/>
      <c r="CF163" s="380"/>
      <c r="CG163" s="380"/>
      <c r="EZ163" s="380"/>
      <c r="FA163" s="380"/>
      <c r="FB163" s="380"/>
      <c r="FC163" s="380"/>
      <c r="FD163" s="380"/>
      <c r="FE163" s="380"/>
      <c r="FF163" s="380"/>
      <c r="FG163" s="380"/>
      <c r="FH163" s="380"/>
      <c r="FI163" s="380"/>
      <c r="FJ163" s="380"/>
      <c r="FK163" s="380"/>
      <c r="FL163" s="380"/>
      <c r="FM163" s="380"/>
      <c r="FN163" s="380"/>
      <c r="FO163" s="380"/>
      <c r="FP163" s="380"/>
      <c r="FQ163" s="380"/>
      <c r="FR163" s="380"/>
      <c r="FS163" s="380"/>
      <c r="FT163" s="380"/>
      <c r="FU163" s="380"/>
      <c r="FV163" s="380"/>
      <c r="FW163" s="380"/>
      <c r="FX163" s="380"/>
      <c r="FY163" s="380"/>
      <c r="FZ163" s="380"/>
      <c r="GA163" s="380"/>
      <c r="GB163" s="380"/>
      <c r="GC163" s="380"/>
      <c r="GD163" s="380"/>
      <c r="GE163" s="380"/>
      <c r="GF163" s="380"/>
      <c r="GG163" s="380"/>
      <c r="GH163" s="380"/>
      <c r="GI163" s="380"/>
      <c r="GJ163" s="380"/>
      <c r="GK163" s="380"/>
      <c r="GL163" s="380"/>
      <c r="GM163" s="380"/>
      <c r="GN163" s="380"/>
      <c r="GO163" s="380"/>
      <c r="GP163" s="380"/>
      <c r="GQ163" s="380"/>
      <c r="GR163" s="380"/>
      <c r="GS163" s="380"/>
      <c r="GT163" s="380"/>
      <c r="GU163" s="380"/>
      <c r="GV163" s="380"/>
      <c r="GW163" s="380"/>
      <c r="GX163" s="380"/>
      <c r="GY163" s="380"/>
      <c r="GZ163" s="380"/>
      <c r="HA163" s="380"/>
      <c r="HB163" s="380"/>
      <c r="HC163" s="380"/>
      <c r="HD163" s="380"/>
      <c r="HE163" s="380"/>
      <c r="HF163" s="380"/>
      <c r="HG163" s="380"/>
      <c r="HH163" s="380"/>
    </row>
    <row r="164" spans="1:216">
      <c r="A164" s="103"/>
      <c r="B164" s="377"/>
      <c r="C164" s="377"/>
      <c r="D164" s="377"/>
      <c r="E164" s="377"/>
      <c r="F164" s="377"/>
      <c r="G164" s="377"/>
      <c r="H164" s="377"/>
      <c r="I164" s="377"/>
      <c r="J164" s="377"/>
      <c r="K164" s="377"/>
      <c r="L164" s="377"/>
      <c r="M164" s="378"/>
      <c r="N164" s="378"/>
      <c r="O164" s="378"/>
      <c r="P164" s="378"/>
      <c r="Q164" s="378"/>
      <c r="R164" s="378"/>
      <c r="S164" s="378"/>
      <c r="T164" s="378"/>
      <c r="U164" s="378"/>
      <c r="V164" s="378"/>
      <c r="W164" s="378"/>
      <c r="X164" s="378"/>
      <c r="Y164" s="380"/>
      <c r="Z164" s="409"/>
      <c r="AA164" s="380"/>
      <c r="AB164" s="380"/>
      <c r="AC164" s="380"/>
      <c r="AD164" s="380"/>
      <c r="AE164" s="380"/>
      <c r="AF164" s="380"/>
      <c r="AG164" s="380"/>
      <c r="AH164" s="380"/>
      <c r="AI164" s="380"/>
      <c r="AJ164" s="380"/>
      <c r="AR164" s="380"/>
      <c r="AS164" s="380"/>
      <c r="AT164" s="380"/>
      <c r="AU164" s="380"/>
      <c r="AV164" s="380"/>
      <c r="AW164" s="380"/>
      <c r="AX164" s="380"/>
      <c r="AY164" s="380"/>
      <c r="AZ164" s="380"/>
      <c r="BA164" s="380"/>
      <c r="BB164" s="380"/>
      <c r="BC164" s="380"/>
      <c r="BD164" s="380"/>
      <c r="BE164" s="380"/>
      <c r="BF164" s="380"/>
      <c r="BG164" s="380"/>
      <c r="BH164" s="380"/>
      <c r="BI164" s="380"/>
      <c r="BJ164" s="377"/>
      <c r="CE164" s="380"/>
      <c r="CF164" s="380"/>
      <c r="CG164" s="380"/>
      <c r="EZ164" s="380"/>
      <c r="FA164" s="380"/>
      <c r="FB164" s="380"/>
      <c r="FC164" s="380"/>
      <c r="FD164" s="380"/>
      <c r="FE164" s="380"/>
      <c r="FF164" s="380"/>
      <c r="FG164" s="380"/>
      <c r="FH164" s="380"/>
      <c r="FI164" s="380"/>
      <c r="FJ164" s="380"/>
      <c r="FK164" s="380"/>
      <c r="FL164" s="380"/>
      <c r="FM164" s="380"/>
      <c r="FN164" s="380"/>
      <c r="FO164" s="380"/>
      <c r="FP164" s="380"/>
      <c r="FQ164" s="380"/>
      <c r="FR164" s="380"/>
      <c r="FS164" s="380"/>
      <c r="FT164" s="380"/>
      <c r="FU164" s="380"/>
      <c r="FV164" s="380"/>
      <c r="FW164" s="380"/>
      <c r="FX164" s="380"/>
      <c r="FY164" s="380"/>
      <c r="FZ164" s="380"/>
      <c r="GA164" s="380"/>
      <c r="GB164" s="380"/>
      <c r="GC164" s="380"/>
      <c r="GD164" s="380"/>
      <c r="GE164" s="380"/>
      <c r="GF164" s="380"/>
      <c r="GG164" s="380"/>
      <c r="GH164" s="380"/>
      <c r="GI164" s="380"/>
      <c r="GJ164" s="380"/>
      <c r="GK164" s="380"/>
      <c r="GL164" s="380"/>
      <c r="GM164" s="380"/>
      <c r="GN164" s="380"/>
      <c r="GO164" s="380"/>
      <c r="GP164" s="380"/>
      <c r="GQ164" s="380"/>
      <c r="GR164" s="380"/>
      <c r="GS164" s="380"/>
      <c r="GT164" s="380"/>
      <c r="GU164" s="380"/>
      <c r="GV164" s="380"/>
      <c r="GW164" s="380"/>
      <c r="GX164" s="380"/>
      <c r="GY164" s="380"/>
      <c r="GZ164" s="380"/>
      <c r="HA164" s="380"/>
      <c r="HB164" s="380"/>
      <c r="HC164" s="380"/>
      <c r="HD164" s="380"/>
      <c r="HE164" s="380"/>
      <c r="HF164" s="380"/>
      <c r="HG164" s="380"/>
      <c r="HH164" s="380"/>
    </row>
    <row r="165" spans="1:216">
      <c r="A165" s="103"/>
      <c r="B165" s="377"/>
      <c r="C165" s="377"/>
      <c r="D165" s="377"/>
      <c r="E165" s="377"/>
      <c r="F165" s="377"/>
      <c r="G165" s="377"/>
      <c r="H165" s="377"/>
      <c r="I165" s="377"/>
      <c r="J165" s="377"/>
      <c r="K165" s="377"/>
      <c r="L165" s="377"/>
      <c r="M165" s="378"/>
      <c r="N165" s="378"/>
      <c r="O165" s="378"/>
      <c r="P165" s="378"/>
      <c r="Q165" s="378"/>
      <c r="R165" s="378"/>
      <c r="S165" s="378"/>
      <c r="T165" s="378"/>
      <c r="U165" s="378"/>
      <c r="V165" s="378"/>
      <c r="W165" s="378"/>
      <c r="X165" s="378"/>
      <c r="Y165" s="380"/>
      <c r="Z165" s="409"/>
      <c r="AA165" s="380"/>
      <c r="AB165" s="380"/>
      <c r="AC165" s="380"/>
      <c r="AD165" s="380"/>
      <c r="AE165" s="380"/>
      <c r="AF165" s="380"/>
      <c r="AG165" s="380"/>
      <c r="AH165" s="380"/>
      <c r="AI165" s="380"/>
      <c r="AJ165" s="380"/>
      <c r="AR165" s="380"/>
      <c r="AS165" s="380"/>
      <c r="AT165" s="380"/>
      <c r="AU165" s="380"/>
      <c r="AV165" s="380"/>
      <c r="AW165" s="380"/>
      <c r="AX165" s="380"/>
      <c r="AY165" s="380"/>
      <c r="AZ165" s="380"/>
      <c r="BA165" s="380"/>
      <c r="BB165" s="380"/>
      <c r="BC165" s="380"/>
      <c r="BD165" s="380"/>
      <c r="BE165" s="380"/>
      <c r="BF165" s="380"/>
      <c r="BG165" s="380"/>
      <c r="BH165" s="380"/>
      <c r="BI165" s="380"/>
      <c r="BJ165" s="377"/>
      <c r="CE165" s="380"/>
      <c r="CF165" s="380"/>
      <c r="CG165" s="380"/>
      <c r="EZ165" s="380"/>
      <c r="FA165" s="380"/>
      <c r="FB165" s="380"/>
      <c r="FC165" s="380"/>
      <c r="FD165" s="380"/>
      <c r="FE165" s="380"/>
      <c r="FF165" s="380"/>
      <c r="FG165" s="380"/>
      <c r="FH165" s="380"/>
      <c r="FI165" s="380"/>
      <c r="FJ165" s="380"/>
      <c r="FK165" s="380"/>
      <c r="FL165" s="380"/>
      <c r="FM165" s="380"/>
      <c r="FN165" s="380"/>
      <c r="FO165" s="380"/>
      <c r="FP165" s="380"/>
      <c r="FQ165" s="380"/>
      <c r="FR165" s="380"/>
      <c r="FS165" s="380"/>
      <c r="FT165" s="380"/>
      <c r="FU165" s="380"/>
      <c r="FV165" s="380"/>
      <c r="FW165" s="380"/>
      <c r="FX165" s="380"/>
      <c r="FY165" s="380"/>
      <c r="FZ165" s="380"/>
      <c r="GA165" s="380"/>
      <c r="GB165" s="380"/>
      <c r="GC165" s="380"/>
      <c r="GD165" s="380"/>
      <c r="GE165" s="380"/>
      <c r="GF165" s="380"/>
      <c r="GG165" s="380"/>
      <c r="GH165" s="380"/>
      <c r="GI165" s="380"/>
      <c r="GJ165" s="380"/>
      <c r="GK165" s="380"/>
      <c r="GL165" s="380"/>
      <c r="GM165" s="380"/>
      <c r="GN165" s="380"/>
      <c r="GO165" s="380"/>
      <c r="GP165" s="380"/>
      <c r="GQ165" s="380"/>
      <c r="GR165" s="380"/>
      <c r="GS165" s="380"/>
      <c r="GT165" s="380"/>
      <c r="GU165" s="380"/>
      <c r="GV165" s="380"/>
      <c r="GW165" s="380"/>
      <c r="GX165" s="380"/>
      <c r="GY165" s="380"/>
      <c r="GZ165" s="380"/>
      <c r="HA165" s="380"/>
      <c r="HB165" s="380"/>
      <c r="HC165" s="380"/>
      <c r="HD165" s="380"/>
      <c r="HE165" s="380"/>
      <c r="HF165" s="380"/>
      <c r="HG165" s="380"/>
      <c r="HH165" s="380"/>
    </row>
    <row r="166" spans="1:216">
      <c r="A166" s="103"/>
      <c r="B166" s="377"/>
      <c r="C166" s="377"/>
      <c r="D166" s="377"/>
      <c r="E166" s="377"/>
      <c r="F166" s="377"/>
      <c r="G166" s="377"/>
      <c r="H166" s="377"/>
      <c r="I166" s="377"/>
      <c r="J166" s="377"/>
      <c r="K166" s="377"/>
      <c r="L166" s="377"/>
      <c r="M166" s="378"/>
      <c r="N166" s="378"/>
      <c r="O166" s="378"/>
      <c r="P166" s="378"/>
      <c r="Q166" s="378"/>
      <c r="R166" s="378"/>
      <c r="S166" s="378"/>
      <c r="T166" s="378"/>
      <c r="U166" s="378"/>
      <c r="V166" s="378"/>
      <c r="W166" s="378"/>
      <c r="X166" s="378"/>
      <c r="Y166" s="380"/>
      <c r="Z166" s="409"/>
      <c r="AA166" s="380"/>
      <c r="AB166" s="380"/>
      <c r="AC166" s="380"/>
      <c r="AD166" s="380"/>
      <c r="AE166" s="380"/>
      <c r="AF166" s="380"/>
      <c r="AG166" s="380"/>
      <c r="AH166" s="380"/>
      <c r="AI166" s="380"/>
      <c r="AJ166" s="380"/>
      <c r="AR166" s="380"/>
      <c r="AS166" s="380"/>
      <c r="AT166" s="380"/>
      <c r="AU166" s="380"/>
      <c r="AV166" s="380"/>
      <c r="AW166" s="380"/>
      <c r="AX166" s="380"/>
      <c r="AY166" s="380"/>
      <c r="AZ166" s="380"/>
      <c r="BA166" s="380"/>
      <c r="BB166" s="380"/>
      <c r="BC166" s="380"/>
      <c r="BD166" s="380"/>
      <c r="BE166" s="380"/>
      <c r="BF166" s="380"/>
      <c r="BG166" s="380"/>
      <c r="BH166" s="380"/>
      <c r="BI166" s="380"/>
      <c r="BJ166" s="377"/>
      <c r="CE166" s="380"/>
      <c r="CF166" s="380"/>
      <c r="CG166" s="380"/>
      <c r="EZ166" s="380"/>
      <c r="FA166" s="380"/>
      <c r="FB166" s="380"/>
      <c r="FC166" s="380"/>
      <c r="FD166" s="380"/>
      <c r="FE166" s="380"/>
      <c r="FF166" s="380"/>
      <c r="FG166" s="380"/>
      <c r="FH166" s="380"/>
      <c r="FI166" s="380"/>
      <c r="FJ166" s="380"/>
      <c r="FK166" s="380"/>
      <c r="FL166" s="380"/>
      <c r="FM166" s="380"/>
      <c r="FN166" s="380"/>
      <c r="FO166" s="380"/>
      <c r="FP166" s="380"/>
      <c r="FQ166" s="380"/>
      <c r="FR166" s="380"/>
      <c r="FS166" s="380"/>
      <c r="FT166" s="380"/>
      <c r="FU166" s="380"/>
      <c r="FV166" s="380"/>
      <c r="FW166" s="380"/>
      <c r="FX166" s="380"/>
      <c r="FY166" s="380"/>
      <c r="FZ166" s="380"/>
      <c r="GA166" s="380"/>
      <c r="GB166" s="380"/>
      <c r="GC166" s="380"/>
      <c r="GD166" s="380"/>
      <c r="GE166" s="380"/>
      <c r="GF166" s="380"/>
      <c r="GG166" s="380"/>
      <c r="GH166" s="380"/>
      <c r="GI166" s="380"/>
      <c r="GJ166" s="380"/>
      <c r="GK166" s="380"/>
      <c r="GL166" s="380"/>
      <c r="GM166" s="380"/>
      <c r="GN166" s="380"/>
      <c r="GO166" s="380"/>
      <c r="GP166" s="380"/>
      <c r="GQ166" s="380"/>
      <c r="GR166" s="380"/>
      <c r="GS166" s="380"/>
      <c r="GT166" s="380"/>
      <c r="GU166" s="380"/>
      <c r="GV166" s="380"/>
      <c r="GW166" s="380"/>
      <c r="GX166" s="380"/>
      <c r="GY166" s="380"/>
      <c r="GZ166" s="380"/>
      <c r="HA166" s="380"/>
      <c r="HB166" s="380"/>
      <c r="HC166" s="380"/>
      <c r="HD166" s="380"/>
      <c r="HE166" s="380"/>
      <c r="HF166" s="380"/>
      <c r="HG166" s="380"/>
      <c r="HH166" s="380"/>
    </row>
    <row r="167" spans="1:216">
      <c r="A167" s="103"/>
      <c r="B167" s="377"/>
      <c r="C167" s="377"/>
      <c r="D167" s="377"/>
      <c r="E167" s="377"/>
      <c r="F167" s="377"/>
      <c r="G167" s="377"/>
      <c r="H167" s="377"/>
      <c r="I167" s="377"/>
      <c r="J167" s="377"/>
      <c r="K167" s="377"/>
      <c r="L167" s="377"/>
      <c r="M167" s="378"/>
      <c r="N167" s="378"/>
      <c r="O167" s="378"/>
      <c r="P167" s="378"/>
      <c r="Q167" s="378"/>
      <c r="R167" s="378"/>
      <c r="S167" s="378"/>
      <c r="T167" s="378"/>
      <c r="U167" s="378"/>
      <c r="V167" s="378"/>
      <c r="W167" s="378"/>
      <c r="X167" s="378"/>
      <c r="Y167" s="380"/>
      <c r="Z167" s="409"/>
      <c r="AA167" s="380"/>
      <c r="AB167" s="380"/>
      <c r="AC167" s="380"/>
      <c r="AD167" s="380"/>
      <c r="AE167" s="380"/>
      <c r="AF167" s="380"/>
      <c r="AG167" s="380"/>
      <c r="AH167" s="380"/>
      <c r="AI167" s="380"/>
      <c r="AJ167" s="380"/>
      <c r="AR167" s="380"/>
      <c r="AS167" s="380"/>
      <c r="AT167" s="380"/>
      <c r="AU167" s="380"/>
      <c r="AV167" s="380"/>
      <c r="AW167" s="380"/>
      <c r="AX167" s="380"/>
      <c r="AY167" s="380"/>
      <c r="AZ167" s="380"/>
      <c r="BA167" s="380"/>
      <c r="BB167" s="380"/>
      <c r="BC167" s="380"/>
      <c r="BD167" s="380"/>
      <c r="BE167" s="380"/>
      <c r="BF167" s="380"/>
      <c r="BG167" s="380"/>
      <c r="BH167" s="380"/>
      <c r="BI167" s="380"/>
      <c r="BJ167" s="377"/>
      <c r="CE167" s="380"/>
      <c r="CF167" s="380"/>
      <c r="CG167" s="380"/>
      <c r="EZ167" s="380"/>
      <c r="FA167" s="380"/>
      <c r="FB167" s="380"/>
      <c r="FC167" s="380"/>
      <c r="FD167" s="380"/>
      <c r="FE167" s="380"/>
      <c r="FF167" s="380"/>
      <c r="FG167" s="380"/>
      <c r="FH167" s="380"/>
      <c r="FI167" s="380"/>
      <c r="FJ167" s="380"/>
      <c r="FK167" s="380"/>
      <c r="FL167" s="380"/>
      <c r="FM167" s="380"/>
      <c r="FN167" s="380"/>
      <c r="FO167" s="380"/>
      <c r="FP167" s="380"/>
      <c r="FQ167" s="380"/>
      <c r="FR167" s="380"/>
      <c r="FS167" s="380"/>
      <c r="FT167" s="380"/>
      <c r="FU167" s="380"/>
      <c r="FV167" s="380"/>
      <c r="FW167" s="380"/>
      <c r="FX167" s="380"/>
      <c r="FY167" s="380"/>
      <c r="FZ167" s="380"/>
      <c r="GA167" s="380"/>
      <c r="GB167" s="380"/>
      <c r="GC167" s="380"/>
      <c r="GD167" s="380"/>
      <c r="GE167" s="380"/>
      <c r="GF167" s="380"/>
      <c r="GG167" s="380"/>
      <c r="GH167" s="380"/>
      <c r="GI167" s="380"/>
      <c r="GJ167" s="380"/>
      <c r="GK167" s="380"/>
      <c r="GL167" s="380"/>
      <c r="GM167" s="380"/>
      <c r="GN167" s="380"/>
      <c r="GO167" s="380"/>
      <c r="GP167" s="380"/>
      <c r="GQ167" s="380"/>
      <c r="GR167" s="380"/>
      <c r="GS167" s="380"/>
      <c r="GT167" s="380"/>
      <c r="GU167" s="380"/>
      <c r="GV167" s="380"/>
      <c r="GW167" s="380"/>
      <c r="GX167" s="380"/>
      <c r="GY167" s="380"/>
      <c r="GZ167" s="380"/>
      <c r="HA167" s="380"/>
      <c r="HB167" s="380"/>
      <c r="HC167" s="380"/>
      <c r="HD167" s="380"/>
      <c r="HE167" s="380"/>
      <c r="HF167" s="380"/>
      <c r="HG167" s="380"/>
      <c r="HH167" s="380"/>
    </row>
    <row r="168" spans="1:216">
      <c r="A168" s="103"/>
      <c r="B168" s="377"/>
      <c r="C168" s="377"/>
      <c r="D168" s="377"/>
      <c r="E168" s="377"/>
      <c r="F168" s="377"/>
      <c r="G168" s="377"/>
      <c r="H168" s="377"/>
      <c r="I168" s="377"/>
      <c r="J168" s="377"/>
      <c r="K168" s="377"/>
      <c r="L168" s="377"/>
      <c r="M168" s="378"/>
      <c r="N168" s="378"/>
      <c r="O168" s="378"/>
      <c r="P168" s="378"/>
      <c r="Q168" s="378"/>
      <c r="R168" s="378"/>
      <c r="S168" s="378"/>
      <c r="T168" s="378"/>
      <c r="U168" s="378"/>
      <c r="V168" s="378"/>
      <c r="W168" s="378"/>
      <c r="X168" s="378"/>
      <c r="Y168" s="380"/>
      <c r="Z168" s="409"/>
      <c r="AA168" s="380"/>
      <c r="AB168" s="380"/>
      <c r="AC168" s="380"/>
      <c r="AD168" s="380"/>
      <c r="AE168" s="380"/>
      <c r="AF168" s="380"/>
      <c r="AG168" s="380"/>
      <c r="AH168" s="380"/>
      <c r="AI168" s="380"/>
      <c r="AJ168" s="380"/>
      <c r="AR168" s="380"/>
      <c r="AS168" s="380"/>
      <c r="AT168" s="380"/>
      <c r="AU168" s="380"/>
      <c r="AV168" s="380"/>
      <c r="AW168" s="380"/>
      <c r="AX168" s="380"/>
      <c r="AY168" s="380"/>
      <c r="AZ168" s="380"/>
      <c r="BA168" s="380"/>
      <c r="BB168" s="380"/>
      <c r="BC168" s="380"/>
      <c r="BD168" s="380"/>
      <c r="BE168" s="380"/>
      <c r="BF168" s="380"/>
      <c r="BG168" s="380"/>
      <c r="BH168" s="380"/>
      <c r="BI168" s="380"/>
      <c r="BJ168" s="377"/>
      <c r="CE168" s="380"/>
      <c r="CF168" s="380"/>
      <c r="CG168" s="380"/>
      <c r="EZ168" s="380"/>
      <c r="FA168" s="380"/>
      <c r="FB168" s="380"/>
      <c r="FC168" s="380"/>
      <c r="FD168" s="380"/>
      <c r="FE168" s="380"/>
      <c r="FF168" s="380"/>
      <c r="FG168" s="380"/>
      <c r="FH168" s="380"/>
      <c r="FI168" s="380"/>
      <c r="FJ168" s="380"/>
      <c r="FK168" s="380"/>
      <c r="FL168" s="380"/>
      <c r="FM168" s="380"/>
      <c r="FN168" s="380"/>
      <c r="FO168" s="380"/>
      <c r="FP168" s="380"/>
      <c r="FQ168" s="380"/>
      <c r="FR168" s="380"/>
      <c r="FS168" s="380"/>
      <c r="FT168" s="380"/>
      <c r="FU168" s="380"/>
      <c r="FV168" s="380"/>
      <c r="FW168" s="380"/>
      <c r="FX168" s="380"/>
      <c r="FY168" s="380"/>
      <c r="FZ168" s="380"/>
      <c r="GA168" s="380"/>
      <c r="GB168" s="380"/>
      <c r="GC168" s="380"/>
      <c r="GD168" s="380"/>
      <c r="GE168" s="380"/>
      <c r="GF168" s="380"/>
      <c r="GG168" s="380"/>
      <c r="GH168" s="380"/>
      <c r="GI168" s="380"/>
      <c r="GJ168" s="380"/>
      <c r="GK168" s="380"/>
      <c r="GL168" s="380"/>
      <c r="GM168" s="380"/>
      <c r="GN168" s="380"/>
      <c r="GO168" s="380"/>
      <c r="GP168" s="380"/>
      <c r="GQ168" s="380"/>
      <c r="GR168" s="380"/>
      <c r="GS168" s="380"/>
      <c r="GT168" s="380"/>
      <c r="GU168" s="380"/>
      <c r="GV168" s="380"/>
      <c r="GW168" s="380"/>
      <c r="GX168" s="380"/>
      <c r="GY168" s="380"/>
      <c r="GZ168" s="380"/>
      <c r="HA168" s="380"/>
      <c r="HB168" s="380"/>
      <c r="HC168" s="380"/>
      <c r="HD168" s="380"/>
      <c r="HE168" s="380"/>
      <c r="HF168" s="380"/>
      <c r="HG168" s="380"/>
      <c r="HH168" s="380"/>
    </row>
    <row r="169" spans="1:216">
      <c r="A169" s="103"/>
      <c r="B169" s="377"/>
      <c r="C169" s="377"/>
      <c r="D169" s="377"/>
      <c r="E169" s="377"/>
      <c r="F169" s="377"/>
      <c r="G169" s="377"/>
      <c r="H169" s="377"/>
      <c r="I169" s="377"/>
      <c r="J169" s="377"/>
      <c r="K169" s="377"/>
      <c r="L169" s="377"/>
      <c r="M169" s="378"/>
      <c r="N169" s="378"/>
      <c r="O169" s="378"/>
      <c r="P169" s="378"/>
      <c r="Q169" s="378"/>
      <c r="R169" s="378"/>
      <c r="S169" s="378"/>
      <c r="T169" s="378"/>
      <c r="U169" s="378"/>
      <c r="V169" s="378"/>
      <c r="W169" s="378"/>
      <c r="X169" s="378"/>
      <c r="Y169" s="380"/>
      <c r="Z169" s="409"/>
      <c r="AA169" s="380"/>
      <c r="AB169" s="380"/>
      <c r="AC169" s="380"/>
      <c r="AD169" s="380"/>
      <c r="AE169" s="380"/>
      <c r="AF169" s="380"/>
      <c r="AG169" s="380"/>
      <c r="AH169" s="380"/>
      <c r="AI169" s="380"/>
      <c r="AJ169" s="380"/>
      <c r="AR169" s="380"/>
      <c r="AS169" s="380"/>
      <c r="AT169" s="380"/>
      <c r="AU169" s="380"/>
      <c r="AV169" s="380"/>
      <c r="AW169" s="380"/>
      <c r="AX169" s="380"/>
      <c r="AY169" s="380"/>
      <c r="AZ169" s="380"/>
      <c r="BA169" s="380"/>
      <c r="BB169" s="380"/>
      <c r="BC169" s="380"/>
      <c r="BD169" s="380"/>
      <c r="BE169" s="380"/>
      <c r="BF169" s="380"/>
      <c r="BG169" s="380"/>
      <c r="BH169" s="380"/>
      <c r="BI169" s="380"/>
      <c r="BJ169" s="377"/>
      <c r="CE169" s="380"/>
      <c r="CF169" s="380"/>
      <c r="CG169" s="380"/>
      <c r="EZ169" s="380"/>
      <c r="FA169" s="380"/>
      <c r="FB169" s="380"/>
      <c r="FC169" s="380"/>
      <c r="FD169" s="380"/>
      <c r="FE169" s="380"/>
      <c r="FF169" s="380"/>
      <c r="FG169" s="380"/>
      <c r="FH169" s="380"/>
      <c r="FI169" s="380"/>
      <c r="FJ169" s="380"/>
      <c r="FK169" s="380"/>
      <c r="FL169" s="380"/>
      <c r="FM169" s="380"/>
      <c r="FN169" s="380"/>
      <c r="FO169" s="380"/>
      <c r="FP169" s="380"/>
      <c r="FQ169" s="380"/>
      <c r="FR169" s="380"/>
      <c r="FS169" s="380"/>
      <c r="FT169" s="380"/>
      <c r="FU169" s="380"/>
      <c r="FV169" s="380"/>
      <c r="FW169" s="380"/>
      <c r="FX169" s="380"/>
      <c r="FY169" s="380"/>
      <c r="FZ169" s="380"/>
      <c r="GA169" s="380"/>
      <c r="GB169" s="380"/>
      <c r="GC169" s="380"/>
      <c r="GD169" s="380"/>
      <c r="GE169" s="380"/>
      <c r="GF169" s="380"/>
      <c r="GG169" s="380"/>
      <c r="GH169" s="380"/>
      <c r="GI169" s="380"/>
      <c r="GJ169" s="380"/>
      <c r="GK169" s="380"/>
      <c r="GL169" s="380"/>
      <c r="GM169" s="380"/>
      <c r="GN169" s="380"/>
      <c r="GO169" s="380"/>
      <c r="GP169" s="380"/>
      <c r="GQ169" s="380"/>
      <c r="GR169" s="380"/>
      <c r="GS169" s="380"/>
      <c r="GT169" s="380"/>
      <c r="GU169" s="380"/>
      <c r="GV169" s="380"/>
      <c r="GW169" s="380"/>
      <c r="GX169" s="380"/>
      <c r="GY169" s="380"/>
      <c r="GZ169" s="380"/>
      <c r="HA169" s="380"/>
      <c r="HB169" s="380"/>
      <c r="HC169" s="380"/>
      <c r="HD169" s="380"/>
      <c r="HE169" s="380"/>
      <c r="HF169" s="380"/>
      <c r="HG169" s="380"/>
      <c r="HH169" s="380"/>
    </row>
    <row r="170" spans="1:216">
      <c r="A170" s="103"/>
      <c r="B170" s="377"/>
      <c r="C170" s="377"/>
      <c r="D170" s="377"/>
      <c r="E170" s="377"/>
      <c r="F170" s="377"/>
      <c r="G170" s="377"/>
      <c r="H170" s="377"/>
      <c r="I170" s="377"/>
      <c r="J170" s="377"/>
      <c r="K170" s="377"/>
      <c r="L170" s="377"/>
      <c r="M170" s="378"/>
      <c r="N170" s="378"/>
      <c r="O170" s="378"/>
      <c r="P170" s="378"/>
      <c r="Q170" s="378"/>
      <c r="R170" s="378"/>
      <c r="S170" s="378"/>
      <c r="T170" s="378"/>
      <c r="U170" s="378"/>
      <c r="V170" s="378"/>
      <c r="W170" s="378"/>
      <c r="X170" s="378"/>
      <c r="Y170" s="380"/>
      <c r="Z170" s="409"/>
      <c r="AA170" s="380"/>
      <c r="AB170" s="380"/>
      <c r="AC170" s="380"/>
      <c r="AD170" s="380"/>
      <c r="AE170" s="380"/>
      <c r="AF170" s="380"/>
      <c r="AG170" s="380"/>
      <c r="AH170" s="380"/>
      <c r="AI170" s="380"/>
      <c r="AJ170" s="380"/>
      <c r="AR170" s="380"/>
      <c r="AS170" s="380"/>
      <c r="AT170" s="380"/>
      <c r="AU170" s="380"/>
      <c r="AV170" s="380"/>
      <c r="AW170" s="380"/>
      <c r="AX170" s="380"/>
      <c r="AY170" s="380"/>
      <c r="AZ170" s="380"/>
      <c r="BA170" s="380"/>
      <c r="BB170" s="380"/>
      <c r="BC170" s="380"/>
      <c r="BD170" s="380"/>
      <c r="BE170" s="380"/>
      <c r="BF170" s="380"/>
      <c r="BG170" s="380"/>
      <c r="BH170" s="380"/>
      <c r="BI170" s="380"/>
      <c r="BJ170" s="377"/>
      <c r="CE170" s="380"/>
      <c r="CF170" s="380"/>
      <c r="CG170" s="380"/>
      <c r="EZ170" s="380"/>
      <c r="FA170" s="380"/>
      <c r="FB170" s="380"/>
      <c r="FC170" s="380"/>
      <c r="FD170" s="380"/>
      <c r="FE170" s="380"/>
      <c r="FF170" s="380"/>
      <c r="FG170" s="380"/>
      <c r="FH170" s="380"/>
      <c r="FI170" s="380"/>
      <c r="FJ170" s="380"/>
      <c r="FK170" s="380"/>
      <c r="FL170" s="380"/>
      <c r="FM170" s="380"/>
      <c r="FN170" s="380"/>
      <c r="FO170" s="380"/>
      <c r="FP170" s="380"/>
      <c r="FQ170" s="380"/>
      <c r="FR170" s="380"/>
      <c r="FS170" s="380"/>
      <c r="FT170" s="380"/>
      <c r="FU170" s="380"/>
      <c r="FV170" s="380"/>
      <c r="FW170" s="380"/>
      <c r="FX170" s="380"/>
      <c r="FY170" s="380"/>
      <c r="FZ170" s="380"/>
      <c r="GA170" s="380"/>
      <c r="GB170" s="380"/>
      <c r="GC170" s="380"/>
      <c r="GD170" s="380"/>
      <c r="GE170" s="380"/>
      <c r="GF170" s="380"/>
      <c r="GG170" s="380"/>
      <c r="GH170" s="380"/>
      <c r="GI170" s="380"/>
      <c r="GJ170" s="380"/>
      <c r="GK170" s="380"/>
      <c r="GL170" s="380"/>
      <c r="GM170" s="380"/>
      <c r="GN170" s="380"/>
      <c r="GO170" s="380"/>
      <c r="GP170" s="380"/>
      <c r="GQ170" s="380"/>
      <c r="GR170" s="380"/>
      <c r="GS170" s="380"/>
      <c r="GT170" s="380"/>
      <c r="GU170" s="380"/>
      <c r="GV170" s="380"/>
      <c r="GW170" s="380"/>
      <c r="GX170" s="380"/>
      <c r="GY170" s="380"/>
      <c r="GZ170" s="380"/>
      <c r="HA170" s="380"/>
      <c r="HB170" s="380"/>
      <c r="HC170" s="380"/>
      <c r="HD170" s="380"/>
      <c r="HE170" s="380"/>
      <c r="HF170" s="380"/>
      <c r="HG170" s="380"/>
      <c r="HH170" s="380"/>
    </row>
    <row r="171" spans="1:216">
      <c r="A171" s="103"/>
      <c r="B171" s="377"/>
      <c r="C171" s="377"/>
      <c r="D171" s="377"/>
      <c r="E171" s="377"/>
      <c r="F171" s="377"/>
      <c r="G171" s="377"/>
      <c r="H171" s="377"/>
      <c r="I171" s="377"/>
      <c r="J171" s="377"/>
      <c r="K171" s="377"/>
      <c r="L171" s="377"/>
      <c r="M171" s="378"/>
      <c r="N171" s="378"/>
      <c r="O171" s="378"/>
      <c r="P171" s="378"/>
      <c r="Q171" s="378"/>
      <c r="R171" s="378"/>
      <c r="S171" s="378"/>
      <c r="T171" s="378"/>
      <c r="U171" s="378"/>
      <c r="V171" s="378"/>
      <c r="W171" s="378"/>
      <c r="X171" s="378"/>
      <c r="Y171" s="380"/>
      <c r="Z171" s="409"/>
      <c r="AA171" s="380"/>
      <c r="AB171" s="380"/>
      <c r="AC171" s="380"/>
      <c r="AD171" s="380"/>
      <c r="AE171" s="380"/>
      <c r="AF171" s="380"/>
      <c r="AG171" s="380"/>
      <c r="AH171" s="380"/>
      <c r="AI171" s="380"/>
      <c r="AJ171" s="380"/>
      <c r="AR171" s="380"/>
      <c r="AS171" s="380"/>
      <c r="AT171" s="380"/>
      <c r="AU171" s="380"/>
      <c r="AV171" s="380"/>
      <c r="AW171" s="380"/>
      <c r="AX171" s="380"/>
      <c r="AY171" s="380"/>
      <c r="AZ171" s="380"/>
      <c r="BA171" s="380"/>
      <c r="BB171" s="380"/>
      <c r="BC171" s="380"/>
      <c r="BD171" s="380"/>
      <c r="BE171" s="380"/>
      <c r="BF171" s="380"/>
      <c r="BG171" s="380"/>
      <c r="BH171" s="380"/>
      <c r="BI171" s="380"/>
      <c r="BJ171" s="377"/>
      <c r="CE171" s="380"/>
      <c r="CF171" s="380"/>
      <c r="CG171" s="380"/>
      <c r="EZ171" s="380"/>
      <c r="FA171" s="380"/>
      <c r="FB171" s="380"/>
      <c r="FC171" s="380"/>
      <c r="FD171" s="380"/>
      <c r="FE171" s="380"/>
      <c r="FF171" s="380"/>
      <c r="FG171" s="380"/>
      <c r="FH171" s="380"/>
      <c r="FI171" s="380"/>
      <c r="FJ171" s="380"/>
      <c r="FK171" s="380"/>
      <c r="FL171" s="380"/>
      <c r="FM171" s="380"/>
      <c r="FN171" s="380"/>
      <c r="FO171" s="380"/>
      <c r="FP171" s="380"/>
      <c r="FQ171" s="380"/>
      <c r="FR171" s="380"/>
      <c r="FS171" s="380"/>
      <c r="FT171" s="380"/>
      <c r="FU171" s="380"/>
      <c r="FV171" s="380"/>
      <c r="FW171" s="380"/>
      <c r="FX171" s="380"/>
      <c r="FY171" s="380"/>
      <c r="FZ171" s="380"/>
      <c r="GA171" s="380"/>
      <c r="GB171" s="380"/>
      <c r="GC171" s="380"/>
      <c r="GD171" s="380"/>
      <c r="GE171" s="380"/>
      <c r="GF171" s="380"/>
      <c r="GG171" s="380"/>
      <c r="GH171" s="380"/>
      <c r="GI171" s="380"/>
      <c r="GJ171" s="380"/>
      <c r="GK171" s="380"/>
      <c r="GL171" s="380"/>
      <c r="GM171" s="380"/>
      <c r="GN171" s="380"/>
      <c r="GO171" s="380"/>
      <c r="GP171" s="380"/>
      <c r="GQ171" s="380"/>
      <c r="GR171" s="380"/>
      <c r="GS171" s="380"/>
      <c r="GT171" s="380"/>
      <c r="GU171" s="380"/>
      <c r="GV171" s="380"/>
      <c r="GW171" s="380"/>
      <c r="GX171" s="380"/>
      <c r="GY171" s="380"/>
      <c r="GZ171" s="380"/>
      <c r="HA171" s="380"/>
      <c r="HB171" s="380"/>
      <c r="HC171" s="380"/>
      <c r="HD171" s="380"/>
      <c r="HE171" s="380"/>
      <c r="HF171" s="380"/>
      <c r="HG171" s="380"/>
      <c r="HH171" s="380"/>
    </row>
    <row r="172" spans="1:216">
      <c r="A172" s="103"/>
      <c r="B172" s="377"/>
      <c r="C172" s="377"/>
      <c r="D172" s="377"/>
      <c r="E172" s="377"/>
      <c r="F172" s="377"/>
      <c r="G172" s="377"/>
      <c r="H172" s="377"/>
      <c r="I172" s="377"/>
      <c r="J172" s="377"/>
      <c r="K172" s="377"/>
      <c r="L172" s="377"/>
      <c r="M172" s="378"/>
      <c r="N172" s="378"/>
      <c r="O172" s="378"/>
      <c r="P172" s="378"/>
      <c r="Q172" s="378"/>
      <c r="R172" s="378"/>
      <c r="S172" s="378"/>
      <c r="T172" s="378"/>
      <c r="U172" s="378"/>
      <c r="V172" s="378"/>
      <c r="W172" s="378"/>
      <c r="X172" s="378"/>
      <c r="Y172" s="380"/>
      <c r="Z172" s="409"/>
      <c r="AA172" s="380"/>
      <c r="AB172" s="380"/>
      <c r="AC172" s="380"/>
      <c r="AD172" s="380"/>
      <c r="AE172" s="380"/>
      <c r="AF172" s="380"/>
      <c r="AG172" s="380"/>
      <c r="AH172" s="380"/>
      <c r="AI172" s="380"/>
      <c r="AJ172" s="380"/>
      <c r="AR172" s="380"/>
      <c r="AS172" s="380"/>
      <c r="AT172" s="380"/>
      <c r="AU172" s="380"/>
      <c r="AV172" s="380"/>
      <c r="AW172" s="380"/>
      <c r="AX172" s="380"/>
      <c r="AY172" s="380"/>
      <c r="AZ172" s="380"/>
      <c r="BA172" s="380"/>
      <c r="BB172" s="380"/>
      <c r="BC172" s="380"/>
      <c r="BD172" s="380"/>
      <c r="BE172" s="380"/>
      <c r="BF172" s="380"/>
      <c r="BG172" s="380"/>
      <c r="BH172" s="380"/>
      <c r="BI172" s="380"/>
      <c r="BJ172" s="377"/>
      <c r="CE172" s="380"/>
      <c r="CF172" s="380"/>
      <c r="CG172" s="380"/>
      <c r="EZ172" s="380"/>
      <c r="FA172" s="380"/>
      <c r="FB172" s="380"/>
      <c r="FC172" s="380"/>
      <c r="FD172" s="380"/>
      <c r="FE172" s="380"/>
      <c r="FF172" s="380"/>
      <c r="FG172" s="380"/>
      <c r="FH172" s="380"/>
      <c r="FI172" s="380"/>
      <c r="FJ172" s="380"/>
      <c r="FK172" s="380"/>
      <c r="FL172" s="380"/>
      <c r="FM172" s="380"/>
      <c r="FN172" s="380"/>
      <c r="FO172" s="380"/>
      <c r="FP172" s="380"/>
      <c r="FQ172" s="380"/>
      <c r="FR172" s="380"/>
      <c r="FS172" s="380"/>
      <c r="FT172" s="380"/>
      <c r="FU172" s="380"/>
      <c r="FV172" s="380"/>
      <c r="FW172" s="380"/>
      <c r="FX172" s="380"/>
      <c r="FY172" s="380"/>
      <c r="FZ172" s="380"/>
      <c r="GA172" s="380"/>
      <c r="GB172" s="380"/>
      <c r="GC172" s="380"/>
      <c r="GD172" s="380"/>
      <c r="GE172" s="380"/>
      <c r="GF172" s="380"/>
      <c r="GG172" s="380"/>
      <c r="GH172" s="380"/>
      <c r="GI172" s="380"/>
      <c r="GJ172" s="380"/>
      <c r="GK172" s="380"/>
      <c r="GL172" s="380"/>
      <c r="GM172" s="380"/>
      <c r="GN172" s="380"/>
      <c r="GO172" s="380"/>
      <c r="GP172" s="380"/>
      <c r="GQ172" s="380"/>
      <c r="GR172" s="380"/>
      <c r="GS172" s="380"/>
      <c r="GT172" s="380"/>
      <c r="GU172" s="380"/>
      <c r="GV172" s="380"/>
      <c r="GW172" s="380"/>
      <c r="GX172" s="380"/>
      <c r="GY172" s="380"/>
      <c r="GZ172" s="380"/>
      <c r="HA172" s="380"/>
      <c r="HB172" s="380"/>
      <c r="HC172" s="380"/>
      <c r="HD172" s="380"/>
      <c r="HE172" s="380"/>
      <c r="HF172" s="380"/>
      <c r="HG172" s="380"/>
      <c r="HH172" s="380"/>
    </row>
    <row r="173" spans="1:216">
      <c r="A173" s="103"/>
      <c r="B173" s="377"/>
      <c r="C173" s="377"/>
      <c r="D173" s="377"/>
      <c r="E173" s="377"/>
      <c r="F173" s="377"/>
      <c r="G173" s="377"/>
      <c r="H173" s="377"/>
      <c r="I173" s="377"/>
      <c r="J173" s="377"/>
      <c r="K173" s="377"/>
      <c r="L173" s="377"/>
      <c r="M173" s="378"/>
      <c r="N173" s="378"/>
      <c r="O173" s="378"/>
      <c r="P173" s="378"/>
      <c r="Q173" s="378"/>
      <c r="R173" s="378"/>
      <c r="S173" s="378"/>
      <c r="T173" s="378"/>
      <c r="U173" s="378"/>
      <c r="V173" s="378"/>
      <c r="W173" s="378"/>
      <c r="X173" s="378"/>
      <c r="Y173" s="380"/>
      <c r="Z173" s="409"/>
      <c r="AA173" s="380"/>
      <c r="AB173" s="380"/>
      <c r="AC173" s="380"/>
      <c r="AD173" s="380"/>
      <c r="AE173" s="380"/>
      <c r="AF173" s="380"/>
      <c r="AG173" s="380"/>
      <c r="AH173" s="380"/>
      <c r="AI173" s="380"/>
      <c r="AJ173" s="380"/>
      <c r="AR173" s="380"/>
      <c r="AS173" s="380"/>
      <c r="AT173" s="380"/>
      <c r="AU173" s="380"/>
      <c r="AV173" s="380"/>
      <c r="AW173" s="380"/>
      <c r="AX173" s="380"/>
      <c r="AY173" s="380"/>
      <c r="AZ173" s="380"/>
      <c r="BA173" s="380"/>
      <c r="BB173" s="380"/>
      <c r="BC173" s="380"/>
      <c r="BD173" s="380"/>
      <c r="BE173" s="380"/>
      <c r="BF173" s="380"/>
      <c r="BG173" s="380"/>
      <c r="BH173" s="380"/>
      <c r="BI173" s="380"/>
      <c r="BJ173" s="377"/>
      <c r="CE173" s="380"/>
      <c r="CF173" s="380"/>
      <c r="CG173" s="380"/>
      <c r="EZ173" s="380"/>
      <c r="FA173" s="380"/>
      <c r="FB173" s="380"/>
      <c r="FC173" s="380"/>
      <c r="FD173" s="380"/>
      <c r="FE173" s="380"/>
      <c r="FF173" s="380"/>
      <c r="FG173" s="380"/>
      <c r="FH173" s="380"/>
      <c r="FI173" s="380"/>
      <c r="FJ173" s="380"/>
      <c r="FK173" s="380"/>
      <c r="FL173" s="380"/>
      <c r="FM173" s="380"/>
      <c r="FN173" s="380"/>
      <c r="FO173" s="380"/>
      <c r="FP173" s="380"/>
      <c r="FQ173" s="380"/>
      <c r="FR173" s="380"/>
      <c r="FS173" s="380"/>
      <c r="FT173" s="380"/>
      <c r="FU173" s="380"/>
      <c r="FV173" s="380"/>
      <c r="FW173" s="380"/>
      <c r="FX173" s="380"/>
      <c r="FY173" s="380"/>
      <c r="FZ173" s="380"/>
      <c r="GA173" s="380"/>
      <c r="GB173" s="380"/>
      <c r="GC173" s="380"/>
      <c r="GD173" s="380"/>
      <c r="GE173" s="380"/>
      <c r="GF173" s="380"/>
      <c r="GG173" s="380"/>
      <c r="GH173" s="380"/>
      <c r="GI173" s="380"/>
      <c r="GJ173" s="380"/>
      <c r="GK173" s="380"/>
      <c r="GL173" s="380"/>
      <c r="GM173" s="380"/>
      <c r="GN173" s="380"/>
      <c r="GO173" s="380"/>
      <c r="GP173" s="380"/>
      <c r="GQ173" s="380"/>
      <c r="GR173" s="380"/>
      <c r="GS173" s="380"/>
      <c r="GT173" s="380"/>
      <c r="GU173" s="380"/>
      <c r="GV173" s="380"/>
      <c r="GW173" s="380"/>
      <c r="GX173" s="380"/>
      <c r="GY173" s="380"/>
      <c r="GZ173" s="380"/>
      <c r="HA173" s="380"/>
      <c r="HB173" s="380"/>
      <c r="HC173" s="380"/>
      <c r="HD173" s="380"/>
      <c r="HE173" s="380"/>
      <c r="HF173" s="380"/>
      <c r="HG173" s="380"/>
      <c r="HH173" s="380"/>
    </row>
    <row r="174" spans="1:216">
      <c r="A174" s="103"/>
      <c r="B174" s="377"/>
      <c r="C174" s="377"/>
      <c r="D174" s="377"/>
      <c r="E174" s="377"/>
      <c r="F174" s="377"/>
      <c r="G174" s="377"/>
      <c r="H174" s="377"/>
      <c r="I174" s="377"/>
      <c r="J174" s="377"/>
      <c r="K174" s="377"/>
      <c r="L174" s="377"/>
      <c r="M174" s="378"/>
      <c r="N174" s="378"/>
      <c r="O174" s="378"/>
      <c r="P174" s="378"/>
      <c r="Q174" s="378"/>
      <c r="R174" s="378"/>
      <c r="S174" s="378"/>
      <c r="T174" s="378"/>
      <c r="U174" s="378"/>
      <c r="V174" s="378"/>
      <c r="W174" s="378"/>
      <c r="X174" s="378"/>
      <c r="Y174" s="380"/>
      <c r="Z174" s="409"/>
      <c r="AA174" s="380"/>
      <c r="AB174" s="380"/>
      <c r="AC174" s="380"/>
      <c r="AD174" s="380"/>
      <c r="AE174" s="380"/>
      <c r="AF174" s="380"/>
      <c r="AG174" s="380"/>
      <c r="AH174" s="380"/>
      <c r="AI174" s="380"/>
      <c r="AJ174" s="380"/>
      <c r="AR174" s="380"/>
      <c r="AS174" s="380"/>
      <c r="AT174" s="380"/>
      <c r="AU174" s="380"/>
      <c r="AV174" s="380"/>
      <c r="AW174" s="380"/>
      <c r="AX174" s="380"/>
      <c r="AY174" s="380"/>
      <c r="AZ174" s="380"/>
      <c r="BA174" s="380"/>
      <c r="BB174" s="380"/>
      <c r="BC174" s="380"/>
      <c r="BD174" s="380"/>
      <c r="BE174" s="380"/>
      <c r="BF174" s="380"/>
      <c r="BG174" s="380"/>
      <c r="BH174" s="380"/>
      <c r="BI174" s="380"/>
      <c r="BJ174" s="377"/>
      <c r="CE174" s="380"/>
      <c r="CF174" s="380"/>
      <c r="CG174" s="380"/>
      <c r="EZ174" s="380"/>
      <c r="FA174" s="380"/>
      <c r="FB174" s="380"/>
      <c r="FC174" s="380"/>
      <c r="FD174" s="380"/>
      <c r="FE174" s="380"/>
      <c r="FF174" s="380"/>
      <c r="FG174" s="380"/>
      <c r="FH174" s="380"/>
      <c r="FI174" s="380"/>
      <c r="FJ174" s="380"/>
      <c r="FK174" s="380"/>
      <c r="FL174" s="380"/>
      <c r="FM174" s="380"/>
      <c r="FN174" s="380"/>
      <c r="FO174" s="380"/>
      <c r="FP174" s="380"/>
      <c r="FQ174" s="380"/>
      <c r="FR174" s="380"/>
      <c r="FS174" s="380"/>
      <c r="FT174" s="380"/>
      <c r="FU174" s="380"/>
      <c r="FV174" s="380"/>
      <c r="FW174" s="380"/>
      <c r="FX174" s="380"/>
      <c r="FY174" s="380"/>
      <c r="FZ174" s="380"/>
      <c r="GA174" s="380"/>
      <c r="GB174" s="380"/>
      <c r="GC174" s="380"/>
      <c r="GD174" s="380"/>
      <c r="GE174" s="380"/>
      <c r="GF174" s="380"/>
      <c r="GG174" s="380"/>
      <c r="GH174" s="380"/>
      <c r="GI174" s="380"/>
      <c r="GJ174" s="380"/>
      <c r="GK174" s="380"/>
      <c r="GL174" s="380"/>
      <c r="GM174" s="380"/>
      <c r="GN174" s="380"/>
      <c r="GO174" s="380"/>
      <c r="GP174" s="380"/>
      <c r="GQ174" s="380"/>
      <c r="GR174" s="380"/>
      <c r="GS174" s="380"/>
      <c r="GT174" s="380"/>
      <c r="GU174" s="380"/>
      <c r="GV174" s="380"/>
      <c r="GW174" s="380"/>
      <c r="GX174" s="380"/>
      <c r="GY174" s="380"/>
      <c r="GZ174" s="380"/>
      <c r="HA174" s="380"/>
      <c r="HB174" s="380"/>
      <c r="HC174" s="380"/>
      <c r="HD174" s="380"/>
      <c r="HE174" s="380"/>
      <c r="HF174" s="380"/>
      <c r="HG174" s="380"/>
      <c r="HH174" s="380"/>
    </row>
    <row r="175" spans="1:216">
      <c r="A175" s="103"/>
      <c r="B175" s="377"/>
      <c r="C175" s="377"/>
      <c r="D175" s="377"/>
      <c r="E175" s="377"/>
      <c r="F175" s="377"/>
      <c r="G175" s="377"/>
      <c r="H175" s="377"/>
      <c r="I175" s="377"/>
      <c r="J175" s="377"/>
      <c r="K175" s="377"/>
      <c r="L175" s="377"/>
      <c r="M175" s="378"/>
      <c r="N175" s="378"/>
      <c r="O175" s="378"/>
      <c r="P175" s="378"/>
      <c r="Q175" s="378"/>
      <c r="R175" s="378"/>
      <c r="S175" s="378"/>
      <c r="T175" s="378"/>
      <c r="U175" s="378"/>
      <c r="V175" s="378"/>
      <c r="W175" s="378"/>
      <c r="X175" s="378"/>
      <c r="Y175" s="380"/>
      <c r="Z175" s="409"/>
      <c r="AA175" s="380"/>
      <c r="AB175" s="380"/>
      <c r="AC175" s="380"/>
      <c r="AD175" s="380"/>
      <c r="AE175" s="380"/>
      <c r="AF175" s="380"/>
      <c r="AG175" s="380"/>
      <c r="AH175" s="380"/>
      <c r="AI175" s="380"/>
      <c r="AJ175" s="380"/>
      <c r="AR175" s="380"/>
      <c r="AS175" s="380"/>
      <c r="AT175" s="380"/>
      <c r="AU175" s="380"/>
      <c r="AV175" s="380"/>
      <c r="AW175" s="380"/>
      <c r="AX175" s="380"/>
      <c r="AY175" s="380"/>
      <c r="AZ175" s="380"/>
      <c r="BA175" s="380"/>
      <c r="BB175" s="380"/>
      <c r="BC175" s="380"/>
      <c r="BD175" s="380"/>
      <c r="BE175" s="380"/>
      <c r="BF175" s="380"/>
      <c r="BG175" s="380"/>
      <c r="BH175" s="380"/>
      <c r="BI175" s="380"/>
      <c r="BJ175" s="377"/>
      <c r="CE175" s="380"/>
      <c r="CF175" s="380"/>
      <c r="CG175" s="380"/>
      <c r="EZ175" s="380"/>
      <c r="FA175" s="380"/>
      <c r="FB175" s="380"/>
      <c r="FC175" s="380"/>
      <c r="FD175" s="380"/>
      <c r="FE175" s="380"/>
      <c r="FF175" s="380"/>
      <c r="FG175" s="380"/>
      <c r="FH175" s="380"/>
      <c r="FI175" s="380"/>
      <c r="FJ175" s="380"/>
      <c r="FK175" s="380"/>
      <c r="FL175" s="380"/>
      <c r="FM175" s="380"/>
      <c r="FN175" s="380"/>
      <c r="FO175" s="380"/>
      <c r="FP175" s="380"/>
      <c r="FQ175" s="380"/>
      <c r="FR175" s="380"/>
      <c r="FS175" s="380"/>
      <c r="FT175" s="380"/>
      <c r="FU175" s="380"/>
      <c r="FV175" s="380"/>
      <c r="FW175" s="380"/>
      <c r="FX175" s="380"/>
      <c r="FY175" s="380"/>
      <c r="FZ175" s="380"/>
      <c r="GA175" s="380"/>
      <c r="GB175" s="380"/>
      <c r="GC175" s="380"/>
      <c r="GD175" s="380"/>
      <c r="GE175" s="380"/>
      <c r="GF175" s="380"/>
      <c r="GG175" s="380"/>
      <c r="GH175" s="380"/>
      <c r="GI175" s="380"/>
      <c r="GJ175" s="380"/>
      <c r="GK175" s="380"/>
      <c r="GL175" s="380"/>
      <c r="GM175" s="380"/>
      <c r="GN175" s="380"/>
      <c r="GO175" s="380"/>
      <c r="GP175" s="380"/>
      <c r="GQ175" s="380"/>
      <c r="GR175" s="380"/>
      <c r="GS175" s="380"/>
      <c r="GT175" s="380"/>
      <c r="GU175" s="380"/>
      <c r="GV175" s="380"/>
      <c r="GW175" s="380"/>
      <c r="GX175" s="380"/>
      <c r="GY175" s="380"/>
      <c r="GZ175" s="380"/>
      <c r="HA175" s="380"/>
      <c r="HB175" s="380"/>
      <c r="HC175" s="380"/>
      <c r="HD175" s="380"/>
      <c r="HE175" s="380"/>
      <c r="HF175" s="380"/>
      <c r="HG175" s="380"/>
      <c r="HH175" s="380"/>
    </row>
    <row r="176" spans="1:216">
      <c r="A176" s="103"/>
      <c r="B176" s="377"/>
      <c r="C176" s="377"/>
      <c r="D176" s="377"/>
      <c r="E176" s="377"/>
      <c r="F176" s="377"/>
      <c r="G176" s="377"/>
      <c r="H176" s="377"/>
      <c r="I176" s="377"/>
      <c r="J176" s="377"/>
      <c r="K176" s="377"/>
      <c r="L176" s="377"/>
      <c r="M176" s="378"/>
      <c r="N176" s="378"/>
      <c r="O176" s="378"/>
      <c r="P176" s="378"/>
      <c r="Q176" s="378"/>
      <c r="R176" s="378"/>
      <c r="S176" s="378"/>
      <c r="T176" s="378"/>
      <c r="U176" s="378"/>
      <c r="V176" s="378"/>
      <c r="W176" s="378"/>
      <c r="X176" s="378"/>
      <c r="Y176" s="380"/>
      <c r="Z176" s="409"/>
      <c r="AA176" s="380"/>
      <c r="AB176" s="380"/>
      <c r="AC176" s="380"/>
      <c r="AD176" s="380"/>
      <c r="AE176" s="380"/>
      <c r="AF176" s="380"/>
      <c r="AG176" s="380"/>
      <c r="AH176" s="380"/>
      <c r="AI176" s="380"/>
      <c r="AJ176" s="380"/>
      <c r="AR176" s="380"/>
      <c r="AS176" s="380"/>
      <c r="AT176" s="380"/>
      <c r="AU176" s="380"/>
      <c r="AV176" s="380"/>
      <c r="AW176" s="380"/>
      <c r="AX176" s="380"/>
      <c r="AY176" s="380"/>
      <c r="AZ176" s="380"/>
      <c r="BA176" s="380"/>
      <c r="BB176" s="380"/>
      <c r="BC176" s="380"/>
      <c r="BD176" s="380"/>
      <c r="BE176" s="380"/>
      <c r="BF176" s="380"/>
      <c r="BG176" s="380"/>
      <c r="BH176" s="380"/>
      <c r="BI176" s="380"/>
      <c r="BJ176" s="377"/>
      <c r="CE176" s="380"/>
      <c r="CF176" s="380"/>
      <c r="CG176" s="380"/>
      <c r="EZ176" s="380"/>
      <c r="FA176" s="380"/>
      <c r="FB176" s="380"/>
      <c r="FC176" s="380"/>
      <c r="FD176" s="380"/>
      <c r="FE176" s="380"/>
      <c r="FF176" s="380"/>
      <c r="FG176" s="380"/>
      <c r="FH176" s="380"/>
      <c r="FI176" s="380"/>
      <c r="FJ176" s="380"/>
      <c r="FK176" s="380"/>
      <c r="FL176" s="380"/>
      <c r="FM176" s="380"/>
      <c r="FN176" s="380"/>
      <c r="FO176" s="380"/>
      <c r="FP176" s="380"/>
      <c r="FQ176" s="380"/>
      <c r="FR176" s="380"/>
      <c r="FS176" s="380"/>
      <c r="FT176" s="380"/>
      <c r="FU176" s="380"/>
      <c r="FV176" s="380"/>
      <c r="FW176" s="380"/>
      <c r="FX176" s="380"/>
      <c r="FY176" s="380"/>
      <c r="FZ176" s="380"/>
      <c r="GA176" s="380"/>
      <c r="GB176" s="380"/>
      <c r="GC176" s="380"/>
      <c r="GD176" s="380"/>
      <c r="GE176" s="380"/>
      <c r="GF176" s="380"/>
      <c r="GG176" s="380"/>
      <c r="GH176" s="380"/>
      <c r="GI176" s="380"/>
      <c r="GJ176" s="380"/>
      <c r="GK176" s="380"/>
      <c r="GL176" s="380"/>
      <c r="GM176" s="380"/>
      <c r="GN176" s="380"/>
      <c r="GO176" s="380"/>
      <c r="GP176" s="380"/>
      <c r="GQ176" s="380"/>
      <c r="GR176" s="380"/>
      <c r="GS176" s="380"/>
      <c r="GT176" s="380"/>
      <c r="GU176" s="380"/>
      <c r="GV176" s="380"/>
      <c r="GW176" s="380"/>
      <c r="GX176" s="380"/>
      <c r="GY176" s="380"/>
      <c r="GZ176" s="380"/>
      <c r="HA176" s="380"/>
      <c r="HB176" s="380"/>
      <c r="HC176" s="380"/>
      <c r="HD176" s="380"/>
      <c r="HE176" s="380"/>
      <c r="HF176" s="380"/>
      <c r="HG176" s="380"/>
      <c r="HH176" s="380"/>
    </row>
    <row r="177" spans="1:216">
      <c r="A177" s="103"/>
      <c r="B177" s="377"/>
      <c r="C177" s="377"/>
      <c r="D177" s="377"/>
      <c r="E177" s="377"/>
      <c r="F177" s="377"/>
      <c r="G177" s="377"/>
      <c r="H177" s="377"/>
      <c r="I177" s="377"/>
      <c r="J177" s="377"/>
      <c r="K177" s="377"/>
      <c r="L177" s="377"/>
      <c r="M177" s="378"/>
      <c r="N177" s="378"/>
      <c r="O177" s="378"/>
      <c r="P177" s="378"/>
      <c r="Q177" s="378"/>
      <c r="R177" s="378"/>
      <c r="S177" s="378"/>
      <c r="T177" s="378"/>
      <c r="U177" s="378"/>
      <c r="V177" s="378"/>
      <c r="W177" s="378"/>
      <c r="X177" s="378"/>
      <c r="Y177" s="380"/>
      <c r="Z177" s="409"/>
      <c r="AA177" s="380"/>
      <c r="AB177" s="380"/>
      <c r="AC177" s="380"/>
      <c r="AD177" s="380"/>
      <c r="AE177" s="380"/>
      <c r="AF177" s="380"/>
      <c r="AG177" s="380"/>
      <c r="AH177" s="380"/>
      <c r="AI177" s="380"/>
      <c r="AJ177" s="380"/>
      <c r="AR177" s="380"/>
      <c r="AS177" s="380"/>
      <c r="AT177" s="380"/>
      <c r="AU177" s="380"/>
      <c r="AV177" s="380"/>
      <c r="AW177" s="380"/>
      <c r="AX177" s="380"/>
      <c r="AY177" s="380"/>
      <c r="AZ177" s="380"/>
      <c r="BA177" s="380"/>
      <c r="BB177" s="380"/>
      <c r="BC177" s="380"/>
      <c r="BD177" s="380"/>
      <c r="BE177" s="380"/>
      <c r="BF177" s="380"/>
      <c r="BG177" s="380"/>
      <c r="BH177" s="380"/>
      <c r="BI177" s="380"/>
      <c r="BJ177" s="377"/>
      <c r="CE177" s="380"/>
      <c r="CF177" s="380"/>
      <c r="CG177" s="380"/>
      <c r="EZ177" s="380"/>
      <c r="FA177" s="380"/>
      <c r="FB177" s="380"/>
      <c r="FC177" s="380"/>
      <c r="FD177" s="380"/>
      <c r="FE177" s="380"/>
      <c r="FF177" s="380"/>
      <c r="FG177" s="380"/>
      <c r="FH177" s="380"/>
      <c r="FI177" s="380"/>
      <c r="FJ177" s="380"/>
      <c r="FK177" s="380"/>
      <c r="FL177" s="380"/>
      <c r="FM177" s="380"/>
      <c r="FN177" s="380"/>
      <c r="FO177" s="380"/>
      <c r="FP177" s="380"/>
      <c r="FQ177" s="380"/>
      <c r="FR177" s="380"/>
      <c r="FS177" s="380"/>
      <c r="FT177" s="380"/>
      <c r="FU177" s="380"/>
      <c r="FV177" s="380"/>
      <c r="FW177" s="380"/>
      <c r="FX177" s="380"/>
      <c r="FY177" s="380"/>
      <c r="FZ177" s="380"/>
      <c r="GA177" s="380"/>
      <c r="GB177" s="380"/>
      <c r="GC177" s="380"/>
      <c r="GD177" s="380"/>
      <c r="GE177" s="380"/>
      <c r="GF177" s="380"/>
      <c r="GG177" s="380"/>
      <c r="GH177" s="380"/>
      <c r="GI177" s="380"/>
      <c r="GJ177" s="380"/>
      <c r="GK177" s="380"/>
      <c r="GL177" s="380"/>
      <c r="GM177" s="380"/>
      <c r="GN177" s="380"/>
      <c r="GO177" s="380"/>
      <c r="GP177" s="380"/>
      <c r="GQ177" s="380"/>
      <c r="GR177" s="380"/>
      <c r="GS177" s="380"/>
      <c r="GT177" s="380"/>
      <c r="GU177" s="380"/>
      <c r="GV177" s="380"/>
      <c r="GW177" s="380"/>
      <c r="GX177" s="380"/>
      <c r="GY177" s="380"/>
      <c r="GZ177" s="380"/>
      <c r="HA177" s="380"/>
      <c r="HB177" s="380"/>
      <c r="HC177" s="380"/>
      <c r="HD177" s="380"/>
      <c r="HE177" s="380"/>
      <c r="HF177" s="380"/>
      <c r="HG177" s="380"/>
      <c r="HH177" s="380"/>
    </row>
    <row r="178" spans="1:216">
      <c r="A178" s="103"/>
      <c r="B178" s="377"/>
      <c r="C178" s="377"/>
      <c r="D178" s="377"/>
      <c r="E178" s="377"/>
      <c r="F178" s="377"/>
      <c r="G178" s="377"/>
      <c r="H178" s="377"/>
      <c r="I178" s="377"/>
      <c r="J178" s="377"/>
      <c r="K178" s="377"/>
      <c r="L178" s="377"/>
      <c r="M178" s="378"/>
      <c r="N178" s="378"/>
      <c r="O178" s="378"/>
      <c r="P178" s="378"/>
      <c r="Q178" s="378"/>
      <c r="R178" s="378"/>
      <c r="S178" s="378"/>
      <c r="T178" s="378"/>
      <c r="U178" s="378"/>
      <c r="V178" s="378"/>
      <c r="W178" s="378"/>
      <c r="X178" s="378"/>
      <c r="Y178" s="380"/>
      <c r="Z178" s="409"/>
      <c r="AA178" s="380"/>
      <c r="AB178" s="380"/>
      <c r="AC178" s="380"/>
      <c r="AD178" s="380"/>
      <c r="AE178" s="380"/>
      <c r="AF178" s="380"/>
      <c r="AG178" s="380"/>
      <c r="AH178" s="380"/>
      <c r="AI178" s="380"/>
      <c r="AJ178" s="380"/>
      <c r="AR178" s="380"/>
      <c r="AS178" s="380"/>
      <c r="AT178" s="380"/>
      <c r="AU178" s="380"/>
      <c r="AV178" s="380"/>
      <c r="AW178" s="380"/>
      <c r="AX178" s="380"/>
      <c r="AY178" s="380"/>
      <c r="AZ178" s="380"/>
      <c r="BA178" s="380"/>
      <c r="BB178" s="380"/>
      <c r="BC178" s="380"/>
      <c r="BD178" s="380"/>
      <c r="BE178" s="380"/>
      <c r="BF178" s="380"/>
      <c r="BG178" s="380"/>
      <c r="BH178" s="380"/>
      <c r="BI178" s="380"/>
      <c r="BJ178" s="377"/>
      <c r="CE178" s="380"/>
      <c r="CF178" s="380"/>
      <c r="CG178" s="380"/>
      <c r="EZ178" s="380"/>
      <c r="FA178" s="380"/>
      <c r="FB178" s="380"/>
      <c r="FC178" s="380"/>
      <c r="FD178" s="380"/>
      <c r="FE178" s="380"/>
      <c r="FF178" s="380"/>
      <c r="FG178" s="380"/>
      <c r="FH178" s="380"/>
      <c r="FI178" s="380"/>
      <c r="FJ178" s="380"/>
      <c r="FK178" s="380"/>
      <c r="FL178" s="380"/>
      <c r="FM178" s="380"/>
      <c r="FN178" s="380"/>
      <c r="FO178" s="380"/>
      <c r="FP178" s="380"/>
      <c r="FQ178" s="380"/>
      <c r="FR178" s="380"/>
      <c r="FS178" s="380"/>
      <c r="FT178" s="380"/>
      <c r="FU178" s="380"/>
      <c r="FV178" s="380"/>
      <c r="FW178" s="380"/>
      <c r="FX178" s="380"/>
      <c r="FY178" s="380"/>
      <c r="FZ178" s="380"/>
      <c r="GA178" s="380"/>
      <c r="GB178" s="380"/>
      <c r="GC178" s="380"/>
      <c r="GD178" s="380"/>
      <c r="GE178" s="380"/>
      <c r="GF178" s="380"/>
      <c r="GG178" s="380"/>
      <c r="GH178" s="380"/>
      <c r="GI178" s="380"/>
      <c r="GJ178" s="380"/>
      <c r="GK178" s="380"/>
      <c r="GL178" s="380"/>
      <c r="GM178" s="380"/>
      <c r="GN178" s="380"/>
      <c r="GO178" s="380"/>
      <c r="GP178" s="380"/>
      <c r="GQ178" s="380"/>
      <c r="GR178" s="380"/>
      <c r="GS178" s="380"/>
      <c r="GT178" s="380"/>
      <c r="GU178" s="380"/>
      <c r="GV178" s="380"/>
      <c r="GW178" s="380"/>
      <c r="GX178" s="380"/>
      <c r="GY178" s="380"/>
      <c r="GZ178" s="380"/>
      <c r="HA178" s="380"/>
      <c r="HB178" s="380"/>
      <c r="HC178" s="380"/>
      <c r="HD178" s="380"/>
      <c r="HE178" s="380"/>
      <c r="HF178" s="380"/>
      <c r="HG178" s="380"/>
      <c r="HH178" s="380"/>
    </row>
    <row r="179" spans="1:216">
      <c r="A179" s="103"/>
      <c r="B179" s="377"/>
      <c r="C179" s="377"/>
      <c r="D179" s="377"/>
      <c r="E179" s="377"/>
      <c r="F179" s="377"/>
      <c r="G179" s="377"/>
      <c r="H179" s="377"/>
      <c r="I179" s="377"/>
      <c r="J179" s="377"/>
      <c r="K179" s="377"/>
      <c r="L179" s="377"/>
      <c r="M179" s="378"/>
      <c r="N179" s="378"/>
      <c r="O179" s="378"/>
      <c r="P179" s="378"/>
      <c r="Q179" s="378"/>
      <c r="R179" s="378"/>
      <c r="S179" s="378"/>
      <c r="T179" s="378"/>
      <c r="U179" s="378"/>
      <c r="V179" s="378"/>
      <c r="W179" s="378"/>
      <c r="X179" s="378"/>
      <c r="Y179" s="380"/>
      <c r="Z179" s="409"/>
      <c r="AA179" s="380"/>
      <c r="AB179" s="380"/>
      <c r="AC179" s="380"/>
      <c r="AD179" s="380"/>
      <c r="AE179" s="380"/>
      <c r="AF179" s="380"/>
      <c r="AG179" s="380"/>
      <c r="AH179" s="380"/>
      <c r="AI179" s="380"/>
      <c r="AJ179" s="380"/>
      <c r="AR179" s="380"/>
      <c r="AS179" s="380"/>
      <c r="AT179" s="380"/>
      <c r="AU179" s="380"/>
      <c r="AV179" s="380"/>
      <c r="AW179" s="380"/>
      <c r="AX179" s="380"/>
      <c r="AY179" s="380"/>
      <c r="AZ179" s="380"/>
      <c r="BA179" s="380"/>
      <c r="BB179" s="380"/>
      <c r="BC179" s="380"/>
      <c r="BD179" s="380"/>
      <c r="BE179" s="380"/>
      <c r="BF179" s="380"/>
      <c r="BG179" s="380"/>
      <c r="BH179" s="380"/>
      <c r="BI179" s="380"/>
      <c r="BJ179" s="377"/>
      <c r="CE179" s="380"/>
      <c r="CF179" s="380"/>
      <c r="CG179" s="380"/>
      <c r="EZ179" s="380"/>
      <c r="FA179" s="380"/>
      <c r="FB179" s="380"/>
      <c r="FC179" s="380"/>
      <c r="FD179" s="380"/>
      <c r="FE179" s="380"/>
      <c r="FF179" s="380"/>
      <c r="FG179" s="380"/>
      <c r="FH179" s="380"/>
      <c r="FI179" s="380"/>
      <c r="FJ179" s="380"/>
      <c r="FK179" s="380"/>
      <c r="FL179" s="380"/>
      <c r="FM179" s="380"/>
      <c r="FN179" s="380"/>
      <c r="FO179" s="380"/>
      <c r="FP179" s="380"/>
      <c r="FQ179" s="380"/>
      <c r="FR179" s="380"/>
      <c r="FS179" s="380"/>
      <c r="FT179" s="380"/>
      <c r="FU179" s="380"/>
      <c r="FV179" s="380"/>
      <c r="FW179" s="380"/>
      <c r="FX179" s="380"/>
      <c r="FY179" s="380"/>
      <c r="FZ179" s="380"/>
      <c r="GA179" s="380"/>
      <c r="GB179" s="380"/>
      <c r="GC179" s="380"/>
      <c r="GD179" s="380"/>
      <c r="GE179" s="380"/>
      <c r="GF179" s="380"/>
      <c r="GG179" s="380"/>
      <c r="GH179" s="380"/>
      <c r="GI179" s="380"/>
      <c r="GJ179" s="380"/>
      <c r="GK179" s="380"/>
      <c r="GL179" s="380"/>
      <c r="GM179" s="380"/>
      <c r="GN179" s="380"/>
      <c r="GO179" s="380"/>
      <c r="GP179" s="380"/>
      <c r="GQ179" s="380"/>
      <c r="GR179" s="380"/>
      <c r="GS179" s="380"/>
      <c r="GT179" s="380"/>
      <c r="GU179" s="380"/>
      <c r="GV179" s="380"/>
      <c r="GW179" s="380"/>
      <c r="GX179" s="380"/>
      <c r="GY179" s="380"/>
      <c r="GZ179" s="380"/>
      <c r="HA179" s="380"/>
      <c r="HB179" s="380"/>
      <c r="HC179" s="380"/>
      <c r="HD179" s="380"/>
      <c r="HE179" s="380"/>
      <c r="HF179" s="380"/>
      <c r="HG179" s="380"/>
      <c r="HH179" s="380"/>
    </row>
    <row r="180" spans="1:216">
      <c r="A180" s="103"/>
      <c r="B180" s="377"/>
      <c r="C180" s="377"/>
      <c r="D180" s="377"/>
      <c r="E180" s="377"/>
      <c r="F180" s="377"/>
      <c r="G180" s="377"/>
      <c r="H180" s="377"/>
      <c r="I180" s="377"/>
      <c r="J180" s="377"/>
      <c r="K180" s="377"/>
      <c r="L180" s="377"/>
      <c r="M180" s="378"/>
      <c r="N180" s="378"/>
      <c r="O180" s="378"/>
      <c r="P180" s="378"/>
      <c r="Q180" s="378"/>
      <c r="R180" s="378"/>
      <c r="S180" s="378"/>
      <c r="T180" s="378"/>
      <c r="U180" s="378"/>
      <c r="V180" s="378"/>
      <c r="W180" s="378"/>
      <c r="X180" s="378"/>
      <c r="Y180" s="380"/>
      <c r="Z180" s="409"/>
      <c r="AA180" s="380"/>
      <c r="AB180" s="380"/>
      <c r="AC180" s="380"/>
      <c r="AD180" s="380"/>
      <c r="AE180" s="380"/>
      <c r="AF180" s="380"/>
      <c r="AG180" s="380"/>
      <c r="AH180" s="380"/>
      <c r="AI180" s="380"/>
      <c r="AJ180" s="380"/>
      <c r="AR180" s="380"/>
      <c r="AS180" s="380"/>
      <c r="AT180" s="380"/>
      <c r="AU180" s="380"/>
      <c r="AV180" s="380"/>
      <c r="AW180" s="380"/>
      <c r="AX180" s="380"/>
      <c r="AY180" s="380"/>
      <c r="AZ180" s="380"/>
      <c r="BA180" s="380"/>
      <c r="BB180" s="380"/>
      <c r="BC180" s="380"/>
      <c r="BD180" s="380"/>
      <c r="BE180" s="380"/>
      <c r="BF180" s="380"/>
      <c r="BG180" s="380"/>
      <c r="BH180" s="380"/>
      <c r="BI180" s="380"/>
      <c r="BJ180" s="377"/>
      <c r="CE180" s="380"/>
      <c r="CF180" s="380"/>
      <c r="CG180" s="380"/>
      <c r="EZ180" s="380"/>
      <c r="FA180" s="380"/>
      <c r="FB180" s="380"/>
      <c r="FC180" s="380"/>
      <c r="FD180" s="380"/>
      <c r="FE180" s="380"/>
      <c r="FF180" s="380"/>
      <c r="FG180" s="380"/>
      <c r="FH180" s="380"/>
      <c r="FI180" s="380"/>
      <c r="FJ180" s="380"/>
      <c r="FK180" s="380"/>
      <c r="FL180" s="380"/>
      <c r="FM180" s="380"/>
      <c r="FN180" s="380"/>
      <c r="FO180" s="380"/>
      <c r="FP180" s="380"/>
      <c r="FQ180" s="380"/>
      <c r="FR180" s="380"/>
      <c r="FS180" s="380"/>
      <c r="FT180" s="380"/>
      <c r="FU180" s="380"/>
      <c r="FV180" s="380"/>
      <c r="FW180" s="380"/>
      <c r="FX180" s="380"/>
      <c r="FY180" s="380"/>
      <c r="FZ180" s="380"/>
      <c r="GA180" s="380"/>
      <c r="GB180" s="380"/>
      <c r="GC180" s="380"/>
      <c r="GD180" s="380"/>
      <c r="GE180" s="380"/>
      <c r="GF180" s="380"/>
      <c r="GG180" s="380"/>
      <c r="GH180" s="380"/>
      <c r="GI180" s="380"/>
      <c r="GJ180" s="380"/>
      <c r="GK180" s="380"/>
      <c r="GL180" s="380"/>
      <c r="GM180" s="380"/>
      <c r="GN180" s="380"/>
      <c r="GO180" s="380"/>
      <c r="GP180" s="380"/>
      <c r="GQ180" s="380"/>
      <c r="GR180" s="380"/>
      <c r="GS180" s="380"/>
      <c r="GT180" s="380"/>
      <c r="GU180" s="380"/>
      <c r="GV180" s="380"/>
      <c r="GW180" s="380"/>
      <c r="GX180" s="380"/>
      <c r="GY180" s="380"/>
      <c r="GZ180" s="380"/>
      <c r="HA180" s="380"/>
      <c r="HB180" s="380"/>
      <c r="HC180" s="380"/>
      <c r="HD180" s="380"/>
      <c r="HE180" s="380"/>
      <c r="HF180" s="380"/>
      <c r="HG180" s="380"/>
      <c r="HH180" s="380"/>
    </row>
    <row r="181" spans="1:216">
      <c r="A181" s="103"/>
      <c r="B181" s="377"/>
      <c r="C181" s="377"/>
      <c r="D181" s="377"/>
      <c r="E181" s="377"/>
      <c r="F181" s="377"/>
      <c r="G181" s="377"/>
      <c r="H181" s="377"/>
      <c r="I181" s="377"/>
      <c r="J181" s="377"/>
      <c r="K181" s="377"/>
      <c r="L181" s="377"/>
      <c r="M181" s="378"/>
      <c r="N181" s="378"/>
      <c r="O181" s="378"/>
      <c r="P181" s="378"/>
      <c r="Q181" s="378"/>
      <c r="R181" s="378"/>
      <c r="S181" s="378"/>
      <c r="T181" s="378"/>
      <c r="U181" s="378"/>
      <c r="V181" s="378"/>
      <c r="W181" s="378"/>
      <c r="X181" s="378"/>
      <c r="Y181" s="380"/>
      <c r="Z181" s="409"/>
      <c r="AA181" s="380"/>
      <c r="AB181" s="380"/>
      <c r="AC181" s="380"/>
      <c r="AD181" s="380"/>
      <c r="AE181" s="380"/>
      <c r="AF181" s="380"/>
      <c r="AG181" s="380"/>
      <c r="AH181" s="380"/>
      <c r="AI181" s="380"/>
      <c r="AJ181" s="380"/>
      <c r="AR181" s="380"/>
      <c r="AS181" s="380"/>
      <c r="AT181" s="380"/>
      <c r="AU181" s="380"/>
      <c r="AV181" s="380"/>
      <c r="AW181" s="380"/>
      <c r="AX181" s="380"/>
      <c r="AY181" s="380"/>
      <c r="AZ181" s="380"/>
      <c r="BA181" s="380"/>
      <c r="BB181" s="380"/>
      <c r="BC181" s="380"/>
      <c r="BD181" s="380"/>
      <c r="BE181" s="380"/>
      <c r="BF181" s="380"/>
      <c r="BG181" s="380"/>
      <c r="BH181" s="380"/>
      <c r="BI181" s="380"/>
      <c r="BJ181" s="377"/>
      <c r="CE181" s="380"/>
      <c r="CF181" s="380"/>
      <c r="CG181" s="380"/>
      <c r="EZ181" s="380"/>
      <c r="FA181" s="380"/>
      <c r="FB181" s="380"/>
      <c r="FC181" s="380"/>
      <c r="FD181" s="380"/>
      <c r="FE181" s="380"/>
      <c r="FF181" s="380"/>
      <c r="FG181" s="380"/>
      <c r="FH181" s="380"/>
      <c r="FI181" s="380"/>
      <c r="FJ181" s="380"/>
      <c r="FK181" s="380"/>
      <c r="FL181" s="380"/>
      <c r="FM181" s="380"/>
      <c r="FN181" s="380"/>
      <c r="FO181" s="380"/>
      <c r="FP181" s="380"/>
      <c r="FQ181" s="380"/>
      <c r="FR181" s="380"/>
      <c r="FS181" s="380"/>
      <c r="FT181" s="380"/>
      <c r="FU181" s="380"/>
      <c r="FV181" s="380"/>
      <c r="FW181" s="380"/>
      <c r="FX181" s="380"/>
      <c r="FY181" s="380"/>
      <c r="FZ181" s="380"/>
      <c r="GA181" s="380"/>
      <c r="GB181" s="380"/>
      <c r="GC181" s="380"/>
      <c r="GD181" s="380"/>
      <c r="GE181" s="380"/>
      <c r="GF181" s="380"/>
      <c r="GG181" s="380"/>
      <c r="GH181" s="380"/>
      <c r="GI181" s="380"/>
      <c r="GJ181" s="380"/>
      <c r="GK181" s="380"/>
      <c r="GL181" s="380"/>
      <c r="GM181" s="380"/>
      <c r="GN181" s="380"/>
      <c r="GO181" s="380"/>
      <c r="GP181" s="380"/>
      <c r="GQ181" s="380"/>
      <c r="GR181" s="380"/>
      <c r="GS181" s="380"/>
      <c r="GT181" s="380"/>
      <c r="GU181" s="380"/>
      <c r="GV181" s="380"/>
      <c r="GW181" s="380"/>
      <c r="GX181" s="380"/>
      <c r="GY181" s="380"/>
      <c r="GZ181" s="380"/>
      <c r="HA181" s="380"/>
      <c r="HB181" s="380"/>
      <c r="HC181" s="380"/>
      <c r="HD181" s="380"/>
      <c r="HE181" s="380"/>
      <c r="HF181" s="380"/>
      <c r="HG181" s="380"/>
      <c r="HH181" s="380"/>
    </row>
    <row r="182" spans="1:216">
      <c r="A182" s="103"/>
      <c r="B182" s="377"/>
      <c r="C182" s="377"/>
      <c r="D182" s="377"/>
      <c r="E182" s="377"/>
      <c r="F182" s="377"/>
      <c r="G182" s="377"/>
      <c r="H182" s="377"/>
      <c r="I182" s="377"/>
      <c r="J182" s="377"/>
      <c r="K182" s="377"/>
      <c r="L182" s="377"/>
      <c r="M182" s="378"/>
      <c r="N182" s="378"/>
      <c r="O182" s="378"/>
      <c r="P182" s="378"/>
      <c r="Q182" s="378"/>
      <c r="R182" s="378"/>
      <c r="S182" s="378"/>
      <c r="T182" s="378"/>
      <c r="U182" s="378"/>
      <c r="V182" s="378"/>
      <c r="W182" s="378"/>
      <c r="X182" s="378"/>
      <c r="Y182" s="380"/>
      <c r="Z182" s="409"/>
      <c r="AA182" s="380"/>
      <c r="AB182" s="380"/>
      <c r="AC182" s="380"/>
      <c r="AD182" s="380"/>
      <c r="AE182" s="380"/>
      <c r="AF182" s="380"/>
      <c r="AG182" s="380"/>
      <c r="AH182" s="380"/>
      <c r="AI182" s="380"/>
      <c r="AJ182" s="380"/>
      <c r="AR182" s="380"/>
      <c r="AS182" s="380"/>
      <c r="AT182" s="380"/>
      <c r="AU182" s="380"/>
      <c r="AV182" s="380"/>
      <c r="AW182" s="380"/>
      <c r="AX182" s="380"/>
      <c r="AY182" s="380"/>
      <c r="AZ182" s="380"/>
      <c r="BA182" s="380"/>
      <c r="BB182" s="380"/>
      <c r="BC182" s="380"/>
      <c r="BD182" s="380"/>
      <c r="BE182" s="380"/>
      <c r="BF182" s="380"/>
      <c r="BG182" s="380"/>
      <c r="BH182" s="380"/>
      <c r="BI182" s="380"/>
      <c r="BJ182" s="377"/>
      <c r="CE182" s="380"/>
      <c r="CF182" s="380"/>
      <c r="CG182" s="380"/>
      <c r="EZ182" s="380"/>
      <c r="FA182" s="380"/>
      <c r="FB182" s="380"/>
      <c r="FC182" s="380"/>
      <c r="FD182" s="380"/>
      <c r="FE182" s="380"/>
      <c r="FF182" s="380"/>
      <c r="FG182" s="380"/>
      <c r="FH182" s="380"/>
      <c r="FI182" s="380"/>
      <c r="FJ182" s="380"/>
      <c r="FK182" s="380"/>
      <c r="FL182" s="380"/>
      <c r="FM182" s="380"/>
      <c r="FN182" s="380"/>
      <c r="FO182" s="380"/>
      <c r="FP182" s="380"/>
      <c r="FQ182" s="380"/>
      <c r="FR182" s="380"/>
      <c r="FS182" s="380"/>
      <c r="FT182" s="380"/>
      <c r="FU182" s="380"/>
      <c r="FV182" s="380"/>
      <c r="FW182" s="380"/>
      <c r="FX182" s="380"/>
      <c r="FY182" s="380"/>
      <c r="FZ182" s="380"/>
      <c r="GA182" s="380"/>
      <c r="GB182" s="380"/>
      <c r="GC182" s="380"/>
      <c r="GD182" s="380"/>
      <c r="GE182" s="380"/>
      <c r="GF182" s="380"/>
      <c r="GG182" s="380"/>
      <c r="GH182" s="380"/>
      <c r="GI182" s="380"/>
      <c r="GJ182" s="380"/>
      <c r="GK182" s="380"/>
      <c r="GL182" s="380"/>
      <c r="GM182" s="380"/>
      <c r="GN182" s="380"/>
      <c r="GO182" s="380"/>
      <c r="GP182" s="380"/>
      <c r="GQ182" s="380"/>
      <c r="GR182" s="380"/>
      <c r="GS182" s="380"/>
      <c r="GT182" s="380"/>
      <c r="GU182" s="380"/>
      <c r="GV182" s="380"/>
      <c r="GW182" s="380"/>
      <c r="GX182" s="380"/>
      <c r="GY182" s="380"/>
      <c r="GZ182" s="380"/>
      <c r="HA182" s="380"/>
      <c r="HB182" s="380"/>
      <c r="HC182" s="380"/>
      <c r="HD182" s="380"/>
      <c r="HE182" s="380"/>
      <c r="HF182" s="380"/>
      <c r="HG182" s="380"/>
      <c r="HH182" s="380"/>
    </row>
    <row r="183" spans="1:216">
      <c r="A183" s="103"/>
      <c r="B183" s="377"/>
      <c r="C183" s="377"/>
      <c r="D183" s="377"/>
      <c r="E183" s="377"/>
      <c r="F183" s="377"/>
      <c r="G183" s="377"/>
      <c r="H183" s="377"/>
      <c r="I183" s="377"/>
      <c r="J183" s="377"/>
      <c r="K183" s="377"/>
      <c r="L183" s="377"/>
      <c r="M183" s="378"/>
      <c r="N183" s="378"/>
      <c r="O183" s="378"/>
      <c r="P183" s="378"/>
      <c r="Q183" s="378"/>
      <c r="R183" s="378"/>
      <c r="S183" s="378"/>
      <c r="T183" s="378"/>
      <c r="U183" s="378"/>
      <c r="V183" s="378"/>
      <c r="W183" s="378"/>
      <c r="X183" s="378"/>
      <c r="Y183" s="380"/>
      <c r="Z183" s="409"/>
      <c r="AA183" s="380"/>
      <c r="AB183" s="380"/>
      <c r="AC183" s="380"/>
      <c r="AD183" s="380"/>
      <c r="AE183" s="380"/>
      <c r="AF183" s="380"/>
      <c r="AG183" s="380"/>
      <c r="AH183" s="380"/>
      <c r="AI183" s="380"/>
      <c r="AJ183" s="380"/>
      <c r="AR183" s="380"/>
      <c r="AS183" s="380"/>
      <c r="AT183" s="380"/>
      <c r="AU183" s="380"/>
      <c r="AV183" s="380"/>
      <c r="AW183" s="380"/>
      <c r="AX183" s="380"/>
      <c r="AY183" s="380"/>
      <c r="AZ183" s="380"/>
      <c r="BA183" s="380"/>
      <c r="BB183" s="380"/>
      <c r="BC183" s="380"/>
      <c r="BD183" s="380"/>
      <c r="BE183" s="380"/>
      <c r="BF183" s="380"/>
      <c r="BG183" s="380"/>
      <c r="BH183" s="380"/>
      <c r="BI183" s="380"/>
      <c r="BJ183" s="377"/>
      <c r="CE183" s="380"/>
      <c r="CF183" s="380"/>
      <c r="CG183" s="380"/>
      <c r="EZ183" s="380"/>
      <c r="FA183" s="380"/>
      <c r="FB183" s="380"/>
      <c r="FC183" s="380"/>
      <c r="FD183" s="380"/>
      <c r="FE183" s="380"/>
      <c r="FF183" s="380"/>
      <c r="FG183" s="380"/>
      <c r="FH183" s="380"/>
      <c r="FI183" s="380"/>
      <c r="FJ183" s="380"/>
      <c r="FK183" s="380"/>
      <c r="FL183" s="380"/>
      <c r="FM183" s="380"/>
      <c r="FN183" s="380"/>
      <c r="FO183" s="380"/>
      <c r="FP183" s="380"/>
      <c r="FQ183" s="380"/>
      <c r="FR183" s="380"/>
      <c r="FS183" s="380"/>
      <c r="FT183" s="380"/>
      <c r="FU183" s="380"/>
      <c r="FV183" s="380"/>
      <c r="FW183" s="380"/>
      <c r="FX183" s="380"/>
      <c r="FY183" s="380"/>
      <c r="FZ183" s="380"/>
      <c r="GA183" s="380"/>
      <c r="GB183" s="380"/>
      <c r="GC183" s="380"/>
      <c r="GD183" s="380"/>
      <c r="GE183" s="380"/>
      <c r="GF183" s="380"/>
      <c r="GG183" s="380"/>
      <c r="GH183" s="380"/>
      <c r="GI183" s="380"/>
      <c r="GJ183" s="380"/>
      <c r="GK183" s="380"/>
      <c r="GL183" s="380"/>
      <c r="GM183" s="380"/>
      <c r="GN183" s="380"/>
      <c r="GO183" s="380"/>
      <c r="GP183" s="380"/>
      <c r="GQ183" s="380"/>
      <c r="GR183" s="380"/>
      <c r="GS183" s="380"/>
      <c r="GT183" s="380"/>
      <c r="GU183" s="380"/>
      <c r="GV183" s="380"/>
      <c r="GW183" s="380"/>
      <c r="GX183" s="380"/>
      <c r="GY183" s="380"/>
      <c r="GZ183" s="380"/>
      <c r="HA183" s="380"/>
      <c r="HB183" s="380"/>
      <c r="HC183" s="380"/>
      <c r="HD183" s="380"/>
      <c r="HE183" s="380"/>
      <c r="HF183" s="380"/>
      <c r="HG183" s="380"/>
      <c r="HH183" s="380"/>
    </row>
    <row r="184" spans="1:216">
      <c r="A184" s="103"/>
      <c r="B184" s="377"/>
      <c r="C184" s="377"/>
      <c r="D184" s="377"/>
      <c r="E184" s="377"/>
      <c r="F184" s="377"/>
      <c r="G184" s="377"/>
      <c r="H184" s="377"/>
      <c r="I184" s="377"/>
      <c r="J184" s="377"/>
      <c r="K184" s="377"/>
      <c r="L184" s="377"/>
      <c r="M184" s="378"/>
      <c r="N184" s="378"/>
      <c r="O184" s="378"/>
      <c r="P184" s="378"/>
      <c r="Q184" s="378"/>
      <c r="R184" s="378"/>
      <c r="S184" s="378"/>
      <c r="T184" s="378"/>
      <c r="U184" s="378"/>
      <c r="V184" s="378"/>
      <c r="W184" s="378"/>
      <c r="X184" s="378"/>
      <c r="Y184" s="380"/>
      <c r="Z184" s="409"/>
      <c r="AA184" s="380"/>
      <c r="AB184" s="380"/>
      <c r="AC184" s="380"/>
      <c r="AD184" s="380"/>
      <c r="AE184" s="380"/>
      <c r="AF184" s="380"/>
      <c r="AG184" s="380"/>
      <c r="AH184" s="380"/>
      <c r="AI184" s="380"/>
      <c r="AJ184" s="380"/>
      <c r="AR184" s="380"/>
      <c r="AS184" s="380"/>
      <c r="AT184" s="380"/>
      <c r="AU184" s="380"/>
      <c r="AV184" s="380"/>
      <c r="AW184" s="380"/>
      <c r="AX184" s="380"/>
      <c r="AY184" s="380"/>
      <c r="AZ184" s="380"/>
      <c r="BA184" s="380"/>
      <c r="BB184" s="380"/>
      <c r="BC184" s="380"/>
      <c r="BD184" s="380"/>
      <c r="BE184" s="380"/>
      <c r="BF184" s="380"/>
      <c r="BG184" s="380"/>
      <c r="BH184" s="380"/>
      <c r="BI184" s="380"/>
      <c r="BJ184" s="377"/>
      <c r="CE184" s="380"/>
      <c r="CF184" s="380"/>
      <c r="CG184" s="380"/>
      <c r="EZ184" s="380"/>
      <c r="FA184" s="380"/>
      <c r="FB184" s="380"/>
      <c r="FC184" s="380"/>
      <c r="FD184" s="380"/>
      <c r="FE184" s="380"/>
      <c r="FF184" s="380"/>
      <c r="FG184" s="380"/>
      <c r="FH184" s="380"/>
      <c r="FI184" s="380"/>
      <c r="FJ184" s="380"/>
      <c r="FK184" s="380"/>
      <c r="FL184" s="380"/>
      <c r="FM184" s="380"/>
      <c r="FN184" s="380"/>
      <c r="FO184" s="380"/>
      <c r="FP184" s="380"/>
      <c r="FQ184" s="380"/>
      <c r="FR184" s="380"/>
      <c r="FS184" s="380"/>
      <c r="FT184" s="380"/>
      <c r="FU184" s="380"/>
      <c r="FV184" s="380"/>
      <c r="FW184" s="380"/>
      <c r="FX184" s="380"/>
      <c r="FY184" s="380"/>
      <c r="FZ184" s="380"/>
      <c r="GA184" s="380"/>
      <c r="GB184" s="380"/>
      <c r="GC184" s="380"/>
      <c r="GD184" s="380"/>
      <c r="GE184" s="380"/>
      <c r="GF184" s="380"/>
      <c r="GG184" s="380"/>
      <c r="GH184" s="380"/>
      <c r="GI184" s="380"/>
      <c r="GJ184" s="380"/>
      <c r="GK184" s="380"/>
      <c r="GL184" s="380"/>
      <c r="GM184" s="380"/>
      <c r="GN184" s="380"/>
      <c r="GO184" s="380"/>
      <c r="GP184" s="380"/>
      <c r="GQ184" s="380"/>
      <c r="GR184" s="380"/>
      <c r="GS184" s="380"/>
      <c r="GT184" s="380"/>
      <c r="GU184" s="380"/>
      <c r="GV184" s="380"/>
      <c r="GW184" s="380"/>
      <c r="GX184" s="380"/>
      <c r="GY184" s="380"/>
      <c r="GZ184" s="380"/>
      <c r="HA184" s="380"/>
      <c r="HB184" s="380"/>
      <c r="HC184" s="380"/>
      <c r="HD184" s="380"/>
      <c r="HE184" s="380"/>
      <c r="HF184" s="380"/>
      <c r="HG184" s="380"/>
      <c r="HH184" s="380"/>
    </row>
    <row r="185" spans="1:216">
      <c r="A185" s="103"/>
      <c r="B185" s="377"/>
      <c r="C185" s="377"/>
      <c r="D185" s="377"/>
      <c r="E185" s="377"/>
      <c r="F185" s="377"/>
      <c r="G185" s="377"/>
      <c r="H185" s="377"/>
      <c r="I185" s="377"/>
      <c r="J185" s="377"/>
      <c r="K185" s="377"/>
      <c r="L185" s="377"/>
      <c r="M185" s="378"/>
      <c r="N185" s="378"/>
      <c r="O185" s="378"/>
      <c r="P185" s="378"/>
      <c r="Q185" s="378"/>
      <c r="R185" s="378"/>
      <c r="S185" s="378"/>
      <c r="T185" s="378"/>
      <c r="U185" s="378"/>
      <c r="V185" s="378"/>
      <c r="W185" s="378"/>
      <c r="X185" s="378"/>
      <c r="Y185" s="380"/>
      <c r="Z185" s="409"/>
      <c r="AA185" s="380"/>
      <c r="AB185" s="380"/>
      <c r="AC185" s="380"/>
      <c r="AD185" s="380"/>
      <c r="AE185" s="380"/>
      <c r="AF185" s="380"/>
      <c r="AG185" s="380"/>
      <c r="AH185" s="380"/>
      <c r="AI185" s="380"/>
      <c r="AJ185" s="380"/>
      <c r="AR185" s="380"/>
      <c r="AS185" s="380"/>
      <c r="AT185" s="380"/>
      <c r="AU185" s="380"/>
      <c r="AV185" s="380"/>
      <c r="AW185" s="380"/>
      <c r="AX185" s="380"/>
      <c r="AY185" s="380"/>
      <c r="AZ185" s="380"/>
      <c r="BA185" s="380"/>
      <c r="BB185" s="380"/>
      <c r="BC185" s="380"/>
      <c r="BD185" s="380"/>
      <c r="BE185" s="380"/>
      <c r="BF185" s="380"/>
      <c r="BG185" s="380"/>
      <c r="BH185" s="380"/>
      <c r="BI185" s="380"/>
      <c r="BJ185" s="377"/>
      <c r="CE185" s="380"/>
      <c r="CF185" s="380"/>
      <c r="CG185" s="380"/>
      <c r="EZ185" s="380"/>
      <c r="FA185" s="380"/>
      <c r="FB185" s="380"/>
      <c r="FC185" s="380"/>
      <c r="FD185" s="380"/>
      <c r="FE185" s="380"/>
      <c r="FF185" s="380"/>
      <c r="FG185" s="380"/>
      <c r="FH185" s="380"/>
      <c r="FI185" s="380"/>
      <c r="FJ185" s="380"/>
      <c r="FK185" s="380"/>
      <c r="FL185" s="380"/>
      <c r="FM185" s="380"/>
      <c r="FN185" s="380"/>
      <c r="FO185" s="380"/>
      <c r="FP185" s="380"/>
      <c r="FQ185" s="380"/>
      <c r="FR185" s="380"/>
      <c r="FS185" s="380"/>
      <c r="FT185" s="380"/>
      <c r="FU185" s="380"/>
      <c r="FV185" s="380"/>
      <c r="FW185" s="380"/>
      <c r="FX185" s="380"/>
      <c r="FY185" s="380"/>
      <c r="FZ185" s="380"/>
      <c r="GA185" s="380"/>
      <c r="GB185" s="380"/>
      <c r="GC185" s="380"/>
      <c r="GD185" s="380"/>
      <c r="GE185" s="380"/>
      <c r="GF185" s="380"/>
      <c r="GG185" s="380"/>
      <c r="GH185" s="380"/>
      <c r="GI185" s="380"/>
      <c r="GJ185" s="380"/>
      <c r="GK185" s="380"/>
      <c r="GL185" s="380"/>
      <c r="GM185" s="380"/>
      <c r="GN185" s="380"/>
      <c r="GO185" s="380"/>
      <c r="GP185" s="380"/>
      <c r="GQ185" s="380"/>
      <c r="GR185" s="380"/>
      <c r="GS185" s="380"/>
      <c r="GT185" s="380"/>
      <c r="GU185" s="380"/>
      <c r="GV185" s="380"/>
      <c r="GW185" s="380"/>
      <c r="GX185" s="380"/>
      <c r="GY185" s="380"/>
      <c r="GZ185" s="380"/>
      <c r="HA185" s="380"/>
      <c r="HB185" s="380"/>
      <c r="HC185" s="380"/>
      <c r="HD185" s="380"/>
      <c r="HE185" s="380"/>
      <c r="HF185" s="380"/>
      <c r="HG185" s="380"/>
      <c r="HH185" s="380"/>
    </row>
    <row r="186" spans="1:216">
      <c r="A186" s="103"/>
      <c r="B186" s="377"/>
      <c r="C186" s="377"/>
      <c r="D186" s="377"/>
      <c r="E186" s="377"/>
      <c r="F186" s="377"/>
      <c r="G186" s="377"/>
      <c r="H186" s="377"/>
      <c r="I186" s="377"/>
      <c r="J186" s="377"/>
      <c r="K186" s="377"/>
      <c r="L186" s="377"/>
      <c r="M186" s="378"/>
      <c r="N186" s="378"/>
      <c r="O186" s="378"/>
      <c r="P186" s="378"/>
      <c r="Q186" s="378"/>
      <c r="R186" s="378"/>
      <c r="S186" s="378"/>
      <c r="T186" s="378"/>
      <c r="U186" s="378"/>
      <c r="V186" s="378"/>
      <c r="W186" s="378"/>
      <c r="X186" s="378"/>
      <c r="Y186" s="380"/>
      <c r="Z186" s="409"/>
      <c r="AA186" s="380"/>
      <c r="AB186" s="380"/>
      <c r="AC186" s="380"/>
      <c r="AD186" s="380"/>
      <c r="AE186" s="380"/>
      <c r="AF186" s="380"/>
      <c r="AG186" s="380"/>
      <c r="AH186" s="380"/>
      <c r="AI186" s="380"/>
      <c r="AJ186" s="380"/>
      <c r="AR186" s="380"/>
      <c r="AS186" s="380"/>
      <c r="AT186" s="380"/>
      <c r="AU186" s="380"/>
      <c r="AV186" s="380"/>
      <c r="AW186" s="380"/>
      <c r="AX186" s="380"/>
      <c r="AY186" s="380"/>
      <c r="AZ186" s="380"/>
      <c r="BA186" s="380"/>
      <c r="BB186" s="380"/>
      <c r="BC186" s="380"/>
      <c r="BD186" s="380"/>
      <c r="BE186" s="380"/>
      <c r="BF186" s="380"/>
      <c r="BG186" s="380"/>
      <c r="BH186" s="380"/>
      <c r="BI186" s="380"/>
      <c r="BJ186" s="377"/>
      <c r="CE186" s="380"/>
      <c r="CF186" s="380"/>
      <c r="CG186" s="380"/>
      <c r="EZ186" s="380"/>
      <c r="FA186" s="380"/>
      <c r="FB186" s="380"/>
      <c r="FC186" s="380"/>
      <c r="FD186" s="380"/>
      <c r="FE186" s="380"/>
      <c r="FF186" s="380"/>
      <c r="FG186" s="380"/>
      <c r="FH186" s="380"/>
      <c r="FI186" s="380"/>
      <c r="FJ186" s="380"/>
      <c r="FK186" s="380"/>
      <c r="FL186" s="380"/>
      <c r="FM186" s="380"/>
      <c r="FN186" s="380"/>
      <c r="FO186" s="380"/>
      <c r="FP186" s="380"/>
      <c r="FQ186" s="380"/>
      <c r="FR186" s="380"/>
      <c r="FS186" s="380"/>
      <c r="FT186" s="380"/>
      <c r="FU186" s="380"/>
      <c r="FV186" s="380"/>
      <c r="FW186" s="380"/>
      <c r="FX186" s="380"/>
      <c r="FY186" s="380"/>
      <c r="FZ186" s="380"/>
      <c r="GA186" s="380"/>
      <c r="GB186" s="380"/>
      <c r="GC186" s="380"/>
      <c r="GD186" s="380"/>
      <c r="GE186" s="380"/>
      <c r="GF186" s="380"/>
      <c r="GG186" s="380"/>
      <c r="GH186" s="380"/>
      <c r="GI186" s="380"/>
      <c r="GJ186" s="380"/>
      <c r="GK186" s="380"/>
      <c r="GL186" s="380"/>
      <c r="GM186" s="380"/>
      <c r="GN186" s="380"/>
      <c r="GO186" s="380"/>
      <c r="GP186" s="380"/>
      <c r="GQ186" s="380"/>
      <c r="GR186" s="380"/>
      <c r="GS186" s="380"/>
      <c r="GT186" s="380"/>
      <c r="GU186" s="380"/>
      <c r="GV186" s="380"/>
      <c r="GW186" s="380"/>
      <c r="GX186" s="380"/>
      <c r="GY186" s="380"/>
      <c r="GZ186" s="380"/>
      <c r="HA186" s="380"/>
      <c r="HB186" s="380"/>
      <c r="HC186" s="380"/>
      <c r="HD186" s="380"/>
      <c r="HE186" s="380"/>
      <c r="HF186" s="380"/>
      <c r="HG186" s="380"/>
      <c r="HH186" s="380"/>
    </row>
    <row r="187" spans="1:216">
      <c r="A187" s="103"/>
      <c r="B187" s="377"/>
      <c r="C187" s="377"/>
      <c r="D187" s="377"/>
      <c r="E187" s="377"/>
      <c r="F187" s="377"/>
      <c r="G187" s="377"/>
      <c r="H187" s="377"/>
      <c r="I187" s="377"/>
      <c r="J187" s="377"/>
      <c r="K187" s="377"/>
      <c r="L187" s="377"/>
      <c r="M187" s="378"/>
      <c r="N187" s="378"/>
      <c r="O187" s="378"/>
      <c r="P187" s="378"/>
      <c r="Q187" s="378"/>
      <c r="R187" s="378"/>
      <c r="S187" s="378"/>
      <c r="T187" s="378"/>
      <c r="U187" s="378"/>
      <c r="V187" s="378"/>
      <c r="W187" s="378"/>
      <c r="X187" s="378"/>
      <c r="Y187" s="380"/>
      <c r="Z187" s="409"/>
      <c r="AA187" s="380"/>
      <c r="AB187" s="380"/>
      <c r="AC187" s="380"/>
      <c r="AD187" s="380"/>
      <c r="AE187" s="380"/>
      <c r="AF187" s="380"/>
      <c r="AG187" s="380"/>
      <c r="AH187" s="380"/>
      <c r="AI187" s="380"/>
      <c r="AJ187" s="380"/>
      <c r="AR187" s="380"/>
      <c r="AS187" s="380"/>
      <c r="AT187" s="380"/>
      <c r="AU187" s="380"/>
      <c r="AV187" s="380"/>
      <c r="AW187" s="380"/>
      <c r="AX187" s="380"/>
      <c r="AY187" s="380"/>
      <c r="AZ187" s="380"/>
      <c r="BA187" s="380"/>
      <c r="BB187" s="380"/>
      <c r="BC187" s="380"/>
      <c r="BD187" s="380"/>
      <c r="BE187" s="380"/>
      <c r="BF187" s="380"/>
      <c r="BG187" s="380"/>
      <c r="BH187" s="380"/>
      <c r="BI187" s="380"/>
      <c r="BJ187" s="377"/>
      <c r="CE187" s="380"/>
      <c r="CF187" s="380"/>
      <c r="CG187" s="380"/>
      <c r="EZ187" s="380"/>
      <c r="FA187" s="380"/>
      <c r="FB187" s="380"/>
      <c r="FC187" s="380"/>
      <c r="FD187" s="380"/>
      <c r="FE187" s="380"/>
      <c r="FF187" s="380"/>
      <c r="FG187" s="380"/>
      <c r="FH187" s="380"/>
      <c r="FI187" s="380"/>
      <c r="FJ187" s="380"/>
      <c r="FK187" s="380"/>
      <c r="FL187" s="380"/>
      <c r="FM187" s="380"/>
      <c r="FN187" s="380"/>
      <c r="FO187" s="380"/>
      <c r="FP187" s="380"/>
      <c r="FQ187" s="380"/>
      <c r="FR187" s="380"/>
      <c r="FS187" s="380"/>
      <c r="FT187" s="380"/>
      <c r="FU187" s="380"/>
      <c r="FV187" s="380"/>
      <c r="FW187" s="380"/>
      <c r="FX187" s="380"/>
      <c r="FY187" s="380"/>
      <c r="FZ187" s="380"/>
      <c r="GA187" s="380"/>
      <c r="GB187" s="380"/>
      <c r="GC187" s="380"/>
      <c r="GD187" s="380"/>
      <c r="GE187" s="380"/>
      <c r="GF187" s="380"/>
      <c r="GG187" s="380"/>
      <c r="GH187" s="380"/>
      <c r="GI187" s="380"/>
      <c r="GJ187" s="380"/>
      <c r="GK187" s="380"/>
      <c r="GL187" s="380"/>
      <c r="GM187" s="380"/>
      <c r="GN187" s="380"/>
      <c r="GO187" s="380"/>
      <c r="GP187" s="380"/>
      <c r="GQ187" s="380"/>
      <c r="GR187" s="380"/>
      <c r="GS187" s="380"/>
      <c r="GT187" s="380"/>
      <c r="GU187" s="380"/>
      <c r="GV187" s="380"/>
      <c r="GW187" s="380"/>
      <c r="GX187" s="380"/>
      <c r="GY187" s="380"/>
      <c r="GZ187" s="380"/>
      <c r="HA187" s="380"/>
      <c r="HB187" s="380"/>
      <c r="HC187" s="380"/>
      <c r="HD187" s="380"/>
      <c r="HE187" s="380"/>
      <c r="HF187" s="380"/>
      <c r="HG187" s="380"/>
      <c r="HH187" s="380"/>
    </row>
    <row r="188" spans="1:216">
      <c r="A188" s="103"/>
      <c r="B188" s="377"/>
      <c r="C188" s="377"/>
      <c r="D188" s="377"/>
      <c r="E188" s="377"/>
      <c r="F188" s="377"/>
      <c r="G188" s="377"/>
      <c r="H188" s="377"/>
      <c r="I188" s="377"/>
      <c r="J188" s="377"/>
      <c r="K188" s="377"/>
      <c r="L188" s="377"/>
      <c r="M188" s="378"/>
      <c r="N188" s="378"/>
      <c r="O188" s="378"/>
      <c r="P188" s="378"/>
      <c r="Q188" s="378"/>
      <c r="R188" s="378"/>
      <c r="S188" s="378"/>
      <c r="T188" s="378"/>
      <c r="U188" s="378"/>
      <c r="V188" s="378"/>
      <c r="W188" s="378"/>
      <c r="X188" s="378"/>
      <c r="Y188" s="380"/>
      <c r="Z188" s="409"/>
      <c r="AA188" s="380"/>
      <c r="AB188" s="380"/>
      <c r="AC188" s="380"/>
      <c r="AD188" s="380"/>
      <c r="AE188" s="380"/>
      <c r="AF188" s="380"/>
      <c r="AG188" s="380"/>
      <c r="AH188" s="380"/>
      <c r="AI188" s="380"/>
      <c r="AJ188" s="380"/>
      <c r="AR188" s="380"/>
      <c r="AS188" s="380"/>
      <c r="AT188" s="380"/>
      <c r="AU188" s="380"/>
      <c r="AV188" s="380"/>
      <c r="AW188" s="380"/>
      <c r="AX188" s="380"/>
      <c r="AY188" s="380"/>
      <c r="AZ188" s="380"/>
      <c r="BA188" s="380"/>
      <c r="BB188" s="380"/>
      <c r="BC188" s="380"/>
      <c r="BD188" s="380"/>
      <c r="BE188" s="380"/>
      <c r="BF188" s="380"/>
      <c r="BG188" s="380"/>
      <c r="BH188" s="380"/>
      <c r="BI188" s="380"/>
      <c r="BJ188" s="377"/>
      <c r="CE188" s="380"/>
      <c r="CF188" s="380"/>
      <c r="CG188" s="380"/>
      <c r="EZ188" s="380"/>
      <c r="FA188" s="380"/>
      <c r="FB188" s="380"/>
      <c r="FC188" s="380"/>
      <c r="FD188" s="380"/>
      <c r="FE188" s="380"/>
      <c r="FF188" s="380"/>
      <c r="FG188" s="380"/>
      <c r="FH188" s="380"/>
      <c r="FI188" s="380"/>
      <c r="FJ188" s="380"/>
      <c r="FK188" s="380"/>
      <c r="FL188" s="380"/>
      <c r="FM188" s="380"/>
      <c r="FN188" s="380"/>
      <c r="FO188" s="380"/>
      <c r="FP188" s="380"/>
      <c r="FQ188" s="380"/>
      <c r="FR188" s="380"/>
      <c r="FS188" s="380"/>
      <c r="FT188" s="380"/>
      <c r="FU188" s="380"/>
      <c r="FV188" s="380"/>
      <c r="FW188" s="380"/>
      <c r="FX188" s="380"/>
      <c r="FY188" s="380"/>
      <c r="FZ188" s="380"/>
      <c r="GA188" s="380"/>
      <c r="GB188" s="380"/>
      <c r="GC188" s="380"/>
      <c r="GD188" s="380"/>
      <c r="GE188" s="380"/>
      <c r="GF188" s="380"/>
      <c r="GG188" s="380"/>
      <c r="GH188" s="380"/>
      <c r="GI188" s="380"/>
      <c r="GJ188" s="380"/>
      <c r="GK188" s="380"/>
      <c r="GL188" s="380"/>
      <c r="GM188" s="380"/>
      <c r="GN188" s="380"/>
      <c r="GO188" s="380"/>
      <c r="GP188" s="380"/>
      <c r="GQ188" s="380"/>
      <c r="GR188" s="380"/>
      <c r="GS188" s="380"/>
      <c r="GT188" s="380"/>
      <c r="GU188" s="380"/>
      <c r="GV188" s="380"/>
      <c r="GW188" s="380"/>
      <c r="GX188" s="380"/>
      <c r="GY188" s="380"/>
      <c r="GZ188" s="380"/>
      <c r="HA188" s="380"/>
      <c r="HB188" s="380"/>
      <c r="HC188" s="380"/>
      <c r="HD188" s="380"/>
      <c r="HE188" s="380"/>
      <c r="HF188" s="380"/>
      <c r="HG188" s="380"/>
      <c r="HH188" s="380"/>
    </row>
    <row r="189" spans="1:216">
      <c r="A189" s="103"/>
      <c r="B189" s="377"/>
      <c r="C189" s="377"/>
      <c r="D189" s="377"/>
      <c r="E189" s="377"/>
      <c r="F189" s="377"/>
      <c r="G189" s="377"/>
      <c r="H189" s="377"/>
      <c r="I189" s="377"/>
      <c r="J189" s="377"/>
      <c r="K189" s="377"/>
      <c r="L189" s="377"/>
      <c r="M189" s="378"/>
      <c r="N189" s="378"/>
      <c r="O189" s="378"/>
      <c r="P189" s="378"/>
      <c r="Q189" s="378"/>
      <c r="R189" s="378"/>
      <c r="S189" s="378"/>
      <c r="T189" s="378"/>
      <c r="U189" s="378"/>
      <c r="V189" s="378"/>
      <c r="W189" s="378"/>
      <c r="X189" s="378"/>
      <c r="Y189" s="380"/>
      <c r="Z189" s="409"/>
      <c r="AA189" s="380"/>
      <c r="AB189" s="380"/>
      <c r="AC189" s="380"/>
      <c r="AD189" s="380"/>
      <c r="AE189" s="380"/>
      <c r="AF189" s="380"/>
      <c r="AG189" s="380"/>
      <c r="AH189" s="380"/>
      <c r="AI189" s="380"/>
      <c r="AJ189" s="380"/>
      <c r="AR189" s="380"/>
      <c r="AS189" s="380"/>
      <c r="AT189" s="380"/>
      <c r="AU189" s="380"/>
      <c r="AV189" s="380"/>
      <c r="AW189" s="380"/>
      <c r="AX189" s="380"/>
      <c r="AY189" s="380"/>
      <c r="AZ189" s="380"/>
      <c r="BA189" s="380"/>
      <c r="BB189" s="380"/>
      <c r="BC189" s="380"/>
      <c r="BD189" s="380"/>
      <c r="BE189" s="380"/>
      <c r="BF189" s="380"/>
      <c r="BG189" s="380"/>
      <c r="BH189" s="380"/>
      <c r="BI189" s="380"/>
      <c r="BJ189" s="377"/>
      <c r="CE189" s="380"/>
      <c r="CF189" s="380"/>
      <c r="CG189" s="380"/>
      <c r="EZ189" s="380"/>
      <c r="FA189" s="380"/>
      <c r="FB189" s="380"/>
      <c r="FC189" s="380"/>
      <c r="FD189" s="380"/>
      <c r="FE189" s="380"/>
      <c r="FF189" s="380"/>
      <c r="FG189" s="380"/>
      <c r="FH189" s="380"/>
      <c r="FI189" s="380"/>
      <c r="FJ189" s="380"/>
      <c r="FK189" s="380"/>
      <c r="FL189" s="380"/>
      <c r="FM189" s="380"/>
      <c r="FN189" s="380"/>
      <c r="FO189" s="380"/>
      <c r="FP189" s="380"/>
      <c r="FQ189" s="380"/>
      <c r="FR189" s="380"/>
      <c r="FS189" s="380"/>
      <c r="FT189" s="380"/>
      <c r="FU189" s="380"/>
      <c r="FV189" s="380"/>
      <c r="FW189" s="380"/>
      <c r="FX189" s="380"/>
      <c r="FY189" s="380"/>
      <c r="FZ189" s="380"/>
      <c r="GA189" s="380"/>
      <c r="GB189" s="380"/>
      <c r="GC189" s="380"/>
      <c r="GD189" s="380"/>
      <c r="GE189" s="380"/>
      <c r="GF189" s="380"/>
      <c r="GG189" s="380"/>
      <c r="GH189" s="380"/>
      <c r="GI189" s="380"/>
      <c r="GJ189" s="380"/>
      <c r="GK189" s="380"/>
      <c r="GL189" s="380"/>
      <c r="GM189" s="380"/>
      <c r="GN189" s="380"/>
      <c r="GO189" s="380"/>
      <c r="GP189" s="380"/>
      <c r="GQ189" s="380"/>
      <c r="GR189" s="380"/>
      <c r="GS189" s="380"/>
      <c r="GT189" s="380"/>
      <c r="GU189" s="380"/>
      <c r="GV189" s="380"/>
      <c r="GW189" s="380"/>
      <c r="GX189" s="380"/>
      <c r="GY189" s="380"/>
      <c r="GZ189" s="380"/>
      <c r="HA189" s="380"/>
      <c r="HB189" s="380"/>
      <c r="HC189" s="380"/>
      <c r="HD189" s="380"/>
      <c r="HE189" s="380"/>
      <c r="HF189" s="380"/>
      <c r="HG189" s="380"/>
      <c r="HH189" s="380"/>
    </row>
    <row r="190" spans="1:216">
      <c r="A190" s="103"/>
      <c r="B190" s="377"/>
      <c r="C190" s="377"/>
      <c r="D190" s="377"/>
      <c r="E190" s="377"/>
      <c r="F190" s="377"/>
      <c r="G190" s="377"/>
      <c r="H190" s="377"/>
      <c r="I190" s="377"/>
      <c r="J190" s="377"/>
      <c r="K190" s="377"/>
      <c r="L190" s="377"/>
      <c r="M190" s="378"/>
      <c r="N190" s="378"/>
      <c r="O190" s="378"/>
      <c r="P190" s="378"/>
      <c r="Q190" s="378"/>
      <c r="R190" s="378"/>
      <c r="S190" s="378"/>
      <c r="T190" s="378"/>
      <c r="U190" s="378"/>
      <c r="V190" s="378"/>
      <c r="W190" s="378"/>
      <c r="X190" s="378"/>
      <c r="Y190" s="380"/>
      <c r="Z190" s="409"/>
      <c r="AA190" s="380"/>
      <c r="AB190" s="380"/>
      <c r="AC190" s="380"/>
      <c r="AD190" s="380"/>
      <c r="AE190" s="380"/>
      <c r="AF190" s="380"/>
      <c r="AG190" s="380"/>
      <c r="AH190" s="380"/>
      <c r="AI190" s="380"/>
      <c r="AJ190" s="380"/>
      <c r="AR190" s="380"/>
      <c r="AS190" s="380"/>
      <c r="AT190" s="380"/>
      <c r="AU190" s="380"/>
      <c r="AV190" s="380"/>
      <c r="AW190" s="380"/>
      <c r="AX190" s="380"/>
      <c r="AY190" s="380"/>
      <c r="AZ190" s="380"/>
      <c r="BA190" s="380"/>
      <c r="BB190" s="380"/>
      <c r="BC190" s="380"/>
      <c r="BD190" s="380"/>
      <c r="BE190" s="380"/>
      <c r="BF190" s="380"/>
      <c r="BG190" s="380"/>
      <c r="BH190" s="380"/>
      <c r="BI190" s="380"/>
      <c r="BJ190" s="377"/>
      <c r="CE190" s="380"/>
      <c r="CF190" s="380"/>
      <c r="CG190" s="380"/>
      <c r="EZ190" s="380"/>
      <c r="FA190" s="380"/>
      <c r="FB190" s="380"/>
      <c r="FC190" s="380"/>
      <c r="FD190" s="380"/>
      <c r="FE190" s="380"/>
      <c r="FF190" s="380"/>
      <c r="FG190" s="380"/>
      <c r="FH190" s="380"/>
      <c r="FI190" s="380"/>
      <c r="FJ190" s="380"/>
      <c r="FK190" s="380"/>
      <c r="FL190" s="380"/>
      <c r="FM190" s="380"/>
      <c r="FN190" s="380"/>
      <c r="FO190" s="380"/>
      <c r="FP190" s="380"/>
      <c r="FQ190" s="380"/>
      <c r="FR190" s="380"/>
      <c r="FS190" s="380"/>
      <c r="FT190" s="380"/>
      <c r="FU190" s="380"/>
      <c r="FV190" s="380"/>
      <c r="FW190" s="380"/>
      <c r="FX190" s="380"/>
      <c r="FY190" s="380"/>
      <c r="FZ190" s="380"/>
      <c r="GA190" s="380"/>
      <c r="GB190" s="380"/>
      <c r="GC190" s="380"/>
      <c r="GD190" s="380"/>
      <c r="GE190" s="380"/>
      <c r="GF190" s="380"/>
      <c r="GG190" s="380"/>
      <c r="GH190" s="380"/>
      <c r="GI190" s="380"/>
      <c r="GJ190" s="380"/>
      <c r="GK190" s="380"/>
      <c r="GL190" s="380"/>
      <c r="GM190" s="380"/>
      <c r="GN190" s="380"/>
      <c r="GO190" s="380"/>
      <c r="GP190" s="380"/>
      <c r="GQ190" s="380"/>
      <c r="GR190" s="380"/>
      <c r="GS190" s="380"/>
      <c r="GT190" s="380"/>
      <c r="GU190" s="380"/>
      <c r="GV190" s="380"/>
      <c r="GW190" s="380"/>
      <c r="GX190" s="380"/>
      <c r="GY190" s="380"/>
      <c r="GZ190" s="380"/>
      <c r="HA190" s="380"/>
      <c r="HB190" s="380"/>
      <c r="HC190" s="380"/>
      <c r="HD190" s="380"/>
      <c r="HE190" s="380"/>
      <c r="HF190" s="380"/>
      <c r="HG190" s="380"/>
      <c r="HH190" s="380"/>
    </row>
    <row r="191" spans="1:216">
      <c r="A191" s="103"/>
      <c r="B191" s="377"/>
      <c r="C191" s="377"/>
      <c r="D191" s="377"/>
      <c r="E191" s="377"/>
      <c r="F191" s="377"/>
      <c r="G191" s="377"/>
      <c r="H191" s="377"/>
      <c r="I191" s="377"/>
      <c r="J191" s="377"/>
      <c r="K191" s="377"/>
      <c r="L191" s="377"/>
      <c r="M191" s="378"/>
      <c r="N191" s="378"/>
      <c r="O191" s="378"/>
      <c r="P191" s="378"/>
      <c r="Q191" s="378"/>
      <c r="R191" s="378"/>
      <c r="S191" s="378"/>
      <c r="T191" s="378"/>
      <c r="U191" s="378"/>
      <c r="V191" s="378"/>
      <c r="W191" s="378"/>
      <c r="X191" s="378"/>
      <c r="Y191" s="380"/>
      <c r="Z191" s="409"/>
      <c r="AA191" s="380"/>
      <c r="AB191" s="380"/>
      <c r="AC191" s="380"/>
      <c r="AD191" s="380"/>
      <c r="AE191" s="380"/>
      <c r="AF191" s="380"/>
      <c r="AG191" s="380"/>
      <c r="AH191" s="380"/>
      <c r="AI191" s="380"/>
      <c r="AJ191" s="380"/>
      <c r="AR191" s="380"/>
      <c r="AS191" s="380"/>
      <c r="AT191" s="380"/>
      <c r="AU191" s="380"/>
      <c r="AV191" s="380"/>
      <c r="AW191" s="380"/>
      <c r="AX191" s="380"/>
      <c r="AY191" s="380"/>
      <c r="AZ191" s="380"/>
      <c r="BA191" s="380"/>
      <c r="BB191" s="380"/>
      <c r="BC191" s="380"/>
      <c r="BD191" s="380"/>
      <c r="BE191" s="380"/>
      <c r="BF191" s="380"/>
      <c r="BG191" s="380"/>
      <c r="BH191" s="380"/>
      <c r="BI191" s="380"/>
      <c r="BJ191" s="377"/>
      <c r="CE191" s="380"/>
      <c r="CF191" s="380"/>
      <c r="CG191" s="380"/>
      <c r="EZ191" s="380"/>
      <c r="FA191" s="380"/>
      <c r="FB191" s="380"/>
      <c r="FC191" s="380"/>
      <c r="FD191" s="380"/>
      <c r="FE191" s="380"/>
      <c r="FF191" s="380"/>
      <c r="FG191" s="380"/>
      <c r="FH191" s="380"/>
      <c r="FI191" s="380"/>
      <c r="FJ191" s="380"/>
      <c r="FK191" s="380"/>
      <c r="FL191" s="380"/>
      <c r="FM191" s="380"/>
      <c r="FN191" s="380"/>
      <c r="FO191" s="380"/>
      <c r="FP191" s="380"/>
      <c r="FQ191" s="380"/>
      <c r="FR191" s="380"/>
      <c r="FS191" s="380"/>
      <c r="FT191" s="380"/>
      <c r="FU191" s="380"/>
      <c r="FV191" s="380"/>
      <c r="FW191" s="380"/>
      <c r="FX191" s="380"/>
      <c r="FY191" s="380"/>
      <c r="FZ191" s="380"/>
      <c r="GA191" s="380"/>
      <c r="GB191" s="380"/>
      <c r="GC191" s="380"/>
      <c r="GD191" s="380"/>
      <c r="GE191" s="380"/>
      <c r="GF191" s="380"/>
      <c r="GG191" s="380"/>
      <c r="GH191" s="380"/>
      <c r="GI191" s="380"/>
      <c r="GJ191" s="380"/>
      <c r="GK191" s="380"/>
      <c r="GL191" s="380"/>
      <c r="GM191" s="380"/>
      <c r="GN191" s="380"/>
      <c r="GO191" s="380"/>
      <c r="GP191" s="380"/>
      <c r="GQ191" s="380"/>
      <c r="GR191" s="380"/>
      <c r="GS191" s="380"/>
      <c r="GT191" s="380"/>
      <c r="GU191" s="380"/>
      <c r="GV191" s="380"/>
      <c r="GW191" s="380"/>
      <c r="GX191" s="380"/>
      <c r="GY191" s="380"/>
      <c r="GZ191" s="380"/>
      <c r="HA191" s="380"/>
      <c r="HB191" s="380"/>
      <c r="HC191" s="380"/>
      <c r="HD191" s="380"/>
      <c r="HE191" s="380"/>
      <c r="HF191" s="380"/>
      <c r="HG191" s="380"/>
      <c r="HH191" s="380"/>
    </row>
    <row r="192" spans="1:216">
      <c r="A192" s="103"/>
      <c r="B192" s="377"/>
      <c r="C192" s="377"/>
      <c r="D192" s="377"/>
      <c r="E192" s="377"/>
      <c r="F192" s="377"/>
      <c r="G192" s="377"/>
      <c r="H192" s="377"/>
      <c r="I192" s="377"/>
      <c r="J192" s="377"/>
      <c r="K192" s="377"/>
      <c r="L192" s="377"/>
      <c r="M192" s="378"/>
      <c r="N192" s="378"/>
      <c r="O192" s="378"/>
      <c r="P192" s="378"/>
      <c r="Q192" s="378"/>
      <c r="R192" s="378"/>
      <c r="S192" s="378"/>
      <c r="T192" s="378"/>
      <c r="U192" s="378"/>
      <c r="V192" s="378"/>
      <c r="W192" s="378"/>
      <c r="X192" s="378"/>
      <c r="Y192" s="380"/>
      <c r="Z192" s="409"/>
      <c r="AA192" s="380"/>
      <c r="AB192" s="380"/>
      <c r="AC192" s="380"/>
      <c r="AD192" s="380"/>
      <c r="AE192" s="380"/>
      <c r="AF192" s="380"/>
      <c r="AG192" s="380"/>
      <c r="AH192" s="380"/>
      <c r="AI192" s="380"/>
      <c r="AJ192" s="380"/>
      <c r="AR192" s="380"/>
      <c r="AS192" s="380"/>
      <c r="AT192" s="380"/>
      <c r="AU192" s="380"/>
      <c r="AV192" s="380"/>
      <c r="AW192" s="380"/>
      <c r="AX192" s="380"/>
      <c r="AY192" s="380"/>
      <c r="AZ192" s="380"/>
      <c r="BA192" s="380"/>
      <c r="BB192" s="380"/>
      <c r="BC192" s="380"/>
      <c r="BD192" s="380"/>
      <c r="BE192" s="380"/>
      <c r="BF192" s="380"/>
      <c r="BG192" s="380"/>
      <c r="BH192" s="380"/>
      <c r="BI192" s="380"/>
      <c r="BJ192" s="377"/>
      <c r="CE192" s="380"/>
      <c r="CF192" s="380"/>
      <c r="CG192" s="380"/>
      <c r="EZ192" s="380"/>
      <c r="FA192" s="380"/>
      <c r="FB192" s="380"/>
      <c r="FC192" s="380"/>
      <c r="FD192" s="380"/>
      <c r="FE192" s="380"/>
      <c r="FF192" s="380"/>
      <c r="FG192" s="380"/>
      <c r="FH192" s="380"/>
      <c r="FI192" s="380"/>
      <c r="FJ192" s="380"/>
      <c r="FK192" s="380"/>
      <c r="FL192" s="380"/>
      <c r="FM192" s="380"/>
      <c r="FN192" s="380"/>
      <c r="FO192" s="380"/>
      <c r="FP192" s="380"/>
      <c r="FQ192" s="380"/>
      <c r="FR192" s="380"/>
      <c r="FS192" s="380"/>
      <c r="FT192" s="380"/>
      <c r="FU192" s="380"/>
      <c r="FV192" s="380"/>
      <c r="FW192" s="380"/>
      <c r="FX192" s="380"/>
      <c r="FY192" s="380"/>
      <c r="FZ192" s="380"/>
      <c r="GA192" s="380"/>
      <c r="GB192" s="380"/>
      <c r="GC192" s="380"/>
      <c r="GD192" s="380"/>
      <c r="GE192" s="380"/>
      <c r="GF192" s="380"/>
      <c r="GG192" s="380"/>
      <c r="GH192" s="380"/>
      <c r="GI192" s="380"/>
      <c r="GJ192" s="380"/>
      <c r="GK192" s="380"/>
      <c r="GL192" s="380"/>
      <c r="GM192" s="380"/>
      <c r="GN192" s="380"/>
      <c r="GO192" s="380"/>
      <c r="GP192" s="380"/>
      <c r="GQ192" s="380"/>
      <c r="GR192" s="380"/>
      <c r="GS192" s="380"/>
      <c r="GT192" s="380"/>
      <c r="GU192" s="380"/>
      <c r="GV192" s="380"/>
      <c r="GW192" s="380"/>
      <c r="GX192" s="380"/>
      <c r="GY192" s="380"/>
      <c r="GZ192" s="380"/>
      <c r="HA192" s="380"/>
      <c r="HB192" s="380"/>
      <c r="HC192" s="380"/>
      <c r="HD192" s="380"/>
      <c r="HE192" s="380"/>
      <c r="HF192" s="380"/>
      <c r="HG192" s="380"/>
      <c r="HH192" s="380"/>
    </row>
    <row r="193" spans="1:216">
      <c r="A193" s="103"/>
      <c r="B193" s="377"/>
      <c r="C193" s="377"/>
      <c r="D193" s="377"/>
      <c r="E193" s="377"/>
      <c r="F193" s="377"/>
      <c r="G193" s="377"/>
      <c r="H193" s="377"/>
      <c r="I193" s="377"/>
      <c r="J193" s="377"/>
      <c r="K193" s="377"/>
      <c r="L193" s="377"/>
      <c r="M193" s="378"/>
      <c r="N193" s="378"/>
      <c r="O193" s="378"/>
      <c r="P193" s="378"/>
      <c r="Q193" s="378"/>
      <c r="R193" s="378"/>
      <c r="S193" s="378"/>
      <c r="T193" s="378"/>
      <c r="U193" s="378"/>
      <c r="V193" s="378"/>
      <c r="W193" s="378"/>
      <c r="X193" s="378"/>
      <c r="Y193" s="380"/>
      <c r="Z193" s="409"/>
      <c r="AA193" s="380"/>
      <c r="AB193" s="380"/>
      <c r="AC193" s="380"/>
      <c r="AD193" s="380"/>
      <c r="AE193" s="380"/>
      <c r="AF193" s="380"/>
      <c r="AG193" s="380"/>
      <c r="AH193" s="380"/>
      <c r="AI193" s="380"/>
      <c r="AJ193" s="380"/>
      <c r="AR193" s="380"/>
      <c r="AS193" s="380"/>
      <c r="AT193" s="380"/>
      <c r="AU193" s="380"/>
      <c r="AV193" s="380"/>
      <c r="AW193" s="380"/>
      <c r="AX193" s="380"/>
      <c r="AY193" s="380"/>
      <c r="AZ193" s="380"/>
      <c r="BA193" s="380"/>
      <c r="BB193" s="380"/>
      <c r="BC193" s="380"/>
      <c r="BD193" s="380"/>
      <c r="BE193" s="380"/>
      <c r="BF193" s="380"/>
      <c r="BG193" s="380"/>
      <c r="BH193" s="380"/>
      <c r="BI193" s="380"/>
      <c r="BJ193" s="377"/>
      <c r="CE193" s="380"/>
      <c r="CF193" s="380"/>
      <c r="CG193" s="380"/>
      <c r="EZ193" s="380"/>
      <c r="FA193" s="380"/>
      <c r="FB193" s="380"/>
      <c r="FC193" s="380"/>
      <c r="FD193" s="380"/>
      <c r="FE193" s="380"/>
      <c r="FF193" s="380"/>
      <c r="FG193" s="380"/>
      <c r="FH193" s="380"/>
      <c r="FI193" s="380"/>
      <c r="FJ193" s="380"/>
      <c r="FK193" s="380"/>
      <c r="FL193" s="380"/>
      <c r="FM193" s="380"/>
      <c r="FN193" s="380"/>
      <c r="FO193" s="380"/>
      <c r="FP193" s="380"/>
      <c r="FQ193" s="380"/>
      <c r="FR193" s="380"/>
      <c r="FS193" s="380"/>
      <c r="FT193" s="380"/>
      <c r="FU193" s="380"/>
      <c r="FV193" s="380"/>
      <c r="FW193" s="380"/>
      <c r="FX193" s="380"/>
      <c r="FY193" s="380"/>
      <c r="FZ193" s="380"/>
      <c r="GA193" s="380"/>
      <c r="GB193" s="380"/>
      <c r="GC193" s="380"/>
      <c r="GD193" s="380"/>
      <c r="GE193" s="380"/>
      <c r="GF193" s="380"/>
      <c r="GG193" s="380"/>
      <c r="GH193" s="380"/>
      <c r="GI193" s="380"/>
      <c r="GJ193" s="380"/>
      <c r="GK193" s="380"/>
      <c r="GL193" s="380"/>
      <c r="GM193" s="380"/>
      <c r="GN193" s="380"/>
      <c r="GO193" s="380"/>
      <c r="GP193" s="380"/>
      <c r="GQ193" s="380"/>
      <c r="GR193" s="380"/>
      <c r="GS193" s="380"/>
      <c r="GT193" s="380"/>
      <c r="GU193" s="380"/>
      <c r="GV193" s="380"/>
      <c r="GW193" s="380"/>
      <c r="GX193" s="380"/>
      <c r="GY193" s="380"/>
      <c r="GZ193" s="380"/>
      <c r="HA193" s="380"/>
      <c r="HB193" s="380"/>
      <c r="HC193" s="380"/>
      <c r="HD193" s="380"/>
      <c r="HE193" s="380"/>
      <c r="HF193" s="380"/>
      <c r="HG193" s="380"/>
      <c r="HH193" s="380"/>
    </row>
    <row r="194" spans="1:216">
      <c r="A194" s="103"/>
      <c r="B194" s="377"/>
      <c r="C194" s="377"/>
      <c r="D194" s="377"/>
      <c r="E194" s="377"/>
      <c r="F194" s="377"/>
      <c r="G194" s="377"/>
      <c r="H194" s="377"/>
      <c r="I194" s="377"/>
      <c r="J194" s="377"/>
      <c r="K194" s="377"/>
      <c r="L194" s="377"/>
      <c r="M194" s="378"/>
      <c r="N194" s="378"/>
      <c r="O194" s="378"/>
      <c r="P194" s="378"/>
      <c r="Q194" s="378"/>
      <c r="R194" s="378"/>
      <c r="S194" s="378"/>
      <c r="T194" s="378"/>
      <c r="U194" s="378"/>
      <c r="V194" s="378"/>
      <c r="W194" s="378"/>
      <c r="X194" s="378"/>
      <c r="Y194" s="380"/>
      <c r="Z194" s="409"/>
      <c r="AA194" s="380"/>
      <c r="AB194" s="380"/>
      <c r="AC194" s="380"/>
      <c r="AD194" s="380"/>
      <c r="AE194" s="380"/>
      <c r="AF194" s="380"/>
      <c r="AG194" s="380"/>
      <c r="AH194" s="380"/>
      <c r="AI194" s="380"/>
      <c r="AJ194" s="380"/>
      <c r="AR194" s="380"/>
      <c r="AS194" s="380"/>
      <c r="AT194" s="380"/>
      <c r="AU194" s="380"/>
      <c r="AV194" s="380"/>
      <c r="AW194" s="380"/>
      <c r="AX194" s="380"/>
      <c r="AY194" s="380"/>
      <c r="AZ194" s="380"/>
      <c r="BA194" s="380"/>
      <c r="BB194" s="380"/>
      <c r="BC194" s="380"/>
      <c r="BD194" s="380"/>
      <c r="BE194" s="380"/>
      <c r="BF194" s="380"/>
      <c r="BG194" s="380"/>
      <c r="BH194" s="380"/>
      <c r="BI194" s="380"/>
      <c r="BJ194" s="377"/>
      <c r="CE194" s="380"/>
      <c r="CF194" s="380"/>
      <c r="CG194" s="380"/>
      <c r="EZ194" s="380"/>
      <c r="FA194" s="380"/>
      <c r="FB194" s="380"/>
      <c r="FC194" s="380"/>
      <c r="FD194" s="380"/>
      <c r="FE194" s="380"/>
      <c r="FF194" s="380"/>
      <c r="FG194" s="380"/>
      <c r="FH194" s="380"/>
      <c r="FI194" s="380"/>
      <c r="FJ194" s="380"/>
      <c r="FK194" s="380"/>
      <c r="FL194" s="380"/>
      <c r="FM194" s="380"/>
      <c r="FN194" s="380"/>
      <c r="FO194" s="380"/>
      <c r="FP194" s="380"/>
      <c r="FQ194" s="380"/>
      <c r="FR194" s="380"/>
      <c r="FS194" s="380"/>
      <c r="FT194" s="380"/>
      <c r="FU194" s="380"/>
      <c r="FV194" s="380"/>
      <c r="FW194" s="380"/>
      <c r="FX194" s="380"/>
      <c r="FY194" s="380"/>
      <c r="FZ194" s="380"/>
      <c r="GA194" s="380"/>
      <c r="GB194" s="380"/>
      <c r="GC194" s="380"/>
      <c r="GD194" s="380"/>
      <c r="GE194" s="380"/>
      <c r="GF194" s="380"/>
      <c r="GG194" s="380"/>
      <c r="GH194" s="380"/>
      <c r="GI194" s="380"/>
      <c r="GJ194" s="380"/>
      <c r="GK194" s="380"/>
      <c r="GL194" s="380"/>
      <c r="GM194" s="380"/>
      <c r="GN194" s="380"/>
      <c r="GO194" s="380"/>
      <c r="GP194" s="380"/>
      <c r="GQ194" s="380"/>
      <c r="GR194" s="380"/>
      <c r="GS194" s="380"/>
      <c r="GT194" s="380"/>
      <c r="GU194" s="380"/>
      <c r="GV194" s="380"/>
      <c r="GW194" s="380"/>
      <c r="GX194" s="380"/>
      <c r="GY194" s="380"/>
      <c r="GZ194" s="380"/>
      <c r="HA194" s="380"/>
      <c r="HB194" s="380"/>
      <c r="HC194" s="380"/>
      <c r="HD194" s="380"/>
      <c r="HE194" s="380"/>
      <c r="HF194" s="380"/>
      <c r="HG194" s="380"/>
      <c r="HH194" s="380"/>
    </row>
    <row r="195" spans="1:216">
      <c r="A195" s="103"/>
      <c r="B195" s="377"/>
      <c r="C195" s="377"/>
      <c r="D195" s="377"/>
      <c r="E195" s="377"/>
      <c r="F195" s="377"/>
      <c r="G195" s="377"/>
      <c r="H195" s="377"/>
      <c r="I195" s="377"/>
      <c r="J195" s="377"/>
      <c r="K195" s="377"/>
      <c r="L195" s="377"/>
      <c r="M195" s="378"/>
      <c r="N195" s="378"/>
      <c r="O195" s="378"/>
      <c r="P195" s="378"/>
      <c r="Q195" s="378"/>
      <c r="R195" s="378"/>
      <c r="S195" s="378"/>
      <c r="T195" s="378"/>
      <c r="U195" s="378"/>
      <c r="V195" s="378"/>
      <c r="W195" s="378"/>
      <c r="X195" s="378"/>
      <c r="Y195" s="380"/>
      <c r="Z195" s="409"/>
      <c r="AA195" s="380"/>
      <c r="AB195" s="380"/>
      <c r="AC195" s="380"/>
      <c r="AD195" s="380"/>
      <c r="AE195" s="380"/>
      <c r="AF195" s="380"/>
      <c r="AG195" s="380"/>
      <c r="AH195" s="380"/>
      <c r="AI195" s="380"/>
      <c r="AJ195" s="380"/>
      <c r="AR195" s="380"/>
      <c r="AS195" s="380"/>
      <c r="AT195" s="380"/>
      <c r="AU195" s="380"/>
      <c r="AV195" s="380"/>
      <c r="AW195" s="380"/>
      <c r="AX195" s="380"/>
      <c r="AY195" s="380"/>
      <c r="AZ195" s="380"/>
      <c r="BA195" s="380"/>
      <c r="BB195" s="380"/>
      <c r="BC195" s="380"/>
      <c r="BD195" s="380"/>
      <c r="BE195" s="380"/>
      <c r="BF195" s="380"/>
      <c r="BG195" s="380"/>
      <c r="BH195" s="380"/>
      <c r="BI195" s="380"/>
      <c r="BJ195" s="377"/>
      <c r="CE195" s="380"/>
      <c r="CF195" s="380"/>
      <c r="CG195" s="380"/>
      <c r="EZ195" s="380"/>
      <c r="FA195" s="380"/>
      <c r="FB195" s="380"/>
      <c r="FC195" s="380"/>
      <c r="FD195" s="380"/>
      <c r="FE195" s="380"/>
      <c r="FF195" s="380"/>
      <c r="FG195" s="380"/>
      <c r="FH195" s="380"/>
      <c r="FI195" s="380"/>
      <c r="FJ195" s="380"/>
      <c r="FK195" s="380"/>
      <c r="FL195" s="380"/>
      <c r="FM195" s="380"/>
      <c r="FN195" s="380"/>
      <c r="FO195" s="380"/>
      <c r="FP195" s="380"/>
      <c r="FQ195" s="380"/>
      <c r="FR195" s="380"/>
      <c r="FS195" s="380"/>
      <c r="FT195" s="380"/>
      <c r="FU195" s="380"/>
      <c r="FV195" s="380"/>
      <c r="FW195" s="380"/>
      <c r="FX195" s="380"/>
      <c r="FY195" s="380"/>
      <c r="FZ195" s="380"/>
      <c r="GA195" s="380"/>
      <c r="GB195" s="380"/>
      <c r="GC195" s="380"/>
      <c r="GD195" s="380"/>
      <c r="GE195" s="380"/>
      <c r="GF195" s="380"/>
      <c r="GG195" s="380"/>
      <c r="GH195" s="380"/>
      <c r="GI195" s="380"/>
      <c r="GJ195" s="380"/>
      <c r="GK195" s="380"/>
      <c r="GL195" s="380"/>
      <c r="GM195" s="380"/>
      <c r="GN195" s="380"/>
      <c r="GO195" s="380"/>
      <c r="GP195" s="380"/>
      <c r="GQ195" s="380"/>
      <c r="GR195" s="380"/>
      <c r="GS195" s="380"/>
      <c r="GT195" s="380"/>
      <c r="GU195" s="380"/>
      <c r="GV195" s="380"/>
      <c r="GW195" s="380"/>
      <c r="GX195" s="380"/>
      <c r="GY195" s="380"/>
      <c r="GZ195" s="380"/>
      <c r="HA195" s="380"/>
      <c r="HB195" s="380"/>
      <c r="HC195" s="380"/>
      <c r="HD195" s="380"/>
      <c r="HE195" s="380"/>
      <c r="HF195" s="380"/>
      <c r="HG195" s="380"/>
      <c r="HH195" s="380"/>
    </row>
    <row r="196" spans="1:216">
      <c r="A196" s="103"/>
      <c r="B196" s="377"/>
      <c r="C196" s="377"/>
      <c r="D196" s="377"/>
      <c r="E196" s="377"/>
      <c r="F196" s="377"/>
      <c r="G196" s="377"/>
      <c r="H196" s="377"/>
      <c r="I196" s="377"/>
      <c r="J196" s="377"/>
      <c r="K196" s="377"/>
      <c r="L196" s="377"/>
      <c r="M196" s="378"/>
      <c r="N196" s="378"/>
      <c r="O196" s="378"/>
      <c r="P196" s="378"/>
      <c r="Q196" s="378"/>
      <c r="R196" s="378"/>
      <c r="S196" s="378"/>
      <c r="T196" s="378"/>
      <c r="U196" s="378"/>
      <c r="V196" s="378"/>
      <c r="W196" s="378"/>
      <c r="X196" s="378"/>
      <c r="Y196" s="380"/>
      <c r="Z196" s="409"/>
      <c r="AA196" s="380"/>
      <c r="AB196" s="380"/>
      <c r="AC196" s="380"/>
      <c r="AD196" s="380"/>
      <c r="AE196" s="380"/>
      <c r="AF196" s="380"/>
      <c r="AG196" s="380"/>
      <c r="AH196" s="380"/>
      <c r="AI196" s="380"/>
      <c r="AJ196" s="380"/>
      <c r="AR196" s="380"/>
      <c r="AS196" s="380"/>
      <c r="AT196" s="380"/>
      <c r="AU196" s="380"/>
      <c r="AV196" s="380"/>
      <c r="AW196" s="380"/>
      <c r="AX196" s="380"/>
      <c r="AY196" s="380"/>
      <c r="AZ196" s="380"/>
      <c r="BA196" s="380"/>
      <c r="BB196" s="380"/>
      <c r="BC196" s="380"/>
      <c r="BD196" s="380"/>
      <c r="BE196" s="380"/>
      <c r="BF196" s="380"/>
      <c r="BG196" s="380"/>
      <c r="BH196" s="380"/>
      <c r="BI196" s="380"/>
      <c r="BJ196" s="377"/>
      <c r="CE196" s="380"/>
      <c r="CF196" s="380"/>
      <c r="CG196" s="380"/>
      <c r="EZ196" s="380"/>
      <c r="FA196" s="380"/>
      <c r="FB196" s="380"/>
      <c r="FC196" s="380"/>
      <c r="FD196" s="380"/>
      <c r="FE196" s="380"/>
      <c r="FF196" s="380"/>
      <c r="FG196" s="380"/>
      <c r="FH196" s="380"/>
      <c r="FI196" s="380"/>
      <c r="FJ196" s="380"/>
      <c r="FK196" s="380"/>
      <c r="FL196" s="380"/>
      <c r="FM196" s="380"/>
      <c r="FN196" s="380"/>
      <c r="FO196" s="380"/>
      <c r="FP196" s="380"/>
      <c r="FQ196" s="380"/>
      <c r="FR196" s="380"/>
      <c r="FS196" s="380"/>
      <c r="FT196" s="380"/>
      <c r="FU196" s="380"/>
      <c r="FV196" s="380"/>
      <c r="FW196" s="380"/>
      <c r="FX196" s="380"/>
      <c r="FY196" s="380"/>
      <c r="FZ196" s="380"/>
      <c r="GA196" s="380"/>
      <c r="GB196" s="380"/>
      <c r="GC196" s="380"/>
      <c r="GD196" s="380"/>
      <c r="GE196" s="380"/>
      <c r="GF196" s="380"/>
      <c r="GG196" s="380"/>
      <c r="GH196" s="380"/>
      <c r="GI196" s="380"/>
      <c r="GJ196" s="380"/>
      <c r="GK196" s="380"/>
      <c r="GL196" s="380"/>
      <c r="GM196" s="380"/>
      <c r="GN196" s="380"/>
      <c r="GO196" s="380"/>
      <c r="GP196" s="380"/>
      <c r="GQ196" s="380"/>
      <c r="GR196" s="380"/>
      <c r="GS196" s="380"/>
      <c r="GT196" s="380"/>
      <c r="GU196" s="380"/>
      <c r="GV196" s="380"/>
      <c r="GW196" s="380"/>
      <c r="GX196" s="380"/>
      <c r="GY196" s="380"/>
      <c r="GZ196" s="380"/>
      <c r="HA196" s="380"/>
      <c r="HB196" s="380"/>
      <c r="HC196" s="380"/>
      <c r="HD196" s="380"/>
      <c r="HE196" s="380"/>
      <c r="HF196" s="380"/>
      <c r="HG196" s="380"/>
      <c r="HH196" s="380"/>
    </row>
    <row r="197" spans="1:216">
      <c r="A197" s="103"/>
      <c r="B197" s="377"/>
      <c r="C197" s="377"/>
      <c r="D197" s="377"/>
      <c r="E197" s="377"/>
      <c r="F197" s="377"/>
      <c r="G197" s="377"/>
      <c r="H197" s="377"/>
      <c r="I197" s="377"/>
      <c r="J197" s="377"/>
      <c r="K197" s="377"/>
      <c r="L197" s="377"/>
      <c r="M197" s="378"/>
      <c r="N197" s="378"/>
      <c r="O197" s="378"/>
      <c r="P197" s="378"/>
      <c r="Q197" s="378"/>
      <c r="R197" s="378"/>
      <c r="S197" s="378"/>
      <c r="T197" s="378"/>
      <c r="U197" s="378"/>
      <c r="V197" s="378"/>
      <c r="W197" s="378"/>
      <c r="X197" s="378"/>
      <c r="Y197" s="380"/>
      <c r="Z197" s="409"/>
      <c r="AA197" s="380"/>
      <c r="AB197" s="380"/>
      <c r="AC197" s="380"/>
      <c r="AD197" s="380"/>
      <c r="AE197" s="380"/>
      <c r="AF197" s="380"/>
      <c r="AG197" s="380"/>
      <c r="AH197" s="380"/>
      <c r="AI197" s="380"/>
      <c r="AJ197" s="380"/>
      <c r="AR197" s="380"/>
      <c r="AS197" s="380"/>
      <c r="AT197" s="380"/>
      <c r="AU197" s="380"/>
      <c r="AV197" s="380"/>
      <c r="AW197" s="380"/>
      <c r="AX197" s="380"/>
      <c r="AY197" s="380"/>
      <c r="AZ197" s="380"/>
      <c r="BA197" s="380"/>
      <c r="BB197" s="380"/>
      <c r="BC197" s="380"/>
      <c r="BD197" s="380"/>
      <c r="BE197" s="380"/>
      <c r="BF197" s="380"/>
      <c r="BG197" s="380"/>
      <c r="BH197" s="380"/>
      <c r="BI197" s="380"/>
      <c r="BJ197" s="377"/>
      <c r="CE197" s="380"/>
      <c r="CF197" s="380"/>
      <c r="CG197" s="380"/>
      <c r="EZ197" s="380"/>
      <c r="FA197" s="380"/>
      <c r="FB197" s="380"/>
      <c r="FC197" s="380"/>
      <c r="FD197" s="380"/>
      <c r="FE197" s="380"/>
      <c r="FF197" s="380"/>
      <c r="FG197" s="380"/>
      <c r="FH197" s="380"/>
      <c r="FI197" s="380"/>
      <c r="FJ197" s="380"/>
      <c r="FK197" s="380"/>
      <c r="FL197" s="380"/>
      <c r="FM197" s="380"/>
      <c r="FN197" s="380"/>
      <c r="FO197" s="380"/>
      <c r="FP197" s="380"/>
      <c r="FQ197" s="380"/>
      <c r="FR197" s="380"/>
      <c r="FS197" s="380"/>
      <c r="FT197" s="380"/>
      <c r="FU197" s="380"/>
      <c r="FV197" s="380"/>
      <c r="FW197" s="380"/>
      <c r="FX197" s="380"/>
      <c r="FY197" s="380"/>
      <c r="FZ197" s="380"/>
      <c r="GA197" s="380"/>
      <c r="GB197" s="380"/>
      <c r="GC197" s="380"/>
      <c r="GD197" s="380"/>
      <c r="GE197" s="380"/>
      <c r="GF197" s="380"/>
      <c r="GG197" s="380"/>
      <c r="GH197" s="380"/>
      <c r="GI197" s="380"/>
      <c r="GJ197" s="380"/>
      <c r="GK197" s="380"/>
      <c r="GL197" s="380"/>
      <c r="GM197" s="380"/>
      <c r="GN197" s="380"/>
      <c r="GO197" s="380"/>
      <c r="GP197" s="380"/>
      <c r="GQ197" s="380"/>
      <c r="GR197" s="380"/>
      <c r="GS197" s="380"/>
      <c r="GT197" s="380"/>
      <c r="GU197" s="380"/>
      <c r="GV197" s="380"/>
      <c r="GW197" s="380"/>
      <c r="GX197" s="380"/>
      <c r="GY197" s="380"/>
      <c r="GZ197" s="380"/>
      <c r="HA197" s="380"/>
      <c r="HB197" s="380"/>
      <c r="HC197" s="380"/>
      <c r="HD197" s="380"/>
      <c r="HE197" s="380"/>
      <c r="HF197" s="380"/>
      <c r="HG197" s="380"/>
      <c r="HH197" s="380"/>
    </row>
    <row r="198" spans="1:216">
      <c r="A198" s="103"/>
      <c r="B198" s="377"/>
      <c r="C198" s="377"/>
      <c r="D198" s="377"/>
      <c r="E198" s="377"/>
      <c r="F198" s="377"/>
      <c r="G198" s="377"/>
      <c r="H198" s="377"/>
      <c r="I198" s="377"/>
      <c r="J198" s="377"/>
      <c r="K198" s="377"/>
      <c r="L198" s="377"/>
      <c r="M198" s="378"/>
      <c r="N198" s="378"/>
      <c r="O198" s="378"/>
      <c r="P198" s="378"/>
      <c r="Q198" s="378"/>
      <c r="R198" s="378"/>
      <c r="S198" s="378"/>
      <c r="T198" s="378"/>
      <c r="U198" s="378"/>
      <c r="V198" s="378"/>
      <c r="W198" s="378"/>
      <c r="X198" s="378"/>
      <c r="Y198" s="380"/>
      <c r="Z198" s="409"/>
      <c r="AA198" s="380"/>
      <c r="AB198" s="380"/>
      <c r="AC198" s="380"/>
      <c r="AD198" s="380"/>
      <c r="AE198" s="380"/>
      <c r="AF198" s="380"/>
      <c r="AG198" s="380"/>
      <c r="AH198" s="380"/>
      <c r="AI198" s="380"/>
      <c r="AJ198" s="380"/>
      <c r="AR198" s="380"/>
      <c r="AS198" s="380"/>
      <c r="AT198" s="380"/>
      <c r="AU198" s="380"/>
      <c r="AV198" s="380"/>
      <c r="AW198" s="380"/>
      <c r="AX198" s="380"/>
      <c r="AY198" s="380"/>
      <c r="AZ198" s="380"/>
      <c r="BA198" s="380"/>
      <c r="BB198" s="380"/>
      <c r="BC198" s="380"/>
      <c r="BD198" s="380"/>
      <c r="BE198" s="380"/>
      <c r="BF198" s="380"/>
      <c r="BG198" s="380"/>
      <c r="BH198" s="380"/>
      <c r="BI198" s="380"/>
      <c r="BJ198" s="377"/>
      <c r="CE198" s="380"/>
      <c r="CF198" s="380"/>
      <c r="CG198" s="380"/>
      <c r="EZ198" s="380"/>
      <c r="FA198" s="380"/>
      <c r="FB198" s="380"/>
      <c r="FC198" s="380"/>
      <c r="FD198" s="380"/>
      <c r="FE198" s="380"/>
      <c r="FF198" s="380"/>
      <c r="FG198" s="380"/>
      <c r="FH198" s="380"/>
      <c r="FI198" s="380"/>
      <c r="FJ198" s="380"/>
      <c r="FK198" s="380"/>
      <c r="FL198" s="380"/>
      <c r="FM198" s="380"/>
      <c r="FN198" s="380"/>
      <c r="FO198" s="380"/>
      <c r="FP198" s="380"/>
      <c r="FQ198" s="380"/>
      <c r="FR198" s="380"/>
      <c r="FS198" s="380"/>
      <c r="FT198" s="380"/>
      <c r="FU198" s="380"/>
      <c r="FV198" s="380"/>
      <c r="FW198" s="380"/>
      <c r="FX198" s="380"/>
      <c r="FY198" s="380"/>
      <c r="FZ198" s="380"/>
      <c r="GA198" s="380"/>
      <c r="GB198" s="380"/>
      <c r="GC198" s="380"/>
      <c r="GD198" s="380"/>
      <c r="GE198" s="380"/>
      <c r="GF198" s="380"/>
      <c r="GG198" s="380"/>
      <c r="GH198" s="380"/>
      <c r="GI198" s="380"/>
      <c r="GJ198" s="380"/>
      <c r="GK198" s="380"/>
      <c r="GL198" s="380"/>
      <c r="GM198" s="380"/>
      <c r="GN198" s="380"/>
      <c r="GO198" s="380"/>
      <c r="GP198" s="380"/>
      <c r="GQ198" s="380"/>
      <c r="GR198" s="380"/>
      <c r="GS198" s="380"/>
      <c r="GT198" s="380"/>
      <c r="GU198" s="380"/>
      <c r="GV198" s="380"/>
      <c r="GW198" s="380"/>
      <c r="GX198" s="380"/>
      <c r="GY198" s="380"/>
      <c r="GZ198" s="380"/>
      <c r="HA198" s="380"/>
      <c r="HB198" s="380"/>
      <c r="HC198" s="380"/>
      <c r="HD198" s="380"/>
      <c r="HE198" s="380"/>
      <c r="HF198" s="380"/>
      <c r="HG198" s="380"/>
      <c r="HH198" s="380"/>
    </row>
    <row r="199" spans="1:216">
      <c r="A199" s="103"/>
      <c r="B199" s="377"/>
      <c r="C199" s="377"/>
      <c r="D199" s="377"/>
      <c r="E199" s="377"/>
      <c r="F199" s="377"/>
      <c r="G199" s="377"/>
      <c r="H199" s="377"/>
      <c r="I199" s="377"/>
      <c r="J199" s="377"/>
      <c r="K199" s="377"/>
      <c r="L199" s="377"/>
      <c r="M199" s="378"/>
      <c r="N199" s="378"/>
      <c r="O199" s="378"/>
      <c r="P199" s="378"/>
      <c r="Q199" s="378"/>
      <c r="R199" s="378"/>
      <c r="S199" s="378"/>
      <c r="T199" s="378"/>
      <c r="U199" s="378"/>
      <c r="V199" s="378"/>
      <c r="W199" s="378"/>
      <c r="X199" s="378"/>
      <c r="Y199" s="380"/>
      <c r="Z199" s="409"/>
      <c r="AA199" s="380"/>
      <c r="AB199" s="380"/>
      <c r="AC199" s="380"/>
      <c r="AD199" s="380"/>
      <c r="AE199" s="380"/>
      <c r="AF199" s="380"/>
      <c r="AG199" s="380"/>
      <c r="AH199" s="380"/>
      <c r="AI199" s="380"/>
      <c r="AJ199" s="380"/>
      <c r="AR199" s="380"/>
      <c r="AS199" s="380"/>
      <c r="AT199" s="380"/>
      <c r="AU199" s="380"/>
      <c r="AV199" s="380"/>
      <c r="AW199" s="380"/>
      <c r="AX199" s="380"/>
      <c r="AY199" s="380"/>
      <c r="AZ199" s="380"/>
      <c r="BA199" s="380"/>
      <c r="BB199" s="380"/>
      <c r="BC199" s="380"/>
      <c r="BD199" s="380"/>
      <c r="BE199" s="380"/>
      <c r="BF199" s="380"/>
      <c r="BG199" s="380"/>
      <c r="BH199" s="380"/>
      <c r="BI199" s="380"/>
      <c r="BJ199" s="377"/>
      <c r="CE199" s="380"/>
      <c r="CF199" s="380"/>
      <c r="CG199" s="380"/>
      <c r="EZ199" s="380"/>
      <c r="FA199" s="380"/>
      <c r="FB199" s="380"/>
      <c r="FC199" s="380"/>
      <c r="FD199" s="380"/>
      <c r="FE199" s="380"/>
      <c r="FF199" s="380"/>
      <c r="FG199" s="380"/>
      <c r="FH199" s="380"/>
      <c r="FI199" s="380"/>
      <c r="FJ199" s="380"/>
      <c r="FK199" s="380"/>
      <c r="FL199" s="380"/>
      <c r="FM199" s="380"/>
      <c r="FN199" s="380"/>
      <c r="FO199" s="380"/>
      <c r="FP199" s="380"/>
      <c r="FQ199" s="380"/>
      <c r="FR199" s="380"/>
      <c r="FS199" s="380"/>
      <c r="FT199" s="380"/>
      <c r="FU199" s="380"/>
      <c r="FV199" s="380"/>
      <c r="FW199" s="380"/>
      <c r="FX199" s="380"/>
      <c r="FY199" s="380"/>
      <c r="FZ199" s="380"/>
      <c r="GA199" s="380"/>
      <c r="GB199" s="380"/>
      <c r="GC199" s="380"/>
      <c r="GD199" s="380"/>
      <c r="GE199" s="380"/>
      <c r="GF199" s="380"/>
      <c r="GG199" s="380"/>
      <c r="GH199" s="380"/>
      <c r="GI199" s="380"/>
      <c r="GJ199" s="380"/>
      <c r="GK199" s="380"/>
      <c r="GL199" s="380"/>
      <c r="GM199" s="380"/>
      <c r="GN199" s="380"/>
      <c r="GO199" s="380"/>
      <c r="GP199" s="380"/>
      <c r="GQ199" s="380"/>
      <c r="GR199" s="380"/>
      <c r="GS199" s="380"/>
      <c r="GT199" s="380"/>
      <c r="GU199" s="380"/>
      <c r="GV199" s="380"/>
      <c r="GW199" s="380"/>
      <c r="GX199" s="380"/>
      <c r="GY199" s="380"/>
      <c r="GZ199" s="380"/>
      <c r="HA199" s="380"/>
      <c r="HB199" s="380"/>
      <c r="HC199" s="380"/>
      <c r="HD199" s="380"/>
      <c r="HE199" s="380"/>
      <c r="HF199" s="380"/>
      <c r="HG199" s="380"/>
      <c r="HH199" s="380"/>
    </row>
    <row r="200" spans="1:216">
      <c r="A200" s="103"/>
      <c r="B200" s="377"/>
      <c r="C200" s="377"/>
      <c r="D200" s="377"/>
      <c r="E200" s="377"/>
      <c r="F200" s="377"/>
      <c r="G200" s="377"/>
      <c r="H200" s="377"/>
      <c r="I200" s="377"/>
      <c r="J200" s="377"/>
      <c r="K200" s="377"/>
      <c r="L200" s="377"/>
      <c r="M200" s="378"/>
      <c r="N200" s="378"/>
      <c r="O200" s="378"/>
      <c r="P200" s="378"/>
      <c r="Q200" s="378"/>
      <c r="R200" s="378"/>
      <c r="S200" s="378"/>
      <c r="T200" s="378"/>
      <c r="U200" s="378"/>
      <c r="V200" s="378"/>
      <c r="W200" s="378"/>
      <c r="X200" s="378"/>
      <c r="Y200" s="380"/>
      <c r="Z200" s="409"/>
      <c r="AA200" s="380"/>
      <c r="AB200" s="380"/>
      <c r="AC200" s="380"/>
      <c r="AD200" s="380"/>
      <c r="AE200" s="380"/>
      <c r="AF200" s="380"/>
      <c r="AG200" s="380"/>
      <c r="AH200" s="380"/>
      <c r="AI200" s="380"/>
      <c r="AJ200" s="380"/>
      <c r="AR200" s="380"/>
      <c r="AS200" s="380"/>
      <c r="AT200" s="380"/>
      <c r="AU200" s="380"/>
      <c r="AV200" s="380"/>
      <c r="AW200" s="380"/>
      <c r="AX200" s="380"/>
      <c r="AY200" s="380"/>
      <c r="AZ200" s="380"/>
      <c r="BA200" s="380"/>
      <c r="BB200" s="380"/>
      <c r="BC200" s="380"/>
      <c r="BD200" s="380"/>
      <c r="BE200" s="380"/>
      <c r="BF200" s="380"/>
      <c r="BG200" s="380"/>
      <c r="BH200" s="380"/>
      <c r="BI200" s="380"/>
      <c r="BJ200" s="377"/>
      <c r="CE200" s="380"/>
      <c r="CF200" s="380"/>
      <c r="CG200" s="380"/>
      <c r="EZ200" s="380"/>
      <c r="FA200" s="380"/>
      <c r="FB200" s="380"/>
      <c r="FC200" s="380"/>
      <c r="FD200" s="380"/>
      <c r="FE200" s="380"/>
      <c r="FF200" s="380"/>
      <c r="FG200" s="380"/>
      <c r="FH200" s="380"/>
      <c r="FI200" s="380"/>
      <c r="FJ200" s="380"/>
      <c r="FK200" s="380"/>
      <c r="FL200" s="380"/>
      <c r="FM200" s="380"/>
      <c r="FN200" s="380"/>
      <c r="FO200" s="380"/>
      <c r="FP200" s="380"/>
      <c r="FQ200" s="380"/>
      <c r="FR200" s="380"/>
      <c r="FS200" s="380"/>
      <c r="FT200" s="380"/>
      <c r="FU200" s="380"/>
      <c r="FV200" s="380"/>
      <c r="FW200" s="380"/>
      <c r="FX200" s="380"/>
      <c r="FY200" s="380"/>
      <c r="FZ200" s="380"/>
      <c r="GA200" s="380"/>
      <c r="GB200" s="380"/>
      <c r="GC200" s="380"/>
      <c r="GD200" s="380"/>
      <c r="GE200" s="380"/>
      <c r="GF200" s="380"/>
      <c r="GG200" s="380"/>
      <c r="GH200" s="380"/>
      <c r="GI200" s="380"/>
      <c r="GJ200" s="380"/>
      <c r="GK200" s="380"/>
      <c r="GL200" s="380"/>
      <c r="GM200" s="380"/>
      <c r="GN200" s="380"/>
      <c r="GO200" s="380"/>
      <c r="GP200" s="380"/>
      <c r="GQ200" s="380"/>
      <c r="GR200" s="380"/>
      <c r="GS200" s="380"/>
      <c r="GT200" s="380"/>
      <c r="GU200" s="380"/>
      <c r="GV200" s="380"/>
      <c r="GW200" s="380"/>
      <c r="GX200" s="380"/>
      <c r="GY200" s="380"/>
      <c r="GZ200" s="380"/>
      <c r="HA200" s="380"/>
      <c r="HB200" s="380"/>
      <c r="HC200" s="380"/>
      <c r="HD200" s="380"/>
      <c r="HE200" s="380"/>
      <c r="HF200" s="380"/>
      <c r="HG200" s="380"/>
      <c r="HH200" s="380"/>
    </row>
    <row r="201" spans="1:216">
      <c r="A201" s="103"/>
      <c r="B201" s="377"/>
      <c r="C201" s="377"/>
      <c r="D201" s="377"/>
      <c r="E201" s="377"/>
      <c r="F201" s="377"/>
      <c r="G201" s="377"/>
      <c r="H201" s="377"/>
      <c r="I201" s="377"/>
      <c r="J201" s="377"/>
      <c r="K201" s="377"/>
      <c r="L201" s="377"/>
      <c r="M201" s="378"/>
      <c r="N201" s="378"/>
      <c r="O201" s="378"/>
      <c r="P201" s="378"/>
      <c r="Q201" s="378"/>
      <c r="R201" s="378"/>
      <c r="S201" s="378"/>
      <c r="T201" s="378"/>
      <c r="U201" s="378"/>
      <c r="V201" s="378"/>
      <c r="W201" s="378"/>
      <c r="X201" s="378"/>
      <c r="Y201" s="380"/>
      <c r="Z201" s="409"/>
      <c r="AA201" s="380"/>
      <c r="AB201" s="380"/>
      <c r="AC201" s="380"/>
      <c r="AD201" s="380"/>
      <c r="AE201" s="380"/>
      <c r="AF201" s="380"/>
      <c r="AG201" s="380"/>
      <c r="AH201" s="380"/>
      <c r="AI201" s="380"/>
      <c r="AJ201" s="380"/>
      <c r="AR201" s="380"/>
      <c r="AS201" s="380"/>
      <c r="AT201" s="380"/>
      <c r="AU201" s="380"/>
      <c r="AV201" s="380"/>
      <c r="AW201" s="380"/>
      <c r="AX201" s="380"/>
      <c r="AY201" s="380"/>
      <c r="AZ201" s="380"/>
      <c r="BA201" s="380"/>
      <c r="BB201" s="380"/>
      <c r="BC201" s="380"/>
      <c r="BD201" s="380"/>
      <c r="BE201" s="380"/>
      <c r="BF201" s="380"/>
      <c r="BG201" s="380"/>
      <c r="BH201" s="380"/>
      <c r="BI201" s="380"/>
      <c r="BJ201" s="377"/>
      <c r="CE201" s="380"/>
      <c r="CF201" s="380"/>
      <c r="CG201" s="380"/>
      <c r="EZ201" s="380"/>
      <c r="FA201" s="380"/>
      <c r="FB201" s="380"/>
      <c r="FC201" s="380"/>
      <c r="FD201" s="380"/>
      <c r="FE201" s="380"/>
      <c r="FF201" s="380"/>
      <c r="FG201" s="380"/>
      <c r="FH201" s="380"/>
      <c r="FI201" s="380"/>
      <c r="FJ201" s="380"/>
      <c r="FK201" s="380"/>
      <c r="FL201" s="380"/>
      <c r="FM201" s="380"/>
      <c r="FN201" s="380"/>
      <c r="FO201" s="380"/>
      <c r="FP201" s="380"/>
      <c r="FQ201" s="380"/>
      <c r="FR201" s="380"/>
      <c r="FS201" s="380"/>
      <c r="FT201" s="380"/>
      <c r="FU201" s="380"/>
      <c r="FV201" s="380"/>
      <c r="FW201" s="380"/>
      <c r="FX201" s="380"/>
      <c r="FY201" s="380"/>
      <c r="FZ201" s="380"/>
      <c r="GA201" s="380"/>
      <c r="GB201" s="380"/>
      <c r="GC201" s="380"/>
      <c r="GD201" s="380"/>
      <c r="GE201" s="380"/>
      <c r="GF201" s="380"/>
      <c r="GG201" s="380"/>
      <c r="GH201" s="380"/>
      <c r="GI201" s="380"/>
      <c r="GJ201" s="380"/>
      <c r="GK201" s="380"/>
      <c r="GL201" s="380"/>
      <c r="GM201" s="380"/>
      <c r="GN201" s="380"/>
      <c r="GO201" s="380"/>
      <c r="GP201" s="380"/>
      <c r="GQ201" s="380"/>
      <c r="GR201" s="380"/>
      <c r="GS201" s="380"/>
      <c r="GT201" s="380"/>
      <c r="GU201" s="380"/>
      <c r="GV201" s="380"/>
      <c r="GW201" s="380"/>
      <c r="GX201" s="380"/>
      <c r="GY201" s="380"/>
      <c r="GZ201" s="380"/>
      <c r="HA201" s="380"/>
      <c r="HB201" s="380"/>
      <c r="HC201" s="380"/>
      <c r="HD201" s="380"/>
      <c r="HE201" s="380"/>
      <c r="HF201" s="380"/>
      <c r="HG201" s="380"/>
      <c r="HH201" s="380"/>
    </row>
    <row r="202" spans="1:216">
      <c r="A202" s="103"/>
      <c r="B202" s="377"/>
      <c r="C202" s="377"/>
      <c r="D202" s="377"/>
      <c r="E202" s="377"/>
      <c r="F202" s="377"/>
      <c r="G202" s="377"/>
      <c r="H202" s="377"/>
      <c r="I202" s="377"/>
      <c r="J202" s="377"/>
      <c r="K202" s="377"/>
      <c r="L202" s="377"/>
      <c r="M202" s="378"/>
      <c r="N202" s="378"/>
      <c r="O202" s="378"/>
      <c r="P202" s="378"/>
      <c r="Q202" s="378"/>
      <c r="R202" s="378"/>
      <c r="S202" s="378"/>
      <c r="T202" s="378"/>
      <c r="U202" s="378"/>
      <c r="V202" s="378"/>
      <c r="W202" s="378"/>
      <c r="X202" s="378"/>
      <c r="Y202" s="380"/>
      <c r="Z202" s="409"/>
      <c r="AA202" s="380"/>
      <c r="AB202" s="380"/>
      <c r="AC202" s="380"/>
      <c r="AD202" s="380"/>
      <c r="AE202" s="380"/>
      <c r="AF202" s="380"/>
      <c r="AG202" s="380"/>
      <c r="AH202" s="380"/>
      <c r="AI202" s="380"/>
      <c r="AJ202" s="380"/>
      <c r="AR202" s="380"/>
      <c r="AS202" s="380"/>
      <c r="AT202" s="380"/>
      <c r="AU202" s="380"/>
      <c r="AV202" s="380"/>
      <c r="AW202" s="380"/>
      <c r="AX202" s="380"/>
      <c r="AY202" s="380"/>
      <c r="AZ202" s="380"/>
      <c r="BA202" s="380"/>
      <c r="BB202" s="380"/>
      <c r="BC202" s="380"/>
      <c r="BD202" s="380"/>
      <c r="BE202" s="380"/>
      <c r="BF202" s="380"/>
      <c r="BG202" s="380"/>
      <c r="BH202" s="380"/>
      <c r="BI202" s="380"/>
      <c r="BJ202" s="377"/>
      <c r="CE202" s="380"/>
      <c r="CF202" s="380"/>
      <c r="CG202" s="380"/>
      <c r="EZ202" s="380"/>
      <c r="FA202" s="380"/>
      <c r="FB202" s="380"/>
      <c r="FC202" s="380"/>
      <c r="FD202" s="380"/>
      <c r="FE202" s="380"/>
      <c r="FF202" s="380"/>
      <c r="FG202" s="380"/>
      <c r="FH202" s="380"/>
      <c r="FI202" s="380"/>
      <c r="FJ202" s="380"/>
      <c r="FK202" s="380"/>
      <c r="FL202" s="380"/>
      <c r="FM202" s="380"/>
      <c r="FN202" s="380"/>
      <c r="FO202" s="380"/>
      <c r="FP202" s="380"/>
      <c r="FQ202" s="380"/>
      <c r="FR202" s="380"/>
      <c r="FS202" s="380"/>
      <c r="FT202" s="380"/>
      <c r="FU202" s="380"/>
      <c r="FV202" s="380"/>
      <c r="FW202" s="380"/>
      <c r="FX202" s="380"/>
      <c r="FY202" s="380"/>
      <c r="FZ202" s="380"/>
      <c r="GA202" s="380"/>
      <c r="GB202" s="380"/>
      <c r="GC202" s="380"/>
      <c r="GD202" s="380"/>
      <c r="GE202" s="380"/>
      <c r="GF202" s="380"/>
      <c r="GG202" s="380"/>
      <c r="GH202" s="380"/>
      <c r="GI202" s="380"/>
      <c r="GJ202" s="380"/>
      <c r="GK202" s="380"/>
      <c r="GL202" s="380"/>
      <c r="GM202" s="380"/>
      <c r="GN202" s="380"/>
      <c r="GO202" s="380"/>
      <c r="GP202" s="380"/>
      <c r="GQ202" s="380"/>
      <c r="GR202" s="380"/>
      <c r="GS202" s="380"/>
      <c r="GT202" s="380"/>
      <c r="GU202" s="380"/>
      <c r="GV202" s="380"/>
      <c r="GW202" s="380"/>
      <c r="GX202" s="380"/>
      <c r="GY202" s="380"/>
      <c r="GZ202" s="380"/>
      <c r="HA202" s="380"/>
      <c r="HB202" s="380"/>
      <c r="HC202" s="380"/>
      <c r="HD202" s="380"/>
      <c r="HE202" s="380"/>
      <c r="HF202" s="380"/>
      <c r="HG202" s="380"/>
      <c r="HH202" s="380"/>
    </row>
    <row r="203" spans="1:216">
      <c r="A203" s="103"/>
      <c r="B203" s="377"/>
      <c r="C203" s="377"/>
      <c r="D203" s="377"/>
      <c r="E203" s="377"/>
      <c r="F203" s="377"/>
      <c r="G203" s="377"/>
      <c r="H203" s="377"/>
      <c r="I203" s="377"/>
      <c r="J203" s="377"/>
      <c r="K203" s="377"/>
      <c r="L203" s="377"/>
      <c r="M203" s="378"/>
      <c r="N203" s="378"/>
      <c r="O203" s="378"/>
      <c r="P203" s="378"/>
      <c r="Q203" s="378"/>
      <c r="R203" s="378"/>
      <c r="S203" s="378"/>
      <c r="T203" s="378"/>
      <c r="U203" s="378"/>
      <c r="V203" s="378"/>
      <c r="W203" s="378"/>
      <c r="X203" s="378"/>
      <c r="Y203" s="380"/>
      <c r="Z203" s="409"/>
      <c r="AA203" s="380"/>
      <c r="AB203" s="380"/>
      <c r="AC203" s="380"/>
      <c r="AD203" s="380"/>
      <c r="AE203" s="380"/>
      <c r="AF203" s="380"/>
      <c r="AG203" s="380"/>
      <c r="AH203" s="380"/>
      <c r="AI203" s="380"/>
      <c r="AJ203" s="380"/>
      <c r="AR203" s="380"/>
      <c r="AS203" s="380"/>
      <c r="AT203" s="380"/>
      <c r="AU203" s="380"/>
      <c r="AV203" s="380"/>
      <c r="AW203" s="380"/>
      <c r="AX203" s="380"/>
      <c r="AY203" s="380"/>
      <c r="AZ203" s="380"/>
      <c r="BA203" s="380"/>
      <c r="BB203" s="380"/>
      <c r="BC203" s="380"/>
      <c r="BD203" s="380"/>
      <c r="BE203" s="380"/>
      <c r="BF203" s="380"/>
      <c r="BG203" s="380"/>
      <c r="BH203" s="380"/>
      <c r="BI203" s="380"/>
      <c r="BJ203" s="377"/>
      <c r="CE203" s="380"/>
      <c r="CF203" s="380"/>
      <c r="CG203" s="380"/>
      <c r="EZ203" s="380"/>
      <c r="FA203" s="380"/>
      <c r="FB203" s="380"/>
      <c r="FC203" s="380"/>
      <c r="FD203" s="380"/>
      <c r="FE203" s="380"/>
      <c r="FF203" s="380"/>
      <c r="FG203" s="380"/>
      <c r="FH203" s="380"/>
      <c r="FI203" s="380"/>
      <c r="FJ203" s="380"/>
      <c r="FK203" s="380"/>
      <c r="FL203" s="380"/>
      <c r="FM203" s="380"/>
      <c r="FN203" s="380"/>
      <c r="FO203" s="380"/>
      <c r="FP203" s="380"/>
      <c r="FQ203" s="380"/>
      <c r="FR203" s="380"/>
      <c r="FS203" s="380"/>
      <c r="FT203" s="380"/>
      <c r="FU203" s="380"/>
      <c r="FV203" s="380"/>
      <c r="FW203" s="380"/>
      <c r="FX203" s="380"/>
      <c r="FY203" s="380"/>
      <c r="FZ203" s="380"/>
      <c r="GA203" s="380"/>
      <c r="GB203" s="380"/>
      <c r="GC203" s="380"/>
      <c r="GD203" s="380"/>
      <c r="GE203" s="380"/>
      <c r="GF203" s="380"/>
      <c r="GG203" s="380"/>
      <c r="GH203" s="380"/>
      <c r="GI203" s="380"/>
      <c r="GJ203" s="380"/>
      <c r="GK203" s="380"/>
      <c r="GL203" s="380"/>
      <c r="GM203" s="380"/>
      <c r="GN203" s="380"/>
      <c r="GO203" s="380"/>
      <c r="GP203" s="380"/>
      <c r="GQ203" s="380"/>
      <c r="GR203" s="380"/>
      <c r="GS203" s="380"/>
      <c r="GT203" s="380"/>
      <c r="GU203" s="380"/>
      <c r="GV203" s="380"/>
      <c r="GW203" s="380"/>
      <c r="GX203" s="380"/>
      <c r="GY203" s="380"/>
      <c r="GZ203" s="380"/>
      <c r="HA203" s="380"/>
      <c r="HB203" s="380"/>
      <c r="HC203" s="380"/>
      <c r="HD203" s="380"/>
      <c r="HE203" s="380"/>
      <c r="HF203" s="380"/>
      <c r="HG203" s="380"/>
      <c r="HH203" s="380"/>
    </row>
    <row r="204" spans="1:216">
      <c r="A204" s="103"/>
      <c r="B204" s="377"/>
      <c r="C204" s="377"/>
      <c r="D204" s="377"/>
      <c r="E204" s="377"/>
      <c r="F204" s="377"/>
      <c r="G204" s="377"/>
      <c r="H204" s="377"/>
      <c r="I204" s="377"/>
      <c r="J204" s="377"/>
      <c r="K204" s="377"/>
      <c r="L204" s="377"/>
      <c r="M204" s="378"/>
      <c r="N204" s="378"/>
      <c r="O204" s="378"/>
      <c r="P204" s="378"/>
      <c r="Q204" s="378"/>
      <c r="R204" s="378"/>
      <c r="S204" s="378"/>
      <c r="T204" s="378"/>
      <c r="U204" s="378"/>
      <c r="V204" s="378"/>
      <c r="W204" s="378"/>
      <c r="X204" s="378"/>
      <c r="Y204" s="380"/>
      <c r="Z204" s="409"/>
      <c r="AA204" s="380"/>
      <c r="AB204" s="380"/>
      <c r="AC204" s="380"/>
      <c r="AD204" s="380"/>
      <c r="AE204" s="380"/>
      <c r="AF204" s="380"/>
      <c r="AG204" s="380"/>
      <c r="AH204" s="380"/>
      <c r="AI204" s="380"/>
      <c r="AJ204" s="380"/>
      <c r="AR204" s="380"/>
      <c r="AS204" s="380"/>
      <c r="AT204" s="380"/>
      <c r="AU204" s="380"/>
      <c r="AV204" s="380"/>
      <c r="AW204" s="380"/>
      <c r="AX204" s="380"/>
      <c r="AY204" s="380"/>
      <c r="AZ204" s="380"/>
      <c r="BA204" s="380"/>
      <c r="BB204" s="380"/>
      <c r="BC204" s="380"/>
      <c r="BD204" s="380"/>
      <c r="BE204" s="380"/>
      <c r="BF204" s="380"/>
      <c r="BG204" s="380"/>
      <c r="BH204" s="380"/>
      <c r="BI204" s="380"/>
      <c r="BJ204" s="377"/>
      <c r="CE204" s="380"/>
      <c r="CF204" s="380"/>
      <c r="CG204" s="380"/>
      <c r="EZ204" s="380"/>
      <c r="FA204" s="380"/>
      <c r="FB204" s="380"/>
      <c r="FC204" s="380"/>
      <c r="FD204" s="380"/>
      <c r="FE204" s="380"/>
      <c r="FF204" s="380"/>
      <c r="FG204" s="380"/>
      <c r="FH204" s="380"/>
      <c r="FI204" s="380"/>
      <c r="FJ204" s="380"/>
      <c r="FK204" s="380"/>
      <c r="FL204" s="380"/>
      <c r="FM204" s="380"/>
      <c r="FN204" s="380"/>
      <c r="FO204" s="380"/>
      <c r="FP204" s="380"/>
      <c r="FQ204" s="380"/>
      <c r="FR204" s="380"/>
      <c r="FS204" s="380"/>
      <c r="FT204" s="380"/>
      <c r="FU204" s="380"/>
      <c r="FV204" s="380"/>
      <c r="FW204" s="380"/>
      <c r="FX204" s="380"/>
      <c r="FY204" s="380"/>
      <c r="FZ204" s="380"/>
      <c r="GA204" s="380"/>
      <c r="GB204" s="380"/>
      <c r="GC204" s="380"/>
      <c r="GD204" s="380"/>
      <c r="GE204" s="380"/>
      <c r="GF204" s="380"/>
      <c r="GG204" s="380"/>
      <c r="GH204" s="380"/>
      <c r="GI204" s="380"/>
      <c r="GJ204" s="380"/>
      <c r="GK204" s="380"/>
      <c r="GL204" s="380"/>
      <c r="GM204" s="380"/>
      <c r="GN204" s="380"/>
      <c r="GO204" s="380"/>
      <c r="GP204" s="380"/>
      <c r="GQ204" s="380"/>
      <c r="GR204" s="380"/>
      <c r="GS204" s="380"/>
      <c r="GT204" s="380"/>
      <c r="GU204" s="380"/>
      <c r="GV204" s="380"/>
      <c r="GW204" s="380"/>
      <c r="GX204" s="380"/>
      <c r="GY204" s="380"/>
      <c r="GZ204" s="380"/>
      <c r="HA204" s="380"/>
      <c r="HB204" s="380"/>
      <c r="HC204" s="380"/>
      <c r="HD204" s="380"/>
      <c r="HE204" s="380"/>
      <c r="HF204" s="380"/>
      <c r="HG204" s="380"/>
      <c r="HH204" s="380"/>
    </row>
    <row r="205" spans="1:216">
      <c r="A205" s="103"/>
      <c r="B205" s="377"/>
      <c r="C205" s="377"/>
      <c r="D205" s="377"/>
      <c r="E205" s="377"/>
      <c r="F205" s="377"/>
      <c r="G205" s="377"/>
      <c r="H205" s="377"/>
      <c r="I205" s="377"/>
      <c r="J205" s="377"/>
      <c r="K205" s="377"/>
      <c r="L205" s="377"/>
      <c r="M205" s="378"/>
      <c r="N205" s="378"/>
      <c r="O205" s="378"/>
      <c r="P205" s="378"/>
      <c r="Q205" s="378"/>
      <c r="R205" s="378"/>
      <c r="S205" s="378"/>
      <c r="T205" s="378"/>
      <c r="U205" s="378"/>
      <c r="V205" s="378"/>
      <c r="W205" s="378"/>
      <c r="X205" s="378"/>
      <c r="Y205" s="380"/>
      <c r="Z205" s="409"/>
      <c r="AA205" s="380"/>
      <c r="AB205" s="380"/>
      <c r="AC205" s="380"/>
      <c r="AD205" s="380"/>
      <c r="AE205" s="380"/>
      <c r="AF205" s="380"/>
      <c r="AG205" s="380"/>
      <c r="AH205" s="380"/>
      <c r="AI205" s="380"/>
      <c r="AJ205" s="380"/>
      <c r="AR205" s="380"/>
      <c r="AS205" s="380"/>
      <c r="AT205" s="380"/>
      <c r="AU205" s="380"/>
      <c r="AV205" s="380"/>
      <c r="AW205" s="380"/>
      <c r="AX205" s="380"/>
      <c r="AY205" s="380"/>
      <c r="AZ205" s="380"/>
      <c r="BA205" s="380"/>
      <c r="BB205" s="380"/>
      <c r="BC205" s="380"/>
      <c r="BD205" s="380"/>
      <c r="BE205" s="380"/>
      <c r="BF205" s="380"/>
      <c r="BG205" s="380"/>
      <c r="BH205" s="380"/>
      <c r="BI205" s="380"/>
      <c r="BJ205" s="377"/>
      <c r="CE205" s="380"/>
      <c r="CF205" s="380"/>
      <c r="CG205" s="380"/>
      <c r="EZ205" s="380"/>
      <c r="FA205" s="380"/>
      <c r="FB205" s="380"/>
      <c r="FC205" s="380"/>
      <c r="FD205" s="380"/>
      <c r="FE205" s="380"/>
      <c r="FF205" s="380"/>
      <c r="FG205" s="380"/>
      <c r="FH205" s="380"/>
      <c r="FI205" s="380"/>
      <c r="FJ205" s="380"/>
      <c r="FK205" s="380"/>
      <c r="FL205" s="380"/>
      <c r="FM205" s="380"/>
      <c r="FN205" s="380"/>
      <c r="FO205" s="380"/>
      <c r="FP205" s="380"/>
      <c r="FQ205" s="380"/>
      <c r="FR205" s="380"/>
      <c r="FS205" s="380"/>
      <c r="FT205" s="380"/>
      <c r="FU205" s="380"/>
      <c r="FV205" s="380"/>
      <c r="FW205" s="380"/>
      <c r="FX205" s="380"/>
      <c r="FY205" s="380"/>
      <c r="FZ205" s="380"/>
      <c r="GA205" s="380"/>
      <c r="GB205" s="380"/>
      <c r="GC205" s="380"/>
      <c r="GD205" s="380"/>
      <c r="GE205" s="380"/>
      <c r="GF205" s="380"/>
      <c r="GG205" s="380"/>
      <c r="GH205" s="380"/>
      <c r="GI205" s="380"/>
      <c r="GJ205" s="380"/>
      <c r="GK205" s="380"/>
      <c r="GL205" s="380"/>
      <c r="GM205" s="380"/>
      <c r="GN205" s="380"/>
      <c r="GO205" s="380"/>
      <c r="GP205" s="380"/>
      <c r="GQ205" s="380"/>
      <c r="GR205" s="380"/>
      <c r="GS205" s="380"/>
      <c r="GT205" s="380"/>
      <c r="GU205" s="380"/>
      <c r="GV205" s="380"/>
      <c r="GW205" s="380"/>
      <c r="GX205" s="380"/>
      <c r="GY205" s="380"/>
      <c r="GZ205" s="380"/>
      <c r="HA205" s="380"/>
      <c r="HB205" s="380"/>
      <c r="HC205" s="380"/>
      <c r="HD205" s="380"/>
      <c r="HE205" s="380"/>
      <c r="HF205" s="380"/>
      <c r="HG205" s="380"/>
      <c r="HH205" s="380"/>
    </row>
    <row r="206" spans="1:216">
      <c r="A206" s="103"/>
      <c r="B206" s="377"/>
      <c r="C206" s="377"/>
      <c r="D206" s="377"/>
      <c r="E206" s="377"/>
      <c r="F206" s="377"/>
      <c r="G206" s="377"/>
      <c r="H206" s="377"/>
      <c r="I206" s="377"/>
      <c r="J206" s="377"/>
      <c r="K206" s="377"/>
      <c r="L206" s="377"/>
      <c r="M206" s="378"/>
      <c r="N206" s="378"/>
      <c r="O206" s="378"/>
      <c r="P206" s="378"/>
      <c r="Q206" s="378"/>
      <c r="R206" s="378"/>
      <c r="S206" s="378"/>
      <c r="T206" s="378"/>
      <c r="U206" s="378"/>
      <c r="V206" s="378"/>
      <c r="W206" s="378"/>
      <c r="X206" s="378"/>
      <c r="Y206" s="380"/>
      <c r="Z206" s="409"/>
      <c r="AA206" s="380"/>
      <c r="AB206" s="380"/>
      <c r="AC206" s="380"/>
      <c r="AD206" s="380"/>
      <c r="AE206" s="380"/>
      <c r="AF206" s="380"/>
      <c r="AG206" s="380"/>
      <c r="AH206" s="380"/>
      <c r="AI206" s="380"/>
      <c r="AJ206" s="380"/>
      <c r="AR206" s="380"/>
      <c r="AS206" s="380"/>
      <c r="AT206" s="380"/>
      <c r="AU206" s="380"/>
      <c r="AV206" s="380"/>
      <c r="AW206" s="380"/>
      <c r="AX206" s="380"/>
      <c r="AY206" s="380"/>
      <c r="AZ206" s="380"/>
      <c r="BA206" s="380"/>
      <c r="BB206" s="380"/>
      <c r="BC206" s="380"/>
      <c r="BD206" s="380"/>
      <c r="BE206" s="380"/>
      <c r="BF206" s="380"/>
      <c r="BG206" s="380"/>
      <c r="BH206" s="380"/>
      <c r="BI206" s="380"/>
      <c r="BJ206" s="377"/>
      <c r="CE206" s="380"/>
      <c r="CF206" s="380"/>
      <c r="CG206" s="380"/>
      <c r="EZ206" s="380"/>
      <c r="FA206" s="380"/>
      <c r="FB206" s="380"/>
      <c r="FC206" s="380"/>
      <c r="FD206" s="380"/>
      <c r="FE206" s="380"/>
      <c r="FF206" s="380"/>
      <c r="FG206" s="380"/>
      <c r="FH206" s="380"/>
      <c r="FI206" s="380"/>
      <c r="FJ206" s="380"/>
      <c r="FK206" s="380"/>
      <c r="FL206" s="380"/>
      <c r="FM206" s="380"/>
      <c r="FN206" s="380"/>
      <c r="FO206" s="380"/>
      <c r="FP206" s="380"/>
      <c r="FQ206" s="380"/>
      <c r="FR206" s="380"/>
      <c r="FS206" s="380"/>
      <c r="FT206" s="380"/>
      <c r="FU206" s="380"/>
      <c r="FV206" s="380"/>
      <c r="FW206" s="380"/>
      <c r="FX206" s="380"/>
      <c r="FY206" s="380"/>
      <c r="FZ206" s="380"/>
      <c r="GA206" s="380"/>
      <c r="GB206" s="380"/>
      <c r="GC206" s="380"/>
      <c r="GD206" s="380"/>
      <c r="GE206" s="380"/>
      <c r="GF206" s="380"/>
      <c r="GG206" s="380"/>
      <c r="GH206" s="380"/>
      <c r="GI206" s="380"/>
      <c r="GJ206" s="380"/>
      <c r="GK206" s="380"/>
      <c r="GL206" s="380"/>
      <c r="GM206" s="380"/>
      <c r="GN206" s="380"/>
      <c r="GO206" s="380"/>
      <c r="GP206" s="380"/>
      <c r="GQ206" s="380"/>
      <c r="GR206" s="380"/>
      <c r="GS206" s="380"/>
      <c r="GT206" s="380"/>
      <c r="GU206" s="380"/>
      <c r="GV206" s="380"/>
      <c r="GW206" s="380"/>
      <c r="GX206" s="380"/>
      <c r="GY206" s="380"/>
      <c r="GZ206" s="380"/>
      <c r="HA206" s="380"/>
      <c r="HB206" s="380"/>
      <c r="HC206" s="380"/>
      <c r="HD206" s="380"/>
      <c r="HE206" s="380"/>
      <c r="HF206" s="380"/>
      <c r="HG206" s="380"/>
      <c r="HH206" s="380"/>
    </row>
    <row r="207" spans="1:216">
      <c r="A207" s="103"/>
      <c r="B207" s="377"/>
      <c r="C207" s="377"/>
      <c r="D207" s="377"/>
      <c r="E207" s="377"/>
      <c r="F207" s="377"/>
      <c r="G207" s="377"/>
      <c r="H207" s="377"/>
      <c r="I207" s="377"/>
      <c r="J207" s="377"/>
      <c r="K207" s="377"/>
      <c r="L207" s="377"/>
      <c r="M207" s="378"/>
      <c r="N207" s="378"/>
      <c r="O207" s="378"/>
      <c r="P207" s="378"/>
      <c r="Q207" s="378"/>
      <c r="R207" s="378"/>
      <c r="S207" s="378"/>
      <c r="T207" s="378"/>
      <c r="U207" s="378"/>
      <c r="V207" s="378"/>
      <c r="W207" s="378"/>
      <c r="X207" s="378"/>
      <c r="Y207" s="380"/>
      <c r="Z207" s="409"/>
      <c r="AA207" s="380"/>
      <c r="AB207" s="380"/>
      <c r="AC207" s="380"/>
      <c r="AD207" s="380"/>
      <c r="AE207" s="380"/>
      <c r="AF207" s="380"/>
      <c r="AG207" s="380"/>
      <c r="AH207" s="380"/>
      <c r="AI207" s="380"/>
      <c r="AJ207" s="380"/>
      <c r="AR207" s="380"/>
      <c r="AS207" s="380"/>
      <c r="AT207" s="380"/>
      <c r="AU207" s="380"/>
      <c r="AV207" s="380"/>
      <c r="AW207" s="380"/>
      <c r="AX207" s="380"/>
      <c r="AY207" s="380"/>
      <c r="AZ207" s="380"/>
      <c r="BA207" s="380"/>
      <c r="BB207" s="380"/>
      <c r="BC207" s="380"/>
      <c r="BD207" s="380"/>
      <c r="BE207" s="380"/>
      <c r="BF207" s="380"/>
      <c r="BG207" s="380"/>
      <c r="BH207" s="380"/>
      <c r="BI207" s="380"/>
      <c r="BJ207" s="377"/>
      <c r="CE207" s="380"/>
      <c r="CF207" s="380"/>
      <c r="CG207" s="380"/>
      <c r="EZ207" s="380"/>
      <c r="FA207" s="380"/>
      <c r="FB207" s="380"/>
      <c r="FC207" s="380"/>
      <c r="FD207" s="380"/>
      <c r="FE207" s="380"/>
      <c r="FF207" s="380"/>
      <c r="FG207" s="380"/>
      <c r="FH207" s="380"/>
      <c r="FI207" s="380"/>
      <c r="FJ207" s="380"/>
      <c r="FK207" s="380"/>
      <c r="FL207" s="380"/>
      <c r="FM207" s="380"/>
      <c r="FN207" s="380"/>
      <c r="FO207" s="380"/>
      <c r="FP207" s="380"/>
      <c r="FQ207" s="380"/>
      <c r="FR207" s="380"/>
      <c r="FS207" s="380"/>
      <c r="FT207" s="380"/>
      <c r="FU207" s="380"/>
      <c r="FV207" s="380"/>
      <c r="FW207" s="380"/>
      <c r="FX207" s="380"/>
      <c r="FY207" s="380"/>
      <c r="FZ207" s="380"/>
      <c r="GA207" s="380"/>
      <c r="GB207" s="380"/>
      <c r="GC207" s="380"/>
      <c r="GD207" s="380"/>
      <c r="GE207" s="380"/>
      <c r="GF207" s="380"/>
      <c r="GG207" s="380"/>
      <c r="GH207" s="380"/>
      <c r="GI207" s="380"/>
      <c r="GJ207" s="380"/>
      <c r="GK207" s="380"/>
      <c r="GL207" s="380"/>
      <c r="GM207" s="380"/>
      <c r="GN207" s="380"/>
      <c r="GO207" s="380"/>
      <c r="GP207" s="380"/>
      <c r="GQ207" s="380"/>
      <c r="GR207" s="380"/>
      <c r="GS207" s="380"/>
      <c r="GT207" s="380"/>
      <c r="GU207" s="380"/>
      <c r="GV207" s="380"/>
      <c r="GW207" s="380"/>
      <c r="GX207" s="380"/>
      <c r="GY207" s="380"/>
      <c r="GZ207" s="380"/>
      <c r="HA207" s="380"/>
      <c r="HB207" s="380"/>
      <c r="HC207" s="380"/>
      <c r="HD207" s="380"/>
      <c r="HE207" s="380"/>
      <c r="HF207" s="380"/>
      <c r="HG207" s="380"/>
      <c r="HH207" s="380"/>
    </row>
    <row r="208" spans="1:216">
      <c r="A208" s="103"/>
      <c r="B208" s="377"/>
      <c r="C208" s="377"/>
      <c r="D208" s="377"/>
      <c r="E208" s="377"/>
      <c r="F208" s="377"/>
      <c r="G208" s="377"/>
      <c r="H208" s="377"/>
      <c r="I208" s="377"/>
      <c r="J208" s="377"/>
      <c r="K208" s="377"/>
      <c r="L208" s="377"/>
      <c r="M208" s="378"/>
      <c r="N208" s="378"/>
      <c r="O208" s="378"/>
      <c r="P208" s="378"/>
      <c r="Q208" s="378"/>
      <c r="R208" s="378"/>
      <c r="S208" s="378"/>
      <c r="T208" s="378"/>
      <c r="U208" s="378"/>
      <c r="V208" s="378"/>
      <c r="W208" s="378"/>
      <c r="X208" s="378"/>
      <c r="Y208" s="380"/>
      <c r="Z208" s="409"/>
      <c r="AA208" s="380"/>
      <c r="AB208" s="380"/>
      <c r="AC208" s="380"/>
      <c r="AD208" s="380"/>
      <c r="AE208" s="380"/>
      <c r="AF208" s="380"/>
      <c r="AG208" s="380"/>
      <c r="AH208" s="380"/>
      <c r="AI208" s="380"/>
      <c r="AJ208" s="380"/>
      <c r="AR208" s="380"/>
      <c r="AS208" s="380"/>
      <c r="AT208" s="380"/>
      <c r="AU208" s="380"/>
      <c r="AV208" s="380"/>
      <c r="AW208" s="380"/>
      <c r="AX208" s="380"/>
      <c r="AY208" s="380"/>
      <c r="AZ208" s="380"/>
      <c r="BA208" s="380"/>
      <c r="BB208" s="380"/>
      <c r="BC208" s="380"/>
      <c r="BD208" s="380"/>
      <c r="BE208" s="380"/>
      <c r="BF208" s="380"/>
      <c r="BG208" s="380"/>
      <c r="BH208" s="380"/>
      <c r="BI208" s="380"/>
      <c r="BJ208" s="377"/>
      <c r="CE208" s="380"/>
      <c r="CF208" s="380"/>
      <c r="CG208" s="380"/>
      <c r="EZ208" s="380"/>
      <c r="FA208" s="380"/>
      <c r="FB208" s="380"/>
      <c r="FC208" s="380"/>
      <c r="FD208" s="380"/>
      <c r="FE208" s="380"/>
      <c r="FF208" s="380"/>
      <c r="FG208" s="380"/>
      <c r="FH208" s="380"/>
      <c r="FI208" s="380"/>
      <c r="FJ208" s="380"/>
      <c r="FK208" s="380"/>
      <c r="FL208" s="380"/>
      <c r="FM208" s="380"/>
      <c r="FN208" s="380"/>
      <c r="FO208" s="380"/>
      <c r="FP208" s="380"/>
      <c r="FQ208" s="380"/>
      <c r="FR208" s="380"/>
      <c r="FS208" s="380"/>
      <c r="FT208" s="380"/>
      <c r="FU208" s="380"/>
      <c r="FV208" s="380"/>
      <c r="FW208" s="380"/>
      <c r="FX208" s="380"/>
      <c r="FY208" s="380"/>
      <c r="FZ208" s="380"/>
      <c r="GA208" s="380"/>
      <c r="GB208" s="380"/>
      <c r="GC208" s="380"/>
      <c r="GD208" s="380"/>
      <c r="GE208" s="380"/>
      <c r="GF208" s="380"/>
      <c r="GG208" s="380"/>
      <c r="GH208" s="380"/>
      <c r="GI208" s="380"/>
      <c r="GJ208" s="380"/>
      <c r="GK208" s="380"/>
      <c r="GL208" s="380"/>
      <c r="GM208" s="380"/>
      <c r="GN208" s="380"/>
      <c r="GO208" s="380"/>
      <c r="GP208" s="380"/>
      <c r="GQ208" s="380"/>
      <c r="GR208" s="380"/>
      <c r="GS208" s="380"/>
      <c r="GT208" s="380"/>
      <c r="GU208" s="380"/>
      <c r="GV208" s="380"/>
      <c r="GW208" s="380"/>
      <c r="GX208" s="380"/>
      <c r="GY208" s="380"/>
      <c r="GZ208" s="380"/>
      <c r="HA208" s="380"/>
      <c r="HB208" s="380"/>
      <c r="HC208" s="380"/>
      <c r="HD208" s="380"/>
      <c r="HE208" s="380"/>
      <c r="HF208" s="380"/>
      <c r="HG208" s="380"/>
      <c r="HH208" s="380"/>
    </row>
    <row r="209" spans="1:216">
      <c r="A209" s="103"/>
      <c r="B209" s="377"/>
      <c r="C209" s="377"/>
      <c r="D209" s="377"/>
      <c r="E209" s="377"/>
      <c r="F209" s="377"/>
      <c r="G209" s="377"/>
      <c r="H209" s="377"/>
      <c r="I209" s="377"/>
      <c r="J209" s="377"/>
      <c r="K209" s="377"/>
      <c r="L209" s="377"/>
      <c r="M209" s="378"/>
      <c r="N209" s="378"/>
      <c r="O209" s="378"/>
      <c r="P209" s="378"/>
      <c r="Q209" s="378"/>
      <c r="R209" s="378"/>
      <c r="S209" s="378"/>
      <c r="T209" s="378"/>
      <c r="U209" s="378"/>
      <c r="V209" s="378"/>
      <c r="W209" s="378"/>
      <c r="X209" s="378"/>
      <c r="Y209" s="380"/>
      <c r="Z209" s="409"/>
      <c r="AA209" s="380"/>
      <c r="AB209" s="380"/>
      <c r="AC209" s="380"/>
      <c r="AD209" s="380"/>
      <c r="AE209" s="380"/>
      <c r="AF209" s="380"/>
      <c r="AG209" s="380"/>
      <c r="AH209" s="380"/>
      <c r="AI209" s="380"/>
      <c r="AJ209" s="380"/>
      <c r="AR209" s="380"/>
      <c r="AS209" s="380"/>
      <c r="AT209" s="380"/>
      <c r="AU209" s="380"/>
      <c r="AV209" s="380"/>
      <c r="AW209" s="380"/>
      <c r="AX209" s="380"/>
      <c r="AY209" s="380"/>
      <c r="AZ209" s="380"/>
      <c r="BA209" s="380"/>
      <c r="BB209" s="380"/>
      <c r="BC209" s="380"/>
      <c r="BD209" s="380"/>
      <c r="BE209" s="380"/>
      <c r="BF209" s="380"/>
      <c r="BG209" s="380"/>
      <c r="BH209" s="380"/>
      <c r="BI209" s="380"/>
      <c r="BJ209" s="377"/>
      <c r="CE209" s="380"/>
      <c r="CF209" s="380"/>
      <c r="CG209" s="380"/>
      <c r="EZ209" s="380"/>
      <c r="FA209" s="380"/>
      <c r="FB209" s="380"/>
      <c r="FC209" s="380"/>
      <c r="FD209" s="380"/>
      <c r="FE209" s="380"/>
      <c r="FF209" s="380"/>
      <c r="FG209" s="380"/>
      <c r="FH209" s="380"/>
      <c r="FI209" s="380"/>
      <c r="FJ209" s="380"/>
      <c r="FK209" s="380"/>
      <c r="FL209" s="380"/>
      <c r="FM209" s="380"/>
      <c r="FN209" s="380"/>
      <c r="FO209" s="380"/>
      <c r="FP209" s="380"/>
      <c r="FQ209" s="380"/>
      <c r="FR209" s="380"/>
      <c r="FS209" s="380"/>
      <c r="FT209" s="380"/>
      <c r="FU209" s="380"/>
      <c r="FV209" s="380"/>
      <c r="FW209" s="380"/>
      <c r="FX209" s="380"/>
      <c r="FY209" s="380"/>
      <c r="FZ209" s="380"/>
      <c r="GA209" s="380"/>
      <c r="GB209" s="380"/>
      <c r="GC209" s="380"/>
      <c r="GD209" s="380"/>
      <c r="GE209" s="380"/>
      <c r="GF209" s="380"/>
      <c r="GG209" s="380"/>
      <c r="GH209" s="380"/>
      <c r="GI209" s="380"/>
      <c r="GJ209" s="380"/>
      <c r="GK209" s="380"/>
      <c r="GL209" s="380"/>
      <c r="GM209" s="380"/>
      <c r="GN209" s="380"/>
      <c r="GO209" s="380"/>
      <c r="GP209" s="380"/>
      <c r="GQ209" s="380"/>
      <c r="GR209" s="380"/>
      <c r="GS209" s="380"/>
      <c r="GT209" s="380"/>
      <c r="GU209" s="380"/>
      <c r="GV209" s="380"/>
      <c r="GW209" s="380"/>
      <c r="GX209" s="380"/>
      <c r="GY209" s="380"/>
      <c r="GZ209" s="380"/>
      <c r="HA209" s="380"/>
      <c r="HB209" s="380"/>
      <c r="HC209" s="380"/>
      <c r="HD209" s="380"/>
      <c r="HE209" s="380"/>
      <c r="HF209" s="380"/>
      <c r="HG209" s="380"/>
      <c r="HH209" s="380"/>
    </row>
    <row r="210" spans="1:216">
      <c r="A210" s="103"/>
      <c r="B210" s="377"/>
      <c r="C210" s="377"/>
      <c r="D210" s="377"/>
      <c r="E210" s="377"/>
      <c r="F210" s="377"/>
      <c r="G210" s="377"/>
      <c r="H210" s="377"/>
      <c r="I210" s="377"/>
      <c r="J210" s="377"/>
      <c r="K210" s="377"/>
      <c r="L210" s="377"/>
      <c r="M210" s="378"/>
      <c r="N210" s="378"/>
      <c r="O210" s="378"/>
      <c r="P210" s="378"/>
      <c r="Q210" s="378"/>
      <c r="R210" s="378"/>
      <c r="S210" s="378"/>
      <c r="T210" s="378"/>
      <c r="U210" s="378"/>
      <c r="V210" s="378"/>
      <c r="W210" s="378"/>
      <c r="X210" s="378"/>
      <c r="Y210" s="380"/>
      <c r="Z210" s="409"/>
      <c r="AA210" s="380"/>
      <c r="AB210" s="380"/>
      <c r="AC210" s="380"/>
      <c r="AD210" s="380"/>
      <c r="AE210" s="380"/>
      <c r="AF210" s="380"/>
      <c r="AG210" s="380"/>
      <c r="AH210" s="380"/>
      <c r="AI210" s="380"/>
      <c r="AJ210" s="380"/>
      <c r="AR210" s="380"/>
      <c r="AS210" s="380"/>
      <c r="AT210" s="380"/>
      <c r="AU210" s="380"/>
      <c r="AV210" s="380"/>
      <c r="AW210" s="380"/>
      <c r="AX210" s="380"/>
      <c r="AY210" s="380"/>
      <c r="AZ210" s="380"/>
      <c r="BA210" s="380"/>
      <c r="BB210" s="380"/>
      <c r="BC210" s="380"/>
      <c r="BD210" s="380"/>
      <c r="BE210" s="380"/>
      <c r="BF210" s="380"/>
      <c r="BG210" s="380"/>
      <c r="BH210" s="380"/>
      <c r="BI210" s="380"/>
      <c r="BJ210" s="377"/>
      <c r="CE210" s="380"/>
      <c r="CF210" s="380"/>
      <c r="CG210" s="380"/>
      <c r="EZ210" s="380"/>
      <c r="FA210" s="380"/>
      <c r="FB210" s="380"/>
      <c r="FC210" s="380"/>
      <c r="FD210" s="380"/>
      <c r="FE210" s="380"/>
      <c r="FF210" s="380"/>
      <c r="FG210" s="380"/>
      <c r="FH210" s="380"/>
      <c r="FI210" s="380"/>
      <c r="FJ210" s="380"/>
      <c r="FK210" s="380"/>
      <c r="FL210" s="380"/>
      <c r="FM210" s="380"/>
      <c r="FN210" s="380"/>
      <c r="FO210" s="380"/>
      <c r="FP210" s="380"/>
      <c r="FQ210" s="380"/>
      <c r="FR210" s="380"/>
      <c r="FS210" s="380"/>
      <c r="FT210" s="380"/>
      <c r="FU210" s="380"/>
      <c r="FV210" s="380"/>
      <c r="FW210" s="380"/>
      <c r="FX210" s="380"/>
      <c r="FY210" s="380"/>
      <c r="FZ210" s="380"/>
      <c r="GA210" s="380"/>
      <c r="GB210" s="380"/>
      <c r="GC210" s="380"/>
      <c r="GD210" s="380"/>
      <c r="GE210" s="380"/>
      <c r="GF210" s="380"/>
      <c r="GG210" s="380"/>
      <c r="GH210" s="380"/>
      <c r="GI210" s="380"/>
      <c r="GJ210" s="380"/>
      <c r="GK210" s="380"/>
      <c r="GL210" s="380"/>
      <c r="GM210" s="380"/>
      <c r="GN210" s="380"/>
      <c r="GO210" s="380"/>
      <c r="GP210" s="380"/>
      <c r="GQ210" s="380"/>
      <c r="GR210" s="380"/>
      <c r="GS210" s="380"/>
      <c r="GT210" s="380"/>
      <c r="GU210" s="380"/>
      <c r="GV210" s="380"/>
      <c r="GW210" s="380"/>
      <c r="GX210" s="380"/>
      <c r="GY210" s="380"/>
      <c r="GZ210" s="380"/>
      <c r="HA210" s="380"/>
      <c r="HB210" s="380"/>
      <c r="HC210" s="380"/>
      <c r="HD210" s="380"/>
      <c r="HE210" s="380"/>
      <c r="HF210" s="380"/>
      <c r="HG210" s="380"/>
      <c r="HH210" s="380"/>
    </row>
    <row r="211" spans="1:216">
      <c r="A211" s="103"/>
      <c r="B211" s="377"/>
      <c r="C211" s="377"/>
      <c r="D211" s="377"/>
      <c r="E211" s="377"/>
      <c r="F211" s="377"/>
      <c r="G211" s="377"/>
      <c r="H211" s="377"/>
      <c r="I211" s="377"/>
      <c r="J211" s="377"/>
      <c r="K211" s="377"/>
      <c r="L211" s="377"/>
      <c r="M211" s="378"/>
      <c r="N211" s="378"/>
      <c r="O211" s="378"/>
      <c r="P211" s="378"/>
      <c r="Q211" s="378"/>
      <c r="R211" s="378"/>
      <c r="S211" s="378"/>
      <c r="T211" s="378"/>
      <c r="U211" s="378"/>
      <c r="V211" s="378"/>
      <c r="W211" s="378"/>
      <c r="X211" s="378"/>
      <c r="Y211" s="380"/>
      <c r="Z211" s="409"/>
      <c r="AA211" s="380"/>
      <c r="AB211" s="380"/>
      <c r="AC211" s="380"/>
      <c r="AD211" s="380"/>
      <c r="AE211" s="380"/>
      <c r="AF211" s="380"/>
      <c r="AG211" s="380"/>
      <c r="AH211" s="380"/>
      <c r="AI211" s="380"/>
      <c r="AJ211" s="380"/>
      <c r="AR211" s="380"/>
      <c r="AS211" s="380"/>
      <c r="AT211" s="380"/>
      <c r="AU211" s="380"/>
      <c r="AV211" s="380"/>
      <c r="AW211" s="380"/>
      <c r="AX211" s="380"/>
      <c r="AY211" s="380"/>
      <c r="AZ211" s="380"/>
      <c r="BA211" s="380"/>
      <c r="BB211" s="380"/>
      <c r="BC211" s="380"/>
      <c r="BD211" s="380"/>
      <c r="BE211" s="380"/>
      <c r="BF211" s="380"/>
      <c r="BG211" s="380"/>
      <c r="BH211" s="380"/>
      <c r="BI211" s="380"/>
      <c r="BJ211" s="377"/>
      <c r="CE211" s="380"/>
      <c r="CF211" s="380"/>
      <c r="CG211" s="380"/>
      <c r="EZ211" s="380"/>
      <c r="FA211" s="380"/>
      <c r="FB211" s="380"/>
      <c r="FC211" s="380"/>
      <c r="FD211" s="380"/>
      <c r="FE211" s="380"/>
      <c r="FF211" s="380"/>
      <c r="FG211" s="380"/>
      <c r="FH211" s="380"/>
      <c r="FI211" s="380"/>
      <c r="FJ211" s="380"/>
      <c r="FK211" s="380"/>
      <c r="FL211" s="380"/>
      <c r="FM211" s="380"/>
      <c r="FN211" s="380"/>
      <c r="FO211" s="380"/>
      <c r="FP211" s="380"/>
      <c r="FQ211" s="380"/>
      <c r="FR211" s="380"/>
      <c r="FS211" s="380"/>
      <c r="FT211" s="380"/>
      <c r="FU211" s="380"/>
      <c r="FV211" s="380"/>
      <c r="FW211" s="380"/>
      <c r="FX211" s="380"/>
      <c r="FY211" s="380"/>
      <c r="FZ211" s="380"/>
      <c r="GA211" s="380"/>
      <c r="GB211" s="380"/>
      <c r="GC211" s="380"/>
      <c r="GD211" s="380"/>
      <c r="GE211" s="380"/>
      <c r="GF211" s="380"/>
      <c r="GG211" s="380"/>
      <c r="GH211" s="380"/>
      <c r="GI211" s="380"/>
      <c r="GJ211" s="380"/>
      <c r="GK211" s="380"/>
      <c r="GL211" s="380"/>
      <c r="GM211" s="380"/>
      <c r="GN211" s="380"/>
      <c r="GO211" s="380"/>
      <c r="GP211" s="380"/>
      <c r="GQ211" s="380"/>
      <c r="GR211" s="380"/>
      <c r="GS211" s="380"/>
      <c r="GT211" s="380"/>
      <c r="GU211" s="380"/>
      <c r="GV211" s="380"/>
      <c r="GW211" s="380"/>
      <c r="GX211" s="380"/>
      <c r="GY211" s="380"/>
      <c r="GZ211" s="380"/>
      <c r="HA211" s="380"/>
      <c r="HB211" s="380"/>
      <c r="HC211" s="380"/>
      <c r="HD211" s="380"/>
      <c r="HE211" s="380"/>
      <c r="HF211" s="380"/>
      <c r="HG211" s="380"/>
      <c r="HH211" s="380"/>
    </row>
    <row r="212" spans="1:216">
      <c r="A212" s="103"/>
      <c r="B212" s="377"/>
      <c r="C212" s="377"/>
      <c r="D212" s="377"/>
      <c r="E212" s="377"/>
      <c r="F212" s="377"/>
      <c r="G212" s="377"/>
      <c r="H212" s="377"/>
      <c r="I212" s="377"/>
      <c r="J212" s="377"/>
      <c r="K212" s="377"/>
      <c r="L212" s="377"/>
      <c r="M212" s="378"/>
      <c r="N212" s="378"/>
      <c r="O212" s="378"/>
      <c r="P212" s="378"/>
      <c r="Q212" s="378"/>
      <c r="R212" s="378"/>
      <c r="S212" s="378"/>
      <c r="T212" s="378"/>
      <c r="U212" s="378"/>
      <c r="V212" s="378"/>
      <c r="W212" s="378"/>
      <c r="X212" s="378"/>
      <c r="Y212" s="380"/>
      <c r="Z212" s="409"/>
      <c r="AA212" s="380"/>
      <c r="AB212" s="380"/>
      <c r="AC212" s="380"/>
      <c r="AD212" s="380"/>
      <c r="AE212" s="380"/>
      <c r="AF212" s="380"/>
      <c r="AG212" s="380"/>
      <c r="AH212" s="380"/>
      <c r="AI212" s="380"/>
      <c r="AJ212" s="380"/>
      <c r="AR212" s="380"/>
      <c r="AS212" s="380"/>
      <c r="AT212" s="380"/>
      <c r="AU212" s="380"/>
      <c r="AV212" s="380"/>
      <c r="AW212" s="380"/>
      <c r="AX212" s="380"/>
      <c r="AY212" s="380"/>
      <c r="AZ212" s="380"/>
      <c r="BA212" s="380"/>
      <c r="BB212" s="380"/>
      <c r="BC212" s="380"/>
      <c r="BD212" s="380"/>
      <c r="BE212" s="380"/>
      <c r="BF212" s="380"/>
      <c r="BG212" s="380"/>
      <c r="BH212" s="380"/>
      <c r="BI212" s="380"/>
      <c r="BJ212" s="377"/>
      <c r="CE212" s="380"/>
      <c r="CF212" s="380"/>
      <c r="CG212" s="380"/>
      <c r="EZ212" s="380"/>
      <c r="FA212" s="380"/>
      <c r="FB212" s="380"/>
      <c r="FC212" s="380"/>
      <c r="FD212" s="380"/>
      <c r="FE212" s="380"/>
      <c r="FF212" s="380"/>
      <c r="FG212" s="380"/>
      <c r="FH212" s="380"/>
      <c r="FI212" s="380"/>
      <c r="FJ212" s="380"/>
      <c r="FK212" s="380"/>
      <c r="FL212" s="380"/>
      <c r="FM212" s="380"/>
      <c r="FN212" s="380"/>
      <c r="FO212" s="380"/>
      <c r="FP212" s="380"/>
      <c r="FQ212" s="380"/>
      <c r="FR212" s="380"/>
      <c r="FS212" s="380"/>
      <c r="FT212" s="380"/>
      <c r="FU212" s="380"/>
      <c r="FV212" s="380"/>
      <c r="FW212" s="380"/>
      <c r="FX212" s="380"/>
      <c r="FY212" s="380"/>
      <c r="FZ212" s="380"/>
      <c r="GA212" s="380"/>
      <c r="GB212" s="380"/>
      <c r="GC212" s="380"/>
      <c r="GD212" s="380"/>
      <c r="GE212" s="380"/>
      <c r="GF212" s="380"/>
      <c r="GG212" s="380"/>
      <c r="GH212" s="380"/>
      <c r="GI212" s="380"/>
      <c r="GJ212" s="380"/>
      <c r="GK212" s="380"/>
      <c r="GL212" s="380"/>
      <c r="GM212" s="380"/>
      <c r="GN212" s="380"/>
      <c r="GO212" s="380"/>
      <c r="GP212" s="380"/>
      <c r="GQ212" s="380"/>
      <c r="GR212" s="380"/>
      <c r="GS212" s="380"/>
      <c r="GT212" s="380"/>
      <c r="GU212" s="380"/>
      <c r="GV212" s="380"/>
      <c r="GW212" s="380"/>
      <c r="GX212" s="380"/>
      <c r="GY212" s="380"/>
      <c r="GZ212" s="380"/>
      <c r="HA212" s="380"/>
      <c r="HB212" s="380"/>
      <c r="HC212" s="380"/>
      <c r="HD212" s="380"/>
      <c r="HE212" s="380"/>
      <c r="HF212" s="380"/>
      <c r="HG212" s="380"/>
      <c r="HH212" s="380"/>
    </row>
    <row r="213" spans="1:216">
      <c r="A213" s="103"/>
      <c r="B213" s="377"/>
      <c r="C213" s="377"/>
      <c r="D213" s="377"/>
      <c r="E213" s="377"/>
      <c r="F213" s="377"/>
      <c r="G213" s="377"/>
      <c r="H213" s="377"/>
      <c r="I213" s="377"/>
      <c r="J213" s="377"/>
      <c r="K213" s="377"/>
      <c r="L213" s="377"/>
      <c r="M213" s="378"/>
      <c r="N213" s="378"/>
      <c r="O213" s="378"/>
      <c r="P213" s="378"/>
      <c r="Q213" s="378"/>
      <c r="R213" s="378"/>
      <c r="S213" s="378"/>
      <c r="T213" s="378"/>
      <c r="U213" s="378"/>
      <c r="V213" s="378"/>
      <c r="W213" s="378"/>
      <c r="X213" s="378"/>
      <c r="Y213" s="380"/>
      <c r="Z213" s="409"/>
      <c r="AA213" s="380"/>
      <c r="AB213" s="380"/>
      <c r="AC213" s="380"/>
      <c r="AD213" s="380"/>
      <c r="AE213" s="380"/>
      <c r="AF213" s="380"/>
      <c r="AG213" s="380"/>
      <c r="AH213" s="380"/>
      <c r="AI213" s="380"/>
      <c r="AJ213" s="380"/>
      <c r="AR213" s="380"/>
      <c r="AS213" s="380"/>
      <c r="AT213" s="380"/>
      <c r="AU213" s="380"/>
      <c r="AV213" s="380"/>
      <c r="AW213" s="380"/>
      <c r="AX213" s="380"/>
      <c r="AY213" s="380"/>
      <c r="AZ213" s="380"/>
      <c r="BA213" s="380"/>
      <c r="BB213" s="380"/>
      <c r="BC213" s="380"/>
      <c r="BD213" s="380"/>
      <c r="BE213" s="380"/>
      <c r="BF213" s="380"/>
      <c r="BG213" s="380"/>
      <c r="BH213" s="380"/>
      <c r="BI213" s="380"/>
      <c r="BJ213" s="377"/>
      <c r="CE213" s="380"/>
      <c r="CF213" s="380"/>
      <c r="CG213" s="380"/>
      <c r="EZ213" s="380"/>
      <c r="FA213" s="380"/>
      <c r="FB213" s="380"/>
      <c r="FC213" s="380"/>
      <c r="FD213" s="380"/>
      <c r="FE213" s="380"/>
      <c r="FF213" s="380"/>
      <c r="FG213" s="380"/>
      <c r="FH213" s="380"/>
      <c r="FI213" s="380"/>
      <c r="FJ213" s="380"/>
      <c r="FK213" s="380"/>
      <c r="FL213" s="380"/>
      <c r="FM213" s="380"/>
      <c r="FN213" s="380"/>
      <c r="FO213" s="380"/>
      <c r="FP213" s="380"/>
      <c r="FQ213" s="380"/>
      <c r="FR213" s="380"/>
      <c r="FS213" s="380"/>
      <c r="FT213" s="380"/>
      <c r="FU213" s="380"/>
      <c r="FV213" s="380"/>
      <c r="FW213" s="380"/>
      <c r="FX213" s="380"/>
      <c r="FY213" s="380"/>
      <c r="FZ213" s="380"/>
      <c r="GA213" s="380"/>
      <c r="GB213" s="380"/>
      <c r="GC213" s="380"/>
      <c r="GD213" s="380"/>
      <c r="GE213" s="380"/>
      <c r="GF213" s="380"/>
      <c r="GG213" s="380"/>
      <c r="GH213" s="380"/>
      <c r="GI213" s="380"/>
      <c r="GJ213" s="380"/>
      <c r="GK213" s="380"/>
      <c r="GL213" s="380"/>
      <c r="GM213" s="380"/>
      <c r="GN213" s="380"/>
      <c r="GO213" s="380"/>
      <c r="GP213" s="380"/>
      <c r="GQ213" s="380"/>
      <c r="GR213" s="380"/>
      <c r="GS213" s="380"/>
      <c r="GT213" s="380"/>
      <c r="GU213" s="380"/>
      <c r="GV213" s="380"/>
      <c r="GW213" s="380"/>
      <c r="GX213" s="380"/>
      <c r="GY213" s="380"/>
      <c r="GZ213" s="380"/>
      <c r="HA213" s="380"/>
      <c r="HB213" s="380"/>
      <c r="HC213" s="380"/>
      <c r="HD213" s="380"/>
      <c r="HE213" s="380"/>
      <c r="HF213" s="380"/>
      <c r="HG213" s="380"/>
      <c r="HH213" s="380"/>
    </row>
    <row r="214" spans="1:216">
      <c r="A214" s="103"/>
      <c r="B214" s="377"/>
      <c r="C214" s="377"/>
      <c r="D214" s="377"/>
      <c r="E214" s="377"/>
      <c r="F214" s="377"/>
      <c r="G214" s="377"/>
      <c r="H214" s="377"/>
      <c r="I214" s="377"/>
      <c r="J214" s="377"/>
      <c r="K214" s="377"/>
      <c r="L214" s="377"/>
      <c r="M214" s="378"/>
      <c r="N214" s="378"/>
      <c r="O214" s="378"/>
      <c r="P214" s="378"/>
      <c r="Q214" s="378"/>
      <c r="R214" s="378"/>
      <c r="S214" s="378"/>
      <c r="T214" s="378"/>
      <c r="U214" s="378"/>
      <c r="V214" s="378"/>
      <c r="W214" s="378"/>
      <c r="X214" s="378"/>
      <c r="Y214" s="380"/>
      <c r="Z214" s="409"/>
      <c r="AA214" s="380"/>
      <c r="AB214" s="380"/>
      <c r="AC214" s="380"/>
      <c r="AD214" s="380"/>
      <c r="AE214" s="380"/>
      <c r="AF214" s="380"/>
      <c r="AG214" s="380"/>
      <c r="AH214" s="380"/>
      <c r="AI214" s="380"/>
      <c r="AJ214" s="380"/>
      <c r="AR214" s="380"/>
      <c r="AS214" s="380"/>
      <c r="AT214" s="380"/>
      <c r="AU214" s="380"/>
      <c r="AV214" s="380"/>
      <c r="AW214" s="380"/>
      <c r="AX214" s="380"/>
      <c r="AY214" s="380"/>
      <c r="AZ214" s="380"/>
      <c r="BA214" s="380"/>
      <c r="BB214" s="380"/>
      <c r="BC214" s="380"/>
      <c r="BD214" s="380"/>
      <c r="BE214" s="380"/>
      <c r="BF214" s="380"/>
      <c r="BG214" s="380"/>
      <c r="BH214" s="380"/>
      <c r="BI214" s="380"/>
      <c r="BJ214" s="377"/>
      <c r="CE214" s="380"/>
      <c r="CF214" s="380"/>
      <c r="CG214" s="380"/>
      <c r="EZ214" s="380"/>
      <c r="FA214" s="380"/>
      <c r="FB214" s="380"/>
      <c r="FC214" s="380"/>
      <c r="FD214" s="380"/>
      <c r="FE214" s="380"/>
      <c r="FF214" s="380"/>
      <c r="FG214" s="380"/>
      <c r="FH214" s="380"/>
      <c r="FI214" s="380"/>
      <c r="FJ214" s="380"/>
      <c r="FK214" s="380"/>
      <c r="FL214" s="380"/>
      <c r="FM214" s="380"/>
      <c r="FN214" s="380"/>
      <c r="FO214" s="380"/>
      <c r="FP214" s="380"/>
      <c r="FQ214" s="380"/>
      <c r="FR214" s="380"/>
      <c r="FS214" s="380"/>
      <c r="FT214" s="380"/>
      <c r="FU214" s="380"/>
      <c r="FV214" s="380"/>
      <c r="FW214" s="380"/>
      <c r="FX214" s="380"/>
      <c r="FY214" s="380"/>
      <c r="FZ214" s="380"/>
      <c r="GA214" s="380"/>
      <c r="GB214" s="380"/>
      <c r="GC214" s="380"/>
      <c r="GD214" s="380"/>
      <c r="GE214" s="380"/>
      <c r="GF214" s="380"/>
      <c r="GG214" s="380"/>
      <c r="GH214" s="380"/>
      <c r="GI214" s="380"/>
      <c r="GJ214" s="380"/>
      <c r="GK214" s="380"/>
      <c r="GL214" s="380"/>
      <c r="GM214" s="380"/>
      <c r="GN214" s="380"/>
      <c r="GO214" s="380"/>
      <c r="GP214" s="380"/>
      <c r="GQ214" s="380"/>
      <c r="GR214" s="380"/>
      <c r="GS214" s="380"/>
      <c r="GT214" s="380"/>
      <c r="GU214" s="380"/>
      <c r="GV214" s="380"/>
      <c r="GW214" s="380"/>
      <c r="GX214" s="380"/>
      <c r="GY214" s="380"/>
      <c r="GZ214" s="380"/>
      <c r="HA214" s="380"/>
      <c r="HB214" s="380"/>
      <c r="HC214" s="380"/>
      <c r="HD214" s="380"/>
      <c r="HE214" s="380"/>
      <c r="HF214" s="380"/>
      <c r="HG214" s="380"/>
      <c r="HH214" s="380"/>
    </row>
    <row r="215" spans="1:216">
      <c r="A215" s="103"/>
      <c r="B215" s="377"/>
      <c r="C215" s="377"/>
      <c r="D215" s="377"/>
      <c r="E215" s="377"/>
      <c r="F215" s="377"/>
      <c r="G215" s="377"/>
      <c r="H215" s="377"/>
      <c r="I215" s="377"/>
      <c r="J215" s="377"/>
      <c r="K215" s="377"/>
      <c r="L215" s="377"/>
      <c r="M215" s="378"/>
      <c r="N215" s="378"/>
      <c r="O215" s="378"/>
      <c r="P215" s="378"/>
      <c r="Q215" s="378"/>
      <c r="R215" s="378"/>
      <c r="S215" s="378"/>
      <c r="T215" s="378"/>
      <c r="U215" s="378"/>
      <c r="V215" s="378"/>
      <c r="W215" s="378"/>
      <c r="X215" s="378"/>
      <c r="Y215" s="380"/>
      <c r="Z215" s="409"/>
      <c r="AA215" s="380"/>
      <c r="AB215" s="380"/>
      <c r="AC215" s="380"/>
      <c r="AD215" s="380"/>
      <c r="AE215" s="380"/>
      <c r="AF215" s="380"/>
      <c r="AG215" s="380"/>
      <c r="AH215" s="380"/>
      <c r="AI215" s="380"/>
      <c r="AJ215" s="380"/>
      <c r="AR215" s="380"/>
      <c r="AS215" s="380"/>
      <c r="AT215" s="380"/>
      <c r="AU215" s="380"/>
      <c r="AV215" s="380"/>
      <c r="AW215" s="380"/>
      <c r="AX215" s="380"/>
      <c r="AY215" s="380"/>
      <c r="AZ215" s="380"/>
      <c r="BA215" s="380"/>
      <c r="BB215" s="380"/>
      <c r="BC215" s="380"/>
      <c r="BD215" s="380"/>
      <c r="BE215" s="380"/>
      <c r="BF215" s="380"/>
      <c r="BG215" s="380"/>
      <c r="BH215" s="380"/>
      <c r="BI215" s="380"/>
      <c r="BJ215" s="377"/>
      <c r="CE215" s="380"/>
      <c r="CF215" s="380"/>
      <c r="CG215" s="380"/>
      <c r="EZ215" s="380"/>
      <c r="FA215" s="380"/>
      <c r="FB215" s="380"/>
      <c r="FC215" s="380"/>
      <c r="FD215" s="380"/>
      <c r="FE215" s="380"/>
      <c r="FF215" s="380"/>
      <c r="FG215" s="380"/>
      <c r="FH215" s="380"/>
      <c r="FI215" s="380"/>
      <c r="FJ215" s="380"/>
      <c r="FK215" s="380"/>
      <c r="FL215" s="380"/>
      <c r="FM215" s="380"/>
      <c r="FN215" s="380"/>
      <c r="FO215" s="380"/>
      <c r="FP215" s="380"/>
      <c r="FQ215" s="380"/>
      <c r="FR215" s="380"/>
      <c r="FS215" s="380"/>
      <c r="FT215" s="380"/>
      <c r="FU215" s="380"/>
      <c r="FV215" s="380"/>
      <c r="FW215" s="380"/>
      <c r="FX215" s="380"/>
      <c r="FY215" s="380"/>
      <c r="FZ215" s="380"/>
      <c r="GA215" s="380"/>
      <c r="GB215" s="380"/>
      <c r="GC215" s="380"/>
      <c r="GD215" s="380"/>
      <c r="GE215" s="380"/>
      <c r="GF215" s="380"/>
      <c r="GG215" s="380"/>
      <c r="GH215" s="380"/>
      <c r="GI215" s="380"/>
      <c r="GJ215" s="380"/>
      <c r="GK215" s="380"/>
      <c r="GL215" s="380"/>
      <c r="GM215" s="380"/>
      <c r="GN215" s="380"/>
      <c r="GO215" s="380"/>
      <c r="GP215" s="380"/>
      <c r="GQ215" s="380"/>
      <c r="GR215" s="380"/>
      <c r="GS215" s="380"/>
      <c r="GT215" s="380"/>
      <c r="GU215" s="380"/>
      <c r="GV215" s="380"/>
      <c r="GW215" s="380"/>
      <c r="GX215" s="380"/>
      <c r="GY215" s="380"/>
      <c r="GZ215" s="380"/>
      <c r="HA215" s="380"/>
      <c r="HB215" s="380"/>
      <c r="HC215" s="380"/>
      <c r="HD215" s="380"/>
      <c r="HE215" s="380"/>
      <c r="HF215" s="380"/>
      <c r="HG215" s="380"/>
      <c r="HH215" s="380"/>
    </row>
    <row r="216" spans="1:216">
      <c r="A216" s="103"/>
      <c r="B216" s="377"/>
      <c r="C216" s="377"/>
      <c r="D216" s="377"/>
      <c r="E216" s="377"/>
      <c r="F216" s="377"/>
      <c r="G216" s="377"/>
      <c r="H216" s="377"/>
      <c r="I216" s="377"/>
      <c r="J216" s="377"/>
      <c r="K216" s="377"/>
      <c r="L216" s="377"/>
      <c r="M216" s="378"/>
      <c r="N216" s="378"/>
      <c r="O216" s="378"/>
      <c r="P216" s="378"/>
      <c r="Q216" s="378"/>
      <c r="R216" s="378"/>
      <c r="S216" s="378"/>
      <c r="T216" s="378"/>
      <c r="U216" s="378"/>
      <c r="V216" s="378"/>
      <c r="W216" s="378"/>
      <c r="X216" s="378"/>
      <c r="Y216" s="380"/>
      <c r="Z216" s="409"/>
      <c r="AA216" s="380"/>
      <c r="AB216" s="380"/>
      <c r="AC216" s="380"/>
      <c r="AD216" s="380"/>
      <c r="AE216" s="380"/>
      <c r="AF216" s="380"/>
      <c r="AG216" s="380"/>
      <c r="AH216" s="380"/>
      <c r="AI216" s="380"/>
      <c r="AJ216" s="380"/>
      <c r="AR216" s="380"/>
      <c r="AS216" s="380"/>
      <c r="AT216" s="380"/>
      <c r="AU216" s="380"/>
      <c r="AV216" s="380"/>
      <c r="AW216" s="380"/>
      <c r="AX216" s="380"/>
      <c r="AY216" s="380"/>
      <c r="AZ216" s="380"/>
      <c r="BA216" s="380"/>
      <c r="BB216" s="380"/>
      <c r="BC216" s="380"/>
      <c r="BD216" s="380"/>
      <c r="BE216" s="380"/>
      <c r="BF216" s="380"/>
      <c r="BG216" s="380"/>
      <c r="BH216" s="380"/>
      <c r="BI216" s="380"/>
      <c r="BJ216" s="377"/>
      <c r="CE216" s="380"/>
      <c r="CF216" s="380"/>
      <c r="CG216" s="380"/>
      <c r="EZ216" s="380"/>
      <c r="FA216" s="380"/>
      <c r="FB216" s="380"/>
      <c r="FC216" s="380"/>
      <c r="FD216" s="380"/>
      <c r="FE216" s="380"/>
      <c r="FF216" s="380"/>
      <c r="FG216" s="380"/>
      <c r="FH216" s="380"/>
      <c r="FI216" s="380"/>
      <c r="FJ216" s="380"/>
      <c r="FK216" s="380"/>
      <c r="FL216" s="380"/>
      <c r="FM216" s="380"/>
      <c r="FN216" s="380"/>
      <c r="FO216" s="380"/>
      <c r="FP216" s="380"/>
      <c r="FQ216" s="380"/>
      <c r="FR216" s="380"/>
      <c r="FS216" s="380"/>
      <c r="FT216" s="380"/>
      <c r="FU216" s="380"/>
      <c r="FV216" s="380"/>
      <c r="FW216" s="380"/>
      <c r="FX216" s="380"/>
      <c r="FY216" s="380"/>
      <c r="FZ216" s="380"/>
      <c r="GA216" s="380"/>
      <c r="GB216" s="380"/>
      <c r="GC216" s="380"/>
      <c r="GD216" s="380"/>
      <c r="GE216" s="380"/>
      <c r="GF216" s="380"/>
      <c r="GG216" s="380"/>
      <c r="GH216" s="380"/>
      <c r="GI216" s="380"/>
      <c r="GJ216" s="380"/>
      <c r="GK216" s="380"/>
      <c r="GL216" s="380"/>
      <c r="GM216" s="380"/>
      <c r="GN216" s="380"/>
      <c r="GO216" s="380"/>
      <c r="GP216" s="380"/>
      <c r="GQ216" s="380"/>
      <c r="GR216" s="380"/>
      <c r="GS216" s="380"/>
      <c r="GT216" s="380"/>
      <c r="GU216" s="380"/>
      <c r="GV216" s="380"/>
      <c r="GW216" s="380"/>
      <c r="GX216" s="380"/>
      <c r="GY216" s="380"/>
      <c r="GZ216" s="380"/>
      <c r="HA216" s="380"/>
      <c r="HB216" s="380"/>
      <c r="HC216" s="380"/>
      <c r="HD216" s="380"/>
      <c r="HE216" s="380"/>
      <c r="HF216" s="380"/>
      <c r="HG216" s="380"/>
      <c r="HH216" s="380"/>
    </row>
    <row r="217" spans="1:216">
      <c r="A217" s="103"/>
      <c r="B217" s="377"/>
      <c r="C217" s="377"/>
      <c r="D217" s="377"/>
      <c r="E217" s="377"/>
      <c r="F217" s="377"/>
      <c r="G217" s="377"/>
      <c r="H217" s="377"/>
      <c r="I217" s="377"/>
      <c r="J217" s="377"/>
      <c r="K217" s="377"/>
      <c r="L217" s="377"/>
      <c r="M217" s="378"/>
      <c r="N217" s="378"/>
      <c r="O217" s="378"/>
      <c r="P217" s="378"/>
      <c r="Q217" s="378"/>
      <c r="R217" s="378"/>
      <c r="S217" s="378"/>
      <c r="T217" s="378"/>
      <c r="U217" s="378"/>
      <c r="V217" s="378"/>
      <c r="W217" s="378"/>
      <c r="X217" s="378"/>
      <c r="Y217" s="380"/>
      <c r="Z217" s="409"/>
      <c r="AA217" s="380"/>
      <c r="AB217" s="380"/>
      <c r="AC217" s="380"/>
      <c r="AD217" s="380"/>
      <c r="AE217" s="380"/>
      <c r="AF217" s="380"/>
      <c r="AG217" s="380"/>
      <c r="AH217" s="380"/>
      <c r="AI217" s="380"/>
      <c r="AJ217" s="380"/>
      <c r="AR217" s="380"/>
      <c r="AS217" s="380"/>
      <c r="AT217" s="380"/>
      <c r="AU217" s="380"/>
      <c r="AV217" s="380"/>
      <c r="AW217" s="380"/>
      <c r="AX217" s="380"/>
      <c r="AY217" s="380"/>
      <c r="AZ217" s="380"/>
      <c r="BA217" s="380"/>
      <c r="BB217" s="380"/>
      <c r="BC217" s="380"/>
      <c r="BD217" s="380"/>
      <c r="BE217" s="380"/>
      <c r="BF217" s="380"/>
      <c r="BG217" s="380"/>
      <c r="BH217" s="380"/>
      <c r="BI217" s="380"/>
      <c r="BJ217" s="377"/>
      <c r="CE217" s="380"/>
      <c r="CF217" s="380"/>
      <c r="CG217" s="380"/>
      <c r="EZ217" s="380"/>
      <c r="FA217" s="380"/>
      <c r="FB217" s="380"/>
      <c r="FC217" s="380"/>
      <c r="FD217" s="380"/>
      <c r="FE217" s="380"/>
      <c r="FF217" s="380"/>
      <c r="FG217" s="380"/>
      <c r="FH217" s="380"/>
      <c r="FI217" s="380"/>
      <c r="FJ217" s="380"/>
      <c r="FK217" s="380"/>
      <c r="FL217" s="380"/>
      <c r="FM217" s="380"/>
      <c r="FN217" s="380"/>
      <c r="FO217" s="380"/>
      <c r="FP217" s="380"/>
      <c r="FQ217" s="380"/>
      <c r="FR217" s="380"/>
      <c r="FS217" s="380"/>
      <c r="FT217" s="380"/>
      <c r="FU217" s="380"/>
      <c r="FV217" s="380"/>
      <c r="FW217" s="380"/>
      <c r="FX217" s="380"/>
      <c r="FY217" s="380"/>
      <c r="FZ217" s="380"/>
      <c r="GA217" s="380"/>
      <c r="GB217" s="380"/>
      <c r="GC217" s="380"/>
      <c r="GD217" s="380"/>
      <c r="GE217" s="380"/>
      <c r="GF217" s="380"/>
      <c r="GG217" s="380"/>
      <c r="GH217" s="380"/>
      <c r="GI217" s="380"/>
      <c r="GJ217" s="380"/>
      <c r="GK217" s="380"/>
      <c r="GL217" s="380"/>
      <c r="GM217" s="380"/>
      <c r="GN217" s="380"/>
      <c r="GO217" s="380"/>
      <c r="GP217" s="380"/>
      <c r="GQ217" s="380"/>
      <c r="GR217" s="380"/>
      <c r="GS217" s="380"/>
      <c r="GT217" s="380"/>
      <c r="GU217" s="380"/>
      <c r="GV217" s="380"/>
      <c r="GW217" s="380"/>
      <c r="GX217" s="380"/>
      <c r="GY217" s="380"/>
      <c r="GZ217" s="380"/>
      <c r="HA217" s="380"/>
      <c r="HB217" s="380"/>
      <c r="HC217" s="380"/>
      <c r="HD217" s="380"/>
      <c r="HE217" s="380"/>
      <c r="HF217" s="380"/>
      <c r="HG217" s="380"/>
      <c r="HH217" s="380"/>
    </row>
    <row r="218" spans="1:216">
      <c r="A218" s="103"/>
      <c r="B218" s="377"/>
      <c r="C218" s="377"/>
      <c r="D218" s="377"/>
      <c r="E218" s="377"/>
      <c r="F218" s="377"/>
      <c r="G218" s="377"/>
      <c r="H218" s="377"/>
      <c r="I218" s="377"/>
      <c r="J218" s="377"/>
      <c r="K218" s="377"/>
      <c r="L218" s="377"/>
      <c r="M218" s="378"/>
      <c r="N218" s="378"/>
      <c r="O218" s="378"/>
      <c r="P218" s="378"/>
      <c r="Q218" s="378"/>
      <c r="R218" s="378"/>
      <c r="S218" s="378"/>
      <c r="T218" s="378"/>
      <c r="U218" s="378"/>
      <c r="V218" s="378"/>
      <c r="W218" s="378"/>
      <c r="X218" s="378"/>
      <c r="Y218" s="380"/>
      <c r="Z218" s="409"/>
      <c r="AA218" s="380"/>
      <c r="AB218" s="380"/>
      <c r="AC218" s="380"/>
      <c r="AD218" s="380"/>
      <c r="AE218" s="380"/>
      <c r="AF218" s="380"/>
      <c r="AG218" s="380"/>
      <c r="AH218" s="380"/>
      <c r="AI218" s="380"/>
      <c r="AJ218" s="380"/>
      <c r="AR218" s="380"/>
      <c r="AS218" s="380"/>
      <c r="AT218" s="380"/>
      <c r="AU218" s="380"/>
      <c r="AV218" s="380"/>
      <c r="AW218" s="380"/>
      <c r="AX218" s="380"/>
      <c r="AY218" s="380"/>
      <c r="AZ218" s="380"/>
      <c r="BA218" s="380"/>
      <c r="BB218" s="380"/>
      <c r="BC218" s="380"/>
      <c r="BD218" s="380"/>
      <c r="BE218" s="380"/>
      <c r="BF218" s="380"/>
      <c r="BG218" s="380"/>
      <c r="BH218" s="380"/>
      <c r="BI218" s="380"/>
      <c r="BJ218" s="377"/>
      <c r="CE218" s="380"/>
      <c r="CF218" s="380"/>
      <c r="CG218" s="380"/>
      <c r="EZ218" s="380"/>
      <c r="FA218" s="380"/>
      <c r="FB218" s="380"/>
      <c r="FC218" s="380"/>
      <c r="FD218" s="380"/>
      <c r="FE218" s="380"/>
      <c r="FF218" s="380"/>
      <c r="FG218" s="380"/>
      <c r="FH218" s="380"/>
      <c r="FI218" s="380"/>
      <c r="FJ218" s="380"/>
      <c r="FK218" s="380"/>
      <c r="FL218" s="380"/>
      <c r="FM218" s="380"/>
      <c r="FN218" s="380"/>
      <c r="FO218" s="380"/>
      <c r="FP218" s="380"/>
      <c r="FQ218" s="380"/>
      <c r="FR218" s="380"/>
      <c r="FS218" s="380"/>
      <c r="FT218" s="380"/>
      <c r="FU218" s="380"/>
      <c r="FV218" s="380"/>
      <c r="FW218" s="380"/>
      <c r="FX218" s="380"/>
      <c r="FY218" s="380"/>
      <c r="FZ218" s="380"/>
      <c r="GA218" s="380"/>
      <c r="GB218" s="380"/>
      <c r="GC218" s="380"/>
      <c r="GD218" s="380"/>
      <c r="GE218" s="380"/>
      <c r="GF218" s="380"/>
      <c r="GG218" s="380"/>
      <c r="GH218" s="380"/>
      <c r="GI218" s="380"/>
      <c r="GJ218" s="380"/>
      <c r="GK218" s="380"/>
      <c r="GL218" s="380"/>
      <c r="GM218" s="380"/>
      <c r="GN218" s="380"/>
      <c r="GO218" s="380"/>
      <c r="GP218" s="380"/>
      <c r="GQ218" s="380"/>
      <c r="GR218" s="380"/>
      <c r="GS218" s="380"/>
      <c r="GT218" s="380"/>
      <c r="GU218" s="380"/>
      <c r="GV218" s="380"/>
      <c r="GW218" s="380"/>
      <c r="GX218" s="380"/>
      <c r="GY218" s="380"/>
      <c r="GZ218" s="380"/>
      <c r="HA218" s="380"/>
      <c r="HB218" s="380"/>
      <c r="HC218" s="380"/>
      <c r="HD218" s="380"/>
      <c r="HE218" s="380"/>
      <c r="HF218" s="380"/>
      <c r="HG218" s="380"/>
      <c r="HH218" s="380"/>
    </row>
    <row r="219" spans="1:216">
      <c r="A219" s="103"/>
      <c r="B219" s="377"/>
      <c r="C219" s="377"/>
      <c r="D219" s="377"/>
      <c r="E219" s="377"/>
      <c r="F219" s="377"/>
      <c r="G219" s="377"/>
      <c r="H219" s="377"/>
      <c r="I219" s="377"/>
      <c r="J219" s="377"/>
      <c r="K219" s="377"/>
      <c r="L219" s="377"/>
      <c r="M219" s="378"/>
      <c r="N219" s="378"/>
      <c r="O219" s="378"/>
      <c r="P219" s="378"/>
      <c r="Q219" s="378"/>
      <c r="R219" s="378"/>
      <c r="S219" s="378"/>
      <c r="T219" s="378"/>
      <c r="U219" s="378"/>
      <c r="V219" s="378"/>
      <c r="W219" s="378"/>
      <c r="X219" s="378"/>
      <c r="Y219" s="380"/>
      <c r="Z219" s="409"/>
      <c r="AA219" s="380"/>
      <c r="AB219" s="380"/>
      <c r="AC219" s="380"/>
      <c r="AD219" s="380"/>
      <c r="AE219" s="380"/>
      <c r="AF219" s="380"/>
      <c r="AG219" s="380"/>
      <c r="AH219" s="380"/>
      <c r="AI219" s="380"/>
      <c r="AJ219" s="380"/>
      <c r="AR219" s="380"/>
      <c r="AS219" s="380"/>
      <c r="AT219" s="380"/>
      <c r="AU219" s="380"/>
      <c r="AV219" s="380"/>
      <c r="AW219" s="380"/>
      <c r="AX219" s="380"/>
      <c r="AY219" s="380"/>
      <c r="AZ219" s="380"/>
      <c r="BA219" s="380"/>
      <c r="BB219" s="380"/>
      <c r="BC219" s="380"/>
      <c r="BD219" s="380"/>
      <c r="BE219" s="380"/>
      <c r="BF219" s="380"/>
      <c r="BG219" s="380"/>
      <c r="BH219" s="380"/>
      <c r="BI219" s="380"/>
      <c r="BJ219" s="377"/>
      <c r="CE219" s="380"/>
      <c r="CF219" s="380"/>
      <c r="CG219" s="380"/>
      <c r="EZ219" s="380"/>
      <c r="FA219" s="380"/>
      <c r="FB219" s="380"/>
      <c r="FC219" s="380"/>
      <c r="FD219" s="380"/>
      <c r="FE219" s="380"/>
      <c r="FF219" s="380"/>
      <c r="FG219" s="380"/>
      <c r="FH219" s="380"/>
      <c r="FI219" s="380"/>
      <c r="FJ219" s="380"/>
      <c r="FK219" s="380"/>
      <c r="FL219" s="380"/>
      <c r="FM219" s="380"/>
      <c r="FN219" s="380"/>
      <c r="FO219" s="380"/>
      <c r="FP219" s="380"/>
      <c r="FQ219" s="380"/>
      <c r="FR219" s="380"/>
      <c r="FS219" s="380"/>
      <c r="FT219" s="380"/>
      <c r="FU219" s="380"/>
      <c r="FV219" s="380"/>
      <c r="FW219" s="380"/>
      <c r="FX219" s="380"/>
      <c r="FY219" s="380"/>
      <c r="FZ219" s="380"/>
      <c r="GA219" s="380"/>
      <c r="GB219" s="380"/>
      <c r="GC219" s="380"/>
      <c r="GD219" s="380"/>
      <c r="GE219" s="380"/>
      <c r="GF219" s="380"/>
      <c r="GG219" s="380"/>
      <c r="GH219" s="380"/>
      <c r="GI219" s="380"/>
      <c r="GJ219" s="380"/>
      <c r="GK219" s="380"/>
      <c r="GL219" s="380"/>
      <c r="GM219" s="380"/>
      <c r="GN219" s="380"/>
      <c r="GO219" s="380"/>
      <c r="GP219" s="380"/>
      <c r="GQ219" s="380"/>
      <c r="GR219" s="380"/>
      <c r="GS219" s="380"/>
      <c r="GT219" s="380"/>
      <c r="GU219" s="380"/>
      <c r="GV219" s="380"/>
      <c r="GW219" s="380"/>
      <c r="GX219" s="380"/>
      <c r="GY219" s="380"/>
      <c r="GZ219" s="380"/>
      <c r="HA219" s="380"/>
      <c r="HB219" s="380"/>
      <c r="HC219" s="380"/>
      <c r="HD219" s="380"/>
      <c r="HE219" s="380"/>
      <c r="HF219" s="380"/>
      <c r="HG219" s="380"/>
      <c r="HH219" s="380"/>
    </row>
    <row r="220" spans="1:216">
      <c r="A220" s="103"/>
      <c r="B220" s="377"/>
      <c r="C220" s="377"/>
      <c r="D220" s="377"/>
      <c r="E220" s="377"/>
      <c r="F220" s="377"/>
      <c r="G220" s="377"/>
      <c r="H220" s="377"/>
      <c r="I220" s="377"/>
      <c r="J220" s="377"/>
      <c r="K220" s="377"/>
      <c r="L220" s="377"/>
      <c r="M220" s="378"/>
      <c r="N220" s="378"/>
      <c r="O220" s="378"/>
      <c r="P220" s="378"/>
      <c r="Q220" s="378"/>
      <c r="R220" s="378"/>
      <c r="S220" s="378"/>
      <c r="T220" s="378"/>
      <c r="U220" s="378"/>
      <c r="V220" s="378"/>
      <c r="W220" s="378"/>
      <c r="X220" s="378"/>
      <c r="Y220" s="380"/>
      <c r="Z220" s="409"/>
      <c r="AA220" s="380"/>
      <c r="AB220" s="380"/>
      <c r="AC220" s="380"/>
      <c r="AD220" s="380"/>
      <c r="AE220" s="380"/>
      <c r="AF220" s="380"/>
      <c r="AG220" s="380"/>
      <c r="AH220" s="380"/>
      <c r="AI220" s="380"/>
      <c r="AJ220" s="380"/>
      <c r="AR220" s="380"/>
      <c r="AS220" s="380"/>
      <c r="AT220" s="380"/>
      <c r="AU220" s="380"/>
      <c r="AV220" s="380"/>
      <c r="AW220" s="380"/>
      <c r="AX220" s="380"/>
      <c r="AY220" s="380"/>
      <c r="AZ220" s="380"/>
      <c r="BA220" s="380"/>
      <c r="BB220" s="380"/>
      <c r="BC220" s="380"/>
      <c r="BD220" s="380"/>
      <c r="BE220" s="380"/>
      <c r="BF220" s="380"/>
      <c r="BG220" s="380"/>
      <c r="BH220" s="380"/>
      <c r="BI220" s="380"/>
      <c r="BJ220" s="377"/>
      <c r="CE220" s="380"/>
      <c r="CF220" s="380"/>
      <c r="CG220" s="380"/>
      <c r="EZ220" s="380"/>
      <c r="FA220" s="380"/>
      <c r="FB220" s="380"/>
      <c r="FC220" s="380"/>
      <c r="FD220" s="380"/>
      <c r="FE220" s="380"/>
      <c r="FF220" s="380"/>
      <c r="FG220" s="380"/>
      <c r="FH220" s="380"/>
      <c r="FI220" s="380"/>
      <c r="FJ220" s="380"/>
      <c r="FK220" s="380"/>
      <c r="FL220" s="380"/>
      <c r="FM220" s="380"/>
      <c r="FN220" s="380"/>
      <c r="FO220" s="380"/>
      <c r="FP220" s="380"/>
      <c r="FQ220" s="380"/>
      <c r="FR220" s="380"/>
      <c r="FS220" s="380"/>
      <c r="FT220" s="380"/>
      <c r="FU220" s="380"/>
      <c r="FV220" s="380"/>
      <c r="FW220" s="380"/>
      <c r="FX220" s="380"/>
      <c r="FY220" s="380"/>
      <c r="FZ220" s="380"/>
      <c r="GA220" s="380"/>
      <c r="GB220" s="380"/>
      <c r="GC220" s="380"/>
      <c r="GD220" s="380"/>
      <c r="GE220" s="380"/>
      <c r="GF220" s="380"/>
      <c r="GG220" s="380"/>
      <c r="GH220" s="380"/>
      <c r="GI220" s="380"/>
      <c r="GJ220" s="380"/>
      <c r="GK220" s="380"/>
      <c r="GL220" s="380"/>
      <c r="GM220" s="380"/>
      <c r="GN220" s="380"/>
      <c r="GO220" s="380"/>
      <c r="GP220" s="380"/>
      <c r="GQ220" s="380"/>
      <c r="GR220" s="380"/>
      <c r="GS220" s="380"/>
      <c r="GT220" s="380"/>
      <c r="GU220" s="380"/>
      <c r="GV220" s="380"/>
      <c r="GW220" s="380"/>
      <c r="GX220" s="380"/>
      <c r="GY220" s="380"/>
      <c r="GZ220" s="380"/>
      <c r="HA220" s="380"/>
      <c r="HB220" s="380"/>
      <c r="HC220" s="380"/>
      <c r="HD220" s="380"/>
      <c r="HE220" s="380"/>
      <c r="HF220" s="380"/>
      <c r="HG220" s="380"/>
      <c r="HH220" s="380"/>
    </row>
    <row r="221" spans="1:216">
      <c r="A221" s="103"/>
      <c r="B221" s="377"/>
      <c r="C221" s="377"/>
      <c r="D221" s="377"/>
      <c r="E221" s="377"/>
      <c r="F221" s="377"/>
      <c r="G221" s="377"/>
      <c r="H221" s="377"/>
      <c r="I221" s="377"/>
      <c r="J221" s="377"/>
      <c r="K221" s="377"/>
      <c r="L221" s="377"/>
      <c r="M221" s="378"/>
      <c r="N221" s="378"/>
      <c r="O221" s="378"/>
      <c r="P221" s="378"/>
      <c r="Q221" s="378"/>
      <c r="R221" s="378"/>
      <c r="S221" s="378"/>
      <c r="T221" s="378"/>
      <c r="U221" s="378"/>
      <c r="V221" s="378"/>
      <c r="W221" s="378"/>
      <c r="X221" s="378"/>
      <c r="Y221" s="380"/>
      <c r="Z221" s="409"/>
      <c r="AA221" s="380"/>
      <c r="AB221" s="380"/>
      <c r="AC221" s="380"/>
      <c r="AD221" s="380"/>
      <c r="AE221" s="380"/>
      <c r="AF221" s="380"/>
      <c r="AG221" s="380"/>
      <c r="AH221" s="380"/>
      <c r="AI221" s="380"/>
      <c r="AJ221" s="380"/>
      <c r="AR221" s="380"/>
      <c r="AS221" s="380"/>
      <c r="AT221" s="380"/>
      <c r="AU221" s="380"/>
      <c r="AV221" s="380"/>
      <c r="AW221" s="380"/>
      <c r="AX221" s="380"/>
      <c r="AY221" s="380"/>
      <c r="AZ221" s="380"/>
      <c r="BA221" s="380"/>
      <c r="BB221" s="380"/>
      <c r="BC221" s="380"/>
      <c r="BD221" s="380"/>
      <c r="BE221" s="380"/>
      <c r="BF221" s="380"/>
      <c r="BG221" s="380"/>
      <c r="BH221" s="380"/>
      <c r="BI221" s="380"/>
      <c r="BJ221" s="377"/>
      <c r="CE221" s="380"/>
      <c r="CF221" s="380"/>
      <c r="CG221" s="380"/>
      <c r="EZ221" s="380"/>
      <c r="FA221" s="380"/>
      <c r="FB221" s="380"/>
      <c r="FC221" s="380"/>
      <c r="FD221" s="380"/>
      <c r="FE221" s="380"/>
      <c r="FF221" s="380"/>
      <c r="FG221" s="380"/>
      <c r="FH221" s="380"/>
      <c r="FI221" s="380"/>
      <c r="FJ221" s="380"/>
      <c r="FK221" s="380"/>
      <c r="FL221" s="380"/>
      <c r="FM221" s="380"/>
      <c r="FN221" s="380"/>
      <c r="FO221" s="380"/>
      <c r="FP221" s="380"/>
      <c r="FQ221" s="380"/>
      <c r="FR221" s="380"/>
      <c r="FS221" s="380"/>
      <c r="FT221" s="380"/>
      <c r="FU221" s="380"/>
      <c r="FV221" s="380"/>
      <c r="FW221" s="380"/>
      <c r="FX221" s="380"/>
      <c r="FY221" s="380"/>
      <c r="FZ221" s="380"/>
      <c r="GA221" s="380"/>
      <c r="GB221" s="380"/>
      <c r="GC221" s="380"/>
      <c r="GD221" s="380"/>
      <c r="GE221" s="380"/>
      <c r="GF221" s="380"/>
      <c r="GG221" s="380"/>
      <c r="GH221" s="380"/>
      <c r="GI221" s="380"/>
      <c r="GJ221" s="380"/>
      <c r="GK221" s="380"/>
      <c r="GL221" s="380"/>
      <c r="GM221" s="380"/>
      <c r="GN221" s="380"/>
      <c r="GO221" s="380"/>
      <c r="GP221" s="380"/>
      <c r="GQ221" s="380"/>
      <c r="GR221" s="380"/>
      <c r="GS221" s="380"/>
      <c r="GT221" s="380"/>
      <c r="GU221" s="380"/>
      <c r="GV221" s="380"/>
      <c r="GW221" s="380"/>
      <c r="GX221" s="380"/>
      <c r="GY221" s="380"/>
      <c r="GZ221" s="380"/>
      <c r="HA221" s="380"/>
      <c r="HB221" s="380"/>
      <c r="HC221" s="380"/>
      <c r="HD221" s="380"/>
      <c r="HE221" s="380"/>
      <c r="HF221" s="380"/>
      <c r="HG221" s="380"/>
      <c r="HH221" s="380"/>
    </row>
    <row r="222" spans="1:216">
      <c r="A222" s="103"/>
      <c r="B222" s="377"/>
      <c r="C222" s="377"/>
      <c r="D222" s="377"/>
      <c r="E222" s="377"/>
      <c r="F222" s="377"/>
      <c r="G222" s="377"/>
      <c r="H222" s="377"/>
      <c r="I222" s="377"/>
      <c r="J222" s="377"/>
      <c r="K222" s="377"/>
      <c r="L222" s="377"/>
      <c r="M222" s="378"/>
      <c r="N222" s="378"/>
      <c r="O222" s="378"/>
      <c r="P222" s="378"/>
      <c r="Q222" s="378"/>
      <c r="R222" s="378"/>
      <c r="S222" s="378"/>
      <c r="T222" s="378"/>
      <c r="U222" s="378"/>
      <c r="V222" s="378"/>
      <c r="W222" s="378"/>
      <c r="X222" s="378"/>
      <c r="Y222" s="380"/>
      <c r="Z222" s="409"/>
      <c r="AA222" s="380"/>
      <c r="AB222" s="380"/>
      <c r="AC222" s="380"/>
      <c r="AD222" s="380"/>
      <c r="AE222" s="380"/>
      <c r="AF222" s="380"/>
      <c r="AG222" s="380"/>
      <c r="AH222" s="380"/>
      <c r="AI222" s="380"/>
      <c r="AJ222" s="380"/>
      <c r="AR222" s="380"/>
      <c r="AS222" s="380"/>
      <c r="AT222" s="380"/>
      <c r="AU222" s="380"/>
      <c r="AV222" s="380"/>
      <c r="AW222" s="380"/>
      <c r="AX222" s="380"/>
      <c r="AY222" s="380"/>
      <c r="AZ222" s="380"/>
      <c r="BA222" s="380"/>
      <c r="BB222" s="380"/>
      <c r="BC222" s="380"/>
      <c r="BD222" s="380"/>
      <c r="BE222" s="380"/>
      <c r="BF222" s="380"/>
      <c r="BG222" s="380"/>
      <c r="BH222" s="380"/>
      <c r="BI222" s="380"/>
      <c r="BJ222" s="377"/>
      <c r="CE222" s="380"/>
      <c r="CF222" s="380"/>
      <c r="CG222" s="380"/>
      <c r="EZ222" s="380"/>
      <c r="FA222" s="380"/>
      <c r="FB222" s="380"/>
      <c r="FC222" s="380"/>
      <c r="FD222" s="380"/>
      <c r="FE222" s="380"/>
      <c r="FF222" s="380"/>
      <c r="FG222" s="380"/>
      <c r="FH222" s="380"/>
      <c r="FI222" s="380"/>
      <c r="FJ222" s="380"/>
      <c r="FK222" s="380"/>
      <c r="FL222" s="380"/>
      <c r="FM222" s="380"/>
      <c r="FN222" s="380"/>
      <c r="FO222" s="380"/>
      <c r="FP222" s="380"/>
      <c r="FQ222" s="380"/>
      <c r="FR222" s="380"/>
      <c r="FS222" s="380"/>
      <c r="FT222" s="380"/>
      <c r="FU222" s="380"/>
      <c r="FV222" s="380"/>
      <c r="FW222" s="380"/>
      <c r="FX222" s="380"/>
      <c r="FY222" s="380"/>
      <c r="FZ222" s="380"/>
      <c r="GA222" s="380"/>
      <c r="GB222" s="380"/>
      <c r="GC222" s="380"/>
      <c r="GD222" s="380"/>
      <c r="GE222" s="380"/>
      <c r="GF222" s="380"/>
      <c r="GG222" s="380"/>
      <c r="GH222" s="380"/>
      <c r="GI222" s="380"/>
      <c r="GJ222" s="380"/>
      <c r="GK222" s="380"/>
      <c r="GL222" s="380"/>
      <c r="GM222" s="380"/>
      <c r="GN222" s="380"/>
      <c r="GO222" s="380"/>
      <c r="GP222" s="380"/>
      <c r="GQ222" s="380"/>
      <c r="GR222" s="380"/>
      <c r="GS222" s="380"/>
      <c r="GT222" s="380"/>
      <c r="GU222" s="380"/>
      <c r="GV222" s="380"/>
      <c r="GW222" s="380"/>
      <c r="GX222" s="380"/>
      <c r="GY222" s="380"/>
      <c r="GZ222" s="380"/>
      <c r="HA222" s="380"/>
      <c r="HB222" s="380"/>
      <c r="HC222" s="380"/>
      <c r="HD222" s="380"/>
      <c r="HE222" s="380"/>
      <c r="HF222" s="380"/>
      <c r="HG222" s="380"/>
      <c r="HH222" s="380"/>
    </row>
    <row r="223" spans="1:216">
      <c r="A223" s="103"/>
      <c r="B223" s="377"/>
      <c r="C223" s="377"/>
      <c r="D223" s="377"/>
      <c r="E223" s="377"/>
      <c r="F223" s="377"/>
      <c r="G223" s="377"/>
      <c r="H223" s="377"/>
      <c r="I223" s="377"/>
      <c r="J223" s="377"/>
      <c r="K223" s="377"/>
      <c r="L223" s="377"/>
      <c r="M223" s="378"/>
      <c r="N223" s="378"/>
      <c r="O223" s="378"/>
      <c r="P223" s="378"/>
      <c r="Q223" s="378"/>
      <c r="R223" s="378"/>
      <c r="S223" s="378"/>
      <c r="T223" s="378"/>
      <c r="U223" s="378"/>
      <c r="V223" s="378"/>
      <c r="W223" s="378"/>
      <c r="X223" s="378"/>
      <c r="Y223" s="380"/>
      <c r="Z223" s="409"/>
      <c r="AA223" s="380"/>
      <c r="AB223" s="380"/>
      <c r="AC223" s="380"/>
      <c r="AD223" s="380"/>
      <c r="AE223" s="380"/>
      <c r="AF223" s="380"/>
      <c r="AG223" s="380"/>
      <c r="AH223" s="380"/>
      <c r="AI223" s="380"/>
      <c r="AJ223" s="380"/>
      <c r="AR223" s="380"/>
      <c r="AS223" s="380"/>
      <c r="AT223" s="380"/>
      <c r="AU223" s="380"/>
      <c r="AV223" s="380"/>
      <c r="AW223" s="380"/>
      <c r="AX223" s="380"/>
      <c r="AY223" s="380"/>
      <c r="AZ223" s="380"/>
      <c r="BA223" s="380"/>
      <c r="BB223" s="380"/>
      <c r="BC223" s="380"/>
      <c r="BD223" s="380"/>
      <c r="BE223" s="380"/>
      <c r="BF223" s="380"/>
      <c r="BG223" s="380"/>
      <c r="BH223" s="380"/>
      <c r="BI223" s="380"/>
      <c r="BJ223" s="377"/>
      <c r="CE223" s="380"/>
      <c r="CF223" s="380"/>
      <c r="CG223" s="380"/>
      <c r="EZ223" s="380"/>
      <c r="FA223" s="380"/>
      <c r="FB223" s="380"/>
      <c r="FC223" s="380"/>
      <c r="FD223" s="380"/>
      <c r="FE223" s="380"/>
      <c r="FF223" s="380"/>
      <c r="FG223" s="380"/>
      <c r="FH223" s="380"/>
      <c r="FI223" s="380"/>
      <c r="FJ223" s="380"/>
      <c r="FK223" s="380"/>
      <c r="FL223" s="380"/>
      <c r="FM223" s="380"/>
      <c r="FN223" s="380"/>
      <c r="FO223" s="380"/>
      <c r="FP223" s="380"/>
      <c r="FQ223" s="380"/>
      <c r="FR223" s="380"/>
      <c r="FS223" s="380"/>
      <c r="FT223" s="380"/>
      <c r="FU223" s="380"/>
      <c r="FV223" s="380"/>
      <c r="FW223" s="380"/>
      <c r="FX223" s="380"/>
      <c r="FY223" s="380"/>
      <c r="FZ223" s="380"/>
      <c r="GA223" s="380"/>
      <c r="GB223" s="380"/>
      <c r="GC223" s="380"/>
      <c r="GD223" s="380"/>
      <c r="GE223" s="380"/>
      <c r="GF223" s="380"/>
      <c r="GG223" s="380"/>
      <c r="GH223" s="380"/>
      <c r="GI223" s="380"/>
      <c r="GJ223" s="380"/>
      <c r="GK223" s="380"/>
      <c r="GL223" s="380"/>
      <c r="GM223" s="380"/>
      <c r="GN223" s="380"/>
      <c r="GO223" s="380"/>
      <c r="GP223" s="380"/>
      <c r="GQ223" s="380"/>
      <c r="GR223" s="380"/>
      <c r="GS223" s="380"/>
      <c r="GT223" s="380"/>
      <c r="GU223" s="380"/>
      <c r="GV223" s="380"/>
      <c r="GW223" s="380"/>
      <c r="GX223" s="380"/>
      <c r="GY223" s="380"/>
      <c r="GZ223" s="380"/>
      <c r="HA223" s="380"/>
      <c r="HB223" s="380"/>
      <c r="HC223" s="380"/>
      <c r="HD223" s="380"/>
      <c r="HE223" s="380"/>
      <c r="HF223" s="380"/>
      <c r="HG223" s="380"/>
      <c r="HH223" s="380"/>
    </row>
    <row r="224" spans="1:216">
      <c r="A224" s="103"/>
      <c r="B224" s="377"/>
      <c r="C224" s="377"/>
      <c r="D224" s="377"/>
      <c r="E224" s="377"/>
      <c r="F224" s="377"/>
      <c r="G224" s="377"/>
      <c r="H224" s="377"/>
      <c r="I224" s="377"/>
      <c r="J224" s="377"/>
      <c r="K224" s="377"/>
      <c r="L224" s="377"/>
      <c r="M224" s="378"/>
      <c r="N224" s="378"/>
      <c r="O224" s="378"/>
      <c r="P224" s="378"/>
      <c r="Q224" s="378"/>
      <c r="R224" s="378"/>
      <c r="S224" s="378"/>
      <c r="T224" s="378"/>
      <c r="U224" s="378"/>
      <c r="V224" s="378"/>
      <c r="W224" s="378"/>
      <c r="X224" s="378"/>
      <c r="Y224" s="380"/>
      <c r="Z224" s="409"/>
      <c r="AA224" s="380"/>
      <c r="AB224" s="380"/>
      <c r="AC224" s="380"/>
      <c r="AD224" s="380"/>
      <c r="AE224" s="380"/>
      <c r="AF224" s="380"/>
      <c r="AG224" s="380"/>
      <c r="AH224" s="380"/>
      <c r="AI224" s="380"/>
      <c r="AJ224" s="380"/>
      <c r="AR224" s="380"/>
      <c r="AS224" s="380"/>
      <c r="AT224" s="380"/>
      <c r="AU224" s="380"/>
      <c r="AV224" s="380"/>
      <c r="AW224" s="380"/>
      <c r="AX224" s="380"/>
      <c r="AY224" s="380"/>
      <c r="AZ224" s="380"/>
      <c r="BA224" s="380"/>
      <c r="BB224" s="380"/>
      <c r="BC224" s="380"/>
      <c r="BD224" s="380"/>
      <c r="BE224" s="380"/>
      <c r="BF224" s="380"/>
      <c r="BG224" s="380"/>
      <c r="BH224" s="380"/>
      <c r="BI224" s="380"/>
      <c r="BJ224" s="377"/>
      <c r="CE224" s="380"/>
      <c r="CF224" s="380"/>
      <c r="CG224" s="380"/>
      <c r="EZ224" s="380"/>
      <c r="FA224" s="380"/>
      <c r="FB224" s="380"/>
      <c r="FC224" s="380"/>
      <c r="FD224" s="380"/>
      <c r="FE224" s="380"/>
      <c r="FF224" s="380"/>
      <c r="FG224" s="380"/>
      <c r="FH224" s="380"/>
      <c r="FI224" s="380"/>
      <c r="FJ224" s="380"/>
      <c r="FK224" s="380"/>
      <c r="FL224" s="380"/>
      <c r="FM224" s="380"/>
      <c r="FN224" s="380"/>
      <c r="FO224" s="380"/>
      <c r="FP224" s="380"/>
      <c r="FQ224" s="380"/>
      <c r="FR224" s="380"/>
      <c r="FS224" s="380"/>
      <c r="FT224" s="380"/>
      <c r="FU224" s="380"/>
      <c r="FV224" s="380"/>
      <c r="FW224" s="380"/>
      <c r="FX224" s="380"/>
      <c r="FY224" s="380"/>
      <c r="FZ224" s="380"/>
      <c r="GA224" s="380"/>
      <c r="GB224" s="380"/>
      <c r="GC224" s="380"/>
      <c r="GD224" s="380"/>
      <c r="GE224" s="380"/>
      <c r="GF224" s="380"/>
      <c r="GG224" s="380"/>
      <c r="GH224" s="380"/>
      <c r="GI224" s="380"/>
      <c r="GJ224" s="380"/>
      <c r="GK224" s="380"/>
      <c r="GL224" s="380"/>
      <c r="GM224" s="380"/>
      <c r="GN224" s="380"/>
      <c r="GO224" s="380"/>
      <c r="GP224" s="380"/>
      <c r="GQ224" s="380"/>
      <c r="GR224" s="380"/>
      <c r="GS224" s="380"/>
      <c r="GT224" s="380"/>
      <c r="GU224" s="380"/>
      <c r="GV224" s="380"/>
      <c r="GW224" s="380"/>
      <c r="GX224" s="380"/>
      <c r="GY224" s="380"/>
      <c r="GZ224" s="380"/>
      <c r="HA224" s="380"/>
      <c r="HB224" s="380"/>
      <c r="HC224" s="380"/>
      <c r="HD224" s="380"/>
      <c r="HE224" s="380"/>
      <c r="HF224" s="380"/>
      <c r="HG224" s="380"/>
      <c r="HH224" s="380"/>
    </row>
    <row r="225" spans="1:216">
      <c r="A225" s="103"/>
      <c r="B225" s="377"/>
      <c r="C225" s="377"/>
      <c r="D225" s="377"/>
      <c r="E225" s="377"/>
      <c r="F225" s="377"/>
      <c r="G225" s="377"/>
      <c r="H225" s="377"/>
      <c r="I225" s="377"/>
      <c r="J225" s="377"/>
      <c r="K225" s="377"/>
      <c r="L225" s="377"/>
      <c r="M225" s="378"/>
      <c r="N225" s="378"/>
      <c r="O225" s="378"/>
      <c r="P225" s="378"/>
      <c r="Q225" s="378"/>
      <c r="R225" s="378"/>
      <c r="S225" s="378"/>
      <c r="T225" s="378"/>
      <c r="U225" s="378"/>
      <c r="V225" s="378"/>
      <c r="W225" s="378"/>
      <c r="X225" s="378"/>
      <c r="Y225" s="380"/>
      <c r="Z225" s="409"/>
      <c r="AA225" s="380"/>
      <c r="AB225" s="380"/>
      <c r="AC225" s="380"/>
      <c r="AD225" s="380"/>
      <c r="AE225" s="380"/>
      <c r="AF225" s="380"/>
      <c r="AG225" s="380"/>
      <c r="AH225" s="380"/>
      <c r="AI225" s="380"/>
      <c r="AJ225" s="380"/>
      <c r="AR225" s="380"/>
      <c r="AS225" s="380"/>
      <c r="AT225" s="380"/>
      <c r="AU225" s="380"/>
      <c r="AV225" s="380"/>
      <c r="AW225" s="380"/>
      <c r="AX225" s="380"/>
      <c r="AY225" s="380"/>
      <c r="AZ225" s="380"/>
      <c r="BA225" s="380"/>
      <c r="BB225" s="380"/>
      <c r="BC225" s="380"/>
      <c r="BD225" s="380"/>
      <c r="BE225" s="380"/>
      <c r="BF225" s="380"/>
      <c r="BG225" s="380"/>
      <c r="BH225" s="380"/>
      <c r="BI225" s="380"/>
      <c r="BJ225" s="377"/>
      <c r="CE225" s="380"/>
      <c r="CF225" s="380"/>
      <c r="CG225" s="380"/>
      <c r="EZ225" s="380"/>
      <c r="FA225" s="380"/>
      <c r="FB225" s="380"/>
      <c r="FC225" s="380"/>
      <c r="FD225" s="380"/>
      <c r="FE225" s="380"/>
      <c r="FF225" s="380"/>
      <c r="FG225" s="380"/>
      <c r="FH225" s="380"/>
      <c r="FI225" s="380"/>
      <c r="FJ225" s="380"/>
      <c r="FK225" s="380"/>
      <c r="FL225" s="380"/>
      <c r="FM225" s="380"/>
      <c r="FN225" s="380"/>
      <c r="FO225" s="380"/>
      <c r="FP225" s="380"/>
      <c r="FQ225" s="380"/>
      <c r="FR225" s="380"/>
      <c r="FS225" s="380"/>
      <c r="FT225" s="380"/>
      <c r="FU225" s="380"/>
      <c r="FV225" s="380"/>
      <c r="FW225" s="380"/>
      <c r="FX225" s="380"/>
      <c r="FY225" s="380"/>
      <c r="FZ225" s="380"/>
      <c r="GA225" s="380"/>
      <c r="GB225" s="380"/>
      <c r="GC225" s="380"/>
      <c r="GD225" s="380"/>
      <c r="GE225" s="380"/>
      <c r="GF225" s="380"/>
      <c r="GG225" s="380"/>
      <c r="GH225" s="380"/>
      <c r="GI225" s="380"/>
      <c r="GJ225" s="380"/>
      <c r="GK225" s="380"/>
      <c r="GL225" s="380"/>
      <c r="GM225" s="380"/>
      <c r="GN225" s="380"/>
      <c r="GO225" s="380"/>
      <c r="GP225" s="380"/>
      <c r="GQ225" s="380"/>
      <c r="GR225" s="380"/>
      <c r="GS225" s="380"/>
      <c r="GT225" s="380"/>
      <c r="GU225" s="380"/>
      <c r="GV225" s="380"/>
      <c r="GW225" s="380"/>
      <c r="GX225" s="380"/>
      <c r="GY225" s="380"/>
      <c r="GZ225" s="380"/>
      <c r="HA225" s="380"/>
      <c r="HB225" s="380"/>
      <c r="HC225" s="380"/>
      <c r="HD225" s="380"/>
      <c r="HE225" s="380"/>
      <c r="HF225" s="380"/>
      <c r="HG225" s="380"/>
      <c r="HH225" s="380"/>
    </row>
    <row r="226" spans="1:216">
      <c r="A226" s="103"/>
      <c r="B226" s="377"/>
      <c r="C226" s="377"/>
      <c r="D226" s="377"/>
      <c r="E226" s="377"/>
      <c r="F226" s="377"/>
      <c r="G226" s="377"/>
      <c r="H226" s="377"/>
      <c r="I226" s="377"/>
      <c r="J226" s="377"/>
      <c r="K226" s="377"/>
      <c r="L226" s="377"/>
      <c r="M226" s="378"/>
      <c r="N226" s="378"/>
      <c r="O226" s="378"/>
      <c r="P226" s="378"/>
      <c r="Q226" s="378"/>
      <c r="R226" s="378"/>
      <c r="S226" s="378"/>
      <c r="T226" s="378"/>
      <c r="U226" s="378"/>
      <c r="V226" s="378"/>
      <c r="W226" s="378"/>
      <c r="X226" s="378"/>
      <c r="Y226" s="380"/>
      <c r="Z226" s="409"/>
      <c r="AA226" s="380"/>
      <c r="AB226" s="380"/>
      <c r="AC226" s="380"/>
      <c r="AD226" s="380"/>
      <c r="AE226" s="380"/>
      <c r="AF226" s="380"/>
      <c r="AG226" s="380"/>
      <c r="AH226" s="380"/>
      <c r="AI226" s="380"/>
      <c r="AJ226" s="380"/>
      <c r="AR226" s="380"/>
      <c r="AS226" s="380"/>
      <c r="AT226" s="380"/>
      <c r="AU226" s="380"/>
      <c r="AV226" s="380"/>
      <c r="AW226" s="380"/>
      <c r="AX226" s="380"/>
      <c r="AY226" s="380"/>
      <c r="AZ226" s="380"/>
      <c r="BA226" s="380"/>
      <c r="BB226" s="380"/>
      <c r="BC226" s="380"/>
      <c r="BD226" s="380"/>
      <c r="BE226" s="380"/>
      <c r="BF226" s="380"/>
      <c r="BG226" s="380"/>
      <c r="BH226" s="380"/>
      <c r="BI226" s="380"/>
      <c r="BJ226" s="377"/>
      <c r="CE226" s="380"/>
      <c r="CF226" s="380"/>
      <c r="CG226" s="380"/>
      <c r="EZ226" s="380"/>
      <c r="FA226" s="380"/>
      <c r="FB226" s="380"/>
      <c r="FC226" s="380"/>
      <c r="FD226" s="380"/>
      <c r="FE226" s="380"/>
      <c r="FF226" s="380"/>
      <c r="FG226" s="380"/>
      <c r="FH226" s="380"/>
      <c r="FI226" s="380"/>
      <c r="FJ226" s="380"/>
      <c r="FK226" s="380"/>
      <c r="FL226" s="380"/>
      <c r="FM226" s="380"/>
      <c r="FN226" s="380"/>
      <c r="FO226" s="380"/>
      <c r="FP226" s="380"/>
      <c r="FQ226" s="380"/>
      <c r="FR226" s="380"/>
      <c r="FS226" s="380"/>
      <c r="FT226" s="380"/>
      <c r="FU226" s="380"/>
      <c r="FV226" s="380"/>
      <c r="FW226" s="380"/>
      <c r="FX226" s="380"/>
      <c r="FY226" s="380"/>
      <c r="FZ226" s="380"/>
      <c r="GA226" s="380"/>
      <c r="GB226" s="380"/>
      <c r="GC226" s="380"/>
      <c r="GD226" s="380"/>
      <c r="GE226" s="380"/>
      <c r="GF226" s="380"/>
      <c r="GG226" s="380"/>
      <c r="GH226" s="380"/>
      <c r="GI226" s="380"/>
      <c r="GJ226" s="380"/>
      <c r="GK226" s="380"/>
      <c r="GL226" s="380"/>
      <c r="GM226" s="380"/>
      <c r="GN226" s="380"/>
      <c r="GO226" s="380"/>
      <c r="GP226" s="380"/>
      <c r="GQ226" s="380"/>
      <c r="GR226" s="380"/>
      <c r="GS226" s="380"/>
      <c r="GT226" s="380"/>
      <c r="GU226" s="380"/>
      <c r="GV226" s="380"/>
      <c r="GW226" s="380"/>
      <c r="GX226" s="380"/>
      <c r="GY226" s="380"/>
      <c r="GZ226" s="380"/>
      <c r="HA226" s="380"/>
      <c r="HB226" s="380"/>
      <c r="HC226" s="380"/>
      <c r="HD226" s="380"/>
      <c r="HE226" s="380"/>
      <c r="HF226" s="380"/>
      <c r="HG226" s="380"/>
      <c r="HH226" s="380"/>
    </row>
    <row r="227" spans="1:216">
      <c r="A227" s="103"/>
      <c r="B227" s="377"/>
      <c r="C227" s="377"/>
      <c r="D227" s="377"/>
      <c r="E227" s="377"/>
      <c r="F227" s="377"/>
      <c r="G227" s="377"/>
      <c r="H227" s="377"/>
      <c r="I227" s="377"/>
      <c r="J227" s="377"/>
      <c r="K227" s="377"/>
      <c r="L227" s="377"/>
      <c r="M227" s="378"/>
      <c r="N227" s="378"/>
      <c r="O227" s="378"/>
      <c r="P227" s="378"/>
      <c r="Q227" s="378"/>
      <c r="R227" s="378"/>
      <c r="S227" s="378"/>
      <c r="T227" s="378"/>
      <c r="U227" s="378"/>
      <c r="V227" s="378"/>
      <c r="W227" s="378"/>
      <c r="X227" s="378"/>
      <c r="Y227" s="380"/>
      <c r="Z227" s="409"/>
      <c r="AA227" s="380"/>
      <c r="AB227" s="380"/>
      <c r="AC227" s="380"/>
      <c r="AD227" s="380"/>
      <c r="AE227" s="380"/>
      <c r="AF227" s="380"/>
      <c r="AG227" s="380"/>
      <c r="AH227" s="380"/>
      <c r="AI227" s="380"/>
      <c r="AJ227" s="380"/>
      <c r="AR227" s="380"/>
      <c r="AS227" s="380"/>
      <c r="AT227" s="380"/>
      <c r="AU227" s="380"/>
      <c r="AV227" s="380"/>
      <c r="AW227" s="380"/>
      <c r="AX227" s="380"/>
      <c r="AY227" s="380"/>
      <c r="AZ227" s="380"/>
      <c r="BA227" s="380"/>
      <c r="BB227" s="380"/>
      <c r="BC227" s="380"/>
      <c r="BD227" s="380"/>
      <c r="BE227" s="380"/>
      <c r="BF227" s="380"/>
      <c r="BG227" s="380"/>
      <c r="BH227" s="380"/>
      <c r="BI227" s="380"/>
      <c r="BJ227" s="377"/>
      <c r="CE227" s="380"/>
      <c r="CF227" s="380"/>
      <c r="CG227" s="380"/>
      <c r="EZ227" s="380"/>
      <c r="FA227" s="380"/>
      <c r="FB227" s="380"/>
      <c r="FC227" s="380"/>
      <c r="FD227" s="380"/>
      <c r="FE227" s="380"/>
      <c r="FF227" s="380"/>
      <c r="FG227" s="380"/>
      <c r="FH227" s="380"/>
      <c r="FI227" s="380"/>
      <c r="FJ227" s="380"/>
      <c r="FK227" s="380"/>
      <c r="FL227" s="380"/>
      <c r="FM227" s="380"/>
      <c r="FN227" s="380"/>
      <c r="FO227" s="380"/>
      <c r="FP227" s="380"/>
      <c r="FQ227" s="380"/>
      <c r="FR227" s="380"/>
      <c r="FS227" s="380"/>
      <c r="FT227" s="380"/>
      <c r="FU227" s="380"/>
      <c r="FV227" s="380"/>
      <c r="FW227" s="380"/>
      <c r="FX227" s="380"/>
      <c r="FY227" s="380"/>
      <c r="FZ227" s="380"/>
      <c r="GA227" s="380"/>
      <c r="GB227" s="380"/>
      <c r="GC227" s="380"/>
      <c r="GD227" s="380"/>
      <c r="GE227" s="380"/>
      <c r="GF227" s="380"/>
      <c r="GG227" s="380"/>
      <c r="GH227" s="380"/>
      <c r="GI227" s="380"/>
      <c r="GJ227" s="380"/>
      <c r="GK227" s="380"/>
      <c r="GL227" s="380"/>
      <c r="GM227" s="380"/>
      <c r="GN227" s="380"/>
      <c r="GO227" s="380"/>
      <c r="GP227" s="380"/>
      <c r="GQ227" s="380"/>
      <c r="GR227" s="380"/>
      <c r="GS227" s="380"/>
      <c r="GT227" s="380"/>
      <c r="GU227" s="380"/>
      <c r="GV227" s="380"/>
      <c r="GW227" s="380"/>
      <c r="GX227" s="380"/>
      <c r="GY227" s="380"/>
      <c r="GZ227" s="380"/>
      <c r="HA227" s="380"/>
      <c r="HB227" s="380"/>
      <c r="HC227" s="380"/>
      <c r="HD227" s="380"/>
      <c r="HE227" s="380"/>
      <c r="HF227" s="380"/>
      <c r="HG227" s="380"/>
      <c r="HH227" s="380"/>
    </row>
    <row r="228" spans="1:216">
      <c r="A228" s="103"/>
      <c r="B228" s="377"/>
      <c r="C228" s="377"/>
      <c r="D228" s="377"/>
      <c r="E228" s="377"/>
      <c r="F228" s="377"/>
      <c r="G228" s="377"/>
      <c r="H228" s="377"/>
      <c r="I228" s="377"/>
      <c r="J228" s="377"/>
      <c r="K228" s="377"/>
      <c r="L228" s="377"/>
      <c r="M228" s="378"/>
      <c r="N228" s="378"/>
      <c r="O228" s="378"/>
      <c r="P228" s="378"/>
      <c r="Q228" s="378"/>
      <c r="R228" s="378"/>
      <c r="S228" s="378"/>
      <c r="T228" s="378"/>
      <c r="U228" s="378"/>
      <c r="V228" s="378"/>
      <c r="W228" s="378"/>
      <c r="X228" s="378"/>
      <c r="Y228" s="380"/>
      <c r="Z228" s="409"/>
      <c r="AA228" s="380"/>
      <c r="AB228" s="380"/>
      <c r="AC228" s="380"/>
      <c r="AD228" s="380"/>
      <c r="AE228" s="380"/>
      <c r="AF228" s="380"/>
      <c r="AG228" s="380"/>
      <c r="AH228" s="380"/>
      <c r="AI228" s="380"/>
      <c r="AJ228" s="380"/>
      <c r="AR228" s="380"/>
      <c r="AS228" s="380"/>
      <c r="AT228" s="380"/>
      <c r="AU228" s="380"/>
      <c r="AV228" s="380"/>
      <c r="AW228" s="380"/>
      <c r="AX228" s="380"/>
      <c r="AY228" s="380"/>
      <c r="AZ228" s="380"/>
      <c r="BA228" s="380"/>
      <c r="BB228" s="380"/>
      <c r="BC228" s="380"/>
      <c r="BD228" s="380"/>
      <c r="BE228" s="380"/>
      <c r="BF228" s="380"/>
      <c r="BG228" s="380"/>
      <c r="BH228" s="380"/>
      <c r="BI228" s="380"/>
      <c r="BJ228" s="377"/>
      <c r="CE228" s="380"/>
      <c r="CF228" s="380"/>
      <c r="CG228" s="380"/>
      <c r="EZ228" s="380"/>
      <c r="FA228" s="380"/>
      <c r="FB228" s="380"/>
      <c r="FC228" s="380"/>
      <c r="FD228" s="380"/>
      <c r="FE228" s="380"/>
      <c r="FF228" s="380"/>
      <c r="FG228" s="380"/>
      <c r="FH228" s="380"/>
      <c r="FI228" s="380"/>
      <c r="FJ228" s="380"/>
      <c r="FK228" s="380"/>
      <c r="FL228" s="380"/>
      <c r="FM228" s="380"/>
      <c r="FN228" s="380"/>
      <c r="FO228" s="380"/>
      <c r="FP228" s="380"/>
      <c r="FQ228" s="380"/>
      <c r="FR228" s="380"/>
      <c r="FS228" s="380"/>
      <c r="FT228" s="380"/>
      <c r="FU228" s="380"/>
      <c r="FV228" s="380"/>
      <c r="FW228" s="380"/>
      <c r="FX228" s="380"/>
      <c r="FY228" s="380"/>
      <c r="FZ228" s="380"/>
      <c r="GA228" s="380"/>
      <c r="GB228" s="380"/>
      <c r="GC228" s="380"/>
      <c r="GD228" s="380"/>
      <c r="GE228" s="380"/>
      <c r="GF228" s="380"/>
      <c r="GG228" s="380"/>
      <c r="GH228" s="380"/>
      <c r="GI228" s="380"/>
      <c r="GJ228" s="380"/>
      <c r="GK228" s="380"/>
      <c r="GL228" s="380"/>
      <c r="GM228" s="380"/>
      <c r="GN228" s="380"/>
      <c r="GO228" s="380"/>
      <c r="GP228" s="380"/>
      <c r="GQ228" s="380"/>
      <c r="GR228" s="380"/>
      <c r="GS228" s="380"/>
      <c r="GT228" s="380"/>
      <c r="GU228" s="380"/>
      <c r="GV228" s="380"/>
      <c r="GW228" s="380"/>
      <c r="GX228" s="380"/>
      <c r="GY228" s="380"/>
      <c r="GZ228" s="380"/>
      <c r="HA228" s="380"/>
      <c r="HB228" s="380"/>
      <c r="HC228" s="380"/>
      <c r="HD228" s="380"/>
      <c r="HE228" s="380"/>
      <c r="HF228" s="380"/>
      <c r="HG228" s="380"/>
      <c r="HH228" s="380"/>
    </row>
    <row r="229" spans="1:216">
      <c r="A229" s="103"/>
      <c r="B229" s="377"/>
      <c r="C229" s="377"/>
      <c r="D229" s="377"/>
      <c r="E229" s="377"/>
      <c r="F229" s="377"/>
      <c r="G229" s="377"/>
      <c r="H229" s="377"/>
      <c r="I229" s="377"/>
      <c r="J229" s="377"/>
      <c r="K229" s="377"/>
      <c r="L229" s="377"/>
      <c r="M229" s="378"/>
      <c r="N229" s="378"/>
      <c r="O229" s="378"/>
      <c r="P229" s="378"/>
      <c r="Q229" s="378"/>
      <c r="R229" s="378"/>
      <c r="S229" s="378"/>
      <c r="T229" s="378"/>
      <c r="U229" s="378"/>
      <c r="V229" s="378"/>
      <c r="W229" s="378"/>
      <c r="X229" s="378"/>
      <c r="Y229" s="380"/>
      <c r="Z229" s="409"/>
      <c r="AA229" s="380"/>
      <c r="AB229" s="380"/>
      <c r="AC229" s="380"/>
      <c r="AD229" s="380"/>
      <c r="AE229" s="380"/>
      <c r="AF229" s="380"/>
      <c r="AG229" s="380"/>
      <c r="AH229" s="380"/>
      <c r="AI229" s="380"/>
      <c r="AJ229" s="380"/>
      <c r="AR229" s="380"/>
      <c r="AS229" s="380"/>
      <c r="AT229" s="380"/>
      <c r="AU229" s="380"/>
      <c r="AV229" s="380"/>
      <c r="AW229" s="380"/>
      <c r="AX229" s="380"/>
      <c r="AY229" s="380"/>
      <c r="AZ229" s="380"/>
      <c r="BA229" s="380"/>
      <c r="BB229" s="380"/>
      <c r="BC229" s="380"/>
      <c r="BD229" s="380"/>
      <c r="BE229" s="380"/>
      <c r="BF229" s="380"/>
      <c r="BG229" s="380"/>
      <c r="BH229" s="380"/>
      <c r="BI229" s="380"/>
      <c r="BJ229" s="377"/>
      <c r="CE229" s="380"/>
      <c r="CF229" s="380"/>
      <c r="CG229" s="380"/>
      <c r="EZ229" s="380"/>
      <c r="FA229" s="380"/>
      <c r="FB229" s="380"/>
      <c r="FC229" s="380"/>
      <c r="FD229" s="380"/>
      <c r="FE229" s="380"/>
      <c r="FF229" s="380"/>
      <c r="FG229" s="380"/>
      <c r="FH229" s="380"/>
      <c r="FI229" s="380"/>
      <c r="FJ229" s="380"/>
      <c r="FK229" s="380"/>
      <c r="FL229" s="380"/>
      <c r="FM229" s="380"/>
      <c r="FN229" s="380"/>
      <c r="FO229" s="380"/>
      <c r="FP229" s="380"/>
      <c r="FQ229" s="380"/>
      <c r="FR229" s="380"/>
      <c r="FS229" s="380"/>
      <c r="FT229" s="380"/>
      <c r="FU229" s="380"/>
      <c r="FV229" s="380"/>
      <c r="FW229" s="380"/>
      <c r="FX229" s="380"/>
      <c r="FY229" s="380"/>
      <c r="FZ229" s="380"/>
      <c r="GA229" s="380"/>
      <c r="GB229" s="380"/>
      <c r="GC229" s="380"/>
      <c r="GD229" s="380"/>
      <c r="GE229" s="380"/>
      <c r="GF229" s="380"/>
      <c r="GG229" s="380"/>
      <c r="GH229" s="380"/>
      <c r="GI229" s="380"/>
      <c r="GJ229" s="380"/>
      <c r="GK229" s="380"/>
      <c r="GL229" s="380"/>
      <c r="GM229" s="380"/>
      <c r="GN229" s="380"/>
      <c r="GO229" s="380"/>
      <c r="GP229" s="380"/>
      <c r="GQ229" s="380"/>
      <c r="GR229" s="380"/>
      <c r="GS229" s="380"/>
      <c r="GT229" s="380"/>
      <c r="GU229" s="380"/>
      <c r="GV229" s="380"/>
      <c r="GW229" s="380"/>
      <c r="GX229" s="380"/>
      <c r="GY229" s="380"/>
      <c r="GZ229" s="380"/>
      <c r="HA229" s="380"/>
      <c r="HB229" s="380"/>
      <c r="HC229" s="380"/>
      <c r="HD229" s="380"/>
      <c r="HE229" s="380"/>
      <c r="HF229" s="380"/>
      <c r="HG229" s="380"/>
      <c r="HH229" s="380"/>
    </row>
    <row r="230" spans="1:216">
      <c r="A230" s="103"/>
      <c r="B230" s="377"/>
      <c r="C230" s="377"/>
      <c r="D230" s="377"/>
      <c r="E230" s="377"/>
      <c r="F230" s="377"/>
      <c r="G230" s="377"/>
      <c r="H230" s="377"/>
      <c r="I230" s="377"/>
      <c r="J230" s="377"/>
      <c r="K230" s="377"/>
      <c r="L230" s="377"/>
      <c r="M230" s="378"/>
      <c r="N230" s="378"/>
      <c r="O230" s="378"/>
      <c r="P230" s="378"/>
      <c r="Q230" s="378"/>
      <c r="R230" s="378"/>
      <c r="S230" s="378"/>
      <c r="T230" s="378"/>
      <c r="U230" s="378"/>
      <c r="V230" s="378"/>
      <c r="W230" s="378"/>
      <c r="X230" s="378"/>
      <c r="Y230" s="380"/>
      <c r="Z230" s="409"/>
      <c r="AA230" s="380"/>
      <c r="AB230" s="380"/>
      <c r="AC230" s="380"/>
      <c r="AD230" s="380"/>
      <c r="AE230" s="380"/>
      <c r="AF230" s="380"/>
      <c r="AG230" s="380"/>
      <c r="AH230" s="380"/>
      <c r="AI230" s="380"/>
      <c r="AJ230" s="380"/>
      <c r="AR230" s="380"/>
      <c r="AS230" s="380"/>
      <c r="AT230" s="380"/>
      <c r="AU230" s="380"/>
      <c r="AV230" s="380"/>
      <c r="AW230" s="380"/>
      <c r="AX230" s="380"/>
      <c r="AY230" s="380"/>
      <c r="AZ230" s="380"/>
      <c r="BA230" s="380"/>
      <c r="BB230" s="380"/>
      <c r="BC230" s="380"/>
      <c r="BD230" s="380"/>
      <c r="BE230" s="380"/>
      <c r="BF230" s="380"/>
      <c r="BG230" s="380"/>
      <c r="BH230" s="380"/>
      <c r="BI230" s="380"/>
      <c r="BJ230" s="377"/>
      <c r="CE230" s="380"/>
      <c r="CF230" s="380"/>
      <c r="CG230" s="380"/>
      <c r="EZ230" s="380"/>
      <c r="FA230" s="380"/>
      <c r="FB230" s="380"/>
      <c r="FC230" s="380"/>
      <c r="FD230" s="380"/>
      <c r="FE230" s="380"/>
      <c r="FF230" s="380"/>
      <c r="FG230" s="380"/>
      <c r="FH230" s="380"/>
      <c r="FI230" s="380"/>
      <c r="FJ230" s="380"/>
      <c r="FK230" s="380"/>
      <c r="FL230" s="380"/>
      <c r="FM230" s="380"/>
      <c r="FN230" s="380"/>
      <c r="FO230" s="380"/>
      <c r="FP230" s="380"/>
      <c r="FQ230" s="380"/>
      <c r="FR230" s="380"/>
      <c r="FS230" s="380"/>
      <c r="FT230" s="380"/>
      <c r="FU230" s="380"/>
      <c r="FV230" s="380"/>
      <c r="FW230" s="380"/>
      <c r="FX230" s="380"/>
      <c r="FY230" s="380"/>
      <c r="FZ230" s="380"/>
      <c r="GA230" s="380"/>
      <c r="GB230" s="380"/>
      <c r="GC230" s="380"/>
      <c r="GD230" s="380"/>
      <c r="GE230" s="380"/>
      <c r="GF230" s="380"/>
      <c r="GG230" s="380"/>
      <c r="GH230" s="380"/>
      <c r="GI230" s="380"/>
      <c r="GJ230" s="380"/>
      <c r="GK230" s="380"/>
      <c r="GL230" s="380"/>
      <c r="GM230" s="380"/>
      <c r="GN230" s="380"/>
      <c r="GO230" s="380"/>
      <c r="GP230" s="380"/>
      <c r="GQ230" s="380"/>
      <c r="GR230" s="380"/>
      <c r="GS230" s="380"/>
      <c r="GT230" s="380"/>
      <c r="GU230" s="380"/>
      <c r="GV230" s="380"/>
      <c r="GW230" s="380"/>
      <c r="GX230" s="380"/>
      <c r="GY230" s="380"/>
      <c r="GZ230" s="380"/>
      <c r="HA230" s="380"/>
      <c r="HB230" s="380"/>
      <c r="HC230" s="380"/>
      <c r="HD230" s="380"/>
      <c r="HE230" s="380"/>
      <c r="HF230" s="380"/>
      <c r="HG230" s="380"/>
      <c r="HH230" s="380"/>
    </row>
    <row r="231" spans="1:216">
      <c r="A231" s="103"/>
      <c r="B231" s="377"/>
      <c r="C231" s="377"/>
      <c r="D231" s="377"/>
      <c r="E231" s="377"/>
      <c r="F231" s="377"/>
      <c r="G231" s="377"/>
      <c r="H231" s="377"/>
      <c r="I231" s="377"/>
      <c r="J231" s="377"/>
      <c r="K231" s="377"/>
      <c r="L231" s="377"/>
      <c r="M231" s="378"/>
      <c r="N231" s="378"/>
      <c r="O231" s="378"/>
      <c r="P231" s="378"/>
      <c r="Q231" s="378"/>
      <c r="R231" s="378"/>
      <c r="S231" s="378"/>
      <c r="T231" s="378"/>
      <c r="U231" s="378"/>
      <c r="V231" s="378"/>
      <c r="W231" s="378"/>
      <c r="X231" s="378"/>
      <c r="Y231" s="380"/>
      <c r="Z231" s="409"/>
      <c r="AA231" s="380"/>
      <c r="AB231" s="380"/>
      <c r="AC231" s="380"/>
      <c r="AD231" s="380"/>
      <c r="AE231" s="380"/>
      <c r="AF231" s="380"/>
      <c r="AG231" s="380"/>
      <c r="AH231" s="380"/>
      <c r="AI231" s="380"/>
      <c r="AJ231" s="380"/>
      <c r="AR231" s="380"/>
      <c r="AS231" s="380"/>
      <c r="AT231" s="380"/>
      <c r="AU231" s="380"/>
      <c r="AV231" s="380"/>
      <c r="AW231" s="380"/>
      <c r="AX231" s="380"/>
      <c r="AY231" s="380"/>
      <c r="AZ231" s="380"/>
      <c r="BA231" s="380"/>
      <c r="BB231" s="380"/>
      <c r="BC231" s="380"/>
      <c r="BD231" s="380"/>
      <c r="BE231" s="380"/>
      <c r="BF231" s="380"/>
      <c r="BG231" s="380"/>
      <c r="BH231" s="380"/>
      <c r="BI231" s="380"/>
      <c r="BJ231" s="377"/>
      <c r="CE231" s="380"/>
      <c r="CF231" s="380"/>
      <c r="CG231" s="380"/>
      <c r="EZ231" s="380"/>
      <c r="FA231" s="380"/>
      <c r="FB231" s="380"/>
      <c r="FC231" s="380"/>
      <c r="FD231" s="380"/>
      <c r="FE231" s="380"/>
      <c r="FF231" s="380"/>
      <c r="FG231" s="380"/>
      <c r="FH231" s="380"/>
      <c r="FI231" s="380"/>
      <c r="FJ231" s="380"/>
      <c r="FK231" s="380"/>
      <c r="FL231" s="380"/>
      <c r="FM231" s="380"/>
      <c r="FN231" s="380"/>
      <c r="FO231" s="380"/>
      <c r="FP231" s="380"/>
      <c r="FQ231" s="380"/>
      <c r="FR231" s="380"/>
      <c r="FS231" s="380"/>
      <c r="FT231" s="380"/>
      <c r="FU231" s="380"/>
      <c r="FV231" s="380"/>
      <c r="FW231" s="380"/>
      <c r="FX231" s="380"/>
      <c r="FY231" s="380"/>
      <c r="FZ231" s="380"/>
      <c r="GA231" s="380"/>
      <c r="GB231" s="380"/>
      <c r="GC231" s="380"/>
      <c r="GD231" s="380"/>
      <c r="GE231" s="380"/>
      <c r="GF231" s="380"/>
      <c r="GG231" s="380"/>
      <c r="GH231" s="380"/>
      <c r="GI231" s="380"/>
      <c r="GJ231" s="380"/>
      <c r="GK231" s="380"/>
      <c r="GL231" s="380"/>
      <c r="GM231" s="380"/>
      <c r="GN231" s="380"/>
      <c r="GO231" s="380"/>
      <c r="GP231" s="380"/>
      <c r="GQ231" s="380"/>
      <c r="GR231" s="380"/>
      <c r="GS231" s="380"/>
      <c r="GT231" s="380"/>
      <c r="GU231" s="380"/>
      <c r="GV231" s="380"/>
      <c r="GW231" s="380"/>
      <c r="GX231" s="380"/>
      <c r="GY231" s="380"/>
      <c r="GZ231" s="380"/>
      <c r="HA231" s="380"/>
      <c r="HB231" s="380"/>
      <c r="HC231" s="380"/>
      <c r="HD231" s="380"/>
      <c r="HE231" s="380"/>
      <c r="HF231" s="380"/>
      <c r="HG231" s="380"/>
      <c r="HH231" s="380"/>
    </row>
    <row r="232" spans="1:216">
      <c r="A232" s="103"/>
      <c r="B232" s="377"/>
      <c r="C232" s="377"/>
      <c r="D232" s="377"/>
      <c r="E232" s="377"/>
      <c r="F232" s="377"/>
      <c r="G232" s="377"/>
      <c r="H232" s="377"/>
      <c r="I232" s="377"/>
      <c r="J232" s="377"/>
      <c r="K232" s="377"/>
      <c r="L232" s="377"/>
      <c r="M232" s="378"/>
      <c r="N232" s="378"/>
      <c r="O232" s="378"/>
      <c r="P232" s="378"/>
      <c r="Q232" s="378"/>
      <c r="R232" s="378"/>
      <c r="S232" s="378"/>
      <c r="T232" s="378"/>
      <c r="U232" s="378"/>
      <c r="V232" s="378"/>
      <c r="W232" s="378"/>
      <c r="X232" s="378"/>
      <c r="Y232" s="380"/>
      <c r="Z232" s="409"/>
      <c r="AA232" s="380"/>
      <c r="AB232" s="380"/>
      <c r="AC232" s="380"/>
      <c r="AD232" s="380"/>
      <c r="AE232" s="380"/>
      <c r="AF232" s="380"/>
      <c r="AG232" s="380"/>
      <c r="AH232" s="380"/>
      <c r="AI232" s="380"/>
      <c r="AJ232" s="380"/>
      <c r="AR232" s="380"/>
      <c r="AS232" s="380"/>
      <c r="AT232" s="380"/>
      <c r="AU232" s="380"/>
      <c r="AV232" s="380"/>
      <c r="AW232" s="380"/>
      <c r="AX232" s="380"/>
      <c r="AY232" s="380"/>
      <c r="AZ232" s="380"/>
      <c r="BA232" s="380"/>
      <c r="BB232" s="380"/>
      <c r="BC232" s="380"/>
      <c r="BD232" s="380"/>
      <c r="BE232" s="380"/>
      <c r="BF232" s="380"/>
      <c r="BG232" s="380"/>
      <c r="BH232" s="380"/>
      <c r="BI232" s="380"/>
      <c r="BJ232" s="377"/>
      <c r="CE232" s="380"/>
      <c r="CF232" s="380"/>
      <c r="CG232" s="380"/>
      <c r="EZ232" s="380"/>
      <c r="FA232" s="380"/>
      <c r="FB232" s="380"/>
      <c r="FC232" s="380"/>
      <c r="FD232" s="380"/>
      <c r="FE232" s="380"/>
      <c r="FF232" s="380"/>
      <c r="FG232" s="380"/>
      <c r="FH232" s="380"/>
      <c r="FI232" s="380"/>
      <c r="FJ232" s="380"/>
      <c r="FK232" s="380"/>
      <c r="FL232" s="380"/>
      <c r="FM232" s="380"/>
      <c r="FN232" s="380"/>
      <c r="FO232" s="380"/>
      <c r="FP232" s="380"/>
      <c r="FQ232" s="380"/>
      <c r="FR232" s="380"/>
      <c r="FS232" s="380"/>
      <c r="FT232" s="380"/>
      <c r="FU232" s="380"/>
      <c r="FV232" s="380"/>
      <c r="FW232" s="380"/>
      <c r="FX232" s="380"/>
      <c r="FY232" s="380"/>
      <c r="FZ232" s="380"/>
      <c r="GA232" s="380"/>
      <c r="GB232" s="380"/>
      <c r="GC232" s="380"/>
      <c r="GD232" s="380"/>
      <c r="GE232" s="380"/>
      <c r="GF232" s="380"/>
      <c r="GG232" s="380"/>
      <c r="GH232" s="380"/>
      <c r="GI232" s="380"/>
      <c r="GJ232" s="380"/>
      <c r="GK232" s="380"/>
      <c r="GL232" s="380"/>
      <c r="GM232" s="380"/>
      <c r="GN232" s="380"/>
      <c r="GO232" s="380"/>
      <c r="GP232" s="380"/>
      <c r="GQ232" s="380"/>
      <c r="GR232" s="380"/>
      <c r="GS232" s="380"/>
      <c r="GT232" s="380"/>
      <c r="GU232" s="380"/>
      <c r="GV232" s="380"/>
      <c r="GW232" s="380"/>
      <c r="GX232" s="380"/>
      <c r="GY232" s="380"/>
      <c r="GZ232" s="380"/>
      <c r="HA232" s="380"/>
      <c r="HB232" s="380"/>
      <c r="HC232" s="380"/>
      <c r="HD232" s="380"/>
      <c r="HE232" s="380"/>
      <c r="HF232" s="380"/>
      <c r="HG232" s="380"/>
      <c r="HH232" s="380"/>
    </row>
    <row r="233" spans="1:216">
      <c r="A233" s="103"/>
      <c r="B233" s="377"/>
      <c r="C233" s="377"/>
      <c r="D233" s="377"/>
      <c r="E233" s="377"/>
      <c r="F233" s="377"/>
      <c r="G233" s="377"/>
      <c r="H233" s="377"/>
      <c r="I233" s="377"/>
      <c r="J233" s="377"/>
      <c r="K233" s="377"/>
      <c r="L233" s="377"/>
      <c r="M233" s="378"/>
      <c r="N233" s="378"/>
      <c r="O233" s="378"/>
      <c r="P233" s="378"/>
      <c r="Q233" s="378"/>
      <c r="R233" s="378"/>
      <c r="S233" s="378"/>
      <c r="T233" s="378"/>
      <c r="U233" s="378"/>
      <c r="V233" s="378"/>
      <c r="W233" s="378"/>
      <c r="X233" s="378"/>
      <c r="Y233" s="380"/>
      <c r="Z233" s="409"/>
      <c r="AA233" s="380"/>
      <c r="AB233" s="380"/>
      <c r="AC233" s="380"/>
      <c r="AD233" s="380"/>
      <c r="AE233" s="380"/>
      <c r="AF233" s="380"/>
      <c r="AG233" s="380"/>
      <c r="AH233" s="380"/>
      <c r="AI233" s="380"/>
      <c r="AJ233" s="380"/>
      <c r="AR233" s="380"/>
      <c r="AS233" s="380"/>
      <c r="AT233" s="380"/>
      <c r="AU233" s="380"/>
      <c r="AV233" s="380"/>
      <c r="AW233" s="380"/>
      <c r="AX233" s="380"/>
      <c r="AY233" s="380"/>
      <c r="AZ233" s="380"/>
      <c r="BA233" s="380"/>
      <c r="BB233" s="380"/>
      <c r="BC233" s="380"/>
      <c r="BD233" s="380"/>
      <c r="BE233" s="380"/>
      <c r="BF233" s="380"/>
      <c r="BG233" s="380"/>
      <c r="BH233" s="380"/>
      <c r="BI233" s="380"/>
      <c r="BJ233" s="377"/>
      <c r="CE233" s="380"/>
      <c r="CF233" s="380"/>
      <c r="CG233" s="380"/>
      <c r="EZ233" s="380"/>
      <c r="FA233" s="380"/>
      <c r="FB233" s="380"/>
      <c r="FC233" s="380"/>
      <c r="FD233" s="380"/>
      <c r="FE233" s="380"/>
      <c r="FF233" s="380"/>
      <c r="FG233" s="380"/>
      <c r="FH233" s="380"/>
      <c r="FI233" s="380"/>
      <c r="FJ233" s="380"/>
      <c r="FK233" s="380"/>
      <c r="FL233" s="380"/>
      <c r="FM233" s="380"/>
      <c r="FN233" s="380"/>
      <c r="FO233" s="380"/>
      <c r="FP233" s="380"/>
      <c r="FQ233" s="380"/>
      <c r="FR233" s="380"/>
      <c r="FS233" s="380"/>
      <c r="FT233" s="380"/>
      <c r="FU233" s="380"/>
      <c r="FV233" s="380"/>
      <c r="FW233" s="380"/>
      <c r="FX233" s="380"/>
      <c r="FY233" s="380"/>
      <c r="FZ233" s="380"/>
      <c r="GA233" s="380"/>
      <c r="GB233" s="380"/>
      <c r="GC233" s="380"/>
      <c r="GD233" s="380"/>
      <c r="GE233" s="380"/>
      <c r="GF233" s="380"/>
      <c r="GG233" s="380"/>
      <c r="GH233" s="380"/>
      <c r="GI233" s="380"/>
      <c r="GJ233" s="380"/>
      <c r="GK233" s="380"/>
      <c r="GL233" s="380"/>
      <c r="GM233" s="380"/>
      <c r="GN233" s="380"/>
      <c r="GO233" s="380"/>
      <c r="GP233" s="380"/>
      <c r="GQ233" s="380"/>
      <c r="GR233" s="380"/>
      <c r="GS233" s="380"/>
      <c r="GT233" s="380"/>
      <c r="GU233" s="380"/>
      <c r="GV233" s="380"/>
      <c r="GW233" s="380"/>
      <c r="GX233" s="380"/>
      <c r="GY233" s="380"/>
      <c r="GZ233" s="380"/>
      <c r="HA233" s="380"/>
      <c r="HB233" s="380"/>
      <c r="HC233" s="380"/>
      <c r="HD233" s="380"/>
      <c r="HE233" s="380"/>
      <c r="HF233" s="380"/>
      <c r="HG233" s="380"/>
      <c r="HH233" s="380"/>
    </row>
    <row r="234" spans="1:216">
      <c r="A234" s="103"/>
      <c r="B234" s="377"/>
      <c r="C234" s="377"/>
      <c r="D234" s="377"/>
      <c r="E234" s="377"/>
      <c r="F234" s="377"/>
      <c r="G234" s="377"/>
      <c r="H234" s="377"/>
      <c r="I234" s="377"/>
      <c r="J234" s="377"/>
      <c r="K234" s="377"/>
      <c r="L234" s="377"/>
      <c r="M234" s="378"/>
      <c r="N234" s="378"/>
      <c r="O234" s="378"/>
      <c r="P234" s="378"/>
      <c r="Q234" s="378"/>
      <c r="R234" s="378"/>
      <c r="S234" s="378"/>
      <c r="T234" s="378"/>
      <c r="U234" s="378"/>
      <c r="V234" s="378"/>
      <c r="W234" s="378"/>
      <c r="X234" s="378"/>
      <c r="Y234" s="380"/>
      <c r="Z234" s="409"/>
      <c r="AA234" s="380"/>
      <c r="AB234" s="380"/>
      <c r="AC234" s="380"/>
      <c r="AD234" s="380"/>
      <c r="AE234" s="380"/>
      <c r="AF234" s="380"/>
      <c r="AG234" s="380"/>
      <c r="AH234" s="380"/>
      <c r="AI234" s="380"/>
      <c r="AJ234" s="380"/>
      <c r="AR234" s="380"/>
      <c r="AS234" s="380"/>
      <c r="AT234" s="380"/>
      <c r="AU234" s="380"/>
      <c r="AV234" s="380"/>
      <c r="AW234" s="380"/>
      <c r="AX234" s="380"/>
      <c r="AY234" s="380"/>
      <c r="AZ234" s="380"/>
      <c r="BA234" s="380"/>
      <c r="BB234" s="380"/>
      <c r="BC234" s="380"/>
      <c r="BD234" s="380"/>
      <c r="BE234" s="380"/>
      <c r="BF234" s="380"/>
      <c r="BG234" s="380"/>
      <c r="BH234" s="380"/>
      <c r="BI234" s="380"/>
      <c r="BJ234" s="377"/>
      <c r="CE234" s="380"/>
      <c r="CF234" s="380"/>
      <c r="CG234" s="380"/>
      <c r="EZ234" s="380"/>
      <c r="FA234" s="380"/>
      <c r="FB234" s="380"/>
      <c r="FC234" s="380"/>
      <c r="FD234" s="380"/>
      <c r="FE234" s="380"/>
      <c r="FF234" s="380"/>
      <c r="FG234" s="380"/>
      <c r="FH234" s="380"/>
      <c r="FI234" s="380"/>
      <c r="FJ234" s="380"/>
      <c r="FK234" s="380"/>
      <c r="FL234" s="380"/>
      <c r="FM234" s="380"/>
      <c r="FN234" s="380"/>
      <c r="FO234" s="380"/>
      <c r="FP234" s="380"/>
      <c r="FQ234" s="380"/>
      <c r="FR234" s="380"/>
      <c r="FS234" s="380"/>
      <c r="FT234" s="380"/>
      <c r="FU234" s="380"/>
      <c r="FV234" s="380"/>
      <c r="FW234" s="380"/>
      <c r="FX234" s="380"/>
      <c r="FY234" s="380"/>
      <c r="FZ234" s="380"/>
      <c r="GA234" s="380"/>
      <c r="GB234" s="380"/>
      <c r="GC234" s="380"/>
      <c r="GD234" s="380"/>
      <c r="GE234" s="380"/>
      <c r="GF234" s="380"/>
      <c r="GG234" s="380"/>
      <c r="GH234" s="380"/>
      <c r="GI234" s="380"/>
      <c r="GJ234" s="380"/>
      <c r="GK234" s="380"/>
      <c r="GL234" s="380"/>
      <c r="GM234" s="380"/>
      <c r="GN234" s="380"/>
      <c r="GO234" s="380"/>
      <c r="GP234" s="380"/>
      <c r="GQ234" s="380"/>
      <c r="GR234" s="380"/>
      <c r="GS234" s="380"/>
      <c r="GT234" s="380"/>
      <c r="GU234" s="380"/>
      <c r="GV234" s="380"/>
      <c r="GW234" s="380"/>
      <c r="GX234" s="380"/>
      <c r="GY234" s="380"/>
      <c r="GZ234" s="380"/>
      <c r="HA234" s="380"/>
      <c r="HB234" s="380"/>
      <c r="HC234" s="380"/>
      <c r="HD234" s="380"/>
      <c r="HE234" s="380"/>
      <c r="HF234" s="380"/>
      <c r="HG234" s="380"/>
      <c r="HH234" s="380"/>
    </row>
    <row r="235" spans="1:216">
      <c r="A235" s="103"/>
      <c r="B235" s="377"/>
      <c r="C235" s="377"/>
      <c r="D235" s="377"/>
      <c r="E235" s="377"/>
      <c r="F235" s="377"/>
      <c r="G235" s="377"/>
      <c r="H235" s="377"/>
      <c r="I235" s="377"/>
      <c r="J235" s="377"/>
      <c r="K235" s="377"/>
      <c r="L235" s="377"/>
      <c r="M235" s="378"/>
      <c r="N235" s="378"/>
      <c r="O235" s="378"/>
      <c r="P235" s="378"/>
      <c r="Q235" s="378"/>
      <c r="R235" s="378"/>
      <c r="S235" s="378"/>
      <c r="T235" s="378"/>
      <c r="U235" s="378"/>
      <c r="V235" s="378"/>
      <c r="W235" s="378"/>
      <c r="X235" s="378"/>
      <c r="Y235" s="380"/>
      <c r="Z235" s="409"/>
      <c r="AA235" s="380"/>
      <c r="AB235" s="380"/>
      <c r="AC235" s="380"/>
      <c r="AD235" s="380"/>
      <c r="AE235" s="380"/>
      <c r="AF235" s="380"/>
      <c r="AG235" s="380"/>
      <c r="AH235" s="380"/>
      <c r="AI235" s="380"/>
      <c r="AJ235" s="380"/>
      <c r="AR235" s="380"/>
      <c r="AS235" s="380"/>
      <c r="AT235" s="380"/>
      <c r="AU235" s="380"/>
      <c r="AV235" s="380"/>
      <c r="AW235" s="380"/>
      <c r="AX235" s="380"/>
      <c r="AY235" s="380"/>
      <c r="AZ235" s="380"/>
      <c r="BA235" s="380"/>
      <c r="BB235" s="380"/>
      <c r="BC235" s="380"/>
      <c r="BD235" s="380"/>
      <c r="BE235" s="380"/>
      <c r="BF235" s="380"/>
      <c r="BG235" s="380"/>
      <c r="BH235" s="380"/>
      <c r="BI235" s="380"/>
      <c r="BJ235" s="377"/>
      <c r="CE235" s="380"/>
      <c r="CF235" s="380"/>
      <c r="CG235" s="380"/>
      <c r="EZ235" s="380"/>
      <c r="FA235" s="380"/>
      <c r="FB235" s="380"/>
      <c r="FC235" s="380"/>
      <c r="FD235" s="380"/>
      <c r="FE235" s="380"/>
      <c r="FF235" s="380"/>
      <c r="FG235" s="380"/>
      <c r="FH235" s="380"/>
      <c r="FI235" s="380"/>
      <c r="FJ235" s="380"/>
      <c r="FK235" s="380"/>
      <c r="FL235" s="380"/>
      <c r="FM235" s="380"/>
      <c r="FN235" s="380"/>
      <c r="FO235" s="380"/>
      <c r="FP235" s="380"/>
      <c r="FQ235" s="380"/>
      <c r="FR235" s="380"/>
      <c r="FS235" s="380"/>
      <c r="FT235" s="380"/>
      <c r="FU235" s="380"/>
      <c r="FV235" s="380"/>
      <c r="FW235" s="380"/>
      <c r="FX235" s="380"/>
      <c r="FY235" s="380"/>
      <c r="FZ235" s="380"/>
      <c r="GA235" s="380"/>
      <c r="GB235" s="380"/>
      <c r="GC235" s="380"/>
      <c r="GD235" s="380"/>
      <c r="GE235" s="380"/>
      <c r="GF235" s="380"/>
      <c r="GG235" s="380"/>
      <c r="GH235" s="380"/>
      <c r="GI235" s="380"/>
      <c r="GJ235" s="380"/>
      <c r="GK235" s="380"/>
      <c r="GL235" s="380"/>
      <c r="GM235" s="380"/>
      <c r="GN235" s="380"/>
      <c r="GO235" s="380"/>
      <c r="GP235" s="380"/>
      <c r="GQ235" s="380"/>
      <c r="GR235" s="380"/>
      <c r="GS235" s="380"/>
      <c r="GT235" s="380"/>
      <c r="GU235" s="380"/>
      <c r="GV235" s="380"/>
      <c r="GW235" s="380"/>
      <c r="GX235" s="380"/>
      <c r="GY235" s="380"/>
      <c r="GZ235" s="380"/>
      <c r="HA235" s="380"/>
      <c r="HB235" s="380"/>
      <c r="HC235" s="380"/>
      <c r="HD235" s="380"/>
      <c r="HE235" s="380"/>
      <c r="HF235" s="380"/>
      <c r="HG235" s="380"/>
      <c r="HH235" s="380"/>
    </row>
    <row r="236" spans="1:216">
      <c r="A236" s="103"/>
      <c r="B236" s="377"/>
      <c r="C236" s="377"/>
      <c r="D236" s="377"/>
      <c r="E236" s="377"/>
      <c r="F236" s="377"/>
      <c r="G236" s="377"/>
      <c r="H236" s="377"/>
      <c r="I236" s="377"/>
      <c r="J236" s="377"/>
      <c r="K236" s="377"/>
      <c r="L236" s="377"/>
      <c r="M236" s="378"/>
      <c r="N236" s="378"/>
      <c r="O236" s="378"/>
      <c r="P236" s="378"/>
      <c r="Q236" s="378"/>
      <c r="R236" s="378"/>
      <c r="S236" s="378"/>
      <c r="T236" s="378"/>
      <c r="U236" s="378"/>
      <c r="V236" s="378"/>
      <c r="W236" s="378"/>
      <c r="X236" s="378"/>
      <c r="Y236" s="380"/>
      <c r="Z236" s="409"/>
      <c r="AA236" s="380"/>
      <c r="AB236" s="380"/>
      <c r="AC236" s="380"/>
      <c r="AD236" s="380"/>
      <c r="AE236" s="380"/>
      <c r="AF236" s="380"/>
      <c r="AG236" s="380"/>
      <c r="AH236" s="380"/>
      <c r="AI236" s="380"/>
      <c r="AJ236" s="380"/>
      <c r="AR236" s="380"/>
      <c r="AS236" s="380"/>
      <c r="AT236" s="380"/>
      <c r="AU236" s="380"/>
      <c r="AV236" s="380"/>
      <c r="AW236" s="380"/>
      <c r="AX236" s="380"/>
      <c r="AY236" s="380"/>
      <c r="AZ236" s="380"/>
      <c r="BA236" s="380"/>
      <c r="BB236" s="380"/>
      <c r="BC236" s="380"/>
      <c r="BD236" s="380"/>
      <c r="BE236" s="380"/>
      <c r="BF236" s="380"/>
      <c r="BG236" s="380"/>
      <c r="BH236" s="380"/>
      <c r="BI236" s="380"/>
      <c r="BJ236" s="377"/>
      <c r="CE236" s="380"/>
      <c r="CF236" s="380"/>
      <c r="CG236" s="380"/>
      <c r="EZ236" s="380"/>
      <c r="FA236" s="380"/>
      <c r="FB236" s="380"/>
      <c r="FC236" s="380"/>
      <c r="FD236" s="380"/>
      <c r="FE236" s="380"/>
      <c r="FF236" s="380"/>
      <c r="FG236" s="380"/>
      <c r="FH236" s="380"/>
      <c r="FI236" s="380"/>
      <c r="FJ236" s="380"/>
      <c r="FK236" s="380"/>
      <c r="FL236" s="380"/>
      <c r="FM236" s="380"/>
      <c r="FN236" s="380"/>
      <c r="FO236" s="380"/>
      <c r="FP236" s="380"/>
      <c r="FQ236" s="380"/>
      <c r="FR236" s="380"/>
      <c r="FS236" s="380"/>
      <c r="FT236" s="380"/>
      <c r="FU236" s="380"/>
      <c r="FV236" s="380"/>
      <c r="FW236" s="380"/>
      <c r="FX236" s="380"/>
      <c r="FY236" s="380"/>
      <c r="FZ236" s="380"/>
      <c r="GA236" s="380"/>
      <c r="GB236" s="380"/>
      <c r="GC236" s="380"/>
      <c r="GD236" s="380"/>
      <c r="GE236" s="380"/>
      <c r="GF236" s="380"/>
      <c r="GG236" s="380"/>
      <c r="GH236" s="380"/>
      <c r="GI236" s="380"/>
      <c r="GJ236" s="380"/>
      <c r="GK236" s="380"/>
      <c r="GL236" s="380"/>
      <c r="GM236" s="380"/>
      <c r="GN236" s="380"/>
      <c r="GO236" s="380"/>
      <c r="GP236" s="380"/>
      <c r="GQ236" s="380"/>
      <c r="GR236" s="380"/>
      <c r="GS236" s="380"/>
      <c r="GT236" s="380"/>
      <c r="GU236" s="380"/>
      <c r="GV236" s="380"/>
      <c r="GW236" s="380"/>
      <c r="GX236" s="380"/>
      <c r="GY236" s="380"/>
      <c r="GZ236" s="380"/>
      <c r="HA236" s="380"/>
      <c r="HB236" s="380"/>
      <c r="HC236" s="380"/>
      <c r="HD236" s="380"/>
      <c r="HE236" s="380"/>
      <c r="HF236" s="380"/>
      <c r="HG236" s="380"/>
      <c r="HH236" s="380"/>
    </row>
    <row r="237" spans="1:216">
      <c r="A237" s="103"/>
      <c r="B237" s="377"/>
      <c r="C237" s="377"/>
      <c r="D237" s="377"/>
      <c r="E237" s="377"/>
      <c r="F237" s="377"/>
      <c r="G237" s="377"/>
      <c r="H237" s="377"/>
      <c r="I237" s="377"/>
      <c r="J237" s="377"/>
      <c r="K237" s="377"/>
      <c r="L237" s="377"/>
      <c r="M237" s="378"/>
      <c r="N237" s="378"/>
      <c r="O237" s="378"/>
      <c r="P237" s="378"/>
      <c r="Q237" s="378"/>
      <c r="R237" s="378"/>
      <c r="S237" s="378"/>
      <c r="T237" s="378"/>
      <c r="U237" s="378"/>
      <c r="V237" s="378"/>
      <c r="W237" s="378"/>
      <c r="X237" s="378"/>
      <c r="Y237" s="380"/>
      <c r="Z237" s="409"/>
      <c r="AA237" s="380"/>
      <c r="AB237" s="380"/>
      <c r="AC237" s="380"/>
      <c r="AD237" s="380"/>
      <c r="AE237" s="380"/>
      <c r="AF237" s="380"/>
      <c r="AG237" s="380"/>
      <c r="AH237" s="380"/>
      <c r="AI237" s="380"/>
      <c r="AJ237" s="380"/>
      <c r="AR237" s="380"/>
      <c r="AS237" s="380"/>
      <c r="AT237" s="380"/>
      <c r="AU237" s="380"/>
      <c r="AV237" s="380"/>
      <c r="AW237" s="380"/>
      <c r="AX237" s="380"/>
      <c r="AY237" s="380"/>
      <c r="AZ237" s="380"/>
      <c r="BA237" s="380"/>
      <c r="BB237" s="380"/>
      <c r="BC237" s="380"/>
      <c r="BD237" s="380"/>
      <c r="BE237" s="380"/>
      <c r="BF237" s="380"/>
      <c r="BG237" s="380"/>
      <c r="BH237" s="380"/>
      <c r="BI237" s="380"/>
      <c r="BJ237" s="377"/>
      <c r="CE237" s="380"/>
      <c r="CF237" s="380"/>
      <c r="CG237" s="380"/>
      <c r="EZ237" s="380"/>
      <c r="FA237" s="380"/>
      <c r="FB237" s="380"/>
      <c r="FC237" s="380"/>
      <c r="FD237" s="380"/>
      <c r="FE237" s="380"/>
      <c r="FF237" s="380"/>
      <c r="FG237" s="380"/>
      <c r="FH237" s="380"/>
      <c r="FI237" s="380"/>
      <c r="FJ237" s="380"/>
      <c r="FK237" s="380"/>
      <c r="FL237" s="380"/>
      <c r="FM237" s="380"/>
      <c r="FN237" s="380"/>
      <c r="FO237" s="380"/>
      <c r="FP237" s="380"/>
      <c r="FQ237" s="380"/>
      <c r="FR237" s="380"/>
      <c r="FS237" s="380"/>
      <c r="FT237" s="380"/>
      <c r="FU237" s="380"/>
      <c r="FV237" s="380"/>
      <c r="FW237" s="380"/>
      <c r="FX237" s="380"/>
      <c r="FY237" s="380"/>
      <c r="FZ237" s="380"/>
      <c r="GA237" s="380"/>
      <c r="GB237" s="380"/>
      <c r="GC237" s="380"/>
      <c r="GD237" s="380"/>
      <c r="GE237" s="380"/>
      <c r="GF237" s="380"/>
      <c r="GG237" s="380"/>
      <c r="GH237" s="380"/>
      <c r="GI237" s="380"/>
      <c r="GJ237" s="380"/>
      <c r="GK237" s="380"/>
      <c r="GL237" s="380"/>
      <c r="GM237" s="380"/>
      <c r="GN237" s="380"/>
      <c r="GO237" s="380"/>
      <c r="GP237" s="380"/>
      <c r="GQ237" s="380"/>
      <c r="GR237" s="380"/>
      <c r="GS237" s="380"/>
      <c r="GT237" s="380"/>
      <c r="GU237" s="380"/>
      <c r="GV237" s="380"/>
      <c r="GW237" s="380"/>
      <c r="GX237" s="380"/>
      <c r="GY237" s="380"/>
      <c r="GZ237" s="380"/>
      <c r="HA237" s="380"/>
      <c r="HB237" s="380"/>
      <c r="HC237" s="380"/>
      <c r="HD237" s="380"/>
      <c r="HE237" s="380"/>
      <c r="HF237" s="380"/>
      <c r="HG237" s="380"/>
      <c r="HH237" s="380"/>
    </row>
    <row r="238" spans="1:216">
      <c r="A238" s="103"/>
      <c r="B238" s="377"/>
      <c r="C238" s="377"/>
      <c r="D238" s="377"/>
      <c r="E238" s="377"/>
      <c r="F238" s="377"/>
      <c r="G238" s="377"/>
      <c r="H238" s="377"/>
      <c r="I238" s="377"/>
      <c r="J238" s="377"/>
      <c r="K238" s="377"/>
      <c r="L238" s="377"/>
      <c r="M238" s="378"/>
      <c r="N238" s="378"/>
      <c r="O238" s="378"/>
      <c r="P238" s="378"/>
      <c r="Q238" s="378"/>
      <c r="R238" s="378"/>
      <c r="S238" s="378"/>
      <c r="T238" s="378"/>
      <c r="U238" s="378"/>
      <c r="V238" s="378"/>
      <c r="W238" s="378"/>
      <c r="X238" s="378"/>
      <c r="Y238" s="380"/>
      <c r="Z238" s="409"/>
      <c r="AA238" s="380"/>
      <c r="AB238" s="380"/>
      <c r="AC238" s="380"/>
      <c r="AD238" s="380"/>
      <c r="AE238" s="380"/>
      <c r="AF238" s="380"/>
      <c r="AG238" s="380"/>
      <c r="AH238" s="380"/>
      <c r="AI238" s="380"/>
      <c r="AJ238" s="380"/>
      <c r="AR238" s="380"/>
      <c r="AS238" s="380"/>
      <c r="AT238" s="380"/>
      <c r="AU238" s="380"/>
      <c r="AV238" s="380"/>
      <c r="AW238" s="380"/>
      <c r="AX238" s="380"/>
      <c r="AY238" s="380"/>
      <c r="AZ238" s="380"/>
      <c r="BA238" s="380"/>
      <c r="BB238" s="380"/>
      <c r="BC238" s="380"/>
      <c r="BD238" s="380"/>
      <c r="BE238" s="380"/>
      <c r="BF238" s="380"/>
      <c r="BG238" s="380"/>
      <c r="BH238" s="380"/>
      <c r="BI238" s="380"/>
      <c r="BJ238" s="377"/>
      <c r="CE238" s="380"/>
      <c r="CF238" s="380"/>
      <c r="CG238" s="380"/>
      <c r="EZ238" s="380"/>
      <c r="FA238" s="380"/>
      <c r="FB238" s="380"/>
      <c r="FC238" s="380"/>
      <c r="FD238" s="380"/>
      <c r="FE238" s="380"/>
      <c r="FF238" s="380"/>
      <c r="FG238" s="380"/>
      <c r="FH238" s="380"/>
      <c r="FI238" s="380"/>
      <c r="FJ238" s="380"/>
      <c r="FK238" s="380"/>
      <c r="FL238" s="380"/>
      <c r="FM238" s="380"/>
      <c r="FN238" s="380"/>
      <c r="FO238" s="380"/>
      <c r="FP238" s="380"/>
      <c r="FQ238" s="380"/>
      <c r="FR238" s="380"/>
      <c r="FS238" s="380"/>
      <c r="FT238" s="380"/>
      <c r="FU238" s="380"/>
      <c r="FV238" s="380"/>
      <c r="FW238" s="380"/>
      <c r="FX238" s="380"/>
      <c r="FY238" s="380"/>
      <c r="FZ238" s="380"/>
      <c r="GA238" s="380"/>
      <c r="GB238" s="380"/>
      <c r="GC238" s="380"/>
      <c r="GD238" s="380"/>
      <c r="GE238" s="380"/>
      <c r="GF238" s="380"/>
      <c r="GG238" s="380"/>
      <c r="GH238" s="380"/>
      <c r="GI238" s="380"/>
      <c r="GJ238" s="380"/>
      <c r="GK238" s="380"/>
      <c r="GL238" s="380"/>
      <c r="GM238" s="380"/>
      <c r="GN238" s="380"/>
      <c r="GO238" s="380"/>
      <c r="GP238" s="380"/>
      <c r="GQ238" s="380"/>
      <c r="GR238" s="380"/>
      <c r="GS238" s="380"/>
      <c r="GT238" s="380"/>
      <c r="GU238" s="380"/>
      <c r="GV238" s="380"/>
      <c r="GW238" s="380"/>
      <c r="GX238" s="380"/>
      <c r="GY238" s="380"/>
      <c r="GZ238" s="380"/>
      <c r="HA238" s="380"/>
      <c r="HB238" s="380"/>
      <c r="HC238" s="380"/>
      <c r="HD238" s="380"/>
      <c r="HE238" s="380"/>
      <c r="HF238" s="380"/>
      <c r="HG238" s="380"/>
      <c r="HH238" s="380"/>
    </row>
    <row r="239" spans="1:216">
      <c r="A239" s="103"/>
      <c r="B239" s="377"/>
      <c r="C239" s="377"/>
      <c r="D239" s="377"/>
      <c r="E239" s="377"/>
      <c r="F239" s="377"/>
      <c r="G239" s="377"/>
      <c r="H239" s="377"/>
      <c r="I239" s="377"/>
      <c r="J239" s="377"/>
      <c r="K239" s="377"/>
      <c r="L239" s="377"/>
      <c r="M239" s="378"/>
      <c r="N239" s="378"/>
      <c r="O239" s="378"/>
      <c r="P239" s="378"/>
      <c r="Q239" s="378"/>
      <c r="R239" s="378"/>
      <c r="S239" s="378"/>
      <c r="T239" s="378"/>
      <c r="U239" s="378"/>
      <c r="V239" s="378"/>
      <c r="W239" s="378"/>
      <c r="X239" s="378"/>
      <c r="Y239" s="380"/>
      <c r="Z239" s="409"/>
      <c r="AA239" s="380"/>
      <c r="AB239" s="380"/>
      <c r="AC239" s="380"/>
      <c r="AD239" s="380"/>
      <c r="AE239" s="380"/>
      <c r="AF239" s="380"/>
      <c r="AG239" s="380"/>
      <c r="AH239" s="380"/>
      <c r="AI239" s="380"/>
      <c r="AJ239" s="380"/>
      <c r="AR239" s="380"/>
      <c r="AS239" s="380"/>
      <c r="AT239" s="380"/>
      <c r="AU239" s="380"/>
      <c r="AV239" s="380"/>
      <c r="AW239" s="380"/>
      <c r="AX239" s="380"/>
      <c r="AY239" s="380"/>
      <c r="AZ239" s="380"/>
      <c r="BA239" s="380"/>
      <c r="BB239" s="380"/>
      <c r="BC239" s="380"/>
      <c r="BD239" s="380"/>
      <c r="BE239" s="380"/>
      <c r="BF239" s="380"/>
      <c r="BG239" s="380"/>
      <c r="BH239" s="380"/>
      <c r="BI239" s="380"/>
      <c r="BJ239" s="377"/>
      <c r="CE239" s="380"/>
      <c r="CF239" s="380"/>
      <c r="CG239" s="380"/>
      <c r="EZ239" s="380"/>
      <c r="FA239" s="380"/>
      <c r="FB239" s="380"/>
      <c r="FC239" s="380"/>
      <c r="FD239" s="380"/>
      <c r="FE239" s="380"/>
      <c r="FF239" s="380"/>
      <c r="FG239" s="380"/>
      <c r="FH239" s="380"/>
      <c r="FI239" s="380"/>
      <c r="FJ239" s="380"/>
      <c r="FK239" s="380"/>
      <c r="FL239" s="380"/>
      <c r="FM239" s="380"/>
      <c r="FN239" s="380"/>
      <c r="FO239" s="380"/>
      <c r="FP239" s="380"/>
      <c r="FQ239" s="380"/>
      <c r="FR239" s="380"/>
      <c r="FS239" s="380"/>
      <c r="FT239" s="380"/>
      <c r="FU239" s="380"/>
      <c r="FV239" s="380"/>
      <c r="FW239" s="380"/>
      <c r="FX239" s="380"/>
      <c r="FY239" s="380"/>
      <c r="FZ239" s="380"/>
      <c r="GA239" s="380"/>
      <c r="GB239" s="380"/>
      <c r="GC239" s="380"/>
      <c r="GD239" s="380"/>
      <c r="GE239" s="380"/>
      <c r="GF239" s="380"/>
      <c r="GG239" s="380"/>
      <c r="GH239" s="380"/>
      <c r="GI239" s="380"/>
      <c r="GJ239" s="380"/>
      <c r="GK239" s="380"/>
      <c r="GL239" s="380"/>
      <c r="GM239" s="380"/>
      <c r="GN239" s="380"/>
      <c r="GO239" s="380"/>
      <c r="GP239" s="380"/>
      <c r="GQ239" s="380"/>
      <c r="GR239" s="380"/>
      <c r="GS239" s="380"/>
      <c r="GT239" s="380"/>
      <c r="GU239" s="380"/>
      <c r="GV239" s="380"/>
      <c r="GW239" s="380"/>
      <c r="GX239" s="380"/>
      <c r="GY239" s="380"/>
      <c r="GZ239" s="380"/>
      <c r="HA239" s="380"/>
      <c r="HB239" s="380"/>
      <c r="HC239" s="380"/>
      <c r="HD239" s="380"/>
      <c r="HE239" s="380"/>
      <c r="HF239" s="380"/>
      <c r="HG239" s="380"/>
      <c r="HH239" s="380"/>
    </row>
    <row r="240" spans="1:216">
      <c r="A240" s="103"/>
      <c r="B240" s="377"/>
      <c r="C240" s="377"/>
      <c r="D240" s="377"/>
      <c r="E240" s="377"/>
      <c r="F240" s="377"/>
      <c r="G240" s="377"/>
      <c r="H240" s="377"/>
      <c r="I240" s="377"/>
      <c r="J240" s="377"/>
      <c r="K240" s="377"/>
      <c r="L240" s="377"/>
      <c r="M240" s="378"/>
      <c r="N240" s="378"/>
      <c r="O240" s="378"/>
      <c r="P240" s="378"/>
      <c r="Q240" s="378"/>
      <c r="R240" s="378"/>
      <c r="S240" s="378"/>
      <c r="T240" s="378"/>
      <c r="U240" s="378"/>
      <c r="V240" s="378"/>
      <c r="W240" s="378"/>
      <c r="X240" s="378"/>
      <c r="Y240" s="380"/>
      <c r="Z240" s="409"/>
      <c r="AA240" s="380"/>
      <c r="AB240" s="380"/>
      <c r="AC240" s="380"/>
      <c r="AD240" s="380"/>
      <c r="AE240" s="380"/>
      <c r="AF240" s="380"/>
      <c r="AG240" s="380"/>
      <c r="AH240" s="380"/>
      <c r="AI240" s="380"/>
      <c r="AJ240" s="380"/>
      <c r="AR240" s="380"/>
      <c r="AS240" s="380"/>
      <c r="AT240" s="380"/>
      <c r="AU240" s="380"/>
      <c r="AV240" s="380"/>
      <c r="AW240" s="380"/>
      <c r="AX240" s="380"/>
      <c r="AY240" s="380"/>
      <c r="AZ240" s="380"/>
      <c r="BA240" s="380"/>
      <c r="BB240" s="380"/>
      <c r="BC240" s="380"/>
      <c r="BD240" s="380"/>
      <c r="BE240" s="380"/>
      <c r="BF240" s="380"/>
      <c r="BG240" s="380"/>
      <c r="BH240" s="380"/>
      <c r="BI240" s="380"/>
      <c r="BJ240" s="377"/>
      <c r="CE240" s="380"/>
      <c r="CF240" s="380"/>
      <c r="CG240" s="380"/>
      <c r="EZ240" s="380"/>
      <c r="FA240" s="380"/>
      <c r="FB240" s="380"/>
      <c r="FC240" s="380"/>
      <c r="FD240" s="380"/>
      <c r="FE240" s="380"/>
      <c r="FF240" s="380"/>
      <c r="FG240" s="380"/>
      <c r="FH240" s="380"/>
      <c r="FI240" s="380"/>
      <c r="FJ240" s="380"/>
      <c r="FK240" s="380"/>
      <c r="FL240" s="380"/>
      <c r="FM240" s="380"/>
      <c r="FN240" s="380"/>
      <c r="FO240" s="380"/>
      <c r="FP240" s="380"/>
      <c r="FQ240" s="380"/>
      <c r="FR240" s="380"/>
      <c r="FS240" s="380"/>
      <c r="FT240" s="380"/>
      <c r="FU240" s="380"/>
      <c r="FV240" s="380"/>
      <c r="FW240" s="380"/>
      <c r="FX240" s="380"/>
      <c r="FY240" s="380"/>
      <c r="FZ240" s="380"/>
      <c r="GA240" s="380"/>
      <c r="GB240" s="380"/>
      <c r="GC240" s="380"/>
      <c r="GD240" s="380"/>
      <c r="GE240" s="380"/>
      <c r="GF240" s="380"/>
      <c r="GG240" s="380"/>
      <c r="GH240" s="380"/>
      <c r="GI240" s="380"/>
      <c r="GJ240" s="380"/>
      <c r="GK240" s="380"/>
      <c r="GL240" s="380"/>
      <c r="GM240" s="380"/>
      <c r="GN240" s="380"/>
      <c r="GO240" s="380"/>
      <c r="GP240" s="380"/>
      <c r="GQ240" s="380"/>
      <c r="GR240" s="380"/>
      <c r="GS240" s="380"/>
      <c r="GT240" s="380"/>
      <c r="GU240" s="380"/>
      <c r="GV240" s="380"/>
      <c r="GW240" s="380"/>
      <c r="GX240" s="380"/>
      <c r="GY240" s="380"/>
      <c r="GZ240" s="380"/>
      <c r="HA240" s="380"/>
      <c r="HB240" s="380"/>
      <c r="HC240" s="380"/>
      <c r="HD240" s="380"/>
      <c r="HE240" s="380"/>
      <c r="HF240" s="380"/>
      <c r="HG240" s="380"/>
      <c r="HH240" s="380"/>
    </row>
    <row r="241" spans="1:216">
      <c r="A241" s="103"/>
      <c r="B241" s="377"/>
      <c r="C241" s="377"/>
      <c r="D241" s="377"/>
      <c r="E241" s="377"/>
      <c r="F241" s="377"/>
      <c r="G241" s="377"/>
      <c r="H241" s="377"/>
      <c r="I241" s="377"/>
      <c r="J241" s="377"/>
      <c r="K241" s="377"/>
      <c r="L241" s="377"/>
      <c r="M241" s="378"/>
      <c r="N241" s="378"/>
      <c r="O241" s="378"/>
      <c r="P241" s="378"/>
      <c r="Q241" s="378"/>
      <c r="R241" s="378"/>
      <c r="S241" s="378"/>
      <c r="T241" s="378"/>
      <c r="U241" s="378"/>
      <c r="V241" s="378"/>
      <c r="W241" s="378"/>
      <c r="X241" s="378"/>
      <c r="Y241" s="380"/>
      <c r="Z241" s="409"/>
      <c r="AA241" s="380"/>
      <c r="AB241" s="380"/>
      <c r="AC241" s="380"/>
      <c r="AD241" s="380"/>
      <c r="AE241" s="380"/>
      <c r="AF241" s="380"/>
      <c r="AG241" s="380"/>
      <c r="AH241" s="380"/>
      <c r="AI241" s="380"/>
      <c r="AJ241" s="380"/>
      <c r="AR241" s="380"/>
      <c r="AS241" s="380"/>
      <c r="AT241" s="380"/>
      <c r="AU241" s="380"/>
      <c r="AV241" s="380"/>
      <c r="AW241" s="380"/>
      <c r="AX241" s="380"/>
      <c r="AY241" s="380"/>
      <c r="AZ241" s="380"/>
      <c r="BA241" s="380"/>
      <c r="BB241" s="380"/>
      <c r="BC241" s="380"/>
      <c r="BD241" s="380"/>
      <c r="BE241" s="380"/>
      <c r="BF241" s="380"/>
      <c r="BG241" s="380"/>
      <c r="BH241" s="380"/>
      <c r="BI241" s="380"/>
      <c r="BJ241" s="377"/>
      <c r="CE241" s="380"/>
      <c r="CF241" s="380"/>
      <c r="CG241" s="380"/>
      <c r="EZ241" s="380"/>
      <c r="FA241" s="380"/>
      <c r="FB241" s="380"/>
      <c r="FC241" s="380"/>
      <c r="FD241" s="380"/>
      <c r="FE241" s="380"/>
      <c r="FF241" s="380"/>
      <c r="FG241" s="380"/>
      <c r="FH241" s="380"/>
      <c r="FI241" s="380"/>
      <c r="FJ241" s="380"/>
      <c r="FK241" s="380"/>
      <c r="FL241" s="380"/>
      <c r="FM241" s="380"/>
      <c r="FN241" s="380"/>
      <c r="FO241" s="380"/>
      <c r="FP241" s="380"/>
      <c r="FQ241" s="380"/>
      <c r="FR241" s="380"/>
      <c r="FS241" s="380"/>
      <c r="FT241" s="380"/>
      <c r="FU241" s="380"/>
      <c r="FV241" s="380"/>
      <c r="FW241" s="380"/>
      <c r="FX241" s="380"/>
      <c r="FY241" s="380"/>
      <c r="FZ241" s="380"/>
      <c r="GA241" s="380"/>
      <c r="GB241" s="380"/>
      <c r="GC241" s="380"/>
      <c r="GD241" s="380"/>
      <c r="GE241" s="380"/>
      <c r="GF241" s="380"/>
      <c r="GG241" s="380"/>
      <c r="GH241" s="380"/>
      <c r="GI241" s="380"/>
      <c r="GJ241" s="380"/>
      <c r="GK241" s="380"/>
      <c r="GL241" s="380"/>
      <c r="GM241" s="380"/>
      <c r="GN241" s="380"/>
      <c r="GO241" s="380"/>
      <c r="GP241" s="380"/>
      <c r="GQ241" s="380"/>
      <c r="GR241" s="380"/>
      <c r="GS241" s="380"/>
      <c r="GT241" s="380"/>
      <c r="GU241" s="380"/>
      <c r="GV241" s="380"/>
      <c r="GW241" s="380"/>
      <c r="GX241" s="380"/>
      <c r="GY241" s="380"/>
      <c r="GZ241" s="380"/>
      <c r="HA241" s="380"/>
      <c r="HB241" s="380"/>
      <c r="HC241" s="380"/>
      <c r="HD241" s="380"/>
      <c r="HE241" s="380"/>
      <c r="HF241" s="380"/>
      <c r="HG241" s="380"/>
      <c r="HH241" s="380"/>
    </row>
    <row r="242" spans="1:216">
      <c r="A242" s="103"/>
      <c r="B242" s="377"/>
      <c r="C242" s="377"/>
      <c r="D242" s="377"/>
      <c r="E242" s="377"/>
      <c r="F242" s="377"/>
      <c r="G242" s="377"/>
      <c r="H242" s="377"/>
      <c r="I242" s="377"/>
      <c r="J242" s="377"/>
      <c r="K242" s="377"/>
      <c r="L242" s="377"/>
      <c r="M242" s="378"/>
      <c r="N242" s="378"/>
      <c r="O242" s="378"/>
      <c r="P242" s="378"/>
      <c r="Q242" s="378"/>
      <c r="R242" s="378"/>
      <c r="S242" s="378"/>
      <c r="T242" s="378"/>
      <c r="U242" s="378"/>
      <c r="V242" s="378"/>
      <c r="W242" s="378"/>
      <c r="X242" s="378"/>
      <c r="Y242" s="380"/>
      <c r="Z242" s="409"/>
      <c r="AA242" s="380"/>
      <c r="AB242" s="380"/>
      <c r="AC242" s="380"/>
      <c r="AD242" s="380"/>
      <c r="AE242" s="380"/>
      <c r="AF242" s="380"/>
      <c r="AG242" s="380"/>
      <c r="AH242" s="380"/>
      <c r="AI242" s="380"/>
      <c r="AJ242" s="380"/>
      <c r="AR242" s="380"/>
      <c r="AS242" s="380"/>
      <c r="AT242" s="380"/>
      <c r="AU242" s="380"/>
      <c r="AV242" s="380"/>
      <c r="AW242" s="380"/>
      <c r="AX242" s="380"/>
      <c r="AY242" s="380"/>
      <c r="AZ242" s="380"/>
      <c r="BA242" s="380"/>
      <c r="BB242" s="380"/>
      <c r="BC242" s="380"/>
      <c r="BD242" s="380"/>
      <c r="BE242" s="380"/>
      <c r="BF242" s="380"/>
      <c r="BG242" s="380"/>
      <c r="BH242" s="380"/>
      <c r="BI242" s="380"/>
      <c r="BJ242" s="377"/>
      <c r="CE242" s="380"/>
      <c r="CF242" s="380"/>
      <c r="CG242" s="380"/>
      <c r="EZ242" s="380"/>
      <c r="FA242" s="380"/>
      <c r="FB242" s="380"/>
      <c r="FC242" s="380"/>
      <c r="FD242" s="380"/>
      <c r="FE242" s="380"/>
      <c r="FF242" s="380"/>
      <c r="FG242" s="380"/>
      <c r="FH242" s="380"/>
      <c r="FI242" s="380"/>
      <c r="FJ242" s="380"/>
      <c r="FK242" s="380"/>
      <c r="FL242" s="380"/>
      <c r="FM242" s="380"/>
      <c r="FN242" s="380"/>
      <c r="FO242" s="380"/>
      <c r="FP242" s="380"/>
      <c r="FQ242" s="380"/>
      <c r="FR242" s="380"/>
      <c r="FS242" s="380"/>
      <c r="FT242" s="380"/>
      <c r="FU242" s="380"/>
      <c r="FV242" s="380"/>
      <c r="FW242" s="380"/>
      <c r="FX242" s="380"/>
      <c r="FY242" s="380"/>
      <c r="FZ242" s="380"/>
      <c r="GA242" s="380"/>
      <c r="GB242" s="380"/>
      <c r="GC242" s="380"/>
      <c r="GD242" s="380"/>
      <c r="GE242" s="380"/>
      <c r="GF242" s="380"/>
      <c r="GG242" s="380"/>
      <c r="GH242" s="380"/>
      <c r="GI242" s="380"/>
      <c r="GJ242" s="380"/>
      <c r="GK242" s="380"/>
      <c r="GL242" s="380"/>
      <c r="GM242" s="380"/>
      <c r="GN242" s="380"/>
      <c r="GO242" s="380"/>
      <c r="GP242" s="380"/>
      <c r="GQ242" s="380"/>
      <c r="GR242" s="380"/>
      <c r="GS242" s="380"/>
      <c r="GT242" s="380"/>
      <c r="GU242" s="380"/>
      <c r="GV242" s="380"/>
      <c r="GW242" s="380"/>
      <c r="GX242" s="380"/>
      <c r="GY242" s="380"/>
      <c r="GZ242" s="380"/>
      <c r="HA242" s="380"/>
      <c r="HB242" s="380"/>
      <c r="HC242" s="380"/>
      <c r="HD242" s="380"/>
      <c r="HE242" s="380"/>
      <c r="HF242" s="380"/>
      <c r="HG242" s="380"/>
      <c r="HH242" s="380"/>
    </row>
    <row r="243" spans="1:216">
      <c r="A243" s="103"/>
      <c r="B243" s="377"/>
      <c r="C243" s="377"/>
      <c r="D243" s="377"/>
      <c r="E243" s="377"/>
      <c r="F243" s="377"/>
      <c r="G243" s="377"/>
      <c r="H243" s="377"/>
      <c r="I243" s="377"/>
      <c r="J243" s="377"/>
      <c r="K243" s="377"/>
      <c r="L243" s="377"/>
      <c r="M243" s="378"/>
      <c r="N243" s="378"/>
      <c r="O243" s="378"/>
      <c r="P243" s="378"/>
      <c r="Q243" s="378"/>
      <c r="R243" s="378"/>
      <c r="S243" s="378"/>
      <c r="T243" s="378"/>
      <c r="U243" s="378"/>
      <c r="V243" s="378"/>
      <c r="W243" s="378"/>
      <c r="X243" s="378"/>
      <c r="Y243" s="380"/>
      <c r="Z243" s="409"/>
      <c r="AA243" s="380"/>
      <c r="AB243" s="380"/>
      <c r="AC243" s="380"/>
      <c r="AD243" s="380"/>
      <c r="AE243" s="380"/>
      <c r="AF243" s="380"/>
      <c r="AG243" s="380"/>
      <c r="AH243" s="380"/>
      <c r="AI243" s="380"/>
      <c r="AJ243" s="380"/>
      <c r="AR243" s="380"/>
      <c r="AS243" s="380"/>
      <c r="AT243" s="380"/>
      <c r="AU243" s="380"/>
      <c r="AV243" s="380"/>
      <c r="AW243" s="380"/>
      <c r="AX243" s="380"/>
      <c r="AY243" s="380"/>
      <c r="AZ243" s="380"/>
      <c r="BA243" s="380"/>
      <c r="BB243" s="380"/>
      <c r="BC243" s="380"/>
      <c r="BD243" s="380"/>
      <c r="BE243" s="380"/>
      <c r="BF243" s="380"/>
      <c r="BG243" s="380"/>
      <c r="BH243" s="380"/>
      <c r="BI243" s="380"/>
      <c r="BJ243" s="377"/>
      <c r="CE243" s="380"/>
      <c r="CF243" s="380"/>
      <c r="CG243" s="380"/>
      <c r="EZ243" s="380"/>
      <c r="FA243" s="380"/>
      <c r="FB243" s="380"/>
      <c r="FC243" s="380"/>
      <c r="FD243" s="380"/>
      <c r="FE243" s="380"/>
      <c r="FF243" s="380"/>
      <c r="FG243" s="380"/>
      <c r="FH243" s="380"/>
      <c r="FI243" s="380"/>
      <c r="FJ243" s="380"/>
      <c r="FK243" s="380"/>
      <c r="FL243" s="380"/>
      <c r="FM243" s="380"/>
      <c r="FN243" s="380"/>
      <c r="FO243" s="380"/>
      <c r="FP243" s="380"/>
      <c r="FQ243" s="380"/>
      <c r="FR243" s="380"/>
      <c r="FS243" s="380"/>
      <c r="FT243" s="380"/>
      <c r="FU243" s="380"/>
      <c r="FV243" s="380"/>
      <c r="FW243" s="380"/>
      <c r="FX243" s="380"/>
      <c r="FY243" s="380"/>
      <c r="FZ243" s="380"/>
      <c r="GA243" s="380"/>
      <c r="GB243" s="380"/>
      <c r="GC243" s="380"/>
      <c r="GD243" s="380"/>
      <c r="GE243" s="380"/>
      <c r="GF243" s="380"/>
      <c r="GG243" s="380"/>
      <c r="GH243" s="380"/>
      <c r="GI243" s="380"/>
      <c r="GJ243" s="380"/>
      <c r="GK243" s="380"/>
      <c r="GL243" s="380"/>
      <c r="GM243" s="380"/>
      <c r="GN243" s="380"/>
      <c r="GO243" s="380"/>
      <c r="GP243" s="380"/>
      <c r="GQ243" s="380"/>
      <c r="GR243" s="380"/>
      <c r="GS243" s="380"/>
      <c r="GT243" s="380"/>
      <c r="GU243" s="380"/>
      <c r="GV243" s="380"/>
      <c r="GW243" s="380"/>
      <c r="GX243" s="380"/>
      <c r="GY243" s="380"/>
      <c r="GZ243" s="380"/>
      <c r="HA243" s="380"/>
      <c r="HB243" s="380"/>
      <c r="HC243" s="380"/>
      <c r="HD243" s="380"/>
      <c r="HE243" s="380"/>
      <c r="HF243" s="380"/>
      <c r="HG243" s="380"/>
      <c r="HH243" s="380"/>
    </row>
    <row r="244" spans="1:216">
      <c r="A244" s="103"/>
      <c r="B244" s="377"/>
      <c r="C244" s="377"/>
      <c r="D244" s="377"/>
      <c r="E244" s="377"/>
      <c r="F244" s="377"/>
      <c r="G244" s="377"/>
      <c r="H244" s="377"/>
      <c r="I244" s="377"/>
      <c r="J244" s="377"/>
      <c r="K244" s="377"/>
      <c r="L244" s="377"/>
      <c r="M244" s="378"/>
      <c r="N244" s="378"/>
      <c r="O244" s="378"/>
      <c r="P244" s="378"/>
      <c r="Q244" s="378"/>
      <c r="R244" s="378"/>
      <c r="S244" s="378"/>
      <c r="T244" s="378"/>
      <c r="U244" s="378"/>
      <c r="V244" s="378"/>
      <c r="W244" s="378"/>
      <c r="X244" s="378"/>
      <c r="Y244" s="380"/>
      <c r="Z244" s="409"/>
      <c r="AA244" s="380"/>
      <c r="AB244" s="380"/>
      <c r="AC244" s="380"/>
      <c r="AD244" s="380"/>
      <c r="AE244" s="380"/>
      <c r="AF244" s="380"/>
      <c r="AG244" s="380"/>
      <c r="AH244" s="380"/>
      <c r="AI244" s="380"/>
      <c r="AJ244" s="380"/>
      <c r="AR244" s="380"/>
      <c r="AS244" s="380"/>
      <c r="AT244" s="380"/>
      <c r="AU244" s="380"/>
      <c r="AV244" s="380"/>
      <c r="AW244" s="380"/>
      <c r="AX244" s="380"/>
      <c r="AY244" s="380"/>
      <c r="AZ244" s="380"/>
      <c r="BA244" s="380"/>
      <c r="BB244" s="380"/>
      <c r="BC244" s="380"/>
      <c r="BD244" s="380"/>
      <c r="BE244" s="380"/>
      <c r="BF244" s="380"/>
      <c r="BG244" s="380"/>
      <c r="BH244" s="380"/>
      <c r="BI244" s="380"/>
      <c r="BJ244" s="377"/>
      <c r="CE244" s="380"/>
      <c r="CF244" s="380"/>
      <c r="CG244" s="380"/>
      <c r="EZ244" s="380"/>
      <c r="FA244" s="380"/>
      <c r="FB244" s="380"/>
      <c r="FC244" s="380"/>
      <c r="FD244" s="380"/>
      <c r="FE244" s="380"/>
      <c r="FF244" s="380"/>
      <c r="FG244" s="380"/>
      <c r="FH244" s="380"/>
      <c r="FI244" s="380"/>
      <c r="FJ244" s="380"/>
      <c r="FK244" s="380"/>
      <c r="FL244" s="380"/>
      <c r="FM244" s="380"/>
      <c r="FN244" s="380"/>
      <c r="FO244" s="380"/>
      <c r="FP244" s="380"/>
      <c r="FQ244" s="380"/>
      <c r="FR244" s="380"/>
      <c r="FS244" s="380"/>
      <c r="FT244" s="380"/>
      <c r="FU244" s="380"/>
      <c r="FV244" s="380"/>
      <c r="FW244" s="380"/>
      <c r="FX244" s="380"/>
      <c r="FY244" s="380"/>
      <c r="FZ244" s="380"/>
      <c r="GA244" s="380"/>
      <c r="GB244" s="380"/>
      <c r="GC244" s="380"/>
      <c r="GD244" s="380"/>
      <c r="GE244" s="380"/>
      <c r="GF244" s="380"/>
      <c r="GG244" s="380"/>
      <c r="GH244" s="380"/>
      <c r="GI244" s="380"/>
      <c r="GJ244" s="380"/>
      <c r="GK244" s="380"/>
      <c r="GL244" s="380"/>
      <c r="GM244" s="380"/>
      <c r="GN244" s="380"/>
      <c r="GO244" s="380"/>
      <c r="GP244" s="380"/>
      <c r="GQ244" s="380"/>
      <c r="GR244" s="380"/>
      <c r="GS244" s="380"/>
      <c r="GT244" s="380"/>
      <c r="GU244" s="380"/>
      <c r="GV244" s="380"/>
      <c r="GW244" s="380"/>
      <c r="GX244" s="380"/>
      <c r="GY244" s="380"/>
      <c r="GZ244" s="380"/>
      <c r="HA244" s="380"/>
      <c r="HB244" s="380"/>
      <c r="HC244" s="380"/>
      <c r="HD244" s="380"/>
      <c r="HE244" s="380"/>
      <c r="HF244" s="380"/>
      <c r="HG244" s="380"/>
      <c r="HH244" s="380"/>
    </row>
    <row r="245" spans="1:216">
      <c r="A245" s="103"/>
      <c r="B245" s="377"/>
      <c r="C245" s="377"/>
      <c r="D245" s="377"/>
      <c r="E245" s="377"/>
      <c r="F245" s="377"/>
      <c r="G245" s="377"/>
      <c r="H245" s="377"/>
      <c r="I245" s="377"/>
      <c r="J245" s="377"/>
      <c r="K245" s="377"/>
      <c r="L245" s="377"/>
      <c r="M245" s="378"/>
      <c r="N245" s="378"/>
      <c r="O245" s="378"/>
      <c r="P245" s="378"/>
      <c r="Q245" s="378"/>
      <c r="R245" s="378"/>
      <c r="S245" s="378"/>
      <c r="T245" s="378"/>
      <c r="U245" s="378"/>
      <c r="V245" s="378"/>
      <c r="W245" s="378"/>
      <c r="X245" s="378"/>
      <c r="Y245" s="380"/>
      <c r="Z245" s="409"/>
      <c r="AA245" s="380"/>
      <c r="AB245" s="380"/>
      <c r="AC245" s="380"/>
      <c r="AD245" s="380"/>
      <c r="AE245" s="380"/>
      <c r="AF245" s="380"/>
      <c r="AG245" s="380"/>
      <c r="AH245" s="380"/>
      <c r="AI245" s="380"/>
      <c r="AJ245" s="380"/>
      <c r="AR245" s="380"/>
      <c r="AS245" s="380"/>
      <c r="AT245" s="380"/>
      <c r="AU245" s="380"/>
      <c r="AV245" s="380"/>
      <c r="AW245" s="380"/>
      <c r="AX245" s="380"/>
      <c r="AY245" s="380"/>
      <c r="AZ245" s="380"/>
      <c r="BA245" s="380"/>
      <c r="BB245" s="380"/>
      <c r="BC245" s="380"/>
      <c r="BD245" s="380"/>
      <c r="BE245" s="380"/>
      <c r="BF245" s="380"/>
      <c r="BG245" s="380"/>
      <c r="BH245" s="380"/>
      <c r="BI245" s="380"/>
      <c r="BJ245" s="377"/>
      <c r="CE245" s="380"/>
      <c r="CF245" s="380"/>
      <c r="CG245" s="380"/>
      <c r="EZ245" s="380"/>
      <c r="FA245" s="380"/>
      <c r="FB245" s="380"/>
      <c r="FC245" s="380"/>
      <c r="FD245" s="380"/>
      <c r="FE245" s="380"/>
      <c r="FF245" s="380"/>
      <c r="FG245" s="380"/>
      <c r="FH245" s="380"/>
      <c r="FI245" s="380"/>
      <c r="FJ245" s="380"/>
      <c r="FK245" s="380"/>
      <c r="FL245" s="380"/>
      <c r="FM245" s="380"/>
      <c r="FN245" s="380"/>
      <c r="FO245" s="380"/>
      <c r="FP245" s="380"/>
      <c r="FQ245" s="380"/>
      <c r="FR245" s="380"/>
      <c r="FS245" s="380"/>
      <c r="FT245" s="380"/>
      <c r="FU245" s="380"/>
      <c r="FV245" s="380"/>
      <c r="FW245" s="380"/>
      <c r="FX245" s="380"/>
      <c r="FY245" s="380"/>
      <c r="FZ245" s="380"/>
      <c r="GA245" s="380"/>
      <c r="GB245" s="380"/>
      <c r="GC245" s="380"/>
      <c r="GD245" s="380"/>
      <c r="GE245" s="380"/>
      <c r="GF245" s="380"/>
      <c r="GG245" s="380"/>
      <c r="GH245" s="380"/>
      <c r="GI245" s="380"/>
      <c r="GJ245" s="380"/>
      <c r="GK245" s="380"/>
      <c r="GL245" s="380"/>
      <c r="GM245" s="380"/>
      <c r="GN245" s="380"/>
      <c r="GO245" s="380"/>
      <c r="GP245" s="380"/>
      <c r="GQ245" s="380"/>
      <c r="GR245" s="380"/>
      <c r="GS245" s="380"/>
      <c r="GT245" s="380"/>
      <c r="GU245" s="380"/>
      <c r="GV245" s="380"/>
      <c r="GW245" s="380"/>
      <c r="GX245" s="380"/>
      <c r="GY245" s="380"/>
      <c r="GZ245" s="380"/>
      <c r="HA245" s="380"/>
      <c r="HB245" s="380"/>
      <c r="HC245" s="380"/>
      <c r="HD245" s="380"/>
      <c r="HE245" s="380"/>
      <c r="HF245" s="380"/>
      <c r="HG245" s="380"/>
      <c r="HH245" s="380"/>
    </row>
    <row r="246" spans="1:216">
      <c r="A246" s="103"/>
      <c r="B246" s="377"/>
      <c r="C246" s="377"/>
      <c r="D246" s="377"/>
      <c r="E246" s="377"/>
      <c r="F246" s="377"/>
      <c r="G246" s="377"/>
      <c r="H246" s="377"/>
      <c r="I246" s="377"/>
      <c r="J246" s="377"/>
      <c r="K246" s="377"/>
      <c r="L246" s="377"/>
      <c r="M246" s="378"/>
      <c r="N246" s="378"/>
      <c r="O246" s="378"/>
      <c r="P246" s="378"/>
      <c r="Q246" s="378"/>
      <c r="R246" s="378"/>
      <c r="S246" s="378"/>
      <c r="T246" s="378"/>
      <c r="U246" s="378"/>
      <c r="V246" s="378"/>
      <c r="W246" s="378"/>
      <c r="X246" s="378"/>
      <c r="Y246" s="380"/>
      <c r="Z246" s="409"/>
      <c r="AA246" s="380"/>
      <c r="AB246" s="380"/>
      <c r="AC246" s="380"/>
      <c r="AD246" s="380"/>
      <c r="AE246" s="380"/>
      <c r="AF246" s="380"/>
      <c r="AG246" s="380"/>
      <c r="AH246" s="380"/>
      <c r="AI246" s="380"/>
      <c r="AJ246" s="380"/>
      <c r="AR246" s="380"/>
      <c r="AS246" s="380"/>
      <c r="AT246" s="380"/>
      <c r="AU246" s="380"/>
      <c r="AV246" s="380"/>
      <c r="AW246" s="380"/>
      <c r="AX246" s="380"/>
      <c r="AY246" s="380"/>
      <c r="AZ246" s="380"/>
      <c r="BA246" s="380"/>
      <c r="BB246" s="380"/>
      <c r="BC246" s="380"/>
      <c r="BD246" s="380"/>
      <c r="BE246" s="380"/>
      <c r="BF246" s="380"/>
      <c r="BG246" s="380"/>
      <c r="BH246" s="380"/>
      <c r="BI246" s="380"/>
      <c r="BJ246" s="377"/>
      <c r="CE246" s="380"/>
      <c r="CF246" s="380"/>
      <c r="CG246" s="380"/>
      <c r="EZ246" s="380"/>
      <c r="FA246" s="380"/>
      <c r="FB246" s="380"/>
      <c r="FC246" s="380"/>
      <c r="FD246" s="380"/>
      <c r="FE246" s="380"/>
      <c r="FF246" s="380"/>
      <c r="FG246" s="380"/>
      <c r="FH246" s="380"/>
      <c r="FI246" s="380"/>
      <c r="FJ246" s="380"/>
      <c r="FK246" s="380"/>
      <c r="FL246" s="380"/>
      <c r="FM246" s="380"/>
      <c r="FN246" s="380"/>
      <c r="FO246" s="380"/>
      <c r="FP246" s="380"/>
      <c r="FQ246" s="380"/>
      <c r="FR246" s="380"/>
      <c r="FS246" s="380"/>
      <c r="FT246" s="380"/>
      <c r="FU246" s="380"/>
      <c r="FV246" s="380"/>
      <c r="FW246" s="380"/>
      <c r="FX246" s="380"/>
      <c r="FY246" s="380"/>
      <c r="FZ246" s="380"/>
      <c r="GA246" s="380"/>
      <c r="GB246" s="380"/>
      <c r="GC246" s="380"/>
      <c r="GD246" s="380"/>
      <c r="GE246" s="380"/>
      <c r="GF246" s="380"/>
      <c r="GG246" s="380"/>
      <c r="GH246" s="380"/>
      <c r="GI246" s="380"/>
      <c r="GJ246" s="380"/>
      <c r="GK246" s="380"/>
      <c r="GL246" s="380"/>
      <c r="GM246" s="380"/>
      <c r="GN246" s="380"/>
      <c r="GO246" s="380"/>
      <c r="GP246" s="380"/>
      <c r="GQ246" s="380"/>
      <c r="GR246" s="380"/>
      <c r="GS246" s="380"/>
      <c r="GT246" s="380"/>
      <c r="GU246" s="380"/>
      <c r="GV246" s="380"/>
      <c r="GW246" s="380"/>
      <c r="GX246" s="380"/>
      <c r="GY246" s="380"/>
      <c r="GZ246" s="380"/>
      <c r="HA246" s="380"/>
      <c r="HB246" s="380"/>
      <c r="HC246" s="380"/>
      <c r="HD246" s="380"/>
      <c r="HE246" s="380"/>
      <c r="HF246" s="380"/>
      <c r="HG246" s="380"/>
      <c r="HH246" s="380"/>
    </row>
    <row r="247" spans="1:216">
      <c r="A247" s="103"/>
      <c r="B247" s="377"/>
      <c r="C247" s="377"/>
      <c r="D247" s="377"/>
      <c r="E247" s="377"/>
      <c r="F247" s="377"/>
      <c r="G247" s="377"/>
      <c r="H247" s="377"/>
      <c r="I247" s="377"/>
      <c r="J247" s="377"/>
      <c r="K247" s="377"/>
      <c r="L247" s="377"/>
      <c r="M247" s="378"/>
      <c r="N247" s="378"/>
      <c r="O247" s="378"/>
      <c r="P247" s="378"/>
      <c r="Q247" s="378"/>
      <c r="R247" s="378"/>
      <c r="S247" s="378"/>
      <c r="T247" s="378"/>
      <c r="U247" s="378"/>
      <c r="V247" s="378"/>
      <c r="W247" s="378"/>
      <c r="X247" s="378"/>
      <c r="Y247" s="380"/>
      <c r="Z247" s="409"/>
      <c r="AA247" s="380"/>
      <c r="AB247" s="380"/>
      <c r="AC247" s="380"/>
      <c r="AD247" s="380"/>
      <c r="AE247" s="380"/>
      <c r="AF247" s="380"/>
      <c r="AG247" s="380"/>
      <c r="AH247" s="380"/>
      <c r="AI247" s="380"/>
      <c r="AJ247" s="380"/>
      <c r="AR247" s="380"/>
      <c r="AS247" s="380"/>
      <c r="AT247" s="380"/>
      <c r="AU247" s="380"/>
      <c r="AV247" s="380"/>
      <c r="AW247" s="380"/>
      <c r="AX247" s="380"/>
      <c r="AY247" s="380"/>
      <c r="AZ247" s="380"/>
      <c r="BA247" s="380"/>
      <c r="BB247" s="380"/>
      <c r="BC247" s="380"/>
      <c r="BD247" s="380"/>
      <c r="BE247" s="380"/>
      <c r="BF247" s="380"/>
      <c r="BG247" s="380"/>
      <c r="BH247" s="380"/>
      <c r="BI247" s="380"/>
      <c r="BJ247" s="377"/>
      <c r="CE247" s="380"/>
      <c r="CF247" s="380"/>
      <c r="CG247" s="380"/>
      <c r="EZ247" s="380"/>
      <c r="FA247" s="380"/>
      <c r="FB247" s="380"/>
      <c r="FC247" s="380"/>
      <c r="FD247" s="380"/>
      <c r="FE247" s="380"/>
      <c r="FF247" s="380"/>
      <c r="FG247" s="380"/>
      <c r="FH247" s="380"/>
      <c r="FI247" s="380"/>
      <c r="FJ247" s="380"/>
      <c r="FK247" s="380"/>
      <c r="FL247" s="380"/>
      <c r="FM247" s="380"/>
      <c r="FN247" s="380"/>
      <c r="FO247" s="380"/>
      <c r="FP247" s="380"/>
      <c r="FQ247" s="380"/>
      <c r="FR247" s="380"/>
      <c r="FS247" s="380"/>
      <c r="FT247" s="380"/>
      <c r="FU247" s="380"/>
      <c r="FV247" s="380"/>
      <c r="FW247" s="380"/>
      <c r="FX247" s="380"/>
      <c r="FY247" s="380"/>
      <c r="FZ247" s="380"/>
      <c r="GA247" s="380"/>
      <c r="GB247" s="380"/>
      <c r="GC247" s="380"/>
      <c r="GD247" s="380"/>
      <c r="GE247" s="380"/>
      <c r="GF247" s="380"/>
      <c r="GG247" s="380"/>
      <c r="GH247" s="380"/>
      <c r="GI247" s="380"/>
      <c r="GJ247" s="380"/>
      <c r="GK247" s="380"/>
      <c r="GL247" s="380"/>
      <c r="GM247" s="380"/>
      <c r="GN247" s="380"/>
      <c r="GO247" s="380"/>
      <c r="GP247" s="380"/>
      <c r="GQ247" s="380"/>
      <c r="GR247" s="380"/>
      <c r="GS247" s="380"/>
      <c r="GT247" s="380"/>
      <c r="GU247" s="380"/>
      <c r="GV247" s="380"/>
      <c r="GW247" s="380"/>
      <c r="GX247" s="380"/>
      <c r="GY247" s="380"/>
      <c r="GZ247" s="380"/>
      <c r="HA247" s="380"/>
      <c r="HB247" s="380"/>
      <c r="HC247" s="380"/>
      <c r="HD247" s="380"/>
      <c r="HE247" s="380"/>
      <c r="HF247" s="380"/>
      <c r="HG247" s="380"/>
      <c r="HH247" s="380"/>
    </row>
    <row r="248" spans="1:216">
      <c r="A248" s="103"/>
      <c r="B248" s="377"/>
      <c r="C248" s="377"/>
      <c r="D248" s="377"/>
      <c r="E248" s="377"/>
      <c r="F248" s="377"/>
      <c r="G248" s="377"/>
      <c r="H248" s="377"/>
      <c r="I248" s="377"/>
      <c r="J248" s="377"/>
      <c r="K248" s="377"/>
      <c r="L248" s="377"/>
      <c r="M248" s="378"/>
      <c r="N248" s="378"/>
      <c r="O248" s="378"/>
      <c r="P248" s="378"/>
      <c r="Q248" s="378"/>
      <c r="R248" s="378"/>
      <c r="S248" s="378"/>
      <c r="T248" s="378"/>
      <c r="U248" s="378"/>
      <c r="V248" s="378"/>
      <c r="W248" s="378"/>
      <c r="X248" s="378"/>
      <c r="Y248" s="380"/>
      <c r="Z248" s="409"/>
      <c r="AA248" s="380"/>
      <c r="AB248" s="380"/>
      <c r="AC248" s="380"/>
      <c r="AD248" s="380"/>
      <c r="AE248" s="380"/>
      <c r="AF248" s="380"/>
      <c r="AG248" s="380"/>
      <c r="AH248" s="380"/>
      <c r="AI248" s="380"/>
      <c r="AJ248" s="380"/>
      <c r="AR248" s="380"/>
      <c r="AS248" s="380"/>
      <c r="AT248" s="380"/>
      <c r="AU248" s="380"/>
      <c r="AV248" s="380"/>
      <c r="AW248" s="380"/>
      <c r="AX248" s="380"/>
      <c r="AY248" s="380"/>
      <c r="AZ248" s="380"/>
      <c r="BA248" s="380"/>
      <c r="BB248" s="380"/>
      <c r="BC248" s="380"/>
      <c r="BD248" s="380"/>
      <c r="BE248" s="380"/>
      <c r="BF248" s="380"/>
      <c r="BG248" s="380"/>
      <c r="BH248" s="380"/>
      <c r="BI248" s="380"/>
      <c r="BJ248" s="377"/>
      <c r="CE248" s="380"/>
      <c r="CF248" s="380"/>
      <c r="CG248" s="380"/>
      <c r="EZ248" s="380"/>
      <c r="FA248" s="380"/>
      <c r="FB248" s="380"/>
      <c r="FC248" s="380"/>
      <c r="FD248" s="380"/>
      <c r="FE248" s="380"/>
      <c r="FF248" s="380"/>
      <c r="FG248" s="380"/>
      <c r="FH248" s="380"/>
      <c r="FI248" s="380"/>
      <c r="FJ248" s="380"/>
      <c r="FK248" s="380"/>
      <c r="FL248" s="380"/>
      <c r="FM248" s="380"/>
      <c r="FN248" s="380"/>
      <c r="FO248" s="380"/>
      <c r="FP248" s="380"/>
      <c r="FQ248" s="380"/>
      <c r="FR248" s="380"/>
      <c r="FS248" s="380"/>
      <c r="FT248" s="380"/>
      <c r="FU248" s="380"/>
      <c r="FV248" s="380"/>
      <c r="FW248" s="380"/>
      <c r="FX248" s="380"/>
      <c r="FY248" s="380"/>
      <c r="FZ248" s="380"/>
      <c r="GA248" s="380"/>
      <c r="GB248" s="380"/>
      <c r="GC248" s="380"/>
      <c r="GD248" s="380"/>
      <c r="GE248" s="380"/>
      <c r="GF248" s="380"/>
      <c r="GG248" s="380"/>
      <c r="GH248" s="380"/>
      <c r="GI248" s="380"/>
      <c r="GJ248" s="380"/>
      <c r="GK248" s="380"/>
      <c r="GL248" s="380"/>
      <c r="GM248" s="380"/>
      <c r="GN248" s="380"/>
      <c r="GO248" s="380"/>
      <c r="GP248" s="380"/>
      <c r="GQ248" s="380"/>
      <c r="GR248" s="380"/>
      <c r="GS248" s="380"/>
      <c r="GT248" s="380"/>
      <c r="GU248" s="380"/>
      <c r="GV248" s="380"/>
      <c r="GW248" s="380"/>
      <c r="GX248" s="380"/>
      <c r="GY248" s="380"/>
      <c r="GZ248" s="380"/>
      <c r="HA248" s="380"/>
      <c r="HB248" s="380"/>
      <c r="HC248" s="380"/>
      <c r="HD248" s="380"/>
      <c r="HE248" s="380"/>
      <c r="HF248" s="380"/>
      <c r="HG248" s="380"/>
      <c r="HH248" s="380"/>
    </row>
    <row r="249" spans="1:216">
      <c r="A249" s="103"/>
      <c r="B249" s="377"/>
      <c r="C249" s="377"/>
      <c r="D249" s="377"/>
      <c r="E249" s="377"/>
      <c r="F249" s="377"/>
      <c r="G249" s="377"/>
      <c r="H249" s="377"/>
      <c r="I249" s="377"/>
      <c r="J249" s="377"/>
      <c r="K249" s="377"/>
      <c r="L249" s="377"/>
      <c r="M249" s="378"/>
      <c r="N249" s="378"/>
      <c r="O249" s="378"/>
      <c r="P249" s="378"/>
      <c r="Q249" s="378"/>
      <c r="R249" s="378"/>
      <c r="S249" s="378"/>
      <c r="T249" s="378"/>
      <c r="U249" s="378"/>
      <c r="V249" s="378"/>
      <c r="W249" s="378"/>
      <c r="X249" s="378"/>
      <c r="Y249" s="380"/>
      <c r="Z249" s="409"/>
      <c r="AA249" s="380"/>
      <c r="AB249" s="380"/>
      <c r="AC249" s="380"/>
      <c r="AD249" s="380"/>
      <c r="AE249" s="380"/>
      <c r="AF249" s="380"/>
      <c r="AG249" s="380"/>
      <c r="AH249" s="380"/>
      <c r="AI249" s="380"/>
      <c r="AJ249" s="380"/>
      <c r="AR249" s="380"/>
      <c r="AS249" s="380"/>
      <c r="AT249" s="380"/>
      <c r="AU249" s="380"/>
      <c r="AV249" s="380"/>
      <c r="AW249" s="380"/>
      <c r="AX249" s="380"/>
      <c r="AY249" s="380"/>
      <c r="AZ249" s="380"/>
      <c r="BA249" s="380"/>
      <c r="BB249" s="380"/>
      <c r="BC249" s="380"/>
      <c r="BD249" s="380"/>
      <c r="BE249" s="380"/>
      <c r="BF249" s="380"/>
      <c r="BG249" s="380"/>
      <c r="BH249" s="380"/>
      <c r="BI249" s="380"/>
      <c r="BJ249" s="377"/>
      <c r="CE249" s="380"/>
      <c r="CF249" s="380"/>
      <c r="CG249" s="380"/>
      <c r="EZ249" s="380"/>
      <c r="FA249" s="380"/>
      <c r="FB249" s="380"/>
      <c r="FC249" s="380"/>
      <c r="FD249" s="380"/>
      <c r="FE249" s="380"/>
      <c r="FF249" s="380"/>
      <c r="FG249" s="380"/>
      <c r="FH249" s="380"/>
      <c r="FI249" s="380"/>
      <c r="FJ249" s="380"/>
      <c r="FK249" s="380"/>
      <c r="FL249" s="380"/>
      <c r="FM249" s="380"/>
      <c r="FN249" s="380"/>
      <c r="FO249" s="380"/>
      <c r="FP249" s="380"/>
      <c r="FQ249" s="380"/>
      <c r="FR249" s="380"/>
      <c r="FS249" s="380"/>
      <c r="FT249" s="380"/>
      <c r="FU249" s="380"/>
      <c r="FV249" s="380"/>
      <c r="FW249" s="380"/>
      <c r="FX249" s="380"/>
      <c r="FY249" s="380"/>
      <c r="FZ249" s="380"/>
      <c r="GA249" s="380"/>
      <c r="GB249" s="380"/>
      <c r="GC249" s="380"/>
      <c r="GD249" s="380"/>
      <c r="GE249" s="380"/>
      <c r="GF249" s="380"/>
      <c r="GG249" s="380"/>
      <c r="GH249" s="380"/>
      <c r="GI249" s="380"/>
      <c r="GJ249" s="380"/>
      <c r="GK249" s="380"/>
      <c r="GL249" s="380"/>
      <c r="GM249" s="380"/>
      <c r="GN249" s="380"/>
      <c r="GO249" s="380"/>
      <c r="GP249" s="380"/>
      <c r="GQ249" s="380"/>
      <c r="GR249" s="380"/>
      <c r="GS249" s="380"/>
      <c r="GT249" s="380"/>
      <c r="GU249" s="380"/>
      <c r="GV249" s="380"/>
      <c r="GW249" s="380"/>
      <c r="GX249" s="380"/>
      <c r="GY249" s="380"/>
      <c r="GZ249" s="380"/>
      <c r="HA249" s="380"/>
      <c r="HB249" s="380"/>
      <c r="HC249" s="380"/>
      <c r="HD249" s="380"/>
      <c r="HE249" s="380"/>
      <c r="HF249" s="380"/>
      <c r="HG249" s="380"/>
      <c r="HH249" s="380"/>
    </row>
    <row r="250" spans="1:216">
      <c r="A250" s="103"/>
      <c r="B250" s="377"/>
      <c r="C250" s="377"/>
      <c r="D250" s="377"/>
      <c r="E250" s="377"/>
      <c r="F250" s="377"/>
      <c r="G250" s="377"/>
      <c r="H250" s="377"/>
      <c r="I250" s="377"/>
      <c r="J250" s="377"/>
      <c r="K250" s="377"/>
      <c r="L250" s="377"/>
      <c r="M250" s="378"/>
      <c r="N250" s="378"/>
      <c r="O250" s="378"/>
      <c r="P250" s="378"/>
      <c r="Q250" s="378"/>
      <c r="R250" s="378"/>
      <c r="S250" s="378"/>
      <c r="T250" s="378"/>
      <c r="U250" s="378"/>
      <c r="V250" s="378"/>
      <c r="W250" s="378"/>
      <c r="X250" s="378"/>
      <c r="Y250" s="380"/>
      <c r="Z250" s="409"/>
      <c r="AA250" s="380"/>
      <c r="AB250" s="380"/>
      <c r="AC250" s="380"/>
      <c r="AD250" s="380"/>
      <c r="AE250" s="380"/>
      <c r="AF250" s="380"/>
      <c r="AG250" s="380"/>
      <c r="AH250" s="380"/>
      <c r="AI250" s="380"/>
      <c r="AJ250" s="380"/>
      <c r="AR250" s="380"/>
      <c r="AS250" s="380"/>
      <c r="AT250" s="380"/>
      <c r="AU250" s="380"/>
      <c r="AV250" s="380"/>
      <c r="AW250" s="380"/>
      <c r="AX250" s="380"/>
      <c r="AY250" s="380"/>
      <c r="AZ250" s="380"/>
      <c r="BA250" s="380"/>
      <c r="BB250" s="380"/>
      <c r="BC250" s="380"/>
      <c r="BD250" s="380"/>
      <c r="BE250" s="380"/>
      <c r="BF250" s="380"/>
      <c r="BG250" s="380"/>
      <c r="BH250" s="380"/>
      <c r="BI250" s="380"/>
      <c r="BJ250" s="377"/>
      <c r="CE250" s="380"/>
      <c r="CF250" s="380"/>
      <c r="CG250" s="380"/>
      <c r="EZ250" s="380"/>
      <c r="FA250" s="380"/>
      <c r="FB250" s="380"/>
      <c r="FC250" s="380"/>
      <c r="FD250" s="380"/>
      <c r="FE250" s="380"/>
      <c r="FF250" s="380"/>
      <c r="FG250" s="380"/>
      <c r="FH250" s="380"/>
      <c r="FI250" s="380"/>
      <c r="FJ250" s="380"/>
      <c r="FK250" s="380"/>
      <c r="FL250" s="380"/>
      <c r="FM250" s="380"/>
      <c r="FN250" s="380"/>
      <c r="FO250" s="380"/>
      <c r="FP250" s="380"/>
      <c r="FQ250" s="380"/>
      <c r="FR250" s="380"/>
      <c r="FS250" s="380"/>
      <c r="FT250" s="380"/>
      <c r="FU250" s="380"/>
      <c r="FV250" s="380"/>
      <c r="FW250" s="380"/>
      <c r="FX250" s="380"/>
      <c r="FY250" s="380"/>
      <c r="FZ250" s="380"/>
      <c r="GA250" s="380"/>
      <c r="GB250" s="380"/>
      <c r="GC250" s="380"/>
      <c r="GD250" s="380"/>
      <c r="GE250" s="380"/>
      <c r="GF250" s="380"/>
      <c r="GG250" s="380"/>
      <c r="GH250" s="380"/>
      <c r="GI250" s="380"/>
      <c r="GJ250" s="380"/>
      <c r="GK250" s="380"/>
      <c r="GL250" s="380"/>
      <c r="GM250" s="380"/>
      <c r="GN250" s="380"/>
      <c r="GO250" s="380"/>
      <c r="GP250" s="380"/>
      <c r="GQ250" s="380"/>
      <c r="GR250" s="380"/>
      <c r="GS250" s="380"/>
      <c r="GT250" s="380"/>
      <c r="GU250" s="380"/>
      <c r="GV250" s="380"/>
      <c r="GW250" s="380"/>
      <c r="GX250" s="380"/>
      <c r="GY250" s="380"/>
      <c r="GZ250" s="380"/>
      <c r="HA250" s="380"/>
      <c r="HB250" s="380"/>
      <c r="HC250" s="380"/>
      <c r="HD250" s="380"/>
      <c r="HE250" s="380"/>
      <c r="HF250" s="380"/>
      <c r="HG250" s="380"/>
      <c r="HH250" s="380"/>
    </row>
    <row r="251" spans="1:216">
      <c r="A251" s="103"/>
      <c r="B251" s="377"/>
      <c r="C251" s="377"/>
      <c r="D251" s="377"/>
      <c r="E251" s="377"/>
      <c r="F251" s="377"/>
      <c r="G251" s="377"/>
      <c r="H251" s="377"/>
      <c r="I251" s="377"/>
      <c r="J251" s="377"/>
      <c r="K251" s="377"/>
      <c r="L251" s="377"/>
      <c r="M251" s="378"/>
      <c r="N251" s="378"/>
      <c r="O251" s="378"/>
      <c r="P251" s="378"/>
      <c r="Q251" s="378"/>
      <c r="R251" s="378"/>
      <c r="S251" s="378"/>
      <c r="T251" s="378"/>
      <c r="U251" s="378"/>
      <c r="V251" s="378"/>
      <c r="W251" s="378"/>
      <c r="X251" s="378"/>
      <c r="Y251" s="380"/>
      <c r="Z251" s="409"/>
      <c r="AA251" s="380"/>
      <c r="AB251" s="380"/>
      <c r="AC251" s="380"/>
      <c r="AD251" s="380"/>
      <c r="AE251" s="380"/>
      <c r="AF251" s="380"/>
      <c r="AG251" s="380"/>
      <c r="AH251" s="380"/>
      <c r="AI251" s="380"/>
      <c r="AJ251" s="380"/>
      <c r="AR251" s="380"/>
      <c r="AS251" s="380"/>
      <c r="AT251" s="380"/>
      <c r="AU251" s="380"/>
      <c r="AV251" s="380"/>
      <c r="AW251" s="380"/>
      <c r="AX251" s="380"/>
      <c r="AY251" s="380"/>
      <c r="AZ251" s="380"/>
      <c r="BA251" s="380"/>
      <c r="BB251" s="380"/>
      <c r="BC251" s="380"/>
      <c r="BD251" s="380"/>
      <c r="BE251" s="380"/>
      <c r="BF251" s="380"/>
      <c r="BG251" s="380"/>
      <c r="BH251" s="380"/>
      <c r="BI251" s="380"/>
      <c r="BJ251" s="377"/>
      <c r="CE251" s="380"/>
      <c r="CF251" s="380"/>
      <c r="CG251" s="380"/>
      <c r="EZ251" s="380"/>
      <c r="FA251" s="380"/>
      <c r="FB251" s="380"/>
      <c r="FC251" s="380"/>
      <c r="FD251" s="380"/>
      <c r="FE251" s="380"/>
      <c r="FF251" s="380"/>
      <c r="FG251" s="380"/>
      <c r="FH251" s="380"/>
      <c r="FI251" s="380"/>
      <c r="FJ251" s="380"/>
      <c r="FK251" s="380"/>
      <c r="FL251" s="380"/>
      <c r="FM251" s="380"/>
      <c r="FN251" s="380"/>
      <c r="FO251" s="380"/>
      <c r="FP251" s="380"/>
      <c r="FQ251" s="380"/>
      <c r="FR251" s="380"/>
      <c r="FS251" s="380"/>
      <c r="FT251" s="380"/>
      <c r="FU251" s="380"/>
      <c r="FV251" s="380"/>
      <c r="FW251" s="380"/>
      <c r="FX251" s="380"/>
      <c r="FY251" s="380"/>
      <c r="FZ251" s="380"/>
      <c r="GA251" s="380"/>
      <c r="GB251" s="380"/>
      <c r="GC251" s="380"/>
      <c r="GD251" s="380"/>
      <c r="GE251" s="380"/>
      <c r="GF251" s="380"/>
      <c r="GG251" s="380"/>
      <c r="GH251" s="380"/>
      <c r="GI251" s="380"/>
      <c r="GJ251" s="380"/>
      <c r="GK251" s="380"/>
      <c r="GL251" s="380"/>
      <c r="GM251" s="380"/>
      <c r="GN251" s="380"/>
      <c r="GO251" s="380"/>
      <c r="GP251" s="380"/>
      <c r="GQ251" s="380"/>
      <c r="GR251" s="380"/>
      <c r="GS251" s="380"/>
      <c r="GT251" s="380"/>
      <c r="GU251" s="380"/>
      <c r="GV251" s="380"/>
      <c r="GW251" s="380"/>
      <c r="GX251" s="380"/>
      <c r="GY251" s="380"/>
      <c r="GZ251" s="380"/>
      <c r="HA251" s="380"/>
      <c r="HB251" s="380"/>
      <c r="HC251" s="380"/>
      <c r="HD251" s="380"/>
      <c r="HE251" s="380"/>
      <c r="HF251" s="380"/>
      <c r="HG251" s="380"/>
      <c r="HH251" s="380"/>
    </row>
    <row r="252" spans="1:216">
      <c r="A252" s="103"/>
      <c r="B252" s="377"/>
      <c r="C252" s="377"/>
      <c r="D252" s="377"/>
      <c r="E252" s="377"/>
      <c r="F252" s="377"/>
      <c r="G252" s="377"/>
      <c r="H252" s="377"/>
      <c r="I252" s="377"/>
      <c r="J252" s="377"/>
      <c r="K252" s="377"/>
      <c r="L252" s="377"/>
      <c r="M252" s="378"/>
      <c r="N252" s="378"/>
      <c r="O252" s="378"/>
      <c r="P252" s="378"/>
      <c r="Q252" s="378"/>
      <c r="R252" s="378"/>
      <c r="S252" s="378"/>
      <c r="T252" s="378"/>
      <c r="U252" s="378"/>
      <c r="V252" s="378"/>
      <c r="W252" s="378"/>
      <c r="X252" s="378"/>
      <c r="Y252" s="380"/>
      <c r="Z252" s="409"/>
      <c r="AA252" s="380"/>
      <c r="AB252" s="380"/>
      <c r="AC252" s="380"/>
      <c r="AD252" s="380"/>
      <c r="AE252" s="380"/>
      <c r="AF252" s="380"/>
      <c r="AG252" s="380"/>
      <c r="AH252" s="380"/>
      <c r="AI252" s="380"/>
      <c r="AJ252" s="380"/>
      <c r="AR252" s="380"/>
      <c r="AS252" s="380"/>
      <c r="AT252" s="380"/>
      <c r="AU252" s="380"/>
      <c r="AV252" s="380"/>
      <c r="AW252" s="380"/>
      <c r="AX252" s="380"/>
      <c r="AY252" s="380"/>
      <c r="AZ252" s="380"/>
      <c r="BA252" s="380"/>
      <c r="BB252" s="380"/>
      <c r="BC252" s="380"/>
      <c r="BD252" s="380"/>
      <c r="BE252" s="380"/>
      <c r="BF252" s="380"/>
      <c r="BG252" s="380"/>
      <c r="BH252" s="380"/>
      <c r="BI252" s="380"/>
      <c r="BJ252" s="377"/>
      <c r="CE252" s="380"/>
      <c r="CF252" s="380"/>
      <c r="CG252" s="380"/>
      <c r="EZ252" s="380"/>
      <c r="FA252" s="380"/>
      <c r="FB252" s="380"/>
      <c r="FC252" s="380"/>
      <c r="FD252" s="380"/>
      <c r="FE252" s="380"/>
      <c r="FF252" s="380"/>
      <c r="FG252" s="380"/>
      <c r="FH252" s="380"/>
      <c r="FI252" s="380"/>
      <c r="FJ252" s="380"/>
      <c r="FK252" s="380"/>
      <c r="FL252" s="380"/>
      <c r="FM252" s="380"/>
      <c r="FN252" s="380"/>
      <c r="FO252" s="380"/>
      <c r="FP252" s="380"/>
      <c r="FQ252" s="380"/>
      <c r="FR252" s="380"/>
      <c r="FS252" s="380"/>
      <c r="FT252" s="380"/>
      <c r="FU252" s="380"/>
      <c r="FV252" s="380"/>
      <c r="FW252" s="380"/>
      <c r="FX252" s="380"/>
      <c r="FY252" s="380"/>
      <c r="FZ252" s="380"/>
      <c r="GA252" s="380"/>
      <c r="GB252" s="380"/>
      <c r="GC252" s="380"/>
      <c r="GD252" s="380"/>
      <c r="GE252" s="380"/>
      <c r="GF252" s="380"/>
      <c r="GG252" s="380"/>
      <c r="GH252" s="380"/>
      <c r="GI252" s="380"/>
      <c r="GJ252" s="380"/>
      <c r="GK252" s="380"/>
      <c r="GL252" s="380"/>
      <c r="GM252" s="380"/>
      <c r="GN252" s="380"/>
      <c r="GO252" s="380"/>
      <c r="GP252" s="380"/>
      <c r="GQ252" s="380"/>
      <c r="GR252" s="380"/>
      <c r="GS252" s="380"/>
      <c r="GT252" s="380"/>
      <c r="GU252" s="380"/>
      <c r="GV252" s="380"/>
      <c r="GW252" s="380"/>
      <c r="GX252" s="380"/>
      <c r="GY252" s="380"/>
      <c r="GZ252" s="380"/>
      <c r="HA252" s="380"/>
      <c r="HB252" s="380"/>
      <c r="HC252" s="380"/>
      <c r="HD252" s="380"/>
      <c r="HE252" s="380"/>
      <c r="HF252" s="380"/>
      <c r="HG252" s="380"/>
      <c r="HH252" s="380"/>
    </row>
    <row r="253" spans="1:216">
      <c r="A253" s="103"/>
      <c r="B253" s="377"/>
      <c r="C253" s="377"/>
      <c r="D253" s="377"/>
      <c r="E253" s="377"/>
      <c r="F253" s="377"/>
      <c r="G253" s="377"/>
      <c r="H253" s="377"/>
      <c r="I253" s="377"/>
      <c r="J253" s="377"/>
      <c r="K253" s="377"/>
      <c r="L253" s="377"/>
      <c r="M253" s="378"/>
      <c r="N253" s="378"/>
      <c r="O253" s="378"/>
      <c r="P253" s="378"/>
      <c r="Q253" s="378"/>
      <c r="R253" s="378"/>
      <c r="S253" s="378"/>
      <c r="T253" s="378"/>
      <c r="U253" s="378"/>
      <c r="V253" s="378"/>
      <c r="W253" s="378"/>
      <c r="X253" s="378"/>
      <c r="Y253" s="380"/>
      <c r="Z253" s="409"/>
      <c r="AA253" s="380"/>
      <c r="AB253" s="380"/>
      <c r="AC253" s="380"/>
      <c r="AD253" s="380"/>
      <c r="AE253" s="380"/>
      <c r="AF253" s="380"/>
      <c r="AG253" s="380"/>
      <c r="AH253" s="380"/>
      <c r="AI253" s="380"/>
      <c r="AJ253" s="380"/>
      <c r="AR253" s="380"/>
      <c r="AS253" s="380"/>
      <c r="AT253" s="380"/>
      <c r="AU253" s="380"/>
      <c r="AV253" s="380"/>
      <c r="AW253" s="380"/>
      <c r="AX253" s="380"/>
      <c r="AY253" s="380"/>
      <c r="AZ253" s="380"/>
      <c r="BA253" s="380"/>
      <c r="BB253" s="380"/>
      <c r="BC253" s="380"/>
      <c r="BD253" s="380"/>
      <c r="BE253" s="380"/>
      <c r="BF253" s="380"/>
      <c r="BG253" s="380"/>
      <c r="BH253" s="380"/>
      <c r="BI253" s="380"/>
      <c r="BJ253" s="377"/>
      <c r="CE253" s="380"/>
      <c r="CF253" s="380"/>
      <c r="CG253" s="380"/>
      <c r="EZ253" s="380"/>
      <c r="FA253" s="380"/>
      <c r="FB253" s="380"/>
      <c r="FC253" s="380"/>
      <c r="FD253" s="380"/>
      <c r="FE253" s="380"/>
      <c r="FF253" s="380"/>
      <c r="FG253" s="380"/>
      <c r="FH253" s="380"/>
      <c r="FI253" s="380"/>
      <c r="FJ253" s="380"/>
      <c r="FK253" s="380"/>
      <c r="FL253" s="380"/>
      <c r="FM253" s="380"/>
      <c r="FN253" s="380"/>
      <c r="FO253" s="380"/>
      <c r="FP253" s="380"/>
      <c r="FQ253" s="380"/>
      <c r="FR253" s="380"/>
      <c r="FS253" s="380"/>
      <c r="FT253" s="380"/>
      <c r="FU253" s="380"/>
      <c r="FV253" s="380"/>
      <c r="FW253" s="380"/>
      <c r="FX253" s="380"/>
      <c r="FY253" s="380"/>
      <c r="FZ253" s="380"/>
      <c r="GA253" s="380"/>
      <c r="GB253" s="380"/>
      <c r="GC253" s="380"/>
      <c r="GD253" s="380"/>
      <c r="GE253" s="380"/>
      <c r="GF253" s="380"/>
      <c r="GG253" s="380"/>
      <c r="GH253" s="380"/>
      <c r="GI253" s="380"/>
      <c r="GJ253" s="380"/>
      <c r="GK253" s="380"/>
      <c r="GL253" s="380"/>
      <c r="GM253" s="380"/>
      <c r="GN253" s="380"/>
      <c r="GO253" s="380"/>
      <c r="GP253" s="380"/>
      <c r="GQ253" s="380"/>
      <c r="GR253" s="380"/>
      <c r="GS253" s="380"/>
      <c r="GT253" s="380"/>
      <c r="GU253" s="380"/>
      <c r="GV253" s="380"/>
      <c r="GW253" s="380"/>
      <c r="GX253" s="380"/>
      <c r="GY253" s="380"/>
      <c r="GZ253" s="380"/>
      <c r="HA253" s="380"/>
      <c r="HB253" s="380"/>
      <c r="HC253" s="380"/>
      <c r="HD253" s="380"/>
      <c r="HE253" s="380"/>
      <c r="HF253" s="380"/>
      <c r="HG253" s="380"/>
      <c r="HH253" s="380"/>
    </row>
    <row r="254" spans="1:216">
      <c r="A254" s="103"/>
      <c r="B254" s="377"/>
      <c r="C254" s="377"/>
      <c r="D254" s="377"/>
      <c r="E254" s="377"/>
      <c r="F254" s="377"/>
      <c r="G254" s="377"/>
      <c r="H254" s="377"/>
      <c r="I254" s="377"/>
      <c r="J254" s="377"/>
      <c r="K254" s="377"/>
      <c r="L254" s="377"/>
      <c r="M254" s="378"/>
      <c r="N254" s="378"/>
      <c r="O254" s="378"/>
      <c r="P254" s="378"/>
      <c r="Q254" s="378"/>
      <c r="R254" s="378"/>
      <c r="S254" s="378"/>
      <c r="T254" s="378"/>
      <c r="U254" s="378"/>
      <c r="V254" s="378"/>
      <c r="W254" s="378"/>
      <c r="X254" s="378"/>
      <c r="Y254" s="380"/>
      <c r="Z254" s="409"/>
      <c r="AA254" s="380"/>
      <c r="AB254" s="380"/>
      <c r="AC254" s="380"/>
      <c r="AD254" s="380"/>
      <c r="AE254" s="380"/>
      <c r="AF254" s="380"/>
      <c r="AG254" s="380"/>
      <c r="AH254" s="380"/>
      <c r="AI254" s="380"/>
      <c r="AJ254" s="380"/>
      <c r="AR254" s="380"/>
      <c r="AS254" s="380"/>
      <c r="AT254" s="380"/>
      <c r="AU254" s="380"/>
      <c r="AV254" s="380"/>
      <c r="AW254" s="380"/>
      <c r="AX254" s="380"/>
      <c r="AY254" s="380"/>
      <c r="AZ254" s="380"/>
      <c r="BA254" s="380"/>
      <c r="BB254" s="380"/>
      <c r="BC254" s="380"/>
      <c r="BD254" s="380"/>
      <c r="BE254" s="380"/>
      <c r="BF254" s="380"/>
      <c r="BG254" s="380"/>
      <c r="BH254" s="380"/>
      <c r="BI254" s="380"/>
      <c r="BJ254" s="377"/>
      <c r="CE254" s="380"/>
      <c r="CF254" s="380"/>
      <c r="CG254" s="380"/>
      <c r="EZ254" s="380"/>
      <c r="FA254" s="380"/>
      <c r="FB254" s="380"/>
      <c r="FC254" s="380"/>
      <c r="FD254" s="380"/>
      <c r="FE254" s="380"/>
      <c r="FF254" s="380"/>
      <c r="FG254" s="380"/>
      <c r="FH254" s="380"/>
      <c r="FI254" s="380"/>
      <c r="FJ254" s="380"/>
      <c r="FK254" s="380"/>
      <c r="FL254" s="380"/>
      <c r="FM254" s="380"/>
      <c r="FN254" s="380"/>
      <c r="FO254" s="380"/>
      <c r="FP254" s="380"/>
      <c r="FQ254" s="380"/>
      <c r="FR254" s="380"/>
      <c r="FS254" s="380"/>
      <c r="FT254" s="380"/>
      <c r="FU254" s="380"/>
      <c r="FV254" s="380"/>
      <c r="FW254" s="380"/>
      <c r="FX254" s="380"/>
      <c r="FY254" s="380"/>
      <c r="FZ254" s="380"/>
      <c r="GA254" s="380"/>
      <c r="GB254" s="380"/>
      <c r="GC254" s="380"/>
      <c r="GD254" s="380"/>
      <c r="GE254" s="380"/>
      <c r="GF254" s="380"/>
      <c r="GG254" s="380"/>
      <c r="GH254" s="380"/>
      <c r="GI254" s="380"/>
      <c r="GJ254" s="380"/>
      <c r="GK254" s="380"/>
      <c r="GL254" s="380"/>
      <c r="GM254" s="380"/>
      <c r="GN254" s="380"/>
      <c r="GO254" s="380"/>
      <c r="GP254" s="380"/>
      <c r="GQ254" s="380"/>
      <c r="GR254" s="380"/>
      <c r="GS254" s="380"/>
      <c r="GT254" s="380"/>
      <c r="GU254" s="380"/>
      <c r="GV254" s="380"/>
      <c r="GW254" s="380"/>
      <c r="GX254" s="380"/>
      <c r="GY254" s="380"/>
      <c r="GZ254" s="380"/>
      <c r="HA254" s="380"/>
      <c r="HB254" s="380"/>
      <c r="HC254" s="380"/>
      <c r="HD254" s="380"/>
      <c r="HE254" s="380"/>
      <c r="HF254" s="380"/>
      <c r="HG254" s="380"/>
      <c r="HH254" s="380"/>
    </row>
    <row r="255" spans="1:216">
      <c r="A255" s="103"/>
      <c r="B255" s="377"/>
      <c r="C255" s="377"/>
      <c r="D255" s="377"/>
      <c r="E255" s="377"/>
      <c r="F255" s="377"/>
      <c r="G255" s="377"/>
      <c r="H255" s="377"/>
      <c r="I255" s="377"/>
      <c r="J255" s="377"/>
      <c r="K255" s="377"/>
      <c r="L255" s="377"/>
      <c r="M255" s="378"/>
      <c r="N255" s="378"/>
      <c r="O255" s="378"/>
      <c r="P255" s="378"/>
      <c r="Q255" s="378"/>
      <c r="R255" s="378"/>
      <c r="S255" s="378"/>
      <c r="T255" s="378"/>
      <c r="U255" s="378"/>
      <c r="V255" s="378"/>
      <c r="W255" s="378"/>
      <c r="X255" s="378"/>
      <c r="Y255" s="380"/>
      <c r="Z255" s="409"/>
      <c r="AA255" s="380"/>
      <c r="AB255" s="380"/>
      <c r="AC255" s="380"/>
      <c r="AD255" s="380"/>
      <c r="AE255" s="380"/>
      <c r="AF255" s="380"/>
      <c r="AG255" s="380"/>
      <c r="AH255" s="380"/>
      <c r="AI255" s="380"/>
      <c r="AJ255" s="380"/>
      <c r="AR255" s="380"/>
      <c r="AS255" s="380"/>
      <c r="AT255" s="380"/>
      <c r="AU255" s="380"/>
      <c r="AV255" s="380"/>
      <c r="AW255" s="380"/>
      <c r="AX255" s="380"/>
      <c r="AY255" s="380"/>
      <c r="AZ255" s="380"/>
      <c r="BA255" s="380"/>
      <c r="BB255" s="380"/>
      <c r="BC255" s="380"/>
      <c r="BD255" s="380"/>
      <c r="BE255" s="380"/>
      <c r="BF255" s="380"/>
      <c r="BG255" s="380"/>
      <c r="BH255" s="380"/>
      <c r="BI255" s="380"/>
      <c r="BJ255" s="377"/>
      <c r="CE255" s="380"/>
      <c r="CF255" s="380"/>
      <c r="CG255" s="380"/>
      <c r="EZ255" s="380"/>
      <c r="FA255" s="380"/>
      <c r="FB255" s="380"/>
      <c r="FC255" s="380"/>
      <c r="FD255" s="380"/>
      <c r="FE255" s="380"/>
      <c r="FF255" s="380"/>
      <c r="FG255" s="380"/>
      <c r="FH255" s="380"/>
      <c r="FI255" s="380"/>
      <c r="FJ255" s="380"/>
      <c r="FK255" s="380"/>
      <c r="FL255" s="380"/>
      <c r="FM255" s="380"/>
      <c r="FN255" s="380"/>
      <c r="FO255" s="380"/>
      <c r="FP255" s="380"/>
      <c r="FQ255" s="380"/>
      <c r="FR255" s="380"/>
      <c r="FS255" s="380"/>
      <c r="FT255" s="380"/>
      <c r="FU255" s="380"/>
      <c r="FV255" s="380"/>
      <c r="FW255" s="380"/>
      <c r="FX255" s="380"/>
      <c r="FY255" s="380"/>
      <c r="FZ255" s="380"/>
      <c r="GA255" s="380"/>
      <c r="GB255" s="380"/>
      <c r="GC255" s="380"/>
      <c r="GD255" s="380"/>
      <c r="GE255" s="380"/>
      <c r="GF255" s="380"/>
      <c r="GG255" s="380"/>
      <c r="GH255" s="380"/>
      <c r="GI255" s="380"/>
      <c r="GJ255" s="380"/>
      <c r="GK255" s="380"/>
      <c r="GL255" s="380"/>
      <c r="GM255" s="380"/>
      <c r="GN255" s="380"/>
      <c r="GO255" s="380"/>
      <c r="GP255" s="380"/>
      <c r="GQ255" s="380"/>
      <c r="GR255" s="380"/>
      <c r="GS255" s="380"/>
      <c r="GT255" s="380"/>
      <c r="GU255" s="380"/>
      <c r="GV255" s="380"/>
      <c r="GW255" s="380"/>
      <c r="GX255" s="380"/>
      <c r="GY255" s="380"/>
      <c r="GZ255" s="380"/>
      <c r="HA255" s="380"/>
      <c r="HB255" s="380"/>
      <c r="HC255" s="380"/>
      <c r="HD255" s="380"/>
      <c r="HE255" s="380"/>
      <c r="HF255" s="380"/>
      <c r="HG255" s="380"/>
      <c r="HH255" s="380"/>
    </row>
    <row r="256" spans="1:216">
      <c r="A256" s="103"/>
      <c r="B256" s="377"/>
      <c r="C256" s="377"/>
      <c r="D256" s="377"/>
      <c r="E256" s="377"/>
      <c r="F256" s="377"/>
      <c r="G256" s="377"/>
      <c r="H256" s="377"/>
      <c r="I256" s="377"/>
      <c r="J256" s="377"/>
      <c r="K256" s="377"/>
      <c r="L256" s="377"/>
      <c r="M256" s="378"/>
      <c r="N256" s="378"/>
      <c r="O256" s="378"/>
      <c r="P256" s="378"/>
      <c r="Q256" s="378"/>
      <c r="R256" s="378"/>
      <c r="S256" s="378"/>
      <c r="T256" s="378"/>
      <c r="U256" s="378"/>
      <c r="V256" s="378"/>
      <c r="W256" s="378"/>
      <c r="X256" s="378"/>
      <c r="Y256" s="380"/>
      <c r="Z256" s="409"/>
      <c r="AA256" s="380"/>
      <c r="AB256" s="380"/>
      <c r="AC256" s="380"/>
      <c r="AD256" s="380"/>
      <c r="AE256" s="380"/>
      <c r="AF256" s="380"/>
      <c r="AG256" s="380"/>
      <c r="AH256" s="380"/>
      <c r="AI256" s="380"/>
      <c r="AJ256" s="380"/>
      <c r="AR256" s="380"/>
      <c r="AS256" s="380"/>
      <c r="AT256" s="380"/>
      <c r="AU256" s="380"/>
      <c r="AV256" s="380"/>
      <c r="AW256" s="380"/>
      <c r="AX256" s="380"/>
      <c r="AY256" s="380"/>
      <c r="AZ256" s="380"/>
      <c r="BA256" s="380"/>
      <c r="BB256" s="380"/>
      <c r="BC256" s="380"/>
      <c r="BD256" s="380"/>
      <c r="BE256" s="380"/>
      <c r="BF256" s="380"/>
      <c r="BG256" s="380"/>
      <c r="BH256" s="380"/>
      <c r="BI256" s="380"/>
      <c r="BJ256" s="377"/>
      <c r="CE256" s="380"/>
      <c r="CF256" s="380"/>
      <c r="CG256" s="380"/>
      <c r="EZ256" s="380"/>
      <c r="FA256" s="380"/>
      <c r="FB256" s="380"/>
      <c r="FC256" s="380"/>
      <c r="FD256" s="380"/>
      <c r="FE256" s="380"/>
      <c r="FF256" s="380"/>
      <c r="FG256" s="380"/>
      <c r="FH256" s="380"/>
      <c r="FI256" s="380"/>
      <c r="FJ256" s="380"/>
      <c r="FK256" s="380"/>
      <c r="FL256" s="380"/>
      <c r="FM256" s="380"/>
      <c r="FN256" s="380"/>
      <c r="FO256" s="380"/>
      <c r="FP256" s="380"/>
      <c r="FQ256" s="380"/>
      <c r="FR256" s="380"/>
      <c r="FS256" s="380"/>
      <c r="FT256" s="380"/>
      <c r="FU256" s="380"/>
      <c r="FV256" s="380"/>
      <c r="FW256" s="380"/>
      <c r="FX256" s="380"/>
      <c r="FY256" s="380"/>
      <c r="FZ256" s="380"/>
      <c r="GA256" s="380"/>
      <c r="GB256" s="380"/>
      <c r="GC256" s="380"/>
      <c r="GD256" s="380"/>
      <c r="GE256" s="380"/>
      <c r="GF256" s="380"/>
      <c r="GG256" s="380"/>
      <c r="GH256" s="380"/>
      <c r="GI256" s="380"/>
      <c r="GJ256" s="380"/>
      <c r="GK256" s="380"/>
      <c r="GL256" s="380"/>
      <c r="GM256" s="380"/>
      <c r="GN256" s="380"/>
      <c r="GO256" s="380"/>
      <c r="GP256" s="380"/>
      <c r="GQ256" s="380"/>
      <c r="GR256" s="380"/>
      <c r="GS256" s="380"/>
      <c r="GT256" s="380"/>
      <c r="GU256" s="380"/>
      <c r="GV256" s="380"/>
      <c r="GW256" s="380"/>
      <c r="GX256" s="380"/>
      <c r="GY256" s="380"/>
      <c r="GZ256" s="380"/>
      <c r="HA256" s="380"/>
      <c r="HB256" s="380"/>
      <c r="HC256" s="380"/>
      <c r="HD256" s="380"/>
      <c r="HE256" s="380"/>
      <c r="HF256" s="380"/>
      <c r="HG256" s="380"/>
      <c r="HH256" s="380"/>
    </row>
    <row r="257" spans="1:216">
      <c r="A257" s="103"/>
      <c r="B257" s="377"/>
      <c r="C257" s="377"/>
      <c r="D257" s="377"/>
      <c r="E257" s="377"/>
      <c r="F257" s="377"/>
      <c r="G257" s="377"/>
      <c r="H257" s="377"/>
      <c r="I257" s="377"/>
      <c r="J257" s="377"/>
      <c r="K257" s="377"/>
      <c r="L257" s="377"/>
      <c r="M257" s="378"/>
      <c r="N257" s="378"/>
      <c r="O257" s="378"/>
      <c r="P257" s="378"/>
      <c r="Q257" s="378"/>
      <c r="R257" s="378"/>
      <c r="S257" s="378"/>
      <c r="T257" s="378"/>
      <c r="U257" s="378"/>
      <c r="V257" s="378"/>
      <c r="W257" s="378"/>
      <c r="X257" s="378"/>
      <c r="Y257" s="380"/>
      <c r="Z257" s="409"/>
      <c r="AA257" s="380"/>
      <c r="AB257" s="380"/>
      <c r="AC257" s="380"/>
      <c r="AD257" s="380"/>
      <c r="AE257" s="380"/>
      <c r="AF257" s="380"/>
      <c r="AG257" s="380"/>
      <c r="AH257" s="380"/>
      <c r="AI257" s="380"/>
      <c r="AJ257" s="380"/>
      <c r="AR257" s="380"/>
      <c r="AS257" s="380"/>
      <c r="AT257" s="380"/>
      <c r="AU257" s="380"/>
      <c r="AV257" s="380"/>
      <c r="AW257" s="380"/>
      <c r="AX257" s="380"/>
      <c r="AY257" s="380"/>
      <c r="AZ257" s="380"/>
      <c r="BA257" s="380"/>
      <c r="BB257" s="380"/>
      <c r="BC257" s="380"/>
      <c r="BD257" s="380"/>
      <c r="BE257" s="380"/>
      <c r="BF257" s="380"/>
      <c r="BG257" s="380"/>
      <c r="BH257" s="380"/>
      <c r="BI257" s="380"/>
      <c r="BJ257" s="377"/>
      <c r="CE257" s="380"/>
      <c r="CF257" s="380"/>
      <c r="CG257" s="380"/>
      <c r="EZ257" s="380"/>
      <c r="FA257" s="380"/>
      <c r="FB257" s="380"/>
      <c r="FC257" s="380"/>
      <c r="FD257" s="380"/>
      <c r="FE257" s="380"/>
      <c r="FF257" s="380"/>
      <c r="FG257" s="380"/>
      <c r="FH257" s="380"/>
      <c r="FI257" s="380"/>
      <c r="FJ257" s="380"/>
      <c r="FK257" s="380"/>
      <c r="FL257" s="380"/>
      <c r="FM257" s="380"/>
      <c r="FN257" s="380"/>
      <c r="FO257" s="380"/>
      <c r="FP257" s="380"/>
      <c r="FQ257" s="380"/>
      <c r="FR257" s="380"/>
      <c r="FS257" s="380"/>
      <c r="FT257" s="380"/>
      <c r="FU257" s="380"/>
      <c r="FV257" s="380"/>
      <c r="FW257" s="380"/>
      <c r="FX257" s="380"/>
      <c r="FY257" s="380"/>
      <c r="FZ257" s="380"/>
      <c r="GA257" s="380"/>
      <c r="GB257" s="380"/>
      <c r="GC257" s="380"/>
      <c r="GD257" s="380"/>
      <c r="GE257" s="380"/>
      <c r="GF257" s="380"/>
      <c r="GG257" s="380"/>
      <c r="GH257" s="380"/>
      <c r="GI257" s="380"/>
      <c r="GJ257" s="380"/>
      <c r="GK257" s="380"/>
      <c r="GL257" s="380"/>
      <c r="GM257" s="380"/>
      <c r="GN257" s="380"/>
      <c r="GO257" s="380"/>
      <c r="GP257" s="380"/>
      <c r="GQ257" s="380"/>
      <c r="GR257" s="380"/>
      <c r="GS257" s="380"/>
      <c r="GT257" s="380"/>
      <c r="GU257" s="380"/>
      <c r="GV257" s="380"/>
      <c r="GW257" s="380"/>
      <c r="GX257" s="380"/>
      <c r="GY257" s="380"/>
      <c r="GZ257" s="380"/>
      <c r="HA257" s="380"/>
      <c r="HB257" s="380"/>
      <c r="HC257" s="380"/>
      <c r="HD257" s="380"/>
      <c r="HE257" s="380"/>
      <c r="HF257" s="380"/>
      <c r="HG257" s="380"/>
      <c r="HH257" s="380"/>
    </row>
    <row r="258" spans="1:216">
      <c r="A258" s="103"/>
      <c r="B258" s="377"/>
      <c r="C258" s="377"/>
      <c r="D258" s="377"/>
      <c r="E258" s="377"/>
      <c r="F258" s="377"/>
      <c r="G258" s="377"/>
      <c r="H258" s="377"/>
      <c r="I258" s="377"/>
      <c r="J258" s="377"/>
      <c r="K258" s="377"/>
      <c r="L258" s="377"/>
      <c r="M258" s="378"/>
      <c r="N258" s="378"/>
      <c r="O258" s="378"/>
      <c r="P258" s="378"/>
      <c r="Q258" s="378"/>
      <c r="R258" s="378"/>
      <c r="S258" s="378"/>
      <c r="T258" s="378"/>
      <c r="U258" s="378"/>
      <c r="V258" s="378"/>
      <c r="W258" s="378"/>
      <c r="X258" s="378"/>
      <c r="Y258" s="380"/>
      <c r="Z258" s="409"/>
      <c r="AA258" s="380"/>
      <c r="AB258" s="380"/>
      <c r="AC258" s="380"/>
      <c r="AD258" s="380"/>
      <c r="AE258" s="380"/>
      <c r="AF258" s="380"/>
      <c r="AG258" s="380"/>
      <c r="AH258" s="380"/>
      <c r="AI258" s="380"/>
      <c r="AJ258" s="380"/>
      <c r="AR258" s="380"/>
      <c r="AS258" s="380"/>
      <c r="AT258" s="380"/>
      <c r="AU258" s="380"/>
      <c r="AV258" s="380"/>
      <c r="AW258" s="380"/>
      <c r="AX258" s="380"/>
      <c r="AY258" s="380"/>
      <c r="AZ258" s="380"/>
      <c r="BA258" s="380"/>
      <c r="BB258" s="380"/>
      <c r="BC258" s="380"/>
      <c r="BD258" s="380"/>
      <c r="BE258" s="380"/>
      <c r="BF258" s="380"/>
      <c r="BG258" s="380"/>
      <c r="BH258" s="380"/>
      <c r="BI258" s="380"/>
      <c r="BJ258" s="377"/>
      <c r="CE258" s="380"/>
      <c r="CF258" s="380"/>
      <c r="CG258" s="380"/>
      <c r="EZ258" s="380"/>
      <c r="FA258" s="380"/>
      <c r="FB258" s="380"/>
      <c r="FC258" s="380"/>
      <c r="FD258" s="380"/>
      <c r="FE258" s="380"/>
      <c r="FF258" s="380"/>
      <c r="FG258" s="380"/>
      <c r="FH258" s="380"/>
      <c r="FI258" s="380"/>
      <c r="FJ258" s="380"/>
      <c r="FK258" s="380"/>
      <c r="FL258" s="380"/>
      <c r="FM258" s="380"/>
      <c r="FN258" s="380"/>
      <c r="FO258" s="380"/>
      <c r="FP258" s="380"/>
      <c r="FQ258" s="380"/>
      <c r="FR258" s="380"/>
      <c r="FS258" s="380"/>
      <c r="FT258" s="380"/>
      <c r="FU258" s="380"/>
      <c r="FV258" s="380"/>
      <c r="FW258" s="380"/>
      <c r="FX258" s="380"/>
      <c r="FY258" s="380"/>
      <c r="FZ258" s="380"/>
      <c r="GA258" s="380"/>
      <c r="GB258" s="380"/>
      <c r="GC258" s="380"/>
      <c r="GD258" s="380"/>
      <c r="GE258" s="380"/>
      <c r="GF258" s="380"/>
      <c r="GG258" s="380"/>
      <c r="GH258" s="380"/>
      <c r="GI258" s="380"/>
      <c r="GJ258" s="380"/>
      <c r="GK258" s="380"/>
      <c r="GL258" s="380"/>
      <c r="GM258" s="380"/>
      <c r="GN258" s="380"/>
      <c r="GO258" s="380"/>
      <c r="GP258" s="380"/>
      <c r="GQ258" s="380"/>
      <c r="GR258" s="380"/>
      <c r="GS258" s="380"/>
      <c r="GT258" s="380"/>
      <c r="GU258" s="380"/>
      <c r="GV258" s="380"/>
      <c r="GW258" s="380"/>
      <c r="GX258" s="380"/>
      <c r="GY258" s="380"/>
      <c r="GZ258" s="380"/>
      <c r="HA258" s="380"/>
      <c r="HB258" s="380"/>
      <c r="HC258" s="380"/>
      <c r="HD258" s="380"/>
      <c r="HE258" s="380"/>
      <c r="HF258" s="380"/>
      <c r="HG258" s="380"/>
      <c r="HH258" s="380"/>
    </row>
    <row r="259" spans="1:216">
      <c r="A259" s="103"/>
      <c r="B259" s="377"/>
      <c r="C259" s="377"/>
      <c r="D259" s="377"/>
      <c r="E259" s="377"/>
      <c r="F259" s="377"/>
      <c r="G259" s="377"/>
      <c r="H259" s="377"/>
      <c r="I259" s="377"/>
      <c r="J259" s="377"/>
      <c r="K259" s="377"/>
      <c r="L259" s="377"/>
      <c r="M259" s="378"/>
      <c r="N259" s="378"/>
      <c r="O259" s="378"/>
      <c r="P259" s="378"/>
      <c r="Q259" s="378"/>
      <c r="R259" s="378"/>
      <c r="S259" s="378"/>
      <c r="T259" s="378"/>
      <c r="U259" s="378"/>
      <c r="V259" s="378"/>
      <c r="W259" s="378"/>
      <c r="X259" s="378"/>
      <c r="Y259" s="380"/>
      <c r="Z259" s="409"/>
      <c r="AA259" s="380"/>
      <c r="AB259" s="380"/>
      <c r="AC259" s="380"/>
      <c r="AD259" s="380"/>
      <c r="AE259" s="380"/>
      <c r="AF259" s="380"/>
      <c r="AG259" s="380"/>
      <c r="AH259" s="380"/>
      <c r="AI259" s="380"/>
      <c r="AJ259" s="380"/>
      <c r="AR259" s="380"/>
      <c r="AS259" s="380"/>
      <c r="AT259" s="380"/>
      <c r="AU259" s="380"/>
      <c r="AV259" s="380"/>
      <c r="AW259" s="380"/>
      <c r="AX259" s="380"/>
      <c r="AY259" s="380"/>
      <c r="AZ259" s="380"/>
      <c r="BA259" s="380"/>
      <c r="BB259" s="380"/>
      <c r="BC259" s="380"/>
      <c r="BD259" s="380"/>
      <c r="BE259" s="380"/>
      <c r="BF259" s="380"/>
      <c r="BG259" s="380"/>
      <c r="BH259" s="380"/>
      <c r="BI259" s="380"/>
      <c r="BJ259" s="377"/>
      <c r="CE259" s="380"/>
      <c r="CF259" s="380"/>
      <c r="CG259" s="380"/>
      <c r="EZ259" s="380"/>
      <c r="FA259" s="380"/>
      <c r="FB259" s="380"/>
      <c r="FC259" s="380"/>
      <c r="FD259" s="380"/>
      <c r="FE259" s="380"/>
      <c r="FF259" s="380"/>
      <c r="FG259" s="380"/>
      <c r="FH259" s="380"/>
      <c r="FI259" s="380"/>
      <c r="FJ259" s="380"/>
      <c r="FK259" s="380"/>
      <c r="FL259" s="380"/>
      <c r="FM259" s="380"/>
      <c r="FN259" s="380"/>
      <c r="FO259" s="380"/>
      <c r="FP259" s="380"/>
      <c r="FQ259" s="380"/>
      <c r="FR259" s="380"/>
      <c r="FS259" s="380"/>
      <c r="FT259" s="380"/>
      <c r="FU259" s="380"/>
      <c r="FV259" s="380"/>
      <c r="FW259" s="380"/>
      <c r="FX259" s="380"/>
      <c r="FY259" s="380"/>
      <c r="FZ259" s="380"/>
      <c r="GA259" s="380"/>
      <c r="GB259" s="380"/>
      <c r="GC259" s="380"/>
      <c r="GD259" s="380"/>
      <c r="GE259" s="380"/>
      <c r="GF259" s="380"/>
      <c r="GG259" s="380"/>
      <c r="GH259" s="380"/>
      <c r="GI259" s="380"/>
      <c r="GJ259" s="380"/>
      <c r="GK259" s="380"/>
      <c r="GL259" s="380"/>
      <c r="GM259" s="380"/>
      <c r="GN259" s="380"/>
      <c r="GO259" s="380"/>
      <c r="GP259" s="380"/>
      <c r="GQ259" s="380"/>
      <c r="GR259" s="380"/>
      <c r="GS259" s="380"/>
      <c r="GT259" s="380"/>
      <c r="GU259" s="380"/>
      <c r="GV259" s="380"/>
      <c r="GW259" s="380"/>
      <c r="GX259" s="380"/>
      <c r="GY259" s="380"/>
      <c r="GZ259" s="380"/>
      <c r="HA259" s="380"/>
      <c r="HB259" s="380"/>
      <c r="HC259" s="380"/>
      <c r="HD259" s="380"/>
      <c r="HE259" s="380"/>
      <c r="HF259" s="380"/>
      <c r="HG259" s="380"/>
      <c r="HH259" s="380"/>
    </row>
    <row r="260" spans="1:216">
      <c r="A260" s="103"/>
      <c r="B260" s="377"/>
      <c r="C260" s="377"/>
      <c r="D260" s="377"/>
      <c r="E260" s="377"/>
      <c r="F260" s="377"/>
      <c r="G260" s="377"/>
      <c r="H260" s="377"/>
      <c r="I260" s="377"/>
      <c r="J260" s="377"/>
      <c r="K260" s="377"/>
      <c r="L260" s="377"/>
      <c r="M260" s="378"/>
      <c r="N260" s="378"/>
      <c r="O260" s="378"/>
      <c r="P260" s="378"/>
      <c r="Q260" s="378"/>
      <c r="R260" s="378"/>
      <c r="S260" s="378"/>
      <c r="T260" s="378"/>
      <c r="U260" s="378"/>
      <c r="V260" s="378"/>
      <c r="W260" s="378"/>
      <c r="X260" s="378"/>
      <c r="Y260" s="380"/>
      <c r="Z260" s="409"/>
      <c r="AA260" s="380"/>
      <c r="AB260" s="380"/>
      <c r="AC260" s="380"/>
      <c r="AD260" s="380"/>
      <c r="AE260" s="380"/>
      <c r="AF260" s="380"/>
      <c r="AG260" s="380"/>
      <c r="AH260" s="380"/>
      <c r="AI260" s="380"/>
      <c r="AJ260" s="380"/>
      <c r="AR260" s="380"/>
      <c r="AS260" s="380"/>
      <c r="AT260" s="380"/>
      <c r="AU260" s="380"/>
      <c r="AV260" s="380"/>
      <c r="AW260" s="380"/>
      <c r="AX260" s="380"/>
      <c r="AY260" s="380"/>
      <c r="AZ260" s="380"/>
      <c r="BA260" s="380"/>
      <c r="BB260" s="380"/>
      <c r="BC260" s="380"/>
      <c r="BD260" s="380"/>
      <c r="BE260" s="380"/>
      <c r="BF260" s="380"/>
      <c r="BG260" s="380"/>
      <c r="BH260" s="380"/>
      <c r="BI260" s="380"/>
      <c r="BJ260" s="377"/>
      <c r="CE260" s="380"/>
      <c r="CF260" s="380"/>
      <c r="CG260" s="380"/>
      <c r="EZ260" s="380"/>
      <c r="FA260" s="380"/>
      <c r="FB260" s="380"/>
      <c r="FC260" s="380"/>
      <c r="FD260" s="380"/>
      <c r="FE260" s="380"/>
      <c r="FF260" s="380"/>
      <c r="FG260" s="380"/>
      <c r="FH260" s="380"/>
      <c r="FI260" s="380"/>
      <c r="FJ260" s="380"/>
      <c r="FK260" s="380"/>
      <c r="FL260" s="380"/>
      <c r="FM260" s="380"/>
      <c r="FN260" s="380"/>
      <c r="FO260" s="380"/>
      <c r="FP260" s="380"/>
      <c r="FQ260" s="380"/>
      <c r="FR260" s="380"/>
      <c r="FS260" s="380"/>
      <c r="FT260" s="380"/>
      <c r="FU260" s="380"/>
      <c r="FV260" s="380"/>
      <c r="FW260" s="380"/>
      <c r="FX260" s="380"/>
      <c r="FY260" s="380"/>
      <c r="FZ260" s="380"/>
      <c r="GA260" s="380"/>
      <c r="GB260" s="380"/>
      <c r="GC260" s="380"/>
      <c r="GD260" s="380"/>
      <c r="GE260" s="380"/>
      <c r="GF260" s="380"/>
      <c r="GG260" s="380"/>
      <c r="GH260" s="380"/>
      <c r="GI260" s="380"/>
      <c r="GJ260" s="380"/>
      <c r="GK260" s="380"/>
      <c r="GL260" s="380"/>
      <c r="GM260" s="380"/>
      <c r="GN260" s="380"/>
      <c r="GO260" s="380"/>
      <c r="GP260" s="380"/>
      <c r="GQ260" s="380"/>
      <c r="GR260" s="380"/>
      <c r="GS260" s="380"/>
      <c r="GT260" s="380"/>
      <c r="GU260" s="380"/>
      <c r="GV260" s="380"/>
      <c r="GW260" s="380"/>
      <c r="GX260" s="380"/>
      <c r="GY260" s="380"/>
      <c r="GZ260" s="380"/>
      <c r="HA260" s="380"/>
      <c r="HB260" s="380"/>
      <c r="HC260" s="380"/>
      <c r="HD260" s="380"/>
      <c r="HE260" s="380"/>
      <c r="HF260" s="380"/>
      <c r="HG260" s="380"/>
      <c r="HH260" s="380"/>
    </row>
    <row r="261" spans="1:216">
      <c r="A261" s="103"/>
      <c r="B261" s="377"/>
      <c r="C261" s="377"/>
      <c r="D261" s="377"/>
      <c r="E261" s="377"/>
      <c r="F261" s="377"/>
      <c r="G261" s="377"/>
      <c r="H261" s="377"/>
      <c r="I261" s="377"/>
      <c r="J261" s="377"/>
      <c r="K261" s="377"/>
      <c r="L261" s="377"/>
      <c r="M261" s="378"/>
      <c r="N261" s="378"/>
      <c r="O261" s="378"/>
      <c r="P261" s="378"/>
      <c r="Q261" s="378"/>
      <c r="R261" s="378"/>
      <c r="S261" s="378"/>
      <c r="T261" s="378"/>
      <c r="U261" s="378"/>
      <c r="V261" s="378"/>
      <c r="W261" s="378"/>
      <c r="X261" s="378"/>
      <c r="Y261" s="380"/>
      <c r="Z261" s="409"/>
      <c r="AA261" s="380"/>
      <c r="AB261" s="380"/>
      <c r="AC261" s="380"/>
      <c r="AD261" s="380"/>
      <c r="AE261" s="380"/>
      <c r="AF261" s="380"/>
      <c r="AG261" s="380"/>
      <c r="AH261" s="380"/>
      <c r="AI261" s="380"/>
      <c r="AJ261" s="380"/>
      <c r="AR261" s="380"/>
      <c r="AS261" s="380"/>
      <c r="AT261" s="380"/>
      <c r="AU261" s="380"/>
      <c r="AV261" s="380"/>
      <c r="AW261" s="380"/>
      <c r="AX261" s="380"/>
      <c r="AY261" s="380"/>
      <c r="AZ261" s="380"/>
      <c r="BA261" s="380"/>
      <c r="BB261" s="380"/>
      <c r="BC261" s="380"/>
      <c r="BD261" s="380"/>
      <c r="BE261" s="380"/>
      <c r="BF261" s="380"/>
      <c r="BG261" s="380"/>
      <c r="BH261" s="380"/>
      <c r="BI261" s="380"/>
      <c r="BJ261" s="377"/>
      <c r="CE261" s="380"/>
      <c r="CF261" s="380"/>
      <c r="CG261" s="380"/>
      <c r="EZ261" s="380"/>
      <c r="FA261" s="380"/>
      <c r="FB261" s="380"/>
      <c r="FC261" s="380"/>
      <c r="FD261" s="380"/>
      <c r="FE261" s="380"/>
      <c r="FF261" s="380"/>
      <c r="FG261" s="380"/>
      <c r="FH261" s="380"/>
      <c r="FI261" s="380"/>
      <c r="FJ261" s="380"/>
      <c r="FK261" s="380"/>
      <c r="FL261" s="380"/>
      <c r="FM261" s="380"/>
      <c r="FN261" s="380"/>
      <c r="FO261" s="380"/>
      <c r="FP261" s="380"/>
      <c r="FQ261" s="380"/>
      <c r="FR261" s="380"/>
      <c r="FS261" s="380"/>
      <c r="FT261" s="380"/>
      <c r="FU261" s="380"/>
      <c r="FV261" s="380"/>
      <c r="FW261" s="380"/>
      <c r="FX261" s="380"/>
      <c r="FY261" s="380"/>
      <c r="FZ261" s="380"/>
      <c r="GA261" s="380"/>
      <c r="GB261" s="380"/>
      <c r="GC261" s="380"/>
      <c r="GD261" s="380"/>
      <c r="GE261" s="380"/>
      <c r="GF261" s="380"/>
      <c r="GG261" s="380"/>
      <c r="GH261" s="380"/>
      <c r="GI261" s="380"/>
      <c r="GJ261" s="380"/>
      <c r="GK261" s="380"/>
      <c r="GL261" s="380"/>
      <c r="GM261" s="380"/>
      <c r="GN261" s="380"/>
      <c r="GO261" s="380"/>
      <c r="GP261" s="380"/>
      <c r="GQ261" s="380"/>
      <c r="GR261" s="380"/>
      <c r="GS261" s="380"/>
      <c r="GT261" s="380"/>
      <c r="GU261" s="380"/>
      <c r="GV261" s="380"/>
      <c r="GW261" s="380"/>
      <c r="GX261" s="380"/>
      <c r="GY261" s="380"/>
      <c r="GZ261" s="380"/>
      <c r="HA261" s="380"/>
      <c r="HB261" s="380"/>
      <c r="HC261" s="380"/>
      <c r="HD261" s="380"/>
      <c r="HE261" s="380"/>
      <c r="HF261" s="380"/>
      <c r="HG261" s="380"/>
      <c r="HH261" s="380"/>
    </row>
    <row r="262" spans="1:216">
      <c r="A262" s="103"/>
      <c r="B262" s="377"/>
      <c r="C262" s="377"/>
      <c r="D262" s="377"/>
      <c r="E262" s="377"/>
      <c r="F262" s="377"/>
      <c r="G262" s="377"/>
      <c r="H262" s="377"/>
      <c r="I262" s="377"/>
      <c r="J262" s="377"/>
      <c r="K262" s="377"/>
      <c r="L262" s="377"/>
      <c r="M262" s="378"/>
      <c r="N262" s="378"/>
      <c r="O262" s="378"/>
      <c r="P262" s="378"/>
      <c r="Q262" s="378"/>
      <c r="R262" s="378"/>
      <c r="S262" s="378"/>
      <c r="T262" s="378"/>
      <c r="U262" s="378"/>
      <c r="V262" s="378"/>
      <c r="W262" s="378"/>
      <c r="X262" s="378"/>
      <c r="Y262" s="380"/>
      <c r="Z262" s="409"/>
      <c r="AA262" s="380"/>
      <c r="AB262" s="380"/>
      <c r="AC262" s="380"/>
      <c r="AD262" s="380"/>
      <c r="AE262" s="380"/>
      <c r="AF262" s="380"/>
      <c r="AG262" s="380"/>
      <c r="AH262" s="380"/>
      <c r="AI262" s="380"/>
      <c r="AJ262" s="380"/>
      <c r="AR262" s="380"/>
      <c r="AS262" s="380"/>
      <c r="AT262" s="380"/>
      <c r="AU262" s="380"/>
      <c r="AV262" s="380"/>
      <c r="AW262" s="380"/>
      <c r="AX262" s="380"/>
      <c r="AY262" s="380"/>
      <c r="AZ262" s="380"/>
      <c r="BA262" s="380"/>
      <c r="BB262" s="380"/>
      <c r="BC262" s="380"/>
      <c r="BD262" s="380"/>
      <c r="BE262" s="380"/>
      <c r="BF262" s="380"/>
      <c r="BG262" s="380"/>
      <c r="BH262" s="380"/>
      <c r="BI262" s="380"/>
      <c r="BJ262" s="377"/>
      <c r="CE262" s="380"/>
      <c r="CF262" s="380"/>
      <c r="CG262" s="380"/>
      <c r="EZ262" s="380"/>
      <c r="FA262" s="380"/>
      <c r="FB262" s="380"/>
      <c r="FC262" s="380"/>
      <c r="FD262" s="380"/>
      <c r="FE262" s="380"/>
      <c r="FF262" s="380"/>
      <c r="FG262" s="380"/>
      <c r="FH262" s="380"/>
      <c r="FI262" s="380"/>
      <c r="FJ262" s="380"/>
      <c r="FK262" s="380"/>
      <c r="FL262" s="380"/>
      <c r="FM262" s="380"/>
      <c r="FN262" s="380"/>
      <c r="FO262" s="380"/>
      <c r="FP262" s="380"/>
      <c r="FQ262" s="380"/>
      <c r="FR262" s="380"/>
      <c r="FS262" s="380"/>
      <c r="FT262" s="380"/>
      <c r="FU262" s="380"/>
      <c r="FV262" s="380"/>
      <c r="FW262" s="380"/>
      <c r="FX262" s="380"/>
      <c r="FY262" s="380"/>
      <c r="FZ262" s="380"/>
      <c r="GA262" s="380"/>
      <c r="GB262" s="380"/>
      <c r="GC262" s="380"/>
      <c r="GD262" s="380"/>
      <c r="GE262" s="380"/>
      <c r="GF262" s="380"/>
      <c r="GG262" s="380"/>
      <c r="GH262" s="380"/>
      <c r="GI262" s="380"/>
      <c r="GJ262" s="380"/>
      <c r="GK262" s="380"/>
      <c r="GL262" s="380"/>
      <c r="GM262" s="380"/>
      <c r="GN262" s="380"/>
      <c r="GO262" s="380"/>
      <c r="GP262" s="380"/>
      <c r="GQ262" s="380"/>
      <c r="GR262" s="380"/>
      <c r="GS262" s="380"/>
      <c r="GT262" s="380"/>
      <c r="GU262" s="380"/>
      <c r="GV262" s="380"/>
      <c r="GW262" s="380"/>
      <c r="GX262" s="380"/>
      <c r="GY262" s="380"/>
      <c r="GZ262" s="380"/>
      <c r="HA262" s="380"/>
      <c r="HB262" s="380"/>
      <c r="HC262" s="380"/>
      <c r="HD262" s="380"/>
      <c r="HE262" s="380"/>
      <c r="HF262" s="380"/>
      <c r="HG262" s="380"/>
      <c r="HH262" s="380"/>
    </row>
    <row r="263" spans="1:216">
      <c r="A263" s="103"/>
      <c r="B263" s="377"/>
      <c r="C263" s="377"/>
      <c r="D263" s="377"/>
      <c r="E263" s="377"/>
      <c r="F263" s="377"/>
      <c r="G263" s="377"/>
      <c r="H263" s="377"/>
      <c r="I263" s="377"/>
      <c r="J263" s="377"/>
      <c r="K263" s="377"/>
      <c r="L263" s="377"/>
      <c r="M263" s="378"/>
      <c r="N263" s="378"/>
      <c r="O263" s="378"/>
      <c r="P263" s="378"/>
      <c r="Q263" s="378"/>
      <c r="R263" s="378"/>
      <c r="S263" s="378"/>
      <c r="T263" s="378"/>
      <c r="U263" s="378"/>
      <c r="V263" s="378"/>
      <c r="W263" s="378"/>
      <c r="X263" s="378"/>
      <c r="Y263" s="380"/>
      <c r="Z263" s="409"/>
      <c r="AA263" s="380"/>
      <c r="AB263" s="380"/>
      <c r="AC263" s="380"/>
      <c r="AD263" s="380"/>
      <c r="AE263" s="380"/>
      <c r="AF263" s="380"/>
      <c r="AG263" s="380"/>
      <c r="AH263" s="380"/>
      <c r="AI263" s="380"/>
      <c r="AJ263" s="380"/>
      <c r="AR263" s="380"/>
      <c r="AS263" s="380"/>
      <c r="AT263" s="380"/>
      <c r="AU263" s="380"/>
      <c r="AV263" s="380"/>
      <c r="AW263" s="380"/>
      <c r="AX263" s="380"/>
      <c r="AY263" s="380"/>
      <c r="AZ263" s="380"/>
      <c r="BA263" s="380"/>
      <c r="BB263" s="380"/>
      <c r="BC263" s="380"/>
      <c r="BD263" s="380"/>
      <c r="BE263" s="380"/>
      <c r="BF263" s="380"/>
      <c r="BG263" s="380"/>
      <c r="BH263" s="380"/>
      <c r="BI263" s="380"/>
      <c r="BJ263" s="377"/>
      <c r="CE263" s="380"/>
      <c r="CF263" s="380"/>
      <c r="CG263" s="380"/>
      <c r="EZ263" s="380"/>
      <c r="FA263" s="380"/>
      <c r="FB263" s="380"/>
      <c r="FC263" s="380"/>
      <c r="FD263" s="380"/>
      <c r="FE263" s="380"/>
      <c r="FF263" s="380"/>
      <c r="FG263" s="380"/>
      <c r="FH263" s="380"/>
      <c r="FI263" s="380"/>
      <c r="FJ263" s="380"/>
      <c r="FK263" s="380"/>
      <c r="FL263" s="380"/>
      <c r="FM263" s="380"/>
      <c r="FN263" s="380"/>
      <c r="FO263" s="380"/>
      <c r="FP263" s="380"/>
      <c r="FQ263" s="380"/>
      <c r="FR263" s="380"/>
      <c r="FS263" s="380"/>
      <c r="FT263" s="380"/>
      <c r="FU263" s="380"/>
      <c r="FV263" s="380"/>
      <c r="FW263" s="380"/>
      <c r="FX263" s="380"/>
      <c r="FY263" s="380"/>
      <c r="FZ263" s="380"/>
      <c r="GA263" s="380"/>
      <c r="GB263" s="380"/>
      <c r="GC263" s="380"/>
      <c r="GD263" s="380"/>
      <c r="GE263" s="380"/>
      <c r="GF263" s="380"/>
      <c r="GG263" s="380"/>
      <c r="GH263" s="380"/>
      <c r="GI263" s="380"/>
      <c r="GJ263" s="380"/>
      <c r="GK263" s="380"/>
      <c r="GL263" s="380"/>
      <c r="GM263" s="380"/>
      <c r="GN263" s="380"/>
      <c r="GO263" s="380"/>
      <c r="GP263" s="380"/>
      <c r="GQ263" s="380"/>
      <c r="GR263" s="380"/>
      <c r="GS263" s="380"/>
      <c r="GT263" s="380"/>
      <c r="GU263" s="380"/>
      <c r="GV263" s="380"/>
      <c r="GW263" s="380"/>
      <c r="GX263" s="380"/>
      <c r="GY263" s="380"/>
      <c r="GZ263" s="380"/>
      <c r="HA263" s="380"/>
      <c r="HB263" s="380"/>
      <c r="HC263" s="380"/>
      <c r="HD263" s="380"/>
      <c r="HE263" s="380"/>
      <c r="HF263" s="380"/>
      <c r="HG263" s="380"/>
      <c r="HH263" s="380"/>
    </row>
    <row r="264" spans="1:216">
      <c r="A264" s="103"/>
      <c r="B264" s="377"/>
      <c r="C264" s="377"/>
      <c r="D264" s="377"/>
      <c r="E264" s="377"/>
      <c r="F264" s="377"/>
      <c r="G264" s="377"/>
      <c r="H264" s="377"/>
      <c r="I264" s="377"/>
      <c r="J264" s="377"/>
      <c r="K264" s="377"/>
      <c r="L264" s="377"/>
      <c r="M264" s="378"/>
      <c r="N264" s="378"/>
      <c r="O264" s="378"/>
      <c r="P264" s="378"/>
      <c r="Q264" s="378"/>
      <c r="R264" s="378"/>
      <c r="S264" s="378"/>
      <c r="T264" s="378"/>
      <c r="U264" s="378"/>
      <c r="V264" s="378"/>
      <c r="W264" s="378"/>
      <c r="X264" s="378"/>
      <c r="Y264" s="380"/>
      <c r="Z264" s="409"/>
      <c r="AA264" s="380"/>
      <c r="AB264" s="380"/>
      <c r="AC264" s="380"/>
      <c r="AD264" s="380"/>
      <c r="AE264" s="380"/>
      <c r="AF264" s="380"/>
      <c r="AG264" s="380"/>
      <c r="AH264" s="380"/>
      <c r="AI264" s="380"/>
      <c r="AJ264" s="380"/>
      <c r="AR264" s="380"/>
      <c r="AS264" s="380"/>
      <c r="AT264" s="380"/>
      <c r="AU264" s="380"/>
      <c r="AV264" s="380"/>
      <c r="AW264" s="380"/>
      <c r="AX264" s="380"/>
      <c r="AY264" s="380"/>
      <c r="AZ264" s="380"/>
      <c r="BA264" s="380"/>
      <c r="BB264" s="380"/>
      <c r="BC264" s="380"/>
      <c r="BD264" s="380"/>
      <c r="BE264" s="380"/>
      <c r="BF264" s="380"/>
      <c r="BG264" s="380"/>
      <c r="BH264" s="380"/>
      <c r="BI264" s="380"/>
      <c r="BJ264" s="377"/>
      <c r="CE264" s="380"/>
      <c r="CF264" s="380"/>
      <c r="CG264" s="380"/>
      <c r="EZ264" s="380"/>
      <c r="FA264" s="380"/>
      <c r="FB264" s="380"/>
      <c r="FC264" s="380"/>
      <c r="FD264" s="380"/>
      <c r="FE264" s="380"/>
      <c r="FF264" s="380"/>
      <c r="FG264" s="380"/>
      <c r="FH264" s="380"/>
      <c r="FI264" s="380"/>
      <c r="FJ264" s="380"/>
      <c r="FK264" s="380"/>
      <c r="FL264" s="380"/>
      <c r="FM264" s="380"/>
      <c r="FN264" s="380"/>
      <c r="FO264" s="380"/>
      <c r="FP264" s="380"/>
      <c r="FQ264" s="380"/>
      <c r="FR264" s="380"/>
      <c r="FS264" s="380"/>
      <c r="FT264" s="380"/>
      <c r="FU264" s="380"/>
      <c r="FV264" s="380"/>
      <c r="FW264" s="380"/>
      <c r="FX264" s="380"/>
      <c r="FY264" s="380"/>
      <c r="FZ264" s="380"/>
      <c r="GA264" s="380"/>
      <c r="GB264" s="380"/>
      <c r="GC264" s="380"/>
      <c r="GD264" s="380"/>
      <c r="GE264" s="380"/>
      <c r="GF264" s="380"/>
      <c r="GG264" s="380"/>
      <c r="GH264" s="380"/>
      <c r="GI264" s="380"/>
      <c r="GJ264" s="380"/>
      <c r="GK264" s="380"/>
      <c r="GL264" s="380"/>
      <c r="GM264" s="380"/>
      <c r="GN264" s="380"/>
      <c r="GO264" s="380"/>
      <c r="GP264" s="380"/>
      <c r="GQ264" s="380"/>
      <c r="GR264" s="380"/>
      <c r="GS264" s="380"/>
      <c r="GT264" s="380"/>
      <c r="GU264" s="380"/>
      <c r="GV264" s="380"/>
      <c r="GW264" s="380"/>
      <c r="GX264" s="380"/>
      <c r="GY264" s="380"/>
      <c r="GZ264" s="380"/>
      <c r="HA264" s="380"/>
      <c r="HB264" s="380"/>
      <c r="HC264" s="380"/>
      <c r="HD264" s="380"/>
      <c r="HE264" s="380"/>
      <c r="HF264" s="380"/>
      <c r="HG264" s="380"/>
      <c r="HH264" s="380"/>
    </row>
    <row r="265" spans="1:216">
      <c r="A265" s="103"/>
      <c r="B265" s="377"/>
      <c r="C265" s="377"/>
      <c r="D265" s="377"/>
      <c r="E265" s="377"/>
      <c r="F265" s="377"/>
      <c r="G265" s="377"/>
      <c r="H265" s="377"/>
      <c r="I265" s="377"/>
      <c r="J265" s="377"/>
      <c r="K265" s="377"/>
      <c r="L265" s="377"/>
      <c r="M265" s="378"/>
      <c r="N265" s="378"/>
      <c r="O265" s="378"/>
      <c r="P265" s="378"/>
      <c r="Q265" s="378"/>
      <c r="R265" s="378"/>
      <c r="S265" s="378"/>
      <c r="T265" s="378"/>
      <c r="U265" s="378"/>
      <c r="V265" s="378"/>
      <c r="W265" s="378"/>
      <c r="X265" s="378"/>
      <c r="Y265" s="380"/>
      <c r="Z265" s="409"/>
      <c r="AA265" s="380"/>
      <c r="AB265" s="380"/>
      <c r="AC265" s="380"/>
      <c r="AD265" s="380"/>
      <c r="AE265" s="380"/>
      <c r="AF265" s="380"/>
      <c r="AG265" s="380"/>
      <c r="AH265" s="380"/>
      <c r="AI265" s="380"/>
      <c r="AJ265" s="380"/>
      <c r="AR265" s="380"/>
      <c r="AS265" s="380"/>
      <c r="AT265" s="380"/>
      <c r="AU265" s="380"/>
      <c r="AV265" s="380"/>
      <c r="AW265" s="380"/>
      <c r="AX265" s="380"/>
      <c r="AY265" s="380"/>
      <c r="AZ265" s="380"/>
      <c r="BA265" s="380"/>
      <c r="BB265" s="380"/>
      <c r="BC265" s="380"/>
      <c r="BD265" s="380"/>
      <c r="BE265" s="380"/>
      <c r="BF265" s="380"/>
      <c r="BG265" s="380"/>
      <c r="BH265" s="380"/>
      <c r="BI265" s="380"/>
      <c r="BJ265" s="377"/>
      <c r="CE265" s="380"/>
      <c r="CF265" s="380"/>
      <c r="CG265" s="380"/>
      <c r="EZ265" s="380"/>
      <c r="FA265" s="380"/>
      <c r="FB265" s="380"/>
      <c r="FC265" s="380"/>
      <c r="FD265" s="380"/>
      <c r="FE265" s="380"/>
      <c r="FF265" s="380"/>
      <c r="FG265" s="380"/>
      <c r="FH265" s="380"/>
      <c r="FI265" s="380"/>
      <c r="FJ265" s="380"/>
      <c r="FK265" s="380"/>
      <c r="FL265" s="380"/>
      <c r="FM265" s="380"/>
      <c r="FN265" s="380"/>
      <c r="FO265" s="380"/>
      <c r="FP265" s="380"/>
      <c r="FQ265" s="380"/>
      <c r="FR265" s="380"/>
      <c r="FS265" s="380"/>
      <c r="FT265" s="380"/>
      <c r="FU265" s="380"/>
      <c r="FV265" s="380"/>
      <c r="FW265" s="380"/>
      <c r="FX265" s="380"/>
      <c r="FY265" s="380"/>
      <c r="FZ265" s="380"/>
      <c r="GA265" s="380"/>
      <c r="GB265" s="380"/>
      <c r="GC265" s="380"/>
      <c r="GD265" s="380"/>
      <c r="GE265" s="380"/>
      <c r="GF265" s="380"/>
      <c r="GG265" s="380"/>
      <c r="GH265" s="380"/>
      <c r="GI265" s="380"/>
      <c r="GJ265" s="380"/>
      <c r="GK265" s="380"/>
      <c r="GL265" s="380"/>
      <c r="GM265" s="380"/>
      <c r="GN265" s="380"/>
      <c r="GO265" s="380"/>
      <c r="GP265" s="380"/>
      <c r="GQ265" s="380"/>
      <c r="GR265" s="380"/>
      <c r="GS265" s="380"/>
      <c r="GT265" s="380"/>
      <c r="GU265" s="380"/>
      <c r="GV265" s="380"/>
      <c r="GW265" s="380"/>
      <c r="GX265" s="380"/>
      <c r="GY265" s="380"/>
      <c r="GZ265" s="380"/>
      <c r="HA265" s="380"/>
      <c r="HB265" s="380"/>
      <c r="HC265" s="380"/>
      <c r="HD265" s="380"/>
      <c r="HE265" s="380"/>
      <c r="HF265" s="380"/>
      <c r="HG265" s="380"/>
      <c r="HH265" s="380"/>
    </row>
    <row r="266" spans="1:216">
      <c r="A266" s="103"/>
      <c r="B266" s="377"/>
      <c r="C266" s="377"/>
      <c r="D266" s="377"/>
      <c r="E266" s="377"/>
      <c r="F266" s="377"/>
      <c r="G266" s="377"/>
      <c r="H266" s="377"/>
      <c r="I266" s="377"/>
      <c r="J266" s="377"/>
      <c r="K266" s="377"/>
      <c r="L266" s="377"/>
      <c r="M266" s="378"/>
      <c r="N266" s="378"/>
      <c r="O266" s="378"/>
      <c r="P266" s="378"/>
      <c r="Q266" s="378"/>
      <c r="R266" s="378"/>
      <c r="S266" s="378"/>
      <c r="T266" s="378"/>
      <c r="U266" s="378"/>
      <c r="V266" s="378"/>
      <c r="W266" s="378"/>
      <c r="X266" s="378"/>
      <c r="Y266" s="380"/>
      <c r="Z266" s="409"/>
      <c r="AA266" s="380"/>
      <c r="AB266" s="380"/>
      <c r="AC266" s="380"/>
      <c r="AD266" s="380"/>
      <c r="AE266" s="380"/>
      <c r="AF266" s="380"/>
      <c r="AG266" s="380"/>
      <c r="AH266" s="380"/>
      <c r="AI266" s="380"/>
      <c r="AJ266" s="380"/>
      <c r="AR266" s="380"/>
      <c r="AS266" s="380"/>
      <c r="AT266" s="380"/>
      <c r="AU266" s="380"/>
      <c r="AV266" s="380"/>
      <c r="AW266" s="380"/>
      <c r="AX266" s="380"/>
      <c r="AY266" s="380"/>
      <c r="AZ266" s="380"/>
      <c r="BA266" s="380"/>
      <c r="BB266" s="380"/>
      <c r="BC266" s="380"/>
      <c r="BD266" s="380"/>
      <c r="BE266" s="380"/>
      <c r="BF266" s="380"/>
      <c r="BG266" s="380"/>
      <c r="BH266" s="380"/>
      <c r="BI266" s="380"/>
      <c r="BJ266" s="377"/>
      <c r="CE266" s="380"/>
      <c r="CF266" s="380"/>
      <c r="CG266" s="380"/>
      <c r="EZ266" s="380"/>
      <c r="FA266" s="380"/>
      <c r="FB266" s="380"/>
      <c r="FC266" s="380"/>
      <c r="FD266" s="380"/>
      <c r="FE266" s="380"/>
      <c r="FF266" s="380"/>
      <c r="FG266" s="380"/>
      <c r="FH266" s="380"/>
      <c r="FI266" s="380"/>
      <c r="FJ266" s="380"/>
      <c r="FK266" s="380"/>
      <c r="FL266" s="380"/>
      <c r="FM266" s="380"/>
      <c r="FN266" s="380"/>
      <c r="FO266" s="380"/>
      <c r="FP266" s="380"/>
      <c r="FQ266" s="380"/>
      <c r="FR266" s="380"/>
      <c r="FS266" s="380"/>
      <c r="FT266" s="380"/>
      <c r="FU266" s="380"/>
      <c r="FV266" s="380"/>
      <c r="FW266" s="380"/>
      <c r="FX266" s="380"/>
      <c r="FY266" s="380"/>
      <c r="FZ266" s="380"/>
      <c r="GA266" s="380"/>
      <c r="GB266" s="380"/>
      <c r="GC266" s="380"/>
      <c r="GD266" s="380"/>
      <c r="GE266" s="380"/>
      <c r="GF266" s="380"/>
      <c r="GG266" s="380"/>
      <c r="GH266" s="380"/>
      <c r="GI266" s="380"/>
      <c r="GJ266" s="380"/>
      <c r="GK266" s="380"/>
      <c r="GL266" s="380"/>
      <c r="GM266" s="380"/>
      <c r="GN266" s="380"/>
      <c r="GO266" s="380"/>
      <c r="GP266" s="380"/>
      <c r="GQ266" s="380"/>
      <c r="GR266" s="380"/>
      <c r="GS266" s="380"/>
      <c r="GT266" s="380"/>
      <c r="GU266" s="380"/>
      <c r="GV266" s="380"/>
      <c r="GW266" s="380"/>
      <c r="GX266" s="380"/>
      <c r="GY266" s="380"/>
      <c r="GZ266" s="380"/>
      <c r="HA266" s="380"/>
      <c r="HB266" s="380"/>
      <c r="HC266" s="380"/>
      <c r="HD266" s="380"/>
      <c r="HE266" s="380"/>
      <c r="HF266" s="380"/>
      <c r="HG266" s="380"/>
      <c r="HH266" s="380"/>
    </row>
    <row r="267" spans="1:216">
      <c r="A267" s="103"/>
      <c r="B267" s="377"/>
      <c r="C267" s="377"/>
      <c r="D267" s="377"/>
      <c r="E267" s="377"/>
      <c r="F267" s="377"/>
      <c r="G267" s="377"/>
      <c r="H267" s="377"/>
      <c r="I267" s="377"/>
      <c r="J267" s="377"/>
      <c r="K267" s="377"/>
      <c r="L267" s="377"/>
      <c r="M267" s="378"/>
      <c r="N267" s="378"/>
      <c r="O267" s="378"/>
      <c r="P267" s="378"/>
      <c r="Q267" s="378"/>
      <c r="R267" s="378"/>
      <c r="S267" s="378"/>
      <c r="T267" s="378"/>
      <c r="U267" s="378"/>
      <c r="V267" s="378"/>
      <c r="W267" s="378"/>
      <c r="X267" s="378"/>
      <c r="Y267" s="380"/>
      <c r="Z267" s="409"/>
      <c r="AA267" s="380"/>
      <c r="AB267" s="380"/>
      <c r="AC267" s="380"/>
      <c r="AD267" s="380"/>
      <c r="AE267" s="380"/>
      <c r="AF267" s="380"/>
      <c r="AG267" s="380"/>
      <c r="AH267" s="380"/>
      <c r="AI267" s="380"/>
      <c r="AJ267" s="380"/>
      <c r="AR267" s="380"/>
      <c r="AS267" s="380"/>
      <c r="AT267" s="380"/>
      <c r="AU267" s="380"/>
      <c r="AV267" s="380"/>
      <c r="AW267" s="380"/>
      <c r="AX267" s="380"/>
      <c r="AY267" s="380"/>
      <c r="AZ267" s="380"/>
      <c r="BA267" s="380"/>
      <c r="BB267" s="380"/>
      <c r="BC267" s="380"/>
      <c r="BD267" s="380"/>
      <c r="BE267" s="380"/>
      <c r="BF267" s="380"/>
      <c r="BG267" s="380"/>
      <c r="BH267" s="380"/>
      <c r="BI267" s="380"/>
      <c r="BJ267" s="377"/>
      <c r="CE267" s="380"/>
      <c r="CF267" s="380"/>
      <c r="CG267" s="380"/>
      <c r="EZ267" s="380"/>
      <c r="FA267" s="380"/>
      <c r="FB267" s="380"/>
      <c r="FC267" s="380"/>
      <c r="FD267" s="380"/>
      <c r="FE267" s="380"/>
      <c r="FF267" s="380"/>
      <c r="FG267" s="380"/>
      <c r="FH267" s="380"/>
      <c r="FI267" s="380"/>
      <c r="FJ267" s="380"/>
      <c r="FK267" s="380"/>
      <c r="FL267" s="380"/>
      <c r="FM267" s="380"/>
      <c r="FN267" s="380"/>
      <c r="FO267" s="380"/>
      <c r="FP267" s="380"/>
      <c r="FQ267" s="380"/>
      <c r="FR267" s="380"/>
      <c r="FS267" s="380"/>
      <c r="FT267" s="380"/>
      <c r="FU267" s="380"/>
      <c r="FV267" s="380"/>
      <c r="FW267" s="380"/>
      <c r="FX267" s="380"/>
      <c r="FY267" s="380"/>
      <c r="FZ267" s="380"/>
      <c r="GA267" s="380"/>
      <c r="GB267" s="380"/>
      <c r="GC267" s="380"/>
      <c r="GD267" s="380"/>
      <c r="GE267" s="380"/>
      <c r="GF267" s="380"/>
      <c r="GG267" s="380"/>
      <c r="GH267" s="380"/>
      <c r="GI267" s="380"/>
      <c r="GJ267" s="380"/>
      <c r="GK267" s="380"/>
      <c r="GL267" s="380"/>
      <c r="GM267" s="380"/>
      <c r="GN267" s="380"/>
      <c r="GO267" s="380"/>
      <c r="GP267" s="380"/>
      <c r="GQ267" s="380"/>
      <c r="GR267" s="380"/>
      <c r="GS267" s="380"/>
      <c r="GT267" s="380"/>
      <c r="GU267" s="380"/>
      <c r="GV267" s="380"/>
      <c r="GW267" s="380"/>
      <c r="GX267" s="380"/>
      <c r="GY267" s="380"/>
      <c r="GZ267" s="380"/>
      <c r="HA267" s="380"/>
      <c r="HB267" s="380"/>
      <c r="HC267" s="380"/>
      <c r="HD267" s="380"/>
      <c r="HE267" s="380"/>
      <c r="HF267" s="380"/>
      <c r="HG267" s="380"/>
      <c r="HH267" s="380"/>
    </row>
    <row r="268" spans="1:216">
      <c r="A268" s="103"/>
      <c r="B268" s="377"/>
      <c r="C268" s="377"/>
      <c r="D268" s="377"/>
      <c r="E268" s="377"/>
      <c r="F268" s="377"/>
      <c r="G268" s="377"/>
      <c r="H268" s="377"/>
      <c r="I268" s="377"/>
      <c r="J268" s="377"/>
      <c r="K268" s="377"/>
      <c r="L268" s="377"/>
      <c r="M268" s="378"/>
      <c r="N268" s="378"/>
      <c r="O268" s="378"/>
      <c r="P268" s="378"/>
      <c r="Q268" s="378"/>
      <c r="R268" s="378"/>
      <c r="S268" s="378"/>
      <c r="T268" s="378"/>
      <c r="U268" s="378"/>
      <c r="V268" s="378"/>
      <c r="W268" s="378"/>
      <c r="X268" s="378"/>
      <c r="Y268" s="380"/>
      <c r="Z268" s="409"/>
      <c r="AA268" s="380"/>
      <c r="AB268" s="380"/>
      <c r="AC268" s="380"/>
      <c r="AD268" s="380"/>
      <c r="AE268" s="380"/>
      <c r="AF268" s="380"/>
      <c r="AG268" s="380"/>
      <c r="AH268" s="380"/>
      <c r="AI268" s="380"/>
      <c r="AJ268" s="380"/>
      <c r="AR268" s="380"/>
      <c r="AS268" s="380"/>
      <c r="AT268" s="380"/>
      <c r="AU268" s="380"/>
      <c r="AV268" s="380"/>
      <c r="AW268" s="380"/>
      <c r="AX268" s="380"/>
      <c r="AY268" s="380"/>
      <c r="AZ268" s="380"/>
      <c r="BA268" s="380"/>
      <c r="BB268" s="380"/>
      <c r="BC268" s="380"/>
      <c r="BD268" s="380"/>
      <c r="BE268" s="380"/>
      <c r="BF268" s="380"/>
      <c r="BG268" s="380"/>
      <c r="BH268" s="380"/>
      <c r="BI268" s="380"/>
      <c r="BJ268" s="377"/>
      <c r="CE268" s="380"/>
      <c r="CF268" s="380"/>
      <c r="CG268" s="380"/>
      <c r="EZ268" s="380"/>
      <c r="FA268" s="380"/>
      <c r="FB268" s="380"/>
      <c r="FC268" s="380"/>
      <c r="FD268" s="380"/>
      <c r="FE268" s="380"/>
      <c r="FF268" s="380"/>
      <c r="FG268" s="380"/>
      <c r="FH268" s="380"/>
      <c r="FI268" s="380"/>
      <c r="FJ268" s="380"/>
      <c r="FK268" s="380"/>
      <c r="FL268" s="380"/>
      <c r="FM268" s="380"/>
      <c r="FN268" s="380"/>
      <c r="FO268" s="380"/>
      <c r="FP268" s="380"/>
      <c r="FQ268" s="380"/>
      <c r="FR268" s="380"/>
      <c r="FS268" s="380"/>
      <c r="FT268" s="380"/>
      <c r="FU268" s="380"/>
      <c r="FV268" s="380"/>
      <c r="FW268" s="380"/>
      <c r="FX268" s="380"/>
      <c r="FY268" s="380"/>
      <c r="FZ268" s="380"/>
      <c r="GA268" s="380"/>
      <c r="GB268" s="380"/>
      <c r="GC268" s="380"/>
      <c r="GD268" s="380"/>
      <c r="GE268" s="380"/>
      <c r="GF268" s="380"/>
      <c r="GG268" s="380"/>
      <c r="GH268" s="380"/>
      <c r="GI268" s="380"/>
      <c r="GJ268" s="380"/>
      <c r="GK268" s="380"/>
      <c r="GL268" s="380"/>
      <c r="GM268" s="380"/>
      <c r="GN268" s="380"/>
      <c r="GO268" s="380"/>
      <c r="GP268" s="380"/>
      <c r="GQ268" s="380"/>
      <c r="GR268" s="380"/>
      <c r="GS268" s="380"/>
      <c r="GT268" s="380"/>
      <c r="GU268" s="380"/>
      <c r="GV268" s="380"/>
      <c r="GW268" s="380"/>
      <c r="GX268" s="380"/>
      <c r="GY268" s="380"/>
      <c r="GZ268" s="380"/>
      <c r="HA268" s="380"/>
      <c r="HB268" s="380"/>
      <c r="HC268" s="380"/>
      <c r="HD268" s="380"/>
      <c r="HE268" s="380"/>
      <c r="HF268" s="380"/>
      <c r="HG268" s="380"/>
      <c r="HH268" s="380"/>
    </row>
    <row r="269" spans="1:216">
      <c r="A269" s="103"/>
      <c r="B269" s="377"/>
      <c r="C269" s="377"/>
      <c r="D269" s="377"/>
      <c r="E269" s="377"/>
      <c r="F269" s="377"/>
      <c r="G269" s="377"/>
      <c r="H269" s="377"/>
      <c r="I269" s="377"/>
      <c r="J269" s="377"/>
      <c r="K269" s="377"/>
      <c r="L269" s="377"/>
      <c r="M269" s="378"/>
      <c r="N269" s="378"/>
      <c r="O269" s="378"/>
      <c r="P269" s="378"/>
      <c r="Q269" s="378"/>
      <c r="R269" s="378"/>
      <c r="S269" s="378"/>
      <c r="T269" s="378"/>
      <c r="U269" s="378"/>
      <c r="V269" s="378"/>
      <c r="W269" s="378"/>
      <c r="X269" s="378"/>
      <c r="Y269" s="380"/>
      <c r="Z269" s="409"/>
      <c r="AA269" s="380"/>
      <c r="AB269" s="380"/>
      <c r="AC269" s="380"/>
      <c r="AD269" s="380"/>
      <c r="AE269" s="380"/>
      <c r="AF269" s="380"/>
      <c r="AG269" s="380"/>
      <c r="AH269" s="380"/>
      <c r="AI269" s="380"/>
      <c r="AJ269" s="380"/>
      <c r="AR269" s="380"/>
      <c r="AS269" s="380"/>
      <c r="AT269" s="380"/>
      <c r="AU269" s="380"/>
      <c r="AV269" s="380"/>
      <c r="AW269" s="380"/>
      <c r="AX269" s="380"/>
      <c r="AY269" s="380"/>
      <c r="AZ269" s="380"/>
      <c r="BA269" s="380"/>
      <c r="BB269" s="380"/>
      <c r="BC269" s="380"/>
      <c r="BD269" s="380"/>
      <c r="BE269" s="380"/>
      <c r="BF269" s="380"/>
      <c r="BG269" s="380"/>
      <c r="BH269" s="380"/>
      <c r="BI269" s="380"/>
      <c r="BJ269" s="377"/>
      <c r="CE269" s="380"/>
      <c r="CF269" s="380"/>
      <c r="CG269" s="380"/>
      <c r="EZ269" s="380"/>
      <c r="FA269" s="380"/>
      <c r="FB269" s="380"/>
      <c r="FC269" s="380"/>
      <c r="FD269" s="380"/>
      <c r="FE269" s="380"/>
      <c r="FF269" s="380"/>
      <c r="FG269" s="380"/>
      <c r="FH269" s="380"/>
      <c r="FI269" s="380"/>
      <c r="FJ269" s="380"/>
      <c r="FK269" s="380"/>
      <c r="FL269" s="380"/>
      <c r="FM269" s="380"/>
      <c r="FN269" s="380"/>
      <c r="FO269" s="380"/>
      <c r="FP269" s="380"/>
      <c r="FQ269" s="380"/>
      <c r="FR269" s="380"/>
      <c r="FS269" s="380"/>
      <c r="FT269" s="380"/>
      <c r="FU269" s="380"/>
      <c r="FV269" s="380"/>
      <c r="FW269" s="380"/>
      <c r="FX269" s="380"/>
      <c r="FY269" s="380"/>
      <c r="FZ269" s="380"/>
      <c r="GA269" s="380"/>
      <c r="GB269" s="380"/>
      <c r="GC269" s="380"/>
      <c r="GD269" s="380"/>
      <c r="GE269" s="380"/>
      <c r="GF269" s="380"/>
      <c r="GG269" s="380"/>
      <c r="GH269" s="380"/>
      <c r="GI269" s="380"/>
      <c r="GJ269" s="380"/>
      <c r="GK269" s="380"/>
      <c r="GL269" s="380"/>
      <c r="GM269" s="380"/>
      <c r="GN269" s="380"/>
      <c r="GO269" s="380"/>
      <c r="GP269" s="380"/>
      <c r="GQ269" s="380"/>
      <c r="GR269" s="380"/>
      <c r="GS269" s="380"/>
      <c r="GT269" s="380"/>
      <c r="GU269" s="380"/>
      <c r="GV269" s="380"/>
      <c r="GW269" s="380"/>
      <c r="GX269" s="380"/>
      <c r="GY269" s="380"/>
      <c r="GZ269" s="380"/>
      <c r="HA269" s="380"/>
      <c r="HB269" s="380"/>
      <c r="HC269" s="380"/>
      <c r="HD269" s="380"/>
      <c r="HE269" s="380"/>
      <c r="HF269" s="380"/>
      <c r="HG269" s="380"/>
      <c r="HH269" s="380"/>
    </row>
    <row r="270" spans="1:216">
      <c r="A270" s="103"/>
      <c r="B270" s="377"/>
      <c r="C270" s="377"/>
      <c r="D270" s="377"/>
      <c r="E270" s="377"/>
      <c r="F270" s="377"/>
      <c r="G270" s="377"/>
      <c r="H270" s="377"/>
      <c r="I270" s="377"/>
      <c r="J270" s="377"/>
      <c r="K270" s="377"/>
      <c r="L270" s="377"/>
      <c r="M270" s="378"/>
      <c r="N270" s="378"/>
      <c r="O270" s="378"/>
      <c r="P270" s="378"/>
      <c r="Q270" s="378"/>
      <c r="R270" s="378"/>
      <c r="S270" s="378"/>
      <c r="T270" s="378"/>
      <c r="U270" s="378"/>
      <c r="V270" s="378"/>
      <c r="W270" s="378"/>
      <c r="X270" s="378"/>
      <c r="Y270" s="380"/>
      <c r="Z270" s="409"/>
      <c r="AA270" s="380"/>
      <c r="AB270" s="380"/>
      <c r="AC270" s="380"/>
      <c r="AD270" s="380"/>
      <c r="AE270" s="380"/>
      <c r="AF270" s="380"/>
      <c r="AG270" s="380"/>
      <c r="AH270" s="380"/>
      <c r="AI270" s="380"/>
      <c r="AJ270" s="380"/>
      <c r="AR270" s="380"/>
      <c r="AS270" s="380"/>
      <c r="AT270" s="380"/>
      <c r="AU270" s="380"/>
      <c r="AV270" s="380"/>
      <c r="AW270" s="380"/>
      <c r="AX270" s="380"/>
      <c r="AY270" s="380"/>
      <c r="AZ270" s="380"/>
      <c r="BA270" s="380"/>
      <c r="BB270" s="380"/>
      <c r="BC270" s="380"/>
      <c r="BD270" s="380"/>
      <c r="BE270" s="380"/>
      <c r="BF270" s="380"/>
      <c r="BG270" s="380"/>
      <c r="BH270" s="380"/>
      <c r="BI270" s="380"/>
      <c r="BJ270" s="377"/>
      <c r="CE270" s="380"/>
      <c r="CF270" s="380"/>
      <c r="CG270" s="380"/>
      <c r="EZ270" s="380"/>
      <c r="FA270" s="380"/>
      <c r="FB270" s="380"/>
      <c r="FC270" s="380"/>
      <c r="FD270" s="380"/>
      <c r="FE270" s="380"/>
      <c r="FF270" s="380"/>
      <c r="FG270" s="380"/>
      <c r="FH270" s="380"/>
      <c r="FI270" s="380"/>
      <c r="FJ270" s="380"/>
      <c r="FK270" s="380"/>
      <c r="FL270" s="380"/>
      <c r="FM270" s="380"/>
      <c r="FN270" s="380"/>
      <c r="FO270" s="380"/>
      <c r="FP270" s="380"/>
      <c r="FQ270" s="380"/>
      <c r="FR270" s="380"/>
      <c r="FS270" s="380"/>
      <c r="FT270" s="380"/>
      <c r="FU270" s="380"/>
      <c r="FV270" s="380"/>
      <c r="FW270" s="380"/>
      <c r="FX270" s="380"/>
      <c r="FY270" s="380"/>
      <c r="FZ270" s="380"/>
      <c r="GA270" s="380"/>
      <c r="GB270" s="380"/>
      <c r="GC270" s="380"/>
      <c r="GD270" s="380"/>
      <c r="GE270" s="380"/>
      <c r="GF270" s="380"/>
      <c r="GG270" s="380"/>
      <c r="GH270" s="380"/>
      <c r="GI270" s="380"/>
      <c r="GJ270" s="380"/>
      <c r="GK270" s="380"/>
      <c r="GL270" s="380"/>
      <c r="GM270" s="380"/>
      <c r="GN270" s="380"/>
      <c r="GO270" s="380"/>
      <c r="GP270" s="380"/>
      <c r="GQ270" s="380"/>
      <c r="GR270" s="380"/>
      <c r="GS270" s="380"/>
      <c r="GT270" s="380"/>
      <c r="GU270" s="380"/>
      <c r="GV270" s="380"/>
      <c r="GW270" s="380"/>
      <c r="GX270" s="380"/>
      <c r="GY270" s="380"/>
      <c r="GZ270" s="380"/>
      <c r="HA270" s="380"/>
      <c r="HB270" s="380"/>
      <c r="HC270" s="380"/>
      <c r="HD270" s="380"/>
      <c r="HE270" s="380"/>
      <c r="HF270" s="380"/>
      <c r="HG270" s="380"/>
      <c r="HH270" s="380"/>
    </row>
    <row r="271" spans="1:216">
      <c r="A271" s="103"/>
      <c r="B271" s="377"/>
      <c r="C271" s="377"/>
      <c r="D271" s="377"/>
      <c r="E271" s="377"/>
      <c r="F271" s="377"/>
      <c r="G271" s="377"/>
      <c r="H271" s="377"/>
      <c r="I271" s="377"/>
      <c r="J271" s="377"/>
      <c r="K271" s="377"/>
      <c r="L271" s="377"/>
      <c r="M271" s="378"/>
      <c r="N271" s="378"/>
      <c r="O271" s="378"/>
      <c r="P271" s="378"/>
      <c r="Q271" s="378"/>
      <c r="R271" s="378"/>
      <c r="S271" s="378"/>
      <c r="T271" s="378"/>
      <c r="U271" s="378"/>
      <c r="V271" s="378"/>
      <c r="W271" s="378"/>
      <c r="X271" s="378"/>
      <c r="Y271" s="380"/>
      <c r="Z271" s="409"/>
      <c r="AA271" s="380"/>
      <c r="AB271" s="380"/>
      <c r="AC271" s="380"/>
      <c r="AD271" s="380"/>
      <c r="AE271" s="380"/>
      <c r="AF271" s="380"/>
      <c r="AG271" s="380"/>
      <c r="AH271" s="380"/>
      <c r="AI271" s="380"/>
      <c r="AJ271" s="380"/>
      <c r="AR271" s="380"/>
      <c r="AS271" s="380"/>
      <c r="AT271" s="380"/>
      <c r="AU271" s="380"/>
      <c r="AV271" s="380"/>
      <c r="AW271" s="380"/>
      <c r="AX271" s="380"/>
      <c r="AY271" s="380"/>
      <c r="AZ271" s="380"/>
      <c r="BA271" s="380"/>
      <c r="BB271" s="380"/>
      <c r="BC271" s="380"/>
      <c r="BD271" s="380"/>
      <c r="BE271" s="380"/>
      <c r="BF271" s="380"/>
      <c r="BG271" s="380"/>
      <c r="BH271" s="380"/>
      <c r="BI271" s="380"/>
      <c r="BJ271" s="377"/>
      <c r="CE271" s="380"/>
      <c r="CF271" s="380"/>
      <c r="CG271" s="380"/>
      <c r="EZ271" s="380"/>
      <c r="FA271" s="380"/>
      <c r="FB271" s="380"/>
      <c r="FC271" s="380"/>
      <c r="FD271" s="380"/>
      <c r="FE271" s="380"/>
      <c r="FF271" s="380"/>
      <c r="FG271" s="380"/>
      <c r="FH271" s="380"/>
      <c r="FI271" s="380"/>
      <c r="FJ271" s="380"/>
      <c r="FK271" s="380"/>
      <c r="FL271" s="380"/>
      <c r="FM271" s="380"/>
      <c r="FN271" s="380"/>
      <c r="FO271" s="380"/>
      <c r="FP271" s="380"/>
      <c r="FQ271" s="380"/>
      <c r="FR271" s="380"/>
      <c r="FS271" s="380"/>
      <c r="FT271" s="380"/>
      <c r="FU271" s="380"/>
      <c r="FV271" s="380"/>
      <c r="FW271" s="380"/>
      <c r="FX271" s="380"/>
      <c r="FY271" s="380"/>
      <c r="FZ271" s="380"/>
      <c r="GA271" s="380"/>
      <c r="GB271" s="380"/>
      <c r="GC271" s="380"/>
      <c r="GD271" s="380"/>
      <c r="GE271" s="380"/>
      <c r="GF271" s="380"/>
      <c r="GG271" s="380"/>
      <c r="GH271" s="380"/>
      <c r="GI271" s="380"/>
      <c r="GJ271" s="380"/>
      <c r="GK271" s="380"/>
      <c r="GL271" s="380"/>
      <c r="GM271" s="380"/>
      <c r="GN271" s="380"/>
      <c r="GO271" s="380"/>
      <c r="GP271" s="380"/>
      <c r="GQ271" s="380"/>
      <c r="GR271" s="380"/>
      <c r="GS271" s="380"/>
      <c r="GT271" s="380"/>
      <c r="GU271" s="380"/>
      <c r="GV271" s="380"/>
      <c r="GW271" s="380"/>
      <c r="GX271" s="380"/>
      <c r="GY271" s="380"/>
      <c r="GZ271" s="380"/>
      <c r="HA271" s="380"/>
      <c r="HB271" s="380"/>
      <c r="HC271" s="380"/>
      <c r="HD271" s="380"/>
      <c r="HE271" s="380"/>
      <c r="HF271" s="380"/>
      <c r="HG271" s="380"/>
      <c r="HH271" s="380"/>
    </row>
    <row r="272" spans="1:216">
      <c r="A272" s="103"/>
      <c r="B272" s="377"/>
      <c r="C272" s="377"/>
      <c r="D272" s="377"/>
      <c r="E272" s="377"/>
      <c r="F272" s="377"/>
      <c r="G272" s="377"/>
      <c r="H272" s="377"/>
      <c r="I272" s="377"/>
      <c r="J272" s="377"/>
      <c r="K272" s="377"/>
      <c r="L272" s="377"/>
      <c r="M272" s="378"/>
      <c r="N272" s="378"/>
      <c r="O272" s="378"/>
      <c r="P272" s="378"/>
      <c r="Q272" s="378"/>
      <c r="R272" s="378"/>
      <c r="S272" s="378"/>
      <c r="T272" s="378"/>
      <c r="U272" s="378"/>
      <c r="V272" s="378"/>
      <c r="W272" s="378"/>
      <c r="X272" s="378"/>
      <c r="Y272" s="380"/>
      <c r="Z272" s="409"/>
      <c r="AA272" s="380"/>
      <c r="AB272" s="380"/>
      <c r="AC272" s="380"/>
      <c r="AD272" s="380"/>
      <c r="AE272" s="380"/>
      <c r="AF272" s="380"/>
      <c r="AG272" s="380"/>
      <c r="AH272" s="380"/>
      <c r="AI272" s="380"/>
      <c r="AJ272" s="380"/>
      <c r="AR272" s="380"/>
      <c r="AS272" s="380"/>
      <c r="AT272" s="380"/>
      <c r="AU272" s="380"/>
      <c r="AV272" s="380"/>
      <c r="AW272" s="380"/>
      <c r="AX272" s="380"/>
      <c r="AY272" s="380"/>
      <c r="AZ272" s="380"/>
      <c r="BA272" s="380"/>
      <c r="BB272" s="380"/>
      <c r="BC272" s="380"/>
      <c r="BD272" s="380"/>
      <c r="BE272" s="380"/>
      <c r="BF272" s="380"/>
      <c r="BG272" s="380"/>
      <c r="BH272" s="380"/>
      <c r="BI272" s="380"/>
      <c r="BJ272" s="377"/>
      <c r="CE272" s="380"/>
      <c r="CF272" s="380"/>
      <c r="CG272" s="380"/>
      <c r="EZ272" s="380"/>
      <c r="FA272" s="380"/>
      <c r="FB272" s="380"/>
      <c r="FC272" s="380"/>
      <c r="FD272" s="380"/>
      <c r="FE272" s="380"/>
      <c r="FF272" s="380"/>
      <c r="FG272" s="380"/>
      <c r="FH272" s="380"/>
      <c r="FI272" s="380"/>
      <c r="FJ272" s="380"/>
      <c r="FK272" s="380"/>
      <c r="FL272" s="380"/>
      <c r="FM272" s="380"/>
      <c r="FN272" s="380"/>
      <c r="FO272" s="380"/>
      <c r="FP272" s="380"/>
      <c r="FQ272" s="380"/>
      <c r="FR272" s="380"/>
      <c r="FS272" s="380"/>
      <c r="FT272" s="380"/>
      <c r="FU272" s="380"/>
      <c r="FV272" s="380"/>
      <c r="FW272" s="380"/>
      <c r="FX272" s="380"/>
      <c r="FY272" s="380"/>
      <c r="FZ272" s="380"/>
      <c r="GA272" s="380"/>
      <c r="GB272" s="380"/>
      <c r="GC272" s="380"/>
      <c r="GD272" s="380"/>
      <c r="GE272" s="380"/>
      <c r="GF272" s="380"/>
      <c r="GG272" s="380"/>
      <c r="GH272" s="380"/>
      <c r="GI272" s="380"/>
      <c r="GJ272" s="380"/>
      <c r="GK272" s="380"/>
      <c r="GL272" s="380"/>
      <c r="GM272" s="380"/>
      <c r="GN272" s="380"/>
      <c r="GO272" s="380"/>
      <c r="GP272" s="380"/>
      <c r="GQ272" s="380"/>
      <c r="GR272" s="380"/>
      <c r="GS272" s="380"/>
      <c r="GT272" s="380"/>
      <c r="GU272" s="380"/>
      <c r="GV272" s="380"/>
      <c r="GW272" s="380"/>
      <c r="GX272" s="380"/>
      <c r="GY272" s="380"/>
      <c r="GZ272" s="380"/>
      <c r="HA272" s="380"/>
      <c r="HB272" s="380"/>
      <c r="HC272" s="380"/>
      <c r="HD272" s="380"/>
      <c r="HE272" s="380"/>
      <c r="HF272" s="380"/>
      <c r="HG272" s="380"/>
      <c r="HH272" s="380"/>
    </row>
    <row r="273" spans="1:216">
      <c r="A273" s="103"/>
      <c r="B273" s="377"/>
      <c r="C273" s="377"/>
      <c r="D273" s="377"/>
      <c r="E273" s="377"/>
      <c r="F273" s="377"/>
      <c r="G273" s="377"/>
      <c r="H273" s="377"/>
      <c r="I273" s="377"/>
      <c r="J273" s="377"/>
      <c r="K273" s="377"/>
      <c r="L273" s="377"/>
      <c r="M273" s="378"/>
      <c r="N273" s="378"/>
      <c r="O273" s="378"/>
      <c r="P273" s="378"/>
      <c r="Q273" s="378"/>
      <c r="R273" s="378"/>
      <c r="S273" s="378"/>
      <c r="T273" s="378"/>
      <c r="U273" s="378"/>
      <c r="V273" s="378"/>
      <c r="W273" s="378"/>
      <c r="X273" s="378"/>
      <c r="Y273" s="380"/>
      <c r="Z273" s="409"/>
      <c r="AA273" s="380"/>
      <c r="AB273" s="380"/>
      <c r="AC273" s="380"/>
      <c r="AD273" s="380"/>
      <c r="AE273" s="380"/>
      <c r="AF273" s="380"/>
      <c r="AG273" s="380"/>
      <c r="AH273" s="380"/>
      <c r="AI273" s="380"/>
      <c r="AJ273" s="380"/>
      <c r="AR273" s="380"/>
      <c r="AS273" s="380"/>
      <c r="AT273" s="380"/>
      <c r="AU273" s="380"/>
      <c r="AV273" s="380"/>
      <c r="AW273" s="380"/>
      <c r="AX273" s="380"/>
      <c r="AY273" s="380"/>
      <c r="AZ273" s="380"/>
      <c r="BA273" s="380"/>
      <c r="BB273" s="380"/>
      <c r="BC273" s="380"/>
      <c r="BD273" s="380"/>
      <c r="BE273" s="380"/>
      <c r="BF273" s="380"/>
      <c r="BG273" s="380"/>
      <c r="BH273" s="380"/>
      <c r="BI273" s="380"/>
      <c r="BJ273" s="377"/>
      <c r="CE273" s="380"/>
      <c r="CF273" s="380"/>
      <c r="CG273" s="380"/>
      <c r="EZ273" s="380"/>
      <c r="FA273" s="380"/>
      <c r="FB273" s="380"/>
      <c r="FC273" s="380"/>
      <c r="FD273" s="380"/>
      <c r="FE273" s="380"/>
      <c r="FF273" s="380"/>
      <c r="FG273" s="380"/>
      <c r="FH273" s="380"/>
      <c r="FI273" s="380"/>
      <c r="FJ273" s="380"/>
      <c r="FK273" s="380"/>
      <c r="FL273" s="380"/>
      <c r="FM273" s="380"/>
      <c r="FN273" s="380"/>
      <c r="FO273" s="380"/>
      <c r="FP273" s="380"/>
      <c r="FQ273" s="380"/>
      <c r="FR273" s="380"/>
      <c r="FS273" s="380"/>
      <c r="FT273" s="380"/>
      <c r="FU273" s="380"/>
      <c r="FV273" s="380"/>
      <c r="FW273" s="380"/>
      <c r="FX273" s="380"/>
      <c r="FY273" s="380"/>
      <c r="FZ273" s="380"/>
      <c r="GA273" s="380"/>
      <c r="GB273" s="380"/>
      <c r="GC273" s="380"/>
      <c r="GD273" s="380"/>
      <c r="GE273" s="380"/>
      <c r="GF273" s="380"/>
      <c r="GG273" s="380"/>
      <c r="GH273" s="380"/>
      <c r="GI273" s="380"/>
      <c r="GJ273" s="380"/>
      <c r="GK273" s="380"/>
      <c r="GL273" s="380"/>
      <c r="GM273" s="380"/>
      <c r="GN273" s="380"/>
      <c r="GO273" s="380"/>
      <c r="GP273" s="380"/>
      <c r="GQ273" s="380"/>
      <c r="GR273" s="380"/>
      <c r="GS273" s="380"/>
      <c r="GT273" s="380"/>
      <c r="GU273" s="380"/>
      <c r="GV273" s="380"/>
      <c r="GW273" s="380"/>
      <c r="GX273" s="380"/>
      <c r="GY273" s="380"/>
      <c r="GZ273" s="380"/>
      <c r="HA273" s="380"/>
      <c r="HB273" s="380"/>
      <c r="HC273" s="380"/>
      <c r="HD273" s="380"/>
      <c r="HE273" s="380"/>
      <c r="HF273" s="380"/>
      <c r="HG273" s="380"/>
      <c r="HH273" s="380"/>
    </row>
    <row r="274" spans="1:216">
      <c r="A274" s="103"/>
      <c r="B274" s="377"/>
      <c r="C274" s="377"/>
      <c r="D274" s="377"/>
      <c r="E274" s="377"/>
      <c r="F274" s="377"/>
      <c r="G274" s="377"/>
      <c r="H274" s="377"/>
      <c r="I274" s="377"/>
      <c r="J274" s="377"/>
      <c r="K274" s="377"/>
      <c r="L274" s="377"/>
      <c r="M274" s="378"/>
      <c r="N274" s="378"/>
      <c r="O274" s="378"/>
      <c r="P274" s="378"/>
      <c r="Q274" s="378"/>
      <c r="R274" s="378"/>
      <c r="S274" s="378"/>
      <c r="T274" s="378"/>
      <c r="U274" s="378"/>
      <c r="V274" s="378"/>
      <c r="W274" s="378"/>
      <c r="X274" s="378"/>
      <c r="Y274" s="380"/>
      <c r="Z274" s="409"/>
      <c r="AA274" s="380"/>
      <c r="AB274" s="380"/>
      <c r="AC274" s="380"/>
      <c r="AD274" s="380"/>
      <c r="AE274" s="380"/>
      <c r="AF274" s="380"/>
      <c r="AG274" s="380"/>
      <c r="AH274" s="380"/>
      <c r="AI274" s="380"/>
      <c r="AJ274" s="380"/>
      <c r="AR274" s="380"/>
      <c r="AS274" s="380"/>
      <c r="AT274" s="380"/>
      <c r="AU274" s="380"/>
      <c r="AV274" s="380"/>
      <c r="AW274" s="380"/>
      <c r="AX274" s="380"/>
      <c r="AY274" s="380"/>
      <c r="AZ274" s="380"/>
      <c r="BA274" s="380"/>
      <c r="BB274" s="380"/>
      <c r="BC274" s="380"/>
      <c r="BD274" s="380"/>
      <c r="BE274" s="380"/>
      <c r="BF274" s="380"/>
      <c r="BG274" s="380"/>
      <c r="BH274" s="380"/>
      <c r="BI274" s="380"/>
      <c r="BJ274" s="377"/>
      <c r="CE274" s="380"/>
      <c r="CF274" s="380"/>
      <c r="CG274" s="380"/>
      <c r="EZ274" s="380"/>
      <c r="FA274" s="380"/>
      <c r="FB274" s="380"/>
      <c r="FC274" s="380"/>
      <c r="FD274" s="380"/>
      <c r="FE274" s="380"/>
      <c r="FF274" s="380"/>
      <c r="FG274" s="380"/>
      <c r="FH274" s="380"/>
      <c r="FI274" s="380"/>
      <c r="FJ274" s="380"/>
      <c r="FK274" s="380"/>
      <c r="FL274" s="380"/>
      <c r="FM274" s="380"/>
      <c r="FN274" s="380"/>
      <c r="FO274" s="380"/>
      <c r="FP274" s="380"/>
      <c r="FQ274" s="380"/>
      <c r="FR274" s="380"/>
      <c r="FS274" s="380"/>
      <c r="FT274" s="380"/>
      <c r="FU274" s="380"/>
      <c r="FV274" s="380"/>
      <c r="FW274" s="380"/>
      <c r="FX274" s="380"/>
      <c r="FY274" s="380"/>
      <c r="FZ274" s="380"/>
      <c r="GA274" s="380"/>
      <c r="GB274" s="380"/>
      <c r="GC274" s="380"/>
      <c r="GD274" s="380"/>
      <c r="GE274" s="380"/>
      <c r="GF274" s="380"/>
      <c r="GG274" s="380"/>
      <c r="GH274" s="380"/>
      <c r="GI274" s="380"/>
      <c r="GJ274" s="380"/>
      <c r="GK274" s="380"/>
      <c r="GL274" s="380"/>
      <c r="GM274" s="380"/>
      <c r="GN274" s="380"/>
      <c r="GO274" s="380"/>
      <c r="GP274" s="380"/>
      <c r="GQ274" s="380"/>
      <c r="GR274" s="380"/>
      <c r="GS274" s="380"/>
      <c r="GT274" s="380"/>
      <c r="GU274" s="380"/>
      <c r="GV274" s="380"/>
      <c r="GW274" s="380"/>
      <c r="GX274" s="380"/>
      <c r="GY274" s="380"/>
      <c r="GZ274" s="380"/>
      <c r="HA274" s="380"/>
      <c r="HB274" s="380"/>
      <c r="HC274" s="380"/>
      <c r="HD274" s="380"/>
      <c r="HE274" s="380"/>
      <c r="HF274" s="380"/>
      <c r="HG274" s="380"/>
      <c r="HH274" s="380"/>
    </row>
    <row r="275" spans="1:216">
      <c r="A275" s="103"/>
      <c r="B275" s="377"/>
      <c r="C275" s="377"/>
      <c r="D275" s="377"/>
      <c r="E275" s="377"/>
      <c r="F275" s="377"/>
      <c r="G275" s="377"/>
      <c r="H275" s="377"/>
      <c r="I275" s="377"/>
      <c r="J275" s="377"/>
      <c r="K275" s="377"/>
      <c r="L275" s="377"/>
      <c r="M275" s="378"/>
      <c r="N275" s="378"/>
      <c r="O275" s="378"/>
      <c r="P275" s="378"/>
      <c r="Q275" s="378"/>
      <c r="R275" s="378"/>
      <c r="S275" s="378"/>
      <c r="T275" s="378"/>
      <c r="U275" s="378"/>
      <c r="V275" s="378"/>
      <c r="W275" s="378"/>
      <c r="X275" s="378"/>
      <c r="Y275" s="380"/>
      <c r="Z275" s="409"/>
      <c r="AA275" s="380"/>
      <c r="AB275" s="380"/>
      <c r="AC275" s="380"/>
      <c r="AD275" s="380"/>
      <c r="AE275" s="380"/>
      <c r="AF275" s="380"/>
      <c r="AG275" s="380"/>
      <c r="AH275" s="380"/>
      <c r="AI275" s="380"/>
      <c r="AJ275" s="380"/>
      <c r="AR275" s="380"/>
      <c r="AS275" s="380"/>
      <c r="AT275" s="380"/>
      <c r="AU275" s="380"/>
      <c r="AV275" s="380"/>
      <c r="AW275" s="380"/>
      <c r="AX275" s="380"/>
      <c r="AY275" s="380"/>
      <c r="AZ275" s="380"/>
      <c r="BA275" s="380"/>
      <c r="BB275" s="380"/>
      <c r="BC275" s="380"/>
      <c r="BD275" s="380"/>
      <c r="BE275" s="380"/>
      <c r="BF275" s="380"/>
      <c r="BG275" s="380"/>
      <c r="BH275" s="380"/>
      <c r="BI275" s="380"/>
      <c r="BJ275" s="377"/>
      <c r="CE275" s="380"/>
      <c r="CF275" s="380"/>
      <c r="CG275" s="380"/>
      <c r="EZ275" s="380"/>
      <c r="FA275" s="380"/>
      <c r="FB275" s="380"/>
      <c r="FC275" s="380"/>
      <c r="FD275" s="380"/>
      <c r="FE275" s="380"/>
      <c r="FF275" s="380"/>
      <c r="FG275" s="380"/>
      <c r="FH275" s="380"/>
      <c r="FI275" s="380"/>
      <c r="FJ275" s="380"/>
      <c r="FK275" s="380"/>
      <c r="FL275" s="380"/>
      <c r="FM275" s="380"/>
      <c r="FN275" s="380"/>
      <c r="FO275" s="380"/>
      <c r="FP275" s="380"/>
      <c r="FQ275" s="380"/>
      <c r="FR275" s="380"/>
      <c r="FS275" s="380"/>
      <c r="FT275" s="380"/>
      <c r="FU275" s="380"/>
      <c r="FV275" s="380"/>
      <c r="FW275" s="380"/>
      <c r="FX275" s="380"/>
      <c r="FY275" s="380"/>
      <c r="FZ275" s="380"/>
      <c r="GA275" s="380"/>
      <c r="GB275" s="380"/>
      <c r="GC275" s="380"/>
      <c r="GD275" s="380"/>
      <c r="GE275" s="380"/>
      <c r="GF275" s="380"/>
      <c r="GG275" s="380"/>
      <c r="GH275" s="380"/>
      <c r="GI275" s="380"/>
      <c r="GJ275" s="380"/>
      <c r="GK275" s="380"/>
      <c r="GL275" s="380"/>
      <c r="GM275" s="380"/>
      <c r="GN275" s="380"/>
      <c r="GO275" s="380"/>
      <c r="GP275" s="380"/>
      <c r="GQ275" s="380"/>
      <c r="GR275" s="380"/>
      <c r="GS275" s="380"/>
      <c r="GT275" s="380"/>
      <c r="GU275" s="380"/>
      <c r="GV275" s="380"/>
      <c r="GW275" s="380"/>
      <c r="GX275" s="380"/>
      <c r="GY275" s="380"/>
      <c r="GZ275" s="380"/>
      <c r="HA275" s="380"/>
      <c r="HB275" s="380"/>
      <c r="HC275" s="380"/>
      <c r="HD275" s="380"/>
      <c r="HE275" s="380"/>
      <c r="HF275" s="380"/>
      <c r="HG275" s="380"/>
      <c r="HH275" s="380"/>
    </row>
    <row r="276" spans="1:216">
      <c r="A276" s="103"/>
      <c r="B276" s="377"/>
      <c r="C276" s="377"/>
      <c r="D276" s="377"/>
      <c r="E276" s="377"/>
      <c r="F276" s="377"/>
      <c r="G276" s="377"/>
      <c r="H276" s="377"/>
      <c r="I276" s="377"/>
      <c r="J276" s="377"/>
      <c r="K276" s="377"/>
      <c r="L276" s="377"/>
      <c r="M276" s="378"/>
      <c r="N276" s="378"/>
      <c r="O276" s="378"/>
      <c r="P276" s="378"/>
      <c r="Q276" s="378"/>
      <c r="R276" s="378"/>
      <c r="S276" s="378"/>
      <c r="T276" s="378"/>
      <c r="U276" s="378"/>
      <c r="V276" s="378"/>
      <c r="W276" s="378"/>
      <c r="X276" s="378"/>
      <c r="Y276" s="380"/>
      <c r="Z276" s="409"/>
      <c r="AA276" s="380"/>
      <c r="AB276" s="380"/>
      <c r="AC276" s="380"/>
      <c r="AD276" s="380"/>
      <c r="AE276" s="380"/>
      <c r="AF276" s="380"/>
      <c r="AG276" s="380"/>
      <c r="AH276" s="380"/>
      <c r="AI276" s="380"/>
      <c r="AJ276" s="380"/>
      <c r="AR276" s="380"/>
      <c r="AS276" s="380"/>
      <c r="AT276" s="380"/>
      <c r="AU276" s="380"/>
      <c r="AV276" s="380"/>
      <c r="AW276" s="380"/>
      <c r="AX276" s="380"/>
      <c r="AY276" s="380"/>
      <c r="AZ276" s="380"/>
      <c r="BA276" s="380"/>
      <c r="BB276" s="380"/>
      <c r="BC276" s="380"/>
      <c r="BD276" s="380"/>
      <c r="BE276" s="380"/>
      <c r="BF276" s="380"/>
      <c r="BG276" s="380"/>
      <c r="BH276" s="380"/>
      <c r="BI276" s="380"/>
      <c r="BJ276" s="377"/>
      <c r="CE276" s="380"/>
      <c r="CF276" s="380"/>
      <c r="CG276" s="380"/>
      <c r="EZ276" s="380"/>
      <c r="FA276" s="380"/>
      <c r="FB276" s="380"/>
      <c r="FC276" s="380"/>
      <c r="FD276" s="380"/>
      <c r="FE276" s="380"/>
      <c r="FF276" s="380"/>
      <c r="FG276" s="380"/>
      <c r="FH276" s="380"/>
      <c r="FI276" s="380"/>
      <c r="FJ276" s="380"/>
      <c r="FK276" s="380"/>
      <c r="FL276" s="380"/>
      <c r="FM276" s="380"/>
      <c r="FN276" s="380"/>
      <c r="FO276" s="380"/>
      <c r="FP276" s="380"/>
      <c r="FQ276" s="380"/>
      <c r="FR276" s="380"/>
      <c r="FS276" s="380"/>
      <c r="FT276" s="380"/>
      <c r="FU276" s="380"/>
      <c r="FV276" s="380"/>
      <c r="FW276" s="380"/>
      <c r="FX276" s="380"/>
      <c r="FY276" s="380"/>
      <c r="FZ276" s="380"/>
      <c r="GA276" s="380"/>
      <c r="GB276" s="380"/>
      <c r="GC276" s="380"/>
      <c r="GD276" s="380"/>
      <c r="GE276" s="380"/>
      <c r="GF276" s="380"/>
      <c r="GG276" s="380"/>
      <c r="GH276" s="380"/>
      <c r="GI276" s="380"/>
      <c r="GJ276" s="380"/>
      <c r="GK276" s="380"/>
      <c r="GL276" s="380"/>
      <c r="GM276" s="380"/>
      <c r="GN276" s="380"/>
      <c r="GO276" s="380"/>
      <c r="GP276" s="380"/>
      <c r="GQ276" s="380"/>
      <c r="GR276" s="380"/>
      <c r="GS276" s="380"/>
      <c r="GT276" s="380"/>
      <c r="GU276" s="380"/>
      <c r="GV276" s="380"/>
      <c r="GW276" s="380"/>
      <c r="GX276" s="380"/>
      <c r="GY276" s="380"/>
      <c r="GZ276" s="380"/>
      <c r="HA276" s="380"/>
      <c r="HB276" s="380"/>
      <c r="HC276" s="380"/>
      <c r="HD276" s="380"/>
      <c r="HE276" s="380"/>
      <c r="HF276" s="380"/>
      <c r="HG276" s="380"/>
      <c r="HH276" s="380"/>
    </row>
    <row r="277" spans="1:216">
      <c r="A277" s="103"/>
      <c r="B277" s="377"/>
      <c r="C277" s="377"/>
      <c r="D277" s="377"/>
      <c r="E277" s="377"/>
      <c r="F277" s="377"/>
      <c r="G277" s="377"/>
      <c r="H277" s="377"/>
      <c r="I277" s="377"/>
      <c r="J277" s="377"/>
      <c r="K277" s="377"/>
      <c r="L277" s="377"/>
      <c r="M277" s="378"/>
      <c r="N277" s="378"/>
      <c r="O277" s="378"/>
      <c r="P277" s="378"/>
      <c r="Q277" s="378"/>
      <c r="R277" s="378"/>
      <c r="S277" s="378"/>
      <c r="T277" s="378"/>
      <c r="U277" s="378"/>
      <c r="V277" s="378"/>
      <c r="W277" s="378"/>
      <c r="X277" s="378"/>
      <c r="Y277" s="380"/>
      <c r="Z277" s="409"/>
      <c r="AA277" s="380"/>
      <c r="AB277" s="380"/>
      <c r="AC277" s="380"/>
      <c r="AD277" s="380"/>
      <c r="AE277" s="380"/>
      <c r="AF277" s="380"/>
      <c r="AG277" s="380"/>
      <c r="AH277" s="380"/>
      <c r="AI277" s="380"/>
      <c r="AJ277" s="380"/>
      <c r="AR277" s="380"/>
      <c r="AS277" s="380"/>
      <c r="AT277" s="380"/>
      <c r="AU277" s="380"/>
      <c r="AV277" s="380"/>
      <c r="AW277" s="380"/>
      <c r="AX277" s="380"/>
      <c r="AY277" s="380"/>
      <c r="AZ277" s="380"/>
      <c r="BA277" s="380"/>
      <c r="BB277" s="380"/>
      <c r="BC277" s="380"/>
      <c r="BD277" s="380"/>
      <c r="BE277" s="380"/>
      <c r="BF277" s="380"/>
      <c r="BG277" s="380"/>
      <c r="BH277" s="380"/>
      <c r="BI277" s="380"/>
      <c r="BJ277" s="377"/>
      <c r="CE277" s="380"/>
      <c r="CF277" s="380"/>
      <c r="CG277" s="380"/>
      <c r="EZ277" s="380"/>
      <c r="FA277" s="380"/>
      <c r="FB277" s="380"/>
      <c r="FC277" s="380"/>
      <c r="FD277" s="380"/>
      <c r="FE277" s="380"/>
      <c r="FF277" s="380"/>
      <c r="FG277" s="380"/>
      <c r="FH277" s="380"/>
      <c r="FI277" s="380"/>
      <c r="FJ277" s="380"/>
      <c r="FK277" s="380"/>
      <c r="FL277" s="380"/>
      <c r="FM277" s="380"/>
      <c r="FN277" s="380"/>
      <c r="FO277" s="380"/>
      <c r="FP277" s="380"/>
      <c r="FQ277" s="380"/>
      <c r="FR277" s="380"/>
      <c r="FS277" s="380"/>
      <c r="FT277" s="380"/>
      <c r="FU277" s="380"/>
      <c r="FV277" s="380"/>
      <c r="FW277" s="380"/>
      <c r="FX277" s="380"/>
      <c r="FY277" s="380"/>
      <c r="FZ277" s="380"/>
      <c r="GA277" s="380"/>
      <c r="GB277" s="380"/>
      <c r="GC277" s="380"/>
      <c r="GD277" s="380"/>
      <c r="GE277" s="380"/>
      <c r="GF277" s="380"/>
      <c r="GG277" s="380"/>
      <c r="GH277" s="380"/>
      <c r="GI277" s="380"/>
      <c r="GJ277" s="380"/>
      <c r="GK277" s="380"/>
      <c r="GL277" s="380"/>
      <c r="GM277" s="380"/>
      <c r="GN277" s="380"/>
      <c r="GO277" s="380"/>
      <c r="GP277" s="380"/>
      <c r="GQ277" s="380"/>
      <c r="GR277" s="380"/>
      <c r="GS277" s="380"/>
      <c r="GT277" s="380"/>
      <c r="GU277" s="380"/>
      <c r="GV277" s="380"/>
      <c r="GW277" s="380"/>
      <c r="GX277" s="380"/>
      <c r="GY277" s="380"/>
      <c r="GZ277" s="380"/>
      <c r="HA277" s="380"/>
      <c r="HB277" s="380"/>
      <c r="HC277" s="380"/>
      <c r="HD277" s="380"/>
      <c r="HE277" s="380"/>
      <c r="HF277" s="380"/>
      <c r="HG277" s="380"/>
      <c r="HH277" s="380"/>
    </row>
    <row r="278" spans="1:216">
      <c r="A278" s="103"/>
      <c r="B278" s="377"/>
      <c r="C278" s="377"/>
      <c r="D278" s="377"/>
      <c r="E278" s="377"/>
      <c r="F278" s="377"/>
      <c r="G278" s="377"/>
      <c r="H278" s="377"/>
      <c r="I278" s="377"/>
      <c r="J278" s="377"/>
      <c r="K278" s="377"/>
      <c r="L278" s="377"/>
      <c r="M278" s="378"/>
      <c r="N278" s="378"/>
      <c r="O278" s="378"/>
      <c r="P278" s="378"/>
      <c r="Q278" s="378"/>
      <c r="R278" s="378"/>
      <c r="S278" s="378"/>
      <c r="T278" s="378"/>
      <c r="U278" s="378"/>
      <c r="V278" s="378"/>
      <c r="W278" s="378"/>
      <c r="X278" s="378"/>
      <c r="Y278" s="380"/>
      <c r="Z278" s="409"/>
      <c r="AA278" s="380"/>
      <c r="AB278" s="380"/>
      <c r="AC278" s="380"/>
      <c r="AD278" s="380"/>
      <c r="AE278" s="380"/>
      <c r="AF278" s="380"/>
      <c r="AG278" s="380"/>
      <c r="AH278" s="380"/>
      <c r="AI278" s="380"/>
      <c r="AJ278" s="380"/>
      <c r="AR278" s="380"/>
      <c r="AS278" s="380"/>
      <c r="AT278" s="380"/>
      <c r="AU278" s="380"/>
      <c r="AV278" s="380"/>
      <c r="AW278" s="380"/>
      <c r="AX278" s="380"/>
      <c r="AY278" s="380"/>
      <c r="AZ278" s="380"/>
      <c r="BA278" s="380"/>
      <c r="BB278" s="380"/>
      <c r="BC278" s="380"/>
      <c r="BD278" s="380"/>
      <c r="BE278" s="380"/>
      <c r="BF278" s="380"/>
      <c r="BG278" s="380"/>
      <c r="BH278" s="380"/>
      <c r="BI278" s="380"/>
      <c r="BJ278" s="377"/>
      <c r="CE278" s="380"/>
      <c r="CF278" s="380"/>
      <c r="CG278" s="380"/>
      <c r="EZ278" s="380"/>
      <c r="FA278" s="380"/>
      <c r="FB278" s="380"/>
      <c r="FC278" s="380"/>
      <c r="FD278" s="380"/>
      <c r="FE278" s="380"/>
      <c r="FF278" s="380"/>
      <c r="FG278" s="380"/>
      <c r="FH278" s="380"/>
      <c r="FI278" s="380"/>
      <c r="FJ278" s="380"/>
      <c r="FK278" s="380"/>
      <c r="FL278" s="380"/>
      <c r="FM278" s="380"/>
      <c r="FN278" s="380"/>
      <c r="FO278" s="380"/>
      <c r="FP278" s="380"/>
      <c r="FQ278" s="380"/>
      <c r="FR278" s="380"/>
      <c r="FS278" s="380"/>
      <c r="FT278" s="380"/>
      <c r="FU278" s="380"/>
      <c r="FV278" s="380"/>
      <c r="FW278" s="380"/>
      <c r="FX278" s="380"/>
      <c r="FY278" s="380"/>
      <c r="FZ278" s="380"/>
      <c r="GA278" s="380"/>
      <c r="GB278" s="380"/>
      <c r="GC278" s="380"/>
      <c r="GD278" s="380"/>
      <c r="GE278" s="380"/>
      <c r="GF278" s="380"/>
      <c r="GG278" s="380"/>
      <c r="GH278" s="380"/>
      <c r="GI278" s="380"/>
      <c r="GJ278" s="380"/>
      <c r="GK278" s="380"/>
      <c r="GL278" s="380"/>
      <c r="GM278" s="380"/>
      <c r="GN278" s="380"/>
      <c r="GO278" s="380"/>
      <c r="GP278" s="380"/>
      <c r="GQ278" s="380"/>
      <c r="GR278" s="380"/>
      <c r="GS278" s="380"/>
      <c r="GT278" s="380"/>
      <c r="GU278" s="380"/>
      <c r="GV278" s="380"/>
      <c r="GW278" s="380"/>
      <c r="GX278" s="380"/>
      <c r="GY278" s="380"/>
      <c r="GZ278" s="380"/>
      <c r="HA278" s="380"/>
      <c r="HB278" s="380"/>
      <c r="HC278" s="380"/>
      <c r="HD278" s="380"/>
      <c r="HE278" s="380"/>
      <c r="HF278" s="380"/>
      <c r="HG278" s="380"/>
      <c r="HH278" s="380"/>
    </row>
    <row r="279" spans="1:216">
      <c r="A279" s="103"/>
      <c r="B279" s="377"/>
      <c r="C279" s="377"/>
      <c r="D279" s="377"/>
      <c r="E279" s="377"/>
      <c r="F279" s="377"/>
      <c r="G279" s="377"/>
      <c r="H279" s="377"/>
      <c r="I279" s="377"/>
      <c r="J279" s="377"/>
      <c r="K279" s="377"/>
      <c r="L279" s="377"/>
      <c r="M279" s="378"/>
      <c r="N279" s="378"/>
      <c r="O279" s="378"/>
      <c r="P279" s="378"/>
      <c r="Q279" s="378"/>
      <c r="R279" s="378"/>
      <c r="S279" s="378"/>
      <c r="T279" s="378"/>
      <c r="U279" s="378"/>
      <c r="V279" s="378"/>
      <c r="W279" s="378"/>
      <c r="X279" s="378"/>
      <c r="Y279" s="380"/>
      <c r="Z279" s="409"/>
      <c r="AA279" s="380"/>
      <c r="AB279" s="380"/>
      <c r="AC279" s="380"/>
      <c r="AD279" s="380"/>
      <c r="AE279" s="380"/>
      <c r="AF279" s="380"/>
      <c r="AG279" s="380"/>
      <c r="AH279" s="380"/>
      <c r="AI279" s="380"/>
      <c r="AJ279" s="380"/>
      <c r="AR279" s="380"/>
      <c r="AS279" s="380"/>
      <c r="AT279" s="380"/>
      <c r="AU279" s="380"/>
      <c r="AV279" s="380"/>
      <c r="AW279" s="380"/>
      <c r="AX279" s="380"/>
      <c r="AY279" s="380"/>
      <c r="AZ279" s="380"/>
      <c r="BA279" s="380"/>
      <c r="BB279" s="380"/>
      <c r="BC279" s="380"/>
      <c r="BD279" s="380"/>
      <c r="BE279" s="380"/>
      <c r="BF279" s="380"/>
      <c r="BG279" s="380"/>
      <c r="BH279" s="380"/>
      <c r="BI279" s="380"/>
      <c r="BJ279" s="377"/>
      <c r="CE279" s="380"/>
      <c r="CF279" s="380"/>
      <c r="CG279" s="380"/>
      <c r="EZ279" s="380"/>
      <c r="FA279" s="380"/>
      <c r="FB279" s="380"/>
      <c r="FC279" s="380"/>
      <c r="FD279" s="380"/>
      <c r="FE279" s="380"/>
      <c r="FF279" s="380"/>
      <c r="FG279" s="380"/>
      <c r="FH279" s="380"/>
      <c r="FI279" s="380"/>
      <c r="FJ279" s="380"/>
      <c r="FK279" s="380"/>
      <c r="FL279" s="380"/>
      <c r="FM279" s="380"/>
      <c r="FN279" s="380"/>
      <c r="FO279" s="380"/>
      <c r="FP279" s="380"/>
      <c r="FQ279" s="380"/>
      <c r="FR279" s="380"/>
      <c r="FS279" s="380"/>
      <c r="FT279" s="380"/>
      <c r="FU279" s="380"/>
      <c r="FV279" s="380"/>
      <c r="FW279" s="380"/>
      <c r="FX279" s="380"/>
      <c r="FY279" s="380"/>
      <c r="FZ279" s="380"/>
      <c r="GA279" s="380"/>
      <c r="GB279" s="380"/>
      <c r="GC279" s="380"/>
      <c r="GD279" s="380"/>
      <c r="GE279" s="380"/>
      <c r="GF279" s="380"/>
      <c r="GG279" s="380"/>
      <c r="GH279" s="380"/>
      <c r="GI279" s="380"/>
      <c r="GJ279" s="380"/>
      <c r="GK279" s="380"/>
      <c r="GL279" s="380"/>
      <c r="GM279" s="380"/>
      <c r="GN279" s="380"/>
      <c r="GO279" s="380"/>
      <c r="GP279" s="380"/>
      <c r="GQ279" s="380"/>
      <c r="GR279" s="380"/>
      <c r="GS279" s="380"/>
      <c r="GT279" s="380"/>
      <c r="GU279" s="380"/>
      <c r="GV279" s="380"/>
      <c r="GW279" s="380"/>
      <c r="GX279" s="380"/>
      <c r="GY279" s="380"/>
      <c r="GZ279" s="380"/>
      <c r="HA279" s="380"/>
      <c r="HB279" s="380"/>
      <c r="HC279" s="380"/>
      <c r="HD279" s="380"/>
      <c r="HE279" s="380"/>
      <c r="HF279" s="380"/>
      <c r="HG279" s="380"/>
      <c r="HH279" s="380"/>
    </row>
    <row r="280" spans="1:216">
      <c r="A280" s="103"/>
      <c r="B280" s="377"/>
      <c r="C280" s="377"/>
      <c r="D280" s="377"/>
      <c r="E280" s="377"/>
      <c r="F280" s="377"/>
      <c r="G280" s="377"/>
      <c r="H280" s="377"/>
      <c r="I280" s="377"/>
      <c r="J280" s="377"/>
      <c r="K280" s="377"/>
      <c r="L280" s="377"/>
      <c r="M280" s="378"/>
      <c r="N280" s="378"/>
      <c r="O280" s="378"/>
      <c r="P280" s="378"/>
      <c r="Q280" s="378"/>
      <c r="R280" s="378"/>
      <c r="S280" s="378"/>
      <c r="T280" s="378"/>
      <c r="U280" s="378"/>
      <c r="V280" s="378"/>
      <c r="W280" s="378"/>
      <c r="X280" s="378"/>
      <c r="Y280" s="380"/>
      <c r="Z280" s="409"/>
      <c r="AA280" s="380"/>
      <c r="AB280" s="380"/>
      <c r="AC280" s="380"/>
      <c r="AD280" s="380"/>
      <c r="AE280" s="380"/>
      <c r="AF280" s="380"/>
      <c r="AG280" s="380"/>
      <c r="AH280" s="380"/>
      <c r="AI280" s="380"/>
      <c r="AJ280" s="380"/>
      <c r="AR280" s="380"/>
      <c r="AS280" s="380"/>
      <c r="AT280" s="380"/>
      <c r="AU280" s="380"/>
      <c r="AV280" s="380"/>
      <c r="AW280" s="380"/>
      <c r="AX280" s="380"/>
      <c r="AY280" s="380"/>
      <c r="AZ280" s="380"/>
      <c r="BA280" s="380"/>
      <c r="BB280" s="380"/>
      <c r="BC280" s="380"/>
      <c r="BD280" s="380"/>
      <c r="BE280" s="380"/>
      <c r="BF280" s="380"/>
      <c r="BG280" s="380"/>
      <c r="BH280" s="380"/>
      <c r="BI280" s="380"/>
      <c r="BJ280" s="377"/>
      <c r="CE280" s="380"/>
      <c r="CF280" s="380"/>
      <c r="CG280" s="380"/>
      <c r="EZ280" s="380"/>
      <c r="FA280" s="380"/>
      <c r="FB280" s="380"/>
      <c r="FC280" s="380"/>
      <c r="FD280" s="380"/>
      <c r="FE280" s="380"/>
      <c r="FF280" s="380"/>
      <c r="FG280" s="380"/>
      <c r="FH280" s="380"/>
      <c r="FI280" s="380"/>
      <c r="FJ280" s="380"/>
      <c r="FK280" s="380"/>
      <c r="FL280" s="380"/>
      <c r="FM280" s="380"/>
      <c r="FN280" s="380"/>
      <c r="FO280" s="380"/>
      <c r="FP280" s="380"/>
      <c r="FQ280" s="380"/>
      <c r="FR280" s="380"/>
      <c r="FS280" s="380"/>
      <c r="FT280" s="380"/>
      <c r="FU280" s="380"/>
      <c r="FV280" s="380"/>
      <c r="FW280" s="380"/>
      <c r="FX280" s="380"/>
      <c r="FY280" s="380"/>
      <c r="FZ280" s="380"/>
      <c r="GA280" s="380"/>
      <c r="GB280" s="380"/>
      <c r="GC280" s="380"/>
      <c r="GD280" s="380"/>
      <c r="GE280" s="380"/>
      <c r="GF280" s="380"/>
      <c r="GG280" s="380"/>
      <c r="GH280" s="380"/>
      <c r="GI280" s="380"/>
      <c r="GJ280" s="380"/>
      <c r="GK280" s="380"/>
      <c r="GL280" s="380"/>
      <c r="GM280" s="380"/>
      <c r="GN280" s="380"/>
      <c r="GO280" s="380"/>
      <c r="GP280" s="380"/>
      <c r="GQ280" s="380"/>
      <c r="GR280" s="380"/>
      <c r="GS280" s="380"/>
      <c r="GT280" s="380"/>
      <c r="GU280" s="380"/>
      <c r="GV280" s="380"/>
      <c r="GW280" s="380"/>
      <c r="GX280" s="380"/>
      <c r="GY280" s="380"/>
      <c r="GZ280" s="380"/>
      <c r="HA280" s="380"/>
      <c r="HB280" s="380"/>
      <c r="HC280" s="380"/>
      <c r="HD280" s="380"/>
      <c r="HE280" s="380"/>
      <c r="HF280" s="380"/>
      <c r="HG280" s="380"/>
      <c r="HH280" s="380"/>
    </row>
    <row r="281" spans="1:216">
      <c r="A281" s="103"/>
      <c r="B281" s="377"/>
      <c r="C281" s="377"/>
      <c r="D281" s="377"/>
      <c r="E281" s="377"/>
      <c r="F281" s="377"/>
      <c r="G281" s="377"/>
      <c r="H281" s="377"/>
      <c r="I281" s="377"/>
      <c r="J281" s="377"/>
      <c r="K281" s="377"/>
      <c r="L281" s="377"/>
      <c r="M281" s="378"/>
      <c r="N281" s="378"/>
      <c r="O281" s="378"/>
      <c r="P281" s="378"/>
      <c r="Q281" s="378"/>
      <c r="R281" s="378"/>
      <c r="S281" s="378"/>
      <c r="T281" s="378"/>
      <c r="U281" s="378"/>
      <c r="V281" s="378"/>
      <c r="W281" s="378"/>
      <c r="X281" s="378"/>
      <c r="Y281" s="380"/>
      <c r="Z281" s="409"/>
      <c r="AA281" s="380"/>
      <c r="AB281" s="380"/>
      <c r="AC281" s="380"/>
      <c r="AD281" s="380"/>
      <c r="AE281" s="380"/>
      <c r="AF281" s="380"/>
      <c r="AG281" s="380"/>
      <c r="AH281" s="380"/>
      <c r="AI281" s="380"/>
      <c r="AJ281" s="380"/>
      <c r="AR281" s="380"/>
      <c r="AS281" s="380"/>
      <c r="AT281" s="380"/>
      <c r="AU281" s="380"/>
      <c r="AV281" s="380"/>
      <c r="AW281" s="380"/>
      <c r="AX281" s="380"/>
      <c r="AY281" s="380"/>
      <c r="AZ281" s="380"/>
      <c r="BA281" s="380"/>
      <c r="BB281" s="380"/>
      <c r="BC281" s="380"/>
      <c r="BD281" s="380"/>
      <c r="BE281" s="380"/>
      <c r="BF281" s="380"/>
      <c r="BG281" s="380"/>
      <c r="BH281" s="380"/>
      <c r="BI281" s="380"/>
      <c r="BJ281" s="377"/>
      <c r="CE281" s="380"/>
      <c r="CF281" s="380"/>
      <c r="CG281" s="380"/>
      <c r="EZ281" s="380"/>
      <c r="FA281" s="380"/>
      <c r="FB281" s="380"/>
      <c r="FC281" s="380"/>
      <c r="FD281" s="380"/>
      <c r="FE281" s="380"/>
      <c r="FF281" s="380"/>
      <c r="FG281" s="380"/>
      <c r="FH281" s="380"/>
      <c r="FI281" s="380"/>
      <c r="FJ281" s="380"/>
      <c r="FK281" s="380"/>
      <c r="FL281" s="380"/>
      <c r="FM281" s="380"/>
      <c r="FN281" s="380"/>
      <c r="FO281" s="380"/>
      <c r="FP281" s="380"/>
      <c r="FQ281" s="380"/>
      <c r="FR281" s="380"/>
      <c r="FS281" s="380"/>
      <c r="FT281" s="380"/>
      <c r="FU281" s="380"/>
      <c r="FV281" s="380"/>
      <c r="FW281" s="380"/>
      <c r="FX281" s="380"/>
      <c r="FY281" s="380"/>
      <c r="FZ281" s="380"/>
      <c r="GA281" s="380"/>
      <c r="GB281" s="380"/>
      <c r="GC281" s="380"/>
      <c r="GD281" s="380"/>
      <c r="GE281" s="380"/>
      <c r="GF281" s="380"/>
      <c r="GG281" s="380"/>
      <c r="GH281" s="380"/>
      <c r="GI281" s="380"/>
      <c r="GJ281" s="380"/>
      <c r="GK281" s="380"/>
      <c r="GL281" s="380"/>
      <c r="GM281" s="380"/>
      <c r="GN281" s="380"/>
      <c r="GO281" s="380"/>
      <c r="GP281" s="380"/>
      <c r="GQ281" s="380"/>
      <c r="GR281" s="380"/>
      <c r="GS281" s="380"/>
      <c r="GT281" s="380"/>
      <c r="GU281" s="380"/>
      <c r="GV281" s="380"/>
      <c r="GW281" s="380"/>
      <c r="GX281" s="380"/>
      <c r="GY281" s="380"/>
      <c r="GZ281" s="380"/>
      <c r="HA281" s="380"/>
      <c r="HB281" s="380"/>
      <c r="HC281" s="380"/>
      <c r="HD281" s="380"/>
      <c r="HE281" s="380"/>
      <c r="HF281" s="380"/>
      <c r="HG281" s="380"/>
      <c r="HH281" s="380"/>
    </row>
    <row r="282" spans="1:216">
      <c r="A282" s="103"/>
      <c r="B282" s="377"/>
      <c r="C282" s="377"/>
      <c r="D282" s="377"/>
      <c r="E282" s="377"/>
      <c r="F282" s="377"/>
      <c r="G282" s="377"/>
      <c r="H282" s="377"/>
      <c r="I282" s="377"/>
      <c r="J282" s="377"/>
      <c r="K282" s="377"/>
      <c r="L282" s="377"/>
      <c r="M282" s="378"/>
      <c r="N282" s="378"/>
      <c r="O282" s="378"/>
      <c r="P282" s="378"/>
      <c r="Q282" s="378"/>
      <c r="R282" s="378"/>
      <c r="S282" s="378"/>
      <c r="T282" s="378"/>
      <c r="U282" s="378"/>
      <c r="V282" s="378"/>
      <c r="W282" s="378"/>
      <c r="X282" s="378"/>
      <c r="Y282" s="380"/>
      <c r="Z282" s="409"/>
      <c r="AA282" s="380"/>
      <c r="AB282" s="380"/>
      <c r="AC282" s="380"/>
      <c r="AD282" s="380"/>
      <c r="AE282" s="380"/>
      <c r="AF282" s="380"/>
      <c r="AG282" s="380"/>
      <c r="AH282" s="380"/>
      <c r="AI282" s="380"/>
      <c r="AJ282" s="380"/>
      <c r="AR282" s="380"/>
      <c r="AS282" s="380"/>
      <c r="AT282" s="380"/>
      <c r="AU282" s="380"/>
      <c r="AV282" s="380"/>
      <c r="AW282" s="380"/>
      <c r="AX282" s="380"/>
      <c r="AY282" s="380"/>
      <c r="AZ282" s="380"/>
      <c r="BA282" s="380"/>
      <c r="BB282" s="380"/>
      <c r="BC282" s="380"/>
      <c r="BD282" s="380"/>
      <c r="BE282" s="380"/>
      <c r="BF282" s="380"/>
      <c r="BG282" s="380"/>
      <c r="BH282" s="380"/>
      <c r="BI282" s="380"/>
      <c r="BJ282" s="377"/>
      <c r="CE282" s="380"/>
      <c r="CF282" s="380"/>
      <c r="CG282" s="380"/>
      <c r="EZ282" s="380"/>
      <c r="FA282" s="380"/>
      <c r="FB282" s="380"/>
      <c r="FC282" s="380"/>
      <c r="FD282" s="380"/>
      <c r="FE282" s="380"/>
      <c r="FF282" s="380"/>
      <c r="FG282" s="380"/>
      <c r="FH282" s="380"/>
      <c r="FI282" s="380"/>
      <c r="FJ282" s="380"/>
      <c r="FK282" s="380"/>
      <c r="FL282" s="380"/>
      <c r="FM282" s="380"/>
      <c r="FN282" s="380"/>
      <c r="FO282" s="380"/>
      <c r="FP282" s="380"/>
      <c r="FQ282" s="380"/>
      <c r="FR282" s="380"/>
      <c r="FS282" s="380"/>
      <c r="FT282" s="380"/>
      <c r="FU282" s="380"/>
      <c r="FV282" s="380"/>
      <c r="FW282" s="380"/>
      <c r="FX282" s="380"/>
      <c r="FY282" s="380"/>
      <c r="FZ282" s="380"/>
      <c r="GA282" s="380"/>
      <c r="GB282" s="380"/>
      <c r="GC282" s="380"/>
      <c r="GD282" s="380"/>
      <c r="GE282" s="380"/>
      <c r="GF282" s="380"/>
      <c r="GG282" s="380"/>
      <c r="GH282" s="380"/>
      <c r="GI282" s="380"/>
      <c r="GJ282" s="380"/>
      <c r="GK282" s="380"/>
      <c r="GL282" s="380"/>
      <c r="GM282" s="380"/>
      <c r="GN282" s="380"/>
      <c r="GO282" s="380"/>
      <c r="GP282" s="380"/>
      <c r="GQ282" s="380"/>
      <c r="GR282" s="380"/>
      <c r="GS282" s="380"/>
      <c r="GT282" s="380"/>
      <c r="GU282" s="380"/>
      <c r="GV282" s="380"/>
      <c r="GW282" s="380"/>
      <c r="GX282" s="380"/>
      <c r="GY282" s="380"/>
      <c r="GZ282" s="380"/>
      <c r="HA282" s="380"/>
      <c r="HB282" s="380"/>
      <c r="HC282" s="380"/>
      <c r="HD282" s="380"/>
      <c r="HE282" s="380"/>
      <c r="HF282" s="380"/>
      <c r="HG282" s="380"/>
      <c r="HH282" s="380"/>
    </row>
    <row r="283" spans="1:216">
      <c r="A283" s="103"/>
      <c r="B283" s="377"/>
      <c r="C283" s="377"/>
      <c r="D283" s="377"/>
      <c r="E283" s="377"/>
      <c r="F283" s="377"/>
      <c r="G283" s="377"/>
      <c r="H283" s="377"/>
      <c r="I283" s="377"/>
      <c r="J283" s="377"/>
      <c r="K283" s="377"/>
      <c r="L283" s="377"/>
      <c r="M283" s="378"/>
      <c r="N283" s="378"/>
      <c r="O283" s="378"/>
      <c r="P283" s="378"/>
      <c r="Q283" s="378"/>
      <c r="R283" s="378"/>
      <c r="S283" s="378"/>
      <c r="T283" s="378"/>
      <c r="U283" s="378"/>
      <c r="V283" s="378"/>
      <c r="W283" s="378"/>
      <c r="X283" s="378"/>
      <c r="Y283" s="380"/>
      <c r="Z283" s="409"/>
      <c r="AA283" s="380"/>
      <c r="AB283" s="380"/>
      <c r="AC283" s="380"/>
      <c r="AD283" s="380"/>
      <c r="AE283" s="380"/>
      <c r="AF283" s="380"/>
      <c r="AG283" s="380"/>
      <c r="AH283" s="380"/>
      <c r="AI283" s="380"/>
      <c r="AJ283" s="380"/>
      <c r="AR283" s="380"/>
      <c r="AS283" s="380"/>
      <c r="AT283" s="380"/>
      <c r="AU283" s="380"/>
      <c r="AV283" s="380"/>
      <c r="AW283" s="380"/>
      <c r="AX283" s="380"/>
      <c r="AY283" s="380"/>
      <c r="AZ283" s="380"/>
      <c r="BA283" s="380"/>
      <c r="BB283" s="380"/>
      <c r="BC283" s="380"/>
      <c r="BD283" s="380"/>
      <c r="BE283" s="380"/>
      <c r="BF283" s="380"/>
      <c r="BG283" s="380"/>
      <c r="BH283" s="380"/>
      <c r="BI283" s="380"/>
      <c r="BJ283" s="377"/>
      <c r="CE283" s="380"/>
      <c r="CF283" s="380"/>
      <c r="CG283" s="380"/>
      <c r="EZ283" s="380"/>
      <c r="FA283" s="380"/>
      <c r="FB283" s="380"/>
      <c r="FC283" s="380"/>
      <c r="FD283" s="380"/>
      <c r="FE283" s="380"/>
      <c r="FF283" s="380"/>
      <c r="FG283" s="380"/>
      <c r="FH283" s="380"/>
      <c r="FI283" s="380"/>
      <c r="FJ283" s="380"/>
      <c r="FK283" s="380"/>
      <c r="FL283" s="380"/>
      <c r="FM283" s="380"/>
      <c r="FN283" s="380"/>
      <c r="FO283" s="380"/>
      <c r="FP283" s="380"/>
      <c r="FQ283" s="380"/>
      <c r="FR283" s="380"/>
      <c r="FS283" s="380"/>
      <c r="FT283" s="380"/>
      <c r="FU283" s="380"/>
      <c r="FV283" s="380"/>
      <c r="FW283" s="380"/>
      <c r="FX283" s="380"/>
      <c r="FY283" s="380"/>
      <c r="FZ283" s="380"/>
      <c r="GA283" s="380"/>
      <c r="GB283" s="380"/>
      <c r="GC283" s="380"/>
      <c r="GD283" s="380"/>
      <c r="GE283" s="380"/>
      <c r="GF283" s="380"/>
      <c r="GG283" s="380"/>
      <c r="GH283" s="380"/>
      <c r="GI283" s="380"/>
      <c r="GJ283" s="380"/>
      <c r="GK283" s="380"/>
      <c r="GL283" s="380"/>
      <c r="GM283" s="380"/>
      <c r="GN283" s="380"/>
      <c r="GO283" s="380"/>
      <c r="GP283" s="380"/>
      <c r="GQ283" s="380"/>
      <c r="GR283" s="380"/>
      <c r="GS283" s="380"/>
      <c r="GT283" s="380"/>
      <c r="GU283" s="380"/>
      <c r="GV283" s="380"/>
      <c r="GW283" s="380"/>
      <c r="GX283" s="380"/>
      <c r="GY283" s="380"/>
      <c r="GZ283" s="380"/>
      <c r="HA283" s="380"/>
      <c r="HB283" s="380"/>
      <c r="HC283" s="380"/>
      <c r="HD283" s="380"/>
      <c r="HE283" s="380"/>
      <c r="HF283" s="380"/>
      <c r="HG283" s="380"/>
      <c r="HH283" s="380"/>
    </row>
    <row r="284" spans="1:216">
      <c r="A284" s="103"/>
      <c r="B284" s="377"/>
      <c r="C284" s="377"/>
      <c r="D284" s="377"/>
      <c r="E284" s="377"/>
      <c r="F284" s="377"/>
      <c r="G284" s="377"/>
      <c r="H284" s="377"/>
      <c r="I284" s="377"/>
      <c r="J284" s="377"/>
      <c r="K284" s="377"/>
      <c r="L284" s="377"/>
      <c r="M284" s="378"/>
      <c r="N284" s="378"/>
      <c r="O284" s="378"/>
      <c r="P284" s="378"/>
      <c r="Q284" s="378"/>
      <c r="R284" s="378"/>
      <c r="S284" s="378"/>
      <c r="T284" s="378"/>
      <c r="U284" s="378"/>
      <c r="V284" s="378"/>
      <c r="W284" s="378"/>
      <c r="X284" s="378"/>
      <c r="Y284" s="380"/>
      <c r="Z284" s="409"/>
      <c r="AA284" s="380"/>
      <c r="AB284" s="380"/>
      <c r="AC284" s="380"/>
      <c r="AD284" s="380"/>
      <c r="AE284" s="380"/>
      <c r="AF284" s="380"/>
      <c r="AG284" s="380"/>
      <c r="AH284" s="380"/>
      <c r="AI284" s="380"/>
      <c r="AJ284" s="380"/>
      <c r="AR284" s="380"/>
      <c r="AS284" s="380"/>
      <c r="AT284" s="380"/>
      <c r="AU284" s="380"/>
      <c r="AV284" s="380"/>
      <c r="AW284" s="380"/>
      <c r="AX284" s="380"/>
      <c r="AY284" s="380"/>
      <c r="AZ284" s="380"/>
      <c r="BA284" s="380"/>
      <c r="BB284" s="380"/>
      <c r="BC284" s="380"/>
      <c r="BD284" s="380"/>
      <c r="BE284" s="380"/>
      <c r="BF284" s="380"/>
      <c r="BG284" s="380"/>
      <c r="BH284" s="380"/>
      <c r="BI284" s="380"/>
      <c r="BJ284" s="377"/>
      <c r="CE284" s="380"/>
      <c r="CF284" s="380"/>
      <c r="CG284" s="380"/>
      <c r="EZ284" s="380"/>
      <c r="FA284" s="380"/>
      <c r="FB284" s="380"/>
      <c r="FC284" s="380"/>
      <c r="FD284" s="380"/>
      <c r="FE284" s="380"/>
      <c r="FF284" s="380"/>
      <c r="FG284" s="380"/>
      <c r="FH284" s="380"/>
      <c r="FI284" s="380"/>
      <c r="FJ284" s="380"/>
      <c r="FK284" s="380"/>
      <c r="FL284" s="380"/>
      <c r="FM284" s="380"/>
      <c r="FN284" s="380"/>
      <c r="FO284" s="380"/>
      <c r="FP284" s="380"/>
      <c r="FQ284" s="380"/>
      <c r="FR284" s="380"/>
      <c r="FS284" s="380"/>
      <c r="FT284" s="380"/>
      <c r="FU284" s="380"/>
      <c r="FV284" s="380"/>
      <c r="FW284" s="380"/>
      <c r="FX284" s="380"/>
      <c r="FY284" s="380"/>
      <c r="FZ284" s="380"/>
      <c r="GA284" s="380"/>
      <c r="GB284" s="380"/>
      <c r="GC284" s="380"/>
      <c r="GD284" s="380"/>
      <c r="GE284" s="380"/>
      <c r="GF284" s="380"/>
      <c r="GG284" s="380"/>
      <c r="GH284" s="380"/>
      <c r="GI284" s="380"/>
      <c r="GJ284" s="380"/>
      <c r="GK284" s="380"/>
      <c r="GL284" s="380"/>
      <c r="GM284" s="380"/>
      <c r="GN284" s="380"/>
      <c r="GO284" s="380"/>
      <c r="GP284" s="380"/>
      <c r="GQ284" s="380"/>
      <c r="GR284" s="380"/>
      <c r="GS284" s="380"/>
      <c r="GT284" s="380"/>
      <c r="GU284" s="380"/>
      <c r="GV284" s="380"/>
      <c r="GW284" s="380"/>
      <c r="GX284" s="380"/>
      <c r="GY284" s="380"/>
      <c r="GZ284" s="380"/>
      <c r="HA284" s="380"/>
      <c r="HB284" s="380"/>
      <c r="HC284" s="380"/>
      <c r="HD284" s="380"/>
      <c r="HE284" s="380"/>
      <c r="HF284" s="380"/>
      <c r="HG284" s="380"/>
      <c r="HH284" s="380"/>
    </row>
    <row r="285" spans="1:216">
      <c r="A285" s="103"/>
      <c r="B285" s="377"/>
      <c r="C285" s="377"/>
      <c r="D285" s="377"/>
      <c r="E285" s="377"/>
      <c r="F285" s="377"/>
      <c r="G285" s="377"/>
      <c r="H285" s="377"/>
      <c r="I285" s="377"/>
      <c r="J285" s="377"/>
      <c r="K285" s="377"/>
      <c r="L285" s="377"/>
      <c r="M285" s="378"/>
      <c r="N285" s="378"/>
      <c r="O285" s="378"/>
      <c r="P285" s="378"/>
      <c r="Q285" s="378"/>
      <c r="R285" s="378"/>
      <c r="S285" s="378"/>
      <c r="T285" s="378"/>
      <c r="U285" s="378"/>
      <c r="V285" s="378"/>
      <c r="W285" s="378"/>
      <c r="X285" s="378"/>
      <c r="Y285" s="380"/>
      <c r="Z285" s="409"/>
      <c r="AA285" s="380"/>
      <c r="AB285" s="380"/>
      <c r="AC285" s="380"/>
      <c r="AD285" s="380"/>
      <c r="AE285" s="380"/>
      <c r="AF285" s="380"/>
      <c r="AG285" s="380"/>
      <c r="AH285" s="380"/>
      <c r="AI285" s="380"/>
      <c r="AJ285" s="380"/>
      <c r="AR285" s="380"/>
      <c r="AS285" s="380"/>
      <c r="AT285" s="380"/>
      <c r="AU285" s="380"/>
      <c r="AV285" s="380"/>
      <c r="AW285" s="380"/>
      <c r="AX285" s="380"/>
      <c r="AY285" s="380"/>
      <c r="AZ285" s="380"/>
      <c r="BA285" s="380"/>
      <c r="BB285" s="380"/>
      <c r="BC285" s="380"/>
      <c r="BD285" s="380"/>
      <c r="BE285" s="380"/>
      <c r="BF285" s="380"/>
      <c r="BG285" s="380"/>
      <c r="BH285" s="380"/>
      <c r="BI285" s="380"/>
      <c r="BJ285" s="377"/>
      <c r="CE285" s="380"/>
      <c r="CF285" s="380"/>
      <c r="CG285" s="380"/>
      <c r="EZ285" s="380"/>
      <c r="FA285" s="380"/>
      <c r="FB285" s="380"/>
      <c r="FC285" s="380"/>
      <c r="FD285" s="380"/>
      <c r="FE285" s="380"/>
      <c r="FF285" s="380"/>
      <c r="FG285" s="380"/>
      <c r="FH285" s="380"/>
      <c r="FI285" s="380"/>
      <c r="FJ285" s="380"/>
      <c r="FK285" s="380"/>
      <c r="FL285" s="380"/>
      <c r="FM285" s="380"/>
      <c r="FN285" s="380"/>
      <c r="FO285" s="380"/>
      <c r="FP285" s="380"/>
      <c r="FQ285" s="380"/>
      <c r="FR285" s="380"/>
      <c r="FS285" s="380"/>
      <c r="FT285" s="380"/>
      <c r="FU285" s="380"/>
      <c r="FV285" s="380"/>
      <c r="FW285" s="380"/>
      <c r="FX285" s="380"/>
      <c r="FY285" s="380"/>
      <c r="FZ285" s="380"/>
      <c r="GA285" s="380"/>
      <c r="GB285" s="380"/>
      <c r="GC285" s="380"/>
      <c r="GD285" s="380"/>
      <c r="GE285" s="380"/>
      <c r="GF285" s="380"/>
      <c r="GG285" s="380"/>
      <c r="GH285" s="380"/>
      <c r="GI285" s="380"/>
      <c r="GJ285" s="380"/>
      <c r="GK285" s="380"/>
      <c r="GL285" s="380"/>
      <c r="GM285" s="380"/>
      <c r="GN285" s="380"/>
      <c r="GO285" s="380"/>
      <c r="GP285" s="380"/>
      <c r="GQ285" s="380"/>
      <c r="GR285" s="380"/>
      <c r="GS285" s="380"/>
      <c r="GT285" s="380"/>
      <c r="GU285" s="380"/>
      <c r="GV285" s="380"/>
      <c r="GW285" s="380"/>
      <c r="GX285" s="380"/>
      <c r="GY285" s="380"/>
      <c r="GZ285" s="380"/>
      <c r="HA285" s="380"/>
      <c r="HB285" s="380"/>
      <c r="HC285" s="380"/>
      <c r="HD285" s="380"/>
      <c r="HE285" s="380"/>
      <c r="HF285" s="380"/>
      <c r="HG285" s="380"/>
      <c r="HH285" s="380"/>
    </row>
    <row r="286" spans="1:216">
      <c r="A286" s="103"/>
      <c r="B286" s="377"/>
      <c r="C286" s="377"/>
      <c r="D286" s="377"/>
      <c r="E286" s="377"/>
      <c r="F286" s="377"/>
      <c r="G286" s="377"/>
      <c r="H286" s="377"/>
      <c r="I286" s="377"/>
      <c r="J286" s="377"/>
      <c r="K286" s="377"/>
      <c r="L286" s="377"/>
      <c r="M286" s="378"/>
      <c r="N286" s="378"/>
      <c r="O286" s="378"/>
      <c r="P286" s="378"/>
      <c r="Q286" s="378"/>
      <c r="R286" s="378"/>
      <c r="S286" s="378"/>
      <c r="T286" s="378"/>
      <c r="U286" s="378"/>
      <c r="V286" s="378"/>
      <c r="W286" s="378"/>
      <c r="X286" s="378"/>
      <c r="Y286" s="380"/>
      <c r="Z286" s="409"/>
      <c r="AA286" s="380"/>
      <c r="AB286" s="380"/>
      <c r="AC286" s="380"/>
      <c r="AD286" s="380"/>
      <c r="AE286" s="380"/>
      <c r="AF286" s="380"/>
      <c r="AG286" s="380"/>
      <c r="AH286" s="380"/>
      <c r="AI286" s="380"/>
      <c r="AJ286" s="380"/>
      <c r="AR286" s="380"/>
      <c r="AS286" s="380"/>
      <c r="AT286" s="380"/>
      <c r="AU286" s="380"/>
      <c r="AV286" s="380"/>
      <c r="AW286" s="380"/>
      <c r="AX286" s="380"/>
      <c r="AY286" s="380"/>
      <c r="AZ286" s="380"/>
      <c r="BA286" s="380"/>
      <c r="BB286" s="380"/>
      <c r="BC286" s="380"/>
      <c r="BD286" s="380"/>
      <c r="BE286" s="380"/>
      <c r="BF286" s="380"/>
      <c r="BG286" s="380"/>
      <c r="BH286" s="380"/>
      <c r="BI286" s="380"/>
      <c r="BJ286" s="377"/>
      <c r="CE286" s="380"/>
      <c r="CF286" s="380"/>
      <c r="CG286" s="380"/>
      <c r="EZ286" s="380"/>
      <c r="FA286" s="380"/>
      <c r="FB286" s="380"/>
      <c r="FC286" s="380"/>
      <c r="FD286" s="380"/>
      <c r="FE286" s="380"/>
      <c r="FF286" s="380"/>
      <c r="FG286" s="380"/>
      <c r="FH286" s="380"/>
      <c r="FI286" s="380"/>
      <c r="FJ286" s="380"/>
      <c r="FK286" s="380"/>
      <c r="FL286" s="380"/>
      <c r="FM286" s="380"/>
      <c r="FN286" s="380"/>
      <c r="FO286" s="380"/>
      <c r="FP286" s="380"/>
      <c r="FQ286" s="380"/>
      <c r="FR286" s="380"/>
      <c r="FS286" s="380"/>
      <c r="FT286" s="380"/>
      <c r="FU286" s="380"/>
      <c r="FV286" s="380"/>
      <c r="FW286" s="380"/>
      <c r="FX286" s="380"/>
      <c r="FY286" s="380"/>
      <c r="FZ286" s="380"/>
      <c r="GA286" s="380"/>
      <c r="GB286" s="380"/>
      <c r="GC286" s="380"/>
      <c r="GD286" s="380"/>
      <c r="GE286" s="380"/>
      <c r="GF286" s="380"/>
      <c r="GG286" s="380"/>
      <c r="GH286" s="380"/>
      <c r="GI286" s="380"/>
      <c r="GJ286" s="380"/>
      <c r="GK286" s="380"/>
      <c r="GL286" s="380"/>
      <c r="GM286" s="380"/>
      <c r="GN286" s="380"/>
      <c r="GO286" s="380"/>
      <c r="GP286" s="380"/>
      <c r="GQ286" s="380"/>
      <c r="GR286" s="380"/>
      <c r="GS286" s="380"/>
      <c r="GT286" s="380"/>
      <c r="GU286" s="380"/>
      <c r="GV286" s="380"/>
      <c r="GW286" s="380"/>
      <c r="GX286" s="380"/>
      <c r="GY286" s="380"/>
      <c r="GZ286" s="380"/>
      <c r="HA286" s="380"/>
      <c r="HB286" s="380"/>
      <c r="HC286" s="380"/>
      <c r="HD286" s="380"/>
      <c r="HE286" s="380"/>
      <c r="HF286" s="380"/>
      <c r="HG286" s="380"/>
      <c r="HH286" s="380"/>
    </row>
    <row r="287" spans="1:216">
      <c r="A287" s="103"/>
      <c r="B287" s="377"/>
      <c r="C287" s="377"/>
      <c r="D287" s="377"/>
      <c r="E287" s="377"/>
      <c r="F287" s="377"/>
      <c r="G287" s="377"/>
      <c r="H287" s="377"/>
      <c r="I287" s="377"/>
      <c r="J287" s="377"/>
      <c r="K287" s="377"/>
      <c r="L287" s="377"/>
      <c r="M287" s="378"/>
      <c r="N287" s="378"/>
      <c r="O287" s="378"/>
      <c r="P287" s="378"/>
      <c r="Q287" s="378"/>
      <c r="R287" s="378"/>
      <c r="S287" s="378"/>
      <c r="T287" s="378"/>
      <c r="U287" s="378"/>
      <c r="V287" s="378"/>
      <c r="W287" s="378"/>
      <c r="X287" s="378"/>
      <c r="Y287" s="380"/>
      <c r="Z287" s="409"/>
      <c r="AA287" s="380"/>
      <c r="AB287" s="380"/>
      <c r="AC287" s="380"/>
      <c r="AD287" s="380"/>
      <c r="AE287" s="380"/>
      <c r="AF287" s="380"/>
      <c r="AG287" s="380"/>
      <c r="AH287" s="380"/>
      <c r="AI287" s="380"/>
      <c r="AJ287" s="380"/>
      <c r="AR287" s="380"/>
      <c r="AS287" s="380"/>
      <c r="AT287" s="380"/>
      <c r="AU287" s="380"/>
      <c r="AV287" s="380"/>
      <c r="AW287" s="380"/>
      <c r="AX287" s="380"/>
      <c r="AY287" s="380"/>
      <c r="AZ287" s="380"/>
      <c r="BA287" s="380"/>
      <c r="BB287" s="380"/>
      <c r="BC287" s="380"/>
      <c r="BD287" s="380"/>
      <c r="BE287" s="380"/>
      <c r="BF287" s="380"/>
      <c r="BG287" s="380"/>
      <c r="BH287" s="380"/>
      <c r="BI287" s="380"/>
      <c r="BJ287" s="377"/>
      <c r="CE287" s="380"/>
      <c r="CF287" s="380"/>
      <c r="CG287" s="380"/>
      <c r="EZ287" s="380"/>
      <c r="FA287" s="380"/>
      <c r="FB287" s="380"/>
      <c r="FC287" s="380"/>
      <c r="FD287" s="380"/>
      <c r="FE287" s="380"/>
      <c r="FF287" s="380"/>
      <c r="FG287" s="380"/>
      <c r="FH287" s="380"/>
      <c r="FI287" s="380"/>
      <c r="FJ287" s="380"/>
      <c r="FK287" s="380"/>
      <c r="FL287" s="380"/>
      <c r="FM287" s="380"/>
      <c r="FN287" s="380"/>
      <c r="FO287" s="380"/>
      <c r="FP287" s="380"/>
      <c r="FQ287" s="380"/>
      <c r="FR287" s="380"/>
      <c r="FS287" s="380"/>
      <c r="FT287" s="380"/>
      <c r="FU287" s="380"/>
      <c r="FV287" s="380"/>
      <c r="FW287" s="380"/>
      <c r="FX287" s="380"/>
      <c r="FY287" s="380"/>
      <c r="FZ287" s="380"/>
      <c r="GA287" s="380"/>
      <c r="GB287" s="380"/>
      <c r="GC287" s="380"/>
      <c r="GD287" s="380"/>
      <c r="GE287" s="380"/>
      <c r="GF287" s="380"/>
      <c r="GG287" s="380"/>
      <c r="GH287" s="380"/>
      <c r="GI287" s="380"/>
      <c r="GJ287" s="380"/>
      <c r="GK287" s="380"/>
      <c r="GL287" s="380"/>
      <c r="GM287" s="380"/>
      <c r="GN287" s="380"/>
      <c r="GO287" s="380"/>
      <c r="GP287" s="380"/>
      <c r="GQ287" s="380"/>
      <c r="GR287" s="380"/>
      <c r="GS287" s="380"/>
      <c r="GT287" s="380"/>
      <c r="GU287" s="380"/>
      <c r="GV287" s="380"/>
      <c r="GW287" s="380"/>
      <c r="GX287" s="380"/>
      <c r="GY287" s="380"/>
      <c r="GZ287" s="380"/>
      <c r="HA287" s="380"/>
      <c r="HB287" s="380"/>
      <c r="HC287" s="380"/>
      <c r="HD287" s="380"/>
      <c r="HE287" s="380"/>
      <c r="HF287" s="380"/>
      <c r="HG287" s="380"/>
      <c r="HH287" s="380"/>
    </row>
    <row r="288" spans="1:216">
      <c r="A288" s="103"/>
      <c r="B288" s="377"/>
      <c r="C288" s="377"/>
      <c r="D288" s="377"/>
      <c r="E288" s="377"/>
      <c r="F288" s="377"/>
      <c r="G288" s="377"/>
      <c r="H288" s="377"/>
      <c r="I288" s="377"/>
      <c r="J288" s="377"/>
      <c r="K288" s="377"/>
      <c r="L288" s="377"/>
      <c r="M288" s="378"/>
      <c r="N288" s="378"/>
      <c r="O288" s="378"/>
      <c r="P288" s="378"/>
      <c r="Q288" s="378"/>
      <c r="R288" s="378"/>
      <c r="S288" s="378"/>
      <c r="T288" s="378"/>
      <c r="U288" s="378"/>
      <c r="V288" s="378"/>
      <c r="W288" s="378"/>
      <c r="X288" s="378"/>
      <c r="Y288" s="380"/>
      <c r="Z288" s="409"/>
      <c r="AA288" s="380"/>
      <c r="AB288" s="380"/>
      <c r="AC288" s="380"/>
      <c r="AD288" s="380"/>
      <c r="AE288" s="380"/>
      <c r="AF288" s="380"/>
      <c r="AG288" s="380"/>
      <c r="AH288" s="380"/>
      <c r="AI288" s="380"/>
      <c r="AJ288" s="380"/>
      <c r="AR288" s="380"/>
      <c r="AS288" s="380"/>
      <c r="AT288" s="380"/>
      <c r="AU288" s="380"/>
      <c r="AV288" s="380"/>
      <c r="AW288" s="380"/>
      <c r="AX288" s="380"/>
      <c r="AY288" s="380"/>
      <c r="AZ288" s="380"/>
      <c r="BA288" s="380"/>
      <c r="BB288" s="380"/>
      <c r="BC288" s="380"/>
      <c r="BD288" s="380"/>
      <c r="BE288" s="380"/>
      <c r="BF288" s="380"/>
      <c r="BG288" s="380"/>
      <c r="BH288" s="380"/>
      <c r="BI288" s="380"/>
      <c r="BJ288" s="377"/>
      <c r="CE288" s="380"/>
      <c r="CF288" s="380"/>
      <c r="CG288" s="380"/>
      <c r="EZ288" s="380"/>
      <c r="FA288" s="380"/>
      <c r="FB288" s="380"/>
      <c r="FC288" s="380"/>
      <c r="FD288" s="380"/>
      <c r="FE288" s="380"/>
      <c r="FF288" s="380"/>
      <c r="FG288" s="380"/>
      <c r="FH288" s="380"/>
      <c r="FI288" s="380"/>
      <c r="FJ288" s="380"/>
      <c r="FK288" s="380"/>
      <c r="FL288" s="380"/>
      <c r="FM288" s="380"/>
      <c r="FN288" s="380"/>
      <c r="FO288" s="380"/>
      <c r="FP288" s="380"/>
      <c r="FQ288" s="380"/>
      <c r="FR288" s="380"/>
      <c r="FS288" s="380"/>
      <c r="FT288" s="380"/>
      <c r="FU288" s="380"/>
      <c r="FV288" s="380"/>
      <c r="FW288" s="380"/>
      <c r="FX288" s="380"/>
      <c r="FY288" s="380"/>
      <c r="FZ288" s="380"/>
      <c r="GA288" s="380"/>
      <c r="GB288" s="380"/>
      <c r="GC288" s="380"/>
      <c r="GD288" s="380"/>
      <c r="GE288" s="380"/>
      <c r="GF288" s="380"/>
      <c r="GG288" s="380"/>
      <c r="GH288" s="380"/>
      <c r="GI288" s="380"/>
      <c r="GJ288" s="380"/>
      <c r="GK288" s="380"/>
      <c r="GL288" s="380"/>
      <c r="GM288" s="380"/>
      <c r="GN288" s="380"/>
      <c r="GO288" s="380"/>
      <c r="GP288" s="380"/>
      <c r="GQ288" s="380"/>
      <c r="GR288" s="380"/>
      <c r="GS288" s="380"/>
      <c r="GT288" s="380"/>
      <c r="GU288" s="380"/>
      <c r="GV288" s="380"/>
      <c r="GW288" s="380"/>
      <c r="GX288" s="380"/>
      <c r="GY288" s="380"/>
      <c r="GZ288" s="380"/>
      <c r="HA288" s="380"/>
      <c r="HB288" s="380"/>
      <c r="HC288" s="380"/>
      <c r="HD288" s="380"/>
      <c r="HE288" s="380"/>
      <c r="HF288" s="380"/>
      <c r="HG288" s="380"/>
      <c r="HH288" s="380"/>
    </row>
    <row r="289" spans="1:216">
      <c r="A289" s="103"/>
      <c r="B289" s="377"/>
      <c r="C289" s="377"/>
      <c r="D289" s="377"/>
      <c r="E289" s="377"/>
      <c r="F289" s="377"/>
      <c r="G289" s="377"/>
      <c r="H289" s="377"/>
      <c r="I289" s="377"/>
      <c r="J289" s="377"/>
      <c r="K289" s="377"/>
      <c r="L289" s="377"/>
      <c r="M289" s="378"/>
      <c r="N289" s="378"/>
      <c r="O289" s="378"/>
      <c r="P289" s="378"/>
      <c r="Q289" s="378"/>
      <c r="R289" s="378"/>
      <c r="S289" s="378"/>
      <c r="T289" s="378"/>
      <c r="U289" s="378"/>
      <c r="V289" s="378"/>
      <c r="W289" s="378"/>
      <c r="X289" s="378"/>
      <c r="Y289" s="380"/>
      <c r="Z289" s="409"/>
      <c r="AA289" s="380"/>
      <c r="AB289" s="380"/>
      <c r="AC289" s="380"/>
      <c r="AD289" s="380"/>
      <c r="AE289" s="380"/>
      <c r="AF289" s="380"/>
      <c r="AG289" s="380"/>
      <c r="AH289" s="380"/>
      <c r="AI289" s="380"/>
      <c r="AJ289" s="380"/>
      <c r="AR289" s="380"/>
      <c r="AS289" s="380"/>
      <c r="AT289" s="380"/>
      <c r="AU289" s="380"/>
      <c r="AV289" s="380"/>
      <c r="AW289" s="380"/>
      <c r="AX289" s="380"/>
      <c r="AY289" s="380"/>
      <c r="AZ289" s="380"/>
      <c r="BA289" s="380"/>
      <c r="BB289" s="380"/>
      <c r="BC289" s="380"/>
      <c r="BD289" s="380"/>
      <c r="BE289" s="380"/>
      <c r="BF289" s="380"/>
      <c r="BG289" s="380"/>
      <c r="BH289" s="380"/>
      <c r="BI289" s="380"/>
      <c r="BJ289" s="377"/>
      <c r="CE289" s="380"/>
      <c r="CF289" s="380"/>
      <c r="CG289" s="380"/>
      <c r="EZ289" s="380"/>
      <c r="FA289" s="380"/>
      <c r="FB289" s="380"/>
      <c r="FC289" s="380"/>
      <c r="FD289" s="380"/>
      <c r="FE289" s="380"/>
      <c r="FF289" s="380"/>
      <c r="FG289" s="380"/>
      <c r="FH289" s="380"/>
      <c r="FI289" s="380"/>
      <c r="FJ289" s="380"/>
      <c r="FK289" s="380"/>
      <c r="FL289" s="380"/>
      <c r="FM289" s="380"/>
      <c r="FN289" s="380"/>
      <c r="FO289" s="380"/>
      <c r="FP289" s="380"/>
      <c r="FQ289" s="380"/>
      <c r="FR289" s="380"/>
      <c r="FS289" s="380"/>
      <c r="FT289" s="380"/>
      <c r="FU289" s="380"/>
      <c r="FV289" s="380"/>
      <c r="FW289" s="380"/>
      <c r="FX289" s="380"/>
      <c r="FY289" s="380"/>
      <c r="FZ289" s="380"/>
      <c r="GA289" s="380"/>
      <c r="GB289" s="380"/>
      <c r="GC289" s="380"/>
      <c r="GD289" s="380"/>
      <c r="GE289" s="380"/>
      <c r="GF289" s="380"/>
      <c r="GG289" s="380"/>
      <c r="GH289" s="380"/>
      <c r="GI289" s="380"/>
      <c r="GJ289" s="380"/>
      <c r="GK289" s="380"/>
      <c r="GL289" s="380"/>
      <c r="GM289" s="380"/>
      <c r="GN289" s="380"/>
      <c r="GO289" s="380"/>
      <c r="GP289" s="380"/>
      <c r="GQ289" s="380"/>
      <c r="GR289" s="380"/>
      <c r="GS289" s="380"/>
      <c r="GT289" s="380"/>
      <c r="GU289" s="380"/>
      <c r="GV289" s="380"/>
      <c r="GW289" s="380"/>
      <c r="GX289" s="380"/>
      <c r="GY289" s="380"/>
      <c r="GZ289" s="380"/>
      <c r="HA289" s="380"/>
      <c r="HB289" s="380"/>
      <c r="HC289" s="380"/>
      <c r="HD289" s="380"/>
      <c r="HE289" s="380"/>
      <c r="HF289" s="380"/>
      <c r="HG289" s="380"/>
      <c r="HH289" s="380"/>
    </row>
    <row r="290" spans="1:216">
      <c r="A290" s="103"/>
      <c r="B290" s="377"/>
      <c r="C290" s="377"/>
      <c r="D290" s="377"/>
      <c r="E290" s="377"/>
      <c r="F290" s="377"/>
      <c r="G290" s="377"/>
      <c r="H290" s="377"/>
      <c r="I290" s="377"/>
      <c r="J290" s="377"/>
      <c r="K290" s="377"/>
      <c r="L290" s="377"/>
      <c r="M290" s="378"/>
      <c r="N290" s="378"/>
      <c r="O290" s="378"/>
      <c r="P290" s="378"/>
      <c r="Q290" s="378"/>
      <c r="R290" s="378"/>
      <c r="S290" s="378"/>
      <c r="T290" s="378"/>
      <c r="U290" s="378"/>
      <c r="V290" s="378"/>
      <c r="W290" s="378"/>
      <c r="X290" s="378"/>
      <c r="Y290" s="380"/>
      <c r="Z290" s="409"/>
      <c r="AA290" s="380"/>
      <c r="AB290" s="380"/>
      <c r="AC290" s="380"/>
      <c r="AD290" s="380"/>
      <c r="AE290" s="380"/>
      <c r="AF290" s="380"/>
      <c r="AG290" s="380"/>
      <c r="AH290" s="380"/>
      <c r="AI290" s="380"/>
      <c r="AJ290" s="380"/>
      <c r="AR290" s="380"/>
      <c r="AS290" s="380"/>
      <c r="AT290" s="380"/>
      <c r="AU290" s="380"/>
      <c r="AV290" s="380"/>
      <c r="AW290" s="380"/>
      <c r="AX290" s="380"/>
      <c r="AY290" s="380"/>
      <c r="AZ290" s="380"/>
      <c r="BA290" s="380"/>
      <c r="BB290" s="380"/>
      <c r="BC290" s="380"/>
      <c r="BD290" s="380"/>
      <c r="BE290" s="380"/>
      <c r="BF290" s="380"/>
      <c r="BG290" s="380"/>
      <c r="BH290" s="380"/>
      <c r="BI290" s="380"/>
      <c r="BJ290" s="377"/>
      <c r="CE290" s="380"/>
      <c r="CF290" s="380"/>
      <c r="CG290" s="380"/>
      <c r="EZ290" s="380"/>
      <c r="FA290" s="380"/>
      <c r="FB290" s="380"/>
      <c r="FC290" s="380"/>
      <c r="FD290" s="380"/>
      <c r="FE290" s="380"/>
      <c r="FF290" s="380"/>
      <c r="FG290" s="380"/>
      <c r="FH290" s="380"/>
      <c r="FI290" s="380"/>
      <c r="FJ290" s="380"/>
      <c r="FK290" s="380"/>
      <c r="FL290" s="380"/>
      <c r="FM290" s="380"/>
      <c r="FN290" s="380"/>
      <c r="FO290" s="380"/>
      <c r="FP290" s="380"/>
      <c r="FQ290" s="380"/>
      <c r="FR290" s="380"/>
      <c r="FS290" s="380"/>
      <c r="FT290" s="380"/>
      <c r="FU290" s="380"/>
      <c r="FV290" s="380"/>
      <c r="FW290" s="380"/>
      <c r="FX290" s="380"/>
      <c r="FY290" s="380"/>
      <c r="FZ290" s="380"/>
      <c r="GA290" s="380"/>
      <c r="GB290" s="380"/>
      <c r="GC290" s="380"/>
      <c r="GD290" s="380"/>
      <c r="GE290" s="380"/>
      <c r="GF290" s="380"/>
      <c r="GG290" s="380"/>
      <c r="GH290" s="380"/>
      <c r="GI290" s="380"/>
      <c r="GJ290" s="380"/>
      <c r="GK290" s="380"/>
      <c r="GL290" s="380"/>
      <c r="GM290" s="380"/>
      <c r="GN290" s="380"/>
      <c r="GO290" s="380"/>
      <c r="GP290" s="380"/>
      <c r="GQ290" s="380"/>
      <c r="GR290" s="380"/>
      <c r="GS290" s="380"/>
      <c r="GT290" s="380"/>
      <c r="GU290" s="380"/>
      <c r="GV290" s="380"/>
      <c r="GW290" s="380"/>
      <c r="GX290" s="380"/>
      <c r="GY290" s="380"/>
      <c r="GZ290" s="380"/>
      <c r="HA290" s="380"/>
      <c r="HB290" s="380"/>
      <c r="HC290" s="380"/>
      <c r="HD290" s="380"/>
      <c r="HE290" s="380"/>
      <c r="HF290" s="380"/>
      <c r="HG290" s="380"/>
      <c r="HH290" s="380"/>
    </row>
    <row r="291" spans="1:216">
      <c r="A291" s="103"/>
      <c r="B291" s="377"/>
      <c r="C291" s="377"/>
      <c r="D291" s="377"/>
      <c r="E291" s="377"/>
      <c r="F291" s="377"/>
      <c r="G291" s="377"/>
      <c r="H291" s="377"/>
      <c r="I291" s="377"/>
      <c r="J291" s="377"/>
      <c r="K291" s="377"/>
      <c r="L291" s="377"/>
      <c r="M291" s="378"/>
      <c r="N291" s="378"/>
      <c r="O291" s="378"/>
      <c r="P291" s="378"/>
      <c r="Q291" s="378"/>
      <c r="R291" s="378"/>
      <c r="S291" s="378"/>
      <c r="T291" s="378"/>
      <c r="U291" s="378"/>
      <c r="V291" s="378"/>
      <c r="W291" s="378"/>
      <c r="X291" s="378"/>
      <c r="Y291" s="380"/>
      <c r="Z291" s="409"/>
      <c r="AA291" s="380"/>
      <c r="AB291" s="380"/>
      <c r="AC291" s="380"/>
      <c r="AD291" s="380"/>
      <c r="AE291" s="380"/>
      <c r="AF291" s="380"/>
      <c r="AG291" s="380"/>
      <c r="AH291" s="380"/>
      <c r="AI291" s="380"/>
      <c r="AJ291" s="380"/>
      <c r="AR291" s="380"/>
      <c r="AS291" s="380"/>
      <c r="AT291" s="380"/>
      <c r="AU291" s="380"/>
      <c r="AV291" s="380"/>
      <c r="AW291" s="380"/>
      <c r="AX291" s="380"/>
      <c r="AY291" s="380"/>
      <c r="AZ291" s="380"/>
      <c r="BA291" s="380"/>
      <c r="BB291" s="380"/>
      <c r="BC291" s="380"/>
      <c r="BD291" s="380"/>
      <c r="BE291" s="380"/>
      <c r="BF291" s="380"/>
      <c r="BG291" s="380"/>
      <c r="BH291" s="380"/>
      <c r="BI291" s="380"/>
      <c r="BJ291" s="377"/>
      <c r="CE291" s="380"/>
      <c r="CF291" s="380"/>
      <c r="CG291" s="380"/>
      <c r="EZ291" s="380"/>
      <c r="FA291" s="380"/>
      <c r="FB291" s="380"/>
      <c r="FC291" s="380"/>
      <c r="FD291" s="380"/>
      <c r="FE291" s="380"/>
      <c r="FF291" s="380"/>
      <c r="FG291" s="380"/>
      <c r="FH291" s="380"/>
      <c r="FI291" s="380"/>
      <c r="FJ291" s="380"/>
      <c r="FK291" s="380"/>
      <c r="FL291" s="380"/>
      <c r="FM291" s="380"/>
      <c r="FN291" s="380"/>
      <c r="FO291" s="380"/>
      <c r="FP291" s="380"/>
      <c r="FQ291" s="380"/>
      <c r="FR291" s="380"/>
      <c r="FS291" s="380"/>
      <c r="FT291" s="380"/>
      <c r="FU291" s="380"/>
      <c r="FV291" s="380"/>
      <c r="FW291" s="380"/>
      <c r="FX291" s="380"/>
      <c r="FY291" s="380"/>
      <c r="FZ291" s="380"/>
      <c r="GA291" s="380"/>
      <c r="GB291" s="380"/>
      <c r="GC291" s="380"/>
      <c r="GD291" s="380"/>
      <c r="GE291" s="380"/>
      <c r="GF291" s="380"/>
      <c r="GG291" s="380"/>
      <c r="GH291" s="380"/>
      <c r="GI291" s="380"/>
      <c r="GJ291" s="380"/>
      <c r="GK291" s="380"/>
      <c r="GL291" s="380"/>
      <c r="GM291" s="380"/>
      <c r="GN291" s="380"/>
      <c r="GO291" s="380"/>
      <c r="GP291" s="380"/>
      <c r="GQ291" s="380"/>
      <c r="GR291" s="380"/>
      <c r="GS291" s="380"/>
      <c r="GT291" s="380"/>
      <c r="GU291" s="380"/>
      <c r="GV291" s="380"/>
      <c r="GW291" s="380"/>
      <c r="GX291" s="380"/>
      <c r="GY291" s="380"/>
      <c r="GZ291" s="380"/>
      <c r="HA291" s="380"/>
      <c r="HB291" s="380"/>
      <c r="HC291" s="380"/>
      <c r="HD291" s="380"/>
      <c r="HE291" s="380"/>
      <c r="HF291" s="380"/>
      <c r="HG291" s="380"/>
      <c r="HH291" s="380"/>
    </row>
    <row r="292" spans="1:216">
      <c r="A292" s="103"/>
      <c r="B292" s="377"/>
      <c r="C292" s="377"/>
      <c r="D292" s="377"/>
      <c r="E292" s="377"/>
      <c r="F292" s="377"/>
      <c r="G292" s="377"/>
      <c r="H292" s="377"/>
      <c r="I292" s="377"/>
      <c r="J292" s="377"/>
      <c r="K292" s="377"/>
      <c r="L292" s="377"/>
      <c r="M292" s="378"/>
      <c r="N292" s="378"/>
      <c r="O292" s="378"/>
      <c r="P292" s="378"/>
      <c r="Q292" s="378"/>
      <c r="R292" s="378"/>
      <c r="S292" s="378"/>
      <c r="T292" s="378"/>
      <c r="U292" s="378"/>
      <c r="V292" s="378"/>
      <c r="W292" s="378"/>
      <c r="X292" s="378"/>
      <c r="Y292" s="380"/>
      <c r="Z292" s="409"/>
      <c r="AA292" s="380"/>
      <c r="AB292" s="380"/>
      <c r="AC292" s="380"/>
      <c r="AD292" s="380"/>
      <c r="AE292" s="380"/>
      <c r="AF292" s="380"/>
      <c r="AG292" s="380"/>
      <c r="AH292" s="380"/>
      <c r="AI292" s="380"/>
      <c r="AJ292" s="380"/>
      <c r="AR292" s="380"/>
      <c r="AS292" s="380"/>
      <c r="AT292" s="380"/>
      <c r="AU292" s="380"/>
      <c r="AV292" s="380"/>
      <c r="AW292" s="380"/>
      <c r="AX292" s="380"/>
      <c r="AY292" s="380"/>
      <c r="AZ292" s="380"/>
      <c r="BA292" s="380"/>
      <c r="BB292" s="380"/>
      <c r="BC292" s="380"/>
      <c r="BD292" s="380"/>
      <c r="BE292" s="380"/>
      <c r="BF292" s="380"/>
      <c r="BG292" s="380"/>
      <c r="BH292" s="380"/>
      <c r="BI292" s="380"/>
      <c r="BJ292" s="377"/>
      <c r="CE292" s="380"/>
      <c r="CF292" s="380"/>
      <c r="CG292" s="380"/>
      <c r="EZ292" s="380"/>
      <c r="FA292" s="380"/>
      <c r="FB292" s="380"/>
      <c r="FC292" s="380"/>
      <c r="FD292" s="380"/>
      <c r="FE292" s="380"/>
      <c r="FF292" s="380"/>
      <c r="FG292" s="380"/>
      <c r="FH292" s="380"/>
      <c r="FI292" s="380"/>
      <c r="FJ292" s="380"/>
      <c r="FK292" s="380"/>
      <c r="FL292" s="380"/>
      <c r="FM292" s="380"/>
      <c r="FN292" s="380"/>
      <c r="FO292" s="380"/>
      <c r="FP292" s="380"/>
      <c r="FQ292" s="380"/>
      <c r="FR292" s="380"/>
      <c r="FS292" s="380"/>
      <c r="FT292" s="380"/>
      <c r="FU292" s="380"/>
      <c r="FV292" s="380"/>
      <c r="FW292" s="380"/>
      <c r="FX292" s="380"/>
      <c r="FY292" s="380"/>
      <c r="FZ292" s="380"/>
      <c r="GA292" s="380"/>
      <c r="GB292" s="380"/>
      <c r="GC292" s="380"/>
      <c r="GD292" s="380"/>
      <c r="GE292" s="380"/>
      <c r="GF292" s="380"/>
      <c r="GG292" s="380"/>
      <c r="GH292" s="380"/>
      <c r="GI292" s="380"/>
      <c r="GJ292" s="380"/>
      <c r="GK292" s="380"/>
      <c r="GL292" s="380"/>
      <c r="GM292" s="380"/>
      <c r="GN292" s="380"/>
      <c r="GO292" s="380"/>
      <c r="GP292" s="380"/>
      <c r="GQ292" s="380"/>
      <c r="GR292" s="380"/>
      <c r="GS292" s="380"/>
      <c r="GT292" s="380"/>
      <c r="GU292" s="380"/>
      <c r="GV292" s="380"/>
      <c r="GW292" s="380"/>
      <c r="GX292" s="380"/>
      <c r="GY292" s="380"/>
      <c r="GZ292" s="380"/>
      <c r="HA292" s="380"/>
      <c r="HB292" s="380"/>
      <c r="HC292" s="380"/>
      <c r="HD292" s="380"/>
      <c r="HE292" s="380"/>
      <c r="HF292" s="380"/>
      <c r="HG292" s="380"/>
      <c r="HH292" s="380"/>
    </row>
    <row r="293" spans="1:216">
      <c r="A293" s="103"/>
      <c r="B293" s="377"/>
      <c r="C293" s="377"/>
      <c r="D293" s="377"/>
      <c r="E293" s="377"/>
      <c r="F293" s="377"/>
      <c r="G293" s="377"/>
      <c r="H293" s="377"/>
      <c r="I293" s="377"/>
      <c r="J293" s="377"/>
      <c r="K293" s="377"/>
      <c r="L293" s="377"/>
      <c r="M293" s="378"/>
      <c r="N293" s="378"/>
      <c r="O293" s="378"/>
      <c r="P293" s="378"/>
      <c r="Q293" s="378"/>
      <c r="R293" s="378"/>
      <c r="S293" s="378"/>
      <c r="T293" s="378"/>
      <c r="U293" s="378"/>
      <c r="V293" s="378"/>
      <c r="W293" s="378"/>
      <c r="X293" s="378"/>
      <c r="Y293" s="380"/>
      <c r="Z293" s="409"/>
      <c r="AA293" s="380"/>
      <c r="AB293" s="380"/>
      <c r="AC293" s="380"/>
      <c r="AD293" s="380"/>
      <c r="AE293" s="380"/>
      <c r="AF293" s="380"/>
      <c r="AG293" s="380"/>
      <c r="AH293" s="380"/>
      <c r="AI293" s="380"/>
      <c r="AJ293" s="380"/>
      <c r="AR293" s="380"/>
      <c r="AS293" s="380"/>
      <c r="AT293" s="380"/>
      <c r="AU293" s="380"/>
      <c r="AV293" s="380"/>
      <c r="AW293" s="380"/>
      <c r="AX293" s="380"/>
      <c r="AY293" s="380"/>
      <c r="AZ293" s="380"/>
      <c r="BA293" s="380"/>
      <c r="BB293" s="380"/>
      <c r="BC293" s="380"/>
      <c r="BD293" s="380"/>
      <c r="BE293" s="380"/>
      <c r="BF293" s="380"/>
      <c r="BG293" s="380"/>
      <c r="BH293" s="380"/>
      <c r="BI293" s="380"/>
      <c r="BJ293" s="377"/>
      <c r="CE293" s="380"/>
      <c r="CF293" s="380"/>
      <c r="CG293" s="380"/>
      <c r="EZ293" s="380"/>
      <c r="FA293" s="380"/>
      <c r="FB293" s="380"/>
      <c r="FC293" s="380"/>
      <c r="FD293" s="380"/>
      <c r="FE293" s="380"/>
      <c r="FF293" s="380"/>
      <c r="FG293" s="380"/>
      <c r="FH293" s="380"/>
      <c r="FI293" s="380"/>
      <c r="FJ293" s="380"/>
      <c r="FK293" s="380"/>
      <c r="FL293" s="380"/>
      <c r="FM293" s="380"/>
      <c r="FN293" s="380"/>
      <c r="FO293" s="380"/>
      <c r="FP293" s="380"/>
      <c r="FQ293" s="380"/>
      <c r="FR293" s="380"/>
      <c r="FS293" s="380"/>
      <c r="FT293" s="380"/>
      <c r="FU293" s="380"/>
      <c r="FV293" s="380"/>
      <c r="FW293" s="380"/>
      <c r="FX293" s="380"/>
      <c r="FY293" s="380"/>
      <c r="FZ293" s="380"/>
      <c r="GA293" s="380"/>
      <c r="GB293" s="380"/>
      <c r="GC293" s="380"/>
      <c r="GD293" s="380"/>
      <c r="GE293" s="380"/>
      <c r="GF293" s="380"/>
      <c r="GG293" s="380"/>
      <c r="GH293" s="380"/>
      <c r="GI293" s="380"/>
      <c r="GJ293" s="380"/>
      <c r="GK293" s="380"/>
      <c r="GL293" s="380"/>
      <c r="GM293" s="380"/>
      <c r="GN293" s="380"/>
      <c r="GO293" s="380"/>
      <c r="GP293" s="380"/>
      <c r="GQ293" s="380"/>
      <c r="GR293" s="380"/>
      <c r="GS293" s="380"/>
      <c r="GT293" s="380"/>
      <c r="GU293" s="380"/>
      <c r="GV293" s="380"/>
      <c r="GW293" s="380"/>
      <c r="GX293" s="380"/>
      <c r="GY293" s="380"/>
      <c r="GZ293" s="380"/>
      <c r="HA293" s="380"/>
      <c r="HB293" s="380"/>
      <c r="HC293" s="380"/>
      <c r="HD293" s="380"/>
      <c r="HE293" s="380"/>
      <c r="HF293" s="380"/>
      <c r="HG293" s="380"/>
      <c r="HH293" s="380"/>
    </row>
    <row r="294" spans="1:216">
      <c r="A294" s="103"/>
      <c r="B294" s="377"/>
      <c r="C294" s="377"/>
      <c r="D294" s="377"/>
      <c r="E294" s="377"/>
      <c r="F294" s="377"/>
      <c r="G294" s="377"/>
      <c r="H294" s="377"/>
      <c r="I294" s="377"/>
      <c r="J294" s="377"/>
      <c r="K294" s="377"/>
      <c r="L294" s="377"/>
      <c r="M294" s="378"/>
      <c r="N294" s="378"/>
      <c r="O294" s="378"/>
      <c r="P294" s="378"/>
      <c r="Q294" s="378"/>
      <c r="R294" s="378"/>
      <c r="S294" s="378"/>
      <c r="T294" s="378"/>
      <c r="U294" s="378"/>
      <c r="V294" s="378"/>
      <c r="W294" s="378"/>
      <c r="X294" s="378"/>
      <c r="Y294" s="380"/>
      <c r="Z294" s="409"/>
      <c r="AA294" s="380"/>
      <c r="AB294" s="380"/>
      <c r="AC294" s="380"/>
      <c r="AD294" s="380"/>
      <c r="AE294" s="380"/>
      <c r="AF294" s="380"/>
      <c r="AG294" s="380"/>
      <c r="AH294" s="380"/>
      <c r="AI294" s="380"/>
      <c r="AJ294" s="380"/>
      <c r="AR294" s="380"/>
      <c r="AS294" s="380"/>
      <c r="AT294" s="380"/>
      <c r="AU294" s="380"/>
      <c r="AV294" s="380"/>
      <c r="AW294" s="380"/>
      <c r="AX294" s="380"/>
      <c r="AY294" s="380"/>
      <c r="AZ294" s="380"/>
      <c r="BA294" s="380"/>
      <c r="BB294" s="380"/>
      <c r="BC294" s="380"/>
      <c r="BD294" s="380"/>
      <c r="BE294" s="380"/>
      <c r="BF294" s="380"/>
      <c r="BG294" s="380"/>
      <c r="BH294" s="380"/>
      <c r="BI294" s="380"/>
      <c r="BJ294" s="377"/>
      <c r="CE294" s="380"/>
      <c r="CF294" s="380"/>
      <c r="CG294" s="380"/>
      <c r="EZ294" s="380"/>
      <c r="FA294" s="380"/>
      <c r="FB294" s="380"/>
      <c r="FC294" s="380"/>
      <c r="FD294" s="380"/>
      <c r="FE294" s="380"/>
      <c r="FF294" s="380"/>
      <c r="FG294" s="380"/>
      <c r="FH294" s="380"/>
      <c r="FI294" s="380"/>
      <c r="FJ294" s="380"/>
      <c r="FK294" s="380"/>
      <c r="FL294" s="380"/>
      <c r="FM294" s="380"/>
      <c r="FN294" s="380"/>
      <c r="FO294" s="380"/>
      <c r="FP294" s="380"/>
      <c r="FQ294" s="380"/>
      <c r="FR294" s="380"/>
      <c r="FS294" s="380"/>
      <c r="FT294" s="380"/>
      <c r="FU294" s="380"/>
      <c r="FV294" s="380"/>
      <c r="FW294" s="380"/>
      <c r="FX294" s="380"/>
      <c r="FY294" s="380"/>
      <c r="FZ294" s="380"/>
      <c r="GA294" s="380"/>
      <c r="GB294" s="380"/>
      <c r="GC294" s="380"/>
      <c r="GD294" s="380"/>
      <c r="GE294" s="380"/>
      <c r="GF294" s="380"/>
      <c r="GG294" s="380"/>
      <c r="GH294" s="380"/>
      <c r="GI294" s="380"/>
      <c r="GJ294" s="380"/>
      <c r="GK294" s="380"/>
      <c r="GL294" s="380"/>
      <c r="GM294" s="380"/>
      <c r="GN294" s="380"/>
      <c r="GO294" s="380"/>
      <c r="GP294" s="380"/>
      <c r="GQ294" s="380"/>
      <c r="GR294" s="380"/>
      <c r="GS294" s="380"/>
      <c r="GT294" s="380"/>
      <c r="GU294" s="380"/>
      <c r="GV294" s="380"/>
      <c r="GW294" s="380"/>
      <c r="GX294" s="380"/>
      <c r="GY294" s="380"/>
      <c r="GZ294" s="380"/>
      <c r="HA294" s="380"/>
      <c r="HB294" s="380"/>
      <c r="HC294" s="380"/>
      <c r="HD294" s="380"/>
      <c r="HE294" s="380"/>
      <c r="HF294" s="380"/>
      <c r="HG294" s="380"/>
      <c r="HH294" s="380"/>
    </row>
    <row r="295" spans="1:216">
      <c r="A295" s="103"/>
      <c r="B295" s="377"/>
      <c r="C295" s="377"/>
      <c r="D295" s="377"/>
      <c r="E295" s="377"/>
      <c r="F295" s="377"/>
      <c r="G295" s="377"/>
      <c r="H295" s="377"/>
      <c r="I295" s="377"/>
      <c r="J295" s="377"/>
      <c r="K295" s="377"/>
      <c r="L295" s="377"/>
      <c r="M295" s="378"/>
      <c r="N295" s="378"/>
      <c r="O295" s="378"/>
      <c r="P295" s="378"/>
      <c r="Q295" s="378"/>
      <c r="R295" s="378"/>
      <c r="S295" s="378"/>
      <c r="T295" s="378"/>
      <c r="U295" s="378"/>
      <c r="V295" s="378"/>
      <c r="W295" s="378"/>
      <c r="X295" s="378"/>
      <c r="Y295" s="380"/>
      <c r="Z295" s="409"/>
      <c r="AA295" s="380"/>
      <c r="AB295" s="380"/>
      <c r="AC295" s="380"/>
      <c r="AD295" s="380"/>
      <c r="AE295" s="380"/>
      <c r="AF295" s="380"/>
      <c r="AG295" s="380"/>
      <c r="AH295" s="380"/>
      <c r="AI295" s="380"/>
      <c r="AJ295" s="380"/>
      <c r="AR295" s="380"/>
      <c r="AS295" s="380"/>
      <c r="AT295" s="380"/>
      <c r="AU295" s="380"/>
      <c r="AV295" s="380"/>
      <c r="AW295" s="380"/>
      <c r="AX295" s="380"/>
      <c r="AY295" s="380"/>
      <c r="AZ295" s="380"/>
      <c r="BA295" s="380"/>
      <c r="BB295" s="380"/>
      <c r="BC295" s="380"/>
      <c r="BD295" s="380"/>
      <c r="BE295" s="380"/>
      <c r="BF295" s="380"/>
      <c r="BG295" s="380"/>
      <c r="BH295" s="380"/>
      <c r="BI295" s="380"/>
      <c r="BJ295" s="377"/>
      <c r="CE295" s="380"/>
      <c r="CF295" s="380"/>
      <c r="CG295" s="380"/>
      <c r="EZ295" s="380"/>
      <c r="FA295" s="380"/>
      <c r="FB295" s="380"/>
      <c r="FC295" s="380"/>
      <c r="FD295" s="380"/>
      <c r="FE295" s="380"/>
      <c r="FF295" s="380"/>
      <c r="FG295" s="380"/>
      <c r="FH295" s="380"/>
      <c r="FI295" s="380"/>
      <c r="FJ295" s="380"/>
      <c r="FK295" s="380"/>
      <c r="FL295" s="380"/>
      <c r="FM295" s="380"/>
      <c r="FN295" s="380"/>
      <c r="FO295" s="380"/>
      <c r="FP295" s="380"/>
      <c r="FQ295" s="380"/>
      <c r="FR295" s="380"/>
      <c r="FS295" s="380"/>
      <c r="FT295" s="380"/>
      <c r="FU295" s="380"/>
      <c r="FV295" s="380"/>
      <c r="FW295" s="380"/>
      <c r="FX295" s="380"/>
      <c r="FY295" s="380"/>
      <c r="FZ295" s="380"/>
      <c r="GA295" s="380"/>
      <c r="GB295" s="380"/>
      <c r="GC295" s="380"/>
      <c r="GD295" s="380"/>
      <c r="GE295" s="380"/>
      <c r="GF295" s="380"/>
      <c r="GG295" s="380"/>
      <c r="GH295" s="380"/>
      <c r="GI295" s="380"/>
      <c r="GJ295" s="380"/>
      <c r="GK295" s="380"/>
      <c r="GL295" s="380"/>
      <c r="GM295" s="380"/>
      <c r="GN295" s="380"/>
      <c r="GO295" s="380"/>
      <c r="GP295" s="380"/>
      <c r="GQ295" s="380"/>
      <c r="GR295" s="380"/>
      <c r="GS295" s="380"/>
      <c r="GT295" s="380"/>
      <c r="GU295" s="380"/>
      <c r="GV295" s="380"/>
      <c r="GW295" s="380"/>
      <c r="GX295" s="380"/>
      <c r="GY295" s="380"/>
      <c r="GZ295" s="380"/>
      <c r="HA295" s="380"/>
      <c r="HB295" s="380"/>
      <c r="HC295" s="380"/>
      <c r="HD295" s="380"/>
      <c r="HE295" s="380"/>
      <c r="HF295" s="380"/>
      <c r="HG295" s="380"/>
      <c r="HH295" s="380"/>
    </row>
    <row r="296" spans="1:216">
      <c r="A296" s="103"/>
      <c r="B296" s="377"/>
      <c r="C296" s="377"/>
      <c r="D296" s="377"/>
      <c r="E296" s="377"/>
      <c r="F296" s="377"/>
      <c r="G296" s="377"/>
      <c r="H296" s="377"/>
      <c r="I296" s="377"/>
      <c r="J296" s="377"/>
      <c r="K296" s="377"/>
      <c r="L296" s="377"/>
      <c r="M296" s="378"/>
      <c r="N296" s="378"/>
      <c r="O296" s="378"/>
      <c r="P296" s="378"/>
      <c r="Q296" s="378"/>
      <c r="R296" s="378"/>
      <c r="S296" s="378"/>
      <c r="T296" s="378"/>
      <c r="U296" s="378"/>
      <c r="V296" s="378"/>
      <c r="W296" s="378"/>
      <c r="X296" s="378"/>
      <c r="Y296" s="380"/>
      <c r="Z296" s="409"/>
      <c r="AA296" s="380"/>
      <c r="AB296" s="380"/>
      <c r="AC296" s="380"/>
      <c r="AD296" s="380"/>
      <c r="AE296" s="380"/>
      <c r="AF296" s="380"/>
      <c r="AG296" s="380"/>
      <c r="AH296" s="380"/>
      <c r="AI296" s="380"/>
      <c r="AJ296" s="380"/>
      <c r="AR296" s="380"/>
      <c r="AS296" s="380"/>
      <c r="AT296" s="380"/>
      <c r="AU296" s="380"/>
      <c r="AV296" s="380"/>
      <c r="AW296" s="380"/>
      <c r="AX296" s="380"/>
      <c r="AY296" s="380"/>
      <c r="AZ296" s="380"/>
      <c r="BA296" s="380"/>
      <c r="BB296" s="380"/>
      <c r="BC296" s="380"/>
      <c r="BD296" s="380"/>
      <c r="BE296" s="380"/>
      <c r="BF296" s="380"/>
      <c r="BG296" s="380"/>
      <c r="BH296" s="380"/>
      <c r="BI296" s="380"/>
      <c r="BJ296" s="377"/>
      <c r="CE296" s="380"/>
      <c r="CF296" s="380"/>
      <c r="CG296" s="380"/>
      <c r="EZ296" s="380"/>
      <c r="FA296" s="380"/>
      <c r="FB296" s="380"/>
      <c r="FC296" s="380"/>
      <c r="FD296" s="380"/>
      <c r="FE296" s="380"/>
      <c r="FF296" s="380"/>
      <c r="FG296" s="380"/>
      <c r="FH296" s="380"/>
      <c r="FI296" s="380"/>
      <c r="FJ296" s="380"/>
      <c r="FK296" s="380"/>
      <c r="FL296" s="380"/>
      <c r="FM296" s="380"/>
      <c r="FN296" s="380"/>
      <c r="FO296" s="380"/>
      <c r="FP296" s="380"/>
      <c r="FQ296" s="380"/>
      <c r="FR296" s="380"/>
      <c r="FS296" s="380"/>
      <c r="FT296" s="380"/>
      <c r="FU296" s="380"/>
      <c r="FV296" s="380"/>
      <c r="FW296" s="380"/>
      <c r="FX296" s="380"/>
      <c r="FY296" s="380"/>
      <c r="FZ296" s="380"/>
      <c r="GA296" s="380"/>
      <c r="GB296" s="380"/>
      <c r="GC296" s="380"/>
      <c r="GD296" s="380"/>
      <c r="GE296" s="380"/>
      <c r="GF296" s="380"/>
      <c r="GG296" s="380"/>
      <c r="GH296" s="380"/>
      <c r="GI296" s="380"/>
      <c r="GJ296" s="380"/>
      <c r="GK296" s="380"/>
      <c r="GL296" s="380"/>
      <c r="GM296" s="380"/>
      <c r="GN296" s="380"/>
      <c r="GO296" s="380"/>
      <c r="GP296" s="380"/>
      <c r="GQ296" s="380"/>
      <c r="GR296" s="380"/>
      <c r="GS296" s="380"/>
      <c r="GT296" s="380"/>
      <c r="GU296" s="380"/>
      <c r="GV296" s="380"/>
      <c r="GW296" s="380"/>
      <c r="GX296" s="380"/>
      <c r="GY296" s="380"/>
      <c r="GZ296" s="380"/>
      <c r="HA296" s="380"/>
      <c r="HB296" s="380"/>
      <c r="HC296" s="380"/>
      <c r="HD296" s="380"/>
      <c r="HE296" s="380"/>
      <c r="HF296" s="380"/>
      <c r="HG296" s="380"/>
      <c r="HH296" s="380"/>
    </row>
    <row r="297" spans="1:216">
      <c r="A297" s="103"/>
      <c r="B297" s="377"/>
      <c r="C297" s="377"/>
      <c r="D297" s="377"/>
      <c r="E297" s="377"/>
      <c r="F297" s="377"/>
      <c r="G297" s="377"/>
      <c r="H297" s="377"/>
      <c r="I297" s="377"/>
      <c r="J297" s="377"/>
      <c r="K297" s="377"/>
      <c r="L297" s="377"/>
      <c r="M297" s="378"/>
      <c r="N297" s="378"/>
      <c r="O297" s="378"/>
      <c r="P297" s="378"/>
      <c r="Q297" s="378"/>
      <c r="R297" s="378"/>
      <c r="S297" s="378"/>
      <c r="T297" s="378"/>
      <c r="U297" s="378"/>
      <c r="V297" s="378"/>
      <c r="W297" s="378"/>
      <c r="X297" s="378"/>
      <c r="Y297" s="380"/>
      <c r="Z297" s="409"/>
      <c r="AA297" s="380"/>
      <c r="AB297" s="380"/>
      <c r="AC297" s="380"/>
      <c r="AD297" s="380"/>
      <c r="AE297" s="380"/>
      <c r="AF297" s="380"/>
      <c r="AG297" s="380"/>
      <c r="AH297" s="380"/>
      <c r="AI297" s="380"/>
      <c r="AJ297" s="380"/>
      <c r="AR297" s="380"/>
      <c r="AS297" s="380"/>
      <c r="AT297" s="380"/>
      <c r="AU297" s="380"/>
      <c r="AV297" s="380"/>
      <c r="AW297" s="380"/>
      <c r="AX297" s="380"/>
      <c r="AY297" s="380"/>
      <c r="AZ297" s="380"/>
      <c r="BA297" s="380"/>
      <c r="BB297" s="380"/>
      <c r="BC297" s="380"/>
      <c r="BD297" s="380"/>
      <c r="BE297" s="380"/>
      <c r="BF297" s="380"/>
      <c r="BG297" s="380"/>
      <c r="BH297" s="380"/>
      <c r="BI297" s="380"/>
      <c r="BJ297" s="377"/>
      <c r="CE297" s="380"/>
      <c r="CF297" s="380"/>
      <c r="CG297" s="380"/>
      <c r="EZ297" s="380"/>
      <c r="FA297" s="380"/>
      <c r="FB297" s="380"/>
      <c r="FC297" s="380"/>
      <c r="FD297" s="380"/>
      <c r="FE297" s="380"/>
      <c r="FF297" s="380"/>
      <c r="FG297" s="380"/>
      <c r="FH297" s="380"/>
      <c r="FI297" s="380"/>
      <c r="FJ297" s="380"/>
      <c r="FK297" s="380"/>
      <c r="FL297" s="380"/>
      <c r="FM297" s="380"/>
      <c r="FN297" s="380"/>
      <c r="FO297" s="380"/>
      <c r="FP297" s="380"/>
      <c r="FQ297" s="380"/>
      <c r="FR297" s="380"/>
      <c r="FS297" s="380"/>
      <c r="FT297" s="380"/>
      <c r="FU297" s="380"/>
      <c r="FV297" s="380"/>
      <c r="FW297" s="380"/>
      <c r="FX297" s="380"/>
      <c r="FY297" s="380"/>
      <c r="FZ297" s="380"/>
      <c r="GA297" s="380"/>
      <c r="GB297" s="380"/>
      <c r="GC297" s="380"/>
      <c r="GD297" s="380"/>
      <c r="GE297" s="380"/>
      <c r="GF297" s="380"/>
      <c r="GG297" s="380"/>
      <c r="GH297" s="380"/>
      <c r="GI297" s="380"/>
      <c r="GJ297" s="380"/>
      <c r="GK297" s="380"/>
      <c r="GL297" s="380"/>
      <c r="GM297" s="380"/>
      <c r="GN297" s="380"/>
      <c r="GO297" s="380"/>
      <c r="GP297" s="380"/>
      <c r="GQ297" s="380"/>
      <c r="GR297" s="380"/>
      <c r="GS297" s="380"/>
      <c r="GT297" s="380"/>
      <c r="GU297" s="380"/>
      <c r="GV297" s="380"/>
      <c r="GW297" s="380"/>
      <c r="GX297" s="380"/>
      <c r="GY297" s="380"/>
      <c r="GZ297" s="380"/>
      <c r="HA297" s="380"/>
      <c r="HB297" s="380"/>
      <c r="HC297" s="380"/>
      <c r="HD297" s="380"/>
      <c r="HE297" s="380"/>
      <c r="HF297" s="380"/>
      <c r="HG297" s="380"/>
      <c r="HH297" s="380"/>
    </row>
    <row r="298" spans="1:216">
      <c r="A298" s="103"/>
      <c r="B298" s="377"/>
      <c r="C298" s="377"/>
      <c r="D298" s="377"/>
      <c r="E298" s="377"/>
      <c r="F298" s="377"/>
      <c r="G298" s="377"/>
      <c r="H298" s="377"/>
      <c r="I298" s="377"/>
      <c r="J298" s="377"/>
      <c r="K298" s="377"/>
      <c r="L298" s="377"/>
      <c r="M298" s="378"/>
      <c r="N298" s="378"/>
      <c r="O298" s="378"/>
      <c r="P298" s="378"/>
      <c r="Q298" s="378"/>
      <c r="R298" s="378"/>
      <c r="S298" s="378"/>
      <c r="T298" s="378"/>
      <c r="U298" s="378"/>
      <c r="V298" s="378"/>
      <c r="W298" s="378"/>
      <c r="X298" s="378"/>
      <c r="Y298" s="380"/>
      <c r="Z298" s="409"/>
      <c r="AA298" s="380"/>
      <c r="AB298" s="380"/>
      <c r="AC298" s="380"/>
      <c r="AD298" s="380"/>
      <c r="AE298" s="380"/>
      <c r="AF298" s="380"/>
      <c r="AG298" s="380"/>
      <c r="AH298" s="380"/>
      <c r="AI298" s="380"/>
      <c r="AJ298" s="380"/>
      <c r="AR298" s="380"/>
      <c r="AS298" s="380"/>
      <c r="AT298" s="380"/>
      <c r="AU298" s="380"/>
      <c r="AV298" s="380"/>
      <c r="AW298" s="380"/>
      <c r="AX298" s="380"/>
      <c r="AY298" s="380"/>
      <c r="AZ298" s="380"/>
      <c r="BA298" s="380"/>
      <c r="BB298" s="380"/>
      <c r="BC298" s="380"/>
      <c r="BD298" s="380"/>
      <c r="BE298" s="380"/>
      <c r="BF298" s="380"/>
      <c r="BG298" s="380"/>
      <c r="BH298" s="380"/>
      <c r="BI298" s="380"/>
      <c r="BJ298" s="377"/>
      <c r="CE298" s="380"/>
      <c r="CF298" s="380"/>
      <c r="CG298" s="380"/>
      <c r="EZ298" s="380"/>
      <c r="FA298" s="380"/>
      <c r="FB298" s="380"/>
      <c r="FC298" s="380"/>
      <c r="FD298" s="380"/>
      <c r="FE298" s="380"/>
      <c r="FF298" s="380"/>
      <c r="FG298" s="380"/>
      <c r="FH298" s="380"/>
      <c r="FI298" s="380"/>
      <c r="FJ298" s="380"/>
      <c r="FK298" s="380"/>
      <c r="FL298" s="380"/>
      <c r="FM298" s="380"/>
      <c r="FN298" s="380"/>
      <c r="FO298" s="380"/>
      <c r="FP298" s="380"/>
      <c r="FQ298" s="380"/>
      <c r="FR298" s="380"/>
      <c r="FS298" s="380"/>
      <c r="FT298" s="380"/>
      <c r="FU298" s="380"/>
      <c r="FV298" s="380"/>
      <c r="FW298" s="380"/>
      <c r="FX298" s="380"/>
      <c r="FY298" s="380"/>
      <c r="FZ298" s="380"/>
      <c r="GA298" s="380"/>
      <c r="GB298" s="380"/>
      <c r="GC298" s="380"/>
      <c r="GD298" s="380"/>
      <c r="GE298" s="380"/>
      <c r="GF298" s="380"/>
      <c r="GG298" s="380"/>
      <c r="GH298" s="380"/>
      <c r="GI298" s="380"/>
      <c r="GJ298" s="380"/>
      <c r="GK298" s="380"/>
      <c r="GL298" s="380"/>
      <c r="GM298" s="380"/>
      <c r="GN298" s="380"/>
      <c r="GO298" s="380"/>
      <c r="GP298" s="380"/>
      <c r="GQ298" s="380"/>
      <c r="GR298" s="380"/>
      <c r="GS298" s="380"/>
      <c r="GT298" s="380"/>
      <c r="GU298" s="380"/>
      <c r="GV298" s="380"/>
      <c r="GW298" s="380"/>
      <c r="GX298" s="380"/>
      <c r="GY298" s="380"/>
      <c r="GZ298" s="380"/>
      <c r="HA298" s="380"/>
      <c r="HB298" s="380"/>
      <c r="HC298" s="380"/>
      <c r="HD298" s="380"/>
      <c r="HE298" s="380"/>
      <c r="HF298" s="380"/>
      <c r="HG298" s="380"/>
      <c r="HH298" s="380"/>
    </row>
    <row r="299" spans="1:216">
      <c r="A299" s="103"/>
      <c r="B299" s="377"/>
      <c r="C299" s="377"/>
      <c r="D299" s="377"/>
      <c r="E299" s="377"/>
      <c r="F299" s="377"/>
      <c r="G299" s="377"/>
      <c r="H299" s="377"/>
      <c r="I299" s="377"/>
      <c r="J299" s="377"/>
      <c r="K299" s="377"/>
      <c r="L299" s="377"/>
      <c r="M299" s="378"/>
      <c r="N299" s="378"/>
      <c r="O299" s="378"/>
      <c r="P299" s="378"/>
      <c r="Q299" s="378"/>
      <c r="R299" s="378"/>
      <c r="S299" s="378"/>
      <c r="T299" s="378"/>
      <c r="U299" s="378"/>
      <c r="V299" s="378"/>
      <c r="W299" s="378"/>
      <c r="X299" s="378"/>
      <c r="Y299" s="380"/>
      <c r="Z299" s="409"/>
      <c r="AA299" s="380"/>
      <c r="AB299" s="380"/>
      <c r="AC299" s="380"/>
      <c r="AD299" s="380"/>
      <c r="AE299" s="380"/>
      <c r="AF299" s="380"/>
      <c r="AG299" s="380"/>
      <c r="AH299" s="380"/>
      <c r="AI299" s="380"/>
      <c r="AJ299" s="380"/>
      <c r="AR299" s="380"/>
      <c r="AS299" s="380"/>
      <c r="AT299" s="380"/>
      <c r="AU299" s="380"/>
      <c r="AV299" s="380"/>
      <c r="AW299" s="380"/>
      <c r="AX299" s="380"/>
      <c r="AY299" s="380"/>
      <c r="AZ299" s="380"/>
      <c r="BA299" s="380"/>
      <c r="BB299" s="380"/>
      <c r="BC299" s="380"/>
      <c r="BD299" s="380"/>
      <c r="BE299" s="380"/>
      <c r="BF299" s="380"/>
      <c r="BG299" s="380"/>
      <c r="BH299" s="380"/>
      <c r="BI299" s="380"/>
      <c r="BJ299" s="377"/>
      <c r="CE299" s="380"/>
      <c r="CF299" s="380"/>
      <c r="CG299" s="380"/>
      <c r="EZ299" s="380"/>
      <c r="FA299" s="380"/>
      <c r="FB299" s="380"/>
      <c r="FC299" s="380"/>
      <c r="FD299" s="380"/>
      <c r="FE299" s="380"/>
      <c r="FF299" s="380"/>
      <c r="FG299" s="380"/>
      <c r="FH299" s="380"/>
      <c r="FI299" s="380"/>
      <c r="FJ299" s="380"/>
      <c r="FK299" s="380"/>
      <c r="FL299" s="380"/>
      <c r="FM299" s="380"/>
      <c r="FN299" s="380"/>
      <c r="FO299" s="380"/>
      <c r="FP299" s="380"/>
      <c r="FQ299" s="380"/>
      <c r="FR299" s="380"/>
      <c r="FS299" s="380"/>
      <c r="FT299" s="380"/>
      <c r="FU299" s="380"/>
      <c r="FV299" s="380"/>
      <c r="FW299" s="380"/>
      <c r="FX299" s="380"/>
      <c r="FY299" s="380"/>
      <c r="FZ299" s="380"/>
      <c r="GA299" s="380"/>
      <c r="GB299" s="380"/>
      <c r="GC299" s="380"/>
      <c r="GD299" s="380"/>
      <c r="GE299" s="380"/>
      <c r="GF299" s="380"/>
      <c r="GG299" s="380"/>
      <c r="GH299" s="380"/>
      <c r="GI299" s="380"/>
      <c r="GJ299" s="380"/>
      <c r="GK299" s="380"/>
      <c r="GL299" s="380"/>
      <c r="GM299" s="380"/>
      <c r="GN299" s="380"/>
      <c r="GO299" s="380"/>
      <c r="GP299" s="380"/>
      <c r="GQ299" s="380"/>
      <c r="GR299" s="380"/>
      <c r="GS299" s="380"/>
      <c r="GT299" s="380"/>
      <c r="GU299" s="380"/>
      <c r="GV299" s="380"/>
      <c r="GW299" s="380"/>
      <c r="GX299" s="380"/>
      <c r="GY299" s="380"/>
      <c r="GZ299" s="380"/>
      <c r="HA299" s="380"/>
      <c r="HB299" s="380"/>
      <c r="HC299" s="380"/>
      <c r="HD299" s="380"/>
      <c r="HE299" s="380"/>
      <c r="HF299" s="380"/>
      <c r="HG299" s="380"/>
      <c r="HH299" s="380"/>
    </row>
    <row r="300" spans="1:216">
      <c r="A300" s="103"/>
      <c r="B300" s="377"/>
      <c r="C300" s="377"/>
      <c r="D300" s="377"/>
      <c r="E300" s="377"/>
      <c r="F300" s="377"/>
      <c r="G300" s="377"/>
      <c r="H300" s="377"/>
      <c r="I300" s="377"/>
      <c r="J300" s="377"/>
      <c r="K300" s="377"/>
      <c r="L300" s="377"/>
      <c r="M300" s="378"/>
      <c r="N300" s="378"/>
      <c r="O300" s="378"/>
      <c r="P300" s="378"/>
      <c r="Q300" s="378"/>
      <c r="R300" s="378"/>
      <c r="S300" s="378"/>
      <c r="T300" s="378"/>
      <c r="U300" s="378"/>
      <c r="V300" s="378"/>
      <c r="W300" s="378"/>
      <c r="X300" s="378"/>
      <c r="Y300" s="380"/>
      <c r="Z300" s="409"/>
      <c r="AA300" s="380"/>
      <c r="AB300" s="380"/>
      <c r="AC300" s="380"/>
      <c r="AD300" s="380"/>
      <c r="AE300" s="380"/>
      <c r="AF300" s="380"/>
      <c r="AG300" s="380"/>
      <c r="AH300" s="380"/>
      <c r="AI300" s="380"/>
      <c r="AJ300" s="380"/>
      <c r="AR300" s="380"/>
      <c r="AS300" s="380"/>
      <c r="AT300" s="380"/>
      <c r="AU300" s="380"/>
      <c r="AV300" s="380"/>
      <c r="AW300" s="380"/>
      <c r="AX300" s="380"/>
      <c r="AY300" s="380"/>
      <c r="AZ300" s="380"/>
      <c r="BA300" s="380"/>
      <c r="BB300" s="380"/>
      <c r="BC300" s="380"/>
      <c r="BD300" s="380"/>
      <c r="BE300" s="380"/>
      <c r="BF300" s="380"/>
      <c r="BG300" s="380"/>
      <c r="BH300" s="380"/>
      <c r="BI300" s="380"/>
      <c r="BJ300" s="377"/>
      <c r="CE300" s="380"/>
      <c r="CF300" s="380"/>
      <c r="CG300" s="380"/>
      <c r="EZ300" s="380"/>
      <c r="FA300" s="380"/>
      <c r="FB300" s="380"/>
      <c r="FC300" s="380"/>
      <c r="FD300" s="380"/>
      <c r="FE300" s="380"/>
      <c r="FF300" s="380"/>
      <c r="FG300" s="380"/>
      <c r="FH300" s="380"/>
      <c r="FI300" s="380"/>
      <c r="FJ300" s="380"/>
      <c r="FK300" s="380"/>
      <c r="FL300" s="380"/>
      <c r="FM300" s="380"/>
      <c r="FN300" s="380"/>
      <c r="FO300" s="380"/>
      <c r="FP300" s="380"/>
      <c r="FQ300" s="380"/>
      <c r="FR300" s="380"/>
      <c r="FS300" s="380"/>
      <c r="FT300" s="380"/>
      <c r="FU300" s="380"/>
      <c r="FV300" s="380"/>
      <c r="FW300" s="380"/>
      <c r="FX300" s="380"/>
      <c r="FY300" s="380"/>
      <c r="FZ300" s="380"/>
      <c r="GA300" s="380"/>
      <c r="GB300" s="380"/>
      <c r="GC300" s="380"/>
      <c r="GD300" s="380"/>
      <c r="GE300" s="380"/>
      <c r="GF300" s="380"/>
      <c r="GG300" s="380"/>
      <c r="GH300" s="380"/>
      <c r="GI300" s="380"/>
      <c r="GJ300" s="380"/>
      <c r="GK300" s="380"/>
      <c r="GL300" s="380"/>
      <c r="GM300" s="380"/>
      <c r="GN300" s="380"/>
      <c r="GO300" s="380"/>
      <c r="GP300" s="380"/>
      <c r="GQ300" s="380"/>
      <c r="GR300" s="380"/>
      <c r="GS300" s="380"/>
      <c r="GT300" s="380"/>
      <c r="GU300" s="380"/>
      <c r="GV300" s="380"/>
      <c r="GW300" s="380"/>
      <c r="GX300" s="380"/>
      <c r="GY300" s="380"/>
      <c r="GZ300" s="380"/>
      <c r="HA300" s="380"/>
      <c r="HB300" s="380"/>
      <c r="HC300" s="380"/>
      <c r="HD300" s="380"/>
      <c r="HE300" s="380"/>
      <c r="HF300" s="380"/>
      <c r="HG300" s="380"/>
      <c r="HH300" s="380"/>
    </row>
    <row r="301" spans="1:216">
      <c r="A301" s="103"/>
      <c r="B301" s="377"/>
      <c r="C301" s="377"/>
      <c r="D301" s="377"/>
      <c r="E301" s="377"/>
      <c r="F301" s="377"/>
      <c r="G301" s="377"/>
      <c r="H301" s="377"/>
      <c r="I301" s="377"/>
      <c r="J301" s="377"/>
      <c r="K301" s="377"/>
      <c r="L301" s="377"/>
      <c r="M301" s="378"/>
      <c r="N301" s="378"/>
      <c r="O301" s="378"/>
      <c r="P301" s="378"/>
      <c r="Q301" s="378"/>
      <c r="R301" s="378"/>
      <c r="S301" s="378"/>
      <c r="T301" s="378"/>
      <c r="U301" s="378"/>
      <c r="V301" s="378"/>
      <c r="W301" s="378"/>
      <c r="X301" s="378"/>
      <c r="Y301" s="380"/>
      <c r="Z301" s="409"/>
      <c r="AA301" s="380"/>
      <c r="AB301" s="380"/>
      <c r="AC301" s="380"/>
      <c r="AD301" s="380"/>
      <c r="AE301" s="380"/>
      <c r="AF301" s="380"/>
      <c r="AG301" s="380"/>
      <c r="AH301" s="380"/>
      <c r="AI301" s="380"/>
      <c r="AJ301" s="380"/>
      <c r="AR301" s="380"/>
      <c r="AS301" s="380"/>
      <c r="AT301" s="380"/>
      <c r="AU301" s="380"/>
      <c r="AV301" s="380"/>
      <c r="AW301" s="380"/>
      <c r="AX301" s="380"/>
      <c r="AY301" s="380"/>
      <c r="AZ301" s="380"/>
      <c r="BA301" s="380"/>
      <c r="BB301" s="380"/>
      <c r="BC301" s="380"/>
      <c r="BD301" s="380"/>
      <c r="BE301" s="380"/>
      <c r="BF301" s="380"/>
      <c r="BG301" s="380"/>
      <c r="BH301" s="380"/>
      <c r="BI301" s="380"/>
      <c r="BJ301" s="377"/>
      <c r="CE301" s="380"/>
      <c r="CF301" s="380"/>
      <c r="CG301" s="380"/>
      <c r="EZ301" s="380"/>
      <c r="FA301" s="380"/>
      <c r="FB301" s="380"/>
      <c r="FC301" s="380"/>
      <c r="FD301" s="380"/>
      <c r="FE301" s="380"/>
      <c r="FF301" s="380"/>
      <c r="FG301" s="380"/>
      <c r="FH301" s="380"/>
      <c r="FI301" s="380"/>
      <c r="FJ301" s="380"/>
      <c r="FK301" s="380"/>
      <c r="FL301" s="380"/>
      <c r="FM301" s="380"/>
      <c r="FN301" s="380"/>
      <c r="FO301" s="380"/>
      <c r="FP301" s="380"/>
      <c r="FQ301" s="380"/>
      <c r="FR301" s="380"/>
      <c r="FS301" s="380"/>
      <c r="FT301" s="380"/>
      <c r="FU301" s="380"/>
      <c r="FV301" s="380"/>
      <c r="FW301" s="380"/>
      <c r="FX301" s="380"/>
      <c r="FY301" s="380"/>
      <c r="FZ301" s="380"/>
      <c r="GA301" s="380"/>
      <c r="GB301" s="380"/>
      <c r="GC301" s="380"/>
      <c r="GD301" s="380"/>
      <c r="GE301" s="380"/>
      <c r="GF301" s="380"/>
      <c r="GG301" s="380"/>
      <c r="GH301" s="380"/>
      <c r="GI301" s="380"/>
      <c r="GJ301" s="380"/>
      <c r="GK301" s="380"/>
      <c r="GL301" s="380"/>
      <c r="GM301" s="380"/>
      <c r="GN301" s="380"/>
      <c r="GO301" s="380"/>
      <c r="GP301" s="380"/>
      <c r="GQ301" s="380"/>
      <c r="GR301" s="380"/>
      <c r="GS301" s="380"/>
      <c r="GT301" s="380"/>
      <c r="GU301" s="380"/>
      <c r="GV301" s="380"/>
      <c r="GW301" s="380"/>
      <c r="GX301" s="380"/>
      <c r="GY301" s="380"/>
      <c r="GZ301" s="380"/>
      <c r="HA301" s="380"/>
      <c r="HB301" s="380"/>
      <c r="HC301" s="380"/>
      <c r="HD301" s="380"/>
      <c r="HE301" s="380"/>
      <c r="HF301" s="380"/>
      <c r="HG301" s="380"/>
      <c r="HH301" s="380"/>
    </row>
    <row r="302" spans="1:216">
      <c r="A302" s="103"/>
      <c r="B302" s="377"/>
      <c r="C302" s="377"/>
      <c r="D302" s="377"/>
      <c r="E302" s="377"/>
      <c r="F302" s="377"/>
      <c r="G302" s="377"/>
      <c r="H302" s="377"/>
      <c r="I302" s="377"/>
      <c r="J302" s="377"/>
      <c r="K302" s="377"/>
      <c r="L302" s="377"/>
      <c r="M302" s="378"/>
      <c r="N302" s="378"/>
      <c r="O302" s="378"/>
      <c r="P302" s="378"/>
      <c r="Q302" s="378"/>
      <c r="R302" s="378"/>
      <c r="S302" s="378"/>
      <c r="T302" s="378"/>
      <c r="U302" s="378"/>
      <c r="V302" s="378"/>
      <c r="W302" s="378"/>
      <c r="X302" s="378"/>
      <c r="Y302" s="380"/>
      <c r="Z302" s="409"/>
      <c r="AA302" s="380"/>
      <c r="AB302" s="380"/>
      <c r="AC302" s="380"/>
      <c r="AD302" s="380"/>
      <c r="AE302" s="380"/>
      <c r="AF302" s="380"/>
      <c r="AG302" s="380"/>
      <c r="AH302" s="380"/>
      <c r="AI302" s="380"/>
      <c r="AJ302" s="380"/>
      <c r="AR302" s="380"/>
      <c r="AS302" s="380"/>
      <c r="AT302" s="380"/>
      <c r="AU302" s="380"/>
      <c r="AV302" s="380"/>
      <c r="AW302" s="380"/>
      <c r="AX302" s="380"/>
      <c r="AY302" s="380"/>
      <c r="AZ302" s="380"/>
      <c r="BA302" s="380"/>
      <c r="BB302" s="380"/>
      <c r="BC302" s="380"/>
      <c r="BD302" s="380"/>
      <c r="BE302" s="380"/>
      <c r="BF302" s="380"/>
      <c r="BG302" s="380"/>
      <c r="BH302" s="380"/>
      <c r="BI302" s="380"/>
      <c r="BJ302" s="377"/>
      <c r="CE302" s="380"/>
      <c r="CF302" s="380"/>
      <c r="CG302" s="380"/>
      <c r="EZ302" s="380"/>
      <c r="FA302" s="380"/>
      <c r="FB302" s="380"/>
      <c r="FC302" s="380"/>
      <c r="FD302" s="380"/>
      <c r="FE302" s="380"/>
      <c r="FF302" s="380"/>
      <c r="FG302" s="380"/>
      <c r="FH302" s="380"/>
      <c r="FI302" s="380"/>
      <c r="FJ302" s="380"/>
      <c r="FK302" s="380"/>
      <c r="FL302" s="380"/>
      <c r="FM302" s="380"/>
      <c r="FN302" s="380"/>
      <c r="FO302" s="380"/>
      <c r="FP302" s="380"/>
      <c r="FQ302" s="380"/>
      <c r="FR302" s="380"/>
      <c r="FS302" s="380"/>
      <c r="FT302" s="380"/>
      <c r="FU302" s="380"/>
      <c r="FV302" s="380"/>
      <c r="FW302" s="380"/>
      <c r="FX302" s="380"/>
      <c r="FY302" s="380"/>
      <c r="FZ302" s="380"/>
      <c r="GA302" s="380"/>
      <c r="GB302" s="380"/>
      <c r="GC302" s="380"/>
      <c r="GD302" s="380"/>
      <c r="GE302" s="380"/>
      <c r="GF302" s="380"/>
      <c r="GG302" s="380"/>
      <c r="GH302" s="380"/>
      <c r="GI302" s="380"/>
      <c r="GJ302" s="380"/>
      <c r="GK302" s="380"/>
      <c r="GL302" s="380"/>
      <c r="GM302" s="380"/>
      <c r="GN302" s="380"/>
      <c r="GO302" s="380"/>
      <c r="GP302" s="380"/>
      <c r="GQ302" s="380"/>
      <c r="GR302" s="380"/>
      <c r="GS302" s="380"/>
      <c r="GT302" s="380"/>
      <c r="GU302" s="380"/>
      <c r="GV302" s="380"/>
      <c r="GW302" s="380"/>
      <c r="GX302" s="380"/>
      <c r="GY302" s="380"/>
      <c r="GZ302" s="380"/>
      <c r="HA302" s="380"/>
      <c r="HB302" s="380"/>
      <c r="HC302" s="380"/>
      <c r="HD302" s="380"/>
      <c r="HE302" s="380"/>
      <c r="HF302" s="380"/>
      <c r="HG302" s="380"/>
      <c r="HH302" s="380"/>
    </row>
    <row r="303" spans="1:216">
      <c r="A303" s="103"/>
      <c r="B303" s="377"/>
      <c r="C303" s="377"/>
      <c r="D303" s="377"/>
      <c r="E303" s="377"/>
      <c r="F303" s="377"/>
      <c r="G303" s="377"/>
      <c r="H303" s="377"/>
      <c r="I303" s="377"/>
      <c r="J303" s="377"/>
      <c r="K303" s="377"/>
      <c r="L303" s="377"/>
      <c r="M303" s="378"/>
      <c r="N303" s="378"/>
      <c r="O303" s="378"/>
      <c r="P303" s="378"/>
      <c r="Q303" s="378"/>
      <c r="R303" s="378"/>
      <c r="S303" s="378"/>
      <c r="T303" s="378"/>
      <c r="U303" s="378"/>
      <c r="V303" s="378"/>
      <c r="W303" s="378"/>
      <c r="X303" s="378"/>
      <c r="Y303" s="380"/>
      <c r="Z303" s="409"/>
      <c r="AA303" s="380"/>
      <c r="AB303" s="380"/>
      <c r="AC303" s="380"/>
      <c r="AD303" s="380"/>
      <c r="AE303" s="380"/>
      <c r="AF303" s="380"/>
      <c r="AG303" s="380"/>
      <c r="AH303" s="380"/>
      <c r="AI303" s="380"/>
      <c r="AJ303" s="380"/>
      <c r="AR303" s="380"/>
      <c r="AS303" s="380"/>
      <c r="AT303" s="380"/>
      <c r="AU303" s="380"/>
      <c r="AV303" s="380"/>
      <c r="AW303" s="380"/>
      <c r="AX303" s="380"/>
      <c r="AY303" s="380"/>
      <c r="AZ303" s="380"/>
      <c r="BA303" s="380"/>
      <c r="BB303" s="380"/>
      <c r="BC303" s="380"/>
      <c r="BD303" s="380"/>
      <c r="BE303" s="380"/>
      <c r="BF303" s="380"/>
      <c r="BG303" s="380"/>
      <c r="BH303" s="380"/>
      <c r="BI303" s="380"/>
      <c r="BJ303" s="377"/>
      <c r="CE303" s="380"/>
      <c r="CF303" s="380"/>
      <c r="CG303" s="380"/>
      <c r="EZ303" s="380"/>
      <c r="FA303" s="380"/>
      <c r="FB303" s="380"/>
      <c r="FC303" s="380"/>
      <c r="FD303" s="380"/>
      <c r="FE303" s="380"/>
      <c r="FF303" s="380"/>
      <c r="FG303" s="380"/>
      <c r="FH303" s="380"/>
      <c r="FI303" s="380"/>
      <c r="FJ303" s="380"/>
      <c r="FK303" s="380"/>
      <c r="FL303" s="380"/>
      <c r="FM303" s="380"/>
      <c r="FN303" s="380"/>
      <c r="FO303" s="380"/>
      <c r="FP303" s="380"/>
      <c r="FQ303" s="380"/>
      <c r="FR303" s="380"/>
      <c r="FS303" s="380"/>
      <c r="FT303" s="380"/>
      <c r="FU303" s="380"/>
      <c r="FV303" s="380"/>
      <c r="FW303" s="380"/>
      <c r="FX303" s="380"/>
      <c r="FY303" s="380"/>
      <c r="FZ303" s="380"/>
      <c r="GA303" s="380"/>
      <c r="GB303" s="380"/>
      <c r="GC303" s="380"/>
      <c r="GD303" s="380"/>
      <c r="GE303" s="380"/>
      <c r="GF303" s="380"/>
      <c r="GG303" s="380"/>
      <c r="GH303" s="380"/>
      <c r="GI303" s="380"/>
      <c r="GJ303" s="380"/>
      <c r="GK303" s="380"/>
      <c r="GL303" s="380"/>
      <c r="GM303" s="380"/>
      <c r="GN303" s="380"/>
      <c r="GO303" s="380"/>
      <c r="GP303" s="380"/>
      <c r="GQ303" s="380"/>
      <c r="GR303" s="380"/>
      <c r="GS303" s="380"/>
      <c r="GT303" s="380"/>
      <c r="GU303" s="380"/>
      <c r="GV303" s="380"/>
      <c r="GW303" s="380"/>
      <c r="GX303" s="380"/>
      <c r="GY303" s="380"/>
      <c r="GZ303" s="380"/>
      <c r="HA303" s="380"/>
      <c r="HB303" s="380"/>
      <c r="HC303" s="380"/>
      <c r="HD303" s="380"/>
      <c r="HE303" s="380"/>
      <c r="HF303" s="380"/>
      <c r="HG303" s="380"/>
      <c r="HH303" s="380"/>
    </row>
    <row r="304" spans="1:216">
      <c r="A304" s="103"/>
      <c r="B304" s="377"/>
      <c r="C304" s="377"/>
      <c r="D304" s="377"/>
      <c r="E304" s="377"/>
      <c r="F304" s="377"/>
      <c r="G304" s="377"/>
      <c r="H304" s="377"/>
      <c r="I304" s="377"/>
      <c r="J304" s="377"/>
      <c r="K304" s="377"/>
      <c r="L304" s="377"/>
      <c r="M304" s="378"/>
      <c r="N304" s="378"/>
      <c r="O304" s="378"/>
      <c r="P304" s="378"/>
      <c r="Q304" s="378"/>
      <c r="R304" s="378"/>
      <c r="S304" s="378"/>
      <c r="T304" s="378"/>
      <c r="U304" s="378"/>
      <c r="V304" s="378"/>
      <c r="W304" s="378"/>
      <c r="X304" s="378"/>
      <c r="Y304" s="380"/>
      <c r="Z304" s="409"/>
      <c r="AA304" s="380"/>
      <c r="AB304" s="380"/>
      <c r="AC304" s="380"/>
      <c r="AD304" s="380"/>
      <c r="AE304" s="380"/>
      <c r="AF304" s="380"/>
      <c r="AG304" s="380"/>
      <c r="AH304" s="380"/>
      <c r="AI304" s="380"/>
      <c r="AJ304" s="380"/>
      <c r="AR304" s="380"/>
      <c r="AS304" s="380"/>
      <c r="AT304" s="380"/>
      <c r="AU304" s="380"/>
      <c r="AV304" s="380"/>
      <c r="AW304" s="380"/>
      <c r="AX304" s="380"/>
      <c r="AY304" s="380"/>
      <c r="AZ304" s="380"/>
      <c r="BA304" s="380"/>
      <c r="BB304" s="380"/>
      <c r="BC304" s="380"/>
      <c r="BD304" s="380"/>
      <c r="BE304" s="380"/>
      <c r="BF304" s="380"/>
      <c r="BG304" s="380"/>
      <c r="BH304" s="380"/>
      <c r="BI304" s="380"/>
      <c r="BJ304" s="377"/>
      <c r="CE304" s="380"/>
      <c r="CF304" s="380"/>
      <c r="CG304" s="380"/>
      <c r="EZ304" s="380"/>
      <c r="FA304" s="380"/>
      <c r="FB304" s="380"/>
      <c r="FC304" s="380"/>
      <c r="FD304" s="380"/>
      <c r="FE304" s="380"/>
      <c r="FF304" s="380"/>
      <c r="FG304" s="380"/>
      <c r="FH304" s="380"/>
      <c r="FI304" s="380"/>
      <c r="FJ304" s="380"/>
      <c r="FK304" s="380"/>
      <c r="FL304" s="380"/>
      <c r="FM304" s="380"/>
      <c r="FN304" s="380"/>
      <c r="FO304" s="380"/>
      <c r="FP304" s="380"/>
      <c r="FQ304" s="380"/>
      <c r="FR304" s="380"/>
      <c r="FS304" s="380"/>
      <c r="FT304" s="380"/>
      <c r="FU304" s="380"/>
      <c r="FV304" s="380"/>
      <c r="FW304" s="380"/>
      <c r="FX304" s="380"/>
      <c r="FY304" s="380"/>
      <c r="FZ304" s="380"/>
      <c r="GA304" s="380"/>
      <c r="GB304" s="380"/>
      <c r="GC304" s="380"/>
      <c r="GD304" s="380"/>
      <c r="GE304" s="380"/>
      <c r="GF304" s="380"/>
      <c r="GG304" s="380"/>
      <c r="GH304" s="380"/>
      <c r="GI304" s="380"/>
      <c r="GJ304" s="380"/>
      <c r="GK304" s="380"/>
      <c r="GL304" s="380"/>
      <c r="GM304" s="380"/>
      <c r="GN304" s="380"/>
      <c r="GO304" s="380"/>
      <c r="GP304" s="380"/>
      <c r="GQ304" s="380"/>
      <c r="GR304" s="380"/>
      <c r="GS304" s="380"/>
      <c r="GT304" s="380"/>
      <c r="GU304" s="380"/>
      <c r="GV304" s="380"/>
      <c r="GW304" s="380"/>
      <c r="GX304" s="380"/>
      <c r="GY304" s="380"/>
      <c r="GZ304" s="380"/>
      <c r="HA304" s="380"/>
      <c r="HB304" s="380"/>
      <c r="HC304" s="380"/>
      <c r="HD304" s="380"/>
      <c r="HE304" s="380"/>
      <c r="HF304" s="380"/>
      <c r="HG304" s="380"/>
      <c r="HH304" s="380"/>
    </row>
    <row r="305" spans="1:216">
      <c r="A305" s="103"/>
      <c r="B305" s="377"/>
      <c r="C305" s="377"/>
      <c r="D305" s="377"/>
      <c r="E305" s="377"/>
      <c r="F305" s="377"/>
      <c r="G305" s="377"/>
      <c r="H305" s="377"/>
      <c r="I305" s="377"/>
      <c r="J305" s="377"/>
      <c r="K305" s="377"/>
      <c r="L305" s="377"/>
      <c r="M305" s="378"/>
      <c r="N305" s="378"/>
      <c r="O305" s="378"/>
      <c r="P305" s="378"/>
      <c r="Q305" s="378"/>
      <c r="R305" s="378"/>
      <c r="S305" s="378"/>
      <c r="T305" s="378"/>
      <c r="U305" s="378"/>
      <c r="V305" s="378"/>
      <c r="W305" s="378"/>
      <c r="X305" s="378"/>
      <c r="Y305" s="380"/>
      <c r="Z305" s="409"/>
      <c r="AA305" s="380"/>
      <c r="AB305" s="380"/>
      <c r="AC305" s="380"/>
      <c r="AD305" s="380"/>
      <c r="AE305" s="380"/>
      <c r="AF305" s="380"/>
      <c r="AG305" s="380"/>
      <c r="AH305" s="380"/>
      <c r="AI305" s="380"/>
      <c r="AJ305" s="380"/>
      <c r="AR305" s="380"/>
      <c r="AS305" s="380"/>
      <c r="AT305" s="380"/>
      <c r="AU305" s="380"/>
      <c r="AV305" s="380"/>
      <c r="AW305" s="380"/>
      <c r="AX305" s="380"/>
      <c r="AY305" s="380"/>
      <c r="AZ305" s="380"/>
      <c r="BA305" s="380"/>
      <c r="BB305" s="380"/>
      <c r="BC305" s="380"/>
      <c r="BD305" s="380"/>
      <c r="BE305" s="380"/>
      <c r="BF305" s="380"/>
      <c r="BG305" s="380"/>
      <c r="BH305" s="380"/>
      <c r="BI305" s="380"/>
      <c r="BJ305" s="377"/>
      <c r="CE305" s="380"/>
      <c r="CF305" s="380"/>
      <c r="CG305" s="380"/>
      <c r="EZ305" s="380"/>
      <c r="FA305" s="380"/>
      <c r="FB305" s="380"/>
      <c r="FC305" s="380"/>
      <c r="FD305" s="380"/>
      <c r="FE305" s="380"/>
      <c r="FF305" s="380"/>
      <c r="FG305" s="380"/>
      <c r="FH305" s="380"/>
      <c r="FI305" s="380"/>
      <c r="FJ305" s="380"/>
      <c r="FK305" s="380"/>
      <c r="FL305" s="380"/>
      <c r="FM305" s="380"/>
      <c r="FN305" s="380"/>
      <c r="FO305" s="380"/>
      <c r="FP305" s="380"/>
      <c r="FQ305" s="380"/>
      <c r="FR305" s="380"/>
      <c r="FS305" s="380"/>
      <c r="FT305" s="380"/>
      <c r="FU305" s="380"/>
      <c r="FV305" s="380"/>
      <c r="FW305" s="380"/>
      <c r="FX305" s="380"/>
      <c r="FY305" s="380"/>
      <c r="FZ305" s="380"/>
      <c r="GA305" s="380"/>
      <c r="GB305" s="380"/>
      <c r="GC305" s="380"/>
      <c r="GD305" s="380"/>
      <c r="GE305" s="380"/>
      <c r="GF305" s="380"/>
      <c r="GG305" s="380"/>
      <c r="GH305" s="380"/>
      <c r="GI305" s="380"/>
      <c r="GJ305" s="380"/>
      <c r="GK305" s="380"/>
      <c r="GL305" s="380"/>
      <c r="GM305" s="380"/>
      <c r="GN305" s="380"/>
      <c r="GO305" s="380"/>
      <c r="GP305" s="380"/>
      <c r="GQ305" s="380"/>
      <c r="GR305" s="380"/>
      <c r="GS305" s="380"/>
      <c r="GT305" s="380"/>
      <c r="GU305" s="380"/>
      <c r="GV305" s="380"/>
      <c r="GW305" s="380"/>
      <c r="GX305" s="380"/>
      <c r="GY305" s="380"/>
      <c r="GZ305" s="380"/>
      <c r="HA305" s="380"/>
      <c r="HB305" s="380"/>
      <c r="HC305" s="380"/>
      <c r="HD305" s="380"/>
      <c r="HE305" s="380"/>
      <c r="HF305" s="380"/>
      <c r="HG305" s="380"/>
      <c r="HH305" s="380"/>
    </row>
    <row r="306" spans="1:216">
      <c r="A306" s="103"/>
      <c r="B306" s="377"/>
      <c r="C306" s="377"/>
      <c r="D306" s="377"/>
      <c r="E306" s="377"/>
      <c r="F306" s="377"/>
      <c r="G306" s="377"/>
      <c r="H306" s="377"/>
      <c r="I306" s="377"/>
      <c r="J306" s="377"/>
      <c r="K306" s="377"/>
      <c r="L306" s="377"/>
      <c r="M306" s="378"/>
      <c r="N306" s="378"/>
      <c r="O306" s="378"/>
      <c r="P306" s="378"/>
      <c r="Q306" s="378"/>
      <c r="R306" s="378"/>
      <c r="S306" s="378"/>
      <c r="T306" s="378"/>
      <c r="U306" s="378"/>
      <c r="V306" s="378"/>
      <c r="W306" s="378"/>
      <c r="X306" s="378"/>
      <c r="Y306" s="380"/>
      <c r="Z306" s="409"/>
      <c r="AA306" s="380"/>
      <c r="AB306" s="380"/>
      <c r="AC306" s="380"/>
      <c r="AD306" s="380"/>
      <c r="AE306" s="380"/>
      <c r="AF306" s="380"/>
      <c r="AG306" s="380"/>
      <c r="AH306" s="380"/>
      <c r="AI306" s="380"/>
      <c r="AJ306" s="380"/>
      <c r="AR306" s="380"/>
      <c r="AS306" s="380"/>
      <c r="AT306" s="380"/>
      <c r="AU306" s="380"/>
      <c r="AV306" s="380"/>
      <c r="AW306" s="380"/>
      <c r="AX306" s="380"/>
      <c r="AY306" s="380"/>
      <c r="AZ306" s="380"/>
      <c r="BA306" s="380"/>
      <c r="BB306" s="380"/>
      <c r="BC306" s="380"/>
      <c r="BD306" s="380"/>
      <c r="BE306" s="380"/>
      <c r="BF306" s="380"/>
      <c r="BG306" s="380"/>
      <c r="BH306" s="380"/>
      <c r="BI306" s="380"/>
      <c r="BJ306" s="377"/>
      <c r="CE306" s="380"/>
      <c r="CF306" s="380"/>
      <c r="CG306" s="380"/>
      <c r="EZ306" s="380"/>
      <c r="FA306" s="380"/>
      <c r="FB306" s="380"/>
      <c r="FC306" s="380"/>
      <c r="FD306" s="380"/>
      <c r="FE306" s="380"/>
      <c r="FF306" s="380"/>
      <c r="FG306" s="380"/>
      <c r="FH306" s="380"/>
      <c r="FI306" s="380"/>
      <c r="FJ306" s="380"/>
      <c r="FK306" s="380"/>
      <c r="FL306" s="380"/>
      <c r="FM306" s="380"/>
      <c r="FN306" s="380"/>
      <c r="FO306" s="380"/>
      <c r="FP306" s="380"/>
      <c r="FQ306" s="380"/>
      <c r="FR306" s="380"/>
      <c r="FS306" s="380"/>
      <c r="FT306" s="380"/>
      <c r="FU306" s="380"/>
      <c r="FV306" s="380"/>
      <c r="FW306" s="380"/>
      <c r="FX306" s="380"/>
      <c r="FY306" s="380"/>
      <c r="FZ306" s="380"/>
      <c r="GA306" s="380"/>
      <c r="GB306" s="380"/>
      <c r="GC306" s="380"/>
      <c r="GD306" s="380"/>
      <c r="GE306" s="380"/>
      <c r="GF306" s="380"/>
      <c r="GG306" s="380"/>
      <c r="GH306" s="380"/>
      <c r="GI306" s="380"/>
      <c r="GJ306" s="380"/>
      <c r="GK306" s="380"/>
      <c r="GL306" s="380"/>
      <c r="GM306" s="380"/>
      <c r="GN306" s="380"/>
      <c r="GO306" s="380"/>
      <c r="GP306" s="380"/>
      <c r="GQ306" s="380"/>
      <c r="GR306" s="380"/>
      <c r="GS306" s="380"/>
      <c r="GT306" s="380"/>
      <c r="GU306" s="380"/>
      <c r="GV306" s="380"/>
      <c r="GW306" s="380"/>
      <c r="GX306" s="380"/>
      <c r="GY306" s="380"/>
      <c r="GZ306" s="380"/>
      <c r="HA306" s="380"/>
      <c r="HB306" s="380"/>
      <c r="HC306" s="380"/>
      <c r="HD306" s="380"/>
      <c r="HE306" s="380"/>
      <c r="HF306" s="380"/>
      <c r="HG306" s="380"/>
      <c r="HH306" s="380"/>
    </row>
    <row r="307" spans="1:216">
      <c r="A307" s="103"/>
      <c r="B307" s="377"/>
      <c r="C307" s="377"/>
      <c r="D307" s="377"/>
      <c r="E307" s="377"/>
      <c r="F307" s="377"/>
      <c r="G307" s="377"/>
      <c r="H307" s="377"/>
      <c r="I307" s="377"/>
      <c r="J307" s="377"/>
      <c r="K307" s="377"/>
      <c r="L307" s="377"/>
      <c r="M307" s="378"/>
      <c r="N307" s="378"/>
      <c r="O307" s="378"/>
      <c r="P307" s="378"/>
      <c r="Q307" s="378"/>
      <c r="R307" s="378"/>
      <c r="S307" s="378"/>
      <c r="T307" s="378"/>
      <c r="U307" s="378"/>
      <c r="V307" s="378"/>
      <c r="W307" s="378"/>
      <c r="X307" s="378"/>
      <c r="Y307" s="380"/>
      <c r="Z307" s="409"/>
      <c r="AA307" s="380"/>
      <c r="AB307" s="380"/>
      <c r="AC307" s="380"/>
      <c r="AD307" s="380"/>
      <c r="AE307" s="380"/>
      <c r="AF307" s="380"/>
      <c r="AG307" s="380"/>
      <c r="AH307" s="380"/>
      <c r="AI307" s="380"/>
      <c r="AJ307" s="380"/>
      <c r="AR307" s="380"/>
      <c r="AS307" s="380"/>
      <c r="AT307" s="380"/>
      <c r="AU307" s="380"/>
      <c r="AV307" s="380"/>
      <c r="AW307" s="380"/>
      <c r="AX307" s="380"/>
      <c r="AY307" s="380"/>
      <c r="AZ307" s="380"/>
      <c r="BA307" s="380"/>
      <c r="BB307" s="380"/>
      <c r="BC307" s="380"/>
      <c r="BD307" s="380"/>
      <c r="BE307" s="380"/>
      <c r="BF307" s="380"/>
      <c r="BG307" s="380"/>
      <c r="BH307" s="380"/>
      <c r="BI307" s="380"/>
      <c r="BJ307" s="377"/>
      <c r="CE307" s="380"/>
      <c r="CF307" s="380"/>
      <c r="CG307" s="380"/>
      <c r="EZ307" s="380"/>
      <c r="FA307" s="380"/>
      <c r="FB307" s="380"/>
      <c r="FC307" s="380"/>
      <c r="FD307" s="380"/>
      <c r="FE307" s="380"/>
      <c r="FF307" s="380"/>
      <c r="FG307" s="380"/>
      <c r="FH307" s="380"/>
      <c r="FI307" s="380"/>
      <c r="FJ307" s="380"/>
      <c r="FK307" s="380"/>
      <c r="FL307" s="380"/>
      <c r="FM307" s="380"/>
      <c r="FN307" s="380"/>
      <c r="FO307" s="380"/>
      <c r="FP307" s="380"/>
      <c r="FQ307" s="380"/>
      <c r="FR307" s="380"/>
      <c r="FS307" s="380"/>
      <c r="FT307" s="380"/>
      <c r="FU307" s="380"/>
      <c r="FV307" s="380"/>
      <c r="FW307" s="380"/>
      <c r="FX307" s="380"/>
      <c r="FY307" s="380"/>
      <c r="FZ307" s="380"/>
      <c r="GA307" s="380"/>
      <c r="GB307" s="380"/>
      <c r="GC307" s="380"/>
      <c r="GD307" s="380"/>
      <c r="GE307" s="380"/>
      <c r="GF307" s="380"/>
      <c r="GG307" s="380"/>
      <c r="GH307" s="380"/>
      <c r="GI307" s="380"/>
      <c r="GJ307" s="380"/>
      <c r="GK307" s="380"/>
      <c r="GL307" s="380"/>
      <c r="GM307" s="380"/>
      <c r="GN307" s="380"/>
      <c r="GO307" s="380"/>
      <c r="GP307" s="380"/>
      <c r="GQ307" s="380"/>
      <c r="GR307" s="380"/>
      <c r="GS307" s="380"/>
      <c r="GT307" s="380"/>
      <c r="GU307" s="380"/>
      <c r="GV307" s="380"/>
      <c r="GW307" s="380"/>
      <c r="GX307" s="380"/>
      <c r="GY307" s="380"/>
      <c r="GZ307" s="380"/>
      <c r="HA307" s="380"/>
      <c r="HB307" s="380"/>
      <c r="HC307" s="380"/>
      <c r="HD307" s="380"/>
      <c r="HE307" s="380"/>
      <c r="HF307" s="380"/>
      <c r="HG307" s="380"/>
      <c r="HH307" s="380"/>
    </row>
    <row r="308" spans="1:216">
      <c r="A308" s="103"/>
      <c r="B308" s="377"/>
      <c r="C308" s="377"/>
      <c r="D308" s="377"/>
      <c r="E308" s="377"/>
      <c r="F308" s="377"/>
      <c r="G308" s="377"/>
      <c r="H308" s="377"/>
      <c r="I308" s="377"/>
      <c r="J308" s="377"/>
      <c r="K308" s="377"/>
      <c r="L308" s="377"/>
      <c r="M308" s="378"/>
      <c r="N308" s="378"/>
      <c r="O308" s="378"/>
      <c r="P308" s="378"/>
      <c r="Q308" s="378"/>
      <c r="R308" s="378"/>
      <c r="S308" s="378"/>
      <c r="T308" s="378"/>
      <c r="U308" s="378"/>
      <c r="V308" s="378"/>
      <c r="W308" s="378"/>
      <c r="X308" s="378"/>
      <c r="Y308" s="380"/>
      <c r="Z308" s="409"/>
      <c r="AA308" s="380"/>
      <c r="AB308" s="380"/>
      <c r="AC308" s="380"/>
      <c r="AD308" s="380"/>
      <c r="AE308" s="380"/>
      <c r="AF308" s="380"/>
      <c r="AG308" s="380"/>
      <c r="AH308" s="380"/>
      <c r="AI308" s="380"/>
      <c r="AJ308" s="380"/>
      <c r="AR308" s="380"/>
      <c r="AS308" s="380"/>
      <c r="AT308" s="380"/>
      <c r="AU308" s="380"/>
      <c r="AV308" s="380"/>
      <c r="AW308" s="380"/>
      <c r="AX308" s="380"/>
      <c r="AY308" s="380"/>
      <c r="AZ308" s="380"/>
      <c r="BA308" s="380"/>
      <c r="BB308" s="380"/>
      <c r="BC308" s="380"/>
      <c r="BD308" s="380"/>
      <c r="BE308" s="380"/>
      <c r="BF308" s="380"/>
      <c r="BG308" s="380"/>
      <c r="BH308" s="380"/>
      <c r="BI308" s="380"/>
      <c r="BJ308" s="377"/>
      <c r="CE308" s="380"/>
      <c r="CF308" s="380"/>
      <c r="CG308" s="380"/>
      <c r="EZ308" s="380"/>
      <c r="FA308" s="380"/>
      <c r="FB308" s="380"/>
      <c r="FC308" s="380"/>
      <c r="FD308" s="380"/>
      <c r="FE308" s="380"/>
      <c r="FF308" s="380"/>
      <c r="FG308" s="380"/>
      <c r="FH308" s="380"/>
      <c r="FI308" s="380"/>
      <c r="FJ308" s="380"/>
      <c r="FK308" s="380"/>
      <c r="FL308" s="380"/>
      <c r="FM308" s="380"/>
      <c r="FN308" s="380"/>
      <c r="FO308" s="380"/>
      <c r="FP308" s="380"/>
      <c r="FQ308" s="380"/>
      <c r="FR308" s="380"/>
      <c r="FS308" s="380"/>
      <c r="FT308" s="380"/>
      <c r="FU308" s="380"/>
      <c r="FV308" s="380"/>
      <c r="FW308" s="380"/>
      <c r="FX308" s="380"/>
      <c r="FY308" s="380"/>
      <c r="FZ308" s="380"/>
      <c r="GA308" s="380"/>
      <c r="GB308" s="380"/>
      <c r="GC308" s="380"/>
      <c r="GD308" s="380"/>
      <c r="GE308" s="380"/>
      <c r="GF308" s="380"/>
      <c r="GG308" s="380"/>
      <c r="GH308" s="380"/>
      <c r="GI308" s="380"/>
      <c r="GJ308" s="380"/>
      <c r="GK308" s="380"/>
      <c r="GL308" s="380"/>
      <c r="GM308" s="380"/>
      <c r="GN308" s="380"/>
      <c r="GO308" s="380"/>
      <c r="GP308" s="380"/>
      <c r="GQ308" s="380"/>
      <c r="GR308" s="380"/>
      <c r="GS308" s="380"/>
      <c r="GT308" s="380"/>
      <c r="GU308" s="380"/>
      <c r="GV308" s="380"/>
      <c r="GW308" s="380"/>
      <c r="GX308" s="380"/>
      <c r="GY308" s="380"/>
      <c r="GZ308" s="380"/>
      <c r="HA308" s="380"/>
      <c r="HB308" s="380"/>
      <c r="HC308" s="380"/>
      <c r="HD308" s="380"/>
      <c r="HE308" s="380"/>
      <c r="HF308" s="380"/>
      <c r="HG308" s="380"/>
      <c r="HH308" s="380"/>
    </row>
    <row r="309" spans="1:216">
      <c r="A309" s="103"/>
      <c r="B309" s="377"/>
      <c r="C309" s="377"/>
      <c r="D309" s="377"/>
      <c r="E309" s="377"/>
      <c r="F309" s="377"/>
      <c r="G309" s="377"/>
      <c r="H309" s="377"/>
      <c r="I309" s="377"/>
      <c r="J309" s="377"/>
      <c r="K309" s="377"/>
      <c r="L309" s="377"/>
      <c r="M309" s="378"/>
      <c r="N309" s="378"/>
      <c r="O309" s="378"/>
      <c r="P309" s="378"/>
      <c r="Q309" s="378"/>
      <c r="R309" s="378"/>
      <c r="S309" s="378"/>
      <c r="T309" s="378"/>
      <c r="U309" s="378"/>
      <c r="V309" s="378"/>
      <c r="W309" s="378"/>
      <c r="X309" s="378"/>
      <c r="Y309" s="380"/>
      <c r="Z309" s="409"/>
      <c r="AA309" s="380"/>
      <c r="AB309" s="380"/>
      <c r="AC309" s="380"/>
      <c r="AD309" s="380"/>
      <c r="AE309" s="380"/>
      <c r="AF309" s="380"/>
      <c r="AG309" s="380"/>
      <c r="AH309" s="380"/>
      <c r="AI309" s="380"/>
      <c r="AJ309" s="380"/>
      <c r="AR309" s="380"/>
      <c r="AS309" s="380"/>
      <c r="AT309" s="380"/>
      <c r="AU309" s="380"/>
      <c r="AV309" s="380"/>
      <c r="AW309" s="380"/>
      <c r="AX309" s="380"/>
      <c r="AY309" s="380"/>
      <c r="AZ309" s="380"/>
      <c r="BA309" s="380"/>
      <c r="BB309" s="380"/>
      <c r="BC309" s="380"/>
      <c r="BD309" s="380"/>
      <c r="BE309" s="380"/>
      <c r="BF309" s="380"/>
      <c r="BG309" s="380"/>
      <c r="BH309" s="380"/>
      <c r="BI309" s="380"/>
      <c r="BJ309" s="377"/>
      <c r="CE309" s="380"/>
      <c r="CF309" s="380"/>
      <c r="CG309" s="380"/>
      <c r="EZ309" s="380"/>
      <c r="FA309" s="380"/>
      <c r="FB309" s="380"/>
      <c r="FC309" s="380"/>
      <c r="FD309" s="380"/>
      <c r="FE309" s="380"/>
      <c r="FF309" s="380"/>
      <c r="FG309" s="380"/>
      <c r="FH309" s="380"/>
      <c r="FI309" s="380"/>
      <c r="FJ309" s="380"/>
      <c r="FK309" s="380"/>
      <c r="FL309" s="380"/>
      <c r="FM309" s="380"/>
      <c r="FN309" s="380"/>
      <c r="FO309" s="380"/>
      <c r="FP309" s="380"/>
      <c r="FQ309" s="380"/>
      <c r="FR309" s="380"/>
      <c r="FS309" s="380"/>
      <c r="FT309" s="380"/>
      <c r="FU309" s="380"/>
      <c r="FV309" s="380"/>
      <c r="FW309" s="380"/>
      <c r="FX309" s="380"/>
      <c r="FY309" s="380"/>
      <c r="FZ309" s="380"/>
      <c r="GA309" s="380"/>
      <c r="GB309" s="380"/>
      <c r="GC309" s="380"/>
      <c r="GD309" s="380"/>
      <c r="GE309" s="380"/>
      <c r="GF309" s="380"/>
      <c r="GG309" s="380"/>
      <c r="GH309" s="380"/>
      <c r="GI309" s="380"/>
      <c r="GJ309" s="380"/>
      <c r="GK309" s="380"/>
      <c r="GL309" s="380"/>
      <c r="GM309" s="380"/>
      <c r="GN309" s="380"/>
      <c r="GO309" s="380"/>
      <c r="GP309" s="380"/>
      <c r="GQ309" s="380"/>
      <c r="GR309" s="380"/>
      <c r="GS309" s="380"/>
      <c r="GT309" s="380"/>
      <c r="GU309" s="380"/>
      <c r="GV309" s="380"/>
      <c r="GW309" s="380"/>
      <c r="GX309" s="380"/>
      <c r="GY309" s="380"/>
      <c r="GZ309" s="380"/>
      <c r="HA309" s="380"/>
      <c r="HB309" s="380"/>
      <c r="HC309" s="380"/>
      <c r="HD309" s="380"/>
      <c r="HE309" s="380"/>
      <c r="HF309" s="380"/>
      <c r="HG309" s="380"/>
      <c r="HH309" s="380"/>
    </row>
    <row r="310" spans="1:216">
      <c r="B310" s="377"/>
      <c r="C310" s="377"/>
      <c r="D310" s="377"/>
      <c r="E310" s="377"/>
      <c r="F310" s="377"/>
      <c r="G310" s="377"/>
      <c r="H310" s="377"/>
      <c r="I310" s="377"/>
      <c r="J310" s="377"/>
      <c r="K310" s="377"/>
      <c r="L310" s="377"/>
      <c r="M310" s="378"/>
      <c r="N310" s="378"/>
      <c r="O310" s="378"/>
      <c r="P310" s="378"/>
      <c r="Q310" s="378"/>
      <c r="R310" s="378"/>
      <c r="S310" s="378"/>
      <c r="T310" s="378"/>
      <c r="U310" s="378"/>
      <c r="V310" s="378"/>
      <c r="W310" s="378"/>
      <c r="X310" s="378"/>
      <c r="Y310" s="380"/>
      <c r="Z310" s="409"/>
      <c r="AA310" s="380"/>
      <c r="AB310" s="380"/>
      <c r="AC310" s="380"/>
      <c r="AD310" s="380"/>
      <c r="AE310" s="380"/>
      <c r="AF310" s="380"/>
      <c r="AG310" s="380"/>
      <c r="AH310" s="380"/>
      <c r="AI310" s="380"/>
      <c r="AJ310" s="380"/>
      <c r="AR310" s="380"/>
      <c r="AS310" s="380"/>
      <c r="AT310" s="380"/>
      <c r="AU310" s="380"/>
      <c r="AV310" s="380"/>
      <c r="AW310" s="380"/>
      <c r="AX310" s="380"/>
      <c r="AY310" s="380"/>
      <c r="AZ310" s="380"/>
      <c r="BA310" s="380"/>
      <c r="BB310" s="380"/>
      <c r="BC310" s="380"/>
      <c r="BD310" s="380"/>
      <c r="BE310" s="380"/>
      <c r="BF310" s="380"/>
      <c r="BG310" s="380"/>
      <c r="BH310" s="380"/>
      <c r="BI310" s="380"/>
      <c r="BJ310" s="377"/>
      <c r="CE310" s="380"/>
      <c r="CF310" s="380"/>
      <c r="CG310" s="380"/>
      <c r="EZ310" s="380"/>
      <c r="FA310" s="380"/>
      <c r="FB310" s="380"/>
      <c r="FC310" s="380"/>
      <c r="FD310" s="380"/>
      <c r="FE310" s="380"/>
      <c r="FF310" s="380"/>
      <c r="FG310" s="380"/>
      <c r="FH310" s="380"/>
      <c r="FI310" s="380"/>
      <c r="FJ310" s="380"/>
      <c r="FK310" s="380"/>
      <c r="FL310" s="380"/>
      <c r="FM310" s="380"/>
      <c r="FN310" s="380"/>
      <c r="FO310" s="380"/>
      <c r="FP310" s="380"/>
      <c r="FQ310" s="380"/>
      <c r="FR310" s="380"/>
      <c r="FS310" s="380"/>
      <c r="FT310" s="380"/>
      <c r="FU310" s="380"/>
      <c r="FV310" s="380"/>
      <c r="FW310" s="380"/>
      <c r="FX310" s="380"/>
      <c r="FY310" s="380"/>
      <c r="FZ310" s="380"/>
      <c r="GA310" s="380"/>
      <c r="GB310" s="380"/>
      <c r="GC310" s="380"/>
      <c r="GD310" s="380"/>
      <c r="GE310" s="380"/>
      <c r="GF310" s="380"/>
      <c r="GG310" s="380"/>
      <c r="GH310" s="380"/>
      <c r="GI310" s="380"/>
      <c r="GJ310" s="380"/>
      <c r="GK310" s="380"/>
      <c r="GL310" s="380"/>
      <c r="GM310" s="380"/>
      <c r="GN310" s="380"/>
      <c r="GO310" s="380"/>
      <c r="GP310" s="380"/>
      <c r="GQ310" s="380"/>
      <c r="GR310" s="380"/>
      <c r="GS310" s="380"/>
      <c r="GT310" s="380"/>
      <c r="GU310" s="380"/>
      <c r="GV310" s="380"/>
      <c r="GW310" s="380"/>
      <c r="GX310" s="380"/>
      <c r="GY310" s="380"/>
      <c r="GZ310" s="380"/>
      <c r="HA310" s="380"/>
      <c r="HB310" s="380"/>
      <c r="HC310" s="380"/>
      <c r="HD310" s="380"/>
      <c r="HE310" s="380"/>
      <c r="HF310" s="380"/>
      <c r="HG310" s="380"/>
      <c r="HH310" s="380"/>
    </row>
    <row r="311" spans="1:216">
      <c r="B311" s="377"/>
      <c r="C311" s="377"/>
      <c r="D311" s="377"/>
      <c r="E311" s="377"/>
      <c r="F311" s="377"/>
      <c r="G311" s="377"/>
      <c r="H311" s="377"/>
      <c r="I311" s="377"/>
      <c r="J311" s="377"/>
      <c r="K311" s="377"/>
      <c r="L311" s="377"/>
      <c r="M311" s="378"/>
      <c r="N311" s="378"/>
      <c r="O311" s="378"/>
      <c r="P311" s="378"/>
      <c r="Q311" s="378"/>
      <c r="R311" s="378"/>
      <c r="S311" s="378"/>
      <c r="T311" s="378"/>
      <c r="U311" s="378"/>
      <c r="V311" s="378"/>
      <c r="W311" s="378"/>
      <c r="X311" s="378"/>
      <c r="Y311" s="380"/>
      <c r="Z311" s="409"/>
      <c r="AA311" s="380"/>
      <c r="AB311" s="380"/>
      <c r="AC311" s="380"/>
      <c r="AD311" s="380"/>
      <c r="AE311" s="380"/>
      <c r="AF311" s="380"/>
      <c r="AG311" s="380"/>
      <c r="AH311" s="380"/>
      <c r="AI311" s="380"/>
      <c r="AJ311" s="380"/>
      <c r="AR311" s="380"/>
      <c r="AS311" s="380"/>
      <c r="AT311" s="380"/>
      <c r="AU311" s="380"/>
      <c r="AV311" s="380"/>
      <c r="AW311" s="380"/>
      <c r="AX311" s="380"/>
      <c r="AY311" s="380"/>
      <c r="AZ311" s="380"/>
      <c r="BA311" s="380"/>
      <c r="BB311" s="380"/>
      <c r="BC311" s="380"/>
      <c r="BD311" s="380"/>
      <c r="BE311" s="380"/>
      <c r="BF311" s="380"/>
      <c r="BG311" s="380"/>
      <c r="BH311" s="380"/>
      <c r="BI311" s="380"/>
      <c r="BJ311" s="377"/>
      <c r="CE311" s="380"/>
      <c r="CF311" s="380"/>
      <c r="CG311" s="380"/>
      <c r="EZ311" s="380"/>
      <c r="FA311" s="380"/>
      <c r="FB311" s="380"/>
      <c r="FC311" s="380"/>
      <c r="FD311" s="380"/>
      <c r="FE311" s="380"/>
      <c r="FF311" s="380"/>
      <c r="FG311" s="380"/>
      <c r="FH311" s="380"/>
      <c r="FI311" s="380"/>
      <c r="FJ311" s="380"/>
      <c r="FK311" s="380"/>
      <c r="FL311" s="380"/>
      <c r="FM311" s="380"/>
      <c r="FN311" s="380"/>
      <c r="FO311" s="380"/>
      <c r="FP311" s="380"/>
      <c r="FQ311" s="380"/>
      <c r="FR311" s="380"/>
      <c r="FS311" s="380"/>
      <c r="FT311" s="380"/>
      <c r="FU311" s="380"/>
      <c r="FV311" s="380"/>
      <c r="FW311" s="380"/>
      <c r="FX311" s="380"/>
      <c r="FY311" s="380"/>
      <c r="FZ311" s="380"/>
      <c r="GA311" s="380"/>
      <c r="GB311" s="380"/>
      <c r="GC311" s="380"/>
      <c r="GD311" s="380"/>
      <c r="GE311" s="380"/>
      <c r="GF311" s="380"/>
      <c r="GG311" s="380"/>
      <c r="GH311" s="380"/>
      <c r="GI311" s="380"/>
      <c r="GJ311" s="380"/>
      <c r="GK311" s="380"/>
      <c r="GL311" s="380"/>
      <c r="GM311" s="380"/>
      <c r="GN311" s="380"/>
      <c r="GO311" s="380"/>
      <c r="GP311" s="380"/>
      <c r="GQ311" s="380"/>
      <c r="GR311" s="380"/>
      <c r="GS311" s="380"/>
      <c r="GT311" s="380"/>
      <c r="GU311" s="380"/>
      <c r="GV311" s="380"/>
      <c r="GW311" s="380"/>
      <c r="GX311" s="380"/>
      <c r="GY311" s="380"/>
      <c r="GZ311" s="380"/>
      <c r="HA311" s="380"/>
      <c r="HB311" s="380"/>
      <c r="HC311" s="380"/>
      <c r="HD311" s="380"/>
      <c r="HE311" s="380"/>
      <c r="HF311" s="380"/>
      <c r="HG311" s="380"/>
      <c r="HH311" s="380"/>
    </row>
    <row r="312" spans="1:216">
      <c r="B312" s="377"/>
      <c r="C312" s="377"/>
      <c r="D312" s="377"/>
      <c r="E312" s="377"/>
      <c r="F312" s="377"/>
      <c r="G312" s="377"/>
      <c r="H312" s="377"/>
      <c r="I312" s="377"/>
      <c r="J312" s="377"/>
      <c r="K312" s="377"/>
      <c r="L312" s="377"/>
      <c r="M312" s="378"/>
      <c r="N312" s="378"/>
      <c r="O312" s="378"/>
      <c r="P312" s="378"/>
      <c r="Q312" s="378"/>
      <c r="R312" s="378"/>
      <c r="S312" s="378"/>
      <c r="T312" s="378"/>
      <c r="U312" s="378"/>
      <c r="V312" s="378"/>
      <c r="W312" s="378"/>
      <c r="X312" s="378"/>
      <c r="Y312" s="380"/>
      <c r="Z312" s="409"/>
      <c r="AA312" s="380"/>
      <c r="AB312" s="380"/>
      <c r="AC312" s="380"/>
      <c r="AD312" s="380"/>
      <c r="AE312" s="380"/>
      <c r="AF312" s="380"/>
      <c r="AG312" s="380"/>
      <c r="AH312" s="380"/>
      <c r="AI312" s="380"/>
      <c r="AJ312" s="380"/>
      <c r="AR312" s="380"/>
      <c r="AS312" s="380"/>
      <c r="AT312" s="380"/>
      <c r="AU312" s="380"/>
      <c r="AV312" s="380"/>
      <c r="AW312" s="380"/>
      <c r="AX312" s="380"/>
      <c r="AY312" s="380"/>
      <c r="AZ312" s="380"/>
      <c r="BA312" s="380"/>
      <c r="BB312" s="380"/>
      <c r="BC312" s="380"/>
      <c r="BD312" s="380"/>
      <c r="BE312" s="380"/>
      <c r="BF312" s="380"/>
      <c r="BG312" s="380"/>
      <c r="BH312" s="380"/>
      <c r="BI312" s="380"/>
      <c r="BJ312" s="377"/>
      <c r="CE312" s="380"/>
      <c r="CF312" s="380"/>
      <c r="CG312" s="380"/>
      <c r="EZ312" s="380"/>
      <c r="FA312" s="380"/>
      <c r="FB312" s="380"/>
      <c r="FC312" s="380"/>
      <c r="FD312" s="380"/>
      <c r="FE312" s="380"/>
      <c r="FF312" s="380"/>
      <c r="FG312" s="380"/>
      <c r="FH312" s="380"/>
      <c r="FI312" s="380"/>
      <c r="FJ312" s="380"/>
      <c r="FK312" s="380"/>
      <c r="FL312" s="380"/>
      <c r="FM312" s="380"/>
      <c r="FN312" s="380"/>
      <c r="FO312" s="380"/>
      <c r="FP312" s="380"/>
      <c r="FQ312" s="380"/>
      <c r="FR312" s="380"/>
      <c r="FS312" s="380"/>
      <c r="FT312" s="380"/>
      <c r="FU312" s="380"/>
      <c r="FV312" s="380"/>
      <c r="FW312" s="380"/>
      <c r="FX312" s="380"/>
      <c r="FY312" s="380"/>
      <c r="FZ312" s="380"/>
      <c r="GA312" s="380"/>
      <c r="GB312" s="380"/>
      <c r="GC312" s="380"/>
      <c r="GD312" s="380"/>
      <c r="GE312" s="380"/>
      <c r="GF312" s="380"/>
      <c r="GG312" s="380"/>
      <c r="GH312" s="380"/>
      <c r="GI312" s="380"/>
      <c r="GJ312" s="380"/>
      <c r="GK312" s="380"/>
      <c r="GL312" s="380"/>
      <c r="GM312" s="380"/>
      <c r="GN312" s="380"/>
      <c r="GO312" s="380"/>
      <c r="GP312" s="380"/>
      <c r="GQ312" s="380"/>
      <c r="GR312" s="380"/>
      <c r="GS312" s="380"/>
      <c r="GT312" s="380"/>
      <c r="GU312" s="380"/>
      <c r="GV312" s="380"/>
      <c r="GW312" s="380"/>
      <c r="GX312" s="380"/>
      <c r="GY312" s="380"/>
      <c r="GZ312" s="380"/>
      <c r="HA312" s="380"/>
      <c r="HB312" s="380"/>
      <c r="HC312" s="380"/>
      <c r="HD312" s="380"/>
      <c r="HE312" s="380"/>
      <c r="HF312" s="380"/>
      <c r="HG312" s="380"/>
      <c r="HH312" s="380"/>
    </row>
    <row r="313" spans="1:216">
      <c r="B313" s="377"/>
      <c r="C313" s="377"/>
      <c r="D313" s="377"/>
      <c r="E313" s="377"/>
      <c r="F313" s="377"/>
      <c r="G313" s="377"/>
      <c r="H313" s="377"/>
      <c r="I313" s="377"/>
      <c r="J313" s="377"/>
      <c r="K313" s="377"/>
      <c r="L313" s="377"/>
      <c r="M313" s="378"/>
      <c r="N313" s="378"/>
      <c r="O313" s="378"/>
      <c r="P313" s="378"/>
      <c r="Q313" s="378"/>
      <c r="R313" s="378"/>
      <c r="S313" s="378"/>
      <c r="T313" s="378"/>
      <c r="U313" s="378"/>
      <c r="V313" s="378"/>
      <c r="W313" s="378"/>
      <c r="X313" s="378"/>
      <c r="Y313" s="380"/>
      <c r="Z313" s="409"/>
      <c r="AA313" s="380"/>
      <c r="AB313" s="380"/>
      <c r="AC313" s="380"/>
      <c r="AD313" s="380"/>
      <c r="AE313" s="380"/>
      <c r="AF313" s="380"/>
      <c r="AG313" s="380"/>
      <c r="AH313" s="380"/>
      <c r="AI313" s="380"/>
      <c r="AJ313" s="380"/>
      <c r="AR313" s="380"/>
      <c r="AS313" s="380"/>
      <c r="AT313" s="380"/>
      <c r="AU313" s="380"/>
      <c r="AV313" s="380"/>
      <c r="AW313" s="380"/>
      <c r="AX313" s="380"/>
      <c r="AY313" s="380"/>
      <c r="AZ313" s="380"/>
      <c r="BA313" s="380"/>
      <c r="BB313" s="380"/>
      <c r="BC313" s="380"/>
      <c r="BD313" s="380"/>
      <c r="BE313" s="380"/>
      <c r="BF313" s="380"/>
      <c r="BG313" s="380"/>
      <c r="BH313" s="380"/>
      <c r="BI313" s="380"/>
      <c r="BJ313" s="377"/>
      <c r="CE313" s="380"/>
      <c r="CF313" s="380"/>
      <c r="CG313" s="380"/>
      <c r="EZ313" s="380"/>
      <c r="FA313" s="380"/>
      <c r="FB313" s="380"/>
      <c r="FC313" s="380"/>
      <c r="FD313" s="380"/>
      <c r="FE313" s="380"/>
      <c r="FF313" s="380"/>
      <c r="FG313" s="380"/>
      <c r="FH313" s="380"/>
      <c r="FI313" s="380"/>
      <c r="FJ313" s="380"/>
      <c r="FK313" s="380"/>
      <c r="FL313" s="380"/>
      <c r="FM313" s="380"/>
      <c r="FN313" s="380"/>
      <c r="FO313" s="380"/>
      <c r="FP313" s="380"/>
      <c r="FQ313" s="380"/>
      <c r="FR313" s="380"/>
      <c r="FS313" s="380"/>
      <c r="FT313" s="380"/>
      <c r="FU313" s="380"/>
      <c r="FV313" s="380"/>
      <c r="FW313" s="380"/>
      <c r="FX313" s="380"/>
      <c r="FY313" s="380"/>
      <c r="FZ313" s="380"/>
      <c r="GA313" s="380"/>
      <c r="GB313" s="380"/>
      <c r="GC313" s="380"/>
      <c r="GD313" s="380"/>
      <c r="GE313" s="380"/>
      <c r="GF313" s="380"/>
      <c r="GG313" s="380"/>
      <c r="GH313" s="380"/>
      <c r="GI313" s="380"/>
      <c r="GJ313" s="380"/>
      <c r="GK313" s="380"/>
      <c r="GL313" s="380"/>
      <c r="GM313" s="380"/>
      <c r="GN313" s="380"/>
      <c r="GO313" s="380"/>
      <c r="GP313" s="380"/>
      <c r="GQ313" s="380"/>
      <c r="GR313" s="380"/>
      <c r="GS313" s="380"/>
      <c r="GT313" s="380"/>
      <c r="GU313" s="380"/>
      <c r="GV313" s="380"/>
      <c r="GW313" s="380"/>
      <c r="GX313" s="380"/>
      <c r="GY313" s="380"/>
      <c r="GZ313" s="380"/>
      <c r="HA313" s="380"/>
      <c r="HB313" s="380"/>
      <c r="HC313" s="380"/>
      <c r="HD313" s="380"/>
      <c r="HE313" s="380"/>
      <c r="HF313" s="380"/>
      <c r="HG313" s="380"/>
      <c r="HH313" s="380"/>
    </row>
    <row r="314" spans="1:216">
      <c r="B314" s="377"/>
      <c r="C314" s="377"/>
      <c r="D314" s="377"/>
      <c r="E314" s="377"/>
      <c r="F314" s="377"/>
      <c r="G314" s="377"/>
      <c r="H314" s="377"/>
      <c r="I314" s="377"/>
      <c r="J314" s="377"/>
      <c r="K314" s="377"/>
      <c r="L314" s="377"/>
      <c r="M314" s="378"/>
      <c r="N314" s="378"/>
      <c r="O314" s="378"/>
      <c r="P314" s="378"/>
      <c r="Q314" s="378"/>
      <c r="R314" s="378"/>
      <c r="S314" s="378"/>
      <c r="T314" s="378"/>
      <c r="U314" s="378"/>
      <c r="V314" s="378"/>
      <c r="W314" s="378"/>
      <c r="X314" s="378"/>
      <c r="Y314" s="380"/>
      <c r="Z314" s="409"/>
      <c r="AA314" s="380"/>
      <c r="AB314" s="380"/>
      <c r="AC314" s="380"/>
      <c r="AD314" s="380"/>
      <c r="AE314" s="380"/>
      <c r="AF314" s="380"/>
      <c r="AG314" s="380"/>
      <c r="AH314" s="380"/>
      <c r="AI314" s="380"/>
      <c r="AJ314" s="380"/>
      <c r="AR314" s="380"/>
      <c r="AS314" s="380"/>
      <c r="AT314" s="380"/>
      <c r="AU314" s="380"/>
      <c r="AV314" s="380"/>
      <c r="AW314" s="380"/>
      <c r="AX314" s="380"/>
      <c r="AY314" s="380"/>
      <c r="AZ314" s="380"/>
      <c r="BA314" s="380"/>
      <c r="BB314" s="380"/>
      <c r="BC314" s="380"/>
      <c r="BD314" s="380"/>
      <c r="BE314" s="380"/>
      <c r="BF314" s="380"/>
      <c r="BG314" s="380"/>
      <c r="BH314" s="380"/>
      <c r="BI314" s="380"/>
      <c r="BJ314" s="377"/>
      <c r="CE314" s="380"/>
      <c r="CF314" s="380"/>
      <c r="CG314" s="380"/>
      <c r="EZ314" s="380"/>
      <c r="FA314" s="380"/>
      <c r="FB314" s="380"/>
      <c r="FC314" s="380"/>
      <c r="FD314" s="380"/>
      <c r="FE314" s="380"/>
      <c r="FF314" s="380"/>
      <c r="FG314" s="380"/>
      <c r="FH314" s="380"/>
      <c r="FI314" s="380"/>
      <c r="FJ314" s="380"/>
      <c r="FK314" s="380"/>
      <c r="FL314" s="380"/>
      <c r="FM314" s="380"/>
      <c r="FN314" s="380"/>
      <c r="FO314" s="380"/>
      <c r="FP314" s="380"/>
      <c r="FQ314" s="380"/>
      <c r="FR314" s="380"/>
      <c r="FS314" s="380"/>
      <c r="FT314" s="380"/>
      <c r="FU314" s="380"/>
      <c r="FV314" s="380"/>
      <c r="FW314" s="380"/>
      <c r="FX314" s="380"/>
      <c r="FY314" s="380"/>
      <c r="FZ314" s="380"/>
      <c r="GA314" s="380"/>
      <c r="GB314" s="380"/>
      <c r="GC314" s="380"/>
      <c r="GD314" s="380"/>
      <c r="GE314" s="380"/>
      <c r="GF314" s="380"/>
      <c r="GG314" s="380"/>
      <c r="GH314" s="380"/>
      <c r="GI314" s="380"/>
      <c r="GJ314" s="380"/>
      <c r="GK314" s="380"/>
      <c r="GL314" s="380"/>
      <c r="GM314" s="380"/>
      <c r="GN314" s="380"/>
      <c r="GO314" s="380"/>
      <c r="GP314" s="380"/>
      <c r="GQ314" s="380"/>
      <c r="GR314" s="380"/>
      <c r="GS314" s="380"/>
      <c r="GT314" s="380"/>
      <c r="GU314" s="380"/>
      <c r="GV314" s="380"/>
      <c r="GW314" s="380"/>
      <c r="GX314" s="380"/>
      <c r="GY314" s="380"/>
      <c r="GZ314" s="380"/>
      <c r="HA314" s="380"/>
      <c r="HB314" s="380"/>
      <c r="HC314" s="380"/>
      <c r="HD314" s="380"/>
      <c r="HE314" s="380"/>
      <c r="HF314" s="380"/>
      <c r="HG314" s="380"/>
      <c r="HH314" s="380"/>
    </row>
    <row r="315" spans="1:216">
      <c r="B315" s="377"/>
      <c r="C315" s="377"/>
      <c r="D315" s="377"/>
      <c r="E315" s="377"/>
      <c r="F315" s="377"/>
      <c r="G315" s="377"/>
      <c r="H315" s="377"/>
      <c r="I315" s="377"/>
      <c r="J315" s="377"/>
      <c r="K315" s="377"/>
      <c r="L315" s="377"/>
      <c r="M315" s="378"/>
      <c r="N315" s="378"/>
      <c r="O315" s="378"/>
      <c r="P315" s="378"/>
      <c r="Q315" s="378"/>
      <c r="R315" s="378"/>
      <c r="S315" s="378"/>
      <c r="T315" s="378"/>
      <c r="U315" s="378"/>
      <c r="V315" s="378"/>
      <c r="W315" s="378"/>
      <c r="X315" s="378"/>
      <c r="Y315" s="380"/>
      <c r="Z315" s="409"/>
      <c r="AA315" s="380"/>
      <c r="AB315" s="380"/>
      <c r="AC315" s="380"/>
      <c r="AD315" s="380"/>
      <c r="AE315" s="380"/>
      <c r="AF315" s="380"/>
      <c r="AG315" s="380"/>
      <c r="AH315" s="380"/>
      <c r="AI315" s="380"/>
      <c r="AJ315" s="380"/>
      <c r="AR315" s="380"/>
      <c r="AS315" s="380"/>
      <c r="AT315" s="380"/>
      <c r="AU315" s="380"/>
      <c r="AV315" s="380"/>
      <c r="AW315" s="380"/>
      <c r="AX315" s="380"/>
      <c r="AY315" s="380"/>
      <c r="AZ315" s="380"/>
      <c r="BA315" s="380"/>
      <c r="BB315" s="380"/>
      <c r="BC315" s="380"/>
      <c r="BD315" s="380"/>
      <c r="BE315" s="380"/>
      <c r="BF315" s="380"/>
      <c r="BG315" s="380"/>
      <c r="BH315" s="380"/>
      <c r="BI315" s="380"/>
      <c r="BJ315" s="377"/>
      <c r="CE315" s="380"/>
      <c r="CF315" s="380"/>
      <c r="CG315" s="380"/>
      <c r="EZ315" s="380"/>
      <c r="FA315" s="380"/>
      <c r="FB315" s="380"/>
      <c r="FC315" s="380"/>
      <c r="FD315" s="380"/>
      <c r="FE315" s="380"/>
      <c r="FF315" s="380"/>
      <c r="FG315" s="380"/>
      <c r="FH315" s="380"/>
      <c r="FI315" s="380"/>
      <c r="FJ315" s="380"/>
      <c r="FK315" s="380"/>
      <c r="FL315" s="380"/>
      <c r="FM315" s="380"/>
      <c r="FN315" s="380"/>
      <c r="FO315" s="380"/>
      <c r="FP315" s="380"/>
      <c r="FQ315" s="380"/>
      <c r="FR315" s="380"/>
      <c r="FS315" s="380"/>
      <c r="FT315" s="380"/>
      <c r="FU315" s="380"/>
      <c r="FV315" s="380"/>
      <c r="FW315" s="380"/>
      <c r="FX315" s="380"/>
      <c r="FY315" s="380"/>
      <c r="FZ315" s="380"/>
      <c r="GA315" s="380"/>
      <c r="GB315" s="380"/>
      <c r="GC315" s="380"/>
      <c r="GD315" s="380"/>
      <c r="GE315" s="380"/>
      <c r="GF315" s="380"/>
      <c r="GG315" s="380"/>
      <c r="GH315" s="380"/>
      <c r="GI315" s="380"/>
      <c r="GJ315" s="380"/>
      <c r="GK315" s="380"/>
      <c r="GL315" s="380"/>
      <c r="GM315" s="380"/>
      <c r="GN315" s="380"/>
      <c r="GO315" s="380"/>
      <c r="GP315" s="380"/>
      <c r="GQ315" s="380"/>
      <c r="GR315" s="380"/>
      <c r="GS315" s="380"/>
      <c r="GT315" s="380"/>
      <c r="GU315" s="380"/>
      <c r="GV315" s="380"/>
      <c r="GW315" s="380"/>
      <c r="GX315" s="380"/>
      <c r="GY315" s="380"/>
      <c r="GZ315" s="380"/>
      <c r="HA315" s="380"/>
      <c r="HB315" s="380"/>
      <c r="HC315" s="380"/>
      <c r="HD315" s="380"/>
      <c r="HE315" s="380"/>
      <c r="HF315" s="380"/>
      <c r="HG315" s="380"/>
      <c r="HH315" s="380"/>
    </row>
    <row r="316" spans="1:216">
      <c r="B316" s="377"/>
      <c r="C316" s="377"/>
      <c r="D316" s="377"/>
      <c r="E316" s="377"/>
      <c r="F316" s="377"/>
      <c r="G316" s="377"/>
      <c r="H316" s="377"/>
      <c r="I316" s="377"/>
      <c r="J316" s="377"/>
      <c r="K316" s="377"/>
      <c r="L316" s="377"/>
      <c r="M316" s="378"/>
      <c r="N316" s="378"/>
      <c r="O316" s="378"/>
      <c r="P316" s="378"/>
      <c r="Q316" s="378"/>
      <c r="R316" s="378"/>
      <c r="S316" s="378"/>
      <c r="T316" s="378"/>
      <c r="U316" s="378"/>
      <c r="V316" s="378"/>
      <c r="W316" s="378"/>
      <c r="X316" s="378"/>
      <c r="Y316" s="380"/>
      <c r="Z316" s="409"/>
      <c r="AA316" s="380"/>
      <c r="AB316" s="380"/>
      <c r="AC316" s="380"/>
      <c r="AD316" s="380"/>
      <c r="AE316" s="380"/>
      <c r="AF316" s="380"/>
      <c r="AG316" s="380"/>
      <c r="AH316" s="380"/>
      <c r="AI316" s="380"/>
      <c r="AJ316" s="380"/>
      <c r="AR316" s="380"/>
      <c r="AS316" s="380"/>
      <c r="AT316" s="380"/>
      <c r="AU316" s="380"/>
      <c r="AV316" s="380"/>
      <c r="AW316" s="380"/>
      <c r="AX316" s="380"/>
      <c r="AY316" s="380"/>
      <c r="AZ316" s="380"/>
      <c r="BA316" s="380"/>
      <c r="BB316" s="380"/>
      <c r="BC316" s="380"/>
      <c r="BD316" s="380"/>
      <c r="BE316" s="380"/>
      <c r="BF316" s="380"/>
      <c r="BG316" s="380"/>
      <c r="BH316" s="380"/>
      <c r="BI316" s="380"/>
      <c r="BJ316" s="377"/>
      <c r="CE316" s="380"/>
      <c r="CF316" s="380"/>
      <c r="CG316" s="380"/>
      <c r="EZ316" s="380"/>
      <c r="FA316" s="380"/>
      <c r="FB316" s="380"/>
      <c r="FC316" s="380"/>
      <c r="FD316" s="380"/>
      <c r="FE316" s="380"/>
      <c r="FF316" s="380"/>
      <c r="FG316" s="380"/>
      <c r="FH316" s="380"/>
      <c r="FI316" s="380"/>
      <c r="FJ316" s="380"/>
      <c r="FK316" s="380"/>
      <c r="FL316" s="380"/>
      <c r="FM316" s="380"/>
      <c r="FN316" s="380"/>
      <c r="FO316" s="380"/>
      <c r="FP316" s="380"/>
      <c r="FQ316" s="380"/>
      <c r="FR316" s="380"/>
      <c r="FS316" s="380"/>
      <c r="FT316" s="380"/>
      <c r="FU316" s="380"/>
      <c r="FV316" s="380"/>
      <c r="FW316" s="380"/>
      <c r="FX316" s="380"/>
      <c r="FY316" s="380"/>
      <c r="FZ316" s="380"/>
      <c r="GA316" s="380"/>
      <c r="GB316" s="380"/>
      <c r="GC316" s="380"/>
      <c r="GD316" s="380"/>
      <c r="GE316" s="380"/>
      <c r="GF316" s="380"/>
      <c r="GG316" s="380"/>
      <c r="GH316" s="380"/>
      <c r="GI316" s="380"/>
      <c r="GJ316" s="380"/>
      <c r="GK316" s="380"/>
      <c r="GL316" s="380"/>
      <c r="GM316" s="380"/>
      <c r="GN316" s="380"/>
      <c r="GO316" s="380"/>
      <c r="GP316" s="380"/>
      <c r="GQ316" s="380"/>
      <c r="GR316" s="380"/>
      <c r="GS316" s="380"/>
      <c r="GT316" s="380"/>
      <c r="GU316" s="380"/>
      <c r="GV316" s="380"/>
      <c r="GW316" s="380"/>
      <c r="GX316" s="380"/>
      <c r="GY316" s="380"/>
      <c r="GZ316" s="380"/>
      <c r="HA316" s="380"/>
      <c r="HB316" s="380"/>
      <c r="HC316" s="380"/>
      <c r="HD316" s="380"/>
      <c r="HE316" s="380"/>
      <c r="HF316" s="380"/>
      <c r="HG316" s="380"/>
      <c r="HH316" s="380"/>
    </row>
    <row r="317" spans="1:216">
      <c r="B317" s="377"/>
      <c r="C317" s="377"/>
      <c r="D317" s="377"/>
      <c r="E317" s="377"/>
      <c r="F317" s="377"/>
      <c r="G317" s="377"/>
      <c r="H317" s="377"/>
      <c r="I317" s="377"/>
      <c r="J317" s="377"/>
      <c r="K317" s="377"/>
      <c r="L317" s="377"/>
      <c r="M317" s="378"/>
      <c r="N317" s="378"/>
      <c r="O317" s="378"/>
      <c r="P317" s="378"/>
      <c r="Q317" s="378"/>
      <c r="R317" s="378"/>
      <c r="S317" s="378"/>
      <c r="T317" s="378"/>
      <c r="U317" s="378"/>
      <c r="V317" s="378"/>
      <c r="W317" s="378"/>
      <c r="X317" s="378"/>
      <c r="Y317" s="380"/>
      <c r="Z317" s="409"/>
      <c r="AA317" s="380"/>
      <c r="AB317" s="380"/>
      <c r="AC317" s="380"/>
      <c r="AD317" s="380"/>
      <c r="AE317" s="380"/>
      <c r="AF317" s="380"/>
      <c r="AG317" s="380"/>
      <c r="AH317" s="380"/>
      <c r="AI317" s="380"/>
      <c r="AJ317" s="380"/>
      <c r="AR317" s="380"/>
      <c r="AS317" s="380"/>
      <c r="AT317" s="380"/>
      <c r="AU317" s="380"/>
      <c r="AV317" s="380"/>
      <c r="AW317" s="380"/>
      <c r="AX317" s="380"/>
      <c r="AY317" s="380"/>
      <c r="AZ317" s="380"/>
      <c r="BA317" s="380"/>
      <c r="BB317" s="380"/>
      <c r="BC317" s="380"/>
      <c r="BD317" s="380"/>
      <c r="BE317" s="380"/>
      <c r="BF317" s="380"/>
      <c r="BG317" s="380"/>
      <c r="BH317" s="380"/>
      <c r="BI317" s="380"/>
      <c r="BJ317" s="377"/>
      <c r="CE317" s="380"/>
      <c r="CF317" s="380"/>
      <c r="CG317" s="380"/>
      <c r="EZ317" s="380"/>
      <c r="FA317" s="380"/>
      <c r="FB317" s="380"/>
      <c r="FC317" s="380"/>
      <c r="FD317" s="380"/>
      <c r="FE317" s="380"/>
      <c r="FF317" s="380"/>
      <c r="FG317" s="380"/>
      <c r="FH317" s="380"/>
      <c r="FI317" s="380"/>
      <c r="FJ317" s="380"/>
      <c r="FK317" s="380"/>
      <c r="FL317" s="380"/>
      <c r="FM317" s="380"/>
      <c r="FN317" s="380"/>
      <c r="FO317" s="380"/>
      <c r="FP317" s="380"/>
      <c r="FQ317" s="380"/>
      <c r="FR317" s="380"/>
      <c r="FS317" s="380"/>
      <c r="FT317" s="380"/>
      <c r="FU317" s="380"/>
      <c r="FV317" s="380"/>
      <c r="FW317" s="380"/>
      <c r="FX317" s="380"/>
      <c r="FY317" s="380"/>
      <c r="FZ317" s="380"/>
      <c r="GA317" s="380"/>
      <c r="GB317" s="380"/>
      <c r="GC317" s="380"/>
      <c r="GD317" s="380"/>
      <c r="GE317" s="380"/>
      <c r="GF317" s="380"/>
      <c r="GG317" s="380"/>
      <c r="GH317" s="380"/>
      <c r="GI317" s="380"/>
      <c r="GJ317" s="380"/>
      <c r="GK317" s="380"/>
      <c r="GL317" s="380"/>
      <c r="GM317" s="380"/>
      <c r="GN317" s="380"/>
      <c r="GO317" s="380"/>
      <c r="GP317" s="380"/>
      <c r="GQ317" s="380"/>
      <c r="GR317" s="380"/>
      <c r="GS317" s="380"/>
      <c r="GT317" s="380"/>
      <c r="GU317" s="380"/>
      <c r="GV317" s="380"/>
      <c r="GW317" s="380"/>
      <c r="GX317" s="380"/>
      <c r="GY317" s="380"/>
      <c r="GZ317" s="380"/>
      <c r="HA317" s="380"/>
      <c r="HB317" s="380"/>
      <c r="HC317" s="380"/>
      <c r="HD317" s="380"/>
      <c r="HE317" s="380"/>
      <c r="HF317" s="380"/>
      <c r="HG317" s="380"/>
      <c r="HH317" s="380"/>
    </row>
    <row r="318" spans="1:216">
      <c r="B318" s="377"/>
      <c r="C318" s="377"/>
      <c r="D318" s="377"/>
      <c r="E318" s="377"/>
      <c r="F318" s="377"/>
      <c r="G318" s="377"/>
      <c r="H318" s="377"/>
      <c r="I318" s="377"/>
      <c r="J318" s="377"/>
      <c r="K318" s="377"/>
      <c r="L318" s="377"/>
      <c r="M318" s="378"/>
      <c r="N318" s="378"/>
      <c r="O318" s="378"/>
      <c r="P318" s="378"/>
      <c r="Q318" s="378"/>
      <c r="R318" s="378"/>
      <c r="S318" s="378"/>
      <c r="T318" s="378"/>
      <c r="U318" s="378"/>
      <c r="V318" s="378"/>
      <c r="W318" s="378"/>
      <c r="X318" s="378"/>
      <c r="Y318" s="380"/>
      <c r="Z318" s="409"/>
      <c r="AA318" s="380"/>
      <c r="AB318" s="380"/>
      <c r="AC318" s="380"/>
      <c r="AD318" s="380"/>
      <c r="AE318" s="380"/>
      <c r="AF318" s="380"/>
      <c r="AG318" s="380"/>
      <c r="AH318" s="380"/>
      <c r="AI318" s="380"/>
      <c r="AJ318" s="380"/>
      <c r="AR318" s="380"/>
      <c r="AS318" s="380"/>
      <c r="AT318" s="380"/>
      <c r="AU318" s="380"/>
      <c r="AV318" s="380"/>
      <c r="AW318" s="380"/>
      <c r="AX318" s="380"/>
      <c r="AY318" s="380"/>
      <c r="AZ318" s="380"/>
      <c r="BA318" s="380"/>
      <c r="BB318" s="380"/>
      <c r="BC318" s="380"/>
      <c r="BD318" s="380"/>
      <c r="BE318" s="380"/>
      <c r="BF318" s="380"/>
      <c r="BG318" s="380"/>
      <c r="BH318" s="380"/>
      <c r="BI318" s="380"/>
      <c r="BJ318" s="377"/>
      <c r="CE318" s="380"/>
      <c r="CF318" s="380"/>
      <c r="CG318" s="380"/>
      <c r="EZ318" s="380"/>
      <c r="FA318" s="380"/>
      <c r="FB318" s="380"/>
      <c r="FC318" s="380"/>
      <c r="FD318" s="380"/>
      <c r="FE318" s="380"/>
      <c r="FF318" s="380"/>
      <c r="FG318" s="380"/>
      <c r="FH318" s="380"/>
      <c r="FI318" s="380"/>
      <c r="FJ318" s="380"/>
      <c r="FK318" s="380"/>
      <c r="FL318" s="380"/>
      <c r="FM318" s="380"/>
      <c r="FN318" s="380"/>
      <c r="FO318" s="380"/>
      <c r="FP318" s="380"/>
      <c r="FQ318" s="380"/>
      <c r="FR318" s="380"/>
      <c r="FS318" s="380"/>
      <c r="FT318" s="380"/>
      <c r="FU318" s="380"/>
      <c r="FV318" s="380"/>
      <c r="FW318" s="380"/>
      <c r="FX318" s="380"/>
      <c r="FY318" s="380"/>
      <c r="FZ318" s="380"/>
      <c r="GA318" s="380"/>
      <c r="GB318" s="380"/>
      <c r="GC318" s="380"/>
      <c r="GD318" s="380"/>
      <c r="GE318" s="380"/>
      <c r="GF318" s="380"/>
      <c r="GG318" s="380"/>
      <c r="GH318" s="380"/>
      <c r="GI318" s="380"/>
      <c r="GJ318" s="380"/>
      <c r="GK318" s="380"/>
      <c r="GL318" s="380"/>
      <c r="GM318" s="380"/>
      <c r="GN318" s="380"/>
      <c r="GO318" s="380"/>
      <c r="GP318" s="380"/>
      <c r="GQ318" s="380"/>
      <c r="GR318" s="380"/>
      <c r="GS318" s="380"/>
      <c r="GT318" s="380"/>
      <c r="GU318" s="380"/>
      <c r="GV318" s="380"/>
      <c r="GW318" s="380"/>
      <c r="GX318" s="380"/>
      <c r="GY318" s="380"/>
      <c r="GZ318" s="380"/>
      <c r="HA318" s="380"/>
      <c r="HB318" s="380"/>
      <c r="HC318" s="380"/>
      <c r="HD318" s="380"/>
      <c r="HE318" s="380"/>
      <c r="HF318" s="380"/>
      <c r="HG318" s="380"/>
      <c r="HH318" s="380"/>
    </row>
    <row r="319" spans="1:216">
      <c r="B319" s="377"/>
      <c r="C319" s="377"/>
      <c r="D319" s="377"/>
      <c r="E319" s="377"/>
      <c r="F319" s="377"/>
      <c r="G319" s="377"/>
      <c r="H319" s="377"/>
      <c r="I319" s="377"/>
      <c r="J319" s="377"/>
      <c r="K319" s="377"/>
      <c r="L319" s="377"/>
      <c r="M319" s="378"/>
      <c r="N319" s="378"/>
      <c r="O319" s="378"/>
      <c r="P319" s="378"/>
      <c r="Q319" s="378"/>
      <c r="R319" s="378"/>
      <c r="S319" s="378"/>
      <c r="T319" s="378"/>
      <c r="U319" s="378"/>
      <c r="V319" s="378"/>
      <c r="W319" s="378"/>
      <c r="X319" s="378"/>
      <c r="Y319" s="380"/>
      <c r="Z319" s="409"/>
      <c r="AA319" s="380"/>
      <c r="AB319" s="380"/>
      <c r="AC319" s="380"/>
      <c r="AD319" s="380"/>
      <c r="AE319" s="380"/>
      <c r="AF319" s="380"/>
      <c r="AG319" s="380"/>
      <c r="AH319" s="380"/>
      <c r="AI319" s="380"/>
      <c r="AJ319" s="380"/>
      <c r="AR319" s="380"/>
      <c r="AS319" s="380"/>
      <c r="AT319" s="380"/>
      <c r="AU319" s="380"/>
      <c r="AV319" s="380"/>
      <c r="AW319" s="380"/>
      <c r="AX319" s="380"/>
      <c r="AY319" s="380"/>
      <c r="AZ319" s="380"/>
      <c r="BA319" s="380"/>
      <c r="BB319" s="380"/>
      <c r="BC319" s="380"/>
      <c r="BD319" s="380"/>
      <c r="BE319" s="380"/>
      <c r="BF319" s="380"/>
      <c r="BG319" s="380"/>
      <c r="BH319" s="380"/>
      <c r="BI319" s="380"/>
      <c r="BJ319" s="377"/>
      <c r="CE319" s="380"/>
      <c r="CF319" s="380"/>
      <c r="CG319" s="380"/>
      <c r="EZ319" s="380"/>
      <c r="FA319" s="380"/>
      <c r="FB319" s="380"/>
      <c r="FC319" s="380"/>
      <c r="FD319" s="380"/>
      <c r="FE319" s="380"/>
      <c r="FF319" s="380"/>
      <c r="FG319" s="380"/>
      <c r="FH319" s="380"/>
      <c r="FI319" s="380"/>
      <c r="FJ319" s="380"/>
      <c r="FK319" s="380"/>
      <c r="FL319" s="380"/>
      <c r="FM319" s="380"/>
      <c r="FN319" s="380"/>
      <c r="FO319" s="380"/>
      <c r="FP319" s="380"/>
      <c r="FQ319" s="380"/>
      <c r="FR319" s="380"/>
      <c r="FS319" s="380"/>
      <c r="FT319" s="380"/>
      <c r="FU319" s="380"/>
      <c r="FV319" s="380"/>
      <c r="FW319" s="380"/>
      <c r="FX319" s="380"/>
      <c r="FY319" s="380"/>
      <c r="FZ319" s="380"/>
      <c r="GA319" s="380"/>
      <c r="GB319" s="380"/>
      <c r="GC319" s="380"/>
      <c r="GD319" s="380"/>
      <c r="GE319" s="380"/>
      <c r="GF319" s="380"/>
      <c r="GG319" s="380"/>
      <c r="GH319" s="380"/>
      <c r="GI319" s="380"/>
      <c r="GJ319" s="380"/>
      <c r="GK319" s="380"/>
      <c r="GL319" s="380"/>
      <c r="GM319" s="380"/>
      <c r="GN319" s="380"/>
      <c r="GO319" s="380"/>
      <c r="GP319" s="380"/>
      <c r="GQ319" s="380"/>
      <c r="GR319" s="380"/>
      <c r="GS319" s="380"/>
      <c r="GT319" s="380"/>
      <c r="GU319" s="380"/>
      <c r="GV319" s="380"/>
      <c r="GW319" s="380"/>
      <c r="GX319" s="380"/>
      <c r="GY319" s="380"/>
      <c r="GZ319" s="380"/>
      <c r="HA319" s="380"/>
      <c r="HB319" s="380"/>
      <c r="HC319" s="380"/>
      <c r="HD319" s="380"/>
      <c r="HE319" s="380"/>
      <c r="HF319" s="380"/>
      <c r="HG319" s="380"/>
      <c r="HH319" s="380"/>
    </row>
    <row r="320" spans="1:216">
      <c r="B320" s="377"/>
      <c r="C320" s="377"/>
      <c r="D320" s="377"/>
      <c r="E320" s="377"/>
      <c r="F320" s="377"/>
      <c r="G320" s="377"/>
      <c r="H320" s="377"/>
      <c r="I320" s="377"/>
      <c r="J320" s="377"/>
      <c r="K320" s="377"/>
      <c r="L320" s="377"/>
      <c r="M320" s="378"/>
      <c r="N320" s="378"/>
      <c r="O320" s="378"/>
      <c r="P320" s="378"/>
      <c r="Q320" s="378"/>
      <c r="R320" s="378"/>
      <c r="S320" s="378"/>
      <c r="T320" s="378"/>
      <c r="U320" s="378"/>
      <c r="V320" s="378"/>
      <c r="W320" s="378"/>
      <c r="X320" s="378"/>
      <c r="Y320" s="380"/>
      <c r="Z320" s="409"/>
      <c r="AA320" s="380"/>
      <c r="AB320" s="380"/>
      <c r="AC320" s="380"/>
      <c r="AD320" s="380"/>
      <c r="AE320" s="380"/>
      <c r="AF320" s="380"/>
      <c r="AG320" s="380"/>
      <c r="AH320" s="380"/>
      <c r="AI320" s="380"/>
      <c r="AJ320" s="380"/>
      <c r="AR320" s="380"/>
      <c r="AS320" s="380"/>
      <c r="AT320" s="380"/>
      <c r="AU320" s="380"/>
      <c r="AV320" s="380"/>
      <c r="AW320" s="380"/>
      <c r="AX320" s="380"/>
      <c r="AY320" s="380"/>
      <c r="AZ320" s="380"/>
      <c r="BA320" s="380"/>
      <c r="BB320" s="380"/>
      <c r="BC320" s="380"/>
      <c r="BD320" s="380"/>
      <c r="BE320" s="380"/>
      <c r="BF320" s="380"/>
      <c r="BG320" s="380"/>
      <c r="BH320" s="380"/>
      <c r="BI320" s="380"/>
      <c r="BJ320" s="377"/>
      <c r="CE320" s="380"/>
      <c r="CF320" s="380"/>
      <c r="CG320" s="380"/>
      <c r="EZ320" s="380"/>
      <c r="FA320" s="380"/>
      <c r="FB320" s="380"/>
      <c r="FC320" s="380"/>
      <c r="FD320" s="380"/>
      <c r="FE320" s="380"/>
      <c r="FF320" s="380"/>
      <c r="FG320" s="380"/>
      <c r="FH320" s="380"/>
      <c r="FI320" s="380"/>
      <c r="FJ320" s="380"/>
      <c r="FK320" s="380"/>
      <c r="FL320" s="380"/>
      <c r="FM320" s="380"/>
      <c r="FN320" s="380"/>
      <c r="FO320" s="380"/>
      <c r="FP320" s="380"/>
      <c r="FQ320" s="380"/>
      <c r="FR320" s="380"/>
      <c r="FS320" s="380"/>
      <c r="FT320" s="380"/>
      <c r="FU320" s="380"/>
      <c r="FV320" s="380"/>
      <c r="FW320" s="380"/>
      <c r="FX320" s="380"/>
      <c r="FY320" s="380"/>
      <c r="FZ320" s="380"/>
      <c r="GA320" s="380"/>
      <c r="GB320" s="380"/>
      <c r="GC320" s="380"/>
      <c r="GD320" s="380"/>
      <c r="GE320" s="380"/>
      <c r="GF320" s="380"/>
      <c r="GG320" s="380"/>
      <c r="GH320" s="380"/>
      <c r="GI320" s="380"/>
      <c r="GJ320" s="380"/>
      <c r="GK320" s="380"/>
      <c r="GL320" s="380"/>
      <c r="GM320" s="380"/>
      <c r="GN320" s="380"/>
      <c r="GO320" s="380"/>
      <c r="GP320" s="380"/>
      <c r="GQ320" s="380"/>
      <c r="GR320" s="380"/>
      <c r="GS320" s="380"/>
      <c r="GT320" s="380"/>
      <c r="GU320" s="380"/>
      <c r="GV320" s="380"/>
      <c r="GW320" s="380"/>
      <c r="GX320" s="380"/>
      <c r="GY320" s="380"/>
      <c r="GZ320" s="380"/>
      <c r="HA320" s="380"/>
      <c r="HB320" s="380"/>
      <c r="HC320" s="380"/>
      <c r="HD320" s="380"/>
      <c r="HE320" s="380"/>
      <c r="HF320" s="380"/>
      <c r="HG320" s="380"/>
      <c r="HH320" s="380"/>
    </row>
    <row r="321" spans="2:216">
      <c r="B321" s="377"/>
      <c r="C321" s="377"/>
      <c r="D321" s="377"/>
      <c r="E321" s="377"/>
      <c r="F321" s="377"/>
      <c r="G321" s="377"/>
      <c r="H321" s="377"/>
      <c r="I321" s="377"/>
      <c r="J321" s="377"/>
      <c r="K321" s="377"/>
      <c r="L321" s="377"/>
      <c r="M321" s="378"/>
      <c r="N321" s="378"/>
      <c r="O321" s="378"/>
      <c r="P321" s="378"/>
      <c r="Q321" s="378"/>
      <c r="R321" s="378"/>
      <c r="S321" s="378"/>
      <c r="T321" s="378"/>
      <c r="U321" s="378"/>
      <c r="V321" s="378"/>
      <c r="W321" s="378"/>
      <c r="X321" s="378"/>
      <c r="Y321" s="380"/>
      <c r="Z321" s="409"/>
      <c r="AA321" s="380"/>
      <c r="AB321" s="380"/>
      <c r="AC321" s="380"/>
      <c r="AD321" s="380"/>
      <c r="AE321" s="380"/>
      <c r="AF321" s="380"/>
      <c r="AG321" s="380"/>
      <c r="AH321" s="380"/>
      <c r="AI321" s="380"/>
      <c r="AJ321" s="380"/>
      <c r="AR321" s="380"/>
      <c r="AS321" s="380"/>
      <c r="AT321" s="380"/>
      <c r="AU321" s="380"/>
      <c r="AV321" s="380"/>
      <c r="AW321" s="380"/>
      <c r="AX321" s="380"/>
      <c r="AY321" s="380"/>
      <c r="AZ321" s="380"/>
      <c r="BA321" s="380"/>
      <c r="BB321" s="380"/>
      <c r="BC321" s="380"/>
      <c r="BD321" s="380"/>
      <c r="BE321" s="380"/>
      <c r="BF321" s="380"/>
      <c r="BG321" s="380"/>
      <c r="BH321" s="380"/>
      <c r="BI321" s="380"/>
      <c r="BJ321" s="377"/>
      <c r="CE321" s="380"/>
      <c r="CF321" s="380"/>
      <c r="CG321" s="380"/>
      <c r="EZ321" s="380"/>
      <c r="FA321" s="380"/>
      <c r="FB321" s="380"/>
      <c r="FC321" s="380"/>
      <c r="FD321" s="380"/>
      <c r="FE321" s="380"/>
      <c r="FF321" s="380"/>
      <c r="FG321" s="380"/>
      <c r="FH321" s="380"/>
      <c r="FI321" s="380"/>
      <c r="FJ321" s="380"/>
      <c r="FK321" s="380"/>
      <c r="FL321" s="380"/>
      <c r="FM321" s="380"/>
      <c r="FN321" s="380"/>
      <c r="FO321" s="380"/>
      <c r="FP321" s="380"/>
      <c r="FQ321" s="380"/>
      <c r="FR321" s="380"/>
      <c r="FS321" s="380"/>
      <c r="FT321" s="380"/>
      <c r="FU321" s="380"/>
      <c r="FV321" s="380"/>
      <c r="FW321" s="380"/>
      <c r="FX321" s="380"/>
      <c r="FY321" s="380"/>
      <c r="FZ321" s="380"/>
      <c r="GA321" s="380"/>
      <c r="GB321" s="380"/>
      <c r="GC321" s="380"/>
      <c r="GD321" s="380"/>
      <c r="GE321" s="380"/>
      <c r="GF321" s="380"/>
      <c r="GG321" s="380"/>
      <c r="GH321" s="380"/>
      <c r="GI321" s="380"/>
      <c r="GJ321" s="380"/>
      <c r="GK321" s="380"/>
      <c r="GL321" s="380"/>
      <c r="GM321" s="380"/>
      <c r="GN321" s="380"/>
      <c r="GO321" s="380"/>
      <c r="GP321" s="380"/>
      <c r="GQ321" s="380"/>
      <c r="GR321" s="380"/>
      <c r="GS321" s="380"/>
      <c r="GT321" s="380"/>
      <c r="GU321" s="380"/>
      <c r="GV321" s="380"/>
      <c r="GW321" s="380"/>
      <c r="GX321" s="380"/>
      <c r="GY321" s="380"/>
      <c r="GZ321" s="380"/>
      <c r="HA321" s="380"/>
      <c r="HB321" s="380"/>
      <c r="HC321" s="380"/>
      <c r="HD321" s="380"/>
      <c r="HE321" s="380"/>
      <c r="HF321" s="380"/>
      <c r="HG321" s="380"/>
      <c r="HH321" s="380"/>
    </row>
    <row r="322" spans="2:216">
      <c r="B322" s="377"/>
      <c r="C322" s="377"/>
      <c r="D322" s="377"/>
      <c r="E322" s="377"/>
      <c r="F322" s="377"/>
      <c r="G322" s="377"/>
      <c r="H322" s="377"/>
      <c r="I322" s="377"/>
      <c r="J322" s="377"/>
      <c r="K322" s="377"/>
      <c r="L322" s="377"/>
      <c r="M322" s="378"/>
      <c r="N322" s="378"/>
      <c r="O322" s="378"/>
      <c r="P322" s="378"/>
      <c r="Q322" s="378"/>
      <c r="R322" s="378"/>
      <c r="S322" s="378"/>
      <c r="T322" s="378"/>
      <c r="U322" s="378"/>
      <c r="V322" s="378"/>
      <c r="W322" s="378"/>
      <c r="X322" s="378"/>
      <c r="Y322" s="380"/>
      <c r="Z322" s="409"/>
      <c r="AA322" s="380"/>
      <c r="AB322" s="380"/>
      <c r="AC322" s="380"/>
      <c r="AD322" s="380"/>
      <c r="AE322" s="380"/>
      <c r="AF322" s="380"/>
      <c r="AG322" s="380"/>
      <c r="AH322" s="380"/>
      <c r="AI322" s="380"/>
      <c r="AJ322" s="380"/>
      <c r="AR322" s="380"/>
      <c r="AS322" s="380"/>
      <c r="AT322" s="380"/>
      <c r="AU322" s="380"/>
      <c r="AV322" s="380"/>
      <c r="AW322" s="380"/>
      <c r="AX322" s="380"/>
      <c r="AY322" s="380"/>
      <c r="AZ322" s="380"/>
      <c r="BA322" s="380"/>
      <c r="BB322" s="380"/>
      <c r="BC322" s="380"/>
      <c r="BD322" s="380"/>
      <c r="BE322" s="380"/>
      <c r="BF322" s="380"/>
      <c r="BG322" s="380"/>
      <c r="BH322" s="380"/>
      <c r="BI322" s="380"/>
      <c r="BJ322" s="377"/>
      <c r="CE322" s="380"/>
      <c r="CF322" s="380"/>
      <c r="CG322" s="380"/>
      <c r="EZ322" s="380"/>
      <c r="FA322" s="380"/>
      <c r="FB322" s="380"/>
      <c r="FC322" s="380"/>
      <c r="FD322" s="380"/>
      <c r="FE322" s="380"/>
      <c r="FF322" s="380"/>
      <c r="FG322" s="380"/>
      <c r="FH322" s="380"/>
      <c r="FI322" s="380"/>
      <c r="FJ322" s="380"/>
      <c r="FK322" s="380"/>
      <c r="FL322" s="380"/>
      <c r="FM322" s="380"/>
      <c r="FN322" s="380"/>
      <c r="FO322" s="380"/>
      <c r="FP322" s="380"/>
      <c r="FQ322" s="380"/>
      <c r="FR322" s="380"/>
      <c r="FS322" s="380"/>
      <c r="FT322" s="380"/>
      <c r="FU322" s="380"/>
      <c r="FV322" s="380"/>
      <c r="FW322" s="380"/>
      <c r="FX322" s="380"/>
      <c r="FY322" s="380"/>
      <c r="FZ322" s="380"/>
      <c r="GA322" s="380"/>
      <c r="GB322" s="380"/>
      <c r="GC322" s="380"/>
      <c r="GD322" s="380"/>
      <c r="GE322" s="380"/>
      <c r="GF322" s="380"/>
      <c r="GG322" s="380"/>
      <c r="GH322" s="380"/>
      <c r="GI322" s="380"/>
      <c r="GJ322" s="380"/>
      <c r="GK322" s="380"/>
      <c r="GL322" s="380"/>
      <c r="GM322" s="380"/>
      <c r="GN322" s="380"/>
      <c r="GO322" s="380"/>
      <c r="GP322" s="380"/>
      <c r="GQ322" s="380"/>
      <c r="GR322" s="380"/>
      <c r="GS322" s="380"/>
      <c r="GT322" s="380"/>
      <c r="GU322" s="380"/>
      <c r="GV322" s="380"/>
      <c r="GW322" s="380"/>
      <c r="GX322" s="380"/>
      <c r="GY322" s="380"/>
      <c r="GZ322" s="380"/>
      <c r="HA322" s="380"/>
      <c r="HB322" s="380"/>
      <c r="HC322" s="380"/>
      <c r="HD322" s="380"/>
      <c r="HE322" s="380"/>
      <c r="HF322" s="380"/>
      <c r="HG322" s="380"/>
      <c r="HH322" s="380"/>
    </row>
    <row r="323" spans="2:216">
      <c r="B323" s="377"/>
      <c r="C323" s="377"/>
      <c r="D323" s="377"/>
      <c r="E323" s="377"/>
      <c r="F323" s="377"/>
      <c r="G323" s="377"/>
      <c r="H323" s="377"/>
      <c r="I323" s="377"/>
      <c r="J323" s="377"/>
      <c r="K323" s="377"/>
      <c r="L323" s="377"/>
      <c r="M323" s="378"/>
      <c r="N323" s="378"/>
      <c r="O323" s="378"/>
      <c r="P323" s="378"/>
      <c r="Q323" s="378"/>
      <c r="R323" s="378"/>
      <c r="S323" s="378"/>
      <c r="T323" s="378"/>
      <c r="U323" s="378"/>
      <c r="V323" s="378"/>
      <c r="W323" s="378"/>
      <c r="X323" s="378"/>
      <c r="Y323" s="380"/>
      <c r="Z323" s="409"/>
      <c r="AA323" s="380"/>
      <c r="AB323" s="380"/>
      <c r="AC323" s="380"/>
      <c r="AD323" s="380"/>
      <c r="AE323" s="380"/>
      <c r="AF323" s="380"/>
      <c r="AG323" s="380"/>
      <c r="AH323" s="380"/>
      <c r="AI323" s="380"/>
      <c r="AJ323" s="380"/>
      <c r="AR323" s="380"/>
      <c r="AS323" s="380"/>
      <c r="AT323" s="380"/>
      <c r="AU323" s="380"/>
      <c r="AV323" s="380"/>
      <c r="AW323" s="380"/>
      <c r="AX323" s="380"/>
      <c r="AY323" s="380"/>
      <c r="AZ323" s="380"/>
      <c r="BA323" s="380"/>
      <c r="BB323" s="380"/>
      <c r="BC323" s="380"/>
      <c r="BD323" s="380"/>
      <c r="BE323" s="380"/>
      <c r="BF323" s="380"/>
      <c r="BG323" s="380"/>
      <c r="BH323" s="380"/>
      <c r="BI323" s="380"/>
      <c r="BJ323" s="377"/>
      <c r="CE323" s="380"/>
      <c r="CF323" s="380"/>
      <c r="CG323" s="380"/>
      <c r="EZ323" s="380"/>
      <c r="FA323" s="380"/>
      <c r="FB323" s="380"/>
      <c r="FC323" s="380"/>
      <c r="FD323" s="380"/>
      <c r="FE323" s="380"/>
      <c r="FF323" s="380"/>
      <c r="FG323" s="380"/>
      <c r="FH323" s="380"/>
      <c r="FI323" s="380"/>
      <c r="FJ323" s="380"/>
      <c r="FK323" s="380"/>
      <c r="FL323" s="380"/>
      <c r="FM323" s="380"/>
      <c r="FN323" s="380"/>
      <c r="FO323" s="380"/>
      <c r="FP323" s="380"/>
      <c r="FQ323" s="380"/>
      <c r="FR323" s="380"/>
      <c r="FS323" s="380"/>
      <c r="FT323" s="380"/>
      <c r="FU323" s="380"/>
      <c r="FV323" s="380"/>
      <c r="FW323" s="380"/>
      <c r="FX323" s="380"/>
      <c r="FY323" s="380"/>
      <c r="FZ323" s="380"/>
      <c r="GA323" s="380"/>
      <c r="GB323" s="380"/>
      <c r="GC323" s="380"/>
      <c r="GD323" s="380"/>
      <c r="GE323" s="380"/>
      <c r="GF323" s="380"/>
      <c r="GG323" s="380"/>
      <c r="GH323" s="380"/>
      <c r="GI323" s="380"/>
      <c r="GJ323" s="380"/>
      <c r="GK323" s="380"/>
      <c r="GL323" s="380"/>
      <c r="GM323" s="380"/>
      <c r="GN323" s="380"/>
      <c r="GO323" s="380"/>
      <c r="GP323" s="380"/>
      <c r="GQ323" s="380"/>
      <c r="GR323" s="380"/>
      <c r="GS323" s="380"/>
      <c r="GT323" s="380"/>
      <c r="GU323" s="380"/>
      <c r="GV323" s="380"/>
      <c r="GW323" s="380"/>
      <c r="GX323" s="380"/>
      <c r="GY323" s="380"/>
      <c r="GZ323" s="380"/>
      <c r="HA323" s="380"/>
      <c r="HB323" s="380"/>
      <c r="HC323" s="380"/>
      <c r="HD323" s="380"/>
      <c r="HE323" s="380"/>
      <c r="HF323" s="380"/>
      <c r="HG323" s="380"/>
      <c r="HH323" s="380"/>
    </row>
    <row r="324" spans="2:216">
      <c r="B324" s="377"/>
      <c r="C324" s="377"/>
      <c r="D324" s="377"/>
      <c r="E324" s="377"/>
      <c r="F324" s="377"/>
      <c r="G324" s="377"/>
      <c r="H324" s="377"/>
      <c r="I324" s="377"/>
      <c r="J324" s="377"/>
      <c r="K324" s="377"/>
      <c r="L324" s="377"/>
      <c r="M324" s="378"/>
      <c r="N324" s="378"/>
      <c r="O324" s="378"/>
      <c r="P324" s="378"/>
      <c r="Q324" s="378"/>
      <c r="R324" s="378"/>
      <c r="S324" s="378"/>
      <c r="T324" s="378"/>
      <c r="U324" s="378"/>
      <c r="V324" s="378"/>
      <c r="W324" s="378"/>
      <c r="X324" s="378"/>
      <c r="Y324" s="380"/>
      <c r="Z324" s="409"/>
      <c r="AA324" s="380"/>
      <c r="AB324" s="380"/>
      <c r="AC324" s="380"/>
      <c r="AD324" s="380"/>
      <c r="AE324" s="380"/>
      <c r="AF324" s="380"/>
      <c r="AG324" s="380"/>
      <c r="AH324" s="380"/>
      <c r="AI324" s="380"/>
      <c r="AJ324" s="380"/>
      <c r="AR324" s="380"/>
      <c r="AS324" s="380"/>
      <c r="AT324" s="380"/>
      <c r="AU324" s="380"/>
      <c r="AV324" s="380"/>
      <c r="AW324" s="380"/>
      <c r="AX324" s="380"/>
      <c r="AY324" s="380"/>
      <c r="AZ324" s="380"/>
      <c r="BA324" s="380"/>
      <c r="BB324" s="380"/>
      <c r="BC324" s="380"/>
      <c r="BD324" s="380"/>
      <c r="BE324" s="380"/>
      <c r="BF324" s="380"/>
      <c r="BG324" s="380"/>
      <c r="BH324" s="380"/>
      <c r="BI324" s="380"/>
      <c r="BJ324" s="377"/>
      <c r="CE324" s="380"/>
      <c r="CF324" s="380"/>
      <c r="CG324" s="380"/>
      <c r="EZ324" s="380"/>
      <c r="FA324" s="380"/>
      <c r="FB324" s="380"/>
      <c r="FC324" s="380"/>
      <c r="FD324" s="380"/>
      <c r="FE324" s="380"/>
      <c r="FF324" s="380"/>
      <c r="FG324" s="380"/>
      <c r="FH324" s="380"/>
      <c r="FI324" s="380"/>
      <c r="FJ324" s="380"/>
      <c r="FK324" s="380"/>
      <c r="FL324" s="380"/>
      <c r="FM324" s="380"/>
      <c r="FN324" s="380"/>
      <c r="FO324" s="380"/>
      <c r="FP324" s="380"/>
      <c r="FQ324" s="380"/>
      <c r="FR324" s="380"/>
      <c r="FS324" s="380"/>
      <c r="FT324" s="380"/>
      <c r="FU324" s="380"/>
      <c r="FV324" s="380"/>
      <c r="FW324" s="380"/>
      <c r="FX324" s="380"/>
      <c r="FY324" s="380"/>
      <c r="FZ324" s="380"/>
      <c r="GA324" s="380"/>
      <c r="GB324" s="380"/>
      <c r="GC324" s="380"/>
      <c r="GD324" s="380"/>
      <c r="GE324" s="380"/>
      <c r="GF324" s="380"/>
      <c r="GG324" s="380"/>
      <c r="GH324" s="380"/>
      <c r="GI324" s="380"/>
      <c r="GJ324" s="380"/>
      <c r="GK324" s="380"/>
      <c r="GL324" s="380"/>
      <c r="GM324" s="380"/>
      <c r="GN324" s="380"/>
      <c r="GO324" s="380"/>
      <c r="GP324" s="380"/>
      <c r="GQ324" s="380"/>
      <c r="GR324" s="380"/>
      <c r="GS324" s="380"/>
      <c r="GT324" s="380"/>
      <c r="GU324" s="380"/>
      <c r="GV324" s="380"/>
      <c r="GW324" s="380"/>
      <c r="GX324" s="380"/>
      <c r="GY324" s="380"/>
      <c r="GZ324" s="380"/>
      <c r="HA324" s="380"/>
      <c r="HB324" s="380"/>
      <c r="HC324" s="380"/>
      <c r="HD324" s="380"/>
      <c r="HE324" s="380"/>
      <c r="HF324" s="380"/>
      <c r="HG324" s="380"/>
      <c r="HH324" s="380"/>
    </row>
    <row r="325" spans="2:216">
      <c r="B325" s="377"/>
      <c r="C325" s="377"/>
      <c r="D325" s="377"/>
      <c r="E325" s="377"/>
      <c r="F325" s="377"/>
      <c r="G325" s="377"/>
      <c r="H325" s="377"/>
      <c r="I325" s="377"/>
      <c r="J325" s="377"/>
      <c r="K325" s="377"/>
      <c r="L325" s="377"/>
      <c r="M325" s="378"/>
      <c r="N325" s="378"/>
      <c r="O325" s="378"/>
      <c r="P325" s="378"/>
      <c r="Q325" s="378"/>
      <c r="R325" s="378"/>
      <c r="S325" s="378"/>
      <c r="T325" s="378"/>
      <c r="U325" s="378"/>
      <c r="V325" s="378"/>
      <c r="W325" s="378"/>
      <c r="X325" s="378"/>
      <c r="Y325" s="380"/>
      <c r="Z325" s="409"/>
      <c r="AA325" s="380"/>
      <c r="AB325" s="380"/>
      <c r="AC325" s="380"/>
      <c r="AD325" s="380"/>
      <c r="AE325" s="380"/>
      <c r="AF325" s="380"/>
      <c r="AG325" s="380"/>
      <c r="AH325" s="380"/>
      <c r="AI325" s="380"/>
      <c r="AJ325" s="380"/>
      <c r="AR325" s="380"/>
      <c r="AS325" s="380"/>
      <c r="AT325" s="380"/>
      <c r="AU325" s="380"/>
      <c r="AV325" s="380"/>
      <c r="AW325" s="380"/>
      <c r="AX325" s="380"/>
      <c r="AY325" s="380"/>
      <c r="AZ325" s="380"/>
      <c r="BA325" s="380"/>
      <c r="BB325" s="380"/>
      <c r="BC325" s="380"/>
      <c r="BD325" s="380"/>
      <c r="BE325" s="380"/>
      <c r="BF325" s="380"/>
      <c r="BG325" s="380"/>
      <c r="BH325" s="380"/>
      <c r="BI325" s="380"/>
      <c r="BJ325" s="377"/>
      <c r="CE325" s="380"/>
      <c r="CF325" s="380"/>
      <c r="CG325" s="380"/>
      <c r="EZ325" s="380"/>
      <c r="FA325" s="380"/>
      <c r="FB325" s="380"/>
      <c r="FC325" s="380"/>
      <c r="FD325" s="380"/>
      <c r="FE325" s="380"/>
      <c r="FF325" s="380"/>
      <c r="FG325" s="380"/>
      <c r="FH325" s="380"/>
      <c r="FI325" s="380"/>
      <c r="FJ325" s="380"/>
      <c r="FK325" s="380"/>
      <c r="FL325" s="380"/>
      <c r="FM325" s="380"/>
      <c r="FN325" s="380"/>
      <c r="FO325" s="380"/>
      <c r="FP325" s="380"/>
      <c r="FQ325" s="380"/>
      <c r="FR325" s="380"/>
      <c r="FS325" s="380"/>
      <c r="FT325" s="380"/>
      <c r="FU325" s="380"/>
      <c r="FV325" s="380"/>
      <c r="FW325" s="380"/>
      <c r="FX325" s="380"/>
      <c r="FY325" s="380"/>
      <c r="FZ325" s="380"/>
      <c r="GA325" s="380"/>
      <c r="GB325" s="380"/>
      <c r="GC325" s="380"/>
      <c r="GD325" s="380"/>
      <c r="GE325" s="380"/>
      <c r="GF325" s="380"/>
      <c r="GG325" s="380"/>
      <c r="GH325" s="380"/>
      <c r="GI325" s="380"/>
      <c r="GJ325" s="380"/>
      <c r="GK325" s="380"/>
      <c r="GL325" s="380"/>
      <c r="GM325" s="380"/>
      <c r="GN325" s="380"/>
      <c r="GO325" s="380"/>
      <c r="GP325" s="380"/>
      <c r="GQ325" s="380"/>
      <c r="GR325" s="380"/>
      <c r="GS325" s="380"/>
      <c r="GT325" s="380"/>
      <c r="GU325" s="380"/>
      <c r="GV325" s="380"/>
      <c r="GW325" s="380"/>
      <c r="GX325" s="380"/>
      <c r="GY325" s="380"/>
      <c r="GZ325" s="380"/>
      <c r="HA325" s="380"/>
      <c r="HB325" s="380"/>
      <c r="HC325" s="380"/>
      <c r="HD325" s="380"/>
      <c r="HE325" s="380"/>
      <c r="HF325" s="380"/>
      <c r="HG325" s="380"/>
      <c r="HH325" s="380"/>
    </row>
    <row r="326" spans="2:216">
      <c r="B326" s="377"/>
      <c r="C326" s="377"/>
      <c r="D326" s="377"/>
      <c r="E326" s="377"/>
      <c r="F326" s="377"/>
      <c r="G326" s="377"/>
      <c r="H326" s="377"/>
      <c r="I326" s="377"/>
      <c r="J326" s="377"/>
      <c r="K326" s="377"/>
      <c r="L326" s="377"/>
      <c r="M326" s="378"/>
      <c r="N326" s="378"/>
      <c r="O326" s="378"/>
      <c r="P326" s="378"/>
      <c r="Q326" s="378"/>
      <c r="R326" s="378"/>
      <c r="S326" s="378"/>
      <c r="T326" s="378"/>
      <c r="U326" s="378"/>
      <c r="V326" s="378"/>
      <c r="W326" s="378"/>
      <c r="X326" s="378"/>
      <c r="Y326" s="380"/>
      <c r="Z326" s="409"/>
      <c r="AA326" s="380"/>
      <c r="AB326" s="380"/>
      <c r="AC326" s="380"/>
      <c r="AD326" s="380"/>
      <c r="AE326" s="380"/>
      <c r="AF326" s="380"/>
      <c r="AG326" s="380"/>
      <c r="AH326" s="380"/>
      <c r="AI326" s="380"/>
      <c r="AJ326" s="380"/>
      <c r="AR326" s="380"/>
      <c r="AS326" s="380"/>
      <c r="AT326" s="380"/>
      <c r="AU326" s="380"/>
      <c r="AV326" s="380"/>
      <c r="AW326" s="380"/>
      <c r="AX326" s="380"/>
      <c r="AY326" s="380"/>
      <c r="AZ326" s="380"/>
      <c r="BA326" s="380"/>
      <c r="BB326" s="380"/>
      <c r="BC326" s="380"/>
      <c r="BD326" s="380"/>
      <c r="BE326" s="380"/>
      <c r="BF326" s="380"/>
      <c r="BG326" s="380"/>
      <c r="BH326" s="380"/>
      <c r="BI326" s="380"/>
      <c r="BJ326" s="377"/>
      <c r="CE326" s="380"/>
      <c r="CF326" s="380"/>
      <c r="CG326" s="380"/>
      <c r="EZ326" s="380"/>
      <c r="FA326" s="380"/>
      <c r="FB326" s="380"/>
      <c r="FC326" s="380"/>
      <c r="FD326" s="380"/>
      <c r="FE326" s="380"/>
      <c r="FF326" s="380"/>
      <c r="FG326" s="380"/>
      <c r="FH326" s="380"/>
      <c r="FI326" s="380"/>
      <c r="FJ326" s="380"/>
      <c r="FK326" s="380"/>
      <c r="FL326" s="380"/>
      <c r="FM326" s="380"/>
      <c r="FN326" s="380"/>
      <c r="FO326" s="380"/>
      <c r="FP326" s="380"/>
      <c r="FQ326" s="380"/>
      <c r="FR326" s="380"/>
      <c r="FS326" s="380"/>
      <c r="FT326" s="380"/>
      <c r="FU326" s="380"/>
      <c r="FV326" s="380"/>
      <c r="FW326" s="380"/>
      <c r="FX326" s="380"/>
      <c r="FY326" s="380"/>
      <c r="FZ326" s="380"/>
      <c r="GA326" s="380"/>
      <c r="GB326" s="380"/>
      <c r="GC326" s="380"/>
      <c r="GD326" s="380"/>
      <c r="GE326" s="380"/>
      <c r="GF326" s="380"/>
      <c r="GG326" s="380"/>
      <c r="GH326" s="380"/>
      <c r="GI326" s="380"/>
      <c r="GJ326" s="380"/>
      <c r="GK326" s="380"/>
      <c r="GL326" s="380"/>
      <c r="GM326" s="380"/>
      <c r="GN326" s="380"/>
      <c r="GO326" s="380"/>
      <c r="GP326" s="380"/>
      <c r="GQ326" s="380"/>
      <c r="GR326" s="380"/>
      <c r="GS326" s="380"/>
      <c r="GT326" s="380"/>
      <c r="GU326" s="380"/>
      <c r="GV326" s="380"/>
      <c r="GW326" s="380"/>
      <c r="GX326" s="380"/>
      <c r="GY326" s="380"/>
      <c r="GZ326" s="380"/>
      <c r="HA326" s="380"/>
      <c r="HB326" s="380"/>
      <c r="HC326" s="380"/>
      <c r="HD326" s="380"/>
      <c r="HE326" s="380"/>
      <c r="HF326" s="380"/>
      <c r="HG326" s="380"/>
      <c r="HH326" s="380"/>
    </row>
    <row r="327" spans="2:216">
      <c r="B327" s="377"/>
      <c r="C327" s="377"/>
      <c r="D327" s="377"/>
      <c r="E327" s="377"/>
      <c r="F327" s="377"/>
      <c r="G327" s="377"/>
      <c r="H327" s="377"/>
      <c r="I327" s="377"/>
      <c r="J327" s="377"/>
      <c r="K327" s="377"/>
      <c r="L327" s="377"/>
      <c r="M327" s="378"/>
      <c r="N327" s="378"/>
      <c r="O327" s="378"/>
      <c r="P327" s="378"/>
      <c r="Q327" s="378"/>
      <c r="R327" s="378"/>
      <c r="S327" s="378"/>
      <c r="T327" s="378"/>
      <c r="U327" s="378"/>
      <c r="V327" s="378"/>
      <c r="W327" s="378"/>
      <c r="X327" s="378"/>
      <c r="Y327" s="380"/>
      <c r="Z327" s="409"/>
      <c r="AA327" s="380"/>
      <c r="AB327" s="380"/>
      <c r="AC327" s="380"/>
      <c r="AD327" s="380"/>
      <c r="AE327" s="380"/>
      <c r="AF327" s="380"/>
      <c r="AG327" s="380"/>
      <c r="AH327" s="380"/>
      <c r="AI327" s="380"/>
      <c r="AJ327" s="380"/>
      <c r="AR327" s="380"/>
      <c r="AS327" s="380"/>
      <c r="AT327" s="380"/>
      <c r="AU327" s="380"/>
      <c r="AV327" s="380"/>
      <c r="AW327" s="380"/>
      <c r="AX327" s="380"/>
      <c r="AY327" s="380"/>
      <c r="AZ327" s="380"/>
      <c r="BA327" s="380"/>
      <c r="BB327" s="380"/>
      <c r="BC327" s="380"/>
      <c r="BD327" s="380"/>
      <c r="BE327" s="380"/>
      <c r="BF327" s="380"/>
      <c r="BG327" s="380"/>
      <c r="BH327" s="380"/>
      <c r="BI327" s="380"/>
      <c r="BJ327" s="377"/>
      <c r="CE327" s="380"/>
      <c r="CF327" s="380"/>
      <c r="CG327" s="380"/>
      <c r="EZ327" s="380"/>
      <c r="FA327" s="380"/>
      <c r="FB327" s="380"/>
      <c r="FC327" s="380"/>
      <c r="FD327" s="380"/>
      <c r="FE327" s="380"/>
      <c r="FF327" s="380"/>
      <c r="FG327" s="380"/>
      <c r="FH327" s="380"/>
      <c r="FI327" s="380"/>
      <c r="FJ327" s="380"/>
      <c r="FK327" s="380"/>
      <c r="FL327" s="380"/>
      <c r="FM327" s="380"/>
      <c r="FN327" s="380"/>
      <c r="FO327" s="380"/>
      <c r="FP327" s="380"/>
      <c r="FQ327" s="380"/>
      <c r="FR327" s="380"/>
      <c r="FS327" s="380"/>
      <c r="FT327" s="380"/>
      <c r="FU327" s="380"/>
      <c r="FV327" s="380"/>
      <c r="FW327" s="380"/>
      <c r="FX327" s="380"/>
      <c r="FY327" s="380"/>
      <c r="FZ327" s="380"/>
      <c r="GA327" s="380"/>
      <c r="GB327" s="380"/>
      <c r="GC327" s="380"/>
      <c r="GD327" s="380"/>
      <c r="GE327" s="380"/>
      <c r="GF327" s="380"/>
      <c r="GG327" s="380"/>
      <c r="GH327" s="380"/>
      <c r="GI327" s="380"/>
      <c r="GJ327" s="380"/>
      <c r="GK327" s="380"/>
      <c r="GL327" s="380"/>
      <c r="GM327" s="380"/>
      <c r="GN327" s="380"/>
      <c r="GO327" s="380"/>
      <c r="GP327" s="380"/>
      <c r="GQ327" s="380"/>
      <c r="GR327" s="380"/>
      <c r="GS327" s="380"/>
      <c r="GT327" s="380"/>
      <c r="GU327" s="380"/>
      <c r="GV327" s="380"/>
      <c r="GW327" s="380"/>
      <c r="GX327" s="380"/>
      <c r="GY327" s="380"/>
      <c r="GZ327" s="380"/>
      <c r="HA327" s="380"/>
      <c r="HB327" s="380"/>
      <c r="HC327" s="380"/>
      <c r="HD327" s="380"/>
      <c r="HE327" s="380"/>
      <c r="HF327" s="380"/>
      <c r="HG327" s="380"/>
      <c r="HH327" s="380"/>
    </row>
    <row r="328" spans="2:216">
      <c r="B328" s="377"/>
      <c r="C328" s="377"/>
      <c r="D328" s="377"/>
      <c r="E328" s="377"/>
      <c r="F328" s="377"/>
      <c r="G328" s="377"/>
      <c r="H328" s="377"/>
      <c r="I328" s="377"/>
      <c r="J328" s="377"/>
      <c r="K328" s="377"/>
      <c r="L328" s="377"/>
      <c r="M328" s="378"/>
      <c r="N328" s="378"/>
      <c r="O328" s="378"/>
      <c r="P328" s="378"/>
      <c r="Q328" s="378"/>
      <c r="R328" s="378"/>
      <c r="S328" s="378"/>
      <c r="T328" s="378"/>
      <c r="U328" s="378"/>
      <c r="V328" s="378"/>
      <c r="W328" s="378"/>
      <c r="X328" s="378"/>
      <c r="Y328" s="380"/>
      <c r="Z328" s="409"/>
      <c r="AA328" s="380"/>
      <c r="AB328" s="380"/>
      <c r="AC328" s="380"/>
      <c r="AD328" s="380"/>
      <c r="AE328" s="380"/>
      <c r="AF328" s="380"/>
      <c r="AG328" s="380"/>
      <c r="AH328" s="380"/>
      <c r="AI328" s="380"/>
      <c r="AJ328" s="380"/>
      <c r="AR328" s="380"/>
      <c r="AS328" s="380"/>
      <c r="AT328" s="380"/>
      <c r="AU328" s="380"/>
      <c r="AV328" s="380"/>
      <c r="AW328" s="380"/>
      <c r="AX328" s="380"/>
      <c r="AY328" s="380"/>
      <c r="AZ328" s="380"/>
      <c r="BA328" s="380"/>
      <c r="BB328" s="380"/>
      <c r="BC328" s="380"/>
      <c r="BD328" s="380"/>
      <c r="BE328" s="380"/>
      <c r="BF328" s="380"/>
      <c r="BG328" s="380"/>
      <c r="BH328" s="380"/>
      <c r="BI328" s="380"/>
      <c r="BJ328" s="377"/>
      <c r="CE328" s="380"/>
      <c r="CF328" s="380"/>
      <c r="CG328" s="380"/>
      <c r="EZ328" s="380"/>
      <c r="FA328" s="380"/>
      <c r="FB328" s="380"/>
      <c r="FC328" s="380"/>
      <c r="FD328" s="380"/>
      <c r="FE328" s="380"/>
      <c r="FF328" s="380"/>
      <c r="FG328" s="380"/>
      <c r="FH328" s="380"/>
      <c r="FI328" s="380"/>
      <c r="FJ328" s="380"/>
      <c r="FK328" s="380"/>
      <c r="FL328" s="380"/>
      <c r="FM328" s="380"/>
      <c r="FN328" s="380"/>
      <c r="FO328" s="380"/>
      <c r="FP328" s="380"/>
      <c r="FQ328" s="380"/>
      <c r="FR328" s="380"/>
      <c r="FS328" s="380"/>
      <c r="FT328" s="380"/>
      <c r="FU328" s="380"/>
      <c r="FV328" s="380"/>
      <c r="FW328" s="380"/>
      <c r="FX328" s="380"/>
      <c r="FY328" s="380"/>
      <c r="FZ328" s="380"/>
      <c r="GA328" s="380"/>
      <c r="GB328" s="380"/>
      <c r="GC328" s="380"/>
      <c r="GD328" s="380"/>
      <c r="GE328" s="380"/>
      <c r="GF328" s="380"/>
      <c r="GG328" s="380"/>
      <c r="GH328" s="380"/>
      <c r="GI328" s="380"/>
      <c r="GJ328" s="380"/>
      <c r="GK328" s="380"/>
      <c r="GL328" s="380"/>
      <c r="GM328" s="380"/>
      <c r="GN328" s="380"/>
      <c r="GO328" s="380"/>
      <c r="GP328" s="380"/>
      <c r="GQ328" s="380"/>
      <c r="GR328" s="380"/>
      <c r="GS328" s="380"/>
      <c r="GT328" s="380"/>
      <c r="GU328" s="380"/>
      <c r="GV328" s="380"/>
      <c r="GW328" s="380"/>
      <c r="GX328" s="380"/>
      <c r="GY328" s="380"/>
      <c r="GZ328" s="380"/>
      <c r="HA328" s="380"/>
      <c r="HB328" s="380"/>
      <c r="HC328" s="380"/>
      <c r="HD328" s="380"/>
      <c r="HE328" s="380"/>
      <c r="HF328" s="380"/>
      <c r="HG328" s="380"/>
      <c r="HH328" s="380"/>
    </row>
    <row r="329" spans="2:216">
      <c r="B329" s="377"/>
      <c r="C329" s="377"/>
      <c r="D329" s="377"/>
      <c r="E329" s="377"/>
      <c r="F329" s="377"/>
      <c r="G329" s="377"/>
      <c r="H329" s="377"/>
      <c r="I329" s="377"/>
      <c r="J329" s="377"/>
      <c r="K329" s="377"/>
      <c r="L329" s="377"/>
      <c r="M329" s="378"/>
      <c r="N329" s="378"/>
      <c r="O329" s="378"/>
      <c r="P329" s="378"/>
      <c r="Q329" s="378"/>
      <c r="R329" s="378"/>
      <c r="S329" s="378"/>
      <c r="T329" s="378"/>
      <c r="U329" s="378"/>
      <c r="V329" s="378"/>
      <c r="W329" s="378"/>
      <c r="X329" s="378"/>
      <c r="Y329" s="380"/>
      <c r="Z329" s="409"/>
      <c r="AA329" s="380"/>
      <c r="AB329" s="380"/>
      <c r="AC329" s="380"/>
      <c r="AD329" s="380"/>
      <c r="AE329" s="380"/>
      <c r="AF329" s="380"/>
      <c r="AG329" s="380"/>
      <c r="AH329" s="380"/>
      <c r="AI329" s="380"/>
      <c r="AJ329" s="380"/>
      <c r="AR329" s="380"/>
      <c r="AS329" s="380"/>
      <c r="AT329" s="380"/>
      <c r="AU329" s="380"/>
      <c r="AV329" s="380"/>
      <c r="AW329" s="380"/>
      <c r="AX329" s="380"/>
      <c r="AY329" s="380"/>
      <c r="AZ329" s="380"/>
      <c r="BA329" s="380"/>
      <c r="BB329" s="380"/>
      <c r="BC329" s="380"/>
      <c r="BD329" s="380"/>
      <c r="BE329" s="380"/>
      <c r="BF329" s="380"/>
      <c r="BG329" s="380"/>
      <c r="BH329" s="380"/>
      <c r="BI329" s="380"/>
      <c r="BJ329" s="377"/>
      <c r="CE329" s="380"/>
      <c r="CF329" s="380"/>
      <c r="CG329" s="380"/>
      <c r="EZ329" s="380"/>
      <c r="FA329" s="380"/>
      <c r="FB329" s="380"/>
      <c r="FC329" s="380"/>
      <c r="FD329" s="380"/>
      <c r="FE329" s="380"/>
      <c r="FF329" s="380"/>
      <c r="FG329" s="380"/>
      <c r="FH329" s="380"/>
      <c r="FI329" s="380"/>
      <c r="FJ329" s="380"/>
      <c r="FK329" s="380"/>
      <c r="FL329" s="380"/>
      <c r="FM329" s="380"/>
      <c r="FN329" s="380"/>
      <c r="FO329" s="380"/>
      <c r="FP329" s="380"/>
      <c r="FQ329" s="380"/>
      <c r="FR329" s="380"/>
      <c r="FS329" s="380"/>
      <c r="FT329" s="380"/>
      <c r="FU329" s="380"/>
      <c r="FV329" s="380"/>
      <c r="FW329" s="380"/>
      <c r="FX329" s="380"/>
      <c r="FY329" s="380"/>
      <c r="FZ329" s="380"/>
      <c r="GA329" s="380"/>
      <c r="GB329" s="380"/>
      <c r="GC329" s="380"/>
      <c r="GD329" s="380"/>
      <c r="GE329" s="380"/>
      <c r="GF329" s="380"/>
      <c r="GG329" s="380"/>
      <c r="GH329" s="380"/>
      <c r="GI329" s="380"/>
      <c r="GJ329" s="380"/>
      <c r="GK329" s="380"/>
      <c r="GL329" s="380"/>
      <c r="GM329" s="380"/>
      <c r="GN329" s="380"/>
      <c r="GO329" s="380"/>
      <c r="GP329" s="380"/>
      <c r="GQ329" s="380"/>
      <c r="GR329" s="380"/>
      <c r="GS329" s="380"/>
      <c r="GT329" s="380"/>
      <c r="GU329" s="380"/>
      <c r="GV329" s="380"/>
      <c r="GW329" s="380"/>
      <c r="GX329" s="380"/>
      <c r="GY329" s="380"/>
      <c r="GZ329" s="380"/>
      <c r="HA329" s="380"/>
      <c r="HB329" s="380"/>
      <c r="HC329" s="380"/>
      <c r="HD329" s="380"/>
      <c r="HE329" s="380"/>
      <c r="HF329" s="380"/>
      <c r="HG329" s="380"/>
      <c r="HH329" s="380"/>
    </row>
    <row r="330" spans="2:216">
      <c r="B330" s="377"/>
      <c r="C330" s="377"/>
      <c r="D330" s="377"/>
      <c r="E330" s="377"/>
      <c r="F330" s="377"/>
      <c r="G330" s="377"/>
      <c r="H330" s="377"/>
      <c r="I330" s="377"/>
      <c r="J330" s="377"/>
      <c r="K330" s="377"/>
      <c r="L330" s="377"/>
      <c r="M330" s="378"/>
      <c r="N330" s="378"/>
      <c r="O330" s="378"/>
      <c r="P330" s="378"/>
      <c r="Q330" s="378"/>
      <c r="R330" s="378"/>
      <c r="S330" s="378"/>
      <c r="T330" s="378"/>
      <c r="U330" s="378"/>
      <c r="V330" s="378"/>
      <c r="W330" s="378"/>
      <c r="X330" s="378"/>
      <c r="Y330" s="380"/>
      <c r="Z330" s="409"/>
      <c r="AA330" s="380"/>
      <c r="AB330" s="380"/>
      <c r="AC330" s="380"/>
      <c r="AD330" s="380"/>
      <c r="AE330" s="380"/>
      <c r="AF330" s="380"/>
      <c r="AG330" s="380"/>
      <c r="AH330" s="380"/>
      <c r="AI330" s="380"/>
      <c r="AJ330" s="380"/>
      <c r="AR330" s="380"/>
      <c r="AS330" s="380"/>
      <c r="AT330" s="380"/>
      <c r="AU330" s="380"/>
      <c r="AV330" s="380"/>
      <c r="AW330" s="380"/>
      <c r="AX330" s="380"/>
      <c r="AY330" s="380"/>
      <c r="AZ330" s="380"/>
      <c r="BA330" s="380"/>
      <c r="BB330" s="380"/>
      <c r="BC330" s="380"/>
      <c r="BD330" s="380"/>
      <c r="BE330" s="380"/>
      <c r="BF330" s="380"/>
      <c r="BG330" s="380"/>
      <c r="BH330" s="380"/>
      <c r="BI330" s="380"/>
      <c r="BJ330" s="377"/>
      <c r="CE330" s="380"/>
      <c r="CF330" s="380"/>
      <c r="CG330" s="380"/>
      <c r="EZ330" s="380"/>
      <c r="FA330" s="380"/>
      <c r="FB330" s="380"/>
      <c r="FC330" s="380"/>
      <c r="FD330" s="380"/>
      <c r="FE330" s="380"/>
      <c r="FF330" s="380"/>
      <c r="FG330" s="380"/>
      <c r="FH330" s="380"/>
      <c r="FI330" s="380"/>
      <c r="FJ330" s="380"/>
      <c r="FK330" s="380"/>
      <c r="FL330" s="380"/>
      <c r="FM330" s="380"/>
      <c r="FN330" s="380"/>
      <c r="FO330" s="380"/>
      <c r="FP330" s="380"/>
      <c r="FQ330" s="380"/>
      <c r="FR330" s="380"/>
      <c r="FS330" s="380"/>
      <c r="FT330" s="380"/>
      <c r="FU330" s="380"/>
      <c r="FV330" s="380"/>
      <c r="FW330" s="380"/>
      <c r="FX330" s="380"/>
      <c r="FY330" s="380"/>
      <c r="FZ330" s="380"/>
      <c r="GA330" s="380"/>
      <c r="GB330" s="380"/>
      <c r="GC330" s="380"/>
      <c r="GD330" s="380"/>
      <c r="GE330" s="380"/>
      <c r="GF330" s="380"/>
      <c r="GG330" s="380"/>
      <c r="GH330" s="380"/>
      <c r="GI330" s="380"/>
      <c r="GJ330" s="380"/>
      <c r="GK330" s="380"/>
      <c r="GL330" s="380"/>
      <c r="GM330" s="380"/>
      <c r="GN330" s="380"/>
      <c r="GO330" s="380"/>
      <c r="GP330" s="380"/>
      <c r="GQ330" s="380"/>
      <c r="GR330" s="380"/>
      <c r="GS330" s="380"/>
      <c r="GT330" s="380"/>
      <c r="GU330" s="380"/>
      <c r="GV330" s="380"/>
      <c r="GW330" s="380"/>
      <c r="GX330" s="380"/>
      <c r="GY330" s="380"/>
      <c r="GZ330" s="380"/>
      <c r="HA330" s="380"/>
      <c r="HB330" s="380"/>
      <c r="HC330" s="380"/>
      <c r="HD330" s="380"/>
      <c r="HE330" s="380"/>
      <c r="HF330" s="380"/>
      <c r="HG330" s="380"/>
      <c r="HH330" s="380"/>
    </row>
    <row r="331" spans="2:216">
      <c r="B331" s="377"/>
      <c r="C331" s="377"/>
      <c r="D331" s="377"/>
      <c r="E331" s="377"/>
      <c r="F331" s="377"/>
      <c r="G331" s="377"/>
      <c r="H331" s="377"/>
      <c r="I331" s="377"/>
      <c r="J331" s="377"/>
      <c r="K331" s="377"/>
      <c r="L331" s="377"/>
      <c r="M331" s="378"/>
      <c r="N331" s="378"/>
      <c r="O331" s="378"/>
      <c r="P331" s="378"/>
      <c r="Q331" s="378"/>
      <c r="R331" s="378"/>
      <c r="S331" s="378"/>
      <c r="T331" s="378"/>
      <c r="U331" s="378"/>
      <c r="V331" s="378"/>
      <c r="W331" s="378"/>
      <c r="X331" s="378"/>
      <c r="Y331" s="380"/>
      <c r="Z331" s="409"/>
      <c r="AA331" s="380"/>
      <c r="AB331" s="380"/>
      <c r="AC331" s="380"/>
      <c r="AD331" s="380"/>
      <c r="AE331" s="380"/>
      <c r="AF331" s="380"/>
      <c r="AG331" s="380"/>
      <c r="AH331" s="380"/>
      <c r="AI331" s="380"/>
      <c r="AJ331" s="380"/>
      <c r="AR331" s="380"/>
      <c r="AS331" s="380"/>
      <c r="AT331" s="380"/>
      <c r="AU331" s="380"/>
      <c r="AV331" s="380"/>
      <c r="AW331" s="380"/>
      <c r="AX331" s="380"/>
      <c r="AY331" s="380"/>
      <c r="AZ331" s="380"/>
      <c r="BA331" s="380"/>
      <c r="BB331" s="380"/>
      <c r="BC331" s="380"/>
      <c r="BD331" s="380"/>
      <c r="BE331" s="380"/>
      <c r="BF331" s="380"/>
      <c r="BG331" s="380"/>
      <c r="BH331" s="380"/>
      <c r="BI331" s="380"/>
      <c r="BJ331" s="377"/>
      <c r="CE331" s="380"/>
      <c r="CF331" s="380"/>
      <c r="CG331" s="380"/>
      <c r="EZ331" s="380"/>
      <c r="FA331" s="380"/>
      <c r="FB331" s="380"/>
      <c r="FC331" s="380"/>
      <c r="FD331" s="380"/>
      <c r="FE331" s="380"/>
      <c r="FF331" s="380"/>
      <c r="FG331" s="380"/>
      <c r="FH331" s="380"/>
      <c r="FI331" s="380"/>
      <c r="FJ331" s="380"/>
      <c r="FK331" s="380"/>
      <c r="FL331" s="380"/>
      <c r="FM331" s="380"/>
      <c r="FN331" s="380"/>
      <c r="FO331" s="380"/>
      <c r="FP331" s="380"/>
      <c r="FQ331" s="380"/>
      <c r="FR331" s="380"/>
      <c r="FS331" s="380"/>
      <c r="FT331" s="380"/>
      <c r="FU331" s="380"/>
      <c r="FV331" s="380"/>
      <c r="FW331" s="380"/>
      <c r="FX331" s="380"/>
      <c r="FY331" s="380"/>
      <c r="FZ331" s="380"/>
      <c r="GA331" s="380"/>
      <c r="GB331" s="380"/>
      <c r="GC331" s="380"/>
      <c r="GD331" s="380"/>
      <c r="GE331" s="380"/>
      <c r="GF331" s="380"/>
      <c r="GG331" s="380"/>
      <c r="GH331" s="380"/>
      <c r="GI331" s="380"/>
      <c r="GJ331" s="380"/>
      <c r="GK331" s="380"/>
      <c r="GL331" s="380"/>
      <c r="GM331" s="380"/>
      <c r="GN331" s="380"/>
      <c r="GO331" s="380"/>
      <c r="GP331" s="380"/>
      <c r="GQ331" s="380"/>
      <c r="GR331" s="380"/>
      <c r="GS331" s="380"/>
      <c r="GT331" s="380"/>
      <c r="GU331" s="380"/>
      <c r="GV331" s="380"/>
      <c r="GW331" s="380"/>
      <c r="GX331" s="380"/>
      <c r="GY331" s="380"/>
      <c r="GZ331" s="380"/>
      <c r="HA331" s="380"/>
      <c r="HB331" s="380"/>
      <c r="HC331" s="380"/>
      <c r="HD331" s="380"/>
      <c r="HE331" s="380"/>
      <c r="HF331" s="380"/>
      <c r="HG331" s="380"/>
      <c r="HH331" s="380"/>
    </row>
    <row r="332" spans="2:216">
      <c r="B332" s="377"/>
      <c r="C332" s="377"/>
      <c r="D332" s="377"/>
      <c r="E332" s="377"/>
      <c r="F332" s="377"/>
      <c r="G332" s="377"/>
      <c r="H332" s="377"/>
      <c r="I332" s="377"/>
      <c r="J332" s="377"/>
      <c r="K332" s="377"/>
      <c r="L332" s="377"/>
      <c r="M332" s="378"/>
      <c r="N332" s="378"/>
      <c r="O332" s="378"/>
      <c r="P332" s="378"/>
      <c r="Q332" s="378"/>
      <c r="R332" s="378"/>
      <c r="S332" s="378"/>
      <c r="T332" s="378"/>
      <c r="U332" s="378"/>
      <c r="V332" s="378"/>
      <c r="W332" s="378"/>
      <c r="X332" s="378"/>
      <c r="Y332" s="380"/>
      <c r="Z332" s="409"/>
      <c r="AA332" s="380"/>
      <c r="AB332" s="380"/>
      <c r="AC332" s="380"/>
      <c r="AD332" s="380"/>
      <c r="AE332" s="380"/>
      <c r="AF332" s="380"/>
      <c r="AG332" s="380"/>
      <c r="AH332" s="380"/>
      <c r="AI332" s="380"/>
      <c r="AJ332" s="380"/>
      <c r="AR332" s="380"/>
      <c r="AS332" s="380"/>
      <c r="AT332" s="380"/>
      <c r="AU332" s="380"/>
      <c r="AV332" s="380"/>
      <c r="AW332" s="380"/>
      <c r="AX332" s="380"/>
      <c r="AY332" s="380"/>
      <c r="AZ332" s="380"/>
      <c r="BA332" s="380"/>
      <c r="BB332" s="380"/>
      <c r="BC332" s="380"/>
      <c r="BD332" s="380"/>
      <c r="BE332" s="380"/>
      <c r="BF332" s="380"/>
      <c r="BG332" s="380"/>
      <c r="BH332" s="380"/>
      <c r="BI332" s="380"/>
      <c r="BJ332" s="377"/>
      <c r="CE332" s="380"/>
      <c r="CF332" s="380"/>
      <c r="CG332" s="380"/>
      <c r="EZ332" s="380"/>
      <c r="FA332" s="380"/>
      <c r="FB332" s="380"/>
      <c r="FC332" s="380"/>
      <c r="FD332" s="380"/>
      <c r="FE332" s="380"/>
      <c r="FF332" s="380"/>
      <c r="FG332" s="380"/>
      <c r="FH332" s="380"/>
      <c r="FI332" s="380"/>
      <c r="FJ332" s="380"/>
      <c r="FK332" s="380"/>
      <c r="FL332" s="380"/>
      <c r="FM332" s="380"/>
      <c r="FN332" s="380"/>
      <c r="FO332" s="380"/>
      <c r="FP332" s="380"/>
      <c r="FQ332" s="380"/>
      <c r="FR332" s="380"/>
      <c r="FS332" s="380"/>
      <c r="FT332" s="380"/>
      <c r="FU332" s="380"/>
      <c r="FV332" s="380"/>
      <c r="FW332" s="380"/>
      <c r="FX332" s="380"/>
      <c r="FY332" s="380"/>
      <c r="FZ332" s="380"/>
      <c r="GA332" s="380"/>
      <c r="GB332" s="380"/>
      <c r="GC332" s="380"/>
      <c r="GD332" s="380"/>
      <c r="GE332" s="380"/>
      <c r="GF332" s="380"/>
      <c r="GG332" s="380"/>
      <c r="GH332" s="380"/>
      <c r="GI332" s="380"/>
      <c r="GJ332" s="380"/>
      <c r="GK332" s="380"/>
      <c r="GL332" s="380"/>
      <c r="GM332" s="380"/>
      <c r="GN332" s="380"/>
      <c r="GO332" s="380"/>
      <c r="GP332" s="380"/>
      <c r="GQ332" s="380"/>
      <c r="GR332" s="380"/>
      <c r="GS332" s="380"/>
      <c r="GT332" s="380"/>
      <c r="GU332" s="380"/>
      <c r="GV332" s="380"/>
      <c r="GW332" s="380"/>
      <c r="GX332" s="380"/>
      <c r="GY332" s="380"/>
      <c r="GZ332" s="380"/>
      <c r="HA332" s="380"/>
      <c r="HB332" s="380"/>
      <c r="HC332" s="380"/>
      <c r="HD332" s="380"/>
      <c r="HE332" s="380"/>
      <c r="HF332" s="380"/>
      <c r="HG332" s="380"/>
      <c r="HH332" s="380"/>
    </row>
    <row r="333" spans="2:216">
      <c r="B333" s="377"/>
      <c r="C333" s="377"/>
      <c r="D333" s="377"/>
      <c r="E333" s="377"/>
      <c r="F333" s="377"/>
      <c r="G333" s="377"/>
      <c r="H333" s="377"/>
      <c r="I333" s="377"/>
      <c r="J333" s="377"/>
      <c r="K333" s="377"/>
      <c r="L333" s="377"/>
      <c r="M333" s="378"/>
      <c r="N333" s="378"/>
      <c r="O333" s="378"/>
      <c r="P333" s="378"/>
      <c r="Q333" s="378"/>
      <c r="R333" s="378"/>
      <c r="S333" s="378"/>
      <c r="T333" s="378"/>
      <c r="U333" s="378"/>
      <c r="V333" s="378"/>
      <c r="W333" s="378"/>
      <c r="X333" s="378"/>
      <c r="Y333" s="380"/>
      <c r="Z333" s="409"/>
      <c r="AA333" s="380"/>
      <c r="AB333" s="380"/>
      <c r="AC333" s="380"/>
      <c r="AD333" s="380"/>
      <c r="AE333" s="380"/>
      <c r="AF333" s="380"/>
      <c r="AG333" s="380"/>
      <c r="AH333" s="380"/>
      <c r="AI333" s="380"/>
      <c r="AJ333" s="380"/>
      <c r="AR333" s="380"/>
      <c r="AS333" s="380"/>
      <c r="AT333" s="380"/>
      <c r="AU333" s="380"/>
      <c r="AV333" s="380"/>
      <c r="AW333" s="380"/>
      <c r="AX333" s="380"/>
      <c r="AY333" s="380"/>
      <c r="AZ333" s="380"/>
      <c r="BA333" s="380"/>
      <c r="BB333" s="380"/>
      <c r="BC333" s="380"/>
      <c r="BD333" s="380"/>
      <c r="BE333" s="380"/>
      <c r="BF333" s="380"/>
      <c r="BG333" s="380"/>
      <c r="BH333" s="380"/>
      <c r="BI333" s="380"/>
      <c r="BJ333" s="377"/>
      <c r="CE333" s="380"/>
      <c r="CF333" s="380"/>
      <c r="CG333" s="380"/>
      <c r="EZ333" s="380"/>
      <c r="FA333" s="380"/>
      <c r="FB333" s="380"/>
      <c r="FC333" s="380"/>
      <c r="FD333" s="380"/>
      <c r="FE333" s="380"/>
      <c r="FF333" s="380"/>
      <c r="FG333" s="380"/>
      <c r="FH333" s="380"/>
      <c r="FI333" s="380"/>
      <c r="FJ333" s="380"/>
      <c r="FK333" s="380"/>
      <c r="FL333" s="380"/>
      <c r="FM333" s="380"/>
      <c r="FN333" s="380"/>
      <c r="FO333" s="380"/>
      <c r="FP333" s="380"/>
      <c r="FQ333" s="380"/>
      <c r="FR333" s="380"/>
      <c r="FS333" s="380"/>
      <c r="FT333" s="380"/>
      <c r="FU333" s="380"/>
      <c r="FV333" s="380"/>
      <c r="FW333" s="380"/>
      <c r="FX333" s="380"/>
      <c r="FY333" s="380"/>
      <c r="FZ333" s="380"/>
      <c r="GA333" s="380"/>
      <c r="GB333" s="380"/>
      <c r="GC333" s="380"/>
      <c r="GD333" s="380"/>
      <c r="GE333" s="380"/>
      <c r="GF333" s="380"/>
      <c r="GG333" s="380"/>
      <c r="GH333" s="380"/>
      <c r="GI333" s="380"/>
      <c r="GJ333" s="380"/>
      <c r="GK333" s="380"/>
      <c r="GL333" s="380"/>
      <c r="GM333" s="380"/>
      <c r="GN333" s="380"/>
      <c r="GO333" s="380"/>
      <c r="GP333" s="380"/>
      <c r="GQ333" s="380"/>
      <c r="GR333" s="380"/>
      <c r="GS333" s="380"/>
      <c r="GT333" s="380"/>
      <c r="GU333" s="380"/>
      <c r="GV333" s="380"/>
      <c r="GW333" s="380"/>
      <c r="GX333" s="380"/>
      <c r="GY333" s="380"/>
      <c r="GZ333" s="380"/>
      <c r="HA333" s="380"/>
      <c r="HB333" s="380"/>
      <c r="HC333" s="380"/>
      <c r="HD333" s="380"/>
      <c r="HE333" s="380"/>
      <c r="HF333" s="380"/>
      <c r="HG333" s="380"/>
      <c r="HH333" s="380"/>
    </row>
    <row r="334" spans="2:216">
      <c r="B334" s="377"/>
      <c r="C334" s="377"/>
      <c r="D334" s="377"/>
      <c r="E334" s="377"/>
      <c r="F334" s="377"/>
      <c r="G334" s="377"/>
      <c r="H334" s="377"/>
      <c r="I334" s="377"/>
      <c r="J334" s="377"/>
      <c r="K334" s="377"/>
      <c r="L334" s="377"/>
      <c r="M334" s="378"/>
      <c r="N334" s="378"/>
      <c r="O334" s="378"/>
      <c r="P334" s="378"/>
      <c r="Q334" s="378"/>
      <c r="R334" s="378"/>
      <c r="S334" s="378"/>
      <c r="T334" s="378"/>
      <c r="U334" s="378"/>
      <c r="V334" s="378"/>
      <c r="W334" s="378"/>
      <c r="X334" s="378"/>
      <c r="Y334" s="380"/>
      <c r="Z334" s="409"/>
      <c r="AA334" s="380"/>
      <c r="AB334" s="380"/>
      <c r="AC334" s="380"/>
      <c r="AD334" s="380"/>
      <c r="AE334" s="380"/>
      <c r="AF334" s="380"/>
      <c r="AG334" s="380"/>
      <c r="AH334" s="380"/>
      <c r="AI334" s="380"/>
      <c r="AJ334" s="380"/>
      <c r="AR334" s="380"/>
      <c r="AS334" s="380"/>
      <c r="AT334" s="380"/>
      <c r="AU334" s="380"/>
      <c r="AV334" s="380"/>
      <c r="AW334" s="380"/>
      <c r="AX334" s="380"/>
      <c r="AY334" s="380"/>
      <c r="AZ334" s="380"/>
      <c r="BA334" s="380"/>
      <c r="BB334" s="380"/>
      <c r="BC334" s="380"/>
      <c r="BD334" s="380"/>
      <c r="BE334" s="380"/>
      <c r="BF334" s="380"/>
      <c r="BG334" s="380"/>
      <c r="BH334" s="380"/>
      <c r="BI334" s="380"/>
      <c r="BJ334" s="377"/>
      <c r="CE334" s="380"/>
      <c r="CF334" s="380"/>
      <c r="CG334" s="380"/>
      <c r="EZ334" s="380"/>
      <c r="FA334" s="380"/>
      <c r="FB334" s="380"/>
      <c r="FC334" s="380"/>
      <c r="FD334" s="380"/>
      <c r="FE334" s="380"/>
      <c r="FF334" s="380"/>
      <c r="FG334" s="380"/>
      <c r="FH334" s="380"/>
      <c r="FI334" s="380"/>
      <c r="FJ334" s="380"/>
      <c r="FK334" s="380"/>
      <c r="FL334" s="380"/>
      <c r="FM334" s="380"/>
      <c r="FN334" s="380"/>
      <c r="FO334" s="380"/>
      <c r="FP334" s="380"/>
      <c r="FQ334" s="380"/>
      <c r="FR334" s="380"/>
      <c r="FS334" s="380"/>
      <c r="FT334" s="380"/>
      <c r="FU334" s="380"/>
      <c r="FV334" s="380"/>
      <c r="FW334" s="380"/>
      <c r="FX334" s="380"/>
      <c r="FY334" s="380"/>
      <c r="FZ334" s="380"/>
      <c r="GA334" s="380"/>
      <c r="GB334" s="380"/>
      <c r="GC334" s="380"/>
      <c r="GD334" s="380"/>
      <c r="GE334" s="380"/>
      <c r="GF334" s="380"/>
      <c r="GG334" s="380"/>
      <c r="GH334" s="380"/>
      <c r="GI334" s="380"/>
      <c r="GJ334" s="380"/>
      <c r="GK334" s="380"/>
      <c r="GL334" s="380"/>
      <c r="GM334" s="380"/>
      <c r="GN334" s="380"/>
      <c r="GO334" s="380"/>
      <c r="GP334" s="380"/>
      <c r="GQ334" s="380"/>
      <c r="GR334" s="380"/>
      <c r="GS334" s="380"/>
      <c r="GT334" s="380"/>
      <c r="GU334" s="380"/>
      <c r="GV334" s="380"/>
      <c r="GW334" s="380"/>
      <c r="GX334" s="380"/>
      <c r="GY334" s="380"/>
      <c r="GZ334" s="380"/>
      <c r="HA334" s="380"/>
      <c r="HB334" s="380"/>
      <c r="HC334" s="380"/>
      <c r="HD334" s="380"/>
      <c r="HE334" s="380"/>
      <c r="HF334" s="380"/>
      <c r="HG334" s="380"/>
      <c r="HH334" s="380"/>
    </row>
    <row r="335" spans="2:216">
      <c r="B335" s="377"/>
      <c r="C335" s="377"/>
      <c r="D335" s="377"/>
      <c r="E335" s="377"/>
      <c r="F335" s="377"/>
      <c r="G335" s="377"/>
      <c r="H335" s="377"/>
      <c r="I335" s="377"/>
      <c r="J335" s="377"/>
      <c r="K335" s="377"/>
      <c r="L335" s="377"/>
      <c r="M335" s="378"/>
      <c r="N335" s="378"/>
      <c r="O335" s="378"/>
      <c r="P335" s="378"/>
      <c r="Q335" s="378"/>
      <c r="R335" s="378"/>
      <c r="S335" s="378"/>
      <c r="T335" s="378"/>
      <c r="U335" s="378"/>
      <c r="V335" s="378"/>
      <c r="W335" s="378"/>
      <c r="X335" s="378"/>
      <c r="Y335" s="380"/>
      <c r="Z335" s="409"/>
      <c r="AA335" s="380"/>
      <c r="AB335" s="380"/>
      <c r="AC335" s="380"/>
      <c r="AD335" s="380"/>
      <c r="AE335" s="380"/>
      <c r="AF335" s="380"/>
      <c r="AG335" s="380"/>
      <c r="AH335" s="380"/>
      <c r="AI335" s="380"/>
      <c r="AJ335" s="380"/>
      <c r="AR335" s="380"/>
      <c r="AS335" s="380"/>
      <c r="AT335" s="380"/>
      <c r="AU335" s="380"/>
      <c r="AV335" s="380"/>
      <c r="AW335" s="380"/>
      <c r="AX335" s="380"/>
      <c r="AY335" s="380"/>
      <c r="AZ335" s="380"/>
      <c r="BA335" s="380"/>
      <c r="BB335" s="380"/>
      <c r="BC335" s="380"/>
      <c r="BD335" s="380"/>
      <c r="BE335" s="380"/>
      <c r="BF335" s="380"/>
      <c r="BG335" s="380"/>
      <c r="BH335" s="380"/>
      <c r="BI335" s="380"/>
      <c r="BJ335" s="377"/>
      <c r="CE335" s="380"/>
      <c r="CF335" s="380"/>
      <c r="CG335" s="380"/>
      <c r="EZ335" s="380"/>
      <c r="FA335" s="380"/>
      <c r="FB335" s="380"/>
      <c r="FC335" s="380"/>
      <c r="FD335" s="380"/>
      <c r="FE335" s="380"/>
      <c r="FF335" s="380"/>
      <c r="FG335" s="380"/>
      <c r="FH335" s="380"/>
      <c r="FI335" s="380"/>
      <c r="FJ335" s="380"/>
      <c r="FK335" s="380"/>
      <c r="FL335" s="380"/>
      <c r="FM335" s="380"/>
      <c r="FN335" s="380"/>
      <c r="FO335" s="380"/>
      <c r="FP335" s="380"/>
      <c r="FQ335" s="380"/>
      <c r="FR335" s="380"/>
      <c r="FS335" s="380"/>
      <c r="FT335" s="380"/>
      <c r="FU335" s="380"/>
      <c r="FV335" s="380"/>
      <c r="FW335" s="380"/>
      <c r="FX335" s="380"/>
      <c r="FY335" s="380"/>
      <c r="FZ335" s="380"/>
      <c r="GA335" s="380"/>
      <c r="GB335" s="380"/>
      <c r="GC335" s="380"/>
      <c r="GD335" s="380"/>
      <c r="GE335" s="380"/>
      <c r="GF335" s="380"/>
      <c r="GG335" s="380"/>
      <c r="GH335" s="380"/>
      <c r="GI335" s="380"/>
      <c r="GJ335" s="380"/>
      <c r="GK335" s="380"/>
      <c r="GL335" s="380"/>
      <c r="GM335" s="380"/>
      <c r="GN335" s="380"/>
      <c r="GO335" s="380"/>
      <c r="GP335" s="380"/>
      <c r="GQ335" s="380"/>
      <c r="GR335" s="380"/>
      <c r="GS335" s="380"/>
      <c r="GT335" s="380"/>
      <c r="GU335" s="380"/>
      <c r="GV335" s="380"/>
      <c r="GW335" s="380"/>
      <c r="GX335" s="380"/>
      <c r="GY335" s="380"/>
      <c r="GZ335" s="380"/>
      <c r="HA335" s="380"/>
      <c r="HB335" s="380"/>
      <c r="HC335" s="380"/>
      <c r="HD335" s="380"/>
      <c r="HE335" s="380"/>
      <c r="HF335" s="380"/>
      <c r="HG335" s="380"/>
      <c r="HH335" s="380"/>
    </row>
    <row r="336" spans="2:216">
      <c r="B336" s="377"/>
      <c r="C336" s="377"/>
      <c r="D336" s="377"/>
      <c r="E336" s="377"/>
      <c r="F336" s="377"/>
      <c r="G336" s="377"/>
      <c r="H336" s="377"/>
      <c r="I336" s="377"/>
      <c r="J336" s="377"/>
      <c r="K336" s="377"/>
      <c r="L336" s="377"/>
      <c r="M336" s="378"/>
      <c r="N336" s="378"/>
      <c r="O336" s="378"/>
      <c r="P336" s="378"/>
      <c r="Q336" s="378"/>
      <c r="R336" s="378"/>
      <c r="S336" s="378"/>
      <c r="T336" s="378"/>
      <c r="U336" s="378"/>
      <c r="V336" s="378"/>
      <c r="W336" s="378"/>
      <c r="X336" s="378"/>
      <c r="Y336" s="380"/>
      <c r="Z336" s="409"/>
      <c r="AA336" s="380"/>
      <c r="AB336" s="380"/>
      <c r="AC336" s="380"/>
      <c r="AD336" s="380"/>
      <c r="AE336" s="380"/>
      <c r="AF336" s="380"/>
      <c r="AG336" s="380"/>
      <c r="AH336" s="380"/>
      <c r="AI336" s="380"/>
      <c r="AJ336" s="380"/>
      <c r="AR336" s="380"/>
      <c r="AS336" s="380"/>
      <c r="AT336" s="380"/>
      <c r="AU336" s="380"/>
      <c r="AV336" s="380"/>
      <c r="AW336" s="380"/>
      <c r="AX336" s="380"/>
      <c r="AY336" s="380"/>
      <c r="AZ336" s="380"/>
      <c r="BA336" s="380"/>
      <c r="BB336" s="380"/>
      <c r="BC336" s="380"/>
      <c r="BD336" s="380"/>
      <c r="BE336" s="380"/>
      <c r="BF336" s="380"/>
      <c r="BG336" s="380"/>
      <c r="BH336" s="380"/>
      <c r="BI336" s="380"/>
      <c r="BJ336" s="377"/>
      <c r="CE336" s="380"/>
      <c r="CF336" s="380"/>
      <c r="CG336" s="380"/>
      <c r="EZ336" s="380"/>
      <c r="FA336" s="380"/>
      <c r="FB336" s="380"/>
      <c r="FC336" s="380"/>
      <c r="FD336" s="380"/>
      <c r="FE336" s="380"/>
      <c r="FF336" s="380"/>
      <c r="FG336" s="380"/>
      <c r="FH336" s="380"/>
      <c r="FI336" s="380"/>
      <c r="FJ336" s="380"/>
      <c r="FK336" s="380"/>
      <c r="FL336" s="380"/>
      <c r="FM336" s="380"/>
      <c r="FN336" s="380"/>
      <c r="FO336" s="380"/>
      <c r="FP336" s="380"/>
      <c r="FQ336" s="380"/>
      <c r="FR336" s="380"/>
      <c r="FS336" s="380"/>
      <c r="FT336" s="380"/>
      <c r="FU336" s="380"/>
      <c r="FV336" s="380"/>
      <c r="FW336" s="380"/>
      <c r="FX336" s="380"/>
      <c r="FY336" s="380"/>
      <c r="FZ336" s="380"/>
      <c r="GA336" s="380"/>
      <c r="GB336" s="380"/>
      <c r="GC336" s="380"/>
      <c r="GD336" s="380"/>
      <c r="GE336" s="380"/>
      <c r="GF336" s="380"/>
      <c r="GG336" s="380"/>
      <c r="GH336" s="380"/>
      <c r="GI336" s="380"/>
      <c r="GJ336" s="380"/>
      <c r="GK336" s="380"/>
      <c r="GL336" s="380"/>
      <c r="GM336" s="380"/>
      <c r="GN336" s="380"/>
      <c r="GO336" s="380"/>
      <c r="GP336" s="380"/>
      <c r="GQ336" s="380"/>
      <c r="GR336" s="380"/>
      <c r="GS336" s="380"/>
      <c r="GT336" s="380"/>
      <c r="GU336" s="380"/>
      <c r="GV336" s="380"/>
      <c r="GW336" s="380"/>
      <c r="GX336" s="380"/>
      <c r="GY336" s="380"/>
      <c r="GZ336" s="380"/>
      <c r="HA336" s="380"/>
      <c r="HB336" s="380"/>
      <c r="HC336" s="380"/>
      <c r="HD336" s="380"/>
      <c r="HE336" s="380"/>
      <c r="HF336" s="380"/>
      <c r="HG336" s="380"/>
      <c r="HH336" s="380"/>
    </row>
    <row r="337" spans="2:216">
      <c r="B337" s="377"/>
      <c r="C337" s="377"/>
      <c r="D337" s="377"/>
      <c r="E337" s="377"/>
      <c r="F337" s="377"/>
      <c r="G337" s="377"/>
      <c r="H337" s="377"/>
      <c r="I337" s="377"/>
      <c r="J337" s="377"/>
      <c r="K337" s="377"/>
      <c r="L337" s="377"/>
      <c r="M337" s="378"/>
      <c r="N337" s="378"/>
      <c r="O337" s="378"/>
      <c r="P337" s="378"/>
      <c r="Q337" s="378"/>
      <c r="R337" s="378"/>
      <c r="S337" s="378"/>
      <c r="T337" s="378"/>
      <c r="U337" s="378"/>
      <c r="V337" s="378"/>
      <c r="W337" s="378"/>
      <c r="X337" s="378"/>
      <c r="Y337" s="380"/>
      <c r="Z337" s="409"/>
      <c r="AA337" s="380"/>
      <c r="AB337" s="380"/>
      <c r="AC337" s="380"/>
      <c r="AD337" s="380"/>
      <c r="AE337" s="380"/>
      <c r="AF337" s="380"/>
      <c r="AG337" s="380"/>
      <c r="AH337" s="380"/>
      <c r="AI337" s="380"/>
      <c r="AJ337" s="380"/>
      <c r="AR337" s="380"/>
      <c r="AS337" s="380"/>
      <c r="AT337" s="380"/>
      <c r="AU337" s="380"/>
      <c r="AV337" s="380"/>
      <c r="AW337" s="380"/>
      <c r="AX337" s="380"/>
      <c r="AY337" s="380"/>
      <c r="AZ337" s="380"/>
      <c r="BA337" s="380"/>
      <c r="BB337" s="380"/>
      <c r="BC337" s="380"/>
      <c r="BD337" s="380"/>
      <c r="BE337" s="380"/>
      <c r="BF337" s="380"/>
      <c r="BG337" s="380"/>
      <c r="BH337" s="380"/>
      <c r="BI337" s="380"/>
      <c r="BJ337" s="377"/>
      <c r="CE337" s="380"/>
      <c r="CF337" s="380"/>
      <c r="CG337" s="380"/>
      <c r="EZ337" s="380"/>
      <c r="FA337" s="380"/>
      <c r="FB337" s="380"/>
      <c r="FC337" s="380"/>
      <c r="FD337" s="380"/>
      <c r="FE337" s="380"/>
      <c r="FF337" s="380"/>
      <c r="FG337" s="380"/>
      <c r="FH337" s="380"/>
      <c r="FI337" s="380"/>
      <c r="FJ337" s="380"/>
      <c r="FK337" s="380"/>
      <c r="FL337" s="380"/>
      <c r="FM337" s="380"/>
      <c r="FN337" s="380"/>
      <c r="FO337" s="380"/>
      <c r="FP337" s="380"/>
      <c r="FQ337" s="380"/>
      <c r="FR337" s="380"/>
      <c r="FS337" s="380"/>
      <c r="FT337" s="380"/>
      <c r="FU337" s="380"/>
      <c r="FV337" s="380"/>
      <c r="FW337" s="380"/>
      <c r="FX337" s="380"/>
      <c r="FY337" s="380"/>
      <c r="FZ337" s="380"/>
      <c r="GA337" s="380"/>
      <c r="GB337" s="380"/>
      <c r="GC337" s="380"/>
      <c r="GD337" s="380"/>
      <c r="GE337" s="380"/>
      <c r="GF337" s="380"/>
      <c r="GG337" s="380"/>
      <c r="GH337" s="380"/>
      <c r="GI337" s="380"/>
      <c r="GJ337" s="380"/>
      <c r="GK337" s="380"/>
      <c r="GL337" s="380"/>
      <c r="GM337" s="380"/>
      <c r="GN337" s="380"/>
      <c r="GO337" s="380"/>
      <c r="GP337" s="380"/>
      <c r="GQ337" s="380"/>
      <c r="GR337" s="380"/>
      <c r="GS337" s="380"/>
      <c r="GT337" s="380"/>
      <c r="GU337" s="380"/>
      <c r="GV337" s="380"/>
      <c r="GW337" s="380"/>
      <c r="GX337" s="380"/>
      <c r="GY337" s="380"/>
      <c r="GZ337" s="380"/>
      <c r="HA337" s="380"/>
      <c r="HB337" s="380"/>
      <c r="HC337" s="380"/>
      <c r="HD337" s="380"/>
      <c r="HE337" s="380"/>
      <c r="HF337" s="380"/>
      <c r="HG337" s="380"/>
      <c r="HH337" s="380"/>
    </row>
    <row r="338" spans="2:216">
      <c r="B338" s="377"/>
      <c r="C338" s="377"/>
      <c r="D338" s="377"/>
      <c r="E338" s="377"/>
      <c r="F338" s="377"/>
      <c r="G338" s="377"/>
      <c r="H338" s="377"/>
      <c r="I338" s="377"/>
      <c r="J338" s="377"/>
      <c r="K338" s="377"/>
      <c r="L338" s="377"/>
      <c r="M338" s="378"/>
      <c r="N338" s="378"/>
      <c r="O338" s="378"/>
      <c r="P338" s="378"/>
      <c r="Q338" s="378"/>
      <c r="R338" s="378"/>
      <c r="S338" s="378"/>
      <c r="T338" s="378"/>
      <c r="U338" s="378"/>
      <c r="V338" s="378"/>
      <c r="W338" s="378"/>
      <c r="X338" s="378"/>
      <c r="Y338" s="380"/>
      <c r="Z338" s="409"/>
      <c r="AA338" s="380"/>
      <c r="AB338" s="380"/>
      <c r="AC338" s="380"/>
      <c r="AD338" s="380"/>
      <c r="AE338" s="380"/>
      <c r="AF338" s="380"/>
      <c r="AG338" s="380"/>
      <c r="AH338" s="380"/>
      <c r="AI338" s="380"/>
      <c r="AJ338" s="380"/>
      <c r="AR338" s="380"/>
      <c r="AS338" s="380"/>
      <c r="AT338" s="380"/>
      <c r="AU338" s="380"/>
      <c r="AV338" s="380"/>
      <c r="AW338" s="380"/>
      <c r="AX338" s="380"/>
      <c r="AY338" s="380"/>
      <c r="AZ338" s="380"/>
      <c r="BA338" s="380"/>
      <c r="BB338" s="380"/>
      <c r="BC338" s="380"/>
      <c r="BD338" s="380"/>
      <c r="BE338" s="380"/>
      <c r="BF338" s="380"/>
      <c r="BG338" s="380"/>
      <c r="BH338" s="380"/>
      <c r="BI338" s="380"/>
      <c r="BJ338" s="377"/>
      <c r="CE338" s="380"/>
      <c r="CF338" s="380"/>
      <c r="CG338" s="380"/>
      <c r="EZ338" s="380"/>
      <c r="FA338" s="380"/>
      <c r="FB338" s="380"/>
      <c r="FC338" s="380"/>
      <c r="FD338" s="380"/>
      <c r="FE338" s="380"/>
      <c r="FF338" s="380"/>
      <c r="FG338" s="380"/>
      <c r="FH338" s="380"/>
      <c r="FI338" s="380"/>
      <c r="FJ338" s="380"/>
      <c r="FK338" s="380"/>
      <c r="FL338" s="380"/>
      <c r="FM338" s="380"/>
      <c r="FN338" s="380"/>
      <c r="FO338" s="380"/>
      <c r="FP338" s="380"/>
      <c r="FQ338" s="380"/>
      <c r="FR338" s="380"/>
      <c r="FS338" s="380"/>
      <c r="FT338" s="380"/>
      <c r="FU338" s="380"/>
      <c r="FV338" s="380"/>
      <c r="FW338" s="380"/>
      <c r="FX338" s="380"/>
      <c r="FY338" s="380"/>
      <c r="FZ338" s="380"/>
      <c r="GA338" s="380"/>
      <c r="GB338" s="380"/>
      <c r="GC338" s="380"/>
      <c r="GD338" s="380"/>
      <c r="GE338" s="380"/>
      <c r="GF338" s="380"/>
      <c r="GG338" s="380"/>
      <c r="GH338" s="380"/>
      <c r="GI338" s="380"/>
      <c r="GJ338" s="380"/>
      <c r="GK338" s="380"/>
      <c r="GL338" s="380"/>
      <c r="GM338" s="380"/>
      <c r="GN338" s="380"/>
      <c r="GO338" s="380"/>
      <c r="GP338" s="380"/>
      <c r="GQ338" s="380"/>
      <c r="GR338" s="380"/>
      <c r="GS338" s="380"/>
      <c r="GT338" s="380"/>
      <c r="GU338" s="380"/>
      <c r="GV338" s="380"/>
      <c r="GW338" s="380"/>
      <c r="GX338" s="380"/>
      <c r="GY338" s="380"/>
      <c r="GZ338" s="380"/>
      <c r="HA338" s="380"/>
      <c r="HB338" s="380"/>
      <c r="HC338" s="380"/>
      <c r="HD338" s="380"/>
      <c r="HE338" s="380"/>
      <c r="HF338" s="380"/>
      <c r="HG338" s="380"/>
      <c r="HH338" s="380"/>
    </row>
    <row r="339" spans="2:216">
      <c r="B339" s="377"/>
      <c r="C339" s="377"/>
      <c r="D339" s="377"/>
      <c r="E339" s="377"/>
      <c r="F339" s="377"/>
      <c r="G339" s="377"/>
      <c r="H339" s="377"/>
      <c r="I339" s="377"/>
      <c r="J339" s="377"/>
      <c r="K339" s="377"/>
      <c r="L339" s="377"/>
      <c r="M339" s="378"/>
      <c r="N339" s="378"/>
      <c r="O339" s="378"/>
      <c r="P339" s="378"/>
      <c r="Q339" s="378"/>
      <c r="R339" s="378"/>
      <c r="S339" s="378"/>
      <c r="T339" s="378"/>
      <c r="U339" s="378"/>
      <c r="V339" s="378"/>
      <c r="W339" s="378"/>
      <c r="X339" s="378"/>
      <c r="Y339" s="380"/>
      <c r="Z339" s="409"/>
      <c r="AA339" s="380"/>
      <c r="AB339" s="380"/>
      <c r="AC339" s="380"/>
      <c r="AD339" s="380"/>
      <c r="AE339" s="380"/>
      <c r="AF339" s="380"/>
      <c r="AG339" s="380"/>
      <c r="AH339" s="380"/>
      <c r="AI339" s="380"/>
      <c r="AJ339" s="380"/>
      <c r="AR339" s="380"/>
      <c r="AS339" s="380"/>
      <c r="AT339" s="380"/>
      <c r="AU339" s="380"/>
      <c r="AV339" s="380"/>
      <c r="AW339" s="380"/>
      <c r="AX339" s="380"/>
      <c r="AY339" s="380"/>
      <c r="AZ339" s="380"/>
      <c r="BA339" s="380"/>
      <c r="BB339" s="380"/>
      <c r="BC339" s="380"/>
      <c r="BD339" s="380"/>
      <c r="BE339" s="380"/>
      <c r="BF339" s="380"/>
      <c r="BG339" s="380"/>
      <c r="BH339" s="380"/>
      <c r="BI339" s="380"/>
      <c r="BJ339" s="377"/>
      <c r="CE339" s="380"/>
      <c r="CF339" s="380"/>
      <c r="CG339" s="380"/>
      <c r="EZ339" s="380"/>
      <c r="FA339" s="380"/>
      <c r="FB339" s="380"/>
      <c r="FC339" s="380"/>
      <c r="FD339" s="380"/>
      <c r="FE339" s="380"/>
      <c r="FF339" s="380"/>
      <c r="FG339" s="380"/>
      <c r="FH339" s="380"/>
      <c r="FI339" s="380"/>
      <c r="FJ339" s="380"/>
      <c r="FK339" s="380"/>
      <c r="FL339" s="380"/>
      <c r="FM339" s="380"/>
      <c r="FN339" s="380"/>
      <c r="FO339" s="380"/>
      <c r="FP339" s="380"/>
      <c r="FQ339" s="380"/>
      <c r="FR339" s="380"/>
      <c r="FS339" s="380"/>
      <c r="FT339" s="380"/>
      <c r="FU339" s="380"/>
      <c r="FV339" s="380"/>
      <c r="FW339" s="380"/>
      <c r="FX339" s="380"/>
      <c r="FY339" s="380"/>
      <c r="FZ339" s="380"/>
      <c r="GA339" s="380"/>
      <c r="GB339" s="380"/>
      <c r="GC339" s="380"/>
      <c r="GD339" s="380"/>
      <c r="GE339" s="380"/>
      <c r="GF339" s="380"/>
      <c r="GG339" s="380"/>
      <c r="GH339" s="380"/>
      <c r="GI339" s="380"/>
      <c r="GJ339" s="380"/>
      <c r="GK339" s="380"/>
      <c r="GL339" s="380"/>
      <c r="GM339" s="380"/>
      <c r="GN339" s="380"/>
      <c r="GO339" s="380"/>
      <c r="GP339" s="380"/>
      <c r="GQ339" s="380"/>
      <c r="GR339" s="380"/>
      <c r="GS339" s="380"/>
      <c r="GT339" s="380"/>
      <c r="GU339" s="380"/>
      <c r="GV339" s="380"/>
      <c r="GW339" s="380"/>
      <c r="GX339" s="380"/>
      <c r="GY339" s="380"/>
      <c r="GZ339" s="380"/>
      <c r="HA339" s="380"/>
      <c r="HB339" s="380"/>
      <c r="HC339" s="380"/>
      <c r="HD339" s="380"/>
      <c r="HE339" s="380"/>
      <c r="HF339" s="380"/>
      <c r="HG339" s="380"/>
      <c r="HH339" s="380"/>
    </row>
    <row r="340" spans="2:216">
      <c r="B340" s="377"/>
      <c r="C340" s="377"/>
      <c r="D340" s="377"/>
      <c r="E340" s="377"/>
      <c r="F340" s="377"/>
      <c r="G340" s="377"/>
      <c r="H340" s="377"/>
      <c r="I340" s="377"/>
      <c r="J340" s="377"/>
      <c r="K340" s="377"/>
      <c r="L340" s="377"/>
      <c r="M340" s="378"/>
      <c r="N340" s="378"/>
      <c r="O340" s="378"/>
      <c r="P340" s="378"/>
      <c r="Q340" s="378"/>
      <c r="R340" s="378"/>
      <c r="S340" s="378"/>
      <c r="T340" s="378"/>
      <c r="U340" s="378"/>
      <c r="V340" s="378"/>
      <c r="W340" s="378"/>
      <c r="X340" s="378"/>
      <c r="Y340" s="380"/>
      <c r="Z340" s="409"/>
      <c r="AA340" s="380"/>
      <c r="AB340" s="380"/>
      <c r="AC340" s="380"/>
      <c r="AD340" s="380"/>
      <c r="AE340" s="380"/>
      <c r="AF340" s="380"/>
      <c r="AG340" s="380"/>
      <c r="AH340" s="380"/>
      <c r="AI340" s="380"/>
      <c r="AJ340" s="380"/>
      <c r="AR340" s="380"/>
      <c r="AS340" s="380"/>
      <c r="AT340" s="380"/>
      <c r="AU340" s="380"/>
      <c r="AV340" s="380"/>
      <c r="AW340" s="380"/>
      <c r="AX340" s="380"/>
      <c r="AY340" s="380"/>
      <c r="AZ340" s="380"/>
      <c r="BA340" s="380"/>
      <c r="BB340" s="380"/>
      <c r="BC340" s="380"/>
      <c r="BD340" s="380"/>
      <c r="BE340" s="380"/>
      <c r="BF340" s="380"/>
      <c r="BG340" s="380"/>
      <c r="BH340" s="380"/>
      <c r="BI340" s="380"/>
      <c r="BJ340" s="377"/>
      <c r="CE340" s="380"/>
      <c r="CF340" s="380"/>
      <c r="CG340" s="380"/>
      <c r="EZ340" s="380"/>
      <c r="FA340" s="380"/>
      <c r="FB340" s="380"/>
      <c r="FC340" s="380"/>
      <c r="FD340" s="380"/>
      <c r="FE340" s="380"/>
      <c r="FF340" s="380"/>
      <c r="FG340" s="380"/>
      <c r="FH340" s="380"/>
      <c r="FI340" s="380"/>
      <c r="FJ340" s="380"/>
      <c r="FK340" s="380"/>
      <c r="FL340" s="380"/>
      <c r="FM340" s="380"/>
      <c r="FN340" s="380"/>
      <c r="FO340" s="380"/>
      <c r="FP340" s="380"/>
      <c r="FQ340" s="380"/>
      <c r="FR340" s="380"/>
      <c r="FS340" s="380"/>
      <c r="FT340" s="380"/>
      <c r="FU340" s="380"/>
      <c r="FV340" s="380"/>
      <c r="FW340" s="380"/>
      <c r="FX340" s="380"/>
      <c r="FY340" s="380"/>
      <c r="FZ340" s="380"/>
      <c r="GA340" s="380"/>
      <c r="GB340" s="380"/>
      <c r="GC340" s="380"/>
      <c r="GD340" s="380"/>
      <c r="GE340" s="380"/>
      <c r="GF340" s="380"/>
      <c r="GG340" s="380"/>
      <c r="GH340" s="380"/>
      <c r="GI340" s="380"/>
      <c r="GJ340" s="380"/>
      <c r="GK340" s="380"/>
      <c r="GL340" s="380"/>
      <c r="GM340" s="380"/>
      <c r="GN340" s="380"/>
      <c r="GO340" s="380"/>
      <c r="GP340" s="380"/>
      <c r="GQ340" s="380"/>
      <c r="GR340" s="380"/>
      <c r="GS340" s="380"/>
      <c r="GT340" s="380"/>
      <c r="GU340" s="380"/>
      <c r="GV340" s="380"/>
      <c r="GW340" s="380"/>
      <c r="GX340" s="380"/>
      <c r="GY340" s="380"/>
      <c r="GZ340" s="380"/>
      <c r="HA340" s="380"/>
      <c r="HB340" s="380"/>
      <c r="HC340" s="380"/>
      <c r="HD340" s="380"/>
      <c r="HE340" s="380"/>
      <c r="HF340" s="380"/>
      <c r="HG340" s="380"/>
      <c r="HH340" s="380"/>
    </row>
    <row r="341" spans="2:216">
      <c r="B341" s="377"/>
      <c r="C341" s="377"/>
      <c r="D341" s="377"/>
      <c r="E341" s="377"/>
      <c r="F341" s="377"/>
      <c r="G341" s="377"/>
      <c r="H341" s="377"/>
      <c r="I341" s="377"/>
      <c r="J341" s="377"/>
      <c r="K341" s="377"/>
      <c r="L341" s="377"/>
      <c r="M341" s="378"/>
      <c r="N341" s="378"/>
      <c r="O341" s="378"/>
      <c r="P341" s="378"/>
      <c r="Q341" s="378"/>
      <c r="R341" s="378"/>
      <c r="S341" s="378"/>
      <c r="T341" s="378"/>
      <c r="U341" s="378"/>
      <c r="V341" s="378"/>
      <c r="W341" s="378"/>
      <c r="X341" s="378"/>
      <c r="Y341" s="380"/>
      <c r="Z341" s="409"/>
      <c r="AA341" s="380"/>
      <c r="AB341" s="380"/>
      <c r="AC341" s="380"/>
      <c r="AD341" s="380"/>
      <c r="AE341" s="380"/>
      <c r="AF341" s="380"/>
      <c r="AG341" s="380"/>
      <c r="AH341" s="380"/>
      <c r="AI341" s="380"/>
      <c r="AJ341" s="380"/>
      <c r="AR341" s="380"/>
      <c r="AS341" s="380"/>
      <c r="AT341" s="380"/>
      <c r="AU341" s="380"/>
      <c r="AV341" s="380"/>
      <c r="AW341" s="380"/>
      <c r="AX341" s="380"/>
      <c r="AY341" s="380"/>
      <c r="AZ341" s="380"/>
      <c r="BA341" s="380"/>
      <c r="BB341" s="380"/>
      <c r="BC341" s="380"/>
      <c r="BD341" s="380"/>
      <c r="BE341" s="380"/>
      <c r="BF341" s="380"/>
      <c r="BG341" s="380"/>
      <c r="BH341" s="380"/>
      <c r="BI341" s="380"/>
      <c r="BJ341" s="377"/>
      <c r="CE341" s="380"/>
      <c r="CF341" s="380"/>
      <c r="CG341" s="380"/>
      <c r="EZ341" s="380"/>
      <c r="FA341" s="380"/>
      <c r="FB341" s="380"/>
      <c r="FC341" s="380"/>
      <c r="FD341" s="380"/>
      <c r="FE341" s="380"/>
      <c r="FF341" s="380"/>
      <c r="FG341" s="380"/>
      <c r="FH341" s="380"/>
      <c r="FI341" s="380"/>
      <c r="FJ341" s="380"/>
      <c r="FK341" s="380"/>
      <c r="FL341" s="380"/>
      <c r="FM341" s="380"/>
      <c r="FN341" s="380"/>
      <c r="FO341" s="380"/>
      <c r="FP341" s="380"/>
      <c r="FQ341" s="380"/>
      <c r="FR341" s="380"/>
      <c r="FS341" s="380"/>
      <c r="FT341" s="380"/>
      <c r="FU341" s="380"/>
      <c r="FV341" s="380"/>
      <c r="FW341" s="380"/>
      <c r="FX341" s="380"/>
      <c r="FY341" s="380"/>
      <c r="FZ341" s="380"/>
      <c r="GA341" s="380"/>
      <c r="GB341" s="380"/>
      <c r="GC341" s="380"/>
      <c r="GD341" s="380"/>
      <c r="GE341" s="380"/>
      <c r="GF341" s="380"/>
      <c r="GG341" s="380"/>
      <c r="GH341" s="380"/>
      <c r="GI341" s="380"/>
      <c r="GJ341" s="380"/>
      <c r="GK341" s="380"/>
      <c r="GL341" s="380"/>
      <c r="GM341" s="380"/>
      <c r="GN341" s="380"/>
      <c r="GO341" s="380"/>
      <c r="GP341" s="380"/>
      <c r="GQ341" s="380"/>
      <c r="GR341" s="380"/>
      <c r="GS341" s="380"/>
      <c r="GT341" s="380"/>
      <c r="GU341" s="380"/>
      <c r="GV341" s="380"/>
      <c r="GW341" s="380"/>
      <c r="GX341" s="380"/>
      <c r="GY341" s="380"/>
      <c r="GZ341" s="380"/>
      <c r="HA341" s="380"/>
      <c r="HB341" s="380"/>
      <c r="HC341" s="380"/>
      <c r="HD341" s="380"/>
      <c r="HE341" s="380"/>
      <c r="HF341" s="380"/>
      <c r="HG341" s="380"/>
      <c r="HH341" s="380"/>
    </row>
    <row r="342" spans="2:216">
      <c r="B342" s="377"/>
      <c r="C342" s="377"/>
      <c r="D342" s="377"/>
      <c r="E342" s="377"/>
      <c r="F342" s="377"/>
      <c r="G342" s="377"/>
      <c r="H342" s="377"/>
      <c r="I342" s="377"/>
      <c r="J342" s="377"/>
      <c r="K342" s="377"/>
      <c r="L342" s="377"/>
      <c r="M342" s="378"/>
      <c r="N342" s="378"/>
      <c r="O342" s="378"/>
      <c r="P342" s="378"/>
      <c r="Q342" s="378"/>
      <c r="R342" s="378"/>
      <c r="S342" s="378"/>
      <c r="T342" s="378"/>
      <c r="U342" s="378"/>
      <c r="V342" s="378"/>
      <c r="W342" s="378"/>
      <c r="X342" s="378"/>
      <c r="Y342" s="380"/>
      <c r="Z342" s="409"/>
      <c r="AA342" s="380"/>
      <c r="AB342" s="380"/>
      <c r="AC342" s="380"/>
      <c r="AD342" s="380"/>
      <c r="AE342" s="380"/>
      <c r="AF342" s="380"/>
      <c r="AG342" s="380"/>
      <c r="AH342" s="380"/>
      <c r="AI342" s="380"/>
      <c r="AJ342" s="380"/>
      <c r="AR342" s="380"/>
      <c r="AS342" s="380"/>
      <c r="AT342" s="380"/>
      <c r="AU342" s="380"/>
      <c r="AV342" s="380"/>
      <c r="AW342" s="380"/>
      <c r="AX342" s="380"/>
      <c r="AY342" s="380"/>
      <c r="AZ342" s="380"/>
      <c r="BA342" s="380"/>
      <c r="BB342" s="380"/>
      <c r="BC342" s="380"/>
      <c r="BD342" s="380"/>
      <c r="BE342" s="380"/>
      <c r="BF342" s="380"/>
      <c r="BG342" s="380"/>
      <c r="BH342" s="380"/>
      <c r="BI342" s="380"/>
      <c r="BJ342" s="377"/>
      <c r="CE342" s="380"/>
      <c r="CF342" s="380"/>
      <c r="CG342" s="380"/>
      <c r="EZ342" s="380"/>
      <c r="FA342" s="380"/>
      <c r="FB342" s="380"/>
      <c r="FC342" s="380"/>
      <c r="FD342" s="380"/>
      <c r="FE342" s="380"/>
      <c r="FF342" s="380"/>
      <c r="FG342" s="380"/>
      <c r="FH342" s="380"/>
      <c r="FI342" s="380"/>
      <c r="FJ342" s="380"/>
      <c r="FK342" s="380"/>
      <c r="FL342" s="380"/>
      <c r="FM342" s="380"/>
      <c r="FN342" s="380"/>
      <c r="FO342" s="380"/>
      <c r="FP342" s="380"/>
      <c r="FQ342" s="380"/>
      <c r="FR342" s="380"/>
      <c r="FS342" s="380"/>
      <c r="FT342" s="380"/>
      <c r="FU342" s="380"/>
      <c r="FV342" s="380"/>
      <c r="FW342" s="380"/>
      <c r="FX342" s="380"/>
      <c r="FY342" s="380"/>
      <c r="FZ342" s="380"/>
      <c r="GA342" s="380"/>
      <c r="GB342" s="380"/>
      <c r="GC342" s="380"/>
      <c r="GD342" s="380"/>
      <c r="GE342" s="380"/>
      <c r="GF342" s="380"/>
      <c r="GG342" s="380"/>
      <c r="GH342" s="380"/>
      <c r="GI342" s="380"/>
      <c r="GJ342" s="380"/>
      <c r="GK342" s="380"/>
      <c r="GL342" s="380"/>
      <c r="GM342" s="380"/>
      <c r="GN342" s="380"/>
      <c r="GO342" s="380"/>
      <c r="GP342" s="380"/>
      <c r="GQ342" s="380"/>
      <c r="GR342" s="380"/>
      <c r="GS342" s="380"/>
      <c r="GT342" s="380"/>
      <c r="GU342" s="380"/>
      <c r="GV342" s="380"/>
      <c r="GW342" s="380"/>
      <c r="GX342" s="380"/>
      <c r="GY342" s="380"/>
      <c r="GZ342" s="380"/>
      <c r="HA342" s="380"/>
      <c r="HB342" s="380"/>
      <c r="HC342" s="380"/>
      <c r="HD342" s="380"/>
      <c r="HE342" s="380"/>
      <c r="HF342" s="380"/>
      <c r="HG342" s="380"/>
      <c r="HH342" s="380"/>
    </row>
    <row r="343" spans="2:216">
      <c r="B343" s="377"/>
      <c r="C343" s="377"/>
      <c r="D343" s="377"/>
      <c r="E343" s="377"/>
      <c r="F343" s="377"/>
      <c r="G343" s="377"/>
      <c r="H343" s="377"/>
      <c r="I343" s="377"/>
      <c r="J343" s="377"/>
      <c r="K343" s="377"/>
      <c r="L343" s="377"/>
      <c r="M343" s="378"/>
      <c r="N343" s="378"/>
      <c r="O343" s="378"/>
      <c r="P343" s="378"/>
      <c r="Q343" s="378"/>
      <c r="R343" s="378"/>
      <c r="S343" s="378"/>
      <c r="T343" s="378"/>
      <c r="U343" s="378"/>
      <c r="V343" s="378"/>
      <c r="W343" s="378"/>
      <c r="X343" s="378"/>
      <c r="Y343" s="380"/>
      <c r="Z343" s="409"/>
      <c r="AA343" s="380"/>
      <c r="AB343" s="380"/>
      <c r="AC343" s="380"/>
      <c r="AD343" s="380"/>
      <c r="AE343" s="380"/>
      <c r="AF343" s="380"/>
      <c r="AG343" s="380"/>
      <c r="AH343" s="380"/>
      <c r="AI343" s="380"/>
      <c r="AJ343" s="380"/>
      <c r="AR343" s="380"/>
      <c r="AS343" s="380"/>
      <c r="AT343" s="380"/>
      <c r="AU343" s="380"/>
      <c r="AV343" s="380"/>
      <c r="AW343" s="380"/>
      <c r="AX343" s="380"/>
      <c r="AY343" s="380"/>
      <c r="AZ343" s="380"/>
      <c r="BA343" s="380"/>
      <c r="BB343" s="380"/>
      <c r="BC343" s="380"/>
      <c r="BD343" s="380"/>
      <c r="BE343" s="380"/>
      <c r="BF343" s="380"/>
      <c r="BG343" s="380"/>
      <c r="BH343" s="380"/>
      <c r="BI343" s="380"/>
      <c r="BJ343" s="377"/>
      <c r="CE343" s="380"/>
      <c r="CF343" s="380"/>
      <c r="CG343" s="380"/>
      <c r="EZ343" s="380"/>
      <c r="FA343" s="380"/>
      <c r="FB343" s="380"/>
      <c r="FC343" s="380"/>
      <c r="FD343" s="380"/>
      <c r="FE343" s="380"/>
      <c r="FF343" s="380"/>
      <c r="FG343" s="380"/>
      <c r="FH343" s="380"/>
      <c r="FI343" s="380"/>
      <c r="FJ343" s="380"/>
      <c r="FK343" s="380"/>
      <c r="FL343" s="380"/>
      <c r="FM343" s="380"/>
      <c r="FN343" s="380"/>
      <c r="FO343" s="380"/>
      <c r="FP343" s="380"/>
      <c r="FQ343" s="380"/>
      <c r="FR343" s="380"/>
      <c r="FS343" s="380"/>
      <c r="FT343" s="380"/>
      <c r="FU343" s="380"/>
      <c r="FV343" s="380"/>
      <c r="FW343" s="380"/>
      <c r="FX343" s="380"/>
      <c r="FY343" s="380"/>
      <c r="FZ343" s="380"/>
      <c r="GA343" s="380"/>
      <c r="GB343" s="380"/>
      <c r="GC343" s="380"/>
      <c r="GD343" s="380"/>
      <c r="GE343" s="380"/>
      <c r="GF343" s="380"/>
      <c r="GG343" s="380"/>
      <c r="GH343" s="380"/>
      <c r="GI343" s="380"/>
      <c r="GJ343" s="380"/>
      <c r="GK343" s="380"/>
      <c r="GL343" s="380"/>
      <c r="GM343" s="380"/>
      <c r="GN343" s="380"/>
      <c r="GO343" s="380"/>
      <c r="GP343" s="380"/>
      <c r="GQ343" s="380"/>
      <c r="GR343" s="380"/>
      <c r="GS343" s="380"/>
      <c r="GT343" s="380"/>
      <c r="GU343" s="380"/>
      <c r="GV343" s="380"/>
      <c r="GW343" s="380"/>
      <c r="GX343" s="380"/>
      <c r="GY343" s="380"/>
      <c r="GZ343" s="380"/>
      <c r="HA343" s="380"/>
      <c r="HB343" s="380"/>
      <c r="HC343" s="380"/>
      <c r="HD343" s="380"/>
      <c r="HE343" s="380"/>
      <c r="HF343" s="380"/>
      <c r="HG343" s="380"/>
      <c r="HH343" s="380"/>
    </row>
    <row r="344" spans="2:216">
      <c r="B344" s="377"/>
      <c r="C344" s="377"/>
      <c r="D344" s="377"/>
      <c r="E344" s="377"/>
      <c r="F344" s="377"/>
      <c r="G344" s="377"/>
      <c r="H344" s="377"/>
      <c r="I344" s="377"/>
      <c r="J344" s="377"/>
      <c r="K344" s="377"/>
      <c r="L344" s="377"/>
      <c r="M344" s="378"/>
      <c r="N344" s="378"/>
      <c r="O344" s="378"/>
      <c r="P344" s="378"/>
      <c r="Q344" s="378"/>
      <c r="R344" s="378"/>
      <c r="S344" s="378"/>
      <c r="T344" s="378"/>
      <c r="U344" s="378"/>
      <c r="V344" s="378"/>
      <c r="W344" s="378"/>
      <c r="X344" s="378"/>
      <c r="Y344" s="380"/>
      <c r="Z344" s="409"/>
      <c r="AA344" s="380"/>
      <c r="AB344" s="380"/>
      <c r="AC344" s="380"/>
      <c r="AD344" s="380"/>
      <c r="AE344" s="380"/>
      <c r="AF344" s="380"/>
      <c r="AG344" s="380"/>
      <c r="AH344" s="380"/>
      <c r="AI344" s="380"/>
      <c r="AJ344" s="380"/>
      <c r="AR344" s="380"/>
      <c r="AS344" s="380"/>
      <c r="AT344" s="380"/>
      <c r="AU344" s="380"/>
      <c r="AV344" s="380"/>
      <c r="AW344" s="380"/>
      <c r="AX344" s="380"/>
      <c r="AY344" s="380"/>
      <c r="AZ344" s="380"/>
      <c r="BA344" s="380"/>
      <c r="BB344" s="380"/>
      <c r="BC344" s="380"/>
      <c r="BD344" s="380"/>
      <c r="BE344" s="380"/>
      <c r="BF344" s="380"/>
      <c r="BG344" s="380"/>
      <c r="BH344" s="380"/>
      <c r="BI344" s="380"/>
      <c r="BJ344" s="377"/>
      <c r="CE344" s="380"/>
      <c r="CF344" s="380"/>
      <c r="CG344" s="380"/>
      <c r="EZ344" s="380"/>
      <c r="FA344" s="380"/>
      <c r="FB344" s="380"/>
      <c r="FC344" s="380"/>
      <c r="FD344" s="380"/>
      <c r="FE344" s="380"/>
      <c r="FF344" s="380"/>
      <c r="FG344" s="380"/>
      <c r="FH344" s="380"/>
      <c r="FI344" s="380"/>
      <c r="FJ344" s="380"/>
      <c r="FK344" s="380"/>
      <c r="FL344" s="380"/>
      <c r="FM344" s="380"/>
      <c r="FN344" s="380"/>
      <c r="FO344" s="380"/>
      <c r="FP344" s="380"/>
      <c r="FQ344" s="380"/>
      <c r="FR344" s="380"/>
      <c r="FS344" s="380"/>
      <c r="FT344" s="380"/>
      <c r="FU344" s="380"/>
      <c r="FV344" s="380"/>
      <c r="FW344" s="380"/>
      <c r="FX344" s="380"/>
      <c r="FY344" s="380"/>
      <c r="FZ344" s="380"/>
      <c r="GA344" s="380"/>
      <c r="GB344" s="380"/>
      <c r="GC344" s="380"/>
      <c r="GD344" s="380"/>
      <c r="GE344" s="380"/>
      <c r="GF344" s="380"/>
      <c r="GG344" s="380"/>
      <c r="GH344" s="380"/>
      <c r="GI344" s="380"/>
      <c r="GJ344" s="380"/>
      <c r="GK344" s="380"/>
      <c r="GL344" s="380"/>
      <c r="GM344" s="380"/>
      <c r="GN344" s="380"/>
      <c r="GO344" s="380"/>
      <c r="GP344" s="380"/>
      <c r="GQ344" s="380"/>
      <c r="GR344" s="380"/>
      <c r="GS344" s="380"/>
      <c r="GT344" s="380"/>
      <c r="GU344" s="380"/>
      <c r="GV344" s="380"/>
      <c r="GW344" s="380"/>
      <c r="GX344" s="380"/>
      <c r="GY344" s="380"/>
      <c r="GZ344" s="380"/>
      <c r="HA344" s="380"/>
      <c r="HB344" s="380"/>
      <c r="HC344" s="380"/>
      <c r="HD344" s="380"/>
      <c r="HE344" s="380"/>
      <c r="HF344" s="380"/>
      <c r="HG344" s="380"/>
      <c r="HH344" s="380"/>
    </row>
    <row r="345" spans="2:216">
      <c r="B345" s="377"/>
      <c r="C345" s="377"/>
      <c r="D345" s="377"/>
      <c r="E345" s="377"/>
      <c r="F345" s="377"/>
      <c r="G345" s="377"/>
      <c r="H345" s="377"/>
      <c r="I345" s="377"/>
      <c r="J345" s="377"/>
      <c r="K345" s="377"/>
      <c r="L345" s="377"/>
      <c r="M345" s="378"/>
      <c r="N345" s="378"/>
      <c r="O345" s="378"/>
      <c r="P345" s="378"/>
      <c r="Q345" s="378"/>
      <c r="R345" s="378"/>
      <c r="S345" s="378"/>
      <c r="T345" s="378"/>
      <c r="U345" s="378"/>
      <c r="V345" s="378"/>
      <c r="W345" s="378"/>
      <c r="X345" s="378"/>
      <c r="Y345" s="380"/>
      <c r="Z345" s="409"/>
      <c r="AA345" s="380"/>
      <c r="AB345" s="380"/>
      <c r="AC345" s="380"/>
      <c r="AD345" s="380"/>
      <c r="AE345" s="380"/>
      <c r="AF345" s="380"/>
      <c r="AG345" s="380"/>
      <c r="AH345" s="380"/>
      <c r="AI345" s="380"/>
      <c r="AJ345" s="380"/>
      <c r="AR345" s="380"/>
      <c r="AS345" s="380"/>
      <c r="AT345" s="380"/>
      <c r="AU345" s="380"/>
      <c r="AV345" s="380"/>
      <c r="AW345" s="380"/>
      <c r="AX345" s="380"/>
      <c r="AY345" s="380"/>
      <c r="AZ345" s="380"/>
      <c r="BA345" s="380"/>
      <c r="BB345" s="380"/>
      <c r="BC345" s="380"/>
      <c r="BD345" s="380"/>
      <c r="BE345" s="380"/>
      <c r="BF345" s="380"/>
      <c r="BG345" s="380"/>
      <c r="BH345" s="380"/>
      <c r="BI345" s="380"/>
      <c r="BJ345" s="377"/>
      <c r="CE345" s="380"/>
      <c r="CF345" s="380"/>
      <c r="CG345" s="380"/>
      <c r="EZ345" s="380"/>
      <c r="FA345" s="380"/>
      <c r="FB345" s="380"/>
      <c r="FC345" s="380"/>
      <c r="FD345" s="380"/>
      <c r="FE345" s="380"/>
      <c r="FF345" s="380"/>
      <c r="FG345" s="380"/>
      <c r="FH345" s="380"/>
      <c r="FI345" s="380"/>
      <c r="FJ345" s="380"/>
      <c r="FK345" s="380"/>
      <c r="FL345" s="380"/>
      <c r="FM345" s="380"/>
      <c r="FN345" s="380"/>
      <c r="FO345" s="380"/>
      <c r="FP345" s="380"/>
      <c r="FQ345" s="380"/>
      <c r="FR345" s="380"/>
      <c r="FS345" s="380"/>
      <c r="FT345" s="380"/>
      <c r="FU345" s="380"/>
      <c r="FV345" s="380"/>
      <c r="FW345" s="380"/>
      <c r="FX345" s="380"/>
      <c r="FY345" s="380"/>
      <c r="FZ345" s="380"/>
      <c r="GA345" s="380"/>
      <c r="GB345" s="380"/>
      <c r="GC345" s="380"/>
      <c r="GD345" s="380"/>
      <c r="GE345" s="380"/>
      <c r="GF345" s="380"/>
      <c r="GG345" s="380"/>
      <c r="GH345" s="380"/>
      <c r="GI345" s="380"/>
      <c r="GJ345" s="380"/>
      <c r="GK345" s="380"/>
      <c r="GL345" s="380"/>
      <c r="GM345" s="380"/>
      <c r="GN345" s="380"/>
      <c r="GO345" s="380"/>
      <c r="GP345" s="380"/>
      <c r="GQ345" s="380"/>
      <c r="GR345" s="380"/>
      <c r="GS345" s="380"/>
      <c r="GT345" s="380"/>
      <c r="GU345" s="380"/>
      <c r="GV345" s="380"/>
      <c r="GW345" s="380"/>
      <c r="GX345" s="380"/>
      <c r="GY345" s="380"/>
      <c r="GZ345" s="380"/>
      <c r="HA345" s="380"/>
      <c r="HB345" s="380"/>
      <c r="HC345" s="380"/>
      <c r="HD345" s="380"/>
      <c r="HE345" s="380"/>
      <c r="HF345" s="380"/>
      <c r="HG345" s="380"/>
      <c r="HH345" s="380"/>
    </row>
    <row r="346" spans="2:216">
      <c r="B346" s="377"/>
      <c r="C346" s="377"/>
      <c r="D346" s="377"/>
      <c r="E346" s="377"/>
      <c r="F346" s="377"/>
      <c r="G346" s="377"/>
      <c r="H346" s="377"/>
      <c r="I346" s="377"/>
      <c r="J346" s="377"/>
      <c r="K346" s="377"/>
      <c r="L346" s="377"/>
      <c r="M346" s="378"/>
      <c r="N346" s="378"/>
      <c r="O346" s="378"/>
      <c r="P346" s="378"/>
      <c r="Q346" s="378"/>
      <c r="R346" s="378"/>
      <c r="S346" s="378"/>
      <c r="T346" s="378"/>
      <c r="U346" s="378"/>
      <c r="V346" s="378"/>
      <c r="W346" s="378"/>
      <c r="X346" s="378"/>
      <c r="Y346" s="380"/>
      <c r="Z346" s="409"/>
      <c r="AA346" s="380"/>
      <c r="AB346" s="380"/>
      <c r="AC346" s="380"/>
      <c r="AD346" s="380"/>
      <c r="AE346" s="380"/>
      <c r="AF346" s="380"/>
      <c r="AG346" s="380"/>
      <c r="AH346" s="380"/>
      <c r="AI346" s="380"/>
      <c r="AJ346" s="380"/>
      <c r="AR346" s="380"/>
      <c r="AS346" s="380"/>
      <c r="AT346" s="380"/>
      <c r="AU346" s="380"/>
      <c r="AV346" s="380"/>
      <c r="AW346" s="380"/>
      <c r="AX346" s="380"/>
      <c r="AY346" s="380"/>
      <c r="AZ346" s="380"/>
      <c r="BA346" s="380"/>
      <c r="BB346" s="380"/>
      <c r="BC346" s="380"/>
      <c r="BD346" s="380"/>
      <c r="BE346" s="380"/>
      <c r="BF346" s="380"/>
      <c r="BG346" s="380"/>
      <c r="BH346" s="380"/>
      <c r="BI346" s="380"/>
      <c r="BJ346" s="377"/>
      <c r="CE346" s="380"/>
      <c r="CF346" s="380"/>
      <c r="CG346" s="380"/>
      <c r="EZ346" s="380"/>
      <c r="FA346" s="380"/>
      <c r="FB346" s="380"/>
      <c r="FC346" s="380"/>
      <c r="FD346" s="380"/>
      <c r="FE346" s="380"/>
      <c r="FF346" s="380"/>
      <c r="FG346" s="380"/>
      <c r="FH346" s="380"/>
      <c r="FI346" s="380"/>
      <c r="FJ346" s="380"/>
      <c r="FK346" s="380"/>
      <c r="FL346" s="380"/>
      <c r="FM346" s="380"/>
      <c r="FN346" s="380"/>
      <c r="FO346" s="380"/>
      <c r="FP346" s="380"/>
      <c r="FQ346" s="380"/>
      <c r="FR346" s="380"/>
      <c r="FS346" s="380"/>
      <c r="FT346" s="380"/>
      <c r="FU346" s="380"/>
      <c r="FV346" s="380"/>
      <c r="FW346" s="380"/>
      <c r="FX346" s="380"/>
      <c r="FY346" s="380"/>
      <c r="FZ346" s="380"/>
      <c r="GA346" s="380"/>
      <c r="GB346" s="380"/>
      <c r="GC346" s="380"/>
      <c r="GD346" s="380"/>
      <c r="GE346" s="380"/>
      <c r="GF346" s="380"/>
      <c r="GG346" s="380"/>
      <c r="GH346" s="380"/>
      <c r="GI346" s="380"/>
      <c r="GJ346" s="380"/>
      <c r="GK346" s="380"/>
      <c r="GL346" s="380"/>
      <c r="GM346" s="380"/>
      <c r="GN346" s="380"/>
      <c r="GO346" s="380"/>
      <c r="GP346" s="380"/>
      <c r="GQ346" s="380"/>
      <c r="GR346" s="380"/>
      <c r="GS346" s="380"/>
      <c r="GT346" s="380"/>
      <c r="GU346" s="380"/>
      <c r="GV346" s="380"/>
      <c r="GW346" s="380"/>
      <c r="GX346" s="380"/>
      <c r="GY346" s="380"/>
      <c r="GZ346" s="380"/>
      <c r="HA346" s="380"/>
      <c r="HB346" s="380"/>
      <c r="HC346" s="380"/>
      <c r="HD346" s="380"/>
      <c r="HE346" s="380"/>
      <c r="HF346" s="380"/>
      <c r="HG346" s="380"/>
      <c r="HH346" s="380"/>
    </row>
    <row r="347" spans="2:216">
      <c r="B347" s="377"/>
      <c r="C347" s="377"/>
      <c r="D347" s="377"/>
      <c r="E347" s="377"/>
      <c r="F347" s="377"/>
      <c r="G347" s="377"/>
      <c r="H347" s="377"/>
      <c r="I347" s="377"/>
      <c r="J347" s="377"/>
      <c r="K347" s="377"/>
      <c r="L347" s="377"/>
      <c r="M347" s="378"/>
      <c r="N347" s="378"/>
      <c r="O347" s="378"/>
      <c r="P347" s="378"/>
      <c r="Q347" s="378"/>
      <c r="R347" s="378"/>
      <c r="S347" s="378"/>
      <c r="T347" s="378"/>
      <c r="U347" s="378"/>
      <c r="V347" s="378"/>
      <c r="W347" s="378"/>
      <c r="X347" s="378"/>
      <c r="Y347" s="380"/>
      <c r="Z347" s="409"/>
      <c r="AA347" s="380"/>
      <c r="AB347" s="380"/>
      <c r="AC347" s="380"/>
      <c r="AD347" s="380"/>
      <c r="AE347" s="380"/>
      <c r="AF347" s="380"/>
      <c r="AG347" s="380"/>
      <c r="AH347" s="380"/>
      <c r="AI347" s="380"/>
      <c r="AJ347" s="380"/>
      <c r="AR347" s="380"/>
      <c r="AS347" s="380"/>
      <c r="AT347" s="380"/>
      <c r="AU347" s="380"/>
      <c r="AV347" s="380"/>
      <c r="AW347" s="380"/>
      <c r="AX347" s="380"/>
      <c r="AY347" s="380"/>
      <c r="AZ347" s="380"/>
      <c r="BA347" s="380"/>
      <c r="BB347" s="380"/>
      <c r="BC347" s="380"/>
      <c r="BD347" s="380"/>
      <c r="BE347" s="380"/>
      <c r="BF347" s="380"/>
      <c r="BG347" s="380"/>
      <c r="BH347" s="380"/>
      <c r="BI347" s="380"/>
      <c r="BJ347" s="377"/>
      <c r="CE347" s="380"/>
      <c r="CF347" s="380"/>
      <c r="CG347" s="380"/>
      <c r="EZ347" s="380"/>
      <c r="FA347" s="380"/>
      <c r="FB347" s="380"/>
      <c r="FC347" s="380"/>
      <c r="FD347" s="380"/>
      <c r="FE347" s="380"/>
      <c r="FF347" s="380"/>
      <c r="FG347" s="380"/>
      <c r="FH347" s="380"/>
      <c r="FI347" s="380"/>
      <c r="FJ347" s="380"/>
      <c r="FK347" s="380"/>
      <c r="FL347" s="380"/>
      <c r="FM347" s="380"/>
      <c r="FN347" s="380"/>
      <c r="FO347" s="380"/>
      <c r="FP347" s="380"/>
      <c r="FQ347" s="380"/>
      <c r="FR347" s="380"/>
      <c r="FS347" s="380"/>
      <c r="FT347" s="380"/>
      <c r="FU347" s="380"/>
      <c r="FV347" s="380"/>
      <c r="FW347" s="380"/>
      <c r="FX347" s="380"/>
      <c r="FY347" s="380"/>
      <c r="FZ347" s="380"/>
      <c r="GA347" s="380"/>
      <c r="GB347" s="380"/>
      <c r="GC347" s="380"/>
      <c r="GD347" s="380"/>
      <c r="GE347" s="380"/>
      <c r="GF347" s="380"/>
      <c r="GG347" s="380"/>
      <c r="GH347" s="380"/>
      <c r="GI347" s="380"/>
      <c r="GJ347" s="380"/>
      <c r="GK347" s="380"/>
      <c r="GL347" s="380"/>
      <c r="GM347" s="380"/>
      <c r="GN347" s="380"/>
      <c r="GO347" s="380"/>
      <c r="GP347" s="380"/>
      <c r="GQ347" s="380"/>
      <c r="GR347" s="380"/>
      <c r="GS347" s="380"/>
      <c r="GT347" s="380"/>
      <c r="GU347" s="380"/>
      <c r="GV347" s="380"/>
      <c r="GW347" s="380"/>
      <c r="GX347" s="380"/>
      <c r="GY347" s="380"/>
      <c r="GZ347" s="380"/>
      <c r="HA347" s="380"/>
      <c r="HB347" s="380"/>
      <c r="HC347" s="380"/>
      <c r="HD347" s="380"/>
      <c r="HE347" s="380"/>
      <c r="HF347" s="380"/>
      <c r="HG347" s="380"/>
      <c r="HH347" s="380"/>
    </row>
    <row r="348" spans="2:216">
      <c r="B348" s="377"/>
      <c r="C348" s="377"/>
      <c r="D348" s="377"/>
      <c r="E348" s="377"/>
      <c r="F348" s="377"/>
      <c r="G348" s="377"/>
      <c r="H348" s="377"/>
      <c r="I348" s="377"/>
      <c r="J348" s="377"/>
      <c r="K348" s="377"/>
      <c r="L348" s="377"/>
      <c r="M348" s="378"/>
      <c r="N348" s="378"/>
      <c r="O348" s="378"/>
      <c r="P348" s="378"/>
      <c r="Q348" s="378"/>
      <c r="R348" s="378"/>
      <c r="S348" s="378"/>
      <c r="T348" s="378"/>
      <c r="U348" s="378"/>
      <c r="V348" s="378"/>
      <c r="W348" s="378"/>
      <c r="X348" s="378"/>
      <c r="Y348" s="380"/>
      <c r="Z348" s="409"/>
      <c r="AA348" s="380"/>
      <c r="AB348" s="380"/>
      <c r="AC348" s="380"/>
      <c r="AD348" s="380"/>
      <c r="AE348" s="380"/>
      <c r="AF348" s="380"/>
      <c r="AG348" s="380"/>
      <c r="AH348" s="380"/>
      <c r="AI348" s="380"/>
      <c r="AJ348" s="380"/>
      <c r="AR348" s="380"/>
      <c r="AS348" s="380"/>
      <c r="AT348" s="380"/>
      <c r="AU348" s="380"/>
      <c r="AV348" s="380"/>
      <c r="AW348" s="380"/>
      <c r="AX348" s="380"/>
      <c r="AY348" s="380"/>
      <c r="AZ348" s="380"/>
      <c r="BA348" s="380"/>
      <c r="BB348" s="380"/>
      <c r="BC348" s="380"/>
      <c r="BD348" s="380"/>
      <c r="BE348" s="380"/>
      <c r="BF348" s="380"/>
      <c r="BG348" s="380"/>
      <c r="BH348" s="380"/>
      <c r="BI348" s="380"/>
      <c r="BJ348" s="377"/>
      <c r="CE348" s="380"/>
      <c r="CF348" s="380"/>
      <c r="CG348" s="380"/>
      <c r="EZ348" s="380"/>
      <c r="FA348" s="380"/>
      <c r="FB348" s="380"/>
      <c r="FC348" s="380"/>
      <c r="FD348" s="380"/>
      <c r="FE348" s="380"/>
      <c r="FF348" s="380"/>
      <c r="FG348" s="380"/>
      <c r="FH348" s="380"/>
      <c r="FI348" s="380"/>
      <c r="FJ348" s="380"/>
      <c r="FK348" s="380"/>
      <c r="FL348" s="380"/>
      <c r="FM348" s="380"/>
      <c r="FN348" s="380"/>
      <c r="FO348" s="380"/>
      <c r="FP348" s="380"/>
      <c r="FQ348" s="380"/>
      <c r="FR348" s="380"/>
      <c r="FS348" s="380"/>
      <c r="FT348" s="380"/>
      <c r="FU348" s="380"/>
      <c r="FV348" s="380"/>
      <c r="FW348" s="380"/>
      <c r="FX348" s="380"/>
      <c r="FY348" s="380"/>
      <c r="FZ348" s="380"/>
      <c r="GA348" s="380"/>
      <c r="GB348" s="380"/>
      <c r="GC348" s="380"/>
      <c r="GD348" s="380"/>
      <c r="GE348" s="380"/>
      <c r="GF348" s="380"/>
      <c r="GG348" s="380"/>
      <c r="GH348" s="380"/>
      <c r="GI348" s="380"/>
      <c r="GJ348" s="380"/>
      <c r="GK348" s="380"/>
      <c r="GL348" s="380"/>
      <c r="GM348" s="380"/>
      <c r="GN348" s="380"/>
      <c r="GO348" s="380"/>
      <c r="GP348" s="380"/>
      <c r="GQ348" s="380"/>
      <c r="GR348" s="380"/>
      <c r="GS348" s="380"/>
      <c r="GT348" s="380"/>
      <c r="GU348" s="380"/>
      <c r="GV348" s="380"/>
      <c r="GW348" s="380"/>
      <c r="GX348" s="380"/>
      <c r="GY348" s="380"/>
      <c r="GZ348" s="380"/>
      <c r="HA348" s="380"/>
      <c r="HB348" s="380"/>
      <c r="HC348" s="380"/>
      <c r="HD348" s="380"/>
      <c r="HE348" s="380"/>
      <c r="HF348" s="380"/>
      <c r="HG348" s="380"/>
      <c r="HH348" s="380"/>
    </row>
    <row r="349" spans="2:216">
      <c r="B349" s="377"/>
      <c r="C349" s="377"/>
      <c r="D349" s="377"/>
      <c r="E349" s="377"/>
      <c r="F349" s="377"/>
      <c r="G349" s="377"/>
      <c r="H349" s="377"/>
      <c r="I349" s="377"/>
      <c r="J349" s="377"/>
      <c r="K349" s="377"/>
      <c r="L349" s="377"/>
      <c r="M349" s="378"/>
      <c r="N349" s="378"/>
      <c r="O349" s="378"/>
      <c r="P349" s="378"/>
      <c r="Q349" s="378"/>
      <c r="R349" s="378"/>
      <c r="S349" s="378"/>
      <c r="T349" s="378"/>
      <c r="U349" s="378"/>
      <c r="V349" s="378"/>
      <c r="W349" s="378"/>
      <c r="X349" s="378"/>
      <c r="Y349" s="380"/>
      <c r="Z349" s="409"/>
      <c r="AA349" s="380"/>
      <c r="AB349" s="380"/>
      <c r="AC349" s="380"/>
      <c r="AD349" s="380"/>
      <c r="AE349" s="380"/>
      <c r="AF349" s="380"/>
      <c r="AG349" s="380"/>
      <c r="AH349" s="380"/>
      <c r="AI349" s="380"/>
      <c r="AJ349" s="380"/>
      <c r="AR349" s="380"/>
      <c r="AS349" s="380"/>
      <c r="AT349" s="380"/>
      <c r="AU349" s="380"/>
      <c r="AV349" s="380"/>
      <c r="AW349" s="380"/>
      <c r="AX349" s="380"/>
      <c r="AY349" s="380"/>
      <c r="AZ349" s="380"/>
      <c r="BA349" s="380"/>
      <c r="BB349" s="380"/>
      <c r="BC349" s="380"/>
      <c r="BD349" s="380"/>
      <c r="BE349" s="380"/>
      <c r="BF349" s="380"/>
      <c r="BG349" s="380"/>
      <c r="BH349" s="380"/>
      <c r="BI349" s="380"/>
      <c r="BJ349" s="377"/>
      <c r="CE349" s="380"/>
      <c r="CF349" s="380"/>
      <c r="CG349" s="380"/>
      <c r="EZ349" s="380"/>
      <c r="FA349" s="380"/>
      <c r="FB349" s="380"/>
      <c r="FC349" s="380"/>
      <c r="FD349" s="380"/>
      <c r="FE349" s="380"/>
      <c r="FF349" s="380"/>
      <c r="FG349" s="380"/>
      <c r="FH349" s="380"/>
      <c r="FI349" s="380"/>
      <c r="FJ349" s="380"/>
      <c r="FK349" s="380"/>
      <c r="FL349" s="380"/>
      <c r="FM349" s="380"/>
      <c r="FN349" s="380"/>
      <c r="FO349" s="380"/>
      <c r="FP349" s="380"/>
      <c r="FQ349" s="380"/>
      <c r="FR349" s="380"/>
      <c r="FS349" s="380"/>
      <c r="FT349" s="380"/>
      <c r="FU349" s="380"/>
      <c r="FV349" s="380"/>
      <c r="FW349" s="380"/>
      <c r="FX349" s="380"/>
      <c r="FY349" s="380"/>
      <c r="FZ349" s="380"/>
      <c r="GA349" s="380"/>
      <c r="GB349" s="380"/>
      <c r="GC349" s="380"/>
      <c r="GD349" s="380"/>
      <c r="GE349" s="380"/>
      <c r="GF349" s="380"/>
      <c r="GG349" s="380"/>
      <c r="GH349" s="380"/>
      <c r="GI349" s="380"/>
      <c r="GJ349" s="380"/>
      <c r="GK349" s="380"/>
      <c r="GL349" s="380"/>
      <c r="GM349" s="380"/>
      <c r="GN349" s="380"/>
      <c r="GO349" s="380"/>
      <c r="GP349" s="380"/>
      <c r="GQ349" s="380"/>
      <c r="GR349" s="380"/>
      <c r="GS349" s="380"/>
      <c r="GT349" s="380"/>
      <c r="GU349" s="380"/>
      <c r="GV349" s="380"/>
      <c r="GW349" s="380"/>
      <c r="GX349" s="380"/>
      <c r="GY349" s="380"/>
      <c r="GZ349" s="380"/>
      <c r="HA349" s="380"/>
      <c r="HB349" s="380"/>
      <c r="HC349" s="380"/>
      <c r="HD349" s="380"/>
      <c r="HE349" s="380"/>
      <c r="HF349" s="380"/>
      <c r="HG349" s="380"/>
      <c r="HH349" s="380"/>
    </row>
    <row r="350" spans="2:216">
      <c r="B350" s="377"/>
      <c r="C350" s="377"/>
      <c r="D350" s="377"/>
      <c r="E350" s="377"/>
      <c r="F350" s="377"/>
      <c r="G350" s="377"/>
      <c r="H350" s="377"/>
      <c r="I350" s="377"/>
      <c r="J350" s="377"/>
      <c r="K350" s="377"/>
      <c r="L350" s="377"/>
      <c r="M350" s="378"/>
      <c r="N350" s="378"/>
      <c r="O350" s="378"/>
      <c r="P350" s="378"/>
      <c r="Q350" s="378"/>
      <c r="R350" s="378"/>
      <c r="S350" s="378"/>
      <c r="T350" s="378"/>
      <c r="U350" s="378"/>
      <c r="V350" s="378"/>
      <c r="W350" s="378"/>
      <c r="X350" s="378"/>
      <c r="Y350" s="380"/>
      <c r="Z350" s="409"/>
      <c r="AA350" s="380"/>
      <c r="AB350" s="380"/>
      <c r="AC350" s="380"/>
      <c r="AD350" s="380"/>
      <c r="AE350" s="380"/>
      <c r="AF350" s="380"/>
      <c r="AG350" s="380"/>
      <c r="AH350" s="380"/>
      <c r="AI350" s="380"/>
      <c r="AJ350" s="380"/>
      <c r="AR350" s="380"/>
      <c r="AS350" s="380"/>
      <c r="AT350" s="380"/>
      <c r="AU350" s="380"/>
      <c r="AV350" s="380"/>
      <c r="AW350" s="380"/>
      <c r="AX350" s="380"/>
      <c r="AY350" s="380"/>
      <c r="AZ350" s="380"/>
      <c r="BA350" s="380"/>
      <c r="BB350" s="380"/>
      <c r="BC350" s="380"/>
      <c r="BD350" s="380"/>
      <c r="BE350" s="380"/>
      <c r="BF350" s="380"/>
      <c r="BG350" s="380"/>
      <c r="BH350" s="380"/>
      <c r="BI350" s="380"/>
      <c r="BJ350" s="377"/>
      <c r="CE350" s="380"/>
      <c r="CF350" s="380"/>
      <c r="CG350" s="380"/>
      <c r="EZ350" s="380"/>
      <c r="FA350" s="380"/>
      <c r="FB350" s="380"/>
      <c r="FC350" s="380"/>
      <c r="FD350" s="380"/>
      <c r="FE350" s="380"/>
      <c r="FF350" s="380"/>
      <c r="FG350" s="380"/>
      <c r="FH350" s="380"/>
      <c r="FI350" s="380"/>
      <c r="FJ350" s="380"/>
      <c r="FK350" s="380"/>
      <c r="FL350" s="380"/>
      <c r="FM350" s="380"/>
      <c r="FN350" s="380"/>
      <c r="FO350" s="380"/>
      <c r="FP350" s="380"/>
      <c r="FQ350" s="380"/>
      <c r="FR350" s="380"/>
      <c r="FS350" s="380"/>
      <c r="FT350" s="380"/>
      <c r="FU350" s="380"/>
      <c r="FV350" s="380"/>
      <c r="FW350" s="380"/>
      <c r="FX350" s="380"/>
      <c r="FY350" s="380"/>
      <c r="FZ350" s="380"/>
      <c r="GA350" s="380"/>
      <c r="GB350" s="380"/>
      <c r="GC350" s="380"/>
      <c r="GD350" s="380"/>
      <c r="GE350" s="380"/>
      <c r="GF350" s="380"/>
      <c r="GG350" s="380"/>
      <c r="GH350" s="380"/>
      <c r="GI350" s="380"/>
      <c r="GJ350" s="380"/>
      <c r="GK350" s="380"/>
      <c r="GL350" s="380"/>
      <c r="GM350" s="380"/>
      <c r="GN350" s="380"/>
      <c r="GO350" s="380"/>
      <c r="GP350" s="380"/>
      <c r="GQ350" s="380"/>
      <c r="GR350" s="380"/>
      <c r="GS350" s="380"/>
      <c r="GT350" s="380"/>
      <c r="GU350" s="380"/>
      <c r="GV350" s="380"/>
      <c r="GW350" s="380"/>
      <c r="GX350" s="380"/>
      <c r="GY350" s="380"/>
      <c r="GZ350" s="380"/>
      <c r="HA350" s="380"/>
      <c r="HB350" s="380"/>
      <c r="HC350" s="380"/>
      <c r="HD350" s="380"/>
      <c r="HE350" s="380"/>
      <c r="HF350" s="380"/>
      <c r="HG350" s="380"/>
      <c r="HH350" s="380"/>
    </row>
    <row r="351" spans="2:216">
      <c r="B351" s="377"/>
      <c r="C351" s="377"/>
      <c r="D351" s="377"/>
      <c r="E351" s="377"/>
      <c r="F351" s="377"/>
      <c r="G351" s="377"/>
      <c r="H351" s="377"/>
      <c r="I351" s="377"/>
      <c r="J351" s="377"/>
      <c r="K351" s="377"/>
      <c r="L351" s="377"/>
      <c r="M351" s="378"/>
      <c r="N351" s="378"/>
      <c r="O351" s="378"/>
      <c r="P351" s="378"/>
      <c r="Q351" s="378"/>
      <c r="R351" s="378"/>
      <c r="S351" s="378"/>
      <c r="T351" s="378"/>
      <c r="U351" s="378"/>
      <c r="V351" s="378"/>
      <c r="W351" s="378"/>
      <c r="X351" s="378"/>
      <c r="Y351" s="380"/>
      <c r="Z351" s="409"/>
      <c r="AA351" s="380"/>
      <c r="AB351" s="380"/>
      <c r="AC351" s="380"/>
      <c r="AD351" s="380"/>
      <c r="AE351" s="380"/>
      <c r="AF351" s="380"/>
      <c r="AG351" s="380"/>
      <c r="AH351" s="380"/>
      <c r="AI351" s="380"/>
      <c r="AJ351" s="380"/>
      <c r="AR351" s="380"/>
      <c r="AS351" s="380"/>
      <c r="AT351" s="380"/>
      <c r="AU351" s="380"/>
      <c r="AV351" s="380"/>
      <c r="AW351" s="380"/>
      <c r="AX351" s="380"/>
      <c r="AY351" s="380"/>
      <c r="AZ351" s="380"/>
      <c r="BA351" s="380"/>
      <c r="BB351" s="380"/>
      <c r="BC351" s="380"/>
      <c r="BD351" s="380"/>
      <c r="BE351" s="380"/>
      <c r="BF351" s="380"/>
      <c r="BG351" s="380"/>
      <c r="BH351" s="380"/>
      <c r="BI351" s="380"/>
      <c r="BJ351" s="377"/>
      <c r="CE351" s="380"/>
      <c r="CF351" s="380"/>
      <c r="CG351" s="380"/>
      <c r="EZ351" s="380"/>
      <c r="FA351" s="380"/>
      <c r="FB351" s="380"/>
      <c r="FC351" s="380"/>
      <c r="FD351" s="380"/>
      <c r="FE351" s="380"/>
      <c r="FF351" s="380"/>
      <c r="FG351" s="380"/>
      <c r="FH351" s="380"/>
      <c r="FI351" s="380"/>
      <c r="FJ351" s="380"/>
      <c r="FK351" s="380"/>
      <c r="FL351" s="380"/>
      <c r="FM351" s="380"/>
      <c r="FN351" s="380"/>
      <c r="FO351" s="380"/>
      <c r="FP351" s="380"/>
      <c r="FQ351" s="380"/>
      <c r="FR351" s="380"/>
      <c r="FS351" s="380"/>
      <c r="FT351" s="380"/>
      <c r="FU351" s="380"/>
      <c r="FV351" s="380"/>
      <c r="FW351" s="380"/>
      <c r="FX351" s="380"/>
      <c r="FY351" s="380"/>
      <c r="FZ351" s="380"/>
      <c r="GA351" s="380"/>
      <c r="GB351" s="380"/>
      <c r="GC351" s="380"/>
      <c r="GD351" s="380"/>
      <c r="GE351" s="380"/>
      <c r="GF351" s="380"/>
      <c r="GG351" s="380"/>
      <c r="GH351" s="380"/>
      <c r="GI351" s="380"/>
      <c r="GJ351" s="380"/>
      <c r="GK351" s="380"/>
      <c r="GL351" s="380"/>
      <c r="GM351" s="380"/>
      <c r="GN351" s="380"/>
      <c r="GO351" s="380"/>
      <c r="GP351" s="380"/>
      <c r="GQ351" s="380"/>
      <c r="GR351" s="380"/>
      <c r="GS351" s="380"/>
      <c r="GT351" s="380"/>
      <c r="GU351" s="380"/>
      <c r="GV351" s="380"/>
      <c r="GW351" s="380"/>
      <c r="GX351" s="380"/>
      <c r="GY351" s="380"/>
      <c r="GZ351" s="380"/>
      <c r="HA351" s="380"/>
      <c r="HB351" s="380"/>
      <c r="HC351" s="380"/>
      <c r="HD351" s="380"/>
      <c r="HE351" s="380"/>
      <c r="HF351" s="380"/>
      <c r="HG351" s="380"/>
      <c r="HH351" s="380"/>
    </row>
    <row r="352" spans="2:216">
      <c r="B352" s="377"/>
      <c r="C352" s="377"/>
      <c r="D352" s="377"/>
      <c r="E352" s="377"/>
      <c r="F352" s="377"/>
      <c r="G352" s="377"/>
      <c r="H352" s="377"/>
      <c r="I352" s="377"/>
      <c r="J352" s="377"/>
      <c r="K352" s="377"/>
      <c r="L352" s="377"/>
      <c r="M352" s="378"/>
      <c r="N352" s="378"/>
      <c r="O352" s="378"/>
      <c r="P352" s="378"/>
      <c r="Q352" s="378"/>
      <c r="R352" s="378"/>
      <c r="S352" s="378"/>
      <c r="T352" s="378"/>
      <c r="U352" s="378"/>
      <c r="V352" s="378"/>
      <c r="W352" s="378"/>
      <c r="X352" s="378"/>
      <c r="Y352" s="380"/>
      <c r="Z352" s="409"/>
      <c r="AA352" s="380"/>
      <c r="AB352" s="380"/>
      <c r="AC352" s="380"/>
      <c r="AD352" s="380"/>
      <c r="AE352" s="380"/>
      <c r="AF352" s="380"/>
      <c r="AG352" s="380"/>
      <c r="AH352" s="380"/>
      <c r="AI352" s="380"/>
      <c r="AJ352" s="380"/>
      <c r="AR352" s="380"/>
      <c r="AS352" s="380"/>
      <c r="AT352" s="380"/>
      <c r="AU352" s="380"/>
      <c r="AV352" s="380"/>
      <c r="AW352" s="380"/>
      <c r="AX352" s="380"/>
      <c r="AY352" s="380"/>
      <c r="AZ352" s="380"/>
      <c r="BA352" s="380"/>
      <c r="BB352" s="380"/>
      <c r="BC352" s="380"/>
      <c r="BD352" s="380"/>
      <c r="BE352" s="380"/>
      <c r="BF352" s="380"/>
      <c r="BG352" s="380"/>
      <c r="BH352" s="380"/>
      <c r="BI352" s="380"/>
      <c r="BJ352" s="377"/>
      <c r="CE352" s="380"/>
      <c r="CF352" s="380"/>
      <c r="CG352" s="380"/>
      <c r="EZ352" s="380"/>
      <c r="FA352" s="380"/>
      <c r="FB352" s="380"/>
      <c r="FC352" s="380"/>
      <c r="FD352" s="380"/>
      <c r="FE352" s="380"/>
      <c r="FF352" s="380"/>
      <c r="FG352" s="380"/>
      <c r="FH352" s="380"/>
      <c r="FI352" s="380"/>
      <c r="FJ352" s="380"/>
      <c r="FK352" s="380"/>
      <c r="FL352" s="380"/>
      <c r="FM352" s="380"/>
      <c r="FN352" s="380"/>
      <c r="FO352" s="380"/>
      <c r="FP352" s="380"/>
      <c r="FQ352" s="380"/>
      <c r="FR352" s="380"/>
      <c r="FS352" s="380"/>
      <c r="FT352" s="380"/>
      <c r="FU352" s="380"/>
      <c r="FV352" s="380"/>
      <c r="FW352" s="380"/>
      <c r="FX352" s="380"/>
      <c r="FY352" s="380"/>
      <c r="FZ352" s="380"/>
      <c r="GA352" s="380"/>
      <c r="GB352" s="380"/>
      <c r="GC352" s="380"/>
      <c r="GD352" s="380"/>
      <c r="GE352" s="380"/>
      <c r="GF352" s="380"/>
      <c r="GG352" s="380"/>
      <c r="GH352" s="380"/>
      <c r="GI352" s="380"/>
      <c r="GJ352" s="380"/>
      <c r="GK352" s="380"/>
      <c r="GL352" s="380"/>
      <c r="GM352" s="380"/>
      <c r="GN352" s="380"/>
      <c r="GO352" s="380"/>
      <c r="GP352" s="380"/>
      <c r="GQ352" s="380"/>
      <c r="GR352" s="380"/>
      <c r="GS352" s="380"/>
      <c r="GT352" s="380"/>
      <c r="GU352" s="380"/>
      <c r="GV352" s="380"/>
      <c r="GW352" s="380"/>
      <c r="GX352" s="380"/>
      <c r="GY352" s="380"/>
      <c r="GZ352" s="380"/>
      <c r="HA352" s="380"/>
      <c r="HB352" s="380"/>
      <c r="HC352" s="380"/>
      <c r="HD352" s="380"/>
      <c r="HE352" s="380"/>
      <c r="HF352" s="380"/>
      <c r="HG352" s="380"/>
      <c r="HH352" s="380"/>
    </row>
    <row r="353" spans="2:216">
      <c r="B353" s="377"/>
      <c r="C353" s="377"/>
      <c r="D353" s="377"/>
      <c r="E353" s="377"/>
      <c r="F353" s="377"/>
      <c r="G353" s="377"/>
      <c r="H353" s="377"/>
      <c r="I353" s="377"/>
      <c r="J353" s="377"/>
      <c r="K353" s="377"/>
      <c r="L353" s="377"/>
      <c r="M353" s="378"/>
      <c r="N353" s="378"/>
      <c r="O353" s="378"/>
      <c r="P353" s="378"/>
      <c r="Q353" s="378"/>
      <c r="R353" s="378"/>
      <c r="S353" s="378"/>
      <c r="T353" s="378"/>
      <c r="U353" s="378"/>
      <c r="V353" s="378"/>
      <c r="W353" s="378"/>
      <c r="X353" s="378"/>
      <c r="Y353" s="380"/>
      <c r="Z353" s="409"/>
      <c r="AA353" s="380"/>
      <c r="AB353" s="380"/>
      <c r="AC353" s="380"/>
      <c r="AD353" s="380"/>
      <c r="AE353" s="380"/>
      <c r="AF353" s="380"/>
      <c r="AG353" s="380"/>
      <c r="AH353" s="380"/>
      <c r="AI353" s="380"/>
      <c r="AJ353" s="380"/>
      <c r="AR353" s="380"/>
      <c r="AS353" s="380"/>
      <c r="AT353" s="380"/>
      <c r="AU353" s="380"/>
      <c r="AV353" s="380"/>
      <c r="AW353" s="380"/>
      <c r="AX353" s="380"/>
      <c r="AY353" s="380"/>
      <c r="AZ353" s="380"/>
      <c r="BA353" s="380"/>
      <c r="BB353" s="380"/>
      <c r="BC353" s="380"/>
      <c r="BD353" s="380"/>
      <c r="BE353" s="380"/>
      <c r="BF353" s="380"/>
      <c r="BG353" s="380"/>
      <c r="BH353" s="380"/>
      <c r="BI353" s="380"/>
      <c r="BJ353" s="377"/>
      <c r="CE353" s="380"/>
      <c r="CF353" s="380"/>
      <c r="CG353" s="380"/>
      <c r="EZ353" s="380"/>
      <c r="FA353" s="380"/>
      <c r="FB353" s="380"/>
      <c r="FC353" s="380"/>
      <c r="FD353" s="380"/>
      <c r="FE353" s="380"/>
      <c r="FF353" s="380"/>
      <c r="FG353" s="380"/>
      <c r="FH353" s="380"/>
      <c r="FI353" s="380"/>
      <c r="FJ353" s="380"/>
      <c r="FK353" s="380"/>
      <c r="FL353" s="380"/>
      <c r="FM353" s="380"/>
      <c r="FN353" s="380"/>
      <c r="FO353" s="380"/>
      <c r="FP353" s="380"/>
      <c r="FQ353" s="380"/>
      <c r="FR353" s="380"/>
      <c r="FS353" s="380"/>
      <c r="FT353" s="380"/>
      <c r="FU353" s="380"/>
      <c r="FV353" s="380"/>
      <c r="FW353" s="380"/>
      <c r="FX353" s="380"/>
      <c r="FY353" s="380"/>
      <c r="FZ353" s="380"/>
      <c r="GA353" s="380"/>
      <c r="GB353" s="380"/>
      <c r="GC353" s="380"/>
      <c r="GD353" s="380"/>
      <c r="GE353" s="380"/>
      <c r="GF353" s="380"/>
      <c r="GG353" s="380"/>
      <c r="GH353" s="380"/>
      <c r="GI353" s="380"/>
      <c r="GJ353" s="380"/>
      <c r="GK353" s="380"/>
      <c r="GL353" s="380"/>
      <c r="GM353" s="380"/>
      <c r="GN353" s="380"/>
      <c r="GO353" s="380"/>
      <c r="GP353" s="380"/>
      <c r="GQ353" s="380"/>
      <c r="GR353" s="380"/>
      <c r="GS353" s="380"/>
      <c r="GT353" s="380"/>
      <c r="GU353" s="380"/>
      <c r="GV353" s="380"/>
      <c r="GW353" s="380"/>
      <c r="GX353" s="380"/>
      <c r="GY353" s="380"/>
      <c r="GZ353" s="380"/>
      <c r="HA353" s="380"/>
      <c r="HB353" s="380"/>
      <c r="HC353" s="380"/>
      <c r="HD353" s="380"/>
      <c r="HE353" s="380"/>
      <c r="HF353" s="380"/>
      <c r="HG353" s="380"/>
      <c r="HH353" s="380"/>
    </row>
    <row r="354" spans="2:216">
      <c r="B354" s="377"/>
      <c r="C354" s="377"/>
      <c r="D354" s="377"/>
      <c r="E354" s="377"/>
      <c r="F354" s="377"/>
      <c r="G354" s="377"/>
      <c r="H354" s="377"/>
      <c r="I354" s="377"/>
      <c r="J354" s="377"/>
      <c r="K354" s="377"/>
      <c r="L354" s="377"/>
      <c r="M354" s="378"/>
      <c r="N354" s="378"/>
      <c r="O354" s="378"/>
      <c r="P354" s="378"/>
      <c r="Q354" s="378"/>
      <c r="R354" s="378"/>
      <c r="S354" s="378"/>
      <c r="T354" s="378"/>
      <c r="U354" s="378"/>
      <c r="V354" s="378"/>
      <c r="W354" s="378"/>
      <c r="X354" s="378"/>
      <c r="Y354" s="380"/>
      <c r="Z354" s="409"/>
      <c r="AA354" s="380"/>
      <c r="AB354" s="380"/>
      <c r="AC354" s="380"/>
      <c r="AD354" s="380"/>
      <c r="AE354" s="380"/>
      <c r="AF354" s="380"/>
      <c r="AG354" s="380"/>
      <c r="AH354" s="380"/>
      <c r="AI354" s="380"/>
      <c r="AJ354" s="380"/>
      <c r="AR354" s="380"/>
      <c r="AS354" s="380"/>
      <c r="AT354" s="380"/>
      <c r="AU354" s="380"/>
      <c r="AV354" s="380"/>
      <c r="AW354" s="380"/>
      <c r="AX354" s="380"/>
      <c r="AY354" s="380"/>
      <c r="AZ354" s="380"/>
      <c r="BA354" s="380"/>
      <c r="BB354" s="380"/>
      <c r="BC354" s="380"/>
      <c r="BD354" s="380"/>
      <c r="BE354" s="380"/>
      <c r="BF354" s="380"/>
      <c r="BG354" s="380"/>
      <c r="BH354" s="380"/>
      <c r="BI354" s="380"/>
      <c r="BJ354" s="377"/>
      <c r="CE354" s="380"/>
      <c r="CF354" s="380"/>
      <c r="CG354" s="380"/>
      <c r="EZ354" s="380"/>
      <c r="FA354" s="380"/>
      <c r="FB354" s="380"/>
      <c r="FC354" s="380"/>
      <c r="FD354" s="380"/>
      <c r="FE354" s="380"/>
      <c r="FF354" s="380"/>
      <c r="FG354" s="380"/>
      <c r="FH354" s="380"/>
      <c r="FI354" s="380"/>
      <c r="FJ354" s="380"/>
      <c r="FK354" s="380"/>
      <c r="FL354" s="380"/>
      <c r="FM354" s="380"/>
      <c r="FN354" s="380"/>
      <c r="FO354" s="380"/>
      <c r="FP354" s="380"/>
      <c r="FQ354" s="380"/>
      <c r="FR354" s="380"/>
      <c r="FS354" s="380"/>
      <c r="FT354" s="380"/>
      <c r="FU354" s="380"/>
      <c r="FV354" s="380"/>
      <c r="FW354" s="380"/>
      <c r="FX354" s="380"/>
      <c r="FY354" s="380"/>
      <c r="FZ354" s="380"/>
      <c r="GA354" s="380"/>
      <c r="GB354" s="380"/>
      <c r="GC354" s="380"/>
      <c r="GD354" s="380"/>
      <c r="GE354" s="380"/>
      <c r="GF354" s="380"/>
      <c r="GG354" s="380"/>
      <c r="GH354" s="380"/>
      <c r="GI354" s="380"/>
      <c r="GJ354" s="380"/>
      <c r="GK354" s="380"/>
      <c r="GL354" s="380"/>
      <c r="GM354" s="380"/>
      <c r="GN354" s="380"/>
      <c r="GO354" s="380"/>
      <c r="GP354" s="380"/>
      <c r="GQ354" s="380"/>
      <c r="GR354" s="380"/>
      <c r="GS354" s="380"/>
      <c r="GT354" s="380"/>
      <c r="GU354" s="380"/>
      <c r="GV354" s="380"/>
      <c r="GW354" s="380"/>
      <c r="GX354" s="380"/>
      <c r="GY354" s="380"/>
      <c r="GZ354" s="380"/>
      <c r="HA354" s="380"/>
      <c r="HB354" s="380"/>
      <c r="HC354" s="380"/>
      <c r="HD354" s="380"/>
      <c r="HE354" s="380"/>
      <c r="HF354" s="380"/>
      <c r="HG354" s="380"/>
      <c r="HH354" s="380"/>
    </row>
    <row r="355" spans="2:216">
      <c r="B355" s="377"/>
      <c r="C355" s="377"/>
      <c r="D355" s="377"/>
      <c r="E355" s="377"/>
      <c r="F355" s="377"/>
      <c r="G355" s="377"/>
      <c r="H355" s="377"/>
      <c r="I355" s="377"/>
      <c r="J355" s="377"/>
      <c r="K355" s="377"/>
      <c r="L355" s="377"/>
      <c r="M355" s="378"/>
      <c r="N355" s="378"/>
      <c r="O355" s="378"/>
      <c r="P355" s="378"/>
      <c r="Q355" s="378"/>
      <c r="R355" s="378"/>
      <c r="S355" s="378"/>
      <c r="T355" s="378"/>
      <c r="U355" s="378"/>
      <c r="V355" s="378"/>
      <c r="W355" s="378"/>
      <c r="X355" s="378"/>
      <c r="Y355" s="380"/>
      <c r="Z355" s="409"/>
      <c r="AA355" s="380"/>
      <c r="AB355" s="380"/>
      <c r="AC355" s="380"/>
      <c r="AD355" s="380"/>
      <c r="AE355" s="380"/>
      <c r="AF355" s="380"/>
      <c r="AG355" s="380"/>
      <c r="AH355" s="380"/>
      <c r="AI355" s="380"/>
      <c r="AJ355" s="380"/>
      <c r="AR355" s="380"/>
      <c r="AS355" s="380"/>
      <c r="AT355" s="380"/>
      <c r="AU355" s="380"/>
      <c r="AV355" s="380"/>
      <c r="AW355" s="380"/>
      <c r="AX355" s="380"/>
      <c r="AY355" s="380"/>
      <c r="AZ355" s="380"/>
      <c r="BA355" s="380"/>
      <c r="BB355" s="380"/>
      <c r="BC355" s="380"/>
      <c r="BD355" s="380"/>
      <c r="BE355" s="380"/>
      <c r="BF355" s="380"/>
      <c r="BG355" s="380"/>
      <c r="BH355" s="380"/>
      <c r="BI355" s="380"/>
      <c r="BJ355" s="377"/>
      <c r="CE355" s="380"/>
      <c r="CF355" s="380"/>
      <c r="CG355" s="380"/>
      <c r="EZ355" s="380"/>
      <c r="FA355" s="380"/>
      <c r="FB355" s="380"/>
      <c r="FC355" s="380"/>
      <c r="FD355" s="380"/>
      <c r="FE355" s="380"/>
      <c r="FF355" s="380"/>
      <c r="FG355" s="380"/>
      <c r="FH355" s="380"/>
      <c r="FI355" s="380"/>
      <c r="FJ355" s="380"/>
      <c r="FK355" s="380"/>
      <c r="FL355" s="380"/>
      <c r="FM355" s="380"/>
      <c r="FN355" s="380"/>
      <c r="FO355" s="380"/>
      <c r="FP355" s="380"/>
      <c r="FQ355" s="380"/>
      <c r="FR355" s="380"/>
      <c r="FS355" s="380"/>
      <c r="FT355" s="380"/>
      <c r="FU355" s="380"/>
      <c r="FV355" s="380"/>
      <c r="FW355" s="380"/>
      <c r="FX355" s="380"/>
      <c r="FY355" s="380"/>
      <c r="FZ355" s="380"/>
      <c r="GA355" s="380"/>
      <c r="GB355" s="380"/>
      <c r="GC355" s="380"/>
      <c r="GD355" s="380"/>
      <c r="GE355" s="380"/>
      <c r="GF355" s="380"/>
      <c r="GG355" s="380"/>
      <c r="GH355" s="380"/>
      <c r="GI355" s="380"/>
      <c r="GJ355" s="380"/>
      <c r="GK355" s="380"/>
      <c r="GL355" s="380"/>
      <c r="GM355" s="380"/>
      <c r="GN355" s="380"/>
      <c r="GO355" s="380"/>
      <c r="GP355" s="380"/>
      <c r="GQ355" s="380"/>
      <c r="GR355" s="380"/>
      <c r="GS355" s="380"/>
      <c r="GT355" s="380"/>
      <c r="GU355" s="380"/>
      <c r="GV355" s="380"/>
      <c r="GW355" s="380"/>
      <c r="GX355" s="380"/>
      <c r="GY355" s="380"/>
      <c r="GZ355" s="380"/>
      <c r="HA355" s="380"/>
      <c r="HB355" s="380"/>
      <c r="HC355" s="380"/>
      <c r="HD355" s="380"/>
      <c r="HE355" s="380"/>
      <c r="HF355" s="380"/>
      <c r="HG355" s="380"/>
      <c r="HH355" s="380"/>
    </row>
    <row r="356" spans="2:216">
      <c r="B356" s="377"/>
      <c r="C356" s="377"/>
      <c r="D356" s="377"/>
      <c r="E356" s="377"/>
      <c r="F356" s="377"/>
      <c r="G356" s="377"/>
      <c r="H356" s="377"/>
      <c r="I356" s="377"/>
      <c r="J356" s="377"/>
      <c r="K356" s="377"/>
      <c r="L356" s="377"/>
      <c r="M356" s="378"/>
      <c r="N356" s="378"/>
      <c r="O356" s="378"/>
      <c r="P356" s="378"/>
      <c r="Q356" s="378"/>
      <c r="R356" s="378"/>
      <c r="S356" s="378"/>
      <c r="T356" s="378"/>
      <c r="U356" s="378"/>
      <c r="V356" s="378"/>
      <c r="W356" s="378"/>
      <c r="X356" s="378"/>
      <c r="Y356" s="380"/>
      <c r="Z356" s="409"/>
      <c r="AA356" s="380"/>
      <c r="AB356" s="380"/>
      <c r="AC356" s="380"/>
      <c r="AD356" s="380"/>
      <c r="AE356" s="380"/>
      <c r="AF356" s="380"/>
      <c r="AG356" s="380"/>
      <c r="AH356" s="380"/>
      <c r="AI356" s="380"/>
      <c r="AJ356" s="380"/>
      <c r="AR356" s="380"/>
      <c r="AS356" s="380"/>
      <c r="AT356" s="380"/>
      <c r="AU356" s="380"/>
      <c r="AV356" s="380"/>
      <c r="AW356" s="380"/>
      <c r="AX356" s="380"/>
      <c r="AY356" s="380"/>
      <c r="AZ356" s="380"/>
      <c r="BA356" s="380"/>
      <c r="BB356" s="380"/>
      <c r="BC356" s="380"/>
      <c r="BD356" s="380"/>
      <c r="BE356" s="380"/>
      <c r="BF356" s="380"/>
      <c r="BG356" s="380"/>
      <c r="BH356" s="380"/>
      <c r="BI356" s="380"/>
      <c r="BJ356" s="377"/>
      <c r="CE356" s="380"/>
      <c r="CF356" s="380"/>
      <c r="CG356" s="380"/>
      <c r="EZ356" s="380"/>
      <c r="FA356" s="380"/>
      <c r="FB356" s="380"/>
      <c r="FC356" s="380"/>
      <c r="FD356" s="380"/>
      <c r="FE356" s="380"/>
      <c r="FF356" s="380"/>
      <c r="FG356" s="380"/>
      <c r="FH356" s="380"/>
      <c r="FI356" s="380"/>
      <c r="FJ356" s="380"/>
      <c r="FK356" s="380"/>
      <c r="FL356" s="380"/>
      <c r="FM356" s="380"/>
      <c r="FN356" s="380"/>
      <c r="FO356" s="380"/>
      <c r="FP356" s="380"/>
      <c r="FQ356" s="380"/>
      <c r="FR356" s="380"/>
      <c r="FS356" s="380"/>
      <c r="FT356" s="380"/>
      <c r="FU356" s="380"/>
      <c r="FV356" s="380"/>
      <c r="FW356" s="380"/>
      <c r="FX356" s="380"/>
      <c r="FY356" s="380"/>
      <c r="FZ356" s="380"/>
      <c r="GA356" s="380"/>
      <c r="GB356" s="380"/>
      <c r="GC356" s="380"/>
      <c r="GD356" s="380"/>
      <c r="GE356" s="380"/>
      <c r="GF356" s="380"/>
      <c r="GG356" s="380"/>
      <c r="GH356" s="380"/>
      <c r="GI356" s="380"/>
      <c r="GJ356" s="380"/>
      <c r="GK356" s="380"/>
      <c r="GL356" s="380"/>
      <c r="GM356" s="380"/>
      <c r="GN356" s="380"/>
      <c r="GO356" s="380"/>
      <c r="GP356" s="380"/>
      <c r="GQ356" s="380"/>
      <c r="GR356" s="380"/>
      <c r="GS356" s="380"/>
      <c r="GT356" s="380"/>
      <c r="GU356" s="380"/>
      <c r="GV356" s="380"/>
      <c r="GW356" s="380"/>
      <c r="GX356" s="380"/>
      <c r="GY356" s="380"/>
      <c r="GZ356" s="380"/>
      <c r="HA356" s="380"/>
      <c r="HB356" s="380"/>
      <c r="HC356" s="380"/>
      <c r="HD356" s="380"/>
      <c r="HE356" s="380"/>
      <c r="HF356" s="380"/>
      <c r="HG356" s="380"/>
      <c r="HH356" s="380"/>
    </row>
    <row r="357" spans="2:216">
      <c r="B357" s="377"/>
      <c r="C357" s="377"/>
      <c r="D357" s="377"/>
      <c r="E357" s="377"/>
      <c r="F357" s="377"/>
      <c r="G357" s="377"/>
      <c r="H357" s="377"/>
      <c r="I357" s="377"/>
      <c r="J357" s="377"/>
      <c r="K357" s="377"/>
      <c r="L357" s="377"/>
      <c r="M357" s="378"/>
      <c r="N357" s="378"/>
      <c r="O357" s="378"/>
      <c r="P357" s="378"/>
      <c r="Q357" s="378"/>
      <c r="R357" s="378"/>
      <c r="S357" s="378"/>
      <c r="T357" s="378"/>
      <c r="U357" s="378"/>
      <c r="V357" s="378"/>
      <c r="W357" s="378"/>
      <c r="X357" s="378"/>
      <c r="Y357" s="380"/>
      <c r="Z357" s="409"/>
      <c r="AA357" s="380"/>
      <c r="AB357" s="380"/>
      <c r="AC357" s="380"/>
      <c r="AD357" s="380"/>
      <c r="AE357" s="380"/>
      <c r="AF357" s="380"/>
      <c r="AG357" s="380"/>
      <c r="AH357" s="380"/>
      <c r="AI357" s="380"/>
      <c r="AJ357" s="380"/>
      <c r="AR357" s="380"/>
      <c r="AS357" s="380"/>
      <c r="AT357" s="380"/>
      <c r="AU357" s="380"/>
      <c r="AV357" s="380"/>
      <c r="AW357" s="380"/>
      <c r="AX357" s="380"/>
      <c r="AY357" s="380"/>
      <c r="AZ357" s="380"/>
      <c r="BA357" s="380"/>
      <c r="BB357" s="380"/>
      <c r="BC357" s="380"/>
      <c r="BD357" s="380"/>
      <c r="BE357" s="380"/>
      <c r="BF357" s="380"/>
      <c r="BG357" s="380"/>
      <c r="BH357" s="380"/>
      <c r="BI357" s="380"/>
      <c r="BJ357" s="377"/>
      <c r="CE357" s="380"/>
      <c r="CF357" s="380"/>
      <c r="CG357" s="380"/>
      <c r="EZ357" s="380"/>
      <c r="FA357" s="380"/>
      <c r="FB357" s="380"/>
      <c r="FC357" s="380"/>
      <c r="FD357" s="380"/>
      <c r="FE357" s="380"/>
      <c r="FF357" s="380"/>
      <c r="FG357" s="380"/>
      <c r="FH357" s="380"/>
      <c r="FI357" s="380"/>
      <c r="FJ357" s="380"/>
      <c r="FK357" s="380"/>
      <c r="FL357" s="380"/>
      <c r="FM357" s="380"/>
      <c r="FN357" s="380"/>
      <c r="FO357" s="380"/>
      <c r="FP357" s="380"/>
      <c r="FQ357" s="380"/>
      <c r="FR357" s="380"/>
      <c r="FS357" s="380"/>
      <c r="FT357" s="380"/>
      <c r="FU357" s="380"/>
      <c r="FV357" s="380"/>
      <c r="FW357" s="380"/>
      <c r="FX357" s="380"/>
      <c r="FY357" s="380"/>
      <c r="FZ357" s="380"/>
      <c r="GA357" s="380"/>
      <c r="GB357" s="380"/>
      <c r="GC357" s="380"/>
      <c r="GD357" s="380"/>
      <c r="GE357" s="380"/>
      <c r="GF357" s="380"/>
      <c r="GG357" s="380"/>
      <c r="GH357" s="380"/>
      <c r="GI357" s="380"/>
      <c r="GJ357" s="380"/>
      <c r="GK357" s="380"/>
      <c r="GL357" s="380"/>
      <c r="GM357" s="380"/>
      <c r="GN357" s="380"/>
      <c r="GO357" s="380"/>
      <c r="GP357" s="380"/>
      <c r="GQ357" s="380"/>
      <c r="GR357" s="380"/>
      <c r="GS357" s="380"/>
      <c r="GT357" s="380"/>
      <c r="GU357" s="380"/>
      <c r="GV357" s="380"/>
      <c r="GW357" s="380"/>
      <c r="GX357" s="380"/>
      <c r="GY357" s="380"/>
      <c r="GZ357" s="380"/>
      <c r="HA357" s="380"/>
      <c r="HB357" s="380"/>
      <c r="HC357" s="380"/>
      <c r="HD357" s="380"/>
      <c r="HE357" s="380"/>
      <c r="HF357" s="380"/>
      <c r="HG357" s="380"/>
      <c r="HH357" s="380"/>
    </row>
    <row r="358" spans="2:216">
      <c r="B358" s="377"/>
      <c r="C358" s="377"/>
      <c r="D358" s="377"/>
      <c r="E358" s="377"/>
      <c r="F358" s="377"/>
      <c r="G358" s="377"/>
      <c r="H358" s="377"/>
      <c r="I358" s="377"/>
      <c r="J358" s="377"/>
      <c r="K358" s="377"/>
      <c r="L358" s="377"/>
      <c r="M358" s="378"/>
      <c r="N358" s="378"/>
      <c r="O358" s="378"/>
      <c r="P358" s="378"/>
      <c r="Q358" s="378"/>
      <c r="R358" s="378"/>
      <c r="S358" s="378"/>
      <c r="T358" s="378"/>
      <c r="U358" s="378"/>
      <c r="V358" s="378"/>
      <c r="W358" s="378"/>
      <c r="X358" s="378"/>
      <c r="Y358" s="380"/>
      <c r="Z358" s="409"/>
      <c r="AA358" s="380"/>
      <c r="AB358" s="380"/>
      <c r="AC358" s="380"/>
      <c r="AD358" s="380"/>
      <c r="AE358" s="380"/>
      <c r="AF358" s="380"/>
      <c r="AG358" s="380"/>
      <c r="AH358" s="380"/>
      <c r="AI358" s="380"/>
      <c r="AJ358" s="380"/>
      <c r="AR358" s="380"/>
      <c r="AS358" s="380"/>
      <c r="AT358" s="380"/>
      <c r="AU358" s="380"/>
      <c r="AV358" s="380"/>
      <c r="AW358" s="380"/>
      <c r="AX358" s="380"/>
      <c r="AY358" s="380"/>
      <c r="AZ358" s="380"/>
      <c r="BA358" s="380"/>
      <c r="BB358" s="380"/>
      <c r="BC358" s="380"/>
      <c r="BD358" s="380"/>
      <c r="BE358" s="380"/>
      <c r="BF358" s="380"/>
      <c r="BG358" s="380"/>
      <c r="BH358" s="380"/>
      <c r="BI358" s="380"/>
      <c r="BJ358" s="377"/>
      <c r="CE358" s="380"/>
      <c r="CF358" s="380"/>
      <c r="CG358" s="380"/>
      <c r="EZ358" s="380"/>
      <c r="FA358" s="380"/>
      <c r="FB358" s="380"/>
      <c r="FC358" s="380"/>
      <c r="FD358" s="380"/>
      <c r="FE358" s="380"/>
      <c r="FF358" s="380"/>
      <c r="FG358" s="380"/>
      <c r="FH358" s="380"/>
      <c r="FI358" s="380"/>
      <c r="FJ358" s="380"/>
      <c r="FK358" s="380"/>
      <c r="FL358" s="380"/>
      <c r="FM358" s="380"/>
      <c r="FN358" s="380"/>
      <c r="FO358" s="380"/>
      <c r="FP358" s="380"/>
      <c r="FQ358" s="380"/>
      <c r="FR358" s="380"/>
      <c r="FS358" s="380"/>
      <c r="FT358" s="380"/>
      <c r="FU358" s="380"/>
      <c r="FV358" s="380"/>
      <c r="FW358" s="380"/>
      <c r="FX358" s="380"/>
      <c r="FY358" s="380"/>
      <c r="FZ358" s="380"/>
      <c r="GA358" s="380"/>
      <c r="GB358" s="380"/>
      <c r="GC358" s="380"/>
      <c r="GD358" s="380"/>
      <c r="GE358" s="380"/>
      <c r="GF358" s="380"/>
      <c r="GG358" s="380"/>
      <c r="GH358" s="380"/>
      <c r="GI358" s="380"/>
      <c r="GJ358" s="380"/>
      <c r="GK358" s="380"/>
      <c r="GL358" s="380"/>
      <c r="GM358" s="380"/>
      <c r="GN358" s="380"/>
      <c r="GO358" s="380"/>
      <c r="GP358" s="380"/>
      <c r="GQ358" s="380"/>
      <c r="GR358" s="380"/>
      <c r="GS358" s="380"/>
      <c r="GT358" s="380"/>
      <c r="GU358" s="380"/>
      <c r="GV358" s="380"/>
      <c r="GW358" s="380"/>
      <c r="GX358" s="380"/>
      <c r="GY358" s="380"/>
      <c r="GZ358" s="380"/>
      <c r="HA358" s="380"/>
      <c r="HB358" s="380"/>
      <c r="HC358" s="380"/>
      <c r="HD358" s="380"/>
      <c r="HE358" s="380"/>
      <c r="HF358" s="380"/>
      <c r="HG358" s="380"/>
      <c r="HH358" s="380"/>
    </row>
    <row r="359" spans="2:216">
      <c r="B359" s="377"/>
      <c r="C359" s="377"/>
      <c r="D359" s="377"/>
      <c r="E359" s="377"/>
      <c r="F359" s="377"/>
      <c r="G359" s="377"/>
      <c r="H359" s="377"/>
      <c r="I359" s="377"/>
      <c r="J359" s="377"/>
      <c r="K359" s="377"/>
      <c r="L359" s="377"/>
      <c r="M359" s="378"/>
      <c r="N359" s="378"/>
      <c r="O359" s="378"/>
      <c r="P359" s="378"/>
      <c r="Q359" s="378"/>
      <c r="R359" s="378"/>
      <c r="S359" s="378"/>
      <c r="T359" s="378"/>
      <c r="U359" s="378"/>
      <c r="V359" s="378"/>
      <c r="W359" s="378"/>
      <c r="X359" s="378"/>
      <c r="Y359" s="380"/>
      <c r="Z359" s="409"/>
      <c r="AA359" s="380"/>
      <c r="AB359" s="380"/>
      <c r="AC359" s="380"/>
      <c r="AD359" s="380"/>
      <c r="AE359" s="380"/>
      <c r="AF359" s="380"/>
      <c r="AG359" s="380"/>
      <c r="AH359" s="380"/>
      <c r="AI359" s="380"/>
      <c r="AJ359" s="380"/>
      <c r="AR359" s="380"/>
      <c r="AS359" s="380"/>
      <c r="AT359" s="380"/>
      <c r="AU359" s="380"/>
      <c r="AV359" s="380"/>
      <c r="AW359" s="380"/>
      <c r="AX359" s="380"/>
      <c r="AY359" s="380"/>
      <c r="AZ359" s="380"/>
      <c r="BA359" s="380"/>
      <c r="BB359" s="380"/>
      <c r="BC359" s="380"/>
      <c r="BD359" s="380"/>
      <c r="BE359" s="380"/>
      <c r="BF359" s="380"/>
      <c r="BG359" s="380"/>
      <c r="BH359" s="380"/>
      <c r="BI359" s="380"/>
      <c r="BJ359" s="377"/>
      <c r="CE359" s="380"/>
      <c r="CF359" s="380"/>
      <c r="CG359" s="380"/>
      <c r="EZ359" s="380"/>
      <c r="FA359" s="380"/>
      <c r="FB359" s="380"/>
      <c r="FC359" s="380"/>
      <c r="FD359" s="380"/>
      <c r="FE359" s="380"/>
      <c r="FF359" s="380"/>
      <c r="FG359" s="380"/>
      <c r="FH359" s="380"/>
      <c r="FI359" s="380"/>
      <c r="FJ359" s="380"/>
      <c r="FK359" s="380"/>
      <c r="FL359" s="380"/>
      <c r="FM359" s="380"/>
      <c r="FN359" s="380"/>
      <c r="FO359" s="380"/>
      <c r="FP359" s="380"/>
      <c r="FQ359" s="380"/>
      <c r="FR359" s="380"/>
      <c r="FS359" s="380"/>
      <c r="FT359" s="380"/>
      <c r="FU359" s="380"/>
      <c r="FV359" s="380"/>
      <c r="FW359" s="380"/>
      <c r="FX359" s="380"/>
      <c r="FY359" s="380"/>
      <c r="FZ359" s="380"/>
      <c r="GA359" s="380"/>
      <c r="GB359" s="380"/>
      <c r="GC359" s="380"/>
      <c r="GD359" s="380"/>
      <c r="GE359" s="380"/>
      <c r="GF359" s="380"/>
      <c r="GG359" s="380"/>
      <c r="GH359" s="380"/>
      <c r="GI359" s="380"/>
      <c r="GJ359" s="380"/>
      <c r="GK359" s="380"/>
      <c r="GL359" s="380"/>
      <c r="GM359" s="380"/>
      <c r="GN359" s="380"/>
      <c r="GO359" s="380"/>
      <c r="GP359" s="380"/>
      <c r="GQ359" s="380"/>
      <c r="GR359" s="380"/>
      <c r="GS359" s="380"/>
      <c r="GT359" s="380"/>
      <c r="GU359" s="380"/>
      <c r="GV359" s="380"/>
      <c r="GW359" s="380"/>
      <c r="GX359" s="380"/>
      <c r="GY359" s="380"/>
      <c r="GZ359" s="380"/>
      <c r="HA359" s="380"/>
      <c r="HB359" s="380"/>
      <c r="HC359" s="380"/>
      <c r="HD359" s="380"/>
      <c r="HE359" s="380"/>
      <c r="HF359" s="380"/>
      <c r="HG359" s="380"/>
      <c r="HH359" s="380"/>
    </row>
    <row r="360" spans="2:216">
      <c r="B360" s="377"/>
      <c r="C360" s="377"/>
      <c r="D360" s="377"/>
      <c r="E360" s="377"/>
      <c r="F360" s="377"/>
      <c r="G360" s="377"/>
      <c r="H360" s="377"/>
      <c r="I360" s="377"/>
      <c r="J360" s="377"/>
      <c r="K360" s="377"/>
      <c r="L360" s="377"/>
      <c r="M360" s="378"/>
      <c r="N360" s="378"/>
      <c r="O360" s="378"/>
      <c r="P360" s="378"/>
      <c r="Q360" s="378"/>
      <c r="R360" s="378"/>
      <c r="S360" s="378"/>
      <c r="T360" s="378"/>
      <c r="U360" s="378"/>
      <c r="V360" s="378"/>
      <c r="W360" s="378"/>
      <c r="X360" s="378"/>
      <c r="Y360" s="380"/>
      <c r="Z360" s="409"/>
      <c r="AA360" s="380"/>
      <c r="AB360" s="380"/>
      <c r="AC360" s="380"/>
      <c r="AD360" s="380"/>
      <c r="AE360" s="380"/>
      <c r="AF360" s="380"/>
      <c r="AG360" s="380"/>
      <c r="AH360" s="380"/>
      <c r="AI360" s="380"/>
      <c r="AJ360" s="380"/>
      <c r="AR360" s="380"/>
      <c r="AS360" s="380"/>
      <c r="AT360" s="380"/>
      <c r="AU360" s="380"/>
      <c r="AV360" s="380"/>
      <c r="AW360" s="380"/>
      <c r="AX360" s="380"/>
      <c r="AY360" s="380"/>
      <c r="AZ360" s="380"/>
      <c r="BA360" s="380"/>
      <c r="BB360" s="380"/>
      <c r="BC360" s="380"/>
      <c r="BD360" s="380"/>
      <c r="BE360" s="380"/>
      <c r="BF360" s="380"/>
      <c r="BG360" s="380"/>
      <c r="BH360" s="380"/>
      <c r="BI360" s="380"/>
      <c r="BJ360" s="377"/>
      <c r="CE360" s="380"/>
      <c r="CF360" s="380"/>
      <c r="CG360" s="380"/>
      <c r="EZ360" s="380"/>
      <c r="FA360" s="380"/>
      <c r="FB360" s="380"/>
      <c r="FC360" s="380"/>
      <c r="FD360" s="380"/>
      <c r="FE360" s="380"/>
      <c r="FF360" s="380"/>
      <c r="FG360" s="380"/>
      <c r="FH360" s="380"/>
      <c r="FI360" s="380"/>
      <c r="FJ360" s="380"/>
      <c r="FK360" s="380"/>
      <c r="FL360" s="380"/>
      <c r="FM360" s="380"/>
      <c r="FN360" s="380"/>
      <c r="FO360" s="380"/>
      <c r="FP360" s="380"/>
      <c r="FQ360" s="380"/>
      <c r="FR360" s="380"/>
      <c r="FS360" s="380"/>
      <c r="FT360" s="380"/>
      <c r="FU360" s="380"/>
      <c r="FV360" s="380"/>
      <c r="FW360" s="380"/>
      <c r="FX360" s="380"/>
      <c r="FY360" s="380"/>
      <c r="FZ360" s="380"/>
      <c r="GA360" s="380"/>
      <c r="GB360" s="380"/>
      <c r="GC360" s="380"/>
      <c r="GD360" s="380"/>
      <c r="GE360" s="380"/>
      <c r="GF360" s="380"/>
      <c r="GG360" s="380"/>
      <c r="GH360" s="380"/>
      <c r="GI360" s="380"/>
      <c r="GJ360" s="380"/>
      <c r="GK360" s="380"/>
      <c r="GL360" s="380"/>
      <c r="GM360" s="380"/>
      <c r="GN360" s="380"/>
      <c r="GO360" s="380"/>
      <c r="GP360" s="380"/>
      <c r="GQ360" s="380"/>
      <c r="GR360" s="380"/>
      <c r="GS360" s="380"/>
      <c r="GT360" s="380"/>
      <c r="GU360" s="380"/>
      <c r="GV360" s="380"/>
      <c r="GW360" s="380"/>
      <c r="GX360" s="380"/>
      <c r="GY360" s="380"/>
      <c r="GZ360" s="380"/>
      <c r="HA360" s="380"/>
      <c r="HB360" s="380"/>
      <c r="HC360" s="380"/>
      <c r="HD360" s="380"/>
      <c r="HE360" s="380"/>
      <c r="HF360" s="380"/>
      <c r="HG360" s="380"/>
      <c r="HH360" s="380"/>
    </row>
    <row r="361" spans="2:216">
      <c r="B361" s="377"/>
      <c r="C361" s="377"/>
      <c r="D361" s="377"/>
      <c r="E361" s="377"/>
      <c r="F361" s="377"/>
      <c r="G361" s="377"/>
      <c r="H361" s="377"/>
      <c r="I361" s="377"/>
      <c r="J361" s="377"/>
      <c r="K361" s="377"/>
      <c r="L361" s="377"/>
      <c r="M361" s="378"/>
      <c r="N361" s="378"/>
      <c r="O361" s="378"/>
      <c r="P361" s="378"/>
      <c r="Q361" s="378"/>
      <c r="R361" s="378"/>
      <c r="S361" s="378"/>
      <c r="T361" s="378"/>
      <c r="U361" s="378"/>
      <c r="V361" s="378"/>
      <c r="W361" s="378"/>
      <c r="X361" s="378"/>
      <c r="Y361" s="380"/>
      <c r="Z361" s="409"/>
      <c r="AA361" s="380"/>
      <c r="AB361" s="380"/>
      <c r="AC361" s="380"/>
      <c r="AD361" s="380"/>
      <c r="AE361" s="380"/>
      <c r="AF361" s="380"/>
      <c r="AG361" s="380"/>
      <c r="AH361" s="380"/>
      <c r="AI361" s="380"/>
      <c r="AJ361" s="380"/>
      <c r="AR361" s="380"/>
      <c r="AS361" s="380"/>
      <c r="AT361" s="380"/>
      <c r="AU361" s="380"/>
      <c r="AV361" s="380"/>
      <c r="AW361" s="380"/>
      <c r="AX361" s="380"/>
      <c r="AY361" s="380"/>
      <c r="AZ361" s="380"/>
      <c r="BA361" s="380"/>
      <c r="BB361" s="380"/>
      <c r="BC361" s="380"/>
      <c r="BD361" s="380"/>
      <c r="BE361" s="380"/>
      <c r="BF361" s="380"/>
      <c r="BG361" s="380"/>
      <c r="BH361" s="380"/>
      <c r="BI361" s="380"/>
      <c r="BJ361" s="377"/>
      <c r="CE361" s="380"/>
      <c r="CF361" s="380"/>
      <c r="CG361" s="380"/>
      <c r="EZ361" s="380"/>
      <c r="FA361" s="380"/>
      <c r="FB361" s="380"/>
      <c r="FC361" s="380"/>
      <c r="FD361" s="380"/>
      <c r="FE361" s="380"/>
      <c r="FF361" s="380"/>
      <c r="FG361" s="380"/>
      <c r="FH361" s="380"/>
      <c r="FI361" s="380"/>
      <c r="FJ361" s="380"/>
      <c r="FK361" s="380"/>
      <c r="FL361" s="380"/>
      <c r="FM361" s="380"/>
      <c r="FN361" s="380"/>
      <c r="FO361" s="380"/>
      <c r="FP361" s="380"/>
      <c r="FQ361" s="380"/>
      <c r="FR361" s="380"/>
      <c r="FS361" s="380"/>
      <c r="FT361" s="380"/>
      <c r="FU361" s="380"/>
      <c r="FV361" s="380"/>
      <c r="FW361" s="380"/>
      <c r="FX361" s="380"/>
      <c r="FY361" s="380"/>
      <c r="FZ361" s="380"/>
      <c r="GA361" s="380"/>
      <c r="GB361" s="380"/>
      <c r="GC361" s="380"/>
      <c r="GD361" s="380"/>
      <c r="GE361" s="380"/>
      <c r="GF361" s="380"/>
      <c r="GG361" s="380"/>
      <c r="GH361" s="380"/>
      <c r="GI361" s="380"/>
      <c r="GJ361" s="380"/>
      <c r="GK361" s="380"/>
      <c r="GL361" s="380"/>
      <c r="GM361" s="380"/>
      <c r="GN361" s="380"/>
      <c r="GO361" s="380"/>
      <c r="GP361" s="380"/>
      <c r="GQ361" s="380"/>
      <c r="GR361" s="380"/>
      <c r="GS361" s="380"/>
      <c r="GT361" s="380"/>
      <c r="GU361" s="380"/>
      <c r="GV361" s="380"/>
      <c r="GW361" s="380"/>
      <c r="GX361" s="380"/>
      <c r="GY361" s="380"/>
      <c r="GZ361" s="380"/>
      <c r="HA361" s="380"/>
      <c r="HB361" s="380"/>
      <c r="HC361" s="380"/>
      <c r="HD361" s="380"/>
      <c r="HE361" s="380"/>
      <c r="HF361" s="380"/>
      <c r="HG361" s="380"/>
      <c r="HH361" s="380"/>
    </row>
    <row r="362" spans="2:216">
      <c r="B362" s="377"/>
      <c r="C362" s="377"/>
      <c r="D362" s="377"/>
      <c r="E362" s="377"/>
      <c r="F362" s="377"/>
      <c r="G362" s="377"/>
      <c r="H362" s="377"/>
      <c r="I362" s="377"/>
      <c r="J362" s="377"/>
      <c r="K362" s="377"/>
      <c r="L362" s="377"/>
      <c r="M362" s="378"/>
      <c r="N362" s="378"/>
      <c r="O362" s="378"/>
      <c r="P362" s="378"/>
      <c r="Q362" s="378"/>
      <c r="R362" s="378"/>
      <c r="S362" s="378"/>
      <c r="T362" s="378"/>
      <c r="U362" s="378"/>
      <c r="V362" s="378"/>
      <c r="W362" s="378"/>
      <c r="X362" s="378"/>
      <c r="Y362" s="380"/>
      <c r="Z362" s="409"/>
      <c r="AA362" s="380"/>
      <c r="AB362" s="380"/>
      <c r="AC362" s="380"/>
      <c r="AD362" s="380"/>
      <c r="AE362" s="380"/>
      <c r="AF362" s="380"/>
      <c r="AG362" s="380"/>
      <c r="AH362" s="380"/>
      <c r="AI362" s="380"/>
      <c r="AJ362" s="380"/>
      <c r="AR362" s="380"/>
      <c r="AS362" s="380"/>
      <c r="AT362" s="380"/>
      <c r="AU362" s="380"/>
      <c r="AV362" s="380"/>
      <c r="AW362" s="380"/>
      <c r="AX362" s="380"/>
      <c r="AY362" s="380"/>
      <c r="AZ362" s="380"/>
      <c r="BA362" s="380"/>
      <c r="BB362" s="380"/>
      <c r="BC362" s="380"/>
      <c r="BD362" s="380"/>
      <c r="BE362" s="380"/>
      <c r="BF362" s="380"/>
      <c r="BG362" s="380"/>
      <c r="BH362" s="380"/>
      <c r="BI362" s="380"/>
      <c r="BJ362" s="377"/>
      <c r="CE362" s="380"/>
      <c r="CF362" s="380"/>
      <c r="CG362" s="380"/>
      <c r="EZ362" s="380"/>
      <c r="FA362" s="380"/>
      <c r="FB362" s="380"/>
      <c r="FC362" s="380"/>
      <c r="FD362" s="380"/>
      <c r="FE362" s="380"/>
      <c r="FF362" s="380"/>
      <c r="FG362" s="380"/>
      <c r="FH362" s="380"/>
      <c r="FI362" s="380"/>
      <c r="FJ362" s="380"/>
      <c r="FK362" s="380"/>
      <c r="FL362" s="380"/>
      <c r="FM362" s="380"/>
      <c r="FN362" s="380"/>
      <c r="FO362" s="380"/>
      <c r="FP362" s="380"/>
      <c r="FQ362" s="380"/>
      <c r="FR362" s="380"/>
      <c r="FS362" s="380"/>
      <c r="FT362" s="380"/>
      <c r="FU362" s="380"/>
      <c r="FV362" s="380"/>
      <c r="FW362" s="380"/>
      <c r="FX362" s="380"/>
      <c r="FY362" s="380"/>
      <c r="FZ362" s="380"/>
      <c r="GA362" s="380"/>
      <c r="GB362" s="380"/>
      <c r="GC362" s="380"/>
      <c r="GD362" s="380"/>
      <c r="GE362" s="380"/>
      <c r="GF362" s="380"/>
      <c r="GG362" s="380"/>
      <c r="GH362" s="380"/>
      <c r="GI362" s="380"/>
      <c r="GJ362" s="380"/>
      <c r="GK362" s="380"/>
      <c r="GL362" s="380"/>
      <c r="GM362" s="380"/>
      <c r="GN362" s="380"/>
      <c r="GO362" s="380"/>
      <c r="GP362" s="380"/>
      <c r="GQ362" s="380"/>
      <c r="GR362" s="380"/>
      <c r="GS362" s="380"/>
      <c r="GT362" s="380"/>
      <c r="GU362" s="380"/>
      <c r="GV362" s="380"/>
      <c r="GW362" s="380"/>
      <c r="GX362" s="380"/>
      <c r="GY362" s="380"/>
      <c r="GZ362" s="380"/>
      <c r="HA362" s="380"/>
      <c r="HB362" s="380"/>
      <c r="HC362" s="380"/>
      <c r="HD362" s="380"/>
      <c r="HE362" s="380"/>
      <c r="HF362" s="380"/>
      <c r="HG362" s="380"/>
      <c r="HH362" s="380"/>
    </row>
    <row r="363" spans="2:216">
      <c r="B363" s="377"/>
      <c r="C363" s="377"/>
      <c r="D363" s="377"/>
      <c r="E363" s="377"/>
      <c r="F363" s="377"/>
      <c r="G363" s="377"/>
      <c r="H363" s="377"/>
      <c r="I363" s="377"/>
      <c r="J363" s="377"/>
      <c r="K363" s="377"/>
      <c r="L363" s="377"/>
      <c r="M363" s="378"/>
      <c r="N363" s="378"/>
      <c r="O363" s="378"/>
      <c r="P363" s="378"/>
      <c r="Q363" s="378"/>
      <c r="R363" s="378"/>
      <c r="S363" s="378"/>
      <c r="T363" s="378"/>
      <c r="U363" s="378"/>
      <c r="V363" s="378"/>
      <c r="W363" s="378"/>
      <c r="X363" s="378"/>
      <c r="Y363" s="380"/>
      <c r="Z363" s="409"/>
      <c r="AA363" s="380"/>
      <c r="AB363" s="380"/>
      <c r="AC363" s="380"/>
      <c r="AD363" s="380"/>
      <c r="AE363" s="380"/>
      <c r="AF363" s="380"/>
      <c r="AG363" s="380"/>
      <c r="AH363" s="380"/>
      <c r="AI363" s="380"/>
      <c r="AJ363" s="380"/>
      <c r="AR363" s="380"/>
      <c r="AS363" s="380"/>
      <c r="AT363" s="380"/>
      <c r="AU363" s="380"/>
      <c r="AV363" s="380"/>
      <c r="AW363" s="380"/>
      <c r="AX363" s="380"/>
      <c r="AY363" s="380"/>
      <c r="AZ363" s="380"/>
      <c r="BA363" s="380"/>
      <c r="BB363" s="380"/>
      <c r="BC363" s="380"/>
      <c r="BD363" s="380"/>
      <c r="BE363" s="380"/>
      <c r="BF363" s="380"/>
      <c r="BG363" s="380"/>
      <c r="BH363" s="380"/>
      <c r="BI363" s="380"/>
      <c r="BJ363" s="377"/>
      <c r="CE363" s="380"/>
      <c r="CF363" s="380"/>
      <c r="CG363" s="380"/>
      <c r="EZ363" s="380"/>
      <c r="FA363" s="380"/>
      <c r="FB363" s="380"/>
      <c r="FC363" s="380"/>
      <c r="FD363" s="380"/>
      <c r="FE363" s="380"/>
      <c r="FF363" s="380"/>
      <c r="FG363" s="380"/>
      <c r="FH363" s="380"/>
      <c r="FI363" s="380"/>
      <c r="FJ363" s="380"/>
      <c r="FK363" s="380"/>
      <c r="FL363" s="380"/>
      <c r="FM363" s="380"/>
      <c r="FN363" s="380"/>
      <c r="FO363" s="380"/>
      <c r="FP363" s="380"/>
      <c r="FQ363" s="380"/>
      <c r="FR363" s="380"/>
      <c r="FS363" s="380"/>
      <c r="FT363" s="380"/>
      <c r="FU363" s="380"/>
      <c r="FV363" s="380"/>
      <c r="FW363" s="380"/>
      <c r="FX363" s="380"/>
      <c r="FY363" s="380"/>
      <c r="FZ363" s="380"/>
      <c r="GA363" s="380"/>
      <c r="GB363" s="380"/>
      <c r="GC363" s="380"/>
      <c r="GD363" s="380"/>
      <c r="GE363" s="380"/>
      <c r="GF363" s="380"/>
      <c r="GG363" s="380"/>
      <c r="GH363" s="380"/>
      <c r="GI363" s="380"/>
      <c r="GJ363" s="380"/>
      <c r="GK363" s="380"/>
      <c r="GL363" s="380"/>
      <c r="GM363" s="380"/>
      <c r="GN363" s="380"/>
      <c r="GO363" s="380"/>
      <c r="GP363" s="380"/>
      <c r="GQ363" s="380"/>
      <c r="GR363" s="380"/>
      <c r="GS363" s="380"/>
      <c r="GT363" s="380"/>
      <c r="GU363" s="380"/>
      <c r="GV363" s="380"/>
      <c r="GW363" s="380"/>
      <c r="GX363" s="380"/>
      <c r="GY363" s="380"/>
      <c r="GZ363" s="380"/>
      <c r="HA363" s="380"/>
      <c r="HB363" s="380"/>
      <c r="HC363" s="380"/>
      <c r="HD363" s="380"/>
      <c r="HE363" s="380"/>
      <c r="HF363" s="380"/>
      <c r="HG363" s="380"/>
      <c r="HH363" s="380"/>
    </row>
    <row r="364" spans="2:216">
      <c r="B364" s="377"/>
      <c r="C364" s="377"/>
      <c r="D364" s="377"/>
      <c r="E364" s="377"/>
      <c r="F364" s="377"/>
      <c r="G364" s="377"/>
      <c r="H364" s="377"/>
      <c r="I364" s="377"/>
      <c r="J364" s="377"/>
      <c r="K364" s="377"/>
      <c r="L364" s="377"/>
      <c r="M364" s="378"/>
      <c r="N364" s="378"/>
      <c r="O364" s="378"/>
      <c r="P364" s="378"/>
      <c r="Q364" s="378"/>
      <c r="R364" s="378"/>
      <c r="S364" s="378"/>
      <c r="T364" s="378"/>
      <c r="U364" s="378"/>
      <c r="V364" s="378"/>
      <c r="W364" s="378"/>
      <c r="X364" s="378"/>
      <c r="Y364" s="380"/>
      <c r="Z364" s="409"/>
      <c r="AA364" s="380"/>
      <c r="AB364" s="380"/>
      <c r="AC364" s="380"/>
      <c r="AD364" s="380"/>
      <c r="AE364" s="380"/>
      <c r="AF364" s="380"/>
      <c r="AG364" s="380"/>
      <c r="AH364" s="380"/>
      <c r="AI364" s="380"/>
      <c r="AJ364" s="380"/>
      <c r="AR364" s="380"/>
      <c r="AS364" s="380"/>
      <c r="AT364" s="380"/>
      <c r="AU364" s="380"/>
      <c r="AV364" s="380"/>
      <c r="AW364" s="380"/>
      <c r="AX364" s="380"/>
      <c r="AY364" s="380"/>
      <c r="AZ364" s="380"/>
      <c r="BA364" s="380"/>
      <c r="BB364" s="380"/>
      <c r="BC364" s="380"/>
      <c r="BD364" s="380"/>
      <c r="BE364" s="380"/>
      <c r="BF364" s="380"/>
      <c r="BG364" s="380"/>
      <c r="BH364" s="380"/>
      <c r="BI364" s="380"/>
      <c r="BJ364" s="377"/>
      <c r="CE364" s="380"/>
      <c r="CF364" s="380"/>
      <c r="CG364" s="380"/>
      <c r="EZ364" s="380"/>
      <c r="FA364" s="380"/>
      <c r="FB364" s="380"/>
      <c r="FC364" s="380"/>
      <c r="FD364" s="380"/>
      <c r="FE364" s="380"/>
      <c r="FF364" s="380"/>
      <c r="FG364" s="380"/>
      <c r="FH364" s="380"/>
      <c r="FI364" s="380"/>
      <c r="FJ364" s="380"/>
      <c r="FK364" s="380"/>
      <c r="FL364" s="380"/>
      <c r="FM364" s="380"/>
      <c r="FN364" s="380"/>
      <c r="FO364" s="380"/>
      <c r="FP364" s="380"/>
      <c r="FQ364" s="380"/>
      <c r="FR364" s="380"/>
      <c r="FS364" s="380"/>
      <c r="FT364" s="380"/>
      <c r="FU364" s="380"/>
      <c r="FV364" s="380"/>
      <c r="FW364" s="380"/>
      <c r="FX364" s="380"/>
      <c r="FY364" s="380"/>
      <c r="FZ364" s="380"/>
      <c r="GA364" s="380"/>
      <c r="GB364" s="380"/>
      <c r="GC364" s="380"/>
      <c r="GD364" s="380"/>
      <c r="GE364" s="380"/>
      <c r="GF364" s="380"/>
      <c r="GG364" s="380"/>
      <c r="GH364" s="380"/>
      <c r="GI364" s="380"/>
      <c r="GJ364" s="380"/>
      <c r="GK364" s="380"/>
      <c r="GL364" s="380"/>
      <c r="GM364" s="380"/>
      <c r="GN364" s="380"/>
      <c r="GO364" s="380"/>
      <c r="GP364" s="380"/>
      <c r="GQ364" s="380"/>
      <c r="GR364" s="380"/>
      <c r="GS364" s="380"/>
      <c r="GT364" s="380"/>
      <c r="GU364" s="380"/>
      <c r="GV364" s="380"/>
      <c r="GW364" s="380"/>
      <c r="GX364" s="380"/>
      <c r="GY364" s="380"/>
      <c r="GZ364" s="380"/>
      <c r="HA364" s="380"/>
      <c r="HB364" s="380"/>
      <c r="HC364" s="380"/>
      <c r="HD364" s="380"/>
      <c r="HE364" s="380"/>
      <c r="HF364" s="380"/>
      <c r="HG364" s="380"/>
      <c r="HH364" s="380"/>
    </row>
  </sheetData>
  <sheetProtection algorithmName="SHA-512" hashValue="7fPmHPgf6kZe02iTKvvhiNjIcND7VtJ/7ssS7OGt49agkcQqe6Owc/uKJng+ABvXOvIfnnPJMFk+zfkwz3KJew==" saltValue="DlQ0DKgzC1HdB6f+7+9RdQ==" spinCount="100000" sheet="1" objects="1" scenarios="1"/>
  <autoFilter ref="AN89:AO96" xr:uid="{C2733611-A239-4D1A-A449-CC30BA07D4D1}">
    <filterColumn colId="0">
      <customFilters>
        <customFilter operator="notEqual" val="#N/A"/>
      </customFilters>
    </filterColumn>
  </autoFilter>
  <dataConsolidate/>
  <mergeCells count="30">
    <mergeCell ref="B79:D79"/>
    <mergeCell ref="R54:U54"/>
    <mergeCell ref="R55:S55"/>
    <mergeCell ref="U58:V59"/>
    <mergeCell ref="O82:W83"/>
    <mergeCell ref="N90:W91"/>
    <mergeCell ref="AQ12:AT12"/>
    <mergeCell ref="K47:L47"/>
    <mergeCell ref="W47:X48"/>
    <mergeCell ref="O48:P48"/>
    <mergeCell ref="U50:V50"/>
    <mergeCell ref="W50:X51"/>
    <mergeCell ref="O51:P51"/>
    <mergeCell ref="U51:V51"/>
    <mergeCell ref="AN12:AP12"/>
    <mergeCell ref="F3:I3"/>
    <mergeCell ref="L4:M5"/>
    <mergeCell ref="BQ4:BR4"/>
    <mergeCell ref="B6:B9"/>
    <mergeCell ref="C6:E7"/>
    <mergeCell ref="F6:F7"/>
    <mergeCell ref="G6:G7"/>
    <mergeCell ref="H6:J7"/>
    <mergeCell ref="K6:K7"/>
    <mergeCell ref="L6:M7"/>
    <mergeCell ref="N6:N7"/>
    <mergeCell ref="F8:F9"/>
    <mergeCell ref="G8:G9"/>
    <mergeCell ref="K8:K9"/>
    <mergeCell ref="L8:M9"/>
  </mergeCells>
  <conditionalFormatting sqref="BZ91:CB91">
    <cfRule type="expression" dxfId="586" priority="3">
      <formula>IF(TYPOLOGY = "Bridge", TRUE, FALSE)</formula>
    </cfRule>
    <cfRule type="expression" dxfId="585" priority="18">
      <formula>$CB$91="Scheme does not meet target"</formula>
    </cfRule>
    <cfRule type="expression" dxfId="584" priority="104">
      <formula>$CB$91="Scheme meets target"</formula>
    </cfRule>
    <cfRule type="expression" dxfId="583" priority="105">
      <formula>$CB$91="Target N/A"</formula>
    </cfRule>
  </conditionalFormatting>
  <conditionalFormatting sqref="BZ92:CB92">
    <cfRule type="expression" dxfId="582" priority="2">
      <formula>$CB$92="Scheme does not meet target"</formula>
    </cfRule>
    <cfRule type="expression" dxfId="581" priority="92">
      <formula>$CB$92="Scheme meets target"</formula>
    </cfRule>
    <cfRule type="expression" dxfId="580" priority="103">
      <formula>$CB$92="Target N/A"</formula>
    </cfRule>
  </conditionalFormatting>
  <conditionalFormatting sqref="BZ94:CB94">
    <cfRule type="expression" dxfId="579" priority="1">
      <formula>$CB$94="Scheme does not meet target"</formula>
    </cfRule>
    <cfRule type="expression" dxfId="578" priority="90">
      <formula>$CB$94="Scheme meets target"</formula>
    </cfRule>
    <cfRule type="expression" dxfId="577" priority="91">
      <formula>$CB$94="Target N/A"</formula>
    </cfRule>
  </conditionalFormatting>
  <conditionalFormatting sqref="W44:X45 N12:X12 R44:T45 R13:X43 N13:Q45">
    <cfRule type="expression" dxfId="576" priority="102">
      <formula>N12=0</formula>
    </cfRule>
  </conditionalFormatting>
  <conditionalFormatting sqref="M13:M43">
    <cfRule type="expression" dxfId="575" priority="96">
      <formula>AND($BP13&gt;0,$BM13="No_Reinforcement")</formula>
    </cfRule>
    <cfRule type="expression" dxfId="574" priority="99">
      <formula>$BM13="No_Reinforcement"</formula>
    </cfRule>
    <cfRule type="expression" dxfId="573" priority="101">
      <formula>$BM13="Reinforcement"</formula>
    </cfRule>
  </conditionalFormatting>
  <conditionalFormatting sqref="I12:I43">
    <cfRule type="expression" dxfId="572" priority="97">
      <formula>$I12="Yes"</formula>
    </cfRule>
  </conditionalFormatting>
  <conditionalFormatting sqref="J12:J43">
    <cfRule type="expression" dxfId="571" priority="95">
      <formula>$I12="No"</formula>
    </cfRule>
    <cfRule type="expression" dxfId="570" priority="98">
      <formula>ISBLANK($J12)</formula>
    </cfRule>
  </conditionalFormatting>
  <conditionalFormatting sqref="I42:J43 G12:J12 H13:J41 G13:G43">
    <cfRule type="expression" dxfId="569" priority="94">
      <formula>ISBLANK($B12)</formula>
    </cfRule>
  </conditionalFormatting>
  <conditionalFormatting sqref="L12:L43">
    <cfRule type="expression" dxfId="568" priority="93">
      <formula>$L12&lt;0</formula>
    </cfRule>
  </conditionalFormatting>
  <conditionalFormatting sqref="U44:V45">
    <cfRule type="expression" dxfId="567" priority="89">
      <formula>U44=0</formula>
    </cfRule>
  </conditionalFormatting>
  <conditionalFormatting sqref="Y12:Y43">
    <cfRule type="expression" dxfId="566" priority="106">
      <formula>AND(ISERROR($BN12),L12&gt;0)</formula>
    </cfRule>
  </conditionalFormatting>
  <conditionalFormatting sqref="C12:D43">
    <cfRule type="expression" dxfId="565" priority="107">
      <formula>AND(ISERROR($BN12),$L12&gt;0)</formula>
    </cfRule>
  </conditionalFormatting>
  <conditionalFormatting sqref="Q12:Q45">
    <cfRule type="expression" dxfId="564" priority="86">
      <formula>$I12 = "No"</formula>
    </cfRule>
  </conditionalFormatting>
  <conditionalFormatting sqref="Q44:Q45">
    <cfRule type="expression" dxfId="563" priority="85">
      <formula>$L$44&lt;&gt;0</formula>
    </cfRule>
  </conditionalFormatting>
  <conditionalFormatting sqref="Q45">
    <cfRule type="expression" dxfId="562" priority="84">
      <formula>$L$45&lt;&gt;""</formula>
    </cfRule>
  </conditionalFormatting>
  <conditionalFormatting sqref="V12:V43">
    <cfRule type="expression" dxfId="561" priority="81">
      <formula xml:space="preserve"> $B12 =  "Timber"</formula>
    </cfRule>
    <cfRule type="expression" dxfId="560" priority="82">
      <formula>AND($B12 = "Custom_EPD", $C12 = "Timber_EPD")</formula>
    </cfRule>
    <cfRule type="expression" dxfId="559" priority="83">
      <formula>$C12 &lt;&gt; "Timber_EPD"</formula>
    </cfRule>
  </conditionalFormatting>
  <conditionalFormatting sqref="C9">
    <cfRule type="expression" dxfId="558" priority="80">
      <formula>$C$9 &lt;0</formula>
    </cfRule>
  </conditionalFormatting>
  <conditionalFormatting sqref="D9">
    <cfRule type="expression" dxfId="557" priority="79">
      <formula>$D$9 &lt;0</formula>
    </cfRule>
  </conditionalFormatting>
  <conditionalFormatting sqref="E9">
    <cfRule type="expression" dxfId="556" priority="78">
      <formula>$E$9 &lt;0</formula>
    </cfRule>
  </conditionalFormatting>
  <conditionalFormatting sqref="H42">
    <cfRule type="expression" dxfId="555" priority="108">
      <formula>ISBLANK($B42)</formula>
    </cfRule>
  </conditionalFormatting>
  <conditionalFormatting sqref="F95:J95">
    <cfRule type="expression" dxfId="554" priority="109">
      <formula>$F$48&lt;=228</formula>
    </cfRule>
    <cfRule type="expression" dxfId="553" priority="110">
      <formula>$F$48&gt;228</formula>
    </cfRule>
  </conditionalFormatting>
  <conditionalFormatting sqref="BP91">
    <cfRule type="expression" dxfId="552" priority="111">
      <formula>$F$48&lt;=144</formula>
    </cfRule>
    <cfRule type="expression" dxfId="551" priority="112">
      <formula>$F$48&gt;144</formula>
    </cfRule>
  </conditionalFormatting>
  <conditionalFormatting sqref="L4">
    <cfRule type="expression" dxfId="550" priority="113">
      <formula>"IF(ISNA($L$7))"</formula>
    </cfRule>
    <cfRule type="expression" dxfId="549" priority="114">
      <formula>IF((ISNA($K$8)), "TRUE", "FALSE")</formula>
    </cfRule>
  </conditionalFormatting>
  <conditionalFormatting sqref="CB90">
    <cfRule type="expression" dxfId="548" priority="23">
      <formula>$CB$90 = "Scheme meets target"</formula>
    </cfRule>
    <cfRule type="expression" dxfId="547" priority="24">
      <formula>$CB$90 = "Scheme does not meet target"</formula>
    </cfRule>
  </conditionalFormatting>
  <conditionalFormatting sqref="CA90">
    <cfRule type="expression" dxfId="546" priority="21">
      <formula>$CB$90 = "Scheme meets target"</formula>
    </cfRule>
    <cfRule type="expression" dxfId="545" priority="22">
      <formula>$CB$90 = "Scheme does not meet target"</formula>
    </cfRule>
  </conditionalFormatting>
  <conditionalFormatting sqref="BZ90">
    <cfRule type="expression" dxfId="544" priority="19">
      <formula>$CB$90 = "Scheme meets target"</formula>
    </cfRule>
    <cfRule type="expression" dxfId="543" priority="20">
      <formula>$CB$90 = "Scheme does not meet target"</formula>
    </cfRule>
  </conditionalFormatting>
  <conditionalFormatting sqref="BZ90:CB90">
    <cfRule type="expression" dxfId="542" priority="17">
      <formula>IF(TYPOLOGY &lt;&gt; "Bridge", TRUE, FALSE)</formula>
    </cfRule>
  </conditionalFormatting>
  <conditionalFormatting sqref="J9">
    <cfRule type="expression" dxfId="541" priority="7">
      <formula>$J$9 &lt; 0</formula>
    </cfRule>
    <cfRule type="expression" dxfId="540" priority="16">
      <formula>IF(AND(TYPOLOGY &lt;&gt; "Bridge", $J$9 &lt;&gt; 0), TRUE, FALSE)</formula>
    </cfRule>
  </conditionalFormatting>
  <conditionalFormatting sqref="V62:W62 W63">
    <cfRule type="expression" dxfId="539" priority="119">
      <formula>$AU$51&gt;=$O$62</formula>
    </cfRule>
  </conditionalFormatting>
  <conditionalFormatting sqref="V64:W64">
    <cfRule type="expression" dxfId="538" priority="120">
      <formula>$AU$51&lt;$O$62</formula>
    </cfRule>
    <cfRule type="expression" dxfId="537" priority="121">
      <formula>$AU$51&gt;=$O$64</formula>
    </cfRule>
  </conditionalFormatting>
  <conditionalFormatting sqref="V66:W66">
    <cfRule type="expression" dxfId="536" priority="122">
      <formula>$AU$51&lt;$O$64</formula>
    </cfRule>
    <cfRule type="expression" dxfId="535" priority="123">
      <formula>$AU$51&gt;=$O$66</formula>
    </cfRule>
  </conditionalFormatting>
  <conditionalFormatting sqref="V68:W68">
    <cfRule type="expression" dxfId="534" priority="124">
      <formula>$AU$51&lt;$O$66</formula>
    </cfRule>
    <cfRule type="expression" dxfId="533" priority="125">
      <formula>$AU$51&gt;=$O$68</formula>
    </cfRule>
  </conditionalFormatting>
  <conditionalFormatting sqref="V70:W70">
    <cfRule type="expression" dxfId="532" priority="126">
      <formula>$AU$51&lt;$O$68</formula>
    </cfRule>
    <cfRule type="expression" dxfId="531" priority="127">
      <formula>$AU$51&gt;=$O$70</formula>
    </cfRule>
  </conditionalFormatting>
  <conditionalFormatting sqref="V72:W72">
    <cfRule type="expression" dxfId="530" priority="128">
      <formula>$AU$51&lt;$O$70</formula>
    </cfRule>
    <cfRule type="expression" dxfId="529" priority="129">
      <formula>$AU$51&gt;=$O$72</formula>
    </cfRule>
  </conditionalFormatting>
  <conditionalFormatting sqref="V74:W74">
    <cfRule type="expression" dxfId="528" priority="130">
      <formula>$AU$51&lt;$O$72</formula>
    </cfRule>
    <cfRule type="expression" dxfId="527" priority="131">
      <formula>$AU$51&gt;=$O$74</formula>
    </cfRule>
  </conditionalFormatting>
  <conditionalFormatting sqref="V78:W78">
    <cfRule type="expression" dxfId="526" priority="132">
      <formula>$AU$51&lt;$O$76</formula>
    </cfRule>
  </conditionalFormatting>
  <conditionalFormatting sqref="V76:W76">
    <cfRule type="expression" dxfId="525" priority="133">
      <formula>$AU$51&lt;$O$74</formula>
    </cfRule>
    <cfRule type="expression" dxfId="524" priority="134">
      <formula>$AU$51&gt;=$O$76</formula>
    </cfRule>
  </conditionalFormatting>
  <conditionalFormatting sqref="M12:M43">
    <cfRule type="expression" dxfId="523" priority="116">
      <formula>AND($BP12&gt;0,$BM12 ="No_Reinforcement")</formula>
    </cfRule>
    <cfRule type="expression" dxfId="522" priority="117">
      <formula>$BM12="No_Reinforcement"</formula>
    </cfRule>
    <cfRule type="expression" dxfId="521" priority="3888">
      <formula>$BM12="Reinforcement"</formula>
    </cfRule>
  </conditionalFormatting>
  <conditionalFormatting sqref="G12:G43">
    <cfRule type="expression" dxfId="520" priority="4">
      <formula>$G12 = ""</formula>
    </cfRule>
    <cfRule type="expression" dxfId="519" priority="13">
      <formula>IF(AND(ISBLANK($B12), $G12 &lt;&gt; ""), "TRUE", "FALSE")</formula>
    </cfRule>
  </conditionalFormatting>
  <conditionalFormatting sqref="N9">
    <cfRule type="expression" dxfId="518" priority="5">
      <formula>$N$9 &lt; 0</formula>
    </cfRule>
  </conditionalFormatting>
  <conditionalFormatting sqref="F8:F9">
    <cfRule type="expression" dxfId="517" priority="12">
      <formula>$F$8 &lt; 0</formula>
    </cfRule>
  </conditionalFormatting>
  <conditionalFormatting sqref="G8:G9">
    <cfRule type="expression" dxfId="516" priority="10">
      <formula>$G$8 &lt; 0</formula>
    </cfRule>
  </conditionalFormatting>
  <conditionalFormatting sqref="H9">
    <cfRule type="expression" dxfId="515" priority="9">
      <formula>$H$9 &lt; 0</formula>
    </cfRule>
  </conditionalFormatting>
  <conditionalFormatting sqref="I9">
    <cfRule type="expression" dxfId="514" priority="8">
      <formula>$I$9 &lt; 0</formula>
    </cfRule>
  </conditionalFormatting>
  <dataValidations count="21">
    <dataValidation allowBlank="1" showInputMessage="1" showErrorMessage="1" error="No Design Stage chosen. Please select a Design Stage on the Project Info Tab." sqref="I9" xr:uid="{B7889946-EB75-42F8-B410-CEDDCE2EF027}"/>
    <dataValidation allowBlank="1" showInputMessage="1" showErrorMessage="1" prompt="Set this value to 0 if the project is NOT a bridge. " sqref="J9" xr:uid="{C3FBB74D-20B0-44E8-ACC0-D28281B579EC}"/>
    <dataValidation type="list" allowBlank="1" showInputMessage="1" showErrorMessage="1" sqref="M12" xr:uid="{5077A528-87FE-4EF3-873C-B571C07FB5D3}">
      <formula1>INDIRECT($BM12)</formula1>
    </dataValidation>
    <dataValidation type="list" allowBlank="1" showInputMessage="1" showErrorMessage="1" sqref="E16" xr:uid="{A7A34CBB-3813-48D4-BDF7-214722242B4C}">
      <formula1>INDIRECT($A$16)</formula1>
    </dataValidation>
    <dataValidation type="list" allowBlank="1" showInputMessage="1" showErrorMessage="1" sqref="E15" xr:uid="{1D42D406-EC79-42BC-9EE1-635CD489924F}">
      <formula1>INDIRECT($A$15)</formula1>
    </dataValidation>
    <dataValidation type="list" allowBlank="1" showInputMessage="1" showErrorMessage="1" sqref="E14" xr:uid="{206241AE-8DDD-4C94-8899-F681DB1F374F}">
      <formula1>INDIRECT($A$14)</formula1>
    </dataValidation>
    <dataValidation type="list" allowBlank="1" showInputMessage="1" showErrorMessage="1" sqref="E13" xr:uid="{E7A7F384-16F3-41F9-971A-8F001AAA65F6}">
      <formula1>INDIRECT($A$13)</formula1>
    </dataValidation>
    <dataValidation type="list" allowBlank="1" showInputMessage="1" showErrorMessage="1" sqref="E12" xr:uid="{11EAC2B1-930D-4DBD-A7C1-7EACA71196F7}">
      <formula1>INDIRECT($A$12)</formula1>
    </dataValidation>
    <dataValidation type="decimal" allowBlank="1" showInputMessage="1" showErrorMessage="1" error="No Design Stage chosen. Please select a Design Stage on the Project Info Tab." sqref="I8" xr:uid="{F823AEFE-02DF-46F3-A3BA-6206C8785226}">
      <formula1>0.01</formula1>
      <formula2>1</formula2>
    </dataValidation>
    <dataValidation type="custom" allowBlank="1" showInputMessage="1" showErrorMessage="1" error="Cell cannot be edited because it is not a biogenic material. C34.2 for non-biogenic materials will always be zero." sqref="V12:V43" xr:uid="{1213CBEB-09A5-4911-84EF-A3E5B5ED2CDE}">
      <formula1>IF(B12&lt;&gt;"Timber","TRUE",IF(AND(B12&lt;&gt;"Custom_EPD",C12&lt;&gt;"Timber_EPD"),"TRUE","FALSE"))</formula1>
    </dataValidation>
    <dataValidation showInputMessage="1" showErrorMessage="1" sqref="F8" xr:uid="{B791F365-EEC4-4CBF-B2DB-3A78EE6BB2F7}"/>
    <dataValidation type="custom" allowBlank="1" showInputMessage="1" showErrorMessage="1" error="Material Quantity must not be negative." sqref="L12:L43" xr:uid="{D8D16F44-34BA-4C79-8261-AC9AED577D88}">
      <formula1>L12&gt;=0</formula1>
    </dataValidation>
    <dataValidation type="custom" errorStyle="warning" allowBlank="1" showInputMessage="1" showErrorMessage="1" error="'Component Lifespan' should be a positive number and less than or equal to the 'Design Life' of the building._x000a__x000a_The 'Design Life' is entered by the user on the 'Project Info' sheet. " sqref="G12:G43" xr:uid="{777DD828-F499-46B2-9F01-1186CDCCE155}">
      <formula1>AND(I12="No",G12&gt;1,G12&lt;=DESIGN_LIFE)</formula1>
    </dataValidation>
    <dataValidation type="whole" operator="greaterThanOrEqual" showInputMessage="1" showErrorMessage="1" error="Cannot enter a negative value." sqref="J12:J43" xr:uid="{63C0D5BB-C9D4-4251-B75E-B4DF501F14A0}">
      <formula1>0</formula1>
    </dataValidation>
    <dataValidation type="list" allowBlank="1" showInputMessage="1" showErrorMessage="1" sqref="I12:I43" xr:uid="{6BC0C563-DAD2-4193-B695-3221E8A9A178}">
      <formula1>"No, Yes"</formula1>
    </dataValidation>
    <dataValidation type="list" allowBlank="1" showInputMessage="1" showErrorMessage="1" sqref="B12:B43" xr:uid="{1842A43D-0CD9-407A-B58A-97A7AB84D2EE}">
      <formula1>Material_list</formula1>
    </dataValidation>
    <dataValidation type="list" allowBlank="1" showInputMessage="1" showErrorMessage="1" sqref="C12:D43" xr:uid="{10DBF3D9-00F5-4863-AEBF-3F51487357B4}">
      <formula1>INDIRECT(B12)</formula1>
    </dataValidation>
    <dataValidation type="list" allowBlank="1" showInputMessage="1" showErrorMessage="1" sqref="E17:E43" xr:uid="{D32A9749-0FBB-4C8F-A078-EF1508315B0E}">
      <formula1>INDIRECT($A$17)</formula1>
    </dataValidation>
    <dataValidation type="list" allowBlank="1" showInputMessage="1" showErrorMessage="1" sqref="K45 K12:K43" xr:uid="{3DBDC4F0-26D4-44CB-939D-8A38DF044F22}">
      <formula1>LST_MATQUANT</formula1>
    </dataValidation>
    <dataValidation type="list" allowBlank="1" showInputMessage="1" showErrorMessage="1" sqref="M45 M13:M43" xr:uid="{E754AFE9-3ADA-4893-8508-99700C2658AE}">
      <formula1>INDIRECT(BM13)</formula1>
    </dataValidation>
    <dataValidation type="decimal" allowBlank="1" showInputMessage="1" showErrorMessage="1" error="Please enter a value between 1-100." sqref="K8:K9" xr:uid="{89AC5C5D-F9C9-40AC-A231-3729B9CD157A}">
      <formula1>0.01</formula1>
      <formula2>1</formula2>
    </dataValidation>
  </dataValidations>
  <printOptions horizontalCentered="1" verticalCentered="1"/>
  <pageMargins left="0.23622047244094491" right="0.23622047244094491" top="0.74803149606299213" bottom="0.74803149606299213" header="0.31496062992125984" footer="0.31496062992125984"/>
  <pageSetup paperSize="8" scale="43"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51617" r:id="rId4" name="Button 1">
              <controlPr defaultSize="0" print="0" autoFill="0" autoPict="0" macro="[0]!PrintPDF" altText="Print Page- PDF">
                <anchor moveWithCells="1">
                  <from>
                    <xdr:col>2</xdr:col>
                    <xdr:colOff>276225</xdr:colOff>
                    <xdr:row>2</xdr:row>
                    <xdr:rowOff>9525</xdr:rowOff>
                  </from>
                  <to>
                    <xdr:col>2</xdr:col>
                    <xdr:colOff>2076450</xdr:colOff>
                    <xdr:row>2</xdr:row>
                    <xdr:rowOff>314325</xdr:rowOff>
                  </to>
                </anchor>
              </controlPr>
            </control>
          </mc:Choice>
        </mc:AlternateContent>
        <mc:AlternateContent xmlns:mc="http://schemas.openxmlformats.org/markup-compatibility/2006">
          <mc:Choice Requires="x14">
            <control shapeId="751618" r:id="rId5" name="Button 2">
              <controlPr defaultSize="0" print="0" autoFill="0" autoPict="0" macro="[0]!Reset_Default_Values_Scheme">
                <anchor moveWithCells="1" sizeWithCells="1">
                  <from>
                    <xdr:col>3</xdr:col>
                    <xdr:colOff>609600</xdr:colOff>
                    <xdr:row>1</xdr:row>
                    <xdr:rowOff>171450</xdr:rowOff>
                  </from>
                  <to>
                    <xdr:col>3</xdr:col>
                    <xdr:colOff>2305050</xdr:colOff>
                    <xdr:row>3</xdr:row>
                    <xdr:rowOff>38100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6" id="{02D89BEB-4664-4DFC-B57F-1E667466A6B8}">
            <xm:f>IF('Project Info'!C11 = "Yes", TRUE, FALSE)</xm:f>
            <x14:dxf>
              <font>
                <color theme="2" tint="-0.499984740745262"/>
              </font>
              <fill>
                <patternFill>
                  <bgColor theme="2" tint="-0.499984740745262"/>
                </patternFill>
              </fill>
              <border>
                <right style="thin">
                  <color auto="1"/>
                </right>
                <top style="thin">
                  <color auto="1"/>
                </top>
                <vertical/>
                <horizontal/>
              </border>
            </x14:dxf>
          </x14:cfRule>
          <xm:sqref>C9</xm:sqref>
        </x14:conditionalFormatting>
        <x14:conditionalFormatting xmlns:xm="http://schemas.microsoft.com/office/excel/2006/main">
          <x14:cfRule type="expression" priority="25" id="{64FBF894-9602-4F60-A623-80D6F43A809B}">
            <xm:f>IF('Project Info'!C11 = "Yes", TRUE, FALSE)</xm:f>
            <x14:dxf>
              <font>
                <b val="0"/>
                <i val="0"/>
                <color theme="2" tint="-0.499984740745262"/>
              </font>
              <fill>
                <patternFill>
                  <bgColor theme="2" tint="-0.499984740745262"/>
                </patternFill>
              </fill>
              <border>
                <right style="thin">
                  <color auto="1"/>
                </right>
                <top style="thin">
                  <color auto="1"/>
                </top>
                <vertical/>
                <horizontal/>
              </border>
            </x14:dxf>
          </x14:cfRule>
          <xm:sqref>D9</xm:sqref>
        </x14:conditionalFormatting>
        <x14:conditionalFormatting xmlns:xm="http://schemas.microsoft.com/office/excel/2006/main">
          <x14:cfRule type="expression" priority="87" id="{A8C4EE95-E440-4A1D-850F-58534268DCF8}">
            <xm:f>$F$8&lt;&gt;'Default Values'!$C$6</xm:f>
            <x14:dxf>
              <font>
                <b val="0"/>
                <i val="0"/>
              </font>
              <fill>
                <patternFill patternType="solid">
                  <bgColor theme="5" tint="0.39994506668294322"/>
                </patternFill>
              </fill>
            </x14:dxf>
          </x14:cfRule>
          <x14:cfRule type="expression" priority="88" id="{83AA0B63-364C-4428-A0A8-D048295EE10F}">
            <xm:f>'Default Values'!$C$6</xm:f>
            <x14:dxf>
              <font>
                <b val="0"/>
                <i val="0"/>
                <strike val="0"/>
              </font>
            </x14:dxf>
          </x14:cfRule>
          <xm:sqref>F8</xm:sqref>
        </x14:conditionalFormatting>
        <x14:conditionalFormatting xmlns:xm="http://schemas.microsoft.com/office/excel/2006/main">
          <x14:cfRule type="expression" priority="77" id="{2895FC21-2362-48FF-A734-5A3E0195561B}">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H47</xm:sqref>
        </x14:conditionalFormatting>
        <x14:conditionalFormatting xmlns:xm="http://schemas.microsoft.com/office/excel/2006/main">
          <x14:cfRule type="expression" priority="76" id="{974EE706-7EF8-4374-AB9C-70500F12C2CC}">
            <xm:f>IF('Project Info'!C11 = "Yes", TRUE, FALSE)</xm:f>
            <x14:dxf>
              <font>
                <b val="0"/>
                <i val="0"/>
                <color theme="0" tint="-4.9989318521683403E-2"/>
              </font>
              <fill>
                <patternFill>
                  <bgColor theme="0" tint="-4.9989318521683403E-2"/>
                </patternFill>
              </fill>
              <border>
                <right style="thin">
                  <color theme="0" tint="-4.9989318521683403E-2"/>
                </right>
                <top style="thin">
                  <color theme="0" tint="-4.9989318521683403E-2"/>
                </top>
                <bottom style="thin">
                  <color theme="0" tint="-4.9989318521683403E-2"/>
                </bottom>
                <vertical/>
                <horizontal/>
              </border>
            </x14:dxf>
          </x14:cfRule>
          <xm:sqref>G48</xm:sqref>
        </x14:conditionalFormatting>
        <x14:conditionalFormatting xmlns:xm="http://schemas.microsoft.com/office/excel/2006/main">
          <x14:cfRule type="expression" priority="75" id="{EB4326C3-0032-4C96-AB28-6B03871DFAE5}">
            <xm:f>IF('Project Info'!C11 = "Yes", TRUE, FALSE)</xm:f>
            <x14:dxf>
              <font>
                <color theme="0" tint="-4.9989318521683403E-2"/>
              </font>
              <fill>
                <patternFill>
                  <bgColor theme="0" tint="-4.9989318521683403E-2"/>
                </patternFill>
              </fill>
              <border>
                <right style="thin">
                  <color theme="0" tint="-4.9989318521683403E-2"/>
                </right>
                <top style="thin">
                  <color theme="0" tint="-4.9989318521683403E-2"/>
                </top>
                <bottom style="thin">
                  <color theme="0" tint="-4.9989318521683403E-2"/>
                </bottom>
                <vertical/>
                <horizontal/>
              </border>
            </x14:dxf>
          </x14:cfRule>
          <xm:sqref>G49</xm:sqref>
        </x14:conditionalFormatting>
        <x14:conditionalFormatting xmlns:xm="http://schemas.microsoft.com/office/excel/2006/main">
          <x14:cfRule type="expression" priority="74" id="{F02811DF-14B1-4802-A0B9-0A9ACA3A0917}">
            <xm:f>IF('Project Info'!C11 = "Yes", TRUE, FALSE)</xm:f>
            <x14:dxf>
              <font>
                <b val="0"/>
                <i val="0"/>
                <color theme="0" tint="-4.9989318521683403E-2"/>
              </font>
              <fill>
                <patternFill>
                  <bgColor theme="0" tint="-4.9989318521683403E-2"/>
                </patternFill>
              </fill>
              <border>
                <right style="thin">
                  <color theme="0" tint="-4.9989318521683403E-2"/>
                </right>
                <top style="thin">
                  <color theme="0" tint="-4.9989318521683403E-2"/>
                </top>
                <bottom style="thin">
                  <color theme="0" tint="-4.9989318521683403E-2"/>
                </bottom>
                <vertical/>
                <horizontal/>
              </border>
            </x14:dxf>
          </x14:cfRule>
          <xm:sqref>G50</xm:sqref>
        </x14:conditionalFormatting>
        <x14:conditionalFormatting xmlns:xm="http://schemas.microsoft.com/office/excel/2006/main">
          <x14:cfRule type="expression" priority="73" id="{DE2C1BB1-B5CA-4B5E-84B6-820B9887448C}">
            <xm:f>IF('Project Info'!C11 = "Yes", TRUE, FALSE)</xm:f>
            <x14:dxf>
              <font>
                <b val="0"/>
                <i val="0"/>
                <color theme="0" tint="-4.9989318521683403E-2"/>
              </font>
              <fill>
                <patternFill>
                  <bgColor theme="0" tint="-4.9989318521683403E-2"/>
                </patternFill>
              </fill>
              <border>
                <right style="thin">
                  <color theme="0" tint="-4.9989318521683403E-2"/>
                </right>
                <top style="thin">
                  <color theme="0" tint="-4.9989318521683403E-2"/>
                </top>
                <bottom style="thin">
                  <color theme="0" tint="-4.9989318521683403E-2"/>
                </bottom>
                <vertical/>
                <horizontal/>
              </border>
            </x14:dxf>
          </x14:cfRule>
          <xm:sqref>G51</xm:sqref>
        </x14:conditionalFormatting>
        <x14:conditionalFormatting xmlns:xm="http://schemas.microsoft.com/office/excel/2006/main">
          <x14:cfRule type="expression" priority="72" id="{BA0E0821-9248-4CBF-872B-6736D9F07402}">
            <xm:f>IF('Project Info'!C11 = "Yes", TRUE, FALSE)</xm:f>
            <x14:dxf>
              <font>
                <color theme="0" tint="-4.9989318521683403E-2"/>
              </font>
              <fill>
                <patternFill>
                  <bgColor theme="0" tint="-4.9989318521683403E-2"/>
                </patternFill>
              </fill>
              <border>
                <right style="thin">
                  <color theme="0" tint="-4.9989318521683403E-2"/>
                </right>
                <top style="thin">
                  <color theme="0" tint="-4.9989318521683403E-2"/>
                </top>
                <bottom style="thin">
                  <color theme="0" tint="-4.9989318521683403E-2"/>
                </bottom>
                <vertical/>
                <horizontal/>
              </border>
            </x14:dxf>
          </x14:cfRule>
          <xm:sqref>G52</xm:sqref>
        </x14:conditionalFormatting>
        <x14:conditionalFormatting xmlns:xm="http://schemas.microsoft.com/office/excel/2006/main">
          <x14:cfRule type="expression" priority="71" id="{0A176921-270D-4A34-81F9-04F21115B6EC}">
            <xm:f>IF('Project Info'!C11 = "Yes", TRUE, FALSE)</xm:f>
            <x14:dxf>
              <font>
                <color theme="0" tint="-4.9989318521683403E-2"/>
              </font>
              <fill>
                <patternFill>
                  <bgColor theme="0" tint="-4.9989318521683403E-2"/>
                </patternFill>
              </fill>
              <border>
                <right style="thin">
                  <color theme="0" tint="-4.9989318521683403E-2"/>
                </right>
                <top style="thin">
                  <color theme="0" tint="-4.9989318521683403E-2"/>
                </top>
                <bottom style="thin">
                  <color theme="0" tint="-4.9989318521683403E-2"/>
                </bottom>
                <vertical/>
                <horizontal/>
              </border>
            </x14:dxf>
          </x14:cfRule>
          <xm:sqref>G53</xm:sqref>
        </x14:conditionalFormatting>
        <x14:conditionalFormatting xmlns:xm="http://schemas.microsoft.com/office/excel/2006/main">
          <x14:cfRule type="expression" priority="70" id="{09A0053D-9227-4434-ABFF-1283F1F566CF}">
            <xm:f>IF('Project Info'!C11 = "Yes", TRUE, FALSE)</xm:f>
            <x14:dxf>
              <font>
                <color theme="0" tint="-4.9989318521683403E-2"/>
              </font>
              <fill>
                <patternFill>
                  <bgColor theme="0" tint="-4.9989318521683403E-2"/>
                </patternFill>
              </fill>
              <border>
                <right style="thin">
                  <color theme="0" tint="-4.9989318521683403E-2"/>
                </right>
                <top style="thin">
                  <color theme="0" tint="-4.9989318521683403E-2"/>
                </top>
                <bottom style="thin">
                  <color theme="0" tint="-4.9989318521683403E-2"/>
                </bottom>
                <vertical/>
                <horizontal/>
              </border>
            </x14:dxf>
          </x14:cfRule>
          <xm:sqref>G54</xm:sqref>
        </x14:conditionalFormatting>
        <x14:conditionalFormatting xmlns:xm="http://schemas.microsoft.com/office/excel/2006/main">
          <x14:cfRule type="expression" priority="69" id="{08E5D4B2-5071-4C6D-807E-62149FABCBCD}">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H48</xm:sqref>
        </x14:conditionalFormatting>
        <x14:conditionalFormatting xmlns:xm="http://schemas.microsoft.com/office/excel/2006/main">
          <x14:cfRule type="expression" priority="68" id="{410F6594-5C80-4286-8339-74807EFF98D3}">
            <xm:f>IF('Project Info'!C11 = "Yes", TRUE, FALSE)</xm:f>
            <x14: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H49</xm:sqref>
        </x14:conditionalFormatting>
        <x14:conditionalFormatting xmlns:xm="http://schemas.microsoft.com/office/excel/2006/main">
          <x14:cfRule type="expression" priority="67" id="{70196F5A-9F2F-4DE3-98DE-37D31193C7F1}">
            <xm:f>IF('Project Info'!C11 = "Yes", TRUE, FALSE)</xm:f>
            <x14: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H50</xm:sqref>
        </x14:conditionalFormatting>
        <x14:conditionalFormatting xmlns:xm="http://schemas.microsoft.com/office/excel/2006/main">
          <x14:cfRule type="expression" priority="66" id="{9DFE2EC0-8BED-4543-A7D7-2DA933298E02}">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H51</xm:sqref>
        </x14:conditionalFormatting>
        <x14:conditionalFormatting xmlns:xm="http://schemas.microsoft.com/office/excel/2006/main">
          <x14:cfRule type="expression" priority="65" id="{0DA78850-F674-413C-92B0-F8E63747FA81}">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H52</xm:sqref>
        </x14:conditionalFormatting>
        <x14:conditionalFormatting xmlns:xm="http://schemas.microsoft.com/office/excel/2006/main">
          <x14:cfRule type="expression" priority="64" id="{B3334F42-0BA8-4C38-AAE3-402383F64CD2}">
            <xm:f>IF('Project Info'!C11 = "Yes", TRUE, FALSE)</xm:f>
            <x14: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H53</xm:sqref>
        </x14:conditionalFormatting>
        <x14:conditionalFormatting xmlns:xm="http://schemas.microsoft.com/office/excel/2006/main">
          <x14:cfRule type="expression" priority="63" id="{9C48F08D-D691-4CE8-8FA1-A45A1553330E}">
            <xm:f>IF('Project Info'!C11 = "Yes", TRUE, FALSE)</xm:f>
            <x14: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H54</xm:sqref>
        </x14:conditionalFormatting>
        <x14:conditionalFormatting xmlns:xm="http://schemas.microsoft.com/office/excel/2006/main">
          <x14:cfRule type="expression" priority="62" id="{97DF77C8-9AEF-4940-911D-0246C13FEA5C}">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I48</xm:sqref>
        </x14:conditionalFormatting>
        <x14:conditionalFormatting xmlns:xm="http://schemas.microsoft.com/office/excel/2006/main">
          <x14:cfRule type="expression" priority="61" id="{60446922-B8A1-4CD5-9033-CBA7F8C3DB8E}">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I49</xm:sqref>
        </x14:conditionalFormatting>
        <x14:conditionalFormatting xmlns:xm="http://schemas.microsoft.com/office/excel/2006/main">
          <x14:cfRule type="expression" priority="60" id="{05AC053B-0F5E-485D-8008-450F93093853}">
            <xm:f>IF('Project Info'!C11 = "Yes", TRUE, FALSE)</xm:f>
            <x14: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I50</xm:sqref>
        </x14:conditionalFormatting>
        <x14:conditionalFormatting xmlns:xm="http://schemas.microsoft.com/office/excel/2006/main">
          <x14:cfRule type="expression" priority="59" id="{F1F5BCBB-E59C-4FF4-A7D8-B3B66FA148F1}">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I51</xm:sqref>
        </x14:conditionalFormatting>
        <x14:conditionalFormatting xmlns:xm="http://schemas.microsoft.com/office/excel/2006/main">
          <x14:cfRule type="expression" priority="58" id="{B21BB4DD-D3D7-4957-9C10-19E998322F73}">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I52</xm:sqref>
        </x14:conditionalFormatting>
        <x14:conditionalFormatting xmlns:xm="http://schemas.microsoft.com/office/excel/2006/main">
          <x14:cfRule type="expression" priority="57" id="{98A57019-E005-40D0-BA4C-56B492D14BBC}">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I53</xm:sqref>
        </x14:conditionalFormatting>
        <x14:conditionalFormatting xmlns:xm="http://schemas.microsoft.com/office/excel/2006/main">
          <x14:cfRule type="expression" priority="56" id="{C4901015-C549-490D-8E75-D811D74C57ED}">
            <xm:f>IF('Project Info'!C11 = "Yes", TRUE, FALSE)</xm:f>
            <x14: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I54</xm:sqref>
        </x14:conditionalFormatting>
        <x14:conditionalFormatting xmlns:xm="http://schemas.microsoft.com/office/excel/2006/main">
          <x14:cfRule type="expression" priority="55" id="{24E26B6D-1B01-4260-A452-FB4E59D0C494}">
            <xm:f>IF('Project Info'!C11 = "Yes", TRUE, FALSE)</xm:f>
            <x14: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J48</xm:sqref>
        </x14:conditionalFormatting>
        <x14:conditionalFormatting xmlns:xm="http://schemas.microsoft.com/office/excel/2006/main">
          <x14:cfRule type="expression" priority="54" id="{66F90A44-C29E-4C21-9B76-A49F53726134}">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J49</xm:sqref>
        </x14:conditionalFormatting>
        <x14:conditionalFormatting xmlns:xm="http://schemas.microsoft.com/office/excel/2006/main">
          <x14:cfRule type="expression" priority="53" id="{CEB8B1D4-102E-4080-A01F-D93F49B8F066}">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J50</xm:sqref>
        </x14:conditionalFormatting>
        <x14:conditionalFormatting xmlns:xm="http://schemas.microsoft.com/office/excel/2006/main">
          <x14:cfRule type="expression" priority="52" id="{200E681D-6292-41FA-8D02-1A3D6C87FF0D}">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J51</xm:sqref>
        </x14:conditionalFormatting>
        <x14:conditionalFormatting xmlns:xm="http://schemas.microsoft.com/office/excel/2006/main">
          <x14:cfRule type="expression" priority="51" id="{BF7A9B6C-4D47-4719-8A4E-384D93F27021}">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J52</xm:sqref>
        </x14:conditionalFormatting>
        <x14:conditionalFormatting xmlns:xm="http://schemas.microsoft.com/office/excel/2006/main">
          <x14:cfRule type="expression" priority="50" id="{85E7E7AA-5C5C-4640-8AB6-652520FD5C03}">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J53</xm:sqref>
        </x14:conditionalFormatting>
        <x14:conditionalFormatting xmlns:xm="http://schemas.microsoft.com/office/excel/2006/main">
          <x14:cfRule type="expression" priority="49" id="{9D0C7344-01ED-4DBD-BB2C-B549C7BF4E04}">
            <xm:f>IF('Project Info'!C11 = "Yes", TRUE, FALSE)</xm:f>
            <x14: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J54</xm:sqref>
        </x14:conditionalFormatting>
        <x14:conditionalFormatting xmlns:xm="http://schemas.microsoft.com/office/excel/2006/main">
          <x14:cfRule type="expression" priority="48" id="{740AFBEC-3AF6-499E-AFF7-6A411D75BB91}">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K47:L47</xm:sqref>
        </x14:conditionalFormatting>
        <x14:conditionalFormatting xmlns:xm="http://schemas.microsoft.com/office/excel/2006/main">
          <x14:cfRule type="expression" priority="47" id="{6C619D1D-6222-4E57-A6F5-DE2395E05C9D}">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K48</xm:sqref>
        </x14:conditionalFormatting>
        <x14:conditionalFormatting xmlns:xm="http://schemas.microsoft.com/office/excel/2006/main">
          <x14:cfRule type="expression" priority="46" id="{3316CB8C-47FC-4525-AC08-E19830F0C622}">
            <xm:f>IF('Project Info'!C11 = "Yes", TRUE, FALSE)</xm:f>
            <x14: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K49</xm:sqref>
        </x14:conditionalFormatting>
        <x14:conditionalFormatting xmlns:xm="http://schemas.microsoft.com/office/excel/2006/main">
          <x14:cfRule type="expression" priority="45" id="{AC8C8220-F13A-4D61-A44D-8FCCBED89E8A}">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K50</xm:sqref>
        </x14:conditionalFormatting>
        <x14:conditionalFormatting xmlns:xm="http://schemas.microsoft.com/office/excel/2006/main">
          <x14:cfRule type="expression" priority="44" id="{DA8A5DF0-81B2-4D4A-A5CC-54A28BF03EF8}">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K51</xm:sqref>
        </x14:conditionalFormatting>
        <x14:conditionalFormatting xmlns:xm="http://schemas.microsoft.com/office/excel/2006/main">
          <x14:cfRule type="expression" priority="43" id="{2E127D49-97B9-444C-B71C-08488CDF5AE6}">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K52</xm:sqref>
        </x14:conditionalFormatting>
        <x14:conditionalFormatting xmlns:xm="http://schemas.microsoft.com/office/excel/2006/main">
          <x14:cfRule type="expression" priority="42" id="{EFCF1808-6908-436E-9B39-DF9765FF771E}">
            <xm:f>IF('Project Info'!C11 = "Yes", TRUE, FALSE)</xm:f>
            <x14: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K53</xm:sqref>
        </x14:conditionalFormatting>
        <x14:conditionalFormatting xmlns:xm="http://schemas.microsoft.com/office/excel/2006/main">
          <x14:cfRule type="expression" priority="41" id="{BAD5388A-AFD9-43C5-A025-4FE156866ECC}">
            <xm:f>IF('Project Info'!C11 = "Yes", TRUE, FALSE)</xm:f>
            <x14: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K54</xm:sqref>
        </x14:conditionalFormatting>
        <x14:conditionalFormatting xmlns:xm="http://schemas.microsoft.com/office/excel/2006/main">
          <x14:cfRule type="expression" priority="40" id="{949363E6-E3EF-49BA-94FC-7197CD3F33BE}">
            <xm:f>IF('Project Info'!C11 = "Yes", TRUE, FALSE)</xm:f>
            <x14: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L48</xm:sqref>
        </x14:conditionalFormatting>
        <x14:conditionalFormatting xmlns:xm="http://schemas.microsoft.com/office/excel/2006/main">
          <x14:cfRule type="expression" priority="39" id="{97D04CAC-9B80-49BE-A7AD-847CA6421D98}">
            <xm:f>IF('Project Info'!C11 = "Yes", TRUE, FALSE)</xm:f>
            <x14: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L49</xm:sqref>
        </x14:conditionalFormatting>
        <x14:conditionalFormatting xmlns:xm="http://schemas.microsoft.com/office/excel/2006/main">
          <x14:cfRule type="expression" priority="38" id="{72A01BF2-1756-4A0A-8CB3-3E4232AF9BC1}">
            <xm:f>IF('Project Info'!C11 = "Yes", TRUE, FALSE)</xm:f>
            <x14: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L50</xm:sqref>
        </x14:conditionalFormatting>
        <x14:conditionalFormatting xmlns:xm="http://schemas.microsoft.com/office/excel/2006/main">
          <x14:cfRule type="expression" priority="37" id="{087EEBD7-BAD7-496A-8E8F-C5CA346CDD42}">
            <xm:f>IF('Project Info'!C11 = "Yes", TRUE, FALSE)</xm:f>
            <x14: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L51</xm:sqref>
        </x14:conditionalFormatting>
        <x14:conditionalFormatting xmlns:xm="http://schemas.microsoft.com/office/excel/2006/main">
          <x14:cfRule type="expression" priority="36" id="{1D0EA3B2-2758-4131-9DCD-ABBA5521A159}">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L52</xm:sqref>
        </x14:conditionalFormatting>
        <x14:conditionalFormatting xmlns:xm="http://schemas.microsoft.com/office/excel/2006/main">
          <x14:cfRule type="expression" priority="35" id="{2A74745A-41F5-404E-9EE4-C4871C33A8BF}">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L53</xm:sqref>
        </x14:conditionalFormatting>
        <x14:conditionalFormatting xmlns:xm="http://schemas.microsoft.com/office/excel/2006/main">
          <x14:cfRule type="expression" priority="34" id="{B7B7EF43-75FA-4D67-B80F-67CE5FB13C33}">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L54</xm:sqref>
        </x14:conditionalFormatting>
        <x14:conditionalFormatting xmlns:xm="http://schemas.microsoft.com/office/excel/2006/main">
          <x14:cfRule type="expression" priority="33" id="{41F08AFB-029C-4994-95DA-25F9C4E57F3B}">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M48</xm:sqref>
        </x14:conditionalFormatting>
        <x14:conditionalFormatting xmlns:xm="http://schemas.microsoft.com/office/excel/2006/main">
          <x14:cfRule type="expression" priority="32" id="{751DCEB5-B8FB-4CBD-B7C8-B29FECF0CC87}">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M49</xm:sqref>
        </x14:conditionalFormatting>
        <x14:conditionalFormatting xmlns:xm="http://schemas.microsoft.com/office/excel/2006/main">
          <x14:cfRule type="expression" priority="31" id="{4B5B0ACD-EEB7-4B62-BC6B-4CDC6CB4FFC0}">
            <xm:f>IF('Project Info'!C11 = "Yes", TRUE, FALSE)</xm:f>
            <x14: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M50</xm:sqref>
        </x14:conditionalFormatting>
        <x14:conditionalFormatting xmlns:xm="http://schemas.microsoft.com/office/excel/2006/main">
          <x14:cfRule type="expression" priority="30" id="{68BF831F-EA61-4D99-BBA3-035D43FA3780}">
            <xm:f>IF('Project Info'!C11 = "Yes", TRUE, FALSE)</xm:f>
            <x14: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M51</xm:sqref>
        </x14:conditionalFormatting>
        <x14:conditionalFormatting xmlns:xm="http://schemas.microsoft.com/office/excel/2006/main">
          <x14:cfRule type="expression" priority="29" id="{2B8B5CB0-2C6D-447D-8195-EB4E0805E9CB}">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M52</xm:sqref>
        </x14:conditionalFormatting>
        <x14:conditionalFormatting xmlns:xm="http://schemas.microsoft.com/office/excel/2006/main">
          <x14:cfRule type="expression" priority="28" id="{2A337FCB-8A38-4710-8DF1-31764127E4DA}">
            <xm:f>IF('Project Info'!C11 = "Yes", TRUE, FALSE)</xm:f>
            <x14:dxf>
              <font>
                <b val="0"/>
                <i val="0"/>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M53</xm:sqref>
        </x14:conditionalFormatting>
        <x14:conditionalFormatting xmlns:xm="http://schemas.microsoft.com/office/excel/2006/main">
          <x14:cfRule type="expression" priority="27" id="{0D786473-0F9D-4321-8847-10FC876533AA}">
            <xm:f>IF('Project Info'!C11 = "Yes", TRUE, FALSE)</xm:f>
            <x14:dxf>
              <font>
                <color theme="0" tint="-4.9989318521683403E-2"/>
              </font>
              <fill>
                <patternFill>
                  <bgColor theme="0" tint="-4.9989318521683403E-2"/>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x14:dxf>
          </x14:cfRule>
          <xm:sqref>M54</xm:sqref>
        </x14:conditionalFormatting>
        <x14:conditionalFormatting xmlns:xm="http://schemas.microsoft.com/office/excel/2006/main">
          <x14:cfRule type="expression" priority="15" id="{91A5E368-DE91-43FB-936E-9520BDBD203E}">
            <xm:f>ISBLANK('Project Info'!$C$10)</xm:f>
            <x14:dxf>
              <font>
                <color theme="0" tint="-4.9989318521683403E-2"/>
              </font>
              <fill>
                <patternFill>
                  <bgColor theme="0" tint="-4.9989318521683403E-2"/>
                </patternFill>
              </fill>
              <border>
                <left/>
                <right/>
                <top/>
                <bottom/>
                <vertical/>
                <horizontal/>
              </border>
            </x14:dxf>
          </x14:cfRule>
          <xm:sqref>R54:U55</xm:sqref>
        </x14:conditionalFormatting>
        <x14:conditionalFormatting xmlns:xm="http://schemas.microsoft.com/office/excel/2006/main">
          <x14:cfRule type="expression" priority="14" id="{981B334A-77BD-484E-9F58-6B2125503777}">
            <xm:f>IF(AND('Project Info'!C10 &lt;&gt; "", N9 = ""), TRUE, FALSE)</xm:f>
            <x14:dxf>
              <fill>
                <patternFill>
                  <bgColor rgb="FFFF0000"/>
                </patternFill>
              </fill>
            </x14:dxf>
          </x14:cfRule>
          <xm:sqref>N9</xm:sqref>
        </x14:conditionalFormatting>
        <x14:conditionalFormatting xmlns:xm="http://schemas.microsoft.com/office/excel/2006/main">
          <x14:cfRule type="expression" priority="118" id="{384B959E-E298-4720-AC1A-AD77EE482D31}">
            <xm:f>AND(L12&gt;0,COUNTIF('Custom Data'!$R$16:$R$39,M12)=0)</xm:f>
            <x14:dxf>
              <fill>
                <patternFill>
                  <bgColor rgb="FFFF0000"/>
                </patternFill>
              </fill>
            </x14:dxf>
          </x14:cfRule>
          <xm:sqref>M12:M43</xm:sqref>
        </x14:conditionalFormatting>
        <x14:conditionalFormatting xmlns:xm="http://schemas.microsoft.com/office/excel/2006/main">
          <x14:cfRule type="expression" priority="11" id="{F8E71E93-0D3C-4A63-AE96-5BD4F7A56BF3}">
            <xm:f>$G$8 &lt;&gt; 'Default Values'!$C$7</xm:f>
            <x14:dxf>
              <fill>
                <patternFill>
                  <bgColor theme="5" tint="0.39994506668294322"/>
                </patternFill>
              </fill>
            </x14:dxf>
          </x14:cfRule>
          <xm:sqref>G8:G9</xm:sqref>
        </x14:conditionalFormatting>
        <x14:conditionalFormatting xmlns:xm="http://schemas.microsoft.com/office/excel/2006/main">
          <x14:cfRule type="expression" priority="6" id="{E0EB3D63-0BEC-4384-8940-DB2C6C60B3A0}">
            <xm:f>$K$8 &lt;&gt; 'Default Values'!$AA$6</xm:f>
            <x14:dxf>
              <fill>
                <patternFill>
                  <bgColor theme="5" tint="0.39994506668294322"/>
                </patternFill>
              </fill>
            </x14:dxf>
          </x14:cfRule>
          <xm:sqref>K8:K9</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4FC56BF4-E8B4-4C6D-9AAF-A603009A13E8}">
          <x14:formula1>
            <xm:f>'Default Values'!$F$6:$F$8</xm:f>
          </x14:formula1>
          <xm:sqref>L8</xm:sqref>
        </x14:dataValidation>
        <x14:dataValidation type="list" allowBlank="1" showInputMessage="1" showErrorMessage="1" xr:uid="{6B47F0B9-758F-41EB-817F-F1676563D10E}">
          <x14:formula1>
            <xm:f>'Default Values'!$AG$6:$AG$8</xm:f>
          </x14:formula1>
          <xm:sqref>H12:H43</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AB5A09-B5BD-49D6-9940-5B1507C08891}">
  <sheetPr codeName="Sheet4" filterMode="1">
    <tabColor rgb="FF269C6F"/>
  </sheetPr>
  <dimension ref="A1:EF168"/>
  <sheetViews>
    <sheetView showGridLines="0" zoomScale="70" zoomScaleNormal="70" zoomScaleSheetLayoutView="80" zoomScalePageLayoutView="40" workbookViewId="0">
      <selection activeCell="K42" sqref="K42"/>
    </sheetView>
  </sheetViews>
  <sheetFormatPr defaultColWidth="8.75" defaultRowHeight="14.25"/>
  <cols>
    <col min="1" max="1" width="2.625" style="100" customWidth="1"/>
    <col min="2" max="2" width="1.875" style="100" customWidth="1"/>
    <col min="3" max="4" width="9.25" customWidth="1"/>
    <col min="5" max="5" width="12.875" customWidth="1"/>
    <col min="6" max="8" width="9.25" customWidth="1"/>
    <col min="9" max="9" width="11.375" customWidth="1"/>
    <col min="10" max="10" width="4.25" customWidth="1"/>
    <col min="11" max="16" width="9.25" customWidth="1"/>
    <col min="17" max="17" width="5.125" customWidth="1"/>
    <col min="18" max="18" width="6" customWidth="1"/>
    <col min="19" max="19" width="23.25" customWidth="1"/>
    <col min="20" max="20" width="28.25" customWidth="1"/>
    <col min="21" max="21" width="5.125" customWidth="1"/>
    <col min="22" max="22" width="28.25" customWidth="1"/>
    <col min="23" max="23" width="9.75" customWidth="1"/>
    <col min="24" max="24" width="15.125" style="89" customWidth="1"/>
    <col min="25" max="25" width="9" style="89" customWidth="1"/>
    <col min="26" max="26" width="9.75" style="89" bestFit="1" customWidth="1"/>
    <col min="27" max="27" width="11" style="89" bestFit="1" customWidth="1"/>
    <col min="28" max="28" width="9.5" style="89" bestFit="1" customWidth="1"/>
    <col min="29" max="29" width="9.125" style="89" customWidth="1"/>
    <col min="30" max="31" width="9.5" style="89" bestFit="1" customWidth="1"/>
    <col min="32" max="32" width="20.25" style="89" bestFit="1" customWidth="1"/>
    <col min="33" max="33" width="9.5" style="89" bestFit="1" customWidth="1"/>
    <col min="34" max="34" width="13" style="89" bestFit="1" customWidth="1"/>
    <col min="35" max="36" width="10.5" style="89" bestFit="1" customWidth="1"/>
    <col min="37" max="37" width="9.5" style="89" bestFit="1" customWidth="1"/>
    <col min="38" max="38" width="9.25" style="89" bestFit="1" customWidth="1"/>
    <col min="39" max="39" width="9" style="89" bestFit="1" customWidth="1"/>
    <col min="40" max="40" width="22" style="89" bestFit="1" customWidth="1"/>
    <col min="41" max="41" width="8.5" style="89" bestFit="1" customWidth="1"/>
    <col min="42" max="42" width="5.5" style="89" customWidth="1"/>
    <col min="43" max="43" width="12.25" style="89" bestFit="1" customWidth="1"/>
    <col min="44" max="45" width="9.25" style="89" bestFit="1" customWidth="1"/>
    <col min="46" max="47" width="9.125" style="89" customWidth="1"/>
    <col min="48" max="48" width="10.5" style="89" bestFit="1" customWidth="1"/>
    <col min="49" max="49" width="9.25" style="89" bestFit="1" customWidth="1"/>
    <col min="50" max="51" width="9.5" style="89" bestFit="1" customWidth="1"/>
    <col min="52" max="61" width="9" style="89" bestFit="1" customWidth="1"/>
    <col min="62" max="64" width="9" style="199" bestFit="1" customWidth="1"/>
    <col min="65" max="68" width="9" bestFit="1" customWidth="1"/>
    <col min="69" max="81" width="9.5" bestFit="1" customWidth="1"/>
    <col min="82" max="129" width="8.875" bestFit="1" customWidth="1"/>
  </cols>
  <sheetData>
    <row r="1" spans="3:109" s="100" customFormat="1" ht="15" thickBot="1">
      <c r="C1" s="313"/>
      <c r="D1" s="313"/>
      <c r="E1" s="313"/>
      <c r="F1" s="313"/>
      <c r="G1" s="313"/>
      <c r="H1" s="313"/>
      <c r="I1" s="313"/>
      <c r="J1" s="313"/>
      <c r="K1" s="313"/>
      <c r="L1" s="313"/>
      <c r="M1" s="313"/>
      <c r="N1" s="313"/>
      <c r="O1" s="313"/>
      <c r="P1" s="313"/>
      <c r="Q1" s="313"/>
      <c r="R1" s="313"/>
      <c r="S1" s="313"/>
      <c r="T1" s="313"/>
      <c r="X1" s="211"/>
      <c r="Y1" s="211"/>
      <c r="Z1" s="211"/>
      <c r="AA1" s="211"/>
      <c r="AB1" s="211"/>
      <c r="AC1" s="211"/>
      <c r="AD1" s="211"/>
      <c r="AE1" s="211"/>
      <c r="AF1" s="211"/>
      <c r="AG1" s="211"/>
      <c r="AH1" s="211"/>
      <c r="AI1" s="211"/>
      <c r="AJ1" s="211"/>
      <c r="AK1" s="211"/>
      <c r="AL1" s="211"/>
      <c r="AM1" s="211"/>
      <c r="AN1" s="211"/>
      <c r="AO1" s="211"/>
      <c r="AP1" s="211"/>
      <c r="AQ1" s="211"/>
      <c r="AR1" s="211"/>
      <c r="AS1" s="211"/>
      <c r="AT1" s="211"/>
      <c r="AU1" s="211"/>
      <c r="AV1" s="211"/>
      <c r="AW1" s="211"/>
      <c r="AX1" s="211"/>
      <c r="AY1" s="211"/>
      <c r="AZ1" s="211"/>
      <c r="BA1" s="211"/>
      <c r="BB1" s="211"/>
      <c r="BC1" s="211"/>
      <c r="BD1" s="211"/>
      <c r="BE1" s="211"/>
      <c r="BF1" s="211"/>
      <c r="BG1" s="211"/>
      <c r="BH1" s="211"/>
      <c r="BI1" s="211"/>
      <c r="BJ1" s="118"/>
      <c r="BK1" s="118"/>
      <c r="BL1" s="118"/>
      <c r="CH1" s="118"/>
      <c r="CI1" s="118"/>
      <c r="CJ1" s="118"/>
      <c r="CK1" s="118"/>
      <c r="CL1" s="118"/>
      <c r="CM1" s="118"/>
      <c r="CN1" s="118"/>
      <c r="CO1" s="118"/>
      <c r="CP1" s="118"/>
      <c r="CQ1" s="118"/>
      <c r="CR1" s="118"/>
      <c r="CS1" s="118"/>
      <c r="CT1" s="118"/>
      <c r="CU1" s="118"/>
      <c r="CV1" s="118"/>
      <c r="CW1" s="118"/>
      <c r="CX1" s="118"/>
      <c r="CY1" s="118"/>
      <c r="CZ1" s="118"/>
      <c r="DA1" s="118"/>
      <c r="DB1" s="118"/>
      <c r="DC1" s="118"/>
      <c r="DD1" s="118"/>
      <c r="DE1" s="118"/>
    </row>
    <row r="2" spans="3:109" ht="45" customHeight="1" thickTop="1">
      <c r="D2" s="243"/>
      <c r="E2" s="243"/>
      <c r="F2" s="243"/>
      <c r="G2" s="243"/>
      <c r="H2" s="243"/>
      <c r="I2" s="995" t="s">
        <v>295</v>
      </c>
      <c r="J2" s="995"/>
      <c r="K2" s="995"/>
      <c r="L2" s="995"/>
      <c r="M2" s="995"/>
      <c r="N2" s="995"/>
      <c r="O2" s="995"/>
      <c r="P2" s="995"/>
      <c r="Q2" s="244"/>
      <c r="R2" s="243"/>
      <c r="S2" s="243"/>
      <c r="T2" s="243"/>
      <c r="U2" s="243"/>
      <c r="V2" s="243"/>
      <c r="W2" s="243"/>
      <c r="X2" s="258"/>
      <c r="CH2" s="199"/>
      <c r="CI2" s="199"/>
      <c r="CJ2" s="199"/>
      <c r="CK2" s="199"/>
      <c r="CL2" s="199"/>
      <c r="CM2" s="199"/>
      <c r="CN2" s="199"/>
      <c r="CO2" s="199"/>
      <c r="CP2" s="199"/>
      <c r="CQ2" s="199"/>
      <c r="CR2" s="199"/>
      <c r="CS2" s="199"/>
      <c r="CT2" s="199"/>
      <c r="CU2" s="199"/>
      <c r="CV2" s="199"/>
      <c r="CW2" s="199"/>
      <c r="CX2" s="199"/>
      <c r="CY2" s="199"/>
      <c r="CZ2" s="199"/>
      <c r="DA2" s="199"/>
      <c r="DB2" s="199"/>
      <c r="DC2" s="199"/>
      <c r="DD2" s="199"/>
      <c r="DE2" s="199"/>
    </row>
    <row r="3" spans="3:109" ht="25.15" customHeight="1">
      <c r="D3" s="283" t="str">
        <f>VERSION</f>
        <v>TSCT v3.1 April 2025</v>
      </c>
      <c r="I3" s="978" t="s">
        <v>155</v>
      </c>
      <c r="J3" s="979"/>
      <c r="K3" s="978" t="s">
        <v>156</v>
      </c>
      <c r="L3" s="980"/>
      <c r="M3" s="978" t="s">
        <v>6</v>
      </c>
      <c r="N3" s="980"/>
      <c r="O3" s="978" t="s">
        <v>258</v>
      </c>
      <c r="P3" s="980"/>
      <c r="Q3" s="245"/>
      <c r="S3" s="196"/>
      <c r="T3" s="196"/>
      <c r="U3" s="196"/>
      <c r="V3" s="196"/>
      <c r="W3" s="196"/>
      <c r="CH3" s="199"/>
      <c r="CI3" s="199"/>
      <c r="CJ3" s="199"/>
      <c r="CK3" s="199"/>
      <c r="CL3" s="199"/>
      <c r="CM3" s="199"/>
      <c r="CN3" s="199"/>
      <c r="CO3" s="199"/>
      <c r="CP3" s="199"/>
      <c r="CQ3" s="199"/>
      <c r="CR3" s="199"/>
      <c r="CS3" s="199"/>
      <c r="CT3" s="199"/>
      <c r="CU3" s="199"/>
      <c r="CV3" s="199"/>
      <c r="CW3" s="199"/>
      <c r="CX3" s="199"/>
      <c r="CY3" s="199"/>
      <c r="CZ3" s="199"/>
      <c r="DA3" s="199"/>
      <c r="DB3" s="199"/>
      <c r="DC3" s="199"/>
      <c r="DD3" s="199"/>
      <c r="DE3" s="199"/>
    </row>
    <row r="4" spans="3:109" ht="24" customHeight="1" thickBot="1">
      <c r="I4" s="996">
        <f>'Project Info'!$C$6</f>
        <v>0</v>
      </c>
      <c r="J4" s="997"/>
      <c r="K4" s="998">
        <f>'Project Info'!$C$5</f>
        <v>0</v>
      </c>
      <c r="L4" s="999"/>
      <c r="M4" s="996">
        <f>'Project Info'!$C$7</f>
        <v>0</v>
      </c>
      <c r="N4" s="997"/>
      <c r="O4" s="1000">
        <f>'Project Info'!$C$8</f>
        <v>0</v>
      </c>
      <c r="P4" s="1001"/>
      <c r="Q4" s="246"/>
      <c r="S4" s="196"/>
      <c r="T4" s="196"/>
      <c r="U4" s="196"/>
      <c r="V4" s="196"/>
      <c r="W4" s="196"/>
      <c r="CH4" s="199"/>
      <c r="CI4" s="199"/>
      <c r="CJ4" s="199"/>
      <c r="CK4" s="199"/>
      <c r="CL4" s="199"/>
      <c r="CM4" s="199"/>
      <c r="CN4" s="199"/>
      <c r="CO4" s="199"/>
      <c r="CP4" s="199"/>
      <c r="CQ4" s="199"/>
      <c r="CR4" s="199"/>
      <c r="CS4" s="199"/>
      <c r="CT4" s="199"/>
      <c r="CU4" s="199"/>
      <c r="CV4" s="199"/>
      <c r="CW4" s="199"/>
      <c r="CX4" s="199"/>
      <c r="CY4" s="199"/>
      <c r="CZ4" s="199"/>
      <c r="DA4" s="199"/>
      <c r="DB4" s="199"/>
      <c r="DC4" s="199"/>
      <c r="DD4" s="199"/>
      <c r="DE4" s="199"/>
    </row>
    <row r="5" spans="3:109" ht="14.25" customHeight="1">
      <c r="C5" s="967" t="s">
        <v>296</v>
      </c>
      <c r="D5" s="968"/>
      <c r="E5" s="968"/>
      <c r="F5" s="968"/>
      <c r="G5" s="968"/>
      <c r="H5" s="968"/>
      <c r="I5" s="968"/>
      <c r="J5" s="968"/>
      <c r="K5" s="968"/>
      <c r="L5" s="969"/>
      <c r="M5" s="967" t="s">
        <v>1028</v>
      </c>
      <c r="N5" s="968"/>
      <c r="O5" s="968"/>
      <c r="P5" s="968"/>
      <c r="Q5" s="968"/>
      <c r="R5" s="968"/>
      <c r="S5" s="968"/>
      <c r="T5" s="969"/>
      <c r="BM5" s="89"/>
      <c r="BN5" s="89"/>
      <c r="BO5" s="89"/>
      <c r="BP5" s="89"/>
      <c r="BQ5" s="89"/>
      <c r="BR5" s="89"/>
      <c r="BS5" s="89"/>
      <c r="BT5" s="89"/>
      <c r="BU5" s="89"/>
      <c r="BV5" s="89"/>
      <c r="BW5" s="89"/>
      <c r="BX5" s="89"/>
      <c r="BY5" s="89"/>
      <c r="BZ5" s="89"/>
      <c r="CA5" s="89"/>
      <c r="CB5" s="89"/>
      <c r="CC5" s="89"/>
      <c r="CD5" s="89"/>
      <c r="CE5" s="89"/>
      <c r="CF5" s="89"/>
      <c r="CG5" s="89"/>
      <c r="CH5" s="199"/>
      <c r="CI5" s="199"/>
      <c r="CJ5" s="199"/>
      <c r="CK5" s="199"/>
      <c r="CL5" s="199"/>
      <c r="CM5" s="199"/>
      <c r="CN5" s="199"/>
      <c r="CO5" s="199"/>
      <c r="CP5" s="199"/>
      <c r="CQ5" s="199"/>
      <c r="CR5" s="199"/>
      <c r="CS5" s="199"/>
      <c r="CT5" s="199"/>
      <c r="CU5" s="199"/>
      <c r="CV5" s="199"/>
      <c r="CW5" s="199"/>
      <c r="CX5" s="199"/>
      <c r="CY5" s="199"/>
      <c r="CZ5" s="199"/>
      <c r="DA5" s="199"/>
      <c r="DB5" s="199"/>
      <c r="DC5" s="199"/>
      <c r="DD5" s="199"/>
      <c r="DE5" s="199"/>
    </row>
    <row r="6" spans="3:109">
      <c r="C6" s="970"/>
      <c r="D6" s="971"/>
      <c r="E6" s="971"/>
      <c r="F6" s="971"/>
      <c r="G6" s="971"/>
      <c r="H6" s="971"/>
      <c r="I6" s="971"/>
      <c r="J6" s="971"/>
      <c r="K6" s="971"/>
      <c r="L6" s="972"/>
      <c r="M6" s="970"/>
      <c r="N6" s="971"/>
      <c r="O6" s="971"/>
      <c r="P6" s="971"/>
      <c r="Q6" s="971"/>
      <c r="R6" s="971"/>
      <c r="S6" s="971"/>
      <c r="T6" s="972"/>
      <c r="BM6" s="89"/>
      <c r="BN6" s="89"/>
      <c r="BO6" s="89"/>
      <c r="BP6" s="89"/>
      <c r="BQ6" s="89"/>
      <c r="BR6" s="89"/>
      <c r="BS6" s="89"/>
      <c r="BT6" s="89"/>
      <c r="BU6" s="89"/>
      <c r="BV6" s="89"/>
      <c r="BW6" s="89"/>
      <c r="BX6" s="89"/>
      <c r="BY6" s="89"/>
      <c r="BZ6" s="89"/>
      <c r="CA6" s="89"/>
      <c r="CB6" s="89"/>
      <c r="CC6" s="89"/>
      <c r="CD6" s="89"/>
      <c r="CE6" s="89"/>
      <c r="CF6" s="89"/>
      <c r="CG6" s="89"/>
      <c r="CH6" s="199"/>
      <c r="CI6" s="199"/>
      <c r="CJ6" s="199"/>
      <c r="CK6" s="199"/>
      <c r="CL6" s="199"/>
      <c r="CM6" s="199"/>
      <c r="CN6" s="199"/>
      <c r="CO6" s="199"/>
      <c r="CP6" s="199"/>
      <c r="CQ6" s="199"/>
      <c r="CR6" s="199"/>
      <c r="CS6" s="199"/>
      <c r="CT6" s="199"/>
      <c r="CU6" s="199"/>
      <c r="CV6" s="199"/>
      <c r="CW6" s="199"/>
      <c r="CX6" s="199"/>
      <c r="CY6" s="199"/>
      <c r="CZ6" s="199"/>
      <c r="DA6" s="199"/>
      <c r="DB6" s="199"/>
      <c r="DC6" s="199"/>
      <c r="DD6" s="199"/>
      <c r="DE6" s="199"/>
    </row>
    <row r="7" spans="3:109" ht="15" customHeight="1">
      <c r="C7" s="970"/>
      <c r="D7" s="971"/>
      <c r="E7" s="971"/>
      <c r="F7" s="971"/>
      <c r="G7" s="971"/>
      <c r="H7" s="971"/>
      <c r="I7" s="971"/>
      <c r="J7" s="971"/>
      <c r="K7" s="971"/>
      <c r="L7" s="972"/>
      <c r="M7" s="970"/>
      <c r="N7" s="971"/>
      <c r="O7" s="971"/>
      <c r="P7" s="971"/>
      <c r="Q7" s="971"/>
      <c r="R7" s="971"/>
      <c r="S7" s="971"/>
      <c r="T7" s="972"/>
      <c r="BM7" s="89"/>
      <c r="BN7" s="89"/>
      <c r="BO7" s="89"/>
      <c r="BP7" s="89"/>
      <c r="BQ7" s="89"/>
      <c r="BR7" s="89"/>
      <c r="BS7" s="89"/>
      <c r="BT7" s="89"/>
      <c r="BU7" s="89"/>
      <c r="BV7" s="89"/>
      <c r="BW7" s="89"/>
      <c r="BX7" s="89"/>
      <c r="BY7" s="89"/>
      <c r="BZ7" s="89"/>
      <c r="CA7" s="89"/>
      <c r="CB7" s="89"/>
      <c r="CC7" s="89"/>
      <c r="CD7" s="89"/>
      <c r="CE7" s="89"/>
      <c r="CF7" s="89"/>
      <c r="CG7" s="89"/>
      <c r="CH7" s="199"/>
      <c r="CI7" s="199"/>
      <c r="CJ7" s="199"/>
      <c r="CK7" s="199"/>
      <c r="CL7" s="199"/>
      <c r="CM7" s="199"/>
      <c r="CN7" s="199"/>
      <c r="CO7" s="199"/>
      <c r="CP7" s="199"/>
      <c r="CQ7" s="199"/>
      <c r="CR7" s="199"/>
      <c r="CS7" s="199"/>
      <c r="CT7" s="199"/>
      <c r="CU7" s="199"/>
      <c r="CV7" s="199"/>
      <c r="CW7" s="199"/>
      <c r="CX7" s="199"/>
      <c r="CY7" s="199"/>
      <c r="CZ7" s="199"/>
      <c r="DA7" s="199"/>
      <c r="DB7" s="199"/>
      <c r="DC7" s="199"/>
      <c r="DD7" s="199"/>
      <c r="DE7" s="199"/>
    </row>
    <row r="8" spans="3:109" ht="37.9" customHeight="1" thickBot="1">
      <c r="C8" s="973"/>
      <c r="D8" s="974"/>
      <c r="E8" s="974"/>
      <c r="F8" s="974"/>
      <c r="G8" s="974"/>
      <c r="H8" s="974"/>
      <c r="I8" s="974"/>
      <c r="J8" s="974"/>
      <c r="K8" s="974"/>
      <c r="L8" s="975"/>
      <c r="M8" s="973"/>
      <c r="N8" s="974"/>
      <c r="O8" s="974"/>
      <c r="P8" s="974"/>
      <c r="Q8" s="974"/>
      <c r="R8" s="974"/>
      <c r="S8" s="974"/>
      <c r="T8" s="975"/>
      <c r="AM8" s="154"/>
      <c r="BM8" s="89"/>
      <c r="BN8" s="89"/>
      <c r="BO8" s="89"/>
      <c r="BP8" s="89"/>
      <c r="BQ8" s="89"/>
      <c r="BR8" s="89"/>
      <c r="BS8" s="89"/>
      <c r="BT8" s="89"/>
      <c r="BU8" s="89"/>
      <c r="BV8" s="89"/>
      <c r="BW8" s="89"/>
      <c r="BX8" s="89"/>
      <c r="BY8" s="89"/>
      <c r="BZ8" s="89"/>
      <c r="CA8" s="89"/>
      <c r="CB8" s="89"/>
      <c r="CC8" s="89"/>
      <c r="CD8" s="89"/>
      <c r="CE8" s="89"/>
      <c r="CF8" s="89"/>
      <c r="CG8" s="89"/>
      <c r="CH8" s="199"/>
      <c r="CI8" s="199"/>
      <c r="CJ8" s="199"/>
      <c r="CK8" s="199"/>
      <c r="CL8" s="199"/>
      <c r="CM8" s="199"/>
      <c r="CN8" s="199"/>
      <c r="CO8" s="199"/>
      <c r="CP8" s="199"/>
      <c r="CQ8" s="199"/>
      <c r="CR8" s="199"/>
      <c r="CS8" s="199"/>
      <c r="CT8" s="199"/>
      <c r="CU8" s="199"/>
      <c r="CV8" s="199"/>
      <c r="CW8" s="199"/>
      <c r="CX8" s="199"/>
      <c r="CY8" s="199"/>
      <c r="CZ8" s="199"/>
      <c r="DA8" s="199"/>
      <c r="DB8" s="199"/>
      <c r="DC8" s="199"/>
      <c r="DD8" s="199"/>
      <c r="DE8" s="199"/>
    </row>
    <row r="9" spans="3:109" s="100" customFormat="1" ht="15" customHeight="1">
      <c r="C9" s="314"/>
      <c r="D9" s="314"/>
      <c r="E9" s="314"/>
      <c r="F9" s="314"/>
      <c r="G9" s="314"/>
      <c r="H9" s="314"/>
      <c r="I9" s="314"/>
      <c r="J9" s="314"/>
      <c r="K9" s="314"/>
      <c r="L9" s="314"/>
      <c r="M9" s="314"/>
      <c r="N9" s="314"/>
      <c r="O9" s="314"/>
      <c r="P9" s="314"/>
      <c r="Q9" s="314"/>
      <c r="R9" s="314"/>
      <c r="S9" s="314"/>
      <c r="T9" s="315"/>
      <c r="U9" s="315"/>
      <c r="V9" s="259"/>
      <c r="W9" s="259"/>
      <c r="X9" s="316"/>
      <c r="Y9" s="211"/>
      <c r="Z9" s="211"/>
      <c r="AA9" s="211"/>
      <c r="AB9" s="211"/>
      <c r="AC9" s="211"/>
      <c r="AD9" s="211"/>
      <c r="AE9" s="211"/>
      <c r="AF9" s="211"/>
      <c r="AG9" s="211"/>
      <c r="AH9" s="211"/>
      <c r="AI9" s="211"/>
      <c r="AJ9" s="211"/>
      <c r="AK9" s="211"/>
      <c r="AL9" s="211"/>
      <c r="AM9" s="211"/>
      <c r="AN9" s="211"/>
      <c r="AO9" s="211"/>
      <c r="AP9" s="211"/>
      <c r="AQ9" s="211"/>
      <c r="AR9" s="211"/>
      <c r="AS9" s="211"/>
      <c r="AT9" s="211"/>
      <c r="AU9" s="211"/>
      <c r="AV9" s="211"/>
      <c r="AW9" s="211"/>
      <c r="AX9" s="211"/>
      <c r="AY9" s="211"/>
      <c r="AZ9" s="211"/>
      <c r="BA9" s="211"/>
      <c r="BB9" s="211"/>
      <c r="BC9" s="211"/>
      <c r="BD9" s="211"/>
      <c r="BE9" s="211"/>
      <c r="BF9" s="211"/>
      <c r="BG9" s="211"/>
      <c r="BH9" s="211"/>
      <c r="BI9" s="211"/>
      <c r="BJ9" s="118"/>
      <c r="BK9" s="118"/>
      <c r="BL9" s="118"/>
      <c r="CH9" s="118"/>
      <c r="CI9" s="118"/>
      <c r="CJ9" s="118"/>
      <c r="CK9" s="118"/>
      <c r="CL9" s="118"/>
      <c r="CM9" s="118"/>
      <c r="CN9" s="118"/>
      <c r="CO9" s="118"/>
      <c r="CP9" s="118"/>
      <c r="CQ9" s="118"/>
      <c r="CR9" s="118"/>
      <c r="CS9" s="118"/>
      <c r="CT9" s="118"/>
      <c r="CU9" s="118"/>
      <c r="CV9" s="118"/>
      <c r="CW9" s="118"/>
      <c r="CX9" s="118"/>
      <c r="CY9" s="118"/>
      <c r="CZ9" s="118"/>
      <c r="DA9" s="118"/>
      <c r="DB9" s="118"/>
      <c r="DC9" s="118"/>
      <c r="DD9" s="118"/>
      <c r="DE9" s="118"/>
    </row>
    <row r="10" spans="3:109">
      <c r="C10" s="248"/>
      <c r="D10" s="248"/>
      <c r="E10" s="248"/>
      <c r="F10" s="248"/>
      <c r="G10" s="248"/>
      <c r="H10" s="248"/>
      <c r="I10" s="248"/>
      <c r="J10" s="247"/>
      <c r="K10" s="248"/>
      <c r="L10" s="248"/>
      <c r="M10" s="248"/>
      <c r="N10" s="248"/>
      <c r="O10" s="248"/>
      <c r="P10" s="248"/>
      <c r="Q10" s="247"/>
      <c r="R10" s="248"/>
      <c r="S10" s="248"/>
      <c r="T10" s="251"/>
      <c r="U10" s="240"/>
      <c r="V10" s="196"/>
      <c r="W10" s="196"/>
      <c r="X10" s="275"/>
      <c r="CH10" s="199"/>
      <c r="CI10" s="199"/>
      <c r="CJ10" s="199"/>
      <c r="CK10" s="199"/>
      <c r="CL10" s="199"/>
      <c r="CM10" s="199"/>
      <c r="CN10" s="199"/>
      <c r="CO10" s="199"/>
      <c r="CP10" s="199"/>
      <c r="CQ10" s="199"/>
      <c r="CR10" s="199"/>
      <c r="CS10" s="199"/>
      <c r="CT10" s="199"/>
      <c r="CU10" s="199"/>
      <c r="CV10" s="199"/>
      <c r="CW10" s="199"/>
      <c r="CX10" s="199"/>
      <c r="CY10" s="199"/>
      <c r="CZ10" s="199"/>
      <c r="DA10" s="199"/>
      <c r="DB10" s="199"/>
      <c r="DC10" s="199"/>
      <c r="DD10" s="199"/>
      <c r="DE10" s="199"/>
    </row>
    <row r="11" spans="3:109" ht="15" customHeight="1">
      <c r="C11" s="248"/>
      <c r="D11" s="248"/>
      <c r="E11" s="248"/>
      <c r="F11" s="248"/>
      <c r="G11" s="248"/>
      <c r="H11" s="248"/>
      <c r="I11" s="248"/>
      <c r="J11" s="247"/>
      <c r="K11" s="248"/>
      <c r="L11" s="248"/>
      <c r="M11" s="248"/>
      <c r="N11" s="248"/>
      <c r="O11" s="248"/>
      <c r="P11" s="248"/>
      <c r="Q11" s="247"/>
      <c r="R11" s="248"/>
      <c r="S11" s="248"/>
      <c r="T11" s="251"/>
      <c r="U11" s="240"/>
      <c r="V11" s="197" t="s">
        <v>368</v>
      </c>
      <c r="W11" s="197"/>
      <c r="CH11" s="199"/>
      <c r="CI11" s="199"/>
      <c r="CJ11" s="199"/>
      <c r="CK11" s="199"/>
      <c r="CL11" s="199"/>
      <c r="CM11" s="199"/>
      <c r="CN11" s="199"/>
      <c r="CO11" s="199"/>
      <c r="CP11" s="199"/>
      <c r="CQ11" s="199"/>
      <c r="CR11" s="199"/>
      <c r="CS11" s="199"/>
      <c r="CT11" s="199"/>
      <c r="CU11" s="199"/>
      <c r="CV11" s="199"/>
      <c r="CW11" s="199"/>
      <c r="CX11" s="199"/>
      <c r="CY11" s="199"/>
      <c r="CZ11" s="199"/>
      <c r="DA11" s="199"/>
      <c r="DB11" s="199"/>
      <c r="DC11" s="199"/>
      <c r="DD11" s="199"/>
      <c r="DE11" s="199"/>
    </row>
    <row r="12" spans="3:109" ht="15">
      <c r="C12" s="248"/>
      <c r="D12" s="248"/>
      <c r="E12" s="248"/>
      <c r="F12" s="248"/>
      <c r="G12" s="248"/>
      <c r="H12" s="248"/>
      <c r="I12" s="248"/>
      <c r="J12" s="247"/>
      <c r="K12" s="248"/>
      <c r="L12" s="248"/>
      <c r="M12" s="248"/>
      <c r="N12" s="248"/>
      <c r="O12" s="248"/>
      <c r="P12" s="248"/>
      <c r="Q12" s="247"/>
      <c r="R12" s="248"/>
      <c r="S12" s="248"/>
      <c r="T12" s="251"/>
      <c r="U12" s="240"/>
      <c r="V12" s="198" t="str">
        <f>'Scheme 1'!$F$3</f>
        <v>Scheme 1</v>
      </c>
      <c r="W12" s="202" t="s">
        <v>63</v>
      </c>
      <c r="AA12" s="199"/>
      <c r="AB12" s="199"/>
      <c r="AC12" s="199"/>
      <c r="AD12" s="199"/>
      <c r="AE12" s="199"/>
      <c r="AF12" s="199"/>
      <c r="AG12" s="199"/>
      <c r="AH12" s="199"/>
      <c r="AI12" s="199"/>
      <c r="AJ12" s="199"/>
      <c r="AN12" s="154"/>
      <c r="CH12" s="199"/>
      <c r="CI12" s="199"/>
      <c r="CJ12" s="199"/>
      <c r="CK12" s="199"/>
      <c r="CL12" s="199"/>
      <c r="CM12" s="199"/>
      <c r="CN12" s="199"/>
      <c r="CO12" s="199"/>
      <c r="CP12" s="199"/>
      <c r="CQ12" s="199"/>
      <c r="CR12" s="199"/>
      <c r="CS12" s="199"/>
      <c r="CT12" s="199"/>
      <c r="CU12" s="199"/>
      <c r="CV12" s="199"/>
      <c r="CW12" s="199"/>
      <c r="CX12" s="199"/>
      <c r="CY12" s="199"/>
      <c r="CZ12" s="199"/>
      <c r="DA12" s="199"/>
      <c r="DB12" s="199"/>
      <c r="DC12" s="199"/>
      <c r="DD12" s="199"/>
      <c r="DE12" s="199"/>
    </row>
    <row r="13" spans="3:109">
      <c r="C13" s="249"/>
      <c r="D13" s="249"/>
      <c r="E13" s="249"/>
      <c r="F13" s="249"/>
      <c r="G13" s="249"/>
      <c r="H13" s="249"/>
      <c r="I13" s="249"/>
      <c r="K13" s="249"/>
      <c r="L13" s="249"/>
      <c r="M13" s="249"/>
      <c r="N13" s="249"/>
      <c r="O13" s="249"/>
      <c r="P13" s="249"/>
      <c r="R13" s="249"/>
      <c r="S13" s="249"/>
      <c r="T13" s="249"/>
      <c r="V13" s="198" t="str">
        <f>'Scheme 2'!$F$3</f>
        <v>Scheme 2</v>
      </c>
      <c r="W13" s="202" t="s">
        <v>63</v>
      </c>
      <c r="AA13" s="199"/>
      <c r="AB13" s="199"/>
      <c r="AC13" s="199"/>
      <c r="AD13" s="199"/>
      <c r="AE13" s="199"/>
      <c r="AF13" s="199"/>
      <c r="AG13" s="199"/>
      <c r="AH13" s="199"/>
      <c r="AI13" s="199"/>
      <c r="AJ13" s="199"/>
      <c r="AO13" s="276"/>
      <c r="AP13" s="276"/>
      <c r="AQ13" s="276"/>
      <c r="AR13" s="276"/>
      <c r="AV13" s="277"/>
      <c r="AW13" s="277"/>
      <c r="AX13" s="277"/>
      <c r="AY13" s="277"/>
      <c r="CH13" s="199"/>
      <c r="CI13" s="199"/>
      <c r="CJ13" s="199"/>
      <c r="CK13" s="199"/>
      <c r="CL13" s="199"/>
      <c r="CM13" s="199"/>
      <c r="CN13" s="199"/>
      <c r="CO13" s="199"/>
      <c r="CP13" s="199"/>
      <c r="CQ13" s="199"/>
      <c r="CR13" s="199"/>
      <c r="CS13" s="199"/>
      <c r="CT13" s="199"/>
      <c r="CU13" s="199"/>
      <c r="CV13" s="199"/>
      <c r="CW13" s="199"/>
      <c r="CX13" s="199"/>
      <c r="CY13" s="199"/>
      <c r="CZ13" s="199"/>
      <c r="DA13" s="199"/>
      <c r="DB13" s="199"/>
      <c r="DC13" s="199"/>
      <c r="DD13" s="199"/>
      <c r="DE13" s="199"/>
    </row>
    <row r="14" spans="3:109">
      <c r="C14" s="249"/>
      <c r="D14" s="249"/>
      <c r="E14" s="249"/>
      <c r="F14" s="249"/>
      <c r="G14" s="249"/>
      <c r="H14" s="249"/>
      <c r="I14" s="249"/>
      <c r="K14" s="249"/>
      <c r="L14" s="249"/>
      <c r="M14" s="249"/>
      <c r="N14" s="249"/>
      <c r="O14" s="249"/>
      <c r="P14" s="249"/>
      <c r="R14" s="249"/>
      <c r="S14" s="249"/>
      <c r="T14" s="249"/>
      <c r="V14" s="198" t="str">
        <f>'Scheme 3'!$F$3</f>
        <v>Scheme 3</v>
      </c>
      <c r="W14" s="202" t="s">
        <v>63</v>
      </c>
      <c r="AA14" s="199"/>
      <c r="AB14" s="199"/>
      <c r="AC14" s="199"/>
      <c r="AD14" s="199"/>
      <c r="AE14" s="199"/>
      <c r="AF14" s="199"/>
      <c r="AG14" s="199"/>
      <c r="AH14" s="199"/>
      <c r="AI14" s="199"/>
      <c r="AJ14" s="199"/>
      <c r="AO14" s="276"/>
      <c r="AP14" s="276"/>
      <c r="AQ14" s="276"/>
      <c r="AR14" s="276"/>
      <c r="AV14" s="277"/>
      <c r="AW14" s="277"/>
      <c r="AX14" s="277"/>
      <c r="AY14" s="277"/>
      <c r="CH14" s="199"/>
      <c r="CI14" s="199"/>
      <c r="CJ14" s="199"/>
      <c r="CK14" s="199"/>
      <c r="CL14" s="199"/>
      <c r="CM14" s="199"/>
      <c r="CN14" s="199"/>
      <c r="CO14" s="199"/>
      <c r="CP14" s="199"/>
      <c r="CQ14" s="199"/>
      <c r="CR14" s="199"/>
      <c r="CS14" s="199"/>
      <c r="CT14" s="199"/>
      <c r="CU14" s="199"/>
      <c r="CV14" s="199"/>
      <c r="CW14" s="199"/>
      <c r="CX14" s="199"/>
      <c r="CY14" s="199"/>
      <c r="CZ14" s="199"/>
      <c r="DA14" s="199"/>
      <c r="DB14" s="199"/>
      <c r="DC14" s="199"/>
      <c r="DD14" s="199"/>
      <c r="DE14" s="199"/>
    </row>
    <row r="15" spans="3:109">
      <c r="C15" s="249"/>
      <c r="D15" s="249"/>
      <c r="E15" s="249"/>
      <c r="F15" s="249"/>
      <c r="G15" s="249"/>
      <c r="H15" s="249"/>
      <c r="I15" s="249"/>
      <c r="K15" s="249"/>
      <c r="L15" s="249"/>
      <c r="M15" s="249"/>
      <c r="N15" s="249"/>
      <c r="O15" s="249"/>
      <c r="P15" s="249"/>
      <c r="R15" s="249"/>
      <c r="S15" s="249"/>
      <c r="T15" s="249"/>
      <c r="V15" s="198" t="str">
        <f>'Scheme 4'!$F$3</f>
        <v>Scheme 4</v>
      </c>
      <c r="W15" s="202" t="s">
        <v>63</v>
      </c>
      <c r="AA15" s="199"/>
      <c r="AB15" s="199"/>
      <c r="AC15" s="199"/>
      <c r="AD15" s="199"/>
      <c r="AE15" s="199"/>
      <c r="AF15" s="199"/>
      <c r="AG15" s="199"/>
      <c r="AH15" s="199"/>
      <c r="AI15" s="199"/>
      <c r="AJ15" s="199"/>
      <c r="AO15" s="276"/>
      <c r="AP15" s="276"/>
      <c r="AQ15" s="276"/>
      <c r="AR15" s="276"/>
      <c r="AV15" s="277"/>
      <c r="AW15" s="277"/>
      <c r="AX15" s="277"/>
      <c r="AY15" s="277"/>
      <c r="CH15" s="199"/>
      <c r="CI15" s="199"/>
      <c r="CJ15" s="199"/>
      <c r="CK15" s="199"/>
      <c r="CL15" s="199"/>
      <c r="CM15" s="199"/>
      <c r="CN15" s="199"/>
      <c r="CO15" s="199"/>
      <c r="CP15" s="199"/>
      <c r="CQ15" s="199"/>
      <c r="CR15" s="199"/>
      <c r="CS15" s="199"/>
      <c r="CT15" s="199"/>
      <c r="CU15" s="199"/>
      <c r="CV15" s="199"/>
      <c r="CW15" s="199"/>
      <c r="CX15" s="199"/>
      <c r="CY15" s="199"/>
      <c r="CZ15" s="199"/>
      <c r="DA15" s="199"/>
      <c r="DB15" s="199"/>
      <c r="DC15" s="199"/>
      <c r="DD15" s="199"/>
      <c r="DE15" s="199"/>
    </row>
    <row r="16" spans="3:109">
      <c r="C16" s="249"/>
      <c r="D16" s="250"/>
      <c r="E16" s="250"/>
      <c r="F16" s="250"/>
      <c r="G16" s="250"/>
      <c r="H16" s="250"/>
      <c r="I16" s="250"/>
      <c r="J16" s="196"/>
      <c r="K16" s="250"/>
      <c r="L16" s="249"/>
      <c r="M16" s="249"/>
      <c r="N16" s="249"/>
      <c r="O16" s="249"/>
      <c r="P16" s="249"/>
      <c r="R16" s="249"/>
      <c r="S16" s="249"/>
      <c r="T16" s="249"/>
      <c r="V16" s="198" t="str">
        <f>'Scheme 5'!$F$3</f>
        <v>Scheme 5</v>
      </c>
      <c r="W16" s="202" t="s">
        <v>63</v>
      </c>
      <c r="AA16" s="199"/>
      <c r="AB16" s="199"/>
      <c r="AC16" s="199"/>
      <c r="AD16" s="199"/>
      <c r="AE16" s="199"/>
      <c r="AF16" s="199"/>
      <c r="AG16" s="199"/>
      <c r="AH16" s="199"/>
      <c r="AI16" s="199"/>
      <c r="AJ16" s="199"/>
      <c r="AO16" s="276"/>
      <c r="AP16" s="276"/>
      <c r="AQ16" s="276"/>
      <c r="AR16" s="276"/>
      <c r="AV16" s="277"/>
      <c r="AW16" s="277"/>
      <c r="AX16" s="277"/>
      <c r="AY16" s="277"/>
      <c r="CH16" s="199"/>
      <c r="CI16" s="199"/>
      <c r="CJ16" s="199"/>
      <c r="CK16" s="199"/>
      <c r="CL16" s="199"/>
      <c r="CM16" s="199"/>
      <c r="CN16" s="199"/>
      <c r="CO16" s="199"/>
      <c r="CP16" s="199"/>
      <c r="CQ16" s="199"/>
      <c r="CR16" s="199"/>
      <c r="CS16" s="199"/>
      <c r="CT16" s="199"/>
      <c r="CU16" s="199"/>
      <c r="CV16" s="199"/>
      <c r="CW16" s="199"/>
      <c r="CX16" s="199"/>
      <c r="CY16" s="199"/>
      <c r="CZ16" s="199"/>
      <c r="DA16" s="199"/>
      <c r="DB16" s="199"/>
      <c r="DC16" s="199"/>
      <c r="DD16" s="199"/>
      <c r="DE16" s="199"/>
    </row>
    <row r="17" spans="3:109">
      <c r="C17" s="249"/>
      <c r="D17" s="249"/>
      <c r="E17" s="249"/>
      <c r="F17" s="249"/>
      <c r="G17" s="249"/>
      <c r="H17" s="249"/>
      <c r="I17" s="249"/>
      <c r="K17" s="249"/>
      <c r="L17" s="249"/>
      <c r="M17" s="249"/>
      <c r="N17" s="249"/>
      <c r="O17" s="249"/>
      <c r="P17" s="249"/>
      <c r="R17" s="249"/>
      <c r="S17" s="249"/>
      <c r="T17" s="249"/>
      <c r="V17" s="198" t="str">
        <f>'Scheme 6'!$F$3</f>
        <v>Scheme 6</v>
      </c>
      <c r="W17" s="202" t="s">
        <v>63</v>
      </c>
      <c r="AA17" s="199"/>
      <c r="AB17" s="199"/>
      <c r="AC17" s="199"/>
      <c r="AD17" s="199"/>
      <c r="AE17" s="199"/>
      <c r="AF17" s="199"/>
      <c r="AG17" s="199"/>
      <c r="AH17" s="199"/>
      <c r="AI17" s="199"/>
      <c r="AJ17" s="199"/>
      <c r="AO17" s="276"/>
      <c r="AP17" s="276"/>
      <c r="AQ17" s="276"/>
      <c r="AR17" s="276"/>
      <c r="AV17" s="277"/>
      <c r="AW17" s="277"/>
      <c r="AX17" s="277"/>
      <c r="AY17" s="277"/>
      <c r="CH17" s="199"/>
      <c r="CI17" s="199"/>
      <c r="CJ17" s="199"/>
      <c r="CK17" s="199"/>
      <c r="CL17" s="199"/>
      <c r="CM17" s="199"/>
      <c r="CN17" s="199"/>
      <c r="CO17" s="199"/>
      <c r="CP17" s="199"/>
      <c r="CQ17" s="199"/>
      <c r="CR17" s="199"/>
      <c r="CS17" s="199"/>
      <c r="CT17" s="199"/>
      <c r="CU17" s="199"/>
      <c r="CV17" s="199"/>
      <c r="CW17" s="199"/>
      <c r="CX17" s="199"/>
      <c r="CY17" s="199"/>
      <c r="CZ17" s="199"/>
      <c r="DA17" s="199"/>
      <c r="DB17" s="199"/>
      <c r="DC17" s="199"/>
      <c r="DD17" s="199"/>
      <c r="DE17" s="199"/>
    </row>
    <row r="18" spans="3:109">
      <c r="C18" s="249"/>
      <c r="D18" s="249"/>
      <c r="E18" s="249"/>
      <c r="F18" s="249"/>
      <c r="G18" s="249"/>
      <c r="H18" s="249"/>
      <c r="I18" s="249"/>
      <c r="K18" s="249"/>
      <c r="L18" s="249"/>
      <c r="M18" s="249"/>
      <c r="N18" s="249"/>
      <c r="O18" s="249"/>
      <c r="P18" s="249"/>
      <c r="R18" s="249"/>
      <c r="S18" s="249"/>
      <c r="T18" s="249"/>
      <c r="AA18" s="199"/>
      <c r="AB18" s="118"/>
      <c r="AC18" s="118"/>
      <c r="AD18" s="118"/>
      <c r="AE18" s="118"/>
      <c r="AF18" s="118"/>
      <c r="AG18" s="118"/>
      <c r="AH18" s="118"/>
      <c r="AI18" s="118"/>
      <c r="AJ18" s="118"/>
      <c r="AK18" s="211"/>
      <c r="AO18" s="276"/>
      <c r="AP18" s="276"/>
      <c r="AQ18" s="276"/>
      <c r="AR18" s="276"/>
      <c r="AV18" s="277"/>
      <c r="AW18" s="277"/>
      <c r="AX18" s="277"/>
      <c r="AY18" s="277"/>
      <c r="CH18" s="199"/>
      <c r="CI18" s="199"/>
      <c r="CJ18" s="199"/>
      <c r="CK18" s="199"/>
      <c r="CL18" s="199"/>
      <c r="CM18" s="199"/>
      <c r="CN18" s="199"/>
      <c r="CO18" s="199"/>
      <c r="CP18" s="199"/>
      <c r="CQ18" s="199"/>
      <c r="CR18" s="199"/>
      <c r="CS18" s="199"/>
      <c r="CT18" s="199"/>
      <c r="CU18" s="199"/>
      <c r="CV18" s="199"/>
      <c r="CW18" s="199"/>
      <c r="CX18" s="199"/>
      <c r="CY18" s="199"/>
      <c r="CZ18" s="199"/>
      <c r="DA18" s="199"/>
      <c r="DB18" s="199"/>
      <c r="DC18" s="199"/>
      <c r="DD18" s="199"/>
      <c r="DE18" s="199"/>
    </row>
    <row r="19" spans="3:109">
      <c r="C19" s="249"/>
      <c r="D19" s="249"/>
      <c r="E19" s="249"/>
      <c r="F19" s="249"/>
      <c r="G19" s="249"/>
      <c r="H19" s="249"/>
      <c r="I19" s="249"/>
      <c r="K19" s="249"/>
      <c r="L19" s="249"/>
      <c r="M19" s="249"/>
      <c r="N19" s="249"/>
      <c r="O19" s="249"/>
      <c r="P19" s="249"/>
      <c r="R19" s="249"/>
      <c r="S19" s="249"/>
      <c r="T19" s="249"/>
      <c r="AA19" s="199"/>
      <c r="AB19" s="118"/>
      <c r="AC19" s="118"/>
      <c r="AD19" s="118"/>
      <c r="AE19" s="118"/>
      <c r="AF19" s="118"/>
      <c r="AG19" s="118"/>
      <c r="AH19" s="118"/>
      <c r="AI19" s="118"/>
      <c r="AJ19" s="118"/>
      <c r="AK19" s="211"/>
      <c r="CH19" s="199"/>
      <c r="CI19" s="199"/>
      <c r="CJ19" s="199"/>
      <c r="CK19" s="199"/>
      <c r="CL19" s="199"/>
      <c r="CM19" s="199"/>
      <c r="CN19" s="199"/>
      <c r="CO19" s="199"/>
      <c r="CP19" s="199"/>
      <c r="CQ19" s="199"/>
      <c r="CR19" s="199"/>
      <c r="CS19" s="199"/>
      <c r="CT19" s="199"/>
      <c r="CU19" s="199"/>
      <c r="CV19" s="199"/>
      <c r="CW19" s="199"/>
      <c r="CX19" s="199"/>
      <c r="CY19" s="199"/>
      <c r="CZ19" s="199"/>
      <c r="DA19" s="199"/>
      <c r="DB19" s="199"/>
      <c r="DC19" s="199"/>
      <c r="DD19" s="199"/>
      <c r="DE19" s="199"/>
    </row>
    <row r="20" spans="3:109">
      <c r="C20" s="249"/>
      <c r="D20" s="249"/>
      <c r="E20" s="249"/>
      <c r="F20" s="249"/>
      <c r="G20" s="249"/>
      <c r="H20" s="249"/>
      <c r="I20" s="249"/>
      <c r="K20" s="249"/>
      <c r="L20" s="249"/>
      <c r="M20" s="249"/>
      <c r="N20" s="249"/>
      <c r="O20" s="249"/>
      <c r="P20" s="249"/>
      <c r="R20" s="249"/>
      <c r="S20" s="249"/>
      <c r="T20" s="249"/>
      <c r="AA20" s="199"/>
      <c r="AB20" s="118"/>
      <c r="AC20" s="118"/>
      <c r="AD20" s="118"/>
      <c r="AE20" s="118"/>
      <c r="AF20" s="118"/>
      <c r="AG20" s="118"/>
      <c r="AH20" s="118"/>
      <c r="AI20" s="118"/>
      <c r="AJ20" s="118"/>
      <c r="AK20" s="211"/>
      <c r="CH20" s="199"/>
      <c r="CI20" s="199"/>
      <c r="CJ20" s="199"/>
      <c r="CK20" s="199"/>
      <c r="CL20" s="199"/>
      <c r="CM20" s="199"/>
      <c r="CN20" s="199"/>
      <c r="CO20" s="199"/>
      <c r="CP20" s="199"/>
      <c r="CQ20" s="199"/>
      <c r="CR20" s="199"/>
      <c r="CS20" s="199"/>
      <c r="CT20" s="199"/>
      <c r="CU20" s="199"/>
      <c r="CV20" s="199"/>
      <c r="CW20" s="199"/>
      <c r="CX20" s="199"/>
      <c r="CY20" s="199"/>
      <c r="CZ20" s="199"/>
      <c r="DA20" s="199"/>
      <c r="DB20" s="199"/>
      <c r="DC20" s="199"/>
      <c r="DD20" s="199"/>
      <c r="DE20" s="199"/>
    </row>
    <row r="21" spans="3:109">
      <c r="C21" s="249"/>
      <c r="D21" s="249"/>
      <c r="E21" s="249"/>
      <c r="F21" s="249"/>
      <c r="G21" s="249"/>
      <c r="H21" s="249"/>
      <c r="I21" s="249"/>
      <c r="K21" s="249"/>
      <c r="L21" s="249"/>
      <c r="M21" s="249"/>
      <c r="N21" s="249"/>
      <c r="O21" s="249"/>
      <c r="P21" s="249"/>
      <c r="R21" s="249"/>
      <c r="S21" s="249"/>
      <c r="T21" s="249"/>
      <c r="AA21" s="199"/>
      <c r="AB21" s="118"/>
      <c r="AC21" s="118"/>
      <c r="AD21" s="118"/>
      <c r="AE21" s="118"/>
      <c r="AF21" s="118"/>
      <c r="AG21" s="118"/>
      <c r="AH21" s="118"/>
      <c r="AI21" s="118"/>
      <c r="AJ21" s="118"/>
      <c r="AK21" s="211"/>
      <c r="CH21" s="199"/>
      <c r="CI21" s="199"/>
      <c r="CJ21" s="199"/>
      <c r="CK21" s="199"/>
      <c r="CL21" s="199"/>
      <c r="CM21" s="199"/>
      <c r="CN21" s="199"/>
      <c r="CO21" s="199"/>
      <c r="CP21" s="199"/>
      <c r="CQ21" s="199"/>
      <c r="CR21" s="199"/>
      <c r="CS21" s="199"/>
      <c r="CT21" s="199"/>
      <c r="CU21" s="199"/>
      <c r="CV21" s="199"/>
      <c r="CW21" s="199"/>
      <c r="CX21" s="199"/>
      <c r="CY21" s="199"/>
      <c r="CZ21" s="199"/>
      <c r="DA21" s="199"/>
      <c r="DB21" s="199"/>
      <c r="DC21" s="199"/>
      <c r="DD21" s="199"/>
      <c r="DE21" s="199"/>
    </row>
    <row r="22" spans="3:109">
      <c r="C22" s="249"/>
      <c r="D22" s="249"/>
      <c r="E22" s="249"/>
      <c r="F22" s="249"/>
      <c r="G22" s="249"/>
      <c r="H22" s="249"/>
      <c r="I22" s="249"/>
      <c r="K22" s="249"/>
      <c r="L22" s="249"/>
      <c r="M22" s="249"/>
      <c r="N22" s="249"/>
      <c r="O22" s="249"/>
      <c r="P22" s="249"/>
      <c r="R22" s="249"/>
      <c r="S22" s="249"/>
      <c r="T22" s="249"/>
      <c r="AA22" s="199"/>
      <c r="AB22" s="118"/>
      <c r="AC22" s="118"/>
      <c r="AD22" s="118"/>
      <c r="AE22" s="118"/>
      <c r="AF22" s="118"/>
      <c r="AG22" s="118"/>
      <c r="AH22" s="118"/>
      <c r="AI22" s="118"/>
      <c r="AJ22" s="118"/>
      <c r="AK22" s="211"/>
      <c r="CH22" s="199"/>
      <c r="CI22" s="199"/>
      <c r="CJ22" s="199"/>
      <c r="CK22" s="199"/>
      <c r="CL22" s="199"/>
      <c r="CM22" s="199"/>
      <c r="CN22" s="199"/>
      <c r="CO22" s="199"/>
      <c r="CP22" s="199"/>
      <c r="CQ22" s="199"/>
      <c r="CR22" s="199"/>
      <c r="CS22" s="199"/>
      <c r="CT22" s="199"/>
      <c r="CU22" s="199"/>
      <c r="CV22" s="199"/>
      <c r="CW22" s="199"/>
      <c r="CX22" s="199"/>
      <c r="CY22" s="199"/>
      <c r="CZ22" s="199"/>
      <c r="DA22" s="199"/>
      <c r="DB22" s="199"/>
      <c r="DC22" s="199"/>
      <c r="DD22" s="199"/>
      <c r="DE22" s="199"/>
    </row>
    <row r="23" spans="3:109" ht="15">
      <c r="C23" s="249"/>
      <c r="D23" s="249"/>
      <c r="E23" s="249"/>
      <c r="F23" s="249"/>
      <c r="G23" s="249"/>
      <c r="H23" s="249"/>
      <c r="I23" s="249"/>
      <c r="K23" s="249"/>
      <c r="L23" s="249"/>
      <c r="M23" s="249"/>
      <c r="N23" s="249"/>
      <c r="O23" s="249"/>
      <c r="P23" s="249"/>
      <c r="R23" s="249"/>
      <c r="S23" s="249"/>
      <c r="T23" s="249"/>
      <c r="X23" s="278"/>
      <c r="Z23" s="89" t="s">
        <v>254</v>
      </c>
      <c r="AA23" s="199"/>
      <c r="AB23" s="210" t="s">
        <v>263</v>
      </c>
      <c r="AC23" s="118"/>
      <c r="AD23" s="118"/>
      <c r="AE23" s="118"/>
      <c r="AF23" s="118"/>
      <c r="AG23" s="210" t="s">
        <v>265</v>
      </c>
      <c r="AH23" s="210" t="s">
        <v>272</v>
      </c>
      <c r="AI23" s="210" t="s">
        <v>273</v>
      </c>
      <c r="AJ23" s="210"/>
      <c r="AK23" s="211"/>
      <c r="CH23" s="199"/>
      <c r="CI23" s="199"/>
      <c r="CJ23" s="199"/>
      <c r="CK23" s="199"/>
      <c r="CL23" s="199"/>
      <c r="CM23" s="199"/>
      <c r="CN23" s="199"/>
      <c r="CO23" s="199"/>
      <c r="CP23" s="199"/>
      <c r="CQ23" s="199"/>
      <c r="CR23" s="199"/>
      <c r="CS23" s="199"/>
      <c r="CT23" s="199"/>
      <c r="CU23" s="199"/>
      <c r="CV23" s="199"/>
      <c r="CW23" s="199"/>
      <c r="CX23" s="199"/>
      <c r="CY23" s="199"/>
      <c r="CZ23" s="199"/>
      <c r="DA23" s="199"/>
      <c r="DB23" s="199"/>
      <c r="DC23" s="199"/>
      <c r="DD23" s="199"/>
      <c r="DE23" s="199"/>
    </row>
    <row r="24" spans="3:109">
      <c r="C24" s="249"/>
      <c r="D24" s="249"/>
      <c r="E24" s="249"/>
      <c r="F24" s="249"/>
      <c r="G24" s="249"/>
      <c r="H24" s="249"/>
      <c r="I24" s="249"/>
      <c r="K24" s="249"/>
      <c r="L24" s="249"/>
      <c r="M24" s="249"/>
      <c r="N24" s="249"/>
      <c r="O24" s="249"/>
      <c r="P24" s="249"/>
      <c r="R24" s="249"/>
      <c r="S24" s="249"/>
      <c r="T24" s="249"/>
      <c r="AA24" s="199"/>
      <c r="AB24" s="118" t="str" cm="1">
        <f t="array" ref="AB24:AB29">F104:F109</f>
        <v>Scheme 1</v>
      </c>
      <c r="AC24" s="817">
        <f>RANK(AB104,$AB$104:$AB$109,1)+COUNTIF($AB$104:AB104,AB104)-1</f>
        <v>1</v>
      </c>
      <c r="AD24" s="118">
        <f t="shared" ref="AD24:AD29" si="0">IF($E104="Yes",RANK(AC24,$AC$24:$AC$29,1),"N/A")</f>
        <v>1</v>
      </c>
      <c r="AE24" s="118">
        <f>IFERROR(RANK(AD24,$AD$24:$AD$29,1),"N/A")</f>
        <v>1</v>
      </c>
      <c r="AF24" s="118" t="str">
        <f t="shared" ref="AF24:AF29" si="1">AB24</f>
        <v>Scheme 1</v>
      </c>
      <c r="AG24" s="817">
        <f>IF($E104="No","N/A",_xlfn.XLOOKUP($AF24,$F$104:$F$109, $AC$104:$AC$109,,))</f>
        <v>0</v>
      </c>
      <c r="AH24" s="817">
        <f>IF($E104="No","N/A",_xlfn.XLOOKUP($AF24,$F$104:$F$109,$AD$104:$AD$109,,))</f>
        <v>0</v>
      </c>
      <c r="AI24" s="817">
        <f>IF($E104="No","N/A",_xlfn.XLOOKUP($AF24,$F$104:$F$109,$AE$104:$AE$109,,))</f>
        <v>0</v>
      </c>
      <c r="AJ24" s="118"/>
      <c r="AK24" s="211"/>
      <c r="CH24" s="199"/>
      <c r="CI24" s="199"/>
      <c r="CJ24" s="199"/>
      <c r="CK24" s="199"/>
      <c r="CL24" s="199"/>
      <c r="CM24" s="199"/>
      <c r="CN24" s="199"/>
      <c r="CO24" s="199"/>
      <c r="CP24" s="199"/>
      <c r="CQ24" s="199"/>
      <c r="CR24" s="199"/>
      <c r="CS24" s="199"/>
      <c r="CT24" s="199"/>
      <c r="CU24" s="199"/>
      <c r="CV24" s="199"/>
      <c r="CW24" s="199"/>
      <c r="CX24" s="199"/>
      <c r="CY24" s="199"/>
      <c r="CZ24" s="199"/>
      <c r="DA24" s="199"/>
      <c r="DB24" s="199"/>
      <c r="DC24" s="199"/>
      <c r="DD24" s="199"/>
      <c r="DE24" s="199"/>
    </row>
    <row r="25" spans="3:109">
      <c r="C25" s="249"/>
      <c r="D25" s="249"/>
      <c r="E25" s="249"/>
      <c r="F25" s="249"/>
      <c r="G25" s="249"/>
      <c r="H25" s="249"/>
      <c r="I25" s="249"/>
      <c r="K25" s="249"/>
      <c r="L25" s="249"/>
      <c r="M25" s="249"/>
      <c r="N25" s="249"/>
      <c r="O25" s="249"/>
      <c r="P25" s="249"/>
      <c r="R25" s="249"/>
      <c r="S25" s="249"/>
      <c r="T25" s="249"/>
      <c r="AA25" s="199"/>
      <c r="AB25" s="118" t="str">
        <v>Scheme 2</v>
      </c>
      <c r="AC25" s="817">
        <f>RANK(AB105,$AB$104:$AB$109,1)+COUNTIF($AB$104:AB105,AB105)-1</f>
        <v>2</v>
      </c>
      <c r="AD25" s="118">
        <f t="shared" si="0"/>
        <v>2</v>
      </c>
      <c r="AE25" s="118">
        <f t="shared" ref="AE25:AE29" si="2">IFERROR(RANK(AD25,$AD$24:$AD$29,1),"N/A")</f>
        <v>2</v>
      </c>
      <c r="AF25" s="118" t="str">
        <f t="shared" si="1"/>
        <v>Scheme 2</v>
      </c>
      <c r="AG25" s="817">
        <f t="shared" ref="AG25:AG29" si="3">IF($E105="No","N/A",_xlfn.XLOOKUP($AF25,$F$104:$F$109, $AC$104:$AC$109,,))</f>
        <v>0</v>
      </c>
      <c r="AH25" s="817">
        <f t="shared" ref="AH25:AH29" si="4">IF($E105="No","N/A",_xlfn.XLOOKUP($AF25,$F$104:$F$109,$AD$104:$AD$109,,))</f>
        <v>0</v>
      </c>
      <c r="AI25" s="817">
        <f t="shared" ref="AI25:AI29" si="5">IF($E105="No","N/A",_xlfn.XLOOKUP($AF25,$F$104:$F$109,$AE$104:$AE$109,,))</f>
        <v>0</v>
      </c>
      <c r="AJ25" s="118"/>
      <c r="AK25" s="211"/>
      <c r="CH25" s="199"/>
      <c r="CI25" s="199"/>
      <c r="CJ25" s="199"/>
      <c r="CK25" s="199"/>
      <c r="CL25" s="199"/>
      <c r="CM25" s="199"/>
      <c r="CN25" s="199"/>
      <c r="CO25" s="199"/>
      <c r="CP25" s="199"/>
      <c r="CQ25" s="199"/>
      <c r="CR25" s="199"/>
      <c r="CS25" s="199"/>
      <c r="CT25" s="199"/>
      <c r="CU25" s="199"/>
      <c r="CV25" s="199"/>
      <c r="CW25" s="199"/>
      <c r="CX25" s="199"/>
      <c r="CY25" s="199"/>
      <c r="CZ25" s="199"/>
      <c r="DA25" s="199"/>
      <c r="DB25" s="199"/>
      <c r="DC25" s="199"/>
      <c r="DD25" s="199"/>
      <c r="DE25" s="199"/>
    </row>
    <row r="26" spans="3:109">
      <c r="C26" s="249"/>
      <c r="D26" s="249"/>
      <c r="E26" s="249"/>
      <c r="F26" s="249"/>
      <c r="G26" s="249"/>
      <c r="H26" s="249"/>
      <c r="I26" s="249"/>
      <c r="K26" s="249"/>
      <c r="L26" s="249"/>
      <c r="M26" s="249"/>
      <c r="N26" s="249"/>
      <c r="O26" s="249"/>
      <c r="P26" s="249"/>
      <c r="R26" s="249"/>
      <c r="S26" s="249"/>
      <c r="T26" s="249"/>
      <c r="AA26" s="199"/>
      <c r="AB26" s="118" t="str">
        <v>Scheme 3</v>
      </c>
      <c r="AC26" s="118">
        <f>RANK(AB106,$AB$104:$AB$109,1)+COUNTIF($AB$104:AB106,AB106)-1</f>
        <v>3</v>
      </c>
      <c r="AD26" s="118">
        <f t="shared" si="0"/>
        <v>3</v>
      </c>
      <c r="AE26" s="118">
        <f t="shared" si="2"/>
        <v>3</v>
      </c>
      <c r="AF26" s="118" t="str">
        <f t="shared" si="1"/>
        <v>Scheme 3</v>
      </c>
      <c r="AG26" s="817">
        <f t="shared" si="3"/>
        <v>0</v>
      </c>
      <c r="AH26" s="817">
        <f t="shared" si="4"/>
        <v>0</v>
      </c>
      <c r="AI26" s="817">
        <f t="shared" si="5"/>
        <v>0</v>
      </c>
      <c r="AJ26" s="118"/>
      <c r="AK26" s="211"/>
      <c r="CH26" s="199"/>
      <c r="CI26" s="199"/>
      <c r="CJ26" s="199"/>
      <c r="CK26" s="199"/>
      <c r="CL26" s="199"/>
      <c r="CM26" s="199"/>
      <c r="CN26" s="199"/>
      <c r="CO26" s="199"/>
      <c r="CP26" s="199"/>
      <c r="CQ26" s="199"/>
      <c r="CR26" s="199"/>
      <c r="CS26" s="199"/>
      <c r="CT26" s="199"/>
      <c r="CU26" s="199"/>
      <c r="CV26" s="199"/>
      <c r="CW26" s="199"/>
      <c r="CX26" s="199"/>
      <c r="CY26" s="199"/>
      <c r="CZ26" s="199"/>
      <c r="DA26" s="199"/>
      <c r="DB26" s="199"/>
      <c r="DC26" s="199"/>
      <c r="DD26" s="199"/>
      <c r="DE26" s="199"/>
    </row>
    <row r="27" spans="3:109">
      <c r="C27" s="249"/>
      <c r="D27" s="249"/>
      <c r="E27" s="249"/>
      <c r="F27" s="249"/>
      <c r="G27" s="249"/>
      <c r="H27" s="249"/>
      <c r="I27" s="249"/>
      <c r="K27" s="249"/>
      <c r="L27" s="249"/>
      <c r="M27" s="249"/>
      <c r="N27" s="249"/>
      <c r="O27" s="249"/>
      <c r="P27" s="249"/>
      <c r="R27" s="249"/>
      <c r="S27" s="249"/>
      <c r="T27" s="249"/>
      <c r="AA27" s="199"/>
      <c r="AB27" s="118" t="str">
        <v>Scheme 4</v>
      </c>
      <c r="AC27" s="817">
        <f>RANK(AB107,$AB$104:$AB$109,1)+COUNTIF($AB$104:AB107,AB107)-1</f>
        <v>4</v>
      </c>
      <c r="AD27" s="118">
        <f t="shared" si="0"/>
        <v>4</v>
      </c>
      <c r="AE27" s="118">
        <f t="shared" si="2"/>
        <v>4</v>
      </c>
      <c r="AF27" s="118" t="str">
        <f t="shared" si="1"/>
        <v>Scheme 4</v>
      </c>
      <c r="AG27" s="817">
        <f t="shared" si="3"/>
        <v>0</v>
      </c>
      <c r="AH27" s="817">
        <f t="shared" si="4"/>
        <v>0</v>
      </c>
      <c r="AI27" s="817">
        <f t="shared" si="5"/>
        <v>0</v>
      </c>
      <c r="AJ27" s="118"/>
      <c r="AK27" s="211"/>
      <c r="CH27" s="199"/>
      <c r="CI27" s="199"/>
      <c r="CJ27" s="199"/>
      <c r="CK27" s="199"/>
      <c r="CL27" s="199"/>
      <c r="CM27" s="199"/>
      <c r="CN27" s="199"/>
      <c r="CO27" s="199"/>
      <c r="CP27" s="199"/>
      <c r="CQ27" s="199"/>
      <c r="CR27" s="199"/>
      <c r="CS27" s="199"/>
      <c r="CT27" s="199"/>
      <c r="CU27" s="199"/>
      <c r="CV27" s="199"/>
      <c r="CW27" s="199"/>
      <c r="CX27" s="199"/>
      <c r="CY27" s="199"/>
      <c r="CZ27" s="199"/>
      <c r="DA27" s="199"/>
      <c r="DB27" s="199"/>
      <c r="DC27" s="199"/>
      <c r="DD27" s="199"/>
      <c r="DE27" s="199"/>
    </row>
    <row r="28" spans="3:109" ht="27" customHeight="1">
      <c r="C28" s="249"/>
      <c r="D28" s="249"/>
      <c r="E28" s="249"/>
      <c r="F28" s="249"/>
      <c r="G28" s="249"/>
      <c r="H28" s="249"/>
      <c r="I28" s="249"/>
      <c r="K28" s="249"/>
      <c r="L28" s="249"/>
      <c r="M28" s="249"/>
      <c r="N28" s="249"/>
      <c r="O28" s="249"/>
      <c r="P28" s="249"/>
      <c r="R28" s="249"/>
      <c r="S28" s="249"/>
      <c r="T28" s="249"/>
      <c r="U28" s="199"/>
      <c r="V28" s="199"/>
      <c r="W28" s="199"/>
      <c r="X28" s="199"/>
      <c r="AA28" s="199"/>
      <c r="AB28" s="118" t="str">
        <v>Scheme 5</v>
      </c>
      <c r="AC28" s="817">
        <f>RANK(AB108,$AB$104:$AB$109,1)+COUNTIF($AB$104:AB108,AB108)-1</f>
        <v>5</v>
      </c>
      <c r="AD28" s="118">
        <f t="shared" si="0"/>
        <v>5</v>
      </c>
      <c r="AE28" s="118">
        <f t="shared" si="2"/>
        <v>5</v>
      </c>
      <c r="AF28" s="118" t="str">
        <f t="shared" si="1"/>
        <v>Scheme 5</v>
      </c>
      <c r="AG28" s="817">
        <f t="shared" si="3"/>
        <v>0</v>
      </c>
      <c r="AH28" s="817">
        <f t="shared" si="4"/>
        <v>0</v>
      </c>
      <c r="AI28" s="817">
        <f t="shared" si="5"/>
        <v>0</v>
      </c>
      <c r="AJ28" s="118"/>
      <c r="AK28" s="211"/>
      <c r="CH28" s="199"/>
      <c r="CI28" s="199"/>
      <c r="CJ28" s="199"/>
      <c r="CK28" s="199"/>
      <c r="CL28" s="199"/>
      <c r="CM28" s="199"/>
      <c r="CN28" s="199"/>
      <c r="CO28" s="199"/>
      <c r="CP28" s="199"/>
      <c r="CQ28" s="199"/>
      <c r="CR28" s="199"/>
      <c r="CS28" s="199"/>
      <c r="CT28" s="199"/>
      <c r="CU28" s="199"/>
      <c r="CV28" s="199"/>
      <c r="CW28" s="199"/>
      <c r="CX28" s="199"/>
      <c r="CY28" s="199"/>
      <c r="CZ28" s="199"/>
      <c r="DA28" s="199"/>
      <c r="DB28" s="199"/>
      <c r="DC28" s="199"/>
      <c r="DD28" s="199"/>
      <c r="DE28" s="199"/>
    </row>
    <row r="29" spans="3:109" ht="33" customHeight="1">
      <c r="K29" s="708" t="s">
        <v>1025</v>
      </c>
      <c r="Q29" s="100"/>
      <c r="U29" s="199"/>
      <c r="V29" s="199"/>
      <c r="W29" s="199"/>
      <c r="X29" s="199"/>
      <c r="AA29" s="199"/>
      <c r="AB29" s="118" t="str">
        <v>Scheme 6</v>
      </c>
      <c r="AC29" s="817">
        <f>RANK(AB109,$AB$104:$AB$109,1)+COUNTIF($AB$104:AB109,AB109)-1</f>
        <v>6</v>
      </c>
      <c r="AD29" s="118">
        <f t="shared" si="0"/>
        <v>6</v>
      </c>
      <c r="AE29" s="118">
        <f t="shared" si="2"/>
        <v>6</v>
      </c>
      <c r="AF29" s="118" t="str">
        <f t="shared" si="1"/>
        <v>Scheme 6</v>
      </c>
      <c r="AG29" s="817">
        <f t="shared" si="3"/>
        <v>0</v>
      </c>
      <c r="AH29" s="817">
        <f t="shared" si="4"/>
        <v>0</v>
      </c>
      <c r="AI29" s="817">
        <f t="shared" si="5"/>
        <v>0</v>
      </c>
      <c r="AJ29" s="118"/>
      <c r="AK29" s="211"/>
      <c r="CH29" s="199"/>
      <c r="CI29" s="199"/>
      <c r="CJ29" s="199"/>
      <c r="CK29" s="199"/>
      <c r="CL29" s="199"/>
      <c r="CM29" s="199"/>
      <c r="CN29" s="199"/>
      <c r="CO29" s="199"/>
      <c r="CP29" s="199"/>
      <c r="CQ29" s="199"/>
      <c r="CR29" s="199"/>
      <c r="CS29" s="199"/>
      <c r="CT29" s="199"/>
      <c r="CU29" s="199"/>
      <c r="CV29" s="199"/>
      <c r="CW29" s="199"/>
      <c r="CX29" s="199"/>
      <c r="CY29" s="199"/>
      <c r="CZ29" s="199"/>
      <c r="DA29" s="199"/>
      <c r="DB29" s="199"/>
      <c r="DC29" s="199"/>
      <c r="DD29" s="199"/>
      <c r="DE29" s="199"/>
    </row>
    <row r="30" spans="3:109" ht="33" customHeight="1">
      <c r="K30" s="987" t="str">
        <f>S131</f>
        <v>The scheme with the lowest emissions is Scheme 1. Compared with the highest emission scheme, Scheme 6, this scheme saves the equivalent of:</v>
      </c>
      <c r="L30" s="987"/>
      <c r="M30" s="987"/>
      <c r="N30" s="987"/>
      <c r="O30" s="987"/>
      <c r="P30" s="987"/>
      <c r="Q30" s="254"/>
      <c r="R30" s="989" t="s">
        <v>264</v>
      </c>
      <c r="S30" s="990"/>
      <c r="U30" s="199"/>
      <c r="V30" s="199" t="s">
        <v>896</v>
      </c>
      <c r="W30" s="199"/>
      <c r="X30" s="199"/>
      <c r="AA30" s="199"/>
      <c r="AB30" s="118"/>
      <c r="AC30" s="118"/>
      <c r="AD30" s="118"/>
      <c r="AE30" s="118"/>
      <c r="AF30" s="118"/>
      <c r="AG30" s="118"/>
      <c r="AH30" s="118"/>
      <c r="AI30" s="118"/>
      <c r="AJ30" s="118"/>
      <c r="AK30" s="211"/>
      <c r="CH30" s="199"/>
      <c r="CI30" s="199"/>
      <c r="CJ30" s="199"/>
      <c r="CK30" s="199"/>
      <c r="CL30" s="199"/>
      <c r="CM30" s="199"/>
      <c r="CN30" s="199"/>
      <c r="CO30" s="199"/>
      <c r="CP30" s="199"/>
      <c r="CQ30" s="199"/>
      <c r="CR30" s="199"/>
      <c r="CS30" s="199"/>
      <c r="CT30" s="199"/>
      <c r="CU30" s="199"/>
      <c r="CV30" s="199"/>
      <c r="CW30" s="199"/>
      <c r="CX30" s="199"/>
      <c r="CY30" s="199"/>
      <c r="CZ30" s="199"/>
      <c r="DA30" s="199"/>
      <c r="DB30" s="199"/>
      <c r="DC30" s="199"/>
      <c r="DD30" s="199"/>
      <c r="DE30" s="199"/>
    </row>
    <row r="31" spans="3:109" ht="30" customHeight="1">
      <c r="K31" s="987"/>
      <c r="L31" s="987"/>
      <c r="M31" s="987"/>
      <c r="N31" s="987"/>
      <c r="O31" s="987"/>
      <c r="P31" s="987"/>
      <c r="Q31" s="210"/>
      <c r="R31" s="257" t="s">
        <v>263</v>
      </c>
      <c r="S31" s="257" t="s">
        <v>199</v>
      </c>
      <c r="T31" s="603" t="str">
        <f>V31</f>
        <v>SCORS Rating &amp; A0-A5 Emissions (kgCO2e/m2)</v>
      </c>
      <c r="U31" s="210"/>
      <c r="V31" s="199" t="str">
        <f>IF(TYPOLOGY = "Bridge", V34, V35)</f>
        <v>SCORS Rating &amp; A0-A5 Emissions (kgCO2e/m2)</v>
      </c>
      <c r="W31" s="199"/>
      <c r="X31" s="199"/>
      <c r="AA31" s="199"/>
      <c r="AB31" s="210" t="s">
        <v>416</v>
      </c>
      <c r="AC31" s="118"/>
      <c r="AD31" s="118"/>
      <c r="AE31" s="118"/>
      <c r="AF31" s="118"/>
      <c r="AG31" s="118"/>
      <c r="AH31" s="118"/>
      <c r="AI31" s="118"/>
      <c r="AJ31" s="118"/>
      <c r="AK31" s="211"/>
      <c r="BJ31" s="89"/>
      <c r="BK31" s="89"/>
      <c r="BL31" s="89"/>
      <c r="BM31" s="89"/>
      <c r="BN31" s="89"/>
      <c r="BO31" s="89"/>
      <c r="BP31" s="89"/>
      <c r="BQ31" s="89"/>
      <c r="BR31" s="89"/>
      <c r="BS31" s="89"/>
      <c r="BT31" s="89"/>
      <c r="BU31" s="89"/>
      <c r="BV31" s="89"/>
      <c r="BW31" s="89"/>
      <c r="BX31" s="89"/>
      <c r="BY31" s="89"/>
      <c r="BZ31" s="89"/>
      <c r="CA31" s="89"/>
      <c r="CB31" s="89"/>
      <c r="CC31" s="89"/>
      <c r="CD31" s="89"/>
      <c r="CE31" s="89"/>
      <c r="CH31" s="199"/>
      <c r="CI31" s="199"/>
      <c r="CJ31" s="199"/>
      <c r="CK31" s="199"/>
      <c r="CL31" s="199"/>
      <c r="CM31" s="199"/>
      <c r="CN31" s="199"/>
      <c r="CO31" s="199"/>
      <c r="CP31" s="199"/>
      <c r="CQ31" s="199"/>
      <c r="CR31" s="199"/>
      <c r="CS31" s="199"/>
      <c r="CT31" s="199"/>
      <c r="CU31" s="199"/>
      <c r="CV31" s="199"/>
      <c r="CW31" s="199"/>
      <c r="CX31" s="199"/>
      <c r="CY31" s="199"/>
      <c r="CZ31" s="199"/>
      <c r="DA31" s="199"/>
      <c r="DB31" s="199"/>
      <c r="DC31" s="199"/>
      <c r="DD31" s="199"/>
      <c r="DE31" s="199"/>
    </row>
    <row r="32" spans="3:109" ht="17.850000000000001" customHeight="1">
      <c r="K32" s="987"/>
      <c r="L32" s="987"/>
      <c r="M32" s="987"/>
      <c r="N32" s="987"/>
      <c r="O32" s="987"/>
      <c r="P32" s="987"/>
      <c r="Q32" s="210"/>
      <c r="R32" s="252" t="s">
        <v>266</v>
      </c>
      <c r="S32" s="413" t="str">
        <f>IFERROR(_xlfn.XLOOKUP(1,$AE$24:$AE$29,AF24:AF29,),0)</f>
        <v>Scheme 1</v>
      </c>
      <c r="T32" s="414" t="str">
        <f>IFERROR(_xlfn.CONCAT(_xlfn.XLOOKUP($S32,$F$104:$F$109,$AY$104:$AY$109,) &amp; " ( " &amp; ROUND(_xlfn.XLOOKUP($S32,$F$104:$F$109,$AB$104:$AB$109,),0 ) &amp;") "),"")</f>
        <v xml:space="preserve">A++ ( 0) </v>
      </c>
      <c r="U32" s="818"/>
      <c r="V32" s="199"/>
      <c r="W32" s="199"/>
      <c r="X32" s="199"/>
      <c r="AA32" s="199"/>
      <c r="AB32" s="118" t="s">
        <v>262</v>
      </c>
      <c r="AC32" s="118">
        <f>COUNTIF(Comparisons!E104:E109,"Yes")-0.5</f>
        <v>5.5</v>
      </c>
      <c r="AD32" s="118"/>
      <c r="AE32" s="118"/>
      <c r="AF32" s="118"/>
      <c r="AG32" s="118"/>
      <c r="AH32" s="118"/>
      <c r="AI32" s="118"/>
      <c r="AJ32" s="118"/>
      <c r="AK32" s="211"/>
      <c r="BJ32" s="89"/>
      <c r="BK32" s="89"/>
      <c r="BL32" s="89"/>
      <c r="BM32" s="89"/>
      <c r="BN32" s="89"/>
      <c r="BO32" s="89"/>
      <c r="BP32" s="89"/>
      <c r="BQ32" s="89"/>
      <c r="BR32" s="89"/>
      <c r="BS32" s="89"/>
      <c r="BT32" s="89"/>
      <c r="BU32" s="89"/>
      <c r="BV32" s="89"/>
      <c r="BW32" s="89"/>
      <c r="BX32" s="89"/>
      <c r="BY32" s="89"/>
      <c r="BZ32" s="89"/>
      <c r="CA32" s="89"/>
      <c r="CB32" s="89"/>
      <c r="CC32" s="89"/>
      <c r="CD32" s="89"/>
      <c r="CE32" s="89"/>
      <c r="CH32" s="199"/>
      <c r="CI32" s="199"/>
      <c r="CJ32" s="199"/>
      <c r="CK32" s="199"/>
      <c r="CL32" s="199"/>
      <c r="CM32" s="199"/>
      <c r="CN32" s="199"/>
      <c r="CO32" s="199"/>
      <c r="CP32" s="199"/>
      <c r="CQ32" s="199"/>
      <c r="CR32" s="199"/>
      <c r="CS32" s="199"/>
      <c r="CT32" s="199"/>
      <c r="CU32" s="199"/>
      <c r="CV32" s="199"/>
      <c r="CW32" s="199"/>
      <c r="CX32" s="199"/>
      <c r="CY32" s="199"/>
      <c r="CZ32" s="199"/>
      <c r="DA32" s="199"/>
      <c r="DB32" s="199"/>
      <c r="DC32" s="199"/>
      <c r="DD32" s="199"/>
      <c r="DE32" s="199"/>
    </row>
    <row r="33" spans="3:109" ht="17.850000000000001" customHeight="1">
      <c r="Q33" s="210"/>
      <c r="R33" s="253" t="s">
        <v>267</v>
      </c>
      <c r="S33" s="413" t="str">
        <f>IFERROR(_xlfn.XLOOKUP(2,$AE$24:$AE$29,AF24:AF29,),0)</f>
        <v>Scheme 2</v>
      </c>
      <c r="T33" s="414" t="str">
        <f>IFERROR(_xlfn.CONCAT(_xlfn.XLOOKUP($S33,$F$104:$F$109,$AY$104:$AY$109,) &amp; " ( " &amp; ROUND(_xlfn.XLOOKUP($S33,$F$104:$F$109,$AB$104:$AB$109,),0 ) &amp;") "),"")</f>
        <v xml:space="preserve">A++ ( 0) </v>
      </c>
      <c r="U33" s="818"/>
      <c r="V33" s="199"/>
      <c r="W33" s="199"/>
      <c r="X33" s="199"/>
      <c r="AA33" s="199"/>
      <c r="AB33" s="118"/>
      <c r="AC33" s="118">
        <v>0.5</v>
      </c>
      <c r="AD33" s="118"/>
      <c r="AE33" s="118"/>
      <c r="AF33" s="118"/>
      <c r="AG33" s="118"/>
      <c r="AH33" s="118"/>
      <c r="AI33" s="118"/>
      <c r="AJ33" s="118"/>
      <c r="AK33" s="211"/>
      <c r="AN33" s="154"/>
      <c r="BJ33" s="89"/>
      <c r="BK33" s="89"/>
      <c r="BL33" s="89"/>
      <c r="BM33" s="89"/>
      <c r="BN33" s="89"/>
      <c r="BO33" s="89"/>
      <c r="BP33" s="89"/>
      <c r="BQ33" s="89"/>
      <c r="BR33" s="89"/>
      <c r="BS33" s="89"/>
      <c r="BT33" s="89"/>
      <c r="BU33" s="89"/>
      <c r="BV33" s="89"/>
      <c r="BW33" s="89"/>
      <c r="BX33" s="89"/>
      <c r="BY33" s="89"/>
      <c r="BZ33" s="89"/>
      <c r="CA33" s="89"/>
      <c r="CB33" s="89"/>
      <c r="CC33" s="89"/>
      <c r="CD33" s="89"/>
      <c r="CE33" s="89"/>
      <c r="CH33" s="199"/>
      <c r="CI33" s="199"/>
      <c r="CJ33" s="199"/>
      <c r="CK33" s="199"/>
      <c r="CL33" s="199"/>
      <c r="CM33" s="199"/>
      <c r="CN33" s="199"/>
      <c r="CO33" s="199"/>
      <c r="CP33" s="199"/>
      <c r="CQ33" s="199"/>
      <c r="CR33" s="199"/>
      <c r="CS33" s="199"/>
      <c r="CT33" s="199"/>
      <c r="CU33" s="199"/>
      <c r="CV33" s="199"/>
      <c r="CW33" s="199"/>
      <c r="CX33" s="199"/>
      <c r="CY33" s="199"/>
      <c r="CZ33" s="199"/>
      <c r="DA33" s="199"/>
      <c r="DB33" s="199"/>
      <c r="DC33" s="199"/>
      <c r="DD33" s="199"/>
      <c r="DE33" s="199"/>
    </row>
    <row r="34" spans="3:109" ht="17.850000000000001" customHeight="1">
      <c r="L34" s="988" t="str">
        <f>AA132</f>
        <v>0 one-way flights from London to New York</v>
      </c>
      <c r="M34" s="988"/>
      <c r="N34" s="988"/>
      <c r="O34" s="988"/>
      <c r="P34" s="200"/>
      <c r="Q34" s="100"/>
      <c r="R34" s="253" t="s">
        <v>268</v>
      </c>
      <c r="S34" s="413" t="str">
        <f>IFERROR(_xlfn.XLOOKUP(3,$AE$24:$AE$29,AF24:AF29,),0)</f>
        <v>Scheme 3</v>
      </c>
      <c r="T34" s="414" t="str">
        <f>IFERROR(_xlfn.CONCAT(_xlfn.XLOOKUP($S34,$F$104:$F$109,$AY$104:$AY$109,) &amp; " ( " &amp; ROUND(_xlfn.XLOOKUP($S34,$F$104:$F$109,$AB$104:$AB$109,),0 ) &amp;") "),"")</f>
        <v xml:space="preserve">A++ ( 0) </v>
      </c>
      <c r="U34" s="199"/>
      <c r="V34" s="819" t="s">
        <v>1047</v>
      </c>
      <c r="W34" s="199"/>
      <c r="X34" s="199"/>
      <c r="AA34" s="199"/>
      <c r="AB34" s="118"/>
      <c r="AC34" s="118"/>
      <c r="AD34" s="118"/>
      <c r="AE34" s="118"/>
      <c r="AF34" s="118"/>
      <c r="AG34" s="118"/>
      <c r="AH34" s="118"/>
      <c r="AI34" s="118"/>
      <c r="AJ34" s="118"/>
      <c r="AK34" s="211"/>
      <c r="BJ34" s="89"/>
      <c r="BK34" s="89"/>
      <c r="BL34" s="89"/>
      <c r="BM34" s="89"/>
      <c r="BN34" s="89"/>
      <c r="BO34" s="89"/>
      <c r="BP34" s="89"/>
      <c r="BQ34" s="89"/>
      <c r="BR34" s="89"/>
      <c r="BS34" s="89"/>
      <c r="BT34" s="89"/>
      <c r="BU34" s="89"/>
      <c r="BV34" s="89"/>
      <c r="BW34" s="89"/>
      <c r="BX34" s="89"/>
      <c r="BY34" s="89"/>
      <c r="BZ34" s="89"/>
      <c r="CA34" s="89"/>
      <c r="CB34" s="89"/>
      <c r="CC34" s="89"/>
      <c r="CD34" s="89"/>
      <c r="CE34" s="89"/>
      <c r="CH34" s="199"/>
      <c r="CI34" s="199"/>
      <c r="CJ34" s="199"/>
      <c r="CK34" s="199"/>
      <c r="CL34" s="199"/>
      <c r="CM34" s="199"/>
      <c r="CN34" s="199"/>
      <c r="CO34" s="199"/>
      <c r="CP34" s="199"/>
      <c r="CQ34" s="199"/>
      <c r="CR34" s="199"/>
      <c r="CS34" s="199"/>
      <c r="CT34" s="199"/>
      <c r="CU34" s="199"/>
      <c r="CV34" s="199"/>
      <c r="CW34" s="199"/>
      <c r="CX34" s="199"/>
      <c r="CY34" s="199"/>
      <c r="CZ34" s="199"/>
      <c r="DA34" s="199"/>
      <c r="DB34" s="199"/>
      <c r="DC34" s="199"/>
      <c r="DD34" s="199"/>
      <c r="DE34" s="199"/>
    </row>
    <row r="35" spans="3:109" ht="17.850000000000001" customHeight="1">
      <c r="K35" s="201"/>
      <c r="L35" s="988"/>
      <c r="M35" s="988"/>
      <c r="N35" s="988"/>
      <c r="O35" s="988"/>
      <c r="Q35" s="100"/>
      <c r="R35" s="253" t="s">
        <v>269</v>
      </c>
      <c r="S35" s="413" t="str">
        <f>IFERROR(_xlfn.XLOOKUP(4,$AE$24:$AE$29,AF24:AF29,),0)</f>
        <v>Scheme 4</v>
      </c>
      <c r="T35" s="414" t="str">
        <f>IFERROR(_xlfn.CONCAT(_xlfn.XLOOKUP($S35,$F$104:$F$109,$AY$104:$AY$109,) &amp; " ( " &amp; ROUND(_xlfn.XLOOKUP($S35,$F$104:$F$109,$AB$104:$AB$109,),0 ) &amp;") "),"")</f>
        <v xml:space="preserve">A++ ( 0) </v>
      </c>
      <c r="U35" s="199"/>
      <c r="V35" s="199" t="s">
        <v>1048</v>
      </c>
      <c r="W35" s="199"/>
      <c r="X35" s="200"/>
      <c r="AA35" s="199"/>
      <c r="AB35" s="118"/>
      <c r="AC35" s="118"/>
      <c r="AD35" s="118"/>
      <c r="AE35" s="118"/>
      <c r="AF35" s="118"/>
      <c r="AG35" s="118"/>
      <c r="AH35" s="118"/>
      <c r="AI35" s="118"/>
      <c r="AJ35" s="118"/>
      <c r="AK35" s="211"/>
      <c r="BJ35" s="89"/>
      <c r="BK35" s="89"/>
      <c r="BL35" s="89"/>
      <c r="BM35" s="89"/>
      <c r="BN35" s="89"/>
      <c r="BO35" s="89"/>
      <c r="BP35" s="89"/>
      <c r="BQ35" s="89"/>
      <c r="BR35" s="89"/>
      <c r="BS35" s="89"/>
      <c r="BT35" s="89"/>
      <c r="BU35" s="89"/>
      <c r="BV35" s="89"/>
      <c r="BW35" s="89"/>
      <c r="BX35" s="89"/>
      <c r="BY35" s="89"/>
      <c r="BZ35" s="89"/>
      <c r="CA35" s="89"/>
      <c r="CB35" s="89"/>
      <c r="CC35" s="89"/>
      <c r="CD35" s="89"/>
      <c r="CE35" s="89"/>
      <c r="CH35" s="199"/>
      <c r="CI35" s="199"/>
      <c r="CJ35" s="199"/>
      <c r="CK35" s="199"/>
      <c r="CL35" s="199"/>
      <c r="CM35" s="199"/>
      <c r="CN35" s="199"/>
      <c r="CO35" s="199"/>
      <c r="CP35" s="199"/>
      <c r="CQ35" s="199"/>
      <c r="CR35" s="199"/>
      <c r="CS35" s="199"/>
      <c r="CT35" s="199"/>
      <c r="CU35" s="199"/>
      <c r="CV35" s="199"/>
      <c r="CW35" s="199"/>
      <c r="CX35" s="199"/>
      <c r="CY35" s="199"/>
      <c r="CZ35" s="199"/>
      <c r="DA35" s="199"/>
      <c r="DB35" s="199"/>
      <c r="DC35" s="199"/>
      <c r="DD35" s="199"/>
      <c r="DE35" s="199"/>
    </row>
    <row r="36" spans="3:109" ht="17.850000000000001" customHeight="1">
      <c r="K36" s="201"/>
      <c r="L36" s="988"/>
      <c r="M36" s="988"/>
      <c r="N36" s="988"/>
      <c r="O36" s="988"/>
      <c r="Q36" s="100"/>
      <c r="R36" s="253" t="s">
        <v>270</v>
      </c>
      <c r="S36" s="413" t="str">
        <f>IFERROR(_xlfn.XLOOKUP(5,$AE$24:$AE$29,AF24:AF29,),0)</f>
        <v>Scheme 5</v>
      </c>
      <c r="T36" s="414" t="str">
        <f>IFERROR(_xlfn.CONCAT(_xlfn.XLOOKUP($S36,$F$104:$F$109,$AY$104:$AY$109,) &amp; " ( " &amp; ROUND(_xlfn.XLOOKUP($S36,$F$104:$F$109,$AB$104:$AB$109,),0 ) &amp;") "),"")</f>
        <v xml:space="preserve">A++ ( 0) </v>
      </c>
      <c r="U36" s="199"/>
      <c r="V36" s="199"/>
      <c r="W36" s="199"/>
      <c r="X36" s="199"/>
      <c r="Y36" s="276"/>
      <c r="AA36" s="199"/>
      <c r="AB36" s="199"/>
      <c r="AC36" s="199"/>
      <c r="AD36" s="199"/>
      <c r="AE36" s="199"/>
      <c r="AF36" s="199"/>
      <c r="AG36" s="199"/>
      <c r="AH36" s="199"/>
      <c r="AI36" s="199"/>
      <c r="AJ36" s="199"/>
      <c r="BJ36" s="89"/>
      <c r="BK36" s="89"/>
      <c r="BL36" s="89"/>
      <c r="BM36" s="89"/>
      <c r="BN36" s="89"/>
      <c r="BO36" s="89"/>
      <c r="BP36" s="89"/>
      <c r="BQ36" s="89"/>
      <c r="BR36" s="89"/>
      <c r="BS36" s="89"/>
      <c r="BT36" s="89"/>
      <c r="BU36" s="89"/>
      <c r="BV36" s="89"/>
      <c r="BW36" s="89"/>
      <c r="BX36" s="89"/>
      <c r="BY36" s="89"/>
      <c r="BZ36" s="89"/>
      <c r="CA36" s="89"/>
      <c r="CB36" s="89"/>
      <c r="CC36" s="89"/>
      <c r="CD36" s="89"/>
      <c r="CE36" s="89"/>
      <c r="CH36" s="199"/>
      <c r="CI36" s="199"/>
      <c r="CJ36" s="199"/>
      <c r="CK36" s="199"/>
      <c r="CL36" s="199"/>
      <c r="CM36" s="199"/>
      <c r="CN36" s="199"/>
      <c r="CO36" s="199"/>
      <c r="CP36" s="199"/>
      <c r="CQ36" s="199"/>
      <c r="CR36" s="199"/>
      <c r="CS36" s="199"/>
      <c r="CT36" s="199"/>
      <c r="CU36" s="199"/>
      <c r="CV36" s="199"/>
      <c r="CW36" s="199"/>
      <c r="CX36" s="199"/>
      <c r="CY36" s="199"/>
      <c r="CZ36" s="199"/>
      <c r="DA36" s="199"/>
      <c r="DB36" s="199"/>
      <c r="DC36" s="199"/>
      <c r="DD36" s="199"/>
      <c r="DE36" s="199"/>
    </row>
    <row r="37" spans="3:109" ht="17.850000000000001" customHeight="1">
      <c r="K37" s="201"/>
      <c r="L37" s="988" t="str">
        <f>AA133</f>
        <v>0 people's consumption of meat, dairy and beer for 1 year</v>
      </c>
      <c r="M37" s="988"/>
      <c r="N37" s="988"/>
      <c r="O37" s="988"/>
      <c r="Q37" s="210"/>
      <c r="R37" s="253" t="s">
        <v>271</v>
      </c>
      <c r="S37" s="413" t="str">
        <f>IFERROR(_xlfn.XLOOKUP(6,$AE$24:$AE$29,AF24:AF29,), 0)</f>
        <v>Scheme 6</v>
      </c>
      <c r="T37" s="414" t="str">
        <f>IFERROR(_xlfn.CONCAT(_xlfn.XLOOKUP($S37,$F$104:$F$109,$AY$104:$AY$109,) &amp; " ( " &amp; ROUND(_xlfn.XLOOKUP($S37,$F$104:$F$109,$AB$104:$AB$109,),0) &amp;") "),"")</f>
        <v xml:space="preserve">A++ ( 0) </v>
      </c>
      <c r="U37" s="818"/>
      <c r="V37" s="199" t="s">
        <v>897</v>
      </c>
      <c r="W37" s="199"/>
      <c r="X37" s="199"/>
      <c r="Y37" s="276"/>
      <c r="AA37" s="199"/>
      <c r="AB37" s="199"/>
      <c r="AC37" s="199"/>
      <c r="AD37" s="199"/>
      <c r="AE37" s="199"/>
      <c r="AF37" s="199"/>
      <c r="AG37" s="199"/>
      <c r="AH37" s="199"/>
      <c r="AI37" s="199"/>
      <c r="AJ37" s="199"/>
      <c r="BJ37" s="89"/>
      <c r="BK37" s="89"/>
      <c r="BL37" s="89"/>
      <c r="BM37" s="89"/>
      <c r="BN37" s="89"/>
      <c r="BO37" s="89"/>
      <c r="BP37" s="89"/>
      <c r="BQ37" s="89"/>
      <c r="BR37" s="89"/>
      <c r="BS37" s="89"/>
      <c r="BT37" s="89"/>
      <c r="BU37" s="89"/>
      <c r="BV37" s="89"/>
      <c r="BW37" s="89"/>
      <c r="BX37" s="89"/>
      <c r="BY37" s="89"/>
      <c r="BZ37" s="89"/>
      <c r="CA37" s="89"/>
      <c r="CB37" s="89"/>
      <c r="CC37" s="89"/>
      <c r="CD37" s="89"/>
      <c r="CE37" s="89"/>
      <c r="CH37" s="199"/>
      <c r="CI37" s="199"/>
      <c r="CJ37" s="199"/>
      <c r="CK37" s="199"/>
      <c r="CL37" s="199"/>
      <c r="CM37" s="199"/>
      <c r="CN37" s="199"/>
      <c r="CO37" s="199"/>
      <c r="CP37" s="199"/>
      <c r="CQ37" s="199"/>
      <c r="CR37" s="199"/>
      <c r="CS37" s="199"/>
      <c r="CT37" s="199"/>
      <c r="CU37" s="199"/>
      <c r="CV37" s="199"/>
      <c r="CW37" s="199"/>
      <c r="CX37" s="199"/>
      <c r="CY37" s="199"/>
      <c r="CZ37" s="199"/>
      <c r="DA37" s="199"/>
      <c r="DB37" s="199"/>
      <c r="DC37" s="199"/>
      <c r="DD37" s="199"/>
      <c r="DE37" s="199"/>
    </row>
    <row r="38" spans="3:109" ht="13.9" customHeight="1">
      <c r="K38" s="201"/>
      <c r="L38" s="988"/>
      <c r="M38" s="988"/>
      <c r="N38" s="988"/>
      <c r="O38" s="988"/>
      <c r="Q38" s="210"/>
      <c r="R38" s="255"/>
      <c r="S38" s="256"/>
      <c r="T38" s="241"/>
      <c r="U38" s="818"/>
      <c r="V38" s="199"/>
      <c r="W38" s="199"/>
      <c r="X38" s="199"/>
      <c r="Y38" s="276"/>
      <c r="AA38" s="199"/>
      <c r="AB38" s="199"/>
      <c r="AC38" s="199"/>
      <c r="AD38" s="199"/>
      <c r="AE38" s="199"/>
      <c r="AF38" s="199"/>
      <c r="AG38" s="199"/>
      <c r="AH38" s="199"/>
      <c r="AI38" s="199"/>
      <c r="AJ38" s="199"/>
      <c r="BJ38" s="89"/>
      <c r="BK38" s="89"/>
      <c r="BL38" s="89"/>
      <c r="BM38" s="89"/>
      <c r="BN38" s="89"/>
      <c r="BO38" s="89"/>
      <c r="BP38" s="89"/>
      <c r="BQ38" s="89"/>
      <c r="BR38" s="89"/>
      <c r="BS38" s="89"/>
      <c r="BT38" s="89"/>
      <c r="BU38" s="89"/>
      <c r="BV38" s="89"/>
      <c r="BW38" s="89"/>
      <c r="BX38" s="89"/>
      <c r="BY38" s="89"/>
      <c r="BZ38" s="89"/>
      <c r="CA38" s="89"/>
      <c r="CB38" s="89"/>
      <c r="CC38" s="89"/>
      <c r="CD38" s="89"/>
      <c r="CE38" s="89"/>
      <c r="CH38" s="199"/>
      <c r="CI38" s="199"/>
      <c r="CJ38" s="199"/>
      <c r="CK38" s="199"/>
      <c r="CL38" s="199"/>
      <c r="CM38" s="199"/>
      <c r="CN38" s="199"/>
      <c r="CO38" s="199"/>
      <c r="CP38" s="199"/>
      <c r="CQ38" s="199"/>
      <c r="CR38" s="199"/>
      <c r="CS38" s="199"/>
      <c r="CT38" s="199"/>
      <c r="CU38" s="199"/>
      <c r="CV38" s="199"/>
      <c r="CW38" s="199"/>
      <c r="CX38" s="199"/>
      <c r="CY38" s="199"/>
      <c r="CZ38" s="199"/>
      <c r="DA38" s="199"/>
      <c r="DB38" s="199"/>
      <c r="DC38" s="199"/>
      <c r="DD38" s="199"/>
      <c r="DE38" s="199"/>
    </row>
    <row r="39" spans="3:109" ht="13.9" customHeight="1">
      <c r="K39" s="201"/>
      <c r="L39" s="988"/>
      <c r="M39" s="988"/>
      <c r="N39" s="988"/>
      <c r="O39" s="988"/>
      <c r="Q39" s="210"/>
      <c r="R39" s="993"/>
      <c r="S39" s="994"/>
      <c r="T39" s="994"/>
      <c r="U39" s="818"/>
      <c r="V39" s="199" t="str">
        <f>IF(TYPOLOGY = "Bridge", V41,V40)</f>
        <v>Comparison to 2030 targets (kgCO2e/m2)</v>
      </c>
      <c r="W39" s="199"/>
      <c r="X39" s="199"/>
      <c r="Y39" s="276"/>
      <c r="AA39" s="199"/>
      <c r="AB39" s="199"/>
      <c r="AC39" s="199"/>
      <c r="AD39" s="199"/>
      <c r="AE39" s="199"/>
      <c r="AF39" s="199"/>
      <c r="AG39" s="199"/>
      <c r="AH39" s="199"/>
      <c r="AI39" s="199"/>
      <c r="AJ39" s="199"/>
      <c r="BJ39" s="89"/>
      <c r="BK39" s="89"/>
      <c r="BL39" s="89"/>
      <c r="BM39" s="89"/>
      <c r="BN39" s="89"/>
      <c r="BO39" s="89"/>
      <c r="BP39" s="89"/>
      <c r="BQ39" s="89"/>
      <c r="BR39" s="89"/>
      <c r="BS39" s="89"/>
      <c r="BT39" s="89"/>
      <c r="BU39" s="89"/>
      <c r="BV39" s="89"/>
      <c r="BW39" s="89"/>
      <c r="BX39" s="89"/>
      <c r="BY39" s="89"/>
      <c r="BZ39" s="89"/>
      <c r="CA39" s="89"/>
      <c r="CB39" s="89"/>
      <c r="CC39" s="89"/>
      <c r="CD39" s="89"/>
      <c r="CE39" s="89"/>
      <c r="CH39" s="199"/>
      <c r="CI39" s="199"/>
      <c r="CJ39" s="199"/>
      <c r="CK39" s="199"/>
      <c r="CL39" s="199"/>
      <c r="CM39" s="199"/>
      <c r="CN39" s="199"/>
      <c r="CO39" s="199"/>
      <c r="CP39" s="199"/>
      <c r="CQ39" s="199"/>
      <c r="CR39" s="199"/>
      <c r="CS39" s="199"/>
      <c r="CT39" s="199"/>
      <c r="CU39" s="199"/>
      <c r="CV39" s="199"/>
      <c r="CW39" s="199"/>
      <c r="CX39" s="199"/>
      <c r="CY39" s="199"/>
      <c r="CZ39" s="199"/>
      <c r="DA39" s="199"/>
      <c r="DB39" s="199"/>
      <c r="DC39" s="199"/>
      <c r="DD39" s="199"/>
      <c r="DE39" s="199"/>
    </row>
    <row r="40" spans="3:109" ht="13.9" customHeight="1">
      <c r="L40" s="988" t="str">
        <f>AA134</f>
        <v>0 average family cars running for 1 year</v>
      </c>
      <c r="M40" s="988"/>
      <c r="N40" s="988"/>
      <c r="O40" s="988"/>
      <c r="Q40" s="210"/>
      <c r="R40" s="721"/>
      <c r="S40" s="721"/>
      <c r="T40" s="721"/>
      <c r="U40" s="820"/>
      <c r="V40" s="199" t="s">
        <v>1049</v>
      </c>
      <c r="W40" s="199"/>
      <c r="X40" s="199"/>
      <c r="Y40" s="276"/>
      <c r="AA40" s="199"/>
      <c r="AB40" s="199"/>
      <c r="AC40" s="199"/>
      <c r="AD40" s="199"/>
      <c r="AE40" s="199"/>
      <c r="AF40" s="199"/>
      <c r="AG40" s="199"/>
      <c r="AH40" s="199"/>
      <c r="AI40" s="199"/>
      <c r="AJ40" s="199"/>
      <c r="BJ40" s="89"/>
      <c r="BK40" s="89"/>
      <c r="BL40" s="89"/>
      <c r="BM40" s="89"/>
      <c r="BN40" s="89"/>
      <c r="BO40" s="89"/>
      <c r="BP40" s="89"/>
      <c r="BQ40" s="89"/>
      <c r="BR40" s="89"/>
      <c r="BS40" s="89"/>
      <c r="BT40" s="89"/>
      <c r="BU40" s="89"/>
      <c r="BV40" s="89"/>
      <c r="BW40" s="89"/>
      <c r="BX40" s="89"/>
      <c r="BY40" s="89"/>
      <c r="BZ40" s="89"/>
      <c r="CA40" s="89"/>
      <c r="CB40" s="89"/>
      <c r="CC40" s="89"/>
      <c r="CD40" s="89"/>
      <c r="CE40" s="89"/>
      <c r="CH40" s="199"/>
      <c r="CI40" s="199"/>
      <c r="CJ40" s="199"/>
      <c r="CK40" s="199"/>
      <c r="CL40" s="199"/>
      <c r="CM40" s="199"/>
      <c r="CN40" s="199"/>
      <c r="CO40" s="199"/>
      <c r="CP40" s="199"/>
      <c r="CQ40" s="199"/>
      <c r="CR40" s="199"/>
      <c r="CS40" s="199"/>
      <c r="CT40" s="199"/>
      <c r="CU40" s="199"/>
      <c r="CV40" s="199"/>
      <c r="CW40" s="199"/>
      <c r="CX40" s="199"/>
      <c r="CY40" s="199"/>
      <c r="CZ40" s="199"/>
      <c r="DA40" s="199"/>
      <c r="DB40" s="199"/>
      <c r="DC40" s="199"/>
      <c r="DD40" s="199"/>
      <c r="DE40" s="199"/>
    </row>
    <row r="41" spans="3:109" ht="13.9" customHeight="1">
      <c r="L41" s="988"/>
      <c r="M41" s="988"/>
      <c r="N41" s="988"/>
      <c r="O41" s="988"/>
      <c r="Q41" s="100"/>
      <c r="R41" s="721"/>
      <c r="S41" s="721"/>
      <c r="T41" s="721"/>
      <c r="U41" s="199"/>
      <c r="V41" s="199" t="s">
        <v>898</v>
      </c>
      <c r="W41" s="199"/>
      <c r="X41" s="199"/>
      <c r="Y41" s="276"/>
      <c r="AA41" s="199"/>
      <c r="AB41" s="199"/>
      <c r="AC41" s="199"/>
      <c r="AD41" s="199"/>
      <c r="AE41" s="199"/>
      <c r="AF41" s="199"/>
      <c r="AG41" s="199"/>
      <c r="AH41" s="199"/>
      <c r="AI41" s="199"/>
      <c r="AJ41" s="199"/>
      <c r="BJ41" s="89"/>
      <c r="BK41" s="89"/>
      <c r="BL41" s="89"/>
      <c r="BM41" s="89"/>
      <c r="BN41" s="89"/>
      <c r="BO41" s="89"/>
      <c r="BP41" s="89"/>
      <c r="BQ41" s="89"/>
      <c r="BR41" s="89"/>
      <c r="BS41" s="89"/>
      <c r="BT41" s="89"/>
      <c r="BU41" s="89"/>
      <c r="BV41" s="89"/>
      <c r="BW41" s="89"/>
      <c r="BX41" s="89"/>
      <c r="BY41" s="89"/>
      <c r="BZ41" s="89"/>
      <c r="CA41" s="89"/>
      <c r="CB41" s="89"/>
      <c r="CC41" s="89"/>
      <c r="CD41" s="89"/>
      <c r="CE41" s="89"/>
      <c r="CH41" s="199"/>
      <c r="CI41" s="199"/>
      <c r="CJ41" s="199"/>
      <c r="CK41" s="199"/>
      <c r="CL41" s="199"/>
      <c r="CM41" s="199"/>
      <c r="CN41" s="199"/>
      <c r="CO41" s="199"/>
      <c r="CP41" s="199"/>
      <c r="CQ41" s="199"/>
      <c r="CR41" s="199"/>
      <c r="CS41" s="199"/>
      <c r="CT41" s="199"/>
      <c r="CU41" s="199"/>
      <c r="CV41" s="199"/>
      <c r="CW41" s="199"/>
      <c r="CX41" s="199"/>
      <c r="CY41" s="199"/>
      <c r="CZ41" s="199"/>
      <c r="DA41" s="199"/>
      <c r="DB41" s="199"/>
      <c r="DC41" s="199"/>
      <c r="DD41" s="199"/>
      <c r="DE41" s="199"/>
    </row>
    <row r="42" spans="3:109" ht="15.75" customHeight="1">
      <c r="L42" s="988"/>
      <c r="M42" s="988"/>
      <c r="N42" s="988"/>
      <c r="O42" s="988"/>
      <c r="R42" s="722"/>
      <c r="S42" s="722"/>
      <c r="T42" s="722"/>
      <c r="U42" s="821"/>
      <c r="V42" s="199"/>
      <c r="W42" s="199"/>
      <c r="X42" s="199"/>
      <c r="AA42" s="199"/>
      <c r="AB42" s="199"/>
      <c r="AC42" s="199"/>
      <c r="AD42" s="199"/>
      <c r="AE42" s="199"/>
      <c r="AF42" s="199"/>
      <c r="AG42" s="199"/>
      <c r="AH42" s="199"/>
      <c r="AI42" s="199"/>
      <c r="AJ42" s="199"/>
      <c r="BJ42" s="89"/>
      <c r="BK42" s="89"/>
      <c r="BL42" s="89"/>
      <c r="BM42" s="89"/>
      <c r="BN42" s="89"/>
      <c r="BO42" s="89"/>
      <c r="BP42" s="89"/>
      <c r="BQ42" s="89"/>
      <c r="BR42" s="89"/>
      <c r="BS42" s="89"/>
      <c r="BT42" s="89"/>
      <c r="BU42" s="89"/>
      <c r="BV42" s="89"/>
      <c r="BW42" s="89"/>
      <c r="BX42" s="89"/>
      <c r="BY42" s="89"/>
      <c r="BZ42" s="89"/>
      <c r="CA42" s="89"/>
      <c r="CB42" s="89"/>
      <c r="CC42" s="89"/>
      <c r="CD42" s="89"/>
      <c r="CE42" s="89"/>
      <c r="CH42" s="199"/>
      <c r="CI42" s="199"/>
      <c r="CJ42" s="199"/>
      <c r="CK42" s="199"/>
      <c r="CL42" s="199"/>
      <c r="CM42" s="199"/>
      <c r="CN42" s="199"/>
      <c r="CO42" s="199"/>
      <c r="CP42" s="199"/>
      <c r="CQ42" s="199"/>
      <c r="CR42" s="199"/>
      <c r="CS42" s="199"/>
      <c r="CT42" s="199"/>
      <c r="CU42" s="199"/>
      <c r="CV42" s="199"/>
      <c r="CW42" s="199"/>
      <c r="CX42" s="199"/>
      <c r="CY42" s="199"/>
      <c r="CZ42" s="199"/>
      <c r="DA42" s="199"/>
      <c r="DB42" s="199"/>
      <c r="DC42" s="199"/>
      <c r="DD42" s="199"/>
      <c r="DE42" s="199"/>
    </row>
    <row r="43" spans="3:109" ht="13.9" customHeight="1">
      <c r="J43" s="992" t="s">
        <v>1043</v>
      </c>
      <c r="K43" s="992"/>
      <c r="L43" s="992"/>
      <c r="M43" s="992"/>
      <c r="N43" s="992"/>
      <c r="O43" s="992"/>
      <c r="P43" s="992"/>
      <c r="Q43" s="992"/>
      <c r="R43" s="992"/>
      <c r="S43" s="992"/>
      <c r="T43" s="992"/>
      <c r="U43" s="822"/>
      <c r="V43" s="118"/>
      <c r="W43" s="199"/>
      <c r="X43" s="199"/>
      <c r="AA43" s="199"/>
      <c r="AB43" s="199"/>
      <c r="AC43" s="199"/>
      <c r="AD43" s="199"/>
      <c r="AE43" s="199"/>
      <c r="AF43" s="199"/>
      <c r="AG43" s="199"/>
      <c r="AH43" s="199"/>
      <c r="AI43" s="199"/>
      <c r="AJ43" s="199"/>
      <c r="BJ43" s="89"/>
      <c r="BK43" s="89"/>
      <c r="BL43" s="89"/>
      <c r="BM43" s="89"/>
      <c r="BN43" s="89"/>
      <c r="BO43" s="89"/>
      <c r="BP43" s="89"/>
      <c r="BQ43" s="89"/>
      <c r="BR43" s="89"/>
      <c r="BS43" s="89"/>
      <c r="BT43" s="89"/>
      <c r="BU43" s="89"/>
      <c r="BV43" s="89"/>
      <c r="BW43" s="89"/>
      <c r="BX43" s="89"/>
      <c r="BY43" s="89"/>
      <c r="BZ43" s="89"/>
      <c r="CA43" s="89"/>
      <c r="CB43" s="89"/>
      <c r="CC43" s="89"/>
      <c r="CD43" s="89"/>
      <c r="CE43" s="89"/>
      <c r="CH43" s="199"/>
      <c r="CI43" s="199"/>
      <c r="CJ43" s="199"/>
      <c r="CK43" s="199"/>
      <c r="CL43" s="199"/>
      <c r="CM43" s="199"/>
      <c r="CN43" s="199"/>
      <c r="CO43" s="199"/>
      <c r="CP43" s="199"/>
      <c r="CQ43" s="199"/>
      <c r="CR43" s="199"/>
      <c r="CS43" s="199"/>
      <c r="CT43" s="199"/>
      <c r="CU43" s="199"/>
      <c r="CV43" s="199"/>
      <c r="CW43" s="199"/>
      <c r="CX43" s="199"/>
      <c r="CY43" s="199"/>
      <c r="CZ43" s="199"/>
      <c r="DA43" s="199"/>
      <c r="DB43" s="199"/>
      <c r="DC43" s="199"/>
      <c r="DD43" s="199"/>
      <c r="DE43" s="199"/>
    </row>
    <row r="44" spans="3:109">
      <c r="J44" s="992"/>
      <c r="K44" s="992"/>
      <c r="L44" s="992"/>
      <c r="M44" s="992"/>
      <c r="N44" s="992"/>
      <c r="O44" s="992"/>
      <c r="P44" s="992"/>
      <c r="Q44" s="992"/>
      <c r="R44" s="992"/>
      <c r="S44" s="992"/>
      <c r="T44" s="992"/>
      <c r="U44" s="118"/>
      <c r="V44" s="118"/>
      <c r="W44" s="199"/>
      <c r="X44" s="199"/>
      <c r="AA44" s="199"/>
      <c r="AB44" s="199"/>
      <c r="AC44" s="199"/>
      <c r="AD44" s="199"/>
      <c r="AE44" s="199"/>
      <c r="AF44" s="199"/>
      <c r="AG44" s="199"/>
      <c r="AH44" s="199"/>
      <c r="AI44" s="199"/>
      <c r="AJ44" s="199"/>
      <c r="BJ44" s="89"/>
      <c r="BK44" s="89"/>
      <c r="BL44" s="89"/>
      <c r="BM44" s="89"/>
      <c r="BN44" s="89"/>
      <c r="BO44" s="89"/>
      <c r="BP44" s="89"/>
      <c r="BQ44" s="89"/>
      <c r="BR44" s="89"/>
      <c r="BS44" s="89"/>
      <c r="BT44" s="89"/>
      <c r="BU44" s="89"/>
      <c r="BV44" s="89"/>
      <c r="BW44" s="89"/>
      <c r="BX44" s="89"/>
      <c r="BY44" s="89"/>
      <c r="BZ44" s="89"/>
      <c r="CA44" s="89"/>
      <c r="CB44" s="89"/>
      <c r="CC44" s="89"/>
      <c r="CD44" s="89"/>
      <c r="CE44" s="89"/>
      <c r="CH44" s="199"/>
      <c r="CI44" s="199"/>
      <c r="CJ44" s="199"/>
      <c r="CK44" s="199"/>
      <c r="CL44" s="199"/>
      <c r="CM44" s="199"/>
      <c r="CN44" s="199"/>
      <c r="CO44" s="199"/>
      <c r="CP44" s="199"/>
      <c r="CQ44" s="199"/>
      <c r="CR44" s="199"/>
      <c r="CS44" s="199"/>
      <c r="CT44" s="199"/>
      <c r="CU44" s="199"/>
      <c r="CV44" s="199"/>
      <c r="CW44" s="199"/>
      <c r="CX44" s="199"/>
      <c r="CY44" s="199"/>
      <c r="CZ44" s="199"/>
      <c r="DA44" s="199"/>
      <c r="DB44" s="199"/>
      <c r="DC44" s="199"/>
      <c r="DD44" s="199"/>
      <c r="DE44" s="199"/>
    </row>
    <row r="45" spans="3:109" ht="36" customHeight="1">
      <c r="C45" s="991" t="s">
        <v>424</v>
      </c>
      <c r="D45" s="991"/>
      <c r="E45" s="991"/>
      <c r="F45" s="991"/>
      <c r="G45" s="991"/>
      <c r="H45" s="991"/>
      <c r="I45" s="991"/>
      <c r="J45" s="991"/>
      <c r="K45" s="991"/>
      <c r="L45" s="991"/>
      <c r="M45" s="991"/>
      <c r="N45" s="991"/>
      <c r="O45" s="991"/>
      <c r="P45" s="991"/>
      <c r="Q45" s="991"/>
      <c r="R45" s="991"/>
      <c r="S45" s="991"/>
      <c r="T45" s="991"/>
      <c r="U45" s="823"/>
      <c r="V45" s="785"/>
      <c r="W45" s="785"/>
      <c r="X45" s="785"/>
      <c r="Y45" s="279"/>
      <c r="AA45" s="199"/>
      <c r="AB45" s="199"/>
      <c r="AC45" s="199"/>
      <c r="AD45" s="199"/>
      <c r="AE45" s="199"/>
      <c r="AF45" s="199"/>
      <c r="AG45" s="199"/>
      <c r="AH45" s="199"/>
      <c r="AI45" s="199"/>
      <c r="AJ45" s="199"/>
      <c r="BJ45" s="89"/>
      <c r="BK45" s="89"/>
      <c r="BL45" s="89"/>
      <c r="BM45" s="89"/>
      <c r="BN45" s="89"/>
      <c r="BO45" s="89"/>
      <c r="BP45" s="89"/>
      <c r="BQ45" s="89"/>
      <c r="BR45" s="89"/>
      <c r="BS45" s="89"/>
      <c r="BT45" s="89"/>
      <c r="BU45" s="89"/>
      <c r="BV45" s="89"/>
      <c r="BW45" s="89"/>
      <c r="BX45" s="89"/>
      <c r="BY45" s="89"/>
      <c r="BZ45" s="89"/>
      <c r="CA45" s="89"/>
      <c r="CB45" s="89"/>
      <c r="CC45" s="89"/>
      <c r="CD45" s="89"/>
      <c r="CE45" s="89"/>
      <c r="CH45" s="199"/>
      <c r="CI45" s="199"/>
      <c r="CJ45" s="199"/>
      <c r="CK45" s="199"/>
      <c r="CL45" s="199"/>
      <c r="CM45" s="199"/>
      <c r="CN45" s="199"/>
      <c r="CO45" s="199"/>
      <c r="CP45" s="199"/>
      <c r="CQ45" s="199"/>
      <c r="CR45" s="199"/>
      <c r="CS45" s="199"/>
      <c r="CT45" s="199"/>
      <c r="CU45" s="199"/>
      <c r="CV45" s="199"/>
      <c r="CW45" s="199"/>
      <c r="CX45" s="199"/>
      <c r="CY45" s="199"/>
      <c r="CZ45" s="199"/>
      <c r="DA45" s="199"/>
      <c r="DB45" s="199"/>
      <c r="DC45" s="199"/>
      <c r="DD45" s="199"/>
      <c r="DE45" s="199"/>
    </row>
    <row r="46" spans="3:109" ht="15" customHeight="1" thickBot="1">
      <c r="C46" s="242"/>
      <c r="D46" s="242"/>
      <c r="E46" s="242"/>
      <c r="F46" s="242"/>
      <c r="G46" s="242"/>
      <c r="H46" s="242"/>
      <c r="I46" s="242"/>
      <c r="J46" s="242"/>
      <c r="K46" s="242"/>
      <c r="L46" s="242"/>
      <c r="M46" s="242"/>
      <c r="N46" s="242"/>
      <c r="O46" s="242"/>
      <c r="P46" s="242"/>
      <c r="Q46" s="242"/>
      <c r="R46" s="242"/>
      <c r="S46" s="242"/>
      <c r="T46" s="242"/>
      <c r="V46" s="89"/>
      <c r="W46" s="89"/>
      <c r="BJ46" s="89"/>
      <c r="BK46" s="89"/>
      <c r="BL46" s="89"/>
      <c r="BM46" s="89"/>
      <c r="BN46" s="89"/>
      <c r="BO46" s="89"/>
      <c r="BP46" s="89"/>
      <c r="BQ46" s="89"/>
      <c r="BR46" s="89"/>
      <c r="BS46" s="89"/>
      <c r="BT46" s="89"/>
      <c r="BU46" s="89"/>
      <c r="BV46" s="89"/>
      <c r="BW46" s="89"/>
      <c r="BX46" s="89"/>
      <c r="BY46" s="89"/>
      <c r="BZ46" s="89"/>
      <c r="CA46" s="89"/>
      <c r="CB46" s="89"/>
      <c r="CC46" s="89"/>
      <c r="CD46" s="89"/>
      <c r="CE46" s="89"/>
      <c r="CF46" s="89"/>
      <c r="CG46" s="89"/>
      <c r="CH46" s="199"/>
      <c r="CI46" s="199"/>
      <c r="CJ46" s="199"/>
      <c r="CK46" s="199"/>
      <c r="CL46" s="199"/>
      <c r="CM46" s="199"/>
      <c r="CN46" s="199"/>
      <c r="CO46" s="199"/>
      <c r="CP46" s="199"/>
      <c r="CQ46" s="199"/>
      <c r="CR46" s="199"/>
      <c r="CS46" s="199"/>
      <c r="CT46" s="199"/>
      <c r="CU46" s="199"/>
      <c r="CV46" s="199"/>
      <c r="CW46" s="199"/>
      <c r="CX46" s="199"/>
      <c r="CY46" s="199"/>
      <c r="CZ46" s="199"/>
      <c r="DA46" s="199"/>
      <c r="DB46" s="199"/>
      <c r="DC46" s="199"/>
      <c r="DD46" s="199"/>
      <c r="DE46" s="199"/>
    </row>
    <row r="47" spans="3:109" ht="45" customHeight="1" thickTop="1">
      <c r="C47" s="100"/>
      <c r="D47" s="317"/>
      <c r="E47" s="317"/>
      <c r="F47" s="317"/>
      <c r="G47" s="317"/>
      <c r="H47" s="317"/>
      <c r="I47" s="977" t="s">
        <v>295</v>
      </c>
      <c r="J47" s="977"/>
      <c r="K47" s="977"/>
      <c r="L47" s="977"/>
      <c r="M47" s="977"/>
      <c r="N47" s="977"/>
      <c r="O47" s="977"/>
      <c r="P47" s="977"/>
      <c r="Q47" s="319"/>
      <c r="R47" s="317"/>
      <c r="S47" s="317"/>
      <c r="T47" s="317"/>
      <c r="U47" s="243"/>
      <c r="V47" s="258"/>
      <c r="W47" s="258"/>
      <c r="X47" s="258"/>
      <c r="BJ47" s="89"/>
      <c r="BK47" s="89"/>
      <c r="BL47" s="89"/>
      <c r="BM47" s="89"/>
      <c r="BN47" s="89"/>
      <c r="BO47" s="89"/>
      <c r="BP47" s="89"/>
      <c r="BQ47" s="89"/>
      <c r="BR47" s="89"/>
      <c r="BS47" s="89"/>
      <c r="BT47" s="89"/>
      <c r="BU47" s="89"/>
      <c r="BV47" s="89"/>
      <c r="BW47" s="89"/>
      <c r="BX47" s="89"/>
      <c r="BY47" s="89"/>
      <c r="BZ47" s="89"/>
      <c r="CA47" s="89"/>
      <c r="CB47" s="89"/>
      <c r="CC47" s="89"/>
      <c r="CD47" s="89"/>
      <c r="CE47" s="89"/>
      <c r="CF47" s="89"/>
      <c r="CG47" s="89"/>
      <c r="CH47" s="199"/>
      <c r="CI47" s="199"/>
      <c r="CJ47" s="199"/>
      <c r="CK47" s="199"/>
      <c r="CL47" s="199"/>
      <c r="CM47" s="199"/>
      <c r="CN47" s="199"/>
      <c r="CO47" s="199"/>
      <c r="CP47" s="199"/>
      <c r="CQ47" s="199"/>
      <c r="CR47" s="199"/>
      <c r="CS47" s="199"/>
      <c r="CT47" s="199"/>
      <c r="CU47" s="199"/>
      <c r="CV47" s="199"/>
      <c r="CW47" s="199"/>
      <c r="CX47" s="199"/>
      <c r="CY47" s="199"/>
      <c r="CZ47" s="199"/>
      <c r="DA47" s="199"/>
      <c r="DB47" s="199"/>
      <c r="DC47" s="199"/>
      <c r="DD47" s="199"/>
      <c r="DE47" s="199"/>
    </row>
    <row r="48" spans="3:109" ht="25.15" customHeight="1">
      <c r="C48" s="100"/>
      <c r="D48" s="318"/>
      <c r="E48" s="100"/>
      <c r="F48" s="100"/>
      <c r="G48" s="100"/>
      <c r="H48" s="100"/>
      <c r="I48" s="978" t="s">
        <v>155</v>
      </c>
      <c r="J48" s="979"/>
      <c r="K48" s="978" t="s">
        <v>156</v>
      </c>
      <c r="L48" s="980"/>
      <c r="M48" s="978" t="s">
        <v>6</v>
      </c>
      <c r="N48" s="980"/>
      <c r="O48" s="978" t="s">
        <v>258</v>
      </c>
      <c r="P48" s="980"/>
      <c r="Q48" s="320"/>
      <c r="R48" s="100"/>
      <c r="S48" s="259"/>
      <c r="T48" s="259"/>
      <c r="U48" s="196"/>
      <c r="V48" s="275"/>
      <c r="W48" s="275"/>
      <c r="BJ48" s="89"/>
      <c r="BK48" s="89"/>
      <c r="BL48" s="89"/>
      <c r="BM48" s="89"/>
      <c r="BN48" s="89"/>
      <c r="BO48" s="89"/>
      <c r="BP48" s="89"/>
      <c r="BQ48" s="89"/>
      <c r="BR48" s="89"/>
      <c r="BS48" s="89"/>
      <c r="BT48" s="89"/>
      <c r="BU48" s="89"/>
      <c r="BV48" s="89"/>
      <c r="BW48" s="89"/>
      <c r="BX48" s="89"/>
      <c r="BY48" s="89"/>
      <c r="BZ48" s="89"/>
      <c r="CA48" s="89"/>
      <c r="CB48" s="89"/>
      <c r="CC48" s="89"/>
      <c r="CD48" s="89"/>
      <c r="CE48" s="89"/>
      <c r="CF48" s="89"/>
      <c r="CG48" s="89"/>
      <c r="CH48" s="199"/>
      <c r="CI48" s="199"/>
      <c r="CJ48" s="199"/>
      <c r="CK48" s="199"/>
      <c r="CL48" s="199"/>
      <c r="CM48" s="199"/>
      <c r="CN48" s="199"/>
      <c r="CO48" s="199"/>
      <c r="CP48" s="199"/>
      <c r="CQ48" s="199"/>
      <c r="CR48" s="199"/>
      <c r="CS48" s="199"/>
      <c r="CT48" s="199"/>
      <c r="CU48" s="199"/>
      <c r="CV48" s="199"/>
      <c r="CW48" s="199"/>
      <c r="CX48" s="199"/>
      <c r="CY48" s="199"/>
      <c r="CZ48" s="199"/>
      <c r="DA48" s="199"/>
      <c r="DB48" s="199"/>
      <c r="DC48" s="199"/>
      <c r="DD48" s="199"/>
      <c r="DE48" s="199"/>
    </row>
    <row r="49" spans="3:109" ht="25.9" customHeight="1" thickBot="1">
      <c r="C49" s="100"/>
      <c r="D49" s="100"/>
      <c r="E49" s="100"/>
      <c r="F49" s="100"/>
      <c r="G49" s="100"/>
      <c r="H49" s="100"/>
      <c r="I49" s="981">
        <f>'Project Info'!$C$6</f>
        <v>0</v>
      </c>
      <c r="J49" s="982"/>
      <c r="K49" s="983">
        <f>'Project Info'!$C$5</f>
        <v>0</v>
      </c>
      <c r="L49" s="984"/>
      <c r="M49" s="981">
        <f>'Project Info'!$C$7</f>
        <v>0</v>
      </c>
      <c r="N49" s="982"/>
      <c r="O49" s="985">
        <f>'Project Info'!$C$8</f>
        <v>0</v>
      </c>
      <c r="P49" s="986"/>
      <c r="Q49" s="321"/>
      <c r="R49" s="100"/>
      <c r="S49" s="259"/>
      <c r="T49" s="259"/>
      <c r="V49" s="89"/>
      <c r="W49" s="89"/>
      <c r="BJ49" s="89"/>
      <c r="BK49" s="89"/>
      <c r="BL49" s="89"/>
      <c r="BM49" s="89"/>
      <c r="BN49" s="89"/>
      <c r="BO49" s="89"/>
      <c r="BP49" s="89"/>
      <c r="BQ49" s="89"/>
      <c r="BR49" s="89"/>
      <c r="BS49" s="89"/>
      <c r="BT49" s="89"/>
      <c r="BU49" s="89"/>
      <c r="BV49" s="89"/>
      <c r="BW49" s="89"/>
      <c r="BX49" s="89"/>
      <c r="BY49" s="89"/>
      <c r="BZ49" s="89"/>
      <c r="CA49" s="89"/>
      <c r="CB49" s="89"/>
      <c r="CC49" s="89"/>
      <c r="CD49" s="89"/>
      <c r="CE49" s="89"/>
      <c r="CF49" s="89"/>
      <c r="CG49" s="89"/>
      <c r="CH49" s="199"/>
      <c r="CI49" s="199"/>
      <c r="CJ49" s="199"/>
      <c r="CK49" s="199"/>
      <c r="CL49" s="199"/>
      <c r="CM49" s="199"/>
      <c r="CN49" s="199"/>
      <c r="CO49" s="199"/>
      <c r="CP49" s="199"/>
      <c r="CQ49" s="199"/>
      <c r="CR49" s="199"/>
      <c r="CS49" s="199"/>
      <c r="CT49" s="199"/>
      <c r="CU49" s="199"/>
      <c r="CV49" s="199"/>
      <c r="CW49" s="199"/>
      <c r="CX49" s="199"/>
      <c r="CY49" s="199"/>
      <c r="CZ49" s="199"/>
      <c r="DA49" s="199"/>
      <c r="DB49" s="199"/>
      <c r="DC49" s="199"/>
      <c r="DD49" s="199"/>
      <c r="DE49" s="199"/>
    </row>
    <row r="50" spans="3:109">
      <c r="C50" s="967" t="s">
        <v>584</v>
      </c>
      <c r="D50" s="968"/>
      <c r="E50" s="968"/>
      <c r="F50" s="968"/>
      <c r="G50" s="968"/>
      <c r="H50" s="968"/>
      <c r="I50" s="968"/>
      <c r="J50" s="968"/>
      <c r="K50" s="968"/>
      <c r="L50" s="969"/>
      <c r="M50" s="967" t="s">
        <v>905</v>
      </c>
      <c r="N50" s="968"/>
      <c r="O50" s="968"/>
      <c r="P50" s="968"/>
      <c r="Q50" s="968"/>
      <c r="R50" s="968"/>
      <c r="S50" s="968"/>
      <c r="T50" s="969"/>
      <c r="V50" s="89"/>
      <c r="W50" s="89"/>
      <c r="BJ50" s="89"/>
      <c r="BK50" s="89"/>
      <c r="BL50" s="89"/>
      <c r="BM50" s="89"/>
      <c r="BN50" s="89"/>
      <c r="BO50" s="89"/>
      <c r="BP50" s="89"/>
      <c r="BQ50" s="89"/>
      <c r="BR50" s="89"/>
      <c r="BS50" s="89"/>
      <c r="BT50" s="89"/>
      <c r="BU50" s="89"/>
      <c r="BV50" s="89"/>
      <c r="BW50" s="89"/>
      <c r="BX50" s="89"/>
      <c r="BY50" s="89"/>
      <c r="BZ50" s="89"/>
      <c r="CA50" s="89"/>
      <c r="CB50" s="89"/>
      <c r="CC50" s="89"/>
      <c r="CD50" s="89"/>
      <c r="CE50" s="89"/>
      <c r="CF50" s="89"/>
      <c r="CG50" s="89"/>
      <c r="CH50" s="199"/>
      <c r="CI50" s="199"/>
      <c r="CJ50" s="199"/>
      <c r="CK50" s="199"/>
      <c r="CL50" s="199"/>
      <c r="CM50" s="199"/>
      <c r="CN50" s="199"/>
      <c r="CO50" s="199"/>
      <c r="CP50" s="199"/>
      <c r="CQ50" s="199"/>
      <c r="CR50" s="199"/>
      <c r="CS50" s="199"/>
      <c r="CT50" s="199"/>
      <c r="CU50" s="199"/>
      <c r="CV50" s="199"/>
      <c r="CW50" s="199"/>
      <c r="CX50" s="199"/>
      <c r="CY50" s="199"/>
      <c r="CZ50" s="199"/>
      <c r="DA50" s="199"/>
      <c r="DB50" s="199"/>
      <c r="DC50" s="199"/>
      <c r="DD50" s="199"/>
      <c r="DE50" s="199"/>
    </row>
    <row r="51" spans="3:109">
      <c r="C51" s="970"/>
      <c r="D51" s="971"/>
      <c r="E51" s="971"/>
      <c r="F51" s="971"/>
      <c r="G51" s="971"/>
      <c r="H51" s="971"/>
      <c r="I51" s="971"/>
      <c r="J51" s="971"/>
      <c r="K51" s="971"/>
      <c r="L51" s="972"/>
      <c r="M51" s="970"/>
      <c r="N51" s="971"/>
      <c r="O51" s="971"/>
      <c r="P51" s="971"/>
      <c r="Q51" s="971"/>
      <c r="R51" s="971"/>
      <c r="S51" s="971"/>
      <c r="T51" s="972"/>
      <c r="V51" s="89"/>
      <c r="W51" s="89"/>
      <c r="BJ51" s="89"/>
      <c r="BK51" s="89"/>
      <c r="BL51" s="89"/>
      <c r="BM51" s="89"/>
      <c r="BN51" s="89"/>
      <c r="BO51" s="89"/>
      <c r="BP51" s="89"/>
      <c r="BQ51" s="89"/>
      <c r="BR51" s="89"/>
      <c r="BS51" s="89"/>
      <c r="BT51" s="89"/>
      <c r="BU51" s="89"/>
      <c r="BV51" s="89"/>
      <c r="BW51" s="89"/>
      <c r="BX51" s="89"/>
      <c r="BY51" s="89"/>
      <c r="BZ51" s="89"/>
      <c r="CA51" s="89"/>
      <c r="CB51" s="89"/>
      <c r="CC51" s="89"/>
      <c r="CD51" s="89"/>
      <c r="CE51" s="89"/>
      <c r="CF51" s="89"/>
      <c r="CG51" s="89"/>
      <c r="CH51" s="199"/>
      <c r="CI51" s="199"/>
      <c r="CJ51" s="199"/>
      <c r="CK51" s="199"/>
      <c r="CL51" s="199"/>
      <c r="CM51" s="199"/>
      <c r="CN51" s="199"/>
      <c r="CO51" s="199"/>
      <c r="CP51" s="199"/>
      <c r="CQ51" s="199"/>
      <c r="CR51" s="199"/>
      <c r="CS51" s="199"/>
      <c r="CT51" s="199"/>
      <c r="CU51" s="199"/>
      <c r="CV51" s="199"/>
      <c r="CW51" s="199"/>
      <c r="CX51" s="199"/>
      <c r="CY51" s="199"/>
      <c r="CZ51" s="199"/>
      <c r="DA51" s="199"/>
      <c r="DB51" s="199"/>
      <c r="DC51" s="199"/>
      <c r="DD51" s="199"/>
      <c r="DE51" s="199"/>
    </row>
    <row r="52" spans="3:109" ht="14.25" customHeight="1">
      <c r="C52" s="970"/>
      <c r="D52" s="971"/>
      <c r="E52" s="971"/>
      <c r="F52" s="971"/>
      <c r="G52" s="971"/>
      <c r="H52" s="971"/>
      <c r="I52" s="971"/>
      <c r="J52" s="971"/>
      <c r="K52" s="971"/>
      <c r="L52" s="972"/>
      <c r="M52" s="970"/>
      <c r="N52" s="971"/>
      <c r="O52" s="971"/>
      <c r="P52" s="971"/>
      <c r="Q52" s="971"/>
      <c r="R52" s="971"/>
      <c r="S52" s="971"/>
      <c r="T52" s="972"/>
      <c r="V52" s="89"/>
      <c r="W52" s="89"/>
      <c r="BJ52" s="89"/>
      <c r="BK52" s="89"/>
      <c r="BL52" s="89"/>
      <c r="BM52" s="89"/>
      <c r="BN52" s="89"/>
      <c r="BO52" s="89"/>
      <c r="BP52" s="89"/>
      <c r="BQ52" s="89"/>
      <c r="BR52" s="89"/>
      <c r="BS52" s="89"/>
      <c r="BT52" s="89"/>
      <c r="BU52" s="89"/>
      <c r="BV52" s="89"/>
      <c r="BW52" s="89"/>
      <c r="BX52" s="89"/>
      <c r="BY52" s="89"/>
      <c r="BZ52" s="89"/>
      <c r="CA52" s="89"/>
      <c r="CB52" s="89"/>
      <c r="CC52" s="89"/>
      <c r="CD52" s="89"/>
      <c r="CE52" s="89"/>
      <c r="CF52" s="89"/>
      <c r="CG52" s="89"/>
      <c r="CH52" s="199"/>
      <c r="CI52" s="199"/>
      <c r="CJ52" s="199"/>
      <c r="CK52" s="199"/>
      <c r="CL52" s="199"/>
      <c r="CM52" s="199"/>
      <c r="CN52" s="199"/>
      <c r="CO52" s="199"/>
      <c r="CP52" s="199"/>
      <c r="CQ52" s="199"/>
      <c r="CR52" s="199"/>
      <c r="CS52" s="199"/>
      <c r="CT52" s="199"/>
      <c r="CU52" s="199"/>
      <c r="CV52" s="199"/>
      <c r="CW52" s="199"/>
      <c r="CX52" s="199"/>
      <c r="CY52" s="199"/>
      <c r="CZ52" s="199"/>
      <c r="DA52" s="199"/>
      <c r="DB52" s="199"/>
      <c r="DC52" s="199"/>
      <c r="DD52" s="199"/>
      <c r="DE52" s="199"/>
    </row>
    <row r="53" spans="3:109" ht="54" customHeight="1" thickBot="1">
      <c r="C53" s="973"/>
      <c r="D53" s="974"/>
      <c r="E53" s="974"/>
      <c r="F53" s="974"/>
      <c r="G53" s="974"/>
      <c r="H53" s="974"/>
      <c r="I53" s="974"/>
      <c r="J53" s="974"/>
      <c r="K53" s="974"/>
      <c r="L53" s="975"/>
      <c r="M53" s="973"/>
      <c r="N53" s="974"/>
      <c r="O53" s="974"/>
      <c r="P53" s="974"/>
      <c r="Q53" s="974"/>
      <c r="R53" s="974"/>
      <c r="S53" s="974"/>
      <c r="T53" s="975"/>
      <c r="V53" s="89"/>
      <c r="W53" s="89"/>
      <c r="BJ53" s="89"/>
      <c r="BK53" s="89"/>
      <c r="BL53" s="89"/>
      <c r="BM53" s="89"/>
      <c r="BN53" s="89"/>
      <c r="BO53" s="89"/>
      <c r="BP53" s="89"/>
      <c r="BQ53" s="89"/>
      <c r="BR53" s="89"/>
      <c r="BS53" s="89"/>
      <c r="BT53" s="89"/>
      <c r="BU53" s="89"/>
      <c r="BV53" s="89"/>
      <c r="BW53" s="89"/>
      <c r="BX53" s="89"/>
      <c r="BY53" s="89"/>
      <c r="BZ53" s="89"/>
      <c r="CA53" s="89"/>
      <c r="CB53" s="89"/>
      <c r="CC53" s="89"/>
      <c r="CD53" s="89"/>
      <c r="CE53" s="89"/>
      <c r="CF53" s="89"/>
      <c r="CG53" s="89"/>
      <c r="CH53" s="199"/>
      <c r="CI53" s="199"/>
      <c r="CJ53" s="199"/>
      <c r="CK53" s="199"/>
      <c r="CL53" s="199"/>
      <c r="CM53" s="199"/>
      <c r="CN53" s="199"/>
      <c r="CO53" s="199"/>
      <c r="CP53" s="199"/>
      <c r="CQ53" s="199"/>
      <c r="CR53" s="199"/>
      <c r="CS53" s="199"/>
      <c r="CT53" s="199"/>
      <c r="CU53" s="199"/>
      <c r="CV53" s="199"/>
      <c r="CW53" s="199"/>
      <c r="CX53" s="199"/>
      <c r="CY53" s="199"/>
      <c r="CZ53" s="199"/>
      <c r="DA53" s="199"/>
      <c r="DB53" s="199"/>
      <c r="DC53" s="199"/>
      <c r="DD53" s="199"/>
      <c r="DE53" s="199"/>
    </row>
    <row r="54" spans="3:109">
      <c r="C54" s="100"/>
      <c r="D54" s="100"/>
      <c r="E54" s="100"/>
      <c r="F54" s="100"/>
      <c r="G54" s="100"/>
      <c r="H54" s="100"/>
      <c r="I54" s="100"/>
      <c r="J54" s="100"/>
      <c r="K54" s="100"/>
      <c r="L54" s="100"/>
      <c r="M54" s="100"/>
      <c r="N54" s="100"/>
      <c r="O54" s="100"/>
      <c r="P54" s="100"/>
      <c r="Q54" s="100"/>
      <c r="R54" s="100"/>
      <c r="S54" s="100"/>
      <c r="T54" s="100"/>
      <c r="U54" s="100"/>
      <c r="V54" s="211"/>
      <c r="W54" s="89"/>
      <c r="BJ54" s="89"/>
      <c r="BK54" s="89"/>
      <c r="BL54" s="89"/>
      <c r="BM54" s="89"/>
      <c r="BN54" s="89"/>
      <c r="BO54" s="89"/>
      <c r="BP54" s="89"/>
      <c r="BQ54" s="89"/>
      <c r="BR54" s="89"/>
      <c r="BS54" s="89"/>
      <c r="BT54" s="89"/>
      <c r="BU54" s="89"/>
      <c r="BV54" s="89"/>
      <c r="BW54" s="89"/>
      <c r="BX54" s="89"/>
      <c r="BY54" s="89"/>
      <c r="BZ54" s="89"/>
      <c r="CA54" s="89"/>
      <c r="CB54" s="89"/>
      <c r="CC54" s="89"/>
      <c r="CD54" s="89"/>
      <c r="CE54" s="89"/>
      <c r="CH54" s="199"/>
      <c r="CI54" s="199"/>
      <c r="CJ54" s="199"/>
      <c r="CK54" s="199"/>
      <c r="CL54" s="199"/>
      <c r="CM54" s="199"/>
      <c r="CN54" s="199"/>
      <c r="CO54" s="199"/>
      <c r="CP54" s="199"/>
      <c r="CQ54" s="199"/>
      <c r="CR54" s="199"/>
      <c r="CS54" s="199"/>
      <c r="CT54" s="199"/>
      <c r="CU54" s="199"/>
      <c r="CV54" s="199"/>
      <c r="CW54" s="199"/>
      <c r="CX54" s="199"/>
      <c r="CY54" s="199"/>
      <c r="CZ54" s="199"/>
      <c r="DA54" s="199"/>
      <c r="DB54" s="199"/>
      <c r="DC54" s="199"/>
      <c r="DD54" s="199"/>
      <c r="DE54" s="199"/>
    </row>
    <row r="55" spans="3:109">
      <c r="C55" s="100"/>
      <c r="D55" s="100"/>
      <c r="E55" s="100"/>
      <c r="F55" s="100"/>
      <c r="G55" s="100"/>
      <c r="H55" s="100"/>
      <c r="I55" s="100"/>
      <c r="J55" s="100"/>
      <c r="K55" s="100"/>
      <c r="L55" s="100"/>
      <c r="M55" s="100"/>
      <c r="N55" s="100"/>
      <c r="O55" s="100"/>
      <c r="P55" s="100"/>
      <c r="Q55" s="100"/>
      <c r="R55" s="100"/>
      <c r="S55" s="100"/>
      <c r="T55" s="100"/>
      <c r="U55" s="100"/>
      <c r="V55" s="211"/>
      <c r="W55" s="89"/>
      <c r="BJ55" s="89"/>
      <c r="BK55" s="89"/>
      <c r="BL55" s="89"/>
      <c r="BM55" s="89"/>
      <c r="BN55" s="89"/>
      <c r="BO55" s="89"/>
      <c r="BP55" s="89"/>
      <c r="BQ55" s="89"/>
      <c r="BR55" s="89"/>
      <c r="BS55" s="89"/>
      <c r="BT55" s="89"/>
      <c r="BU55" s="89"/>
      <c r="BV55" s="89"/>
      <c r="BW55" s="89"/>
      <c r="BX55" s="89"/>
      <c r="BY55" s="89"/>
      <c r="BZ55" s="89"/>
      <c r="CA55" s="89"/>
      <c r="CB55" s="89"/>
      <c r="CC55" s="89"/>
      <c r="CD55" s="89"/>
      <c r="CE55" s="89"/>
      <c r="CH55" s="199"/>
      <c r="CI55" s="199"/>
      <c r="CJ55" s="199"/>
      <c r="CK55" s="199"/>
      <c r="CL55" s="199"/>
      <c r="CM55" s="199"/>
      <c r="CN55" s="199"/>
      <c r="CO55" s="199"/>
      <c r="CP55" s="199"/>
      <c r="CQ55" s="199"/>
      <c r="CR55" s="199"/>
      <c r="CS55" s="199"/>
      <c r="CT55" s="199"/>
      <c r="CU55" s="199"/>
      <c r="CV55" s="199"/>
      <c r="CW55" s="199"/>
      <c r="CX55" s="199"/>
      <c r="CY55" s="199"/>
      <c r="CZ55" s="199"/>
      <c r="DA55" s="199"/>
      <c r="DB55" s="199"/>
      <c r="DC55" s="199"/>
      <c r="DD55" s="199"/>
      <c r="DE55" s="199"/>
    </row>
    <row r="56" spans="3:109">
      <c r="C56" s="100"/>
      <c r="D56" s="100"/>
      <c r="E56" s="100"/>
      <c r="F56" s="100"/>
      <c r="G56" s="100"/>
      <c r="H56" s="100"/>
      <c r="I56" s="100"/>
      <c r="J56" s="100"/>
      <c r="K56" s="100"/>
      <c r="L56" s="100"/>
      <c r="M56" s="100"/>
      <c r="N56" s="100"/>
      <c r="O56" s="100"/>
      <c r="P56" s="100"/>
      <c r="Q56" s="100"/>
      <c r="R56" s="100"/>
      <c r="S56" s="100"/>
      <c r="T56" s="100"/>
      <c r="U56" s="100"/>
      <c r="V56" s="211"/>
      <c r="W56" s="89"/>
      <c r="BJ56" s="89"/>
      <c r="BK56" s="89"/>
      <c r="BL56" s="89"/>
      <c r="BM56" s="89"/>
      <c r="BN56" s="89"/>
      <c r="BO56" s="89"/>
      <c r="BP56" s="89"/>
      <c r="BQ56" s="89"/>
      <c r="BR56" s="89"/>
      <c r="BS56" s="89"/>
      <c r="BT56" s="89"/>
      <c r="BU56" s="89"/>
      <c r="BV56" s="89"/>
      <c r="BW56" s="89"/>
      <c r="BX56" s="89"/>
      <c r="BY56" s="89"/>
      <c r="BZ56" s="89"/>
      <c r="CA56" s="89"/>
      <c r="CB56" s="89"/>
      <c r="CC56" s="89"/>
      <c r="CD56" s="89"/>
      <c r="CE56" s="89"/>
      <c r="CH56" s="199"/>
      <c r="CI56" s="199"/>
      <c r="CJ56" s="199"/>
      <c r="CK56" s="199"/>
      <c r="CL56" s="199"/>
      <c r="CM56" s="199"/>
      <c r="CN56" s="199"/>
      <c r="CO56" s="199"/>
      <c r="CP56" s="199"/>
      <c r="CQ56" s="199"/>
      <c r="CR56" s="199"/>
      <c r="CS56" s="199"/>
      <c r="CT56" s="199"/>
      <c r="CU56" s="199"/>
      <c r="CV56" s="199"/>
      <c r="CW56" s="199"/>
      <c r="CX56" s="199"/>
      <c r="CY56" s="199"/>
      <c r="CZ56" s="199"/>
      <c r="DA56" s="199"/>
      <c r="DB56" s="199"/>
      <c r="DC56" s="199"/>
      <c r="DD56" s="199"/>
      <c r="DE56" s="199"/>
    </row>
    <row r="57" spans="3:109" ht="15">
      <c r="C57" s="100"/>
      <c r="D57" s="100"/>
      <c r="E57" s="100"/>
      <c r="F57" s="100"/>
      <c r="G57" s="100"/>
      <c r="H57" s="100"/>
      <c r="I57" s="100"/>
      <c r="J57" s="100"/>
      <c r="K57" s="100"/>
      <c r="L57" s="100"/>
      <c r="M57" s="100"/>
      <c r="N57" s="100"/>
      <c r="O57" s="100"/>
      <c r="P57" s="100"/>
      <c r="Q57" s="100"/>
      <c r="R57" s="100"/>
      <c r="S57" s="100"/>
      <c r="T57" s="100"/>
      <c r="U57" s="100"/>
      <c r="V57" s="197" t="s">
        <v>368</v>
      </c>
      <c r="W57" s="197" t="s">
        <v>256</v>
      </c>
      <c r="X57" s="197" t="s">
        <v>578</v>
      </c>
      <c r="BJ57" s="89"/>
      <c r="BK57" s="89"/>
      <c r="BL57" s="89"/>
      <c r="BM57" s="89"/>
      <c r="BN57" s="89"/>
      <c r="BO57" s="89"/>
      <c r="BP57" s="89"/>
      <c r="BQ57" s="89"/>
      <c r="BR57" s="89"/>
      <c r="BS57" s="89"/>
      <c r="BT57" s="89"/>
      <c r="BU57" s="89"/>
      <c r="BV57" s="89"/>
      <c r="BW57" s="89"/>
      <c r="BX57" s="89"/>
      <c r="BY57" s="89"/>
      <c r="BZ57" s="89"/>
      <c r="CA57" s="89"/>
      <c r="CB57" s="89"/>
      <c r="CC57" s="89"/>
      <c r="CD57" s="89"/>
      <c r="CE57" s="89"/>
      <c r="CH57" s="199"/>
      <c r="CI57" s="199"/>
      <c r="CJ57" s="199"/>
      <c r="CK57" s="199"/>
      <c r="CL57" s="199"/>
      <c r="CM57" s="199"/>
      <c r="CN57" s="199"/>
      <c r="CO57" s="199"/>
      <c r="CP57" s="199"/>
      <c r="CQ57" s="199"/>
      <c r="CR57" s="199"/>
      <c r="CS57" s="199"/>
      <c r="CT57" s="199"/>
      <c r="CU57" s="199"/>
      <c r="CV57" s="199"/>
      <c r="CW57" s="199"/>
      <c r="CX57" s="199"/>
      <c r="CY57" s="199"/>
      <c r="CZ57" s="199"/>
      <c r="DA57" s="199"/>
      <c r="DB57" s="199"/>
      <c r="DC57" s="199"/>
      <c r="DD57" s="199"/>
      <c r="DE57" s="199"/>
    </row>
    <row r="58" spans="3:109">
      <c r="C58" s="100"/>
      <c r="D58" s="100"/>
      <c r="E58" s="100"/>
      <c r="F58" s="100"/>
      <c r="G58" s="100"/>
      <c r="H58" s="100"/>
      <c r="I58" s="100"/>
      <c r="J58" s="100"/>
      <c r="K58" s="100"/>
      <c r="L58" s="100"/>
      <c r="M58" s="100"/>
      <c r="N58" s="100"/>
      <c r="O58" s="100"/>
      <c r="P58" s="100"/>
      <c r="Q58" s="100"/>
      <c r="R58" s="100"/>
      <c r="S58" s="100"/>
      <c r="T58" s="100"/>
      <c r="U58" s="100"/>
      <c r="V58" s="198" t="str">
        <f>'Scheme 1'!$F$3</f>
        <v>Scheme 1</v>
      </c>
      <c r="W58" s="202" t="s">
        <v>63</v>
      </c>
      <c r="X58" s="202" t="s">
        <v>63</v>
      </c>
      <c r="BJ58" s="89"/>
      <c r="BK58" s="89"/>
      <c r="BL58" s="89"/>
      <c r="BM58" s="89"/>
      <c r="BN58" s="89"/>
      <c r="BO58" s="89"/>
      <c r="BP58" s="89"/>
      <c r="BQ58" s="89"/>
      <c r="BR58" s="89"/>
      <c r="BS58" s="89"/>
      <c r="BT58" s="89"/>
      <c r="BU58" s="89"/>
      <c r="BV58" s="89"/>
      <c r="BW58" s="89"/>
      <c r="BX58" s="89"/>
      <c r="BY58" s="89"/>
      <c r="BZ58" s="89"/>
      <c r="CA58" s="89"/>
      <c r="CB58" s="89"/>
      <c r="CC58" s="89"/>
      <c r="CD58" s="89"/>
      <c r="CE58" s="89"/>
      <c r="CH58" s="199"/>
      <c r="CI58" s="199"/>
      <c r="CJ58" s="199"/>
      <c r="CK58" s="199"/>
      <c r="CL58" s="199"/>
      <c r="CM58" s="199"/>
      <c r="CN58" s="199"/>
      <c r="CO58" s="199"/>
      <c r="CP58" s="199"/>
      <c r="CQ58" s="199"/>
      <c r="CR58" s="199"/>
      <c r="CS58" s="199"/>
      <c r="CT58" s="199"/>
      <c r="CU58" s="199"/>
      <c r="CV58" s="199"/>
      <c r="CW58" s="199"/>
      <c r="CX58" s="199"/>
      <c r="CY58" s="199"/>
      <c r="CZ58" s="199"/>
      <c r="DA58" s="199"/>
      <c r="DB58" s="199"/>
      <c r="DC58" s="199"/>
      <c r="DD58" s="199"/>
      <c r="DE58" s="199"/>
    </row>
    <row r="59" spans="3:109">
      <c r="C59" s="100"/>
      <c r="D59" s="100"/>
      <c r="E59" s="100"/>
      <c r="F59" s="100"/>
      <c r="G59" s="100"/>
      <c r="H59" s="100"/>
      <c r="I59" s="100"/>
      <c r="J59" s="100"/>
      <c r="K59" s="100"/>
      <c r="L59" s="100"/>
      <c r="M59" s="100"/>
      <c r="N59" s="100"/>
      <c r="O59" s="100"/>
      <c r="P59" s="100"/>
      <c r="Q59" s="100"/>
      <c r="R59" s="100"/>
      <c r="S59" s="100"/>
      <c r="T59" s="100"/>
      <c r="U59" s="100"/>
      <c r="V59" s="198" t="str">
        <f>'Scheme 2'!$F$3</f>
        <v>Scheme 2</v>
      </c>
      <c r="W59" s="202" t="s">
        <v>63</v>
      </c>
      <c r="X59" s="202" t="s">
        <v>63</v>
      </c>
      <c r="BJ59" s="89"/>
      <c r="BK59" s="89"/>
      <c r="BL59" s="89"/>
      <c r="BM59" s="89"/>
      <c r="BN59" s="89"/>
      <c r="BO59" s="89"/>
      <c r="BP59" s="89"/>
      <c r="BQ59" s="89"/>
      <c r="BR59" s="89"/>
      <c r="BS59" s="89"/>
      <c r="BT59" s="89"/>
      <c r="BU59" s="89"/>
      <c r="BV59" s="89"/>
      <c r="BW59" s="89"/>
      <c r="BX59" s="89"/>
      <c r="BY59" s="89"/>
      <c r="BZ59" s="89"/>
      <c r="CA59" s="89"/>
      <c r="CB59" s="89"/>
      <c r="CC59" s="89"/>
      <c r="CD59" s="89"/>
      <c r="CE59" s="89"/>
      <c r="CH59" s="199"/>
      <c r="CI59" s="199"/>
      <c r="CJ59" s="199"/>
      <c r="CK59" s="199"/>
      <c r="CL59" s="199"/>
      <c r="CM59" s="199"/>
      <c r="CN59" s="199"/>
      <c r="CO59" s="199"/>
      <c r="CP59" s="199"/>
      <c r="CQ59" s="199"/>
      <c r="CR59" s="199"/>
      <c r="CS59" s="199"/>
      <c r="CT59" s="199"/>
      <c r="CU59" s="199"/>
      <c r="CV59" s="199"/>
      <c r="CW59" s="199"/>
      <c r="CX59" s="199"/>
      <c r="CY59" s="199"/>
      <c r="CZ59" s="199"/>
      <c r="DA59" s="199"/>
      <c r="DB59" s="199"/>
      <c r="DC59" s="199"/>
      <c r="DD59" s="199"/>
      <c r="DE59" s="199"/>
    </row>
    <row r="60" spans="3:109">
      <c r="C60" s="100"/>
      <c r="D60" s="100"/>
      <c r="E60" s="100"/>
      <c r="F60" s="100"/>
      <c r="G60" s="100"/>
      <c r="H60" s="100"/>
      <c r="I60" s="100"/>
      <c r="J60" s="100"/>
      <c r="K60" s="100"/>
      <c r="L60" s="100"/>
      <c r="M60" s="100"/>
      <c r="N60" s="100"/>
      <c r="O60" s="100"/>
      <c r="P60" s="100"/>
      <c r="Q60" s="100"/>
      <c r="R60" s="100"/>
      <c r="S60" s="100"/>
      <c r="T60" s="100"/>
      <c r="U60" s="100"/>
      <c r="V60" s="198" t="str">
        <f>'Scheme 3'!$F$3</f>
        <v>Scheme 3</v>
      </c>
      <c r="W60" s="202" t="s">
        <v>63</v>
      </c>
      <c r="X60" s="202" t="s">
        <v>63</v>
      </c>
      <c r="BJ60" s="89"/>
      <c r="BK60" s="89"/>
      <c r="BL60" s="89"/>
      <c r="BM60" s="89"/>
      <c r="BN60" s="89"/>
      <c r="BO60" s="89"/>
      <c r="BP60" s="89"/>
      <c r="BQ60" s="89"/>
      <c r="BR60" s="89"/>
      <c r="BS60" s="89"/>
      <c r="BT60" s="89"/>
      <c r="BU60" s="89"/>
      <c r="BV60" s="89"/>
      <c r="BW60" s="89"/>
      <c r="BX60" s="89"/>
      <c r="BY60" s="89"/>
      <c r="BZ60" s="89"/>
      <c r="CA60" s="89"/>
      <c r="CB60" s="89"/>
      <c r="CC60" s="89"/>
      <c r="CD60" s="89"/>
      <c r="CE60" s="89"/>
      <c r="CH60" s="199"/>
      <c r="CI60" s="199"/>
      <c r="CJ60" s="199"/>
      <c r="CK60" s="199"/>
      <c r="CL60" s="199"/>
      <c r="CM60" s="199"/>
      <c r="CN60" s="199"/>
      <c r="CO60" s="199"/>
      <c r="CP60" s="199"/>
      <c r="CQ60" s="199"/>
      <c r="CR60" s="199"/>
      <c r="CS60" s="199"/>
      <c r="CT60" s="199"/>
      <c r="CU60" s="199"/>
      <c r="CV60" s="199"/>
      <c r="CW60" s="199"/>
      <c r="CX60" s="199"/>
      <c r="CY60" s="199"/>
      <c r="CZ60" s="199"/>
      <c r="DA60" s="199"/>
      <c r="DB60" s="199"/>
      <c r="DC60" s="199"/>
      <c r="DD60" s="199"/>
      <c r="DE60" s="199"/>
    </row>
    <row r="61" spans="3:109">
      <c r="C61" s="100"/>
      <c r="D61" s="100"/>
      <c r="E61" s="100"/>
      <c r="F61" s="100"/>
      <c r="G61" s="100"/>
      <c r="H61" s="100"/>
      <c r="I61" s="100"/>
      <c r="J61" s="100"/>
      <c r="K61" s="100"/>
      <c r="L61" s="100"/>
      <c r="M61" s="100"/>
      <c r="N61" s="100"/>
      <c r="O61" s="100"/>
      <c r="P61" s="100"/>
      <c r="Q61" s="100"/>
      <c r="R61" s="100"/>
      <c r="S61" s="100"/>
      <c r="T61" s="100"/>
      <c r="U61" s="100"/>
      <c r="V61" s="198" t="str">
        <f>'Scheme 4'!$F$3</f>
        <v>Scheme 4</v>
      </c>
      <c r="W61" s="202" t="s">
        <v>63</v>
      </c>
      <c r="X61" s="202" t="s">
        <v>63</v>
      </c>
      <c r="BJ61" s="89"/>
      <c r="BK61" s="89"/>
      <c r="BL61" s="89"/>
      <c r="BM61" s="89"/>
      <c r="BN61" s="89"/>
      <c r="BO61" s="89"/>
      <c r="BP61" s="89"/>
      <c r="BQ61" s="89"/>
      <c r="BR61" s="89"/>
      <c r="BS61" s="89"/>
      <c r="BT61" s="89"/>
      <c r="BU61" s="89"/>
      <c r="BV61" s="89"/>
      <c r="BW61" s="89"/>
      <c r="BX61" s="89"/>
      <c r="BY61" s="89"/>
      <c r="BZ61" s="89"/>
      <c r="CA61" s="89"/>
      <c r="CB61" s="89"/>
      <c r="CC61" s="89"/>
      <c r="CD61" s="89"/>
      <c r="CE61" s="89"/>
    </row>
    <row r="62" spans="3:109">
      <c r="C62" s="100"/>
      <c r="D62" s="100"/>
      <c r="E62" s="100"/>
      <c r="F62" s="100"/>
      <c r="G62" s="100"/>
      <c r="H62" s="100"/>
      <c r="I62" s="100"/>
      <c r="J62" s="100"/>
      <c r="K62" s="100"/>
      <c r="L62" s="100"/>
      <c r="M62" s="100"/>
      <c r="N62" s="100"/>
      <c r="O62" s="100"/>
      <c r="P62" s="100"/>
      <c r="Q62" s="100"/>
      <c r="R62" s="100"/>
      <c r="S62" s="100"/>
      <c r="T62" s="100"/>
      <c r="U62" s="100"/>
      <c r="V62" s="198" t="str">
        <f>'Scheme 5'!$F$3</f>
        <v>Scheme 5</v>
      </c>
      <c r="W62" s="202" t="s">
        <v>63</v>
      </c>
      <c r="X62" s="202" t="s">
        <v>63</v>
      </c>
      <c r="BJ62" s="89"/>
      <c r="BK62" s="89"/>
      <c r="BL62" s="89"/>
      <c r="BM62" s="89"/>
      <c r="BN62" s="89"/>
      <c r="BO62" s="89"/>
      <c r="BP62" s="89"/>
      <c r="BQ62" s="89"/>
      <c r="BR62" s="89"/>
      <c r="BS62" s="89"/>
      <c r="BT62" s="89"/>
      <c r="BU62" s="89"/>
      <c r="BV62" s="89"/>
      <c r="BW62" s="89"/>
      <c r="BX62" s="89"/>
      <c r="BY62" s="89"/>
      <c r="BZ62" s="89"/>
      <c r="CA62" s="89"/>
      <c r="CB62" s="89"/>
      <c r="CC62" s="89"/>
      <c r="CD62" s="89"/>
      <c r="CE62" s="89"/>
    </row>
    <row r="63" spans="3:109">
      <c r="C63" s="100"/>
      <c r="D63" s="100"/>
      <c r="E63" s="100"/>
      <c r="F63" s="100"/>
      <c r="G63" s="100"/>
      <c r="H63" s="100"/>
      <c r="I63" s="100"/>
      <c r="J63" s="100"/>
      <c r="K63" s="100"/>
      <c r="L63" s="100"/>
      <c r="M63" s="100"/>
      <c r="N63" s="100"/>
      <c r="O63" s="100"/>
      <c r="P63" s="100"/>
      <c r="Q63" s="100"/>
      <c r="R63" s="100"/>
      <c r="S63" s="100"/>
      <c r="T63" s="100"/>
      <c r="U63" s="100"/>
      <c r="V63" s="198" t="str">
        <f>'Scheme 6'!$F$3</f>
        <v>Scheme 6</v>
      </c>
      <c r="W63" s="202" t="s">
        <v>63</v>
      </c>
      <c r="X63" s="202" t="s">
        <v>63</v>
      </c>
      <c r="BJ63" s="89"/>
      <c r="BK63" s="89"/>
      <c r="BL63" s="89"/>
      <c r="BM63" s="89"/>
      <c r="BN63" s="89"/>
      <c r="BO63" s="89"/>
      <c r="BP63" s="89"/>
      <c r="BQ63" s="89"/>
      <c r="BR63" s="89"/>
      <c r="BS63" s="89"/>
      <c r="BT63" s="89"/>
      <c r="BU63" s="89"/>
      <c r="BV63" s="89"/>
      <c r="BW63" s="89"/>
      <c r="BX63" s="89"/>
      <c r="BY63" s="89"/>
      <c r="BZ63" s="89"/>
      <c r="CA63" s="89"/>
      <c r="CB63" s="89"/>
      <c r="CC63" s="89"/>
      <c r="CD63" s="89"/>
      <c r="CE63" s="89"/>
    </row>
    <row r="64" spans="3:109">
      <c r="C64" s="100"/>
      <c r="D64" s="100"/>
      <c r="E64" s="100"/>
      <c r="F64" s="100"/>
      <c r="G64" s="100"/>
      <c r="H64" s="100"/>
      <c r="I64" s="100"/>
      <c r="J64" s="100"/>
      <c r="K64" s="100"/>
      <c r="L64" s="100"/>
      <c r="M64" s="100"/>
      <c r="N64" s="100"/>
      <c r="O64" s="100"/>
      <c r="P64" s="100"/>
      <c r="Q64" s="100"/>
      <c r="R64" s="100"/>
      <c r="S64" s="100"/>
      <c r="T64" s="100"/>
      <c r="U64" s="100"/>
      <c r="V64" s="211"/>
      <c r="W64" s="89"/>
      <c r="BJ64" s="89"/>
      <c r="BK64" s="89"/>
      <c r="BL64" s="89"/>
      <c r="BM64" s="89"/>
      <c r="BN64" s="89"/>
      <c r="BO64" s="89"/>
      <c r="BP64" s="89"/>
      <c r="BQ64" s="89"/>
      <c r="BR64" s="89"/>
      <c r="BS64" s="89"/>
      <c r="BT64" s="89"/>
      <c r="BU64" s="89"/>
      <c r="BV64" s="89"/>
      <c r="BW64" s="89"/>
      <c r="BX64" s="89"/>
      <c r="BY64" s="89"/>
      <c r="BZ64" s="89"/>
      <c r="CA64" s="89"/>
      <c r="CB64" s="89"/>
      <c r="CC64" s="89"/>
      <c r="CD64" s="89"/>
      <c r="CE64" s="89"/>
    </row>
    <row r="65" spans="3:131">
      <c r="C65" s="100"/>
      <c r="D65" s="100"/>
      <c r="E65" s="100"/>
      <c r="F65" s="100"/>
      <c r="G65" s="100"/>
      <c r="H65" s="100"/>
      <c r="I65" s="100"/>
      <c r="J65" s="100"/>
      <c r="K65" s="100"/>
      <c r="L65" s="100"/>
      <c r="M65" s="100"/>
      <c r="N65" s="100"/>
      <c r="O65" s="100"/>
      <c r="P65" s="100"/>
      <c r="Q65" s="100"/>
      <c r="R65" s="100"/>
      <c r="S65" s="100"/>
      <c r="T65" s="100"/>
      <c r="U65" s="100"/>
      <c r="V65" s="211"/>
      <c r="W65" s="89"/>
      <c r="BJ65" s="89"/>
      <c r="BK65" s="89"/>
      <c r="BL65" s="89"/>
      <c r="BM65" s="89"/>
      <c r="BN65" s="89"/>
      <c r="BO65" s="89"/>
      <c r="BP65" s="89"/>
      <c r="BQ65" s="89"/>
      <c r="BR65" s="89"/>
      <c r="BS65" s="89"/>
      <c r="BT65" s="89"/>
      <c r="BU65" s="89"/>
      <c r="BV65" s="89"/>
      <c r="BW65" s="89"/>
      <c r="BX65" s="89"/>
      <c r="BY65" s="89"/>
      <c r="BZ65" s="89"/>
      <c r="CA65" s="89"/>
      <c r="CB65" s="89"/>
      <c r="CC65" s="89"/>
      <c r="CD65" s="89"/>
      <c r="CE65" s="89"/>
    </row>
    <row r="66" spans="3:131">
      <c r="C66" s="100"/>
      <c r="D66" s="100"/>
      <c r="E66" s="100"/>
      <c r="F66" s="100"/>
      <c r="G66" s="100"/>
      <c r="H66" s="100"/>
      <c r="I66" s="100"/>
      <c r="J66" s="100"/>
      <c r="K66" s="100"/>
      <c r="L66" s="100"/>
      <c r="M66" s="100"/>
      <c r="N66" s="100"/>
      <c r="O66" s="100"/>
      <c r="P66" s="100"/>
      <c r="Q66" s="100"/>
      <c r="R66" s="100"/>
      <c r="S66" s="100"/>
      <c r="T66" s="100"/>
      <c r="U66" s="100"/>
      <c r="V66" s="211"/>
      <c r="W66" s="89"/>
      <c r="BJ66" s="89"/>
      <c r="BK66" s="89"/>
      <c r="BL66" s="89"/>
      <c r="BM66" s="89"/>
      <c r="BN66" s="89"/>
      <c r="BO66" s="89"/>
      <c r="BP66" s="89"/>
      <c r="BQ66" s="89"/>
      <c r="BR66" s="89"/>
      <c r="BS66" s="89"/>
      <c r="BT66" s="89"/>
      <c r="BU66" s="89"/>
      <c r="BV66" s="89"/>
      <c r="BW66" s="89"/>
      <c r="BX66" s="89"/>
      <c r="BY66" s="89"/>
      <c r="BZ66" s="89"/>
      <c r="CA66" s="89"/>
      <c r="CB66" s="89"/>
      <c r="CC66" s="89"/>
      <c r="CD66" s="89"/>
      <c r="CE66" s="89"/>
    </row>
    <row r="67" spans="3:131">
      <c r="C67" s="100"/>
      <c r="D67" s="100"/>
      <c r="E67" s="100"/>
      <c r="F67" s="100"/>
      <c r="G67" s="100"/>
      <c r="H67" s="100"/>
      <c r="I67" s="100"/>
      <c r="J67" s="100"/>
      <c r="K67" s="100"/>
      <c r="L67" s="100"/>
      <c r="M67" s="100"/>
      <c r="N67" s="100"/>
      <c r="O67" s="100"/>
      <c r="P67" s="100"/>
      <c r="Q67" s="100"/>
      <c r="R67" s="100"/>
      <c r="S67" s="100"/>
      <c r="T67" s="100"/>
      <c r="U67" s="100"/>
      <c r="V67" s="211"/>
      <c r="W67" s="89"/>
      <c r="BJ67" s="89"/>
      <c r="BK67" s="89"/>
      <c r="BL67" s="89"/>
      <c r="BM67" s="89"/>
      <c r="BN67" s="89"/>
      <c r="BO67" s="89"/>
      <c r="BP67" s="89"/>
      <c r="BQ67" s="89"/>
      <c r="BR67" s="89"/>
      <c r="BS67" s="89"/>
      <c r="BT67" s="89"/>
      <c r="BU67" s="89"/>
      <c r="BV67" s="89"/>
      <c r="BW67" s="89"/>
      <c r="BX67" s="89"/>
      <c r="BY67" s="89"/>
      <c r="BZ67" s="89"/>
      <c r="CA67" s="89"/>
      <c r="CB67" s="89"/>
      <c r="CC67" s="89"/>
      <c r="CD67" s="89"/>
      <c r="CE67" s="89"/>
      <c r="CF67" s="89"/>
      <c r="CG67" s="89"/>
      <c r="CH67" s="89"/>
      <c r="CI67" s="89"/>
      <c r="CJ67" s="89"/>
      <c r="CK67" s="89"/>
      <c r="CL67" s="89"/>
      <c r="CM67" s="89"/>
      <c r="CN67" s="89"/>
      <c r="CO67" s="89"/>
      <c r="CP67" s="89"/>
      <c r="CQ67" s="89"/>
      <c r="CR67" s="89"/>
      <c r="CS67" s="89"/>
      <c r="CT67" s="89"/>
      <c r="CU67" s="89"/>
      <c r="CV67" s="89"/>
      <c r="CW67" s="89"/>
      <c r="CX67" s="89"/>
      <c r="CY67" s="89"/>
      <c r="CZ67" s="89"/>
      <c r="DA67" s="89"/>
      <c r="DB67" s="89"/>
      <c r="DC67" s="89"/>
      <c r="DD67" s="89"/>
      <c r="DE67" s="89"/>
      <c r="DF67" s="89"/>
      <c r="DG67" s="89"/>
      <c r="DH67" s="89"/>
      <c r="DI67" s="89"/>
      <c r="DJ67" s="89"/>
      <c r="DK67" s="89"/>
      <c r="DL67" s="89"/>
      <c r="DM67" s="89"/>
      <c r="DN67" s="89"/>
      <c r="DO67" s="89"/>
      <c r="DP67" s="89"/>
      <c r="DQ67" s="89"/>
      <c r="DR67" s="89"/>
      <c r="DS67" s="89"/>
      <c r="DT67" s="89"/>
      <c r="DU67" s="89"/>
      <c r="DV67" s="89"/>
      <c r="DW67" s="89"/>
      <c r="DX67" s="89"/>
      <c r="DY67" s="89"/>
      <c r="DZ67" s="89"/>
      <c r="EA67" s="89"/>
    </row>
    <row r="68" spans="3:131" ht="15">
      <c r="C68" s="100"/>
      <c r="D68" s="100"/>
      <c r="E68" s="100"/>
      <c r="F68" s="100"/>
      <c r="G68" s="100"/>
      <c r="H68" s="100"/>
      <c r="I68" s="100"/>
      <c r="J68" s="100"/>
      <c r="K68" s="100"/>
      <c r="L68" s="100"/>
      <c r="M68" s="100"/>
      <c r="N68" s="100"/>
      <c r="O68" s="100"/>
      <c r="P68" s="100"/>
      <c r="Q68" s="100"/>
      <c r="R68" s="100"/>
      <c r="S68" s="100"/>
      <c r="T68" s="100"/>
      <c r="U68" s="100"/>
      <c r="V68" s="211"/>
      <c r="W68" s="89"/>
      <c r="AF68" s="493"/>
      <c r="BJ68" s="89"/>
      <c r="BK68" s="89"/>
      <c r="BL68" s="89"/>
      <c r="BM68" s="89"/>
      <c r="BN68" s="89"/>
      <c r="BO68" s="89"/>
      <c r="BP68" s="89"/>
      <c r="BQ68" s="89"/>
      <c r="BR68" s="89"/>
      <c r="BS68" s="89"/>
      <c r="BT68" s="89"/>
      <c r="BU68" s="89"/>
      <c r="BV68" s="89"/>
      <c r="BW68" s="89"/>
      <c r="BX68" s="89"/>
      <c r="BY68" s="89"/>
      <c r="BZ68" s="89"/>
      <c r="CA68" s="89"/>
      <c r="CB68" s="89"/>
      <c r="CC68" s="89"/>
      <c r="CD68" s="89"/>
      <c r="CE68" s="89"/>
      <c r="CF68" s="89"/>
      <c r="CG68" s="89"/>
      <c r="CH68" s="89"/>
      <c r="CI68" s="89"/>
      <c r="CJ68" s="89"/>
      <c r="CK68" s="89"/>
      <c r="CL68" s="89"/>
      <c r="CM68" s="89"/>
      <c r="CN68" s="89"/>
      <c r="CO68" s="89"/>
      <c r="CP68" s="89"/>
      <c r="CQ68" s="89"/>
      <c r="CR68" s="89"/>
      <c r="CS68" s="89"/>
      <c r="CT68" s="89"/>
      <c r="CU68" s="89"/>
      <c r="CV68" s="89"/>
      <c r="CW68" s="89"/>
      <c r="CX68" s="89"/>
      <c r="CY68" s="89"/>
      <c r="CZ68" s="89"/>
      <c r="DA68" s="89"/>
      <c r="DB68" s="89"/>
      <c r="DC68" s="89"/>
      <c r="DD68" s="89"/>
      <c r="DE68" s="89"/>
      <c r="DF68" s="89"/>
      <c r="DG68" s="89"/>
      <c r="DH68" s="89"/>
      <c r="DI68" s="89"/>
      <c r="DJ68" s="89"/>
      <c r="DK68" s="89"/>
      <c r="DL68" s="89"/>
      <c r="DM68" s="89"/>
      <c r="DN68" s="89"/>
      <c r="DO68" s="89"/>
      <c r="DP68" s="89"/>
      <c r="DQ68" s="89"/>
      <c r="DR68" s="89"/>
      <c r="DS68" s="89"/>
      <c r="DT68" s="89"/>
      <c r="DU68" s="89"/>
      <c r="DV68" s="89"/>
      <c r="DW68" s="89"/>
      <c r="DX68" s="89"/>
      <c r="DY68" s="89"/>
      <c r="DZ68" s="89"/>
      <c r="EA68" s="89"/>
    </row>
    <row r="69" spans="3:131">
      <c r="C69" s="100"/>
      <c r="D69" s="100"/>
      <c r="E69" s="100"/>
      <c r="F69" s="100"/>
      <c r="G69" s="100"/>
      <c r="H69" s="100"/>
      <c r="I69" s="100"/>
      <c r="J69" s="100"/>
      <c r="K69" s="100"/>
      <c r="L69" s="100"/>
      <c r="M69" s="100"/>
      <c r="N69" s="100"/>
      <c r="O69" s="100"/>
      <c r="P69" s="100"/>
      <c r="Q69" s="100"/>
      <c r="R69" s="100"/>
      <c r="S69" s="100"/>
      <c r="T69" s="100"/>
      <c r="U69" s="100"/>
      <c r="V69" s="211"/>
      <c r="W69" s="89"/>
      <c r="BJ69" s="89"/>
      <c r="BK69" s="89"/>
      <c r="BL69" s="89"/>
      <c r="BM69" s="89"/>
      <c r="BN69" s="89"/>
      <c r="BO69" s="89"/>
      <c r="BP69" s="89"/>
      <c r="BQ69" s="89"/>
      <c r="BR69" s="89"/>
      <c r="BS69" s="89"/>
      <c r="BT69" s="89"/>
      <c r="BU69" s="89"/>
      <c r="BV69" s="89"/>
      <c r="BW69" s="89"/>
      <c r="BX69" s="89"/>
      <c r="BY69" s="89"/>
      <c r="BZ69" s="89"/>
      <c r="CA69" s="89"/>
      <c r="CB69" s="89"/>
      <c r="CC69" s="89"/>
      <c r="CD69" s="89"/>
      <c r="CE69" s="89"/>
      <c r="CF69" s="89"/>
      <c r="CG69" s="89"/>
      <c r="CH69" s="89"/>
      <c r="CI69" s="89"/>
      <c r="CJ69" s="89"/>
      <c r="CK69" s="89"/>
      <c r="CL69" s="89"/>
      <c r="CM69" s="89"/>
      <c r="CN69" s="89"/>
      <c r="CO69" s="89"/>
      <c r="CP69" s="89"/>
      <c r="CQ69" s="89"/>
      <c r="CR69" s="89"/>
      <c r="CS69" s="89"/>
      <c r="CT69" s="89"/>
      <c r="CU69" s="89"/>
      <c r="CV69" s="89"/>
      <c r="CW69" s="89"/>
      <c r="CX69" s="89"/>
      <c r="CY69" s="89"/>
      <c r="CZ69" s="89"/>
      <c r="DA69" s="89"/>
      <c r="DB69" s="89"/>
      <c r="DC69" s="89"/>
      <c r="DD69" s="89"/>
      <c r="DE69" s="89"/>
      <c r="DF69" s="89"/>
      <c r="DG69" s="89"/>
      <c r="DH69" s="89"/>
      <c r="DI69" s="89"/>
      <c r="DJ69" s="89"/>
      <c r="DK69" s="89"/>
      <c r="DL69" s="89"/>
      <c r="DM69" s="89"/>
      <c r="DN69" s="89"/>
      <c r="DO69" s="89"/>
      <c r="DP69" s="89"/>
      <c r="DQ69" s="89"/>
      <c r="DR69" s="89"/>
      <c r="DS69" s="89"/>
      <c r="DT69" s="89"/>
      <c r="DU69" s="89"/>
      <c r="DV69" s="89"/>
      <c r="DW69" s="89"/>
      <c r="DX69" s="89"/>
      <c r="DY69" s="89"/>
      <c r="DZ69" s="89"/>
      <c r="EA69" s="89"/>
    </row>
    <row r="70" spans="3:131">
      <c r="C70" s="100"/>
      <c r="D70" s="100"/>
      <c r="E70" s="100"/>
      <c r="F70" s="100"/>
      <c r="G70" s="100"/>
      <c r="H70" s="100"/>
      <c r="I70" s="100"/>
      <c r="J70" s="100"/>
      <c r="K70" s="100"/>
      <c r="L70" s="100"/>
      <c r="M70" s="100"/>
      <c r="N70" s="100"/>
      <c r="O70" s="100"/>
      <c r="P70" s="100"/>
      <c r="Q70" s="100"/>
      <c r="R70" s="100"/>
      <c r="S70" s="100"/>
      <c r="T70" s="100"/>
      <c r="U70" s="100"/>
      <c r="V70" s="211"/>
      <c r="W70" s="89"/>
      <c r="BJ70" s="89"/>
      <c r="BK70" s="89"/>
      <c r="BL70" s="89"/>
      <c r="BM70" s="89"/>
      <c r="BN70" s="89"/>
      <c r="BO70" s="89"/>
      <c r="BP70" s="89"/>
      <c r="BQ70" s="89"/>
      <c r="BR70" s="89"/>
      <c r="BS70" s="89"/>
      <c r="BT70" s="89"/>
      <c r="BU70" s="89"/>
      <c r="BV70" s="89"/>
      <c r="BW70" s="89"/>
      <c r="BX70" s="89"/>
      <c r="BY70" s="89"/>
      <c r="BZ70" s="89"/>
      <c r="CA70" s="89"/>
      <c r="CB70" s="89"/>
      <c r="CC70" s="89"/>
      <c r="CD70" s="89"/>
      <c r="CE70" s="89"/>
      <c r="CF70" s="89"/>
      <c r="CG70" s="89"/>
      <c r="CH70" s="89"/>
      <c r="CI70" s="89"/>
      <c r="CJ70" s="89"/>
      <c r="CK70" s="89"/>
      <c r="CL70" s="89"/>
      <c r="CM70" s="89"/>
      <c r="CN70" s="89"/>
      <c r="CO70" s="89"/>
      <c r="CP70" s="89"/>
      <c r="CQ70" s="89"/>
      <c r="CR70" s="89"/>
      <c r="CS70" s="89"/>
      <c r="CT70" s="89"/>
      <c r="CU70" s="89"/>
      <c r="CV70" s="89"/>
      <c r="CW70" s="89"/>
      <c r="CX70" s="89"/>
      <c r="CY70" s="89"/>
      <c r="CZ70" s="89"/>
      <c r="DA70" s="89"/>
      <c r="DB70" s="89"/>
      <c r="DC70" s="89"/>
      <c r="DD70" s="89"/>
      <c r="DE70" s="89"/>
      <c r="DF70" s="89"/>
      <c r="DG70" s="89"/>
      <c r="DH70" s="89"/>
      <c r="DI70" s="89"/>
      <c r="DJ70" s="89"/>
      <c r="DK70" s="89"/>
      <c r="DL70" s="89"/>
      <c r="DM70" s="89"/>
      <c r="DN70" s="89"/>
      <c r="DO70" s="89"/>
      <c r="DP70" s="89"/>
      <c r="DQ70" s="89"/>
      <c r="DR70" s="89"/>
      <c r="DS70" s="89"/>
      <c r="DT70" s="89"/>
      <c r="DU70" s="89"/>
      <c r="DV70" s="89"/>
      <c r="DW70" s="89"/>
      <c r="DX70" s="89"/>
      <c r="DY70" s="89"/>
      <c r="DZ70" s="89"/>
      <c r="EA70" s="89"/>
    </row>
    <row r="71" spans="3:131" ht="15">
      <c r="C71" s="100"/>
      <c r="D71" s="100"/>
      <c r="E71" s="100"/>
      <c r="F71" s="100"/>
      <c r="G71" s="100"/>
      <c r="H71" s="100"/>
      <c r="I71" s="100"/>
      <c r="J71" s="100"/>
      <c r="K71" s="100"/>
      <c r="L71" s="100"/>
      <c r="M71" s="100"/>
      <c r="N71" s="100"/>
      <c r="O71" s="100"/>
      <c r="P71" s="100"/>
      <c r="Q71" s="100"/>
      <c r="R71" s="100"/>
      <c r="S71" s="100"/>
      <c r="T71" s="100"/>
      <c r="U71" s="100"/>
      <c r="V71" s="211"/>
      <c r="W71" s="89"/>
      <c r="AE71" s="375"/>
      <c r="AF71" s="375"/>
      <c r="AG71" s="379"/>
      <c r="BJ71" s="89"/>
      <c r="BK71" s="89"/>
      <c r="BL71" s="89"/>
      <c r="BM71" s="89"/>
      <c r="BN71" s="89"/>
      <c r="BO71" s="89"/>
      <c r="BP71" s="89"/>
      <c r="BQ71" s="89"/>
      <c r="BR71" s="89"/>
      <c r="BS71" s="89"/>
      <c r="BT71" s="89"/>
      <c r="BU71" s="89"/>
      <c r="BV71" s="89"/>
      <c r="BW71" s="89"/>
      <c r="BX71" s="89"/>
      <c r="BY71" s="89"/>
      <c r="BZ71" s="89"/>
      <c r="CA71" s="89"/>
      <c r="CB71" s="89"/>
      <c r="CC71" s="89"/>
      <c r="CD71" s="89"/>
      <c r="CE71" s="89"/>
      <c r="CF71" s="89"/>
      <c r="CG71" s="89"/>
      <c r="CH71" s="89"/>
      <c r="CI71" s="89"/>
      <c r="CJ71" s="89"/>
      <c r="CK71" s="89"/>
      <c r="CL71" s="89"/>
      <c r="CM71" s="89"/>
      <c r="CN71" s="89"/>
      <c r="CO71" s="89"/>
      <c r="CP71" s="89"/>
      <c r="CQ71" s="89"/>
      <c r="CR71" s="89"/>
      <c r="CS71" s="89"/>
      <c r="CT71" s="89"/>
      <c r="CU71" s="89"/>
      <c r="CV71" s="89"/>
      <c r="CW71" s="89"/>
      <c r="CX71" s="89"/>
      <c r="CY71" s="89"/>
      <c r="CZ71" s="89"/>
      <c r="DA71" s="89"/>
      <c r="DB71" s="89"/>
      <c r="DC71" s="89"/>
      <c r="DD71" s="89"/>
      <c r="DE71" s="89"/>
      <c r="DF71" s="89"/>
      <c r="DG71" s="89"/>
      <c r="DH71" s="89"/>
      <c r="DI71" s="89"/>
      <c r="DJ71" s="89"/>
      <c r="DK71" s="89"/>
      <c r="DL71" s="89"/>
      <c r="DM71" s="89"/>
      <c r="DN71" s="89"/>
      <c r="DO71" s="89"/>
      <c r="DP71" s="89"/>
      <c r="DQ71" s="89"/>
      <c r="DR71" s="89"/>
      <c r="DS71" s="89"/>
      <c r="DT71" s="89"/>
      <c r="DU71" s="89"/>
      <c r="DV71" s="89"/>
      <c r="DW71" s="89"/>
      <c r="DX71" s="89"/>
      <c r="DY71" s="89"/>
      <c r="DZ71" s="89"/>
      <c r="EA71" s="89"/>
    </row>
    <row r="72" spans="3:131" ht="15">
      <c r="C72" s="100"/>
      <c r="D72" s="100"/>
      <c r="E72" s="100"/>
      <c r="F72" s="100"/>
      <c r="G72" s="100"/>
      <c r="H72" s="100"/>
      <c r="I72" s="100"/>
      <c r="J72" s="100"/>
      <c r="K72" s="100"/>
      <c r="L72" s="100"/>
      <c r="M72" s="100"/>
      <c r="N72" s="100"/>
      <c r="O72" s="100"/>
      <c r="P72" s="100"/>
      <c r="Q72" s="100"/>
      <c r="R72" s="100"/>
      <c r="S72" s="100"/>
      <c r="T72" s="100"/>
      <c r="U72" s="100"/>
      <c r="V72" s="211"/>
      <c r="W72" s="89"/>
      <c r="AE72" s="375"/>
      <c r="AF72" s="393"/>
      <c r="AG72" s="379"/>
      <c r="BJ72" s="89"/>
      <c r="BK72" s="89"/>
      <c r="BL72" s="89"/>
      <c r="BM72" s="89"/>
      <c r="BN72" s="89"/>
      <c r="BO72" s="89"/>
      <c r="BP72" s="89"/>
      <c r="BQ72" s="89"/>
      <c r="BR72" s="89"/>
      <c r="BS72" s="89"/>
      <c r="BT72" s="89"/>
      <c r="BU72" s="89"/>
      <c r="BV72" s="89"/>
      <c r="BW72" s="89"/>
      <c r="BX72" s="89"/>
      <c r="BY72" s="89"/>
      <c r="BZ72" s="89"/>
      <c r="CA72" s="89"/>
      <c r="CB72" s="89"/>
      <c r="CC72" s="89"/>
      <c r="CD72" s="89"/>
      <c r="CE72" s="89"/>
      <c r="CF72" s="89"/>
      <c r="CG72" s="89"/>
      <c r="CH72" s="89"/>
      <c r="CI72" s="89"/>
      <c r="CJ72" s="89"/>
      <c r="CK72" s="89"/>
      <c r="CL72" s="89"/>
      <c r="CM72" s="89"/>
      <c r="CN72" s="89"/>
      <c r="CO72" s="89"/>
      <c r="CP72" s="89"/>
      <c r="CQ72" s="89"/>
      <c r="CR72" s="89"/>
      <c r="CS72" s="89"/>
      <c r="CT72" s="89"/>
      <c r="CU72" s="89"/>
      <c r="CV72" s="89"/>
      <c r="CW72" s="89"/>
      <c r="CX72" s="89"/>
      <c r="CY72" s="89"/>
      <c r="CZ72" s="89"/>
      <c r="DA72" s="89"/>
      <c r="DB72" s="89"/>
      <c r="DC72" s="89"/>
      <c r="DD72" s="89"/>
      <c r="DE72" s="89"/>
      <c r="DF72" s="89"/>
      <c r="DG72" s="89"/>
      <c r="DH72" s="89"/>
      <c r="DI72" s="89"/>
      <c r="DJ72" s="89"/>
      <c r="DK72" s="89"/>
      <c r="DL72" s="89"/>
      <c r="DM72" s="89"/>
      <c r="DN72" s="89"/>
      <c r="DO72" s="89"/>
      <c r="DP72" s="89"/>
      <c r="DQ72" s="89"/>
      <c r="DR72" s="89"/>
      <c r="DS72" s="89"/>
      <c r="DT72" s="89"/>
      <c r="DU72" s="89"/>
      <c r="DV72" s="89"/>
      <c r="DW72" s="89"/>
      <c r="DX72" s="89"/>
      <c r="DY72" s="89"/>
      <c r="DZ72" s="89"/>
      <c r="EA72" s="89"/>
    </row>
    <row r="73" spans="3:131" ht="15">
      <c r="C73" s="100"/>
      <c r="D73" s="100"/>
      <c r="E73" s="100"/>
      <c r="F73" s="100"/>
      <c r="G73" s="100"/>
      <c r="H73" s="100"/>
      <c r="I73" s="100"/>
      <c r="J73" s="100"/>
      <c r="K73" s="100"/>
      <c r="L73" s="100"/>
      <c r="M73" s="100"/>
      <c r="N73" s="100"/>
      <c r="O73" s="100"/>
      <c r="P73" s="100"/>
      <c r="Q73" s="100"/>
      <c r="R73" s="100"/>
      <c r="S73" s="100"/>
      <c r="T73" s="100"/>
      <c r="U73" s="100"/>
      <c r="V73" s="211"/>
      <c r="W73" s="89"/>
      <c r="AE73" s="375"/>
      <c r="AF73" s="375"/>
      <c r="AG73" s="279"/>
      <c r="BJ73" s="89"/>
      <c r="BK73" s="89"/>
      <c r="BL73" s="89"/>
      <c r="BM73" s="89"/>
      <c r="BN73" s="89"/>
      <c r="BO73" s="89"/>
      <c r="BP73" s="89"/>
      <c r="BQ73" s="89"/>
      <c r="BR73" s="89"/>
      <c r="BS73" s="89"/>
      <c r="BT73" s="89"/>
      <c r="BU73" s="89"/>
      <c r="BV73" s="89"/>
      <c r="BW73" s="89"/>
      <c r="BX73" s="89"/>
      <c r="BY73" s="89"/>
      <c r="BZ73" s="89"/>
      <c r="CA73" s="89"/>
      <c r="CB73" s="89"/>
      <c r="CC73" s="89"/>
      <c r="CD73" s="89"/>
      <c r="CE73" s="89"/>
      <c r="CF73" s="89"/>
      <c r="CG73" s="89"/>
      <c r="CH73" s="89"/>
      <c r="CI73" s="89"/>
      <c r="CJ73" s="89"/>
      <c r="CK73" s="89"/>
      <c r="CL73" s="89"/>
      <c r="CM73" s="89"/>
      <c r="CN73" s="89"/>
      <c r="CO73" s="89"/>
      <c r="CP73" s="89"/>
      <c r="CQ73" s="89"/>
      <c r="CR73" s="89"/>
      <c r="CS73" s="89"/>
      <c r="CT73" s="89"/>
      <c r="CU73" s="89"/>
      <c r="CV73" s="89"/>
      <c r="CW73" s="89"/>
      <c r="CX73" s="89"/>
      <c r="CY73" s="89"/>
      <c r="CZ73" s="89"/>
      <c r="DA73" s="89"/>
      <c r="DB73" s="89"/>
      <c r="DC73" s="89"/>
      <c r="DD73" s="89"/>
      <c r="DE73" s="89"/>
      <c r="DF73" s="89"/>
      <c r="DG73" s="89"/>
      <c r="DH73" s="89"/>
      <c r="DI73" s="89"/>
      <c r="DJ73" s="89"/>
      <c r="DK73" s="89"/>
      <c r="DL73" s="89"/>
      <c r="DM73" s="89"/>
      <c r="DN73" s="89"/>
      <c r="DO73" s="89"/>
      <c r="DP73" s="89"/>
      <c r="DQ73" s="89"/>
      <c r="DR73" s="89"/>
      <c r="DS73" s="89"/>
      <c r="DT73" s="89"/>
      <c r="DU73" s="89"/>
      <c r="DV73" s="89"/>
      <c r="DW73" s="89"/>
      <c r="DX73" s="89"/>
      <c r="DY73" s="89"/>
      <c r="DZ73" s="89"/>
      <c r="EA73" s="89"/>
    </row>
    <row r="74" spans="3:131" ht="15">
      <c r="C74" s="100"/>
      <c r="D74" s="100"/>
      <c r="E74" s="100"/>
      <c r="F74" s="100"/>
      <c r="G74" s="100"/>
      <c r="H74" s="100"/>
      <c r="I74" s="100"/>
      <c r="J74" s="100"/>
      <c r="K74" s="100"/>
      <c r="L74" s="100"/>
      <c r="M74" s="100"/>
      <c r="N74" s="100"/>
      <c r="O74" s="100"/>
      <c r="P74" s="100"/>
      <c r="Q74" s="100"/>
      <c r="R74" s="100"/>
      <c r="S74" s="100"/>
      <c r="T74" s="100"/>
      <c r="U74" s="100"/>
      <c r="V74" s="211"/>
      <c r="W74" s="89"/>
      <c r="AE74" s="375"/>
      <c r="AF74" s="393"/>
      <c r="AG74" s="279"/>
      <c r="BJ74" s="89"/>
      <c r="BK74" s="89"/>
      <c r="BL74" s="89"/>
      <c r="BM74" s="89"/>
      <c r="BN74" s="89"/>
      <c r="BO74" s="89"/>
      <c r="BP74" s="89"/>
      <c r="BQ74" s="89"/>
      <c r="BR74" s="89"/>
      <c r="BS74" s="89"/>
      <c r="BT74" s="89"/>
      <c r="BU74" s="89"/>
      <c r="BV74" s="89"/>
      <c r="BW74" s="89"/>
      <c r="BX74" s="89"/>
      <c r="BY74" s="89"/>
      <c r="BZ74" s="89"/>
      <c r="CA74" s="89"/>
      <c r="CB74" s="89"/>
      <c r="CC74" s="89"/>
      <c r="CD74" s="89"/>
      <c r="CE74" s="89"/>
      <c r="CF74" s="89"/>
      <c r="CG74" s="89"/>
      <c r="CH74" s="89"/>
      <c r="CI74" s="89"/>
      <c r="CJ74" s="89"/>
      <c r="CK74" s="89"/>
      <c r="CL74" s="89"/>
      <c r="CM74" s="89"/>
      <c r="CN74" s="89"/>
      <c r="CO74" s="89"/>
      <c r="CP74" s="89"/>
      <c r="CQ74" s="89"/>
      <c r="CR74" s="89"/>
      <c r="CS74" s="89"/>
      <c r="CT74" s="89"/>
      <c r="CU74" s="89"/>
      <c r="CV74" s="89"/>
      <c r="CW74" s="89"/>
      <c r="CX74" s="89"/>
      <c r="CY74" s="89"/>
      <c r="CZ74" s="89"/>
      <c r="DA74" s="89"/>
      <c r="DB74" s="89"/>
      <c r="DC74" s="89"/>
      <c r="DD74" s="89"/>
      <c r="DE74" s="89"/>
      <c r="DF74" s="89"/>
      <c r="DG74" s="89"/>
      <c r="DH74" s="89"/>
      <c r="DI74" s="89"/>
      <c r="DJ74" s="89"/>
      <c r="DK74" s="89"/>
      <c r="DL74" s="89"/>
      <c r="DM74" s="89"/>
      <c r="DN74" s="89"/>
      <c r="DO74" s="89"/>
      <c r="DP74" s="89"/>
      <c r="DQ74" s="89"/>
      <c r="DR74" s="89"/>
      <c r="DS74" s="89"/>
      <c r="DT74" s="89"/>
      <c r="DU74" s="89"/>
      <c r="DV74" s="89"/>
      <c r="DW74" s="89"/>
      <c r="DX74" s="89"/>
      <c r="DY74" s="89"/>
      <c r="DZ74" s="89"/>
      <c r="EA74" s="89"/>
    </row>
    <row r="75" spans="3:131" ht="15">
      <c r="C75" s="100"/>
      <c r="D75" s="100"/>
      <c r="E75" s="100"/>
      <c r="F75" s="100"/>
      <c r="G75" s="100"/>
      <c r="H75" s="100"/>
      <c r="I75" s="100"/>
      <c r="J75" s="100"/>
      <c r="K75" s="100"/>
      <c r="L75" s="100"/>
      <c r="M75" s="100"/>
      <c r="N75" s="100"/>
      <c r="O75" s="100"/>
      <c r="P75" s="100"/>
      <c r="Q75" s="100"/>
      <c r="R75" s="100"/>
      <c r="S75" s="100"/>
      <c r="T75" s="100"/>
      <c r="U75" s="100"/>
      <c r="V75" s="211"/>
      <c r="W75" s="89"/>
      <c r="AE75" s="103"/>
      <c r="AF75" s="394"/>
      <c r="AG75" s="494"/>
      <c r="BJ75" s="89"/>
      <c r="BK75" s="89"/>
      <c r="BL75" s="89"/>
      <c r="BM75" s="89"/>
      <c r="BN75" s="89"/>
      <c r="BO75" s="89"/>
      <c r="BP75" s="89"/>
      <c r="BQ75" s="89"/>
      <c r="BR75" s="89"/>
      <c r="BS75" s="89"/>
      <c r="BT75" s="89"/>
      <c r="BU75" s="89"/>
      <c r="BV75" s="89"/>
      <c r="BW75" s="89"/>
      <c r="BX75" s="89"/>
      <c r="BY75" s="89"/>
      <c r="BZ75" s="89"/>
      <c r="CA75" s="89"/>
      <c r="CB75" s="89"/>
      <c r="CC75" s="89"/>
      <c r="CD75" s="89"/>
      <c r="CE75" s="89"/>
      <c r="CF75" s="89"/>
      <c r="CG75" s="89"/>
      <c r="CH75" s="89"/>
      <c r="CI75" s="89"/>
      <c r="CJ75" s="89"/>
      <c r="CK75" s="89"/>
      <c r="CL75" s="89"/>
      <c r="CM75" s="89"/>
      <c r="CN75" s="89"/>
      <c r="CO75" s="89"/>
      <c r="CP75" s="89"/>
      <c r="CQ75" s="89"/>
      <c r="CR75" s="89"/>
      <c r="CS75" s="89"/>
      <c r="CT75" s="89"/>
      <c r="CU75" s="89"/>
      <c r="CV75" s="89"/>
      <c r="CW75" s="89"/>
      <c r="CX75" s="89"/>
      <c r="CY75" s="89"/>
      <c r="CZ75" s="89"/>
      <c r="DA75" s="89"/>
      <c r="DB75" s="89"/>
      <c r="DC75" s="89"/>
      <c r="DD75" s="89"/>
      <c r="DE75" s="89"/>
      <c r="DF75" s="89"/>
      <c r="DG75" s="89"/>
      <c r="DH75" s="89"/>
      <c r="DI75" s="89"/>
      <c r="DJ75" s="89"/>
      <c r="DK75" s="89"/>
      <c r="DL75" s="89"/>
      <c r="DM75" s="89"/>
      <c r="DN75" s="89"/>
      <c r="DO75" s="89"/>
      <c r="DP75" s="89"/>
      <c r="DQ75" s="89"/>
      <c r="DR75" s="89"/>
      <c r="DS75" s="89"/>
      <c r="DT75" s="89"/>
      <c r="DU75" s="89"/>
      <c r="DV75" s="89"/>
      <c r="DW75" s="89"/>
      <c r="DX75" s="89"/>
      <c r="DY75" s="89"/>
      <c r="DZ75" s="89"/>
      <c r="EA75" s="89"/>
    </row>
    <row r="76" spans="3:131" ht="15">
      <c r="C76" s="100"/>
      <c r="D76" s="100"/>
      <c r="E76" s="100"/>
      <c r="F76" s="100"/>
      <c r="G76" s="100"/>
      <c r="H76" s="100"/>
      <c r="I76" s="100"/>
      <c r="J76" s="100"/>
      <c r="K76" s="100"/>
      <c r="L76" s="100"/>
      <c r="M76" s="100"/>
      <c r="N76" s="100"/>
      <c r="O76" s="100"/>
      <c r="P76" s="100"/>
      <c r="Q76" s="100"/>
      <c r="R76" s="100"/>
      <c r="S76" s="100"/>
      <c r="T76" s="100"/>
      <c r="U76" s="100"/>
      <c r="V76" s="211"/>
      <c r="W76" s="89"/>
      <c r="AE76" s="496"/>
      <c r="AF76" s="412"/>
      <c r="AG76" s="495"/>
      <c r="BJ76" s="89"/>
      <c r="BK76" s="89"/>
      <c r="BL76" s="89"/>
      <c r="BM76" s="89"/>
      <c r="BN76" s="89"/>
      <c r="BO76" s="89"/>
      <c r="BP76" s="89"/>
      <c r="BQ76" s="89"/>
      <c r="BR76" s="89"/>
      <c r="BS76" s="89"/>
      <c r="BT76" s="89"/>
      <c r="BU76" s="89"/>
      <c r="BV76" s="89"/>
      <c r="BW76" s="89"/>
      <c r="BX76" s="89"/>
      <c r="BY76" s="89"/>
      <c r="BZ76" s="89"/>
      <c r="CA76" s="89"/>
      <c r="CB76" s="89"/>
      <c r="CC76" s="89"/>
      <c r="CD76" s="89"/>
      <c r="CE76" s="89"/>
      <c r="CF76" s="89"/>
      <c r="CG76" s="89"/>
      <c r="CH76" s="89"/>
      <c r="CI76" s="89"/>
      <c r="CJ76" s="89"/>
      <c r="CK76" s="89"/>
      <c r="CL76" s="89"/>
      <c r="CM76" s="89"/>
      <c r="CN76" s="89"/>
      <c r="CO76" s="89"/>
      <c r="CP76" s="89"/>
      <c r="CQ76" s="89"/>
      <c r="CR76" s="89"/>
      <c r="CS76" s="89"/>
      <c r="CT76" s="89"/>
      <c r="CU76" s="89"/>
      <c r="CV76" s="89"/>
      <c r="CW76" s="89"/>
      <c r="CX76" s="89"/>
      <c r="CY76" s="89"/>
      <c r="CZ76" s="89"/>
      <c r="DA76" s="89"/>
      <c r="DB76" s="89"/>
      <c r="DC76" s="89"/>
      <c r="DD76" s="89"/>
      <c r="DE76" s="89"/>
      <c r="DF76" s="89"/>
      <c r="DG76" s="89"/>
      <c r="DH76" s="89"/>
      <c r="DI76" s="89"/>
      <c r="DJ76" s="89"/>
      <c r="DK76" s="89"/>
      <c r="DL76" s="89"/>
      <c r="DM76" s="89"/>
      <c r="DN76" s="89"/>
      <c r="DO76" s="89"/>
      <c r="DP76" s="89"/>
      <c r="DQ76" s="89"/>
      <c r="DR76" s="89"/>
      <c r="DS76" s="89"/>
      <c r="DT76" s="89"/>
      <c r="DU76" s="89"/>
      <c r="DV76" s="89"/>
      <c r="DW76" s="89"/>
      <c r="DX76" s="89"/>
      <c r="DY76" s="89"/>
      <c r="DZ76" s="89"/>
      <c r="EA76" s="89"/>
    </row>
    <row r="77" spans="3:131" ht="15">
      <c r="C77" s="100"/>
      <c r="D77" s="100"/>
      <c r="E77" s="100"/>
      <c r="F77" s="100"/>
      <c r="G77" s="100"/>
      <c r="H77" s="100"/>
      <c r="I77" s="100"/>
      <c r="J77" s="100"/>
      <c r="K77" s="100"/>
      <c r="L77" s="100"/>
      <c r="M77" s="100"/>
      <c r="N77" s="100"/>
      <c r="O77" s="100"/>
      <c r="P77" s="100"/>
      <c r="Q77" s="100"/>
      <c r="R77" s="100"/>
      <c r="S77" s="100"/>
      <c r="T77" s="100"/>
      <c r="U77" s="100"/>
      <c r="V77" s="211"/>
      <c r="W77" s="89"/>
      <c r="AF77" s="412"/>
      <c r="AG77" s="495"/>
      <c r="BJ77" s="89"/>
      <c r="BK77" s="89"/>
      <c r="BL77" s="89"/>
      <c r="BM77" s="89"/>
      <c r="BN77" s="89"/>
      <c r="BO77" s="89"/>
      <c r="BP77" s="89"/>
      <c r="BQ77" s="89"/>
      <c r="BR77" s="89"/>
      <c r="BS77" s="89"/>
      <c r="BT77" s="89"/>
      <c r="BU77" s="89"/>
      <c r="BV77" s="89"/>
      <c r="BW77" s="89"/>
      <c r="BX77" s="89"/>
      <c r="BY77" s="89"/>
      <c r="BZ77" s="89"/>
      <c r="CA77" s="89"/>
      <c r="CB77" s="89"/>
      <c r="CC77" s="89"/>
      <c r="CD77" s="89"/>
      <c r="CE77" s="89"/>
      <c r="CF77" s="89"/>
      <c r="CG77" s="89"/>
      <c r="CH77" s="89"/>
      <c r="CI77" s="89"/>
      <c r="CJ77" s="89"/>
      <c r="CK77" s="89"/>
      <c r="CL77" s="89"/>
      <c r="CM77" s="89"/>
      <c r="CN77" s="89"/>
      <c r="CO77" s="89"/>
      <c r="CP77" s="89"/>
      <c r="CQ77" s="89"/>
      <c r="CR77" s="89"/>
      <c r="CS77" s="89"/>
      <c r="CT77" s="89"/>
      <c r="CU77" s="89"/>
      <c r="CV77" s="89"/>
      <c r="CW77" s="89"/>
      <c r="CX77" s="89"/>
      <c r="CY77" s="89"/>
      <c r="CZ77" s="89"/>
      <c r="DA77" s="89"/>
      <c r="DB77" s="89"/>
      <c r="DC77" s="89"/>
      <c r="DD77" s="89"/>
      <c r="DE77" s="89"/>
      <c r="DF77" s="89"/>
      <c r="DG77" s="89"/>
      <c r="DH77" s="89"/>
      <c r="DI77" s="89"/>
      <c r="DJ77" s="89"/>
      <c r="DK77" s="89"/>
      <c r="DL77" s="89"/>
      <c r="DM77" s="89"/>
      <c r="DN77" s="89"/>
      <c r="DO77" s="89"/>
      <c r="DP77" s="89"/>
      <c r="DQ77" s="89"/>
      <c r="DR77" s="89"/>
      <c r="DS77" s="89"/>
      <c r="DT77" s="89"/>
      <c r="DU77" s="89"/>
      <c r="DV77" s="89"/>
      <c r="DW77" s="89"/>
      <c r="DX77" s="89"/>
      <c r="DY77" s="89"/>
      <c r="DZ77" s="89"/>
      <c r="EA77" s="89"/>
    </row>
    <row r="78" spans="3:131" ht="15">
      <c r="C78" s="100"/>
      <c r="D78" s="100"/>
      <c r="E78" s="100"/>
      <c r="F78" s="100"/>
      <c r="G78" s="100"/>
      <c r="H78" s="100"/>
      <c r="I78" s="100"/>
      <c r="J78" s="100"/>
      <c r="K78" s="100"/>
      <c r="L78" s="100"/>
      <c r="M78" s="100"/>
      <c r="N78" s="100"/>
      <c r="O78" s="100"/>
      <c r="P78" s="100"/>
      <c r="Q78" s="100"/>
      <c r="R78" s="100"/>
      <c r="S78" s="100"/>
      <c r="T78" s="100"/>
      <c r="U78" s="100"/>
      <c r="V78" s="211"/>
      <c r="W78" s="89"/>
      <c r="AF78" s="604"/>
      <c r="AG78" s="495"/>
      <c r="BJ78" s="89"/>
      <c r="BK78" s="89"/>
      <c r="BL78" s="89"/>
      <c r="BM78" s="89"/>
      <c r="BN78" s="89"/>
      <c r="BO78" s="89"/>
      <c r="BP78" s="89"/>
      <c r="BQ78" s="89"/>
      <c r="BR78" s="89"/>
      <c r="BS78" s="89"/>
      <c r="BT78" s="89"/>
      <c r="BU78" s="89"/>
      <c r="BV78" s="89"/>
      <c r="BW78" s="89"/>
      <c r="BX78" s="89"/>
      <c r="BY78" s="89"/>
      <c r="BZ78" s="89"/>
      <c r="CA78" s="89"/>
      <c r="CB78" s="89"/>
      <c r="CC78" s="89"/>
      <c r="CD78" s="89"/>
      <c r="CE78" s="89"/>
      <c r="CF78" s="89"/>
      <c r="CG78" s="89"/>
      <c r="CH78" s="89"/>
      <c r="CI78" s="89"/>
      <c r="CJ78" s="89"/>
      <c r="CK78" s="89"/>
      <c r="CL78" s="89"/>
      <c r="CM78" s="89"/>
      <c r="CN78" s="89"/>
      <c r="CO78" s="89"/>
      <c r="CP78" s="89"/>
      <c r="CQ78" s="89"/>
      <c r="CR78" s="89"/>
      <c r="CS78" s="89"/>
      <c r="CT78" s="89"/>
      <c r="CU78" s="89"/>
      <c r="CV78" s="89"/>
      <c r="CW78" s="89"/>
      <c r="CX78" s="89"/>
      <c r="CY78" s="89"/>
      <c r="CZ78" s="89"/>
      <c r="DA78" s="89"/>
      <c r="DB78" s="89"/>
      <c r="DC78" s="89"/>
      <c r="DD78" s="89"/>
      <c r="DE78" s="89"/>
      <c r="DF78" s="89"/>
      <c r="DG78" s="89"/>
      <c r="DH78" s="89"/>
      <c r="DI78" s="89"/>
      <c r="DJ78" s="89"/>
      <c r="DK78" s="89"/>
      <c r="DL78" s="89"/>
      <c r="DM78" s="89"/>
      <c r="DN78" s="89"/>
      <c r="DO78" s="89"/>
      <c r="DP78" s="89"/>
      <c r="DQ78" s="89"/>
      <c r="DR78" s="89"/>
      <c r="DS78" s="89"/>
      <c r="DT78" s="89"/>
      <c r="DU78" s="89"/>
      <c r="DV78" s="89"/>
      <c r="DW78" s="89"/>
      <c r="DX78" s="89"/>
      <c r="DY78" s="89"/>
      <c r="DZ78" s="89"/>
      <c r="EA78" s="89"/>
    </row>
    <row r="79" spans="3:131" ht="15">
      <c r="C79" s="100"/>
      <c r="D79" s="100"/>
      <c r="E79" s="100"/>
      <c r="F79" s="100"/>
      <c r="G79" s="100"/>
      <c r="H79" s="100"/>
      <c r="I79" s="100"/>
      <c r="J79" s="100"/>
      <c r="K79" s="100"/>
      <c r="L79" s="100"/>
      <c r="M79" s="100"/>
      <c r="N79" s="100"/>
      <c r="O79" s="100"/>
      <c r="P79" s="100"/>
      <c r="Q79" s="100"/>
      <c r="R79" s="100"/>
      <c r="S79" s="100"/>
      <c r="T79" s="100"/>
      <c r="U79" s="100"/>
      <c r="V79" s="211"/>
      <c r="W79" s="89"/>
      <c r="AG79" s="411"/>
      <c r="BJ79" s="89"/>
      <c r="BK79" s="89"/>
      <c r="BL79" s="89"/>
      <c r="BM79" s="89"/>
      <c r="BN79" s="89"/>
      <c r="BO79" s="89"/>
      <c r="BP79" s="89"/>
      <c r="BQ79" s="89"/>
      <c r="BR79" s="89"/>
      <c r="BS79" s="89"/>
      <c r="BT79" s="89"/>
      <c r="BU79" s="89"/>
      <c r="BV79" s="89"/>
      <c r="BW79" s="89"/>
      <c r="BX79" s="89"/>
      <c r="BY79" s="89"/>
      <c r="BZ79" s="89"/>
      <c r="CA79" s="89"/>
      <c r="CB79" s="89"/>
      <c r="CC79" s="89"/>
      <c r="CD79" s="89"/>
      <c r="CE79" s="89"/>
      <c r="CF79" s="89"/>
      <c r="CG79" s="89"/>
      <c r="CH79" s="89"/>
      <c r="CI79" s="89"/>
      <c r="CJ79" s="89"/>
      <c r="CK79" s="89"/>
      <c r="CL79" s="89"/>
      <c r="CM79" s="89"/>
      <c r="CN79" s="89"/>
      <c r="CO79" s="89"/>
      <c r="CP79" s="89"/>
      <c r="CQ79" s="89"/>
      <c r="CR79" s="89"/>
      <c r="CS79" s="89"/>
      <c r="CT79" s="89"/>
      <c r="CU79" s="89"/>
      <c r="CV79" s="89"/>
      <c r="CW79" s="89"/>
      <c r="CX79" s="89"/>
      <c r="CY79" s="89"/>
      <c r="CZ79" s="89"/>
      <c r="DA79" s="89"/>
      <c r="DB79" s="89"/>
      <c r="DC79" s="89"/>
      <c r="DD79" s="89"/>
      <c r="DE79" s="89"/>
      <c r="DF79" s="89"/>
      <c r="DG79" s="89"/>
      <c r="DH79" s="89"/>
      <c r="DI79" s="89"/>
      <c r="DJ79" s="89"/>
      <c r="DK79" s="89"/>
      <c r="DL79" s="89"/>
      <c r="DM79" s="89"/>
      <c r="DN79" s="89"/>
      <c r="DO79" s="89"/>
      <c r="DP79" s="89"/>
      <c r="DQ79" s="89"/>
      <c r="DR79" s="89"/>
      <c r="DS79" s="89"/>
      <c r="DT79" s="89"/>
      <c r="DU79" s="89"/>
      <c r="DV79" s="89"/>
      <c r="DW79" s="89"/>
      <c r="DX79" s="89"/>
      <c r="DY79" s="89"/>
      <c r="DZ79" s="89"/>
      <c r="EA79" s="89"/>
    </row>
    <row r="80" spans="3:131" ht="15">
      <c r="C80" s="100"/>
      <c r="D80" s="100"/>
      <c r="E80" s="100"/>
      <c r="F80" s="100"/>
      <c r="G80" s="100"/>
      <c r="H80" s="100"/>
      <c r="I80" s="100"/>
      <c r="J80" s="100"/>
      <c r="K80" s="100"/>
      <c r="L80" s="100"/>
      <c r="M80" s="100"/>
      <c r="N80" s="100"/>
      <c r="O80" s="100"/>
      <c r="P80" s="100"/>
      <c r="Q80" s="100"/>
      <c r="R80" s="100"/>
      <c r="S80" s="100"/>
      <c r="T80" s="100"/>
      <c r="U80" s="100"/>
      <c r="V80" s="211"/>
      <c r="W80" s="89"/>
      <c r="AG80" s="411"/>
      <c r="BJ80" s="89"/>
      <c r="BK80" s="89"/>
      <c r="BL80" s="89"/>
      <c r="BM80" s="89"/>
      <c r="BN80" s="89"/>
      <c r="BO80" s="89"/>
      <c r="BP80" s="89"/>
      <c r="BQ80" s="89"/>
      <c r="BR80" s="89"/>
      <c r="BS80" s="89"/>
      <c r="BT80" s="89"/>
      <c r="BU80" s="89"/>
      <c r="BV80" s="89"/>
      <c r="BW80" s="89"/>
      <c r="BX80" s="89"/>
      <c r="BY80" s="89"/>
      <c r="BZ80" s="89"/>
      <c r="CA80" s="89"/>
      <c r="CB80" s="89"/>
      <c r="CC80" s="89"/>
      <c r="CD80" s="89"/>
      <c r="CE80" s="89"/>
      <c r="CF80" s="89"/>
      <c r="CG80" s="89"/>
      <c r="CH80" s="89"/>
      <c r="CI80" s="89"/>
      <c r="CJ80" s="89"/>
      <c r="CK80" s="89"/>
      <c r="CL80" s="89"/>
      <c r="CM80" s="89"/>
      <c r="CN80" s="89"/>
      <c r="CO80" s="89"/>
      <c r="CP80" s="89"/>
      <c r="CQ80" s="89"/>
      <c r="CR80" s="89"/>
      <c r="CS80" s="89"/>
      <c r="CT80" s="89"/>
      <c r="CU80" s="89"/>
      <c r="CV80" s="89"/>
      <c r="CW80" s="89"/>
      <c r="CX80" s="89"/>
      <c r="CY80" s="89"/>
      <c r="CZ80" s="89"/>
      <c r="DA80" s="89"/>
      <c r="DB80" s="89"/>
      <c r="DC80" s="89"/>
      <c r="DD80" s="89"/>
      <c r="DE80" s="89"/>
      <c r="DF80" s="89"/>
      <c r="DG80" s="89"/>
      <c r="DH80" s="89"/>
      <c r="DI80" s="89"/>
      <c r="DJ80" s="89"/>
      <c r="DK80" s="89"/>
      <c r="DL80" s="89"/>
      <c r="DM80" s="89"/>
      <c r="DN80" s="89"/>
      <c r="DO80" s="89"/>
      <c r="DP80" s="89"/>
      <c r="DQ80" s="89"/>
      <c r="DR80" s="89"/>
      <c r="DS80" s="89"/>
      <c r="DT80" s="89"/>
      <c r="DU80" s="89"/>
      <c r="DV80" s="89"/>
      <c r="DW80" s="89"/>
      <c r="DX80" s="89"/>
      <c r="DY80" s="89"/>
      <c r="DZ80" s="89"/>
      <c r="EA80" s="89"/>
    </row>
    <row r="81" spans="3:131">
      <c r="C81" s="100"/>
      <c r="D81" s="100"/>
      <c r="E81" s="100"/>
      <c r="F81" s="100"/>
      <c r="G81" s="100"/>
      <c r="H81" s="100"/>
      <c r="I81" s="100"/>
      <c r="J81" s="100"/>
      <c r="K81" s="100"/>
      <c r="L81" s="100"/>
      <c r="M81" s="100"/>
      <c r="N81" s="100"/>
      <c r="O81" s="100"/>
      <c r="P81" s="100"/>
      <c r="Q81" s="100"/>
      <c r="R81" s="100"/>
      <c r="S81" s="100"/>
      <c r="T81" s="100"/>
      <c r="U81" s="100"/>
      <c r="V81" s="211"/>
      <c r="W81" s="89"/>
      <c r="BJ81" s="89"/>
      <c r="BK81" s="89"/>
      <c r="BL81" s="89"/>
      <c r="BM81" s="89"/>
      <c r="BN81" s="89"/>
      <c r="BO81" s="89"/>
      <c r="BP81" s="89"/>
      <c r="BQ81" s="89"/>
      <c r="BR81" s="89"/>
      <c r="BS81" s="89"/>
      <c r="BT81" s="89"/>
      <c r="BU81" s="89"/>
      <c r="BV81" s="89"/>
      <c r="BW81" s="89"/>
      <c r="BX81" s="89"/>
      <c r="BY81" s="89"/>
      <c r="BZ81" s="89"/>
      <c r="CA81" s="89"/>
      <c r="CB81" s="89"/>
      <c r="CC81" s="89"/>
      <c r="CD81" s="89"/>
      <c r="CE81" s="89"/>
      <c r="CF81" s="89"/>
      <c r="CG81" s="89"/>
      <c r="CH81" s="89"/>
      <c r="CI81" s="89"/>
      <c r="CJ81" s="89"/>
      <c r="CK81" s="89"/>
      <c r="CL81" s="89"/>
      <c r="CM81" s="89"/>
      <c r="CN81" s="89"/>
      <c r="CO81" s="89"/>
      <c r="CP81" s="89"/>
      <c r="CQ81" s="89"/>
      <c r="CR81" s="89"/>
      <c r="CS81" s="89"/>
      <c r="CT81" s="89"/>
      <c r="CU81" s="89"/>
      <c r="CV81" s="89"/>
      <c r="CW81" s="89"/>
      <c r="CX81" s="89"/>
      <c r="CY81" s="89"/>
      <c r="CZ81" s="89"/>
      <c r="DA81" s="89"/>
      <c r="DB81" s="89"/>
      <c r="DC81" s="89"/>
      <c r="DD81" s="89"/>
      <c r="DE81" s="89"/>
      <c r="DF81" s="89"/>
      <c r="DG81" s="89"/>
      <c r="DH81" s="89"/>
      <c r="DI81" s="89"/>
      <c r="DJ81" s="89"/>
      <c r="DK81" s="89"/>
      <c r="DL81" s="89"/>
      <c r="DM81" s="89"/>
      <c r="DN81" s="89"/>
      <c r="DO81" s="89"/>
      <c r="DP81" s="89"/>
      <c r="DQ81" s="89"/>
      <c r="DR81" s="89"/>
      <c r="DS81" s="89"/>
      <c r="DT81" s="89"/>
      <c r="DU81" s="89"/>
      <c r="DV81" s="89"/>
      <c r="DW81" s="89"/>
      <c r="DX81" s="89"/>
      <c r="DY81" s="89"/>
      <c r="DZ81" s="89"/>
      <c r="EA81" s="89"/>
    </row>
    <row r="82" spans="3:131">
      <c r="C82" s="100"/>
      <c r="D82" s="100"/>
      <c r="E82" s="100"/>
      <c r="F82" s="100"/>
      <c r="G82" s="100"/>
      <c r="H82" s="100"/>
      <c r="I82" s="100"/>
      <c r="J82" s="100"/>
      <c r="K82" s="100"/>
      <c r="L82" s="100"/>
      <c r="M82" s="100"/>
      <c r="N82" s="100"/>
      <c r="O82" s="100"/>
      <c r="P82" s="100"/>
      <c r="Q82" s="100"/>
      <c r="R82" s="100"/>
      <c r="S82" s="100"/>
      <c r="T82" s="100"/>
      <c r="U82" s="100"/>
      <c r="V82" s="211"/>
      <c r="W82" s="89"/>
      <c r="BJ82" s="89"/>
      <c r="BK82" s="89"/>
      <c r="BL82" s="89"/>
      <c r="BM82" s="89"/>
      <c r="BN82" s="89"/>
      <c r="BO82" s="89"/>
      <c r="BP82" s="89"/>
      <c r="BQ82" s="89"/>
      <c r="BR82" s="89"/>
      <c r="BS82" s="89"/>
      <c r="BT82" s="89"/>
      <c r="BU82" s="89"/>
      <c r="BV82" s="89"/>
      <c r="BW82" s="89"/>
      <c r="BX82" s="89"/>
      <c r="BY82" s="89"/>
      <c r="BZ82" s="89"/>
      <c r="CA82" s="89"/>
      <c r="CB82" s="89"/>
      <c r="CC82" s="89"/>
      <c r="CD82" s="89"/>
      <c r="CE82" s="89"/>
      <c r="CF82" s="89"/>
      <c r="CG82" s="89"/>
      <c r="CH82" s="89"/>
      <c r="CI82" s="89"/>
      <c r="CJ82" s="89"/>
      <c r="CK82" s="89"/>
      <c r="CL82" s="89"/>
      <c r="CM82" s="89"/>
      <c r="CN82" s="89"/>
      <c r="CO82" s="89"/>
      <c r="CP82" s="89"/>
      <c r="CQ82" s="89"/>
      <c r="CR82" s="89"/>
      <c r="CS82" s="89"/>
      <c r="CT82" s="89"/>
      <c r="CU82" s="89"/>
      <c r="CV82" s="89"/>
      <c r="CW82" s="89"/>
      <c r="CX82" s="89"/>
      <c r="CY82" s="89"/>
      <c r="CZ82" s="89"/>
      <c r="DA82" s="89"/>
      <c r="DB82" s="89"/>
      <c r="DC82" s="89"/>
      <c r="DD82" s="89"/>
      <c r="DE82" s="89"/>
      <c r="DF82" s="89"/>
      <c r="DG82" s="89"/>
      <c r="DH82" s="89"/>
      <c r="DI82" s="89"/>
      <c r="DJ82" s="89"/>
      <c r="DK82" s="89"/>
      <c r="DL82" s="89"/>
      <c r="DM82" s="89"/>
      <c r="DN82" s="89"/>
      <c r="DO82" s="89"/>
      <c r="DP82" s="89"/>
      <c r="DQ82" s="89"/>
      <c r="DR82" s="89"/>
      <c r="DS82" s="89"/>
      <c r="DT82" s="89"/>
      <c r="DU82" s="89"/>
      <c r="DV82" s="89"/>
      <c r="DW82" s="89"/>
      <c r="DX82" s="89"/>
      <c r="DY82" s="89"/>
      <c r="DZ82" s="89"/>
      <c r="EA82" s="89"/>
    </row>
    <row r="83" spans="3:131">
      <c r="C83" s="100"/>
      <c r="D83" s="100"/>
      <c r="E83" s="100"/>
      <c r="F83" s="100"/>
      <c r="G83" s="100"/>
      <c r="H83" s="100"/>
      <c r="I83" s="100"/>
      <c r="J83" s="100"/>
      <c r="K83" s="100"/>
      <c r="L83" s="100"/>
      <c r="M83" s="100"/>
      <c r="N83" s="100"/>
      <c r="O83" s="100"/>
      <c r="P83" s="100"/>
      <c r="Q83" s="100"/>
      <c r="R83" s="100"/>
      <c r="S83" s="100"/>
      <c r="T83" s="100"/>
      <c r="U83" s="100"/>
      <c r="V83" s="211"/>
      <c r="W83" s="89"/>
      <c r="BJ83" s="89"/>
      <c r="BK83" s="89"/>
      <c r="BL83" s="89"/>
      <c r="BM83" s="89"/>
      <c r="BN83" s="89"/>
      <c r="BO83" s="89"/>
      <c r="BP83" s="89"/>
      <c r="BQ83" s="89"/>
      <c r="BR83" s="89"/>
      <c r="BS83" s="89"/>
      <c r="BT83" s="89"/>
      <c r="BU83" s="89"/>
      <c r="BV83" s="89"/>
      <c r="BW83" s="89"/>
      <c r="BX83" s="89"/>
      <c r="BY83" s="89"/>
      <c r="BZ83" s="89"/>
      <c r="CA83" s="89"/>
      <c r="CB83" s="89"/>
      <c r="CC83" s="89"/>
      <c r="CD83" s="89"/>
      <c r="CE83" s="89"/>
      <c r="CF83" s="89"/>
      <c r="CG83" s="89"/>
      <c r="CH83" s="89"/>
      <c r="CI83" s="89"/>
      <c r="CJ83" s="89"/>
      <c r="CK83" s="89"/>
      <c r="CL83" s="89"/>
      <c r="CM83" s="89"/>
      <c r="CN83" s="89"/>
      <c r="CO83" s="89"/>
      <c r="CP83" s="89"/>
      <c r="CQ83" s="89"/>
      <c r="CR83" s="89"/>
      <c r="CS83" s="89"/>
      <c r="CT83" s="89"/>
      <c r="CU83" s="89"/>
      <c r="CV83" s="89"/>
      <c r="CW83" s="89"/>
      <c r="CX83" s="89"/>
      <c r="CY83" s="89"/>
      <c r="CZ83" s="89"/>
      <c r="DA83" s="89"/>
      <c r="DB83" s="89"/>
      <c r="DC83" s="89"/>
      <c r="DD83" s="89"/>
      <c r="DE83" s="89"/>
      <c r="DF83" s="89"/>
      <c r="DG83" s="89"/>
      <c r="DH83" s="89"/>
      <c r="DI83" s="89"/>
      <c r="DJ83" s="89"/>
      <c r="DK83" s="89"/>
      <c r="DL83" s="89"/>
      <c r="DM83" s="89"/>
      <c r="DN83" s="89"/>
      <c r="DO83" s="89"/>
      <c r="DP83" s="89"/>
      <c r="DQ83" s="89"/>
      <c r="DR83" s="89"/>
      <c r="DS83" s="89"/>
      <c r="DT83" s="89"/>
      <c r="DU83" s="89"/>
      <c r="DV83" s="89"/>
      <c r="DW83" s="89"/>
      <c r="DX83" s="89"/>
      <c r="DY83" s="89"/>
      <c r="DZ83" s="89"/>
      <c r="EA83" s="89"/>
    </row>
    <row r="84" spans="3:131">
      <c r="C84" s="100"/>
      <c r="D84" s="100"/>
      <c r="E84" s="100"/>
      <c r="F84" s="100"/>
      <c r="G84" s="100"/>
      <c r="H84" s="100"/>
      <c r="I84" s="100"/>
      <c r="J84" s="100"/>
      <c r="K84" s="100"/>
      <c r="L84" s="100"/>
      <c r="M84" s="100"/>
      <c r="N84" s="100"/>
      <c r="O84" s="100"/>
      <c r="P84" s="100"/>
      <c r="Q84" s="100"/>
      <c r="R84" s="100"/>
      <c r="S84" s="100"/>
      <c r="T84" s="100"/>
      <c r="U84" s="100"/>
      <c r="V84" s="211"/>
      <c r="W84" s="89"/>
      <c r="BJ84" s="89"/>
      <c r="BK84" s="89"/>
      <c r="BL84" s="89"/>
      <c r="BM84" s="89"/>
      <c r="BN84" s="89"/>
      <c r="BO84" s="89"/>
      <c r="BP84" s="89"/>
      <c r="BQ84" s="89"/>
      <c r="BR84" s="89"/>
      <c r="BS84" s="89"/>
      <c r="BT84" s="89"/>
      <c r="BU84" s="89"/>
      <c r="BV84" s="89"/>
      <c r="BW84" s="89"/>
      <c r="BX84" s="89"/>
      <c r="BY84" s="89"/>
      <c r="BZ84" s="89"/>
      <c r="CA84" s="89"/>
      <c r="CB84" s="89"/>
      <c r="CC84" s="89"/>
      <c r="CD84" s="89"/>
      <c r="CE84" s="89"/>
      <c r="CF84" s="89"/>
      <c r="CG84" s="89"/>
      <c r="CH84" s="89"/>
      <c r="CI84" s="89"/>
      <c r="CJ84" s="89"/>
      <c r="CK84" s="89"/>
      <c r="CL84" s="89"/>
      <c r="CM84" s="89"/>
      <c r="CN84" s="89"/>
      <c r="CO84" s="89"/>
      <c r="CP84" s="89"/>
      <c r="CQ84" s="89"/>
      <c r="CR84" s="89"/>
      <c r="CS84" s="89"/>
      <c r="CT84" s="89"/>
      <c r="CU84" s="89"/>
      <c r="CV84" s="89"/>
      <c r="CW84" s="89"/>
      <c r="CX84" s="89"/>
      <c r="CY84" s="89"/>
      <c r="CZ84" s="89"/>
      <c r="DA84" s="89"/>
      <c r="DB84" s="89"/>
      <c r="DC84" s="89"/>
      <c r="DD84" s="89"/>
      <c r="DE84" s="89"/>
      <c r="DF84" s="89"/>
      <c r="DG84" s="89"/>
      <c r="DH84" s="89"/>
      <c r="DI84" s="89"/>
      <c r="DJ84" s="89"/>
      <c r="DK84" s="89"/>
      <c r="DL84" s="89"/>
      <c r="DM84" s="89"/>
      <c r="DN84" s="89"/>
      <c r="DO84" s="89"/>
      <c r="DP84" s="89"/>
      <c r="DQ84" s="89"/>
      <c r="DR84" s="89"/>
      <c r="DS84" s="89"/>
      <c r="DT84" s="89"/>
      <c r="DU84" s="89"/>
      <c r="DV84" s="89"/>
      <c r="DW84" s="89"/>
      <c r="DX84" s="89"/>
      <c r="DY84" s="89"/>
      <c r="DZ84" s="89"/>
      <c r="EA84" s="89"/>
    </row>
    <row r="85" spans="3:131">
      <c r="C85" s="100"/>
      <c r="D85" s="100"/>
      <c r="E85" s="100"/>
      <c r="F85" s="100"/>
      <c r="G85" s="100"/>
      <c r="H85" s="100"/>
      <c r="I85" s="100"/>
      <c r="J85" s="100"/>
      <c r="K85" s="100"/>
      <c r="L85" s="100"/>
      <c r="M85" s="100"/>
      <c r="N85" s="100"/>
      <c r="O85" s="100"/>
      <c r="P85" s="100"/>
      <c r="Q85" s="100"/>
      <c r="R85" s="100"/>
      <c r="S85" s="100"/>
      <c r="T85" s="100"/>
      <c r="U85" s="100"/>
      <c r="V85" s="211"/>
      <c r="W85" s="89"/>
      <c r="BJ85" s="89"/>
      <c r="BK85" s="89"/>
      <c r="BL85" s="89"/>
      <c r="BM85" s="89"/>
      <c r="BN85" s="89"/>
      <c r="BO85" s="89"/>
      <c r="BP85" s="89"/>
      <c r="BQ85" s="89"/>
      <c r="BR85" s="89"/>
      <c r="BS85" s="89"/>
      <c r="BT85" s="89"/>
      <c r="BU85" s="89"/>
      <c r="BV85" s="89"/>
      <c r="BW85" s="89"/>
      <c r="BX85" s="89"/>
      <c r="BY85" s="89"/>
      <c r="BZ85" s="89"/>
      <c r="CA85" s="89"/>
      <c r="CB85" s="89"/>
      <c r="CC85" s="89"/>
      <c r="CD85" s="89"/>
      <c r="CE85" s="89"/>
      <c r="CF85" s="89"/>
      <c r="CG85" s="89"/>
      <c r="CH85" s="89"/>
      <c r="CI85" s="89"/>
      <c r="CJ85" s="89"/>
      <c r="CK85" s="89"/>
      <c r="CL85" s="89"/>
      <c r="CM85" s="89"/>
      <c r="CN85" s="89"/>
      <c r="CO85" s="89"/>
      <c r="CP85" s="89"/>
      <c r="CQ85" s="89"/>
      <c r="CR85" s="89"/>
      <c r="CS85" s="89"/>
      <c r="CT85" s="89"/>
      <c r="CU85" s="89"/>
      <c r="CV85" s="89"/>
      <c r="CW85" s="89"/>
      <c r="CX85" s="89"/>
      <c r="CY85" s="89"/>
      <c r="CZ85" s="89"/>
      <c r="DA85" s="89"/>
      <c r="DB85" s="89"/>
      <c r="DC85" s="89"/>
      <c r="DD85" s="89"/>
      <c r="DE85" s="89"/>
      <c r="DF85" s="89"/>
      <c r="DG85" s="89"/>
      <c r="DH85" s="89"/>
      <c r="DI85" s="89"/>
      <c r="DJ85" s="89"/>
      <c r="DK85" s="89"/>
      <c r="DL85" s="89"/>
      <c r="DM85" s="89"/>
      <c r="DN85" s="89"/>
      <c r="DO85" s="89"/>
      <c r="DP85" s="89"/>
      <c r="DQ85" s="89"/>
      <c r="DR85" s="89"/>
      <c r="DS85" s="89"/>
      <c r="DT85" s="89"/>
      <c r="DU85" s="89"/>
      <c r="DV85" s="89"/>
      <c r="DW85" s="89"/>
      <c r="DX85" s="89"/>
      <c r="DY85" s="89"/>
      <c r="DZ85" s="89"/>
      <c r="EA85" s="89"/>
    </row>
    <row r="86" spans="3:131">
      <c r="C86" s="100"/>
      <c r="D86" s="100"/>
      <c r="E86" s="100"/>
      <c r="F86" s="100"/>
      <c r="G86" s="100"/>
      <c r="H86" s="100"/>
      <c r="I86" s="100"/>
      <c r="J86" s="100"/>
      <c r="K86" s="100"/>
      <c r="L86" s="100"/>
      <c r="M86" s="100"/>
      <c r="N86" s="100"/>
      <c r="O86" s="100"/>
      <c r="P86" s="100"/>
      <c r="Q86" s="100"/>
      <c r="R86" s="100"/>
      <c r="S86" s="100"/>
      <c r="T86" s="100"/>
      <c r="U86" s="100"/>
      <c r="V86" s="211"/>
      <c r="W86" s="89"/>
      <c r="BJ86" s="89"/>
      <c r="BK86" s="89"/>
      <c r="BL86" s="89"/>
      <c r="BM86" s="89"/>
      <c r="BN86" s="89"/>
      <c r="BO86" s="89"/>
      <c r="BP86" s="89"/>
      <c r="BQ86" s="89"/>
      <c r="BR86" s="89"/>
      <c r="BS86" s="89"/>
      <c r="BT86" s="89"/>
      <c r="BU86" s="89"/>
      <c r="BV86" s="89"/>
      <c r="BW86" s="89"/>
      <c r="BX86" s="89"/>
      <c r="BY86" s="89"/>
      <c r="BZ86" s="89"/>
      <c r="CA86" s="89"/>
      <c r="CB86" s="89"/>
      <c r="CC86" s="89"/>
      <c r="CD86" s="89"/>
      <c r="CE86" s="89"/>
      <c r="CF86" s="89"/>
      <c r="CG86" s="89"/>
      <c r="CH86" s="89"/>
      <c r="CI86" s="89"/>
      <c r="CJ86" s="89"/>
      <c r="CK86" s="89"/>
      <c r="CL86" s="89"/>
      <c r="CM86" s="89"/>
      <c r="CN86" s="89"/>
      <c r="CO86" s="89"/>
      <c r="CP86" s="89"/>
      <c r="CQ86" s="89"/>
      <c r="CR86" s="89"/>
      <c r="CS86" s="89"/>
      <c r="CT86" s="89"/>
      <c r="CU86" s="89"/>
      <c r="CV86" s="89"/>
      <c r="CW86" s="89"/>
      <c r="CX86" s="89"/>
      <c r="CY86" s="89"/>
      <c r="CZ86" s="89"/>
      <c r="DA86" s="89"/>
      <c r="DB86" s="89"/>
      <c r="DC86" s="89"/>
      <c r="DD86" s="89"/>
      <c r="DE86" s="89"/>
      <c r="DF86" s="89"/>
      <c r="DG86" s="89"/>
      <c r="DH86" s="89"/>
      <c r="DI86" s="89"/>
      <c r="DJ86" s="89"/>
      <c r="DK86" s="89"/>
      <c r="DL86" s="89"/>
      <c r="DM86" s="89"/>
      <c r="DN86" s="89"/>
      <c r="DO86" s="89"/>
      <c r="DP86" s="89"/>
      <c r="DQ86" s="89"/>
      <c r="DR86" s="89"/>
      <c r="DS86" s="89"/>
      <c r="DT86" s="89"/>
      <c r="DU86" s="89"/>
      <c r="DV86" s="89"/>
      <c r="DW86" s="89"/>
      <c r="DX86" s="89"/>
      <c r="DY86" s="89"/>
      <c r="DZ86" s="89"/>
      <c r="EA86" s="89"/>
    </row>
    <row r="87" spans="3:131">
      <c r="C87" s="100"/>
      <c r="D87" s="100"/>
      <c r="E87" s="100"/>
      <c r="F87" s="100"/>
      <c r="G87" s="100"/>
      <c r="H87" s="100"/>
      <c r="I87" s="100"/>
      <c r="J87" s="100"/>
      <c r="K87" s="100"/>
      <c r="L87" s="100"/>
      <c r="M87" s="100"/>
      <c r="N87" s="100"/>
      <c r="O87" s="100"/>
      <c r="P87" s="100"/>
      <c r="Q87" s="100"/>
      <c r="R87" s="100"/>
      <c r="S87" s="100"/>
      <c r="T87" s="100"/>
      <c r="U87" s="100"/>
      <c r="V87" s="211"/>
      <c r="W87" s="89"/>
      <c r="BJ87" s="89"/>
      <c r="BK87" s="89"/>
      <c r="BL87" s="89"/>
      <c r="BM87" s="89"/>
      <c r="BN87" s="89"/>
      <c r="BO87" s="89"/>
      <c r="BP87" s="89"/>
      <c r="BQ87" s="89"/>
      <c r="BR87" s="89"/>
      <c r="BS87" s="89"/>
      <c r="BT87" s="89"/>
      <c r="BU87" s="89"/>
      <c r="BV87" s="89"/>
      <c r="BW87" s="89"/>
      <c r="BX87" s="89"/>
      <c r="BY87" s="89"/>
      <c r="BZ87" s="89"/>
      <c r="CA87" s="89"/>
      <c r="CB87" s="89"/>
      <c r="CC87" s="89"/>
      <c r="CD87" s="89"/>
      <c r="CE87" s="89"/>
      <c r="CF87" s="89"/>
      <c r="CG87" s="89"/>
      <c r="CH87" s="89"/>
      <c r="CI87" s="89"/>
      <c r="CJ87" s="89"/>
      <c r="CK87" s="89"/>
      <c r="CL87" s="89"/>
      <c r="CM87" s="89"/>
      <c r="CN87" s="89"/>
      <c r="CO87" s="89"/>
      <c r="CP87" s="89"/>
      <c r="CQ87" s="89"/>
      <c r="CR87" s="89"/>
      <c r="CS87" s="89"/>
      <c r="CT87" s="89"/>
      <c r="CU87" s="89"/>
      <c r="CV87" s="89"/>
      <c r="CW87" s="89"/>
      <c r="CX87" s="89"/>
      <c r="CY87" s="89"/>
      <c r="CZ87" s="89"/>
      <c r="DA87" s="89"/>
      <c r="DB87" s="89"/>
      <c r="DC87" s="89"/>
      <c r="DD87" s="89"/>
      <c r="DE87" s="89"/>
      <c r="DF87" s="89"/>
      <c r="DG87" s="89"/>
      <c r="DH87" s="89"/>
      <c r="DI87" s="89"/>
      <c r="DJ87" s="89"/>
      <c r="DK87" s="89"/>
      <c r="DL87" s="89"/>
      <c r="DM87" s="89"/>
      <c r="DN87" s="89"/>
      <c r="DO87" s="89"/>
      <c r="DP87" s="89"/>
      <c r="DQ87" s="89"/>
      <c r="DR87" s="89"/>
      <c r="DS87" s="89"/>
      <c r="DT87" s="89"/>
      <c r="DU87" s="89"/>
      <c r="DV87" s="89"/>
      <c r="DW87" s="89"/>
      <c r="DX87" s="89"/>
      <c r="DY87" s="89"/>
      <c r="DZ87" s="89"/>
      <c r="EA87" s="89"/>
    </row>
    <row r="88" spans="3:131">
      <c r="C88" s="100"/>
      <c r="D88" s="100"/>
      <c r="E88" s="100"/>
      <c r="F88" s="100"/>
      <c r="G88" s="100"/>
      <c r="H88" s="100"/>
      <c r="I88" s="100"/>
      <c r="J88" s="100"/>
      <c r="K88" s="100"/>
      <c r="L88" s="100"/>
      <c r="M88" s="100"/>
      <c r="N88" s="100"/>
      <c r="O88" s="100"/>
      <c r="P88" s="100"/>
      <c r="Q88" s="100"/>
      <c r="R88" s="100"/>
      <c r="S88" s="100"/>
      <c r="T88" s="100"/>
      <c r="U88" s="100"/>
      <c r="V88" s="211"/>
      <c r="W88" s="89"/>
      <c r="BJ88" s="89"/>
      <c r="BK88" s="89"/>
      <c r="BL88" s="89"/>
      <c r="BM88" s="89"/>
      <c r="BN88" s="89"/>
      <c r="BO88" s="89"/>
      <c r="BP88" s="89"/>
      <c r="BQ88" s="89"/>
      <c r="BR88" s="89"/>
      <c r="BS88" s="89"/>
      <c r="BT88" s="89"/>
      <c r="BU88" s="89"/>
      <c r="BV88" s="89"/>
      <c r="BW88" s="89"/>
      <c r="BX88" s="89"/>
      <c r="BY88" s="89"/>
      <c r="BZ88" s="89"/>
      <c r="CA88" s="89"/>
      <c r="CB88" s="89"/>
      <c r="CC88" s="89"/>
      <c r="CD88" s="89"/>
      <c r="CE88" s="89"/>
      <c r="CF88" s="89"/>
      <c r="CG88" s="89"/>
      <c r="CH88" s="89"/>
      <c r="CI88" s="89"/>
      <c r="CJ88" s="89"/>
      <c r="CK88" s="89"/>
      <c r="CL88" s="89"/>
      <c r="CM88" s="89"/>
      <c r="CN88" s="89"/>
      <c r="CO88" s="89"/>
      <c r="CP88" s="89"/>
      <c r="CQ88" s="89"/>
      <c r="CR88" s="89"/>
      <c r="CS88" s="89"/>
      <c r="CT88" s="89"/>
      <c r="CU88" s="89"/>
      <c r="CV88" s="89"/>
      <c r="CW88" s="89"/>
      <c r="CX88" s="89"/>
      <c r="CY88" s="89"/>
      <c r="CZ88" s="89"/>
      <c r="DA88" s="89"/>
      <c r="DB88" s="89"/>
      <c r="DC88" s="89"/>
      <c r="DD88" s="89"/>
      <c r="DE88" s="89"/>
      <c r="DF88" s="89"/>
      <c r="DG88" s="89"/>
      <c r="DH88" s="89"/>
      <c r="DI88" s="89"/>
      <c r="DJ88" s="89"/>
      <c r="DK88" s="89"/>
      <c r="DL88" s="89"/>
      <c r="DM88" s="89"/>
      <c r="DN88" s="89"/>
      <c r="DO88" s="89"/>
      <c r="DP88" s="89"/>
      <c r="DQ88" s="89"/>
      <c r="DR88" s="89"/>
      <c r="DS88" s="89"/>
      <c r="DT88" s="89"/>
      <c r="DU88" s="89"/>
      <c r="DV88" s="89"/>
      <c r="DW88" s="89"/>
      <c r="DX88" s="89"/>
      <c r="DY88" s="89"/>
      <c r="DZ88" s="89"/>
      <c r="EA88" s="89"/>
    </row>
    <row r="89" spans="3:131">
      <c r="C89" s="100"/>
      <c r="D89" s="100"/>
      <c r="E89" s="100"/>
      <c r="F89" s="100"/>
      <c r="G89" s="100"/>
      <c r="H89" s="100"/>
      <c r="I89" s="100"/>
      <c r="J89" s="100"/>
      <c r="K89" s="100"/>
      <c r="L89" s="100"/>
      <c r="M89" s="100"/>
      <c r="N89" s="100"/>
      <c r="O89" s="100"/>
      <c r="P89" s="100"/>
      <c r="Q89" s="100"/>
      <c r="R89" s="100"/>
      <c r="S89" s="100"/>
      <c r="T89" s="100"/>
      <c r="U89" s="100"/>
      <c r="V89" s="211"/>
      <c r="W89" s="89"/>
      <c r="BJ89" s="89"/>
      <c r="BK89" s="89"/>
      <c r="BL89" s="89"/>
      <c r="BM89" s="89"/>
      <c r="BN89" s="89"/>
      <c r="BO89" s="89"/>
      <c r="BP89" s="89"/>
      <c r="BQ89" s="89"/>
      <c r="BR89" s="89"/>
      <c r="BS89" s="89"/>
      <c r="BT89" s="89"/>
      <c r="BU89" s="89"/>
      <c r="BV89" s="89"/>
      <c r="BW89" s="89"/>
      <c r="BX89" s="89"/>
      <c r="BY89" s="89"/>
      <c r="BZ89" s="89"/>
      <c r="CA89" s="89"/>
      <c r="CB89" s="89"/>
      <c r="CC89" s="89"/>
      <c r="CD89" s="89"/>
      <c r="CE89" s="89"/>
      <c r="CF89" s="89"/>
      <c r="CG89" s="89"/>
      <c r="CH89" s="89"/>
      <c r="CI89" s="89"/>
      <c r="CJ89" s="89"/>
      <c r="CK89" s="89"/>
      <c r="CL89" s="89"/>
      <c r="CM89" s="89"/>
      <c r="CN89" s="89"/>
      <c r="CO89" s="89"/>
      <c r="CP89" s="89"/>
      <c r="CQ89" s="89"/>
      <c r="CR89" s="89"/>
      <c r="CS89" s="89"/>
      <c r="CT89" s="89"/>
      <c r="CU89" s="89"/>
      <c r="CV89" s="89"/>
      <c r="CW89" s="89"/>
      <c r="CX89" s="89"/>
      <c r="CY89" s="89"/>
      <c r="CZ89" s="89"/>
      <c r="DA89" s="89"/>
      <c r="DB89" s="89"/>
      <c r="DC89" s="89"/>
      <c r="DD89" s="89"/>
      <c r="DE89" s="89"/>
      <c r="DF89" s="89"/>
      <c r="DG89" s="89"/>
      <c r="DH89" s="89"/>
      <c r="DI89" s="89"/>
      <c r="DJ89" s="89"/>
      <c r="DK89" s="89"/>
      <c r="DL89" s="89"/>
      <c r="DM89" s="89"/>
      <c r="DN89" s="89"/>
      <c r="DO89" s="89"/>
      <c r="DP89" s="89"/>
      <c r="DQ89" s="89"/>
      <c r="DR89" s="89"/>
      <c r="DS89" s="89"/>
      <c r="DT89" s="89"/>
      <c r="DU89" s="89"/>
      <c r="DV89" s="89"/>
      <c r="DW89" s="89"/>
      <c r="DX89" s="89"/>
      <c r="DY89" s="89"/>
      <c r="DZ89" s="89"/>
      <c r="EA89" s="89"/>
    </row>
    <row r="90" spans="3:131">
      <c r="C90" s="100"/>
      <c r="D90" s="100"/>
      <c r="E90" s="100"/>
      <c r="F90" s="100"/>
      <c r="G90" s="100"/>
      <c r="H90" s="100"/>
      <c r="I90" s="100"/>
      <c r="J90" s="100"/>
      <c r="K90" s="100"/>
      <c r="L90" s="100"/>
      <c r="M90" s="100"/>
      <c r="N90" s="100"/>
      <c r="O90" s="100"/>
      <c r="P90" s="100"/>
      <c r="Q90" s="100"/>
      <c r="R90" s="100"/>
      <c r="S90" s="100"/>
      <c r="T90" s="100"/>
      <c r="U90" s="100"/>
      <c r="V90" s="211"/>
      <c r="W90" s="89"/>
      <c r="BJ90" s="89"/>
      <c r="BK90" s="89"/>
      <c r="BL90" s="89"/>
      <c r="BM90" s="89"/>
      <c r="BN90" s="89"/>
      <c r="BO90" s="89"/>
      <c r="BP90" s="89"/>
      <c r="BQ90" s="89"/>
      <c r="BR90" s="89"/>
      <c r="BS90" s="89"/>
      <c r="BT90" s="89"/>
      <c r="BU90" s="89"/>
      <c r="BV90" s="89"/>
      <c r="BW90" s="89"/>
      <c r="BX90" s="89"/>
      <c r="BY90" s="89"/>
      <c r="BZ90" s="89"/>
      <c r="CA90" s="89"/>
      <c r="CB90" s="89"/>
      <c r="CC90" s="89"/>
      <c r="CD90" s="89"/>
      <c r="CE90" s="89"/>
      <c r="CF90" s="89"/>
      <c r="CG90" s="89"/>
      <c r="CH90" s="89"/>
      <c r="CI90" s="89"/>
      <c r="CJ90" s="89"/>
      <c r="CK90" s="89"/>
      <c r="CL90" s="89"/>
      <c r="CM90" s="89"/>
      <c r="CN90" s="89"/>
      <c r="CO90" s="89"/>
      <c r="CP90" s="89"/>
      <c r="CQ90" s="89"/>
      <c r="CR90" s="89"/>
      <c r="CS90" s="89"/>
      <c r="CT90" s="89"/>
      <c r="CU90" s="89"/>
      <c r="CV90" s="89"/>
      <c r="CW90" s="89"/>
      <c r="CX90" s="89"/>
      <c r="CY90" s="89"/>
      <c r="CZ90" s="89"/>
      <c r="DA90" s="89"/>
      <c r="DB90" s="89"/>
      <c r="DC90" s="89"/>
      <c r="DD90" s="89"/>
      <c r="DE90" s="89"/>
      <c r="DF90" s="89"/>
      <c r="DG90" s="89"/>
      <c r="DH90" s="89"/>
      <c r="DI90" s="89"/>
      <c r="DJ90" s="89"/>
      <c r="DK90" s="89"/>
      <c r="DL90" s="89"/>
      <c r="DM90" s="89"/>
      <c r="DN90" s="89"/>
      <c r="DO90" s="89"/>
      <c r="DP90" s="89"/>
      <c r="DQ90" s="89"/>
      <c r="DR90" s="89"/>
      <c r="DS90" s="89"/>
      <c r="DT90" s="89"/>
      <c r="DU90" s="89"/>
      <c r="DV90" s="89"/>
      <c r="DW90" s="89"/>
      <c r="DX90" s="89"/>
      <c r="DY90" s="89"/>
      <c r="DZ90" s="89"/>
      <c r="EA90" s="89"/>
    </row>
    <row r="91" spans="3:131">
      <c r="C91" s="100"/>
      <c r="D91" s="100"/>
      <c r="E91" s="100"/>
      <c r="F91" s="100"/>
      <c r="G91" s="100"/>
      <c r="H91" s="100"/>
      <c r="I91" s="100"/>
      <c r="J91" s="100"/>
      <c r="K91" s="100"/>
      <c r="L91" s="100"/>
      <c r="M91" s="100"/>
      <c r="N91" s="100"/>
      <c r="O91" s="100"/>
      <c r="P91" s="100"/>
      <c r="Q91" s="100"/>
      <c r="R91" s="100"/>
      <c r="S91" s="100"/>
      <c r="T91" s="100"/>
      <c r="U91" s="100"/>
      <c r="V91" s="211"/>
      <c r="W91" s="89"/>
      <c r="BJ91" s="89"/>
      <c r="BK91" s="89"/>
      <c r="BL91" s="89"/>
      <c r="BM91" s="89"/>
      <c r="BN91" s="89"/>
      <c r="BO91" s="89"/>
      <c r="BP91" s="89"/>
      <c r="BQ91" s="89"/>
      <c r="BR91" s="89"/>
      <c r="BS91" s="89"/>
      <c r="BT91" s="89"/>
      <c r="BU91" s="89"/>
      <c r="BV91" s="89"/>
      <c r="BW91" s="89"/>
      <c r="BX91" s="89"/>
      <c r="BY91" s="89"/>
      <c r="BZ91" s="89"/>
      <c r="CA91" s="89"/>
      <c r="CB91" s="89"/>
      <c r="CC91" s="89"/>
      <c r="CD91" s="89"/>
      <c r="CE91" s="89"/>
      <c r="CF91" s="89"/>
      <c r="CG91" s="89"/>
      <c r="CH91" s="89"/>
      <c r="CI91" s="89"/>
      <c r="CJ91" s="89"/>
      <c r="CK91" s="89"/>
      <c r="CL91" s="89"/>
      <c r="CM91" s="89"/>
      <c r="CN91" s="89"/>
      <c r="CO91" s="89"/>
      <c r="CP91" s="89"/>
      <c r="CQ91" s="89"/>
      <c r="CR91" s="89"/>
      <c r="CS91" s="89"/>
      <c r="CT91" s="89"/>
      <c r="CU91" s="89"/>
      <c r="CV91" s="89"/>
      <c r="CW91" s="89"/>
      <c r="CX91" s="89"/>
      <c r="CY91" s="89"/>
      <c r="CZ91" s="89"/>
      <c r="DA91" s="89"/>
      <c r="DB91" s="89"/>
      <c r="DC91" s="89"/>
      <c r="DD91" s="89"/>
      <c r="DE91" s="89"/>
      <c r="DF91" s="89"/>
      <c r="DG91" s="89"/>
      <c r="DH91" s="89"/>
      <c r="DI91" s="89"/>
      <c r="DJ91" s="89"/>
      <c r="DK91" s="89"/>
      <c r="DL91" s="89"/>
      <c r="DM91" s="89"/>
      <c r="DN91" s="89"/>
      <c r="DO91" s="89"/>
      <c r="DP91" s="89"/>
      <c r="DQ91" s="89"/>
      <c r="DR91" s="89"/>
      <c r="DS91" s="89"/>
      <c r="DT91" s="89"/>
      <c r="DU91" s="89"/>
      <c r="DV91" s="89"/>
      <c r="DW91" s="89"/>
      <c r="DX91" s="89"/>
      <c r="DY91" s="89"/>
      <c r="DZ91" s="89"/>
      <c r="EA91" s="89"/>
    </row>
    <row r="92" spans="3:131">
      <c r="C92" s="100"/>
      <c r="D92" s="100"/>
      <c r="E92" s="100"/>
      <c r="F92" s="100"/>
      <c r="G92" s="100"/>
      <c r="H92" s="100"/>
      <c r="I92" s="100"/>
      <c r="J92" s="100"/>
      <c r="K92" s="100"/>
      <c r="L92" s="100"/>
      <c r="M92" s="100"/>
      <c r="N92" s="100"/>
      <c r="O92" s="100"/>
      <c r="P92" s="100"/>
      <c r="Q92" s="100"/>
      <c r="R92" s="100"/>
      <c r="S92" s="100"/>
      <c r="T92" s="100"/>
      <c r="U92" s="100"/>
      <c r="V92" s="211"/>
      <c r="W92" s="89"/>
      <c r="BJ92" s="89"/>
      <c r="BK92" s="89"/>
      <c r="BL92" s="89"/>
      <c r="BM92" s="89"/>
      <c r="BN92" s="89"/>
      <c r="BO92" s="89"/>
      <c r="BP92" s="89"/>
      <c r="BQ92" s="89"/>
      <c r="BR92" s="89"/>
      <c r="BS92" s="89"/>
      <c r="BT92" s="89"/>
      <c r="BU92" s="89"/>
      <c r="BV92" s="89"/>
      <c r="BW92" s="89"/>
      <c r="BX92" s="89"/>
      <c r="BY92" s="89"/>
      <c r="BZ92" s="89"/>
      <c r="CA92" s="89"/>
      <c r="CB92" s="89"/>
      <c r="CC92" s="89"/>
      <c r="CD92" s="89"/>
      <c r="CE92" s="89"/>
      <c r="CF92" s="89"/>
      <c r="CG92" s="89"/>
      <c r="CH92" s="89"/>
      <c r="CI92" s="89"/>
      <c r="CJ92" s="89"/>
      <c r="CK92" s="89"/>
      <c r="CL92" s="89"/>
      <c r="CM92" s="89"/>
      <c r="CN92" s="89"/>
      <c r="CO92" s="89"/>
      <c r="CP92" s="89"/>
      <c r="CQ92" s="89"/>
      <c r="CR92" s="89"/>
      <c r="CS92" s="89"/>
      <c r="CT92" s="89"/>
      <c r="CU92" s="89"/>
      <c r="CV92" s="89"/>
      <c r="CW92" s="89"/>
      <c r="CX92" s="89"/>
      <c r="CY92" s="89"/>
      <c r="CZ92" s="89"/>
      <c r="DA92" s="89"/>
      <c r="DB92" s="89"/>
      <c r="DC92" s="89"/>
      <c r="DD92" s="89"/>
      <c r="DE92" s="89"/>
      <c r="DF92" s="89"/>
      <c r="DG92" s="89"/>
      <c r="DH92" s="89"/>
      <c r="DI92" s="89"/>
      <c r="DJ92" s="89"/>
      <c r="DK92" s="89"/>
      <c r="DL92" s="89"/>
      <c r="DM92" s="89"/>
      <c r="DN92" s="89"/>
      <c r="DO92" s="89"/>
      <c r="DP92" s="89"/>
      <c r="DQ92" s="89"/>
      <c r="DR92" s="89"/>
      <c r="DS92" s="89"/>
      <c r="DT92" s="89"/>
      <c r="DU92" s="89"/>
      <c r="DV92" s="89"/>
      <c r="DW92" s="89"/>
      <c r="DX92" s="89"/>
      <c r="DY92" s="89"/>
      <c r="DZ92" s="89"/>
      <c r="EA92" s="89"/>
    </row>
    <row r="93" spans="3:131">
      <c r="C93" s="100"/>
      <c r="D93" s="100"/>
      <c r="E93" s="100"/>
      <c r="F93" s="100"/>
      <c r="G93" s="100"/>
      <c r="H93" s="100"/>
      <c r="I93" s="100"/>
      <c r="J93" s="100"/>
      <c r="K93" s="100"/>
      <c r="L93" s="100"/>
      <c r="M93" s="100"/>
      <c r="N93" s="100"/>
      <c r="O93" s="100"/>
      <c r="P93" s="100"/>
      <c r="Q93" s="100"/>
      <c r="R93" s="100"/>
      <c r="S93" s="100"/>
      <c r="T93" s="100"/>
      <c r="U93" s="100"/>
      <c r="V93" s="211"/>
      <c r="W93" s="89"/>
      <c r="BJ93" s="89"/>
      <c r="BK93" s="89"/>
      <c r="BL93" s="89"/>
      <c r="BM93" s="89"/>
      <c r="BN93" s="89"/>
      <c r="BO93" s="89"/>
      <c r="BP93" s="89"/>
      <c r="BQ93" s="89"/>
      <c r="BR93" s="89"/>
      <c r="BS93" s="89"/>
      <c r="BT93" s="89"/>
      <c r="BU93" s="89"/>
      <c r="BV93" s="89"/>
      <c r="BW93" s="89"/>
      <c r="BX93" s="89"/>
      <c r="BY93" s="89"/>
      <c r="BZ93" s="89"/>
      <c r="CA93" s="89"/>
      <c r="CB93" s="89"/>
      <c r="CC93" s="89"/>
      <c r="CD93" s="89"/>
      <c r="CE93" s="89"/>
      <c r="CF93" s="89"/>
      <c r="CG93" s="89"/>
      <c r="CH93" s="89"/>
      <c r="CI93" s="89"/>
      <c r="CJ93" s="89"/>
      <c r="CK93" s="89"/>
      <c r="CL93" s="89"/>
      <c r="CM93" s="89"/>
      <c r="CN93" s="89"/>
      <c r="CO93" s="89"/>
      <c r="CP93" s="89"/>
      <c r="CQ93" s="89"/>
      <c r="CR93" s="89"/>
      <c r="CS93" s="89"/>
      <c r="CT93" s="89"/>
      <c r="CU93" s="89"/>
      <c r="CV93" s="89"/>
      <c r="CW93" s="89"/>
      <c r="CX93" s="89"/>
      <c r="CY93" s="89"/>
      <c r="CZ93" s="89"/>
      <c r="DA93" s="89"/>
      <c r="DB93" s="89"/>
      <c r="DC93" s="89"/>
      <c r="DD93" s="89"/>
      <c r="DE93" s="89"/>
      <c r="DF93" s="89"/>
      <c r="DG93" s="89"/>
      <c r="DH93" s="89"/>
      <c r="DI93" s="89"/>
      <c r="DJ93" s="89"/>
      <c r="DK93" s="89"/>
      <c r="DL93" s="89"/>
      <c r="DM93" s="89"/>
      <c r="DN93" s="89"/>
      <c r="DO93" s="89"/>
      <c r="DP93" s="89"/>
      <c r="DQ93" s="89"/>
      <c r="DR93" s="89"/>
      <c r="DS93" s="89"/>
      <c r="DT93" s="89"/>
      <c r="DU93" s="89"/>
      <c r="DV93" s="89"/>
      <c r="DW93" s="89"/>
      <c r="DX93" s="89"/>
      <c r="DY93" s="89"/>
      <c r="DZ93" s="89"/>
      <c r="EA93" s="89"/>
    </row>
    <row r="94" spans="3:131">
      <c r="C94" s="118"/>
      <c r="D94" s="118"/>
      <c r="E94" s="118"/>
      <c r="F94" s="118"/>
      <c r="G94" s="118"/>
      <c r="H94" s="118"/>
      <c r="I94" s="118"/>
      <c r="J94" s="118"/>
      <c r="K94" s="118"/>
      <c r="L94" s="118"/>
      <c r="M94" s="118"/>
      <c r="N94" s="118"/>
      <c r="O94" s="118"/>
      <c r="P94" s="118"/>
      <c r="Q94" s="118"/>
      <c r="R94" s="118"/>
      <c r="S94" s="118"/>
      <c r="T94" s="118"/>
      <c r="U94" s="118"/>
      <c r="V94" s="211"/>
      <c r="W94" s="89"/>
      <c r="BJ94" s="89"/>
      <c r="BK94" s="89"/>
      <c r="BL94" s="89"/>
      <c r="BM94" s="89"/>
      <c r="BN94" s="89"/>
      <c r="BO94" s="89"/>
      <c r="BP94" s="89"/>
      <c r="BQ94" s="89"/>
      <c r="BR94" s="89"/>
      <c r="BS94" s="89"/>
      <c r="BT94" s="89"/>
      <c r="BU94" s="89"/>
      <c r="BV94" s="89"/>
      <c r="BW94" s="89"/>
      <c r="BX94" s="89"/>
      <c r="BY94" s="89"/>
      <c r="BZ94" s="89"/>
      <c r="CA94" s="89"/>
      <c r="CB94" s="89"/>
      <c r="CC94" s="89"/>
      <c r="CD94" s="89"/>
      <c r="CE94" s="89"/>
      <c r="CF94" s="89"/>
      <c r="CG94" s="89"/>
      <c r="CH94" s="89"/>
      <c r="CI94" s="89"/>
      <c r="CJ94" s="89"/>
      <c r="CK94" s="89"/>
      <c r="CL94" s="89"/>
      <c r="CM94" s="89"/>
      <c r="CN94" s="89"/>
      <c r="CO94" s="89"/>
      <c r="CP94" s="89"/>
      <c r="CQ94" s="89"/>
      <c r="CR94" s="89"/>
      <c r="CS94" s="89"/>
      <c r="CT94" s="89"/>
      <c r="CU94" s="89"/>
      <c r="CV94" s="89"/>
      <c r="CW94" s="89"/>
      <c r="CX94" s="89"/>
      <c r="CY94" s="89"/>
      <c r="CZ94" s="89"/>
      <c r="DA94" s="89"/>
      <c r="DB94" s="89"/>
      <c r="DC94" s="89"/>
      <c r="DD94" s="89"/>
      <c r="DE94" s="89"/>
      <c r="DF94" s="89"/>
      <c r="DG94" s="89"/>
      <c r="DH94" s="89"/>
      <c r="DI94" s="89"/>
      <c r="DJ94" s="89"/>
      <c r="DK94" s="89"/>
      <c r="DL94" s="89"/>
      <c r="DM94" s="89"/>
      <c r="DN94" s="89"/>
      <c r="DO94" s="89"/>
      <c r="DP94" s="89"/>
      <c r="DQ94" s="89"/>
      <c r="DR94" s="89"/>
      <c r="DS94" s="89"/>
      <c r="DT94" s="89"/>
      <c r="DU94" s="89"/>
      <c r="DV94" s="89"/>
      <c r="DW94" s="89"/>
      <c r="DX94" s="89"/>
      <c r="DY94" s="89"/>
      <c r="DZ94" s="89"/>
      <c r="EA94" s="89"/>
    </row>
    <row r="95" spans="3:131">
      <c r="C95" s="118"/>
      <c r="D95" s="118"/>
      <c r="E95" s="118"/>
      <c r="F95" s="118"/>
      <c r="G95" s="118"/>
      <c r="H95" s="118"/>
      <c r="I95" s="118"/>
      <c r="J95" s="118"/>
      <c r="K95" s="118"/>
      <c r="L95" s="118"/>
      <c r="M95" s="118"/>
      <c r="N95" s="118"/>
      <c r="O95" s="118"/>
      <c r="P95" s="118"/>
      <c r="Q95" s="118"/>
      <c r="R95" s="118"/>
      <c r="S95" s="118"/>
      <c r="T95" s="118"/>
      <c r="U95" s="118"/>
      <c r="V95" s="211"/>
      <c r="W95" s="89"/>
      <c r="BJ95" s="89"/>
      <c r="BK95" s="89"/>
      <c r="BL95" s="89"/>
      <c r="BM95" s="89"/>
      <c r="BN95" s="89"/>
      <c r="BO95" s="89"/>
      <c r="BP95" s="89"/>
      <c r="BQ95" s="89"/>
      <c r="BR95" s="89"/>
      <c r="BS95" s="89"/>
      <c r="BT95" s="89"/>
      <c r="BU95" s="89"/>
      <c r="BV95" s="89"/>
      <c r="BW95" s="89"/>
      <c r="BX95" s="89"/>
      <c r="BY95" s="89"/>
      <c r="BZ95" s="89"/>
      <c r="CA95" s="89"/>
      <c r="CB95" s="89"/>
      <c r="CC95" s="89"/>
      <c r="CD95" s="89"/>
      <c r="CE95" s="89"/>
      <c r="CF95" s="89"/>
      <c r="CG95" s="89"/>
      <c r="CH95" s="89"/>
      <c r="CI95" s="89"/>
      <c r="CJ95" s="89"/>
      <c r="CK95" s="89"/>
      <c r="CL95" s="89"/>
      <c r="CM95" s="89"/>
      <c r="CN95" s="89"/>
      <c r="CO95" s="89"/>
      <c r="CP95" s="89"/>
      <c r="CQ95" s="89"/>
      <c r="CR95" s="89"/>
      <c r="CS95" s="89"/>
      <c r="CT95" s="89"/>
      <c r="CU95" s="89"/>
      <c r="CV95" s="89"/>
      <c r="CW95" s="89"/>
      <c r="CX95" s="89"/>
      <c r="CY95" s="89"/>
      <c r="CZ95" s="89"/>
      <c r="DA95" s="89"/>
      <c r="DB95" s="89"/>
      <c r="DC95" s="89"/>
      <c r="DD95" s="89"/>
      <c r="DE95" s="89"/>
      <c r="DF95" s="89"/>
      <c r="DG95" s="89"/>
      <c r="DH95" s="89"/>
      <c r="DI95" s="89"/>
      <c r="DJ95" s="89"/>
      <c r="DK95" s="89"/>
      <c r="DL95" s="89"/>
      <c r="DM95" s="89"/>
      <c r="DN95" s="89"/>
      <c r="DO95" s="89"/>
      <c r="DP95" s="89"/>
      <c r="DQ95" s="89"/>
      <c r="DR95" s="89"/>
      <c r="DS95" s="89"/>
      <c r="DT95" s="89"/>
      <c r="DU95" s="89"/>
      <c r="DV95" s="89"/>
      <c r="DW95" s="89"/>
      <c r="DX95" s="89"/>
      <c r="DY95" s="89"/>
      <c r="DZ95" s="89"/>
      <c r="EA95" s="89"/>
    </row>
    <row r="96" spans="3:131">
      <c r="C96" s="118"/>
      <c r="E96" s="118"/>
      <c r="F96" s="118"/>
      <c r="G96" s="118"/>
      <c r="H96" s="118"/>
      <c r="I96" s="118"/>
      <c r="J96" s="118"/>
      <c r="K96" s="118"/>
      <c r="L96" s="118"/>
      <c r="M96" s="118"/>
      <c r="N96" s="118"/>
      <c r="O96" s="118"/>
      <c r="P96" s="118"/>
      <c r="Q96" s="118"/>
      <c r="R96" s="118"/>
      <c r="S96" s="118"/>
      <c r="T96" s="118"/>
      <c r="U96" s="118"/>
      <c r="V96" s="211"/>
      <c r="W96" s="89"/>
      <c r="BJ96" s="89"/>
      <c r="BK96" s="89"/>
      <c r="BL96" s="89"/>
      <c r="BM96" s="89"/>
      <c r="BN96" s="89"/>
      <c r="BO96" s="89"/>
      <c r="BP96" s="89"/>
      <c r="BQ96" s="89"/>
      <c r="BR96" s="89"/>
      <c r="BS96" s="89"/>
      <c r="BT96" s="89"/>
      <c r="BU96" s="89"/>
      <c r="BV96" s="89"/>
      <c r="BW96" s="89"/>
      <c r="BX96" s="89"/>
      <c r="BY96" s="89"/>
      <c r="BZ96" s="89"/>
      <c r="CA96" s="89"/>
      <c r="CB96" s="89"/>
      <c r="CC96" s="89"/>
      <c r="CD96" s="89"/>
      <c r="CE96" s="89"/>
      <c r="CF96" s="89"/>
      <c r="CG96" s="89"/>
      <c r="CH96" s="89"/>
      <c r="CI96" s="89"/>
      <c r="CJ96" s="89"/>
      <c r="CK96" s="89"/>
      <c r="CL96" s="89"/>
      <c r="CM96" s="89"/>
      <c r="CN96" s="89"/>
      <c r="CO96" s="89"/>
      <c r="CP96" s="89"/>
      <c r="CQ96" s="89"/>
      <c r="CR96" s="89"/>
      <c r="CS96" s="89"/>
      <c r="CT96" s="89"/>
      <c r="CU96" s="89"/>
      <c r="CV96" s="89"/>
      <c r="CW96" s="89"/>
      <c r="CX96" s="89"/>
      <c r="CY96" s="89"/>
      <c r="CZ96" s="89"/>
      <c r="DA96" s="89"/>
      <c r="DB96" s="89"/>
      <c r="DC96" s="89"/>
      <c r="DD96" s="89"/>
      <c r="DE96" s="89"/>
      <c r="DF96" s="89"/>
      <c r="DG96" s="89"/>
      <c r="DH96" s="89"/>
      <c r="DI96" s="89"/>
      <c r="DJ96" s="89"/>
      <c r="DK96" s="89"/>
      <c r="DL96" s="89"/>
      <c r="DM96" s="89"/>
      <c r="DN96" s="89"/>
      <c r="DO96" s="89"/>
      <c r="DP96" s="89"/>
      <c r="DQ96" s="89"/>
      <c r="DR96" s="89"/>
      <c r="DS96" s="89"/>
      <c r="DT96" s="89"/>
      <c r="DU96" s="89"/>
      <c r="DV96" s="89"/>
      <c r="DW96" s="89"/>
      <c r="DX96" s="89"/>
      <c r="DY96" s="89"/>
      <c r="DZ96" s="89"/>
      <c r="EA96" s="89"/>
    </row>
    <row r="97" spans="1:136" ht="14.25" customHeight="1">
      <c r="C97" s="720" t="s">
        <v>1044</v>
      </c>
      <c r="E97" s="211"/>
      <c r="F97" s="211"/>
      <c r="G97" s="211"/>
      <c r="H97" s="211"/>
      <c r="I97" s="211"/>
      <c r="J97" s="211"/>
      <c r="K97" s="211"/>
      <c r="L97" s="211"/>
      <c r="M97" s="211"/>
      <c r="N97" s="211"/>
      <c r="O97" s="211"/>
      <c r="P97" s="211"/>
      <c r="Q97" s="211"/>
      <c r="R97" s="211"/>
      <c r="S97" s="211"/>
      <c r="T97" s="211"/>
      <c r="U97" s="211"/>
      <c r="V97" s="211"/>
      <c r="W97" s="89"/>
      <c r="BJ97" s="89"/>
      <c r="BK97" s="89"/>
      <c r="BL97" s="89"/>
      <c r="BM97" s="89"/>
      <c r="BN97" s="89"/>
      <c r="BO97" s="89"/>
      <c r="BP97" s="89"/>
      <c r="BQ97" s="89"/>
      <c r="BR97" s="89"/>
      <c r="BS97" s="89"/>
      <c r="BT97" s="89"/>
      <c r="BU97" s="89"/>
      <c r="BV97" s="89"/>
      <c r="BW97" s="89"/>
      <c r="BX97" s="89"/>
      <c r="BY97" s="89"/>
      <c r="BZ97" s="89"/>
      <c r="CA97" s="89"/>
      <c r="CB97" s="89"/>
      <c r="CC97" s="89"/>
      <c r="CD97" s="89"/>
      <c r="CE97" s="89"/>
      <c r="CF97" s="89"/>
      <c r="CG97" s="89"/>
      <c r="CH97" s="89"/>
      <c r="CI97" s="89"/>
      <c r="CJ97" s="89"/>
      <c r="CK97" s="89"/>
      <c r="CL97" s="89"/>
      <c r="CM97" s="89"/>
      <c r="CN97" s="89"/>
      <c r="CO97" s="89"/>
      <c r="CP97" s="89"/>
      <c r="CQ97" s="89"/>
      <c r="CR97" s="89"/>
      <c r="CS97" s="89"/>
      <c r="CT97" s="89"/>
      <c r="CU97" s="89"/>
      <c r="CV97" s="89"/>
      <c r="CW97" s="89"/>
      <c r="CX97" s="89"/>
      <c r="CY97" s="89"/>
      <c r="CZ97" s="89"/>
      <c r="DA97" s="89"/>
      <c r="DB97" s="89"/>
      <c r="DC97" s="89"/>
      <c r="DD97" s="89"/>
      <c r="DE97" s="89"/>
      <c r="DF97" s="89"/>
      <c r="DG97" s="89"/>
      <c r="DH97" s="89"/>
      <c r="DI97" s="89"/>
      <c r="DJ97" s="89"/>
      <c r="DK97" s="89"/>
      <c r="DL97" s="89"/>
      <c r="DM97" s="89"/>
      <c r="DN97" s="89"/>
      <c r="DO97" s="89"/>
      <c r="DP97" s="89"/>
      <c r="DQ97" s="89"/>
      <c r="DR97" s="89"/>
      <c r="DS97" s="89"/>
      <c r="DT97" s="89"/>
      <c r="DU97" s="89"/>
      <c r="DV97" s="89"/>
      <c r="DW97" s="89"/>
      <c r="DX97" s="89"/>
      <c r="DY97" s="89"/>
      <c r="DZ97" s="89"/>
      <c r="EA97" s="89"/>
      <c r="EB97" s="89"/>
      <c r="EC97" s="89"/>
      <c r="ED97" s="89"/>
      <c r="EE97" s="89"/>
      <c r="EF97" s="89"/>
    </row>
    <row r="98" spans="1:136" ht="13.9" customHeight="1">
      <c r="C98" s="976" t="str">
        <f>C45</f>
        <v>The Structural Carbon Tool was produced by Elliott Wood Partnership Limited in partnership with The Institution of Structural Engineers. 
THE SOFTWARE IS PROVIDED “AS IS”, WITHOUT WARRANTY OF ANY KIND, EXPRESS OR IMPLIED, INCLUDING BUT NOT LIMITED TO ANY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v>
      </c>
      <c r="D98" s="976"/>
      <c r="E98" s="976"/>
      <c r="F98" s="976"/>
      <c r="G98" s="976"/>
      <c r="H98" s="976"/>
      <c r="I98" s="976"/>
      <c r="J98" s="976"/>
      <c r="K98" s="976"/>
      <c r="L98" s="976"/>
      <c r="M98" s="976"/>
      <c r="N98" s="976"/>
      <c r="O98" s="976"/>
      <c r="P98" s="976"/>
      <c r="Q98" s="976"/>
      <c r="R98" s="976"/>
      <c r="S98" s="976"/>
      <c r="T98" s="976"/>
      <c r="U98" s="410"/>
      <c r="V98" s="211"/>
      <c r="W98" s="89"/>
      <c r="BJ98" s="89"/>
      <c r="BK98" s="89"/>
      <c r="BL98" s="89"/>
      <c r="BM98" s="89"/>
      <c r="BN98" s="89"/>
      <c r="BO98" s="89"/>
      <c r="BP98" s="89"/>
      <c r="BQ98" s="89"/>
      <c r="BR98" s="89"/>
      <c r="BS98" s="89"/>
      <c r="BT98" s="89"/>
      <c r="BU98" s="89"/>
      <c r="BV98" s="89"/>
      <c r="BW98" s="89"/>
      <c r="BX98" s="89"/>
      <c r="BY98" s="89"/>
      <c r="BZ98" s="89"/>
      <c r="CA98" s="89"/>
      <c r="CB98" s="89"/>
      <c r="CC98" s="89"/>
      <c r="CD98" s="89"/>
      <c r="CE98" s="89"/>
      <c r="CF98" s="89"/>
      <c r="CG98" s="89"/>
      <c r="CH98" s="89"/>
      <c r="CI98" s="89"/>
      <c r="CJ98" s="89"/>
      <c r="CK98" s="89"/>
      <c r="CL98" s="89"/>
      <c r="CM98" s="89"/>
      <c r="CN98" s="89"/>
      <c r="CO98" s="89"/>
      <c r="CP98" s="89"/>
      <c r="CQ98" s="89"/>
      <c r="CR98" s="89"/>
      <c r="CS98" s="89"/>
      <c r="CT98" s="89"/>
      <c r="CU98" s="89"/>
      <c r="CV98" s="89"/>
      <c r="CW98" s="89"/>
      <c r="CX98" s="89"/>
      <c r="CY98" s="89"/>
      <c r="CZ98" s="89"/>
      <c r="DA98" s="89"/>
      <c r="DB98" s="89"/>
      <c r="DC98" s="89"/>
      <c r="DD98" s="89"/>
      <c r="DE98" s="89"/>
      <c r="DF98" s="89"/>
      <c r="DG98" s="89"/>
      <c r="DH98" s="89"/>
      <c r="DI98" s="89"/>
      <c r="DJ98" s="89"/>
      <c r="DK98" s="89"/>
      <c r="DL98" s="89"/>
      <c r="DM98" s="89"/>
      <c r="DN98" s="89"/>
      <c r="DO98" s="89"/>
      <c r="DP98" s="89"/>
      <c r="DQ98" s="89"/>
      <c r="DR98" s="89"/>
      <c r="DS98" s="89"/>
      <c r="DT98" s="89"/>
      <c r="DU98" s="89"/>
      <c r="DV98" s="89"/>
      <c r="DW98" s="89"/>
      <c r="DX98" s="89"/>
      <c r="DY98" s="89"/>
      <c r="DZ98" s="89"/>
      <c r="EA98" s="89"/>
      <c r="EB98" s="89"/>
      <c r="EC98" s="89"/>
      <c r="ED98" s="89"/>
      <c r="EE98" s="89"/>
      <c r="EF98" s="89"/>
    </row>
    <row r="99" spans="1:136" s="199" customFormat="1" ht="21.6" customHeight="1">
      <c r="A99" s="118"/>
      <c r="B99" s="118"/>
      <c r="C99" s="976"/>
      <c r="D99" s="976"/>
      <c r="E99" s="976"/>
      <c r="F99" s="976"/>
      <c r="G99" s="976"/>
      <c r="H99" s="976"/>
      <c r="I99" s="976"/>
      <c r="J99" s="976"/>
      <c r="K99" s="976"/>
      <c r="L99" s="976"/>
      <c r="M99" s="976"/>
      <c r="N99" s="976"/>
      <c r="O99" s="976"/>
      <c r="P99" s="976"/>
      <c r="Q99" s="976"/>
      <c r="R99" s="976"/>
      <c r="S99" s="976"/>
      <c r="T99" s="976"/>
      <c r="U99" s="410"/>
      <c r="V99" s="211"/>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89"/>
      <c r="BJ99" s="89"/>
      <c r="BK99" s="89"/>
      <c r="BL99" s="89"/>
      <c r="BM99" s="89"/>
      <c r="BN99" s="89"/>
      <c r="BO99" s="89"/>
      <c r="BP99" s="89"/>
      <c r="BQ99" s="89"/>
      <c r="BR99" s="89"/>
      <c r="BS99" s="89"/>
      <c r="BT99" s="89"/>
      <c r="BU99" s="89"/>
      <c r="BV99" s="89"/>
      <c r="BW99" s="89"/>
      <c r="BX99" s="89"/>
      <c r="BY99" s="89"/>
      <c r="BZ99" s="89"/>
      <c r="CA99" s="89"/>
      <c r="CB99" s="89"/>
      <c r="CC99" s="89"/>
      <c r="CD99" s="89"/>
      <c r="CE99" s="89"/>
      <c r="CF99" s="89"/>
      <c r="CG99" s="89"/>
      <c r="CH99" s="89"/>
      <c r="CI99" s="89"/>
      <c r="CJ99" s="89"/>
      <c r="CK99" s="89"/>
      <c r="CL99" s="89"/>
      <c r="CM99" s="89"/>
      <c r="CN99" s="89"/>
      <c r="CO99" s="89"/>
      <c r="CP99" s="89"/>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row>
    <row r="100" spans="1:136" s="199" customFormat="1">
      <c r="A100" s="118"/>
      <c r="B100" s="118"/>
      <c r="C100" s="824"/>
      <c r="D100" s="824"/>
      <c r="E100" s="824"/>
      <c r="F100" s="824"/>
      <c r="G100" s="824"/>
      <c r="H100" s="824"/>
      <c r="I100" s="824"/>
      <c r="J100" s="824"/>
      <c r="K100" s="824"/>
      <c r="L100" s="824"/>
      <c r="M100" s="824"/>
      <c r="N100" s="824"/>
      <c r="O100" s="824"/>
      <c r="P100" s="824"/>
      <c r="Q100" s="824"/>
      <c r="R100" s="824"/>
      <c r="S100" s="824"/>
      <c r="T100" s="824"/>
      <c r="U100" s="824"/>
      <c r="V100" s="118"/>
      <c r="DZ100" s="89"/>
      <c r="EA100" s="89"/>
      <c r="EB100" s="89"/>
      <c r="EC100" s="89"/>
      <c r="ED100" s="89"/>
      <c r="EE100" s="89"/>
      <c r="EF100" s="89"/>
    </row>
    <row r="101" spans="1:136" s="199" customFormat="1">
      <c r="A101" s="118"/>
      <c r="B101" s="118"/>
      <c r="C101" s="823"/>
      <c r="D101" s="825" t="s">
        <v>741</v>
      </c>
      <c r="E101" s="823"/>
      <c r="F101" s="823"/>
      <c r="G101" s="823"/>
      <c r="H101" s="823"/>
      <c r="I101" s="823"/>
      <c r="J101" s="823"/>
      <c r="K101" s="823"/>
      <c r="L101" s="823"/>
      <c r="M101" s="823"/>
      <c r="N101" s="823"/>
      <c r="O101" s="823"/>
      <c r="P101" s="823"/>
      <c r="Q101" s="823"/>
      <c r="R101" s="823"/>
      <c r="S101" s="823"/>
      <c r="T101" s="823"/>
      <c r="U101" s="823"/>
      <c r="DZ101" s="89"/>
      <c r="EA101" s="89"/>
      <c r="EB101" s="89"/>
      <c r="EC101" s="89"/>
      <c r="ED101" s="89"/>
      <c r="EE101" s="89"/>
      <c r="EF101" s="89"/>
    </row>
    <row r="102" spans="1:136" s="89" customFormat="1" ht="13.5" customHeight="1">
      <c r="A102" s="211"/>
      <c r="B102" s="211"/>
      <c r="C102" s="199"/>
      <c r="D102" s="199"/>
      <c r="E102" s="199"/>
      <c r="F102" s="199"/>
      <c r="G102" s="200" t="s">
        <v>276</v>
      </c>
      <c r="H102" s="199"/>
      <c r="I102" s="199"/>
      <c r="J102" s="199"/>
      <c r="K102" s="199"/>
      <c r="L102" s="199"/>
      <c r="M102" s="199"/>
      <c r="N102" s="199"/>
      <c r="O102" s="199"/>
      <c r="P102" s="200" t="s">
        <v>259</v>
      </c>
      <c r="Q102" s="199"/>
      <c r="R102" s="199"/>
      <c r="S102" s="199"/>
      <c r="T102" s="200" t="s">
        <v>260</v>
      </c>
      <c r="U102" s="200"/>
      <c r="V102" s="200"/>
      <c r="W102" s="199"/>
      <c r="X102" s="199"/>
      <c r="Y102" s="199"/>
      <c r="Z102" s="199"/>
      <c r="AA102" s="199"/>
      <c r="AB102" s="200" t="s">
        <v>261</v>
      </c>
      <c r="AC102" s="200"/>
      <c r="AD102" s="199"/>
      <c r="AE102" s="199"/>
      <c r="AF102" s="200" t="s">
        <v>305</v>
      </c>
      <c r="AG102" s="200" t="s">
        <v>417</v>
      </c>
      <c r="AH102" s="199"/>
      <c r="AI102" s="199"/>
      <c r="AJ102" s="199"/>
      <c r="AK102" s="199"/>
      <c r="AL102" s="199"/>
      <c r="AM102" s="199"/>
      <c r="AN102" s="199"/>
      <c r="AO102" s="199"/>
      <c r="AP102" s="199"/>
      <c r="AQ102" s="199"/>
      <c r="AR102" s="199"/>
      <c r="AS102" s="199"/>
      <c r="AT102" s="199"/>
      <c r="AU102" s="199"/>
      <c r="AV102" s="199"/>
      <c r="AW102" s="199"/>
      <c r="AX102" s="199"/>
      <c r="AY102" s="199"/>
      <c r="AZ102" s="199"/>
      <c r="BA102" s="199"/>
      <c r="BB102" s="199"/>
      <c r="BC102" s="199"/>
      <c r="BD102" s="199"/>
      <c r="BE102" s="199"/>
      <c r="BF102" s="199"/>
      <c r="BG102" s="199"/>
      <c r="BH102" s="199"/>
      <c r="BI102" s="199"/>
      <c r="BJ102" s="199"/>
      <c r="BK102" s="199"/>
      <c r="BL102" s="199"/>
      <c r="BM102" s="199"/>
      <c r="BN102" s="199"/>
      <c r="BO102" s="199"/>
      <c r="BP102" s="199"/>
      <c r="BQ102" s="199"/>
      <c r="BR102" s="199"/>
      <c r="BS102" s="199"/>
      <c r="BT102" s="199"/>
      <c r="BU102" s="199"/>
      <c r="BV102" s="199"/>
      <c r="BW102" s="199"/>
      <c r="BX102" s="199"/>
      <c r="BY102" s="199"/>
      <c r="BZ102" s="199"/>
      <c r="CA102" s="199"/>
      <c r="CB102" s="199"/>
      <c r="CC102" s="199"/>
      <c r="CD102" s="199"/>
      <c r="CE102" s="199"/>
      <c r="CF102" s="199"/>
      <c r="CG102" s="199"/>
      <c r="CH102" s="199"/>
      <c r="CI102" s="199"/>
      <c r="CJ102" s="199"/>
      <c r="CK102" s="199"/>
      <c r="CL102" s="199"/>
      <c r="CM102" s="199"/>
      <c r="CN102" s="199"/>
      <c r="CO102" s="199"/>
      <c r="CP102" s="199"/>
      <c r="CQ102" s="199"/>
      <c r="CR102" s="199"/>
      <c r="CS102" s="199"/>
      <c r="CT102" s="199"/>
      <c r="CU102" s="199"/>
      <c r="CV102" s="199"/>
      <c r="CW102" s="199"/>
      <c r="CX102" s="199"/>
      <c r="CY102" s="199"/>
      <c r="CZ102" s="199"/>
      <c r="DA102" s="199"/>
      <c r="DB102" s="199"/>
      <c r="DC102" s="199"/>
      <c r="DD102" s="199"/>
      <c r="DE102" s="199"/>
      <c r="DF102" s="199"/>
      <c r="DG102" s="199"/>
      <c r="DH102" s="199"/>
      <c r="DI102" s="199"/>
      <c r="DJ102" s="199"/>
      <c r="DK102" s="199"/>
      <c r="DL102" s="199"/>
      <c r="DM102" s="199"/>
      <c r="DN102" s="199"/>
      <c r="DO102" s="199"/>
      <c r="DP102" s="199"/>
      <c r="DQ102" s="199"/>
      <c r="DR102" s="199"/>
      <c r="DS102" s="199"/>
      <c r="DT102" s="199"/>
      <c r="DU102" s="199"/>
      <c r="DV102" s="199"/>
      <c r="DW102" s="199"/>
      <c r="DX102" s="199"/>
      <c r="DY102" s="199"/>
    </row>
    <row r="103" spans="1:136" s="154" customFormat="1" ht="1.9" customHeight="1">
      <c r="A103" s="318"/>
      <c r="B103" s="318"/>
      <c r="C103" s="200"/>
      <c r="D103" s="200"/>
      <c r="E103" s="200" t="s">
        <v>285</v>
      </c>
      <c r="F103" s="200" t="s">
        <v>257</v>
      </c>
      <c r="G103" s="200" t="s">
        <v>659</v>
      </c>
      <c r="H103" s="200" t="s">
        <v>256</v>
      </c>
      <c r="I103" s="200" t="s">
        <v>640</v>
      </c>
      <c r="J103" s="200" t="s">
        <v>103</v>
      </c>
      <c r="K103" s="200" t="s">
        <v>104</v>
      </c>
      <c r="L103" s="200" t="s">
        <v>311</v>
      </c>
      <c r="M103" s="200" t="s">
        <v>11</v>
      </c>
      <c r="N103" s="200" t="s">
        <v>111</v>
      </c>
      <c r="O103" s="200" t="s">
        <v>632</v>
      </c>
      <c r="P103" s="200" t="s">
        <v>2</v>
      </c>
      <c r="Q103" s="200" t="s">
        <v>14</v>
      </c>
      <c r="R103" s="200" t="s">
        <v>15</v>
      </c>
      <c r="S103" s="200" t="s">
        <v>16</v>
      </c>
      <c r="T103" s="749" t="s">
        <v>135</v>
      </c>
      <c r="U103" s="749" t="s">
        <v>449</v>
      </c>
      <c r="V103" s="749"/>
      <c r="W103" s="749" t="s">
        <v>369</v>
      </c>
      <c r="X103" s="749" t="s">
        <v>370</v>
      </c>
      <c r="Y103" s="749" t="s">
        <v>371</v>
      </c>
      <c r="Z103" s="749" t="s">
        <v>372</v>
      </c>
      <c r="AA103" s="749" t="s">
        <v>16</v>
      </c>
      <c r="AB103" s="749" t="s">
        <v>659</v>
      </c>
      <c r="AC103" s="749" t="s">
        <v>265</v>
      </c>
      <c r="AD103" s="749" t="s">
        <v>272</v>
      </c>
      <c r="AE103" s="749" t="s">
        <v>273</v>
      </c>
      <c r="AF103" s="826" t="e">
        <f>#REF!</f>
        <v>#REF!</v>
      </c>
      <c r="AG103" s="826" t="e">
        <f>#REF!</f>
        <v>#REF!</v>
      </c>
      <c r="AH103" s="826" t="e">
        <f>#REF!</f>
        <v>#REF!</v>
      </c>
      <c r="AI103" s="826" t="e">
        <f>#REF!</f>
        <v>#REF!</v>
      </c>
      <c r="AJ103" s="826" t="e">
        <f>#REF!</f>
        <v>#REF!</v>
      </c>
      <c r="AK103" s="826" t="e">
        <f>#REF!</f>
        <v>#REF!</v>
      </c>
      <c r="AL103" s="826" t="e">
        <f>#REF!</f>
        <v>#REF!</v>
      </c>
      <c r="AM103" s="826" t="e">
        <f>#REF!</f>
        <v>#REF!</v>
      </c>
      <c r="AN103" s="826" t="e">
        <f>#REF!</f>
        <v>#REF!</v>
      </c>
      <c r="AO103" s="826" t="e">
        <f>#REF!</f>
        <v>#REF!</v>
      </c>
      <c r="AP103" s="826" t="e">
        <f>#REF!</f>
        <v>#REF!</v>
      </c>
      <c r="AQ103" s="826" t="e">
        <f>#REF!</f>
        <v>#REF!</v>
      </c>
      <c r="AR103" s="826" t="e">
        <f>#REF!</f>
        <v>#REF!</v>
      </c>
      <c r="AS103" s="826" t="e">
        <f>#REF!</f>
        <v>#REF!</v>
      </c>
      <c r="AT103" s="826" t="e">
        <f>#REF!</f>
        <v>#REF!</v>
      </c>
      <c r="AU103" s="826" t="e">
        <f>#REF!</f>
        <v>#REF!</v>
      </c>
      <c r="AV103" s="826" t="e">
        <f>#REF!</f>
        <v>#REF!</v>
      </c>
      <c r="AW103" s="826" t="e">
        <f>#REF!</f>
        <v>#REF!</v>
      </c>
      <c r="AX103" s="826" t="e">
        <f>#REF!</f>
        <v>#REF!</v>
      </c>
      <c r="AY103" s="200" t="s">
        <v>418</v>
      </c>
      <c r="AZ103" s="200"/>
      <c r="BA103" s="200"/>
      <c r="BB103" s="200"/>
      <c r="BC103" s="200"/>
      <c r="BD103" s="200"/>
      <c r="BE103" s="200"/>
      <c r="BF103" s="200"/>
      <c r="BG103" s="200"/>
      <c r="BH103" s="200"/>
      <c r="BI103" s="200"/>
      <c r="BJ103" s="200"/>
      <c r="BK103" s="200"/>
      <c r="BL103" s="200"/>
      <c r="BM103" s="200"/>
      <c r="BN103" s="200"/>
      <c r="BO103" s="200"/>
      <c r="BP103" s="200"/>
      <c r="BQ103" s="200"/>
      <c r="BR103" s="200"/>
      <c r="BS103" s="200"/>
      <c r="BT103" s="200"/>
      <c r="BU103" s="200"/>
      <c r="BV103" s="200"/>
      <c r="BW103" s="200"/>
      <c r="BX103" s="200"/>
      <c r="BY103" s="200"/>
      <c r="BZ103" s="200"/>
      <c r="CA103" s="200"/>
      <c r="CB103" s="200"/>
      <c r="CC103" s="200"/>
      <c r="CD103" s="200"/>
      <c r="CE103" s="200"/>
      <c r="CF103" s="200"/>
      <c r="CG103" s="200"/>
      <c r="CH103" s="200"/>
      <c r="CI103" s="200"/>
      <c r="CJ103" s="200"/>
      <c r="CK103" s="200"/>
      <c r="CL103" s="200"/>
      <c r="CM103" s="200"/>
      <c r="CN103" s="200"/>
      <c r="CO103" s="200"/>
      <c r="CP103" s="200"/>
      <c r="CQ103" s="200"/>
      <c r="CR103" s="200"/>
      <c r="CS103" s="200"/>
      <c r="CT103" s="200"/>
      <c r="CU103" s="200"/>
      <c r="CV103" s="200"/>
      <c r="CW103" s="200"/>
      <c r="CX103" s="200"/>
      <c r="CY103" s="200"/>
      <c r="CZ103" s="200"/>
      <c r="DA103" s="200"/>
      <c r="DB103" s="200"/>
      <c r="DC103" s="200"/>
      <c r="DD103" s="200"/>
      <c r="DE103" s="200"/>
      <c r="DF103" s="200"/>
      <c r="DG103" s="200"/>
      <c r="DH103" s="200"/>
      <c r="DI103" s="200"/>
      <c r="DJ103" s="200"/>
      <c r="DK103" s="200"/>
      <c r="DL103" s="200"/>
      <c r="DM103" s="200"/>
      <c r="DN103" s="200"/>
      <c r="DO103" s="200"/>
      <c r="DP103" s="200"/>
      <c r="DQ103" s="200"/>
      <c r="DR103" s="200"/>
      <c r="DS103" s="200"/>
      <c r="DT103" s="200"/>
      <c r="DU103" s="200"/>
      <c r="DV103" s="200"/>
      <c r="DW103" s="200"/>
      <c r="DX103" s="200"/>
      <c r="DY103" s="200"/>
    </row>
    <row r="104" spans="1:136" s="89" customFormat="1" ht="16.149999999999999" customHeight="1">
      <c r="A104" s="211"/>
      <c r="B104" s="211"/>
      <c r="C104" s="199"/>
      <c r="D104" s="199"/>
      <c r="E104" s="199" t="str">
        <f t="shared" ref="E104" si="6">W12</f>
        <v>Yes</v>
      </c>
      <c r="F104" s="199" t="str">
        <f>'Scheme 1'!$F$3</f>
        <v>Scheme 1</v>
      </c>
      <c r="G104" s="827">
        <f>'Scheme 1'!$AW$14</f>
        <v>0</v>
      </c>
      <c r="H104" s="827" t="e">
        <f>'Scheme 1'!$AW$16</f>
        <v>#VALUE!</v>
      </c>
      <c r="I104" s="768">
        <f>'Scheme 1'!$BE$60</f>
        <v>0</v>
      </c>
      <c r="J104" s="827">
        <f>'Scheme 1'!$BE$61</f>
        <v>0</v>
      </c>
      <c r="K104" s="827">
        <f>'Scheme 1'!$BE$62</f>
        <v>0</v>
      </c>
      <c r="L104" s="827">
        <f>'Scheme 1'!$BE$63</f>
        <v>0</v>
      </c>
      <c r="M104" s="827" t="e">
        <f>SUM('Scheme 1'!$BE$65:$BE$68)</f>
        <v>#VALUE!</v>
      </c>
      <c r="N104" s="827">
        <f>'Scheme 1'!$AW$19</f>
        <v>0</v>
      </c>
      <c r="O104" s="827">
        <f>'Scheme 1'!$AW$15</f>
        <v>0</v>
      </c>
      <c r="P104" s="827">
        <f>'Scheme 1'!$AL$14</f>
        <v>0</v>
      </c>
      <c r="Q104" s="827">
        <f>'Scheme 1'!$AL$15</f>
        <v>0</v>
      </c>
      <c r="R104" s="827">
        <f>'Scheme 1'!$AL$16</f>
        <v>0</v>
      </c>
      <c r="S104" s="827">
        <f>'Scheme 1'!$AL$17</f>
        <v>0</v>
      </c>
      <c r="T104" s="786">
        <f ca="1">'Scheme 1'!$AI$14</f>
        <v>0</v>
      </c>
      <c r="U104" s="786">
        <f>'Scheme 1'!$BE$64</f>
        <v>0</v>
      </c>
      <c r="V104" s="786"/>
      <c r="W104" s="786">
        <f ca="1">'Scheme 1'!$AI$15</f>
        <v>0</v>
      </c>
      <c r="X104" s="786">
        <f ca="1">'Scheme 1'!$AI$16</f>
        <v>0</v>
      </c>
      <c r="Y104" s="786">
        <f ca="1">'Scheme 1'!$AI$17</f>
        <v>0</v>
      </c>
      <c r="Z104" s="786" t="e">
        <f>'Scheme 1'!$AI$18</f>
        <v>#N/A</v>
      </c>
      <c r="AA104" s="786">
        <f ca="1">'Scheme 1'!$AI$21</f>
        <v>0</v>
      </c>
      <c r="AB104" s="827">
        <f>'Scheme 1'!$AU$51</f>
        <v>0</v>
      </c>
      <c r="AC104" s="827">
        <f>'Scheme 1'!$AH$43</f>
        <v>0</v>
      </c>
      <c r="AD104" s="827">
        <f>'Scheme 1'!$AH$44</f>
        <v>0</v>
      </c>
      <c r="AE104" s="827">
        <f>'Scheme 1'!$AH$45</f>
        <v>0</v>
      </c>
      <c r="AF104" s="827">
        <f>'Scheme 1'!$AR$26</f>
        <v>0</v>
      </c>
      <c r="AG104" s="827">
        <f>'Scheme 1'!$AS$26</f>
        <v>0</v>
      </c>
      <c r="AH104" s="827">
        <f>'Scheme 1'!$AT$26</f>
        <v>0</v>
      </c>
      <c r="AI104" s="827" t="str">
        <f>'Scheme 1'!$AY$27</f>
        <v>Module B</v>
      </c>
      <c r="AJ104" s="827" t="e">
        <f>'Scheme 1'!$AZ$27</f>
        <v>#DIV/0!</v>
      </c>
      <c r="AK104" s="827">
        <f>'Scheme 1'!$AW$26</f>
        <v>0</v>
      </c>
      <c r="AL104" s="827">
        <f>'Scheme 1'!$AX$26</f>
        <v>0</v>
      </c>
      <c r="AM104" s="827" t="e">
        <f>'Scheme 1'!#REF!</f>
        <v>#REF!</v>
      </c>
      <c r="AN104" s="827" t="e">
        <f>'Scheme 1'!#REF!</f>
        <v>#REF!</v>
      </c>
      <c r="AO104" s="827">
        <f>'Scheme 1'!$BA$26</f>
        <v>0</v>
      </c>
      <c r="AP104" s="827">
        <f>'Scheme 1'!$BB$26</f>
        <v>0</v>
      </c>
      <c r="AQ104" s="827" t="e">
        <f>'Scheme 1'!#REF!</f>
        <v>#REF!</v>
      </c>
      <c r="AR104" s="827" t="e">
        <f>'Scheme 1'!$BD$27</f>
        <v>#DIV/0!</v>
      </c>
      <c r="AS104" s="827">
        <f>'Scheme 1'!$BE$26</f>
        <v>0</v>
      </c>
      <c r="AT104" s="827">
        <f>'Scheme 1'!$BF$26</f>
        <v>0</v>
      </c>
      <c r="AU104" s="827">
        <f>'Scheme 1'!$BG$26</f>
        <v>0</v>
      </c>
      <c r="AV104" s="827">
        <f>'Scheme 1'!$BH$26</f>
        <v>0</v>
      </c>
      <c r="AW104" s="827">
        <f>'Scheme 1'!$BI$26</f>
        <v>0</v>
      </c>
      <c r="AX104" s="827">
        <f>'Scheme 1'!$BJ$26</f>
        <v>0</v>
      </c>
      <c r="AY104" s="199" t="str">
        <f t="shared" ref="AY104" si="7">IF(TYPOLOGY = "Bridge", _xlfn.XLOOKUP(AB104, SCORS_for_bridges, RATING,,-1), _xlfn.XLOOKUP(AB104,SCORS_NUM,RATING,,-1))</f>
        <v>A++</v>
      </c>
      <c r="AZ104" s="199"/>
      <c r="BA104" s="199"/>
      <c r="BB104" s="199"/>
      <c r="BC104" s="199"/>
      <c r="BD104" s="199"/>
      <c r="BE104" s="199"/>
      <c r="BF104" s="199"/>
      <c r="BG104" s="199"/>
      <c r="BH104" s="199"/>
      <c r="BI104" s="199"/>
      <c r="BJ104" s="199"/>
      <c r="BK104" s="199"/>
      <c r="BL104" s="199"/>
      <c r="BM104" s="199"/>
      <c r="BN104" s="199"/>
      <c r="BO104" s="199"/>
      <c r="BP104" s="199"/>
      <c r="BQ104" s="199"/>
      <c r="BR104" s="199"/>
      <c r="BS104" s="199"/>
      <c r="BT104" s="199"/>
      <c r="BU104" s="199"/>
      <c r="BV104" s="199"/>
      <c r="BW104" s="199"/>
      <c r="BX104" s="199"/>
      <c r="BY104" s="199"/>
      <c r="BZ104" s="199"/>
      <c r="CA104" s="199"/>
      <c r="CB104" s="199"/>
      <c r="CC104" s="199"/>
      <c r="CD104" s="199"/>
      <c r="CE104" s="199"/>
      <c r="CF104" s="199"/>
      <c r="CG104" s="199"/>
      <c r="CH104" s="199"/>
      <c r="CI104" s="199"/>
      <c r="CJ104" s="199"/>
      <c r="CK104" s="199"/>
      <c r="CL104" s="199"/>
      <c r="CM104" s="199"/>
      <c r="CN104" s="199"/>
      <c r="CO104" s="199"/>
      <c r="CP104" s="199"/>
      <c r="CQ104" s="199"/>
      <c r="CR104" s="199"/>
      <c r="CS104" s="199"/>
      <c r="CT104" s="199"/>
      <c r="CU104" s="199"/>
      <c r="CV104" s="199"/>
      <c r="CW104" s="199"/>
      <c r="CX104" s="199"/>
      <c r="CY104" s="199"/>
      <c r="CZ104" s="199"/>
      <c r="DA104" s="199"/>
      <c r="DB104" s="199"/>
      <c r="DC104" s="199"/>
      <c r="DD104" s="199"/>
      <c r="DE104" s="199"/>
      <c r="DF104" s="199"/>
      <c r="DG104" s="199"/>
      <c r="DH104" s="199"/>
      <c r="DI104" s="199"/>
      <c r="DJ104" s="199"/>
      <c r="DK104" s="199"/>
      <c r="DL104" s="199"/>
      <c r="DM104" s="199"/>
      <c r="DN104" s="199"/>
      <c r="DO104" s="199"/>
      <c r="DP104" s="199"/>
      <c r="DQ104" s="199"/>
      <c r="DR104" s="199"/>
      <c r="DS104" s="199"/>
      <c r="DT104" s="199"/>
      <c r="DU104" s="199"/>
      <c r="DV104" s="199"/>
      <c r="DW104" s="199"/>
      <c r="DX104" s="199"/>
      <c r="DY104" s="199"/>
    </row>
    <row r="105" spans="1:136" s="89" customFormat="1" ht="21" customHeight="1">
      <c r="C105" s="199"/>
      <c r="D105" s="199"/>
      <c r="E105" s="199" t="str">
        <f t="shared" ref="E105:E109" si="8">W13</f>
        <v>Yes</v>
      </c>
      <c r="F105" s="199" t="str">
        <f>'Scheme 2'!$F$3</f>
        <v>Scheme 2</v>
      </c>
      <c r="G105" s="827">
        <f>'Scheme 2'!$AW$14</f>
        <v>0</v>
      </c>
      <c r="H105" s="827" t="e">
        <f>'Scheme 2'!$AW$16</f>
        <v>#VALUE!</v>
      </c>
      <c r="I105" s="768">
        <f>'Scheme 2'!$BE$60</f>
        <v>0</v>
      </c>
      <c r="J105" s="827">
        <f>'Scheme 2'!$BE$61</f>
        <v>0</v>
      </c>
      <c r="K105" s="827">
        <f>'Scheme 2'!$BE$62</f>
        <v>0</v>
      </c>
      <c r="L105" s="827">
        <f>'Scheme 2'!$BE$63</f>
        <v>0</v>
      </c>
      <c r="M105" s="827" t="e">
        <f>SUM('Scheme 2'!$BE$65:$BE$68)</f>
        <v>#VALUE!</v>
      </c>
      <c r="N105" s="827">
        <f>'Scheme 2'!$AW$19</f>
        <v>0</v>
      </c>
      <c r="O105" s="827">
        <f>'Scheme 2'!$AW$15</f>
        <v>0</v>
      </c>
      <c r="P105" s="827">
        <f>'Scheme 2'!$AL$14</f>
        <v>0</v>
      </c>
      <c r="Q105" s="827">
        <f>'Scheme 2'!$AL$15</f>
        <v>0</v>
      </c>
      <c r="R105" s="827">
        <f>'Scheme 2'!$AL$16</f>
        <v>0</v>
      </c>
      <c r="S105" s="827">
        <f>'Scheme 2'!$AL$17</f>
        <v>0</v>
      </c>
      <c r="T105" s="786">
        <f ca="1">'Scheme 2'!$AI$14</f>
        <v>0</v>
      </c>
      <c r="U105" s="786">
        <f>'Scheme 2'!$BE$64</f>
        <v>0</v>
      </c>
      <c r="V105" s="786"/>
      <c r="W105" s="786">
        <f ca="1">'Scheme 2'!$AI$15</f>
        <v>0</v>
      </c>
      <c r="X105" s="786">
        <f ca="1">'Scheme 2'!$AI$16</f>
        <v>0</v>
      </c>
      <c r="Y105" s="786">
        <f ca="1">'Scheme 2'!$AI$17</f>
        <v>0</v>
      </c>
      <c r="Z105" s="786" t="e">
        <f>'Scheme 2'!$AI$18</f>
        <v>#N/A</v>
      </c>
      <c r="AA105" s="786">
        <f ca="1">'Scheme 2'!$AI$21</f>
        <v>0</v>
      </c>
      <c r="AB105" s="827">
        <f>'Scheme 2'!$AU$51</f>
        <v>0</v>
      </c>
      <c r="AC105" s="827">
        <f>'Scheme 2'!$AH$43</f>
        <v>0</v>
      </c>
      <c r="AD105" s="827">
        <f>'Scheme 2'!$AH$44</f>
        <v>0</v>
      </c>
      <c r="AE105" s="827">
        <f>'Scheme 2'!$AH$45</f>
        <v>0</v>
      </c>
      <c r="AF105" s="827">
        <f>'Scheme 2'!$AR$26</f>
        <v>0</v>
      </c>
      <c r="AG105" s="827">
        <f>'Scheme 2'!$AS$26</f>
        <v>0</v>
      </c>
      <c r="AH105" s="827">
        <f>'Scheme 2'!$AT$26</f>
        <v>0</v>
      </c>
      <c r="AI105" s="827" t="str">
        <f>'Scheme 2'!$AY$27</f>
        <v>Module B</v>
      </c>
      <c r="AJ105" s="827" t="e">
        <f>'Scheme 2'!$AZ$27</f>
        <v>#DIV/0!</v>
      </c>
      <c r="AK105" s="827">
        <f>'Scheme 2'!$AW$26</f>
        <v>0</v>
      </c>
      <c r="AL105" s="827">
        <f>'Scheme 2'!$AX$26</f>
        <v>0</v>
      </c>
      <c r="AM105" s="827" t="e">
        <f>'Scheme 2'!#REF!</f>
        <v>#REF!</v>
      </c>
      <c r="AN105" s="827" t="e">
        <f>'Scheme 2'!#REF!</f>
        <v>#REF!</v>
      </c>
      <c r="AO105" s="827">
        <f>'Scheme 2'!$BA$26</f>
        <v>0</v>
      </c>
      <c r="AP105" s="827">
        <f>'Scheme 2'!$BB$26</f>
        <v>0</v>
      </c>
      <c r="AQ105" s="827" t="e">
        <f>'Scheme 2'!#REF!</f>
        <v>#REF!</v>
      </c>
      <c r="AR105" s="827" t="e">
        <f>'Scheme 2'!$BD$27</f>
        <v>#DIV/0!</v>
      </c>
      <c r="AS105" s="827">
        <f>'Scheme 2'!$BE$26</f>
        <v>0</v>
      </c>
      <c r="AT105" s="827">
        <f>'Scheme 2'!$BF$26</f>
        <v>0</v>
      </c>
      <c r="AU105" s="827">
        <f>'Scheme 2'!$BG$26</f>
        <v>0</v>
      </c>
      <c r="AV105" s="827">
        <f>'Scheme 2'!$BH$26</f>
        <v>0</v>
      </c>
      <c r="AW105" s="827">
        <f>'Scheme 2'!$BI$26</f>
        <v>0</v>
      </c>
      <c r="AX105" s="827">
        <f>'Scheme 2'!$BJ$26</f>
        <v>0</v>
      </c>
      <c r="AY105" s="199" t="str">
        <f t="shared" ref="AY105:AY109" si="9">IF(TYPOLOGY = "Bridge", _xlfn.XLOOKUP(AB105, SCORS_for_bridges, RATING,,-1), _xlfn.XLOOKUP(AB105,SCORS_NUM,RATING,,-1))</f>
        <v>A++</v>
      </c>
      <c r="AZ105" s="199"/>
      <c r="BA105" s="199"/>
      <c r="BB105" s="199"/>
      <c r="BC105" s="199"/>
      <c r="BD105" s="199"/>
      <c r="BE105" s="199"/>
      <c r="BF105" s="199"/>
      <c r="BG105" s="199"/>
      <c r="BH105" s="199"/>
      <c r="BI105" s="199"/>
      <c r="BJ105" s="199"/>
      <c r="BK105" s="199"/>
      <c r="BL105" s="199"/>
      <c r="BM105" s="199"/>
      <c r="BN105" s="199"/>
      <c r="BO105" s="199"/>
      <c r="BP105" s="199"/>
      <c r="BQ105" s="199"/>
      <c r="BR105" s="199"/>
      <c r="BS105" s="199"/>
      <c r="BT105" s="199"/>
      <c r="BU105" s="199"/>
      <c r="BV105" s="199"/>
      <c r="BW105" s="199"/>
      <c r="BX105" s="199"/>
      <c r="BY105" s="199"/>
      <c r="BZ105" s="199"/>
      <c r="CA105" s="199"/>
      <c r="CB105" s="199"/>
      <c r="CC105" s="199"/>
      <c r="CD105" s="199"/>
      <c r="CE105" s="199"/>
      <c r="CF105" s="199"/>
      <c r="CG105" s="199"/>
      <c r="CH105" s="199"/>
      <c r="CI105" s="199"/>
      <c r="CJ105" s="199"/>
      <c r="CK105" s="199"/>
      <c r="CL105" s="199"/>
      <c r="CM105" s="199"/>
      <c r="CN105" s="199"/>
      <c r="CO105" s="199"/>
      <c r="CP105" s="199"/>
      <c r="CQ105" s="199"/>
      <c r="CR105" s="199"/>
      <c r="CS105" s="199"/>
      <c r="CT105" s="199"/>
      <c r="CU105" s="199"/>
      <c r="CV105" s="199"/>
      <c r="CW105" s="199"/>
      <c r="CX105" s="199"/>
      <c r="CY105" s="199"/>
      <c r="CZ105" s="199"/>
      <c r="DA105" s="199"/>
      <c r="DB105" s="199"/>
      <c r="DC105" s="199"/>
      <c r="DD105" s="199"/>
      <c r="DE105" s="199"/>
      <c r="DF105" s="199"/>
      <c r="DG105" s="199"/>
      <c r="DH105" s="199"/>
      <c r="DI105" s="199"/>
      <c r="DJ105" s="199"/>
      <c r="DK105" s="199"/>
      <c r="DL105" s="199"/>
      <c r="DM105" s="199"/>
      <c r="DN105" s="199"/>
      <c r="DO105" s="199"/>
      <c r="DP105" s="199"/>
      <c r="DQ105" s="199"/>
      <c r="DR105" s="199"/>
      <c r="DS105" s="199"/>
      <c r="DT105" s="199"/>
      <c r="DU105" s="199"/>
      <c r="DV105" s="199"/>
      <c r="DW105" s="199"/>
      <c r="DX105" s="199"/>
      <c r="DY105" s="199"/>
    </row>
    <row r="106" spans="1:136" s="89" customFormat="1" ht="24" customHeight="1">
      <c r="C106" s="199"/>
      <c r="D106" s="199"/>
      <c r="E106" s="199" t="str">
        <f t="shared" si="8"/>
        <v>Yes</v>
      </c>
      <c r="F106" s="199" t="str">
        <f>'Scheme 3'!$F$3</f>
        <v>Scheme 3</v>
      </c>
      <c r="G106" s="827">
        <f>'Scheme 3'!$AW$14</f>
        <v>0</v>
      </c>
      <c r="H106" s="827" t="e">
        <f>'Scheme 3'!$AW$16</f>
        <v>#VALUE!</v>
      </c>
      <c r="I106" s="768">
        <f>'Scheme 3'!$BE$60</f>
        <v>0</v>
      </c>
      <c r="J106" s="827">
        <f>'Scheme 3'!$BE$61</f>
        <v>0</v>
      </c>
      <c r="K106" s="827">
        <f>'Scheme 3'!$BE$62</f>
        <v>0</v>
      </c>
      <c r="L106" s="827">
        <f>'Scheme 3'!$BE$63</f>
        <v>0</v>
      </c>
      <c r="M106" s="827" t="e">
        <f>SUM('Scheme 3'!$BE$65:$BE$68)</f>
        <v>#VALUE!</v>
      </c>
      <c r="N106" s="827">
        <f>'Scheme 3'!$AW$19</f>
        <v>0</v>
      </c>
      <c r="O106" s="827">
        <f>'Scheme 3'!$AW$15</f>
        <v>0</v>
      </c>
      <c r="P106" s="827">
        <f>'Scheme 3'!$AL$14</f>
        <v>0</v>
      </c>
      <c r="Q106" s="827">
        <f>'Scheme 3'!$AL$15</f>
        <v>0</v>
      </c>
      <c r="R106" s="827">
        <f>'Scheme 3'!$AL$16</f>
        <v>0</v>
      </c>
      <c r="S106" s="827">
        <f>'Scheme 3'!$AL$17</f>
        <v>0</v>
      </c>
      <c r="T106" s="786">
        <f ca="1">'Scheme 3'!$AI$14</f>
        <v>0</v>
      </c>
      <c r="U106" s="786">
        <f>'Scheme 3'!$BE$64</f>
        <v>0</v>
      </c>
      <c r="V106" s="786"/>
      <c r="W106" s="786">
        <f ca="1">'Scheme 3'!$AI$15</f>
        <v>0</v>
      </c>
      <c r="X106" s="786">
        <f ca="1">'Scheme 3'!$AI$16</f>
        <v>0</v>
      </c>
      <c r="Y106" s="786">
        <f ca="1">'Scheme 3'!$AI$17</f>
        <v>0</v>
      </c>
      <c r="Z106" s="786" t="e">
        <f>'Scheme 3'!$AI$18</f>
        <v>#N/A</v>
      </c>
      <c r="AA106" s="786">
        <f ca="1">'Scheme 3'!$AI$21</f>
        <v>0</v>
      </c>
      <c r="AB106" s="827">
        <f>'Scheme 3'!$AU$51</f>
        <v>0</v>
      </c>
      <c r="AC106" s="827">
        <f>'Scheme 3'!$AH$43</f>
        <v>0</v>
      </c>
      <c r="AD106" s="827">
        <f>'Scheme 3'!$AH$44</f>
        <v>0</v>
      </c>
      <c r="AE106" s="827">
        <f>'Scheme 3'!$AH$45</f>
        <v>0</v>
      </c>
      <c r="AF106" s="827">
        <f>'Scheme 3'!$AR$26</f>
        <v>0</v>
      </c>
      <c r="AG106" s="827">
        <f>'Scheme 3'!$AS$26</f>
        <v>0</v>
      </c>
      <c r="AH106" s="827">
        <f>'Scheme 3'!$AT$26</f>
        <v>0</v>
      </c>
      <c r="AI106" s="827" t="str">
        <f>'Scheme 3'!$AY$27</f>
        <v>Module B</v>
      </c>
      <c r="AJ106" s="827" t="e">
        <f>'Scheme 3'!$AZ$27</f>
        <v>#DIV/0!</v>
      </c>
      <c r="AK106" s="827">
        <f>'Scheme 3'!$AW$26</f>
        <v>0</v>
      </c>
      <c r="AL106" s="827">
        <f>'Scheme 3'!$AX$26</f>
        <v>0</v>
      </c>
      <c r="AM106" s="827" t="e">
        <f>'Scheme 3'!#REF!</f>
        <v>#REF!</v>
      </c>
      <c r="AN106" s="827" t="e">
        <f>'Scheme 3'!#REF!</f>
        <v>#REF!</v>
      </c>
      <c r="AO106" s="827">
        <f>'Scheme 3'!$BA$26</f>
        <v>0</v>
      </c>
      <c r="AP106" s="827">
        <f>'Scheme 3'!$BB$26</f>
        <v>0</v>
      </c>
      <c r="AQ106" s="827" t="e">
        <f>'Scheme 3'!#REF!</f>
        <v>#REF!</v>
      </c>
      <c r="AR106" s="827" t="e">
        <f>'Scheme 3'!$BD$27</f>
        <v>#DIV/0!</v>
      </c>
      <c r="AS106" s="827">
        <f>'Scheme 3'!$BE$26</f>
        <v>0</v>
      </c>
      <c r="AT106" s="827">
        <f>'Scheme 3'!$BF$26</f>
        <v>0</v>
      </c>
      <c r="AU106" s="827">
        <f>'Scheme 3'!$BG$26</f>
        <v>0</v>
      </c>
      <c r="AV106" s="827">
        <f>'Scheme 3'!$BH$26</f>
        <v>0</v>
      </c>
      <c r="AW106" s="827">
        <f>'Scheme 3'!$BI$26</f>
        <v>0</v>
      </c>
      <c r="AX106" s="827">
        <f>'Scheme 3'!$BJ$26</f>
        <v>0</v>
      </c>
      <c r="AY106" s="199" t="str">
        <f t="shared" si="9"/>
        <v>A++</v>
      </c>
      <c r="AZ106" s="199"/>
      <c r="BA106" s="199"/>
      <c r="BB106" s="199"/>
      <c r="BC106" s="199"/>
      <c r="BD106" s="199"/>
      <c r="BE106" s="199"/>
      <c r="BF106" s="199"/>
      <c r="BG106" s="199"/>
      <c r="BH106" s="199"/>
      <c r="BI106" s="199"/>
      <c r="BJ106" s="199"/>
      <c r="BK106" s="199"/>
      <c r="BL106" s="199"/>
      <c r="BM106" s="199"/>
      <c r="BN106" s="199"/>
      <c r="BO106" s="199"/>
      <c r="BP106" s="199"/>
      <c r="BQ106" s="199"/>
      <c r="BR106" s="199"/>
      <c r="BS106" s="199"/>
      <c r="BT106" s="199"/>
      <c r="BU106" s="199"/>
      <c r="BV106" s="199"/>
      <c r="BW106" s="199"/>
      <c r="BX106" s="199"/>
      <c r="BY106" s="199"/>
      <c r="BZ106" s="199"/>
      <c r="CA106" s="199"/>
      <c r="CB106" s="199"/>
      <c r="CC106" s="199"/>
      <c r="CD106" s="199"/>
      <c r="CE106" s="199"/>
      <c r="CF106" s="199"/>
      <c r="CG106" s="199"/>
      <c r="CH106" s="199"/>
      <c r="CI106" s="199"/>
      <c r="CJ106" s="199"/>
      <c r="CK106" s="199"/>
      <c r="CL106" s="199"/>
      <c r="CM106" s="199"/>
      <c r="CN106" s="199"/>
      <c r="CO106" s="199"/>
      <c r="CP106" s="199"/>
      <c r="CQ106" s="199"/>
      <c r="CR106" s="199"/>
      <c r="CS106" s="199"/>
      <c r="CT106" s="199"/>
      <c r="CU106" s="199"/>
      <c r="CV106" s="199"/>
      <c r="CW106" s="199"/>
      <c r="CX106" s="199"/>
      <c r="CY106" s="199"/>
      <c r="CZ106" s="199"/>
      <c r="DA106" s="199"/>
      <c r="DB106" s="199"/>
      <c r="DC106" s="199"/>
      <c r="DD106" s="199"/>
      <c r="DE106" s="199"/>
      <c r="DF106" s="199"/>
      <c r="DG106" s="199"/>
      <c r="DH106" s="199"/>
      <c r="DI106" s="199"/>
      <c r="DJ106" s="199"/>
      <c r="DK106" s="199"/>
      <c r="DL106" s="199"/>
      <c r="DM106" s="199"/>
      <c r="DN106" s="199"/>
      <c r="DO106" s="199"/>
      <c r="DP106" s="199"/>
      <c r="DQ106" s="199"/>
      <c r="DR106" s="199"/>
      <c r="DS106" s="199"/>
      <c r="DT106" s="199"/>
      <c r="DU106" s="199"/>
      <c r="DV106" s="199"/>
      <c r="DW106" s="199"/>
      <c r="DX106" s="199"/>
      <c r="DY106" s="199"/>
    </row>
    <row r="107" spans="1:136" s="89" customFormat="1" ht="24" customHeight="1">
      <c r="C107" s="199"/>
      <c r="D107" s="199"/>
      <c r="E107" s="199" t="str">
        <f t="shared" si="8"/>
        <v>Yes</v>
      </c>
      <c r="F107" s="199" t="str">
        <f>'Scheme 4'!$F$3</f>
        <v>Scheme 4</v>
      </c>
      <c r="G107" s="827">
        <f>'Scheme 4'!$AW$14</f>
        <v>0</v>
      </c>
      <c r="H107" s="827" t="e">
        <f>'Scheme 4'!$AW$16</f>
        <v>#VALUE!</v>
      </c>
      <c r="I107" s="768">
        <f>'Scheme 4'!$BE$60</f>
        <v>0</v>
      </c>
      <c r="J107" s="827">
        <f>'Scheme 4'!$BE$61</f>
        <v>0</v>
      </c>
      <c r="K107" s="827">
        <f>'Scheme 4'!$BE$62</f>
        <v>0</v>
      </c>
      <c r="L107" s="827">
        <f>'Scheme 4'!$BE$63</f>
        <v>0</v>
      </c>
      <c r="M107" s="827" t="e">
        <f>SUM('Scheme 4'!$BE$65:$BE$68)</f>
        <v>#VALUE!</v>
      </c>
      <c r="N107" s="827">
        <f>'Scheme 4'!$AW$19</f>
        <v>0</v>
      </c>
      <c r="O107" s="827">
        <f>'Scheme 4'!$AW$15</f>
        <v>0</v>
      </c>
      <c r="P107" s="827">
        <f>'Scheme 4'!$AL$14</f>
        <v>0</v>
      </c>
      <c r="Q107" s="827">
        <f>'Scheme 4'!$AL$15</f>
        <v>0</v>
      </c>
      <c r="R107" s="827">
        <f>'Scheme 4'!$AL$16</f>
        <v>0</v>
      </c>
      <c r="S107" s="827">
        <f>'Scheme 4'!$AL$17</f>
        <v>0</v>
      </c>
      <c r="T107" s="786">
        <f ca="1">'Scheme 4'!$AI$14</f>
        <v>0</v>
      </c>
      <c r="U107" s="786">
        <f>'Scheme 4'!$BE$64</f>
        <v>0</v>
      </c>
      <c r="V107" s="786"/>
      <c r="W107" s="786">
        <f ca="1">'Scheme 4'!$AI$15</f>
        <v>0</v>
      </c>
      <c r="X107" s="786">
        <f ca="1">'Scheme 4'!$AI$16</f>
        <v>0</v>
      </c>
      <c r="Y107" s="786">
        <f ca="1">'Scheme 4'!$AI$17</f>
        <v>0</v>
      </c>
      <c r="Z107" s="786" t="e">
        <f>'Scheme 4'!$AI$18</f>
        <v>#N/A</v>
      </c>
      <c r="AA107" s="786">
        <f ca="1">'Scheme 4'!$AI$21</f>
        <v>0</v>
      </c>
      <c r="AB107" s="827">
        <f>'Scheme 4'!$AU$51</f>
        <v>0</v>
      </c>
      <c r="AC107" s="827">
        <f>'Scheme 4'!$AH$43</f>
        <v>0</v>
      </c>
      <c r="AD107" s="827">
        <f>'Scheme 4'!$AH$44</f>
        <v>0</v>
      </c>
      <c r="AE107" s="827">
        <f>'Scheme 4'!$AH$45</f>
        <v>0</v>
      </c>
      <c r="AF107" s="827">
        <f>'Scheme 4'!$AR$26</f>
        <v>0</v>
      </c>
      <c r="AG107" s="827">
        <f>'Scheme 4'!$AS$26</f>
        <v>0</v>
      </c>
      <c r="AH107" s="827">
        <f>'Scheme 4'!$AT$26</f>
        <v>0</v>
      </c>
      <c r="AI107" s="827" t="str">
        <f>'Scheme 4'!$AY$27</f>
        <v>Module B</v>
      </c>
      <c r="AJ107" s="827" t="e">
        <f>'Scheme 4'!$AZ$27</f>
        <v>#DIV/0!</v>
      </c>
      <c r="AK107" s="827">
        <f>'Scheme 4'!$AW$26</f>
        <v>0</v>
      </c>
      <c r="AL107" s="827">
        <f>'Scheme 4'!$AX$26</f>
        <v>0</v>
      </c>
      <c r="AM107" s="827" t="e">
        <f>'Scheme 4'!#REF!</f>
        <v>#REF!</v>
      </c>
      <c r="AN107" s="827" t="e">
        <f>'Scheme 4'!#REF!</f>
        <v>#REF!</v>
      </c>
      <c r="AO107" s="827">
        <f>'Scheme 4'!$BA$26</f>
        <v>0</v>
      </c>
      <c r="AP107" s="827">
        <f>'Scheme 4'!$BB$26</f>
        <v>0</v>
      </c>
      <c r="AQ107" s="827" t="e">
        <f>'Scheme 4'!#REF!</f>
        <v>#REF!</v>
      </c>
      <c r="AR107" s="827" t="e">
        <f>'Scheme 4'!$BD$27</f>
        <v>#DIV/0!</v>
      </c>
      <c r="AS107" s="827">
        <f>'Scheme 4'!$BE$26</f>
        <v>0</v>
      </c>
      <c r="AT107" s="827">
        <f>'Scheme 4'!$BF$26</f>
        <v>0</v>
      </c>
      <c r="AU107" s="827">
        <f>'Scheme 4'!$BG$26</f>
        <v>0</v>
      </c>
      <c r="AV107" s="827">
        <f>'Scheme 4'!$BH$26</f>
        <v>0</v>
      </c>
      <c r="AW107" s="827">
        <f>'Scheme 4'!$BI$26</f>
        <v>0</v>
      </c>
      <c r="AX107" s="827">
        <f>'Scheme 4'!$BJ$26</f>
        <v>0</v>
      </c>
      <c r="AY107" s="199" t="str">
        <f t="shared" si="9"/>
        <v>A++</v>
      </c>
      <c r="AZ107" s="199"/>
      <c r="BA107" s="199"/>
      <c r="BB107" s="199"/>
      <c r="BC107" s="199"/>
      <c r="BD107" s="199"/>
      <c r="BE107" s="199"/>
      <c r="BF107" s="199"/>
      <c r="BG107" s="199"/>
      <c r="BH107" s="199"/>
      <c r="BI107" s="199"/>
      <c r="BJ107" s="199"/>
      <c r="BK107" s="199"/>
      <c r="BL107" s="199"/>
      <c r="BM107" s="199"/>
      <c r="BN107" s="199"/>
      <c r="BO107" s="199"/>
      <c r="BP107" s="199"/>
      <c r="BQ107" s="199"/>
      <c r="BR107" s="199"/>
      <c r="BS107" s="199"/>
      <c r="BT107" s="199"/>
      <c r="BU107" s="199"/>
      <c r="BV107" s="199"/>
      <c r="BW107" s="199"/>
      <c r="BX107" s="199"/>
      <c r="BY107" s="199"/>
      <c r="BZ107" s="199"/>
      <c r="CA107" s="199"/>
      <c r="CB107" s="199"/>
      <c r="CC107" s="199"/>
      <c r="CD107" s="199"/>
      <c r="CE107" s="199"/>
      <c r="CF107" s="199"/>
      <c r="CG107" s="199"/>
      <c r="CH107" s="199"/>
      <c r="CI107" s="199"/>
      <c r="CJ107" s="199"/>
      <c r="CK107" s="199"/>
      <c r="CL107" s="199"/>
      <c r="CM107" s="199"/>
      <c r="CN107" s="199"/>
      <c r="CO107" s="199"/>
      <c r="CP107" s="199"/>
      <c r="CQ107" s="199"/>
      <c r="CR107" s="199"/>
      <c r="CS107" s="199"/>
      <c r="CT107" s="199"/>
      <c r="CU107" s="199"/>
      <c r="CV107" s="199"/>
      <c r="CW107" s="199"/>
      <c r="CX107" s="199"/>
      <c r="CY107" s="199"/>
      <c r="CZ107" s="199"/>
      <c r="DA107" s="199"/>
      <c r="DB107" s="199"/>
      <c r="DC107" s="199"/>
      <c r="DD107" s="199"/>
      <c r="DE107" s="199"/>
      <c r="DF107" s="199"/>
      <c r="DG107" s="199"/>
      <c r="DH107" s="199"/>
      <c r="DI107" s="199"/>
      <c r="DJ107" s="199"/>
      <c r="DK107" s="199"/>
      <c r="DL107" s="199"/>
      <c r="DM107" s="199"/>
      <c r="DN107" s="199"/>
      <c r="DO107" s="199"/>
      <c r="DP107" s="199"/>
      <c r="DQ107" s="199"/>
      <c r="DR107" s="199"/>
      <c r="DS107" s="199"/>
      <c r="DT107" s="199"/>
      <c r="DU107" s="199"/>
      <c r="DV107" s="199"/>
      <c r="DW107" s="199"/>
      <c r="DX107" s="199"/>
      <c r="DY107" s="199"/>
    </row>
    <row r="108" spans="1:136" s="89" customFormat="1" ht="15" customHeight="1">
      <c r="C108" s="199"/>
      <c r="D108" s="199"/>
      <c r="E108" s="199" t="str">
        <f t="shared" si="8"/>
        <v>Yes</v>
      </c>
      <c r="F108" s="199" t="str">
        <f>'Scheme 5'!$F$3</f>
        <v>Scheme 5</v>
      </c>
      <c r="G108" s="827">
        <f>'Scheme 5'!$AW$14</f>
        <v>0</v>
      </c>
      <c r="H108" s="827" t="e">
        <f>'Scheme 5'!$AW$16</f>
        <v>#VALUE!</v>
      </c>
      <c r="I108" s="768">
        <f>'Scheme 5'!$BE$60</f>
        <v>0</v>
      </c>
      <c r="J108" s="827">
        <f>'Scheme 5'!$BE$61</f>
        <v>0</v>
      </c>
      <c r="K108" s="827">
        <f>'Scheme 5'!$BE$62</f>
        <v>0</v>
      </c>
      <c r="L108" s="827">
        <f>'Scheme 5'!$BE$63</f>
        <v>0</v>
      </c>
      <c r="M108" s="827" t="e">
        <f>SUM('Scheme 5'!$BE$65:$BE$68)</f>
        <v>#VALUE!</v>
      </c>
      <c r="N108" s="827">
        <f>'Scheme 5'!$AW$19</f>
        <v>0</v>
      </c>
      <c r="O108" s="827">
        <f>'Scheme 5'!$AW$15</f>
        <v>0</v>
      </c>
      <c r="P108" s="827">
        <f>'Scheme 5'!$AL$14</f>
        <v>0</v>
      </c>
      <c r="Q108" s="827">
        <f>'Scheme 5'!$AL$15</f>
        <v>0</v>
      </c>
      <c r="R108" s="827">
        <f>'Scheme 5'!$AL$16</f>
        <v>0</v>
      </c>
      <c r="S108" s="827">
        <f>'Scheme 5'!$AL$17</f>
        <v>0</v>
      </c>
      <c r="T108" s="786">
        <f ca="1">'Scheme 5'!$AI$14</f>
        <v>0</v>
      </c>
      <c r="U108" s="786">
        <f>'Scheme 5'!$BE$64</f>
        <v>0</v>
      </c>
      <c r="V108" s="786"/>
      <c r="W108" s="786">
        <f ca="1">'Scheme 5'!$AI$15</f>
        <v>0</v>
      </c>
      <c r="X108" s="786">
        <f ca="1">'Scheme 5'!$AI$16</f>
        <v>0</v>
      </c>
      <c r="Y108" s="786">
        <f ca="1">'Scheme 5'!$AI$17</f>
        <v>0</v>
      </c>
      <c r="Z108" s="786" t="e">
        <f>'Scheme 5'!$AI$18</f>
        <v>#N/A</v>
      </c>
      <c r="AA108" s="786">
        <f ca="1">'Scheme 5'!$AI$21</f>
        <v>0</v>
      </c>
      <c r="AB108" s="827">
        <f>'Scheme 5'!$AU$51</f>
        <v>0</v>
      </c>
      <c r="AC108" s="827">
        <f>'Scheme 5'!$AH$43</f>
        <v>0</v>
      </c>
      <c r="AD108" s="827">
        <f>'Scheme 5'!$AH$44</f>
        <v>0</v>
      </c>
      <c r="AE108" s="827">
        <f>'Scheme 5'!$AH$45</f>
        <v>0</v>
      </c>
      <c r="AF108" s="827">
        <f>'Scheme 5'!$AR$26</f>
        <v>0</v>
      </c>
      <c r="AG108" s="827">
        <f>'Scheme 5'!$AS$26</f>
        <v>0</v>
      </c>
      <c r="AH108" s="827">
        <f>'Scheme 5'!$AT$26</f>
        <v>0</v>
      </c>
      <c r="AI108" s="827" t="str">
        <f>'Scheme 5'!$AY$27</f>
        <v>Module B</v>
      </c>
      <c r="AJ108" s="827" t="e">
        <f>'Scheme 5'!$AZ$27</f>
        <v>#DIV/0!</v>
      </c>
      <c r="AK108" s="827">
        <f>'Scheme 5'!$AW$26</f>
        <v>0</v>
      </c>
      <c r="AL108" s="827">
        <f>'Scheme 5'!$AX$26</f>
        <v>0</v>
      </c>
      <c r="AM108" s="827" t="e">
        <f>'Scheme 5'!#REF!</f>
        <v>#REF!</v>
      </c>
      <c r="AN108" s="827" t="e">
        <f>'Scheme 5'!#REF!</f>
        <v>#REF!</v>
      </c>
      <c r="AO108" s="827">
        <f>'Scheme 5'!$BA$26</f>
        <v>0</v>
      </c>
      <c r="AP108" s="827">
        <f>'Scheme 5'!$BB$26</f>
        <v>0</v>
      </c>
      <c r="AQ108" s="827" t="e">
        <f>'Scheme 5'!#REF!</f>
        <v>#REF!</v>
      </c>
      <c r="AR108" s="827" t="e">
        <f>'Scheme 5'!$BD$27</f>
        <v>#DIV/0!</v>
      </c>
      <c r="AS108" s="827">
        <f>'Scheme 5'!$BE$26</f>
        <v>0</v>
      </c>
      <c r="AT108" s="827">
        <f>'Scheme 5'!$BF$26</f>
        <v>0</v>
      </c>
      <c r="AU108" s="827">
        <f>'Scheme 5'!$BG$26</f>
        <v>0</v>
      </c>
      <c r="AV108" s="827">
        <f>'Scheme 5'!$BH$26</f>
        <v>0</v>
      </c>
      <c r="AW108" s="827">
        <f>'Scheme 5'!$BI$26</f>
        <v>0</v>
      </c>
      <c r="AX108" s="827">
        <f>'Scheme 5'!$BJ$26</f>
        <v>0</v>
      </c>
      <c r="AY108" s="199" t="str">
        <f t="shared" si="9"/>
        <v>A++</v>
      </c>
      <c r="AZ108" s="199"/>
      <c r="BA108" s="199"/>
      <c r="BB108" s="199"/>
      <c r="BC108" s="199"/>
      <c r="BD108" s="199"/>
      <c r="BE108" s="199"/>
      <c r="BF108" s="199"/>
      <c r="BG108" s="199"/>
      <c r="BH108" s="199"/>
      <c r="BI108" s="199"/>
      <c r="BJ108" s="199"/>
      <c r="BK108" s="199"/>
      <c r="BL108" s="199"/>
      <c r="BM108" s="199"/>
      <c r="BN108" s="199"/>
      <c r="BO108" s="199"/>
      <c r="BP108" s="199"/>
      <c r="BQ108" s="199"/>
      <c r="BR108" s="199"/>
      <c r="BS108" s="199"/>
      <c r="BT108" s="199"/>
      <c r="BU108" s="199"/>
      <c r="BV108" s="199"/>
      <c r="BW108" s="199"/>
      <c r="BX108" s="199"/>
      <c r="BY108" s="199"/>
      <c r="BZ108" s="199"/>
      <c r="CA108" s="199"/>
      <c r="CB108" s="199"/>
      <c r="CC108" s="199"/>
      <c r="CD108" s="199"/>
      <c r="CE108" s="199"/>
      <c r="CF108" s="199"/>
      <c r="CG108" s="199"/>
      <c r="CH108" s="199"/>
      <c r="CI108" s="199"/>
      <c r="CJ108" s="199"/>
      <c r="CK108" s="199"/>
      <c r="CL108" s="199"/>
      <c r="CM108" s="199"/>
      <c r="CN108" s="199"/>
      <c r="CO108" s="199"/>
      <c r="CP108" s="199"/>
      <c r="CQ108" s="199"/>
      <c r="CR108" s="199"/>
      <c r="CS108" s="199"/>
      <c r="CT108" s="199"/>
      <c r="CU108" s="199"/>
      <c r="CV108" s="199"/>
      <c r="CW108" s="199"/>
      <c r="CX108" s="199"/>
      <c r="CY108" s="199"/>
      <c r="CZ108" s="199"/>
      <c r="DA108" s="199"/>
      <c r="DB108" s="199"/>
      <c r="DC108" s="199"/>
      <c r="DD108" s="199"/>
      <c r="DE108" s="199"/>
      <c r="DF108" s="199"/>
      <c r="DG108" s="199"/>
      <c r="DH108" s="199"/>
      <c r="DI108" s="199"/>
      <c r="DJ108" s="199"/>
      <c r="DK108" s="199"/>
      <c r="DL108" s="199"/>
      <c r="DM108" s="199"/>
      <c r="DN108" s="199"/>
      <c r="DO108" s="199"/>
      <c r="DP108" s="199"/>
      <c r="DQ108" s="199"/>
      <c r="DR108" s="199"/>
      <c r="DS108" s="199"/>
      <c r="DT108" s="199"/>
      <c r="DU108" s="199"/>
      <c r="DV108" s="199"/>
      <c r="DW108" s="199"/>
      <c r="DX108" s="199"/>
      <c r="DY108" s="199"/>
    </row>
    <row r="109" spans="1:136" s="89" customFormat="1" ht="20.100000000000001" customHeight="1">
      <c r="C109" s="199"/>
      <c r="D109" s="199"/>
      <c r="E109" s="199" t="str">
        <f t="shared" si="8"/>
        <v>Yes</v>
      </c>
      <c r="F109" s="199" t="str">
        <f>'Scheme 6'!$F$3</f>
        <v>Scheme 6</v>
      </c>
      <c r="G109" s="827">
        <f>'Scheme 6'!$AW$14</f>
        <v>0</v>
      </c>
      <c r="H109" s="827" t="e">
        <f>'Scheme 6'!$AW$16</f>
        <v>#VALUE!</v>
      </c>
      <c r="I109" s="768">
        <f>'Scheme 6'!$BE$60</f>
        <v>0</v>
      </c>
      <c r="J109" s="827">
        <f>'Scheme 6'!$BE$61</f>
        <v>0</v>
      </c>
      <c r="K109" s="827">
        <f>'Scheme 6'!$BE$62</f>
        <v>0</v>
      </c>
      <c r="L109" s="827">
        <f>'Scheme 6'!$BE$63</f>
        <v>0</v>
      </c>
      <c r="M109" s="827" t="e">
        <f>SUM('Scheme 6'!$BE$65:$BE$68)</f>
        <v>#VALUE!</v>
      </c>
      <c r="N109" s="827">
        <f>'Scheme 6'!$AW$19</f>
        <v>0</v>
      </c>
      <c r="O109" s="827">
        <f>'Scheme 6'!$AW$15</f>
        <v>0</v>
      </c>
      <c r="P109" s="827">
        <f>'Scheme 6'!$AL$14</f>
        <v>0</v>
      </c>
      <c r="Q109" s="827">
        <f>'Scheme 6'!$AL$15</f>
        <v>0</v>
      </c>
      <c r="R109" s="827">
        <f>'Scheme 6'!$AL$16</f>
        <v>0</v>
      </c>
      <c r="S109" s="827">
        <f>'Scheme 6'!$AL$17</f>
        <v>0</v>
      </c>
      <c r="T109" s="786">
        <f ca="1">'Scheme 6'!$AI$14</f>
        <v>0</v>
      </c>
      <c r="U109" s="786">
        <f>'Scheme 6'!$BE$64</f>
        <v>0</v>
      </c>
      <c r="V109" s="786"/>
      <c r="W109" s="786">
        <f ca="1">'Scheme 6'!$AI$15</f>
        <v>0</v>
      </c>
      <c r="X109" s="786">
        <f ca="1">'Scheme 6'!$AI$16</f>
        <v>0</v>
      </c>
      <c r="Y109" s="786">
        <f ca="1">'Scheme 6'!$AI$17</f>
        <v>0</v>
      </c>
      <c r="Z109" s="786" t="e">
        <f>'Scheme 6'!$AI$18</f>
        <v>#N/A</v>
      </c>
      <c r="AA109" s="786">
        <f ca="1">'Scheme 6'!$AI$21</f>
        <v>0</v>
      </c>
      <c r="AB109" s="827">
        <f>'Scheme 6'!$AU$51</f>
        <v>0</v>
      </c>
      <c r="AC109" s="827">
        <f>'Scheme 6'!$AH$43</f>
        <v>0</v>
      </c>
      <c r="AD109" s="827">
        <f>'Scheme 6'!$AH$44</f>
        <v>0</v>
      </c>
      <c r="AE109" s="827">
        <f>'Scheme 6'!$AH$45</f>
        <v>0</v>
      </c>
      <c r="AF109" s="827">
        <f>'Scheme 6'!$AR$26</f>
        <v>0</v>
      </c>
      <c r="AG109" s="827">
        <f>'Scheme 6'!$AS$26</f>
        <v>0</v>
      </c>
      <c r="AH109" s="827">
        <f>'Scheme 6'!$AT$26</f>
        <v>0</v>
      </c>
      <c r="AI109" s="827" t="str">
        <f>'Scheme 6'!$AY$27</f>
        <v>Module B</v>
      </c>
      <c r="AJ109" s="827" t="e">
        <f>'Scheme 6'!$AZ$27</f>
        <v>#DIV/0!</v>
      </c>
      <c r="AK109" s="827">
        <f>'Scheme 6'!$AW$26</f>
        <v>0</v>
      </c>
      <c r="AL109" s="827">
        <f>'Scheme 6'!$AX$26</f>
        <v>0</v>
      </c>
      <c r="AM109" s="827" t="e">
        <f>'Scheme 6'!#REF!</f>
        <v>#REF!</v>
      </c>
      <c r="AN109" s="827" t="e">
        <f>'Scheme 6'!#REF!</f>
        <v>#REF!</v>
      </c>
      <c r="AO109" s="827">
        <f>'Scheme 6'!$BA$26</f>
        <v>0</v>
      </c>
      <c r="AP109" s="827">
        <f>'Scheme 6'!$BB$26</f>
        <v>0</v>
      </c>
      <c r="AQ109" s="827" t="e">
        <f>'Scheme 6'!#REF!</f>
        <v>#REF!</v>
      </c>
      <c r="AR109" s="827" t="e">
        <f>'Scheme 6'!$BD$27</f>
        <v>#DIV/0!</v>
      </c>
      <c r="AS109" s="827">
        <f>'Scheme 6'!$BE$26</f>
        <v>0</v>
      </c>
      <c r="AT109" s="827">
        <f>'Scheme 6'!$BF$26</f>
        <v>0</v>
      </c>
      <c r="AU109" s="827">
        <f>'Scheme 6'!$BG$26</f>
        <v>0</v>
      </c>
      <c r="AV109" s="827">
        <f>'Scheme 6'!$BH$26</f>
        <v>0</v>
      </c>
      <c r="AW109" s="827">
        <f>'Scheme 6'!$BI$26</f>
        <v>0</v>
      </c>
      <c r="AX109" s="827">
        <f>'Scheme 6'!$BJ$26</f>
        <v>0</v>
      </c>
      <c r="AY109" s="199" t="str">
        <f t="shared" si="9"/>
        <v>A++</v>
      </c>
      <c r="AZ109" s="199"/>
      <c r="BA109" s="199"/>
      <c r="BB109" s="199"/>
      <c r="BC109" s="199"/>
      <c r="BD109" s="199"/>
      <c r="BE109" s="199"/>
      <c r="BF109" s="199"/>
      <c r="BG109" s="199"/>
      <c r="BH109" s="199"/>
      <c r="BI109" s="199"/>
      <c r="BJ109" s="199"/>
      <c r="BK109" s="199"/>
      <c r="BL109" s="199"/>
      <c r="BM109" s="199"/>
      <c r="BN109" s="199"/>
      <c r="BO109" s="199"/>
      <c r="BP109" s="199"/>
      <c r="BQ109" s="199"/>
      <c r="BR109" s="199"/>
      <c r="BS109" s="199"/>
      <c r="BT109" s="199"/>
      <c r="BU109" s="199"/>
      <c r="BV109" s="199"/>
      <c r="BW109" s="199"/>
      <c r="BX109" s="199"/>
      <c r="BY109" s="199"/>
      <c r="BZ109" s="199"/>
      <c r="CA109" s="199"/>
      <c r="CB109" s="199"/>
      <c r="CC109" s="199"/>
      <c r="CD109" s="199"/>
      <c r="CE109" s="199"/>
      <c r="CF109" s="199"/>
      <c r="CG109" s="199"/>
      <c r="CH109" s="199"/>
      <c r="CI109" s="199"/>
      <c r="CJ109" s="199"/>
      <c r="CK109" s="199"/>
      <c r="CL109" s="199"/>
      <c r="CM109" s="199"/>
      <c r="CN109" s="199"/>
      <c r="CO109" s="199"/>
      <c r="CP109" s="199"/>
      <c r="CQ109" s="199"/>
      <c r="CR109" s="199"/>
      <c r="CS109" s="199"/>
      <c r="CT109" s="199"/>
      <c r="CU109" s="199"/>
      <c r="CV109" s="199"/>
      <c r="CW109" s="199"/>
      <c r="CX109" s="199"/>
      <c r="CY109" s="199"/>
      <c r="CZ109" s="199"/>
      <c r="DA109" s="199"/>
      <c r="DB109" s="199"/>
      <c r="DC109" s="199"/>
      <c r="DD109" s="199"/>
      <c r="DE109" s="199"/>
      <c r="DF109" s="199"/>
      <c r="DG109" s="199"/>
      <c r="DH109" s="199"/>
      <c r="DI109" s="199"/>
      <c r="DJ109" s="199"/>
      <c r="DK109" s="199"/>
      <c r="DL109" s="199"/>
      <c r="DM109" s="199"/>
      <c r="DN109" s="199"/>
      <c r="DO109" s="199"/>
      <c r="DP109" s="199"/>
      <c r="DQ109" s="199"/>
      <c r="DR109" s="199"/>
      <c r="DS109" s="199"/>
      <c r="DT109" s="199"/>
      <c r="DU109" s="199"/>
      <c r="DV109" s="199"/>
      <c r="DW109" s="199"/>
      <c r="DX109" s="199"/>
      <c r="DY109" s="199"/>
    </row>
    <row r="110" spans="1:136" s="89" customFormat="1" ht="20.100000000000001" customHeight="1">
      <c r="A110" s="211"/>
      <c r="B110" s="211"/>
      <c r="C110" s="199"/>
      <c r="D110" s="199"/>
      <c r="E110" s="199"/>
      <c r="F110" s="199"/>
      <c r="G110" s="199"/>
      <c r="H110" s="199"/>
      <c r="I110" s="199"/>
      <c r="J110" s="199"/>
      <c r="K110" s="199"/>
      <c r="L110" s="199"/>
      <c r="M110" s="199"/>
      <c r="N110" s="199"/>
      <c r="O110" s="199"/>
      <c r="P110" s="199"/>
      <c r="Q110" s="199"/>
      <c r="R110" s="199"/>
      <c r="S110" s="199"/>
      <c r="T110" s="199"/>
      <c r="U110" s="199"/>
      <c r="V110" s="199"/>
      <c r="W110" s="199"/>
      <c r="X110" s="199"/>
      <c r="Y110" s="199"/>
      <c r="Z110" s="199"/>
      <c r="AA110" s="199"/>
      <c r="AB110" s="199"/>
      <c r="AC110" s="199"/>
      <c r="AD110" s="199"/>
      <c r="AE110" s="807"/>
      <c r="AF110" s="199"/>
      <c r="AG110" s="199"/>
      <c r="AH110" s="199"/>
      <c r="AI110" s="199"/>
      <c r="AJ110" s="199"/>
      <c r="AK110" s="199"/>
      <c r="AL110" s="199"/>
      <c r="AM110" s="199"/>
      <c r="AN110" s="199"/>
      <c r="AO110" s="199"/>
      <c r="AP110" s="199"/>
      <c r="AQ110" s="199"/>
      <c r="AR110" s="199"/>
      <c r="AS110" s="199"/>
      <c r="AT110" s="199"/>
      <c r="AU110" s="199"/>
      <c r="AV110" s="199"/>
      <c r="AW110" s="199"/>
      <c r="AX110" s="199"/>
      <c r="AY110" s="199"/>
      <c r="AZ110" s="199"/>
      <c r="BA110" s="199"/>
      <c r="BB110" s="199"/>
      <c r="BC110" s="199"/>
      <c r="BD110" s="199"/>
      <c r="BE110" s="199"/>
      <c r="BF110" s="199"/>
      <c r="BG110" s="199"/>
      <c r="BH110" s="199"/>
      <c r="BI110" s="199"/>
      <c r="BJ110" s="199"/>
      <c r="BK110" s="199"/>
      <c r="BL110" s="199"/>
      <c r="BM110" s="199"/>
      <c r="BN110" s="199"/>
      <c r="BO110" s="199"/>
      <c r="BP110" s="199"/>
      <c r="BQ110" s="199"/>
      <c r="BR110" s="199"/>
      <c r="BS110" s="199"/>
      <c r="BT110" s="199"/>
      <c r="BU110" s="199"/>
      <c r="BV110" s="199"/>
      <c r="BW110" s="199"/>
      <c r="BX110" s="199"/>
      <c r="BY110" s="199"/>
      <c r="BZ110" s="199"/>
      <c r="CA110" s="199"/>
      <c r="CB110" s="199"/>
      <c r="CC110" s="199"/>
      <c r="CD110" s="199"/>
      <c r="CE110" s="199"/>
      <c r="CF110" s="199"/>
      <c r="CG110" s="199"/>
      <c r="CH110" s="199"/>
      <c r="CI110" s="199"/>
      <c r="CJ110" s="199"/>
      <c r="CK110" s="199"/>
      <c r="CL110" s="199"/>
      <c r="CM110" s="199"/>
      <c r="CN110" s="199"/>
      <c r="CO110" s="199"/>
      <c r="CP110" s="199"/>
      <c r="CQ110" s="199"/>
      <c r="CR110" s="199"/>
      <c r="CS110" s="199"/>
      <c r="CT110" s="199"/>
      <c r="CU110" s="199"/>
      <c r="CV110" s="199"/>
      <c r="CW110" s="199"/>
      <c r="CX110" s="199"/>
      <c r="CY110" s="199"/>
      <c r="CZ110" s="199"/>
      <c r="DA110" s="199"/>
      <c r="DB110" s="199"/>
      <c r="DC110" s="199"/>
      <c r="DD110" s="199"/>
      <c r="DE110" s="199"/>
      <c r="DF110" s="199"/>
      <c r="DG110" s="199"/>
      <c r="DH110" s="199"/>
      <c r="DI110" s="199"/>
      <c r="DJ110" s="199"/>
      <c r="DK110" s="199"/>
      <c r="DL110" s="199"/>
      <c r="DM110" s="199"/>
      <c r="DN110" s="199"/>
      <c r="DO110" s="199"/>
      <c r="DP110" s="199"/>
      <c r="DQ110" s="199"/>
      <c r="DR110" s="199"/>
      <c r="DS110" s="199"/>
      <c r="DT110" s="199"/>
      <c r="DU110" s="199"/>
      <c r="DV110" s="199"/>
      <c r="DW110" s="199"/>
      <c r="DX110" s="199"/>
      <c r="DY110" s="199"/>
    </row>
    <row r="111" spans="1:136" s="199" customFormat="1">
      <c r="A111" s="118"/>
      <c r="B111" s="118"/>
      <c r="DZ111" s="89"/>
      <c r="EA111" s="89"/>
      <c r="EB111" s="89"/>
      <c r="EC111" s="89"/>
      <c r="ED111" s="89"/>
      <c r="EE111" s="89"/>
      <c r="EF111" s="89"/>
    </row>
    <row r="112" spans="1:136" s="199" customFormat="1">
      <c r="A112" s="118"/>
      <c r="B112" s="118"/>
      <c r="DZ112" s="89"/>
      <c r="EA112" s="89"/>
      <c r="EB112" s="89"/>
      <c r="EC112" s="89"/>
      <c r="ED112" s="89"/>
      <c r="EE112" s="89"/>
      <c r="EF112" s="89"/>
    </row>
    <row r="113" spans="1:136" s="199" customFormat="1">
      <c r="A113" s="118"/>
      <c r="B113" s="118"/>
      <c r="H113" s="199">
        <v>-2</v>
      </c>
      <c r="I113" s="199">
        <v>0</v>
      </c>
      <c r="J113" s="199">
        <v>1</v>
      </c>
      <c r="K113" s="199">
        <v>2</v>
      </c>
      <c r="L113" s="199">
        <v>3</v>
      </c>
      <c r="M113" s="199">
        <v>4</v>
      </c>
      <c r="N113" s="199">
        <v>5</v>
      </c>
      <c r="O113" s="199">
        <v>6</v>
      </c>
      <c r="P113" s="199">
        <v>7</v>
      </c>
      <c r="Q113" s="199">
        <v>8</v>
      </c>
      <c r="R113" s="199">
        <v>9</v>
      </c>
      <c r="S113" s="199">
        <v>10</v>
      </c>
      <c r="T113" s="199">
        <v>11</v>
      </c>
      <c r="U113" s="199">
        <v>12</v>
      </c>
      <c r="V113" s="199">
        <v>13</v>
      </c>
      <c r="W113" s="199">
        <v>14</v>
      </c>
      <c r="X113" s="199">
        <v>15</v>
      </c>
      <c r="Y113" s="199">
        <v>16</v>
      </c>
      <c r="Z113" s="199">
        <v>17</v>
      </c>
      <c r="AA113" s="199">
        <v>18</v>
      </c>
      <c r="AB113" s="199">
        <v>19</v>
      </c>
      <c r="AC113" s="199">
        <v>20</v>
      </c>
      <c r="AD113" s="199">
        <v>21</v>
      </c>
      <c r="AE113" s="199">
        <v>22</v>
      </c>
      <c r="AF113" s="199">
        <v>23</v>
      </c>
      <c r="AG113" s="199">
        <v>24</v>
      </c>
      <c r="AH113" s="199">
        <v>25</v>
      </c>
      <c r="AI113" s="199">
        <v>26</v>
      </c>
      <c r="AJ113" s="199">
        <v>27</v>
      </c>
      <c r="AK113" s="199">
        <v>28</v>
      </c>
      <c r="AL113" s="199">
        <v>29</v>
      </c>
      <c r="AM113" s="199">
        <v>30</v>
      </c>
      <c r="AN113" s="199">
        <v>31</v>
      </c>
      <c r="AO113" s="199">
        <v>32</v>
      </c>
      <c r="AP113" s="199">
        <v>33</v>
      </c>
      <c r="AQ113" s="199">
        <v>34</v>
      </c>
      <c r="AR113" s="199">
        <v>35</v>
      </c>
      <c r="AS113" s="199">
        <v>36</v>
      </c>
      <c r="AT113" s="199">
        <v>37</v>
      </c>
      <c r="AU113" s="199">
        <v>38</v>
      </c>
      <c r="AV113" s="199">
        <v>39</v>
      </c>
      <c r="AW113" s="199">
        <v>40</v>
      </c>
      <c r="AX113" s="199">
        <v>41</v>
      </c>
      <c r="AY113" s="199">
        <v>42</v>
      </c>
      <c r="AZ113" s="199">
        <v>43</v>
      </c>
      <c r="BA113" s="199">
        <v>44</v>
      </c>
      <c r="BB113" s="199">
        <v>45</v>
      </c>
      <c r="BC113" s="199">
        <v>46</v>
      </c>
      <c r="BD113" s="199">
        <v>47</v>
      </c>
      <c r="BE113" s="199">
        <v>48</v>
      </c>
      <c r="BF113" s="199">
        <v>49</v>
      </c>
      <c r="BG113" s="199">
        <v>50</v>
      </c>
      <c r="BH113" s="199">
        <v>51</v>
      </c>
      <c r="BI113" s="199">
        <v>52</v>
      </c>
      <c r="BJ113" s="199">
        <v>53</v>
      </c>
      <c r="BK113" s="199">
        <v>54</v>
      </c>
      <c r="BL113" s="199">
        <v>55</v>
      </c>
      <c r="BM113" s="199">
        <v>56</v>
      </c>
      <c r="BN113" s="199">
        <v>57</v>
      </c>
      <c r="BO113" s="199">
        <v>58</v>
      </c>
      <c r="BP113" s="199">
        <v>59</v>
      </c>
      <c r="BQ113" s="199">
        <v>60</v>
      </c>
      <c r="BR113" s="199">
        <v>61</v>
      </c>
      <c r="BS113" s="199">
        <v>62</v>
      </c>
      <c r="BT113" s="199">
        <v>63</v>
      </c>
      <c r="BU113" s="199">
        <v>64</v>
      </c>
      <c r="BV113" s="199">
        <v>65</v>
      </c>
      <c r="BW113" s="199">
        <v>66</v>
      </c>
      <c r="BX113" s="199">
        <v>67</v>
      </c>
      <c r="BY113" s="199">
        <v>68</v>
      </c>
      <c r="BZ113" s="199">
        <v>69</v>
      </c>
      <c r="CA113" s="199">
        <v>70</v>
      </c>
      <c r="CB113" s="199">
        <v>71</v>
      </c>
      <c r="CC113" s="199">
        <v>72</v>
      </c>
      <c r="CD113" s="199">
        <v>73</v>
      </c>
      <c r="CE113" s="199">
        <v>74</v>
      </c>
      <c r="CF113" s="199">
        <v>75</v>
      </c>
      <c r="CG113" s="199">
        <v>76</v>
      </c>
      <c r="CH113" s="199">
        <v>77</v>
      </c>
      <c r="CI113" s="199">
        <v>78</v>
      </c>
      <c r="CJ113" s="199">
        <v>79</v>
      </c>
      <c r="CK113" s="199">
        <v>80</v>
      </c>
      <c r="CL113" s="199">
        <v>81</v>
      </c>
      <c r="CM113" s="199">
        <v>82</v>
      </c>
      <c r="CN113" s="199">
        <v>83</v>
      </c>
      <c r="CO113" s="199">
        <v>84</v>
      </c>
      <c r="CP113" s="199">
        <v>85</v>
      </c>
      <c r="CQ113" s="199">
        <v>86</v>
      </c>
      <c r="CR113" s="199">
        <v>87</v>
      </c>
      <c r="CS113" s="199">
        <v>88</v>
      </c>
      <c r="CT113" s="199">
        <v>89</v>
      </c>
      <c r="CU113" s="199">
        <v>90</v>
      </c>
      <c r="CV113" s="199">
        <v>91</v>
      </c>
      <c r="CW113" s="199">
        <v>92</v>
      </c>
      <c r="CX113" s="199">
        <v>93</v>
      </c>
      <c r="CY113" s="199">
        <v>94</v>
      </c>
      <c r="CZ113" s="199">
        <v>95</v>
      </c>
      <c r="DA113" s="199">
        <v>96</v>
      </c>
      <c r="DB113" s="199">
        <v>97</v>
      </c>
      <c r="DC113" s="199">
        <v>98</v>
      </c>
      <c r="DD113" s="199">
        <v>99</v>
      </c>
      <c r="DE113" s="199">
        <v>100</v>
      </c>
      <c r="DF113" s="199">
        <v>101</v>
      </c>
      <c r="DG113" s="199">
        <v>102</v>
      </c>
      <c r="DH113" s="199">
        <v>103</v>
      </c>
      <c r="DI113" s="199">
        <v>104</v>
      </c>
      <c r="DJ113" s="199">
        <v>105</v>
      </c>
      <c r="DK113" s="199">
        <v>106</v>
      </c>
      <c r="DL113" s="199">
        <v>107</v>
      </c>
      <c r="DM113" s="199">
        <v>108</v>
      </c>
      <c r="DN113" s="199">
        <v>109</v>
      </c>
      <c r="DO113" s="199">
        <v>110</v>
      </c>
      <c r="DP113" s="199">
        <v>111</v>
      </c>
      <c r="DQ113" s="199">
        <v>112</v>
      </c>
      <c r="DR113" s="199">
        <v>113</v>
      </c>
      <c r="DS113" s="199">
        <v>114</v>
      </c>
      <c r="DT113" s="199">
        <v>115</v>
      </c>
      <c r="DU113" s="199">
        <v>116</v>
      </c>
      <c r="DV113" s="199">
        <v>117</v>
      </c>
      <c r="DW113" s="199">
        <v>118</v>
      </c>
      <c r="DX113" s="199">
        <v>119</v>
      </c>
      <c r="DY113" s="199">
        <v>120</v>
      </c>
      <c r="DZ113" s="89"/>
      <c r="EA113" s="89"/>
      <c r="EB113" s="89"/>
      <c r="EC113" s="89"/>
      <c r="ED113" s="89"/>
      <c r="EE113" s="89"/>
      <c r="EF113" s="89"/>
    </row>
    <row r="114" spans="1:136" s="199" customFormat="1" ht="15">
      <c r="A114" s="118"/>
      <c r="B114" s="118"/>
      <c r="D114" s="749" t="s">
        <v>301</v>
      </c>
      <c r="E114" s="199" t="s">
        <v>452</v>
      </c>
      <c r="F114" s="749" t="s">
        <v>580</v>
      </c>
      <c r="G114" s="749" t="s">
        <v>581</v>
      </c>
      <c r="H114" s="749" t="s">
        <v>582</v>
      </c>
      <c r="I114" s="749" t="s">
        <v>459</v>
      </c>
      <c r="J114" s="749" t="s">
        <v>460</v>
      </c>
      <c r="K114" s="749" t="s">
        <v>461</v>
      </c>
      <c r="L114" s="749" t="s">
        <v>462</v>
      </c>
      <c r="M114" s="749" t="s">
        <v>463</v>
      </c>
      <c r="N114" s="749" t="s">
        <v>464</v>
      </c>
      <c r="O114" s="749" t="s">
        <v>465</v>
      </c>
      <c r="P114" s="749" t="s">
        <v>466</v>
      </c>
      <c r="Q114" s="749" t="s">
        <v>467</v>
      </c>
      <c r="R114" s="749" t="s">
        <v>468</v>
      </c>
      <c r="S114" s="749" t="s">
        <v>469</v>
      </c>
      <c r="T114" s="749" t="s">
        <v>470</v>
      </c>
      <c r="U114" s="749" t="s">
        <v>471</v>
      </c>
      <c r="V114" s="749" t="s">
        <v>472</v>
      </c>
      <c r="W114" s="749" t="s">
        <v>473</v>
      </c>
      <c r="X114" s="749" t="s">
        <v>474</v>
      </c>
      <c r="Y114" s="749" t="s">
        <v>475</v>
      </c>
      <c r="Z114" s="749" t="s">
        <v>476</v>
      </c>
      <c r="AA114" s="749" t="s">
        <v>477</v>
      </c>
      <c r="AB114" s="749" t="s">
        <v>478</v>
      </c>
      <c r="AC114" s="749" t="s">
        <v>479</v>
      </c>
      <c r="AD114" s="749" t="s">
        <v>480</v>
      </c>
      <c r="AE114" s="749" t="s">
        <v>481</v>
      </c>
      <c r="AF114" s="749" t="s">
        <v>482</v>
      </c>
      <c r="AG114" s="749" t="s">
        <v>483</v>
      </c>
      <c r="AH114" s="749" t="s">
        <v>484</v>
      </c>
      <c r="AI114" s="749" t="s">
        <v>485</v>
      </c>
      <c r="AJ114" s="749" t="s">
        <v>486</v>
      </c>
      <c r="AK114" s="749" t="s">
        <v>487</v>
      </c>
      <c r="AL114" s="749" t="s">
        <v>488</v>
      </c>
      <c r="AM114" s="749" t="s">
        <v>489</v>
      </c>
      <c r="AN114" s="749" t="s">
        <v>490</v>
      </c>
      <c r="AO114" s="749" t="s">
        <v>491</v>
      </c>
      <c r="AP114" s="749" t="s">
        <v>492</v>
      </c>
      <c r="AQ114" s="749" t="s">
        <v>493</v>
      </c>
      <c r="AR114" s="749" t="s">
        <v>494</v>
      </c>
      <c r="AS114" s="749" t="s">
        <v>495</v>
      </c>
      <c r="AT114" s="749" t="s">
        <v>496</v>
      </c>
      <c r="AU114" s="749" t="s">
        <v>497</v>
      </c>
      <c r="AV114" s="749" t="s">
        <v>498</v>
      </c>
      <c r="AW114" s="749" t="s">
        <v>499</v>
      </c>
      <c r="AX114" s="749" t="s">
        <v>500</v>
      </c>
      <c r="AY114" s="749" t="s">
        <v>501</v>
      </c>
      <c r="AZ114" s="749" t="s">
        <v>502</v>
      </c>
      <c r="BA114" s="749" t="s">
        <v>503</v>
      </c>
      <c r="BB114" s="749" t="s">
        <v>504</v>
      </c>
      <c r="BC114" s="749" t="s">
        <v>505</v>
      </c>
      <c r="BD114" s="749" t="s">
        <v>506</v>
      </c>
      <c r="BE114" s="749" t="s">
        <v>507</v>
      </c>
      <c r="BF114" s="749" t="s">
        <v>508</v>
      </c>
      <c r="BG114" s="749" t="s">
        <v>509</v>
      </c>
      <c r="BH114" s="749" t="s">
        <v>510</v>
      </c>
      <c r="BI114" s="749" t="s">
        <v>511</v>
      </c>
      <c r="BJ114" s="749" t="s">
        <v>512</v>
      </c>
      <c r="BK114" s="749" t="s">
        <v>513</v>
      </c>
      <c r="BL114" s="749" t="s">
        <v>514</v>
      </c>
      <c r="BM114" s="749" t="s">
        <v>515</v>
      </c>
      <c r="BN114" s="749" t="s">
        <v>516</v>
      </c>
      <c r="BO114" s="749" t="s">
        <v>517</v>
      </c>
      <c r="BP114" s="749" t="s">
        <v>518</v>
      </c>
      <c r="BQ114" s="749" t="s">
        <v>519</v>
      </c>
      <c r="BR114" s="749" t="s">
        <v>520</v>
      </c>
      <c r="BS114" s="749" t="s">
        <v>521</v>
      </c>
      <c r="BT114" s="749" t="s">
        <v>522</v>
      </c>
      <c r="BU114" s="749" t="s">
        <v>523</v>
      </c>
      <c r="BV114" s="749" t="s">
        <v>524</v>
      </c>
      <c r="BW114" s="749" t="s">
        <v>525</v>
      </c>
      <c r="BX114" s="749" t="s">
        <v>526</v>
      </c>
      <c r="BY114" s="749" t="s">
        <v>527</v>
      </c>
      <c r="BZ114" s="749" t="s">
        <v>528</v>
      </c>
      <c r="CA114" s="749" t="s">
        <v>529</v>
      </c>
      <c r="CB114" s="749" t="s">
        <v>530</v>
      </c>
      <c r="CC114" s="749" t="s">
        <v>531</v>
      </c>
      <c r="CD114" s="749" t="s">
        <v>532</v>
      </c>
      <c r="CE114" s="749" t="s">
        <v>533</v>
      </c>
      <c r="CF114" s="749" t="s">
        <v>534</v>
      </c>
      <c r="CG114" s="749" t="s">
        <v>535</v>
      </c>
      <c r="CH114" s="749" t="s">
        <v>536</v>
      </c>
      <c r="CI114" s="749" t="s">
        <v>537</v>
      </c>
      <c r="CJ114" s="749" t="s">
        <v>538</v>
      </c>
      <c r="CK114" s="749" t="s">
        <v>539</v>
      </c>
      <c r="CL114" s="749" t="s">
        <v>540</v>
      </c>
      <c r="CM114" s="749" t="s">
        <v>541</v>
      </c>
      <c r="CN114" s="749" t="s">
        <v>542</v>
      </c>
      <c r="CO114" s="749" t="s">
        <v>543</v>
      </c>
      <c r="CP114" s="749" t="s">
        <v>544</v>
      </c>
      <c r="CQ114" s="749" t="s">
        <v>545</v>
      </c>
      <c r="CR114" s="749" t="s">
        <v>546</v>
      </c>
      <c r="CS114" s="749" t="s">
        <v>547</v>
      </c>
      <c r="CT114" s="749" t="s">
        <v>548</v>
      </c>
      <c r="CU114" s="749" t="s">
        <v>549</v>
      </c>
      <c r="CV114" s="749" t="s">
        <v>550</v>
      </c>
      <c r="CW114" s="749" t="s">
        <v>551</v>
      </c>
      <c r="CX114" s="749" t="s">
        <v>552</v>
      </c>
      <c r="CY114" s="749" t="s">
        <v>553</v>
      </c>
      <c r="CZ114" s="749" t="s">
        <v>554</v>
      </c>
      <c r="DA114" s="749" t="s">
        <v>555</v>
      </c>
      <c r="DB114" s="749" t="s">
        <v>556</v>
      </c>
      <c r="DC114" s="749" t="s">
        <v>557</v>
      </c>
      <c r="DD114" s="749" t="s">
        <v>558</v>
      </c>
      <c r="DE114" s="749" t="s">
        <v>559</v>
      </c>
      <c r="DF114" s="749" t="s">
        <v>560</v>
      </c>
      <c r="DG114" s="749" t="s">
        <v>561</v>
      </c>
      <c r="DH114" s="749" t="s">
        <v>562</v>
      </c>
      <c r="DI114" s="749" t="s">
        <v>563</v>
      </c>
      <c r="DJ114" s="749" t="s">
        <v>564</v>
      </c>
      <c r="DK114" s="749" t="s">
        <v>565</v>
      </c>
      <c r="DL114" s="749" t="s">
        <v>566</v>
      </c>
      <c r="DM114" s="749" t="s">
        <v>567</v>
      </c>
      <c r="DN114" s="749" t="s">
        <v>568</v>
      </c>
      <c r="DO114" s="749" t="s">
        <v>569</v>
      </c>
      <c r="DP114" s="749" t="s">
        <v>570</v>
      </c>
      <c r="DQ114" s="749" t="s">
        <v>571</v>
      </c>
      <c r="DR114" s="749" t="s">
        <v>572</v>
      </c>
      <c r="DS114" s="749" t="s">
        <v>573</v>
      </c>
      <c r="DT114" s="749" t="s">
        <v>574</v>
      </c>
      <c r="DU114" s="749" t="s">
        <v>575</v>
      </c>
      <c r="DV114" s="749" t="s">
        <v>576</v>
      </c>
      <c r="DW114" s="749" t="s">
        <v>577</v>
      </c>
      <c r="DX114" s="749" t="s">
        <v>585</v>
      </c>
      <c r="DY114" s="749" t="s">
        <v>586</v>
      </c>
      <c r="DZ114" s="89"/>
      <c r="EA114" s="89"/>
      <c r="EB114" s="89"/>
      <c r="EC114" s="89"/>
      <c r="ED114" s="89"/>
      <c r="EE114" s="89"/>
      <c r="EF114" s="89"/>
    </row>
    <row r="115" spans="1:136" s="199" customFormat="1">
      <c r="A115" s="118"/>
      <c r="B115" s="118"/>
      <c r="D115" s="827" t="str">
        <f t="shared" ref="D115:D120" si="10">X58</f>
        <v>Yes</v>
      </c>
      <c r="E115" s="199" t="str">
        <f>_xlfn.CONCAT('Scheme 1'!$F$3, " Biogenic Carbon")</f>
        <v>Scheme 1 Biogenic Carbon</v>
      </c>
      <c r="F115" s="827">
        <f>'Scheme 1'!CN$47</f>
        <v>0</v>
      </c>
      <c r="G115" s="827">
        <f>'Scheme 1'!CO$47</f>
        <v>0</v>
      </c>
      <c r="H115" s="827">
        <f>'Scheme 1'!CP$47</f>
        <v>0</v>
      </c>
      <c r="I115" s="827">
        <f>'Scheme 1'!CQ$47</f>
        <v>0</v>
      </c>
      <c r="J115" s="827">
        <f>'Scheme 1'!CR$47</f>
        <v>0</v>
      </c>
      <c r="K115" s="827">
        <f>'Scheme 1'!CS$47</f>
        <v>0</v>
      </c>
      <c r="L115" s="827">
        <f>'Scheme 1'!CT$47</f>
        <v>0</v>
      </c>
      <c r="M115" s="827">
        <f>'Scheme 1'!CU$47</f>
        <v>0</v>
      </c>
      <c r="N115" s="827">
        <f>'Scheme 1'!CV$47</f>
        <v>0</v>
      </c>
      <c r="O115" s="827">
        <f>'Scheme 1'!CW$47</f>
        <v>0</v>
      </c>
      <c r="P115" s="827">
        <f>'Scheme 1'!CX$47</f>
        <v>0</v>
      </c>
      <c r="Q115" s="827">
        <f>'Scheme 1'!CY$47</f>
        <v>0</v>
      </c>
      <c r="R115" s="827">
        <f>'Scheme 1'!CZ$47</f>
        <v>0</v>
      </c>
      <c r="S115" s="827">
        <f>'Scheme 1'!DA$47</f>
        <v>0</v>
      </c>
      <c r="T115" s="827">
        <f>'Scheme 1'!DB$47</f>
        <v>0</v>
      </c>
      <c r="U115" s="827">
        <f>'Scheme 1'!DC$47</f>
        <v>0</v>
      </c>
      <c r="V115" s="827">
        <f>'Scheme 1'!DD$47</f>
        <v>0</v>
      </c>
      <c r="W115" s="827">
        <f>'Scheme 1'!DE$47</f>
        <v>0</v>
      </c>
      <c r="X115" s="827">
        <f>'Scheme 1'!DF$47</f>
        <v>0</v>
      </c>
      <c r="Y115" s="827">
        <f>'Scheme 1'!DG$47</f>
        <v>0</v>
      </c>
      <c r="Z115" s="827">
        <f>'Scheme 1'!DH$47</f>
        <v>0</v>
      </c>
      <c r="AA115" s="827">
        <f>'Scheme 1'!DI$47</f>
        <v>0</v>
      </c>
      <c r="AB115" s="827">
        <f>'Scheme 1'!DJ$47</f>
        <v>0</v>
      </c>
      <c r="AC115" s="827">
        <f>'Scheme 1'!DK$47</f>
        <v>0</v>
      </c>
      <c r="AD115" s="827">
        <f>'Scheme 1'!DL$47</f>
        <v>0</v>
      </c>
      <c r="AE115" s="827">
        <f>'Scheme 1'!DM$47</f>
        <v>0</v>
      </c>
      <c r="AF115" s="827">
        <f>'Scheme 1'!DN$47</f>
        <v>0</v>
      </c>
      <c r="AG115" s="827">
        <f>'Scheme 1'!DO$47</f>
        <v>0</v>
      </c>
      <c r="AH115" s="827">
        <f>'Scheme 1'!DP$47</f>
        <v>0</v>
      </c>
      <c r="AI115" s="827">
        <f>'Scheme 1'!DQ$47</f>
        <v>0</v>
      </c>
      <c r="AJ115" s="827">
        <f>'Scheme 1'!DR$47</f>
        <v>0</v>
      </c>
      <c r="AK115" s="827">
        <f>'Scheme 1'!DS$47</f>
        <v>0</v>
      </c>
      <c r="AL115" s="827">
        <f>'Scheme 1'!DT$47</f>
        <v>0</v>
      </c>
      <c r="AM115" s="827">
        <f>'Scheme 1'!DU$47</f>
        <v>0</v>
      </c>
      <c r="AN115" s="827">
        <f>'Scheme 1'!DV$47</f>
        <v>0</v>
      </c>
      <c r="AO115" s="827">
        <f>'Scheme 1'!DW$47</f>
        <v>0</v>
      </c>
      <c r="AP115" s="827">
        <f>'Scheme 1'!DX$47</f>
        <v>0</v>
      </c>
      <c r="AQ115" s="827">
        <f>'Scheme 1'!DY$47</f>
        <v>0</v>
      </c>
      <c r="AR115" s="827">
        <f>'Scheme 1'!DZ$47</f>
        <v>0</v>
      </c>
      <c r="AS115" s="827">
        <f>'Scheme 1'!EA$47</f>
        <v>0</v>
      </c>
      <c r="AT115" s="827">
        <f>'Scheme 1'!EB$47</f>
        <v>0</v>
      </c>
      <c r="AU115" s="827">
        <f>'Scheme 1'!EC$47</f>
        <v>0</v>
      </c>
      <c r="AV115" s="827">
        <f>'Scheme 1'!ED$47</f>
        <v>0</v>
      </c>
      <c r="AW115" s="827">
        <f>'Scheme 1'!EE$47</f>
        <v>0</v>
      </c>
      <c r="AX115" s="827">
        <f>'Scheme 1'!EF$47</f>
        <v>0</v>
      </c>
      <c r="AY115" s="827">
        <f>'Scheme 1'!EG$47</f>
        <v>0</v>
      </c>
      <c r="AZ115" s="827">
        <f>'Scheme 1'!EH$47</f>
        <v>0</v>
      </c>
      <c r="BA115" s="827">
        <f>'Scheme 1'!EI$47</f>
        <v>0</v>
      </c>
      <c r="BB115" s="827">
        <f>'Scheme 1'!EJ$47</f>
        <v>0</v>
      </c>
      <c r="BC115" s="827">
        <f>'Scheme 1'!EK$47</f>
        <v>0</v>
      </c>
      <c r="BD115" s="827">
        <f>'Scheme 1'!EL$47</f>
        <v>0</v>
      </c>
      <c r="BE115" s="827">
        <f>'Scheme 1'!EM$47</f>
        <v>0</v>
      </c>
      <c r="BF115" s="827">
        <f>'Scheme 1'!EN$47</f>
        <v>0</v>
      </c>
      <c r="BG115" s="827">
        <f>'Scheme 1'!EO$47</f>
        <v>0</v>
      </c>
      <c r="BH115" s="827">
        <f>'Scheme 1'!EP$47</f>
        <v>0</v>
      </c>
      <c r="BI115" s="827">
        <f>'Scheme 1'!EQ$47</f>
        <v>0</v>
      </c>
      <c r="BJ115" s="827">
        <f>'Scheme 1'!ER$47</f>
        <v>0</v>
      </c>
      <c r="BK115" s="827">
        <f>'Scheme 1'!ES$47</f>
        <v>0</v>
      </c>
      <c r="BL115" s="827">
        <f>'Scheme 1'!ET$47</f>
        <v>0</v>
      </c>
      <c r="BM115" s="827">
        <f>'Scheme 1'!EU$47</f>
        <v>0</v>
      </c>
      <c r="BN115" s="827">
        <f>'Scheme 1'!EV$47</f>
        <v>0</v>
      </c>
      <c r="BO115" s="827">
        <f>'Scheme 1'!EW$47</f>
        <v>0</v>
      </c>
      <c r="BP115" s="827">
        <f>'Scheme 1'!EX$47</f>
        <v>0</v>
      </c>
      <c r="BQ115" s="827">
        <f>'Scheme 1'!EY$47</f>
        <v>0</v>
      </c>
      <c r="BR115" s="827">
        <f>'Scheme 1'!EZ$47</f>
        <v>0</v>
      </c>
      <c r="BS115" s="827">
        <f>'Scheme 1'!FA$47</f>
        <v>0</v>
      </c>
      <c r="BT115" s="827">
        <f>'Scheme 1'!FB$47</f>
        <v>0</v>
      </c>
      <c r="BU115" s="827">
        <f>'Scheme 1'!FC$47</f>
        <v>0</v>
      </c>
      <c r="BV115" s="827">
        <f>'Scheme 1'!FD$47</f>
        <v>0</v>
      </c>
      <c r="BW115" s="827">
        <f>'Scheme 1'!FE$47</f>
        <v>0</v>
      </c>
      <c r="BX115" s="827">
        <f>'Scheme 1'!FF$47</f>
        <v>0</v>
      </c>
      <c r="BY115" s="827">
        <f>'Scheme 1'!FG$47</f>
        <v>0</v>
      </c>
      <c r="BZ115" s="827">
        <f>'Scheme 1'!FH$47</f>
        <v>0</v>
      </c>
      <c r="CA115" s="827">
        <f>'Scheme 1'!FI$47</f>
        <v>0</v>
      </c>
      <c r="CB115" s="827">
        <f>'Scheme 1'!FJ$47</f>
        <v>0</v>
      </c>
      <c r="CC115" s="827">
        <f>'Scheme 1'!FK$47</f>
        <v>0</v>
      </c>
      <c r="CD115" s="827">
        <f>'Scheme 1'!FL$47</f>
        <v>0</v>
      </c>
      <c r="CE115" s="827">
        <f>'Scheme 1'!FM$47</f>
        <v>0</v>
      </c>
      <c r="CF115" s="827">
        <f>'Scheme 1'!FN$47</f>
        <v>0</v>
      </c>
      <c r="CG115" s="827">
        <f>'Scheme 1'!FO$47</f>
        <v>0</v>
      </c>
      <c r="CH115" s="827">
        <f>'Scheme 1'!FP$47</f>
        <v>0</v>
      </c>
      <c r="CI115" s="827">
        <f>'Scheme 1'!FQ$47</f>
        <v>0</v>
      </c>
      <c r="CJ115" s="827">
        <f>'Scheme 1'!FR$47</f>
        <v>0</v>
      </c>
      <c r="CK115" s="827">
        <f>'Scheme 1'!FS$47</f>
        <v>0</v>
      </c>
      <c r="CL115" s="827">
        <f>'Scheme 1'!FT$47</f>
        <v>0</v>
      </c>
      <c r="CM115" s="827">
        <f>'Scheme 1'!FU$47</f>
        <v>0</v>
      </c>
      <c r="CN115" s="827">
        <f>'Scheme 1'!FV$47</f>
        <v>0</v>
      </c>
      <c r="CO115" s="827">
        <f>'Scheme 1'!FW$47</f>
        <v>0</v>
      </c>
      <c r="CP115" s="827">
        <f>'Scheme 1'!FX$47</f>
        <v>0</v>
      </c>
      <c r="CQ115" s="827">
        <f>'Scheme 1'!FY$47</f>
        <v>0</v>
      </c>
      <c r="CR115" s="827">
        <f>'Scheme 1'!FZ$47</f>
        <v>0</v>
      </c>
      <c r="CS115" s="827">
        <f>'Scheme 1'!GA$47</f>
        <v>0</v>
      </c>
      <c r="CT115" s="827">
        <f>'Scheme 1'!GB$47</f>
        <v>0</v>
      </c>
      <c r="CU115" s="827">
        <f>'Scheme 1'!GC$47</f>
        <v>0</v>
      </c>
      <c r="CV115" s="827">
        <f>'Scheme 1'!GD$47</f>
        <v>0</v>
      </c>
      <c r="CW115" s="827">
        <f>'Scheme 1'!GE$47</f>
        <v>0</v>
      </c>
      <c r="CX115" s="827">
        <f>'Scheme 1'!GF$47</f>
        <v>0</v>
      </c>
      <c r="CY115" s="827">
        <f>'Scheme 1'!GG$47</f>
        <v>0</v>
      </c>
      <c r="CZ115" s="827">
        <f>'Scheme 1'!GH$47</f>
        <v>0</v>
      </c>
      <c r="DA115" s="827">
        <f>'Scheme 1'!GI$47</f>
        <v>0</v>
      </c>
      <c r="DB115" s="827">
        <f>'Scheme 1'!GJ$47</f>
        <v>0</v>
      </c>
      <c r="DC115" s="827">
        <f>'Scheme 1'!GK$47</f>
        <v>0</v>
      </c>
      <c r="DD115" s="827">
        <f>'Scheme 1'!GL$47</f>
        <v>0</v>
      </c>
      <c r="DE115" s="827">
        <f>'Scheme 1'!GM$47</f>
        <v>0</v>
      </c>
      <c r="DF115" s="827">
        <f>'Scheme 1'!GN$47</f>
        <v>0</v>
      </c>
      <c r="DG115" s="827">
        <f>'Scheme 1'!GO$47</f>
        <v>0</v>
      </c>
      <c r="DH115" s="827">
        <f>'Scheme 1'!GP$47</f>
        <v>0</v>
      </c>
      <c r="DI115" s="827">
        <f>'Scheme 1'!GQ$47</f>
        <v>0</v>
      </c>
      <c r="DJ115" s="827">
        <f>'Scheme 1'!GR$47</f>
        <v>0</v>
      </c>
      <c r="DK115" s="827">
        <f>'Scheme 1'!GS$47</f>
        <v>0</v>
      </c>
      <c r="DL115" s="827">
        <f>'Scheme 1'!GT$47</f>
        <v>0</v>
      </c>
      <c r="DM115" s="827">
        <f>'Scheme 1'!GU$47</f>
        <v>0</v>
      </c>
      <c r="DN115" s="827">
        <f>'Scheme 1'!GV$47</f>
        <v>0</v>
      </c>
      <c r="DO115" s="827">
        <f>'Scheme 1'!GW$47</f>
        <v>0</v>
      </c>
      <c r="DP115" s="827">
        <f>'Scheme 1'!GX$47</f>
        <v>0</v>
      </c>
      <c r="DQ115" s="827">
        <f>'Scheme 1'!GY$47</f>
        <v>0</v>
      </c>
      <c r="DR115" s="827">
        <f>'Scheme 1'!GZ$47</f>
        <v>0</v>
      </c>
      <c r="DS115" s="827">
        <f>'Scheme 1'!HA$47</f>
        <v>0</v>
      </c>
      <c r="DT115" s="827">
        <f>'Scheme 1'!HB$47</f>
        <v>0</v>
      </c>
      <c r="DU115" s="827">
        <f>'Scheme 1'!HC$47</f>
        <v>0</v>
      </c>
      <c r="DV115" s="827">
        <f>'Scheme 1'!HD$47</f>
        <v>0</v>
      </c>
      <c r="DW115" s="827">
        <f>'Scheme 1'!HE$47</f>
        <v>0</v>
      </c>
      <c r="DX115" s="827">
        <f>'Scheme 1'!HF$47</f>
        <v>0</v>
      </c>
      <c r="DY115" s="827">
        <f>'Scheme 1'!HG$47</f>
        <v>0</v>
      </c>
      <c r="DZ115" s="89"/>
      <c r="EA115" s="89"/>
      <c r="EB115" s="89"/>
      <c r="EC115" s="89"/>
      <c r="ED115" s="89"/>
      <c r="EE115" s="89"/>
      <c r="EF115" s="89"/>
    </row>
    <row r="116" spans="1:136" s="89" customFormat="1">
      <c r="A116" s="211"/>
      <c r="B116" s="211"/>
      <c r="C116" s="199"/>
      <c r="D116" s="827" t="str">
        <f t="shared" si="10"/>
        <v>Yes</v>
      </c>
      <c r="E116" s="199" t="str">
        <f>_xlfn.CONCAT('Scheme 2'!$F$3, " Biogenic Carbon")</f>
        <v>Scheme 2 Biogenic Carbon</v>
      </c>
      <c r="F116" s="827">
        <f>'Scheme 2'!CN$47</f>
        <v>0</v>
      </c>
      <c r="G116" s="827">
        <f>'Scheme 2'!CO$47</f>
        <v>0</v>
      </c>
      <c r="H116" s="827">
        <f>'Scheme 2'!CP$47</f>
        <v>0</v>
      </c>
      <c r="I116" s="827">
        <f>'Scheme 2'!CQ$47</f>
        <v>0</v>
      </c>
      <c r="J116" s="827">
        <f>'Scheme 2'!CR$47</f>
        <v>0</v>
      </c>
      <c r="K116" s="827">
        <f>'Scheme 2'!CS$47</f>
        <v>0</v>
      </c>
      <c r="L116" s="827">
        <f>'Scheme 2'!CT$47</f>
        <v>0</v>
      </c>
      <c r="M116" s="827">
        <f>'Scheme 2'!CU$47</f>
        <v>0</v>
      </c>
      <c r="N116" s="827">
        <f>'Scheme 2'!CV$47</f>
        <v>0</v>
      </c>
      <c r="O116" s="827">
        <f>'Scheme 2'!CW$47</f>
        <v>0</v>
      </c>
      <c r="P116" s="827">
        <f>'Scheme 2'!CX$47</f>
        <v>0</v>
      </c>
      <c r="Q116" s="827">
        <f>'Scheme 2'!CY$47</f>
        <v>0</v>
      </c>
      <c r="R116" s="827">
        <f>'Scheme 2'!CZ$47</f>
        <v>0</v>
      </c>
      <c r="S116" s="827">
        <f>'Scheme 2'!DA$47</f>
        <v>0</v>
      </c>
      <c r="T116" s="827">
        <f>'Scheme 2'!DB$47</f>
        <v>0</v>
      </c>
      <c r="U116" s="827">
        <f>'Scheme 2'!DC$47</f>
        <v>0</v>
      </c>
      <c r="V116" s="827">
        <f>'Scheme 2'!DD$47</f>
        <v>0</v>
      </c>
      <c r="W116" s="827">
        <f>'Scheme 2'!DE$47</f>
        <v>0</v>
      </c>
      <c r="X116" s="827">
        <f>'Scheme 2'!DF$47</f>
        <v>0</v>
      </c>
      <c r="Y116" s="827">
        <f>'Scheme 2'!DG$47</f>
        <v>0</v>
      </c>
      <c r="Z116" s="827">
        <f>'Scheme 2'!DH$47</f>
        <v>0</v>
      </c>
      <c r="AA116" s="827">
        <f>'Scheme 2'!DI$47</f>
        <v>0</v>
      </c>
      <c r="AB116" s="827">
        <f>'Scheme 2'!DJ$47</f>
        <v>0</v>
      </c>
      <c r="AC116" s="827">
        <f>'Scheme 2'!DK$47</f>
        <v>0</v>
      </c>
      <c r="AD116" s="827">
        <f>'Scheme 2'!DL$47</f>
        <v>0</v>
      </c>
      <c r="AE116" s="827">
        <f>'Scheme 2'!DM$47</f>
        <v>0</v>
      </c>
      <c r="AF116" s="827">
        <f>'Scheme 2'!DN$47</f>
        <v>0</v>
      </c>
      <c r="AG116" s="827">
        <f>'Scheme 2'!DO$47</f>
        <v>0</v>
      </c>
      <c r="AH116" s="827">
        <f>'Scheme 2'!DP$47</f>
        <v>0</v>
      </c>
      <c r="AI116" s="827">
        <f>'Scheme 2'!DQ$47</f>
        <v>0</v>
      </c>
      <c r="AJ116" s="827">
        <f>'Scheme 2'!DR$47</f>
        <v>0</v>
      </c>
      <c r="AK116" s="827">
        <f>'Scheme 2'!DS$47</f>
        <v>0</v>
      </c>
      <c r="AL116" s="827">
        <f>'Scheme 2'!DT$47</f>
        <v>0</v>
      </c>
      <c r="AM116" s="827">
        <f>'Scheme 2'!DU$47</f>
        <v>0</v>
      </c>
      <c r="AN116" s="827">
        <f>'Scheme 2'!DV$47</f>
        <v>0</v>
      </c>
      <c r="AO116" s="827">
        <f>'Scheme 2'!DW$47</f>
        <v>0</v>
      </c>
      <c r="AP116" s="827">
        <f>'Scheme 2'!DX$47</f>
        <v>0</v>
      </c>
      <c r="AQ116" s="827">
        <f>'Scheme 2'!DY$47</f>
        <v>0</v>
      </c>
      <c r="AR116" s="827">
        <f>'Scheme 2'!DZ$47</f>
        <v>0</v>
      </c>
      <c r="AS116" s="827">
        <f>'Scheme 2'!EA$47</f>
        <v>0</v>
      </c>
      <c r="AT116" s="827">
        <f>'Scheme 2'!EB$47</f>
        <v>0</v>
      </c>
      <c r="AU116" s="827">
        <f>'Scheme 2'!EC$47</f>
        <v>0</v>
      </c>
      <c r="AV116" s="827">
        <f>'Scheme 2'!ED$47</f>
        <v>0</v>
      </c>
      <c r="AW116" s="827">
        <f>'Scheme 2'!EE$47</f>
        <v>0</v>
      </c>
      <c r="AX116" s="827">
        <f>'Scheme 2'!EF$47</f>
        <v>0</v>
      </c>
      <c r="AY116" s="827">
        <f>'Scheme 2'!EG$47</f>
        <v>0</v>
      </c>
      <c r="AZ116" s="827">
        <f>'Scheme 2'!EH$47</f>
        <v>0</v>
      </c>
      <c r="BA116" s="827">
        <f>'Scheme 2'!EI$47</f>
        <v>0</v>
      </c>
      <c r="BB116" s="827">
        <f>'Scheme 2'!EJ$47</f>
        <v>0</v>
      </c>
      <c r="BC116" s="827">
        <f>'Scheme 2'!EK$47</f>
        <v>0</v>
      </c>
      <c r="BD116" s="827">
        <f>'Scheme 2'!EL$47</f>
        <v>0</v>
      </c>
      <c r="BE116" s="827">
        <f>'Scheme 2'!EM$47</f>
        <v>0</v>
      </c>
      <c r="BF116" s="827">
        <f>'Scheme 2'!EN$47</f>
        <v>0</v>
      </c>
      <c r="BG116" s="827">
        <f>'Scheme 2'!EO$47</f>
        <v>0</v>
      </c>
      <c r="BH116" s="827">
        <f>'Scheme 2'!EP$47</f>
        <v>0</v>
      </c>
      <c r="BI116" s="827">
        <f>'Scheme 2'!EQ$47</f>
        <v>0</v>
      </c>
      <c r="BJ116" s="827">
        <f>'Scheme 2'!ER$47</f>
        <v>0</v>
      </c>
      <c r="BK116" s="827">
        <f>'Scheme 2'!ES$47</f>
        <v>0</v>
      </c>
      <c r="BL116" s="827">
        <f>'Scheme 2'!ET$47</f>
        <v>0</v>
      </c>
      <c r="BM116" s="827">
        <f>'Scheme 2'!EU$47</f>
        <v>0</v>
      </c>
      <c r="BN116" s="827">
        <f>'Scheme 2'!EV$47</f>
        <v>0</v>
      </c>
      <c r="BO116" s="827">
        <f>'Scheme 2'!EW$47</f>
        <v>0</v>
      </c>
      <c r="BP116" s="827">
        <f>'Scheme 2'!EX$47</f>
        <v>0</v>
      </c>
      <c r="BQ116" s="827">
        <f>'Scheme 2'!EY$47</f>
        <v>0</v>
      </c>
      <c r="BR116" s="827">
        <f>'Scheme 2'!EZ$47</f>
        <v>0</v>
      </c>
      <c r="BS116" s="827">
        <f>'Scheme 2'!FA$47</f>
        <v>0</v>
      </c>
      <c r="BT116" s="827">
        <f>'Scheme 2'!FB$47</f>
        <v>0</v>
      </c>
      <c r="BU116" s="827">
        <f>'Scheme 2'!FC$47</f>
        <v>0</v>
      </c>
      <c r="BV116" s="827">
        <f>'Scheme 2'!FD$47</f>
        <v>0</v>
      </c>
      <c r="BW116" s="827">
        <f>'Scheme 2'!FE$47</f>
        <v>0</v>
      </c>
      <c r="BX116" s="827">
        <f>'Scheme 2'!FF$47</f>
        <v>0</v>
      </c>
      <c r="BY116" s="827">
        <f>'Scheme 2'!FG$47</f>
        <v>0</v>
      </c>
      <c r="BZ116" s="827">
        <f>'Scheme 2'!FH$47</f>
        <v>0</v>
      </c>
      <c r="CA116" s="827">
        <f>'Scheme 2'!FI$47</f>
        <v>0</v>
      </c>
      <c r="CB116" s="827">
        <f>'Scheme 2'!FJ$47</f>
        <v>0</v>
      </c>
      <c r="CC116" s="827">
        <f>'Scheme 2'!FK$47</f>
        <v>0</v>
      </c>
      <c r="CD116" s="827">
        <f>'Scheme 2'!FL$47</f>
        <v>0</v>
      </c>
      <c r="CE116" s="827">
        <f>'Scheme 2'!FM$47</f>
        <v>0</v>
      </c>
      <c r="CF116" s="827">
        <f>'Scheme 2'!FN$47</f>
        <v>0</v>
      </c>
      <c r="CG116" s="827">
        <f>'Scheme 2'!FO$47</f>
        <v>0</v>
      </c>
      <c r="CH116" s="827">
        <f>'Scheme 2'!FP$47</f>
        <v>0</v>
      </c>
      <c r="CI116" s="827">
        <f>'Scheme 2'!FQ$47</f>
        <v>0</v>
      </c>
      <c r="CJ116" s="827">
        <f>'Scheme 2'!FR$47</f>
        <v>0</v>
      </c>
      <c r="CK116" s="827">
        <f>'Scheme 2'!FS$47</f>
        <v>0</v>
      </c>
      <c r="CL116" s="827">
        <f>'Scheme 2'!FT$47</f>
        <v>0</v>
      </c>
      <c r="CM116" s="827">
        <f>'Scheme 2'!FU$47</f>
        <v>0</v>
      </c>
      <c r="CN116" s="827">
        <f>'Scheme 2'!FV$47</f>
        <v>0</v>
      </c>
      <c r="CO116" s="827">
        <f>'Scheme 2'!FW$47</f>
        <v>0</v>
      </c>
      <c r="CP116" s="827">
        <f>'Scheme 2'!FX$47</f>
        <v>0</v>
      </c>
      <c r="CQ116" s="827">
        <f>'Scheme 2'!FY$47</f>
        <v>0</v>
      </c>
      <c r="CR116" s="827">
        <f>'Scheme 2'!FZ$47</f>
        <v>0</v>
      </c>
      <c r="CS116" s="827">
        <f>'Scheme 2'!GA$47</f>
        <v>0</v>
      </c>
      <c r="CT116" s="827">
        <f>'Scheme 2'!GB$47</f>
        <v>0</v>
      </c>
      <c r="CU116" s="827">
        <f>'Scheme 2'!GC$47</f>
        <v>0</v>
      </c>
      <c r="CV116" s="827">
        <f>'Scheme 2'!GD$47</f>
        <v>0</v>
      </c>
      <c r="CW116" s="827">
        <f>'Scheme 2'!GE$47</f>
        <v>0</v>
      </c>
      <c r="CX116" s="827">
        <f>'Scheme 2'!GF$47</f>
        <v>0</v>
      </c>
      <c r="CY116" s="827">
        <f>'Scheme 2'!GG$47</f>
        <v>0</v>
      </c>
      <c r="CZ116" s="827">
        <f>'Scheme 2'!GH$47</f>
        <v>0</v>
      </c>
      <c r="DA116" s="827">
        <f>'Scheme 2'!GI$47</f>
        <v>0</v>
      </c>
      <c r="DB116" s="827">
        <f>'Scheme 2'!GJ$47</f>
        <v>0</v>
      </c>
      <c r="DC116" s="827">
        <f>'Scheme 2'!GK$47</f>
        <v>0</v>
      </c>
      <c r="DD116" s="827">
        <f>'Scheme 2'!GL$47</f>
        <v>0</v>
      </c>
      <c r="DE116" s="827">
        <f>'Scheme 2'!GM$47</f>
        <v>0</v>
      </c>
      <c r="DF116" s="827">
        <f>'Scheme 2'!GN$47</f>
        <v>0</v>
      </c>
      <c r="DG116" s="827">
        <f>'Scheme 2'!GO$47</f>
        <v>0</v>
      </c>
      <c r="DH116" s="827">
        <f>'Scheme 2'!GP$47</f>
        <v>0</v>
      </c>
      <c r="DI116" s="827">
        <f>'Scheme 2'!GQ$47</f>
        <v>0</v>
      </c>
      <c r="DJ116" s="827">
        <f>'Scheme 2'!GR$47</f>
        <v>0</v>
      </c>
      <c r="DK116" s="827">
        <f>'Scheme 2'!GS$47</f>
        <v>0</v>
      </c>
      <c r="DL116" s="827">
        <f>'Scheme 2'!GT$47</f>
        <v>0</v>
      </c>
      <c r="DM116" s="827">
        <f>'Scheme 2'!GU$47</f>
        <v>0</v>
      </c>
      <c r="DN116" s="827">
        <f>'Scheme 2'!GV$47</f>
        <v>0</v>
      </c>
      <c r="DO116" s="827">
        <f>'Scheme 2'!GW$47</f>
        <v>0</v>
      </c>
      <c r="DP116" s="827">
        <f>'Scheme 2'!GX$47</f>
        <v>0</v>
      </c>
      <c r="DQ116" s="827">
        <f>'Scheme 2'!GY$47</f>
        <v>0</v>
      </c>
      <c r="DR116" s="827">
        <f>'Scheme 2'!GZ$47</f>
        <v>0</v>
      </c>
      <c r="DS116" s="827">
        <f>'Scheme 2'!HA$47</f>
        <v>0</v>
      </c>
      <c r="DT116" s="827">
        <f>'Scheme 2'!HB$47</f>
        <v>0</v>
      </c>
      <c r="DU116" s="827">
        <f>'Scheme 2'!HC$47</f>
        <v>0</v>
      </c>
      <c r="DV116" s="827">
        <f>'Scheme 2'!HD$47</f>
        <v>0</v>
      </c>
      <c r="DW116" s="827">
        <f>'Scheme 2'!HE$47</f>
        <v>0</v>
      </c>
      <c r="DX116" s="827">
        <f>'Scheme 2'!HF$47</f>
        <v>0</v>
      </c>
      <c r="DY116" s="827">
        <f>'Scheme 2'!HG$47</f>
        <v>0</v>
      </c>
    </row>
    <row r="117" spans="1:136">
      <c r="C117" s="199"/>
      <c r="D117" s="827" t="str">
        <f t="shared" si="10"/>
        <v>Yes</v>
      </c>
      <c r="E117" s="199" t="str">
        <f>_xlfn.CONCAT('Scheme 3'!$F$3, " Biogenic Carbon")</f>
        <v>Scheme 3 Biogenic Carbon</v>
      </c>
      <c r="F117" s="827">
        <f>'Scheme 3'!CN$47</f>
        <v>0</v>
      </c>
      <c r="G117" s="827">
        <f>'Scheme 3'!CO$47</f>
        <v>0</v>
      </c>
      <c r="H117" s="827">
        <f>'Scheme 3'!CP$47</f>
        <v>0</v>
      </c>
      <c r="I117" s="827">
        <f>'Scheme 3'!CQ$47</f>
        <v>0</v>
      </c>
      <c r="J117" s="827">
        <f>'Scheme 3'!CR$47</f>
        <v>0</v>
      </c>
      <c r="K117" s="827">
        <f>'Scheme 3'!CS$47</f>
        <v>0</v>
      </c>
      <c r="L117" s="827">
        <f>'Scheme 3'!CT$47</f>
        <v>0</v>
      </c>
      <c r="M117" s="827">
        <f>'Scheme 3'!CU$47</f>
        <v>0</v>
      </c>
      <c r="N117" s="827">
        <f>'Scheme 3'!CV$47</f>
        <v>0</v>
      </c>
      <c r="O117" s="827">
        <f>'Scheme 3'!CW$47</f>
        <v>0</v>
      </c>
      <c r="P117" s="827">
        <f>'Scheme 3'!CX$47</f>
        <v>0</v>
      </c>
      <c r="Q117" s="827">
        <f>'Scheme 3'!CY$47</f>
        <v>0</v>
      </c>
      <c r="R117" s="827">
        <f>'Scheme 3'!CZ$47</f>
        <v>0</v>
      </c>
      <c r="S117" s="827">
        <f>'Scheme 3'!DA$47</f>
        <v>0</v>
      </c>
      <c r="T117" s="827">
        <f>'Scheme 3'!DB$47</f>
        <v>0</v>
      </c>
      <c r="U117" s="827">
        <f>'Scheme 3'!DC$47</f>
        <v>0</v>
      </c>
      <c r="V117" s="827">
        <f>'Scheme 3'!DD$47</f>
        <v>0</v>
      </c>
      <c r="W117" s="827">
        <f>'Scheme 3'!DE$47</f>
        <v>0</v>
      </c>
      <c r="X117" s="827">
        <f>'Scheme 3'!DF$47</f>
        <v>0</v>
      </c>
      <c r="Y117" s="827">
        <f>'Scheme 3'!DG$47</f>
        <v>0</v>
      </c>
      <c r="Z117" s="827">
        <f>'Scheme 3'!DH$47</f>
        <v>0</v>
      </c>
      <c r="AA117" s="827">
        <f>'Scheme 3'!DI$47</f>
        <v>0</v>
      </c>
      <c r="AB117" s="827">
        <f>'Scheme 3'!DJ$47</f>
        <v>0</v>
      </c>
      <c r="AC117" s="827">
        <f>'Scheme 3'!DK$47</f>
        <v>0</v>
      </c>
      <c r="AD117" s="827">
        <f>'Scheme 3'!DL$47</f>
        <v>0</v>
      </c>
      <c r="AE117" s="827">
        <f>'Scheme 3'!DM$47</f>
        <v>0</v>
      </c>
      <c r="AF117" s="827">
        <f>'Scheme 3'!DN$47</f>
        <v>0</v>
      </c>
      <c r="AG117" s="827">
        <f>'Scheme 3'!DO$47</f>
        <v>0</v>
      </c>
      <c r="AH117" s="827">
        <f>'Scheme 3'!DP$47</f>
        <v>0</v>
      </c>
      <c r="AI117" s="827">
        <f>'Scheme 3'!DQ$47</f>
        <v>0</v>
      </c>
      <c r="AJ117" s="827">
        <f>'Scheme 3'!DR$47</f>
        <v>0</v>
      </c>
      <c r="AK117" s="827">
        <f>'Scheme 3'!DS$47</f>
        <v>0</v>
      </c>
      <c r="AL117" s="827">
        <f>'Scheme 3'!DT$47</f>
        <v>0</v>
      </c>
      <c r="AM117" s="827">
        <f>'Scheme 3'!DU$47</f>
        <v>0</v>
      </c>
      <c r="AN117" s="827">
        <f>'Scheme 3'!DV$47</f>
        <v>0</v>
      </c>
      <c r="AO117" s="827">
        <f>'Scheme 3'!DW$47</f>
        <v>0</v>
      </c>
      <c r="AP117" s="827">
        <f>'Scheme 3'!DX$47</f>
        <v>0</v>
      </c>
      <c r="AQ117" s="827">
        <f>'Scheme 3'!DY$47</f>
        <v>0</v>
      </c>
      <c r="AR117" s="827">
        <f>'Scheme 3'!DZ$47</f>
        <v>0</v>
      </c>
      <c r="AS117" s="827">
        <f>'Scheme 3'!EA$47</f>
        <v>0</v>
      </c>
      <c r="AT117" s="827">
        <f>'Scheme 3'!EB$47</f>
        <v>0</v>
      </c>
      <c r="AU117" s="827">
        <f>'Scheme 3'!EC$47</f>
        <v>0</v>
      </c>
      <c r="AV117" s="827">
        <f>'Scheme 3'!ED$47</f>
        <v>0</v>
      </c>
      <c r="AW117" s="827">
        <f>'Scheme 3'!EE$47</f>
        <v>0</v>
      </c>
      <c r="AX117" s="827">
        <f>'Scheme 3'!EF$47</f>
        <v>0</v>
      </c>
      <c r="AY117" s="827">
        <f>'Scheme 3'!EG$47</f>
        <v>0</v>
      </c>
      <c r="AZ117" s="827">
        <f>'Scheme 3'!EH$47</f>
        <v>0</v>
      </c>
      <c r="BA117" s="827">
        <f>'Scheme 3'!EI$47</f>
        <v>0</v>
      </c>
      <c r="BB117" s="827">
        <f>'Scheme 3'!EJ$47</f>
        <v>0</v>
      </c>
      <c r="BC117" s="827">
        <f>'Scheme 3'!EK$47</f>
        <v>0</v>
      </c>
      <c r="BD117" s="827">
        <f>'Scheme 3'!EL$47</f>
        <v>0</v>
      </c>
      <c r="BE117" s="827">
        <f>'Scheme 3'!EM$47</f>
        <v>0</v>
      </c>
      <c r="BF117" s="827">
        <f>'Scheme 3'!EN$47</f>
        <v>0</v>
      </c>
      <c r="BG117" s="827">
        <f>'Scheme 3'!EO$47</f>
        <v>0</v>
      </c>
      <c r="BH117" s="827">
        <f>'Scheme 3'!EP$47</f>
        <v>0</v>
      </c>
      <c r="BI117" s="827">
        <f>'Scheme 3'!EQ$47</f>
        <v>0</v>
      </c>
      <c r="BJ117" s="827">
        <f>'Scheme 3'!ER$47</f>
        <v>0</v>
      </c>
      <c r="BK117" s="827">
        <f>'Scheme 3'!ES$47</f>
        <v>0</v>
      </c>
      <c r="BL117" s="827">
        <f>'Scheme 3'!ET$47</f>
        <v>0</v>
      </c>
      <c r="BM117" s="827">
        <f>'Scheme 3'!EU$47</f>
        <v>0</v>
      </c>
      <c r="BN117" s="827">
        <f>'Scheme 3'!EV$47</f>
        <v>0</v>
      </c>
      <c r="BO117" s="827">
        <f>'Scheme 3'!EW$47</f>
        <v>0</v>
      </c>
      <c r="BP117" s="827">
        <f>'Scheme 3'!EX$47</f>
        <v>0</v>
      </c>
      <c r="BQ117" s="827">
        <f>'Scheme 3'!EY$47</f>
        <v>0</v>
      </c>
      <c r="BR117" s="827">
        <f>'Scheme 3'!EZ$47</f>
        <v>0</v>
      </c>
      <c r="BS117" s="827">
        <f>'Scheme 3'!FA$47</f>
        <v>0</v>
      </c>
      <c r="BT117" s="827">
        <f>'Scheme 3'!FB$47</f>
        <v>0</v>
      </c>
      <c r="BU117" s="827">
        <f>'Scheme 3'!FC$47</f>
        <v>0</v>
      </c>
      <c r="BV117" s="827">
        <f>'Scheme 3'!FD$47</f>
        <v>0</v>
      </c>
      <c r="BW117" s="827">
        <f>'Scheme 3'!FE$47</f>
        <v>0</v>
      </c>
      <c r="BX117" s="827">
        <f>'Scheme 3'!FF$47</f>
        <v>0</v>
      </c>
      <c r="BY117" s="827">
        <f>'Scheme 3'!FG$47</f>
        <v>0</v>
      </c>
      <c r="BZ117" s="827">
        <f>'Scheme 3'!FH$47</f>
        <v>0</v>
      </c>
      <c r="CA117" s="827">
        <f>'Scheme 3'!FI$47</f>
        <v>0</v>
      </c>
      <c r="CB117" s="827">
        <f>'Scheme 3'!FJ$47</f>
        <v>0</v>
      </c>
      <c r="CC117" s="827">
        <f>'Scheme 3'!FK$47</f>
        <v>0</v>
      </c>
      <c r="CD117" s="827">
        <f>'Scheme 3'!FL$47</f>
        <v>0</v>
      </c>
      <c r="CE117" s="827">
        <f>'Scheme 3'!FM$47</f>
        <v>0</v>
      </c>
      <c r="CF117" s="827">
        <f>'Scheme 3'!FN$47</f>
        <v>0</v>
      </c>
      <c r="CG117" s="827">
        <f>'Scheme 3'!FO$47</f>
        <v>0</v>
      </c>
      <c r="CH117" s="827">
        <f>'Scheme 3'!FP$47</f>
        <v>0</v>
      </c>
      <c r="CI117" s="827">
        <f>'Scheme 3'!FQ$47</f>
        <v>0</v>
      </c>
      <c r="CJ117" s="827">
        <f>'Scheme 3'!FR$47</f>
        <v>0</v>
      </c>
      <c r="CK117" s="827">
        <f>'Scheme 3'!FS$47</f>
        <v>0</v>
      </c>
      <c r="CL117" s="827">
        <f>'Scheme 3'!FT$47</f>
        <v>0</v>
      </c>
      <c r="CM117" s="827">
        <f>'Scheme 3'!FU$47</f>
        <v>0</v>
      </c>
      <c r="CN117" s="827">
        <f>'Scheme 3'!FV$47</f>
        <v>0</v>
      </c>
      <c r="CO117" s="827">
        <f>'Scheme 3'!FW$47</f>
        <v>0</v>
      </c>
      <c r="CP117" s="827">
        <f>'Scheme 3'!FX$47</f>
        <v>0</v>
      </c>
      <c r="CQ117" s="827">
        <f>'Scheme 3'!FY$47</f>
        <v>0</v>
      </c>
      <c r="CR117" s="827">
        <f>'Scheme 3'!FZ$47</f>
        <v>0</v>
      </c>
      <c r="CS117" s="827">
        <f>'Scheme 3'!GA$47</f>
        <v>0</v>
      </c>
      <c r="CT117" s="827">
        <f>'Scheme 3'!GB$47</f>
        <v>0</v>
      </c>
      <c r="CU117" s="827">
        <f>'Scheme 3'!GC$47</f>
        <v>0</v>
      </c>
      <c r="CV117" s="827">
        <f>'Scheme 3'!GD$47</f>
        <v>0</v>
      </c>
      <c r="CW117" s="827">
        <f>'Scheme 3'!GE$47</f>
        <v>0</v>
      </c>
      <c r="CX117" s="827">
        <f>'Scheme 3'!GF$47</f>
        <v>0</v>
      </c>
      <c r="CY117" s="827">
        <f>'Scheme 3'!GG$47</f>
        <v>0</v>
      </c>
      <c r="CZ117" s="827">
        <f>'Scheme 3'!GH$47</f>
        <v>0</v>
      </c>
      <c r="DA117" s="827">
        <f>'Scheme 3'!GI$47</f>
        <v>0</v>
      </c>
      <c r="DB117" s="827">
        <f>'Scheme 3'!GJ$47</f>
        <v>0</v>
      </c>
      <c r="DC117" s="827">
        <f>'Scheme 3'!GK$47</f>
        <v>0</v>
      </c>
      <c r="DD117" s="827">
        <f>'Scheme 3'!GL$47</f>
        <v>0</v>
      </c>
      <c r="DE117" s="827">
        <f>'Scheme 3'!GM$47</f>
        <v>0</v>
      </c>
      <c r="DF117" s="827">
        <f>'Scheme 3'!GN$47</f>
        <v>0</v>
      </c>
      <c r="DG117" s="827">
        <f>'Scheme 3'!GO$47</f>
        <v>0</v>
      </c>
      <c r="DH117" s="827">
        <f>'Scheme 3'!GP$47</f>
        <v>0</v>
      </c>
      <c r="DI117" s="827">
        <f>'Scheme 3'!GQ$47</f>
        <v>0</v>
      </c>
      <c r="DJ117" s="827">
        <f>'Scheme 3'!GR$47</f>
        <v>0</v>
      </c>
      <c r="DK117" s="827">
        <f>'Scheme 3'!GS$47</f>
        <v>0</v>
      </c>
      <c r="DL117" s="827">
        <f>'Scheme 3'!GT$47</f>
        <v>0</v>
      </c>
      <c r="DM117" s="827">
        <f>'Scheme 3'!GU$47</f>
        <v>0</v>
      </c>
      <c r="DN117" s="827">
        <f>'Scheme 3'!GV$47</f>
        <v>0</v>
      </c>
      <c r="DO117" s="827">
        <f>'Scheme 3'!GW$47</f>
        <v>0</v>
      </c>
      <c r="DP117" s="827">
        <f>'Scheme 3'!GX$47</f>
        <v>0</v>
      </c>
      <c r="DQ117" s="827">
        <f>'Scheme 3'!GY$47</f>
        <v>0</v>
      </c>
      <c r="DR117" s="827">
        <f>'Scheme 3'!GZ$47</f>
        <v>0</v>
      </c>
      <c r="DS117" s="827">
        <f>'Scheme 3'!HA$47</f>
        <v>0</v>
      </c>
      <c r="DT117" s="827">
        <f>'Scheme 3'!HB$47</f>
        <v>0</v>
      </c>
      <c r="DU117" s="827">
        <f>'Scheme 3'!HC$47</f>
        <v>0</v>
      </c>
      <c r="DV117" s="827">
        <f>'Scheme 3'!HD$47</f>
        <v>0</v>
      </c>
      <c r="DW117" s="827">
        <f>'Scheme 3'!HE$47</f>
        <v>0</v>
      </c>
      <c r="DX117" s="827">
        <f>'Scheme 3'!HF$47</f>
        <v>0</v>
      </c>
      <c r="DY117" s="827">
        <f>'Scheme 3'!HG$47</f>
        <v>0</v>
      </c>
      <c r="DZ117" s="89"/>
      <c r="EA117" s="89"/>
      <c r="EB117" s="89"/>
      <c r="EC117" s="89"/>
      <c r="ED117" s="89"/>
      <c r="EE117" s="89"/>
      <c r="EF117" s="89"/>
    </row>
    <row r="118" spans="1:136">
      <c r="C118" s="199"/>
      <c r="D118" s="827" t="str">
        <f t="shared" si="10"/>
        <v>Yes</v>
      </c>
      <c r="E118" s="199" t="str">
        <f>_xlfn.CONCAT('Scheme 4'!$F$3, " Biogenic Carbon")</f>
        <v>Scheme 4 Biogenic Carbon</v>
      </c>
      <c r="F118" s="827">
        <f>'Scheme 4'!CN$47</f>
        <v>0</v>
      </c>
      <c r="G118" s="827">
        <f>'Scheme 4'!CO$47</f>
        <v>0</v>
      </c>
      <c r="H118" s="827">
        <f>'Scheme 4'!CP$47</f>
        <v>0</v>
      </c>
      <c r="I118" s="827">
        <f>'Scheme 4'!CQ$47</f>
        <v>0</v>
      </c>
      <c r="J118" s="827">
        <f>'Scheme 4'!CR$47</f>
        <v>0</v>
      </c>
      <c r="K118" s="827">
        <f>'Scheme 4'!CS$47</f>
        <v>0</v>
      </c>
      <c r="L118" s="827">
        <f>'Scheme 4'!CT$47</f>
        <v>0</v>
      </c>
      <c r="M118" s="827">
        <f>'Scheme 4'!CU$47</f>
        <v>0</v>
      </c>
      <c r="N118" s="827">
        <f>'Scheme 4'!CV$47</f>
        <v>0</v>
      </c>
      <c r="O118" s="827">
        <f>'Scheme 4'!CW$47</f>
        <v>0</v>
      </c>
      <c r="P118" s="827">
        <f>'Scheme 4'!CX$47</f>
        <v>0</v>
      </c>
      <c r="Q118" s="827">
        <f>'Scheme 4'!CY$47</f>
        <v>0</v>
      </c>
      <c r="R118" s="827">
        <f>'Scheme 4'!CZ$47</f>
        <v>0</v>
      </c>
      <c r="S118" s="827">
        <f>'Scheme 4'!DA$47</f>
        <v>0</v>
      </c>
      <c r="T118" s="827">
        <f>'Scheme 4'!DB$47</f>
        <v>0</v>
      </c>
      <c r="U118" s="827">
        <f>'Scheme 4'!DC$47</f>
        <v>0</v>
      </c>
      <c r="V118" s="827">
        <f>'Scheme 4'!DD$47</f>
        <v>0</v>
      </c>
      <c r="W118" s="827">
        <f>'Scheme 4'!DE$47</f>
        <v>0</v>
      </c>
      <c r="X118" s="827">
        <f>'Scheme 4'!DF$47</f>
        <v>0</v>
      </c>
      <c r="Y118" s="827">
        <f>'Scheme 4'!DG$47</f>
        <v>0</v>
      </c>
      <c r="Z118" s="827">
        <f>'Scheme 4'!DH$47</f>
        <v>0</v>
      </c>
      <c r="AA118" s="827">
        <f>'Scheme 4'!DI$47</f>
        <v>0</v>
      </c>
      <c r="AB118" s="827">
        <f>'Scheme 4'!DJ$47</f>
        <v>0</v>
      </c>
      <c r="AC118" s="827">
        <f>'Scheme 4'!DK$47</f>
        <v>0</v>
      </c>
      <c r="AD118" s="827">
        <f>'Scheme 4'!DL$47</f>
        <v>0</v>
      </c>
      <c r="AE118" s="827">
        <f>'Scheme 4'!DM$47</f>
        <v>0</v>
      </c>
      <c r="AF118" s="827">
        <f>'Scheme 4'!DN$47</f>
        <v>0</v>
      </c>
      <c r="AG118" s="827">
        <f>'Scheme 4'!DO$47</f>
        <v>0</v>
      </c>
      <c r="AH118" s="827">
        <f>'Scheme 4'!DP$47</f>
        <v>0</v>
      </c>
      <c r="AI118" s="827">
        <f>'Scheme 4'!DQ$47</f>
        <v>0</v>
      </c>
      <c r="AJ118" s="827">
        <f>'Scheme 4'!DR$47</f>
        <v>0</v>
      </c>
      <c r="AK118" s="827">
        <f>'Scheme 4'!DS$47</f>
        <v>0</v>
      </c>
      <c r="AL118" s="827">
        <f>'Scheme 4'!DT$47</f>
        <v>0</v>
      </c>
      <c r="AM118" s="827">
        <f>'Scheme 4'!DU$47</f>
        <v>0</v>
      </c>
      <c r="AN118" s="827">
        <f>'Scheme 4'!DV$47</f>
        <v>0</v>
      </c>
      <c r="AO118" s="827">
        <f>'Scheme 4'!DW$47</f>
        <v>0</v>
      </c>
      <c r="AP118" s="827">
        <f>'Scheme 4'!DX$47</f>
        <v>0</v>
      </c>
      <c r="AQ118" s="827">
        <f>'Scheme 4'!DY$47</f>
        <v>0</v>
      </c>
      <c r="AR118" s="827">
        <f>'Scheme 4'!DZ$47</f>
        <v>0</v>
      </c>
      <c r="AS118" s="827">
        <f>'Scheme 4'!EA$47</f>
        <v>0</v>
      </c>
      <c r="AT118" s="827">
        <f>'Scheme 4'!EB$47</f>
        <v>0</v>
      </c>
      <c r="AU118" s="827">
        <f>'Scheme 4'!EC$47</f>
        <v>0</v>
      </c>
      <c r="AV118" s="827">
        <f>'Scheme 4'!ED$47</f>
        <v>0</v>
      </c>
      <c r="AW118" s="827">
        <f>'Scheme 4'!EE$47</f>
        <v>0</v>
      </c>
      <c r="AX118" s="827">
        <f>'Scheme 4'!EF$47</f>
        <v>0</v>
      </c>
      <c r="AY118" s="827">
        <f>'Scheme 4'!EG$47</f>
        <v>0</v>
      </c>
      <c r="AZ118" s="827">
        <f>'Scheme 4'!EH$47</f>
        <v>0</v>
      </c>
      <c r="BA118" s="827">
        <f>'Scheme 4'!EI$47</f>
        <v>0</v>
      </c>
      <c r="BB118" s="827">
        <f>'Scheme 4'!EJ$47</f>
        <v>0</v>
      </c>
      <c r="BC118" s="827">
        <f>'Scheme 4'!EK$47</f>
        <v>0</v>
      </c>
      <c r="BD118" s="827">
        <f>'Scheme 4'!EL$47</f>
        <v>0</v>
      </c>
      <c r="BE118" s="827">
        <f>'Scheme 4'!EM$47</f>
        <v>0</v>
      </c>
      <c r="BF118" s="827">
        <f>'Scheme 4'!EN$47</f>
        <v>0</v>
      </c>
      <c r="BG118" s="827">
        <f>'Scheme 4'!EO$47</f>
        <v>0</v>
      </c>
      <c r="BH118" s="827">
        <f>'Scheme 4'!EP$47</f>
        <v>0</v>
      </c>
      <c r="BI118" s="827">
        <f>'Scheme 4'!EQ$47</f>
        <v>0</v>
      </c>
      <c r="BJ118" s="827">
        <f>'Scheme 4'!ER$47</f>
        <v>0</v>
      </c>
      <c r="BK118" s="827">
        <f>'Scheme 4'!ES$47</f>
        <v>0</v>
      </c>
      <c r="BL118" s="827">
        <f>'Scheme 4'!ET$47</f>
        <v>0</v>
      </c>
      <c r="BM118" s="827">
        <f>'Scheme 4'!EU$47</f>
        <v>0</v>
      </c>
      <c r="BN118" s="827">
        <f>'Scheme 4'!EV$47</f>
        <v>0</v>
      </c>
      <c r="BO118" s="827">
        <f>'Scheme 4'!EW$47</f>
        <v>0</v>
      </c>
      <c r="BP118" s="827">
        <f>'Scheme 4'!EX$47</f>
        <v>0</v>
      </c>
      <c r="BQ118" s="827">
        <f>'Scheme 4'!EY$47</f>
        <v>0</v>
      </c>
      <c r="BR118" s="827">
        <f>'Scheme 4'!EZ$47</f>
        <v>0</v>
      </c>
      <c r="BS118" s="827">
        <f>'Scheme 4'!FA$47</f>
        <v>0</v>
      </c>
      <c r="BT118" s="827">
        <f>'Scheme 4'!FB$47</f>
        <v>0</v>
      </c>
      <c r="BU118" s="827">
        <f>'Scheme 4'!FC$47</f>
        <v>0</v>
      </c>
      <c r="BV118" s="827">
        <f>'Scheme 4'!FD$47</f>
        <v>0</v>
      </c>
      <c r="BW118" s="827">
        <f>'Scheme 4'!FE$47</f>
        <v>0</v>
      </c>
      <c r="BX118" s="827">
        <f>'Scheme 4'!FF$47</f>
        <v>0</v>
      </c>
      <c r="BY118" s="827">
        <f>'Scheme 4'!FG$47</f>
        <v>0</v>
      </c>
      <c r="BZ118" s="827">
        <f>'Scheme 4'!FH$47</f>
        <v>0</v>
      </c>
      <c r="CA118" s="827">
        <f>'Scheme 4'!FI$47</f>
        <v>0</v>
      </c>
      <c r="CB118" s="827">
        <f>'Scheme 4'!FJ$47</f>
        <v>0</v>
      </c>
      <c r="CC118" s="827">
        <f>'Scheme 4'!FK$47</f>
        <v>0</v>
      </c>
      <c r="CD118" s="827">
        <f>'Scheme 4'!FL$47</f>
        <v>0</v>
      </c>
      <c r="CE118" s="827">
        <f>'Scheme 4'!FM$47</f>
        <v>0</v>
      </c>
      <c r="CF118" s="827">
        <f>'Scheme 4'!FN$47</f>
        <v>0</v>
      </c>
      <c r="CG118" s="827">
        <f>'Scheme 4'!FO$47</f>
        <v>0</v>
      </c>
      <c r="CH118" s="827">
        <f>'Scheme 4'!FP$47</f>
        <v>0</v>
      </c>
      <c r="CI118" s="827">
        <f>'Scheme 4'!FQ$47</f>
        <v>0</v>
      </c>
      <c r="CJ118" s="827">
        <f>'Scheme 4'!FR$47</f>
        <v>0</v>
      </c>
      <c r="CK118" s="827">
        <f>'Scheme 4'!FS$47</f>
        <v>0</v>
      </c>
      <c r="CL118" s="827">
        <f>'Scheme 4'!FT$47</f>
        <v>0</v>
      </c>
      <c r="CM118" s="827">
        <f>'Scheme 4'!FU$47</f>
        <v>0</v>
      </c>
      <c r="CN118" s="827">
        <f>'Scheme 4'!FV$47</f>
        <v>0</v>
      </c>
      <c r="CO118" s="827">
        <f>'Scheme 4'!FW$47</f>
        <v>0</v>
      </c>
      <c r="CP118" s="827">
        <f>'Scheme 4'!FX$47</f>
        <v>0</v>
      </c>
      <c r="CQ118" s="827">
        <f>'Scheme 4'!FY$47</f>
        <v>0</v>
      </c>
      <c r="CR118" s="827">
        <f>'Scheme 4'!FZ$47</f>
        <v>0</v>
      </c>
      <c r="CS118" s="827">
        <f>'Scheme 4'!GA$47</f>
        <v>0</v>
      </c>
      <c r="CT118" s="827">
        <f>'Scheme 4'!GB$47</f>
        <v>0</v>
      </c>
      <c r="CU118" s="827">
        <f>'Scheme 4'!GC$47</f>
        <v>0</v>
      </c>
      <c r="CV118" s="827">
        <f>'Scheme 4'!GD$47</f>
        <v>0</v>
      </c>
      <c r="CW118" s="827">
        <f>'Scheme 4'!GE$47</f>
        <v>0</v>
      </c>
      <c r="CX118" s="827">
        <f>'Scheme 4'!GF$47</f>
        <v>0</v>
      </c>
      <c r="CY118" s="827">
        <f>'Scheme 4'!GG$47</f>
        <v>0</v>
      </c>
      <c r="CZ118" s="827">
        <f>'Scheme 4'!GH$47</f>
        <v>0</v>
      </c>
      <c r="DA118" s="827">
        <f>'Scheme 4'!GI$47</f>
        <v>0</v>
      </c>
      <c r="DB118" s="827">
        <f>'Scheme 4'!GJ$47</f>
        <v>0</v>
      </c>
      <c r="DC118" s="827">
        <f>'Scheme 4'!GK$47</f>
        <v>0</v>
      </c>
      <c r="DD118" s="827">
        <f>'Scheme 4'!GL$47</f>
        <v>0</v>
      </c>
      <c r="DE118" s="827">
        <f>'Scheme 4'!GM$47</f>
        <v>0</v>
      </c>
      <c r="DF118" s="827">
        <f>'Scheme 4'!GN$47</f>
        <v>0</v>
      </c>
      <c r="DG118" s="827">
        <f>'Scheme 4'!GO$47</f>
        <v>0</v>
      </c>
      <c r="DH118" s="827">
        <f>'Scheme 4'!GP$47</f>
        <v>0</v>
      </c>
      <c r="DI118" s="827">
        <f>'Scheme 4'!GQ$47</f>
        <v>0</v>
      </c>
      <c r="DJ118" s="827">
        <f>'Scheme 4'!GR$47</f>
        <v>0</v>
      </c>
      <c r="DK118" s="827">
        <f>'Scheme 4'!GS$47</f>
        <v>0</v>
      </c>
      <c r="DL118" s="827">
        <f>'Scheme 4'!GT$47</f>
        <v>0</v>
      </c>
      <c r="DM118" s="827">
        <f>'Scheme 4'!GU$47</f>
        <v>0</v>
      </c>
      <c r="DN118" s="827">
        <f>'Scheme 4'!GV$47</f>
        <v>0</v>
      </c>
      <c r="DO118" s="827">
        <f>'Scheme 4'!GW$47</f>
        <v>0</v>
      </c>
      <c r="DP118" s="827">
        <f>'Scheme 4'!GX$47</f>
        <v>0</v>
      </c>
      <c r="DQ118" s="827">
        <f>'Scheme 4'!GY$47</f>
        <v>0</v>
      </c>
      <c r="DR118" s="827">
        <f>'Scheme 4'!GZ$47</f>
        <v>0</v>
      </c>
      <c r="DS118" s="827">
        <f>'Scheme 4'!HA$47</f>
        <v>0</v>
      </c>
      <c r="DT118" s="827">
        <f>'Scheme 4'!HB$47</f>
        <v>0</v>
      </c>
      <c r="DU118" s="827">
        <f>'Scheme 4'!HC$47</f>
        <v>0</v>
      </c>
      <c r="DV118" s="827">
        <f>'Scheme 4'!HD$47</f>
        <v>0</v>
      </c>
      <c r="DW118" s="827">
        <f>'Scheme 4'!HE$47</f>
        <v>0</v>
      </c>
      <c r="DX118" s="827">
        <f>'Scheme 4'!HF$47</f>
        <v>0</v>
      </c>
      <c r="DY118" s="827">
        <f>'Scheme 4'!HG$47</f>
        <v>0</v>
      </c>
      <c r="DZ118" s="89"/>
      <c r="EA118" s="89"/>
      <c r="EB118" s="89"/>
      <c r="EC118" s="89"/>
      <c r="ED118" s="89"/>
      <c r="EE118" s="89"/>
      <c r="EF118" s="89"/>
    </row>
    <row r="119" spans="1:136">
      <c r="C119" s="199"/>
      <c r="D119" s="827" t="str">
        <f t="shared" si="10"/>
        <v>Yes</v>
      </c>
      <c r="E119" s="199" t="str">
        <f>_xlfn.CONCAT('Scheme 5'!$F$3, " Biogenic Carbon")</f>
        <v>Scheme 5 Biogenic Carbon</v>
      </c>
      <c r="F119" s="827">
        <f>'Scheme 5'!CN$47</f>
        <v>0</v>
      </c>
      <c r="G119" s="827">
        <f>'Scheme 5'!CO$47</f>
        <v>0</v>
      </c>
      <c r="H119" s="827">
        <f>'Scheme 5'!CP$47</f>
        <v>0</v>
      </c>
      <c r="I119" s="827">
        <f>'Scheme 5'!CQ$47</f>
        <v>0</v>
      </c>
      <c r="J119" s="827">
        <f>'Scheme 5'!CR$47</f>
        <v>0</v>
      </c>
      <c r="K119" s="827">
        <f>'Scheme 5'!CS$47</f>
        <v>0</v>
      </c>
      <c r="L119" s="827">
        <f>'Scheme 5'!CT$47</f>
        <v>0</v>
      </c>
      <c r="M119" s="827">
        <f>'Scheme 5'!CU$47</f>
        <v>0</v>
      </c>
      <c r="N119" s="827">
        <f>'Scheme 5'!CV$47</f>
        <v>0</v>
      </c>
      <c r="O119" s="827">
        <f>'Scheme 5'!CW$47</f>
        <v>0</v>
      </c>
      <c r="P119" s="827">
        <f>'Scheme 5'!CX$47</f>
        <v>0</v>
      </c>
      <c r="Q119" s="827">
        <f>'Scheme 5'!CY$47</f>
        <v>0</v>
      </c>
      <c r="R119" s="827">
        <f>'Scheme 5'!CZ$47</f>
        <v>0</v>
      </c>
      <c r="S119" s="827">
        <f>'Scheme 5'!DA$47</f>
        <v>0</v>
      </c>
      <c r="T119" s="827">
        <f>'Scheme 5'!DB$47</f>
        <v>0</v>
      </c>
      <c r="U119" s="827">
        <f>'Scheme 5'!DC$47</f>
        <v>0</v>
      </c>
      <c r="V119" s="827">
        <f>'Scheme 5'!DD$47</f>
        <v>0</v>
      </c>
      <c r="W119" s="827">
        <f>'Scheme 5'!DE$47</f>
        <v>0</v>
      </c>
      <c r="X119" s="827">
        <f>'Scheme 5'!DF$47</f>
        <v>0</v>
      </c>
      <c r="Y119" s="827">
        <f>'Scheme 5'!DG$47</f>
        <v>0</v>
      </c>
      <c r="Z119" s="827">
        <f>'Scheme 5'!DH$47</f>
        <v>0</v>
      </c>
      <c r="AA119" s="827">
        <f>'Scheme 5'!DI$47</f>
        <v>0</v>
      </c>
      <c r="AB119" s="827">
        <f>'Scheme 5'!DJ$47</f>
        <v>0</v>
      </c>
      <c r="AC119" s="827">
        <f>'Scheme 5'!DK$47</f>
        <v>0</v>
      </c>
      <c r="AD119" s="827">
        <f>'Scheme 5'!DL$47</f>
        <v>0</v>
      </c>
      <c r="AE119" s="827">
        <f>'Scheme 5'!DM$47</f>
        <v>0</v>
      </c>
      <c r="AF119" s="827">
        <f>'Scheme 5'!DN$47</f>
        <v>0</v>
      </c>
      <c r="AG119" s="827">
        <f>'Scheme 5'!DO$47</f>
        <v>0</v>
      </c>
      <c r="AH119" s="827">
        <f>'Scheme 5'!DP$47</f>
        <v>0</v>
      </c>
      <c r="AI119" s="827">
        <f>'Scheme 5'!DQ$47</f>
        <v>0</v>
      </c>
      <c r="AJ119" s="827">
        <f>'Scheme 5'!DR$47</f>
        <v>0</v>
      </c>
      <c r="AK119" s="827">
        <f>'Scheme 5'!DS$47</f>
        <v>0</v>
      </c>
      <c r="AL119" s="827">
        <f>'Scheme 5'!DT$47</f>
        <v>0</v>
      </c>
      <c r="AM119" s="827">
        <f>'Scheme 5'!DU$47</f>
        <v>0</v>
      </c>
      <c r="AN119" s="827">
        <f>'Scheme 5'!DV$47</f>
        <v>0</v>
      </c>
      <c r="AO119" s="827">
        <f>'Scheme 5'!DW$47</f>
        <v>0</v>
      </c>
      <c r="AP119" s="827">
        <f>'Scheme 5'!DX$47</f>
        <v>0</v>
      </c>
      <c r="AQ119" s="827">
        <f>'Scheme 5'!DY$47</f>
        <v>0</v>
      </c>
      <c r="AR119" s="827">
        <f>'Scheme 5'!DZ$47</f>
        <v>0</v>
      </c>
      <c r="AS119" s="827">
        <f>'Scheme 5'!EA$47</f>
        <v>0</v>
      </c>
      <c r="AT119" s="827">
        <f>'Scheme 5'!EB$47</f>
        <v>0</v>
      </c>
      <c r="AU119" s="827">
        <f>'Scheme 5'!EC$47</f>
        <v>0</v>
      </c>
      <c r="AV119" s="827">
        <f>'Scheme 5'!ED$47</f>
        <v>0</v>
      </c>
      <c r="AW119" s="827">
        <f>'Scheme 5'!EE$47</f>
        <v>0</v>
      </c>
      <c r="AX119" s="827">
        <f>'Scheme 5'!EF$47</f>
        <v>0</v>
      </c>
      <c r="AY119" s="827">
        <f>'Scheme 5'!EG$47</f>
        <v>0</v>
      </c>
      <c r="AZ119" s="827">
        <f>'Scheme 5'!EH$47</f>
        <v>0</v>
      </c>
      <c r="BA119" s="827">
        <f>'Scheme 5'!EI$47</f>
        <v>0</v>
      </c>
      <c r="BB119" s="827">
        <f>'Scheme 5'!EJ$47</f>
        <v>0</v>
      </c>
      <c r="BC119" s="827">
        <f>'Scheme 5'!EK$47</f>
        <v>0</v>
      </c>
      <c r="BD119" s="827">
        <f>'Scheme 5'!EL$47</f>
        <v>0</v>
      </c>
      <c r="BE119" s="827">
        <f>'Scheme 5'!EM$47</f>
        <v>0</v>
      </c>
      <c r="BF119" s="827">
        <f>'Scheme 5'!EN$47</f>
        <v>0</v>
      </c>
      <c r="BG119" s="827">
        <f>'Scheme 5'!EO$47</f>
        <v>0</v>
      </c>
      <c r="BH119" s="827">
        <f>'Scheme 5'!EP$47</f>
        <v>0</v>
      </c>
      <c r="BI119" s="827">
        <f>'Scheme 5'!EQ$47</f>
        <v>0</v>
      </c>
      <c r="BJ119" s="827">
        <f>'Scheme 5'!ER$47</f>
        <v>0</v>
      </c>
      <c r="BK119" s="827">
        <f>'Scheme 5'!ES$47</f>
        <v>0</v>
      </c>
      <c r="BL119" s="827">
        <f>'Scheme 5'!ET$47</f>
        <v>0</v>
      </c>
      <c r="BM119" s="827">
        <f>'Scheme 5'!EU$47</f>
        <v>0</v>
      </c>
      <c r="BN119" s="827">
        <f>'Scheme 5'!EV$47</f>
        <v>0</v>
      </c>
      <c r="BO119" s="827">
        <f>'Scheme 5'!EW$47</f>
        <v>0</v>
      </c>
      <c r="BP119" s="827">
        <f>'Scheme 5'!EX$47</f>
        <v>0</v>
      </c>
      <c r="BQ119" s="827">
        <f>'Scheme 5'!EY$47</f>
        <v>0</v>
      </c>
      <c r="BR119" s="827">
        <f>'Scheme 5'!EZ$47</f>
        <v>0</v>
      </c>
      <c r="BS119" s="827">
        <f>'Scheme 5'!FA$47</f>
        <v>0</v>
      </c>
      <c r="BT119" s="827">
        <f>'Scheme 5'!FB$47</f>
        <v>0</v>
      </c>
      <c r="BU119" s="827">
        <f>'Scheme 5'!FC$47</f>
        <v>0</v>
      </c>
      <c r="BV119" s="827">
        <f>'Scheme 5'!FD$47</f>
        <v>0</v>
      </c>
      <c r="BW119" s="827">
        <f>'Scheme 5'!FE$47</f>
        <v>0</v>
      </c>
      <c r="BX119" s="827">
        <f>'Scheme 5'!FF$47</f>
        <v>0</v>
      </c>
      <c r="BY119" s="827">
        <f>'Scheme 5'!FG$47</f>
        <v>0</v>
      </c>
      <c r="BZ119" s="827">
        <f>'Scheme 5'!FH$47</f>
        <v>0</v>
      </c>
      <c r="CA119" s="827">
        <f>'Scheme 5'!FI$47</f>
        <v>0</v>
      </c>
      <c r="CB119" s="827">
        <f>'Scheme 5'!FJ$47</f>
        <v>0</v>
      </c>
      <c r="CC119" s="827">
        <f>'Scheme 5'!FK$47</f>
        <v>0</v>
      </c>
      <c r="CD119" s="827">
        <f>'Scheme 5'!FL$47</f>
        <v>0</v>
      </c>
      <c r="CE119" s="827">
        <f>'Scheme 5'!FM$47</f>
        <v>0</v>
      </c>
      <c r="CF119" s="827">
        <f>'Scheme 5'!FN$47</f>
        <v>0</v>
      </c>
      <c r="CG119" s="827">
        <f>'Scheme 5'!FO$47</f>
        <v>0</v>
      </c>
      <c r="CH119" s="827">
        <f>'Scheme 5'!FP$47</f>
        <v>0</v>
      </c>
      <c r="CI119" s="827">
        <f>'Scheme 5'!FQ$47</f>
        <v>0</v>
      </c>
      <c r="CJ119" s="827">
        <f>'Scheme 5'!FR$47</f>
        <v>0</v>
      </c>
      <c r="CK119" s="827">
        <f>'Scheme 5'!FS$47</f>
        <v>0</v>
      </c>
      <c r="CL119" s="827">
        <f>'Scheme 5'!FT$47</f>
        <v>0</v>
      </c>
      <c r="CM119" s="827">
        <f>'Scheme 5'!FU$47</f>
        <v>0</v>
      </c>
      <c r="CN119" s="827">
        <f>'Scheme 5'!FV$47</f>
        <v>0</v>
      </c>
      <c r="CO119" s="827">
        <f>'Scheme 5'!FW$47</f>
        <v>0</v>
      </c>
      <c r="CP119" s="827">
        <f>'Scheme 5'!FX$47</f>
        <v>0</v>
      </c>
      <c r="CQ119" s="827">
        <f>'Scheme 5'!FY$47</f>
        <v>0</v>
      </c>
      <c r="CR119" s="827">
        <f>'Scheme 5'!FZ$47</f>
        <v>0</v>
      </c>
      <c r="CS119" s="827">
        <f>'Scheme 5'!GA$47</f>
        <v>0</v>
      </c>
      <c r="CT119" s="827">
        <f>'Scheme 5'!GB$47</f>
        <v>0</v>
      </c>
      <c r="CU119" s="827">
        <f>'Scheme 5'!GC$47</f>
        <v>0</v>
      </c>
      <c r="CV119" s="827">
        <f>'Scheme 5'!GD$47</f>
        <v>0</v>
      </c>
      <c r="CW119" s="827">
        <f>'Scheme 5'!GE$47</f>
        <v>0</v>
      </c>
      <c r="CX119" s="827">
        <f>'Scheme 5'!GF$47</f>
        <v>0</v>
      </c>
      <c r="CY119" s="827">
        <f>'Scheme 5'!GG$47</f>
        <v>0</v>
      </c>
      <c r="CZ119" s="827">
        <f>'Scheme 5'!GH$47</f>
        <v>0</v>
      </c>
      <c r="DA119" s="827">
        <f>'Scheme 5'!GI$47</f>
        <v>0</v>
      </c>
      <c r="DB119" s="827">
        <f>'Scheme 5'!GJ$47</f>
        <v>0</v>
      </c>
      <c r="DC119" s="827">
        <f>'Scheme 5'!GK$47</f>
        <v>0</v>
      </c>
      <c r="DD119" s="827">
        <f>'Scheme 5'!GL$47</f>
        <v>0</v>
      </c>
      <c r="DE119" s="827">
        <f>'Scheme 5'!GM$47</f>
        <v>0</v>
      </c>
      <c r="DF119" s="827">
        <f>'Scheme 5'!GN$47</f>
        <v>0</v>
      </c>
      <c r="DG119" s="827">
        <f>'Scheme 5'!GO$47</f>
        <v>0</v>
      </c>
      <c r="DH119" s="827">
        <f>'Scheme 5'!GP$47</f>
        <v>0</v>
      </c>
      <c r="DI119" s="827">
        <f>'Scheme 5'!GQ$47</f>
        <v>0</v>
      </c>
      <c r="DJ119" s="827">
        <f>'Scheme 5'!GR$47</f>
        <v>0</v>
      </c>
      <c r="DK119" s="827">
        <f>'Scheme 5'!GS$47</f>
        <v>0</v>
      </c>
      <c r="DL119" s="827">
        <f>'Scheme 5'!GT$47</f>
        <v>0</v>
      </c>
      <c r="DM119" s="827">
        <f>'Scheme 5'!GU$47</f>
        <v>0</v>
      </c>
      <c r="DN119" s="827">
        <f>'Scheme 5'!GV$47</f>
        <v>0</v>
      </c>
      <c r="DO119" s="827">
        <f>'Scheme 5'!GW$47</f>
        <v>0</v>
      </c>
      <c r="DP119" s="827">
        <f>'Scheme 5'!GX$47</f>
        <v>0</v>
      </c>
      <c r="DQ119" s="827">
        <f>'Scheme 5'!GY$47</f>
        <v>0</v>
      </c>
      <c r="DR119" s="827">
        <f>'Scheme 5'!GZ$47</f>
        <v>0</v>
      </c>
      <c r="DS119" s="827">
        <f>'Scheme 5'!HA$47</f>
        <v>0</v>
      </c>
      <c r="DT119" s="827">
        <f>'Scheme 5'!HB$47</f>
        <v>0</v>
      </c>
      <c r="DU119" s="827">
        <f>'Scheme 5'!HC$47</f>
        <v>0</v>
      </c>
      <c r="DV119" s="827">
        <f>'Scheme 5'!HD$47</f>
        <v>0</v>
      </c>
      <c r="DW119" s="827">
        <f>'Scheme 5'!HE$47</f>
        <v>0</v>
      </c>
      <c r="DX119" s="827">
        <f>'Scheme 5'!HF$47</f>
        <v>0</v>
      </c>
      <c r="DY119" s="827">
        <f>'Scheme 5'!HG$47</f>
        <v>0</v>
      </c>
      <c r="DZ119" s="89"/>
      <c r="EA119" s="89"/>
      <c r="EB119" s="89"/>
      <c r="EC119" s="89"/>
      <c r="ED119" s="89"/>
      <c r="EE119" s="89"/>
      <c r="EF119" s="89"/>
    </row>
    <row r="120" spans="1:136">
      <c r="C120" s="199"/>
      <c r="D120" s="827" t="str">
        <f t="shared" si="10"/>
        <v>Yes</v>
      </c>
      <c r="E120" s="199" t="str">
        <f>_xlfn.CONCAT('Scheme 6'!$F$3, " Biogenic Carbon")</f>
        <v>Scheme 6 Biogenic Carbon</v>
      </c>
      <c r="F120" s="827">
        <f>'Scheme 6'!CN$47</f>
        <v>0</v>
      </c>
      <c r="G120" s="827">
        <f>'Scheme 6'!CO$47</f>
        <v>0</v>
      </c>
      <c r="H120" s="827">
        <f>'Scheme 6'!CP$47</f>
        <v>0</v>
      </c>
      <c r="I120" s="827">
        <f>'Scheme 6'!CQ$47</f>
        <v>0</v>
      </c>
      <c r="J120" s="827">
        <f>'Scheme 6'!CR$47</f>
        <v>0</v>
      </c>
      <c r="K120" s="827">
        <f>'Scheme 6'!CS$47</f>
        <v>0</v>
      </c>
      <c r="L120" s="827">
        <f>'Scheme 6'!CT$47</f>
        <v>0</v>
      </c>
      <c r="M120" s="827">
        <f>'Scheme 6'!CU$47</f>
        <v>0</v>
      </c>
      <c r="N120" s="827">
        <f>'Scheme 6'!CV$47</f>
        <v>0</v>
      </c>
      <c r="O120" s="827">
        <f>'Scheme 6'!CW$47</f>
        <v>0</v>
      </c>
      <c r="P120" s="827">
        <f>'Scheme 6'!CX$47</f>
        <v>0</v>
      </c>
      <c r="Q120" s="827">
        <f>'Scheme 6'!CY$47</f>
        <v>0</v>
      </c>
      <c r="R120" s="827">
        <f>'Scheme 6'!CZ$47</f>
        <v>0</v>
      </c>
      <c r="S120" s="827">
        <f>'Scheme 6'!DA$47</f>
        <v>0</v>
      </c>
      <c r="T120" s="827">
        <f>'Scheme 6'!DB$47</f>
        <v>0</v>
      </c>
      <c r="U120" s="827">
        <f>'Scheme 6'!DC$47</f>
        <v>0</v>
      </c>
      <c r="V120" s="827">
        <f>'Scheme 6'!DD$47</f>
        <v>0</v>
      </c>
      <c r="W120" s="827">
        <f>'Scheme 6'!DE$47</f>
        <v>0</v>
      </c>
      <c r="X120" s="827">
        <f>'Scheme 6'!DF$47</f>
        <v>0</v>
      </c>
      <c r="Y120" s="827">
        <f>'Scheme 6'!DG$47</f>
        <v>0</v>
      </c>
      <c r="Z120" s="827">
        <f>'Scheme 6'!DH$47</f>
        <v>0</v>
      </c>
      <c r="AA120" s="827">
        <f>'Scheme 6'!DI$47</f>
        <v>0</v>
      </c>
      <c r="AB120" s="827">
        <f>'Scheme 6'!DJ$47</f>
        <v>0</v>
      </c>
      <c r="AC120" s="827">
        <f>'Scheme 6'!DK$47</f>
        <v>0</v>
      </c>
      <c r="AD120" s="827">
        <f>'Scheme 6'!DL$47</f>
        <v>0</v>
      </c>
      <c r="AE120" s="827">
        <f>'Scheme 6'!DM$47</f>
        <v>0</v>
      </c>
      <c r="AF120" s="827">
        <f>'Scheme 6'!DN$47</f>
        <v>0</v>
      </c>
      <c r="AG120" s="827">
        <f>'Scheme 6'!DO$47</f>
        <v>0</v>
      </c>
      <c r="AH120" s="827">
        <f>'Scheme 6'!DP$47</f>
        <v>0</v>
      </c>
      <c r="AI120" s="827">
        <f>'Scheme 6'!DQ$47</f>
        <v>0</v>
      </c>
      <c r="AJ120" s="827">
        <f>'Scheme 6'!DR$47</f>
        <v>0</v>
      </c>
      <c r="AK120" s="827">
        <f>'Scheme 6'!DS$47</f>
        <v>0</v>
      </c>
      <c r="AL120" s="827">
        <f>'Scheme 6'!DT$47</f>
        <v>0</v>
      </c>
      <c r="AM120" s="827">
        <f>'Scheme 6'!DU$47</f>
        <v>0</v>
      </c>
      <c r="AN120" s="827">
        <f>'Scheme 6'!DV$47</f>
        <v>0</v>
      </c>
      <c r="AO120" s="827">
        <f>'Scheme 6'!DW$47</f>
        <v>0</v>
      </c>
      <c r="AP120" s="827">
        <f>'Scheme 6'!DX$47</f>
        <v>0</v>
      </c>
      <c r="AQ120" s="827">
        <f>'Scheme 6'!DY$47</f>
        <v>0</v>
      </c>
      <c r="AR120" s="827">
        <f>'Scheme 6'!DZ$47</f>
        <v>0</v>
      </c>
      <c r="AS120" s="827">
        <f>'Scheme 6'!EA$47</f>
        <v>0</v>
      </c>
      <c r="AT120" s="827">
        <f>'Scheme 6'!EB$47</f>
        <v>0</v>
      </c>
      <c r="AU120" s="827">
        <f>'Scheme 6'!EC$47</f>
        <v>0</v>
      </c>
      <c r="AV120" s="827">
        <f>'Scheme 6'!ED$47</f>
        <v>0</v>
      </c>
      <c r="AW120" s="827">
        <f>'Scheme 6'!EE$47</f>
        <v>0</v>
      </c>
      <c r="AX120" s="827">
        <f>'Scheme 6'!EF$47</f>
        <v>0</v>
      </c>
      <c r="AY120" s="827">
        <f>'Scheme 6'!EG$47</f>
        <v>0</v>
      </c>
      <c r="AZ120" s="827">
        <f>'Scheme 6'!EH$47</f>
        <v>0</v>
      </c>
      <c r="BA120" s="827">
        <f>'Scheme 6'!EI$47</f>
        <v>0</v>
      </c>
      <c r="BB120" s="827">
        <f>'Scheme 6'!EJ$47</f>
        <v>0</v>
      </c>
      <c r="BC120" s="827">
        <f>'Scheme 6'!EK$47</f>
        <v>0</v>
      </c>
      <c r="BD120" s="827">
        <f>'Scheme 6'!EL$47</f>
        <v>0</v>
      </c>
      <c r="BE120" s="827">
        <f>'Scheme 6'!EM$47</f>
        <v>0</v>
      </c>
      <c r="BF120" s="827">
        <f>'Scheme 6'!EN$47</f>
        <v>0</v>
      </c>
      <c r="BG120" s="827">
        <f>'Scheme 6'!EO$47</f>
        <v>0</v>
      </c>
      <c r="BH120" s="827">
        <f>'Scheme 6'!EP$47</f>
        <v>0</v>
      </c>
      <c r="BI120" s="827">
        <f>'Scheme 6'!EQ$47</f>
        <v>0</v>
      </c>
      <c r="BJ120" s="827">
        <f>'Scheme 6'!ER$47</f>
        <v>0</v>
      </c>
      <c r="BK120" s="827">
        <f>'Scheme 6'!ES$47</f>
        <v>0</v>
      </c>
      <c r="BL120" s="827">
        <f>'Scheme 6'!ET$47</f>
        <v>0</v>
      </c>
      <c r="BM120" s="827">
        <f>'Scheme 6'!EU$47</f>
        <v>0</v>
      </c>
      <c r="BN120" s="827">
        <f>'Scheme 6'!EV$47</f>
        <v>0</v>
      </c>
      <c r="BO120" s="827">
        <f>'Scheme 6'!EW$47</f>
        <v>0</v>
      </c>
      <c r="BP120" s="827">
        <f>'Scheme 6'!EX$47</f>
        <v>0</v>
      </c>
      <c r="BQ120" s="827">
        <f>'Scheme 6'!EY$47</f>
        <v>0</v>
      </c>
      <c r="BR120" s="827">
        <f>'Scheme 6'!EZ$47</f>
        <v>0</v>
      </c>
      <c r="BS120" s="827">
        <f>'Scheme 6'!FA$47</f>
        <v>0</v>
      </c>
      <c r="BT120" s="827">
        <f>'Scheme 6'!FB$47</f>
        <v>0</v>
      </c>
      <c r="BU120" s="827">
        <f>'Scheme 6'!FC$47</f>
        <v>0</v>
      </c>
      <c r="BV120" s="827">
        <f>'Scheme 6'!FD$47</f>
        <v>0</v>
      </c>
      <c r="BW120" s="827">
        <f>'Scheme 6'!FE$47</f>
        <v>0</v>
      </c>
      <c r="BX120" s="827">
        <f>'Scheme 6'!FF$47</f>
        <v>0</v>
      </c>
      <c r="BY120" s="827">
        <f>'Scheme 6'!FG$47</f>
        <v>0</v>
      </c>
      <c r="BZ120" s="827">
        <f>'Scheme 6'!FH$47</f>
        <v>0</v>
      </c>
      <c r="CA120" s="827">
        <f>'Scheme 6'!FI$47</f>
        <v>0</v>
      </c>
      <c r="CB120" s="827">
        <f>'Scheme 6'!FJ$47</f>
        <v>0</v>
      </c>
      <c r="CC120" s="827">
        <f>'Scheme 6'!FK$47</f>
        <v>0</v>
      </c>
      <c r="CD120" s="827">
        <f>'Scheme 6'!FL$47</f>
        <v>0</v>
      </c>
      <c r="CE120" s="827">
        <f>'Scheme 6'!FM$47</f>
        <v>0</v>
      </c>
      <c r="CF120" s="827">
        <f>'Scheme 6'!FN$47</f>
        <v>0</v>
      </c>
      <c r="CG120" s="827">
        <f>'Scheme 6'!FO$47</f>
        <v>0</v>
      </c>
      <c r="CH120" s="827">
        <f>'Scheme 6'!FP$47</f>
        <v>0</v>
      </c>
      <c r="CI120" s="827">
        <f>'Scheme 6'!FQ$47</f>
        <v>0</v>
      </c>
      <c r="CJ120" s="827">
        <f>'Scheme 6'!FR$47</f>
        <v>0</v>
      </c>
      <c r="CK120" s="827">
        <f>'Scheme 6'!FS$47</f>
        <v>0</v>
      </c>
      <c r="CL120" s="827">
        <f>'Scheme 6'!FT$47</f>
        <v>0</v>
      </c>
      <c r="CM120" s="827">
        <f>'Scheme 6'!FU$47</f>
        <v>0</v>
      </c>
      <c r="CN120" s="827">
        <f>'Scheme 6'!FV$47</f>
        <v>0</v>
      </c>
      <c r="CO120" s="827">
        <f>'Scheme 6'!FW$47</f>
        <v>0</v>
      </c>
      <c r="CP120" s="827">
        <f>'Scheme 6'!FX$47</f>
        <v>0</v>
      </c>
      <c r="CQ120" s="827">
        <f>'Scheme 6'!FY$47</f>
        <v>0</v>
      </c>
      <c r="CR120" s="827">
        <f>'Scheme 6'!FZ$47</f>
        <v>0</v>
      </c>
      <c r="CS120" s="827">
        <f>'Scheme 6'!GA$47</f>
        <v>0</v>
      </c>
      <c r="CT120" s="827">
        <f>'Scheme 6'!GB$47</f>
        <v>0</v>
      </c>
      <c r="CU120" s="827">
        <f>'Scheme 6'!GC$47</f>
        <v>0</v>
      </c>
      <c r="CV120" s="827">
        <f>'Scheme 6'!GD$47</f>
        <v>0</v>
      </c>
      <c r="CW120" s="827">
        <f>'Scheme 6'!GE$47</f>
        <v>0</v>
      </c>
      <c r="CX120" s="827">
        <f>'Scheme 6'!GF$47</f>
        <v>0</v>
      </c>
      <c r="CY120" s="827">
        <f>'Scheme 6'!GG$47</f>
        <v>0</v>
      </c>
      <c r="CZ120" s="827">
        <f>'Scheme 6'!GH$47</f>
        <v>0</v>
      </c>
      <c r="DA120" s="827">
        <f>'Scheme 6'!GI$47</f>
        <v>0</v>
      </c>
      <c r="DB120" s="827">
        <f>'Scheme 6'!GJ$47</f>
        <v>0</v>
      </c>
      <c r="DC120" s="827">
        <f>'Scheme 6'!GK$47</f>
        <v>0</v>
      </c>
      <c r="DD120" s="827">
        <f>'Scheme 6'!GL$47</f>
        <v>0</v>
      </c>
      <c r="DE120" s="827">
        <f>'Scheme 6'!GM$47</f>
        <v>0</v>
      </c>
      <c r="DF120" s="827">
        <f>'Scheme 6'!GN$47</f>
        <v>0</v>
      </c>
      <c r="DG120" s="827">
        <f>'Scheme 6'!GO$47</f>
        <v>0</v>
      </c>
      <c r="DH120" s="827">
        <f>'Scheme 6'!GP$47</f>
        <v>0</v>
      </c>
      <c r="DI120" s="827">
        <f>'Scheme 6'!GQ$47</f>
        <v>0</v>
      </c>
      <c r="DJ120" s="827">
        <f>'Scheme 6'!GR$47</f>
        <v>0</v>
      </c>
      <c r="DK120" s="827">
        <f>'Scheme 6'!GS$47</f>
        <v>0</v>
      </c>
      <c r="DL120" s="827">
        <f>'Scheme 6'!GT$47</f>
        <v>0</v>
      </c>
      <c r="DM120" s="827">
        <f>'Scheme 6'!GU$47</f>
        <v>0</v>
      </c>
      <c r="DN120" s="827">
        <f>'Scheme 6'!GV$47</f>
        <v>0</v>
      </c>
      <c r="DO120" s="827">
        <f>'Scheme 6'!GW$47</f>
        <v>0</v>
      </c>
      <c r="DP120" s="827">
        <f>'Scheme 6'!GX$47</f>
        <v>0</v>
      </c>
      <c r="DQ120" s="827">
        <f>'Scheme 6'!GY$47</f>
        <v>0</v>
      </c>
      <c r="DR120" s="827">
        <f>'Scheme 6'!GZ$47</f>
        <v>0</v>
      </c>
      <c r="DS120" s="827">
        <f>'Scheme 6'!HA$47</f>
        <v>0</v>
      </c>
      <c r="DT120" s="827">
        <f>'Scheme 6'!HB$47</f>
        <v>0</v>
      </c>
      <c r="DU120" s="827">
        <f>'Scheme 6'!HC$47</f>
        <v>0</v>
      </c>
      <c r="DV120" s="827">
        <f>'Scheme 6'!HD$47</f>
        <v>0</v>
      </c>
      <c r="DW120" s="827">
        <f>'Scheme 6'!HE$47</f>
        <v>0</v>
      </c>
      <c r="DX120" s="827">
        <f>'Scheme 6'!HF$47</f>
        <v>0</v>
      </c>
      <c r="DY120" s="827">
        <f>'Scheme 6'!HG$47</f>
        <v>0</v>
      </c>
      <c r="DZ120" s="89"/>
      <c r="EA120" s="89"/>
      <c r="EB120" s="89"/>
      <c r="EC120" s="89"/>
      <c r="ED120" s="89"/>
      <c r="EE120" s="89"/>
      <c r="EF120" s="89"/>
    </row>
    <row r="121" spans="1:136" s="199" customFormat="1">
      <c r="A121" s="118"/>
      <c r="B121" s="118"/>
      <c r="E121" s="768"/>
      <c r="F121" s="768"/>
      <c r="G121" s="768"/>
      <c r="H121" s="768"/>
      <c r="I121" s="768"/>
      <c r="J121" s="768"/>
      <c r="K121" s="768"/>
      <c r="L121" s="768"/>
      <c r="M121" s="768"/>
      <c r="Y121" s="827"/>
      <c r="Z121" s="827"/>
      <c r="DZ121" s="89"/>
      <c r="EA121" s="89"/>
      <c r="EB121" s="89"/>
      <c r="EC121" s="89"/>
      <c r="ED121" s="89"/>
      <c r="EE121" s="89"/>
      <c r="EF121" s="89"/>
    </row>
    <row r="122" spans="1:136" s="199" customFormat="1">
      <c r="A122" s="118"/>
      <c r="B122" s="118"/>
      <c r="E122" s="768"/>
      <c r="F122" s="768"/>
      <c r="G122" s="768"/>
      <c r="H122" s="768"/>
      <c r="I122" s="768"/>
      <c r="J122" s="768"/>
      <c r="K122" s="768"/>
      <c r="L122" s="768"/>
      <c r="M122" s="768"/>
      <c r="Y122" s="827"/>
      <c r="Z122" s="827"/>
      <c r="DZ122" s="89"/>
      <c r="EA122" s="89"/>
      <c r="EB122" s="89"/>
      <c r="EC122" s="89"/>
      <c r="ED122" s="89"/>
      <c r="EE122" s="89"/>
      <c r="EF122" s="89"/>
    </row>
    <row r="123" spans="1:136" s="199" customFormat="1">
      <c r="A123" s="118"/>
      <c r="B123" s="118"/>
      <c r="F123" s="199">
        <v>-2</v>
      </c>
      <c r="G123" s="199">
        <v>-1</v>
      </c>
      <c r="H123" s="199">
        <v>-0.5</v>
      </c>
      <c r="I123" s="199">
        <v>0</v>
      </c>
      <c r="J123" s="199">
        <v>1</v>
      </c>
      <c r="K123" s="199">
        <v>2</v>
      </c>
      <c r="L123" s="199">
        <v>3</v>
      </c>
      <c r="M123" s="199">
        <v>4</v>
      </c>
      <c r="N123" s="199">
        <v>5</v>
      </c>
      <c r="O123" s="199">
        <v>6</v>
      </c>
      <c r="P123" s="199">
        <v>7</v>
      </c>
      <c r="Q123" s="199">
        <v>8</v>
      </c>
      <c r="R123" s="199">
        <v>9</v>
      </c>
      <c r="S123" s="199">
        <v>10</v>
      </c>
      <c r="T123" s="199">
        <v>11</v>
      </c>
      <c r="U123" s="199">
        <v>12</v>
      </c>
      <c r="V123" s="199">
        <v>13</v>
      </c>
      <c r="W123" s="199">
        <v>14</v>
      </c>
      <c r="X123" s="199">
        <v>15</v>
      </c>
      <c r="Y123" s="199">
        <v>16</v>
      </c>
      <c r="Z123" s="199">
        <v>17</v>
      </c>
      <c r="AA123" s="199">
        <v>18</v>
      </c>
      <c r="AB123" s="199">
        <v>19</v>
      </c>
      <c r="AC123" s="199">
        <v>20</v>
      </c>
      <c r="AD123" s="199">
        <v>21</v>
      </c>
      <c r="AE123" s="199">
        <v>22</v>
      </c>
      <c r="AF123" s="199">
        <v>23</v>
      </c>
      <c r="AG123" s="199">
        <v>24</v>
      </c>
      <c r="AH123" s="199">
        <v>25</v>
      </c>
      <c r="AI123" s="199">
        <v>26</v>
      </c>
      <c r="AJ123" s="199">
        <v>27</v>
      </c>
      <c r="AK123" s="199">
        <v>28</v>
      </c>
      <c r="AL123" s="199">
        <v>29</v>
      </c>
      <c r="AM123" s="199">
        <v>30</v>
      </c>
      <c r="AN123" s="199">
        <v>31</v>
      </c>
      <c r="AO123" s="199">
        <v>32</v>
      </c>
      <c r="AP123" s="199">
        <v>33</v>
      </c>
      <c r="AQ123" s="199">
        <v>34</v>
      </c>
      <c r="AR123" s="199">
        <v>35</v>
      </c>
      <c r="AS123" s="199">
        <v>36</v>
      </c>
      <c r="AT123" s="199">
        <v>37</v>
      </c>
      <c r="AU123" s="199">
        <v>38</v>
      </c>
      <c r="AV123" s="199">
        <v>39</v>
      </c>
      <c r="AW123" s="199">
        <v>40</v>
      </c>
      <c r="AX123" s="199">
        <v>41</v>
      </c>
      <c r="AY123" s="199">
        <v>42</v>
      </c>
      <c r="AZ123" s="199">
        <v>43</v>
      </c>
      <c r="BA123" s="199">
        <v>44</v>
      </c>
      <c r="BB123" s="199">
        <v>45</v>
      </c>
      <c r="BC123" s="199">
        <v>46</v>
      </c>
      <c r="BD123" s="199">
        <v>47</v>
      </c>
      <c r="BE123" s="199">
        <v>48</v>
      </c>
      <c r="BF123" s="199">
        <v>49</v>
      </c>
      <c r="BG123" s="199">
        <v>50</v>
      </c>
      <c r="BH123" s="199">
        <v>51</v>
      </c>
      <c r="BI123" s="199">
        <v>52</v>
      </c>
      <c r="BJ123" s="199">
        <v>53</v>
      </c>
      <c r="BK123" s="199">
        <v>54</v>
      </c>
      <c r="BL123" s="199">
        <v>55</v>
      </c>
      <c r="BM123" s="199">
        <v>56</v>
      </c>
      <c r="BN123" s="199">
        <v>57</v>
      </c>
      <c r="BO123" s="199">
        <v>58</v>
      </c>
      <c r="BP123" s="199">
        <v>59</v>
      </c>
      <c r="BQ123" s="199">
        <v>60</v>
      </c>
      <c r="BR123" s="199">
        <v>61</v>
      </c>
      <c r="BS123" s="199">
        <v>62</v>
      </c>
      <c r="BT123" s="199">
        <v>63</v>
      </c>
      <c r="BU123" s="199">
        <v>64</v>
      </c>
      <c r="BV123" s="199">
        <v>65</v>
      </c>
      <c r="BW123" s="199">
        <v>66</v>
      </c>
      <c r="BX123" s="199">
        <v>67</v>
      </c>
      <c r="BY123" s="199">
        <v>68</v>
      </c>
      <c r="BZ123" s="199">
        <v>69</v>
      </c>
      <c r="CA123" s="199">
        <v>70</v>
      </c>
      <c r="CB123" s="199">
        <v>71</v>
      </c>
      <c r="CC123" s="199">
        <v>72</v>
      </c>
      <c r="CD123" s="199">
        <v>73</v>
      </c>
      <c r="CE123" s="199">
        <v>74</v>
      </c>
      <c r="CF123" s="199">
        <v>75</v>
      </c>
      <c r="CG123" s="199">
        <v>76</v>
      </c>
      <c r="CH123" s="199">
        <v>77</v>
      </c>
      <c r="CI123" s="199">
        <v>78</v>
      </c>
      <c r="CJ123" s="199">
        <v>79</v>
      </c>
      <c r="CK123" s="199">
        <v>80</v>
      </c>
      <c r="CL123" s="199">
        <v>81</v>
      </c>
      <c r="CM123" s="199">
        <v>82</v>
      </c>
      <c r="CN123" s="199">
        <v>83</v>
      </c>
      <c r="CO123" s="199">
        <v>84</v>
      </c>
      <c r="CP123" s="199">
        <v>85</v>
      </c>
      <c r="CQ123" s="199">
        <v>86</v>
      </c>
      <c r="CR123" s="199">
        <v>87</v>
      </c>
      <c r="CS123" s="199">
        <v>88</v>
      </c>
      <c r="CT123" s="199">
        <v>89</v>
      </c>
      <c r="CU123" s="199">
        <v>90</v>
      </c>
      <c r="CV123" s="199">
        <v>91</v>
      </c>
      <c r="CW123" s="199">
        <v>92</v>
      </c>
      <c r="CX123" s="199">
        <v>93</v>
      </c>
      <c r="CY123" s="199">
        <v>94</v>
      </c>
      <c r="CZ123" s="199">
        <v>95</v>
      </c>
      <c r="DA123" s="199">
        <v>96</v>
      </c>
      <c r="DB123" s="199">
        <v>97</v>
      </c>
      <c r="DC123" s="199">
        <v>98</v>
      </c>
      <c r="DD123" s="199">
        <v>99</v>
      </c>
      <c r="DE123" s="199">
        <v>100</v>
      </c>
      <c r="DF123" s="199">
        <v>101</v>
      </c>
      <c r="DG123" s="199">
        <v>102</v>
      </c>
      <c r="DH123" s="199">
        <v>103</v>
      </c>
      <c r="DI123" s="199">
        <v>104</v>
      </c>
      <c r="DJ123" s="199">
        <v>105</v>
      </c>
      <c r="DK123" s="199">
        <v>106</v>
      </c>
      <c r="DL123" s="199">
        <v>107</v>
      </c>
      <c r="DM123" s="199">
        <v>108</v>
      </c>
      <c r="DN123" s="199">
        <v>109</v>
      </c>
      <c r="DO123" s="199">
        <v>110</v>
      </c>
      <c r="DP123" s="199">
        <v>111</v>
      </c>
      <c r="DQ123" s="199">
        <v>112</v>
      </c>
      <c r="DR123" s="199">
        <v>113</v>
      </c>
      <c r="DS123" s="199">
        <v>114</v>
      </c>
      <c r="DT123" s="199">
        <v>115</v>
      </c>
      <c r="DU123" s="199">
        <v>116</v>
      </c>
      <c r="DV123" s="199">
        <v>117</v>
      </c>
      <c r="DW123" s="199">
        <v>118</v>
      </c>
      <c r="DX123" s="199">
        <v>119</v>
      </c>
      <c r="DY123" s="199">
        <v>120</v>
      </c>
      <c r="DZ123" s="89"/>
      <c r="EA123" s="89"/>
      <c r="EB123" s="89"/>
      <c r="EC123" s="89"/>
      <c r="ED123" s="89"/>
      <c r="EE123" s="89"/>
      <c r="EF123" s="89"/>
    </row>
    <row r="124" spans="1:136" s="199" customFormat="1" ht="15">
      <c r="A124" s="118"/>
      <c r="B124" s="118"/>
      <c r="D124" s="749" t="s">
        <v>301</v>
      </c>
      <c r="E124" s="199" t="s">
        <v>453</v>
      </c>
      <c r="F124" s="749" t="s">
        <v>580</v>
      </c>
      <c r="G124" s="749" t="s">
        <v>581</v>
      </c>
      <c r="H124" s="749" t="s">
        <v>582</v>
      </c>
      <c r="I124" s="749" t="s">
        <v>459</v>
      </c>
      <c r="J124" s="749" t="s">
        <v>460</v>
      </c>
      <c r="K124" s="749" t="s">
        <v>461</v>
      </c>
      <c r="L124" s="749" t="s">
        <v>462</v>
      </c>
      <c r="M124" s="749" t="s">
        <v>463</v>
      </c>
      <c r="N124" s="749" t="s">
        <v>464</v>
      </c>
      <c r="O124" s="749" t="s">
        <v>465</v>
      </c>
      <c r="P124" s="749" t="s">
        <v>466</v>
      </c>
      <c r="Q124" s="749" t="s">
        <v>467</v>
      </c>
      <c r="R124" s="749" t="s">
        <v>468</v>
      </c>
      <c r="S124" s="749" t="s">
        <v>469</v>
      </c>
      <c r="T124" s="749" t="s">
        <v>470</v>
      </c>
      <c r="U124" s="749" t="s">
        <v>471</v>
      </c>
      <c r="V124" s="749" t="s">
        <v>472</v>
      </c>
      <c r="W124" s="749" t="s">
        <v>473</v>
      </c>
      <c r="X124" s="749" t="s">
        <v>474</v>
      </c>
      <c r="Y124" s="749" t="s">
        <v>475</v>
      </c>
      <c r="Z124" s="749" t="s">
        <v>476</v>
      </c>
      <c r="AA124" s="749" t="s">
        <v>477</v>
      </c>
      <c r="AB124" s="749" t="s">
        <v>478</v>
      </c>
      <c r="AC124" s="749" t="s">
        <v>479</v>
      </c>
      <c r="AD124" s="749" t="s">
        <v>480</v>
      </c>
      <c r="AE124" s="749" t="s">
        <v>481</v>
      </c>
      <c r="AF124" s="749" t="s">
        <v>482</v>
      </c>
      <c r="AG124" s="749" t="s">
        <v>483</v>
      </c>
      <c r="AH124" s="749" t="s">
        <v>484</v>
      </c>
      <c r="AI124" s="749" t="s">
        <v>485</v>
      </c>
      <c r="AJ124" s="749" t="s">
        <v>486</v>
      </c>
      <c r="AK124" s="749" t="s">
        <v>487</v>
      </c>
      <c r="AL124" s="749" t="s">
        <v>488</v>
      </c>
      <c r="AM124" s="749" t="s">
        <v>489</v>
      </c>
      <c r="AN124" s="749" t="s">
        <v>490</v>
      </c>
      <c r="AO124" s="749" t="s">
        <v>491</v>
      </c>
      <c r="AP124" s="749" t="s">
        <v>492</v>
      </c>
      <c r="AQ124" s="749" t="s">
        <v>493</v>
      </c>
      <c r="AR124" s="749" t="s">
        <v>494</v>
      </c>
      <c r="AS124" s="749" t="s">
        <v>495</v>
      </c>
      <c r="AT124" s="749" t="s">
        <v>496</v>
      </c>
      <c r="AU124" s="749" t="s">
        <v>497</v>
      </c>
      <c r="AV124" s="749" t="s">
        <v>498</v>
      </c>
      <c r="AW124" s="749" t="s">
        <v>499</v>
      </c>
      <c r="AX124" s="749" t="s">
        <v>500</v>
      </c>
      <c r="AY124" s="749" t="s">
        <v>501</v>
      </c>
      <c r="AZ124" s="749" t="s">
        <v>502</v>
      </c>
      <c r="BA124" s="749" t="s">
        <v>503</v>
      </c>
      <c r="BB124" s="749" t="s">
        <v>504</v>
      </c>
      <c r="BC124" s="749" t="s">
        <v>505</v>
      </c>
      <c r="BD124" s="749" t="s">
        <v>506</v>
      </c>
      <c r="BE124" s="749" t="s">
        <v>507</v>
      </c>
      <c r="BF124" s="749" t="s">
        <v>508</v>
      </c>
      <c r="BG124" s="749" t="s">
        <v>509</v>
      </c>
      <c r="BH124" s="749" t="s">
        <v>510</v>
      </c>
      <c r="BI124" s="749" t="s">
        <v>511</v>
      </c>
      <c r="BJ124" s="749" t="s">
        <v>512</v>
      </c>
      <c r="BK124" s="749" t="s">
        <v>513</v>
      </c>
      <c r="BL124" s="749" t="s">
        <v>514</v>
      </c>
      <c r="BM124" s="749" t="s">
        <v>515</v>
      </c>
      <c r="BN124" s="749" t="s">
        <v>516</v>
      </c>
      <c r="BO124" s="749" t="s">
        <v>517</v>
      </c>
      <c r="BP124" s="749" t="s">
        <v>518</v>
      </c>
      <c r="BQ124" s="749" t="s">
        <v>519</v>
      </c>
      <c r="BR124" s="749" t="s">
        <v>520</v>
      </c>
      <c r="BS124" s="749" t="s">
        <v>521</v>
      </c>
      <c r="BT124" s="749" t="s">
        <v>522</v>
      </c>
      <c r="BU124" s="749" t="s">
        <v>523</v>
      </c>
      <c r="BV124" s="749" t="s">
        <v>524</v>
      </c>
      <c r="BW124" s="749" t="s">
        <v>525</v>
      </c>
      <c r="BX124" s="749" t="s">
        <v>526</v>
      </c>
      <c r="BY124" s="749" t="s">
        <v>527</v>
      </c>
      <c r="BZ124" s="749" t="s">
        <v>528</v>
      </c>
      <c r="CA124" s="749" t="s">
        <v>529</v>
      </c>
      <c r="CB124" s="749" t="s">
        <v>530</v>
      </c>
      <c r="CC124" s="749" t="s">
        <v>531</v>
      </c>
      <c r="CD124" s="749" t="s">
        <v>532</v>
      </c>
      <c r="CE124" s="749" t="s">
        <v>533</v>
      </c>
      <c r="CF124" s="749" t="s">
        <v>534</v>
      </c>
      <c r="CG124" s="749" t="s">
        <v>535</v>
      </c>
      <c r="CH124" s="749" t="s">
        <v>536</v>
      </c>
      <c r="CI124" s="749" t="s">
        <v>537</v>
      </c>
      <c r="CJ124" s="749" t="s">
        <v>538</v>
      </c>
      <c r="CK124" s="749" t="s">
        <v>539</v>
      </c>
      <c r="CL124" s="749" t="s">
        <v>540</v>
      </c>
      <c r="CM124" s="749" t="s">
        <v>541</v>
      </c>
      <c r="CN124" s="749" t="s">
        <v>542</v>
      </c>
      <c r="CO124" s="749" t="s">
        <v>543</v>
      </c>
      <c r="CP124" s="749" t="s">
        <v>544</v>
      </c>
      <c r="CQ124" s="749" t="s">
        <v>545</v>
      </c>
      <c r="CR124" s="749" t="s">
        <v>546</v>
      </c>
      <c r="CS124" s="749" t="s">
        <v>547</v>
      </c>
      <c r="CT124" s="749" t="s">
        <v>548</v>
      </c>
      <c r="CU124" s="749" t="s">
        <v>549</v>
      </c>
      <c r="CV124" s="749" t="s">
        <v>550</v>
      </c>
      <c r="CW124" s="749" t="s">
        <v>551</v>
      </c>
      <c r="CX124" s="749" t="s">
        <v>552</v>
      </c>
      <c r="CY124" s="749" t="s">
        <v>553</v>
      </c>
      <c r="CZ124" s="749" t="s">
        <v>554</v>
      </c>
      <c r="DA124" s="749" t="s">
        <v>555</v>
      </c>
      <c r="DB124" s="749" t="s">
        <v>556</v>
      </c>
      <c r="DC124" s="749" t="s">
        <v>557</v>
      </c>
      <c r="DD124" s="749" t="s">
        <v>558</v>
      </c>
      <c r="DE124" s="749" t="s">
        <v>559</v>
      </c>
      <c r="DF124" s="749" t="s">
        <v>560</v>
      </c>
      <c r="DG124" s="749" t="s">
        <v>561</v>
      </c>
      <c r="DH124" s="749" t="s">
        <v>562</v>
      </c>
      <c r="DI124" s="749" t="s">
        <v>563</v>
      </c>
      <c r="DJ124" s="749" t="s">
        <v>564</v>
      </c>
      <c r="DK124" s="749" t="s">
        <v>565</v>
      </c>
      <c r="DL124" s="749" t="s">
        <v>566</v>
      </c>
      <c r="DM124" s="749" t="s">
        <v>567</v>
      </c>
      <c r="DN124" s="749" t="s">
        <v>568</v>
      </c>
      <c r="DO124" s="749" t="s">
        <v>569</v>
      </c>
      <c r="DP124" s="749" t="s">
        <v>570</v>
      </c>
      <c r="DQ124" s="749" t="s">
        <v>571</v>
      </c>
      <c r="DR124" s="749" t="s">
        <v>572</v>
      </c>
      <c r="DS124" s="749" t="s">
        <v>573</v>
      </c>
      <c r="DT124" s="749" t="s">
        <v>574</v>
      </c>
      <c r="DU124" s="749" t="s">
        <v>575</v>
      </c>
      <c r="DV124" s="749" t="s">
        <v>576</v>
      </c>
      <c r="DW124" s="749" t="s">
        <v>577</v>
      </c>
      <c r="DX124" s="749" t="s">
        <v>585</v>
      </c>
      <c r="DY124" s="749" t="s">
        <v>586</v>
      </c>
      <c r="DZ124" s="89"/>
      <c r="EA124" s="89"/>
      <c r="EB124" s="89"/>
      <c r="EC124" s="89"/>
      <c r="ED124" s="89"/>
      <c r="EE124" s="89"/>
      <c r="EF124" s="89"/>
    </row>
    <row r="125" spans="1:136" s="199" customFormat="1">
      <c r="A125" s="118"/>
      <c r="B125" s="118"/>
      <c r="D125" s="827" t="str">
        <f t="shared" ref="D125:D130" si="11">W58</f>
        <v>Yes</v>
      </c>
      <c r="E125" s="199" t="str">
        <f>'Scheme 1'!$F$3</f>
        <v>Scheme 1</v>
      </c>
      <c r="F125" s="827">
        <f>'Scheme 1'!CN$46</f>
        <v>0</v>
      </c>
      <c r="G125" s="827">
        <f>'Scheme 1'!CO$46</f>
        <v>0</v>
      </c>
      <c r="H125" s="827">
        <f>'Scheme 1'!CP$46</f>
        <v>0</v>
      </c>
      <c r="I125" s="827">
        <f ca="1">'Scheme 1'!CQ$46</f>
        <v>0</v>
      </c>
      <c r="J125" s="827">
        <f ca="1">'Scheme 1'!CR$46</f>
        <v>0</v>
      </c>
      <c r="K125" s="827">
        <f ca="1">'Scheme 1'!CS$46</f>
        <v>0</v>
      </c>
      <c r="L125" s="827">
        <f ca="1">'Scheme 1'!CT$46</f>
        <v>0</v>
      </c>
      <c r="M125" s="827">
        <f ca="1">'Scheme 1'!CU$46</f>
        <v>0</v>
      </c>
      <c r="N125" s="827">
        <f ca="1">'Scheme 1'!CV$46</f>
        <v>0</v>
      </c>
      <c r="O125" s="827">
        <f ca="1">'Scheme 1'!CW$46</f>
        <v>0</v>
      </c>
      <c r="P125" s="827">
        <f ca="1">'Scheme 1'!CX$46</f>
        <v>0</v>
      </c>
      <c r="Q125" s="827">
        <f ca="1">'Scheme 1'!CY$46</f>
        <v>0</v>
      </c>
      <c r="R125" s="827">
        <f ca="1">'Scheme 1'!CZ$46</f>
        <v>0</v>
      </c>
      <c r="S125" s="827">
        <f ca="1">'Scheme 1'!DA$46</f>
        <v>0</v>
      </c>
      <c r="T125" s="827">
        <f ca="1">'Scheme 1'!DB$46</f>
        <v>0</v>
      </c>
      <c r="U125" s="827">
        <f ca="1">'Scheme 1'!DC$46</f>
        <v>0</v>
      </c>
      <c r="V125" s="827">
        <f ca="1">'Scheme 1'!DD$46</f>
        <v>0</v>
      </c>
      <c r="W125" s="827">
        <f ca="1">'Scheme 1'!DE$46</f>
        <v>0</v>
      </c>
      <c r="X125" s="827">
        <f ca="1">'Scheme 1'!DF$46</f>
        <v>0</v>
      </c>
      <c r="Y125" s="827">
        <f ca="1">'Scheme 1'!DG$46</f>
        <v>0</v>
      </c>
      <c r="Z125" s="827">
        <f ca="1">'Scheme 1'!DH$46</f>
        <v>0</v>
      </c>
      <c r="AA125" s="827">
        <f ca="1">'Scheme 1'!DI$46</f>
        <v>0</v>
      </c>
      <c r="AB125" s="827">
        <f ca="1">'Scheme 1'!DJ$46</f>
        <v>0</v>
      </c>
      <c r="AC125" s="827">
        <f ca="1">'Scheme 1'!DK$46</f>
        <v>0</v>
      </c>
      <c r="AD125" s="827">
        <f ca="1">'Scheme 1'!DL$46</f>
        <v>0</v>
      </c>
      <c r="AE125" s="827">
        <f ca="1">'Scheme 1'!DM$46</f>
        <v>0</v>
      </c>
      <c r="AF125" s="827">
        <f ca="1">'Scheme 1'!DN$46</f>
        <v>0</v>
      </c>
      <c r="AG125" s="827">
        <f ca="1">'Scheme 1'!DO$46</f>
        <v>0</v>
      </c>
      <c r="AH125" s="827">
        <f ca="1">'Scheme 1'!DP$46</f>
        <v>0</v>
      </c>
      <c r="AI125" s="827">
        <f ca="1">'Scheme 1'!DQ$46</f>
        <v>0</v>
      </c>
      <c r="AJ125" s="827">
        <f ca="1">'Scheme 1'!DR$46</f>
        <v>0</v>
      </c>
      <c r="AK125" s="827">
        <f ca="1">'Scheme 1'!DS$46</f>
        <v>0</v>
      </c>
      <c r="AL125" s="827">
        <f ca="1">'Scheme 1'!DT$46</f>
        <v>0</v>
      </c>
      <c r="AM125" s="827">
        <f ca="1">'Scheme 1'!DU$46</f>
        <v>0</v>
      </c>
      <c r="AN125" s="827">
        <f ca="1">'Scheme 1'!DV$46</f>
        <v>0</v>
      </c>
      <c r="AO125" s="827">
        <f ca="1">'Scheme 1'!DW$46</f>
        <v>0</v>
      </c>
      <c r="AP125" s="827">
        <f ca="1">'Scheme 1'!DX$46</f>
        <v>0</v>
      </c>
      <c r="AQ125" s="827">
        <f ca="1">'Scheme 1'!DY$46</f>
        <v>0</v>
      </c>
      <c r="AR125" s="827">
        <f ca="1">'Scheme 1'!DZ$46</f>
        <v>0</v>
      </c>
      <c r="AS125" s="827">
        <f ca="1">'Scheme 1'!EA$46</f>
        <v>0</v>
      </c>
      <c r="AT125" s="827">
        <f ca="1">'Scheme 1'!EB$46</f>
        <v>0</v>
      </c>
      <c r="AU125" s="827">
        <f ca="1">'Scheme 1'!EC$46</f>
        <v>0</v>
      </c>
      <c r="AV125" s="827">
        <f ca="1">'Scheme 1'!ED$46</f>
        <v>0</v>
      </c>
      <c r="AW125" s="827">
        <f ca="1">'Scheme 1'!EE$46</f>
        <v>0</v>
      </c>
      <c r="AX125" s="827">
        <f ca="1">'Scheme 1'!EF$46</f>
        <v>0</v>
      </c>
      <c r="AY125" s="827">
        <f ca="1">'Scheme 1'!EG$46</f>
        <v>0</v>
      </c>
      <c r="AZ125" s="827">
        <f ca="1">'Scheme 1'!EH$46</f>
        <v>0</v>
      </c>
      <c r="BA125" s="827">
        <f ca="1">'Scheme 1'!EI$46</f>
        <v>0</v>
      </c>
      <c r="BB125" s="827">
        <f ca="1">'Scheme 1'!EJ$46</f>
        <v>0</v>
      </c>
      <c r="BC125" s="827">
        <f ca="1">'Scheme 1'!EK$46</f>
        <v>0</v>
      </c>
      <c r="BD125" s="827">
        <f ca="1">'Scheme 1'!EL$46</f>
        <v>0</v>
      </c>
      <c r="BE125" s="827">
        <f ca="1">'Scheme 1'!EM$46</f>
        <v>0</v>
      </c>
      <c r="BF125" s="827">
        <f ca="1">'Scheme 1'!EN$46</f>
        <v>0</v>
      </c>
      <c r="BG125" s="827">
        <f ca="1">'Scheme 1'!EO$46</f>
        <v>0</v>
      </c>
      <c r="BH125" s="827">
        <f ca="1">'Scheme 1'!EP$46</f>
        <v>0</v>
      </c>
      <c r="BI125" s="827">
        <f ca="1">'Scheme 1'!EQ$46</f>
        <v>0</v>
      </c>
      <c r="BJ125" s="827">
        <f ca="1">'Scheme 1'!ER$46</f>
        <v>0</v>
      </c>
      <c r="BK125" s="827">
        <f ca="1">'Scheme 1'!ES$46</f>
        <v>0</v>
      </c>
      <c r="BL125" s="827">
        <f ca="1">'Scheme 1'!ET$46</f>
        <v>0</v>
      </c>
      <c r="BM125" s="827">
        <f ca="1">'Scheme 1'!EU$46</f>
        <v>0</v>
      </c>
      <c r="BN125" s="827">
        <f ca="1">'Scheme 1'!EV$46</f>
        <v>0</v>
      </c>
      <c r="BO125" s="827">
        <f ca="1">'Scheme 1'!EW$46</f>
        <v>0</v>
      </c>
      <c r="BP125" s="827">
        <f ca="1">'Scheme 1'!EX$46</f>
        <v>0</v>
      </c>
      <c r="BQ125" s="827">
        <f ca="1">'Scheme 1'!EY$46</f>
        <v>0</v>
      </c>
      <c r="BR125" s="827">
        <f ca="1">'Scheme 1'!EZ$46</f>
        <v>0</v>
      </c>
      <c r="BS125" s="827">
        <f ca="1">'Scheme 1'!FA$46</f>
        <v>0</v>
      </c>
      <c r="BT125" s="827">
        <f ca="1">'Scheme 1'!FB$46</f>
        <v>0</v>
      </c>
      <c r="BU125" s="827">
        <f ca="1">'Scheme 1'!FC$46</f>
        <v>0</v>
      </c>
      <c r="BV125" s="827">
        <f ca="1">'Scheme 1'!FD$46</f>
        <v>0</v>
      </c>
      <c r="BW125" s="827">
        <f ca="1">'Scheme 1'!FE$46</f>
        <v>0</v>
      </c>
      <c r="BX125" s="827">
        <f ca="1">'Scheme 1'!FF$46</f>
        <v>0</v>
      </c>
      <c r="BY125" s="827">
        <f ca="1">'Scheme 1'!FG$46</f>
        <v>0</v>
      </c>
      <c r="BZ125" s="827">
        <f ca="1">'Scheme 1'!FH$46</f>
        <v>0</v>
      </c>
      <c r="CA125" s="827">
        <f ca="1">'Scheme 1'!FI$46</f>
        <v>0</v>
      </c>
      <c r="CB125" s="827">
        <f ca="1">'Scheme 1'!FJ$46</f>
        <v>0</v>
      </c>
      <c r="CC125" s="827">
        <f ca="1">'Scheme 1'!FK$46</f>
        <v>0</v>
      </c>
      <c r="CD125" s="827">
        <f ca="1">'Scheme 1'!FL$46</f>
        <v>0</v>
      </c>
      <c r="CE125" s="827">
        <f ca="1">'Scheme 1'!FM$46</f>
        <v>0</v>
      </c>
      <c r="CF125" s="827">
        <f ca="1">'Scheme 1'!FN$46</f>
        <v>0</v>
      </c>
      <c r="CG125" s="827">
        <f ca="1">'Scheme 1'!FO$46</f>
        <v>0</v>
      </c>
      <c r="CH125" s="827">
        <f ca="1">'Scheme 1'!FP$46</f>
        <v>0</v>
      </c>
      <c r="CI125" s="827">
        <f ca="1">'Scheme 1'!FQ$46</f>
        <v>0</v>
      </c>
      <c r="CJ125" s="827">
        <f ca="1">'Scheme 1'!FR$46</f>
        <v>0</v>
      </c>
      <c r="CK125" s="827">
        <f ca="1">'Scheme 1'!FS$46</f>
        <v>0</v>
      </c>
      <c r="CL125" s="827">
        <f ca="1">'Scheme 1'!FT$46</f>
        <v>0</v>
      </c>
      <c r="CM125" s="827">
        <f ca="1">'Scheme 1'!FU$46</f>
        <v>0</v>
      </c>
      <c r="CN125" s="827">
        <f ca="1">'Scheme 1'!FV$46</f>
        <v>0</v>
      </c>
      <c r="CO125" s="827">
        <f ca="1">'Scheme 1'!FW$46</f>
        <v>0</v>
      </c>
      <c r="CP125" s="827">
        <f ca="1">'Scheme 1'!FX$46</f>
        <v>0</v>
      </c>
      <c r="CQ125" s="827">
        <f ca="1">'Scheme 1'!FY$46</f>
        <v>0</v>
      </c>
      <c r="CR125" s="827">
        <f ca="1">'Scheme 1'!FZ$46</f>
        <v>0</v>
      </c>
      <c r="CS125" s="827">
        <f ca="1">'Scheme 1'!GA$46</f>
        <v>0</v>
      </c>
      <c r="CT125" s="827">
        <f ca="1">'Scheme 1'!GB$46</f>
        <v>0</v>
      </c>
      <c r="CU125" s="827">
        <f ca="1">'Scheme 1'!GC$46</f>
        <v>0</v>
      </c>
      <c r="CV125" s="827">
        <f ca="1">'Scheme 1'!GD$46</f>
        <v>0</v>
      </c>
      <c r="CW125" s="827">
        <f ca="1">'Scheme 1'!GE$46</f>
        <v>0</v>
      </c>
      <c r="CX125" s="827">
        <f ca="1">'Scheme 1'!GF$46</f>
        <v>0</v>
      </c>
      <c r="CY125" s="827">
        <f ca="1">'Scheme 1'!GG$46</f>
        <v>0</v>
      </c>
      <c r="CZ125" s="827">
        <f ca="1">'Scheme 1'!GH$46</f>
        <v>0</v>
      </c>
      <c r="DA125" s="827">
        <f ca="1">'Scheme 1'!GI$46</f>
        <v>0</v>
      </c>
      <c r="DB125" s="827">
        <f ca="1">'Scheme 1'!GJ$46</f>
        <v>0</v>
      </c>
      <c r="DC125" s="827">
        <f ca="1">'Scheme 1'!GK$46</f>
        <v>0</v>
      </c>
      <c r="DD125" s="827">
        <f ca="1">'Scheme 1'!GL$46</f>
        <v>0</v>
      </c>
      <c r="DE125" s="827">
        <f ca="1">'Scheme 1'!GM$46</f>
        <v>0</v>
      </c>
      <c r="DF125" s="827">
        <f ca="1">'Scheme 1'!GN$46</f>
        <v>0</v>
      </c>
      <c r="DG125" s="827">
        <f ca="1">'Scheme 1'!GO$46</f>
        <v>0</v>
      </c>
      <c r="DH125" s="827">
        <f ca="1">'Scheme 1'!GP$46</f>
        <v>0</v>
      </c>
      <c r="DI125" s="827">
        <f ca="1">'Scheme 1'!GQ$46</f>
        <v>0</v>
      </c>
      <c r="DJ125" s="827">
        <f ca="1">'Scheme 1'!GR$46</f>
        <v>0</v>
      </c>
      <c r="DK125" s="827">
        <f ca="1">'Scheme 1'!GS$46</f>
        <v>0</v>
      </c>
      <c r="DL125" s="827">
        <f ca="1">'Scheme 1'!GT$46</f>
        <v>0</v>
      </c>
      <c r="DM125" s="827">
        <f ca="1">'Scheme 1'!GU$46</f>
        <v>0</v>
      </c>
      <c r="DN125" s="827">
        <f ca="1">'Scheme 1'!GV$46</f>
        <v>0</v>
      </c>
      <c r="DO125" s="827">
        <f ca="1">'Scheme 1'!GW$46</f>
        <v>0</v>
      </c>
      <c r="DP125" s="827">
        <f ca="1">'Scheme 1'!GX$46</f>
        <v>0</v>
      </c>
      <c r="DQ125" s="827">
        <f ca="1">'Scheme 1'!GY$46</f>
        <v>0</v>
      </c>
      <c r="DR125" s="827">
        <f ca="1">'Scheme 1'!GZ$46</f>
        <v>0</v>
      </c>
      <c r="DS125" s="827">
        <f ca="1">'Scheme 1'!HA$46</f>
        <v>0</v>
      </c>
      <c r="DT125" s="827">
        <f ca="1">'Scheme 1'!HB$46</f>
        <v>0</v>
      </c>
      <c r="DU125" s="827">
        <f ca="1">'Scheme 1'!HC$46</f>
        <v>0</v>
      </c>
      <c r="DV125" s="827">
        <f ca="1">'Scheme 1'!HD$46</f>
        <v>0</v>
      </c>
      <c r="DW125" s="827">
        <f ca="1">'Scheme 1'!HE$46</f>
        <v>0</v>
      </c>
      <c r="DX125" s="827">
        <f ca="1">'Scheme 1'!HF$46</f>
        <v>0</v>
      </c>
      <c r="DY125" s="827">
        <f ca="1">'Scheme 1'!HG$46</f>
        <v>0</v>
      </c>
      <c r="DZ125" s="89"/>
      <c r="EA125" s="89"/>
      <c r="EB125" s="89"/>
      <c r="EC125" s="89"/>
      <c r="ED125" s="89"/>
      <c r="EE125" s="89"/>
      <c r="EF125" s="89"/>
    </row>
    <row r="126" spans="1:136" s="199" customFormat="1">
      <c r="A126" s="118"/>
      <c r="B126" s="118"/>
      <c r="D126" s="827" t="str">
        <f t="shared" si="11"/>
        <v>Yes</v>
      </c>
      <c r="E126" s="199" t="str">
        <f>'Scheme 2'!$F$3</f>
        <v>Scheme 2</v>
      </c>
      <c r="F126" s="827">
        <f>'Scheme 2'!CN$46</f>
        <v>0</v>
      </c>
      <c r="G126" s="827">
        <f>'Scheme 2'!CO$46</f>
        <v>0</v>
      </c>
      <c r="H126" s="827">
        <f>'Scheme 2'!CP$46</f>
        <v>0</v>
      </c>
      <c r="I126" s="827">
        <f ca="1">'Scheme 2'!CQ$46</f>
        <v>0</v>
      </c>
      <c r="J126" s="827">
        <f ca="1">'Scheme 2'!CR$46</f>
        <v>0</v>
      </c>
      <c r="K126" s="827">
        <f ca="1">'Scheme 2'!CS$46</f>
        <v>0</v>
      </c>
      <c r="L126" s="827">
        <f ca="1">'Scheme 2'!CT$46</f>
        <v>0</v>
      </c>
      <c r="M126" s="827">
        <f ca="1">'Scheme 2'!CU$46</f>
        <v>0</v>
      </c>
      <c r="N126" s="827">
        <f ca="1">'Scheme 2'!CV$46</f>
        <v>0</v>
      </c>
      <c r="O126" s="827">
        <f ca="1">'Scheme 2'!CW$46</f>
        <v>0</v>
      </c>
      <c r="P126" s="827">
        <f ca="1">'Scheme 2'!CX$46</f>
        <v>0</v>
      </c>
      <c r="Q126" s="827">
        <f ca="1">'Scheme 2'!CY$46</f>
        <v>0</v>
      </c>
      <c r="R126" s="827">
        <f ca="1">'Scheme 2'!CZ$46</f>
        <v>0</v>
      </c>
      <c r="S126" s="827">
        <f ca="1">'Scheme 2'!DA$46</f>
        <v>0</v>
      </c>
      <c r="T126" s="827">
        <f ca="1">'Scheme 2'!DB$46</f>
        <v>0</v>
      </c>
      <c r="U126" s="827">
        <f ca="1">'Scheme 2'!DC$46</f>
        <v>0</v>
      </c>
      <c r="V126" s="827">
        <f ca="1">'Scheme 2'!DD$46</f>
        <v>0</v>
      </c>
      <c r="W126" s="827">
        <f ca="1">'Scheme 2'!DE$46</f>
        <v>0</v>
      </c>
      <c r="X126" s="827">
        <f ca="1">'Scheme 2'!DF$46</f>
        <v>0</v>
      </c>
      <c r="Y126" s="827">
        <f ca="1">'Scheme 2'!DG$46</f>
        <v>0</v>
      </c>
      <c r="Z126" s="827">
        <f ca="1">'Scheme 2'!DH$46</f>
        <v>0</v>
      </c>
      <c r="AA126" s="827">
        <f ca="1">'Scheme 2'!DI$46</f>
        <v>0</v>
      </c>
      <c r="AB126" s="827">
        <f ca="1">'Scheme 2'!DJ$46</f>
        <v>0</v>
      </c>
      <c r="AC126" s="827">
        <f ca="1">'Scheme 2'!DK$46</f>
        <v>0</v>
      </c>
      <c r="AD126" s="827">
        <f ca="1">'Scheme 2'!DL$46</f>
        <v>0</v>
      </c>
      <c r="AE126" s="827">
        <f ca="1">'Scheme 2'!DM$46</f>
        <v>0</v>
      </c>
      <c r="AF126" s="827">
        <f ca="1">'Scheme 2'!DN$46</f>
        <v>0</v>
      </c>
      <c r="AG126" s="827">
        <f ca="1">'Scheme 2'!DO$46</f>
        <v>0</v>
      </c>
      <c r="AH126" s="827">
        <f ca="1">'Scheme 2'!DP$46</f>
        <v>0</v>
      </c>
      <c r="AI126" s="827">
        <f ca="1">'Scheme 2'!DQ$46</f>
        <v>0</v>
      </c>
      <c r="AJ126" s="827">
        <f ca="1">'Scheme 2'!DR$46</f>
        <v>0</v>
      </c>
      <c r="AK126" s="827">
        <f ca="1">'Scheme 2'!DS$46</f>
        <v>0</v>
      </c>
      <c r="AL126" s="827">
        <f ca="1">'Scheme 2'!DT$46</f>
        <v>0</v>
      </c>
      <c r="AM126" s="827">
        <f ca="1">'Scheme 2'!DU$46</f>
        <v>0</v>
      </c>
      <c r="AN126" s="827">
        <f ca="1">'Scheme 2'!DV$46</f>
        <v>0</v>
      </c>
      <c r="AO126" s="827">
        <f ca="1">'Scheme 2'!DW$46</f>
        <v>0</v>
      </c>
      <c r="AP126" s="827">
        <f ca="1">'Scheme 2'!DX$46</f>
        <v>0</v>
      </c>
      <c r="AQ126" s="827">
        <f ca="1">'Scheme 2'!DY$46</f>
        <v>0</v>
      </c>
      <c r="AR126" s="827">
        <f ca="1">'Scheme 2'!DZ$46</f>
        <v>0</v>
      </c>
      <c r="AS126" s="827">
        <f ca="1">'Scheme 2'!EA$46</f>
        <v>0</v>
      </c>
      <c r="AT126" s="827">
        <f ca="1">'Scheme 2'!EB$46</f>
        <v>0</v>
      </c>
      <c r="AU126" s="827">
        <f ca="1">'Scheme 2'!EC$46</f>
        <v>0</v>
      </c>
      <c r="AV126" s="827">
        <f ca="1">'Scheme 2'!ED$46</f>
        <v>0</v>
      </c>
      <c r="AW126" s="827">
        <f ca="1">'Scheme 2'!EE$46</f>
        <v>0</v>
      </c>
      <c r="AX126" s="827">
        <f ca="1">'Scheme 2'!EF$46</f>
        <v>0</v>
      </c>
      <c r="AY126" s="827">
        <f ca="1">'Scheme 2'!EG$46</f>
        <v>0</v>
      </c>
      <c r="AZ126" s="827">
        <f ca="1">'Scheme 2'!EH$46</f>
        <v>0</v>
      </c>
      <c r="BA126" s="827">
        <f ca="1">'Scheme 2'!EI$46</f>
        <v>0</v>
      </c>
      <c r="BB126" s="827">
        <f ca="1">'Scheme 2'!EJ$46</f>
        <v>0</v>
      </c>
      <c r="BC126" s="827">
        <f ca="1">'Scheme 2'!EK$46</f>
        <v>0</v>
      </c>
      <c r="BD126" s="827">
        <f ca="1">'Scheme 2'!EL$46</f>
        <v>0</v>
      </c>
      <c r="BE126" s="827">
        <f ca="1">'Scheme 2'!EM$46</f>
        <v>0</v>
      </c>
      <c r="BF126" s="827">
        <f ca="1">'Scheme 2'!EN$46</f>
        <v>0</v>
      </c>
      <c r="BG126" s="827">
        <f ca="1">'Scheme 2'!EO$46</f>
        <v>0</v>
      </c>
      <c r="BH126" s="827">
        <f ca="1">'Scheme 2'!EP$46</f>
        <v>0</v>
      </c>
      <c r="BI126" s="827">
        <f ca="1">'Scheme 2'!EQ$46</f>
        <v>0</v>
      </c>
      <c r="BJ126" s="827">
        <f ca="1">'Scheme 2'!ER$46</f>
        <v>0</v>
      </c>
      <c r="BK126" s="827">
        <f ca="1">'Scheme 2'!ES$46</f>
        <v>0</v>
      </c>
      <c r="BL126" s="827">
        <f ca="1">'Scheme 2'!ET$46</f>
        <v>0</v>
      </c>
      <c r="BM126" s="827">
        <f ca="1">'Scheme 2'!EU$46</f>
        <v>0</v>
      </c>
      <c r="BN126" s="827">
        <f ca="1">'Scheme 2'!EV$46</f>
        <v>0</v>
      </c>
      <c r="BO126" s="827">
        <f ca="1">'Scheme 2'!EW$46</f>
        <v>0</v>
      </c>
      <c r="BP126" s="827">
        <f ca="1">'Scheme 2'!EX$46</f>
        <v>0</v>
      </c>
      <c r="BQ126" s="827">
        <f ca="1">'Scheme 2'!EY$46</f>
        <v>0</v>
      </c>
      <c r="BR126" s="827">
        <f ca="1">'Scheme 2'!EZ$46</f>
        <v>0</v>
      </c>
      <c r="BS126" s="827">
        <f ca="1">'Scheme 2'!FA$46</f>
        <v>0</v>
      </c>
      <c r="BT126" s="827">
        <f ca="1">'Scheme 2'!FB$46</f>
        <v>0</v>
      </c>
      <c r="BU126" s="827">
        <f ca="1">'Scheme 2'!FC$46</f>
        <v>0</v>
      </c>
      <c r="BV126" s="827">
        <f ca="1">'Scheme 2'!FD$46</f>
        <v>0</v>
      </c>
      <c r="BW126" s="827">
        <f ca="1">'Scheme 2'!FE$46</f>
        <v>0</v>
      </c>
      <c r="BX126" s="827">
        <f ca="1">'Scheme 2'!FF$46</f>
        <v>0</v>
      </c>
      <c r="BY126" s="827">
        <f ca="1">'Scheme 2'!FG$46</f>
        <v>0</v>
      </c>
      <c r="BZ126" s="827">
        <f ca="1">'Scheme 2'!FH$46</f>
        <v>0</v>
      </c>
      <c r="CA126" s="827">
        <f ca="1">'Scheme 2'!FI$46</f>
        <v>0</v>
      </c>
      <c r="CB126" s="827">
        <f ca="1">'Scheme 2'!FJ$46</f>
        <v>0</v>
      </c>
      <c r="CC126" s="827">
        <f ca="1">'Scheme 2'!FK$46</f>
        <v>0</v>
      </c>
      <c r="CD126" s="827">
        <f ca="1">'Scheme 2'!FL$46</f>
        <v>0</v>
      </c>
      <c r="CE126" s="827">
        <f ca="1">'Scheme 2'!FM$46</f>
        <v>0</v>
      </c>
      <c r="CF126" s="827">
        <f ca="1">'Scheme 2'!FN$46</f>
        <v>0</v>
      </c>
      <c r="CG126" s="827">
        <f ca="1">'Scheme 2'!FO$46</f>
        <v>0</v>
      </c>
      <c r="CH126" s="827">
        <f ca="1">'Scheme 2'!FP$46</f>
        <v>0</v>
      </c>
      <c r="CI126" s="827">
        <f ca="1">'Scheme 2'!FQ$46</f>
        <v>0</v>
      </c>
      <c r="CJ126" s="827">
        <f ca="1">'Scheme 2'!FR$46</f>
        <v>0</v>
      </c>
      <c r="CK126" s="827">
        <f ca="1">'Scheme 2'!FS$46</f>
        <v>0</v>
      </c>
      <c r="CL126" s="827">
        <f ca="1">'Scheme 2'!FT$46</f>
        <v>0</v>
      </c>
      <c r="CM126" s="827">
        <f ca="1">'Scheme 2'!FU$46</f>
        <v>0</v>
      </c>
      <c r="CN126" s="827">
        <f ca="1">'Scheme 2'!FV$46</f>
        <v>0</v>
      </c>
      <c r="CO126" s="827">
        <f ca="1">'Scheme 2'!FW$46</f>
        <v>0</v>
      </c>
      <c r="CP126" s="827">
        <f ca="1">'Scheme 2'!FX$46</f>
        <v>0</v>
      </c>
      <c r="CQ126" s="827">
        <f ca="1">'Scheme 2'!FY$46</f>
        <v>0</v>
      </c>
      <c r="CR126" s="827">
        <f ca="1">'Scheme 2'!FZ$46</f>
        <v>0</v>
      </c>
      <c r="CS126" s="827">
        <f ca="1">'Scheme 2'!GA$46</f>
        <v>0</v>
      </c>
      <c r="CT126" s="827">
        <f ca="1">'Scheme 2'!GB$46</f>
        <v>0</v>
      </c>
      <c r="CU126" s="827">
        <f ca="1">'Scheme 2'!GC$46</f>
        <v>0</v>
      </c>
      <c r="CV126" s="827">
        <f ca="1">'Scheme 2'!GD$46</f>
        <v>0</v>
      </c>
      <c r="CW126" s="827">
        <f ca="1">'Scheme 2'!GE$46</f>
        <v>0</v>
      </c>
      <c r="CX126" s="827">
        <f ca="1">'Scheme 2'!GF$46</f>
        <v>0</v>
      </c>
      <c r="CY126" s="827">
        <f ca="1">'Scheme 2'!GG$46</f>
        <v>0</v>
      </c>
      <c r="CZ126" s="827">
        <f ca="1">'Scheme 2'!GH$46</f>
        <v>0</v>
      </c>
      <c r="DA126" s="827">
        <f ca="1">'Scheme 2'!GI$46</f>
        <v>0</v>
      </c>
      <c r="DB126" s="827">
        <f ca="1">'Scheme 2'!GJ$46</f>
        <v>0</v>
      </c>
      <c r="DC126" s="827">
        <f ca="1">'Scheme 2'!GK$46</f>
        <v>0</v>
      </c>
      <c r="DD126" s="827">
        <f ca="1">'Scheme 2'!GL$46</f>
        <v>0</v>
      </c>
      <c r="DE126" s="827">
        <f ca="1">'Scheme 2'!GM$46</f>
        <v>0</v>
      </c>
      <c r="DF126" s="827">
        <f ca="1">'Scheme 2'!GN$46</f>
        <v>0</v>
      </c>
      <c r="DG126" s="827">
        <f ca="1">'Scheme 2'!GO$46</f>
        <v>0</v>
      </c>
      <c r="DH126" s="827">
        <f ca="1">'Scheme 2'!GP$46</f>
        <v>0</v>
      </c>
      <c r="DI126" s="827">
        <f ca="1">'Scheme 2'!GQ$46</f>
        <v>0</v>
      </c>
      <c r="DJ126" s="827">
        <f ca="1">'Scheme 2'!GR$46</f>
        <v>0</v>
      </c>
      <c r="DK126" s="827">
        <f ca="1">'Scheme 2'!GS$46</f>
        <v>0</v>
      </c>
      <c r="DL126" s="827">
        <f ca="1">'Scheme 2'!GT$46</f>
        <v>0</v>
      </c>
      <c r="DM126" s="827">
        <f ca="1">'Scheme 2'!GU$46</f>
        <v>0</v>
      </c>
      <c r="DN126" s="827">
        <f ca="1">'Scheme 2'!GV$46</f>
        <v>0</v>
      </c>
      <c r="DO126" s="827">
        <f ca="1">'Scheme 2'!GW$46</f>
        <v>0</v>
      </c>
      <c r="DP126" s="827">
        <f ca="1">'Scheme 2'!GX$46</f>
        <v>0</v>
      </c>
      <c r="DQ126" s="827">
        <f ca="1">'Scheme 2'!GY$46</f>
        <v>0</v>
      </c>
      <c r="DR126" s="827">
        <f ca="1">'Scheme 2'!GZ$46</f>
        <v>0</v>
      </c>
      <c r="DS126" s="827">
        <f ca="1">'Scheme 2'!HA$46</f>
        <v>0</v>
      </c>
      <c r="DT126" s="827">
        <f ca="1">'Scheme 2'!HB$46</f>
        <v>0</v>
      </c>
      <c r="DU126" s="827">
        <f ca="1">'Scheme 2'!HC$46</f>
        <v>0</v>
      </c>
      <c r="DV126" s="827">
        <f ca="1">'Scheme 2'!HD$46</f>
        <v>0</v>
      </c>
      <c r="DW126" s="827">
        <f ca="1">'Scheme 2'!HE$46</f>
        <v>0</v>
      </c>
      <c r="DX126" s="827">
        <f ca="1">'Scheme 2'!HF$46</f>
        <v>0</v>
      </c>
      <c r="DY126" s="827">
        <f ca="1">'Scheme 2'!HG$46</f>
        <v>0</v>
      </c>
      <c r="DZ126" s="89"/>
      <c r="EA126" s="89"/>
      <c r="EB126" s="89"/>
      <c r="EC126" s="89"/>
      <c r="ED126" s="89"/>
      <c r="EE126" s="89"/>
      <c r="EF126" s="89"/>
    </row>
    <row r="127" spans="1:136">
      <c r="C127" s="199"/>
      <c r="D127" s="827" t="str">
        <f t="shared" si="11"/>
        <v>Yes</v>
      </c>
      <c r="E127" s="199" t="str">
        <f>'Scheme 3'!$F$3</f>
        <v>Scheme 3</v>
      </c>
      <c r="F127" s="827">
        <f>'Scheme 3'!CN$46</f>
        <v>0</v>
      </c>
      <c r="G127" s="827">
        <f>'Scheme 3'!CO$46</f>
        <v>0</v>
      </c>
      <c r="H127" s="827">
        <f>'Scheme 3'!CP$46</f>
        <v>0</v>
      </c>
      <c r="I127" s="827">
        <f ca="1">'Scheme 3'!CQ$46</f>
        <v>0</v>
      </c>
      <c r="J127" s="827">
        <f ca="1">'Scheme 3'!CR$46</f>
        <v>0</v>
      </c>
      <c r="K127" s="827">
        <f ca="1">'Scheme 3'!CS$46</f>
        <v>0</v>
      </c>
      <c r="L127" s="827">
        <f ca="1">'Scheme 3'!CT$46</f>
        <v>0</v>
      </c>
      <c r="M127" s="827">
        <f ca="1">'Scheme 3'!CU$46</f>
        <v>0</v>
      </c>
      <c r="N127" s="827">
        <f ca="1">'Scheme 3'!CV$46</f>
        <v>0</v>
      </c>
      <c r="O127" s="827">
        <f ca="1">'Scheme 3'!CW$46</f>
        <v>0</v>
      </c>
      <c r="P127" s="827">
        <f ca="1">'Scheme 3'!CX$46</f>
        <v>0</v>
      </c>
      <c r="Q127" s="827">
        <f ca="1">'Scheme 3'!CY$46</f>
        <v>0</v>
      </c>
      <c r="R127" s="827">
        <f ca="1">'Scheme 3'!CZ$46</f>
        <v>0</v>
      </c>
      <c r="S127" s="827">
        <f ca="1">'Scheme 3'!DA$46</f>
        <v>0</v>
      </c>
      <c r="T127" s="827">
        <f ca="1">'Scheme 3'!DB$46</f>
        <v>0</v>
      </c>
      <c r="U127" s="827">
        <f ca="1">'Scheme 3'!DC$46</f>
        <v>0</v>
      </c>
      <c r="V127" s="827">
        <f ca="1">'Scheme 3'!DD$46</f>
        <v>0</v>
      </c>
      <c r="W127" s="827">
        <f ca="1">'Scheme 3'!DE$46</f>
        <v>0</v>
      </c>
      <c r="X127" s="827">
        <f ca="1">'Scheme 3'!DF$46</f>
        <v>0</v>
      </c>
      <c r="Y127" s="827">
        <f ca="1">'Scheme 3'!DG$46</f>
        <v>0</v>
      </c>
      <c r="Z127" s="827">
        <f ca="1">'Scheme 3'!DH$46</f>
        <v>0</v>
      </c>
      <c r="AA127" s="827">
        <f ca="1">'Scheme 3'!DI$46</f>
        <v>0</v>
      </c>
      <c r="AB127" s="827">
        <f ca="1">'Scheme 3'!DJ$46</f>
        <v>0</v>
      </c>
      <c r="AC127" s="827">
        <f ca="1">'Scheme 3'!DK$46</f>
        <v>0</v>
      </c>
      <c r="AD127" s="827">
        <f ca="1">'Scheme 3'!DL$46</f>
        <v>0</v>
      </c>
      <c r="AE127" s="827">
        <f ca="1">'Scheme 3'!DM$46</f>
        <v>0</v>
      </c>
      <c r="AF127" s="827">
        <f ca="1">'Scheme 3'!DN$46</f>
        <v>0</v>
      </c>
      <c r="AG127" s="827">
        <f ca="1">'Scheme 3'!DO$46</f>
        <v>0</v>
      </c>
      <c r="AH127" s="827">
        <f ca="1">'Scheme 3'!DP$46</f>
        <v>0</v>
      </c>
      <c r="AI127" s="827">
        <f ca="1">'Scheme 3'!DQ$46</f>
        <v>0</v>
      </c>
      <c r="AJ127" s="827">
        <f ca="1">'Scheme 3'!DR$46</f>
        <v>0</v>
      </c>
      <c r="AK127" s="827">
        <f ca="1">'Scheme 3'!DS$46</f>
        <v>0</v>
      </c>
      <c r="AL127" s="827">
        <f ca="1">'Scheme 3'!DT$46</f>
        <v>0</v>
      </c>
      <c r="AM127" s="827">
        <f ca="1">'Scheme 3'!DU$46</f>
        <v>0</v>
      </c>
      <c r="AN127" s="827">
        <f ca="1">'Scheme 3'!DV$46</f>
        <v>0</v>
      </c>
      <c r="AO127" s="827">
        <f ca="1">'Scheme 3'!DW$46</f>
        <v>0</v>
      </c>
      <c r="AP127" s="827">
        <f ca="1">'Scheme 3'!DX$46</f>
        <v>0</v>
      </c>
      <c r="AQ127" s="827">
        <f ca="1">'Scheme 3'!DY$46</f>
        <v>0</v>
      </c>
      <c r="AR127" s="827">
        <f ca="1">'Scheme 3'!DZ$46</f>
        <v>0</v>
      </c>
      <c r="AS127" s="827">
        <f ca="1">'Scheme 3'!EA$46</f>
        <v>0</v>
      </c>
      <c r="AT127" s="827">
        <f ca="1">'Scheme 3'!EB$46</f>
        <v>0</v>
      </c>
      <c r="AU127" s="827">
        <f ca="1">'Scheme 3'!EC$46</f>
        <v>0</v>
      </c>
      <c r="AV127" s="827">
        <f ca="1">'Scheme 3'!ED$46</f>
        <v>0</v>
      </c>
      <c r="AW127" s="827">
        <f ca="1">'Scheme 3'!EE$46</f>
        <v>0</v>
      </c>
      <c r="AX127" s="827">
        <f ca="1">'Scheme 3'!EF$46</f>
        <v>0</v>
      </c>
      <c r="AY127" s="827">
        <f ca="1">'Scheme 3'!EG$46</f>
        <v>0</v>
      </c>
      <c r="AZ127" s="827">
        <f ca="1">'Scheme 3'!EH$46</f>
        <v>0</v>
      </c>
      <c r="BA127" s="827">
        <f ca="1">'Scheme 3'!EI$46</f>
        <v>0</v>
      </c>
      <c r="BB127" s="827">
        <f ca="1">'Scheme 3'!EJ$46</f>
        <v>0</v>
      </c>
      <c r="BC127" s="827">
        <f ca="1">'Scheme 3'!EK$46</f>
        <v>0</v>
      </c>
      <c r="BD127" s="827">
        <f ca="1">'Scheme 3'!EL$46</f>
        <v>0</v>
      </c>
      <c r="BE127" s="827">
        <f ca="1">'Scheme 3'!EM$46</f>
        <v>0</v>
      </c>
      <c r="BF127" s="827">
        <f ca="1">'Scheme 3'!EN$46</f>
        <v>0</v>
      </c>
      <c r="BG127" s="827">
        <f ca="1">'Scheme 3'!EO$46</f>
        <v>0</v>
      </c>
      <c r="BH127" s="827">
        <f ca="1">'Scheme 3'!EP$46</f>
        <v>0</v>
      </c>
      <c r="BI127" s="827">
        <f ca="1">'Scheme 3'!EQ$46</f>
        <v>0</v>
      </c>
      <c r="BJ127" s="827">
        <f ca="1">'Scheme 3'!ER$46</f>
        <v>0</v>
      </c>
      <c r="BK127" s="827">
        <f ca="1">'Scheme 3'!ES$46</f>
        <v>0</v>
      </c>
      <c r="BL127" s="827">
        <f ca="1">'Scheme 3'!ET$46</f>
        <v>0</v>
      </c>
      <c r="BM127" s="827">
        <f ca="1">'Scheme 3'!EU$46</f>
        <v>0</v>
      </c>
      <c r="BN127" s="827">
        <f ca="1">'Scheme 3'!EV$46</f>
        <v>0</v>
      </c>
      <c r="BO127" s="827">
        <f ca="1">'Scheme 3'!EW$46</f>
        <v>0</v>
      </c>
      <c r="BP127" s="827">
        <f ca="1">'Scheme 3'!EX$46</f>
        <v>0</v>
      </c>
      <c r="BQ127" s="827">
        <f ca="1">'Scheme 3'!EY$46</f>
        <v>0</v>
      </c>
      <c r="BR127" s="827">
        <f ca="1">'Scheme 3'!EZ$46</f>
        <v>0</v>
      </c>
      <c r="BS127" s="827">
        <f ca="1">'Scheme 3'!FA$46</f>
        <v>0</v>
      </c>
      <c r="BT127" s="827">
        <f ca="1">'Scheme 3'!FB$46</f>
        <v>0</v>
      </c>
      <c r="BU127" s="827">
        <f ca="1">'Scheme 3'!FC$46</f>
        <v>0</v>
      </c>
      <c r="BV127" s="827">
        <f ca="1">'Scheme 3'!FD$46</f>
        <v>0</v>
      </c>
      <c r="BW127" s="827">
        <f ca="1">'Scheme 3'!FE$46</f>
        <v>0</v>
      </c>
      <c r="BX127" s="827">
        <f ca="1">'Scheme 3'!FF$46</f>
        <v>0</v>
      </c>
      <c r="BY127" s="827">
        <f ca="1">'Scheme 3'!FG$46</f>
        <v>0</v>
      </c>
      <c r="BZ127" s="827">
        <f ca="1">'Scheme 3'!FH$46</f>
        <v>0</v>
      </c>
      <c r="CA127" s="827">
        <f ca="1">'Scheme 3'!FI$46</f>
        <v>0</v>
      </c>
      <c r="CB127" s="827">
        <f ca="1">'Scheme 3'!FJ$46</f>
        <v>0</v>
      </c>
      <c r="CC127" s="827">
        <f ca="1">'Scheme 3'!FK$46</f>
        <v>0</v>
      </c>
      <c r="CD127" s="827">
        <f ca="1">'Scheme 3'!FL$46</f>
        <v>0</v>
      </c>
      <c r="CE127" s="827">
        <f ca="1">'Scheme 3'!FM$46</f>
        <v>0</v>
      </c>
      <c r="CF127" s="827">
        <f ca="1">'Scheme 3'!FN$46</f>
        <v>0</v>
      </c>
      <c r="CG127" s="827">
        <f ca="1">'Scheme 3'!FO$46</f>
        <v>0</v>
      </c>
      <c r="CH127" s="827">
        <f ca="1">'Scheme 3'!FP$46</f>
        <v>0</v>
      </c>
      <c r="CI127" s="827">
        <f ca="1">'Scheme 3'!FQ$46</f>
        <v>0</v>
      </c>
      <c r="CJ127" s="827">
        <f ca="1">'Scheme 3'!FR$46</f>
        <v>0</v>
      </c>
      <c r="CK127" s="827">
        <f ca="1">'Scheme 3'!FS$46</f>
        <v>0</v>
      </c>
      <c r="CL127" s="827">
        <f ca="1">'Scheme 3'!FT$46</f>
        <v>0</v>
      </c>
      <c r="CM127" s="827">
        <f ca="1">'Scheme 3'!FU$46</f>
        <v>0</v>
      </c>
      <c r="CN127" s="827">
        <f ca="1">'Scheme 3'!FV$46</f>
        <v>0</v>
      </c>
      <c r="CO127" s="827">
        <f ca="1">'Scheme 3'!FW$46</f>
        <v>0</v>
      </c>
      <c r="CP127" s="827">
        <f ca="1">'Scheme 3'!FX$46</f>
        <v>0</v>
      </c>
      <c r="CQ127" s="827">
        <f ca="1">'Scheme 3'!FY$46</f>
        <v>0</v>
      </c>
      <c r="CR127" s="827">
        <f ca="1">'Scheme 3'!FZ$46</f>
        <v>0</v>
      </c>
      <c r="CS127" s="827">
        <f ca="1">'Scheme 3'!GA$46</f>
        <v>0</v>
      </c>
      <c r="CT127" s="827">
        <f ca="1">'Scheme 3'!GB$46</f>
        <v>0</v>
      </c>
      <c r="CU127" s="827">
        <f ca="1">'Scheme 3'!GC$46</f>
        <v>0</v>
      </c>
      <c r="CV127" s="827">
        <f ca="1">'Scheme 3'!GD$46</f>
        <v>0</v>
      </c>
      <c r="CW127" s="827">
        <f ca="1">'Scheme 3'!GE$46</f>
        <v>0</v>
      </c>
      <c r="CX127" s="827">
        <f ca="1">'Scheme 3'!GF$46</f>
        <v>0</v>
      </c>
      <c r="CY127" s="827">
        <f ca="1">'Scheme 3'!GG$46</f>
        <v>0</v>
      </c>
      <c r="CZ127" s="827">
        <f ca="1">'Scheme 3'!GH$46</f>
        <v>0</v>
      </c>
      <c r="DA127" s="827">
        <f ca="1">'Scheme 3'!GI$46</f>
        <v>0</v>
      </c>
      <c r="DB127" s="827">
        <f ca="1">'Scheme 3'!GJ$46</f>
        <v>0</v>
      </c>
      <c r="DC127" s="827">
        <f ca="1">'Scheme 3'!GK$46</f>
        <v>0</v>
      </c>
      <c r="DD127" s="827">
        <f ca="1">'Scheme 3'!GL$46</f>
        <v>0</v>
      </c>
      <c r="DE127" s="827">
        <f ca="1">'Scheme 3'!GM$46</f>
        <v>0</v>
      </c>
      <c r="DF127" s="827">
        <f ca="1">'Scheme 3'!GN$46</f>
        <v>0</v>
      </c>
      <c r="DG127" s="827">
        <f ca="1">'Scheme 3'!GO$46</f>
        <v>0</v>
      </c>
      <c r="DH127" s="827">
        <f ca="1">'Scheme 3'!GP$46</f>
        <v>0</v>
      </c>
      <c r="DI127" s="827">
        <f ca="1">'Scheme 3'!GQ$46</f>
        <v>0</v>
      </c>
      <c r="DJ127" s="827">
        <f ca="1">'Scheme 3'!GR$46</f>
        <v>0</v>
      </c>
      <c r="DK127" s="827">
        <f ca="1">'Scheme 3'!GS$46</f>
        <v>0</v>
      </c>
      <c r="DL127" s="827">
        <f ca="1">'Scheme 3'!GT$46</f>
        <v>0</v>
      </c>
      <c r="DM127" s="827">
        <f ca="1">'Scheme 3'!GU$46</f>
        <v>0</v>
      </c>
      <c r="DN127" s="827">
        <f ca="1">'Scheme 3'!GV$46</f>
        <v>0</v>
      </c>
      <c r="DO127" s="827">
        <f ca="1">'Scheme 3'!GW$46</f>
        <v>0</v>
      </c>
      <c r="DP127" s="827">
        <f ca="1">'Scheme 3'!GX$46</f>
        <v>0</v>
      </c>
      <c r="DQ127" s="827">
        <f ca="1">'Scheme 3'!GY$46</f>
        <v>0</v>
      </c>
      <c r="DR127" s="827">
        <f ca="1">'Scheme 3'!GZ$46</f>
        <v>0</v>
      </c>
      <c r="DS127" s="827">
        <f ca="1">'Scheme 3'!HA$46</f>
        <v>0</v>
      </c>
      <c r="DT127" s="827">
        <f ca="1">'Scheme 3'!HB$46</f>
        <v>0</v>
      </c>
      <c r="DU127" s="827">
        <f ca="1">'Scheme 3'!HC$46</f>
        <v>0</v>
      </c>
      <c r="DV127" s="827">
        <f ca="1">'Scheme 3'!HD$46</f>
        <v>0</v>
      </c>
      <c r="DW127" s="827">
        <f ca="1">'Scheme 3'!HE$46</f>
        <v>0</v>
      </c>
      <c r="DX127" s="827">
        <f ca="1">'Scheme 3'!HF$46</f>
        <v>0</v>
      </c>
      <c r="DY127" s="827">
        <f ca="1">'Scheme 3'!HG$46</f>
        <v>0</v>
      </c>
      <c r="DZ127" s="89"/>
      <c r="EA127" s="89"/>
      <c r="EB127" s="89"/>
      <c r="EC127" s="89"/>
      <c r="ED127" s="89"/>
      <c r="EE127" s="89"/>
      <c r="EF127" s="89"/>
    </row>
    <row r="128" spans="1:136">
      <c r="C128" s="199"/>
      <c r="D128" s="827" t="str">
        <f t="shared" si="11"/>
        <v>Yes</v>
      </c>
      <c r="E128" s="199" t="str">
        <f>'Scheme 4'!$F$3</f>
        <v>Scheme 4</v>
      </c>
      <c r="F128" s="827">
        <f>'Scheme 4'!CN$46</f>
        <v>0</v>
      </c>
      <c r="G128" s="827">
        <f>'Scheme 4'!CO$46</f>
        <v>0</v>
      </c>
      <c r="H128" s="827">
        <f>'Scheme 4'!CP$46</f>
        <v>0</v>
      </c>
      <c r="I128" s="827">
        <f ca="1">'Scheme 4'!CQ$46</f>
        <v>0</v>
      </c>
      <c r="J128" s="827">
        <f ca="1">'Scheme 4'!CR$46</f>
        <v>0</v>
      </c>
      <c r="K128" s="827">
        <f ca="1">'Scheme 4'!CS$46</f>
        <v>0</v>
      </c>
      <c r="L128" s="827">
        <f ca="1">'Scheme 4'!CT$46</f>
        <v>0</v>
      </c>
      <c r="M128" s="827">
        <f ca="1">'Scheme 4'!CU$46</f>
        <v>0</v>
      </c>
      <c r="N128" s="827">
        <f ca="1">'Scheme 4'!CV$46</f>
        <v>0</v>
      </c>
      <c r="O128" s="827">
        <f ca="1">'Scheme 4'!CW$46</f>
        <v>0</v>
      </c>
      <c r="P128" s="827">
        <f ca="1">'Scheme 4'!CX$46</f>
        <v>0</v>
      </c>
      <c r="Q128" s="827">
        <f ca="1">'Scheme 4'!CY$46</f>
        <v>0</v>
      </c>
      <c r="R128" s="827">
        <f ca="1">'Scheme 4'!CZ$46</f>
        <v>0</v>
      </c>
      <c r="S128" s="827">
        <f ca="1">'Scheme 4'!DA$46</f>
        <v>0</v>
      </c>
      <c r="T128" s="827">
        <f ca="1">'Scheme 4'!DB$46</f>
        <v>0</v>
      </c>
      <c r="U128" s="827">
        <f ca="1">'Scheme 4'!DC$46</f>
        <v>0</v>
      </c>
      <c r="V128" s="827">
        <f ca="1">'Scheme 4'!DD$46</f>
        <v>0</v>
      </c>
      <c r="W128" s="827">
        <f ca="1">'Scheme 4'!DE$46</f>
        <v>0</v>
      </c>
      <c r="X128" s="827">
        <f ca="1">'Scheme 4'!DF$46</f>
        <v>0</v>
      </c>
      <c r="Y128" s="827">
        <f ca="1">'Scheme 4'!DG$46</f>
        <v>0</v>
      </c>
      <c r="Z128" s="827">
        <f ca="1">'Scheme 4'!DH$46</f>
        <v>0</v>
      </c>
      <c r="AA128" s="827">
        <f ca="1">'Scheme 4'!DI$46</f>
        <v>0</v>
      </c>
      <c r="AB128" s="827">
        <f ca="1">'Scheme 4'!DJ$46</f>
        <v>0</v>
      </c>
      <c r="AC128" s="827">
        <f ca="1">'Scheme 4'!DK$46</f>
        <v>0</v>
      </c>
      <c r="AD128" s="827">
        <f ca="1">'Scheme 4'!DL$46</f>
        <v>0</v>
      </c>
      <c r="AE128" s="827">
        <f ca="1">'Scheme 4'!DM$46</f>
        <v>0</v>
      </c>
      <c r="AF128" s="827">
        <f ca="1">'Scheme 4'!DN$46</f>
        <v>0</v>
      </c>
      <c r="AG128" s="827">
        <f ca="1">'Scheme 4'!DO$46</f>
        <v>0</v>
      </c>
      <c r="AH128" s="827">
        <f ca="1">'Scheme 4'!DP$46</f>
        <v>0</v>
      </c>
      <c r="AI128" s="827">
        <f ca="1">'Scheme 4'!DQ$46</f>
        <v>0</v>
      </c>
      <c r="AJ128" s="827">
        <f ca="1">'Scheme 4'!DR$46</f>
        <v>0</v>
      </c>
      <c r="AK128" s="827">
        <f ca="1">'Scheme 4'!DS$46</f>
        <v>0</v>
      </c>
      <c r="AL128" s="827">
        <f ca="1">'Scheme 4'!DT$46</f>
        <v>0</v>
      </c>
      <c r="AM128" s="827">
        <f ca="1">'Scheme 4'!DU$46</f>
        <v>0</v>
      </c>
      <c r="AN128" s="827">
        <f ca="1">'Scheme 4'!DV$46</f>
        <v>0</v>
      </c>
      <c r="AO128" s="827">
        <f ca="1">'Scheme 4'!DW$46</f>
        <v>0</v>
      </c>
      <c r="AP128" s="827">
        <f ca="1">'Scheme 4'!DX$46</f>
        <v>0</v>
      </c>
      <c r="AQ128" s="827">
        <f ca="1">'Scheme 4'!DY$46</f>
        <v>0</v>
      </c>
      <c r="AR128" s="827">
        <f ca="1">'Scheme 4'!DZ$46</f>
        <v>0</v>
      </c>
      <c r="AS128" s="827">
        <f ca="1">'Scheme 4'!EA$46</f>
        <v>0</v>
      </c>
      <c r="AT128" s="827">
        <f ca="1">'Scheme 4'!EB$46</f>
        <v>0</v>
      </c>
      <c r="AU128" s="827">
        <f ca="1">'Scheme 4'!EC$46</f>
        <v>0</v>
      </c>
      <c r="AV128" s="827">
        <f ca="1">'Scheme 4'!ED$46</f>
        <v>0</v>
      </c>
      <c r="AW128" s="827">
        <f ca="1">'Scheme 4'!EE$46</f>
        <v>0</v>
      </c>
      <c r="AX128" s="827">
        <f ca="1">'Scheme 4'!EF$46</f>
        <v>0</v>
      </c>
      <c r="AY128" s="827">
        <f ca="1">'Scheme 4'!EG$46</f>
        <v>0</v>
      </c>
      <c r="AZ128" s="827">
        <f ca="1">'Scheme 4'!EH$46</f>
        <v>0</v>
      </c>
      <c r="BA128" s="827">
        <f ca="1">'Scheme 4'!EI$46</f>
        <v>0</v>
      </c>
      <c r="BB128" s="827">
        <f ca="1">'Scheme 4'!EJ$46</f>
        <v>0</v>
      </c>
      <c r="BC128" s="827">
        <f ca="1">'Scheme 4'!EK$46</f>
        <v>0</v>
      </c>
      <c r="BD128" s="827">
        <f ca="1">'Scheme 4'!EL$46</f>
        <v>0</v>
      </c>
      <c r="BE128" s="827">
        <f ca="1">'Scheme 4'!EM$46</f>
        <v>0</v>
      </c>
      <c r="BF128" s="827">
        <f ca="1">'Scheme 4'!EN$46</f>
        <v>0</v>
      </c>
      <c r="BG128" s="827">
        <f ca="1">'Scheme 4'!EO$46</f>
        <v>0</v>
      </c>
      <c r="BH128" s="827">
        <f ca="1">'Scheme 4'!EP$46</f>
        <v>0</v>
      </c>
      <c r="BI128" s="827">
        <f ca="1">'Scheme 4'!EQ$46</f>
        <v>0</v>
      </c>
      <c r="BJ128" s="827">
        <f ca="1">'Scheme 4'!ER$46</f>
        <v>0</v>
      </c>
      <c r="BK128" s="827">
        <f ca="1">'Scheme 4'!ES$46</f>
        <v>0</v>
      </c>
      <c r="BL128" s="827">
        <f ca="1">'Scheme 4'!ET$46</f>
        <v>0</v>
      </c>
      <c r="BM128" s="827">
        <f ca="1">'Scheme 4'!EU$46</f>
        <v>0</v>
      </c>
      <c r="BN128" s="827">
        <f ca="1">'Scheme 4'!EV$46</f>
        <v>0</v>
      </c>
      <c r="BO128" s="827">
        <f ca="1">'Scheme 4'!EW$46</f>
        <v>0</v>
      </c>
      <c r="BP128" s="827">
        <f ca="1">'Scheme 4'!EX$46</f>
        <v>0</v>
      </c>
      <c r="BQ128" s="827">
        <f ca="1">'Scheme 4'!EY$46</f>
        <v>0</v>
      </c>
      <c r="BR128" s="827">
        <f ca="1">'Scheme 4'!EZ$46</f>
        <v>0</v>
      </c>
      <c r="BS128" s="827">
        <f ca="1">'Scheme 4'!FA$46</f>
        <v>0</v>
      </c>
      <c r="BT128" s="827">
        <f ca="1">'Scheme 4'!FB$46</f>
        <v>0</v>
      </c>
      <c r="BU128" s="827">
        <f ca="1">'Scheme 4'!FC$46</f>
        <v>0</v>
      </c>
      <c r="BV128" s="827">
        <f ca="1">'Scheme 4'!FD$46</f>
        <v>0</v>
      </c>
      <c r="BW128" s="827">
        <f ca="1">'Scheme 4'!FE$46</f>
        <v>0</v>
      </c>
      <c r="BX128" s="827">
        <f ca="1">'Scheme 4'!FF$46</f>
        <v>0</v>
      </c>
      <c r="BY128" s="827">
        <f ca="1">'Scheme 4'!FG$46</f>
        <v>0</v>
      </c>
      <c r="BZ128" s="827">
        <f ca="1">'Scheme 4'!FH$46</f>
        <v>0</v>
      </c>
      <c r="CA128" s="827">
        <f ca="1">'Scheme 4'!FI$46</f>
        <v>0</v>
      </c>
      <c r="CB128" s="827">
        <f ca="1">'Scheme 4'!FJ$46</f>
        <v>0</v>
      </c>
      <c r="CC128" s="827">
        <f ca="1">'Scheme 4'!FK$46</f>
        <v>0</v>
      </c>
      <c r="CD128" s="827">
        <f ca="1">'Scheme 4'!FL$46</f>
        <v>0</v>
      </c>
      <c r="CE128" s="827">
        <f ca="1">'Scheme 4'!FM$46</f>
        <v>0</v>
      </c>
      <c r="CF128" s="827">
        <f ca="1">'Scheme 4'!FN$46</f>
        <v>0</v>
      </c>
      <c r="CG128" s="827">
        <f ca="1">'Scheme 4'!FO$46</f>
        <v>0</v>
      </c>
      <c r="CH128" s="827">
        <f ca="1">'Scheme 4'!FP$46</f>
        <v>0</v>
      </c>
      <c r="CI128" s="827">
        <f ca="1">'Scheme 4'!FQ$46</f>
        <v>0</v>
      </c>
      <c r="CJ128" s="827">
        <f ca="1">'Scheme 4'!FR$46</f>
        <v>0</v>
      </c>
      <c r="CK128" s="827">
        <f ca="1">'Scheme 4'!FS$46</f>
        <v>0</v>
      </c>
      <c r="CL128" s="827">
        <f ca="1">'Scheme 4'!FT$46</f>
        <v>0</v>
      </c>
      <c r="CM128" s="827">
        <f ca="1">'Scheme 4'!FU$46</f>
        <v>0</v>
      </c>
      <c r="CN128" s="827">
        <f ca="1">'Scheme 4'!FV$46</f>
        <v>0</v>
      </c>
      <c r="CO128" s="827">
        <f ca="1">'Scheme 4'!FW$46</f>
        <v>0</v>
      </c>
      <c r="CP128" s="827">
        <f ca="1">'Scheme 4'!FX$46</f>
        <v>0</v>
      </c>
      <c r="CQ128" s="827">
        <f ca="1">'Scheme 4'!FY$46</f>
        <v>0</v>
      </c>
      <c r="CR128" s="827">
        <f ca="1">'Scheme 4'!FZ$46</f>
        <v>0</v>
      </c>
      <c r="CS128" s="827">
        <f ca="1">'Scheme 4'!GA$46</f>
        <v>0</v>
      </c>
      <c r="CT128" s="827">
        <f ca="1">'Scheme 4'!GB$46</f>
        <v>0</v>
      </c>
      <c r="CU128" s="827">
        <f ca="1">'Scheme 4'!GC$46</f>
        <v>0</v>
      </c>
      <c r="CV128" s="827">
        <f ca="1">'Scheme 4'!GD$46</f>
        <v>0</v>
      </c>
      <c r="CW128" s="827">
        <f ca="1">'Scheme 4'!GE$46</f>
        <v>0</v>
      </c>
      <c r="CX128" s="827">
        <f ca="1">'Scheme 4'!GF$46</f>
        <v>0</v>
      </c>
      <c r="CY128" s="827">
        <f ca="1">'Scheme 4'!GG$46</f>
        <v>0</v>
      </c>
      <c r="CZ128" s="827">
        <f ca="1">'Scheme 4'!GH$46</f>
        <v>0</v>
      </c>
      <c r="DA128" s="827">
        <f ca="1">'Scheme 4'!GI$46</f>
        <v>0</v>
      </c>
      <c r="DB128" s="827">
        <f ca="1">'Scheme 4'!GJ$46</f>
        <v>0</v>
      </c>
      <c r="DC128" s="827">
        <f ca="1">'Scheme 4'!GK$46</f>
        <v>0</v>
      </c>
      <c r="DD128" s="827">
        <f ca="1">'Scheme 4'!GL$46</f>
        <v>0</v>
      </c>
      <c r="DE128" s="827">
        <f ca="1">'Scheme 4'!GM$46</f>
        <v>0</v>
      </c>
      <c r="DF128" s="827">
        <f ca="1">'Scheme 4'!GN$46</f>
        <v>0</v>
      </c>
      <c r="DG128" s="827">
        <f ca="1">'Scheme 4'!GO$46</f>
        <v>0</v>
      </c>
      <c r="DH128" s="827">
        <f ca="1">'Scheme 4'!GP$46</f>
        <v>0</v>
      </c>
      <c r="DI128" s="827">
        <f ca="1">'Scheme 4'!GQ$46</f>
        <v>0</v>
      </c>
      <c r="DJ128" s="827">
        <f ca="1">'Scheme 4'!GR$46</f>
        <v>0</v>
      </c>
      <c r="DK128" s="827">
        <f ca="1">'Scheme 4'!GS$46</f>
        <v>0</v>
      </c>
      <c r="DL128" s="827">
        <f ca="1">'Scheme 4'!GT$46</f>
        <v>0</v>
      </c>
      <c r="DM128" s="827">
        <f ca="1">'Scheme 4'!GU$46</f>
        <v>0</v>
      </c>
      <c r="DN128" s="827">
        <f ca="1">'Scheme 4'!GV$46</f>
        <v>0</v>
      </c>
      <c r="DO128" s="827">
        <f ca="1">'Scheme 4'!GW$46</f>
        <v>0</v>
      </c>
      <c r="DP128" s="827">
        <f ca="1">'Scheme 4'!GX$46</f>
        <v>0</v>
      </c>
      <c r="DQ128" s="827">
        <f ca="1">'Scheme 4'!GY$46</f>
        <v>0</v>
      </c>
      <c r="DR128" s="827">
        <f ca="1">'Scheme 4'!GZ$46</f>
        <v>0</v>
      </c>
      <c r="DS128" s="827">
        <f ca="1">'Scheme 4'!HA$46</f>
        <v>0</v>
      </c>
      <c r="DT128" s="827">
        <f ca="1">'Scheme 4'!HB$46</f>
        <v>0</v>
      </c>
      <c r="DU128" s="827">
        <f ca="1">'Scheme 4'!HC$46</f>
        <v>0</v>
      </c>
      <c r="DV128" s="827">
        <f ca="1">'Scheme 4'!HD$46</f>
        <v>0</v>
      </c>
      <c r="DW128" s="827">
        <f ca="1">'Scheme 4'!HE$46</f>
        <v>0</v>
      </c>
      <c r="DX128" s="827">
        <f ca="1">'Scheme 4'!HF$46</f>
        <v>0</v>
      </c>
      <c r="DY128" s="827">
        <f ca="1">'Scheme 4'!HG$46</f>
        <v>0</v>
      </c>
      <c r="DZ128" s="89"/>
      <c r="EA128" s="89"/>
      <c r="EB128" s="89"/>
      <c r="EC128" s="89"/>
      <c r="ED128" s="89"/>
      <c r="EE128" s="89"/>
      <c r="EF128" s="89"/>
    </row>
    <row r="129" spans="1:136" ht="14.25" customHeight="1">
      <c r="C129" s="199"/>
      <c r="D129" s="827" t="str">
        <f t="shared" si="11"/>
        <v>Yes</v>
      </c>
      <c r="E129" s="199" t="str">
        <f>'Scheme 5'!$F$3</f>
        <v>Scheme 5</v>
      </c>
      <c r="F129" s="827">
        <f>'Scheme 5'!CN$46</f>
        <v>0</v>
      </c>
      <c r="G129" s="827">
        <f>'Scheme 5'!CO$46</f>
        <v>0</v>
      </c>
      <c r="H129" s="827">
        <f>'Scheme 5'!CP$46</f>
        <v>0</v>
      </c>
      <c r="I129" s="827">
        <f ca="1">'Scheme 5'!CQ$46</f>
        <v>0</v>
      </c>
      <c r="J129" s="827">
        <f ca="1">'Scheme 5'!CR$46</f>
        <v>0</v>
      </c>
      <c r="K129" s="827">
        <f ca="1">'Scheme 5'!CS$46</f>
        <v>0</v>
      </c>
      <c r="L129" s="827">
        <f ca="1">'Scheme 5'!CT$46</f>
        <v>0</v>
      </c>
      <c r="M129" s="827">
        <f ca="1">'Scheme 5'!CU$46</f>
        <v>0</v>
      </c>
      <c r="N129" s="827">
        <f ca="1">'Scheme 5'!CV$46</f>
        <v>0</v>
      </c>
      <c r="O129" s="827">
        <f ca="1">'Scheme 5'!CW$46</f>
        <v>0</v>
      </c>
      <c r="P129" s="827">
        <f ca="1">'Scheme 5'!CX$46</f>
        <v>0</v>
      </c>
      <c r="Q129" s="827">
        <f ca="1">'Scheme 5'!CY$46</f>
        <v>0</v>
      </c>
      <c r="R129" s="827">
        <f ca="1">'Scheme 5'!CZ$46</f>
        <v>0</v>
      </c>
      <c r="S129" s="827">
        <f ca="1">'Scheme 5'!DA$46</f>
        <v>0</v>
      </c>
      <c r="T129" s="827">
        <f ca="1">'Scheme 5'!DB$46</f>
        <v>0</v>
      </c>
      <c r="U129" s="827">
        <f ca="1">'Scheme 5'!DC$46</f>
        <v>0</v>
      </c>
      <c r="V129" s="827">
        <f ca="1">'Scheme 5'!DD$46</f>
        <v>0</v>
      </c>
      <c r="W129" s="827">
        <f ca="1">'Scheme 5'!DE$46</f>
        <v>0</v>
      </c>
      <c r="X129" s="827">
        <f ca="1">'Scheme 5'!DF$46</f>
        <v>0</v>
      </c>
      <c r="Y129" s="827">
        <f ca="1">'Scheme 5'!DG$46</f>
        <v>0</v>
      </c>
      <c r="Z129" s="827">
        <f ca="1">'Scheme 5'!DH$46</f>
        <v>0</v>
      </c>
      <c r="AA129" s="827">
        <f ca="1">'Scheme 5'!DI$46</f>
        <v>0</v>
      </c>
      <c r="AB129" s="827">
        <f ca="1">'Scheme 5'!DJ$46</f>
        <v>0</v>
      </c>
      <c r="AC129" s="827">
        <f ca="1">'Scheme 5'!DK$46</f>
        <v>0</v>
      </c>
      <c r="AD129" s="827">
        <f ca="1">'Scheme 5'!DL$46</f>
        <v>0</v>
      </c>
      <c r="AE129" s="827">
        <f ca="1">'Scheme 5'!DM$46</f>
        <v>0</v>
      </c>
      <c r="AF129" s="827">
        <f ca="1">'Scheme 5'!DN$46</f>
        <v>0</v>
      </c>
      <c r="AG129" s="827">
        <f ca="1">'Scheme 5'!DO$46</f>
        <v>0</v>
      </c>
      <c r="AH129" s="827">
        <f ca="1">'Scheme 5'!DP$46</f>
        <v>0</v>
      </c>
      <c r="AI129" s="827">
        <f ca="1">'Scheme 5'!DQ$46</f>
        <v>0</v>
      </c>
      <c r="AJ129" s="827">
        <f ca="1">'Scheme 5'!DR$46</f>
        <v>0</v>
      </c>
      <c r="AK129" s="827">
        <f ca="1">'Scheme 5'!DS$46</f>
        <v>0</v>
      </c>
      <c r="AL129" s="827">
        <f ca="1">'Scheme 5'!DT$46</f>
        <v>0</v>
      </c>
      <c r="AM129" s="827">
        <f ca="1">'Scheme 5'!DU$46</f>
        <v>0</v>
      </c>
      <c r="AN129" s="827">
        <f ca="1">'Scheme 5'!DV$46</f>
        <v>0</v>
      </c>
      <c r="AO129" s="827">
        <f ca="1">'Scheme 5'!DW$46</f>
        <v>0</v>
      </c>
      <c r="AP129" s="827">
        <f ca="1">'Scheme 5'!DX$46</f>
        <v>0</v>
      </c>
      <c r="AQ129" s="827">
        <f ca="1">'Scheme 5'!DY$46</f>
        <v>0</v>
      </c>
      <c r="AR129" s="827">
        <f ca="1">'Scheme 5'!DZ$46</f>
        <v>0</v>
      </c>
      <c r="AS129" s="827">
        <f ca="1">'Scheme 5'!EA$46</f>
        <v>0</v>
      </c>
      <c r="AT129" s="827">
        <f ca="1">'Scheme 5'!EB$46</f>
        <v>0</v>
      </c>
      <c r="AU129" s="827">
        <f ca="1">'Scheme 5'!EC$46</f>
        <v>0</v>
      </c>
      <c r="AV129" s="827">
        <f ca="1">'Scheme 5'!ED$46</f>
        <v>0</v>
      </c>
      <c r="AW129" s="827">
        <f ca="1">'Scheme 5'!EE$46</f>
        <v>0</v>
      </c>
      <c r="AX129" s="827">
        <f ca="1">'Scheme 5'!EF$46</f>
        <v>0</v>
      </c>
      <c r="AY129" s="827">
        <f ca="1">'Scheme 5'!EG$46</f>
        <v>0</v>
      </c>
      <c r="AZ129" s="827">
        <f ca="1">'Scheme 5'!EH$46</f>
        <v>0</v>
      </c>
      <c r="BA129" s="827">
        <f ca="1">'Scheme 5'!EI$46</f>
        <v>0</v>
      </c>
      <c r="BB129" s="827">
        <f ca="1">'Scheme 5'!EJ$46</f>
        <v>0</v>
      </c>
      <c r="BC129" s="827">
        <f ca="1">'Scheme 5'!EK$46</f>
        <v>0</v>
      </c>
      <c r="BD129" s="827">
        <f ca="1">'Scheme 5'!EL$46</f>
        <v>0</v>
      </c>
      <c r="BE129" s="827">
        <f ca="1">'Scheme 5'!EM$46</f>
        <v>0</v>
      </c>
      <c r="BF129" s="827">
        <f ca="1">'Scheme 5'!EN$46</f>
        <v>0</v>
      </c>
      <c r="BG129" s="827">
        <f ca="1">'Scheme 5'!EO$46</f>
        <v>0</v>
      </c>
      <c r="BH129" s="827">
        <f ca="1">'Scheme 5'!EP$46</f>
        <v>0</v>
      </c>
      <c r="BI129" s="827">
        <f ca="1">'Scheme 5'!EQ$46</f>
        <v>0</v>
      </c>
      <c r="BJ129" s="827">
        <f ca="1">'Scheme 5'!ER$46</f>
        <v>0</v>
      </c>
      <c r="BK129" s="827">
        <f ca="1">'Scheme 5'!ES$46</f>
        <v>0</v>
      </c>
      <c r="BL129" s="827">
        <f ca="1">'Scheme 5'!ET$46</f>
        <v>0</v>
      </c>
      <c r="BM129" s="827">
        <f ca="1">'Scheme 5'!EU$46</f>
        <v>0</v>
      </c>
      <c r="BN129" s="827">
        <f ca="1">'Scheme 5'!EV$46</f>
        <v>0</v>
      </c>
      <c r="BO129" s="827">
        <f ca="1">'Scheme 5'!EW$46</f>
        <v>0</v>
      </c>
      <c r="BP129" s="827">
        <f ca="1">'Scheme 5'!EX$46</f>
        <v>0</v>
      </c>
      <c r="BQ129" s="827">
        <f ca="1">'Scheme 5'!EY$46</f>
        <v>0</v>
      </c>
      <c r="BR129" s="827">
        <f ca="1">'Scheme 5'!EZ$46</f>
        <v>0</v>
      </c>
      <c r="BS129" s="827">
        <f ca="1">'Scheme 5'!FA$46</f>
        <v>0</v>
      </c>
      <c r="BT129" s="827">
        <f ca="1">'Scheme 5'!FB$46</f>
        <v>0</v>
      </c>
      <c r="BU129" s="827">
        <f ca="1">'Scheme 5'!FC$46</f>
        <v>0</v>
      </c>
      <c r="BV129" s="827">
        <f ca="1">'Scheme 5'!FD$46</f>
        <v>0</v>
      </c>
      <c r="BW129" s="827">
        <f ca="1">'Scheme 5'!FE$46</f>
        <v>0</v>
      </c>
      <c r="BX129" s="827">
        <f ca="1">'Scheme 5'!FF$46</f>
        <v>0</v>
      </c>
      <c r="BY129" s="827">
        <f ca="1">'Scheme 5'!FG$46</f>
        <v>0</v>
      </c>
      <c r="BZ129" s="827">
        <f ca="1">'Scheme 5'!FH$46</f>
        <v>0</v>
      </c>
      <c r="CA129" s="827">
        <f ca="1">'Scheme 5'!FI$46</f>
        <v>0</v>
      </c>
      <c r="CB129" s="827">
        <f ca="1">'Scheme 5'!FJ$46</f>
        <v>0</v>
      </c>
      <c r="CC129" s="827">
        <f ca="1">'Scheme 5'!FK$46</f>
        <v>0</v>
      </c>
      <c r="CD129" s="827">
        <f ca="1">'Scheme 5'!FL$46</f>
        <v>0</v>
      </c>
      <c r="CE129" s="827">
        <f ca="1">'Scheme 5'!FM$46</f>
        <v>0</v>
      </c>
      <c r="CF129" s="827">
        <f ca="1">'Scheme 5'!FN$46</f>
        <v>0</v>
      </c>
      <c r="CG129" s="827">
        <f ca="1">'Scheme 5'!FO$46</f>
        <v>0</v>
      </c>
      <c r="CH129" s="827">
        <f ca="1">'Scheme 5'!FP$46</f>
        <v>0</v>
      </c>
      <c r="CI129" s="827">
        <f ca="1">'Scheme 5'!FQ$46</f>
        <v>0</v>
      </c>
      <c r="CJ129" s="827">
        <f ca="1">'Scheme 5'!FR$46</f>
        <v>0</v>
      </c>
      <c r="CK129" s="827">
        <f ca="1">'Scheme 5'!FS$46</f>
        <v>0</v>
      </c>
      <c r="CL129" s="827">
        <f ca="1">'Scheme 5'!FT$46</f>
        <v>0</v>
      </c>
      <c r="CM129" s="827">
        <f ca="1">'Scheme 5'!FU$46</f>
        <v>0</v>
      </c>
      <c r="CN129" s="827">
        <f ca="1">'Scheme 5'!FV$46</f>
        <v>0</v>
      </c>
      <c r="CO129" s="827">
        <f ca="1">'Scheme 5'!FW$46</f>
        <v>0</v>
      </c>
      <c r="CP129" s="827">
        <f ca="1">'Scheme 5'!FX$46</f>
        <v>0</v>
      </c>
      <c r="CQ129" s="827">
        <f ca="1">'Scheme 5'!FY$46</f>
        <v>0</v>
      </c>
      <c r="CR129" s="827">
        <f ca="1">'Scheme 5'!FZ$46</f>
        <v>0</v>
      </c>
      <c r="CS129" s="827">
        <f ca="1">'Scheme 5'!GA$46</f>
        <v>0</v>
      </c>
      <c r="CT129" s="827">
        <f ca="1">'Scheme 5'!GB$46</f>
        <v>0</v>
      </c>
      <c r="CU129" s="827">
        <f ca="1">'Scheme 5'!GC$46</f>
        <v>0</v>
      </c>
      <c r="CV129" s="827">
        <f ca="1">'Scheme 5'!GD$46</f>
        <v>0</v>
      </c>
      <c r="CW129" s="827">
        <f ca="1">'Scheme 5'!GE$46</f>
        <v>0</v>
      </c>
      <c r="CX129" s="827">
        <f ca="1">'Scheme 5'!GF$46</f>
        <v>0</v>
      </c>
      <c r="CY129" s="827">
        <f ca="1">'Scheme 5'!GG$46</f>
        <v>0</v>
      </c>
      <c r="CZ129" s="827">
        <f ca="1">'Scheme 5'!GH$46</f>
        <v>0</v>
      </c>
      <c r="DA129" s="827">
        <f ca="1">'Scheme 5'!GI$46</f>
        <v>0</v>
      </c>
      <c r="DB129" s="827">
        <f ca="1">'Scheme 5'!GJ$46</f>
        <v>0</v>
      </c>
      <c r="DC129" s="827">
        <f ca="1">'Scheme 5'!GK$46</f>
        <v>0</v>
      </c>
      <c r="DD129" s="827">
        <f ca="1">'Scheme 5'!GL$46</f>
        <v>0</v>
      </c>
      <c r="DE129" s="827">
        <f ca="1">'Scheme 5'!GM$46</f>
        <v>0</v>
      </c>
      <c r="DF129" s="827">
        <f ca="1">'Scheme 5'!GN$46</f>
        <v>0</v>
      </c>
      <c r="DG129" s="827">
        <f ca="1">'Scheme 5'!GO$46</f>
        <v>0</v>
      </c>
      <c r="DH129" s="827">
        <f ca="1">'Scheme 5'!GP$46</f>
        <v>0</v>
      </c>
      <c r="DI129" s="827">
        <f ca="1">'Scheme 5'!GQ$46</f>
        <v>0</v>
      </c>
      <c r="DJ129" s="827">
        <f ca="1">'Scheme 5'!GR$46</f>
        <v>0</v>
      </c>
      <c r="DK129" s="827">
        <f ca="1">'Scheme 5'!GS$46</f>
        <v>0</v>
      </c>
      <c r="DL129" s="827">
        <f ca="1">'Scheme 5'!GT$46</f>
        <v>0</v>
      </c>
      <c r="DM129" s="827">
        <f ca="1">'Scheme 5'!GU$46</f>
        <v>0</v>
      </c>
      <c r="DN129" s="827">
        <f ca="1">'Scheme 5'!GV$46</f>
        <v>0</v>
      </c>
      <c r="DO129" s="827">
        <f ca="1">'Scheme 5'!GW$46</f>
        <v>0</v>
      </c>
      <c r="DP129" s="827">
        <f ca="1">'Scheme 5'!GX$46</f>
        <v>0</v>
      </c>
      <c r="DQ129" s="827">
        <f ca="1">'Scheme 5'!GY$46</f>
        <v>0</v>
      </c>
      <c r="DR129" s="827">
        <f ca="1">'Scheme 5'!GZ$46</f>
        <v>0</v>
      </c>
      <c r="DS129" s="827">
        <f ca="1">'Scheme 5'!HA$46</f>
        <v>0</v>
      </c>
      <c r="DT129" s="827">
        <f ca="1">'Scheme 5'!HB$46</f>
        <v>0</v>
      </c>
      <c r="DU129" s="827">
        <f ca="1">'Scheme 5'!HC$46</f>
        <v>0</v>
      </c>
      <c r="DV129" s="827">
        <f ca="1">'Scheme 5'!HD$46</f>
        <v>0</v>
      </c>
      <c r="DW129" s="827">
        <f ca="1">'Scheme 5'!HE$46</f>
        <v>0</v>
      </c>
      <c r="DX129" s="827">
        <f ca="1">'Scheme 5'!HF$46</f>
        <v>0</v>
      </c>
      <c r="DY129" s="827">
        <f ca="1">'Scheme 5'!HG$46</f>
        <v>0</v>
      </c>
      <c r="DZ129" s="89"/>
      <c r="EA129" s="89"/>
      <c r="EB129" s="89"/>
      <c r="EC129" s="89"/>
      <c r="ED129" s="89"/>
      <c r="EE129" s="89"/>
      <c r="EF129" s="89"/>
    </row>
    <row r="130" spans="1:136" ht="14.25" customHeight="1">
      <c r="C130" s="199"/>
      <c r="D130" s="827" t="str">
        <f t="shared" si="11"/>
        <v>Yes</v>
      </c>
      <c r="E130" s="199" t="str">
        <f>'Scheme 6'!$F$3</f>
        <v>Scheme 6</v>
      </c>
      <c r="F130" s="827">
        <f>'Scheme 6'!CN$46</f>
        <v>0</v>
      </c>
      <c r="G130" s="827">
        <f>'Scheme 6'!CO$46</f>
        <v>0</v>
      </c>
      <c r="H130" s="827">
        <f>'Scheme 6'!CP$46</f>
        <v>0</v>
      </c>
      <c r="I130" s="827">
        <f ca="1">'Scheme 6'!CQ$46</f>
        <v>0</v>
      </c>
      <c r="J130" s="827">
        <f ca="1">'Scheme 6'!CR$46</f>
        <v>0</v>
      </c>
      <c r="K130" s="827">
        <f ca="1">'Scheme 6'!CS$46</f>
        <v>0</v>
      </c>
      <c r="L130" s="827">
        <f ca="1">'Scheme 6'!CT$46</f>
        <v>0</v>
      </c>
      <c r="M130" s="827">
        <f ca="1">'Scheme 6'!CU$46</f>
        <v>0</v>
      </c>
      <c r="N130" s="827">
        <f ca="1">'Scheme 6'!CV$46</f>
        <v>0</v>
      </c>
      <c r="O130" s="827">
        <f ca="1">'Scheme 6'!CW$46</f>
        <v>0</v>
      </c>
      <c r="P130" s="827">
        <f ca="1">'Scheme 6'!CX$46</f>
        <v>0</v>
      </c>
      <c r="Q130" s="827">
        <f ca="1">'Scheme 6'!CY$46</f>
        <v>0</v>
      </c>
      <c r="R130" s="827">
        <f ca="1">'Scheme 6'!CZ$46</f>
        <v>0</v>
      </c>
      <c r="S130" s="827">
        <f ca="1">'Scheme 6'!DA$46</f>
        <v>0</v>
      </c>
      <c r="T130" s="827">
        <f ca="1">'Scheme 6'!DB$46</f>
        <v>0</v>
      </c>
      <c r="U130" s="827">
        <f ca="1">'Scheme 6'!DC$46</f>
        <v>0</v>
      </c>
      <c r="V130" s="827">
        <f ca="1">'Scheme 6'!DD$46</f>
        <v>0</v>
      </c>
      <c r="W130" s="827">
        <f ca="1">'Scheme 6'!DE$46</f>
        <v>0</v>
      </c>
      <c r="X130" s="827">
        <f ca="1">'Scheme 6'!DF$46</f>
        <v>0</v>
      </c>
      <c r="Y130" s="827">
        <f ca="1">'Scheme 6'!DG$46</f>
        <v>0</v>
      </c>
      <c r="Z130" s="827">
        <f ca="1">'Scheme 6'!DH$46</f>
        <v>0</v>
      </c>
      <c r="AA130" s="827">
        <f ca="1">'Scheme 6'!DI$46</f>
        <v>0</v>
      </c>
      <c r="AB130" s="827">
        <f ca="1">'Scheme 6'!DJ$46</f>
        <v>0</v>
      </c>
      <c r="AC130" s="827">
        <f ca="1">'Scheme 6'!DK$46</f>
        <v>0</v>
      </c>
      <c r="AD130" s="827">
        <f ca="1">'Scheme 6'!DL$46</f>
        <v>0</v>
      </c>
      <c r="AE130" s="827">
        <f ca="1">'Scheme 6'!DM$46</f>
        <v>0</v>
      </c>
      <c r="AF130" s="827">
        <f ca="1">'Scheme 6'!DN$46</f>
        <v>0</v>
      </c>
      <c r="AG130" s="827">
        <f ca="1">'Scheme 6'!DO$46</f>
        <v>0</v>
      </c>
      <c r="AH130" s="827">
        <f ca="1">'Scheme 6'!DP$46</f>
        <v>0</v>
      </c>
      <c r="AI130" s="827">
        <f ca="1">'Scheme 6'!DQ$46</f>
        <v>0</v>
      </c>
      <c r="AJ130" s="827">
        <f ca="1">'Scheme 6'!DR$46</f>
        <v>0</v>
      </c>
      <c r="AK130" s="827">
        <f ca="1">'Scheme 6'!DS$46</f>
        <v>0</v>
      </c>
      <c r="AL130" s="827">
        <f ca="1">'Scheme 6'!DT$46</f>
        <v>0</v>
      </c>
      <c r="AM130" s="827">
        <f ca="1">'Scheme 6'!DU$46</f>
        <v>0</v>
      </c>
      <c r="AN130" s="827">
        <f ca="1">'Scheme 6'!DV$46</f>
        <v>0</v>
      </c>
      <c r="AO130" s="827">
        <f ca="1">'Scheme 6'!DW$46</f>
        <v>0</v>
      </c>
      <c r="AP130" s="827">
        <f ca="1">'Scheme 6'!DX$46</f>
        <v>0</v>
      </c>
      <c r="AQ130" s="827">
        <f ca="1">'Scheme 6'!DY$46</f>
        <v>0</v>
      </c>
      <c r="AR130" s="827">
        <f ca="1">'Scheme 6'!DZ$46</f>
        <v>0</v>
      </c>
      <c r="AS130" s="827">
        <f ca="1">'Scheme 6'!EA$46</f>
        <v>0</v>
      </c>
      <c r="AT130" s="827">
        <f ca="1">'Scheme 6'!EB$46</f>
        <v>0</v>
      </c>
      <c r="AU130" s="827">
        <f ca="1">'Scheme 6'!EC$46</f>
        <v>0</v>
      </c>
      <c r="AV130" s="827">
        <f ca="1">'Scheme 6'!ED$46</f>
        <v>0</v>
      </c>
      <c r="AW130" s="827">
        <f ca="1">'Scheme 6'!EE$46</f>
        <v>0</v>
      </c>
      <c r="AX130" s="827">
        <f ca="1">'Scheme 6'!EF$46</f>
        <v>0</v>
      </c>
      <c r="AY130" s="827">
        <f ca="1">'Scheme 6'!EG$46</f>
        <v>0</v>
      </c>
      <c r="AZ130" s="827">
        <f ca="1">'Scheme 6'!EH$46</f>
        <v>0</v>
      </c>
      <c r="BA130" s="827">
        <f ca="1">'Scheme 6'!EI$46</f>
        <v>0</v>
      </c>
      <c r="BB130" s="827">
        <f ca="1">'Scheme 6'!EJ$46</f>
        <v>0</v>
      </c>
      <c r="BC130" s="827">
        <f ca="1">'Scheme 6'!EK$46</f>
        <v>0</v>
      </c>
      <c r="BD130" s="827">
        <f ca="1">'Scheme 6'!EL$46</f>
        <v>0</v>
      </c>
      <c r="BE130" s="827">
        <f ca="1">'Scheme 6'!EM$46</f>
        <v>0</v>
      </c>
      <c r="BF130" s="827">
        <f ca="1">'Scheme 6'!EN$46</f>
        <v>0</v>
      </c>
      <c r="BG130" s="827">
        <f ca="1">'Scheme 6'!EO$46</f>
        <v>0</v>
      </c>
      <c r="BH130" s="827">
        <f ca="1">'Scheme 6'!EP$46</f>
        <v>0</v>
      </c>
      <c r="BI130" s="827">
        <f ca="1">'Scheme 6'!EQ$46</f>
        <v>0</v>
      </c>
      <c r="BJ130" s="827">
        <f ca="1">'Scheme 6'!ER$46</f>
        <v>0</v>
      </c>
      <c r="BK130" s="827">
        <f ca="1">'Scheme 6'!ES$46</f>
        <v>0</v>
      </c>
      <c r="BL130" s="827">
        <f ca="1">'Scheme 6'!ET$46</f>
        <v>0</v>
      </c>
      <c r="BM130" s="827">
        <f ca="1">'Scheme 6'!EU$46</f>
        <v>0</v>
      </c>
      <c r="BN130" s="827">
        <f ca="1">'Scheme 6'!EV$46</f>
        <v>0</v>
      </c>
      <c r="BO130" s="827">
        <f ca="1">'Scheme 6'!EW$46</f>
        <v>0</v>
      </c>
      <c r="BP130" s="827">
        <f ca="1">'Scheme 6'!EX$46</f>
        <v>0</v>
      </c>
      <c r="BQ130" s="827">
        <f ca="1">'Scheme 6'!EY$46</f>
        <v>0</v>
      </c>
      <c r="BR130" s="827">
        <f ca="1">'Scheme 6'!EZ$46</f>
        <v>0</v>
      </c>
      <c r="BS130" s="827">
        <f ca="1">'Scheme 6'!FA$46</f>
        <v>0</v>
      </c>
      <c r="BT130" s="827">
        <f ca="1">'Scheme 6'!FB$46</f>
        <v>0</v>
      </c>
      <c r="BU130" s="827">
        <f ca="1">'Scheme 6'!FC$46</f>
        <v>0</v>
      </c>
      <c r="BV130" s="827">
        <f ca="1">'Scheme 6'!FD$46</f>
        <v>0</v>
      </c>
      <c r="BW130" s="827">
        <f ca="1">'Scheme 6'!FE$46</f>
        <v>0</v>
      </c>
      <c r="BX130" s="827">
        <f ca="1">'Scheme 6'!FF$46</f>
        <v>0</v>
      </c>
      <c r="BY130" s="827">
        <f ca="1">'Scheme 6'!FG$46</f>
        <v>0</v>
      </c>
      <c r="BZ130" s="827">
        <f ca="1">'Scheme 6'!FH$46</f>
        <v>0</v>
      </c>
      <c r="CA130" s="827">
        <f ca="1">'Scheme 6'!FI$46</f>
        <v>0</v>
      </c>
      <c r="CB130" s="827">
        <f ca="1">'Scheme 6'!FJ$46</f>
        <v>0</v>
      </c>
      <c r="CC130" s="827">
        <f ca="1">'Scheme 6'!FK$46</f>
        <v>0</v>
      </c>
      <c r="CD130" s="827">
        <f ca="1">'Scheme 6'!FL$46</f>
        <v>0</v>
      </c>
      <c r="CE130" s="827">
        <f ca="1">'Scheme 6'!FM$46</f>
        <v>0</v>
      </c>
      <c r="CF130" s="827">
        <f ca="1">'Scheme 6'!FN$46</f>
        <v>0</v>
      </c>
      <c r="CG130" s="827">
        <f ca="1">'Scheme 6'!FO$46</f>
        <v>0</v>
      </c>
      <c r="CH130" s="827">
        <f ca="1">'Scheme 6'!FP$46</f>
        <v>0</v>
      </c>
      <c r="CI130" s="827">
        <f ca="1">'Scheme 6'!FQ$46</f>
        <v>0</v>
      </c>
      <c r="CJ130" s="827">
        <f ca="1">'Scheme 6'!FR$46</f>
        <v>0</v>
      </c>
      <c r="CK130" s="827">
        <f ca="1">'Scheme 6'!FS$46</f>
        <v>0</v>
      </c>
      <c r="CL130" s="827">
        <f ca="1">'Scheme 6'!FT$46</f>
        <v>0</v>
      </c>
      <c r="CM130" s="827">
        <f ca="1">'Scheme 6'!FU$46</f>
        <v>0</v>
      </c>
      <c r="CN130" s="827">
        <f ca="1">'Scheme 6'!FV$46</f>
        <v>0</v>
      </c>
      <c r="CO130" s="827">
        <f ca="1">'Scheme 6'!FW$46</f>
        <v>0</v>
      </c>
      <c r="CP130" s="827">
        <f ca="1">'Scheme 6'!FX$46</f>
        <v>0</v>
      </c>
      <c r="CQ130" s="827">
        <f ca="1">'Scheme 6'!FY$46</f>
        <v>0</v>
      </c>
      <c r="CR130" s="827">
        <f ca="1">'Scheme 6'!FZ$46</f>
        <v>0</v>
      </c>
      <c r="CS130" s="827">
        <f ca="1">'Scheme 6'!GA$46</f>
        <v>0</v>
      </c>
      <c r="CT130" s="827">
        <f ca="1">'Scheme 6'!GB$46</f>
        <v>0</v>
      </c>
      <c r="CU130" s="827">
        <f ca="1">'Scheme 6'!GC$46</f>
        <v>0</v>
      </c>
      <c r="CV130" s="827">
        <f ca="1">'Scheme 6'!GD$46</f>
        <v>0</v>
      </c>
      <c r="CW130" s="827">
        <f ca="1">'Scheme 6'!GE$46</f>
        <v>0</v>
      </c>
      <c r="CX130" s="827">
        <f ca="1">'Scheme 6'!GF$46</f>
        <v>0</v>
      </c>
      <c r="CY130" s="827">
        <f ca="1">'Scheme 6'!GG$46</f>
        <v>0</v>
      </c>
      <c r="CZ130" s="827">
        <f ca="1">'Scheme 6'!GH$46</f>
        <v>0</v>
      </c>
      <c r="DA130" s="827">
        <f ca="1">'Scheme 6'!GI$46</f>
        <v>0</v>
      </c>
      <c r="DB130" s="827">
        <f ca="1">'Scheme 6'!GJ$46</f>
        <v>0</v>
      </c>
      <c r="DC130" s="827">
        <f ca="1">'Scheme 6'!GK$46</f>
        <v>0</v>
      </c>
      <c r="DD130" s="827">
        <f ca="1">'Scheme 6'!GL$46</f>
        <v>0</v>
      </c>
      <c r="DE130" s="827">
        <f ca="1">'Scheme 6'!GM$46</f>
        <v>0</v>
      </c>
      <c r="DF130" s="827">
        <f ca="1">'Scheme 6'!GN$46</f>
        <v>0</v>
      </c>
      <c r="DG130" s="827">
        <f ca="1">'Scheme 6'!GO$46</f>
        <v>0</v>
      </c>
      <c r="DH130" s="827">
        <f ca="1">'Scheme 6'!GP$46</f>
        <v>0</v>
      </c>
      <c r="DI130" s="827">
        <f ca="1">'Scheme 6'!GQ$46</f>
        <v>0</v>
      </c>
      <c r="DJ130" s="827">
        <f ca="1">'Scheme 6'!GR$46</f>
        <v>0</v>
      </c>
      <c r="DK130" s="827">
        <f ca="1">'Scheme 6'!GS$46</f>
        <v>0</v>
      </c>
      <c r="DL130" s="827">
        <f ca="1">'Scheme 6'!GT$46</f>
        <v>0</v>
      </c>
      <c r="DM130" s="827">
        <f ca="1">'Scheme 6'!GU$46</f>
        <v>0</v>
      </c>
      <c r="DN130" s="827">
        <f ca="1">'Scheme 6'!GV$46</f>
        <v>0</v>
      </c>
      <c r="DO130" s="827">
        <f ca="1">'Scheme 6'!GW$46</f>
        <v>0</v>
      </c>
      <c r="DP130" s="827">
        <f ca="1">'Scheme 6'!GX$46</f>
        <v>0</v>
      </c>
      <c r="DQ130" s="827">
        <f ca="1">'Scheme 6'!GY$46</f>
        <v>0</v>
      </c>
      <c r="DR130" s="827">
        <f ca="1">'Scheme 6'!GZ$46</f>
        <v>0</v>
      </c>
      <c r="DS130" s="827">
        <f ca="1">'Scheme 6'!HA$46</f>
        <v>0</v>
      </c>
      <c r="DT130" s="827">
        <f ca="1">'Scheme 6'!HB$46</f>
        <v>0</v>
      </c>
      <c r="DU130" s="827">
        <f ca="1">'Scheme 6'!HC$46</f>
        <v>0</v>
      </c>
      <c r="DV130" s="827">
        <f ca="1">'Scheme 6'!HD$46</f>
        <v>0</v>
      </c>
      <c r="DW130" s="827">
        <f ca="1">'Scheme 6'!HE$46</f>
        <v>0</v>
      </c>
      <c r="DX130" s="827">
        <f ca="1">'Scheme 6'!HF$46</f>
        <v>0</v>
      </c>
      <c r="DY130" s="827">
        <f ca="1">'Scheme 6'!HG$46</f>
        <v>0</v>
      </c>
      <c r="DZ130" s="89"/>
      <c r="EA130" s="89"/>
      <c r="EB130" s="89"/>
      <c r="EC130" s="89"/>
      <c r="ED130" s="89"/>
      <c r="EE130" s="89"/>
      <c r="EF130" s="89"/>
    </row>
    <row r="131" spans="1:136" s="199" customFormat="1" ht="23.45" customHeight="1">
      <c r="A131" s="118"/>
      <c r="B131" s="118"/>
      <c r="E131" s="768"/>
      <c r="F131" s="768"/>
      <c r="G131" s="768"/>
      <c r="H131" s="768"/>
      <c r="I131" s="768"/>
      <c r="J131" s="768"/>
      <c r="K131" s="768"/>
      <c r="L131" s="768"/>
      <c r="M131" s="768"/>
      <c r="S131" s="828" t="str">
        <f>_xlfn.CONCAT("The scheme with the lowest emissions is ",S32, "."," Compared with the highest emission scheme, ", _xlfn.XLOOKUP(_xlfn.MAXIFS((AE24:AE29),AE24:AE29,"&gt;0"),AE24:AE29,AF24:AF29,,),", this scheme saves the equivalent of:")</f>
        <v>The scheme with the lowest emissions is Scheme 1. Compared with the highest emission scheme, Scheme 6, this scheme saves the equivalent of:</v>
      </c>
      <c r="T131" s="829"/>
      <c r="U131" s="829"/>
      <c r="DZ131" s="89"/>
      <c r="EA131" s="89"/>
      <c r="EB131" s="89"/>
      <c r="EC131" s="89"/>
      <c r="ED131" s="89"/>
      <c r="EE131" s="89"/>
      <c r="EF131" s="89"/>
    </row>
    <row r="132" spans="1:136" s="199" customFormat="1" ht="19.149999999999999" customHeight="1">
      <c r="A132" s="118"/>
      <c r="B132" s="118"/>
      <c r="E132" s="768"/>
      <c r="F132" s="768"/>
      <c r="G132" s="768"/>
      <c r="H132" s="768"/>
      <c r="I132" s="768"/>
      <c r="J132" s="768"/>
      <c r="K132" s="768"/>
      <c r="L132" s="768"/>
      <c r="M132" s="768"/>
      <c r="S132" s="830">
        <f>MAX($AG$24:$AG$29)-MIN($AG$24:$AG$29)</f>
        <v>0</v>
      </c>
      <c r="T132" s="827"/>
      <c r="U132" s="827"/>
      <c r="V132" s="199" t="s">
        <v>406</v>
      </c>
      <c r="AA132" s="831" t="str">
        <f>_xlfn.CONCAT(FIXED(S132,0,FALSE),V132)</f>
        <v>0 one-way flights from London to New York</v>
      </c>
      <c r="DZ132" s="89"/>
      <c r="EA132" s="89"/>
      <c r="EB132" s="89"/>
      <c r="EC132" s="89"/>
      <c r="ED132" s="89"/>
      <c r="EE132" s="89"/>
      <c r="EF132" s="89"/>
    </row>
    <row r="133" spans="1:136" s="199" customFormat="1" ht="18">
      <c r="A133" s="118"/>
      <c r="B133" s="118"/>
      <c r="S133" s="830">
        <f>MAX($AH$24:$AH$29)-MIN($AH$24:$AH$29)</f>
        <v>0</v>
      </c>
      <c r="T133" s="827"/>
      <c r="U133" s="827"/>
      <c r="V133" s="199" t="s">
        <v>407</v>
      </c>
      <c r="AA133" s="831" t="str">
        <f>_xlfn.CONCAT(FIXED(S133,0,FALSE),V133)</f>
        <v>0 people's consumption of meat, dairy and beer for 1 year</v>
      </c>
      <c r="DZ133" s="89"/>
      <c r="EA133" s="89"/>
      <c r="EB133" s="89"/>
      <c r="EC133" s="89"/>
      <c r="ED133" s="89"/>
      <c r="EE133" s="89"/>
      <c r="EF133" s="89"/>
    </row>
    <row r="134" spans="1:136" s="199" customFormat="1" ht="18">
      <c r="A134" s="118"/>
      <c r="B134" s="118"/>
      <c r="S134" s="830">
        <f>MAX($AI$24:$AI$29)-MIN($AI$24:$AI$29)</f>
        <v>0</v>
      </c>
      <c r="T134" s="827"/>
      <c r="U134" s="827"/>
      <c r="V134" s="199" t="s">
        <v>274</v>
      </c>
      <c r="AA134" s="831" t="str">
        <f>_xlfn.CONCAT(FIXED(S134,0,FALSE),V134)</f>
        <v>0 average family cars running for 1 year</v>
      </c>
      <c r="DZ134" s="89"/>
      <c r="EA134" s="89"/>
      <c r="EB134" s="89"/>
      <c r="EC134" s="89"/>
      <c r="ED134" s="89"/>
      <c r="EE134" s="89"/>
      <c r="EF134" s="89"/>
    </row>
    <row r="135" spans="1:136" s="199" customFormat="1">
      <c r="A135" s="118"/>
      <c r="B135" s="118"/>
      <c r="DZ135" s="89"/>
      <c r="EA135" s="89"/>
      <c r="EB135" s="89"/>
      <c r="EC135" s="89"/>
      <c r="ED135" s="89"/>
      <c r="EE135" s="89"/>
      <c r="EF135" s="89"/>
    </row>
    <row r="136" spans="1:136">
      <c r="C136" s="199"/>
      <c r="D136" s="199"/>
      <c r="E136" s="199" t="s">
        <v>899</v>
      </c>
      <c r="F136" s="199"/>
      <c r="G136" s="199"/>
      <c r="H136" s="199"/>
      <c r="I136" s="199"/>
      <c r="J136" s="199"/>
      <c r="K136" s="199"/>
      <c r="L136" s="199"/>
      <c r="M136" s="199"/>
      <c r="N136" s="199"/>
      <c r="O136" s="199"/>
      <c r="P136" s="199"/>
      <c r="Q136" s="199"/>
      <c r="R136" s="199"/>
      <c r="S136" s="199"/>
      <c r="T136" s="199"/>
      <c r="U136" s="199"/>
      <c r="V136" s="199"/>
      <c r="W136" s="199"/>
      <c r="X136" s="199"/>
      <c r="Y136" s="199"/>
      <c r="Z136" s="199"/>
      <c r="AA136" s="199"/>
      <c r="AB136" s="199"/>
      <c r="AC136" s="199"/>
      <c r="AD136" s="199"/>
      <c r="AE136" s="199"/>
      <c r="AF136" s="199"/>
      <c r="AG136" s="199"/>
      <c r="AH136" s="199"/>
      <c r="AI136" s="199"/>
      <c r="AJ136" s="199"/>
      <c r="AK136" s="199"/>
      <c r="AL136" s="199"/>
      <c r="AM136" s="199"/>
      <c r="AN136" s="199"/>
      <c r="AO136" s="199"/>
      <c r="AP136" s="199"/>
      <c r="AQ136" s="199"/>
      <c r="AR136" s="199"/>
      <c r="AS136" s="199"/>
      <c r="AT136" s="199"/>
      <c r="AU136" s="199"/>
      <c r="AV136" s="199"/>
      <c r="AW136" s="199"/>
      <c r="AX136" s="199"/>
      <c r="AY136" s="199"/>
      <c r="AZ136" s="199"/>
      <c r="BA136" s="199"/>
      <c r="BB136" s="199"/>
      <c r="BC136" s="199"/>
      <c r="BD136" s="199"/>
      <c r="BE136" s="199"/>
      <c r="BF136" s="199"/>
      <c r="BG136" s="199"/>
      <c r="BH136" s="199"/>
      <c r="BI136" s="199"/>
      <c r="BM136" s="199"/>
      <c r="BN136" s="199"/>
      <c r="BO136" s="199"/>
      <c r="BP136" s="199"/>
      <c r="BQ136" s="199"/>
      <c r="BR136" s="199"/>
      <c r="BS136" s="199"/>
      <c r="BT136" s="199"/>
      <c r="BU136" s="199"/>
      <c r="BV136" s="199"/>
      <c r="BW136" s="199"/>
      <c r="BX136" s="199"/>
      <c r="BY136" s="199"/>
      <c r="BZ136" s="199"/>
      <c r="CA136" s="199"/>
      <c r="CB136" s="199"/>
      <c r="CC136" s="199"/>
      <c r="CD136" s="199"/>
      <c r="CE136" s="199"/>
      <c r="CF136" s="199"/>
      <c r="CG136" s="199"/>
      <c r="CH136" s="199"/>
      <c r="CI136" s="199"/>
      <c r="CJ136" s="199"/>
      <c r="CK136" s="199"/>
      <c r="CL136" s="199"/>
      <c r="CM136" s="199"/>
      <c r="CN136" s="199"/>
      <c r="CO136" s="199"/>
      <c r="CP136" s="199"/>
      <c r="CQ136" s="199"/>
      <c r="CR136" s="199"/>
      <c r="CS136" s="199"/>
      <c r="CT136" s="199"/>
      <c r="CU136" s="199"/>
      <c r="CV136" s="199"/>
      <c r="CW136" s="199"/>
      <c r="CX136" s="199"/>
      <c r="CY136" s="199"/>
      <c r="CZ136" s="199"/>
      <c r="DA136" s="199"/>
      <c r="DB136" s="199"/>
      <c r="DC136" s="199"/>
      <c r="DD136" s="199"/>
      <c r="DE136" s="199"/>
      <c r="DF136" s="199"/>
      <c r="DG136" s="199"/>
      <c r="DH136" s="199"/>
      <c r="DI136" s="199"/>
      <c r="DJ136" s="199"/>
      <c r="DK136" s="199"/>
      <c r="DL136" s="199"/>
      <c r="DM136" s="199"/>
      <c r="DN136" s="199"/>
      <c r="DO136" s="199"/>
      <c r="DP136" s="199"/>
      <c r="DQ136" s="199"/>
      <c r="DR136" s="199"/>
      <c r="DS136" s="199"/>
      <c r="DT136" s="199"/>
      <c r="DU136" s="199"/>
      <c r="DV136" s="199"/>
      <c r="DW136" s="199"/>
      <c r="DX136" s="199"/>
      <c r="DY136" s="199"/>
      <c r="DZ136" s="89"/>
      <c r="EA136" s="89"/>
      <c r="EB136" s="89"/>
      <c r="EC136" s="89"/>
      <c r="ED136" s="89"/>
      <c r="EE136" s="89"/>
      <c r="EF136" s="89"/>
    </row>
    <row r="137" spans="1:136">
      <c r="C137" s="199"/>
      <c r="D137" s="199"/>
      <c r="E137" s="199"/>
      <c r="F137" s="199"/>
      <c r="G137" s="199"/>
      <c r="H137" s="199"/>
      <c r="I137" s="199"/>
      <c r="J137" s="199"/>
      <c r="K137" s="199"/>
      <c r="L137" s="199"/>
      <c r="M137" s="199"/>
      <c r="N137" s="199"/>
      <c r="O137" s="199"/>
      <c r="P137" s="199"/>
      <c r="Q137" s="199"/>
      <c r="R137" s="199"/>
      <c r="S137" s="199"/>
      <c r="T137" s="199"/>
      <c r="U137" s="199"/>
      <c r="V137" s="199"/>
      <c r="W137" s="199"/>
      <c r="X137" s="199"/>
      <c r="Y137" s="199"/>
      <c r="Z137" s="199"/>
      <c r="AA137" s="199"/>
      <c r="AB137" s="199"/>
      <c r="AC137" s="199"/>
      <c r="AD137" s="199"/>
      <c r="AE137" s="199"/>
      <c r="AF137" s="199"/>
      <c r="AG137" s="199"/>
      <c r="AH137" s="199"/>
      <c r="AI137" s="199"/>
      <c r="AJ137" s="199"/>
      <c r="AK137" s="199"/>
      <c r="AL137" s="199"/>
      <c r="AM137" s="199"/>
      <c r="AN137" s="199"/>
      <c r="AO137" s="199"/>
      <c r="AP137" s="199"/>
      <c r="AQ137" s="199"/>
      <c r="AR137" s="199"/>
      <c r="AS137" s="199"/>
      <c r="AT137" s="199"/>
      <c r="AU137" s="199"/>
      <c r="AV137" s="199"/>
      <c r="AW137" s="199"/>
      <c r="AX137" s="199"/>
      <c r="AY137" s="199"/>
      <c r="AZ137" s="199"/>
      <c r="BA137" s="199"/>
      <c r="BB137" s="199"/>
      <c r="BC137" s="199"/>
      <c r="BD137" s="199"/>
      <c r="BE137" s="199"/>
      <c r="BF137" s="199"/>
      <c r="BG137" s="199"/>
      <c r="BH137" s="199"/>
      <c r="BI137" s="199"/>
      <c r="BM137" s="199"/>
      <c r="BN137" s="199"/>
      <c r="BO137" s="199"/>
      <c r="BP137" s="199"/>
      <c r="BQ137" s="199"/>
      <c r="BR137" s="199"/>
      <c r="BS137" s="199"/>
      <c r="BT137" s="199"/>
      <c r="BU137" s="199"/>
      <c r="BV137" s="199"/>
      <c r="BW137" s="199"/>
      <c r="BX137" s="199"/>
      <c r="BY137" s="199"/>
      <c r="BZ137" s="199"/>
      <c r="CA137" s="199"/>
      <c r="CB137" s="199"/>
      <c r="CC137" s="199"/>
      <c r="CD137" s="199"/>
      <c r="CE137" s="199"/>
      <c r="CF137" s="199"/>
      <c r="CG137" s="199"/>
      <c r="CH137" s="199"/>
      <c r="CI137" s="199"/>
      <c r="CJ137" s="199"/>
      <c r="CK137" s="199"/>
      <c r="CL137" s="199"/>
      <c r="CM137" s="199"/>
      <c r="CN137" s="199"/>
      <c r="CO137" s="199"/>
      <c r="CP137" s="199"/>
      <c r="CQ137" s="199"/>
      <c r="CR137" s="199"/>
      <c r="CS137" s="199"/>
      <c r="CT137" s="199"/>
      <c r="CU137" s="199"/>
      <c r="CV137" s="199"/>
      <c r="CW137" s="199"/>
      <c r="CX137" s="199"/>
      <c r="CY137" s="199"/>
      <c r="CZ137" s="199"/>
      <c r="DA137" s="199"/>
      <c r="DB137" s="199"/>
      <c r="DC137" s="199"/>
      <c r="DD137" s="199"/>
      <c r="DE137" s="199"/>
      <c r="DF137" s="199"/>
      <c r="DG137" s="199"/>
      <c r="DH137" s="199"/>
      <c r="DI137" s="199"/>
      <c r="DJ137" s="199"/>
      <c r="DK137" s="199"/>
      <c r="DL137" s="199"/>
      <c r="DM137" s="199"/>
      <c r="DN137" s="199"/>
      <c r="DO137" s="199"/>
      <c r="DP137" s="199"/>
      <c r="DQ137" s="199"/>
      <c r="DR137" s="199"/>
      <c r="DS137" s="199"/>
      <c r="DT137" s="199"/>
      <c r="DU137" s="199"/>
      <c r="DV137" s="199"/>
      <c r="DW137" s="199"/>
      <c r="DX137" s="199"/>
      <c r="DY137" s="199"/>
      <c r="DZ137" s="89"/>
      <c r="EA137" s="89"/>
      <c r="EB137" s="89"/>
      <c r="EC137" s="89"/>
      <c r="ED137" s="89"/>
      <c r="EE137" s="89"/>
      <c r="EF137" s="89"/>
    </row>
    <row r="138" spans="1:136" ht="15">
      <c r="C138" s="199"/>
      <c r="D138" s="199"/>
      <c r="E138" s="200" t="s">
        <v>285</v>
      </c>
      <c r="F138" s="199" t="s">
        <v>257</v>
      </c>
      <c r="G138" s="745" t="s">
        <v>398</v>
      </c>
      <c r="H138" s="745" t="s">
        <v>851</v>
      </c>
      <c r="I138" s="745" t="s">
        <v>850</v>
      </c>
      <c r="J138" s="745" t="s">
        <v>399</v>
      </c>
      <c r="K138" s="745" t="s">
        <v>400</v>
      </c>
      <c r="L138" s="185" t="s">
        <v>796</v>
      </c>
      <c r="M138" s="745" t="s">
        <v>797</v>
      </c>
      <c r="N138" s="745" t="s">
        <v>16</v>
      </c>
      <c r="O138" s="199"/>
      <c r="P138" s="199"/>
      <c r="Q138" s="199"/>
      <c r="R138" s="199"/>
      <c r="S138" s="199"/>
      <c r="T138" s="199"/>
      <c r="U138" s="199"/>
      <c r="V138" s="199"/>
      <c r="W138" s="199"/>
      <c r="X138" s="199"/>
      <c r="Y138" s="199"/>
      <c r="Z138" s="199"/>
      <c r="AA138" s="199"/>
      <c r="AB138" s="199"/>
      <c r="AC138" s="199"/>
      <c r="AD138" s="199"/>
      <c r="AE138" s="199"/>
      <c r="AF138" s="199"/>
      <c r="AG138" s="199"/>
      <c r="AH138" s="199"/>
      <c r="AI138" s="199"/>
      <c r="AJ138" s="199"/>
      <c r="AK138" s="199"/>
      <c r="AL138" s="199"/>
      <c r="AM138" s="199"/>
      <c r="AN138" s="199"/>
      <c r="AO138" s="199"/>
      <c r="AP138" s="199"/>
      <c r="AQ138" s="199"/>
      <c r="AR138" s="199"/>
      <c r="AS138" s="199"/>
      <c r="AT138" s="199"/>
      <c r="AU138" s="199"/>
      <c r="AV138" s="199"/>
      <c r="AW138" s="199"/>
      <c r="AX138" s="199"/>
      <c r="AY138" s="199"/>
      <c r="AZ138" s="199"/>
      <c r="BA138" s="199"/>
      <c r="BB138" s="199"/>
      <c r="BC138" s="199"/>
      <c r="BD138" s="199"/>
      <c r="BE138" s="199"/>
      <c r="BF138" s="199"/>
      <c r="BG138" s="199"/>
      <c r="BH138" s="199"/>
      <c r="BI138" s="199"/>
      <c r="BM138" s="199"/>
      <c r="BN138" s="199"/>
      <c r="BO138" s="199"/>
      <c r="BP138" s="199"/>
      <c r="BQ138" s="199"/>
      <c r="BR138" s="199"/>
      <c r="BS138" s="199"/>
      <c r="BT138" s="199"/>
      <c r="BU138" s="199"/>
      <c r="BV138" s="199"/>
      <c r="BW138" s="199"/>
      <c r="BX138" s="199"/>
      <c r="BY138" s="199"/>
      <c r="BZ138" s="199"/>
      <c r="CA138" s="199"/>
      <c r="CB138" s="199"/>
      <c r="CC138" s="199"/>
      <c r="CD138" s="199"/>
      <c r="CE138" s="199"/>
      <c r="CF138" s="199"/>
      <c r="CG138" s="199"/>
      <c r="CH138" s="199"/>
      <c r="CI138" s="199"/>
      <c r="CJ138" s="199"/>
      <c r="CK138" s="199"/>
      <c r="CL138" s="199"/>
      <c r="CM138" s="199"/>
      <c r="CN138" s="199"/>
      <c r="CO138" s="199"/>
      <c r="CP138" s="199"/>
      <c r="CQ138" s="199"/>
      <c r="CR138" s="199"/>
      <c r="CS138" s="199"/>
      <c r="CT138" s="199"/>
      <c r="CU138" s="199"/>
      <c r="CV138" s="199"/>
      <c r="CW138" s="199"/>
      <c r="CX138" s="199"/>
      <c r="CY138" s="199"/>
      <c r="CZ138" s="199"/>
      <c r="DA138" s="199"/>
      <c r="DB138" s="199"/>
      <c r="DC138" s="199"/>
      <c r="DD138" s="199"/>
      <c r="DE138" s="199"/>
      <c r="DF138" s="199"/>
      <c r="DG138" s="199"/>
      <c r="DH138" s="199"/>
      <c r="DI138" s="199"/>
      <c r="DJ138" s="199"/>
      <c r="DK138" s="199"/>
      <c r="DL138" s="199"/>
      <c r="DM138" s="199"/>
      <c r="DN138" s="199"/>
      <c r="DO138" s="199"/>
      <c r="DP138" s="199"/>
      <c r="DQ138" s="199"/>
      <c r="DR138" s="199"/>
      <c r="DS138" s="199"/>
      <c r="DT138" s="199"/>
      <c r="DU138" s="199"/>
      <c r="DV138" s="199"/>
      <c r="DW138" s="199"/>
      <c r="DX138" s="199"/>
      <c r="DY138" s="199"/>
      <c r="DZ138" s="89"/>
      <c r="EA138" s="89"/>
      <c r="EB138" s="89"/>
      <c r="EC138" s="89"/>
      <c r="ED138" s="89"/>
      <c r="EE138" s="89"/>
      <c r="EF138" s="89"/>
    </row>
    <row r="139" spans="1:136">
      <c r="C139" s="199"/>
      <c r="D139" s="199"/>
      <c r="E139" s="199" t="str">
        <f t="shared" ref="E139" si="12">W12</f>
        <v>Yes</v>
      </c>
      <c r="F139" s="199" t="str">
        <f>'Scheme 1'!$F$3</f>
        <v>Scheme 1</v>
      </c>
      <c r="G139" s="817">
        <f ca="1">'Scheme 1'!$AJ$14</f>
        <v>0</v>
      </c>
      <c r="H139" s="779">
        <f ca="1">'Scheme 1'!$AJ$15</f>
        <v>0</v>
      </c>
      <c r="I139" s="827">
        <f ca="1">'Scheme 1'!$AJ$16</f>
        <v>0</v>
      </c>
      <c r="J139" s="827">
        <f ca="1">'Scheme 1'!$AJ$17</f>
        <v>0</v>
      </c>
      <c r="K139" s="827" t="e">
        <f>'Scheme 1'!$AJ$18</f>
        <v>#N/A</v>
      </c>
      <c r="L139" s="827">
        <f ca="1">'Scheme 1'!$AJ$19</f>
        <v>0</v>
      </c>
      <c r="M139" s="827">
        <f ca="1">'Scheme 1'!$AJ$20</f>
        <v>0</v>
      </c>
      <c r="N139" s="827">
        <f ca="1">'Scheme 1'!$AJ$21</f>
        <v>0</v>
      </c>
      <c r="O139" s="199"/>
      <c r="P139" s="199"/>
      <c r="Q139" s="199"/>
      <c r="R139" s="199"/>
      <c r="S139" s="199"/>
      <c r="T139" s="199"/>
      <c r="U139" s="199"/>
      <c r="V139" s="199"/>
      <c r="W139" s="199"/>
      <c r="X139" s="199"/>
      <c r="Y139" s="199"/>
      <c r="Z139" s="199"/>
      <c r="AA139" s="199"/>
      <c r="AB139" s="199"/>
      <c r="AC139" s="199"/>
      <c r="AD139" s="199"/>
      <c r="AE139" s="199"/>
      <c r="AF139" s="199"/>
      <c r="AG139" s="199"/>
      <c r="AH139" s="199"/>
      <c r="AI139" s="199"/>
      <c r="AJ139" s="199"/>
      <c r="AK139" s="199"/>
      <c r="AL139" s="199"/>
      <c r="AM139" s="199"/>
      <c r="AN139" s="199"/>
      <c r="AO139" s="199"/>
      <c r="AP139" s="199"/>
      <c r="AQ139" s="199"/>
      <c r="AR139" s="199"/>
      <c r="AS139" s="199"/>
      <c r="AT139" s="199"/>
      <c r="AU139" s="199"/>
      <c r="AV139" s="199"/>
      <c r="AW139" s="199"/>
      <c r="AX139" s="199"/>
      <c r="AY139" s="199"/>
      <c r="AZ139" s="199"/>
      <c r="BA139" s="199"/>
      <c r="BB139" s="199"/>
      <c r="BC139" s="199"/>
      <c r="BD139" s="199"/>
      <c r="BE139" s="199"/>
      <c r="BF139" s="199"/>
      <c r="BG139" s="199"/>
      <c r="BH139" s="199"/>
      <c r="BI139" s="199"/>
      <c r="BM139" s="199"/>
      <c r="BN139" s="199"/>
      <c r="BO139" s="199"/>
      <c r="BP139" s="199"/>
      <c r="BQ139" s="199"/>
      <c r="BR139" s="199"/>
      <c r="BS139" s="199"/>
      <c r="BT139" s="199"/>
      <c r="BU139" s="199"/>
      <c r="BV139" s="199"/>
      <c r="BW139" s="199"/>
      <c r="BX139" s="199"/>
      <c r="BY139" s="199"/>
      <c r="BZ139" s="199"/>
      <c r="CA139" s="199"/>
      <c r="CB139" s="199"/>
      <c r="CC139" s="199"/>
      <c r="CD139" s="199"/>
      <c r="CE139" s="199"/>
      <c r="CF139" s="199"/>
      <c r="CG139" s="199"/>
      <c r="CH139" s="199"/>
      <c r="CI139" s="199"/>
      <c r="CJ139" s="199"/>
      <c r="CK139" s="199"/>
      <c r="CL139" s="199"/>
      <c r="CM139" s="199"/>
      <c r="CN139" s="199"/>
      <c r="CO139" s="199"/>
      <c r="CP139" s="199"/>
      <c r="CQ139" s="199"/>
      <c r="CR139" s="199"/>
      <c r="CS139" s="199"/>
      <c r="CT139" s="199"/>
      <c r="CU139" s="199"/>
      <c r="CV139" s="199"/>
      <c r="CW139" s="199"/>
      <c r="CX139" s="199"/>
      <c r="CY139" s="199"/>
      <c r="CZ139" s="199"/>
      <c r="DA139" s="199"/>
      <c r="DB139" s="199"/>
      <c r="DC139" s="199"/>
      <c r="DD139" s="199"/>
      <c r="DE139" s="199"/>
      <c r="DF139" s="199"/>
      <c r="DG139" s="199"/>
      <c r="DH139" s="199"/>
      <c r="DI139" s="199"/>
      <c r="DJ139" s="199"/>
      <c r="DK139" s="199"/>
      <c r="DL139" s="199"/>
      <c r="DM139" s="199"/>
      <c r="DN139" s="199"/>
      <c r="DO139" s="199"/>
      <c r="DP139" s="199"/>
      <c r="DQ139" s="199"/>
      <c r="DR139" s="199"/>
      <c r="DS139" s="199"/>
      <c r="DT139" s="199"/>
      <c r="DU139" s="199"/>
      <c r="DV139" s="199"/>
      <c r="DW139" s="199"/>
      <c r="DX139" s="199"/>
      <c r="DY139" s="199"/>
      <c r="DZ139" s="89"/>
      <c r="EA139" s="89"/>
      <c r="EB139" s="89"/>
      <c r="EC139" s="89"/>
      <c r="ED139" s="89"/>
      <c r="EE139" s="89"/>
      <c r="EF139" s="89"/>
    </row>
    <row r="140" spans="1:136">
      <c r="C140" s="199"/>
      <c r="D140" s="199"/>
      <c r="E140" s="199" t="str">
        <f t="shared" ref="E140:E144" si="13">W13</f>
        <v>Yes</v>
      </c>
      <c r="F140" s="199" t="str">
        <f>'Scheme 2'!$F$3</f>
        <v>Scheme 2</v>
      </c>
      <c r="G140" s="817">
        <f ca="1">'Scheme 2'!$AJ$14</f>
        <v>0</v>
      </c>
      <c r="H140" s="779">
        <f ca="1">'Scheme 2'!$AJ$15</f>
        <v>0</v>
      </c>
      <c r="I140" s="827">
        <f ca="1">'Scheme 2'!$AJ$16</f>
        <v>0</v>
      </c>
      <c r="J140" s="827">
        <f ca="1">'Scheme 2'!$AJ$17</f>
        <v>0</v>
      </c>
      <c r="K140" s="827" t="e">
        <f>'Scheme 2'!$AJ$18</f>
        <v>#N/A</v>
      </c>
      <c r="L140" s="827">
        <f ca="1">'Scheme 2'!$AJ$19</f>
        <v>0</v>
      </c>
      <c r="M140" s="827">
        <f ca="1">'Scheme 2'!$AJ$20</f>
        <v>0</v>
      </c>
      <c r="N140" s="827">
        <f ca="1">'Scheme 2'!$AJ$21</f>
        <v>0</v>
      </c>
      <c r="O140" s="199"/>
      <c r="P140" s="199"/>
      <c r="Q140" s="199"/>
      <c r="R140" s="199"/>
      <c r="S140" s="199"/>
      <c r="T140" s="199"/>
      <c r="U140" s="199"/>
      <c r="V140" s="199"/>
      <c r="W140" s="199"/>
      <c r="X140" s="199"/>
      <c r="Y140" s="199"/>
      <c r="Z140" s="199"/>
      <c r="AA140" s="199"/>
      <c r="AB140" s="199"/>
      <c r="AC140" s="199"/>
      <c r="AD140" s="199"/>
      <c r="AE140" s="199"/>
      <c r="AF140" s="199"/>
      <c r="AG140" s="199"/>
      <c r="AH140" s="199"/>
      <c r="AI140" s="199"/>
      <c r="AJ140" s="199"/>
      <c r="AK140" s="199"/>
      <c r="AL140" s="199"/>
      <c r="AM140" s="199"/>
      <c r="AN140" s="199"/>
      <c r="AO140" s="199"/>
      <c r="AP140" s="199"/>
      <c r="AQ140" s="199"/>
      <c r="AR140" s="199"/>
      <c r="AS140" s="199"/>
      <c r="AT140" s="199"/>
      <c r="AU140" s="199"/>
      <c r="AV140" s="199"/>
      <c r="AW140" s="199"/>
      <c r="AX140" s="199"/>
      <c r="AY140" s="199"/>
      <c r="AZ140" s="199"/>
      <c r="BA140" s="199"/>
      <c r="BB140" s="199"/>
      <c r="BC140" s="199"/>
      <c r="BD140" s="199"/>
      <c r="BE140" s="199"/>
      <c r="BF140" s="199"/>
      <c r="BG140" s="199"/>
      <c r="BH140" s="199"/>
      <c r="BI140" s="199"/>
      <c r="BM140" s="199"/>
      <c r="BN140" s="199"/>
      <c r="BO140" s="199"/>
      <c r="BP140" s="199"/>
      <c r="BQ140" s="199"/>
      <c r="BR140" s="199"/>
      <c r="BS140" s="199"/>
      <c r="BT140" s="199"/>
      <c r="BU140" s="199"/>
      <c r="BV140" s="199"/>
      <c r="BW140" s="199"/>
      <c r="BX140" s="199"/>
      <c r="BY140" s="199"/>
      <c r="BZ140" s="199"/>
      <c r="CA140" s="199"/>
      <c r="CB140" s="199"/>
      <c r="CC140" s="199"/>
      <c r="CD140" s="199"/>
      <c r="CE140" s="199"/>
      <c r="CF140" s="199"/>
      <c r="CG140" s="199"/>
      <c r="CH140" s="199"/>
      <c r="CI140" s="199"/>
      <c r="CJ140" s="199"/>
      <c r="CK140" s="199"/>
      <c r="CL140" s="199"/>
      <c r="CM140" s="199"/>
      <c r="CN140" s="199"/>
      <c r="CO140" s="199"/>
      <c r="CP140" s="199"/>
      <c r="CQ140" s="199"/>
      <c r="CR140" s="199"/>
      <c r="CS140" s="199"/>
      <c r="CT140" s="199"/>
      <c r="CU140" s="199"/>
      <c r="CV140" s="199"/>
      <c r="CW140" s="199"/>
      <c r="CX140" s="199"/>
      <c r="CY140" s="199"/>
      <c r="CZ140" s="199"/>
      <c r="DA140" s="199"/>
      <c r="DB140" s="199"/>
      <c r="DC140" s="199"/>
      <c r="DD140" s="199"/>
      <c r="DE140" s="199"/>
      <c r="DF140" s="199"/>
      <c r="DG140" s="199"/>
      <c r="DH140" s="199"/>
      <c r="DI140" s="199"/>
      <c r="DJ140" s="199"/>
      <c r="DK140" s="199"/>
      <c r="DL140" s="199"/>
      <c r="DM140" s="199"/>
      <c r="DN140" s="199"/>
      <c r="DO140" s="199"/>
      <c r="DP140" s="199"/>
      <c r="DQ140" s="199"/>
      <c r="DR140" s="199"/>
      <c r="DS140" s="199"/>
      <c r="DT140" s="199"/>
      <c r="DU140" s="199"/>
      <c r="DV140" s="199"/>
      <c r="DW140" s="199"/>
      <c r="DX140" s="199"/>
      <c r="DY140" s="199"/>
      <c r="DZ140" s="89"/>
      <c r="EA140" s="89"/>
      <c r="EB140" s="89"/>
      <c r="EC140" s="89"/>
      <c r="ED140" s="89"/>
      <c r="EE140" s="89"/>
      <c r="EF140" s="89"/>
    </row>
    <row r="141" spans="1:136">
      <c r="C141" s="199"/>
      <c r="D141" s="199"/>
      <c r="E141" s="199" t="str">
        <f t="shared" si="13"/>
        <v>Yes</v>
      </c>
      <c r="F141" s="199" t="str">
        <f>'Scheme 3'!$F$3</f>
        <v>Scheme 3</v>
      </c>
      <c r="G141" s="817">
        <f ca="1">'Scheme 3'!$AJ$14</f>
        <v>0</v>
      </c>
      <c r="H141" s="779">
        <f ca="1">'Scheme 3'!$AJ$15</f>
        <v>0</v>
      </c>
      <c r="I141" s="827">
        <f ca="1">'Scheme 3'!$AJ$16</f>
        <v>0</v>
      </c>
      <c r="J141" s="827">
        <f ca="1">'Scheme 3'!$AJ$17</f>
        <v>0</v>
      </c>
      <c r="K141" s="827" t="e">
        <f>'Scheme 3'!$AJ$18</f>
        <v>#N/A</v>
      </c>
      <c r="L141" s="827">
        <f ca="1">'Scheme 3'!$AJ$19</f>
        <v>0</v>
      </c>
      <c r="M141" s="827">
        <f ca="1">'Scheme 3'!$AJ$20</f>
        <v>0</v>
      </c>
      <c r="N141" s="827">
        <f ca="1">'Scheme 3'!$AJ$21</f>
        <v>0</v>
      </c>
      <c r="O141" s="199"/>
      <c r="P141" s="199"/>
      <c r="Q141" s="199"/>
      <c r="R141" s="199"/>
      <c r="S141" s="199"/>
      <c r="T141" s="199"/>
      <c r="U141" s="199"/>
      <c r="V141" s="199"/>
      <c r="W141" s="199"/>
      <c r="X141" s="199"/>
      <c r="Y141" s="199"/>
      <c r="Z141" s="199"/>
      <c r="AA141" s="199"/>
      <c r="AB141" s="199"/>
      <c r="AC141" s="199"/>
      <c r="AD141" s="199"/>
      <c r="AE141" s="199"/>
      <c r="AF141" s="199"/>
      <c r="AG141" s="199"/>
      <c r="AH141" s="199"/>
      <c r="AI141" s="199"/>
      <c r="AJ141" s="199"/>
      <c r="AK141" s="199"/>
      <c r="AL141" s="199"/>
      <c r="AM141" s="199"/>
      <c r="AN141" s="199"/>
      <c r="AO141" s="199"/>
      <c r="AP141" s="199"/>
      <c r="AQ141" s="199"/>
      <c r="AR141" s="199"/>
      <c r="AS141" s="199"/>
      <c r="AT141" s="199"/>
      <c r="AU141" s="199"/>
      <c r="AV141" s="199"/>
      <c r="AW141" s="199"/>
      <c r="AX141" s="199"/>
      <c r="AY141" s="199"/>
      <c r="AZ141" s="199"/>
      <c r="BA141" s="199"/>
      <c r="BB141" s="199"/>
      <c r="BC141" s="199"/>
      <c r="BD141" s="199"/>
      <c r="BE141" s="199"/>
      <c r="BF141" s="199"/>
      <c r="BG141" s="199"/>
      <c r="BH141" s="199"/>
      <c r="BI141" s="199"/>
      <c r="BM141" s="199"/>
      <c r="BN141" s="199"/>
      <c r="BO141" s="199"/>
      <c r="BP141" s="199"/>
      <c r="BQ141" s="199"/>
      <c r="BR141" s="199"/>
      <c r="BS141" s="199"/>
      <c r="BT141" s="199"/>
      <c r="BU141" s="199"/>
      <c r="BV141" s="199"/>
      <c r="BW141" s="199"/>
      <c r="BX141" s="199"/>
      <c r="BY141" s="199"/>
      <c r="BZ141" s="199"/>
      <c r="CA141" s="199"/>
      <c r="CB141" s="199"/>
      <c r="CC141" s="199"/>
      <c r="CD141" s="199"/>
      <c r="CE141" s="199"/>
      <c r="CF141" s="199"/>
      <c r="CG141" s="199"/>
      <c r="CH141" s="199"/>
      <c r="CI141" s="199"/>
      <c r="CJ141" s="199"/>
      <c r="CK141" s="199"/>
      <c r="CL141" s="199"/>
      <c r="CM141" s="199"/>
      <c r="CN141" s="199"/>
      <c r="CO141" s="199"/>
      <c r="CP141" s="199"/>
      <c r="CQ141" s="199"/>
      <c r="CR141" s="199"/>
      <c r="CS141" s="199"/>
      <c r="CT141" s="199"/>
      <c r="CU141" s="199"/>
      <c r="CV141" s="199"/>
      <c r="CW141" s="199"/>
      <c r="CX141" s="199"/>
      <c r="CY141" s="199"/>
      <c r="CZ141" s="199"/>
      <c r="DA141" s="199"/>
      <c r="DB141" s="199"/>
      <c r="DC141" s="199"/>
      <c r="DD141" s="199"/>
      <c r="DE141" s="199"/>
      <c r="DF141" s="199"/>
      <c r="DG141" s="199"/>
      <c r="DH141" s="199"/>
      <c r="DI141" s="199"/>
      <c r="DJ141" s="199"/>
      <c r="DK141" s="199"/>
      <c r="DL141" s="199"/>
      <c r="DM141" s="199"/>
      <c r="DN141" s="199"/>
      <c r="DO141" s="199"/>
      <c r="DP141" s="199"/>
      <c r="DQ141" s="199"/>
      <c r="DR141" s="199"/>
      <c r="DS141" s="199"/>
      <c r="DT141" s="199"/>
      <c r="DU141" s="199"/>
      <c r="DV141" s="199"/>
      <c r="DW141" s="199"/>
      <c r="DX141" s="199"/>
      <c r="DY141" s="199"/>
      <c r="DZ141" s="89"/>
      <c r="EA141" s="89"/>
      <c r="EB141" s="89"/>
      <c r="EC141" s="89"/>
      <c r="ED141" s="89"/>
      <c r="EE141" s="89"/>
      <c r="EF141" s="89"/>
    </row>
    <row r="142" spans="1:136">
      <c r="C142" s="199"/>
      <c r="D142" s="199"/>
      <c r="E142" s="199" t="str">
        <f t="shared" si="13"/>
        <v>Yes</v>
      </c>
      <c r="F142" s="199" t="str">
        <f>'Scheme 4'!$F$3</f>
        <v>Scheme 4</v>
      </c>
      <c r="G142" s="817">
        <f ca="1">'Scheme 4'!$AJ$14</f>
        <v>0</v>
      </c>
      <c r="H142" s="779">
        <f ca="1">'Scheme 4'!$AJ$15</f>
        <v>0</v>
      </c>
      <c r="I142" s="827">
        <f ca="1">'Scheme 4'!$AJ$16</f>
        <v>0</v>
      </c>
      <c r="J142" s="827">
        <f ca="1">'Scheme 4'!$AJ$17</f>
        <v>0</v>
      </c>
      <c r="K142" s="827" t="e">
        <f>'Scheme 4'!$AJ$18</f>
        <v>#N/A</v>
      </c>
      <c r="L142" s="827">
        <f ca="1">'Scheme 4'!$AJ$19</f>
        <v>0</v>
      </c>
      <c r="M142" s="827">
        <f ca="1">'Scheme 4'!$AJ$20</f>
        <v>0</v>
      </c>
      <c r="N142" s="827">
        <f ca="1">'Scheme 4'!$AJ$21</f>
        <v>0</v>
      </c>
      <c r="O142" s="199"/>
      <c r="P142" s="199"/>
      <c r="Q142" s="199"/>
      <c r="R142" s="199"/>
      <c r="S142" s="199"/>
      <c r="T142" s="199"/>
      <c r="U142" s="199"/>
      <c r="V142" s="199"/>
      <c r="W142" s="199"/>
      <c r="X142" s="199"/>
      <c r="Y142" s="199"/>
      <c r="Z142" s="199"/>
      <c r="AA142" s="199"/>
      <c r="AB142" s="199"/>
      <c r="AC142" s="199"/>
      <c r="AD142" s="199"/>
      <c r="AE142" s="199"/>
      <c r="AF142" s="199"/>
      <c r="AG142" s="199"/>
      <c r="AH142" s="199"/>
      <c r="AI142" s="199"/>
      <c r="AJ142" s="199"/>
      <c r="AK142" s="199"/>
      <c r="AL142" s="199"/>
      <c r="AM142" s="199"/>
      <c r="AN142" s="199"/>
      <c r="AO142" s="199"/>
      <c r="AP142" s="199"/>
      <c r="AQ142" s="199"/>
      <c r="AR142" s="199"/>
      <c r="AS142" s="199"/>
      <c r="AT142" s="199"/>
      <c r="AU142" s="199"/>
      <c r="AV142" s="199"/>
      <c r="AW142" s="199"/>
      <c r="AX142" s="199"/>
      <c r="AY142" s="199"/>
      <c r="AZ142" s="199"/>
      <c r="BA142" s="199"/>
      <c r="BB142" s="199"/>
      <c r="BC142" s="199"/>
      <c r="BD142" s="199"/>
      <c r="BE142" s="199"/>
      <c r="BF142" s="199"/>
      <c r="BG142" s="199"/>
      <c r="BH142" s="199"/>
      <c r="BI142" s="199"/>
      <c r="BM142" s="199"/>
      <c r="BN142" s="199"/>
      <c r="BO142" s="199"/>
      <c r="BP142" s="199"/>
      <c r="BQ142" s="199"/>
      <c r="BR142" s="199"/>
      <c r="BS142" s="199"/>
      <c r="BT142" s="199"/>
      <c r="BU142" s="199"/>
      <c r="BV142" s="199"/>
      <c r="BW142" s="199"/>
      <c r="BX142" s="199"/>
      <c r="BY142" s="199"/>
      <c r="BZ142" s="199"/>
      <c r="CA142" s="199"/>
      <c r="CB142" s="199"/>
      <c r="CC142" s="199"/>
      <c r="CD142" s="199"/>
      <c r="CE142" s="199"/>
      <c r="CF142" s="199"/>
      <c r="CG142" s="199"/>
      <c r="CH142" s="199"/>
      <c r="CI142" s="199"/>
      <c r="CJ142" s="199"/>
      <c r="CK142" s="199"/>
      <c r="CL142" s="199"/>
      <c r="CM142" s="199"/>
      <c r="CN142" s="199"/>
      <c r="CO142" s="199"/>
      <c r="CP142" s="199"/>
      <c r="CQ142" s="199"/>
      <c r="CR142" s="199"/>
      <c r="CS142" s="199"/>
      <c r="CT142" s="199"/>
      <c r="CU142" s="199"/>
      <c r="CV142" s="199"/>
      <c r="CW142" s="199"/>
      <c r="CX142" s="199"/>
      <c r="CY142" s="199"/>
      <c r="CZ142" s="199"/>
      <c r="DA142" s="199"/>
      <c r="DB142" s="199"/>
      <c r="DC142" s="199"/>
      <c r="DD142" s="199"/>
      <c r="DE142" s="199"/>
      <c r="DF142" s="199"/>
      <c r="DG142" s="199"/>
      <c r="DH142" s="199"/>
      <c r="DI142" s="199"/>
      <c r="DJ142" s="199"/>
      <c r="DK142" s="199"/>
      <c r="DL142" s="199"/>
      <c r="DM142" s="199"/>
      <c r="DN142" s="199"/>
      <c r="DO142" s="199"/>
      <c r="DP142" s="199"/>
      <c r="DQ142" s="199"/>
      <c r="DR142" s="199"/>
      <c r="DS142" s="199"/>
      <c r="DT142" s="199"/>
      <c r="DU142" s="199"/>
      <c r="DV142" s="199"/>
      <c r="DW142" s="199"/>
      <c r="DX142" s="199"/>
      <c r="DY142" s="199"/>
      <c r="DZ142" s="89"/>
      <c r="EA142" s="89"/>
      <c r="EB142" s="89"/>
      <c r="EC142" s="89"/>
      <c r="ED142" s="89"/>
      <c r="EE142" s="89"/>
      <c r="EF142" s="89"/>
    </row>
    <row r="143" spans="1:136">
      <c r="C143" s="199"/>
      <c r="D143" s="199"/>
      <c r="E143" s="199" t="str">
        <f t="shared" si="13"/>
        <v>Yes</v>
      </c>
      <c r="F143" s="199" t="str">
        <f>'Scheme 5'!$F$3</f>
        <v>Scheme 5</v>
      </c>
      <c r="G143" s="817">
        <f ca="1">'Scheme 5'!$AJ$14</f>
        <v>0</v>
      </c>
      <c r="H143" s="779">
        <f ca="1">'Scheme 5'!$AJ$15</f>
        <v>0</v>
      </c>
      <c r="I143" s="827">
        <f ca="1">'Scheme 5'!$AJ$16</f>
        <v>0</v>
      </c>
      <c r="J143" s="827">
        <f ca="1">'Scheme 5'!$AJ$17</f>
        <v>0</v>
      </c>
      <c r="K143" s="827" t="e">
        <f>'Scheme 5'!$AJ$18</f>
        <v>#N/A</v>
      </c>
      <c r="L143" s="827">
        <f ca="1">'Scheme 5'!$AJ$19</f>
        <v>0</v>
      </c>
      <c r="M143" s="827">
        <f ca="1">'Scheme 5'!$AJ$20</f>
        <v>0</v>
      </c>
      <c r="N143" s="827">
        <f ca="1">'Scheme 5'!$AJ$21</f>
        <v>0</v>
      </c>
      <c r="O143" s="199"/>
      <c r="P143" s="199"/>
      <c r="Q143" s="199"/>
      <c r="R143" s="199"/>
      <c r="S143" s="199"/>
      <c r="T143" s="199"/>
      <c r="U143" s="199"/>
      <c r="V143" s="199"/>
      <c r="W143" s="199"/>
      <c r="X143" s="199"/>
      <c r="Y143" s="199"/>
      <c r="Z143" s="199"/>
      <c r="AA143" s="199"/>
      <c r="AB143" s="199"/>
      <c r="AC143" s="199"/>
      <c r="AD143" s="199"/>
      <c r="AE143" s="199"/>
      <c r="AF143" s="199"/>
      <c r="AG143" s="199"/>
      <c r="AH143" s="199"/>
      <c r="AI143" s="199"/>
      <c r="AJ143" s="199"/>
      <c r="AK143" s="199"/>
      <c r="AL143" s="199"/>
      <c r="AM143" s="199"/>
      <c r="AN143" s="199"/>
      <c r="AO143" s="199"/>
      <c r="AP143" s="199"/>
      <c r="AQ143" s="199"/>
      <c r="AR143" s="199"/>
      <c r="AS143" s="199"/>
      <c r="AT143" s="199"/>
      <c r="AU143" s="199"/>
      <c r="AV143" s="199"/>
      <c r="AW143" s="199"/>
      <c r="AX143" s="199"/>
      <c r="AY143" s="199"/>
      <c r="AZ143" s="199"/>
      <c r="BA143" s="199"/>
      <c r="BB143" s="199"/>
      <c r="BC143" s="199"/>
      <c r="BD143" s="199"/>
      <c r="BE143" s="199"/>
      <c r="BF143" s="199"/>
      <c r="BG143" s="199"/>
      <c r="BH143" s="199"/>
      <c r="BI143" s="199"/>
      <c r="BM143" s="199"/>
      <c r="BN143" s="199"/>
      <c r="BO143" s="199"/>
      <c r="BP143" s="199"/>
      <c r="BQ143" s="199"/>
      <c r="BR143" s="199"/>
      <c r="BS143" s="199"/>
      <c r="BT143" s="199"/>
      <c r="BU143" s="199"/>
      <c r="BV143" s="199"/>
      <c r="BW143" s="199"/>
      <c r="BX143" s="199"/>
      <c r="BY143" s="199"/>
      <c r="BZ143" s="199"/>
      <c r="CA143" s="199"/>
      <c r="CB143" s="199"/>
      <c r="CC143" s="199"/>
      <c r="CD143" s="199"/>
      <c r="CE143" s="199"/>
      <c r="CF143" s="199"/>
      <c r="CG143" s="199"/>
      <c r="CH143" s="199"/>
      <c r="CI143" s="199"/>
      <c r="CJ143" s="199"/>
      <c r="CK143" s="199"/>
      <c r="CL143" s="199"/>
      <c r="CM143" s="199"/>
      <c r="CN143" s="199"/>
      <c r="CO143" s="199"/>
      <c r="CP143" s="199"/>
      <c r="CQ143" s="199"/>
      <c r="CR143" s="199"/>
      <c r="CS143" s="199"/>
      <c r="CT143" s="199"/>
      <c r="CU143" s="199"/>
      <c r="CV143" s="199"/>
      <c r="CW143" s="199"/>
      <c r="CX143" s="199"/>
      <c r="CY143" s="199"/>
      <c r="CZ143" s="199"/>
      <c r="DA143" s="199"/>
      <c r="DB143" s="199"/>
      <c r="DC143" s="199"/>
      <c r="DD143" s="199"/>
      <c r="DE143" s="199"/>
      <c r="DF143" s="199"/>
      <c r="DG143" s="199"/>
      <c r="DH143" s="199"/>
      <c r="DI143" s="199"/>
      <c r="DJ143" s="199"/>
      <c r="DK143" s="199"/>
      <c r="DL143" s="199"/>
      <c r="DM143" s="199"/>
      <c r="DN143" s="199"/>
      <c r="DO143" s="199"/>
      <c r="DP143" s="199"/>
      <c r="DQ143" s="199"/>
      <c r="DR143" s="199"/>
      <c r="DS143" s="199"/>
      <c r="DT143" s="199"/>
      <c r="DU143" s="199"/>
      <c r="DV143" s="199"/>
      <c r="DW143" s="199"/>
      <c r="DX143" s="199"/>
      <c r="DY143" s="199"/>
      <c r="DZ143" s="89"/>
      <c r="EA143" s="89"/>
      <c r="EB143" s="89"/>
      <c r="EC143" s="89"/>
      <c r="ED143" s="89"/>
      <c r="EE143" s="89"/>
      <c r="EF143" s="89"/>
    </row>
    <row r="144" spans="1:136">
      <c r="C144" s="199"/>
      <c r="D144" s="199"/>
      <c r="E144" s="199" t="str">
        <f t="shared" si="13"/>
        <v>Yes</v>
      </c>
      <c r="F144" s="199" t="str">
        <f>'Scheme 6'!$F$3</f>
        <v>Scheme 6</v>
      </c>
      <c r="G144" s="817">
        <f ca="1">'Scheme 6'!$AJ$14</f>
        <v>0</v>
      </c>
      <c r="H144" s="779">
        <f ca="1">'Scheme 6'!$AJ$15</f>
        <v>0</v>
      </c>
      <c r="I144" s="827">
        <f ca="1">'Scheme 6'!$AJ$16</f>
        <v>0</v>
      </c>
      <c r="J144" s="827">
        <f ca="1">'Scheme 6'!$AJ$17</f>
        <v>0</v>
      </c>
      <c r="K144" s="827" t="e">
        <f>'Scheme 6'!$AJ$18</f>
        <v>#N/A</v>
      </c>
      <c r="L144" s="827">
        <f ca="1">'Scheme 6'!$AJ$19</f>
        <v>0</v>
      </c>
      <c r="M144" s="827">
        <f ca="1">'Scheme 6'!$AJ$20</f>
        <v>0</v>
      </c>
      <c r="N144" s="827">
        <f ca="1">'Scheme 6'!$AJ$21</f>
        <v>0</v>
      </c>
      <c r="O144" s="199"/>
      <c r="P144" s="199"/>
      <c r="Q144" s="199"/>
      <c r="R144" s="199"/>
      <c r="S144" s="199"/>
      <c r="T144" s="199"/>
      <c r="U144" s="199"/>
      <c r="V144" s="199"/>
      <c r="W144" s="199"/>
      <c r="X144" s="199"/>
      <c r="Y144" s="199"/>
      <c r="Z144" s="199"/>
      <c r="AA144" s="199"/>
      <c r="AB144" s="199"/>
      <c r="AC144" s="199"/>
      <c r="AD144" s="199"/>
      <c r="AE144" s="199"/>
      <c r="AF144" s="199"/>
      <c r="AG144" s="199"/>
      <c r="AH144" s="199"/>
      <c r="AI144" s="199"/>
      <c r="AJ144" s="199"/>
      <c r="AK144" s="199"/>
      <c r="AL144" s="199"/>
      <c r="AM144" s="199"/>
      <c r="AN144" s="199"/>
      <c r="AO144" s="199"/>
      <c r="AP144" s="199"/>
      <c r="AQ144" s="199"/>
      <c r="AR144" s="199"/>
      <c r="AS144" s="199"/>
      <c r="AT144" s="199"/>
      <c r="AU144" s="199"/>
      <c r="AV144" s="199"/>
      <c r="AW144" s="199"/>
      <c r="AX144" s="199"/>
      <c r="AY144" s="199"/>
      <c r="AZ144" s="199"/>
      <c r="BA144" s="199"/>
      <c r="BB144" s="199"/>
      <c r="BC144" s="199"/>
      <c r="BD144" s="199"/>
      <c r="BE144" s="199"/>
      <c r="BF144" s="199"/>
      <c r="BG144" s="199"/>
      <c r="BH144" s="199"/>
      <c r="BI144" s="199"/>
      <c r="BM144" s="199"/>
      <c r="BN144" s="199"/>
      <c r="BO144" s="199"/>
      <c r="BP144" s="199"/>
      <c r="BQ144" s="199"/>
      <c r="BR144" s="199"/>
      <c r="BS144" s="199"/>
      <c r="BT144" s="199"/>
      <c r="BU144" s="199"/>
      <c r="BV144" s="199"/>
      <c r="BW144" s="199"/>
      <c r="BX144" s="199"/>
      <c r="BY144" s="199"/>
      <c r="BZ144" s="199"/>
      <c r="CA144" s="199"/>
      <c r="CB144" s="199"/>
      <c r="CC144" s="199"/>
      <c r="CD144" s="199"/>
      <c r="CE144" s="199"/>
      <c r="CF144" s="199"/>
      <c r="CG144" s="199"/>
      <c r="CH144" s="199"/>
      <c r="CI144" s="199"/>
      <c r="CJ144" s="199"/>
      <c r="CK144" s="199"/>
      <c r="CL144" s="199"/>
      <c r="CM144" s="199"/>
      <c r="CN144" s="199"/>
      <c r="CO144" s="199"/>
      <c r="CP144" s="199"/>
      <c r="CQ144" s="199"/>
      <c r="CR144" s="199"/>
      <c r="CS144" s="199"/>
      <c r="CT144" s="199"/>
      <c r="CU144" s="199"/>
      <c r="CV144" s="199"/>
      <c r="CW144" s="199"/>
      <c r="CX144" s="199"/>
      <c r="CY144" s="199"/>
      <c r="CZ144" s="199"/>
      <c r="DA144" s="199"/>
      <c r="DB144" s="199"/>
      <c r="DC144" s="199"/>
      <c r="DD144" s="199"/>
      <c r="DE144" s="199"/>
      <c r="DF144" s="199"/>
      <c r="DG144" s="199"/>
      <c r="DH144" s="199"/>
      <c r="DI144" s="199"/>
      <c r="DJ144" s="199"/>
      <c r="DK144" s="199"/>
      <c r="DL144" s="199"/>
      <c r="DM144" s="199"/>
      <c r="DN144" s="199"/>
      <c r="DO144" s="199"/>
      <c r="DP144" s="199"/>
      <c r="DQ144" s="199"/>
      <c r="DR144" s="199"/>
      <c r="DS144" s="199"/>
      <c r="DT144" s="199"/>
      <c r="DU144" s="199"/>
      <c r="DV144" s="199"/>
      <c r="DW144" s="199"/>
      <c r="DX144" s="199"/>
      <c r="DY144" s="199"/>
      <c r="DZ144" s="89"/>
      <c r="EA144" s="89"/>
      <c r="EB144" s="89"/>
      <c r="EC144" s="89"/>
      <c r="ED144" s="89"/>
      <c r="EE144" s="89"/>
      <c r="EF144" s="89"/>
    </row>
    <row r="145" spans="3:136">
      <c r="C145" s="199"/>
      <c r="D145" s="199"/>
      <c r="E145" s="199"/>
      <c r="F145" s="199"/>
      <c r="G145" s="199"/>
      <c r="H145" s="199"/>
      <c r="I145" s="199"/>
      <c r="J145" s="199"/>
      <c r="K145" s="199"/>
      <c r="L145" s="199"/>
      <c r="M145" s="199"/>
      <c r="N145" s="199"/>
      <c r="O145" s="199"/>
      <c r="P145" s="199"/>
      <c r="Q145" s="199"/>
      <c r="R145" s="199"/>
      <c r="S145" s="199"/>
      <c r="T145" s="199"/>
      <c r="U145" s="199"/>
      <c r="V145" s="199"/>
      <c r="W145" s="199"/>
      <c r="X145" s="199"/>
      <c r="Y145" s="199"/>
      <c r="Z145" s="199"/>
      <c r="AA145" s="199"/>
      <c r="AB145" s="199"/>
      <c r="AC145" s="199"/>
      <c r="AD145" s="199"/>
      <c r="AE145" s="199"/>
      <c r="AF145" s="199"/>
      <c r="AG145" s="199"/>
      <c r="AH145" s="199"/>
      <c r="AI145" s="199"/>
      <c r="AJ145" s="199"/>
      <c r="AK145" s="199"/>
      <c r="AL145" s="199"/>
      <c r="AM145" s="199"/>
      <c r="AN145" s="199"/>
      <c r="AO145" s="199"/>
      <c r="AP145" s="199"/>
      <c r="AQ145" s="199"/>
      <c r="AR145" s="199"/>
      <c r="AS145" s="199"/>
      <c r="AT145" s="199"/>
      <c r="AU145" s="199"/>
      <c r="AV145" s="199"/>
      <c r="AW145" s="199"/>
      <c r="AX145" s="199"/>
      <c r="AY145" s="199"/>
      <c r="AZ145" s="199"/>
      <c r="BA145" s="199"/>
      <c r="BB145" s="199"/>
      <c r="BC145" s="199"/>
      <c r="BD145" s="199"/>
      <c r="BE145" s="199"/>
      <c r="BF145" s="199"/>
      <c r="BG145" s="199"/>
      <c r="BH145" s="199"/>
      <c r="BI145" s="199"/>
      <c r="BM145" s="199"/>
      <c r="BN145" s="199"/>
      <c r="BO145" s="199"/>
      <c r="BP145" s="199"/>
      <c r="BQ145" s="199"/>
      <c r="BR145" s="199"/>
      <c r="BS145" s="199"/>
      <c r="BT145" s="199"/>
      <c r="BU145" s="199"/>
      <c r="BV145" s="199"/>
      <c r="BW145" s="199"/>
      <c r="BX145" s="199"/>
      <c r="BY145" s="199"/>
      <c r="BZ145" s="199"/>
      <c r="CA145" s="199"/>
      <c r="CB145" s="199"/>
      <c r="CC145" s="199"/>
      <c r="CD145" s="199"/>
      <c r="CE145" s="199"/>
      <c r="CF145" s="199"/>
      <c r="CG145" s="199"/>
      <c r="CH145" s="199"/>
      <c r="CI145" s="199"/>
      <c r="CJ145" s="199"/>
      <c r="CK145" s="199"/>
      <c r="CL145" s="199"/>
      <c r="CM145" s="199"/>
      <c r="CN145" s="199"/>
      <c r="CO145" s="199"/>
      <c r="CP145" s="199"/>
      <c r="CQ145" s="199"/>
      <c r="CR145" s="199"/>
      <c r="CS145" s="199"/>
      <c r="CT145" s="199"/>
      <c r="CU145" s="199"/>
      <c r="CV145" s="199"/>
      <c r="CW145" s="199"/>
      <c r="CX145" s="199"/>
      <c r="CY145" s="199"/>
      <c r="CZ145" s="199"/>
      <c r="DA145" s="199"/>
      <c r="DB145" s="199"/>
      <c r="DC145" s="199"/>
      <c r="DD145" s="199"/>
      <c r="DE145" s="199"/>
      <c r="DF145" s="199"/>
      <c r="DG145" s="199"/>
      <c r="DH145" s="199"/>
      <c r="DI145" s="199"/>
      <c r="DJ145" s="199"/>
      <c r="DK145" s="199"/>
      <c r="DL145" s="199"/>
      <c r="DM145" s="199"/>
      <c r="DN145" s="199"/>
      <c r="DO145" s="199"/>
      <c r="DP145" s="199"/>
      <c r="DQ145" s="199"/>
      <c r="DR145" s="199"/>
      <c r="DS145" s="199"/>
      <c r="DT145" s="199"/>
      <c r="DU145" s="199"/>
      <c r="DV145" s="199"/>
      <c r="DW145" s="199"/>
      <c r="DX145" s="199"/>
      <c r="DY145" s="199"/>
      <c r="DZ145" s="89"/>
      <c r="EA145" s="89"/>
      <c r="EB145" s="89"/>
      <c r="EC145" s="89"/>
      <c r="ED145" s="89"/>
      <c r="EE145" s="89"/>
      <c r="EF145" s="89"/>
    </row>
    <row r="146" spans="3:136">
      <c r="C146" s="199"/>
      <c r="D146" s="199"/>
      <c r="E146" s="199" t="s">
        <v>900</v>
      </c>
      <c r="F146" s="199"/>
      <c r="G146" s="199"/>
      <c r="H146" s="199"/>
      <c r="I146" s="199"/>
      <c r="J146" s="199"/>
      <c r="K146" s="199"/>
      <c r="L146" s="199"/>
      <c r="M146" s="199"/>
      <c r="N146" s="199"/>
      <c r="O146" s="199"/>
      <c r="P146" s="199"/>
      <c r="Q146" s="199"/>
      <c r="R146" s="199"/>
      <c r="S146" s="199"/>
      <c r="T146" s="199"/>
      <c r="U146" s="199"/>
      <c r="V146" s="199"/>
      <c r="W146" s="199"/>
      <c r="X146" s="199"/>
      <c r="Y146" s="199"/>
      <c r="Z146" s="199"/>
      <c r="AA146" s="199"/>
      <c r="AB146" s="199"/>
      <c r="AC146" s="199"/>
      <c r="AD146" s="199"/>
      <c r="AE146" s="199"/>
      <c r="AF146" s="199"/>
      <c r="AG146" s="199"/>
      <c r="AH146" s="199"/>
      <c r="AI146" s="199"/>
      <c r="AJ146" s="199"/>
      <c r="AK146" s="199"/>
      <c r="AL146" s="199"/>
      <c r="AM146" s="199"/>
      <c r="AN146" s="199"/>
      <c r="AO146" s="199"/>
      <c r="AP146" s="199"/>
      <c r="AQ146" s="199"/>
      <c r="AR146" s="199"/>
      <c r="AS146" s="199"/>
      <c r="AT146" s="199"/>
      <c r="AU146" s="199"/>
      <c r="AV146" s="199"/>
      <c r="AW146" s="199"/>
      <c r="AX146" s="199"/>
      <c r="AY146" s="199"/>
      <c r="AZ146" s="199"/>
      <c r="BA146" s="199"/>
      <c r="BB146" s="199"/>
      <c r="BC146" s="199"/>
      <c r="BD146" s="199"/>
      <c r="BE146" s="199"/>
      <c r="BF146" s="199"/>
      <c r="BG146" s="199"/>
      <c r="BH146" s="199"/>
      <c r="BI146" s="199"/>
      <c r="BM146" s="199"/>
      <c r="BN146" s="199"/>
      <c r="BO146" s="199"/>
      <c r="BP146" s="199"/>
      <c r="BQ146" s="199"/>
      <c r="BR146" s="199"/>
      <c r="BS146" s="199"/>
      <c r="BT146" s="199"/>
      <c r="BU146" s="199"/>
      <c r="BV146" s="199"/>
      <c r="BW146" s="199"/>
      <c r="BX146" s="199"/>
      <c r="BY146" s="199"/>
      <c r="BZ146" s="199"/>
      <c r="CA146" s="199"/>
      <c r="CB146" s="199"/>
      <c r="CC146" s="199"/>
      <c r="CD146" s="199"/>
      <c r="CE146" s="199"/>
      <c r="CF146" s="199"/>
      <c r="CG146" s="199"/>
      <c r="CH146" s="199"/>
      <c r="CI146" s="199"/>
      <c r="CJ146" s="199"/>
      <c r="CK146" s="199"/>
      <c r="CL146" s="199"/>
      <c r="CM146" s="199"/>
      <c r="CN146" s="199"/>
      <c r="CO146" s="199"/>
      <c r="CP146" s="199"/>
      <c r="CQ146" s="199"/>
      <c r="CR146" s="199"/>
      <c r="CS146" s="199"/>
      <c r="CT146" s="199"/>
      <c r="CU146" s="199"/>
      <c r="CV146" s="199"/>
      <c r="CW146" s="199"/>
      <c r="CX146" s="199"/>
      <c r="CY146" s="199"/>
      <c r="CZ146" s="199"/>
      <c r="DA146" s="199"/>
      <c r="DB146" s="199"/>
      <c r="DC146" s="199"/>
      <c r="DD146" s="199"/>
      <c r="DE146" s="199"/>
      <c r="DF146" s="199"/>
      <c r="DG146" s="199"/>
      <c r="DH146" s="199"/>
      <c r="DI146" s="199"/>
      <c r="DJ146" s="199"/>
      <c r="DK146" s="199"/>
      <c r="DL146" s="199"/>
      <c r="DM146" s="199"/>
      <c r="DN146" s="199"/>
      <c r="DO146" s="199"/>
      <c r="DP146" s="199"/>
      <c r="DQ146" s="199"/>
      <c r="DR146" s="199"/>
      <c r="DS146" s="199"/>
      <c r="DT146" s="199"/>
      <c r="DU146" s="199"/>
      <c r="DV146" s="199"/>
      <c r="DW146" s="199"/>
      <c r="DX146" s="199"/>
      <c r="DY146" s="199"/>
      <c r="DZ146" s="89"/>
      <c r="EA146" s="89"/>
      <c r="EB146" s="89"/>
      <c r="EC146" s="89"/>
      <c r="ED146" s="89"/>
      <c r="EE146" s="89"/>
      <c r="EF146" s="89"/>
    </row>
    <row r="147" spans="3:136">
      <c r="C147" s="199"/>
      <c r="D147" s="199"/>
      <c r="E147" s="199"/>
      <c r="F147" s="199"/>
      <c r="G147" s="199"/>
      <c r="H147" s="199"/>
      <c r="I147" s="199"/>
      <c r="J147" s="199"/>
      <c r="K147" s="199"/>
      <c r="L147" s="199"/>
      <c r="M147" s="199"/>
      <c r="N147" s="199"/>
      <c r="O147" s="199"/>
      <c r="P147" s="199"/>
      <c r="Q147" s="199"/>
      <c r="R147" s="199"/>
      <c r="S147" s="199"/>
      <c r="T147" s="199"/>
      <c r="U147" s="199"/>
      <c r="V147" s="199"/>
      <c r="W147" s="199"/>
      <c r="X147" s="199"/>
      <c r="Y147" s="199"/>
      <c r="Z147" s="199"/>
      <c r="AA147" s="199"/>
      <c r="AB147" s="199"/>
      <c r="AC147" s="199"/>
      <c r="AD147" s="199"/>
      <c r="AE147" s="199"/>
      <c r="AF147" s="199"/>
      <c r="AG147" s="199"/>
      <c r="AH147" s="199"/>
      <c r="AI147" s="199"/>
      <c r="AJ147" s="199"/>
      <c r="AK147" s="199"/>
      <c r="AL147" s="199"/>
      <c r="AM147" s="199"/>
      <c r="AN147" s="199"/>
      <c r="AO147" s="199"/>
      <c r="AP147" s="199"/>
      <c r="AQ147" s="199"/>
      <c r="AR147" s="199"/>
      <c r="AS147" s="199"/>
      <c r="AT147" s="199"/>
      <c r="AU147" s="199"/>
      <c r="AV147" s="199"/>
      <c r="AW147" s="199"/>
      <c r="AX147" s="199"/>
      <c r="AY147" s="199"/>
      <c r="AZ147" s="199"/>
      <c r="BA147" s="199"/>
      <c r="BB147" s="199"/>
      <c r="BC147" s="199"/>
      <c r="BD147" s="199"/>
      <c r="BE147" s="199"/>
      <c r="BF147" s="199"/>
      <c r="BG147" s="199"/>
      <c r="BH147" s="199"/>
      <c r="BI147" s="199"/>
      <c r="BM147" s="199"/>
      <c r="BN147" s="199"/>
      <c r="BO147" s="199"/>
      <c r="BP147" s="199"/>
      <c r="BQ147" s="199"/>
      <c r="BR147" s="199"/>
      <c r="BS147" s="199"/>
      <c r="BT147" s="199"/>
      <c r="BU147" s="199"/>
      <c r="BV147" s="199"/>
      <c r="BW147" s="199"/>
      <c r="BX147" s="199"/>
      <c r="BY147" s="199"/>
      <c r="BZ147" s="199"/>
      <c r="CA147" s="199"/>
      <c r="CB147" s="199"/>
      <c r="CC147" s="199"/>
      <c r="CD147" s="199"/>
      <c r="CE147" s="199"/>
      <c r="CF147" s="199"/>
      <c r="CG147" s="199"/>
      <c r="CH147" s="199"/>
      <c r="CI147" s="199"/>
      <c r="CJ147" s="199"/>
      <c r="CK147" s="199"/>
      <c r="CL147" s="199"/>
      <c r="CM147" s="199"/>
      <c r="CN147" s="199"/>
      <c r="CO147" s="199"/>
      <c r="CP147" s="199"/>
      <c r="CQ147" s="199"/>
      <c r="CR147" s="199"/>
      <c r="CS147" s="199"/>
      <c r="CT147" s="199"/>
      <c r="CU147" s="199"/>
      <c r="CV147" s="199"/>
      <c r="CW147" s="199"/>
      <c r="CX147" s="199"/>
      <c r="CY147" s="199"/>
      <c r="CZ147" s="199"/>
      <c r="DA147" s="199"/>
      <c r="DB147" s="199"/>
      <c r="DC147" s="199"/>
      <c r="DD147" s="199"/>
      <c r="DE147" s="199"/>
      <c r="DF147" s="199"/>
      <c r="DG147" s="199"/>
      <c r="DH147" s="199"/>
      <c r="DI147" s="199"/>
      <c r="DJ147" s="199"/>
      <c r="DK147" s="199"/>
      <c r="DL147" s="199"/>
      <c r="DM147" s="199"/>
      <c r="DN147" s="199"/>
      <c r="DO147" s="199"/>
      <c r="DP147" s="199"/>
      <c r="DQ147" s="199"/>
      <c r="DR147" s="199"/>
      <c r="DS147" s="199"/>
      <c r="DT147" s="199"/>
      <c r="DU147" s="199"/>
      <c r="DV147" s="199"/>
      <c r="DW147" s="199"/>
      <c r="DX147" s="199"/>
      <c r="DY147" s="199"/>
      <c r="DZ147" s="89"/>
      <c r="EA147" s="89"/>
      <c r="EB147" s="89"/>
      <c r="EC147" s="89"/>
      <c r="ED147" s="89"/>
      <c r="EE147" s="89"/>
      <c r="EF147" s="89"/>
    </row>
    <row r="148" spans="3:136" ht="14.25" customHeight="1">
      <c r="C148" s="199"/>
      <c r="D148" s="832"/>
      <c r="E148" s="200" t="s">
        <v>285</v>
      </c>
      <c r="F148" s="199" t="s">
        <v>257</v>
      </c>
      <c r="G148" s="745" t="s">
        <v>5</v>
      </c>
      <c r="H148" s="745" t="s">
        <v>17</v>
      </c>
      <c r="I148" s="745" t="s">
        <v>758</v>
      </c>
      <c r="J148" s="745" t="s">
        <v>764</v>
      </c>
      <c r="K148" s="745" t="s">
        <v>773</v>
      </c>
      <c r="L148" s="199"/>
      <c r="M148" s="199"/>
      <c r="N148" s="199"/>
      <c r="O148" s="199"/>
      <c r="P148" s="199"/>
      <c r="Q148" s="199"/>
      <c r="R148" s="199"/>
      <c r="S148" s="199"/>
      <c r="T148" s="199"/>
      <c r="U148" s="199"/>
      <c r="V148" s="199"/>
      <c r="W148" s="199"/>
      <c r="X148" s="199"/>
      <c r="Y148" s="199"/>
      <c r="Z148" s="199"/>
      <c r="AA148" s="199"/>
      <c r="AB148" s="199"/>
      <c r="AC148" s="199"/>
      <c r="AD148" s="199"/>
      <c r="AE148" s="199"/>
      <c r="AF148" s="199"/>
      <c r="AG148" s="199"/>
      <c r="AH148" s="199"/>
      <c r="AI148" s="199"/>
      <c r="AJ148" s="199"/>
      <c r="AK148" s="199"/>
      <c r="AL148" s="199"/>
      <c r="AM148" s="199"/>
      <c r="AN148" s="199"/>
      <c r="AO148" s="199"/>
      <c r="AP148" s="199"/>
      <c r="AQ148" s="199"/>
      <c r="AR148" s="199"/>
      <c r="AS148" s="199"/>
      <c r="AT148" s="199"/>
      <c r="AU148" s="199"/>
      <c r="AV148" s="199"/>
      <c r="AW148" s="199"/>
      <c r="AX148" s="199"/>
      <c r="AY148" s="199"/>
      <c r="AZ148" s="199"/>
      <c r="BA148" s="199"/>
      <c r="BB148" s="199"/>
      <c r="BC148" s="199"/>
      <c r="BD148" s="199"/>
      <c r="BE148" s="199"/>
      <c r="BF148" s="199"/>
      <c r="BG148" s="199"/>
      <c r="BH148" s="199"/>
      <c r="BI148" s="199"/>
      <c r="BM148" s="199"/>
      <c r="BN148" s="199"/>
      <c r="BO148" s="199"/>
      <c r="BP148" s="199"/>
      <c r="BQ148" s="199"/>
      <c r="BR148" s="199"/>
      <c r="BS148" s="199"/>
      <c r="BT148" s="199"/>
      <c r="BU148" s="199"/>
      <c r="BV148" s="199"/>
      <c r="BW148" s="199"/>
      <c r="BX148" s="199"/>
      <c r="BY148" s="199"/>
      <c r="BZ148" s="199"/>
      <c r="CA148" s="199"/>
      <c r="CB148" s="199"/>
      <c r="CC148" s="199"/>
      <c r="CD148" s="199"/>
      <c r="CE148" s="199"/>
      <c r="CF148" s="199"/>
      <c r="CG148" s="199"/>
      <c r="CH148" s="199"/>
      <c r="CI148" s="199"/>
      <c r="CJ148" s="199"/>
      <c r="CK148" s="199"/>
      <c r="CL148" s="199"/>
      <c r="CM148" s="199"/>
      <c r="CN148" s="199"/>
      <c r="CO148" s="199"/>
      <c r="CP148" s="199"/>
      <c r="CQ148" s="199"/>
      <c r="CR148" s="199"/>
      <c r="CS148" s="199"/>
      <c r="CT148" s="199"/>
      <c r="CU148" s="199"/>
      <c r="CV148" s="199"/>
      <c r="CW148" s="199"/>
      <c r="CX148" s="199"/>
      <c r="CY148" s="199"/>
      <c r="CZ148" s="199"/>
      <c r="DA148" s="199"/>
      <c r="DB148" s="199"/>
      <c r="DC148" s="199"/>
      <c r="DD148" s="199"/>
      <c r="DE148" s="199"/>
      <c r="DF148" s="199"/>
      <c r="DG148" s="199"/>
      <c r="DH148" s="199"/>
      <c r="DI148" s="199"/>
      <c r="DJ148" s="199"/>
      <c r="DK148" s="199"/>
      <c r="DL148" s="199"/>
      <c r="DM148" s="199"/>
      <c r="DN148" s="199"/>
      <c r="DO148" s="199"/>
      <c r="DP148" s="199"/>
      <c r="DQ148" s="199"/>
      <c r="DR148" s="199"/>
      <c r="DS148" s="199"/>
      <c r="DT148" s="199"/>
      <c r="DU148" s="199"/>
      <c r="DV148" s="199"/>
      <c r="DW148" s="199"/>
      <c r="DX148" s="199"/>
      <c r="DY148" s="199"/>
      <c r="DZ148" s="89"/>
      <c r="EA148" s="89"/>
      <c r="EB148" s="89"/>
      <c r="EC148" s="89"/>
      <c r="ED148" s="89"/>
      <c r="EE148" s="89"/>
      <c r="EF148" s="89"/>
    </row>
    <row r="149" spans="3:136">
      <c r="C149" s="199"/>
      <c r="D149" s="832"/>
      <c r="E149" s="199" t="str">
        <f t="shared" ref="E149:E154" si="14">W12</f>
        <v>Yes</v>
      </c>
      <c r="F149" s="199" t="str">
        <f>'Scheme 1'!$F$3</f>
        <v>Scheme 1</v>
      </c>
      <c r="G149" s="833">
        <f>'Scheme 1'!$AJ$7</f>
        <v>0</v>
      </c>
      <c r="H149" s="768">
        <f>'Scheme 1'!$AJ$8</f>
        <v>0</v>
      </c>
      <c r="I149" s="768">
        <f>'Scheme 1'!$AJ$9</f>
        <v>0</v>
      </c>
      <c r="J149" s="768">
        <f>'Scheme 1'!$AJ$10</f>
        <v>0</v>
      </c>
      <c r="K149" s="768">
        <f>'Scheme 1'!$AJ$11</f>
        <v>0</v>
      </c>
      <c r="L149" s="199"/>
      <c r="M149" s="199"/>
      <c r="N149" s="199"/>
      <c r="O149" s="199"/>
      <c r="P149" s="199"/>
      <c r="Q149" s="199"/>
      <c r="R149" s="199"/>
      <c r="S149" s="199"/>
      <c r="T149" s="199"/>
      <c r="U149" s="199"/>
      <c r="V149" s="199"/>
      <c r="W149" s="199"/>
      <c r="X149" s="199"/>
      <c r="Y149" s="199"/>
      <c r="Z149" s="199"/>
      <c r="AA149" s="199"/>
      <c r="AB149" s="199"/>
      <c r="AC149" s="199"/>
      <c r="AD149" s="199"/>
      <c r="AE149" s="199"/>
      <c r="AF149" s="199"/>
      <c r="AG149" s="199"/>
      <c r="AH149" s="199"/>
      <c r="AI149" s="199"/>
      <c r="AJ149" s="199"/>
      <c r="AK149" s="199"/>
      <c r="AL149" s="199"/>
      <c r="AM149" s="199"/>
      <c r="AN149" s="199"/>
      <c r="AO149" s="199"/>
      <c r="AP149" s="199"/>
      <c r="AQ149" s="199"/>
      <c r="AR149" s="199"/>
      <c r="AS149" s="199"/>
      <c r="AT149" s="199"/>
      <c r="AU149" s="199"/>
      <c r="AV149" s="199"/>
      <c r="AW149" s="199"/>
      <c r="AX149" s="199"/>
      <c r="AY149" s="199"/>
      <c r="AZ149" s="199"/>
      <c r="BA149" s="199"/>
      <c r="BB149" s="199"/>
      <c r="BC149" s="199"/>
      <c r="BD149" s="199"/>
      <c r="BE149" s="199"/>
      <c r="BF149" s="199"/>
      <c r="BG149" s="199"/>
      <c r="BH149" s="199"/>
      <c r="BI149" s="199"/>
      <c r="BM149" s="199"/>
      <c r="BN149" s="199"/>
      <c r="BO149" s="199"/>
      <c r="BP149" s="199"/>
      <c r="BQ149" s="199"/>
      <c r="BR149" s="199"/>
      <c r="BS149" s="199"/>
      <c r="BT149" s="199"/>
      <c r="BU149" s="199"/>
      <c r="BV149" s="199"/>
      <c r="BW149" s="199"/>
      <c r="BX149" s="199"/>
      <c r="BY149" s="199"/>
      <c r="BZ149" s="199"/>
      <c r="CA149" s="199"/>
      <c r="CB149" s="199"/>
      <c r="CC149" s="199"/>
      <c r="CD149" s="199"/>
      <c r="CE149" s="199"/>
      <c r="CF149" s="199"/>
      <c r="CG149" s="199"/>
      <c r="CH149" s="199"/>
      <c r="CI149" s="199"/>
      <c r="CJ149" s="199"/>
      <c r="CK149" s="199"/>
      <c r="CL149" s="199"/>
      <c r="CM149" s="199"/>
      <c r="CN149" s="199"/>
      <c r="CO149" s="199"/>
      <c r="CP149" s="199"/>
      <c r="CQ149" s="199"/>
      <c r="CR149" s="199"/>
      <c r="CS149" s="199"/>
      <c r="CT149" s="199"/>
      <c r="CU149" s="199"/>
      <c r="CV149" s="199"/>
      <c r="CW149" s="199"/>
      <c r="CX149" s="199"/>
      <c r="CY149" s="199"/>
      <c r="CZ149" s="199"/>
      <c r="DA149" s="199"/>
      <c r="DB149" s="199"/>
      <c r="DC149" s="199"/>
      <c r="DD149" s="199"/>
      <c r="DE149" s="199"/>
      <c r="DF149" s="199"/>
      <c r="DG149" s="199"/>
      <c r="DH149" s="199"/>
      <c r="DI149" s="199"/>
      <c r="DJ149" s="199"/>
      <c r="DK149" s="199"/>
      <c r="DL149" s="199"/>
      <c r="DM149" s="199"/>
      <c r="DN149" s="199"/>
      <c r="DO149" s="199"/>
      <c r="DP149" s="199"/>
      <c r="DQ149" s="199"/>
      <c r="DR149" s="199"/>
      <c r="DS149" s="199"/>
      <c r="DT149" s="199"/>
      <c r="DU149" s="199"/>
      <c r="DV149" s="199"/>
      <c r="DW149" s="199"/>
      <c r="DX149" s="199"/>
      <c r="DY149" s="199"/>
      <c r="DZ149" s="89"/>
      <c r="EA149" s="89"/>
      <c r="EB149" s="89"/>
      <c r="EC149" s="89"/>
      <c r="ED149" s="89"/>
      <c r="EE149" s="89"/>
      <c r="EF149" s="89"/>
    </row>
    <row r="150" spans="3:136">
      <c r="C150" s="199"/>
      <c r="D150" s="832"/>
      <c r="E150" s="199" t="str">
        <f t="shared" si="14"/>
        <v>Yes</v>
      </c>
      <c r="F150" s="199" t="str">
        <f>'Scheme 2'!$F$3</f>
        <v>Scheme 2</v>
      </c>
      <c r="G150" s="833">
        <f>'Scheme 2'!$AJ$7</f>
        <v>0</v>
      </c>
      <c r="H150" s="768">
        <f>'Scheme 2'!$AJ$8</f>
        <v>0</v>
      </c>
      <c r="I150" s="768">
        <f>'Scheme 2'!$AJ$9</f>
        <v>0</v>
      </c>
      <c r="J150" s="768">
        <f>'Scheme 2'!$AJ$10</f>
        <v>0</v>
      </c>
      <c r="K150" s="768">
        <f>'Scheme 2'!$AJ$11</f>
        <v>0</v>
      </c>
      <c r="L150" s="199"/>
      <c r="M150" s="199"/>
      <c r="N150" s="199"/>
      <c r="O150" s="199"/>
      <c r="P150" s="199"/>
      <c r="Q150" s="199"/>
      <c r="R150" s="199"/>
      <c r="S150" s="199"/>
      <c r="T150" s="199"/>
      <c r="U150" s="199"/>
      <c r="V150" s="199"/>
      <c r="W150" s="199"/>
      <c r="X150" s="199"/>
      <c r="Y150" s="199"/>
      <c r="Z150" s="199"/>
      <c r="AA150" s="199"/>
      <c r="AB150" s="199"/>
      <c r="AC150" s="199"/>
      <c r="AD150" s="199"/>
      <c r="AE150" s="199"/>
      <c r="AF150" s="199"/>
      <c r="AG150" s="199"/>
      <c r="AH150" s="199"/>
      <c r="AI150" s="199"/>
      <c r="AJ150" s="199"/>
      <c r="AK150" s="199"/>
      <c r="AL150" s="199"/>
      <c r="AM150" s="199"/>
      <c r="AN150" s="199"/>
      <c r="AO150" s="199"/>
      <c r="AP150" s="199"/>
      <c r="AQ150" s="199"/>
      <c r="AR150" s="199"/>
      <c r="AS150" s="199"/>
      <c r="AT150" s="199"/>
      <c r="AU150" s="199"/>
      <c r="AV150" s="199"/>
      <c r="AW150" s="199"/>
      <c r="AX150" s="199"/>
      <c r="AY150" s="199"/>
      <c r="AZ150" s="199"/>
      <c r="BA150" s="199"/>
      <c r="BB150" s="199"/>
      <c r="BC150" s="199"/>
      <c r="BD150" s="199"/>
      <c r="BE150" s="199"/>
      <c r="BF150" s="199"/>
      <c r="BG150" s="199"/>
      <c r="BH150" s="199"/>
      <c r="BI150" s="199"/>
      <c r="BM150" s="199"/>
      <c r="BN150" s="199"/>
      <c r="BO150" s="199"/>
      <c r="BP150" s="199"/>
      <c r="BQ150" s="199"/>
      <c r="BR150" s="199"/>
      <c r="BS150" s="199"/>
      <c r="BT150" s="199"/>
      <c r="BU150" s="199"/>
      <c r="BV150" s="199"/>
      <c r="BW150" s="199"/>
      <c r="BX150" s="199"/>
      <c r="BY150" s="199"/>
      <c r="BZ150" s="199"/>
      <c r="CA150" s="199"/>
      <c r="CB150" s="199"/>
      <c r="CC150" s="199"/>
      <c r="CD150" s="199"/>
      <c r="CE150" s="199"/>
      <c r="CF150" s="199"/>
      <c r="CG150" s="199"/>
      <c r="CH150" s="199"/>
      <c r="CI150" s="199"/>
      <c r="CJ150" s="199"/>
      <c r="CK150" s="199"/>
      <c r="CL150" s="199"/>
      <c r="CM150" s="199"/>
      <c r="CN150" s="199"/>
      <c r="CO150" s="199"/>
      <c r="CP150" s="199"/>
      <c r="CQ150" s="199"/>
      <c r="CR150" s="199"/>
      <c r="CS150" s="199"/>
      <c r="CT150" s="199"/>
      <c r="CU150" s="199"/>
      <c r="CV150" s="199"/>
      <c r="CW150" s="199"/>
      <c r="CX150" s="199"/>
      <c r="CY150" s="199"/>
      <c r="CZ150" s="199"/>
      <c r="DA150" s="199"/>
      <c r="DB150" s="199"/>
      <c r="DC150" s="199"/>
      <c r="DD150" s="199"/>
      <c r="DE150" s="199"/>
      <c r="DF150" s="199"/>
      <c r="DG150" s="199"/>
      <c r="DH150" s="199"/>
      <c r="DI150" s="199"/>
      <c r="DJ150" s="199"/>
      <c r="DK150" s="199"/>
      <c r="DL150" s="199"/>
      <c r="DM150" s="199"/>
      <c r="DN150" s="199"/>
      <c r="DO150" s="199"/>
      <c r="DP150" s="199"/>
      <c r="DQ150" s="199"/>
      <c r="DR150" s="199"/>
      <c r="DS150" s="199"/>
      <c r="DT150" s="199"/>
      <c r="DU150" s="199"/>
      <c r="DV150" s="199"/>
      <c r="DW150" s="199"/>
      <c r="DX150" s="199"/>
      <c r="DY150" s="199"/>
      <c r="DZ150" s="89"/>
      <c r="EA150" s="89"/>
      <c r="EB150" s="89"/>
      <c r="EC150" s="89"/>
      <c r="ED150" s="89"/>
      <c r="EE150" s="89"/>
      <c r="EF150" s="89"/>
    </row>
    <row r="151" spans="3:136">
      <c r="C151" s="199"/>
      <c r="D151" s="832"/>
      <c r="E151" s="199" t="str">
        <f t="shared" si="14"/>
        <v>Yes</v>
      </c>
      <c r="F151" s="199" t="str">
        <f>'Scheme 3'!$F$3</f>
        <v>Scheme 3</v>
      </c>
      <c r="G151" s="833">
        <f>'Scheme 3'!$AJ$7</f>
        <v>0</v>
      </c>
      <c r="H151" s="768">
        <f>'Scheme 3'!$AJ$8</f>
        <v>0</v>
      </c>
      <c r="I151" s="768">
        <f>'Scheme 3'!$AJ$9</f>
        <v>0</v>
      </c>
      <c r="J151" s="768">
        <f>'Scheme 3'!$AJ$10</f>
        <v>0</v>
      </c>
      <c r="K151" s="768">
        <f>'Scheme 3'!$AJ$11</f>
        <v>0</v>
      </c>
      <c r="L151" s="199"/>
      <c r="M151" s="199"/>
      <c r="N151" s="199"/>
      <c r="O151" s="199"/>
      <c r="P151" s="199"/>
      <c r="Q151" s="199"/>
      <c r="R151" s="199"/>
      <c r="S151" s="199"/>
      <c r="T151" s="199"/>
      <c r="U151" s="199"/>
      <c r="V151" s="199"/>
      <c r="W151" s="199"/>
      <c r="X151" s="199"/>
      <c r="Y151" s="199"/>
      <c r="Z151" s="199"/>
      <c r="AA151" s="199"/>
      <c r="AB151" s="199"/>
      <c r="AC151" s="199"/>
      <c r="AD151" s="199"/>
      <c r="AE151" s="199"/>
      <c r="AF151" s="199"/>
      <c r="AG151" s="199"/>
      <c r="AH151" s="199"/>
      <c r="AI151" s="199"/>
      <c r="AJ151" s="199"/>
      <c r="AK151" s="199"/>
      <c r="AL151" s="199"/>
      <c r="AM151" s="199"/>
      <c r="AN151" s="199"/>
      <c r="AO151" s="199"/>
      <c r="AP151" s="199"/>
      <c r="AQ151" s="199"/>
      <c r="AR151" s="199"/>
      <c r="AS151" s="199"/>
      <c r="AT151" s="199"/>
      <c r="AU151" s="199"/>
      <c r="AV151" s="199"/>
      <c r="AW151" s="199"/>
      <c r="AX151" s="199"/>
      <c r="AY151" s="199"/>
      <c r="AZ151" s="199"/>
      <c r="BA151" s="199"/>
      <c r="BB151" s="199"/>
      <c r="BC151" s="199"/>
      <c r="BD151" s="199"/>
      <c r="BE151" s="199"/>
      <c r="BF151" s="199"/>
      <c r="BG151" s="199"/>
      <c r="BH151" s="199"/>
      <c r="BI151" s="199"/>
      <c r="BM151" s="199"/>
      <c r="BN151" s="199"/>
      <c r="BO151" s="199"/>
      <c r="BP151" s="199"/>
      <c r="BQ151" s="199"/>
      <c r="BR151" s="199"/>
      <c r="BS151" s="199"/>
      <c r="BT151" s="199"/>
      <c r="BU151" s="199"/>
      <c r="BV151" s="199"/>
      <c r="BW151" s="199"/>
      <c r="BX151" s="199"/>
      <c r="BY151" s="199"/>
      <c r="BZ151" s="199"/>
      <c r="CA151" s="199"/>
      <c r="CB151" s="199"/>
      <c r="CC151" s="199"/>
      <c r="CD151" s="199"/>
      <c r="CE151" s="199"/>
      <c r="CF151" s="199"/>
      <c r="CG151" s="199"/>
      <c r="CH151" s="199"/>
      <c r="CI151" s="199"/>
      <c r="CJ151" s="199"/>
      <c r="CK151" s="199"/>
      <c r="CL151" s="199"/>
      <c r="CM151" s="199"/>
      <c r="CN151" s="199"/>
      <c r="CO151" s="199"/>
      <c r="CP151" s="199"/>
      <c r="CQ151" s="199"/>
      <c r="CR151" s="199"/>
      <c r="CS151" s="199"/>
      <c r="CT151" s="199"/>
      <c r="CU151" s="199"/>
      <c r="CV151" s="199"/>
      <c r="CW151" s="199"/>
      <c r="CX151" s="199"/>
      <c r="CY151" s="199"/>
      <c r="CZ151" s="199"/>
      <c r="DA151" s="199"/>
      <c r="DB151" s="199"/>
      <c r="DC151" s="199"/>
      <c r="DD151" s="199"/>
      <c r="DE151" s="199"/>
      <c r="DF151" s="199"/>
      <c r="DG151" s="199"/>
      <c r="DH151" s="199"/>
      <c r="DI151" s="199"/>
      <c r="DJ151" s="199"/>
      <c r="DK151" s="199"/>
      <c r="DL151" s="199"/>
      <c r="DM151" s="199"/>
      <c r="DN151" s="199"/>
      <c r="DO151" s="199"/>
      <c r="DP151" s="199"/>
      <c r="DQ151" s="199"/>
      <c r="DR151" s="199"/>
      <c r="DS151" s="199"/>
      <c r="DT151" s="199"/>
      <c r="DU151" s="199"/>
      <c r="DV151" s="199"/>
      <c r="DW151" s="199"/>
      <c r="DX151" s="199"/>
      <c r="DY151" s="199"/>
      <c r="DZ151" s="89"/>
      <c r="EA151" s="89"/>
      <c r="EB151" s="89"/>
      <c r="EC151" s="89"/>
      <c r="ED151" s="89"/>
      <c r="EE151" s="89"/>
      <c r="EF151" s="89"/>
    </row>
    <row r="152" spans="3:136">
      <c r="C152" s="199"/>
      <c r="D152" s="199"/>
      <c r="E152" s="199" t="str">
        <f t="shared" si="14"/>
        <v>Yes</v>
      </c>
      <c r="F152" s="199" t="str">
        <f>'Scheme 4'!$F$3</f>
        <v>Scheme 4</v>
      </c>
      <c r="G152" s="833">
        <f>'Scheme 4'!$AJ$7</f>
        <v>0</v>
      </c>
      <c r="H152" s="768">
        <f>'Scheme 4'!$AJ$8</f>
        <v>0</v>
      </c>
      <c r="I152" s="768">
        <f>'Scheme 4'!$AJ$9</f>
        <v>0</v>
      </c>
      <c r="J152" s="768">
        <f>'Scheme 4'!$AJ$10</f>
        <v>0</v>
      </c>
      <c r="K152" s="768">
        <f>'Scheme 4'!$AJ$11</f>
        <v>0</v>
      </c>
      <c r="L152" s="199"/>
      <c r="M152" s="199"/>
      <c r="N152" s="199"/>
      <c r="O152" s="199"/>
      <c r="P152" s="199"/>
      <c r="Q152" s="199"/>
      <c r="R152" s="199"/>
      <c r="S152" s="199"/>
      <c r="T152" s="199"/>
      <c r="U152" s="199"/>
      <c r="V152" s="199"/>
      <c r="W152" s="199"/>
      <c r="X152" s="199"/>
      <c r="Y152" s="199"/>
      <c r="Z152" s="199"/>
      <c r="AA152" s="199"/>
      <c r="AB152" s="199"/>
      <c r="AC152" s="199"/>
      <c r="AD152" s="199"/>
      <c r="AE152" s="199"/>
      <c r="AF152" s="199"/>
      <c r="AG152" s="199"/>
      <c r="AH152" s="199"/>
      <c r="AI152" s="199"/>
      <c r="AJ152" s="199"/>
      <c r="AK152" s="199"/>
      <c r="AL152" s="199"/>
      <c r="AM152" s="199"/>
      <c r="AN152" s="199"/>
      <c r="AO152" s="199"/>
      <c r="AP152" s="199"/>
      <c r="AQ152" s="199"/>
      <c r="AR152" s="199"/>
      <c r="AS152" s="199"/>
      <c r="AT152" s="199"/>
      <c r="AU152" s="199"/>
      <c r="AV152" s="199"/>
      <c r="AW152" s="199"/>
      <c r="AX152" s="199"/>
      <c r="AY152" s="199"/>
      <c r="AZ152" s="199"/>
      <c r="BA152" s="199"/>
      <c r="BB152" s="199"/>
      <c r="BC152" s="199"/>
      <c r="BD152" s="199"/>
      <c r="BE152" s="199"/>
      <c r="BF152" s="199"/>
      <c r="BG152" s="199"/>
      <c r="BH152" s="199"/>
      <c r="BI152" s="199"/>
      <c r="BM152" s="199"/>
      <c r="BN152" s="199"/>
      <c r="BO152" s="199"/>
      <c r="BP152" s="199"/>
      <c r="BQ152" s="199"/>
      <c r="BR152" s="199"/>
      <c r="BS152" s="199"/>
      <c r="BT152" s="199"/>
      <c r="BU152" s="199"/>
      <c r="BV152" s="199"/>
      <c r="BW152" s="199"/>
      <c r="BX152" s="199"/>
      <c r="BY152" s="199"/>
      <c r="BZ152" s="199"/>
      <c r="CA152" s="199"/>
      <c r="CB152" s="199"/>
      <c r="CC152" s="199"/>
      <c r="CD152" s="199"/>
      <c r="CE152" s="199"/>
      <c r="CF152" s="199"/>
      <c r="CG152" s="199"/>
      <c r="CH152" s="199"/>
      <c r="CI152" s="199"/>
      <c r="CJ152" s="199"/>
      <c r="CK152" s="199"/>
      <c r="CL152" s="199"/>
      <c r="CM152" s="199"/>
      <c r="CN152" s="199"/>
      <c r="CO152" s="199"/>
      <c r="CP152" s="199"/>
      <c r="CQ152" s="199"/>
      <c r="CR152" s="199"/>
      <c r="CS152" s="199"/>
      <c r="CT152" s="199"/>
      <c r="CU152" s="199"/>
      <c r="CV152" s="199"/>
      <c r="CW152" s="199"/>
      <c r="CX152" s="199"/>
      <c r="CY152" s="199"/>
      <c r="CZ152" s="199"/>
      <c r="DA152" s="199"/>
      <c r="DB152" s="199"/>
      <c r="DC152" s="199"/>
      <c r="DD152" s="199"/>
      <c r="DE152" s="199"/>
      <c r="DF152" s="199"/>
      <c r="DG152" s="199"/>
      <c r="DH152" s="199"/>
      <c r="DI152" s="199"/>
      <c r="DJ152" s="199"/>
      <c r="DK152" s="199"/>
      <c r="DL152" s="199"/>
      <c r="DM152" s="199"/>
      <c r="DN152" s="199"/>
      <c r="DO152" s="199"/>
      <c r="DP152" s="199"/>
      <c r="DQ152" s="199"/>
      <c r="DR152" s="199"/>
      <c r="DS152" s="199"/>
      <c r="DT152" s="199"/>
      <c r="DU152" s="199"/>
      <c r="DV152" s="199"/>
      <c r="DW152" s="199"/>
      <c r="DX152" s="199"/>
      <c r="DY152" s="199"/>
      <c r="DZ152" s="89"/>
      <c r="EA152" s="89"/>
      <c r="EB152" s="89"/>
      <c r="EC152" s="89"/>
      <c r="ED152" s="89"/>
      <c r="EE152" s="89"/>
      <c r="EF152" s="89"/>
    </row>
    <row r="153" spans="3:136">
      <c r="C153" s="199"/>
      <c r="D153" s="199"/>
      <c r="E153" s="199" t="str">
        <f t="shared" si="14"/>
        <v>Yes</v>
      </c>
      <c r="F153" s="199" t="str">
        <f>'Scheme 5'!$F$3</f>
        <v>Scheme 5</v>
      </c>
      <c r="G153" s="833">
        <f>'Scheme 5'!$AJ$7</f>
        <v>0</v>
      </c>
      <c r="H153" s="768">
        <f>'Scheme 5'!$AJ$8</f>
        <v>0</v>
      </c>
      <c r="I153" s="768">
        <f>'Scheme 5'!$AJ$9</f>
        <v>0</v>
      </c>
      <c r="J153" s="768">
        <f>'Scheme 5'!$AJ$10</f>
        <v>0</v>
      </c>
      <c r="K153" s="768">
        <f>'Scheme 5'!$AJ$11</f>
        <v>0</v>
      </c>
      <c r="L153" s="199"/>
      <c r="M153" s="199"/>
      <c r="N153" s="199"/>
      <c r="O153" s="199"/>
      <c r="P153" s="199"/>
      <c r="Q153" s="199"/>
      <c r="R153" s="199"/>
      <c r="S153" s="199"/>
      <c r="T153" s="199"/>
      <c r="U153" s="199"/>
      <c r="V153" s="199"/>
      <c r="W153" s="199"/>
      <c r="X153" s="199"/>
      <c r="Y153" s="199"/>
      <c r="Z153" s="199"/>
      <c r="AA153" s="199"/>
      <c r="AB153" s="199"/>
      <c r="AC153" s="199"/>
      <c r="AD153" s="199"/>
      <c r="AE153" s="199"/>
      <c r="AF153" s="199"/>
      <c r="AG153" s="199"/>
      <c r="AH153" s="199"/>
      <c r="AI153" s="199"/>
      <c r="AJ153" s="199"/>
      <c r="AK153" s="199"/>
      <c r="AL153" s="199"/>
      <c r="AM153" s="199"/>
      <c r="AN153" s="199"/>
      <c r="AO153" s="199"/>
      <c r="AP153" s="199"/>
      <c r="AQ153" s="199"/>
      <c r="AR153" s="199"/>
      <c r="AS153" s="199"/>
      <c r="AT153" s="199"/>
      <c r="AU153" s="199"/>
      <c r="AV153" s="199"/>
      <c r="AW153" s="199"/>
      <c r="AX153" s="199"/>
      <c r="AY153" s="199"/>
      <c r="AZ153" s="199"/>
      <c r="BA153" s="199"/>
      <c r="BB153" s="199"/>
      <c r="BC153" s="199"/>
      <c r="BD153" s="199"/>
      <c r="BE153" s="199"/>
      <c r="BF153" s="199"/>
      <c r="BG153" s="199"/>
      <c r="BH153" s="199"/>
      <c r="BI153" s="199"/>
      <c r="BM153" s="199"/>
      <c r="BN153" s="199"/>
      <c r="BO153" s="199"/>
      <c r="BP153" s="199"/>
      <c r="BQ153" s="199"/>
      <c r="BR153" s="199"/>
      <c r="BS153" s="199"/>
      <c r="BT153" s="199"/>
      <c r="BU153" s="199"/>
      <c r="BV153" s="199"/>
      <c r="BW153" s="199"/>
      <c r="BX153" s="199"/>
      <c r="BY153" s="199"/>
      <c r="BZ153" s="199"/>
      <c r="CA153" s="199"/>
      <c r="CB153" s="199"/>
      <c r="CC153" s="199"/>
      <c r="CD153" s="199"/>
      <c r="CE153" s="199"/>
      <c r="CF153" s="199"/>
      <c r="CG153" s="199"/>
      <c r="CH153" s="199"/>
      <c r="CI153" s="199"/>
      <c r="CJ153" s="199"/>
      <c r="CK153" s="199"/>
      <c r="CL153" s="199"/>
      <c r="CM153" s="199"/>
      <c r="CN153" s="199"/>
      <c r="CO153" s="199"/>
      <c r="CP153" s="199"/>
      <c r="CQ153" s="199"/>
      <c r="CR153" s="199"/>
      <c r="CS153" s="199"/>
      <c r="CT153" s="199"/>
      <c r="CU153" s="199"/>
      <c r="CV153" s="199"/>
      <c r="CW153" s="199"/>
      <c r="CX153" s="199"/>
      <c r="CY153" s="199"/>
      <c r="CZ153" s="199"/>
      <c r="DA153" s="199"/>
      <c r="DB153" s="199"/>
      <c r="DC153" s="199"/>
      <c r="DD153" s="199"/>
      <c r="DE153" s="199"/>
      <c r="DF153" s="199"/>
      <c r="DG153" s="199"/>
      <c r="DH153" s="199"/>
      <c r="DI153" s="199"/>
      <c r="DJ153" s="199"/>
      <c r="DK153" s="199"/>
      <c r="DL153" s="199"/>
      <c r="DM153" s="199"/>
      <c r="DN153" s="199"/>
      <c r="DO153" s="199"/>
      <c r="DP153" s="199"/>
      <c r="DQ153" s="199"/>
      <c r="DR153" s="199"/>
      <c r="DS153" s="199"/>
      <c r="DT153" s="199"/>
      <c r="DU153" s="199"/>
      <c r="DV153" s="199"/>
      <c r="DW153" s="199"/>
      <c r="DX153" s="199"/>
      <c r="DY153" s="199"/>
    </row>
    <row r="154" spans="3:136">
      <c r="C154" s="199"/>
      <c r="D154" s="199"/>
      <c r="E154" s="199" t="str">
        <f t="shared" si="14"/>
        <v>Yes</v>
      </c>
      <c r="F154" s="199" t="str">
        <f>'Scheme 6'!$F$3</f>
        <v>Scheme 6</v>
      </c>
      <c r="G154" s="833">
        <f>'Scheme 6'!$AJ$7</f>
        <v>0</v>
      </c>
      <c r="H154" s="768">
        <f>'Scheme 6'!$AJ$8</f>
        <v>0</v>
      </c>
      <c r="I154" s="768">
        <f>'Scheme 6'!$AJ$9</f>
        <v>0</v>
      </c>
      <c r="J154" s="768">
        <f>'Scheme 6'!$AJ$10</f>
        <v>0</v>
      </c>
      <c r="K154" s="768">
        <f>'Scheme 6'!$AJ$11</f>
        <v>0</v>
      </c>
      <c r="L154" s="199"/>
      <c r="M154" s="199"/>
      <c r="N154" s="199"/>
      <c r="O154" s="199"/>
      <c r="P154" s="199"/>
      <c r="Q154" s="199"/>
      <c r="R154" s="199"/>
      <c r="S154" s="199"/>
      <c r="T154" s="199"/>
      <c r="U154" s="199"/>
      <c r="V154" s="199"/>
      <c r="W154" s="199"/>
      <c r="X154" s="199"/>
      <c r="Y154" s="199"/>
      <c r="Z154" s="199"/>
      <c r="AA154" s="199"/>
      <c r="AB154" s="199"/>
      <c r="AC154" s="199"/>
      <c r="AD154" s="199"/>
      <c r="AE154" s="199"/>
      <c r="AF154" s="199"/>
      <c r="AG154" s="199"/>
      <c r="AH154" s="199"/>
      <c r="AI154" s="199"/>
      <c r="AJ154" s="199"/>
      <c r="AK154" s="199"/>
      <c r="AL154" s="199"/>
      <c r="AM154" s="199"/>
      <c r="AN154" s="199"/>
      <c r="AO154" s="199"/>
      <c r="AP154" s="199"/>
      <c r="AQ154" s="199"/>
      <c r="AR154" s="199"/>
      <c r="AS154" s="199"/>
      <c r="AT154" s="199"/>
      <c r="AU154" s="199"/>
      <c r="AV154" s="199"/>
      <c r="AW154" s="199"/>
      <c r="AX154" s="199"/>
      <c r="AY154" s="199"/>
      <c r="AZ154" s="199"/>
      <c r="BA154" s="199"/>
      <c r="BB154" s="199"/>
      <c r="BC154" s="199"/>
      <c r="BD154" s="199"/>
      <c r="BE154" s="199"/>
      <c r="BF154" s="199"/>
      <c r="BG154" s="199"/>
      <c r="BH154" s="199"/>
      <c r="BI154" s="199"/>
      <c r="BM154" s="199"/>
      <c r="BN154" s="199"/>
      <c r="BO154" s="199"/>
      <c r="BP154" s="199"/>
      <c r="BQ154" s="199"/>
      <c r="BR154" s="199"/>
      <c r="BS154" s="199"/>
      <c r="BT154" s="199"/>
      <c r="BU154" s="199"/>
      <c r="BV154" s="199"/>
      <c r="BW154" s="199"/>
      <c r="BX154" s="199"/>
      <c r="BY154" s="199"/>
      <c r="BZ154" s="199"/>
      <c r="CA154" s="199"/>
      <c r="CB154" s="199"/>
      <c r="CC154" s="199"/>
      <c r="CD154" s="199"/>
      <c r="CE154" s="199"/>
      <c r="CF154" s="199"/>
      <c r="CG154" s="199"/>
      <c r="CH154" s="199"/>
      <c r="CI154" s="199"/>
      <c r="CJ154" s="199"/>
      <c r="CK154" s="199"/>
      <c r="CL154" s="199"/>
      <c r="CM154" s="199"/>
      <c r="CN154" s="199"/>
      <c r="CO154" s="199"/>
      <c r="CP154" s="199"/>
      <c r="CQ154" s="199"/>
      <c r="CR154" s="199"/>
      <c r="CS154" s="199"/>
      <c r="CT154" s="199"/>
      <c r="CU154" s="199"/>
      <c r="CV154" s="199"/>
      <c r="CW154" s="199"/>
      <c r="CX154" s="199"/>
      <c r="CY154" s="199"/>
      <c r="CZ154" s="199"/>
      <c r="DA154" s="199"/>
      <c r="DB154" s="199"/>
      <c r="DC154" s="199"/>
      <c r="DD154" s="199"/>
      <c r="DE154" s="199"/>
      <c r="DF154" s="199"/>
      <c r="DG154" s="199"/>
      <c r="DH154" s="199"/>
      <c r="DI154" s="199"/>
      <c r="DJ154" s="199"/>
      <c r="DK154" s="199"/>
      <c r="DL154" s="199"/>
      <c r="DM154" s="199"/>
      <c r="DN154" s="199"/>
      <c r="DO154" s="199"/>
      <c r="DP154" s="199"/>
      <c r="DQ154" s="199"/>
      <c r="DR154" s="199"/>
      <c r="DS154" s="199"/>
      <c r="DT154" s="199"/>
      <c r="DU154" s="199"/>
      <c r="DV154" s="199"/>
      <c r="DW154" s="199"/>
      <c r="DX154" s="199"/>
      <c r="DY154" s="199"/>
    </row>
    <row r="155" spans="3:136">
      <c r="C155" s="199"/>
      <c r="D155" s="199"/>
      <c r="E155" s="199"/>
      <c r="F155" s="199"/>
      <c r="G155" s="199"/>
      <c r="H155" s="199"/>
      <c r="I155" s="199"/>
      <c r="J155" s="199"/>
      <c r="K155" s="199"/>
      <c r="L155" s="199"/>
      <c r="M155" s="199"/>
      <c r="N155" s="199"/>
      <c r="O155" s="199"/>
      <c r="P155" s="199"/>
      <c r="Q155" s="199"/>
      <c r="R155" s="199"/>
      <c r="S155" s="199"/>
      <c r="T155" s="199"/>
      <c r="U155" s="199"/>
      <c r="V155" s="199"/>
      <c r="W155" s="199"/>
      <c r="X155" s="199"/>
      <c r="Y155" s="199"/>
      <c r="Z155" s="199"/>
      <c r="AA155" s="199"/>
      <c r="AB155" s="199"/>
      <c r="AC155" s="199"/>
      <c r="AD155" s="199"/>
      <c r="AE155" s="199"/>
      <c r="AF155" s="199"/>
      <c r="AG155" s="199"/>
      <c r="AH155" s="199"/>
      <c r="AI155" s="199"/>
      <c r="AJ155" s="199"/>
      <c r="AK155" s="199"/>
      <c r="AL155" s="199"/>
      <c r="AM155" s="199"/>
      <c r="AN155" s="199"/>
      <c r="AO155" s="199"/>
      <c r="AP155" s="199"/>
      <c r="AQ155" s="199"/>
      <c r="AR155" s="199"/>
      <c r="AS155" s="199"/>
      <c r="AT155" s="199"/>
      <c r="AU155" s="199"/>
      <c r="AV155" s="199"/>
      <c r="AW155" s="199"/>
      <c r="AX155" s="199"/>
      <c r="AY155" s="199"/>
      <c r="AZ155" s="199"/>
      <c r="BA155" s="199"/>
      <c r="BB155" s="199"/>
      <c r="BC155" s="199"/>
      <c r="BD155" s="199"/>
      <c r="BE155" s="199"/>
      <c r="BF155" s="199"/>
      <c r="BG155" s="199"/>
      <c r="BH155" s="199"/>
      <c r="BI155" s="199"/>
      <c r="BM155" s="199"/>
      <c r="BN155" s="199"/>
      <c r="BO155" s="199"/>
      <c r="BP155" s="199"/>
      <c r="BQ155" s="199"/>
      <c r="BR155" s="199"/>
      <c r="BS155" s="199"/>
      <c r="BT155" s="199"/>
      <c r="BU155" s="199"/>
      <c r="BV155" s="199"/>
      <c r="BW155" s="199"/>
      <c r="BX155" s="199"/>
      <c r="BY155" s="199"/>
      <c r="BZ155" s="199"/>
      <c r="CA155" s="199"/>
      <c r="CB155" s="199"/>
      <c r="CC155" s="199"/>
      <c r="CD155" s="199"/>
      <c r="CE155" s="199"/>
      <c r="CF155" s="199"/>
      <c r="CG155" s="199"/>
      <c r="CH155" s="199"/>
      <c r="CI155" s="199"/>
      <c r="CJ155" s="199"/>
      <c r="CK155" s="199"/>
      <c r="CL155" s="199"/>
      <c r="CM155" s="199"/>
      <c r="CN155" s="199"/>
      <c r="CO155" s="199"/>
      <c r="CP155" s="199"/>
      <c r="CQ155" s="199"/>
      <c r="CR155" s="199"/>
      <c r="CS155" s="199"/>
      <c r="CT155" s="199"/>
      <c r="CU155" s="199"/>
      <c r="CV155" s="199"/>
      <c r="CW155" s="199"/>
      <c r="CX155" s="199"/>
      <c r="CY155" s="199"/>
      <c r="CZ155" s="199"/>
      <c r="DA155" s="199"/>
      <c r="DB155" s="199"/>
      <c r="DC155" s="199"/>
      <c r="DD155" s="199"/>
      <c r="DE155" s="199"/>
      <c r="DF155" s="199"/>
      <c r="DG155" s="199"/>
      <c r="DH155" s="199"/>
      <c r="DI155" s="199"/>
      <c r="DJ155" s="199"/>
      <c r="DK155" s="199"/>
      <c r="DL155" s="199"/>
      <c r="DM155" s="199"/>
      <c r="DN155" s="199"/>
      <c r="DO155" s="199"/>
      <c r="DP155" s="199"/>
      <c r="DQ155" s="199"/>
      <c r="DR155" s="199"/>
      <c r="DS155" s="199"/>
      <c r="DT155" s="199"/>
      <c r="DU155" s="199"/>
      <c r="DV155" s="199"/>
      <c r="DW155" s="199"/>
      <c r="DX155" s="199"/>
      <c r="DY155" s="199"/>
    </row>
    <row r="156" spans="3:136">
      <c r="C156" s="199"/>
      <c r="D156" s="199"/>
      <c r="E156" s="199"/>
      <c r="F156" s="199"/>
      <c r="G156" s="199"/>
      <c r="H156" s="199"/>
      <c r="I156" s="199"/>
      <c r="J156" s="199"/>
      <c r="K156" s="199"/>
      <c r="L156" s="199"/>
      <c r="M156" s="199"/>
      <c r="N156" s="199"/>
      <c r="O156" s="199"/>
      <c r="P156" s="199"/>
      <c r="Q156" s="199"/>
      <c r="R156" s="199"/>
      <c r="S156" s="199"/>
      <c r="T156" s="199"/>
      <c r="U156" s="199"/>
      <c r="V156" s="199"/>
      <c r="W156" s="199"/>
      <c r="X156" s="199"/>
      <c r="Y156" s="199"/>
      <c r="Z156" s="199"/>
      <c r="AA156" s="199"/>
      <c r="AB156" s="199"/>
      <c r="AC156" s="199"/>
      <c r="AD156" s="199"/>
      <c r="AE156" s="199"/>
      <c r="AF156" s="199"/>
      <c r="AG156" s="199"/>
      <c r="AH156" s="199"/>
      <c r="AI156" s="199"/>
      <c r="AJ156" s="199"/>
      <c r="AK156" s="199"/>
      <c r="AL156" s="199"/>
      <c r="AM156" s="199"/>
      <c r="AN156" s="199"/>
      <c r="AO156" s="199"/>
      <c r="AP156" s="199"/>
      <c r="AQ156" s="199"/>
      <c r="AR156" s="199"/>
      <c r="AS156" s="199"/>
      <c r="AT156" s="199"/>
      <c r="AU156" s="199"/>
      <c r="AV156" s="199"/>
      <c r="AW156" s="199"/>
      <c r="AX156" s="199"/>
      <c r="AY156" s="199"/>
      <c r="AZ156" s="199"/>
      <c r="BA156" s="199"/>
      <c r="BB156" s="199"/>
      <c r="BC156" s="199"/>
      <c r="BD156" s="199"/>
      <c r="BE156" s="199"/>
      <c r="BF156" s="199"/>
      <c r="BG156" s="199"/>
      <c r="BH156" s="199"/>
      <c r="BI156" s="199"/>
      <c r="BM156" s="199"/>
      <c r="BN156" s="199"/>
      <c r="BO156" s="199"/>
      <c r="BP156" s="199"/>
      <c r="BQ156" s="199"/>
      <c r="BR156" s="199"/>
      <c r="BS156" s="199"/>
      <c r="BT156" s="199"/>
      <c r="BU156" s="199"/>
      <c r="BV156" s="199"/>
      <c r="BW156" s="199"/>
      <c r="BX156" s="199"/>
      <c r="BY156" s="199"/>
      <c r="BZ156" s="199"/>
      <c r="CA156" s="199"/>
      <c r="CB156" s="199"/>
      <c r="CC156" s="199"/>
      <c r="CD156" s="199"/>
      <c r="CE156" s="199"/>
      <c r="CF156" s="199"/>
      <c r="CG156" s="199"/>
      <c r="CH156" s="199"/>
      <c r="CI156" s="199"/>
      <c r="CJ156" s="199"/>
      <c r="CK156" s="199"/>
      <c r="CL156" s="199"/>
      <c r="CM156" s="199"/>
      <c r="CN156" s="199"/>
      <c r="CO156" s="199"/>
      <c r="CP156" s="199"/>
      <c r="CQ156" s="199"/>
      <c r="CR156" s="199"/>
      <c r="CS156" s="199"/>
      <c r="CT156" s="199"/>
      <c r="CU156" s="199"/>
      <c r="CV156" s="199"/>
      <c r="CW156" s="199"/>
      <c r="CX156" s="199"/>
      <c r="CY156" s="199"/>
      <c r="CZ156" s="199"/>
      <c r="DA156" s="199"/>
      <c r="DB156" s="199"/>
      <c r="DC156" s="199"/>
      <c r="DD156" s="199"/>
      <c r="DE156" s="199"/>
      <c r="DF156" s="199"/>
      <c r="DG156" s="199"/>
      <c r="DH156" s="199"/>
      <c r="DI156" s="199"/>
      <c r="DJ156" s="199"/>
      <c r="DK156" s="199"/>
      <c r="DL156" s="199"/>
      <c r="DM156" s="199"/>
      <c r="DN156" s="199"/>
      <c r="DO156" s="199"/>
      <c r="DP156" s="199"/>
      <c r="DQ156" s="199"/>
      <c r="DR156" s="199"/>
      <c r="DS156" s="199"/>
      <c r="DT156" s="199"/>
      <c r="DU156" s="199"/>
      <c r="DV156" s="199"/>
      <c r="DW156" s="199"/>
      <c r="DX156" s="199"/>
      <c r="DY156" s="199"/>
    </row>
    <row r="157" spans="3:136" ht="15">
      <c r="C157" s="199"/>
      <c r="D157" s="199"/>
      <c r="E157" s="200" t="s">
        <v>901</v>
      </c>
      <c r="F157" s="199"/>
      <c r="G157" s="199"/>
      <c r="H157" s="199"/>
      <c r="I157" s="199"/>
      <c r="J157" s="199"/>
      <c r="K157" s="199"/>
      <c r="L157" s="199"/>
      <c r="M157" s="199"/>
      <c r="N157" s="199"/>
      <c r="O157" s="199"/>
      <c r="P157" s="199"/>
      <c r="Q157" s="199"/>
      <c r="R157" s="199"/>
      <c r="S157" s="199"/>
      <c r="T157" s="199"/>
      <c r="U157" s="199"/>
      <c r="V157" s="199"/>
      <c r="W157" s="199"/>
      <c r="X157" s="199"/>
      <c r="Y157" s="199"/>
      <c r="Z157" s="199"/>
      <c r="AA157" s="199"/>
      <c r="AB157" s="199"/>
      <c r="AC157" s="199"/>
      <c r="AD157" s="199"/>
      <c r="AE157" s="199"/>
      <c r="AF157" s="199"/>
      <c r="AG157" s="199"/>
      <c r="AH157" s="199"/>
      <c r="AI157" s="199"/>
      <c r="AJ157" s="199"/>
      <c r="AK157" s="199"/>
      <c r="AL157" s="199"/>
      <c r="AM157" s="199"/>
      <c r="AN157" s="199"/>
      <c r="AO157" s="199"/>
      <c r="AP157" s="199"/>
      <c r="AQ157" s="199"/>
      <c r="AR157" s="199"/>
      <c r="AS157" s="199"/>
      <c r="AT157" s="199"/>
      <c r="AU157" s="199"/>
      <c r="AV157" s="199"/>
      <c r="AW157" s="199"/>
      <c r="AX157" s="199"/>
      <c r="AY157" s="199"/>
      <c r="AZ157" s="199"/>
      <c r="BA157" s="199"/>
      <c r="BB157" s="199"/>
      <c r="BC157" s="199"/>
      <c r="BD157" s="199"/>
      <c r="BE157" s="199"/>
      <c r="BF157" s="199"/>
      <c r="BG157" s="199"/>
      <c r="BH157" s="199"/>
      <c r="BI157" s="199"/>
      <c r="BM157" s="199"/>
      <c r="BN157" s="199"/>
      <c r="BO157" s="199"/>
      <c r="BP157" s="199"/>
      <c r="BQ157" s="199"/>
      <c r="BR157" s="199"/>
      <c r="BS157" s="199"/>
      <c r="BT157" s="199"/>
      <c r="BU157" s="199"/>
      <c r="BV157" s="199"/>
      <c r="BW157" s="199"/>
      <c r="BX157" s="199"/>
      <c r="BY157" s="199"/>
      <c r="BZ157" s="199"/>
      <c r="CA157" s="199"/>
      <c r="CB157" s="199"/>
      <c r="CC157" s="199"/>
      <c r="CD157" s="199"/>
      <c r="CE157" s="199"/>
      <c r="CF157" s="199"/>
      <c r="CG157" s="199"/>
      <c r="CH157" s="199"/>
      <c r="CI157" s="199"/>
      <c r="CJ157" s="199"/>
      <c r="CK157" s="199"/>
      <c r="CL157" s="199"/>
      <c r="CM157" s="199"/>
      <c r="CN157" s="199"/>
      <c r="CO157" s="199"/>
      <c r="CP157" s="199"/>
      <c r="CQ157" s="199"/>
      <c r="CR157" s="199"/>
      <c r="CS157" s="199"/>
      <c r="CT157" s="199"/>
      <c r="CU157" s="199"/>
      <c r="CV157" s="199"/>
      <c r="CW157" s="199"/>
      <c r="CX157" s="199"/>
      <c r="CY157" s="199"/>
      <c r="CZ157" s="199"/>
      <c r="DA157" s="199"/>
      <c r="DB157" s="199"/>
      <c r="DC157" s="199"/>
      <c r="DD157" s="199"/>
      <c r="DE157" s="199"/>
      <c r="DF157" s="199"/>
      <c r="DG157" s="199"/>
      <c r="DH157" s="199"/>
      <c r="DI157" s="199"/>
      <c r="DJ157" s="199"/>
      <c r="DK157" s="199"/>
      <c r="DL157" s="199"/>
      <c r="DM157" s="199"/>
      <c r="DN157" s="199"/>
      <c r="DO157" s="199"/>
      <c r="DP157" s="199"/>
      <c r="DQ157" s="199"/>
      <c r="DR157" s="199"/>
      <c r="DS157" s="199"/>
      <c r="DT157" s="199"/>
      <c r="DU157" s="199"/>
      <c r="DV157" s="199"/>
      <c r="DW157" s="199"/>
      <c r="DX157" s="199"/>
      <c r="DY157" s="199"/>
    </row>
    <row r="158" spans="3:136" ht="38.450000000000003" customHeight="1">
      <c r="C158" s="199"/>
      <c r="D158" s="199"/>
      <c r="E158" s="200" t="s">
        <v>301</v>
      </c>
      <c r="F158" s="199" t="s">
        <v>302</v>
      </c>
      <c r="G158" s="199" t="s">
        <v>303</v>
      </c>
      <c r="H158" s="199" t="s">
        <v>304</v>
      </c>
      <c r="I158" s="199" t="s">
        <v>889</v>
      </c>
      <c r="J158" s="199" t="s">
        <v>890</v>
      </c>
      <c r="K158" s="199" t="s">
        <v>891</v>
      </c>
      <c r="L158" s="199" t="s">
        <v>892</v>
      </c>
      <c r="M158" s="199" t="s">
        <v>893</v>
      </c>
      <c r="N158" s="199" t="s">
        <v>894</v>
      </c>
      <c r="O158" s="199"/>
      <c r="P158" s="199"/>
      <c r="Q158" s="199"/>
      <c r="R158" s="199"/>
      <c r="S158" s="199"/>
      <c r="T158" s="199"/>
      <c r="U158" s="199"/>
      <c r="V158" s="199"/>
      <c r="W158" s="199"/>
      <c r="X158" s="199"/>
      <c r="Y158" s="199"/>
      <c r="Z158" s="199"/>
      <c r="AA158" s="199"/>
      <c r="AB158" s="199"/>
      <c r="AC158" s="199"/>
      <c r="AD158" s="199"/>
      <c r="AE158" s="199"/>
      <c r="AF158" s="199"/>
      <c r="AG158" s="199"/>
      <c r="AH158" s="199"/>
      <c r="AI158" s="199"/>
      <c r="AJ158" s="199"/>
      <c r="AK158" s="199"/>
      <c r="AL158" s="199"/>
      <c r="AM158" s="199"/>
      <c r="AN158" s="199"/>
      <c r="AO158" s="199"/>
      <c r="AP158" s="199"/>
      <c r="AQ158" s="199"/>
      <c r="AR158" s="199"/>
      <c r="AS158" s="199"/>
      <c r="AT158" s="199"/>
      <c r="AU158" s="199"/>
      <c r="AV158" s="199"/>
      <c r="AW158" s="199"/>
      <c r="AX158" s="199"/>
      <c r="AY158" s="199"/>
      <c r="AZ158" s="199"/>
      <c r="BA158" s="199"/>
      <c r="BB158" s="199"/>
      <c r="BC158" s="199"/>
      <c r="BD158" s="199"/>
      <c r="BE158" s="199"/>
      <c r="BF158" s="199"/>
      <c r="BG158" s="199"/>
      <c r="BH158" s="199"/>
      <c r="BI158" s="199"/>
      <c r="BM158" s="199"/>
      <c r="BN158" s="199"/>
      <c r="BO158" s="199"/>
      <c r="BP158" s="199"/>
      <c r="BQ158" s="199"/>
      <c r="BR158" s="199"/>
      <c r="BS158" s="199"/>
      <c r="BT158" s="199"/>
      <c r="BU158" s="199"/>
      <c r="BV158" s="199"/>
      <c r="BW158" s="199"/>
      <c r="BX158" s="199"/>
      <c r="BY158" s="199"/>
      <c r="BZ158" s="199"/>
      <c r="CA158" s="199"/>
      <c r="CB158" s="199"/>
      <c r="CC158" s="199"/>
      <c r="CD158" s="199"/>
      <c r="CE158" s="199"/>
      <c r="CF158" s="199"/>
      <c r="CG158" s="199"/>
      <c r="CH158" s="199"/>
      <c r="CI158" s="199"/>
      <c r="CJ158" s="199"/>
      <c r="CK158" s="199"/>
      <c r="CL158" s="199"/>
      <c r="CM158" s="199"/>
      <c r="CN158" s="199"/>
      <c r="CO158" s="199"/>
      <c r="CP158" s="199"/>
      <c r="CQ158" s="199"/>
      <c r="CR158" s="199"/>
      <c r="CS158" s="199"/>
      <c r="CT158" s="199"/>
      <c r="CU158" s="199"/>
      <c r="CV158" s="199"/>
      <c r="CW158" s="199"/>
      <c r="CX158" s="199"/>
      <c r="CY158" s="199"/>
      <c r="CZ158" s="199"/>
      <c r="DA158" s="199"/>
      <c r="DB158" s="199"/>
      <c r="DC158" s="199"/>
      <c r="DD158" s="199"/>
      <c r="DE158" s="199"/>
      <c r="DF158" s="199"/>
      <c r="DG158" s="199"/>
      <c r="DH158" s="199"/>
      <c r="DI158" s="199"/>
      <c r="DJ158" s="199"/>
      <c r="DK158" s="199"/>
      <c r="DL158" s="199"/>
      <c r="DM158" s="199"/>
      <c r="DN158" s="199"/>
      <c r="DO158" s="199"/>
      <c r="DP158" s="199"/>
      <c r="DQ158" s="199"/>
      <c r="DR158" s="199"/>
      <c r="DS158" s="199"/>
      <c r="DT158" s="199"/>
      <c r="DU158" s="199"/>
      <c r="DV158" s="199"/>
      <c r="DW158" s="199"/>
      <c r="DX158" s="199"/>
      <c r="DY158" s="199"/>
    </row>
    <row r="159" spans="3:136" ht="14.45" customHeight="1">
      <c r="C159" s="199"/>
      <c r="D159" s="199"/>
      <c r="E159" s="200" t="s">
        <v>285</v>
      </c>
      <c r="F159" s="199" t="s">
        <v>257</v>
      </c>
      <c r="G159" s="199" t="str">
        <f>IF(TYPOLOGY = "Bridge", Table8[[#Headers],[Superstructure]], Table7[[#Headers],[Piling (1.1)]])</f>
        <v>Piling (1.1)</v>
      </c>
      <c r="H159" s="199" t="str">
        <f>IF(TYPOLOGY = "Bridge", Table8[[#Headers],[Substructure]], Table7[[#Headers],[Other substructure (1.1, 1.2)]])</f>
        <v>Other substructure (1.1, 1.2)</v>
      </c>
      <c r="I159" s="199" t="str">
        <f>IF(TYPOLOGY = "Bridge", Table8[[#Headers],[Foundations]], Table7[[#Headers],[Frame (2.1)]])</f>
        <v>Frame (2.1)</v>
      </c>
      <c r="J159" s="199" t="str">
        <f>IF(TYPOLOGY = "Bridge", Table8[[#Headers],[Ancillaries]], Table7[[#Headers],[Upper floors/slabs inc roof (2.2, 2.3)]])</f>
        <v>Upper floors/slabs inc roof (2.2, 2.3)</v>
      </c>
      <c r="K159" s="199" t="str">
        <f>IF(TYPOLOGY = "Bridge", Table8[[#Headers],[Earthworks]], Table7[[#Headers],[Structural walls (2.5, 2.7)]])</f>
        <v>Structural walls (2.5, 2.7)</v>
      </c>
      <c r="L159" s="199" t="str">
        <f>IF(TYPOLOGY = "Bridge", #N/A, Table7[[#Headers],[Pre-fabricated buildings and units (6)]])</f>
        <v>Pre-fabricated buildings and units (6)</v>
      </c>
      <c r="M159" s="199" t="str">
        <f>IF(TYPOLOGY = "Bridge", #N/A, Table7[[#Headers],[Works to existing buildings (7.1, 7.2)]])</f>
        <v>Works to existing buildings (7.1, 7.2)</v>
      </c>
      <c r="N159" s="199" t="str">
        <f>IF(TYPOLOGY = "Bridge", #N/A, Table7[[#Headers],[Other]])</f>
        <v>Other</v>
      </c>
      <c r="O159" s="199"/>
      <c r="P159" s="199"/>
      <c r="Q159" s="199"/>
      <c r="R159" s="199"/>
      <c r="S159" s="199"/>
      <c r="T159" s="199"/>
      <c r="U159" s="199"/>
      <c r="V159" s="199"/>
      <c r="W159" s="199"/>
      <c r="X159" s="199"/>
      <c r="Y159" s="199"/>
      <c r="Z159" s="199"/>
      <c r="AA159" s="199"/>
      <c r="AB159" s="199"/>
      <c r="AC159" s="199"/>
      <c r="AD159" s="199"/>
      <c r="AE159" s="199"/>
      <c r="AF159" s="199"/>
      <c r="AG159" s="199"/>
      <c r="AH159" s="199"/>
      <c r="AI159" s="199"/>
      <c r="AJ159" s="199"/>
      <c r="AK159" s="199"/>
      <c r="AL159" s="199"/>
      <c r="AM159" s="199"/>
      <c r="AN159" s="199"/>
      <c r="AO159" s="199"/>
      <c r="AP159" s="199"/>
      <c r="AQ159" s="199"/>
      <c r="AR159" s="199"/>
      <c r="AS159" s="199"/>
      <c r="AT159" s="199"/>
      <c r="AU159" s="199"/>
      <c r="AV159" s="199"/>
      <c r="AW159" s="199"/>
      <c r="AX159" s="199"/>
      <c r="AY159" s="199"/>
      <c r="AZ159" s="199"/>
      <c r="BA159" s="199"/>
      <c r="BB159" s="199"/>
      <c r="BC159" s="199"/>
      <c r="BD159" s="199"/>
      <c r="BE159" s="199"/>
      <c r="BF159" s="199"/>
      <c r="BG159" s="199"/>
      <c r="BH159" s="199"/>
      <c r="BI159" s="199"/>
      <c r="BM159" s="199"/>
      <c r="BN159" s="199"/>
      <c r="BO159" s="199"/>
      <c r="BP159" s="199"/>
      <c r="BQ159" s="199"/>
      <c r="BR159" s="199"/>
      <c r="BS159" s="199"/>
      <c r="BT159" s="199"/>
      <c r="BU159" s="199"/>
      <c r="BV159" s="199"/>
      <c r="BW159" s="199"/>
      <c r="BX159" s="199"/>
      <c r="BY159" s="199"/>
      <c r="BZ159" s="199"/>
      <c r="CA159" s="199"/>
      <c r="CB159" s="199"/>
      <c r="CC159" s="199"/>
      <c r="CD159" s="199"/>
      <c r="CE159" s="199"/>
      <c r="CF159" s="199"/>
      <c r="CG159" s="199"/>
      <c r="CH159" s="199"/>
      <c r="CI159" s="199"/>
      <c r="CJ159" s="199"/>
      <c r="CK159" s="199"/>
      <c r="CL159" s="199"/>
      <c r="CM159" s="199"/>
      <c r="CN159" s="199"/>
      <c r="CO159" s="199"/>
      <c r="CP159" s="199"/>
      <c r="CQ159" s="199"/>
      <c r="CR159" s="199"/>
      <c r="CS159" s="199"/>
      <c r="CT159" s="199"/>
      <c r="CU159" s="199"/>
      <c r="CV159" s="199"/>
      <c r="CW159" s="199"/>
      <c r="CX159" s="199"/>
      <c r="CY159" s="199"/>
      <c r="CZ159" s="199"/>
      <c r="DA159" s="199"/>
      <c r="DB159" s="199"/>
      <c r="DC159" s="199"/>
      <c r="DD159" s="199"/>
      <c r="DE159" s="199"/>
      <c r="DF159" s="199"/>
      <c r="DG159" s="199"/>
      <c r="DH159" s="199"/>
      <c r="DI159" s="199"/>
      <c r="DJ159" s="199"/>
      <c r="DK159" s="199"/>
      <c r="DL159" s="199"/>
      <c r="DM159" s="199"/>
      <c r="DN159" s="199"/>
      <c r="DO159" s="199"/>
      <c r="DP159" s="199"/>
      <c r="DQ159" s="199"/>
      <c r="DR159" s="199"/>
      <c r="DS159" s="199"/>
      <c r="DT159" s="199"/>
      <c r="DU159" s="199"/>
      <c r="DV159" s="199"/>
      <c r="DW159" s="199"/>
      <c r="DX159" s="199"/>
      <c r="DY159" s="199"/>
    </row>
    <row r="160" spans="3:136" ht="15.6" customHeight="1">
      <c r="C160" s="199"/>
      <c r="D160" s="199"/>
      <c r="E160" s="199" t="str">
        <f t="shared" ref="E160:E165" si="15">W12</f>
        <v>Yes</v>
      </c>
      <c r="F160" s="199" t="str">
        <f>'Scheme 1'!$F$3</f>
        <v>Scheme 1</v>
      </c>
      <c r="G160" s="199">
        <f t="shared" ref="G160:G165" ca="1" si="16">IF(TYPOLOGY = "Bridge", $G149, $G139)</f>
        <v>0</v>
      </c>
      <c r="H160" s="827">
        <f t="shared" ref="H160:H165" ca="1" si="17">IF(TYPOLOGY="Bridge",$H149,$H139)</f>
        <v>0</v>
      </c>
      <c r="I160" s="827">
        <f t="shared" ref="I160:I165" ca="1" si="18">IF(TYPOLOGY="Bridge",$I149,$I139)</f>
        <v>0</v>
      </c>
      <c r="J160" s="199">
        <f t="shared" ref="J160:J165" ca="1" si="19">IF(TYPOLOGY="Bridge",$J149,$J139)</f>
        <v>0</v>
      </c>
      <c r="K160" s="199" t="e">
        <f t="shared" ref="K160:K165" si="20">IF(TYPOLOGY="Bridge",$K149,$K139)</f>
        <v>#N/A</v>
      </c>
      <c r="L160" s="199">
        <f t="shared" ref="L160:L165" ca="1" si="21">IF(TYPOLOGY="Bridge",#N/A,$L139)</f>
        <v>0</v>
      </c>
      <c r="M160" s="199">
        <f t="shared" ref="M160:M165" ca="1" si="22">IF(TYPOLOGY="Bridge",#N/A,$M139)</f>
        <v>0</v>
      </c>
      <c r="N160" s="827">
        <f t="shared" ref="N160:N165" ca="1" si="23">IF(TYPOLOGY="Bridge",#N/A,$N139)</f>
        <v>0</v>
      </c>
      <c r="O160" s="199"/>
      <c r="P160" s="199"/>
      <c r="Q160" s="199"/>
      <c r="R160" s="199"/>
      <c r="S160" s="199"/>
      <c r="T160" s="199"/>
      <c r="U160" s="199"/>
      <c r="V160" s="199"/>
      <c r="W160" s="199"/>
      <c r="X160" s="199"/>
      <c r="Y160" s="199"/>
      <c r="Z160" s="199"/>
      <c r="AA160" s="199"/>
      <c r="AB160" s="199"/>
      <c r="AC160" s="199"/>
      <c r="AD160" s="199"/>
      <c r="AE160" s="199"/>
      <c r="AF160" s="199"/>
      <c r="AG160" s="199"/>
      <c r="AH160" s="199"/>
      <c r="AI160" s="199"/>
      <c r="AJ160" s="199"/>
      <c r="AK160" s="199"/>
      <c r="AL160" s="199"/>
      <c r="AM160" s="199"/>
      <c r="AN160" s="199"/>
      <c r="AO160" s="199"/>
      <c r="AP160" s="199"/>
      <c r="AQ160" s="199"/>
      <c r="AR160" s="199"/>
      <c r="AS160" s="199"/>
      <c r="AT160" s="199"/>
      <c r="AU160" s="199"/>
      <c r="AV160" s="199"/>
      <c r="AW160" s="199"/>
      <c r="AX160" s="199"/>
      <c r="AY160" s="199"/>
      <c r="AZ160" s="199"/>
      <c r="BA160" s="199"/>
      <c r="BB160" s="199"/>
      <c r="BC160" s="199"/>
      <c r="BD160" s="199"/>
      <c r="BE160" s="199"/>
      <c r="BF160" s="199"/>
      <c r="BG160" s="199"/>
      <c r="BH160" s="199"/>
      <c r="BI160" s="199"/>
      <c r="BM160" s="199"/>
      <c r="BN160" s="199"/>
      <c r="BO160" s="199"/>
      <c r="BP160" s="199"/>
      <c r="BQ160" s="199"/>
      <c r="BR160" s="199"/>
      <c r="BS160" s="199"/>
      <c r="BT160" s="199"/>
      <c r="BU160" s="199"/>
      <c r="BV160" s="199"/>
      <c r="BW160" s="199"/>
      <c r="BX160" s="199"/>
      <c r="BY160" s="199"/>
      <c r="BZ160" s="199"/>
      <c r="CA160" s="199"/>
      <c r="CB160" s="199"/>
      <c r="CC160" s="199"/>
      <c r="CD160" s="199"/>
      <c r="CE160" s="199"/>
      <c r="CF160" s="199"/>
      <c r="CG160" s="199"/>
      <c r="CH160" s="199"/>
      <c r="CI160" s="199"/>
      <c r="CJ160" s="199"/>
      <c r="CK160" s="199"/>
      <c r="CL160" s="199"/>
      <c r="CM160" s="199"/>
      <c r="CN160" s="199"/>
      <c r="CO160" s="199"/>
      <c r="CP160" s="199"/>
      <c r="CQ160" s="199"/>
      <c r="CR160" s="199"/>
      <c r="CS160" s="199"/>
      <c r="CT160" s="199"/>
      <c r="CU160" s="199"/>
      <c r="CV160" s="199"/>
      <c r="CW160" s="199"/>
      <c r="CX160" s="199"/>
      <c r="CY160" s="199"/>
      <c r="CZ160" s="199"/>
      <c r="DA160" s="199"/>
      <c r="DB160" s="199"/>
      <c r="DC160" s="199"/>
      <c r="DD160" s="199"/>
      <c r="DE160" s="199"/>
      <c r="DF160" s="199"/>
      <c r="DG160" s="199"/>
      <c r="DH160" s="199"/>
      <c r="DI160" s="199"/>
      <c r="DJ160" s="199"/>
      <c r="DK160" s="199"/>
      <c r="DL160" s="199"/>
      <c r="DM160" s="199"/>
      <c r="DN160" s="199"/>
      <c r="DO160" s="199"/>
      <c r="DP160" s="199"/>
      <c r="DQ160" s="199"/>
      <c r="DR160" s="199"/>
      <c r="DS160" s="199"/>
      <c r="DT160" s="199"/>
      <c r="DU160" s="199"/>
      <c r="DV160" s="199"/>
      <c r="DW160" s="199"/>
      <c r="DX160" s="199"/>
      <c r="DY160" s="199"/>
    </row>
    <row r="161" spans="3:129" ht="19.899999999999999" customHeight="1">
      <c r="C161" s="199"/>
      <c r="D161" s="199"/>
      <c r="E161" s="199" t="str">
        <f t="shared" si="15"/>
        <v>Yes</v>
      </c>
      <c r="F161" s="199" t="str">
        <f>'Scheme 2'!$F$3</f>
        <v>Scheme 2</v>
      </c>
      <c r="G161" s="199">
        <f t="shared" ca="1" si="16"/>
        <v>0</v>
      </c>
      <c r="H161" s="827">
        <f t="shared" ca="1" si="17"/>
        <v>0</v>
      </c>
      <c r="I161" s="827">
        <f t="shared" ca="1" si="18"/>
        <v>0</v>
      </c>
      <c r="J161" s="199">
        <f t="shared" ca="1" si="19"/>
        <v>0</v>
      </c>
      <c r="K161" s="199" t="e">
        <f t="shared" si="20"/>
        <v>#N/A</v>
      </c>
      <c r="L161" s="199">
        <f t="shared" ca="1" si="21"/>
        <v>0</v>
      </c>
      <c r="M161" s="199">
        <f t="shared" ca="1" si="22"/>
        <v>0</v>
      </c>
      <c r="N161" s="827">
        <f t="shared" ca="1" si="23"/>
        <v>0</v>
      </c>
      <c r="O161" s="199"/>
      <c r="P161" s="199"/>
      <c r="Q161" s="199"/>
      <c r="R161" s="199"/>
      <c r="S161" s="199"/>
      <c r="T161" s="199"/>
      <c r="U161" s="199"/>
      <c r="V161" s="199"/>
      <c r="W161" s="199"/>
      <c r="X161" s="199"/>
      <c r="Y161" s="199"/>
      <c r="Z161" s="199"/>
      <c r="AA161" s="199"/>
      <c r="AB161" s="199"/>
      <c r="AC161" s="199"/>
      <c r="AD161" s="199"/>
      <c r="AE161" s="199"/>
      <c r="AF161" s="199"/>
      <c r="AG161" s="199"/>
      <c r="AH161" s="199"/>
      <c r="AI161" s="199"/>
      <c r="AJ161" s="199"/>
      <c r="AK161" s="199"/>
      <c r="AL161" s="199"/>
      <c r="AM161" s="199"/>
      <c r="AN161" s="199"/>
      <c r="AO161" s="199"/>
      <c r="AP161" s="199"/>
      <c r="AQ161" s="199"/>
      <c r="AR161" s="199"/>
      <c r="AS161" s="199"/>
      <c r="AT161" s="199"/>
      <c r="AU161" s="199"/>
      <c r="AV161" s="199"/>
      <c r="AW161" s="199"/>
      <c r="AX161" s="199"/>
      <c r="AY161" s="199"/>
      <c r="AZ161" s="199"/>
      <c r="BA161" s="199"/>
      <c r="BB161" s="199"/>
      <c r="BC161" s="199"/>
      <c r="BD161" s="199"/>
      <c r="BE161" s="199"/>
      <c r="BF161" s="199"/>
      <c r="BG161" s="199"/>
      <c r="BH161" s="199"/>
      <c r="BI161" s="199"/>
      <c r="BM161" s="199"/>
      <c r="BN161" s="199"/>
      <c r="BO161" s="199"/>
      <c r="BP161" s="199"/>
      <c r="BQ161" s="199"/>
      <c r="BR161" s="199"/>
      <c r="BS161" s="199"/>
      <c r="BT161" s="199"/>
      <c r="BU161" s="199"/>
      <c r="BV161" s="199"/>
      <c r="BW161" s="199"/>
      <c r="BX161" s="199"/>
      <c r="BY161" s="199"/>
      <c r="BZ161" s="199"/>
      <c r="CA161" s="199"/>
      <c r="CB161" s="199"/>
      <c r="CC161" s="199"/>
      <c r="CD161" s="199"/>
      <c r="CE161" s="199"/>
      <c r="CF161" s="199"/>
      <c r="CG161" s="199"/>
      <c r="CH161" s="199"/>
      <c r="CI161" s="199"/>
      <c r="CJ161" s="199"/>
      <c r="CK161" s="199"/>
      <c r="CL161" s="199"/>
      <c r="CM161" s="199"/>
      <c r="CN161" s="199"/>
      <c r="CO161" s="199"/>
      <c r="CP161" s="199"/>
      <c r="CQ161" s="199"/>
      <c r="CR161" s="199"/>
      <c r="CS161" s="199"/>
      <c r="CT161" s="199"/>
      <c r="CU161" s="199"/>
      <c r="CV161" s="199"/>
      <c r="CW161" s="199"/>
      <c r="CX161" s="199"/>
      <c r="CY161" s="199"/>
      <c r="CZ161" s="199"/>
      <c r="DA161" s="199"/>
      <c r="DB161" s="199"/>
      <c r="DC161" s="199"/>
      <c r="DD161" s="199"/>
      <c r="DE161" s="199"/>
      <c r="DF161" s="199"/>
      <c r="DG161" s="199"/>
      <c r="DH161" s="199"/>
      <c r="DI161" s="199"/>
      <c r="DJ161" s="199"/>
      <c r="DK161" s="199"/>
      <c r="DL161" s="199"/>
      <c r="DM161" s="199"/>
      <c r="DN161" s="199"/>
      <c r="DO161" s="199"/>
      <c r="DP161" s="199"/>
      <c r="DQ161" s="199"/>
      <c r="DR161" s="199"/>
      <c r="DS161" s="199"/>
      <c r="DT161" s="199"/>
      <c r="DU161" s="199"/>
      <c r="DV161" s="199"/>
      <c r="DW161" s="199"/>
      <c r="DX161" s="199"/>
      <c r="DY161" s="199"/>
    </row>
    <row r="162" spans="3:129" ht="15.6" customHeight="1">
      <c r="C162" s="199"/>
      <c r="D162" s="199"/>
      <c r="E162" s="199" t="str">
        <f t="shared" si="15"/>
        <v>Yes</v>
      </c>
      <c r="F162" s="199" t="str">
        <f>'Scheme 3'!$F$3</f>
        <v>Scheme 3</v>
      </c>
      <c r="G162" s="199">
        <f t="shared" ca="1" si="16"/>
        <v>0</v>
      </c>
      <c r="H162" s="827">
        <f t="shared" ca="1" si="17"/>
        <v>0</v>
      </c>
      <c r="I162" s="827">
        <f t="shared" ca="1" si="18"/>
        <v>0</v>
      </c>
      <c r="J162" s="199">
        <f t="shared" ca="1" si="19"/>
        <v>0</v>
      </c>
      <c r="K162" s="199" t="e">
        <f t="shared" si="20"/>
        <v>#N/A</v>
      </c>
      <c r="L162" s="199">
        <f t="shared" ca="1" si="21"/>
        <v>0</v>
      </c>
      <c r="M162" s="199">
        <f t="shared" ca="1" si="22"/>
        <v>0</v>
      </c>
      <c r="N162" s="827">
        <f t="shared" ca="1" si="23"/>
        <v>0</v>
      </c>
      <c r="O162" s="199"/>
      <c r="P162" s="199"/>
      <c r="Q162" s="199"/>
      <c r="R162" s="199"/>
      <c r="S162" s="199"/>
      <c r="T162" s="199"/>
      <c r="U162" s="199"/>
      <c r="V162" s="199"/>
      <c r="W162" s="199"/>
      <c r="X162" s="199"/>
      <c r="Y162" s="199"/>
      <c r="Z162" s="199"/>
      <c r="AA162" s="199"/>
      <c r="AB162" s="199"/>
      <c r="AC162" s="199"/>
      <c r="AD162" s="199"/>
      <c r="AE162" s="199"/>
      <c r="AF162" s="199"/>
      <c r="AG162" s="199"/>
      <c r="AH162" s="199"/>
      <c r="AI162" s="199"/>
      <c r="AJ162" s="199"/>
      <c r="AK162" s="199"/>
      <c r="AL162" s="199"/>
      <c r="AM162" s="199"/>
      <c r="AN162" s="199"/>
      <c r="AO162" s="199"/>
      <c r="AP162" s="199"/>
      <c r="AQ162" s="199"/>
      <c r="AR162" s="199"/>
      <c r="AS162" s="199"/>
      <c r="AT162" s="199"/>
      <c r="AU162" s="199"/>
      <c r="AV162" s="199"/>
      <c r="AW162" s="199"/>
      <c r="AX162" s="199"/>
      <c r="AY162" s="199"/>
      <c r="AZ162" s="199"/>
      <c r="BA162" s="199"/>
      <c r="BB162" s="199"/>
      <c r="BC162" s="199"/>
      <c r="BD162" s="199"/>
      <c r="BE162" s="199"/>
      <c r="BF162" s="199"/>
      <c r="BG162" s="199"/>
      <c r="BH162" s="199"/>
      <c r="BI162" s="199"/>
      <c r="BM162" s="199"/>
      <c r="BN162" s="199"/>
      <c r="BO162" s="199"/>
      <c r="BP162" s="199"/>
      <c r="BQ162" s="199"/>
      <c r="BR162" s="199"/>
      <c r="BS162" s="199"/>
      <c r="BT162" s="199"/>
      <c r="BU162" s="199"/>
      <c r="BV162" s="199"/>
      <c r="BW162" s="199"/>
      <c r="BX162" s="199"/>
      <c r="BY162" s="199"/>
      <c r="BZ162" s="199"/>
      <c r="CA162" s="199"/>
      <c r="CB162" s="199"/>
      <c r="CC162" s="199"/>
      <c r="CD162" s="199"/>
      <c r="CE162" s="199"/>
      <c r="CF162" s="199"/>
      <c r="CG162" s="199"/>
      <c r="CH162" s="199"/>
      <c r="CI162" s="199"/>
      <c r="CJ162" s="199"/>
      <c r="CK162" s="199"/>
      <c r="CL162" s="199"/>
      <c r="CM162" s="199"/>
      <c r="CN162" s="199"/>
      <c r="CO162" s="199"/>
      <c r="CP162" s="199"/>
      <c r="CQ162" s="199"/>
      <c r="CR162" s="199"/>
      <c r="CS162" s="199"/>
      <c r="CT162" s="199"/>
      <c r="CU162" s="199"/>
      <c r="CV162" s="199"/>
      <c r="CW162" s="199"/>
      <c r="CX162" s="199"/>
      <c r="CY162" s="199"/>
      <c r="CZ162" s="199"/>
      <c r="DA162" s="199"/>
      <c r="DB162" s="199"/>
      <c r="DC162" s="199"/>
      <c r="DD162" s="199"/>
      <c r="DE162" s="199"/>
      <c r="DF162" s="199"/>
      <c r="DG162" s="199"/>
      <c r="DH162" s="199"/>
      <c r="DI162" s="199"/>
      <c r="DJ162" s="199"/>
      <c r="DK162" s="199"/>
      <c r="DL162" s="199"/>
      <c r="DM162" s="199"/>
      <c r="DN162" s="199"/>
      <c r="DO162" s="199"/>
      <c r="DP162" s="199"/>
      <c r="DQ162" s="199"/>
      <c r="DR162" s="199"/>
      <c r="DS162" s="199"/>
      <c r="DT162" s="199"/>
      <c r="DU162" s="199"/>
      <c r="DV162" s="199"/>
      <c r="DW162" s="199"/>
      <c r="DX162" s="199"/>
      <c r="DY162" s="199"/>
    </row>
    <row r="163" spans="3:129" ht="27" customHeight="1">
      <c r="C163" s="199"/>
      <c r="D163" s="199"/>
      <c r="E163" s="199" t="str">
        <f t="shared" si="15"/>
        <v>Yes</v>
      </c>
      <c r="F163" s="199" t="str">
        <f>'Scheme 4'!$F$3</f>
        <v>Scheme 4</v>
      </c>
      <c r="G163" s="199">
        <f t="shared" ca="1" si="16"/>
        <v>0</v>
      </c>
      <c r="H163" s="827">
        <f t="shared" ca="1" si="17"/>
        <v>0</v>
      </c>
      <c r="I163" s="827">
        <f t="shared" ca="1" si="18"/>
        <v>0</v>
      </c>
      <c r="J163" s="199">
        <f t="shared" ca="1" si="19"/>
        <v>0</v>
      </c>
      <c r="K163" s="199" t="e">
        <f t="shared" si="20"/>
        <v>#N/A</v>
      </c>
      <c r="L163" s="199">
        <f t="shared" ca="1" si="21"/>
        <v>0</v>
      </c>
      <c r="M163" s="199">
        <f t="shared" ca="1" si="22"/>
        <v>0</v>
      </c>
      <c r="N163" s="827">
        <f t="shared" ca="1" si="23"/>
        <v>0</v>
      </c>
      <c r="O163" s="199"/>
      <c r="P163" s="199"/>
      <c r="Q163" s="199"/>
      <c r="R163" s="199"/>
      <c r="S163" s="199"/>
      <c r="T163" s="199"/>
      <c r="U163" s="199"/>
      <c r="V163" s="199"/>
      <c r="W163" s="199"/>
      <c r="X163" s="199"/>
      <c r="Y163" s="199"/>
      <c r="Z163" s="199"/>
      <c r="AA163" s="199"/>
      <c r="AB163" s="199"/>
      <c r="AC163" s="199"/>
      <c r="AD163" s="199"/>
      <c r="AE163" s="199"/>
      <c r="AF163" s="199"/>
      <c r="AG163" s="199"/>
      <c r="AH163" s="199"/>
      <c r="AI163" s="199"/>
      <c r="AJ163" s="199"/>
      <c r="AK163" s="199"/>
      <c r="AL163" s="199"/>
      <c r="AM163" s="199"/>
      <c r="AN163" s="199"/>
      <c r="AO163" s="199"/>
      <c r="AP163" s="199"/>
      <c r="AQ163" s="199"/>
      <c r="AR163" s="199"/>
      <c r="AS163" s="199"/>
      <c r="AT163" s="199"/>
      <c r="AU163" s="199"/>
      <c r="AV163" s="199"/>
      <c r="AW163" s="199"/>
      <c r="AX163" s="199"/>
      <c r="AY163" s="199"/>
      <c r="AZ163" s="199"/>
      <c r="BA163" s="199"/>
      <c r="BB163" s="199"/>
      <c r="BC163" s="199"/>
      <c r="BD163" s="199"/>
      <c r="BE163" s="199"/>
      <c r="BF163" s="199"/>
      <c r="BG163" s="199"/>
      <c r="BH163" s="199"/>
      <c r="BI163" s="199"/>
      <c r="BM163" s="199"/>
      <c r="BN163" s="199"/>
      <c r="BO163" s="199"/>
      <c r="BP163" s="199"/>
      <c r="BQ163" s="199"/>
      <c r="BR163" s="199"/>
      <c r="BS163" s="199"/>
      <c r="BT163" s="199"/>
      <c r="BU163" s="199"/>
      <c r="BV163" s="199"/>
      <c r="BW163" s="199"/>
      <c r="BX163" s="199"/>
      <c r="BY163" s="199"/>
      <c r="BZ163" s="199"/>
      <c r="CA163" s="199"/>
      <c r="CB163" s="199"/>
      <c r="CC163" s="199"/>
      <c r="CD163" s="199"/>
      <c r="CE163" s="199"/>
      <c r="CF163" s="199"/>
      <c r="CG163" s="199"/>
      <c r="CH163" s="199"/>
      <c r="CI163" s="199"/>
      <c r="CJ163" s="199"/>
      <c r="CK163" s="199"/>
      <c r="CL163" s="199"/>
      <c r="CM163" s="199"/>
      <c r="CN163" s="199"/>
      <c r="CO163" s="199"/>
      <c r="CP163" s="199"/>
      <c r="CQ163" s="199"/>
      <c r="CR163" s="199"/>
      <c r="CS163" s="199"/>
      <c r="CT163" s="199"/>
      <c r="CU163" s="199"/>
      <c r="CV163" s="199"/>
      <c r="CW163" s="199"/>
      <c r="CX163" s="199"/>
      <c r="CY163" s="199"/>
      <c r="CZ163" s="199"/>
      <c r="DA163" s="199"/>
      <c r="DB163" s="199"/>
      <c r="DC163" s="199"/>
      <c r="DD163" s="199"/>
      <c r="DE163" s="199"/>
      <c r="DF163" s="199"/>
      <c r="DG163" s="199"/>
      <c r="DH163" s="199"/>
      <c r="DI163" s="199"/>
      <c r="DJ163" s="199"/>
      <c r="DK163" s="199"/>
      <c r="DL163" s="199"/>
      <c r="DM163" s="199"/>
      <c r="DN163" s="199"/>
      <c r="DO163" s="199"/>
      <c r="DP163" s="199"/>
      <c r="DQ163" s="199"/>
      <c r="DR163" s="199"/>
      <c r="DS163" s="199"/>
      <c r="DT163" s="199"/>
      <c r="DU163" s="199"/>
      <c r="DV163" s="199"/>
      <c r="DW163" s="199"/>
      <c r="DX163" s="199"/>
      <c r="DY163" s="199"/>
    </row>
    <row r="164" spans="3:129" ht="15" customHeight="1">
      <c r="C164" s="199"/>
      <c r="D164" s="199"/>
      <c r="E164" s="199" t="str">
        <f t="shared" si="15"/>
        <v>Yes</v>
      </c>
      <c r="F164" s="199" t="str">
        <f>'Scheme 5'!$F$3</f>
        <v>Scheme 5</v>
      </c>
      <c r="G164" s="199">
        <f t="shared" ca="1" si="16"/>
        <v>0</v>
      </c>
      <c r="H164" s="827">
        <f t="shared" ca="1" si="17"/>
        <v>0</v>
      </c>
      <c r="I164" s="827">
        <f t="shared" ca="1" si="18"/>
        <v>0</v>
      </c>
      <c r="J164" s="199">
        <f t="shared" ca="1" si="19"/>
        <v>0</v>
      </c>
      <c r="K164" s="199" t="e">
        <f t="shared" si="20"/>
        <v>#N/A</v>
      </c>
      <c r="L164" s="199">
        <f t="shared" ca="1" si="21"/>
        <v>0</v>
      </c>
      <c r="M164" s="199">
        <f t="shared" ca="1" si="22"/>
        <v>0</v>
      </c>
      <c r="N164" s="827">
        <f t="shared" ca="1" si="23"/>
        <v>0</v>
      </c>
      <c r="O164" s="199"/>
      <c r="P164" s="199"/>
      <c r="Q164" s="199"/>
      <c r="R164" s="199"/>
      <c r="S164" s="199"/>
      <c r="T164" s="199"/>
      <c r="U164" s="199"/>
      <c r="V164" s="199"/>
      <c r="W164" s="199"/>
      <c r="X164" s="199"/>
      <c r="Y164" s="199"/>
      <c r="Z164" s="199"/>
      <c r="AA164" s="199"/>
      <c r="AB164" s="199"/>
      <c r="AC164" s="199"/>
      <c r="AD164" s="199"/>
      <c r="AE164" s="199"/>
      <c r="AF164" s="199"/>
      <c r="AG164" s="199"/>
      <c r="AH164" s="199"/>
      <c r="AI164" s="199"/>
      <c r="AJ164" s="199"/>
      <c r="AK164" s="199"/>
      <c r="AL164" s="199"/>
      <c r="AM164" s="199"/>
      <c r="AN164" s="199"/>
      <c r="AO164" s="199"/>
      <c r="AP164" s="199"/>
      <c r="AQ164" s="199"/>
      <c r="AR164" s="199"/>
      <c r="AS164" s="199"/>
      <c r="AT164" s="199"/>
      <c r="AU164" s="199"/>
      <c r="AV164" s="199"/>
      <c r="AW164" s="199"/>
      <c r="AX164" s="199"/>
      <c r="AY164" s="199"/>
      <c r="AZ164" s="199"/>
      <c r="BA164" s="199"/>
      <c r="BB164" s="199"/>
      <c r="BC164" s="199"/>
      <c r="BD164" s="199"/>
      <c r="BE164" s="199"/>
      <c r="BF164" s="199"/>
      <c r="BG164" s="199"/>
      <c r="BH164" s="199"/>
      <c r="BI164" s="199"/>
      <c r="BM164" s="199"/>
      <c r="BN164" s="199"/>
      <c r="BO164" s="199"/>
      <c r="BP164" s="199"/>
      <c r="BQ164" s="199"/>
      <c r="BR164" s="199"/>
      <c r="BS164" s="199"/>
      <c r="BT164" s="199"/>
      <c r="BU164" s="199"/>
      <c r="BV164" s="199"/>
      <c r="BW164" s="199"/>
      <c r="BX164" s="199"/>
      <c r="BY164" s="199"/>
      <c r="BZ164" s="199"/>
      <c r="CA164" s="199"/>
      <c r="CB164" s="199"/>
      <c r="CC164" s="199"/>
      <c r="CD164" s="199"/>
      <c r="CE164" s="199"/>
      <c r="CF164" s="199"/>
      <c r="CG164" s="199"/>
      <c r="CH164" s="199"/>
      <c r="CI164" s="199"/>
      <c r="CJ164" s="199"/>
      <c r="CK164" s="199"/>
      <c r="CL164" s="199"/>
      <c r="CM164" s="199"/>
      <c r="CN164" s="199"/>
      <c r="CO164" s="199"/>
      <c r="CP164" s="199"/>
      <c r="CQ164" s="199"/>
      <c r="CR164" s="199"/>
      <c r="CS164" s="199"/>
      <c r="CT164" s="199"/>
      <c r="CU164" s="199"/>
      <c r="CV164" s="199"/>
      <c r="CW164" s="199"/>
      <c r="CX164" s="199"/>
      <c r="CY164" s="199"/>
      <c r="CZ164" s="199"/>
      <c r="DA164" s="199"/>
      <c r="DB164" s="199"/>
      <c r="DC164" s="199"/>
      <c r="DD164" s="199"/>
      <c r="DE164" s="199"/>
      <c r="DF164" s="199"/>
      <c r="DG164" s="199"/>
      <c r="DH164" s="199"/>
      <c r="DI164" s="199"/>
      <c r="DJ164" s="199"/>
      <c r="DK164" s="199"/>
      <c r="DL164" s="199"/>
      <c r="DM164" s="199"/>
      <c r="DN164" s="199"/>
      <c r="DO164" s="199"/>
      <c r="DP164" s="199"/>
      <c r="DQ164" s="199"/>
      <c r="DR164" s="199"/>
      <c r="DS164" s="199"/>
      <c r="DT164" s="199"/>
      <c r="DU164" s="199"/>
      <c r="DV164" s="199"/>
      <c r="DW164" s="199"/>
      <c r="DX164" s="199"/>
      <c r="DY164" s="199"/>
    </row>
    <row r="165" spans="3:129" ht="17.45" customHeight="1">
      <c r="C165" s="199"/>
      <c r="D165" s="199"/>
      <c r="E165" s="199" t="str">
        <f t="shared" si="15"/>
        <v>Yes</v>
      </c>
      <c r="F165" s="199" t="str">
        <f>'Scheme 6'!$F$3</f>
        <v>Scheme 6</v>
      </c>
      <c r="G165" s="199">
        <f t="shared" ca="1" si="16"/>
        <v>0</v>
      </c>
      <c r="H165" s="827">
        <f t="shared" ca="1" si="17"/>
        <v>0</v>
      </c>
      <c r="I165" s="827">
        <f t="shared" ca="1" si="18"/>
        <v>0</v>
      </c>
      <c r="J165" s="199">
        <f t="shared" ca="1" si="19"/>
        <v>0</v>
      </c>
      <c r="K165" s="199" t="e">
        <f t="shared" si="20"/>
        <v>#N/A</v>
      </c>
      <c r="L165" s="199">
        <f t="shared" ca="1" si="21"/>
        <v>0</v>
      </c>
      <c r="M165" s="199">
        <f t="shared" ca="1" si="22"/>
        <v>0</v>
      </c>
      <c r="N165" s="827">
        <f t="shared" ca="1" si="23"/>
        <v>0</v>
      </c>
      <c r="O165" s="199"/>
      <c r="P165" s="199"/>
      <c r="Q165" s="199"/>
      <c r="R165" s="199"/>
      <c r="S165" s="199"/>
      <c r="T165" s="199"/>
      <c r="U165" s="199"/>
      <c r="V165" s="199"/>
      <c r="W165" s="199"/>
      <c r="X165" s="199"/>
      <c r="Y165" s="199"/>
      <c r="Z165" s="199"/>
      <c r="AA165" s="199"/>
      <c r="AB165" s="199"/>
      <c r="AC165" s="199"/>
      <c r="AD165" s="199"/>
      <c r="AE165" s="199"/>
      <c r="AF165" s="199"/>
      <c r="AG165" s="199"/>
      <c r="AH165" s="199"/>
      <c r="AI165" s="199"/>
      <c r="AJ165" s="199"/>
      <c r="AK165" s="199"/>
      <c r="AL165" s="199"/>
      <c r="AM165" s="199"/>
      <c r="AN165" s="199"/>
      <c r="AO165" s="199"/>
      <c r="AP165" s="199"/>
      <c r="AQ165" s="199"/>
      <c r="AR165" s="199"/>
      <c r="AS165" s="199"/>
      <c r="AT165" s="199"/>
      <c r="AU165" s="199"/>
      <c r="AV165" s="199"/>
      <c r="AW165" s="199"/>
      <c r="AX165" s="199"/>
      <c r="AY165" s="199"/>
      <c r="AZ165" s="199"/>
      <c r="BA165" s="199"/>
      <c r="BB165" s="199"/>
      <c r="BC165" s="199"/>
      <c r="BD165" s="199"/>
      <c r="BE165" s="199"/>
      <c r="BF165" s="199"/>
      <c r="BG165" s="199"/>
      <c r="BH165" s="199"/>
      <c r="BI165" s="199"/>
      <c r="BM165" s="199"/>
      <c r="BN165" s="199"/>
      <c r="BO165" s="199"/>
      <c r="BP165" s="199"/>
      <c r="BQ165" s="199"/>
      <c r="BR165" s="199"/>
      <c r="BS165" s="199"/>
      <c r="BT165" s="199"/>
      <c r="BU165" s="199"/>
      <c r="BV165" s="199"/>
      <c r="BW165" s="199"/>
      <c r="BX165" s="199"/>
      <c r="BY165" s="199"/>
      <c r="BZ165" s="199"/>
      <c r="CA165" s="199"/>
      <c r="CB165" s="199"/>
      <c r="CC165" s="199"/>
      <c r="CD165" s="199"/>
      <c r="CE165" s="199"/>
      <c r="CF165" s="199"/>
      <c r="CG165" s="199"/>
      <c r="CH165" s="199"/>
      <c r="CI165" s="199"/>
      <c r="CJ165" s="199"/>
      <c r="CK165" s="199"/>
      <c r="CL165" s="199"/>
      <c r="CM165" s="199"/>
      <c r="CN165" s="199"/>
      <c r="CO165" s="199"/>
      <c r="CP165" s="199"/>
      <c r="CQ165" s="199"/>
      <c r="CR165" s="199"/>
      <c r="CS165" s="199"/>
      <c r="CT165" s="199"/>
      <c r="CU165" s="199"/>
      <c r="CV165" s="199"/>
      <c r="CW165" s="199"/>
      <c r="CX165" s="199"/>
      <c r="CY165" s="199"/>
      <c r="CZ165" s="199"/>
      <c r="DA165" s="199"/>
      <c r="DB165" s="199"/>
      <c r="DC165" s="199"/>
      <c r="DD165" s="199"/>
      <c r="DE165" s="199"/>
      <c r="DF165" s="199"/>
      <c r="DG165" s="199"/>
      <c r="DH165" s="199"/>
      <c r="DI165" s="199"/>
      <c r="DJ165" s="199"/>
      <c r="DK165" s="199"/>
      <c r="DL165" s="199"/>
      <c r="DM165" s="199"/>
      <c r="DN165" s="199"/>
      <c r="DO165" s="199"/>
      <c r="DP165" s="199"/>
      <c r="DQ165" s="199"/>
      <c r="DR165" s="199"/>
      <c r="DS165" s="199"/>
      <c r="DT165" s="199"/>
      <c r="DU165" s="199"/>
      <c r="DV165" s="199"/>
      <c r="DW165" s="199"/>
      <c r="DX165" s="199"/>
      <c r="DY165" s="199"/>
    </row>
    <row r="166" spans="3:129">
      <c r="C166" s="199"/>
      <c r="D166" s="199"/>
      <c r="E166" s="199"/>
      <c r="F166" s="199"/>
      <c r="G166" s="199"/>
      <c r="H166" s="199"/>
      <c r="I166" s="199"/>
      <c r="J166" s="199"/>
      <c r="K166" s="199"/>
      <c r="L166" s="199"/>
      <c r="M166" s="199"/>
      <c r="N166" s="199"/>
      <c r="O166" s="199"/>
      <c r="P166" s="199"/>
      <c r="Q166" s="199"/>
      <c r="R166" s="199"/>
      <c r="S166" s="199"/>
      <c r="T166" s="199"/>
      <c r="U166" s="199"/>
      <c r="V166" s="199"/>
      <c r="W166" s="199"/>
      <c r="X166" s="199"/>
      <c r="Y166" s="199"/>
      <c r="Z166" s="199"/>
      <c r="AA166" s="199"/>
      <c r="AB166" s="199"/>
      <c r="AC166" s="199"/>
      <c r="AD166" s="199"/>
      <c r="AE166" s="199"/>
      <c r="AF166" s="199"/>
      <c r="AG166" s="199"/>
      <c r="AH166" s="199"/>
      <c r="AI166" s="199"/>
      <c r="AJ166" s="199"/>
      <c r="AK166" s="199"/>
      <c r="AL166" s="199"/>
      <c r="AM166" s="199"/>
      <c r="AN166" s="199"/>
      <c r="AO166" s="199"/>
      <c r="AP166" s="199"/>
      <c r="AQ166" s="199"/>
      <c r="AR166" s="199"/>
      <c r="AS166" s="199"/>
      <c r="AT166" s="199"/>
      <c r="AU166" s="199"/>
      <c r="AV166" s="199"/>
      <c r="AW166" s="199"/>
      <c r="AX166" s="199"/>
      <c r="AY166" s="199"/>
      <c r="AZ166" s="199"/>
      <c r="BA166" s="199"/>
      <c r="BB166" s="199"/>
      <c r="BC166" s="199"/>
      <c r="BD166" s="199"/>
      <c r="BE166" s="199"/>
      <c r="BF166" s="199"/>
      <c r="BG166" s="199"/>
      <c r="BH166" s="199"/>
      <c r="BI166" s="199"/>
      <c r="BM166" s="199"/>
      <c r="BN166" s="199"/>
      <c r="BO166" s="199"/>
      <c r="BP166" s="199"/>
      <c r="BQ166" s="199"/>
      <c r="BR166" s="199"/>
      <c r="BS166" s="199"/>
      <c r="BT166" s="199"/>
      <c r="BU166" s="199"/>
      <c r="BV166" s="199"/>
      <c r="BW166" s="199"/>
      <c r="BX166" s="199"/>
      <c r="BY166" s="199"/>
      <c r="BZ166" s="199"/>
      <c r="CA166" s="199"/>
      <c r="CB166" s="199"/>
      <c r="CC166" s="199"/>
      <c r="CD166" s="199"/>
      <c r="CE166" s="199"/>
      <c r="CF166" s="199"/>
      <c r="CG166" s="199"/>
      <c r="CH166" s="199"/>
      <c r="CI166" s="199"/>
      <c r="CJ166" s="199"/>
      <c r="CK166" s="199"/>
      <c r="CL166" s="199"/>
      <c r="CM166" s="199"/>
      <c r="CN166" s="199"/>
      <c r="CO166" s="199"/>
      <c r="CP166" s="199"/>
      <c r="CQ166" s="199"/>
      <c r="CR166" s="199"/>
      <c r="CS166" s="199"/>
      <c r="CT166" s="199"/>
      <c r="CU166" s="199"/>
      <c r="CV166" s="199"/>
      <c r="CW166" s="199"/>
      <c r="CX166" s="199"/>
      <c r="CY166" s="199"/>
      <c r="CZ166" s="199"/>
      <c r="DA166" s="199"/>
      <c r="DB166" s="199"/>
      <c r="DC166" s="199"/>
      <c r="DD166" s="199"/>
      <c r="DE166" s="199"/>
      <c r="DF166" s="199"/>
      <c r="DG166" s="199"/>
      <c r="DH166" s="199"/>
      <c r="DI166" s="199"/>
      <c r="DJ166" s="199"/>
      <c r="DK166" s="199"/>
      <c r="DL166" s="199"/>
      <c r="DM166" s="199"/>
      <c r="DN166" s="199"/>
      <c r="DO166" s="199"/>
      <c r="DP166" s="199"/>
      <c r="DQ166" s="199"/>
      <c r="DR166" s="199"/>
      <c r="DS166" s="199"/>
      <c r="DT166" s="199"/>
      <c r="DU166" s="199"/>
      <c r="DV166" s="199"/>
      <c r="DW166" s="199"/>
      <c r="DX166" s="199"/>
      <c r="DY166" s="199"/>
    </row>
    <row r="167" spans="3:129">
      <c r="C167" s="199"/>
      <c r="D167" s="199"/>
      <c r="E167" s="199"/>
      <c r="F167" s="199"/>
      <c r="G167" s="199"/>
      <c r="H167" s="199"/>
      <c r="I167" s="199"/>
      <c r="J167" s="199"/>
      <c r="K167" s="199"/>
      <c r="L167" s="199"/>
      <c r="M167" s="199"/>
      <c r="N167" s="199"/>
      <c r="O167" s="199"/>
      <c r="P167" s="199"/>
      <c r="Q167" s="199"/>
      <c r="R167" s="199"/>
      <c r="S167" s="199"/>
      <c r="T167" s="199"/>
      <c r="U167" s="199"/>
      <c r="V167" s="199"/>
      <c r="W167" s="199"/>
      <c r="X167" s="199"/>
      <c r="Y167" s="199"/>
      <c r="Z167" s="199"/>
      <c r="AA167" s="199"/>
      <c r="AB167" s="199"/>
      <c r="AC167" s="199"/>
      <c r="AD167" s="199"/>
      <c r="AE167" s="199"/>
      <c r="AF167" s="199"/>
      <c r="AG167" s="199"/>
      <c r="AH167" s="199"/>
      <c r="AI167" s="199"/>
      <c r="AJ167" s="199"/>
      <c r="AK167" s="199"/>
      <c r="AL167" s="199"/>
      <c r="AM167" s="199"/>
      <c r="AN167" s="199"/>
      <c r="AO167" s="199"/>
      <c r="AP167" s="199"/>
      <c r="AQ167" s="199"/>
      <c r="AR167" s="199"/>
      <c r="AS167" s="199"/>
      <c r="AT167" s="199"/>
      <c r="AU167" s="199"/>
      <c r="AV167" s="199"/>
      <c r="AW167" s="199"/>
      <c r="AX167" s="199"/>
      <c r="AY167" s="199"/>
      <c r="AZ167" s="199"/>
      <c r="BA167" s="199"/>
      <c r="BB167" s="199"/>
      <c r="BC167" s="199"/>
      <c r="BD167" s="199"/>
      <c r="BE167" s="199"/>
      <c r="BF167" s="199"/>
      <c r="BG167" s="199"/>
      <c r="BH167" s="199"/>
      <c r="BI167" s="199"/>
      <c r="BM167" s="199"/>
      <c r="BN167" s="199"/>
      <c r="BO167" s="199"/>
      <c r="BP167" s="199"/>
      <c r="BQ167" s="199"/>
      <c r="BR167" s="199"/>
      <c r="BS167" s="199"/>
      <c r="BT167" s="199"/>
      <c r="BU167" s="199"/>
      <c r="BV167" s="199"/>
      <c r="BW167" s="199"/>
      <c r="BX167" s="199"/>
      <c r="BY167" s="199"/>
      <c r="BZ167" s="199"/>
      <c r="CA167" s="199"/>
      <c r="CB167" s="199"/>
      <c r="CC167" s="199"/>
      <c r="CD167" s="199"/>
      <c r="CE167" s="199"/>
      <c r="CF167" s="199"/>
      <c r="CG167" s="199"/>
      <c r="CH167" s="199"/>
      <c r="CI167" s="199"/>
      <c r="CJ167" s="199"/>
      <c r="CK167" s="199"/>
      <c r="CL167" s="199"/>
      <c r="CM167" s="199"/>
      <c r="CN167" s="199"/>
      <c r="CO167" s="199"/>
      <c r="CP167" s="199"/>
      <c r="CQ167" s="199"/>
      <c r="CR167" s="199"/>
      <c r="CS167" s="199"/>
      <c r="CT167" s="199"/>
      <c r="CU167" s="199"/>
      <c r="CV167" s="199"/>
      <c r="CW167" s="199"/>
      <c r="CX167" s="199"/>
      <c r="CY167" s="199"/>
      <c r="CZ167" s="199"/>
      <c r="DA167" s="199"/>
      <c r="DB167" s="199"/>
      <c r="DC167" s="199"/>
      <c r="DD167" s="199"/>
      <c r="DE167" s="199"/>
      <c r="DF167" s="199"/>
      <c r="DG167" s="199"/>
      <c r="DH167" s="199"/>
      <c r="DI167" s="199"/>
      <c r="DJ167" s="199"/>
      <c r="DK167" s="199"/>
      <c r="DL167" s="199"/>
      <c r="DM167" s="199"/>
      <c r="DN167" s="199"/>
      <c r="DO167" s="199"/>
      <c r="DP167" s="199"/>
      <c r="DQ167" s="199"/>
      <c r="DR167" s="199"/>
      <c r="DS167" s="199"/>
      <c r="DT167" s="199"/>
      <c r="DU167" s="199"/>
      <c r="DV167" s="199"/>
      <c r="DW167" s="199"/>
      <c r="DX167" s="199"/>
      <c r="DY167" s="199"/>
    </row>
    <row r="168" spans="3:129">
      <c r="C168" s="199"/>
      <c r="D168" s="199"/>
      <c r="E168" s="199"/>
      <c r="F168" s="199"/>
      <c r="G168" s="199"/>
      <c r="H168" s="199"/>
      <c r="I168" s="199"/>
      <c r="J168" s="199"/>
      <c r="K168" s="199"/>
      <c r="L168" s="199"/>
      <c r="M168" s="199"/>
      <c r="N168" s="199"/>
      <c r="O168" s="199"/>
      <c r="P168" s="199"/>
      <c r="Q168" s="199"/>
      <c r="R168" s="199"/>
      <c r="S168" s="199"/>
      <c r="T168" s="199"/>
      <c r="U168" s="199"/>
      <c r="V168" s="199"/>
      <c r="W168" s="199"/>
      <c r="X168" s="199"/>
      <c r="Y168" s="199"/>
      <c r="Z168" s="199"/>
      <c r="AA168" s="199"/>
      <c r="AB168" s="199"/>
      <c r="AC168" s="199"/>
      <c r="AD168" s="199"/>
      <c r="AE168" s="199"/>
      <c r="AF168" s="199"/>
      <c r="AG168" s="199"/>
      <c r="AH168" s="199"/>
      <c r="AI168" s="199"/>
      <c r="AJ168" s="199"/>
      <c r="AK168" s="199"/>
      <c r="AL168" s="199"/>
      <c r="AM168" s="199"/>
      <c r="AN168" s="199"/>
      <c r="AO168" s="199"/>
      <c r="AP168" s="199"/>
      <c r="AQ168" s="199"/>
      <c r="AR168" s="199"/>
      <c r="AS168" s="199"/>
      <c r="AT168" s="199"/>
      <c r="AU168" s="199"/>
      <c r="AV168" s="199"/>
      <c r="AW168" s="199"/>
      <c r="AX168" s="199"/>
      <c r="AY168" s="199"/>
      <c r="AZ168" s="199"/>
      <c r="BA168" s="199"/>
      <c r="BB168" s="199"/>
      <c r="BC168" s="199"/>
      <c r="BD168" s="199"/>
      <c r="BE168" s="199"/>
      <c r="BF168" s="199"/>
      <c r="BG168" s="199"/>
      <c r="BH168" s="199"/>
      <c r="BI168" s="199"/>
      <c r="BM168" s="199"/>
      <c r="BN168" s="199"/>
      <c r="BO168" s="199"/>
      <c r="BP168" s="199"/>
      <c r="BQ168" s="199"/>
      <c r="BR168" s="199"/>
      <c r="BS168" s="199"/>
      <c r="BT168" s="199"/>
      <c r="BU168" s="199"/>
      <c r="BV168" s="199"/>
      <c r="BW168" s="199"/>
      <c r="BX168" s="199"/>
      <c r="BY168" s="199"/>
      <c r="BZ168" s="199"/>
      <c r="CA168" s="199"/>
      <c r="CB168" s="199"/>
      <c r="CC168" s="199"/>
      <c r="CD168" s="199"/>
      <c r="CE168" s="199"/>
      <c r="CF168" s="199"/>
      <c r="CG168" s="199"/>
      <c r="CH168" s="199"/>
      <c r="CI168" s="199"/>
      <c r="CJ168" s="199"/>
      <c r="CK168" s="199"/>
      <c r="CL168" s="199"/>
      <c r="CM168" s="199"/>
      <c r="CN168" s="199"/>
      <c r="CO168" s="199"/>
      <c r="CP168" s="199"/>
      <c r="CQ168" s="199"/>
      <c r="CR168" s="199"/>
      <c r="CS168" s="199"/>
      <c r="CT168" s="199"/>
      <c r="CU168" s="199"/>
      <c r="CV168" s="199"/>
      <c r="CW168" s="199"/>
      <c r="CX168" s="199"/>
      <c r="CY168" s="199"/>
      <c r="CZ168" s="199"/>
      <c r="DA168" s="199"/>
      <c r="DB168" s="199"/>
      <c r="DC168" s="199"/>
      <c r="DD168" s="199"/>
      <c r="DE168" s="199"/>
      <c r="DF168" s="199"/>
      <c r="DG168" s="199"/>
      <c r="DH168" s="199"/>
      <c r="DI168" s="199"/>
      <c r="DJ168" s="199"/>
      <c r="DK168" s="199"/>
      <c r="DL168" s="199"/>
      <c r="DM168" s="199"/>
      <c r="DN168" s="199"/>
      <c r="DO168" s="199"/>
      <c r="DP168" s="199"/>
      <c r="DQ168" s="199"/>
      <c r="DR168" s="199"/>
      <c r="DS168" s="199"/>
      <c r="DT168" s="199"/>
      <c r="DU168" s="199"/>
      <c r="DV168" s="199"/>
      <c r="DW168" s="199"/>
      <c r="DX168" s="199"/>
      <c r="DY168" s="199"/>
    </row>
  </sheetData>
  <sheetProtection algorithmName="SHA-512" hashValue="gNOtEoVixq82WeSdH0TXIdhFxWxYPSXHlyOgDAsDT7oQYVNRT0S0qsJVaxbHlTTtq5wsKKNyGVjMBltg3n3PQA==" saltValue="EDr+xJDOPqs051atBiPnzw==" spinCount="100000" sheet="1" objects="1" scenarios="1"/>
  <autoFilter ref="E103:AZ109" xr:uid="{87AB5A09-B5BD-49D6-9940-5B1507C08891}">
    <filterColumn colId="0">
      <customFilters>
        <customFilter operator="notEqual" val="No"/>
        <customFilter val=""/>
      </customFilters>
    </filterColumn>
  </autoFilter>
  <mergeCells count="31">
    <mergeCell ref="I4:J4"/>
    <mergeCell ref="K4:L4"/>
    <mergeCell ref="M4:N4"/>
    <mergeCell ref="O4:P4"/>
    <mergeCell ref="C5:L8"/>
    <mergeCell ref="M5:T8"/>
    <mergeCell ref="I2:P2"/>
    <mergeCell ref="I3:J3"/>
    <mergeCell ref="K3:L3"/>
    <mergeCell ref="M3:N3"/>
    <mergeCell ref="O3:P3"/>
    <mergeCell ref="K30:P32"/>
    <mergeCell ref="L34:O36"/>
    <mergeCell ref="L37:O39"/>
    <mergeCell ref="R30:S30"/>
    <mergeCell ref="C45:T45"/>
    <mergeCell ref="L40:O42"/>
    <mergeCell ref="J43:T44"/>
    <mergeCell ref="R39:T39"/>
    <mergeCell ref="C50:L53"/>
    <mergeCell ref="M50:T53"/>
    <mergeCell ref="C98:T99"/>
    <mergeCell ref="I47:P47"/>
    <mergeCell ref="I48:J48"/>
    <mergeCell ref="K48:L48"/>
    <mergeCell ref="M48:N48"/>
    <mergeCell ref="O48:P48"/>
    <mergeCell ref="I49:J49"/>
    <mergeCell ref="K49:L49"/>
    <mergeCell ref="M49:N49"/>
    <mergeCell ref="O49:P49"/>
  </mergeCells>
  <phoneticPr fontId="8" type="noConversion"/>
  <conditionalFormatting sqref="W12:W17">
    <cfRule type="expression" dxfId="453" priority="71">
      <formula>W12="No"</formula>
    </cfRule>
    <cfRule type="expression" dxfId="452" priority="72">
      <formula>W12="Yes"</formula>
    </cfRule>
  </conditionalFormatting>
  <conditionalFormatting sqref="T32:T37">
    <cfRule type="beginsWith" dxfId="451" priority="21" operator="beginsWith" text="A++">
      <formula>LEFT(T32,LEN("A++"))="A++"</formula>
    </cfRule>
    <cfRule type="beginsWith" dxfId="450" priority="22" operator="beginsWith" text="A+">
      <formula>LEFT(T32,LEN("A+"))="A+"</formula>
    </cfRule>
    <cfRule type="beginsWith" dxfId="449" priority="23" operator="beginsWith" text="A">
      <formula>LEFT(T32,LEN("A"))="A"</formula>
    </cfRule>
    <cfRule type="beginsWith" dxfId="448" priority="24" operator="beginsWith" text="B">
      <formula>LEFT(T32,LEN("B"))="B"</formula>
    </cfRule>
    <cfRule type="beginsWith" dxfId="447" priority="25" operator="beginsWith" text="C">
      <formula>LEFT(T32,LEN("C"))="C"</formula>
    </cfRule>
    <cfRule type="beginsWith" dxfId="446" priority="26" operator="beginsWith" text="D">
      <formula>LEFT(T32,LEN("D"))="D"</formula>
    </cfRule>
    <cfRule type="beginsWith" dxfId="445" priority="27" operator="beginsWith" text="E">
      <formula>LEFT(T32,LEN("E"))="E"</formula>
    </cfRule>
    <cfRule type="beginsWith" dxfId="444" priority="28" operator="beginsWith" text="F">
      <formula>LEFT(T32,LEN("F"))="F"</formula>
    </cfRule>
    <cfRule type="beginsWith" dxfId="443" priority="29" operator="beginsWith" text="G">
      <formula>LEFT(T32,LEN("G"))="G"</formula>
    </cfRule>
  </conditionalFormatting>
  <conditionalFormatting sqref="R33 T33">
    <cfRule type="expression" dxfId="442" priority="18">
      <formula>$S$33=0</formula>
    </cfRule>
  </conditionalFormatting>
  <conditionalFormatting sqref="R32:T32">
    <cfRule type="expression" dxfId="441" priority="19">
      <formula>$S$32=0</formula>
    </cfRule>
  </conditionalFormatting>
  <conditionalFormatting sqref="R34 T34">
    <cfRule type="expression" dxfId="440" priority="17">
      <formula>$S$34=0</formula>
    </cfRule>
  </conditionalFormatting>
  <conditionalFormatting sqref="R35 T35">
    <cfRule type="expression" dxfId="439" priority="16">
      <formula>$S$35=0</formula>
    </cfRule>
  </conditionalFormatting>
  <conditionalFormatting sqref="R36 T36">
    <cfRule type="expression" dxfId="438" priority="15">
      <formula>$S$36=0</formula>
    </cfRule>
  </conditionalFormatting>
  <conditionalFormatting sqref="R37 T37">
    <cfRule type="expression" dxfId="437" priority="14">
      <formula>$S$37=0</formula>
    </cfRule>
  </conditionalFormatting>
  <conditionalFormatting sqref="W58">
    <cfRule type="expression" dxfId="436" priority="12">
      <formula>W58="No"</formula>
    </cfRule>
    <cfRule type="expression" dxfId="435" priority="13">
      <formula>W58="Yes"</formula>
    </cfRule>
  </conditionalFormatting>
  <conditionalFormatting sqref="X58">
    <cfRule type="expression" dxfId="434" priority="10">
      <formula>X58="No"</formula>
    </cfRule>
    <cfRule type="expression" dxfId="433" priority="11">
      <formula>X58="Yes"</formula>
    </cfRule>
  </conditionalFormatting>
  <conditionalFormatting sqref="W59:W63">
    <cfRule type="expression" dxfId="432" priority="8">
      <formula>W59="No"</formula>
    </cfRule>
    <cfRule type="expression" dxfId="431" priority="9">
      <formula>W59="Yes"</formula>
    </cfRule>
  </conditionalFormatting>
  <conditionalFormatting sqref="X59:X63">
    <cfRule type="expression" dxfId="430" priority="6">
      <formula>X59="No"</formula>
    </cfRule>
    <cfRule type="expression" dxfId="429" priority="7">
      <formula>X59="Yes"</formula>
    </cfRule>
  </conditionalFormatting>
  <conditionalFormatting sqref="R33:T33">
    <cfRule type="expression" dxfId="428" priority="5">
      <formula>$S$33 = 0</formula>
    </cfRule>
  </conditionalFormatting>
  <conditionalFormatting sqref="R34:T34">
    <cfRule type="expression" dxfId="427" priority="4">
      <formula>$S$34 = 0</formula>
    </cfRule>
  </conditionalFormatting>
  <conditionalFormatting sqref="R35:T35">
    <cfRule type="expression" dxfId="426" priority="3">
      <formula>$S$35 = 0</formula>
    </cfRule>
  </conditionalFormatting>
  <conditionalFormatting sqref="R36:T36">
    <cfRule type="expression" dxfId="425" priority="2">
      <formula>$S$36 = 0</formula>
    </cfRule>
  </conditionalFormatting>
  <conditionalFormatting sqref="S37">
    <cfRule type="expression" dxfId="424" priority="1">
      <formula>$S$37 = 0</formula>
    </cfRule>
  </conditionalFormatting>
  <dataValidations count="1">
    <dataValidation type="list" allowBlank="1" showInputMessage="1" showErrorMessage="1" sqref="W12:W17 W58:X63" xr:uid="{D10F58EC-6D63-42FA-A7AC-D849692CCF8A}">
      <formula1>Comparison_Include</formula1>
    </dataValidation>
  </dataValidations>
  <printOptions horizontalCentered="1" verticalCentered="1"/>
  <pageMargins left="0.23622047244094491" right="0.23622047244094491" top="0.74803149606299213" bottom="0.62" header="0.31496062992125984" footer="0.31496062992125984"/>
  <pageSetup paperSize="8" scale="88" orientation="landscape" r:id="rId1"/>
  <rowBreaks count="1" manualBreakCount="1">
    <brk id="45" min="1" max="20" man="1"/>
  </rowBreaks>
  <drawing r:id="rId2"/>
  <legacyDrawing r:id="rId3"/>
  <mc:AlternateContent xmlns:mc="http://schemas.openxmlformats.org/markup-compatibility/2006">
    <mc:Choice Requires="x14">
      <controls>
        <mc:AlternateContent xmlns:mc="http://schemas.openxmlformats.org/markup-compatibility/2006">
          <mc:Choice Requires="x14">
            <control shapeId="373761" r:id="rId4" name="Button 1">
              <controlPr defaultSize="0" print="0" autoFill="0" autoPict="0" macro="[0]!PrintPDF" altText="Print Page- PDF">
                <anchor moveWithCells="1">
                  <from>
                    <xdr:col>21</xdr:col>
                    <xdr:colOff>57150</xdr:colOff>
                    <xdr:row>8</xdr:row>
                    <xdr:rowOff>0</xdr:rowOff>
                  </from>
                  <to>
                    <xdr:col>21</xdr:col>
                    <xdr:colOff>1847850</xdr:colOff>
                    <xdr:row>9</xdr:row>
                    <xdr:rowOff>57150</xdr:rowOff>
                  </to>
                </anchor>
              </controlPr>
            </control>
          </mc:Choice>
        </mc:AlternateContent>
        <mc:AlternateContent xmlns:mc="http://schemas.openxmlformats.org/markup-compatibility/2006">
          <mc:Choice Requires="x14">
            <control shapeId="373778" r:id="rId5" name="Button 18">
              <controlPr defaultSize="0" print="0" autoFill="0" autoPict="0" macro="[0]!UpdateCharts" altText="Print Page- PDF">
                <anchor moveWithCells="1">
                  <from>
                    <xdr:col>21</xdr:col>
                    <xdr:colOff>1400175</xdr:colOff>
                    <xdr:row>17</xdr:row>
                    <xdr:rowOff>95250</xdr:rowOff>
                  </from>
                  <to>
                    <xdr:col>23</xdr:col>
                    <xdr:colOff>504825</xdr:colOff>
                    <xdr:row>18</xdr:row>
                    <xdr:rowOff>152400</xdr:rowOff>
                  </to>
                </anchor>
              </controlPr>
            </control>
          </mc:Choice>
        </mc:AlternateContent>
        <mc:AlternateContent xmlns:mc="http://schemas.openxmlformats.org/markup-compatibility/2006">
          <mc:Choice Requires="x14">
            <control shapeId="373781" r:id="rId6" name="Button 21">
              <controlPr defaultSize="0" print="0" autoFill="0" autoPict="0" macro="[0]!UpdateCharts2" altText="Print Page- PDF">
                <anchor moveWithCells="1">
                  <from>
                    <xdr:col>21</xdr:col>
                    <xdr:colOff>1343025</xdr:colOff>
                    <xdr:row>63</xdr:row>
                    <xdr:rowOff>123825</xdr:rowOff>
                  </from>
                  <to>
                    <xdr:col>23</xdr:col>
                    <xdr:colOff>447675</xdr:colOff>
                    <xdr:row>65</xdr:row>
                    <xdr:rowOff>0</xdr:rowOff>
                  </to>
                </anchor>
              </controlPr>
            </control>
          </mc:Choice>
        </mc:AlternateContent>
      </controls>
    </mc:Choice>
  </mc:AlternateContent>
  <tableParts count="5">
    <tablePart r:id="rId7"/>
    <tablePart r:id="rId8"/>
    <tablePart r:id="rId9"/>
    <tablePart r:id="rId10"/>
    <tablePart r:id="rId1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1D5A79-9C48-472F-B61A-D6F08D484A80}">
  <sheetPr codeName="Sheet7"/>
  <dimension ref="A2:I46"/>
  <sheetViews>
    <sheetView zoomScale="115" zoomScaleNormal="115" workbookViewId="0">
      <selection activeCell="C24" sqref="C24"/>
    </sheetView>
  </sheetViews>
  <sheetFormatPr defaultRowHeight="14.25"/>
  <cols>
    <col min="1" max="1" width="66.625" customWidth="1"/>
    <col min="2" max="2" width="30.75" customWidth="1"/>
    <col min="3" max="4" width="10.125" customWidth="1"/>
  </cols>
  <sheetData>
    <row r="2" spans="1:9" ht="15">
      <c r="A2" s="10" t="s">
        <v>160</v>
      </c>
      <c r="B2" s="10"/>
      <c r="C2" s="10" t="s">
        <v>163</v>
      </c>
      <c r="D2" s="10"/>
      <c r="E2" s="10" t="s">
        <v>164</v>
      </c>
      <c r="F2" s="10" t="s">
        <v>165</v>
      </c>
      <c r="G2" s="10" t="s">
        <v>166</v>
      </c>
    </row>
    <row r="3" spans="1:9" ht="15">
      <c r="C3" s="10">
        <v>2020</v>
      </c>
      <c r="D3" s="10">
        <v>2030</v>
      </c>
    </row>
    <row r="4" spans="1:9">
      <c r="A4" t="s">
        <v>161</v>
      </c>
      <c r="C4">
        <v>600</v>
      </c>
      <c r="D4">
        <v>300</v>
      </c>
      <c r="E4">
        <v>0.74</v>
      </c>
      <c r="F4">
        <v>0.65</v>
      </c>
      <c r="G4" s="89">
        <v>144</v>
      </c>
      <c r="H4" t="s">
        <v>159</v>
      </c>
      <c r="I4" s="435">
        <f>(D4*E4) *F4</f>
        <v>144.30000000000001</v>
      </c>
    </row>
    <row r="5" spans="1:9">
      <c r="A5" t="s">
        <v>162</v>
      </c>
      <c r="C5">
        <v>800</v>
      </c>
      <c r="D5">
        <v>500</v>
      </c>
      <c r="E5">
        <v>0.52</v>
      </c>
      <c r="F5">
        <v>0.6</v>
      </c>
      <c r="G5" s="89">
        <v>156</v>
      </c>
      <c r="H5" t="s">
        <v>158</v>
      </c>
      <c r="I5">
        <f>(D5*E5) *F5</f>
        <v>156</v>
      </c>
    </row>
    <row r="7" spans="1:9" ht="15">
      <c r="A7" s="10" t="s">
        <v>167</v>
      </c>
      <c r="B7" s="10"/>
      <c r="C7" s="10" t="s">
        <v>168</v>
      </c>
      <c r="E7" s="10" t="s">
        <v>169</v>
      </c>
      <c r="F7" s="10" t="s">
        <v>166</v>
      </c>
    </row>
    <row r="8" spans="1:9">
      <c r="C8" t="s">
        <v>170</v>
      </c>
      <c r="D8" t="s">
        <v>171</v>
      </c>
      <c r="G8" t="s">
        <v>172</v>
      </c>
    </row>
    <row r="9" spans="1:9">
      <c r="A9" t="s">
        <v>136</v>
      </c>
      <c r="C9">
        <v>500</v>
      </c>
      <c r="D9">
        <v>300</v>
      </c>
      <c r="F9">
        <v>201</v>
      </c>
      <c r="G9" t="s">
        <v>11</v>
      </c>
    </row>
    <row r="10" spans="1:9">
      <c r="A10" t="s">
        <v>137</v>
      </c>
      <c r="C10">
        <v>600</v>
      </c>
      <c r="D10">
        <v>350</v>
      </c>
      <c r="F10">
        <v>228</v>
      </c>
      <c r="G10" t="s">
        <v>11</v>
      </c>
    </row>
    <row r="11" spans="1:9">
      <c r="A11" t="s">
        <v>7</v>
      </c>
      <c r="C11">
        <v>600</v>
      </c>
      <c r="D11">
        <v>300</v>
      </c>
      <c r="F11">
        <v>144</v>
      </c>
      <c r="G11" t="s">
        <v>158</v>
      </c>
    </row>
    <row r="14" spans="1:9" ht="15">
      <c r="A14" s="10" t="s">
        <v>849</v>
      </c>
      <c r="B14" s="10"/>
      <c r="D14" t="s">
        <v>83</v>
      </c>
    </row>
    <row r="15" spans="1:9">
      <c r="A15" t="s">
        <v>301</v>
      </c>
      <c r="B15" t="s">
        <v>302</v>
      </c>
      <c r="C15" t="s">
        <v>303</v>
      </c>
      <c r="D15" t="s">
        <v>304</v>
      </c>
    </row>
    <row r="16" spans="1:9">
      <c r="A16" t="s">
        <v>297</v>
      </c>
      <c r="B16" t="s">
        <v>401</v>
      </c>
      <c r="C16">
        <v>137</v>
      </c>
    </row>
    <row r="17" spans="1:8" hidden="1">
      <c r="A17" t="s">
        <v>846</v>
      </c>
      <c r="B17" t="s">
        <v>136</v>
      </c>
      <c r="C17" s="435">
        <f>G44</f>
        <v>300.625</v>
      </c>
      <c r="D17" s="435">
        <f>C17-C14</f>
        <v>300.625</v>
      </c>
    </row>
    <row r="18" spans="1:8">
      <c r="A18" t="s">
        <v>847</v>
      </c>
      <c r="B18" t="s">
        <v>137</v>
      </c>
      <c r="C18" s="435">
        <f>G45</f>
        <v>234</v>
      </c>
      <c r="D18" s="435">
        <f>C18-C17</f>
        <v>-66.625</v>
      </c>
    </row>
    <row r="19" spans="1:8" hidden="1">
      <c r="A19" t="s">
        <v>848</v>
      </c>
      <c r="B19" t="s">
        <v>7</v>
      </c>
      <c r="C19" s="435">
        <f>G46</f>
        <v>168.48</v>
      </c>
      <c r="D19">
        <f>C19-C18</f>
        <v>-65.52000000000001</v>
      </c>
    </row>
    <row r="20" spans="1:8" hidden="1">
      <c r="A20" t="s">
        <v>281</v>
      </c>
      <c r="B20" t="s">
        <v>7</v>
      </c>
      <c r="C20" s="435">
        <f>G46</f>
        <v>168.48</v>
      </c>
      <c r="D20">
        <f>C20-C18</f>
        <v>-65.52000000000001</v>
      </c>
    </row>
    <row r="21" spans="1:8" hidden="1">
      <c r="A21" t="s">
        <v>282</v>
      </c>
      <c r="B21" t="s">
        <v>136</v>
      </c>
      <c r="C21">
        <f>F9</f>
        <v>201</v>
      </c>
      <c r="D21">
        <f>C21-C20</f>
        <v>32.52000000000001</v>
      </c>
    </row>
    <row r="22" spans="1:8">
      <c r="A22" t="s">
        <v>283</v>
      </c>
      <c r="B22" t="s">
        <v>137</v>
      </c>
      <c r="C22">
        <f>F10</f>
        <v>228</v>
      </c>
      <c r="D22">
        <f>C22-C21</f>
        <v>27</v>
      </c>
    </row>
    <row r="23" spans="1:8" ht="15.6" hidden="1" customHeight="1">
      <c r="A23" t="s">
        <v>895</v>
      </c>
      <c r="B23" t="s">
        <v>721</v>
      </c>
      <c r="C23">
        <v>1500</v>
      </c>
      <c r="D23">
        <f>C23-C22</f>
        <v>1272</v>
      </c>
    </row>
    <row r="27" spans="1:8" ht="15">
      <c r="B27" s="10" t="s">
        <v>888</v>
      </c>
      <c r="C27" s="10" t="s">
        <v>172</v>
      </c>
      <c r="D27" s="10" t="s">
        <v>391</v>
      </c>
    </row>
    <row r="28" spans="1:8">
      <c r="B28">
        <v>0</v>
      </c>
      <c r="C28">
        <v>0</v>
      </c>
      <c r="D28" t="s">
        <v>228</v>
      </c>
      <c r="F28">
        <v>2600</v>
      </c>
      <c r="H28" t="str">
        <f>_xlfn.XLOOKUP(F28,B28:B37,RATING,,-1)</f>
        <v>E</v>
      </c>
    </row>
    <row r="29" spans="1:8">
      <c r="B29">
        <v>250</v>
      </c>
      <c r="C29">
        <v>50</v>
      </c>
      <c r="D29" t="s">
        <v>229</v>
      </c>
    </row>
    <row r="30" spans="1:8">
      <c r="B30">
        <v>500</v>
      </c>
      <c r="C30">
        <v>100</v>
      </c>
      <c r="D30" t="s">
        <v>159</v>
      </c>
    </row>
    <row r="31" spans="1:8">
      <c r="B31">
        <v>1000</v>
      </c>
      <c r="C31">
        <v>150</v>
      </c>
      <c r="D31" t="s">
        <v>158</v>
      </c>
    </row>
    <row r="32" spans="1:8">
      <c r="B32">
        <v>1500</v>
      </c>
      <c r="C32">
        <v>200</v>
      </c>
      <c r="D32" t="s">
        <v>11</v>
      </c>
    </row>
    <row r="33" spans="1:8">
      <c r="B33">
        <v>2000</v>
      </c>
      <c r="C33">
        <v>250</v>
      </c>
      <c r="D33" t="s">
        <v>111</v>
      </c>
    </row>
    <row r="34" spans="1:8">
      <c r="B34">
        <v>2500</v>
      </c>
      <c r="C34">
        <v>300</v>
      </c>
      <c r="D34" t="s">
        <v>230</v>
      </c>
    </row>
    <row r="35" spans="1:8">
      <c r="B35">
        <v>3000</v>
      </c>
      <c r="C35">
        <v>350</v>
      </c>
      <c r="D35" t="s">
        <v>231</v>
      </c>
    </row>
    <row r="36" spans="1:8">
      <c r="B36">
        <v>3500</v>
      </c>
      <c r="C36">
        <v>400</v>
      </c>
      <c r="D36" t="s">
        <v>232</v>
      </c>
    </row>
    <row r="37" spans="1:8">
      <c r="B37" t="s">
        <v>749</v>
      </c>
      <c r="C37">
        <v>5000</v>
      </c>
      <c r="D37" t="s">
        <v>392</v>
      </c>
    </row>
    <row r="42" spans="1:8" ht="15">
      <c r="A42" s="10" t="s">
        <v>707</v>
      </c>
      <c r="C42" s="10" t="s">
        <v>163</v>
      </c>
      <c r="D42" s="10"/>
      <c r="E42" s="10" t="s">
        <v>164</v>
      </c>
      <c r="F42" s="10" t="s">
        <v>165</v>
      </c>
      <c r="G42" s="10" t="s">
        <v>166</v>
      </c>
    </row>
    <row r="43" spans="1:8" ht="15">
      <c r="C43" s="10">
        <v>2025</v>
      </c>
      <c r="D43" s="10">
        <v>2030</v>
      </c>
    </row>
    <row r="44" spans="1:8">
      <c r="A44" t="s">
        <v>161</v>
      </c>
      <c r="C44">
        <v>800</v>
      </c>
      <c r="D44">
        <v>625</v>
      </c>
      <c r="E44">
        <v>0.74</v>
      </c>
      <c r="F44">
        <v>0.65</v>
      </c>
      <c r="G44" s="276">
        <f>(D44*E44) * F44</f>
        <v>300.625</v>
      </c>
      <c r="H44" t="s">
        <v>230</v>
      </c>
    </row>
    <row r="45" spans="1:8">
      <c r="A45" t="s">
        <v>137</v>
      </c>
      <c r="C45">
        <v>970</v>
      </c>
      <c r="D45">
        <v>750</v>
      </c>
      <c r="E45">
        <v>0.52</v>
      </c>
      <c r="F45">
        <v>0.6</v>
      </c>
      <c r="G45" s="276">
        <f t="shared" ref="G45:G46" si="0">(D45*E45) * F45</f>
        <v>234</v>
      </c>
      <c r="H45" t="s">
        <v>11</v>
      </c>
    </row>
    <row r="46" spans="1:8">
      <c r="A46" t="s">
        <v>7</v>
      </c>
      <c r="C46">
        <v>675</v>
      </c>
      <c r="D46">
        <v>540</v>
      </c>
      <c r="E46">
        <v>0.52</v>
      </c>
      <c r="F46">
        <v>0.6</v>
      </c>
      <c r="G46" s="276">
        <f t="shared" si="0"/>
        <v>168.48</v>
      </c>
      <c r="H46" t="s">
        <v>158</v>
      </c>
    </row>
  </sheetData>
  <sheetProtection algorithmName="SHA-512" hashValue="95QzzjZ1V+osH+8k+TiO+1qJ6GE0leRP1hrAcG4kRhcCDAzlTRrpyumG7DWWcQmAuXk/UUfubHnc3O4tOprYDg==" saltValue="7lszvRACWPflkXMkYcOFMA==" spinCount="100000" sheet="1" objects="1" scenarios="1"/>
  <pageMargins left="0.7" right="0.7" top="0.75" bottom="0.75" header="0.3" footer="0.3"/>
  <pageSetup paperSize="9"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A676D7-A2DD-4B43-ABB5-0FF9189B5590}">
  <sheetPr codeName="Sheet14">
    <tabColor theme="3"/>
  </sheetPr>
  <dimension ref="A1:EO205"/>
  <sheetViews>
    <sheetView showGridLines="0" zoomScale="70" zoomScaleNormal="70" workbookViewId="0">
      <selection activeCell="K42" sqref="K42"/>
    </sheetView>
  </sheetViews>
  <sheetFormatPr defaultColWidth="8.75" defaultRowHeight="14.25"/>
  <cols>
    <col min="1" max="1" width="31.875" customWidth="1"/>
    <col min="2" max="2" width="33.75" customWidth="1"/>
    <col min="3" max="3" width="17.625" bestFit="1" customWidth="1"/>
    <col min="4" max="4" width="19.5" bestFit="1" customWidth="1"/>
    <col min="5" max="5" width="20.25" customWidth="1"/>
    <col min="6" max="6" width="21.375" customWidth="1"/>
    <col min="7" max="7" width="23.125" bestFit="1" customWidth="1"/>
    <col min="8" max="8" width="24.625" customWidth="1"/>
    <col min="9" max="9" width="30.75" customWidth="1"/>
    <col min="10" max="10" width="32.5" customWidth="1"/>
    <col min="11" max="11" width="19.75" style="100" customWidth="1"/>
    <col min="12" max="12" width="20.25" customWidth="1"/>
    <col min="13" max="13" width="18.125" customWidth="1"/>
    <col min="14" max="14" width="28.75" customWidth="1"/>
    <col min="15" max="15" width="41.375" bestFit="1" customWidth="1"/>
    <col min="16" max="16" width="14.25" customWidth="1"/>
    <col min="17" max="17" width="28" style="199" customWidth="1"/>
    <col min="18" max="18" width="10.5" style="199" customWidth="1"/>
    <col min="19" max="19" width="43.625" style="199" bestFit="1" customWidth="1"/>
    <col min="20" max="20" width="9.125" style="199" customWidth="1"/>
    <col min="21" max="21" width="8.75" style="199"/>
    <col min="22" max="22" width="43.5" bestFit="1" customWidth="1"/>
    <col min="23" max="23" width="16.75" customWidth="1"/>
    <col min="24" max="24" width="44.75" style="199" customWidth="1"/>
    <col min="25" max="25" width="17" style="199" customWidth="1"/>
    <col min="26" max="26" width="8.75" style="199"/>
    <col min="27" max="27" width="18.875" customWidth="1"/>
    <col min="28" max="28" width="38.125" customWidth="1"/>
    <col min="29" max="29" width="14.625" customWidth="1"/>
  </cols>
  <sheetData>
    <row r="1" spans="1:135" ht="27" thickBot="1">
      <c r="A1" s="1003" t="s">
        <v>376</v>
      </c>
      <c r="B1" s="1004"/>
      <c r="C1" s="1005"/>
      <c r="D1" s="312" t="str">
        <f>VERSION</f>
        <v>TSCT v3.1 April 2025</v>
      </c>
      <c r="E1" s="100"/>
      <c r="F1" s="100"/>
      <c r="G1" s="100"/>
      <c r="H1" s="100"/>
      <c r="I1" s="100"/>
      <c r="J1" s="100"/>
    </row>
    <row r="2" spans="1:135" ht="13.9" customHeight="1">
      <c r="A2" s="1012" t="s">
        <v>375</v>
      </c>
      <c r="B2" s="1013"/>
      <c r="C2" s="1013"/>
      <c r="D2" s="1013"/>
      <c r="E2" s="1014"/>
      <c r="F2" s="100"/>
      <c r="G2" s="100"/>
      <c r="H2" s="100"/>
      <c r="I2" s="100"/>
      <c r="J2" s="100"/>
    </row>
    <row r="3" spans="1:135">
      <c r="A3" s="322"/>
      <c r="B3" s="168"/>
      <c r="C3" s="168"/>
      <c r="D3" s="168"/>
      <c r="E3" s="323"/>
      <c r="F3" s="100"/>
      <c r="G3" s="100"/>
      <c r="H3" s="100"/>
      <c r="I3" s="100"/>
      <c r="J3" s="100"/>
    </row>
    <row r="4" spans="1:135" ht="15">
      <c r="A4" s="324" t="s">
        <v>287</v>
      </c>
      <c r="B4" s="168"/>
      <c r="C4" s="168"/>
      <c r="D4" s="168"/>
      <c r="E4" s="323"/>
      <c r="F4" s="100"/>
      <c r="G4" s="100"/>
      <c r="H4" s="100"/>
      <c r="I4" s="100"/>
      <c r="J4" s="100"/>
      <c r="AA4" s="89"/>
      <c r="AB4" s="89"/>
      <c r="AC4" s="89"/>
      <c r="AD4" s="89"/>
      <c r="AE4" s="89"/>
      <c r="AF4" s="89"/>
      <c r="AG4" s="89"/>
      <c r="AH4" s="89"/>
      <c r="AI4" s="89"/>
      <c r="AJ4" s="89"/>
      <c r="AK4" s="89"/>
      <c r="AL4" s="89"/>
      <c r="AM4" s="89"/>
      <c r="AN4" s="89"/>
      <c r="AO4" s="89"/>
      <c r="AP4" s="89"/>
      <c r="AQ4" s="89"/>
      <c r="AR4" s="89"/>
      <c r="AS4" s="89"/>
      <c r="AT4" s="89"/>
      <c r="AU4" s="89"/>
      <c r="AV4" s="89"/>
      <c r="AW4" s="89"/>
      <c r="AX4" s="89"/>
      <c r="AY4" s="89"/>
      <c r="AZ4" s="89"/>
      <c r="BA4" s="89"/>
      <c r="BB4" s="89"/>
      <c r="BC4" s="89"/>
      <c r="BD4" s="89"/>
      <c r="BE4" s="89"/>
      <c r="BF4" s="89"/>
      <c r="BG4" s="89"/>
      <c r="BH4" s="89"/>
      <c r="BI4" s="89"/>
      <c r="BJ4" s="89"/>
      <c r="BK4" s="89"/>
      <c r="BL4" s="89"/>
      <c r="BM4" s="89"/>
      <c r="BN4" s="89"/>
      <c r="BO4" s="89"/>
      <c r="BP4" s="89"/>
      <c r="BQ4" s="89"/>
      <c r="BR4" s="89"/>
      <c r="BS4" s="89"/>
      <c r="BT4" s="89"/>
      <c r="BU4" s="89"/>
      <c r="BV4" s="89"/>
      <c r="BW4" s="89"/>
      <c r="BX4" s="89"/>
      <c r="BY4" s="89"/>
      <c r="BZ4" s="89"/>
      <c r="CA4" s="89"/>
      <c r="CB4" s="89"/>
      <c r="CC4" s="89"/>
      <c r="CD4" s="89"/>
      <c r="CE4" s="89"/>
      <c r="CF4" s="89"/>
      <c r="CG4" s="89"/>
    </row>
    <row r="5" spans="1:135" ht="256.89999999999998" customHeight="1">
      <c r="A5" s="1006" t="s">
        <v>1083</v>
      </c>
      <c r="B5" s="1007"/>
      <c r="C5" s="1007"/>
      <c r="D5" s="1007"/>
      <c r="E5" s="1008"/>
      <c r="F5" s="100"/>
      <c r="G5" s="100"/>
      <c r="H5" s="100"/>
      <c r="I5" s="100"/>
      <c r="J5" s="100"/>
      <c r="W5" s="118"/>
      <c r="X5" s="118"/>
      <c r="Y5" s="118"/>
      <c r="Z5" s="118"/>
      <c r="AA5" s="211"/>
      <c r="AB5" s="211"/>
      <c r="AC5" s="89"/>
      <c r="AD5" s="89"/>
      <c r="AE5" s="89"/>
      <c r="AF5" s="89"/>
      <c r="AG5" s="89"/>
      <c r="AH5" s="89"/>
      <c r="AI5" s="89"/>
      <c r="AJ5" s="89"/>
      <c r="AK5" s="89"/>
      <c r="AL5" s="89"/>
      <c r="AM5" s="89"/>
      <c r="AN5" s="89"/>
      <c r="AO5" s="89"/>
      <c r="AP5" s="89"/>
      <c r="AQ5" s="89"/>
      <c r="AR5" s="89"/>
      <c r="AS5" s="89"/>
      <c r="AT5" s="89"/>
      <c r="AU5" s="89"/>
      <c r="AV5" s="89"/>
      <c r="AW5" s="89"/>
      <c r="AX5" s="89"/>
      <c r="AY5" s="89"/>
      <c r="AZ5" s="89"/>
      <c r="BA5" s="89"/>
      <c r="BB5" s="89"/>
      <c r="BC5" s="89"/>
      <c r="BD5" s="89"/>
      <c r="BE5" s="89"/>
      <c r="BF5" s="89"/>
      <c r="BG5" s="89"/>
      <c r="BH5" s="89"/>
      <c r="BI5" s="89"/>
      <c r="BJ5" s="89"/>
      <c r="BK5" s="89"/>
      <c r="BL5" s="89"/>
      <c r="BM5" s="89"/>
      <c r="BN5" s="89"/>
      <c r="BO5" s="89"/>
      <c r="BP5" s="89"/>
      <c r="BQ5" s="89"/>
      <c r="BR5" s="89"/>
      <c r="BS5" s="89"/>
      <c r="BT5" s="89"/>
      <c r="BU5" s="89"/>
      <c r="BV5" s="89"/>
      <c r="BW5" s="89"/>
      <c r="BX5" s="89"/>
      <c r="BY5" s="89"/>
      <c r="BZ5" s="89"/>
      <c r="CA5" s="89"/>
      <c r="CB5" s="89"/>
      <c r="CC5" s="89"/>
      <c r="CD5" s="89"/>
      <c r="CE5" s="89"/>
      <c r="CF5" s="89"/>
      <c r="CG5" s="89"/>
      <c r="CH5" s="89"/>
      <c r="CI5" s="89"/>
      <c r="CJ5" s="89"/>
      <c r="CK5" s="89"/>
      <c r="CL5" s="89"/>
      <c r="CM5" s="89"/>
      <c r="CN5" s="89"/>
      <c r="CO5" s="89"/>
      <c r="CP5" s="89"/>
      <c r="CQ5" s="89"/>
      <c r="CR5" s="89"/>
      <c r="CS5" s="89"/>
      <c r="CT5" s="89"/>
      <c r="CU5" s="89"/>
      <c r="CV5" s="89"/>
      <c r="CW5" s="89"/>
      <c r="CX5" s="89"/>
      <c r="CY5" s="89"/>
      <c r="CZ5" s="89"/>
      <c r="DA5" s="89"/>
      <c r="DB5" s="89"/>
      <c r="DC5" s="89"/>
      <c r="DD5" s="89"/>
      <c r="DE5" s="89"/>
      <c r="DF5" s="89"/>
      <c r="DG5" s="89"/>
      <c r="DH5" s="89"/>
      <c r="DI5" s="89"/>
      <c r="DJ5" s="89"/>
      <c r="DK5" s="89"/>
      <c r="DL5" s="89"/>
      <c r="DM5" s="89"/>
      <c r="DN5" s="89"/>
      <c r="DO5" s="89"/>
      <c r="DP5" s="89"/>
      <c r="DQ5" s="89"/>
      <c r="DR5" s="89"/>
      <c r="DS5" s="89"/>
      <c r="DT5" s="89"/>
      <c r="DU5" s="89"/>
      <c r="DV5" s="89"/>
      <c r="DW5" s="89"/>
      <c r="DX5" s="89"/>
      <c r="DY5" s="89"/>
      <c r="DZ5" s="89"/>
      <c r="EA5" s="89"/>
      <c r="EB5" s="89"/>
      <c r="EC5" s="89"/>
      <c r="ED5" s="89"/>
      <c r="EE5" s="89"/>
    </row>
    <row r="6" spans="1:135" ht="15">
      <c r="A6" s="324" t="s">
        <v>374</v>
      </c>
      <c r="B6" s="168"/>
      <c r="C6" s="168"/>
      <c r="D6" s="168"/>
      <c r="E6" s="323"/>
      <c r="F6" s="100"/>
      <c r="G6" s="100"/>
      <c r="H6" s="100"/>
      <c r="I6" s="100"/>
      <c r="J6" s="100"/>
      <c r="W6" s="118"/>
      <c r="X6" s="118"/>
      <c r="Y6" s="118"/>
      <c r="Z6" s="118"/>
      <c r="AA6" s="211"/>
      <c r="AB6" s="211"/>
      <c r="AC6" s="89"/>
      <c r="AD6" s="89"/>
      <c r="AE6" s="89"/>
      <c r="AF6" s="89"/>
      <c r="AG6" s="89"/>
      <c r="AH6" s="89"/>
      <c r="AI6" s="89"/>
      <c r="AJ6" s="89"/>
      <c r="AK6" s="89"/>
      <c r="AL6" s="89"/>
      <c r="AM6" s="89"/>
      <c r="AN6" s="89"/>
      <c r="AO6" s="89"/>
      <c r="AP6" s="89"/>
      <c r="AQ6" s="89"/>
      <c r="AR6" s="89"/>
      <c r="AS6" s="89"/>
      <c r="AT6" s="89"/>
      <c r="AU6" s="89"/>
      <c r="AV6" s="89"/>
      <c r="AW6" s="89"/>
      <c r="AX6" s="89"/>
      <c r="AY6" s="89"/>
      <c r="AZ6" s="89"/>
      <c r="BA6" s="89"/>
      <c r="BB6" s="89"/>
      <c r="BC6" s="89"/>
      <c r="BD6" s="89"/>
      <c r="BE6" s="89"/>
      <c r="BF6" s="89"/>
      <c r="BG6" s="89"/>
      <c r="BH6" s="89"/>
      <c r="BI6" s="89"/>
      <c r="BJ6" s="89"/>
      <c r="BK6" s="89"/>
      <c r="BL6" s="89"/>
      <c r="BM6" s="89"/>
      <c r="BN6" s="89"/>
      <c r="BO6" s="89"/>
      <c r="BP6" s="89"/>
      <c r="BQ6" s="89"/>
      <c r="BR6" s="89"/>
      <c r="BS6" s="89"/>
      <c r="BT6" s="89"/>
      <c r="BU6" s="89"/>
      <c r="BV6" s="89"/>
      <c r="BW6" s="89"/>
      <c r="BX6" s="89"/>
      <c r="BY6" s="89"/>
      <c r="BZ6" s="89"/>
      <c r="CA6" s="89"/>
      <c r="CB6" s="89"/>
      <c r="CC6" s="89"/>
      <c r="CD6" s="89"/>
      <c r="CE6" s="89"/>
      <c r="CF6" s="89"/>
      <c r="CG6" s="89"/>
      <c r="CH6" s="89"/>
      <c r="CI6" s="89"/>
      <c r="CJ6" s="89"/>
      <c r="CK6" s="89"/>
      <c r="CL6" s="89"/>
      <c r="CM6" s="89"/>
      <c r="CN6" s="89"/>
      <c r="CO6" s="89"/>
      <c r="CP6" s="89"/>
      <c r="CQ6" s="89"/>
      <c r="CR6" s="89"/>
      <c r="CS6" s="89"/>
      <c r="CT6" s="89"/>
      <c r="CU6" s="89"/>
      <c r="CV6" s="89"/>
      <c r="CW6" s="89"/>
      <c r="CX6" s="89"/>
      <c r="CY6" s="89"/>
      <c r="CZ6" s="89"/>
      <c r="DA6" s="89"/>
      <c r="DB6" s="89"/>
      <c r="DC6" s="89"/>
      <c r="DD6" s="89"/>
      <c r="DE6" s="89"/>
      <c r="DF6" s="89"/>
      <c r="DG6" s="89"/>
      <c r="DH6" s="89"/>
      <c r="DI6" s="89"/>
      <c r="DJ6" s="89"/>
      <c r="DK6" s="89"/>
      <c r="DL6" s="89"/>
      <c r="DM6" s="89"/>
      <c r="DN6" s="89"/>
      <c r="DO6" s="89"/>
      <c r="DP6" s="89"/>
      <c r="DQ6" s="89"/>
      <c r="DR6" s="89"/>
      <c r="DS6" s="89"/>
      <c r="DT6" s="89"/>
      <c r="DU6" s="89"/>
      <c r="DV6" s="89"/>
      <c r="DW6" s="89"/>
      <c r="DX6" s="89"/>
      <c r="DY6" s="89"/>
      <c r="DZ6" s="89"/>
      <c r="EA6" s="89"/>
      <c r="EB6" s="89"/>
      <c r="EC6" s="89"/>
      <c r="ED6" s="89"/>
      <c r="EE6" s="89"/>
    </row>
    <row r="7" spans="1:135" ht="49.9" customHeight="1">
      <c r="A7" s="1015" t="s">
        <v>422</v>
      </c>
      <c r="B7" s="1002"/>
      <c r="C7" s="1002"/>
      <c r="D7" s="1002"/>
      <c r="E7" s="1016"/>
      <c r="F7" s="100"/>
      <c r="G7" s="100"/>
      <c r="H7" s="100"/>
      <c r="I7" s="100"/>
      <c r="J7" s="100"/>
      <c r="V7" s="184"/>
      <c r="W7" s="166"/>
      <c r="X7" s="118"/>
      <c r="Y7" s="118"/>
      <c r="Z7" s="118"/>
      <c r="AA7" s="211"/>
      <c r="AB7" s="211"/>
      <c r="AC7" s="89"/>
      <c r="AD7" s="89"/>
      <c r="AE7" s="89"/>
      <c r="AF7" s="89"/>
      <c r="AG7" s="89"/>
      <c r="AH7" s="89"/>
      <c r="AI7" s="89"/>
      <c r="AJ7" s="89"/>
      <c r="AK7" s="89"/>
      <c r="AL7" s="89"/>
      <c r="AM7" s="89"/>
      <c r="AN7" s="89"/>
      <c r="AO7" s="89"/>
      <c r="AP7" s="89"/>
      <c r="AQ7" s="89"/>
      <c r="AR7" s="89"/>
      <c r="AS7" s="89"/>
      <c r="AT7" s="89"/>
      <c r="AU7" s="89"/>
      <c r="AV7" s="89"/>
      <c r="AW7" s="89"/>
      <c r="AX7" s="89"/>
      <c r="AY7" s="89"/>
      <c r="AZ7" s="89"/>
      <c r="BA7" s="89"/>
      <c r="BB7" s="89"/>
      <c r="BC7" s="89"/>
      <c r="BD7" s="89"/>
      <c r="BE7" s="89"/>
      <c r="BF7" s="89"/>
      <c r="BG7" s="89"/>
      <c r="BH7" s="89"/>
      <c r="BI7" s="89"/>
      <c r="BJ7" s="89"/>
      <c r="BK7" s="89"/>
      <c r="BL7" s="89"/>
      <c r="BM7" s="89"/>
      <c r="BN7" s="89"/>
      <c r="BO7" s="89"/>
      <c r="BP7" s="89"/>
      <c r="BQ7" s="89"/>
      <c r="BR7" s="89"/>
      <c r="BS7" s="89"/>
      <c r="BT7" s="89"/>
      <c r="BU7" s="89"/>
      <c r="BV7" s="89"/>
      <c r="BW7" s="89"/>
      <c r="BX7" s="89"/>
      <c r="BY7" s="89"/>
      <c r="BZ7" s="89"/>
      <c r="CA7" s="89"/>
      <c r="CB7" s="89"/>
      <c r="CC7" s="89"/>
      <c r="CD7" s="89"/>
      <c r="CE7" s="89"/>
      <c r="CF7" s="89"/>
      <c r="CG7" s="89"/>
      <c r="CH7" s="89"/>
      <c r="CI7" s="89"/>
      <c r="CJ7" s="89"/>
      <c r="CK7" s="89"/>
      <c r="CL7" s="89"/>
      <c r="CM7" s="89"/>
      <c r="CN7" s="89"/>
      <c r="CO7" s="89"/>
      <c r="CP7" s="89"/>
      <c r="CQ7" s="89"/>
      <c r="CR7" s="89"/>
      <c r="CS7" s="89"/>
      <c r="CT7" s="89"/>
      <c r="CU7" s="89"/>
      <c r="CV7" s="89"/>
      <c r="CW7" s="89"/>
      <c r="CX7" s="89"/>
      <c r="CY7" s="89"/>
      <c r="CZ7" s="89"/>
      <c r="DA7" s="89"/>
      <c r="DB7" s="89"/>
      <c r="DC7" s="89"/>
      <c r="DD7" s="89"/>
      <c r="DE7" s="89"/>
      <c r="DF7" s="89"/>
      <c r="DG7" s="89"/>
      <c r="DH7" s="89"/>
      <c r="DI7" s="89"/>
      <c r="DJ7" s="89"/>
      <c r="DK7" s="89"/>
      <c r="DL7" s="89"/>
      <c r="DM7" s="89"/>
      <c r="DN7" s="89"/>
      <c r="DO7" s="89"/>
      <c r="DP7" s="89"/>
      <c r="DQ7" s="89"/>
      <c r="DR7" s="89"/>
      <c r="DS7" s="89"/>
      <c r="DT7" s="89"/>
      <c r="DU7" s="89"/>
      <c r="DV7" s="89"/>
      <c r="DW7" s="89"/>
      <c r="DX7" s="89"/>
      <c r="DY7" s="89"/>
      <c r="DZ7" s="89"/>
      <c r="EA7" s="89"/>
      <c r="EB7" s="89"/>
      <c r="EC7" s="89"/>
      <c r="ED7" s="89"/>
      <c r="EE7" s="89"/>
    </row>
    <row r="8" spans="1:135" ht="8.4499999999999993" customHeight="1">
      <c r="E8" s="732"/>
      <c r="F8" s="100"/>
      <c r="G8" s="100"/>
      <c r="H8" s="100"/>
      <c r="I8" s="100"/>
      <c r="J8" s="100"/>
      <c r="V8" s="184"/>
      <c r="W8" s="166"/>
      <c r="X8" s="118"/>
      <c r="Y8" s="118"/>
      <c r="Z8" s="118"/>
      <c r="AA8" s="211"/>
      <c r="AB8" s="211"/>
      <c r="AC8" s="89"/>
      <c r="AD8" s="89"/>
      <c r="AE8" s="89"/>
      <c r="AF8" s="89"/>
      <c r="AG8" s="89"/>
      <c r="AH8" s="89"/>
      <c r="AI8" s="89"/>
      <c r="AJ8" s="89"/>
      <c r="AK8" s="89"/>
      <c r="AL8" s="89"/>
      <c r="AM8" s="89"/>
      <c r="AN8" s="89"/>
      <c r="AO8" s="89"/>
      <c r="AP8" s="89"/>
      <c r="AQ8" s="89"/>
      <c r="AR8" s="89"/>
      <c r="AS8" s="89"/>
      <c r="AT8" s="89"/>
      <c r="AU8" s="89"/>
      <c r="AV8" s="89"/>
      <c r="AW8" s="89"/>
      <c r="AX8" s="89"/>
      <c r="AY8" s="89"/>
      <c r="AZ8" s="89"/>
      <c r="BA8" s="89"/>
      <c r="BB8" s="89"/>
      <c r="BC8" s="89"/>
      <c r="BD8" s="89"/>
      <c r="BE8" s="89"/>
      <c r="BF8" s="89"/>
      <c r="BG8" s="89"/>
      <c r="BH8" s="89"/>
      <c r="BI8" s="89"/>
      <c r="BJ8" s="89"/>
      <c r="BK8" s="89"/>
      <c r="BL8" s="89"/>
      <c r="BM8" s="89"/>
      <c r="BN8" s="89"/>
      <c r="BO8" s="89"/>
      <c r="BP8" s="89"/>
      <c r="BQ8" s="89"/>
      <c r="BR8" s="89"/>
      <c r="BS8" s="89"/>
      <c r="BT8" s="89"/>
      <c r="BU8" s="89"/>
      <c r="BV8" s="89"/>
      <c r="BW8" s="89"/>
      <c r="BX8" s="89"/>
      <c r="BY8" s="89"/>
      <c r="BZ8" s="89"/>
      <c r="CA8" s="89"/>
      <c r="CB8" s="89"/>
      <c r="CC8" s="89"/>
      <c r="CD8" s="89"/>
      <c r="CE8" s="89"/>
      <c r="CF8" s="89"/>
      <c r="CG8" s="89"/>
      <c r="CH8" s="89"/>
      <c r="CI8" s="89"/>
      <c r="CJ8" s="89"/>
      <c r="CK8" s="89"/>
      <c r="CL8" s="89"/>
      <c r="CM8" s="89"/>
      <c r="CN8" s="89"/>
      <c r="CO8" s="89"/>
      <c r="CP8" s="89"/>
      <c r="CQ8" s="89"/>
      <c r="CR8" s="89"/>
      <c r="CS8" s="89"/>
      <c r="CT8" s="89"/>
      <c r="CU8" s="89"/>
      <c r="CV8" s="89"/>
      <c r="CW8" s="89"/>
      <c r="CX8" s="89"/>
      <c r="CY8" s="89"/>
      <c r="CZ8" s="89"/>
      <c r="DA8" s="89"/>
      <c r="DB8" s="89"/>
      <c r="DC8" s="89"/>
      <c r="DD8" s="89"/>
      <c r="DE8" s="89"/>
      <c r="DF8" s="89"/>
      <c r="DG8" s="89"/>
      <c r="DH8" s="89"/>
      <c r="DI8" s="89"/>
      <c r="DJ8" s="89"/>
      <c r="DK8" s="89"/>
      <c r="DL8" s="89"/>
      <c r="DM8" s="89"/>
      <c r="DN8" s="89"/>
      <c r="DO8" s="89"/>
      <c r="DP8" s="89"/>
      <c r="DQ8" s="89"/>
      <c r="DR8" s="89"/>
      <c r="DS8" s="89"/>
      <c r="DT8" s="89"/>
      <c r="DU8" s="89"/>
      <c r="DV8" s="89"/>
      <c r="DW8" s="89"/>
      <c r="DX8" s="89"/>
      <c r="DY8" s="89"/>
      <c r="DZ8" s="89"/>
      <c r="EA8" s="89"/>
      <c r="EB8" s="89"/>
      <c r="EC8" s="89"/>
      <c r="ED8" s="89"/>
      <c r="EE8" s="89"/>
    </row>
    <row r="9" spans="1:135" ht="15">
      <c r="A9" s="324" t="s">
        <v>343</v>
      </c>
      <c r="B9" s="168"/>
      <c r="C9" s="168"/>
      <c r="D9" s="168"/>
      <c r="E9" s="323"/>
      <c r="F9" s="100"/>
      <c r="G9" s="100"/>
      <c r="H9" s="100"/>
      <c r="I9" s="100"/>
      <c r="J9" s="100"/>
      <c r="Q9" s="89"/>
      <c r="R9" s="89"/>
      <c r="S9" s="89"/>
      <c r="T9" s="89"/>
      <c r="U9" s="89"/>
      <c r="V9" s="89"/>
      <c r="W9" s="211"/>
      <c r="X9" s="211"/>
      <c r="Y9" s="211"/>
      <c r="Z9" s="211"/>
      <c r="AA9" s="211"/>
      <c r="AB9" s="211"/>
      <c r="AC9" s="89"/>
      <c r="AD9" s="89"/>
      <c r="AE9" s="89"/>
      <c r="AF9" s="89"/>
      <c r="AG9" s="89"/>
      <c r="AH9" s="89"/>
      <c r="AI9" s="89"/>
      <c r="AJ9" s="89"/>
      <c r="AK9" s="89"/>
      <c r="AL9" s="89"/>
      <c r="AM9" s="89"/>
      <c r="AN9" s="89"/>
      <c r="AO9" s="89"/>
      <c r="AP9" s="89"/>
      <c r="AQ9" s="89"/>
      <c r="AR9" s="89"/>
      <c r="AS9" s="89"/>
      <c r="AT9" s="89"/>
      <c r="AU9" s="89"/>
      <c r="AV9" s="89"/>
      <c r="AW9" s="89"/>
      <c r="AX9" s="89"/>
      <c r="AY9" s="89"/>
      <c r="AZ9" s="89"/>
      <c r="BA9" s="89"/>
      <c r="BB9" s="89"/>
      <c r="BC9" s="89"/>
      <c r="BD9" s="89"/>
      <c r="BE9" s="89"/>
      <c r="BF9" s="89"/>
      <c r="BG9" s="89"/>
      <c r="BH9" s="89"/>
      <c r="BI9" s="89"/>
      <c r="BJ9" s="89"/>
      <c r="BK9" s="89"/>
      <c r="BL9" s="89"/>
      <c r="BM9" s="89"/>
      <c r="BN9" s="89"/>
      <c r="BO9" s="89"/>
      <c r="BP9" s="89"/>
      <c r="BQ9" s="89"/>
      <c r="BR9" s="89"/>
      <c r="BS9" s="89"/>
      <c r="BT9" s="89"/>
      <c r="BU9" s="89"/>
      <c r="BV9" s="89"/>
      <c r="BW9" s="89"/>
      <c r="BX9" s="89"/>
      <c r="BY9" s="89"/>
      <c r="BZ9" s="89"/>
      <c r="CA9" s="89"/>
      <c r="CB9" s="89"/>
      <c r="CC9" s="89"/>
      <c r="CD9" s="89"/>
      <c r="CE9" s="89"/>
      <c r="CF9" s="89"/>
      <c r="CG9" s="89"/>
      <c r="CH9" s="89"/>
      <c r="CI9" s="89"/>
      <c r="CJ9" s="89"/>
      <c r="CK9" s="89"/>
      <c r="CL9" s="89"/>
      <c r="CM9" s="89"/>
      <c r="CN9" s="89"/>
      <c r="CO9" s="89"/>
      <c r="CP9" s="89"/>
      <c r="CQ9" s="89"/>
      <c r="CR9" s="89"/>
      <c r="CS9" s="89"/>
      <c r="CT9" s="89"/>
      <c r="CU9" s="89"/>
      <c r="CV9" s="89"/>
      <c r="CW9" s="89"/>
      <c r="CX9" s="89"/>
      <c r="CY9" s="89"/>
      <c r="CZ9" s="89"/>
      <c r="DA9" s="89"/>
      <c r="DB9" s="89"/>
      <c r="DC9" s="89"/>
      <c r="DD9" s="89"/>
      <c r="DE9" s="89"/>
      <c r="DF9" s="89"/>
      <c r="DG9" s="89"/>
      <c r="DH9" s="89"/>
      <c r="DI9" s="89"/>
      <c r="DJ9" s="89"/>
      <c r="DK9" s="89"/>
      <c r="DL9" s="89"/>
      <c r="DM9" s="89"/>
      <c r="DN9" s="89"/>
      <c r="DO9" s="89"/>
      <c r="DP9" s="89"/>
      <c r="DQ9" s="89"/>
      <c r="DR9" s="89"/>
      <c r="DS9" s="89"/>
      <c r="DT9" s="89"/>
      <c r="DU9" s="89"/>
      <c r="DV9" s="89"/>
      <c r="DW9" s="89"/>
      <c r="DX9" s="89"/>
      <c r="DY9" s="89"/>
      <c r="DZ9" s="89"/>
      <c r="EA9" s="89"/>
      <c r="EB9" s="89"/>
      <c r="EC9" s="89"/>
      <c r="ED9" s="89"/>
      <c r="EE9" s="89"/>
    </row>
    <row r="10" spans="1:135" ht="50.45" customHeight="1">
      <c r="A10" s="1009" t="s">
        <v>421</v>
      </c>
      <c r="B10" s="1010"/>
      <c r="C10" s="1010"/>
      <c r="D10" s="1010"/>
      <c r="E10" s="1011"/>
      <c r="F10" s="100"/>
      <c r="G10" s="100"/>
      <c r="H10" s="100"/>
      <c r="I10" s="100"/>
      <c r="J10" s="100"/>
      <c r="Q10" s="89"/>
      <c r="R10" s="89"/>
      <c r="S10" s="89"/>
      <c r="T10" s="89"/>
      <c r="U10" s="89"/>
      <c r="V10" s="89"/>
      <c r="W10" s="211"/>
      <c r="X10" s="211"/>
      <c r="Y10" s="211"/>
      <c r="Z10" s="211"/>
      <c r="AA10" s="211"/>
      <c r="AB10" s="211"/>
      <c r="AC10" s="89"/>
      <c r="AD10" s="89"/>
      <c r="AE10" s="89"/>
      <c r="AF10" s="89"/>
      <c r="AG10" s="89"/>
      <c r="AH10" s="89"/>
      <c r="AI10" s="89"/>
      <c r="AJ10" s="89"/>
      <c r="AK10" s="89"/>
      <c r="AL10" s="89"/>
      <c r="AM10" s="89"/>
      <c r="AN10" s="89"/>
      <c r="AO10" s="89"/>
      <c r="AP10" s="89"/>
      <c r="AQ10" s="89"/>
      <c r="AR10" s="89"/>
      <c r="AS10" s="89"/>
      <c r="AT10" s="89"/>
      <c r="AU10" s="89"/>
      <c r="AV10" s="89"/>
      <c r="AW10" s="89"/>
      <c r="AX10" s="89"/>
      <c r="AY10" s="89"/>
      <c r="AZ10" s="89"/>
      <c r="BA10" s="89"/>
      <c r="BB10" s="89"/>
      <c r="BC10" s="89"/>
      <c r="BD10" s="89"/>
      <c r="BE10" s="89"/>
      <c r="BF10" s="89"/>
      <c r="BG10" s="89"/>
      <c r="BH10" s="89"/>
      <c r="BI10" s="89"/>
      <c r="BJ10" s="89"/>
      <c r="BK10" s="89"/>
      <c r="BL10" s="89"/>
      <c r="BM10" s="89"/>
      <c r="BN10" s="89"/>
      <c r="BO10" s="89"/>
      <c r="BP10" s="89"/>
      <c r="BQ10" s="89"/>
      <c r="BR10" s="89"/>
      <c r="BS10" s="89"/>
      <c r="BT10" s="89"/>
      <c r="BU10" s="89"/>
      <c r="BV10" s="89"/>
      <c r="BW10" s="89"/>
      <c r="BX10" s="89"/>
      <c r="BY10" s="89"/>
      <c r="BZ10" s="89"/>
      <c r="CA10" s="89"/>
      <c r="CB10" s="89"/>
      <c r="CC10" s="89"/>
      <c r="CD10" s="89"/>
      <c r="CE10" s="89"/>
      <c r="CF10" s="89"/>
      <c r="CG10" s="89"/>
      <c r="CH10" s="89"/>
      <c r="CI10" s="89"/>
      <c r="CJ10" s="89"/>
      <c r="CK10" s="89"/>
      <c r="CL10" s="89"/>
      <c r="CM10" s="89"/>
      <c r="CN10" s="89"/>
      <c r="CO10" s="89"/>
      <c r="CP10" s="89"/>
      <c r="CQ10" s="89"/>
      <c r="CR10" s="89"/>
      <c r="CS10" s="89"/>
      <c r="CT10" s="89"/>
      <c r="CU10" s="89"/>
      <c r="CV10" s="89"/>
      <c r="CW10" s="89"/>
      <c r="CX10" s="89"/>
      <c r="CY10" s="89"/>
      <c r="CZ10" s="89"/>
      <c r="DA10" s="89"/>
      <c r="DB10" s="89"/>
      <c r="DC10" s="89"/>
      <c r="DD10" s="89"/>
      <c r="DE10" s="89"/>
      <c r="DF10" s="89"/>
      <c r="DG10" s="89"/>
      <c r="DH10" s="89"/>
      <c r="DI10" s="89"/>
      <c r="DJ10" s="89"/>
      <c r="DK10" s="89"/>
      <c r="DL10" s="89"/>
      <c r="DM10" s="89"/>
      <c r="DN10" s="89"/>
      <c r="DO10" s="89"/>
      <c r="DP10" s="89"/>
      <c r="DQ10" s="89"/>
      <c r="DR10" s="89"/>
      <c r="DS10" s="89"/>
      <c r="DT10" s="89"/>
      <c r="DU10" s="89"/>
      <c r="DV10" s="89"/>
      <c r="DW10" s="89"/>
      <c r="DX10" s="89"/>
      <c r="DY10" s="89"/>
      <c r="DZ10" s="89"/>
      <c r="EA10" s="89"/>
      <c r="EB10" s="89"/>
      <c r="EC10" s="89"/>
      <c r="ED10" s="89"/>
      <c r="EE10" s="89"/>
    </row>
    <row r="11" spans="1:135" ht="39" customHeight="1">
      <c r="A11" s="1022" t="s">
        <v>1031</v>
      </c>
      <c r="B11" s="1022"/>
      <c r="C11" s="1022"/>
      <c r="D11" s="1022"/>
      <c r="E11" s="1023"/>
      <c r="F11" s="100"/>
      <c r="G11" s="100"/>
      <c r="H11" s="100"/>
      <c r="I11" s="100"/>
      <c r="J11" s="100"/>
      <c r="Q11" s="89"/>
      <c r="R11" s="89"/>
      <c r="S11" s="89"/>
      <c r="T11" s="89"/>
      <c r="U11" s="89"/>
      <c r="V11" s="89"/>
      <c r="W11" s="211"/>
      <c r="X11" s="211"/>
      <c r="Y11" s="211"/>
      <c r="Z11" s="118"/>
      <c r="AA11" s="118"/>
      <c r="AB11" s="118"/>
      <c r="AC11" s="199"/>
      <c r="AD11" s="199"/>
      <c r="AE11" s="199"/>
      <c r="AF11" s="89"/>
      <c r="AG11" s="89"/>
      <c r="AH11" s="89"/>
      <c r="AI11" s="89"/>
      <c r="AJ11" s="89"/>
      <c r="AK11" s="89"/>
      <c r="AL11" s="89"/>
      <c r="AM11" s="89"/>
      <c r="AN11" s="89"/>
      <c r="AO11" s="89"/>
      <c r="AP11" s="89"/>
      <c r="AQ11" s="89"/>
      <c r="AR11" s="89"/>
      <c r="AS11" s="89"/>
      <c r="AT11" s="89"/>
      <c r="AU11" s="89"/>
      <c r="AV11" s="89"/>
      <c r="AW11" s="89"/>
      <c r="AX11" s="89"/>
      <c r="AY11" s="89"/>
      <c r="AZ11" s="89"/>
      <c r="BA11" s="89"/>
      <c r="BB11" s="89"/>
      <c r="BC11" s="89"/>
      <c r="BD11" s="89"/>
      <c r="BE11" s="89"/>
      <c r="BF11" s="89"/>
      <c r="BG11" s="89"/>
      <c r="BH11" s="89"/>
      <c r="BI11" s="89"/>
      <c r="BJ11" s="89"/>
      <c r="BK11" s="89"/>
      <c r="BL11" s="89"/>
      <c r="BM11" s="89"/>
      <c r="BN11" s="89"/>
      <c r="BO11" s="89"/>
      <c r="BP11" s="89"/>
      <c r="BQ11" s="89"/>
      <c r="BR11" s="89"/>
      <c r="BS11" s="89"/>
      <c r="BT11" s="89"/>
      <c r="BU11" s="89"/>
      <c r="BV11" s="89"/>
      <c r="BW11" s="89"/>
      <c r="BX11" s="89"/>
      <c r="BY11" s="89"/>
      <c r="BZ11" s="89"/>
      <c r="CA11" s="89"/>
      <c r="CB11" s="89"/>
      <c r="CC11" s="89"/>
      <c r="CD11" s="89"/>
      <c r="CE11" s="89"/>
      <c r="CF11" s="89"/>
      <c r="CG11" s="89"/>
      <c r="CH11" s="89"/>
      <c r="CI11" s="89"/>
      <c r="CJ11" s="89"/>
      <c r="CK11" s="89"/>
      <c r="CL11" s="89"/>
      <c r="CM11" s="89"/>
      <c r="CN11" s="89"/>
      <c r="CO11" s="89"/>
      <c r="CP11" s="89"/>
      <c r="CQ11" s="89"/>
      <c r="CR11" s="89"/>
      <c r="CS11" s="89"/>
      <c r="CT11" s="89"/>
      <c r="CU11" s="89"/>
      <c r="CV11" s="89"/>
      <c r="CW11" s="89"/>
      <c r="CX11" s="89"/>
      <c r="CY11" s="89"/>
      <c r="CZ11" s="89"/>
      <c r="DA11" s="89"/>
      <c r="DB11" s="89"/>
      <c r="DC11" s="89"/>
      <c r="DD11" s="89"/>
      <c r="DE11" s="89"/>
      <c r="DF11" s="89"/>
      <c r="DG11" s="89"/>
      <c r="DH11" s="89"/>
      <c r="DI11" s="89"/>
      <c r="DJ11" s="89"/>
      <c r="DK11" s="89"/>
      <c r="DL11" s="89"/>
      <c r="DM11" s="89"/>
      <c r="DN11" s="89"/>
      <c r="DO11" s="89"/>
      <c r="DP11" s="89"/>
      <c r="DQ11" s="89"/>
      <c r="DR11" s="89"/>
      <c r="DS11" s="89"/>
      <c r="DT11" s="89"/>
      <c r="DU11" s="89"/>
      <c r="DV11" s="89"/>
      <c r="DW11" s="89"/>
      <c r="DX11" s="89"/>
      <c r="DY11" s="89"/>
      <c r="DZ11" s="89"/>
      <c r="EA11" s="89"/>
      <c r="EB11" s="89"/>
      <c r="EC11" s="89"/>
      <c r="ED11" s="89"/>
      <c r="EE11" s="89"/>
    </row>
    <row r="12" spans="1:135" s="152" customFormat="1" ht="15.75" thickBot="1">
      <c r="A12" s="734" t="s">
        <v>1032</v>
      </c>
      <c r="B12" s="735"/>
      <c r="C12" s="735"/>
      <c r="D12" s="735"/>
      <c r="E12" s="733"/>
      <c r="F12" s="293"/>
      <c r="G12" s="293"/>
      <c r="H12" s="293"/>
      <c r="I12" s="293"/>
      <c r="J12" s="293"/>
      <c r="K12" s="293"/>
      <c r="Q12" s="430"/>
      <c r="R12" s="430"/>
      <c r="S12" s="430"/>
      <c r="T12" s="430"/>
      <c r="U12" s="430"/>
      <c r="V12" s="430"/>
      <c r="W12" s="428"/>
      <c r="X12" s="428"/>
      <c r="Y12" s="428"/>
      <c r="Z12" s="835"/>
      <c r="AA12" s="835"/>
      <c r="AB12" s="835"/>
      <c r="AC12" s="836"/>
      <c r="AD12" s="836"/>
      <c r="AE12" s="836"/>
      <c r="AF12" s="430"/>
      <c r="AG12" s="430"/>
      <c r="AH12" s="430"/>
      <c r="AI12" s="430"/>
      <c r="AJ12" s="430"/>
      <c r="AK12" s="430"/>
      <c r="AL12" s="430"/>
      <c r="AM12" s="430"/>
      <c r="AN12" s="430"/>
      <c r="AO12" s="430"/>
      <c r="AP12" s="430"/>
      <c r="AQ12" s="430"/>
      <c r="AR12" s="430"/>
      <c r="AS12" s="430"/>
      <c r="AT12" s="430"/>
      <c r="AU12" s="430"/>
      <c r="AV12" s="430"/>
      <c r="AW12" s="430"/>
      <c r="AX12" s="430"/>
      <c r="AY12" s="430"/>
      <c r="AZ12" s="430"/>
      <c r="BA12" s="430"/>
      <c r="BB12" s="430"/>
      <c r="BC12" s="430"/>
      <c r="BD12" s="430"/>
      <c r="BE12" s="430"/>
      <c r="BF12" s="430"/>
      <c r="BG12" s="430"/>
      <c r="BH12" s="430"/>
      <c r="BI12" s="430"/>
      <c r="BJ12" s="430"/>
      <c r="BK12" s="430"/>
      <c r="BL12" s="430"/>
      <c r="BM12" s="430"/>
      <c r="BN12" s="430"/>
      <c r="BO12" s="430"/>
      <c r="BP12" s="430"/>
      <c r="BQ12" s="430"/>
      <c r="BR12" s="430"/>
      <c r="BS12" s="430"/>
      <c r="BT12" s="430"/>
      <c r="BU12" s="430"/>
      <c r="BV12" s="430"/>
      <c r="BW12" s="430"/>
      <c r="BX12" s="430"/>
      <c r="BY12" s="430"/>
      <c r="BZ12" s="430"/>
      <c r="CA12" s="430"/>
      <c r="CB12" s="430"/>
      <c r="CC12" s="430"/>
      <c r="CD12" s="430"/>
      <c r="CE12" s="430"/>
      <c r="CF12" s="430"/>
      <c r="CG12" s="430"/>
      <c r="CH12" s="430"/>
      <c r="CI12" s="430"/>
      <c r="CJ12" s="430"/>
      <c r="CK12" s="430"/>
      <c r="CL12" s="430"/>
      <c r="CM12" s="430"/>
      <c r="CN12" s="430"/>
      <c r="CO12" s="430"/>
      <c r="CP12" s="430"/>
      <c r="CQ12" s="430"/>
      <c r="CR12" s="430"/>
      <c r="CS12" s="430"/>
      <c r="CT12" s="430"/>
      <c r="CU12" s="430"/>
      <c r="CV12" s="430"/>
      <c r="CW12" s="430"/>
      <c r="CX12" s="430"/>
      <c r="CY12" s="430"/>
      <c r="CZ12" s="430"/>
      <c r="DA12" s="430"/>
      <c r="DB12" s="430"/>
      <c r="DC12" s="430"/>
      <c r="DD12" s="430"/>
      <c r="DE12" s="430"/>
      <c r="DF12" s="430"/>
      <c r="DG12" s="430"/>
      <c r="DH12" s="430"/>
      <c r="DI12" s="430"/>
      <c r="DJ12" s="430"/>
      <c r="DK12" s="430"/>
      <c r="DL12" s="430"/>
      <c r="DM12" s="430"/>
      <c r="DN12" s="430"/>
      <c r="DO12" s="430"/>
      <c r="DP12" s="430"/>
      <c r="DQ12" s="430"/>
      <c r="DR12" s="430"/>
      <c r="DS12" s="430"/>
      <c r="DT12" s="430"/>
      <c r="DU12" s="430"/>
      <c r="DV12" s="430"/>
      <c r="DW12" s="430"/>
      <c r="DX12" s="430"/>
      <c r="DY12" s="430"/>
      <c r="DZ12" s="430"/>
      <c r="EA12" s="430"/>
      <c r="EB12" s="430"/>
      <c r="EC12" s="430"/>
      <c r="ED12" s="430"/>
      <c r="EE12" s="430"/>
    </row>
    <row r="13" spans="1:135" ht="15" thickBot="1">
      <c r="A13" s="168"/>
      <c r="B13" s="168"/>
      <c r="C13" s="168"/>
      <c r="D13" s="168"/>
      <c r="E13" s="168"/>
      <c r="F13" s="100"/>
      <c r="G13" s="100"/>
      <c r="H13" s="100"/>
      <c r="I13" s="100"/>
      <c r="J13" s="100"/>
      <c r="Q13" s="89"/>
      <c r="R13" s="89"/>
      <c r="S13" s="89"/>
      <c r="T13" s="89"/>
      <c r="U13" s="89"/>
      <c r="V13" s="89"/>
      <c r="W13" s="211"/>
      <c r="X13" s="211"/>
      <c r="Y13" s="211"/>
      <c r="Z13" s="118"/>
      <c r="AA13" s="118"/>
      <c r="AB13" s="118"/>
      <c r="AC13" s="199"/>
      <c r="AD13" s="199"/>
      <c r="AE13" s="199"/>
      <c r="AF13" s="89"/>
      <c r="AG13" s="89"/>
      <c r="AH13" s="89"/>
      <c r="AI13" s="89"/>
      <c r="AJ13" s="89"/>
      <c r="AK13" s="89"/>
      <c r="AL13" s="89"/>
      <c r="AM13" s="89"/>
      <c r="AN13" s="89"/>
      <c r="AO13" s="89"/>
      <c r="AP13" s="89"/>
      <c r="AQ13" s="89"/>
      <c r="AR13" s="89"/>
      <c r="AS13" s="89"/>
      <c r="AT13" s="89"/>
      <c r="AU13" s="89"/>
      <c r="AV13" s="89"/>
      <c r="AW13" s="89"/>
      <c r="AX13" s="89"/>
      <c r="AY13" s="89"/>
      <c r="AZ13" s="89"/>
      <c r="BA13" s="89"/>
      <c r="BB13" s="89"/>
      <c r="BC13" s="89"/>
      <c r="BD13" s="89"/>
      <c r="BE13" s="89"/>
      <c r="BF13" s="89"/>
      <c r="BG13" s="89"/>
      <c r="BH13" s="89"/>
      <c r="BI13" s="89"/>
      <c r="BJ13" s="89"/>
      <c r="BK13" s="89"/>
      <c r="BL13" s="89"/>
      <c r="BM13" s="89"/>
      <c r="BN13" s="89"/>
      <c r="BO13" s="89"/>
      <c r="BP13" s="89"/>
      <c r="BQ13" s="89"/>
      <c r="BR13" s="89"/>
      <c r="BS13" s="89"/>
      <c r="BT13" s="89"/>
      <c r="BU13" s="89"/>
      <c r="BV13" s="89"/>
      <c r="BW13" s="89"/>
      <c r="BX13" s="89"/>
      <c r="BY13" s="89"/>
      <c r="BZ13" s="89"/>
      <c r="CA13" s="89"/>
      <c r="CB13" s="89"/>
      <c r="CC13" s="89"/>
      <c r="CD13" s="89"/>
      <c r="CE13" s="89"/>
      <c r="CF13" s="89"/>
      <c r="CG13" s="89"/>
      <c r="CH13" s="89"/>
      <c r="CI13" s="89"/>
      <c r="CJ13" s="89"/>
      <c r="CK13" s="89"/>
      <c r="CL13" s="89"/>
      <c r="CM13" s="89"/>
      <c r="CN13" s="89"/>
      <c r="CO13" s="89"/>
      <c r="CP13" s="89"/>
      <c r="CQ13" s="89"/>
      <c r="CR13" s="89"/>
      <c r="CS13" s="89"/>
      <c r="CT13" s="89"/>
      <c r="CU13" s="89"/>
      <c r="CV13" s="89"/>
      <c r="CW13" s="89"/>
      <c r="CX13" s="89"/>
      <c r="CY13" s="89"/>
      <c r="CZ13" s="89"/>
      <c r="DA13" s="89"/>
      <c r="DB13" s="89"/>
      <c r="DC13" s="89"/>
      <c r="DD13" s="89"/>
      <c r="DE13" s="89"/>
      <c r="DF13" s="89"/>
      <c r="DG13" s="89"/>
      <c r="DH13" s="89"/>
      <c r="DI13" s="89"/>
      <c r="DJ13" s="89"/>
      <c r="DK13" s="89"/>
      <c r="DL13" s="89"/>
      <c r="DM13" s="89"/>
      <c r="DN13" s="89"/>
      <c r="DO13" s="89"/>
      <c r="DP13" s="89"/>
      <c r="DQ13" s="89"/>
      <c r="DR13" s="89"/>
      <c r="DS13" s="89"/>
      <c r="DT13" s="89"/>
      <c r="DU13" s="89"/>
      <c r="DV13" s="89"/>
      <c r="DW13" s="89"/>
      <c r="DX13" s="89"/>
      <c r="DY13" s="89"/>
      <c r="DZ13" s="89"/>
      <c r="EA13" s="89"/>
      <c r="EB13" s="89"/>
      <c r="EC13" s="89"/>
      <c r="ED13" s="89"/>
      <c r="EE13" s="89"/>
    </row>
    <row r="14" spans="1:135" s="100" customFormat="1" ht="45" customHeight="1" thickBot="1">
      <c r="A14" s="295" t="s">
        <v>287</v>
      </c>
      <c r="B14" s="325"/>
      <c r="C14" s="325"/>
      <c r="E14" s="326" t="s">
        <v>237</v>
      </c>
      <c r="F14" s="327" t="s">
        <v>107</v>
      </c>
      <c r="G14" s="326" t="s">
        <v>278</v>
      </c>
      <c r="H14" s="327" t="s">
        <v>108</v>
      </c>
      <c r="I14" s="615" t="s">
        <v>885</v>
      </c>
      <c r="J14" s="616" t="s">
        <v>886</v>
      </c>
      <c r="K14" s="327" t="s">
        <v>373</v>
      </c>
      <c r="L14" s="326" t="s">
        <v>327</v>
      </c>
      <c r="M14" s="614"/>
      <c r="O14" s="531" t="s">
        <v>242</v>
      </c>
      <c r="P14" s="211"/>
      <c r="R14" s="118"/>
      <c r="S14" s="531" t="s">
        <v>374</v>
      </c>
      <c r="T14" s="211"/>
      <c r="X14" s="429"/>
      <c r="Z14" s="118"/>
      <c r="AA14" s="118"/>
      <c r="AB14" s="118"/>
      <c r="AC14" s="837" t="s">
        <v>201</v>
      </c>
      <c r="AD14" s="118"/>
      <c r="AE14" s="118"/>
      <c r="AF14" s="211"/>
      <c r="AG14" s="211"/>
      <c r="AH14" s="211"/>
      <c r="AI14" s="211"/>
      <c r="AJ14" s="211"/>
      <c r="AK14" s="211"/>
      <c r="AL14" s="211"/>
      <c r="AM14" s="211"/>
      <c r="AN14" s="211"/>
      <c r="AO14" s="211"/>
      <c r="AP14" s="211"/>
      <c r="AQ14" s="211"/>
      <c r="AR14" s="211"/>
      <c r="AS14" s="211"/>
      <c r="AT14" s="211"/>
      <c r="AU14" s="211"/>
      <c r="AV14" s="211"/>
      <c r="AW14" s="211"/>
      <c r="AX14" s="211"/>
      <c r="AY14" s="211"/>
      <c r="AZ14" s="211"/>
      <c r="BA14" s="211"/>
      <c r="BB14" s="211"/>
      <c r="BC14" s="211"/>
      <c r="BD14" s="211"/>
      <c r="BE14" s="211"/>
      <c r="BF14" s="211"/>
      <c r="BG14" s="211"/>
      <c r="BH14" s="211"/>
      <c r="BI14" s="211"/>
      <c r="BJ14" s="211"/>
      <c r="BK14" s="211"/>
      <c r="BL14" s="211"/>
      <c r="BM14" s="211"/>
      <c r="BN14" s="211"/>
      <c r="BO14" s="211"/>
      <c r="BP14" s="211"/>
      <c r="BQ14" s="211"/>
      <c r="BR14" s="211"/>
      <c r="BS14" s="211"/>
      <c r="BT14" s="211"/>
      <c r="BU14" s="211"/>
      <c r="BV14" s="211"/>
      <c r="BW14" s="211"/>
      <c r="BX14" s="211"/>
      <c r="BY14" s="211"/>
      <c r="BZ14" s="211"/>
      <c r="CA14" s="211"/>
      <c r="CB14" s="211"/>
      <c r="CC14" s="211"/>
      <c r="CD14" s="211"/>
      <c r="CE14" s="211"/>
      <c r="CF14" s="211"/>
      <c r="CG14" s="211"/>
      <c r="CH14" s="211"/>
      <c r="CI14" s="211"/>
      <c r="CJ14" s="211"/>
      <c r="CK14" s="211"/>
      <c r="CL14" s="211"/>
      <c r="CM14" s="211"/>
      <c r="CN14" s="211"/>
      <c r="CO14" s="211"/>
      <c r="CP14" s="211"/>
      <c r="CQ14" s="211"/>
      <c r="CR14" s="211"/>
      <c r="CS14" s="211"/>
      <c r="CT14" s="211"/>
      <c r="CU14" s="211"/>
      <c r="CV14" s="211"/>
      <c r="CW14" s="211"/>
      <c r="CX14" s="211"/>
      <c r="CY14" s="211"/>
      <c r="CZ14" s="211"/>
      <c r="DA14" s="211"/>
      <c r="DB14" s="211"/>
      <c r="DC14" s="211"/>
      <c r="DD14" s="211"/>
      <c r="DE14" s="211"/>
      <c r="DF14" s="211"/>
      <c r="DG14" s="211"/>
      <c r="DH14" s="211"/>
      <c r="DI14" s="211"/>
      <c r="DJ14" s="211"/>
      <c r="DK14" s="211"/>
      <c r="DL14" s="211"/>
      <c r="DM14" s="211"/>
      <c r="DN14" s="211"/>
      <c r="DO14" s="211"/>
      <c r="DP14" s="211"/>
      <c r="DQ14" s="211"/>
      <c r="DR14" s="211"/>
      <c r="DS14" s="211"/>
      <c r="DT14" s="211"/>
      <c r="DU14" s="211"/>
      <c r="DV14" s="211"/>
      <c r="DW14" s="211"/>
      <c r="DX14" s="211"/>
      <c r="DY14" s="211"/>
      <c r="DZ14" s="211"/>
      <c r="EA14" s="211"/>
      <c r="EB14" s="211"/>
      <c r="EC14" s="211"/>
      <c r="ED14" s="211"/>
      <c r="EE14" s="211"/>
    </row>
    <row r="15" spans="1:135" ht="47.25" thickBot="1">
      <c r="A15" s="169" t="s">
        <v>1</v>
      </c>
      <c r="B15" s="169" t="s">
        <v>292</v>
      </c>
      <c r="C15" s="170" t="s">
        <v>436</v>
      </c>
      <c r="D15" s="169" t="s">
        <v>284</v>
      </c>
      <c r="E15" s="171" t="s">
        <v>430</v>
      </c>
      <c r="F15" s="169" t="s">
        <v>1007</v>
      </c>
      <c r="G15" s="172" t="s">
        <v>328</v>
      </c>
      <c r="H15" s="169" t="s">
        <v>431</v>
      </c>
      <c r="I15" s="169" t="s">
        <v>647</v>
      </c>
      <c r="J15" s="169" t="s">
        <v>648</v>
      </c>
      <c r="K15" s="169" t="s">
        <v>432</v>
      </c>
      <c r="L15" s="169" t="s">
        <v>858</v>
      </c>
      <c r="M15" s="617" t="s">
        <v>875</v>
      </c>
      <c r="O15" s="169" t="s">
        <v>243</v>
      </c>
      <c r="P15" s="169" t="s">
        <v>244</v>
      </c>
      <c r="S15" s="169" t="s">
        <v>345</v>
      </c>
      <c r="T15" s="169" t="s">
        <v>363</v>
      </c>
      <c r="Z15" s="118"/>
      <c r="AA15" s="530" t="s">
        <v>227</v>
      </c>
      <c r="AB15" s="530" t="s">
        <v>238</v>
      </c>
      <c r="AC15" s="530" t="s">
        <v>206</v>
      </c>
      <c r="AD15" s="199"/>
      <c r="AE15" s="199"/>
      <c r="AF15" s="89"/>
      <c r="AG15" s="89"/>
      <c r="AH15" s="89"/>
      <c r="AI15" s="89"/>
      <c r="AJ15" s="89"/>
      <c r="AK15" s="89"/>
      <c r="AL15" s="89"/>
      <c r="AM15" s="89"/>
      <c r="AN15" s="89"/>
      <c r="AO15" s="89"/>
      <c r="AP15" s="89"/>
      <c r="AQ15" s="89"/>
      <c r="AR15" s="89"/>
      <c r="AS15" s="89"/>
      <c r="AT15" s="89"/>
      <c r="AU15" s="89"/>
      <c r="AV15" s="89"/>
      <c r="AW15" s="89"/>
      <c r="AX15" s="89"/>
      <c r="AY15" s="89"/>
      <c r="AZ15" s="89"/>
      <c r="BA15" s="89"/>
      <c r="BB15" s="89"/>
      <c r="BC15" s="89"/>
      <c r="BD15" s="89"/>
      <c r="BE15" s="89"/>
      <c r="BF15" s="89"/>
      <c r="BG15" s="89"/>
      <c r="BH15" s="89"/>
      <c r="BI15" s="89"/>
      <c r="BJ15" s="89"/>
      <c r="BK15" s="89"/>
      <c r="BL15" s="89"/>
      <c r="BM15" s="89"/>
      <c r="BN15" s="89"/>
      <c r="BO15" s="89"/>
      <c r="BP15" s="89"/>
      <c r="BQ15" s="89"/>
      <c r="BR15" s="89"/>
      <c r="BS15" s="89"/>
      <c r="BT15" s="89"/>
      <c r="BU15" s="89"/>
      <c r="BV15" s="89"/>
      <c r="BW15" s="89"/>
      <c r="BX15" s="89"/>
      <c r="BY15" s="89"/>
      <c r="BZ15" s="89"/>
      <c r="CA15" s="89"/>
      <c r="CB15" s="89"/>
      <c r="CC15" s="89"/>
      <c r="CD15" s="89"/>
      <c r="CE15" s="89"/>
      <c r="CF15" s="89"/>
      <c r="CG15" s="89"/>
      <c r="CH15" s="89"/>
      <c r="CI15" s="89"/>
      <c r="CJ15" s="89"/>
      <c r="CK15" s="89"/>
      <c r="CL15" s="89"/>
      <c r="CM15" s="89"/>
      <c r="CN15" s="89"/>
      <c r="CO15" s="89"/>
      <c r="CP15" s="89"/>
      <c r="CQ15" s="89"/>
      <c r="CR15" s="89"/>
      <c r="CS15" s="89"/>
      <c r="CT15" s="89"/>
      <c r="CU15" s="89"/>
      <c r="CV15" s="89"/>
      <c r="CW15" s="89"/>
      <c r="CX15" s="89"/>
      <c r="CY15" s="89"/>
      <c r="CZ15" s="89"/>
      <c r="DA15" s="89"/>
      <c r="DB15" s="89"/>
      <c r="DC15" s="89"/>
      <c r="DD15" s="89"/>
      <c r="DE15" s="89"/>
      <c r="DF15" s="89"/>
      <c r="DG15" s="89"/>
      <c r="DH15" s="89"/>
      <c r="DI15" s="89"/>
      <c r="DJ15" s="89"/>
      <c r="DK15" s="89"/>
      <c r="DL15" s="89"/>
      <c r="DM15" s="89"/>
      <c r="DN15" s="89"/>
      <c r="DO15" s="89"/>
      <c r="DP15" s="89"/>
      <c r="DQ15" s="89"/>
      <c r="DR15" s="89"/>
      <c r="DS15" s="89"/>
      <c r="DT15" s="89"/>
      <c r="DU15" s="89"/>
      <c r="DV15" s="89"/>
      <c r="DW15" s="89"/>
      <c r="DX15" s="89"/>
      <c r="DY15" s="89"/>
      <c r="DZ15" s="89"/>
      <c r="EA15" s="89"/>
      <c r="EB15" s="89"/>
      <c r="EC15" s="89"/>
      <c r="ED15" s="89"/>
      <c r="EE15" s="89"/>
    </row>
    <row r="16" spans="1:135">
      <c r="A16" s="108"/>
      <c r="B16" s="109"/>
      <c r="C16" s="153"/>
      <c r="D16" s="153"/>
      <c r="E16" s="153"/>
      <c r="F16" s="153"/>
      <c r="G16" s="612"/>
      <c r="H16" s="153"/>
      <c r="I16" s="689"/>
      <c r="J16" s="689"/>
      <c r="K16" s="153"/>
      <c r="L16" s="153"/>
      <c r="M16" s="865"/>
      <c r="O16" s="562" t="s">
        <v>139</v>
      </c>
      <c r="P16" s="567">
        <v>0.05</v>
      </c>
      <c r="R16" s="834" t="str">
        <f xml:space="preserve"> _xlfn.CONCAT("Mass Concrete (", T16, ")")</f>
        <v>Mass Concrete (0)</v>
      </c>
      <c r="S16" s="868" t="s">
        <v>346</v>
      </c>
      <c r="T16" s="573">
        <v>0</v>
      </c>
      <c r="Z16" s="118"/>
      <c r="AA16" s="834" t="s">
        <v>226</v>
      </c>
      <c r="AB16" s="834" t="str">
        <f t="shared" ref="AB16:AB40" si="0">CONCATENATE(AA16, " - ", A16, " - ",B16)</f>
        <v xml:space="preserve">Custom_EPD -  - </v>
      </c>
      <c r="AC16" s="838">
        <f t="shared" ref="AC16:AC40" si="1">(1/(1-G16))-1</f>
        <v>0</v>
      </c>
      <c r="AD16" s="199"/>
      <c r="AE16" s="199"/>
      <c r="AF16" s="89"/>
      <c r="AG16" s="89"/>
      <c r="AH16" s="89"/>
      <c r="AI16" s="89"/>
      <c r="AJ16" s="89"/>
      <c r="AK16" s="89"/>
      <c r="AL16" s="89"/>
      <c r="AM16" s="89"/>
      <c r="AN16" s="89"/>
      <c r="AO16" s="89"/>
      <c r="AP16" s="89"/>
      <c r="AQ16" s="89"/>
      <c r="AR16" s="89"/>
      <c r="AS16" s="89"/>
      <c r="AT16" s="89"/>
      <c r="AU16" s="89"/>
      <c r="AV16" s="89"/>
      <c r="AW16" s="89"/>
      <c r="AX16" s="89"/>
      <c r="AY16" s="89"/>
      <c r="AZ16" s="89"/>
      <c r="BA16" s="89"/>
      <c r="BB16" s="89"/>
      <c r="BC16" s="89"/>
      <c r="BD16" s="89"/>
      <c r="BE16" s="89"/>
      <c r="BF16" s="89"/>
      <c r="BG16" s="89"/>
      <c r="BH16" s="89"/>
      <c r="BI16" s="89"/>
      <c r="BJ16" s="89"/>
      <c r="BK16" s="89"/>
      <c r="BL16" s="89"/>
      <c r="BM16" s="89"/>
      <c r="BN16" s="89"/>
      <c r="BO16" s="89"/>
      <c r="BP16" s="89"/>
      <c r="BQ16" s="89"/>
      <c r="BR16" s="89"/>
      <c r="BS16" s="89"/>
      <c r="BT16" s="89"/>
      <c r="BU16" s="89"/>
      <c r="BV16" s="89"/>
      <c r="BW16" s="89"/>
      <c r="BX16" s="89"/>
      <c r="BY16" s="89"/>
      <c r="BZ16" s="89"/>
      <c r="CA16" s="89"/>
      <c r="CB16" s="89"/>
      <c r="CC16" s="89"/>
      <c r="CD16" s="89"/>
      <c r="CE16" s="89"/>
      <c r="CF16" s="89"/>
      <c r="CG16" s="89"/>
      <c r="CH16" s="89"/>
      <c r="CI16" s="89"/>
      <c r="CJ16" s="89"/>
      <c r="CK16" s="89"/>
      <c r="CL16" s="89"/>
      <c r="CM16" s="89"/>
      <c r="CN16" s="89"/>
      <c r="CO16" s="89"/>
      <c r="CP16" s="89"/>
      <c r="CQ16" s="89"/>
      <c r="CR16" s="89"/>
      <c r="CS16" s="89"/>
      <c r="CT16" s="89"/>
      <c r="CU16" s="89"/>
      <c r="CV16" s="89"/>
      <c r="CW16" s="89"/>
      <c r="CX16" s="89"/>
      <c r="CY16" s="89"/>
      <c r="CZ16" s="89"/>
      <c r="DA16" s="89"/>
      <c r="DB16" s="89"/>
      <c r="DC16" s="89"/>
      <c r="DD16" s="89"/>
      <c r="DE16" s="89"/>
      <c r="DF16" s="89"/>
      <c r="DG16" s="89"/>
      <c r="DH16" s="89"/>
      <c r="DI16" s="89"/>
      <c r="DJ16" s="89"/>
      <c r="DK16" s="89"/>
      <c r="DL16" s="89"/>
      <c r="DM16" s="89"/>
      <c r="DN16" s="89"/>
      <c r="DO16" s="89"/>
      <c r="DP16" s="89"/>
      <c r="DQ16" s="89"/>
      <c r="DR16" s="89"/>
      <c r="DS16" s="89"/>
      <c r="DT16" s="89"/>
      <c r="DU16" s="89"/>
      <c r="DV16" s="89"/>
      <c r="DW16" s="89"/>
      <c r="DX16" s="89"/>
      <c r="DY16" s="89"/>
      <c r="DZ16" s="89"/>
      <c r="EA16" s="89"/>
      <c r="EB16" s="89"/>
      <c r="EC16" s="89"/>
      <c r="ED16" s="89"/>
      <c r="EE16" s="89"/>
    </row>
    <row r="17" spans="1:135">
      <c r="A17" s="108"/>
      <c r="B17" s="109"/>
      <c r="C17" s="153"/>
      <c r="D17" s="153"/>
      <c r="E17" s="153"/>
      <c r="F17" s="153"/>
      <c r="G17" s="612"/>
      <c r="H17" s="153"/>
      <c r="I17" s="689"/>
      <c r="J17" s="689"/>
      <c r="K17" s="153"/>
      <c r="L17" s="153"/>
      <c r="M17" s="866"/>
      <c r="O17" s="560" t="s">
        <v>140</v>
      </c>
      <c r="P17" s="568">
        <v>0.04</v>
      </c>
      <c r="R17" s="834" t="str">
        <f xml:space="preserve"> _xlfn.CONCAT("General Slab (", T17, ")")</f>
        <v>General Slab (110)</v>
      </c>
      <c r="S17" s="869" t="s">
        <v>382</v>
      </c>
      <c r="T17" s="574">
        <v>110</v>
      </c>
      <c r="Z17" s="118"/>
      <c r="AA17" s="834" t="s">
        <v>226</v>
      </c>
      <c r="AB17" s="834" t="str">
        <f t="shared" si="0"/>
        <v xml:space="preserve">Custom_EPD -  - </v>
      </c>
      <c r="AC17" s="838">
        <f t="shared" si="1"/>
        <v>0</v>
      </c>
      <c r="AD17" s="199"/>
      <c r="AE17" s="199"/>
      <c r="AF17" s="89"/>
      <c r="AG17" s="89"/>
      <c r="AH17" s="89"/>
      <c r="AI17" s="89"/>
      <c r="AJ17" s="89"/>
      <c r="AK17" s="89"/>
      <c r="AL17" s="89"/>
      <c r="AM17" s="89"/>
      <c r="AN17" s="89"/>
      <c r="AO17" s="89"/>
      <c r="AP17" s="89"/>
      <c r="AQ17" s="89"/>
      <c r="AR17" s="89"/>
      <c r="AS17" s="89"/>
      <c r="AT17" s="89"/>
      <c r="AU17" s="89"/>
      <c r="AV17" s="89"/>
      <c r="AW17" s="89"/>
      <c r="AX17" s="89"/>
      <c r="AY17" s="89"/>
      <c r="AZ17" s="89"/>
      <c r="BA17" s="89"/>
      <c r="BB17" s="89"/>
      <c r="BC17" s="89"/>
      <c r="BD17" s="89"/>
      <c r="BE17" s="89"/>
      <c r="BF17" s="89"/>
      <c r="BG17" s="89"/>
      <c r="BH17" s="89"/>
      <c r="BI17" s="89"/>
      <c r="BJ17" s="89"/>
      <c r="BK17" s="89"/>
      <c r="BL17" s="89"/>
      <c r="BM17" s="89"/>
      <c r="BN17" s="89"/>
      <c r="BO17" s="89"/>
      <c r="BP17" s="89"/>
      <c r="BQ17" s="89"/>
      <c r="BR17" s="89"/>
      <c r="BS17" s="89"/>
      <c r="BT17" s="89"/>
      <c r="BU17" s="89"/>
      <c r="BV17" s="89"/>
      <c r="BW17" s="89"/>
      <c r="BX17" s="89"/>
      <c r="BY17" s="89"/>
      <c r="BZ17" s="89"/>
      <c r="CA17" s="89"/>
      <c r="CB17" s="89"/>
      <c r="CC17" s="89"/>
      <c r="CD17" s="89"/>
      <c r="CE17" s="89"/>
      <c r="CF17" s="89"/>
      <c r="CG17" s="89"/>
      <c r="CH17" s="89"/>
      <c r="CI17" s="89"/>
      <c r="CJ17" s="89"/>
      <c r="CK17" s="89"/>
      <c r="CL17" s="89"/>
      <c r="CM17" s="89"/>
      <c r="CN17" s="89"/>
      <c r="CO17" s="89"/>
      <c r="CP17" s="89"/>
      <c r="CQ17" s="89"/>
      <c r="CR17" s="89"/>
      <c r="CS17" s="89"/>
      <c r="CT17" s="89"/>
      <c r="CU17" s="89"/>
      <c r="CV17" s="89"/>
      <c r="CW17" s="89"/>
      <c r="CX17" s="89"/>
      <c r="CY17" s="89"/>
      <c r="CZ17" s="89"/>
      <c r="DA17" s="89"/>
      <c r="DB17" s="89"/>
      <c r="DC17" s="89"/>
      <c r="DD17" s="89"/>
      <c r="DE17" s="89"/>
      <c r="DF17" s="89"/>
      <c r="DG17" s="89"/>
      <c r="DH17" s="89"/>
      <c r="DI17" s="89"/>
      <c r="DJ17" s="89"/>
      <c r="DK17" s="89"/>
      <c r="DL17" s="89"/>
      <c r="DM17" s="89"/>
      <c r="DN17" s="89"/>
      <c r="DO17" s="89"/>
      <c r="DP17" s="89"/>
      <c r="DQ17" s="89"/>
      <c r="DR17" s="89"/>
      <c r="DS17" s="89"/>
      <c r="DT17" s="89"/>
      <c r="DU17" s="89"/>
      <c r="DV17" s="89"/>
      <c r="DW17" s="89"/>
      <c r="DX17" s="89"/>
      <c r="DY17" s="89"/>
      <c r="DZ17" s="89"/>
      <c r="EA17" s="89"/>
      <c r="EB17" s="89"/>
      <c r="EC17" s="89"/>
      <c r="ED17" s="89"/>
      <c r="EE17" s="89"/>
    </row>
    <row r="18" spans="1:135" ht="13.9" customHeight="1">
      <c r="A18" s="108"/>
      <c r="B18" s="109"/>
      <c r="C18" s="153"/>
      <c r="D18" s="153"/>
      <c r="E18" s="153"/>
      <c r="F18" s="153"/>
      <c r="G18" s="612"/>
      <c r="H18" s="153"/>
      <c r="I18" s="689"/>
      <c r="J18" s="689"/>
      <c r="K18" s="153"/>
      <c r="L18" s="153"/>
      <c r="M18" s="867"/>
      <c r="O18" s="561" t="s">
        <v>141</v>
      </c>
      <c r="P18" s="569">
        <v>0.08</v>
      </c>
      <c r="R18" s="834" t="str">
        <f xml:space="preserve"> _xlfn.CONCAT("Transfer Slab (", T18, ")")</f>
        <v>Transfer Slab (150)</v>
      </c>
      <c r="S18" s="869" t="s">
        <v>383</v>
      </c>
      <c r="T18" s="574">
        <v>150</v>
      </c>
      <c r="V18" s="1024" t="s">
        <v>435</v>
      </c>
      <c r="Z18" s="118"/>
      <c r="AA18" s="834" t="s">
        <v>226</v>
      </c>
      <c r="AB18" s="834" t="str">
        <f t="shared" si="0"/>
        <v xml:space="preserve">Custom_EPD -  - </v>
      </c>
      <c r="AC18" s="838">
        <f t="shared" si="1"/>
        <v>0</v>
      </c>
      <c r="AD18" s="199"/>
      <c r="AE18" s="199"/>
      <c r="AF18" s="89"/>
      <c r="AG18" s="89"/>
      <c r="AH18" s="89"/>
      <c r="AI18" s="89"/>
      <c r="AJ18" s="89"/>
      <c r="AK18" s="89"/>
      <c r="AL18" s="89"/>
      <c r="AM18" s="89"/>
      <c r="AN18" s="89"/>
      <c r="AO18" s="89"/>
      <c r="AP18" s="89"/>
      <c r="AQ18" s="89"/>
      <c r="AR18" s="89"/>
      <c r="AS18" s="89"/>
      <c r="AT18" s="89"/>
      <c r="AU18" s="89"/>
      <c r="AV18" s="89"/>
      <c r="AW18" s="89"/>
      <c r="AX18" s="89"/>
      <c r="AY18" s="89"/>
      <c r="AZ18" s="89"/>
      <c r="BA18" s="89"/>
      <c r="BB18" s="89"/>
      <c r="BC18" s="89"/>
      <c r="BD18" s="89"/>
      <c r="BE18" s="89"/>
      <c r="BF18" s="89"/>
      <c r="BG18" s="89"/>
      <c r="BH18" s="89"/>
      <c r="BI18" s="89"/>
      <c r="BJ18" s="89"/>
      <c r="BK18" s="89"/>
      <c r="BL18" s="89"/>
      <c r="BM18" s="89"/>
      <c r="BN18" s="89"/>
      <c r="BO18" s="89"/>
      <c r="BP18" s="89"/>
      <c r="BQ18" s="89"/>
      <c r="BR18" s="89"/>
      <c r="BS18" s="89"/>
      <c r="BT18" s="89"/>
      <c r="BU18" s="89"/>
      <c r="BV18" s="89"/>
      <c r="BW18" s="89"/>
      <c r="BX18" s="89"/>
      <c r="BY18" s="89"/>
      <c r="BZ18" s="89"/>
      <c r="CA18" s="89"/>
      <c r="CB18" s="89"/>
      <c r="CC18" s="89"/>
      <c r="CD18" s="89"/>
      <c r="CE18" s="89"/>
      <c r="CF18" s="89"/>
      <c r="CG18" s="89"/>
      <c r="CH18" s="89"/>
      <c r="CI18" s="89"/>
      <c r="CJ18" s="89"/>
      <c r="CK18" s="89"/>
      <c r="CL18" s="89"/>
      <c r="CM18" s="89"/>
      <c r="CN18" s="89"/>
      <c r="CO18" s="89"/>
      <c r="CP18" s="89"/>
      <c r="CQ18" s="89"/>
      <c r="CR18" s="89"/>
      <c r="CS18" s="89"/>
      <c r="CT18" s="89"/>
      <c r="CU18" s="89"/>
      <c r="CV18" s="89"/>
      <c r="CW18" s="89"/>
      <c r="CX18" s="89"/>
      <c r="CY18" s="89"/>
      <c r="CZ18" s="89"/>
      <c r="DA18" s="89"/>
      <c r="DB18" s="89"/>
      <c r="DC18" s="89"/>
      <c r="DD18" s="89"/>
      <c r="DE18" s="89"/>
      <c r="DF18" s="89"/>
      <c r="DG18" s="89"/>
      <c r="DH18" s="89"/>
      <c r="DI18" s="89"/>
      <c r="DJ18" s="89"/>
      <c r="DK18" s="89"/>
      <c r="DL18" s="89"/>
      <c r="DM18" s="89"/>
      <c r="DN18" s="89"/>
      <c r="DO18" s="89"/>
      <c r="DP18" s="89"/>
      <c r="DQ18" s="89"/>
      <c r="DR18" s="89"/>
      <c r="DS18" s="89"/>
      <c r="DT18" s="89"/>
      <c r="DU18" s="89"/>
      <c r="DV18" s="89"/>
      <c r="DW18" s="89"/>
      <c r="DX18" s="89"/>
      <c r="DY18" s="89"/>
      <c r="DZ18" s="89"/>
      <c r="EA18" s="89"/>
      <c r="EB18" s="89"/>
      <c r="EC18" s="89"/>
      <c r="ED18" s="89"/>
      <c r="EE18" s="89"/>
    </row>
    <row r="19" spans="1:135" ht="13.9" customHeight="1">
      <c r="A19" s="108"/>
      <c r="B19" s="109"/>
      <c r="C19" s="153"/>
      <c r="D19" s="153"/>
      <c r="E19" s="153"/>
      <c r="F19" s="153"/>
      <c r="G19" s="612"/>
      <c r="H19" s="153"/>
      <c r="I19" s="689"/>
      <c r="J19" s="689"/>
      <c r="K19" s="153"/>
      <c r="L19" s="153"/>
      <c r="M19" s="867"/>
      <c r="O19" s="561" t="s">
        <v>142</v>
      </c>
      <c r="P19" s="569">
        <v>0.01</v>
      </c>
      <c r="R19" s="834" t="str">
        <f xml:space="preserve"> _xlfn.CONCAT("Raft (", T19, ")")</f>
        <v>Raft (115)</v>
      </c>
      <c r="S19" s="869" t="s">
        <v>347</v>
      </c>
      <c r="T19" s="574">
        <v>115</v>
      </c>
      <c r="V19" s="1024"/>
      <c r="Z19" s="118"/>
      <c r="AA19" s="834" t="s">
        <v>226</v>
      </c>
      <c r="AB19" s="834" t="str">
        <f t="shared" si="0"/>
        <v xml:space="preserve">Custom_EPD -  - </v>
      </c>
      <c r="AC19" s="838">
        <f t="shared" si="1"/>
        <v>0</v>
      </c>
      <c r="AD19" s="199"/>
      <c r="AE19" s="199"/>
      <c r="AF19" s="89"/>
      <c r="AG19" s="89"/>
      <c r="AH19" s="89"/>
      <c r="AI19" s="89"/>
      <c r="AJ19" s="89"/>
      <c r="AK19" s="89"/>
      <c r="AL19" s="89"/>
      <c r="AM19" s="89"/>
      <c r="AN19" s="89"/>
      <c r="AO19" s="89"/>
      <c r="AP19" s="89"/>
      <c r="AQ19" s="89"/>
      <c r="AR19" s="89"/>
      <c r="AS19" s="89"/>
      <c r="AT19" s="89"/>
      <c r="AU19" s="89"/>
      <c r="AV19" s="89"/>
      <c r="AW19" s="89"/>
      <c r="AX19" s="89"/>
      <c r="AY19" s="89"/>
      <c r="AZ19" s="89"/>
      <c r="BA19" s="89"/>
      <c r="BB19" s="89"/>
      <c r="BC19" s="89"/>
      <c r="BD19" s="89"/>
      <c r="BE19" s="89"/>
      <c r="BF19" s="89"/>
      <c r="BG19" s="89"/>
      <c r="BH19" s="89"/>
      <c r="BI19" s="89"/>
      <c r="BJ19" s="89"/>
      <c r="BK19" s="89"/>
      <c r="BL19" s="89"/>
      <c r="BM19" s="89"/>
      <c r="BN19" s="89"/>
      <c r="BO19" s="89"/>
      <c r="BP19" s="89"/>
      <c r="BQ19" s="89"/>
      <c r="BR19" s="89"/>
      <c r="BS19" s="89"/>
      <c r="BT19" s="89"/>
      <c r="BU19" s="89"/>
      <c r="BV19" s="89"/>
      <c r="BW19" s="89"/>
      <c r="BX19" s="89"/>
      <c r="BY19" s="89"/>
      <c r="BZ19" s="89"/>
      <c r="CA19" s="89"/>
      <c r="CB19" s="89"/>
      <c r="CC19" s="89"/>
      <c r="CD19" s="89"/>
      <c r="CE19" s="89"/>
      <c r="CF19" s="89"/>
      <c r="CG19" s="89"/>
      <c r="CH19" s="89"/>
      <c r="CI19" s="89"/>
      <c r="CJ19" s="89"/>
      <c r="CK19" s="89"/>
      <c r="CL19" s="89"/>
      <c r="CM19" s="89"/>
      <c r="CN19" s="89"/>
      <c r="CO19" s="89"/>
      <c r="CP19" s="89"/>
      <c r="CQ19" s="89"/>
      <c r="CR19" s="89"/>
      <c r="CS19" s="89"/>
      <c r="CT19" s="89"/>
      <c r="CU19" s="89"/>
      <c r="CV19" s="89"/>
      <c r="CW19" s="89"/>
      <c r="CX19" s="89"/>
      <c r="CY19" s="89"/>
      <c r="CZ19" s="89"/>
      <c r="DA19" s="89"/>
      <c r="DB19" s="89"/>
      <c r="DC19" s="89"/>
      <c r="DD19" s="89"/>
      <c r="DE19" s="89"/>
      <c r="DF19" s="89"/>
      <c r="DG19" s="89"/>
      <c r="DH19" s="89"/>
      <c r="DI19" s="89"/>
      <c r="DJ19" s="89"/>
      <c r="DK19" s="89"/>
      <c r="DL19" s="89"/>
      <c r="DM19" s="89"/>
      <c r="DN19" s="89"/>
      <c r="DO19" s="89"/>
      <c r="DP19" s="89"/>
      <c r="DQ19" s="89"/>
      <c r="DR19" s="89"/>
      <c r="DS19" s="89"/>
      <c r="DT19" s="89"/>
      <c r="DU19" s="89"/>
      <c r="DV19" s="89"/>
      <c r="DW19" s="89"/>
      <c r="DX19" s="89"/>
      <c r="DY19" s="89"/>
      <c r="DZ19" s="89"/>
      <c r="EA19" s="89"/>
      <c r="EB19" s="89"/>
      <c r="EC19" s="89"/>
      <c r="ED19" s="89"/>
      <c r="EE19" s="89"/>
    </row>
    <row r="20" spans="1:135" ht="13.9" customHeight="1">
      <c r="A20" s="108"/>
      <c r="B20" s="109"/>
      <c r="C20" s="153"/>
      <c r="D20" s="153"/>
      <c r="E20" s="153"/>
      <c r="F20" s="153"/>
      <c r="G20" s="612"/>
      <c r="H20" s="153"/>
      <c r="I20" s="689"/>
      <c r="J20" s="689"/>
      <c r="K20" s="153"/>
      <c r="L20" s="153"/>
      <c r="M20" s="867"/>
      <c r="O20" s="561" t="s">
        <v>867</v>
      </c>
      <c r="P20" s="570">
        <v>0.1</v>
      </c>
      <c r="R20" s="834" t="str">
        <f xml:space="preserve"> _xlfn.CONCAT("Pile (", T20, ")")</f>
        <v>Pile (80)</v>
      </c>
      <c r="S20" s="869" t="s">
        <v>348</v>
      </c>
      <c r="T20" s="574">
        <v>80</v>
      </c>
      <c r="V20" s="1024"/>
      <c r="Z20" s="118"/>
      <c r="AA20" s="834" t="s">
        <v>226</v>
      </c>
      <c r="AB20" s="834" t="str">
        <f t="shared" si="0"/>
        <v xml:space="preserve">Custom_EPD -  - </v>
      </c>
      <c r="AC20" s="838">
        <f t="shared" si="1"/>
        <v>0</v>
      </c>
      <c r="AD20" s="199"/>
      <c r="AE20" s="199"/>
      <c r="AF20" s="89"/>
      <c r="AG20" s="89"/>
      <c r="AH20" s="89"/>
      <c r="AI20" s="89"/>
      <c r="AJ20" s="89"/>
      <c r="AK20" s="89"/>
      <c r="AL20" s="89"/>
      <c r="AM20" s="89"/>
      <c r="AN20" s="89"/>
      <c r="AO20" s="89"/>
      <c r="AP20" s="89"/>
      <c r="AQ20" s="89"/>
      <c r="AR20" s="89"/>
      <c r="AS20" s="89"/>
      <c r="AT20" s="89"/>
      <c r="AU20" s="89"/>
      <c r="AV20" s="89"/>
      <c r="AW20" s="89"/>
      <c r="AX20" s="89"/>
      <c r="AY20" s="89"/>
      <c r="AZ20" s="89"/>
      <c r="BA20" s="89"/>
      <c r="BB20" s="89"/>
      <c r="BC20" s="89"/>
      <c r="BD20" s="89"/>
      <c r="BE20" s="89"/>
      <c r="BF20" s="89"/>
      <c r="BG20" s="89"/>
      <c r="BH20" s="89"/>
      <c r="BI20" s="89"/>
      <c r="BJ20" s="89"/>
      <c r="BK20" s="89"/>
      <c r="BL20" s="89"/>
      <c r="BM20" s="89"/>
      <c r="BN20" s="89"/>
      <c r="BO20" s="89"/>
      <c r="BP20" s="89"/>
      <c r="BQ20" s="89"/>
      <c r="BR20" s="89"/>
      <c r="BS20" s="89"/>
      <c r="BT20" s="89"/>
      <c r="BU20" s="89"/>
      <c r="BV20" s="89"/>
      <c r="BW20" s="89"/>
      <c r="BX20" s="89"/>
      <c r="BY20" s="89"/>
      <c r="BZ20" s="89"/>
      <c r="CA20" s="89"/>
      <c r="CB20" s="89"/>
      <c r="CC20" s="89"/>
      <c r="CD20" s="89"/>
      <c r="CE20" s="89"/>
      <c r="CF20" s="89"/>
      <c r="CG20" s="89"/>
      <c r="CH20" s="89"/>
      <c r="CI20" s="89"/>
      <c r="CJ20" s="89"/>
      <c r="CK20" s="89"/>
      <c r="CL20" s="89"/>
      <c r="CM20" s="89"/>
      <c r="CN20" s="89"/>
      <c r="CO20" s="89"/>
      <c r="CP20" s="89"/>
      <c r="CQ20" s="89"/>
      <c r="CR20" s="89"/>
      <c r="CS20" s="89"/>
      <c r="CT20" s="89"/>
      <c r="CU20" s="89"/>
      <c r="CV20" s="89"/>
      <c r="CW20" s="89"/>
      <c r="CX20" s="89"/>
      <c r="CY20" s="89"/>
      <c r="CZ20" s="89"/>
      <c r="DA20" s="89"/>
      <c r="DB20" s="89"/>
      <c r="DC20" s="89"/>
      <c r="DD20" s="89"/>
      <c r="DE20" s="89"/>
      <c r="DF20" s="89"/>
      <c r="DG20" s="89"/>
      <c r="DH20" s="89"/>
      <c r="DI20" s="89"/>
      <c r="DJ20" s="89"/>
      <c r="DK20" s="89"/>
      <c r="DL20" s="89"/>
      <c r="DM20" s="89"/>
      <c r="DN20" s="89"/>
      <c r="DO20" s="89"/>
      <c r="DP20" s="89"/>
      <c r="DQ20" s="89"/>
      <c r="DR20" s="89"/>
      <c r="DS20" s="89"/>
      <c r="DT20" s="89"/>
      <c r="DU20" s="89"/>
      <c r="DV20" s="89"/>
      <c r="DW20" s="89"/>
      <c r="DX20" s="89"/>
      <c r="DY20" s="89"/>
      <c r="DZ20" s="89"/>
      <c r="EA20" s="89"/>
      <c r="EB20" s="89"/>
      <c r="EC20" s="89"/>
      <c r="ED20" s="89"/>
      <c r="EE20" s="89"/>
    </row>
    <row r="21" spans="1:135" ht="13.9" customHeight="1">
      <c r="A21" s="108"/>
      <c r="B21" s="109"/>
      <c r="C21" s="153"/>
      <c r="D21" s="153"/>
      <c r="E21" s="153"/>
      <c r="F21" s="153"/>
      <c r="G21" s="612"/>
      <c r="H21" s="153"/>
      <c r="I21" s="689"/>
      <c r="J21" s="689"/>
      <c r="K21" s="153"/>
      <c r="L21" s="153"/>
      <c r="M21" s="867"/>
      <c r="O21" s="561" t="s">
        <v>245</v>
      </c>
      <c r="P21" s="569">
        <v>0.05</v>
      </c>
      <c r="R21" s="834" t="str">
        <f xml:space="preserve"> _xlfn.CONCAT("General Beam (", T21, ")")</f>
        <v>General Beam (220)</v>
      </c>
      <c r="S21" s="869" t="s">
        <v>349</v>
      </c>
      <c r="T21" s="574">
        <v>220</v>
      </c>
      <c r="V21" s="1024"/>
      <c r="Z21" s="118"/>
      <c r="AA21" s="834" t="s">
        <v>226</v>
      </c>
      <c r="AB21" s="834" t="str">
        <f t="shared" si="0"/>
        <v xml:space="preserve">Custom_EPD -  - </v>
      </c>
      <c r="AC21" s="838">
        <f t="shared" si="1"/>
        <v>0</v>
      </c>
      <c r="AD21" s="199"/>
      <c r="AE21" s="199"/>
      <c r="AF21" s="89"/>
      <c r="AG21" s="89"/>
      <c r="AH21" s="89"/>
      <c r="AI21" s="89"/>
      <c r="AJ21" s="89"/>
      <c r="AK21" s="89"/>
      <c r="AL21" s="89"/>
      <c r="AM21" s="89"/>
      <c r="AN21" s="89"/>
      <c r="AO21" s="89"/>
      <c r="AP21" s="89"/>
      <c r="AQ21" s="89"/>
      <c r="AR21" s="89"/>
      <c r="AS21" s="89"/>
      <c r="AT21" s="89"/>
      <c r="AU21" s="89"/>
      <c r="AV21" s="89"/>
      <c r="AW21" s="89"/>
      <c r="AX21" s="89"/>
      <c r="AY21" s="89"/>
      <c r="AZ21" s="89"/>
      <c r="BA21" s="89"/>
      <c r="BB21" s="89"/>
      <c r="BC21" s="89"/>
      <c r="BD21" s="89"/>
      <c r="BE21" s="89"/>
      <c r="BF21" s="89"/>
      <c r="BG21" s="89"/>
      <c r="BH21" s="89"/>
      <c r="BI21" s="89"/>
      <c r="BJ21" s="89"/>
      <c r="BK21" s="89"/>
      <c r="BL21" s="89"/>
      <c r="BM21" s="89"/>
      <c r="BN21" s="89"/>
      <c r="BO21" s="89"/>
      <c r="BP21" s="89"/>
      <c r="BQ21" s="89"/>
      <c r="BR21" s="89"/>
      <c r="BS21" s="89"/>
      <c r="BT21" s="89"/>
      <c r="BU21" s="89"/>
      <c r="BV21" s="89"/>
      <c r="BW21" s="89"/>
      <c r="BX21" s="89"/>
      <c r="BY21" s="89"/>
      <c r="BZ21" s="89"/>
      <c r="CA21" s="89"/>
      <c r="CB21" s="89"/>
      <c r="CC21" s="89"/>
      <c r="CD21" s="89"/>
      <c r="CE21" s="89"/>
      <c r="CF21" s="89"/>
      <c r="CG21" s="89"/>
      <c r="CH21" s="89"/>
      <c r="CI21" s="89"/>
      <c r="CJ21" s="89"/>
      <c r="CK21" s="89"/>
      <c r="CL21" s="89"/>
      <c r="CM21" s="89"/>
      <c r="CN21" s="89"/>
      <c r="CO21" s="89"/>
      <c r="CP21" s="89"/>
      <c r="CQ21" s="89"/>
      <c r="CR21" s="89"/>
      <c r="CS21" s="89"/>
      <c r="CT21" s="89"/>
      <c r="CU21" s="89"/>
      <c r="CV21" s="89"/>
      <c r="CW21" s="89"/>
      <c r="CX21" s="89"/>
      <c r="CY21" s="89"/>
      <c r="CZ21" s="89"/>
      <c r="DA21" s="89"/>
      <c r="DB21" s="89"/>
      <c r="DC21" s="89"/>
      <c r="DD21" s="89"/>
      <c r="DE21" s="89"/>
      <c r="DF21" s="89"/>
      <c r="DG21" s="89"/>
      <c r="DH21" s="89"/>
      <c r="DI21" s="89"/>
      <c r="DJ21" s="89"/>
      <c r="DK21" s="89"/>
      <c r="DL21" s="89"/>
      <c r="DM21" s="89"/>
      <c r="DN21" s="89"/>
      <c r="DO21" s="89"/>
      <c r="DP21" s="89"/>
      <c r="DQ21" s="89"/>
      <c r="DR21" s="89"/>
      <c r="DS21" s="89"/>
      <c r="DT21" s="89"/>
      <c r="DU21" s="89"/>
      <c r="DV21" s="89"/>
      <c r="DW21" s="89"/>
      <c r="DX21" s="89"/>
      <c r="DY21" s="89"/>
      <c r="DZ21" s="89"/>
      <c r="EA21" s="89"/>
      <c r="EB21" s="89"/>
      <c r="EC21" s="89"/>
      <c r="ED21" s="89"/>
      <c r="EE21" s="89"/>
    </row>
    <row r="22" spans="1:135" ht="13.9" customHeight="1">
      <c r="A22" s="108"/>
      <c r="B22" s="109"/>
      <c r="C22" s="153"/>
      <c r="D22" s="153"/>
      <c r="E22" s="153"/>
      <c r="F22" s="153"/>
      <c r="G22" s="612"/>
      <c r="H22" s="153"/>
      <c r="I22" s="689"/>
      <c r="J22" s="689"/>
      <c r="K22" s="153"/>
      <c r="L22" s="153"/>
      <c r="M22" s="867"/>
      <c r="O22" s="561" t="s">
        <v>143</v>
      </c>
      <c r="P22" s="569">
        <v>0.01</v>
      </c>
      <c r="R22" s="834" t="str">
        <f xml:space="preserve"> _xlfn.CONCAT("Ground Beam (", T22, ")")</f>
        <v>Ground Beam (230)</v>
      </c>
      <c r="S22" s="869" t="s">
        <v>350</v>
      </c>
      <c r="T22" s="574">
        <v>230</v>
      </c>
      <c r="V22" s="1024"/>
      <c r="Z22" s="118"/>
      <c r="AA22" s="834" t="s">
        <v>226</v>
      </c>
      <c r="AB22" s="834" t="str">
        <f t="shared" si="0"/>
        <v xml:space="preserve">Custom_EPD -  - </v>
      </c>
      <c r="AC22" s="838">
        <f t="shared" si="1"/>
        <v>0</v>
      </c>
      <c r="AD22" s="199"/>
      <c r="AE22" s="199"/>
      <c r="AF22" s="89"/>
      <c r="AG22" s="89"/>
      <c r="AH22" s="89"/>
      <c r="AI22" s="89"/>
      <c r="AJ22" s="89"/>
      <c r="AK22" s="89"/>
      <c r="AL22" s="89"/>
      <c r="AM22" s="89"/>
      <c r="AN22" s="89"/>
      <c r="AO22" s="89"/>
      <c r="AP22" s="89"/>
      <c r="AQ22" s="89"/>
      <c r="AR22" s="89"/>
      <c r="AS22" s="89"/>
      <c r="AT22" s="89"/>
      <c r="AU22" s="89"/>
      <c r="AV22" s="89"/>
      <c r="AW22" s="89"/>
      <c r="AX22" s="89"/>
      <c r="AY22" s="89"/>
      <c r="AZ22" s="89"/>
      <c r="BA22" s="89"/>
      <c r="BB22" s="89"/>
      <c r="BC22" s="89"/>
      <c r="BD22" s="89"/>
      <c r="BE22" s="89"/>
      <c r="BF22" s="89"/>
      <c r="BG22" s="89"/>
      <c r="BH22" s="89"/>
      <c r="BI22" s="89"/>
      <c r="BJ22" s="89"/>
      <c r="BK22" s="89"/>
      <c r="BL22" s="89"/>
      <c r="BM22" s="89"/>
      <c r="BN22" s="89"/>
      <c r="BO22" s="89"/>
      <c r="BP22" s="89"/>
      <c r="BQ22" s="89"/>
      <c r="BR22" s="89"/>
      <c r="BS22" s="89"/>
      <c r="BT22" s="89"/>
      <c r="BU22" s="89"/>
      <c r="BV22" s="89"/>
      <c r="BW22" s="89"/>
      <c r="BX22" s="89"/>
      <c r="BY22" s="89"/>
      <c r="BZ22" s="89"/>
      <c r="CA22" s="89"/>
      <c r="CB22" s="89"/>
      <c r="CC22" s="89"/>
      <c r="CD22" s="89"/>
      <c r="CE22" s="89"/>
      <c r="CF22" s="89"/>
      <c r="CG22" s="89"/>
      <c r="CH22" s="89"/>
      <c r="CI22" s="89"/>
      <c r="CJ22" s="89"/>
      <c r="CK22" s="89"/>
      <c r="CL22" s="89"/>
      <c r="CM22" s="89"/>
      <c r="CN22" s="89"/>
      <c r="CO22" s="89"/>
      <c r="CP22" s="89"/>
      <c r="CQ22" s="89"/>
      <c r="CR22" s="89"/>
      <c r="CS22" s="89"/>
      <c r="CT22" s="89"/>
      <c r="CU22" s="89"/>
      <c r="CV22" s="89"/>
      <c r="CW22" s="89"/>
      <c r="CX22" s="89"/>
      <c r="CY22" s="89"/>
      <c r="CZ22" s="89"/>
      <c r="DA22" s="89"/>
      <c r="DB22" s="89"/>
      <c r="DC22" s="89"/>
      <c r="DD22" s="89"/>
      <c r="DE22" s="89"/>
      <c r="DF22" s="89"/>
      <c r="DG22" s="89"/>
      <c r="DH22" s="89"/>
      <c r="DI22" s="89"/>
      <c r="DJ22" s="89"/>
      <c r="DK22" s="89"/>
      <c r="DL22" s="89"/>
      <c r="DM22" s="89"/>
      <c r="DN22" s="89"/>
      <c r="DO22" s="89"/>
      <c r="DP22" s="89"/>
      <c r="DQ22" s="89"/>
      <c r="DR22" s="89"/>
      <c r="DS22" s="89"/>
      <c r="DT22" s="89"/>
      <c r="DU22" s="89"/>
      <c r="DV22" s="89"/>
      <c r="DW22" s="89"/>
      <c r="DX22" s="89"/>
      <c r="DY22" s="89"/>
      <c r="DZ22" s="89"/>
      <c r="EA22" s="89"/>
      <c r="EB22" s="89"/>
      <c r="EC22" s="89"/>
      <c r="ED22" s="89"/>
      <c r="EE22" s="89"/>
    </row>
    <row r="23" spans="1:135" ht="13.9" customHeight="1">
      <c r="A23" s="108"/>
      <c r="B23" s="109"/>
      <c r="C23" s="153"/>
      <c r="D23" s="153"/>
      <c r="E23" s="153"/>
      <c r="F23" s="153"/>
      <c r="G23" s="612"/>
      <c r="H23" s="153"/>
      <c r="I23" s="689"/>
      <c r="J23" s="689"/>
      <c r="K23" s="153"/>
      <c r="L23" s="153"/>
      <c r="M23" s="867"/>
      <c r="O23" s="561" t="s">
        <v>873</v>
      </c>
      <c r="P23" s="569">
        <v>0.1</v>
      </c>
      <c r="R23" s="834" t="str">
        <f xml:space="preserve"> _xlfn.CONCAT("Light Column (", T23, ")")</f>
        <v>Light Column (100)</v>
      </c>
      <c r="S23" s="869" t="s">
        <v>351</v>
      </c>
      <c r="T23" s="575">
        <v>100</v>
      </c>
      <c r="V23" s="1024"/>
      <c r="Z23" s="118"/>
      <c r="AA23" s="834" t="s">
        <v>226</v>
      </c>
      <c r="AB23" s="834" t="str">
        <f t="shared" si="0"/>
        <v xml:space="preserve">Custom_EPD -  - </v>
      </c>
      <c r="AC23" s="838">
        <f t="shared" si="1"/>
        <v>0</v>
      </c>
      <c r="AD23" s="199"/>
      <c r="AE23" s="199"/>
      <c r="AF23" s="89"/>
      <c r="AG23" s="89"/>
      <c r="AH23" s="89"/>
      <c r="AI23" s="89"/>
      <c r="AJ23" s="89"/>
      <c r="AK23" s="89"/>
      <c r="AL23" s="89"/>
      <c r="AM23" s="89"/>
      <c r="AN23" s="89"/>
      <c r="AO23" s="89"/>
      <c r="AP23" s="89"/>
      <c r="AQ23" s="89"/>
      <c r="AR23" s="89"/>
      <c r="AS23" s="89"/>
      <c r="AT23" s="89"/>
      <c r="AU23" s="89"/>
      <c r="AV23" s="89"/>
      <c r="AW23" s="89"/>
      <c r="AX23" s="89"/>
      <c r="AY23" s="89"/>
      <c r="AZ23" s="89"/>
      <c r="BA23" s="89"/>
      <c r="BB23" s="89"/>
      <c r="BC23" s="89"/>
      <c r="BD23" s="89"/>
      <c r="BE23" s="89"/>
      <c r="BF23" s="89"/>
      <c r="BG23" s="89"/>
      <c r="BH23" s="89"/>
      <c r="BI23" s="89"/>
      <c r="BJ23" s="89"/>
      <c r="BK23" s="89"/>
      <c r="BL23" s="89"/>
      <c r="BM23" s="89"/>
      <c r="BN23" s="89"/>
      <c r="BO23" s="89"/>
      <c r="BP23" s="89"/>
      <c r="BQ23" s="89"/>
      <c r="BR23" s="89"/>
      <c r="BS23" s="89"/>
      <c r="BT23" s="89"/>
      <c r="BU23" s="89"/>
      <c r="BV23" s="89"/>
      <c r="BW23" s="89"/>
      <c r="BX23" s="89"/>
      <c r="BY23" s="89"/>
      <c r="BZ23" s="89"/>
      <c r="CA23" s="89"/>
      <c r="CB23" s="89"/>
      <c r="CC23" s="89"/>
      <c r="CD23" s="89"/>
      <c r="CE23" s="89"/>
      <c r="CF23" s="89"/>
      <c r="CG23" s="89"/>
      <c r="CH23" s="89"/>
      <c r="CI23" s="89"/>
      <c r="CJ23" s="89"/>
      <c r="CK23" s="89"/>
      <c r="CL23" s="89"/>
      <c r="CM23" s="89"/>
      <c r="CN23" s="89"/>
      <c r="CO23" s="89"/>
      <c r="CP23" s="89"/>
      <c r="CQ23" s="89"/>
      <c r="CR23" s="89"/>
      <c r="CS23" s="89"/>
      <c r="CT23" s="89"/>
      <c r="CU23" s="89"/>
      <c r="CV23" s="89"/>
      <c r="CW23" s="89"/>
      <c r="CX23" s="89"/>
      <c r="CY23" s="89"/>
      <c r="CZ23" s="89"/>
      <c r="DA23" s="89"/>
      <c r="DB23" s="89"/>
      <c r="DC23" s="89"/>
      <c r="DD23" s="89"/>
      <c r="DE23" s="89"/>
      <c r="DF23" s="89"/>
      <c r="DG23" s="89"/>
      <c r="DH23" s="89"/>
      <c r="DI23" s="89"/>
      <c r="DJ23" s="89"/>
      <c r="DK23" s="89"/>
      <c r="DL23" s="89"/>
      <c r="DM23" s="89"/>
      <c r="DN23" s="89"/>
      <c r="DO23" s="89"/>
      <c r="DP23" s="89"/>
      <c r="DQ23" s="89"/>
      <c r="DR23" s="89"/>
      <c r="DS23" s="89"/>
      <c r="DT23" s="89"/>
      <c r="DU23" s="89"/>
      <c r="DV23" s="89"/>
      <c r="DW23" s="89"/>
      <c r="DX23" s="89"/>
      <c r="DY23" s="89"/>
      <c r="DZ23" s="89"/>
      <c r="EA23" s="89"/>
      <c r="EB23" s="89"/>
      <c r="EC23" s="89"/>
      <c r="ED23" s="89"/>
      <c r="EE23" s="89"/>
    </row>
    <row r="24" spans="1:135" ht="13.9" customHeight="1">
      <c r="A24" s="108"/>
      <c r="B24" s="109"/>
      <c r="C24" s="153"/>
      <c r="D24" s="153"/>
      <c r="E24" s="153"/>
      <c r="F24" s="153"/>
      <c r="G24" s="612"/>
      <c r="H24" s="153"/>
      <c r="I24" s="689"/>
      <c r="J24" s="689"/>
      <c r="K24" s="153"/>
      <c r="L24" s="153"/>
      <c r="M24" s="867"/>
      <c r="O24" s="561" t="s">
        <v>872</v>
      </c>
      <c r="P24" s="570">
        <v>0.05</v>
      </c>
      <c r="R24" s="834" t="str">
        <f xml:space="preserve"> _xlfn.CONCAT("Medium Column (", T24, ")")</f>
        <v>Medium Column (350)</v>
      </c>
      <c r="S24" s="869" t="s">
        <v>352</v>
      </c>
      <c r="T24" s="575">
        <v>350</v>
      </c>
      <c r="V24" s="1024"/>
      <c r="Z24" s="118"/>
      <c r="AA24" s="834" t="s">
        <v>226</v>
      </c>
      <c r="AB24" s="834" t="str">
        <f t="shared" si="0"/>
        <v xml:space="preserve">Custom_EPD -  - </v>
      </c>
      <c r="AC24" s="838">
        <f t="shared" si="1"/>
        <v>0</v>
      </c>
      <c r="AD24" s="199"/>
      <c r="AE24" s="199"/>
      <c r="AF24" s="89"/>
      <c r="AG24" s="89"/>
      <c r="AH24" s="89"/>
      <c r="AI24" s="89"/>
      <c r="AJ24" s="89"/>
      <c r="AK24" s="89"/>
      <c r="AL24" s="89"/>
      <c r="AM24" s="89"/>
      <c r="AN24" s="89"/>
      <c r="AO24" s="89"/>
      <c r="AP24" s="89"/>
      <c r="AQ24" s="89"/>
      <c r="AR24" s="89"/>
      <c r="AS24" s="89"/>
      <c r="AT24" s="89"/>
      <c r="AU24" s="89"/>
      <c r="AV24" s="89"/>
      <c r="AW24" s="89"/>
      <c r="AX24" s="89"/>
      <c r="AY24" s="89"/>
      <c r="AZ24" s="89"/>
      <c r="BA24" s="89"/>
      <c r="BB24" s="89"/>
      <c r="BC24" s="89"/>
      <c r="BD24" s="89"/>
      <c r="BE24" s="89"/>
      <c r="BF24" s="89"/>
      <c r="BG24" s="89"/>
      <c r="BH24" s="89"/>
      <c r="BI24" s="89"/>
      <c r="BJ24" s="89"/>
      <c r="BK24" s="89"/>
      <c r="BL24" s="89"/>
      <c r="BM24" s="89"/>
      <c r="BN24" s="89"/>
      <c r="BO24" s="89"/>
      <c r="BP24" s="89"/>
      <c r="BQ24" s="89"/>
      <c r="BR24" s="89"/>
      <c r="BS24" s="89"/>
      <c r="BT24" s="89"/>
      <c r="BU24" s="89"/>
      <c r="BV24" s="89"/>
      <c r="BW24" s="89"/>
      <c r="BX24" s="89"/>
      <c r="BY24" s="89"/>
      <c r="BZ24" s="89"/>
      <c r="CA24" s="89"/>
      <c r="CB24" s="89"/>
      <c r="CC24" s="89"/>
      <c r="CD24" s="89"/>
      <c r="CE24" s="89"/>
      <c r="CF24" s="89"/>
      <c r="CG24" s="89"/>
      <c r="CH24" s="89"/>
      <c r="CI24" s="89"/>
      <c r="CJ24" s="89"/>
      <c r="CK24" s="89"/>
      <c r="CL24" s="89"/>
      <c r="CM24" s="89"/>
      <c r="CN24" s="89"/>
      <c r="CO24" s="89"/>
      <c r="CP24" s="89"/>
      <c r="CQ24" s="89"/>
      <c r="CR24" s="89"/>
      <c r="CS24" s="89"/>
      <c r="CT24" s="89"/>
      <c r="CU24" s="89"/>
      <c r="CV24" s="89"/>
      <c r="CW24" s="89"/>
      <c r="CX24" s="89"/>
      <c r="CY24" s="89"/>
      <c r="CZ24" s="89"/>
      <c r="DA24" s="89"/>
      <c r="DB24" s="89"/>
      <c r="DC24" s="89"/>
      <c r="DD24" s="89"/>
      <c r="DE24" s="89"/>
      <c r="DF24" s="89"/>
      <c r="DG24" s="89"/>
      <c r="DH24" s="89"/>
      <c r="DI24" s="89"/>
      <c r="DJ24" s="89"/>
      <c r="DK24" s="89"/>
      <c r="DL24" s="89"/>
      <c r="DM24" s="89"/>
      <c r="DN24" s="89"/>
      <c r="DO24" s="89"/>
      <c r="DP24" s="89"/>
      <c r="DQ24" s="89"/>
      <c r="DR24" s="89"/>
      <c r="DS24" s="89"/>
      <c r="DT24" s="89"/>
      <c r="DU24" s="89"/>
      <c r="DV24" s="89"/>
      <c r="DW24" s="89"/>
      <c r="DX24" s="89"/>
      <c r="DY24" s="89"/>
      <c r="DZ24" s="89"/>
      <c r="EA24" s="89"/>
      <c r="EB24" s="89"/>
      <c r="EC24" s="89"/>
      <c r="ED24" s="89"/>
      <c r="EE24" s="89"/>
    </row>
    <row r="25" spans="1:135" ht="13.9" customHeight="1">
      <c r="A25" s="108"/>
      <c r="B25" s="109"/>
      <c r="C25" s="153"/>
      <c r="D25" s="153"/>
      <c r="E25" s="153"/>
      <c r="F25" s="153"/>
      <c r="G25" s="612"/>
      <c r="H25" s="153"/>
      <c r="I25" s="689"/>
      <c r="J25" s="689"/>
      <c r="K25" s="153"/>
      <c r="L25" s="153"/>
      <c r="M25" s="867"/>
      <c r="O25" s="561" t="s">
        <v>868</v>
      </c>
      <c r="P25" s="569">
        <v>0.06</v>
      </c>
      <c r="R25" s="834" t="str">
        <f xml:space="preserve"> _xlfn.CONCAT("Heavy Column (", T25, ")")</f>
        <v>Heavy Column (400)</v>
      </c>
      <c r="S25" s="869" t="s">
        <v>353</v>
      </c>
      <c r="T25" s="575">
        <v>400</v>
      </c>
      <c r="V25" s="1024"/>
      <c r="Z25" s="118"/>
      <c r="AA25" s="834" t="s">
        <v>226</v>
      </c>
      <c r="AB25" s="834" t="str">
        <f t="shared" si="0"/>
        <v xml:space="preserve">Custom_EPD -  - </v>
      </c>
      <c r="AC25" s="838">
        <f t="shared" si="1"/>
        <v>0</v>
      </c>
      <c r="AD25" s="199"/>
      <c r="AE25" s="199"/>
      <c r="AF25" s="89"/>
      <c r="AG25" s="89"/>
      <c r="AH25" s="89"/>
      <c r="AI25" s="89"/>
      <c r="AJ25" s="89"/>
      <c r="AK25" s="89"/>
      <c r="AL25" s="89"/>
      <c r="AM25" s="89"/>
      <c r="AN25" s="89"/>
      <c r="AO25" s="89"/>
      <c r="AP25" s="89"/>
      <c r="AQ25" s="89"/>
      <c r="AR25" s="89"/>
      <c r="AS25" s="89"/>
      <c r="AT25" s="89"/>
      <c r="AU25" s="89"/>
      <c r="AV25" s="89"/>
      <c r="AW25" s="89"/>
      <c r="AX25" s="89"/>
      <c r="AY25" s="89"/>
      <c r="AZ25" s="89"/>
      <c r="BA25" s="89"/>
      <c r="BB25" s="89"/>
      <c r="BC25" s="89"/>
      <c r="BD25" s="89"/>
      <c r="BE25" s="89"/>
      <c r="BF25" s="89"/>
      <c r="BG25" s="89"/>
      <c r="BH25" s="89"/>
      <c r="BI25" s="89"/>
      <c r="BJ25" s="89"/>
      <c r="BK25" s="89"/>
      <c r="BL25" s="89"/>
      <c r="BM25" s="89"/>
      <c r="BN25" s="89"/>
      <c r="BO25" s="89"/>
      <c r="BP25" s="89"/>
      <c r="BQ25" s="89"/>
      <c r="BR25" s="89"/>
      <c r="BS25" s="89"/>
      <c r="BT25" s="89"/>
      <c r="BU25" s="89"/>
      <c r="BV25" s="89"/>
      <c r="BW25" s="89"/>
      <c r="BX25" s="89"/>
      <c r="BY25" s="89"/>
      <c r="BZ25" s="89"/>
      <c r="CA25" s="89"/>
      <c r="CB25" s="89"/>
      <c r="CC25" s="89"/>
      <c r="CD25" s="89"/>
      <c r="CE25" s="89"/>
      <c r="CF25" s="89"/>
      <c r="CG25" s="89"/>
      <c r="CH25" s="89"/>
      <c r="CI25" s="89"/>
      <c r="CJ25" s="89"/>
      <c r="CK25" s="89"/>
      <c r="CL25" s="89"/>
      <c r="CM25" s="89"/>
      <c r="CN25" s="89"/>
      <c r="CO25" s="89"/>
      <c r="CP25" s="89"/>
      <c r="CQ25" s="89"/>
      <c r="CR25" s="89"/>
      <c r="CS25" s="89"/>
      <c r="CT25" s="89"/>
      <c r="CU25" s="89"/>
      <c r="CV25" s="89"/>
      <c r="CW25" s="89"/>
      <c r="CX25" s="89"/>
      <c r="CY25" s="89"/>
      <c r="CZ25" s="89"/>
      <c r="DA25" s="89"/>
      <c r="DB25" s="89"/>
      <c r="DC25" s="89"/>
      <c r="DD25" s="89"/>
      <c r="DE25" s="89"/>
      <c r="DF25" s="89"/>
      <c r="DG25" s="89"/>
      <c r="DH25" s="89"/>
      <c r="DI25" s="89"/>
      <c r="DJ25" s="89"/>
      <c r="DK25" s="89"/>
      <c r="DL25" s="89"/>
      <c r="DM25" s="89"/>
      <c r="DN25" s="89"/>
      <c r="DO25" s="89"/>
      <c r="DP25" s="89"/>
      <c r="DQ25" s="89"/>
      <c r="DR25" s="89"/>
      <c r="DS25" s="89"/>
      <c r="DT25" s="89"/>
      <c r="DU25" s="89"/>
      <c r="DV25" s="89"/>
      <c r="DW25" s="89"/>
      <c r="DX25" s="89"/>
      <c r="DY25" s="89"/>
      <c r="DZ25" s="89"/>
      <c r="EA25" s="89"/>
      <c r="EB25" s="89"/>
      <c r="EC25" s="89"/>
      <c r="ED25" s="89"/>
      <c r="EE25" s="89"/>
    </row>
    <row r="26" spans="1:135" ht="13.9" customHeight="1">
      <c r="A26" s="108"/>
      <c r="B26" s="109"/>
      <c r="C26" s="153"/>
      <c r="D26" s="153"/>
      <c r="E26" s="153"/>
      <c r="F26" s="153"/>
      <c r="G26" s="612"/>
      <c r="H26" s="153"/>
      <c r="I26" s="689"/>
      <c r="J26" s="689"/>
      <c r="K26" s="153"/>
      <c r="L26" s="153"/>
      <c r="M26" s="867"/>
      <c r="O26" s="561" t="s">
        <v>874</v>
      </c>
      <c r="P26" s="569">
        <v>0.05</v>
      </c>
      <c r="R26" s="834" t="str">
        <f xml:space="preserve"> _xlfn.CONCAT("General Wall (", T26, ")")</f>
        <v>General Wall (65)</v>
      </c>
      <c r="S26" s="869" t="s">
        <v>354</v>
      </c>
      <c r="T26" s="574">
        <v>65</v>
      </c>
      <c r="V26" s="1024"/>
      <c r="Z26" s="118"/>
      <c r="AA26" s="834" t="s">
        <v>226</v>
      </c>
      <c r="AB26" s="834" t="str">
        <f t="shared" si="0"/>
        <v xml:space="preserve">Custom_EPD -  - </v>
      </c>
      <c r="AC26" s="838">
        <f t="shared" si="1"/>
        <v>0</v>
      </c>
      <c r="AD26" s="199"/>
      <c r="AE26" s="199"/>
      <c r="AF26" s="89"/>
      <c r="AG26" s="89"/>
      <c r="AH26" s="89"/>
      <c r="AI26" s="89"/>
      <c r="AJ26" s="89"/>
      <c r="AK26" s="89"/>
      <c r="AL26" s="89"/>
      <c r="AM26" s="89"/>
      <c r="AN26" s="89"/>
      <c r="AO26" s="89"/>
      <c r="AP26" s="89"/>
      <c r="AQ26" s="89"/>
      <c r="AR26" s="89"/>
      <c r="AS26" s="89"/>
      <c r="AT26" s="89"/>
      <c r="AU26" s="89"/>
      <c r="AV26" s="89"/>
      <c r="AW26" s="89"/>
      <c r="AX26" s="89"/>
      <c r="AY26" s="89"/>
      <c r="AZ26" s="89"/>
      <c r="BA26" s="89"/>
      <c r="BB26" s="89"/>
      <c r="BC26" s="89"/>
      <c r="BD26" s="89"/>
      <c r="BE26" s="89"/>
      <c r="BF26" s="89"/>
      <c r="BG26" s="89"/>
      <c r="BH26" s="89"/>
      <c r="BI26" s="89"/>
      <c r="BJ26" s="89"/>
      <c r="BK26" s="89"/>
      <c r="BL26" s="89"/>
      <c r="BM26" s="89"/>
      <c r="BN26" s="89"/>
      <c r="BO26" s="89"/>
      <c r="BP26" s="89"/>
      <c r="BQ26" s="89"/>
      <c r="BR26" s="89"/>
      <c r="BS26" s="89"/>
      <c r="BT26" s="89"/>
      <c r="BU26" s="89"/>
      <c r="BV26" s="89"/>
      <c r="BW26" s="89"/>
      <c r="BX26" s="89"/>
      <c r="BY26" s="89"/>
      <c r="BZ26" s="89"/>
      <c r="CA26" s="89"/>
      <c r="CB26" s="89"/>
      <c r="CC26" s="89"/>
      <c r="CD26" s="89"/>
      <c r="CE26" s="89"/>
      <c r="CF26" s="89"/>
      <c r="CG26" s="89"/>
      <c r="CH26" s="89"/>
      <c r="CI26" s="89"/>
      <c r="CJ26" s="89"/>
      <c r="CK26" s="89"/>
      <c r="CL26" s="89"/>
      <c r="CM26" s="89"/>
      <c r="CN26" s="89"/>
      <c r="CO26" s="89"/>
      <c r="CP26" s="89"/>
      <c r="CQ26" s="89"/>
      <c r="CR26" s="89"/>
      <c r="CS26" s="89"/>
      <c r="CT26" s="89"/>
      <c r="CU26" s="89"/>
      <c r="CV26" s="89"/>
      <c r="CW26" s="89"/>
      <c r="CX26" s="89"/>
      <c r="CY26" s="89"/>
      <c r="CZ26" s="89"/>
      <c r="DA26" s="89"/>
      <c r="DB26" s="89"/>
      <c r="DC26" s="89"/>
      <c r="DD26" s="89"/>
      <c r="DE26" s="89"/>
      <c r="DF26" s="89"/>
      <c r="DG26" s="89"/>
      <c r="DH26" s="89"/>
      <c r="DI26" s="89"/>
      <c r="DJ26" s="89"/>
      <c r="DK26" s="89"/>
      <c r="DL26" s="89"/>
      <c r="DM26" s="89"/>
      <c r="DN26" s="89"/>
      <c r="DO26" s="89"/>
      <c r="DP26" s="89"/>
      <c r="DQ26" s="89"/>
      <c r="DR26" s="89"/>
      <c r="DS26" s="89"/>
      <c r="DT26" s="89"/>
      <c r="DU26" s="89"/>
      <c r="DV26" s="89"/>
      <c r="DW26" s="89"/>
      <c r="DX26" s="89"/>
      <c r="DY26" s="89"/>
      <c r="DZ26" s="89"/>
      <c r="EA26" s="89"/>
      <c r="EB26" s="89"/>
      <c r="EC26" s="89"/>
      <c r="ED26" s="89"/>
      <c r="EE26" s="89"/>
    </row>
    <row r="27" spans="1:135" ht="13.9" customHeight="1">
      <c r="A27" s="108"/>
      <c r="B27" s="109"/>
      <c r="C27" s="153"/>
      <c r="D27" s="153"/>
      <c r="E27" s="153"/>
      <c r="F27" s="153"/>
      <c r="G27" s="612"/>
      <c r="H27" s="153"/>
      <c r="I27" s="689"/>
      <c r="J27" s="689"/>
      <c r="K27" s="153"/>
      <c r="L27" s="153"/>
      <c r="M27" s="867"/>
      <c r="O27" s="561" t="s">
        <v>869</v>
      </c>
      <c r="P27" s="569">
        <v>0.02</v>
      </c>
      <c r="R27" s="834" t="str">
        <f xml:space="preserve"> _xlfn.CONCAT("Retaining Wall (", T27, ")")</f>
        <v>Retaining Wall (110)</v>
      </c>
      <c r="S27" s="869" t="s">
        <v>355</v>
      </c>
      <c r="T27" s="574">
        <v>110</v>
      </c>
      <c r="V27" s="1024"/>
      <c r="Z27" s="118"/>
      <c r="AA27" s="834" t="s">
        <v>226</v>
      </c>
      <c r="AB27" s="834" t="str">
        <f t="shared" si="0"/>
        <v xml:space="preserve">Custom_EPD -  - </v>
      </c>
      <c r="AC27" s="838">
        <f t="shared" si="1"/>
        <v>0</v>
      </c>
      <c r="AD27" s="199"/>
      <c r="AE27" s="199"/>
      <c r="AF27" s="89"/>
      <c r="AG27" s="89"/>
      <c r="AH27" s="89"/>
      <c r="AI27" s="89"/>
      <c r="AJ27" s="89"/>
      <c r="AK27" s="89"/>
      <c r="AL27" s="89"/>
      <c r="AM27" s="89"/>
      <c r="AN27" s="89"/>
      <c r="AO27" s="89"/>
      <c r="AP27" s="89"/>
      <c r="AQ27" s="89"/>
      <c r="AR27" s="89"/>
      <c r="AS27" s="89"/>
      <c r="AT27" s="89"/>
      <c r="AU27" s="89"/>
      <c r="AV27" s="89"/>
      <c r="AW27" s="89"/>
      <c r="AX27" s="89"/>
      <c r="AY27" s="89"/>
      <c r="AZ27" s="89"/>
      <c r="BA27" s="89"/>
      <c r="BB27" s="89"/>
      <c r="BC27" s="89"/>
      <c r="BD27" s="89"/>
      <c r="BE27" s="89"/>
      <c r="BF27" s="89"/>
      <c r="BG27" s="89"/>
      <c r="BH27" s="89"/>
      <c r="BI27" s="89"/>
      <c r="BJ27" s="89"/>
      <c r="BK27" s="89"/>
      <c r="BL27" s="89"/>
      <c r="BM27" s="89"/>
      <c r="BN27" s="89"/>
      <c r="BO27" s="89"/>
      <c r="BP27" s="89"/>
      <c r="BQ27" s="89"/>
      <c r="BR27" s="89"/>
      <c r="BS27" s="89"/>
      <c r="BT27" s="89"/>
      <c r="BU27" s="89"/>
      <c r="BV27" s="89"/>
      <c r="BW27" s="89"/>
      <c r="BX27" s="89"/>
      <c r="BY27" s="89"/>
      <c r="BZ27" s="89"/>
      <c r="CA27" s="89"/>
      <c r="CB27" s="89"/>
      <c r="CC27" s="89"/>
      <c r="CD27" s="89"/>
      <c r="CE27" s="89"/>
      <c r="CF27" s="89"/>
      <c r="CG27" s="89"/>
      <c r="CH27" s="89"/>
      <c r="CI27" s="89"/>
      <c r="CJ27" s="89"/>
      <c r="CK27" s="89"/>
      <c r="CL27" s="89"/>
      <c r="CM27" s="89"/>
      <c r="CN27" s="89"/>
      <c r="CO27" s="89"/>
      <c r="CP27" s="89"/>
      <c r="CQ27" s="89"/>
      <c r="CR27" s="89"/>
      <c r="CS27" s="89"/>
      <c r="CT27" s="89"/>
      <c r="CU27" s="89"/>
      <c r="CV27" s="89"/>
      <c r="CW27" s="89"/>
      <c r="CX27" s="89"/>
      <c r="CY27" s="89"/>
      <c r="CZ27" s="89"/>
      <c r="DA27" s="89"/>
      <c r="DB27" s="89"/>
      <c r="DC27" s="89"/>
      <c r="DD27" s="89"/>
      <c r="DE27" s="89"/>
      <c r="DF27" s="89"/>
      <c r="DG27" s="89"/>
      <c r="DH27" s="89"/>
      <c r="DI27" s="89"/>
      <c r="DJ27" s="89"/>
      <c r="DK27" s="89"/>
      <c r="DL27" s="89"/>
      <c r="DM27" s="89"/>
      <c r="DN27" s="89"/>
      <c r="DO27" s="89"/>
      <c r="DP27" s="89"/>
      <c r="DQ27" s="89"/>
      <c r="DR27" s="89"/>
      <c r="DS27" s="89"/>
      <c r="DT27" s="89"/>
      <c r="DU27" s="89"/>
      <c r="DV27" s="89"/>
      <c r="DW27" s="89"/>
      <c r="DX27" s="89"/>
      <c r="DY27" s="89"/>
      <c r="DZ27" s="89"/>
      <c r="EA27" s="89"/>
      <c r="EB27" s="89"/>
      <c r="EC27" s="89"/>
      <c r="ED27" s="89"/>
      <c r="EE27" s="89"/>
    </row>
    <row r="28" spans="1:135" ht="13.9" customHeight="1">
      <c r="A28" s="108"/>
      <c r="B28" s="109"/>
      <c r="C28" s="153"/>
      <c r="D28" s="153"/>
      <c r="E28" s="153"/>
      <c r="F28" s="153"/>
      <c r="G28" s="612"/>
      <c r="H28" s="153"/>
      <c r="I28" s="689"/>
      <c r="J28" s="689"/>
      <c r="K28" s="153"/>
      <c r="L28" s="153"/>
      <c r="M28" s="867"/>
      <c r="O28" s="561" t="s">
        <v>870</v>
      </c>
      <c r="P28" s="569">
        <v>0.1</v>
      </c>
      <c r="R28" s="834" t="str">
        <f xml:space="preserve"> _xlfn.CONCAT("Precast Wall (", T28, ")")</f>
        <v>Precast Wall (40)</v>
      </c>
      <c r="S28" s="869" t="s">
        <v>356</v>
      </c>
      <c r="T28" s="574">
        <v>40</v>
      </c>
      <c r="V28" s="1024"/>
      <c r="Z28" s="118"/>
      <c r="AA28" s="834" t="s">
        <v>226</v>
      </c>
      <c r="AB28" s="834" t="str">
        <f t="shared" si="0"/>
        <v xml:space="preserve">Custom_EPD -  - </v>
      </c>
      <c r="AC28" s="838">
        <f t="shared" si="1"/>
        <v>0</v>
      </c>
      <c r="AD28" s="199"/>
      <c r="AE28" s="199"/>
      <c r="AF28" s="89"/>
      <c r="AG28" s="89"/>
      <c r="AH28" s="89"/>
      <c r="AI28" s="89"/>
      <c r="AJ28" s="89"/>
      <c r="AK28" s="89"/>
      <c r="AL28" s="89"/>
      <c r="AM28" s="89"/>
      <c r="AN28" s="89"/>
      <c r="AO28" s="89"/>
      <c r="AP28" s="89"/>
      <c r="AQ28" s="89"/>
      <c r="AR28" s="89"/>
      <c r="AS28" s="89"/>
      <c r="AT28" s="89"/>
      <c r="AU28" s="89"/>
      <c r="AV28" s="89"/>
      <c r="AW28" s="89"/>
      <c r="AX28" s="89"/>
      <c r="AY28" s="89"/>
      <c r="AZ28" s="89"/>
      <c r="BA28" s="89"/>
      <c r="BB28" s="89"/>
      <c r="BC28" s="89"/>
      <c r="BD28" s="89"/>
      <c r="BE28" s="89"/>
      <c r="BF28" s="89"/>
      <c r="BG28" s="89"/>
      <c r="BH28" s="89"/>
      <c r="BI28" s="89"/>
      <c r="BJ28" s="89"/>
      <c r="BK28" s="89"/>
      <c r="BL28" s="89"/>
      <c r="BM28" s="89"/>
      <c r="BN28" s="89"/>
      <c r="BO28" s="89"/>
      <c r="BP28" s="89"/>
      <c r="BQ28" s="89"/>
      <c r="BR28" s="89"/>
      <c r="BS28" s="89"/>
      <c r="BT28" s="89"/>
      <c r="BU28" s="89"/>
      <c r="BV28" s="89"/>
      <c r="BW28" s="89"/>
      <c r="BX28" s="89"/>
      <c r="BY28" s="89"/>
      <c r="BZ28" s="89"/>
      <c r="CA28" s="89"/>
      <c r="CB28" s="89"/>
      <c r="CC28" s="89"/>
      <c r="CD28" s="89"/>
      <c r="CE28" s="89"/>
      <c r="CF28" s="89"/>
      <c r="CG28" s="89"/>
      <c r="CH28" s="89"/>
      <c r="CI28" s="89"/>
      <c r="CJ28" s="89"/>
      <c r="CK28" s="89"/>
      <c r="CL28" s="89"/>
      <c r="CM28" s="89"/>
      <c r="CN28" s="89"/>
      <c r="CO28" s="89"/>
      <c r="CP28" s="89"/>
      <c r="CQ28" s="89"/>
      <c r="CR28" s="89"/>
      <c r="CS28" s="89"/>
      <c r="CT28" s="89"/>
      <c r="CU28" s="89"/>
      <c r="CV28" s="89"/>
      <c r="CW28" s="89"/>
      <c r="CX28" s="89"/>
      <c r="CY28" s="89"/>
      <c r="CZ28" s="89"/>
      <c r="DA28" s="89"/>
      <c r="DB28" s="89"/>
      <c r="DC28" s="89"/>
      <c r="DD28" s="89"/>
      <c r="DE28" s="89"/>
      <c r="DF28" s="89"/>
      <c r="DG28" s="89"/>
      <c r="DH28" s="89"/>
      <c r="DI28" s="89"/>
      <c r="DJ28" s="89"/>
      <c r="DK28" s="89"/>
      <c r="DL28" s="89"/>
      <c r="DM28" s="89"/>
      <c r="DN28" s="89"/>
      <c r="DO28" s="89"/>
      <c r="DP28" s="89"/>
      <c r="DQ28" s="89"/>
      <c r="DR28" s="89"/>
      <c r="DS28" s="89"/>
      <c r="DT28" s="89"/>
      <c r="DU28" s="89"/>
      <c r="DV28" s="89"/>
      <c r="DW28" s="89"/>
      <c r="DX28" s="89"/>
      <c r="DY28" s="89"/>
      <c r="DZ28" s="89"/>
      <c r="EA28" s="89"/>
      <c r="EB28" s="89"/>
      <c r="EC28" s="89"/>
      <c r="ED28" s="89"/>
      <c r="EE28" s="89"/>
    </row>
    <row r="29" spans="1:135" ht="13.9" customHeight="1">
      <c r="A29" s="108"/>
      <c r="B29" s="109"/>
      <c r="C29" s="153"/>
      <c r="D29" s="153"/>
      <c r="E29" s="153"/>
      <c r="F29" s="153"/>
      <c r="G29" s="612"/>
      <c r="H29" s="153"/>
      <c r="I29" s="689"/>
      <c r="J29" s="689"/>
      <c r="K29" s="153"/>
      <c r="L29" s="153"/>
      <c r="M29" s="867"/>
      <c r="O29" s="561" t="s">
        <v>145</v>
      </c>
      <c r="P29" s="569">
        <v>0.1</v>
      </c>
      <c r="R29" s="834" t="str">
        <f xml:space="preserve"> _xlfn.CONCAT("Precast Plank (", T29, ")")</f>
        <v>Precast Plank (80)</v>
      </c>
      <c r="S29" s="869" t="s">
        <v>384</v>
      </c>
      <c r="T29" s="574">
        <v>80</v>
      </c>
      <c r="V29" s="1024"/>
      <c r="Z29" s="118"/>
      <c r="AA29" s="834" t="s">
        <v>226</v>
      </c>
      <c r="AB29" s="834" t="str">
        <f t="shared" si="0"/>
        <v xml:space="preserve">Custom_EPD -  - </v>
      </c>
      <c r="AC29" s="838">
        <f t="shared" si="1"/>
        <v>0</v>
      </c>
      <c r="AD29" s="199"/>
      <c r="AE29" s="199"/>
      <c r="AF29" s="89"/>
      <c r="AG29" s="89"/>
      <c r="AH29" s="89"/>
      <c r="AI29" s="89"/>
      <c r="AJ29" s="89"/>
      <c r="AK29" s="89"/>
      <c r="AL29" s="89"/>
      <c r="AM29" s="89"/>
      <c r="AN29" s="89"/>
      <c r="AO29" s="89"/>
      <c r="AP29" s="89"/>
      <c r="AQ29" s="89"/>
      <c r="AR29" s="89"/>
      <c r="AS29" s="89"/>
      <c r="AT29" s="89"/>
      <c r="AU29" s="89"/>
      <c r="AV29" s="89"/>
      <c r="AW29" s="89"/>
      <c r="AX29" s="89"/>
      <c r="AY29" s="89"/>
      <c r="AZ29" s="89"/>
      <c r="BA29" s="89"/>
      <c r="BB29" s="89"/>
      <c r="BC29" s="89"/>
      <c r="BD29" s="89"/>
      <c r="BE29" s="89"/>
      <c r="BF29" s="89"/>
      <c r="BG29" s="89"/>
      <c r="BH29" s="89"/>
      <c r="BI29" s="89"/>
      <c r="BJ29" s="89"/>
      <c r="BK29" s="89"/>
      <c r="BL29" s="89"/>
      <c r="BM29" s="89"/>
      <c r="BN29" s="89"/>
      <c r="BO29" s="89"/>
      <c r="BP29" s="89"/>
      <c r="BQ29" s="89"/>
      <c r="BR29" s="89"/>
      <c r="BS29" s="89"/>
      <c r="BT29" s="89"/>
      <c r="BU29" s="89"/>
      <c r="BV29" s="89"/>
      <c r="BW29" s="89"/>
      <c r="BX29" s="89"/>
      <c r="BY29" s="89"/>
      <c r="BZ29" s="89"/>
      <c r="CA29" s="89"/>
      <c r="CB29" s="89"/>
      <c r="CC29" s="89"/>
      <c r="CD29" s="89"/>
      <c r="CE29" s="89"/>
      <c r="CF29" s="89"/>
      <c r="CG29" s="89"/>
      <c r="CH29" s="89"/>
      <c r="CI29" s="89"/>
      <c r="CJ29" s="89"/>
      <c r="CK29" s="89"/>
      <c r="CL29" s="89"/>
      <c r="CM29" s="89"/>
      <c r="CN29" s="89"/>
      <c r="CO29" s="89"/>
      <c r="CP29" s="89"/>
      <c r="CQ29" s="89"/>
      <c r="CR29" s="89"/>
      <c r="CS29" s="89"/>
      <c r="CT29" s="89"/>
      <c r="CU29" s="89"/>
      <c r="CV29" s="89"/>
      <c r="CW29" s="89"/>
      <c r="CX29" s="89"/>
      <c r="CY29" s="89"/>
      <c r="CZ29" s="89"/>
      <c r="DA29" s="89"/>
      <c r="DB29" s="89"/>
      <c r="DC29" s="89"/>
      <c r="DD29" s="89"/>
      <c r="DE29" s="89"/>
      <c r="DF29" s="89"/>
      <c r="DG29" s="89"/>
      <c r="DH29" s="89"/>
      <c r="DI29" s="89"/>
      <c r="DJ29" s="89"/>
      <c r="DK29" s="89"/>
      <c r="DL29" s="89"/>
      <c r="DM29" s="89"/>
      <c r="DN29" s="89"/>
      <c r="DO29" s="89"/>
      <c r="DP29" s="89"/>
      <c r="DQ29" s="89"/>
      <c r="DR29" s="89"/>
      <c r="DS29" s="89"/>
      <c r="DT29" s="89"/>
      <c r="DU29" s="89"/>
      <c r="DV29" s="89"/>
      <c r="DW29" s="89"/>
      <c r="DX29" s="89"/>
      <c r="DY29" s="89"/>
      <c r="DZ29" s="89"/>
      <c r="EA29" s="89"/>
      <c r="EB29" s="89"/>
      <c r="EC29" s="89"/>
      <c r="ED29" s="89"/>
      <c r="EE29" s="89"/>
    </row>
    <row r="30" spans="1:135" ht="14.45" customHeight="1">
      <c r="A30" s="108"/>
      <c r="B30" s="109"/>
      <c r="C30" s="153"/>
      <c r="D30" s="153"/>
      <c r="E30" s="153"/>
      <c r="F30" s="153"/>
      <c r="G30" s="612"/>
      <c r="H30" s="153"/>
      <c r="I30" s="689"/>
      <c r="J30" s="689"/>
      <c r="K30" s="153"/>
      <c r="L30" s="153"/>
      <c r="M30" s="867"/>
      <c r="O30" s="561" t="s">
        <v>146</v>
      </c>
      <c r="P30" s="569">
        <v>0.01</v>
      </c>
      <c r="R30" s="834" t="str">
        <f xml:space="preserve"> _xlfn.CONCAT("Precast Column (", T30, ")")</f>
        <v>Precast Column (100)</v>
      </c>
      <c r="S30" s="869" t="s">
        <v>357</v>
      </c>
      <c r="T30" s="574">
        <v>100</v>
      </c>
      <c r="V30" s="1024"/>
      <c r="Z30" s="118"/>
      <c r="AA30" s="834" t="s">
        <v>226</v>
      </c>
      <c r="AB30" s="834" t="str">
        <f t="shared" si="0"/>
        <v xml:space="preserve">Custom_EPD -  - </v>
      </c>
      <c r="AC30" s="838">
        <f t="shared" si="1"/>
        <v>0</v>
      </c>
      <c r="AD30" s="199"/>
      <c r="AE30" s="199"/>
      <c r="AF30" s="89"/>
      <c r="AG30" s="89"/>
      <c r="AH30" s="89"/>
      <c r="AI30" s="89"/>
      <c r="AJ30" s="89"/>
      <c r="AK30" s="89"/>
      <c r="AL30" s="89"/>
      <c r="AM30" s="89"/>
      <c r="AN30" s="89"/>
      <c r="AO30" s="89"/>
      <c r="AP30" s="89"/>
      <c r="AQ30" s="89"/>
      <c r="AR30" s="89"/>
      <c r="AS30" s="89"/>
      <c r="AT30" s="89"/>
      <c r="AU30" s="89"/>
      <c r="AV30" s="89"/>
      <c r="AW30" s="89"/>
      <c r="AX30" s="89"/>
      <c r="AY30" s="89"/>
      <c r="AZ30" s="89"/>
      <c r="BA30" s="89"/>
      <c r="BB30" s="89"/>
      <c r="BC30" s="89"/>
      <c r="BD30" s="89"/>
      <c r="BE30" s="89"/>
      <c r="BF30" s="89"/>
      <c r="BG30" s="89"/>
      <c r="BH30" s="89"/>
      <c r="BI30" s="89"/>
      <c r="BJ30" s="89"/>
      <c r="BK30" s="89"/>
      <c r="BL30" s="89"/>
      <c r="BM30" s="89"/>
      <c r="BN30" s="89"/>
      <c r="BO30" s="89"/>
      <c r="BP30" s="89"/>
      <c r="BQ30" s="89"/>
      <c r="BR30" s="89"/>
      <c r="BS30" s="89"/>
      <c r="BT30" s="89"/>
      <c r="BU30" s="89"/>
      <c r="BV30" s="89"/>
      <c r="BW30" s="89"/>
      <c r="BX30" s="89"/>
      <c r="BY30" s="89"/>
      <c r="BZ30" s="89"/>
      <c r="CA30" s="89"/>
      <c r="CB30" s="89"/>
      <c r="CC30" s="89"/>
      <c r="CD30" s="89"/>
      <c r="CE30" s="89"/>
      <c r="CF30" s="89"/>
      <c r="CG30" s="89"/>
      <c r="CH30" s="89"/>
      <c r="CI30" s="89"/>
      <c r="CJ30" s="89"/>
      <c r="CK30" s="89"/>
      <c r="CL30" s="89"/>
      <c r="CM30" s="89"/>
      <c r="CN30" s="89"/>
      <c r="CO30" s="89"/>
      <c r="CP30" s="89"/>
      <c r="CQ30" s="89"/>
      <c r="CR30" s="89"/>
      <c r="CS30" s="89"/>
      <c r="CT30" s="89"/>
      <c r="CU30" s="89"/>
      <c r="CV30" s="89"/>
      <c r="CW30" s="89"/>
      <c r="CX30" s="89"/>
      <c r="CY30" s="89"/>
      <c r="CZ30" s="89"/>
      <c r="DA30" s="89"/>
      <c r="DB30" s="89"/>
      <c r="DC30" s="89"/>
      <c r="DD30" s="89"/>
      <c r="DE30" s="89"/>
      <c r="DF30" s="89"/>
      <c r="DG30" s="89"/>
      <c r="DH30" s="89"/>
      <c r="DI30" s="89"/>
      <c r="DJ30" s="89"/>
      <c r="DK30" s="89"/>
      <c r="DL30" s="89"/>
      <c r="DM30" s="89"/>
      <c r="DN30" s="89"/>
      <c r="DO30" s="89"/>
      <c r="DP30" s="89"/>
      <c r="DQ30" s="89"/>
      <c r="DR30" s="89"/>
      <c r="DS30" s="89"/>
      <c r="DT30" s="89"/>
      <c r="DU30" s="89"/>
      <c r="DV30" s="89"/>
      <c r="DW30" s="89"/>
      <c r="DX30" s="89"/>
      <c r="DY30" s="89"/>
      <c r="DZ30" s="89"/>
      <c r="EA30" s="89"/>
      <c r="EB30" s="89"/>
      <c r="EC30" s="89"/>
      <c r="ED30" s="89"/>
      <c r="EE30" s="89"/>
    </row>
    <row r="31" spans="1:135" ht="14.45" customHeight="1">
      <c r="A31" s="610"/>
      <c r="B31" s="618"/>
      <c r="C31" s="613"/>
      <c r="D31" s="619"/>
      <c r="E31" s="619"/>
      <c r="F31" s="619"/>
      <c r="G31" s="621"/>
      <c r="H31" s="620"/>
      <c r="I31" s="690"/>
      <c r="J31" s="690"/>
      <c r="K31" s="619"/>
      <c r="L31" s="619"/>
      <c r="M31" s="692"/>
      <c r="O31" s="561" t="s">
        <v>77</v>
      </c>
      <c r="P31" s="569">
        <v>0.01</v>
      </c>
      <c r="R31" s="834" t="str">
        <f t="shared" ref="R31:R36" si="2" xml:space="preserve"> _xlfn.CONCAT(S31," (",T31, ")")</f>
        <v>N/A (0)</v>
      </c>
      <c r="S31" s="869" t="s">
        <v>80</v>
      </c>
      <c r="T31" s="575">
        <v>0</v>
      </c>
      <c r="V31" s="1024"/>
      <c r="Z31" s="118"/>
      <c r="AA31" s="834" t="s">
        <v>226</v>
      </c>
      <c r="AB31" s="834" t="str">
        <f t="shared" si="0"/>
        <v xml:space="preserve">Custom_EPD -  - </v>
      </c>
      <c r="AC31" s="838">
        <f t="shared" si="1"/>
        <v>0</v>
      </c>
      <c r="AD31" s="199"/>
      <c r="AE31" s="199"/>
      <c r="AF31" s="89"/>
      <c r="AG31" s="89"/>
      <c r="AH31" s="89"/>
      <c r="AI31" s="89"/>
      <c r="AJ31" s="89"/>
      <c r="AK31" s="89"/>
      <c r="AL31" s="89"/>
      <c r="AM31" s="89"/>
      <c r="AN31" s="89"/>
      <c r="AO31" s="89"/>
      <c r="AP31" s="89"/>
      <c r="AQ31" s="89"/>
      <c r="AR31" s="89"/>
      <c r="AS31" s="89"/>
      <c r="AT31" s="89"/>
      <c r="AU31" s="89"/>
      <c r="AV31" s="89"/>
      <c r="AW31" s="89"/>
      <c r="AX31" s="89"/>
      <c r="AY31" s="89"/>
      <c r="AZ31" s="89"/>
      <c r="BA31" s="89"/>
      <c r="BB31" s="89"/>
      <c r="BC31" s="89"/>
      <c r="BD31" s="89"/>
      <c r="BE31" s="89"/>
      <c r="BF31" s="89"/>
      <c r="BG31" s="89"/>
      <c r="BH31" s="89"/>
      <c r="BI31" s="89"/>
      <c r="BJ31" s="89"/>
      <c r="BK31" s="89"/>
      <c r="BL31" s="89"/>
      <c r="BM31" s="89"/>
      <c r="BN31" s="89"/>
      <c r="BO31" s="89"/>
      <c r="BP31" s="89"/>
      <c r="BQ31" s="89"/>
      <c r="BR31" s="89"/>
      <c r="BS31" s="89"/>
      <c r="BT31" s="89"/>
      <c r="BU31" s="89"/>
      <c r="BV31" s="89"/>
      <c r="BW31" s="89"/>
      <c r="BX31" s="89"/>
      <c r="BY31" s="89"/>
      <c r="BZ31" s="89"/>
      <c r="CA31" s="89"/>
      <c r="CB31" s="89"/>
      <c r="CC31" s="89"/>
      <c r="CD31" s="89"/>
      <c r="CE31" s="89"/>
      <c r="CF31" s="89"/>
      <c r="CG31" s="89"/>
      <c r="CH31" s="89"/>
      <c r="CI31" s="89"/>
      <c r="CJ31" s="89"/>
      <c r="CK31" s="89"/>
      <c r="CL31" s="89"/>
      <c r="CM31" s="89"/>
      <c r="CN31" s="89"/>
      <c r="CO31" s="89"/>
      <c r="CP31" s="89"/>
      <c r="CQ31" s="89"/>
      <c r="CR31" s="89"/>
      <c r="CS31" s="89"/>
      <c r="CT31" s="89"/>
      <c r="CU31" s="89"/>
      <c r="CV31" s="89"/>
      <c r="CW31" s="89"/>
      <c r="CX31" s="89"/>
      <c r="CY31" s="89"/>
      <c r="CZ31" s="89"/>
      <c r="DA31" s="89"/>
      <c r="DB31" s="89"/>
      <c r="DC31" s="89"/>
      <c r="DD31" s="89"/>
      <c r="DE31" s="89"/>
      <c r="DF31" s="89"/>
      <c r="DG31" s="89"/>
      <c r="DH31" s="89"/>
      <c r="DI31" s="89"/>
      <c r="DJ31" s="89"/>
      <c r="DK31" s="89"/>
      <c r="DL31" s="89"/>
      <c r="DM31" s="89"/>
      <c r="DN31" s="89"/>
      <c r="DO31" s="89"/>
      <c r="DP31" s="89"/>
      <c r="DQ31" s="89"/>
      <c r="DR31" s="89"/>
      <c r="DS31" s="89"/>
      <c r="DT31" s="89"/>
      <c r="DU31" s="89"/>
      <c r="DV31" s="89"/>
      <c r="DW31" s="89"/>
      <c r="DX31" s="89"/>
      <c r="DY31" s="89"/>
      <c r="DZ31" s="89"/>
      <c r="EA31" s="89"/>
      <c r="EB31" s="89"/>
      <c r="EC31" s="89"/>
      <c r="ED31" s="89"/>
      <c r="EE31" s="89"/>
    </row>
    <row r="32" spans="1:135" ht="13.9" customHeight="1">
      <c r="A32" s="689"/>
      <c r="B32" s="690"/>
      <c r="C32" s="690"/>
      <c r="D32" s="690"/>
      <c r="E32" s="690"/>
      <c r="F32" s="690"/>
      <c r="G32" s="691"/>
      <c r="H32" s="690"/>
      <c r="I32" s="690"/>
      <c r="J32" s="690"/>
      <c r="K32" s="692"/>
      <c r="L32" s="692"/>
      <c r="M32" s="692"/>
      <c r="O32" s="561" t="s">
        <v>871</v>
      </c>
      <c r="P32" s="569">
        <v>0.04</v>
      </c>
      <c r="R32" s="834" t="str">
        <f t="shared" si="2"/>
        <v>Custom 1 (0)</v>
      </c>
      <c r="S32" s="576" t="s">
        <v>358</v>
      </c>
      <c r="T32" s="577">
        <v>0</v>
      </c>
      <c r="V32" s="1024"/>
      <c r="Y32" s="211"/>
      <c r="Z32" s="118"/>
      <c r="AA32" s="834" t="s">
        <v>226</v>
      </c>
      <c r="AB32" s="834" t="str">
        <f t="shared" si="0"/>
        <v xml:space="preserve">Custom_EPD -  - </v>
      </c>
      <c r="AC32" s="838">
        <f t="shared" si="1"/>
        <v>0</v>
      </c>
      <c r="AD32" s="199"/>
      <c r="AE32" s="199"/>
      <c r="AF32" s="89"/>
      <c r="AG32" s="89"/>
      <c r="AH32" s="89"/>
      <c r="AI32" s="89"/>
      <c r="AJ32" s="89"/>
      <c r="AK32" s="89"/>
      <c r="AL32" s="89"/>
      <c r="AM32" s="89"/>
      <c r="AN32" s="89"/>
      <c r="AO32" s="89"/>
      <c r="AP32" s="89"/>
      <c r="AQ32" s="89"/>
      <c r="AR32" s="89"/>
      <c r="AS32" s="89"/>
      <c r="AT32" s="89"/>
      <c r="AU32" s="89"/>
      <c r="AV32" s="89"/>
      <c r="AW32" s="89"/>
      <c r="AX32" s="89"/>
      <c r="AY32" s="89"/>
      <c r="AZ32" s="89"/>
      <c r="BA32" s="89"/>
      <c r="BB32" s="89"/>
      <c r="BC32" s="89"/>
      <c r="BD32" s="89"/>
      <c r="BE32" s="89"/>
      <c r="BF32" s="89"/>
      <c r="BG32" s="89"/>
      <c r="BH32" s="89"/>
      <c r="BI32" s="89"/>
      <c r="BJ32" s="89"/>
      <c r="BK32" s="89"/>
      <c r="BL32" s="89"/>
      <c r="BM32" s="89"/>
      <c r="BN32" s="89"/>
      <c r="BO32" s="89"/>
      <c r="BP32" s="89"/>
      <c r="BQ32" s="89"/>
      <c r="BR32" s="89"/>
      <c r="BS32" s="89"/>
      <c r="BT32" s="89"/>
      <c r="BU32" s="89"/>
      <c r="BV32" s="89"/>
      <c r="BW32" s="89"/>
      <c r="BX32" s="89"/>
      <c r="BY32" s="89"/>
      <c r="BZ32" s="89"/>
      <c r="CA32" s="89"/>
      <c r="CB32" s="89"/>
      <c r="CC32" s="89"/>
      <c r="CD32" s="89"/>
      <c r="CE32" s="89"/>
      <c r="CF32" s="89"/>
      <c r="CG32" s="89"/>
      <c r="CH32" s="89"/>
      <c r="CI32" s="89"/>
      <c r="CJ32" s="89"/>
      <c r="CK32" s="89"/>
      <c r="CL32" s="89"/>
      <c r="CM32" s="89"/>
      <c r="CN32" s="89"/>
      <c r="CO32" s="89"/>
      <c r="CP32" s="89"/>
      <c r="CQ32" s="89"/>
      <c r="CR32" s="89"/>
      <c r="CS32" s="89"/>
      <c r="CT32" s="89"/>
      <c r="CU32" s="89"/>
      <c r="CV32" s="89"/>
      <c r="CW32" s="89"/>
      <c r="CX32" s="89"/>
      <c r="CY32" s="89"/>
      <c r="CZ32" s="89"/>
      <c r="DA32" s="89"/>
      <c r="DB32" s="89"/>
      <c r="DC32" s="89"/>
      <c r="DD32" s="89"/>
      <c r="DE32" s="89"/>
      <c r="DF32" s="89"/>
      <c r="DG32" s="89"/>
      <c r="DH32" s="89"/>
      <c r="DI32" s="89"/>
      <c r="DJ32" s="89"/>
      <c r="DK32" s="89"/>
      <c r="DL32" s="89"/>
      <c r="DM32" s="89"/>
      <c r="DN32" s="89"/>
      <c r="DO32" s="89"/>
      <c r="DP32" s="89"/>
      <c r="DQ32" s="89"/>
      <c r="DR32" s="89"/>
      <c r="DS32" s="89"/>
      <c r="DT32" s="89"/>
      <c r="DU32" s="89"/>
      <c r="DV32" s="89"/>
      <c r="DW32" s="89"/>
      <c r="DX32" s="89"/>
      <c r="DY32" s="89"/>
      <c r="DZ32" s="89"/>
      <c r="EA32" s="89"/>
      <c r="EB32" s="89"/>
      <c r="EC32" s="89"/>
      <c r="ED32" s="89"/>
      <c r="EE32" s="89"/>
    </row>
    <row r="33" spans="1:135" ht="13.9" customHeight="1" thickBot="1">
      <c r="A33" s="689"/>
      <c r="B33" s="690"/>
      <c r="C33" s="690"/>
      <c r="D33" s="690"/>
      <c r="E33" s="690"/>
      <c r="F33" s="690"/>
      <c r="G33" s="691"/>
      <c r="H33" s="690"/>
      <c r="I33" s="690"/>
      <c r="J33" s="690"/>
      <c r="K33" s="692"/>
      <c r="L33" s="692"/>
      <c r="M33" s="692"/>
      <c r="O33" s="167" t="s">
        <v>147</v>
      </c>
      <c r="P33" s="571">
        <v>0.1</v>
      </c>
      <c r="R33" s="834" t="str">
        <f t="shared" si="2"/>
        <v>Custom 2 (0)</v>
      </c>
      <c r="S33" s="576" t="s">
        <v>359</v>
      </c>
      <c r="T33" s="577">
        <v>0</v>
      </c>
      <c r="V33" s="1024"/>
      <c r="Y33" s="211"/>
      <c r="Z33" s="118"/>
      <c r="AA33" s="834" t="s">
        <v>226</v>
      </c>
      <c r="AB33" s="834" t="str">
        <f t="shared" si="0"/>
        <v xml:space="preserve">Custom_EPD -  - </v>
      </c>
      <c r="AC33" s="838">
        <f t="shared" si="1"/>
        <v>0</v>
      </c>
      <c r="AD33" s="199"/>
      <c r="AE33" s="199"/>
      <c r="AF33" s="89"/>
      <c r="AG33" s="89"/>
      <c r="AH33" s="89"/>
      <c r="AI33" s="89"/>
      <c r="AJ33" s="89"/>
      <c r="AK33" s="89"/>
      <c r="AL33" s="89"/>
      <c r="AM33" s="89"/>
      <c r="AN33" s="89"/>
      <c r="AO33" s="89"/>
      <c r="AP33" s="89"/>
      <c r="AQ33" s="89"/>
      <c r="AR33" s="89"/>
      <c r="AS33" s="89"/>
      <c r="AT33" s="89"/>
      <c r="AU33" s="89"/>
      <c r="AV33" s="89"/>
      <c r="AW33" s="89"/>
      <c r="AX33" s="89"/>
      <c r="AY33" s="89"/>
      <c r="AZ33" s="89"/>
      <c r="BA33" s="89"/>
      <c r="BB33" s="89"/>
      <c r="BC33" s="89"/>
      <c r="BD33" s="89"/>
      <c r="BE33" s="89"/>
      <c r="BF33" s="89"/>
      <c r="BG33" s="89"/>
      <c r="BH33" s="89"/>
      <c r="BI33" s="89"/>
      <c r="BJ33" s="89"/>
      <c r="BK33" s="89"/>
      <c r="BL33" s="89"/>
      <c r="BM33" s="89"/>
      <c r="BN33" s="89"/>
      <c r="BO33" s="89"/>
      <c r="BP33" s="89"/>
      <c r="BQ33" s="89"/>
      <c r="BR33" s="89"/>
      <c r="BS33" s="89"/>
      <c r="BT33" s="89"/>
      <c r="BU33" s="89"/>
      <c r="BV33" s="89"/>
      <c r="BW33" s="89"/>
      <c r="BX33" s="89"/>
      <c r="BY33" s="89"/>
      <c r="BZ33" s="89"/>
      <c r="CA33" s="89"/>
      <c r="CB33" s="89"/>
      <c r="CC33" s="89"/>
      <c r="CD33" s="89"/>
      <c r="CE33" s="89"/>
      <c r="CF33" s="89"/>
      <c r="CG33" s="89"/>
      <c r="CH33" s="89"/>
      <c r="CI33" s="89"/>
      <c r="CJ33" s="89"/>
      <c r="CK33" s="89"/>
      <c r="CL33" s="89"/>
      <c r="CM33" s="89"/>
      <c r="CN33" s="89"/>
      <c r="CO33" s="89"/>
      <c r="CP33" s="89"/>
      <c r="CQ33" s="89"/>
      <c r="CR33" s="89"/>
      <c r="CS33" s="89"/>
      <c r="CT33" s="89"/>
      <c r="CU33" s="89"/>
      <c r="CV33" s="89"/>
      <c r="CW33" s="89"/>
      <c r="CX33" s="89"/>
      <c r="CY33" s="89"/>
      <c r="CZ33" s="89"/>
      <c r="DA33" s="89"/>
      <c r="DB33" s="89"/>
      <c r="DC33" s="89"/>
      <c r="DD33" s="89"/>
      <c r="DE33" s="89"/>
      <c r="DF33" s="89"/>
      <c r="DG33" s="89"/>
      <c r="DH33" s="89"/>
      <c r="DI33" s="89"/>
      <c r="DJ33" s="89"/>
      <c r="DK33" s="89"/>
      <c r="DL33" s="89"/>
      <c r="DM33" s="89"/>
      <c r="DN33" s="89"/>
      <c r="DO33" s="89"/>
      <c r="DP33" s="89"/>
      <c r="DQ33" s="89"/>
      <c r="DR33" s="89"/>
      <c r="DS33" s="89"/>
      <c r="DT33" s="89"/>
      <c r="DU33" s="89"/>
      <c r="DV33" s="89"/>
      <c r="DW33" s="89"/>
      <c r="DX33" s="89"/>
      <c r="DY33" s="89"/>
      <c r="DZ33" s="89"/>
      <c r="EA33" s="89"/>
      <c r="EB33" s="89"/>
      <c r="EC33" s="89"/>
      <c r="ED33" s="89"/>
      <c r="EE33" s="89"/>
    </row>
    <row r="34" spans="1:135" ht="13.9" customHeight="1">
      <c r="A34" s="689"/>
      <c r="B34" s="690"/>
      <c r="C34" s="690"/>
      <c r="D34" s="690"/>
      <c r="E34" s="690"/>
      <c r="F34" s="690"/>
      <c r="G34" s="691"/>
      <c r="H34" s="690"/>
      <c r="I34" s="690"/>
      <c r="J34" s="690"/>
      <c r="K34" s="692"/>
      <c r="L34" s="692"/>
      <c r="M34" s="692"/>
      <c r="R34" s="834" t="str">
        <f t="shared" si="2"/>
        <v>Custom 3 (0)</v>
      </c>
      <c r="S34" s="576" t="s">
        <v>360</v>
      </c>
      <c r="T34" s="577">
        <v>0</v>
      </c>
      <c r="V34" s="1024"/>
      <c r="Y34" s="211"/>
      <c r="Z34" s="118"/>
      <c r="AA34" s="834" t="s">
        <v>226</v>
      </c>
      <c r="AB34" s="834" t="str">
        <f t="shared" si="0"/>
        <v xml:space="preserve">Custom_EPD -  - </v>
      </c>
      <c r="AC34" s="838">
        <f t="shared" si="1"/>
        <v>0</v>
      </c>
      <c r="AD34" s="199"/>
      <c r="AE34" s="199"/>
      <c r="AF34" s="89"/>
      <c r="AG34" s="89"/>
      <c r="AH34" s="89"/>
      <c r="AI34" s="89"/>
      <c r="AJ34" s="89"/>
      <c r="AK34" s="89"/>
      <c r="AL34" s="89"/>
      <c r="AM34" s="89"/>
      <c r="AN34" s="89"/>
      <c r="AO34" s="89"/>
      <c r="AP34" s="89"/>
      <c r="AQ34" s="89"/>
      <c r="AR34" s="89"/>
      <c r="AS34" s="89"/>
      <c r="AT34" s="89"/>
      <c r="AU34" s="89"/>
      <c r="AV34" s="89"/>
      <c r="AW34" s="89"/>
      <c r="AX34" s="89"/>
      <c r="AY34" s="89"/>
      <c r="AZ34" s="89"/>
      <c r="BA34" s="89"/>
      <c r="BB34" s="89"/>
      <c r="BC34" s="89"/>
      <c r="BD34" s="89"/>
      <c r="BE34" s="89"/>
      <c r="BF34" s="89"/>
      <c r="BG34" s="89"/>
      <c r="BH34" s="89"/>
      <c r="BI34" s="89"/>
      <c r="BJ34" s="89"/>
      <c r="BK34" s="89"/>
      <c r="BL34" s="89"/>
      <c r="BM34" s="89"/>
      <c r="BN34" s="89"/>
      <c r="BO34" s="89"/>
      <c r="BP34" s="89"/>
      <c r="BQ34" s="89"/>
      <c r="BR34" s="89"/>
      <c r="BS34" s="89"/>
      <c r="BT34" s="89"/>
      <c r="BU34" s="89"/>
      <c r="BV34" s="89"/>
      <c r="BW34" s="89"/>
      <c r="BX34" s="89"/>
      <c r="BY34" s="89"/>
      <c r="BZ34" s="89"/>
      <c r="CA34" s="89"/>
      <c r="CB34" s="89"/>
      <c r="CC34" s="89"/>
      <c r="CD34" s="89"/>
      <c r="CE34" s="89"/>
      <c r="CF34" s="89"/>
      <c r="CG34" s="89"/>
      <c r="CH34" s="89"/>
      <c r="CI34" s="89"/>
      <c r="CJ34" s="89"/>
      <c r="CK34" s="89"/>
      <c r="CL34" s="89"/>
      <c r="CM34" s="89"/>
      <c r="CN34" s="89"/>
      <c r="CO34" s="89"/>
      <c r="CP34" s="89"/>
      <c r="CQ34" s="89"/>
      <c r="CR34" s="89"/>
      <c r="CS34" s="89"/>
      <c r="CT34" s="89"/>
      <c r="CU34" s="89"/>
      <c r="CV34" s="89"/>
      <c r="CW34" s="89"/>
      <c r="CX34" s="89"/>
      <c r="CY34" s="89"/>
      <c r="CZ34" s="89"/>
      <c r="DA34" s="89"/>
      <c r="DB34" s="89"/>
      <c r="DC34" s="89"/>
      <c r="DD34" s="89"/>
      <c r="DE34" s="89"/>
      <c r="DF34" s="89"/>
      <c r="DG34" s="89"/>
      <c r="DH34" s="89"/>
      <c r="DI34" s="89"/>
      <c r="DJ34" s="89"/>
      <c r="DK34" s="89"/>
      <c r="DL34" s="89"/>
      <c r="DM34" s="89"/>
      <c r="DN34" s="89"/>
      <c r="DO34" s="89"/>
      <c r="DP34" s="89"/>
      <c r="DQ34" s="89"/>
      <c r="DR34" s="89"/>
      <c r="DS34" s="89"/>
      <c r="DT34" s="89"/>
      <c r="DU34" s="89"/>
      <c r="DV34" s="89"/>
      <c r="DW34" s="89"/>
      <c r="DX34" s="89"/>
      <c r="DY34" s="89"/>
      <c r="DZ34" s="89"/>
      <c r="EA34" s="89"/>
      <c r="EB34" s="89"/>
      <c r="EC34" s="89"/>
      <c r="ED34" s="89"/>
      <c r="EE34" s="89"/>
    </row>
    <row r="35" spans="1:135" ht="13.9" customHeight="1">
      <c r="A35" s="689"/>
      <c r="B35" s="690"/>
      <c r="C35" s="690"/>
      <c r="D35" s="690"/>
      <c r="E35" s="690"/>
      <c r="F35" s="690"/>
      <c r="G35" s="691"/>
      <c r="H35" s="690"/>
      <c r="I35" s="690"/>
      <c r="J35" s="690"/>
      <c r="K35" s="692"/>
      <c r="L35" s="692"/>
      <c r="M35" s="692"/>
      <c r="R35" s="834" t="str">
        <f t="shared" si="2"/>
        <v>Custom 4 (0)</v>
      </c>
      <c r="S35" s="576" t="s">
        <v>361</v>
      </c>
      <c r="T35" s="577">
        <v>0</v>
      </c>
      <c r="V35" s="1024"/>
      <c r="Y35" s="211"/>
      <c r="Z35" s="118"/>
      <c r="AA35" s="834" t="s">
        <v>226</v>
      </c>
      <c r="AB35" s="834" t="str">
        <f t="shared" si="0"/>
        <v xml:space="preserve">Custom_EPD -  - </v>
      </c>
      <c r="AC35" s="838">
        <f t="shared" si="1"/>
        <v>0</v>
      </c>
      <c r="AD35" s="199"/>
      <c r="AE35" s="199"/>
      <c r="AF35" s="89"/>
      <c r="AG35" s="89"/>
      <c r="AH35" s="89"/>
      <c r="AI35" s="89"/>
      <c r="AJ35" s="89"/>
      <c r="AK35" s="89"/>
      <c r="AL35" s="89"/>
      <c r="AM35" s="89"/>
      <c r="AN35" s="89"/>
      <c r="AO35" s="89"/>
      <c r="AP35" s="89"/>
      <c r="AQ35" s="89"/>
      <c r="AR35" s="89"/>
      <c r="AS35" s="89"/>
      <c r="AT35" s="89"/>
      <c r="AU35" s="89"/>
      <c r="AV35" s="89"/>
      <c r="AW35" s="89"/>
      <c r="AX35" s="89"/>
      <c r="AY35" s="89"/>
      <c r="AZ35" s="89"/>
      <c r="BA35" s="89"/>
      <c r="BB35" s="89"/>
      <c r="BC35" s="89"/>
      <c r="BD35" s="89"/>
      <c r="BE35" s="89"/>
      <c r="BF35" s="89"/>
      <c r="BG35" s="89"/>
      <c r="BH35" s="89"/>
      <c r="BI35" s="89"/>
      <c r="BJ35" s="89"/>
      <c r="BK35" s="89"/>
      <c r="BL35" s="89"/>
      <c r="BM35" s="89"/>
      <c r="BN35" s="89"/>
      <c r="BO35" s="89"/>
      <c r="BP35" s="89"/>
      <c r="BQ35" s="89"/>
      <c r="BR35" s="89"/>
      <c r="BS35" s="89"/>
      <c r="BT35" s="89"/>
      <c r="BU35" s="89"/>
      <c r="BV35" s="89"/>
      <c r="BW35" s="89"/>
      <c r="BX35" s="89"/>
      <c r="BY35" s="89"/>
      <c r="BZ35" s="89"/>
      <c r="CA35" s="89"/>
      <c r="CB35" s="89"/>
      <c r="CC35" s="89"/>
      <c r="CD35" s="89"/>
      <c r="CE35" s="89"/>
      <c r="CF35" s="89"/>
      <c r="CG35" s="89"/>
      <c r="CH35" s="89"/>
      <c r="CI35" s="89"/>
      <c r="CJ35" s="89"/>
      <c r="CK35" s="89"/>
      <c r="CL35" s="89"/>
      <c r="CM35" s="89"/>
      <c r="CN35" s="89"/>
      <c r="CO35" s="89"/>
      <c r="CP35" s="89"/>
      <c r="CQ35" s="89"/>
      <c r="CR35" s="89"/>
      <c r="CS35" s="89"/>
      <c r="CT35" s="89"/>
      <c r="CU35" s="89"/>
      <c r="CV35" s="89"/>
      <c r="CW35" s="89"/>
      <c r="CX35" s="89"/>
      <c r="CY35" s="89"/>
      <c r="CZ35" s="89"/>
      <c r="DA35" s="89"/>
      <c r="DB35" s="89"/>
      <c r="DC35" s="89"/>
      <c r="DD35" s="89"/>
      <c r="DE35" s="89"/>
      <c r="DF35" s="89"/>
      <c r="DG35" s="89"/>
      <c r="DH35" s="89"/>
      <c r="DI35" s="89"/>
      <c r="DJ35" s="89"/>
      <c r="DK35" s="89"/>
      <c r="DL35" s="89"/>
      <c r="DM35" s="89"/>
      <c r="DN35" s="89"/>
      <c r="DO35" s="89"/>
      <c r="DP35" s="89"/>
      <c r="DQ35" s="89"/>
      <c r="DR35" s="89"/>
      <c r="DS35" s="89"/>
      <c r="DT35" s="89"/>
      <c r="DU35" s="89"/>
      <c r="DV35" s="89"/>
      <c r="DW35" s="89"/>
      <c r="DX35" s="89"/>
      <c r="DY35" s="89"/>
      <c r="DZ35" s="89"/>
      <c r="EA35" s="89"/>
      <c r="EB35" s="89"/>
      <c r="EC35" s="89"/>
      <c r="ED35" s="89"/>
      <c r="EE35" s="89"/>
    </row>
    <row r="36" spans="1:135" ht="14.45" customHeight="1" thickBot="1">
      <c r="A36" s="689"/>
      <c r="B36" s="690"/>
      <c r="C36" s="690"/>
      <c r="D36" s="690"/>
      <c r="E36" s="690"/>
      <c r="F36" s="690"/>
      <c r="G36" s="691"/>
      <c r="H36" s="693"/>
      <c r="I36" s="690"/>
      <c r="J36" s="690"/>
      <c r="K36" s="692"/>
      <c r="L36" s="692"/>
      <c r="M36" s="692"/>
      <c r="R36" s="834" t="str">
        <f t="shared" si="2"/>
        <v>Custom 5 (0)</v>
      </c>
      <c r="S36" s="578" t="s">
        <v>362</v>
      </c>
      <c r="T36" s="579">
        <v>0</v>
      </c>
      <c r="V36" s="1024"/>
      <c r="Y36" s="89"/>
      <c r="AA36" s="834" t="s">
        <v>226</v>
      </c>
      <c r="AB36" s="834" t="str">
        <f t="shared" si="0"/>
        <v xml:space="preserve">Custom_EPD -  - </v>
      </c>
      <c r="AC36" s="838">
        <f t="shared" si="1"/>
        <v>0</v>
      </c>
      <c r="AD36" s="199"/>
      <c r="AE36" s="199"/>
      <c r="AF36" s="89"/>
      <c r="AG36" s="89"/>
      <c r="AH36" s="89"/>
      <c r="AI36" s="89"/>
      <c r="AJ36" s="89"/>
      <c r="AK36" s="89"/>
      <c r="AL36" s="89"/>
      <c r="AM36" s="89"/>
      <c r="AN36" s="89"/>
      <c r="AO36" s="89"/>
      <c r="AP36" s="89"/>
      <c r="AQ36" s="89"/>
      <c r="AR36" s="89"/>
      <c r="AS36" s="89"/>
      <c r="AT36" s="89"/>
      <c r="AU36" s="89"/>
      <c r="AV36" s="89"/>
      <c r="AW36" s="89"/>
      <c r="AX36" s="89"/>
      <c r="AY36" s="89"/>
      <c r="AZ36" s="89"/>
      <c r="BA36" s="89"/>
      <c r="BB36" s="89"/>
      <c r="BC36" s="89"/>
      <c r="BD36" s="89"/>
      <c r="BE36" s="89"/>
      <c r="BF36" s="89"/>
      <c r="BG36" s="89"/>
      <c r="BH36" s="89"/>
      <c r="BI36" s="89"/>
      <c r="BJ36" s="89"/>
      <c r="BK36" s="89"/>
      <c r="BL36" s="89"/>
      <c r="BM36" s="89"/>
      <c r="BN36" s="89"/>
      <c r="BO36" s="89"/>
      <c r="BP36" s="89"/>
      <c r="BQ36" s="89"/>
      <c r="BR36" s="89"/>
      <c r="BS36" s="89"/>
      <c r="BT36" s="89"/>
      <c r="BU36" s="89"/>
      <c r="BV36" s="89"/>
      <c r="BW36" s="89"/>
      <c r="BX36" s="89"/>
      <c r="BY36" s="89"/>
      <c r="BZ36" s="89"/>
      <c r="CA36" s="89"/>
      <c r="CB36" s="89"/>
      <c r="CC36" s="89"/>
      <c r="CD36" s="89"/>
      <c r="CE36" s="89"/>
      <c r="CF36" s="89"/>
      <c r="CG36" s="89"/>
      <c r="CH36" s="89"/>
      <c r="CI36" s="89"/>
      <c r="CJ36" s="89"/>
      <c r="CK36" s="89"/>
      <c r="CL36" s="89"/>
      <c r="CM36" s="89"/>
      <c r="CN36" s="89"/>
      <c r="CO36" s="89"/>
      <c r="CP36" s="89"/>
      <c r="CQ36" s="89"/>
      <c r="CR36" s="89"/>
      <c r="CS36" s="89"/>
      <c r="CT36" s="89"/>
      <c r="CU36" s="89"/>
      <c r="CV36" s="89"/>
      <c r="CW36" s="89"/>
      <c r="CX36" s="89"/>
      <c r="CY36" s="89"/>
      <c r="CZ36" s="89"/>
      <c r="DA36" s="89"/>
      <c r="DB36" s="89"/>
      <c r="DC36" s="89"/>
      <c r="DD36" s="89"/>
      <c r="DE36" s="89"/>
      <c r="DF36" s="89"/>
      <c r="DG36" s="89"/>
      <c r="DH36" s="89"/>
      <c r="DI36" s="89"/>
      <c r="DJ36" s="89"/>
      <c r="DK36" s="89"/>
      <c r="DL36" s="89"/>
      <c r="DM36" s="89"/>
      <c r="DN36" s="89"/>
      <c r="DO36" s="89"/>
      <c r="DP36" s="89"/>
      <c r="DQ36" s="89"/>
      <c r="DR36" s="89"/>
      <c r="DS36" s="89"/>
      <c r="DT36" s="89"/>
      <c r="DU36" s="89"/>
      <c r="DV36" s="89"/>
      <c r="DW36" s="89"/>
      <c r="DX36" s="89"/>
      <c r="DY36" s="89"/>
      <c r="DZ36" s="89"/>
      <c r="EA36" s="89"/>
      <c r="EB36" s="89"/>
      <c r="EC36" s="89"/>
      <c r="ED36" s="89"/>
      <c r="EE36" s="89"/>
    </row>
    <row r="37" spans="1:135" ht="13.15" customHeight="1">
      <c r="A37" s="689"/>
      <c r="B37" s="690"/>
      <c r="C37" s="690"/>
      <c r="D37" s="690"/>
      <c r="E37" s="690"/>
      <c r="F37" s="690"/>
      <c r="G37" s="691"/>
      <c r="H37" s="694"/>
      <c r="I37" s="690"/>
      <c r="J37" s="690"/>
      <c r="K37" s="692"/>
      <c r="L37" s="692"/>
      <c r="M37" s="692"/>
      <c r="S37" s="556" t="s">
        <v>721</v>
      </c>
      <c r="T37" s="572"/>
      <c r="X37" s="89"/>
      <c r="Y37" s="89"/>
      <c r="AA37" s="834" t="s">
        <v>226</v>
      </c>
      <c r="AB37" s="834" t="str">
        <f t="shared" si="0"/>
        <v xml:space="preserve">Custom_EPD -  - </v>
      </c>
      <c r="AC37" s="838">
        <f t="shared" si="1"/>
        <v>0</v>
      </c>
      <c r="AD37" s="199"/>
      <c r="AE37" s="199"/>
      <c r="AF37" s="89"/>
      <c r="AG37" s="89"/>
      <c r="AH37" s="89"/>
      <c r="AI37" s="89"/>
      <c r="AJ37" s="89"/>
      <c r="AK37" s="89"/>
      <c r="AL37" s="89"/>
      <c r="AM37" s="89"/>
      <c r="AN37" s="89"/>
      <c r="AO37" s="89"/>
      <c r="AP37" s="89"/>
      <c r="AQ37" s="89"/>
      <c r="AR37" s="89"/>
      <c r="AS37" s="89"/>
      <c r="AT37" s="89"/>
      <c r="AU37" s="89"/>
      <c r="AV37" s="89"/>
      <c r="AW37" s="89"/>
      <c r="AX37" s="89"/>
      <c r="AY37" s="89"/>
      <c r="AZ37" s="89"/>
      <c r="BA37" s="89"/>
      <c r="BB37" s="89"/>
      <c r="BC37" s="89"/>
      <c r="BD37" s="89"/>
      <c r="BE37" s="89"/>
      <c r="BF37" s="89"/>
      <c r="BG37" s="89"/>
      <c r="BH37" s="89"/>
      <c r="BI37" s="89"/>
      <c r="BJ37" s="89"/>
      <c r="BK37" s="89"/>
      <c r="BL37" s="89"/>
      <c r="BM37" s="89"/>
      <c r="BN37" s="89"/>
      <c r="BO37" s="89"/>
      <c r="BP37" s="89"/>
      <c r="BQ37" s="89"/>
      <c r="BR37" s="89"/>
      <c r="BS37" s="89"/>
      <c r="BT37" s="89"/>
      <c r="BU37" s="89"/>
      <c r="BV37" s="89"/>
      <c r="BW37" s="89"/>
      <c r="BX37" s="89"/>
      <c r="BY37" s="89"/>
      <c r="BZ37" s="89"/>
      <c r="CA37" s="89"/>
      <c r="CB37" s="89"/>
      <c r="CC37" s="89"/>
      <c r="CD37" s="89"/>
      <c r="CE37" s="89"/>
      <c r="CF37" s="89"/>
      <c r="CG37" s="89"/>
      <c r="CH37" s="89"/>
      <c r="CI37" s="89"/>
      <c r="CJ37" s="89"/>
      <c r="CK37" s="89"/>
      <c r="CL37" s="89"/>
      <c r="CM37" s="89"/>
      <c r="CN37" s="89"/>
      <c r="CO37" s="89"/>
      <c r="CP37" s="89"/>
      <c r="CQ37" s="89"/>
      <c r="CR37" s="89"/>
      <c r="CS37" s="89"/>
      <c r="CT37" s="89"/>
      <c r="CU37" s="89"/>
      <c r="CV37" s="89"/>
      <c r="CW37" s="89"/>
      <c r="CX37" s="89"/>
      <c r="CY37" s="89"/>
      <c r="CZ37" s="89"/>
      <c r="DA37" s="89"/>
      <c r="DB37" s="89"/>
      <c r="DC37" s="89"/>
      <c r="DD37" s="89"/>
      <c r="DE37" s="89"/>
      <c r="DF37" s="89"/>
      <c r="DG37" s="89"/>
      <c r="DH37" s="89"/>
      <c r="DI37" s="89"/>
      <c r="DJ37" s="89"/>
      <c r="DK37" s="89"/>
      <c r="DL37" s="89"/>
      <c r="DM37" s="89"/>
      <c r="DN37" s="89"/>
      <c r="DO37" s="89"/>
      <c r="DP37" s="89"/>
      <c r="DQ37" s="89"/>
      <c r="DR37" s="89"/>
      <c r="DS37" s="89"/>
      <c r="DT37" s="89"/>
      <c r="DU37" s="89"/>
      <c r="DV37" s="89"/>
      <c r="DW37" s="89"/>
      <c r="DX37" s="89"/>
      <c r="DY37" s="89"/>
      <c r="DZ37" s="89"/>
      <c r="EA37" s="89"/>
      <c r="EB37" s="89"/>
      <c r="EC37" s="89"/>
      <c r="ED37" s="89"/>
      <c r="EE37" s="89"/>
    </row>
    <row r="38" spans="1:135">
      <c r="A38" s="689"/>
      <c r="B38" s="153"/>
      <c r="C38" s="153"/>
      <c r="D38" s="153"/>
      <c r="E38" s="153"/>
      <c r="F38" s="153"/>
      <c r="G38" s="691"/>
      <c r="H38" s="690"/>
      <c r="I38" s="690"/>
      <c r="J38" s="690"/>
      <c r="K38" s="692"/>
      <c r="L38" s="692"/>
      <c r="M38" s="692"/>
      <c r="R38" s="199" t="str">
        <f xml:space="preserve"> _xlfn.CONCAT(S38," (",T38, ")")</f>
        <v>Substructure &amp; Foundations (150)</v>
      </c>
      <c r="S38" s="705" t="s">
        <v>852</v>
      </c>
      <c r="T38" s="705">
        <v>150</v>
      </c>
      <c r="X38" s="89"/>
      <c r="Y38" s="89"/>
      <c r="AA38" s="834" t="s">
        <v>226</v>
      </c>
      <c r="AB38" s="834" t="str">
        <f t="shared" si="0"/>
        <v xml:space="preserve">Custom_EPD -  - </v>
      </c>
      <c r="AC38" s="838">
        <f t="shared" si="1"/>
        <v>0</v>
      </c>
      <c r="AD38" s="199"/>
      <c r="AE38" s="199"/>
      <c r="AF38" s="89"/>
      <c r="AG38" s="89"/>
      <c r="AH38" s="89"/>
      <c r="AI38" s="89"/>
      <c r="AJ38" s="89"/>
      <c r="AK38" s="89"/>
      <c r="AL38" s="89"/>
      <c r="AM38" s="89"/>
      <c r="AN38" s="89"/>
      <c r="AO38" s="89"/>
      <c r="AP38" s="89"/>
      <c r="AQ38" s="89"/>
      <c r="AR38" s="89"/>
      <c r="AS38" s="89"/>
      <c r="AT38" s="89"/>
      <c r="AU38" s="89"/>
      <c r="AV38" s="89"/>
      <c r="AW38" s="89"/>
      <c r="AX38" s="89"/>
      <c r="AY38" s="89"/>
      <c r="AZ38" s="89"/>
      <c r="BA38" s="89"/>
      <c r="BB38" s="89"/>
      <c r="BC38" s="89"/>
      <c r="BD38" s="89"/>
      <c r="BE38" s="89"/>
      <c r="BF38" s="89"/>
      <c r="BG38" s="89"/>
      <c r="BH38" s="89"/>
      <c r="BI38" s="89"/>
      <c r="BJ38" s="89"/>
      <c r="BK38" s="89"/>
      <c r="BL38" s="89"/>
      <c r="BM38" s="89"/>
      <c r="BN38" s="89"/>
      <c r="BO38" s="89"/>
      <c r="BP38" s="89"/>
      <c r="BQ38" s="89"/>
      <c r="BR38" s="89"/>
      <c r="BS38" s="89"/>
      <c r="BT38" s="89"/>
      <c r="BU38" s="89"/>
      <c r="BV38" s="89"/>
      <c r="BW38" s="89"/>
      <c r="BX38" s="89"/>
      <c r="BY38" s="89"/>
      <c r="BZ38" s="89"/>
      <c r="CA38" s="89"/>
      <c r="CB38" s="89"/>
      <c r="CC38" s="89"/>
      <c r="CD38" s="89"/>
      <c r="CE38" s="89"/>
      <c r="CF38" s="89"/>
      <c r="CG38" s="89"/>
      <c r="CH38" s="89"/>
      <c r="CI38" s="89"/>
      <c r="CJ38" s="89"/>
      <c r="CK38" s="89"/>
      <c r="CL38" s="89"/>
      <c r="CM38" s="89"/>
      <c r="CN38" s="89"/>
      <c r="CO38" s="89"/>
      <c r="CP38" s="89"/>
      <c r="CQ38" s="89"/>
      <c r="CR38" s="89"/>
      <c r="CS38" s="89"/>
      <c r="CT38" s="89"/>
      <c r="CU38" s="89"/>
      <c r="CV38" s="89"/>
      <c r="CW38" s="89"/>
      <c r="CX38" s="89"/>
      <c r="CY38" s="89"/>
      <c r="CZ38" s="89"/>
      <c r="DA38" s="89"/>
      <c r="DB38" s="89"/>
      <c r="DC38" s="89"/>
      <c r="DD38" s="89"/>
      <c r="DE38" s="89"/>
      <c r="DF38" s="89"/>
      <c r="DG38" s="89"/>
      <c r="DH38" s="89"/>
      <c r="DI38" s="89"/>
      <c r="DJ38" s="89"/>
      <c r="DK38" s="89"/>
      <c r="DL38" s="89"/>
      <c r="DM38" s="89"/>
      <c r="DN38" s="89"/>
      <c r="DO38" s="89"/>
      <c r="DP38" s="89"/>
      <c r="DQ38" s="89"/>
      <c r="DR38" s="89"/>
      <c r="DS38" s="89"/>
      <c r="DT38" s="89"/>
      <c r="DU38" s="89"/>
      <c r="DV38" s="89"/>
      <c r="DW38" s="89"/>
      <c r="DX38" s="89"/>
      <c r="DY38" s="89"/>
      <c r="DZ38" s="89"/>
      <c r="EA38" s="89"/>
      <c r="EB38" s="89"/>
      <c r="EC38" s="89"/>
      <c r="ED38" s="89"/>
      <c r="EE38" s="89"/>
    </row>
    <row r="39" spans="1:135">
      <c r="A39" s="689"/>
      <c r="B39" s="690"/>
      <c r="C39" s="690"/>
      <c r="D39" s="690"/>
      <c r="E39" s="690"/>
      <c r="F39" s="690"/>
      <c r="G39" s="691"/>
      <c r="H39" s="690"/>
      <c r="I39" s="690"/>
      <c r="J39" s="690"/>
      <c r="K39" s="692"/>
      <c r="L39" s="692"/>
      <c r="M39" s="692"/>
      <c r="R39" s="199" t="str">
        <f xml:space="preserve"> _xlfn.CONCAT(S39," (",T39, ")")</f>
        <v>Superstructure (200)</v>
      </c>
      <c r="S39" s="705" t="s">
        <v>5</v>
      </c>
      <c r="T39" s="705">
        <v>200</v>
      </c>
      <c r="X39" s="89"/>
      <c r="Y39" s="89"/>
      <c r="AA39" s="834" t="s">
        <v>226</v>
      </c>
      <c r="AB39" s="834" t="str">
        <f t="shared" si="0"/>
        <v xml:space="preserve">Custom_EPD -  - </v>
      </c>
      <c r="AC39" s="838">
        <f t="shared" si="1"/>
        <v>0</v>
      </c>
      <c r="AD39" s="199"/>
      <c r="AE39" s="199"/>
      <c r="AF39" s="89"/>
      <c r="AG39" s="89"/>
      <c r="AH39" s="89"/>
      <c r="AI39" s="89"/>
      <c r="AJ39" s="89"/>
      <c r="AK39" s="89"/>
      <c r="AL39" s="89"/>
      <c r="AM39" s="89"/>
      <c r="AN39" s="89"/>
      <c r="AO39" s="89"/>
      <c r="AP39" s="89"/>
      <c r="AQ39" s="89"/>
      <c r="AR39" s="89"/>
      <c r="AS39" s="89"/>
      <c r="AT39" s="89"/>
      <c r="AU39" s="89"/>
      <c r="AV39" s="89"/>
      <c r="AW39" s="89"/>
      <c r="AX39" s="89"/>
      <c r="AY39" s="89"/>
      <c r="AZ39" s="89"/>
      <c r="BA39" s="89"/>
      <c r="BB39" s="89"/>
      <c r="BC39" s="89"/>
      <c r="BD39" s="89"/>
      <c r="BE39" s="89"/>
      <c r="BF39" s="89"/>
      <c r="BG39" s="89"/>
      <c r="BH39" s="89"/>
      <c r="BI39" s="89"/>
      <c r="BJ39" s="89"/>
      <c r="BK39" s="89"/>
      <c r="BL39" s="89"/>
      <c r="BM39" s="89"/>
      <c r="BN39" s="89"/>
      <c r="BO39" s="89"/>
      <c r="BP39" s="89"/>
      <c r="BQ39" s="89"/>
      <c r="BR39" s="89"/>
      <c r="BS39" s="89"/>
      <c r="BT39" s="89"/>
      <c r="BU39" s="89"/>
      <c r="BV39" s="89"/>
      <c r="BW39" s="89"/>
      <c r="BX39" s="89"/>
      <c r="BY39" s="89"/>
      <c r="BZ39" s="89"/>
      <c r="CA39" s="89"/>
      <c r="CB39" s="89"/>
      <c r="CC39" s="89"/>
      <c r="CD39" s="89"/>
      <c r="CE39" s="89"/>
      <c r="CF39" s="89"/>
      <c r="CG39" s="89"/>
      <c r="CH39" s="89"/>
      <c r="CI39" s="89"/>
      <c r="CJ39" s="89"/>
      <c r="CK39" s="89"/>
      <c r="CL39" s="89"/>
      <c r="CM39" s="89"/>
      <c r="CN39" s="89"/>
      <c r="CO39" s="89"/>
      <c r="CP39" s="89"/>
      <c r="CQ39" s="89"/>
      <c r="CR39" s="89"/>
      <c r="CS39" s="89"/>
      <c r="CT39" s="89"/>
      <c r="CU39" s="89"/>
      <c r="CV39" s="89"/>
      <c r="CW39" s="89"/>
      <c r="CX39" s="89"/>
      <c r="CY39" s="89"/>
      <c r="CZ39" s="89"/>
      <c r="DA39" s="89"/>
      <c r="DB39" s="89"/>
      <c r="DC39" s="89"/>
      <c r="DD39" s="89"/>
      <c r="DE39" s="89"/>
      <c r="DF39" s="89"/>
      <c r="DG39" s="89"/>
      <c r="DH39" s="89"/>
      <c r="DI39" s="89"/>
      <c r="DJ39" s="89"/>
      <c r="DK39" s="89"/>
      <c r="DL39" s="89"/>
      <c r="DM39" s="89"/>
      <c r="DN39" s="89"/>
      <c r="DO39" s="89"/>
      <c r="DP39" s="89"/>
      <c r="DQ39" s="89"/>
      <c r="DR39" s="89"/>
      <c r="DS39" s="89"/>
      <c r="DT39" s="89"/>
      <c r="DU39" s="89"/>
      <c r="DV39" s="89"/>
      <c r="DW39" s="89"/>
      <c r="DX39" s="89"/>
      <c r="DY39" s="89"/>
      <c r="DZ39" s="89"/>
      <c r="EA39" s="89"/>
      <c r="EB39" s="89"/>
      <c r="EC39" s="89"/>
      <c r="ED39" s="89"/>
      <c r="EE39" s="89"/>
    </row>
    <row r="40" spans="1:135" ht="15" customHeight="1" thickBot="1">
      <c r="A40" s="695"/>
      <c r="B40" s="696"/>
      <c r="C40" s="696"/>
      <c r="D40" s="696"/>
      <c r="E40" s="696"/>
      <c r="F40" s="696"/>
      <c r="G40" s="697"/>
      <c r="H40" s="696"/>
      <c r="I40" s="696"/>
      <c r="J40" s="696"/>
      <c r="K40" s="698"/>
      <c r="L40" s="698"/>
      <c r="M40" s="698"/>
      <c r="R40" s="199" t="str">
        <f t="shared" ref="R40:R45" si="3" xml:space="preserve"> _xlfn.CONCAT(S40," (",T40, ")")</f>
        <v>N/A (0)</v>
      </c>
      <c r="S40" s="729" t="s">
        <v>80</v>
      </c>
      <c r="T40" s="729">
        <v>0</v>
      </c>
      <c r="X40" s="89"/>
      <c r="Y40" s="89"/>
      <c r="AA40" s="834" t="s">
        <v>226</v>
      </c>
      <c r="AB40" s="834" t="str">
        <f t="shared" si="0"/>
        <v xml:space="preserve">Custom_EPD -  - </v>
      </c>
      <c r="AC40" s="838">
        <f t="shared" si="1"/>
        <v>0</v>
      </c>
      <c r="AD40" s="199"/>
      <c r="AE40" s="199"/>
      <c r="AF40" s="89"/>
      <c r="AG40" s="89"/>
      <c r="AH40" s="89"/>
      <c r="AI40" s="89"/>
      <c r="AJ40" s="89"/>
      <c r="AK40" s="89"/>
      <c r="AL40" s="89"/>
      <c r="AM40" s="89"/>
      <c r="AN40" s="89"/>
      <c r="AO40" s="89"/>
      <c r="AP40" s="89"/>
      <c r="AQ40" s="89"/>
      <c r="AR40" s="89"/>
      <c r="AS40" s="89"/>
      <c r="AT40" s="89"/>
      <c r="AU40" s="89"/>
      <c r="AV40" s="89"/>
      <c r="AW40" s="89"/>
      <c r="AX40" s="89"/>
      <c r="AY40" s="89"/>
      <c r="AZ40" s="89"/>
      <c r="BA40" s="89"/>
      <c r="BB40" s="89"/>
      <c r="BC40" s="89"/>
      <c r="BD40" s="89"/>
      <c r="BE40" s="89"/>
      <c r="BF40" s="89"/>
      <c r="BG40" s="89"/>
      <c r="BH40" s="89"/>
      <c r="BI40" s="89"/>
      <c r="BJ40" s="89"/>
      <c r="BK40" s="89"/>
      <c r="BL40" s="89"/>
      <c r="BM40" s="89"/>
      <c r="BN40" s="89"/>
      <c r="BO40" s="89"/>
      <c r="BP40" s="89"/>
      <c r="BQ40" s="89"/>
      <c r="BR40" s="89"/>
      <c r="BS40" s="89"/>
      <c r="BT40" s="89"/>
      <c r="BU40" s="89"/>
      <c r="BV40" s="89"/>
      <c r="BW40" s="89"/>
      <c r="BX40" s="89"/>
      <c r="BY40" s="89"/>
      <c r="BZ40" s="89"/>
      <c r="CA40" s="89"/>
      <c r="CB40" s="89"/>
      <c r="CC40" s="89"/>
      <c r="CD40" s="89"/>
      <c r="CE40" s="89"/>
      <c r="CF40" s="89"/>
      <c r="CG40" s="89"/>
      <c r="CH40" s="89"/>
      <c r="CI40" s="89"/>
      <c r="CJ40" s="89"/>
      <c r="CK40" s="89"/>
      <c r="CL40" s="89"/>
      <c r="CM40" s="89"/>
      <c r="CN40" s="89"/>
      <c r="CO40" s="89"/>
      <c r="CP40" s="89"/>
      <c r="CQ40" s="89"/>
      <c r="CR40" s="89"/>
      <c r="CS40" s="89"/>
      <c r="CT40" s="89"/>
      <c r="CU40" s="89"/>
      <c r="CV40" s="89"/>
      <c r="CW40" s="89"/>
      <c r="CX40" s="89"/>
      <c r="CY40" s="89"/>
      <c r="CZ40" s="89"/>
      <c r="DA40" s="89"/>
      <c r="DB40" s="89"/>
      <c r="DC40" s="89"/>
      <c r="DD40" s="89"/>
      <c r="DE40" s="89"/>
      <c r="DF40" s="89"/>
      <c r="DG40" s="89"/>
      <c r="DH40" s="89"/>
      <c r="DI40" s="89"/>
      <c r="DJ40" s="89"/>
      <c r="DK40" s="89"/>
      <c r="DL40" s="89"/>
      <c r="DM40" s="89"/>
      <c r="DN40" s="89"/>
      <c r="DO40" s="89"/>
      <c r="DP40" s="89"/>
      <c r="DQ40" s="89"/>
      <c r="DR40" s="89"/>
      <c r="DS40" s="89"/>
      <c r="DT40" s="89"/>
      <c r="DU40" s="89"/>
      <c r="DV40" s="89"/>
      <c r="DW40" s="89"/>
      <c r="DX40" s="89"/>
      <c r="DY40" s="89"/>
      <c r="DZ40" s="89"/>
      <c r="EA40" s="89"/>
      <c r="EB40" s="89"/>
      <c r="EC40" s="89"/>
      <c r="ED40" s="89"/>
      <c r="EE40" s="89"/>
    </row>
    <row r="41" spans="1:135">
      <c r="N41" s="89"/>
      <c r="O41" s="89"/>
      <c r="P41" s="89"/>
      <c r="Q41" s="89"/>
      <c r="R41" s="199" t="str">
        <f t="shared" si="3"/>
        <v>Bridge Custom 1 (0)</v>
      </c>
      <c r="S41" s="729" t="s">
        <v>876</v>
      </c>
      <c r="T41" s="729">
        <v>0</v>
      </c>
      <c r="X41" s="89"/>
      <c r="Y41" s="89"/>
      <c r="AA41" s="199"/>
      <c r="AB41" s="199"/>
      <c r="AC41" s="199"/>
      <c r="AD41" s="199"/>
      <c r="AE41" s="199"/>
      <c r="AF41" s="89"/>
      <c r="AG41" s="89"/>
      <c r="AH41" s="89"/>
      <c r="AI41" s="89"/>
      <c r="AJ41" s="89"/>
      <c r="AK41" s="89"/>
      <c r="AL41" s="89"/>
      <c r="AM41" s="89"/>
      <c r="AN41" s="89"/>
      <c r="AO41" s="89"/>
      <c r="AP41" s="89"/>
      <c r="AQ41" s="89"/>
      <c r="AR41" s="89"/>
      <c r="AS41" s="89"/>
      <c r="AT41" s="89"/>
      <c r="AU41" s="89"/>
      <c r="AV41" s="89"/>
      <c r="AW41" s="89"/>
      <c r="AX41" s="89"/>
      <c r="AY41" s="89"/>
      <c r="AZ41" s="89"/>
      <c r="BA41" s="89"/>
      <c r="BB41" s="89"/>
      <c r="BC41" s="89"/>
      <c r="BD41" s="89"/>
      <c r="BE41" s="89"/>
      <c r="BF41" s="89"/>
      <c r="BG41" s="89"/>
      <c r="BH41" s="89"/>
      <c r="BI41" s="89"/>
      <c r="BJ41" s="89"/>
      <c r="BK41" s="89"/>
      <c r="BL41" s="89"/>
      <c r="BM41" s="89"/>
      <c r="BN41" s="89"/>
      <c r="BO41" s="89"/>
      <c r="BP41" s="89"/>
      <c r="BQ41" s="89"/>
      <c r="BR41" s="89"/>
      <c r="BS41" s="89"/>
      <c r="BT41" s="89"/>
      <c r="BU41" s="89"/>
      <c r="BV41" s="89"/>
      <c r="BW41" s="89"/>
      <c r="BX41" s="89"/>
      <c r="BY41" s="89"/>
      <c r="BZ41" s="89"/>
      <c r="CA41" s="89"/>
      <c r="CB41" s="89"/>
      <c r="CC41" s="89"/>
      <c r="CD41" s="89"/>
      <c r="CE41" s="89"/>
      <c r="CF41" s="89"/>
      <c r="CG41" s="89"/>
      <c r="CH41" s="89"/>
      <c r="CI41" s="89"/>
      <c r="CJ41" s="89"/>
      <c r="CK41" s="89"/>
      <c r="CL41" s="89"/>
      <c r="CM41" s="89"/>
      <c r="CN41" s="89"/>
      <c r="CO41" s="89"/>
      <c r="CP41" s="89"/>
      <c r="CQ41" s="89"/>
      <c r="CR41" s="89"/>
      <c r="CS41" s="89"/>
      <c r="CT41" s="89"/>
      <c r="CU41" s="89"/>
      <c r="CV41" s="89"/>
      <c r="CW41" s="89"/>
      <c r="CX41" s="89"/>
      <c r="CY41" s="89"/>
      <c r="CZ41" s="89"/>
      <c r="DA41" s="89"/>
      <c r="DB41" s="89"/>
      <c r="DC41" s="89"/>
      <c r="DD41" s="89"/>
      <c r="DE41" s="89"/>
      <c r="DF41" s="89"/>
      <c r="DG41" s="89"/>
      <c r="DH41" s="89"/>
      <c r="DI41" s="89"/>
      <c r="DJ41" s="89"/>
      <c r="DK41" s="89"/>
      <c r="DL41" s="89"/>
      <c r="DM41" s="89"/>
      <c r="DN41" s="89"/>
      <c r="DO41" s="89"/>
      <c r="DP41" s="89"/>
      <c r="DQ41" s="89"/>
      <c r="DR41" s="89"/>
      <c r="DS41" s="89"/>
      <c r="DT41" s="89"/>
      <c r="DU41" s="89"/>
      <c r="DV41" s="89"/>
      <c r="DW41" s="89"/>
      <c r="DX41" s="89"/>
      <c r="DY41" s="89"/>
      <c r="DZ41" s="89"/>
      <c r="EA41" s="89"/>
      <c r="EB41" s="89"/>
      <c r="EC41" s="89"/>
      <c r="ED41" s="89"/>
      <c r="EE41" s="89"/>
    </row>
    <row r="42" spans="1:135" ht="49.9" customHeight="1">
      <c r="G42" s="100"/>
      <c r="M42" s="89"/>
      <c r="N42" s="89"/>
      <c r="O42" s="89"/>
      <c r="P42" s="89"/>
      <c r="Q42" s="89"/>
      <c r="R42" s="199" t="str">
        <f t="shared" si="3"/>
        <v>Bridge Custom 2 (0)</v>
      </c>
      <c r="S42" s="729" t="s">
        <v>877</v>
      </c>
      <c r="T42" s="729">
        <v>0</v>
      </c>
      <c r="X42" s="89"/>
      <c r="Y42" s="89"/>
      <c r="AA42" s="199"/>
      <c r="AB42" s="199"/>
      <c r="AC42" s="199"/>
      <c r="AD42" s="199"/>
      <c r="AE42" s="199"/>
      <c r="AF42" s="89"/>
      <c r="AG42" s="89"/>
      <c r="AH42" s="89"/>
      <c r="AI42" s="89"/>
      <c r="AJ42" s="89"/>
      <c r="AK42" s="89"/>
      <c r="AL42" s="89"/>
      <c r="AM42" s="89"/>
      <c r="AN42" s="89"/>
      <c r="AO42" s="89"/>
      <c r="AP42" s="89"/>
      <c r="AQ42" s="89"/>
      <c r="AR42" s="89"/>
      <c r="AS42" s="89"/>
      <c r="AT42" s="89"/>
      <c r="AU42" s="89"/>
      <c r="AV42" s="89"/>
      <c r="AW42" s="89"/>
      <c r="AX42" s="89"/>
      <c r="AY42" s="89"/>
      <c r="AZ42" s="89"/>
      <c r="BA42" s="89"/>
      <c r="BB42" s="89"/>
      <c r="BC42" s="89"/>
      <c r="BD42" s="89"/>
      <c r="BE42" s="89"/>
      <c r="BF42" s="89"/>
      <c r="BG42" s="89"/>
      <c r="BH42" s="89"/>
      <c r="BI42" s="89"/>
      <c r="BJ42" s="89"/>
      <c r="BK42" s="89"/>
      <c r="BL42" s="89"/>
      <c r="BM42" s="89"/>
      <c r="BN42" s="89"/>
      <c r="BO42" s="89"/>
      <c r="BP42" s="89"/>
      <c r="BQ42" s="89"/>
      <c r="BR42" s="89"/>
      <c r="BS42" s="89"/>
      <c r="BT42" s="89"/>
      <c r="BU42" s="89"/>
      <c r="BV42" s="89"/>
      <c r="BW42" s="89"/>
      <c r="BX42" s="89"/>
      <c r="BY42" s="89"/>
      <c r="BZ42" s="89"/>
      <c r="CA42" s="89"/>
      <c r="CB42" s="89"/>
      <c r="CC42" s="89"/>
      <c r="CD42" s="89"/>
      <c r="CE42" s="89"/>
      <c r="CF42" s="89"/>
      <c r="CG42" s="89"/>
      <c r="CH42" s="89"/>
      <c r="CI42" s="89"/>
      <c r="CJ42" s="89"/>
      <c r="CK42" s="89"/>
      <c r="CL42" s="89"/>
      <c r="CM42" s="89"/>
      <c r="CN42" s="89"/>
      <c r="CO42" s="89"/>
      <c r="CP42" s="89"/>
      <c r="CQ42" s="89"/>
      <c r="CR42" s="89"/>
      <c r="CS42" s="89"/>
      <c r="CT42" s="89"/>
      <c r="CU42" s="89"/>
      <c r="CV42" s="89"/>
      <c r="CW42" s="89"/>
      <c r="CX42" s="89"/>
      <c r="CY42" s="89"/>
      <c r="CZ42" s="89"/>
      <c r="DA42" s="89"/>
      <c r="DB42" s="89"/>
      <c r="DC42" s="89"/>
      <c r="DD42" s="89"/>
      <c r="DE42" s="89"/>
      <c r="DF42" s="89"/>
      <c r="DG42" s="89"/>
      <c r="DH42" s="89"/>
      <c r="DI42" s="89"/>
      <c r="DJ42" s="89"/>
      <c r="DK42" s="89"/>
      <c r="DL42" s="89"/>
      <c r="DM42" s="89"/>
      <c r="DN42" s="89"/>
      <c r="DO42" s="89"/>
      <c r="DP42" s="89"/>
      <c r="DQ42" s="89"/>
      <c r="DR42" s="89"/>
      <c r="DS42" s="89"/>
      <c r="DT42" s="89"/>
      <c r="DU42" s="89"/>
      <c r="DV42" s="89"/>
      <c r="DW42" s="89"/>
      <c r="DX42" s="89"/>
      <c r="DY42" s="89"/>
      <c r="DZ42" s="89"/>
      <c r="EA42" s="89"/>
      <c r="EB42" s="89"/>
      <c r="EC42" s="89"/>
      <c r="ED42" s="89"/>
      <c r="EE42" s="89"/>
    </row>
    <row r="43" spans="1:135" ht="30" customHeight="1">
      <c r="A43" s="328" t="s">
        <v>286</v>
      </c>
      <c r="G43" s="100"/>
      <c r="M43" s="89"/>
      <c r="O43" s="89"/>
      <c r="P43" s="89"/>
      <c r="Q43" s="89"/>
      <c r="R43" s="199" t="str">
        <f t="shared" si="3"/>
        <v>Bridge Custom 3 (0)</v>
      </c>
      <c r="S43" s="729" t="s">
        <v>878</v>
      </c>
      <c r="T43" s="729">
        <v>0</v>
      </c>
      <c r="AA43" s="199"/>
      <c r="AB43" s="199"/>
      <c r="AC43" s="199"/>
      <c r="AD43" s="199"/>
      <c r="AE43" s="199"/>
      <c r="AF43" s="89"/>
      <c r="AG43" s="89"/>
      <c r="AH43" s="89"/>
      <c r="AI43" s="89"/>
      <c r="AJ43" s="89"/>
      <c r="AK43" s="89"/>
      <c r="AL43" s="89"/>
      <c r="AM43" s="89"/>
      <c r="AN43" s="89"/>
      <c r="AO43" s="89"/>
      <c r="AP43" s="89"/>
      <c r="AQ43" s="89"/>
      <c r="AR43" s="89"/>
      <c r="AS43" s="89"/>
      <c r="AT43" s="89"/>
      <c r="AU43" s="89"/>
      <c r="AV43" s="89"/>
      <c r="AW43" s="89"/>
      <c r="AX43" s="89"/>
      <c r="AY43" s="89"/>
      <c r="AZ43" s="89"/>
      <c r="BA43" s="89"/>
      <c r="BB43" s="89"/>
      <c r="BC43" s="89"/>
      <c r="BD43" s="89"/>
      <c r="BE43" s="89"/>
      <c r="BF43" s="89"/>
      <c r="BG43" s="89"/>
      <c r="BH43" s="89"/>
      <c r="BI43" s="89"/>
      <c r="BJ43" s="89"/>
      <c r="BK43" s="89"/>
      <c r="BL43" s="89"/>
      <c r="BM43" s="89"/>
      <c r="BN43" s="89"/>
      <c r="BO43" s="89"/>
      <c r="BP43" s="89"/>
      <c r="BQ43" s="89"/>
      <c r="BR43" s="89"/>
      <c r="BS43" s="89"/>
      <c r="BT43" s="89"/>
      <c r="BU43" s="89"/>
      <c r="BV43" s="89"/>
      <c r="BW43" s="89"/>
      <c r="BX43" s="89"/>
      <c r="BY43" s="89"/>
      <c r="BZ43" s="89"/>
      <c r="CA43" s="89"/>
      <c r="CB43" s="89"/>
      <c r="CC43" s="89"/>
      <c r="CD43" s="89"/>
      <c r="CE43" s="89"/>
      <c r="CF43" s="89"/>
      <c r="CG43" s="89"/>
      <c r="CH43" s="89"/>
      <c r="CI43" s="89"/>
      <c r="CJ43" s="89"/>
      <c r="CK43" s="89"/>
      <c r="CL43" s="89"/>
      <c r="CM43" s="89"/>
      <c r="CN43" s="89"/>
      <c r="CO43" s="89"/>
      <c r="CP43" s="89"/>
      <c r="CQ43" s="89"/>
      <c r="CR43" s="89"/>
      <c r="CS43" s="89"/>
      <c r="CT43" s="89"/>
      <c r="CU43" s="89"/>
      <c r="CV43" s="89"/>
      <c r="CW43" s="89"/>
      <c r="CX43" s="89"/>
      <c r="CY43" s="89"/>
      <c r="CZ43" s="89"/>
      <c r="DA43" s="89"/>
      <c r="DB43" s="89"/>
      <c r="DC43" s="89"/>
      <c r="DD43" s="89"/>
      <c r="DE43" s="89"/>
      <c r="DF43" s="89"/>
      <c r="DG43" s="89"/>
      <c r="DH43" s="89"/>
      <c r="DI43" s="89"/>
      <c r="DJ43" s="89"/>
      <c r="DK43" s="89"/>
      <c r="DL43" s="89"/>
      <c r="DM43" s="89"/>
      <c r="DN43" s="89"/>
      <c r="DO43" s="89"/>
      <c r="DP43" s="89"/>
      <c r="DQ43" s="89"/>
      <c r="DR43" s="89"/>
      <c r="DS43" s="89"/>
      <c r="DT43" s="89"/>
      <c r="DU43" s="89"/>
      <c r="DV43" s="89"/>
      <c r="DW43" s="89"/>
      <c r="DX43" s="89"/>
      <c r="DY43" s="89"/>
      <c r="DZ43" s="89"/>
      <c r="EA43" s="89"/>
      <c r="EB43" s="89"/>
      <c r="EC43" s="89"/>
      <c r="ED43" s="89"/>
      <c r="EE43" s="89"/>
    </row>
    <row r="44" spans="1:135" ht="22.9" customHeight="1">
      <c r="H44" s="100"/>
      <c r="I44" s="100"/>
      <c r="M44" s="89"/>
      <c r="O44" s="89"/>
      <c r="P44" s="89"/>
      <c r="Q44" s="89"/>
      <c r="R44" s="199" t="str">
        <f t="shared" si="3"/>
        <v>Bridge Custom 4 (0)</v>
      </c>
      <c r="S44" s="729" t="s">
        <v>879</v>
      </c>
      <c r="T44" s="729">
        <v>0</v>
      </c>
      <c r="AA44" s="199"/>
      <c r="AB44" s="199"/>
      <c r="AC44" s="199"/>
      <c r="AD44" s="199"/>
      <c r="AE44" s="199"/>
      <c r="AF44" s="89"/>
      <c r="AG44" s="89"/>
      <c r="AH44" s="89"/>
      <c r="AI44" s="89"/>
      <c r="AJ44" s="89"/>
      <c r="AK44" s="89"/>
      <c r="AL44" s="89"/>
      <c r="AM44" s="89"/>
      <c r="AN44" s="89"/>
      <c r="AO44" s="89"/>
      <c r="AP44" s="89"/>
      <c r="AQ44" s="89"/>
      <c r="AR44" s="89"/>
      <c r="AS44" s="89"/>
      <c r="AT44" s="89"/>
      <c r="AU44" s="89"/>
      <c r="AV44" s="89"/>
      <c r="AW44" s="89"/>
      <c r="AX44" s="89"/>
      <c r="AY44" s="89"/>
      <c r="AZ44" s="89"/>
      <c r="BA44" s="89"/>
      <c r="BB44" s="89"/>
      <c r="BC44" s="89"/>
      <c r="BD44" s="89"/>
      <c r="BE44" s="89"/>
      <c r="BF44" s="89"/>
      <c r="BG44" s="89"/>
      <c r="BH44" s="89"/>
      <c r="BI44" s="89"/>
      <c r="BJ44" s="89"/>
      <c r="BK44" s="89"/>
      <c r="BL44" s="89"/>
      <c r="BM44" s="89"/>
      <c r="BN44" s="89"/>
      <c r="BO44" s="89"/>
      <c r="BP44" s="89"/>
      <c r="BQ44" s="89"/>
      <c r="BR44" s="89"/>
      <c r="BS44" s="89"/>
      <c r="BT44" s="89"/>
      <c r="BU44" s="89"/>
      <c r="BV44" s="89"/>
      <c r="BW44" s="89"/>
      <c r="BX44" s="89"/>
      <c r="BY44" s="89"/>
      <c r="BZ44" s="89"/>
      <c r="CA44" s="89"/>
      <c r="CB44" s="89"/>
      <c r="CC44" s="89"/>
      <c r="CD44" s="89"/>
      <c r="CE44" s="89"/>
      <c r="CF44" s="89"/>
      <c r="CG44" s="89"/>
      <c r="CH44" s="89"/>
      <c r="CI44" s="89"/>
      <c r="CJ44" s="89"/>
      <c r="CK44" s="89"/>
      <c r="CL44" s="89"/>
      <c r="CM44" s="89"/>
      <c r="CN44" s="89"/>
      <c r="CO44" s="89"/>
      <c r="CP44" s="89"/>
      <c r="CQ44" s="89"/>
      <c r="CR44" s="89"/>
      <c r="CS44" s="89"/>
      <c r="CT44" s="89"/>
      <c r="CU44" s="89"/>
      <c r="CV44" s="89"/>
      <c r="CW44" s="89"/>
      <c r="CX44" s="89"/>
      <c r="CY44" s="89"/>
      <c r="CZ44" s="89"/>
      <c r="DA44" s="89"/>
      <c r="DB44" s="89"/>
      <c r="DC44" s="89"/>
      <c r="DD44" s="89"/>
      <c r="DE44" s="89"/>
      <c r="DF44" s="89"/>
      <c r="DG44" s="89"/>
      <c r="DH44" s="89"/>
      <c r="DI44" s="89"/>
      <c r="DJ44" s="89"/>
      <c r="DK44" s="89"/>
      <c r="DL44" s="89"/>
      <c r="DM44" s="89"/>
      <c r="DN44" s="89"/>
      <c r="DO44" s="89"/>
      <c r="DP44" s="89"/>
      <c r="DQ44" s="89"/>
      <c r="DR44" s="89"/>
      <c r="DS44" s="89"/>
      <c r="DT44" s="89"/>
      <c r="DU44" s="89"/>
      <c r="DV44" s="89"/>
      <c r="DW44" s="89"/>
      <c r="DX44" s="89"/>
      <c r="DY44" s="89"/>
      <c r="DZ44" s="89"/>
      <c r="EA44" s="89"/>
      <c r="EB44" s="89"/>
      <c r="EC44" s="89"/>
      <c r="ED44" s="89"/>
      <c r="EE44" s="89"/>
    </row>
    <row r="45" spans="1:135" ht="19.899999999999999" customHeight="1">
      <c r="H45" s="100"/>
      <c r="I45" s="100"/>
      <c r="K45" s="173"/>
      <c r="M45" s="89"/>
      <c r="O45" s="89"/>
      <c r="P45" s="89"/>
      <c r="Q45" s="89"/>
      <c r="R45" s="199" t="str">
        <f t="shared" si="3"/>
        <v>Bridge Custom 5 (0)</v>
      </c>
      <c r="S45" s="729" t="s">
        <v>880</v>
      </c>
      <c r="T45" s="729">
        <v>0</v>
      </c>
      <c r="AA45" s="199"/>
      <c r="AB45" s="199"/>
      <c r="AC45" s="199"/>
      <c r="AD45" s="199"/>
      <c r="AE45" s="199"/>
      <c r="AF45" s="89"/>
      <c r="AG45" s="89"/>
      <c r="AH45" s="89"/>
      <c r="AI45" s="89"/>
      <c r="AJ45" s="89"/>
      <c r="AK45" s="89"/>
      <c r="AL45" s="89"/>
      <c r="AM45" s="89"/>
      <c r="AN45" s="89"/>
      <c r="AO45" s="89"/>
      <c r="AP45" s="89"/>
      <c r="AQ45" s="89"/>
      <c r="AR45" s="89"/>
      <c r="AS45" s="89"/>
      <c r="AT45" s="89"/>
      <c r="AU45" s="89"/>
      <c r="AV45" s="89"/>
      <c r="AW45" s="89"/>
      <c r="AX45" s="89"/>
      <c r="AY45" s="89"/>
      <c r="AZ45" s="89"/>
      <c r="BA45" s="89"/>
      <c r="BB45" s="89"/>
      <c r="BC45" s="89"/>
      <c r="BD45" s="89"/>
      <c r="BE45" s="89"/>
      <c r="BF45" s="89"/>
      <c r="BG45" s="89"/>
      <c r="BH45" s="89"/>
      <c r="BI45" s="89"/>
      <c r="BJ45" s="89"/>
      <c r="BK45" s="89"/>
      <c r="BL45" s="89"/>
      <c r="BM45" s="89"/>
      <c r="BN45" s="89"/>
      <c r="BO45" s="89"/>
      <c r="BP45" s="89"/>
      <c r="BQ45" s="89"/>
      <c r="BR45" s="89"/>
      <c r="BS45" s="89"/>
      <c r="BT45" s="89"/>
      <c r="BU45" s="89"/>
      <c r="BV45" s="89"/>
      <c r="BW45" s="89"/>
      <c r="BX45" s="89"/>
      <c r="BY45" s="89"/>
      <c r="BZ45" s="89"/>
      <c r="CA45" s="89"/>
      <c r="CB45" s="89"/>
      <c r="CC45" s="89"/>
      <c r="CD45" s="89"/>
      <c r="CE45" s="89"/>
      <c r="CF45" s="89"/>
      <c r="CG45" s="89"/>
      <c r="CH45" s="89"/>
      <c r="CI45" s="89"/>
      <c r="CJ45" s="89"/>
      <c r="CK45" s="89"/>
      <c r="CL45" s="89"/>
      <c r="CM45" s="89"/>
      <c r="CN45" s="89"/>
      <c r="CO45" s="89"/>
      <c r="CP45" s="89"/>
      <c r="CQ45" s="89"/>
      <c r="CR45" s="89"/>
      <c r="CS45" s="89"/>
      <c r="CT45" s="89"/>
      <c r="CU45" s="89"/>
      <c r="CV45" s="89"/>
      <c r="CW45" s="89"/>
      <c r="CX45" s="89"/>
      <c r="CY45" s="89"/>
      <c r="CZ45" s="89"/>
      <c r="DA45" s="89"/>
      <c r="DB45" s="89"/>
      <c r="DC45" s="89"/>
      <c r="DD45" s="89"/>
      <c r="DE45" s="89"/>
      <c r="DF45" s="89"/>
      <c r="DG45" s="89"/>
      <c r="DH45" s="89"/>
      <c r="DI45" s="89"/>
      <c r="DJ45" s="89"/>
      <c r="DK45" s="89"/>
      <c r="DL45" s="89"/>
      <c r="DM45" s="89"/>
      <c r="DN45" s="89"/>
      <c r="DO45" s="89"/>
      <c r="DP45" s="89"/>
      <c r="DQ45" s="89"/>
      <c r="DR45" s="89"/>
      <c r="DS45" s="89"/>
      <c r="DT45" s="89"/>
      <c r="DU45" s="89"/>
      <c r="DV45" s="89"/>
      <c r="DW45" s="89"/>
      <c r="DX45" s="89"/>
      <c r="DY45" s="89"/>
      <c r="DZ45" s="89"/>
      <c r="EA45" s="89"/>
      <c r="EB45" s="89"/>
      <c r="EC45" s="89"/>
      <c r="ED45" s="89"/>
      <c r="EE45" s="89"/>
    </row>
    <row r="46" spans="1:135" ht="17.45" customHeight="1">
      <c r="A46" s="718" t="s">
        <v>904</v>
      </c>
      <c r="I46" s="100"/>
      <c r="J46" s="717" t="s">
        <v>248</v>
      </c>
      <c r="K46" s="173"/>
      <c r="L46" s="211"/>
      <c r="M46" s="89"/>
      <c r="N46" s="89"/>
      <c r="O46" s="89"/>
      <c r="P46" s="89"/>
      <c r="Q46" s="89"/>
      <c r="S46" s="89"/>
      <c r="T46" s="89"/>
      <c r="U46" s="89"/>
      <c r="Z46" s="89"/>
      <c r="AA46" s="89"/>
      <c r="AB46" s="89"/>
      <c r="AC46" s="89"/>
      <c r="AD46" s="89"/>
      <c r="AE46" s="89"/>
      <c r="AF46" s="89"/>
      <c r="AG46" s="89"/>
      <c r="AH46" s="89"/>
      <c r="AI46" s="89"/>
      <c r="AJ46" s="89"/>
      <c r="AK46" s="89"/>
      <c r="AL46" s="89"/>
      <c r="AM46" s="89"/>
      <c r="AN46" s="89"/>
      <c r="AO46" s="89"/>
      <c r="AP46" s="89"/>
      <c r="AQ46" s="89"/>
      <c r="AR46" s="89"/>
      <c r="AS46" s="89"/>
      <c r="AT46" s="89"/>
      <c r="AU46" s="89"/>
      <c r="AV46" s="89"/>
      <c r="AW46" s="89"/>
      <c r="AX46" s="89"/>
      <c r="AY46" s="89"/>
      <c r="AZ46" s="89"/>
      <c r="BA46" s="89"/>
      <c r="BB46" s="89"/>
      <c r="BC46" s="89"/>
      <c r="BD46" s="89"/>
      <c r="BE46" s="89"/>
      <c r="BF46" s="89"/>
      <c r="BG46" s="89"/>
      <c r="BH46" s="89"/>
      <c r="BI46" s="89"/>
      <c r="BJ46" s="89"/>
      <c r="BK46" s="89"/>
      <c r="BL46" s="89"/>
      <c r="BM46" s="89"/>
      <c r="BN46" s="89"/>
      <c r="BO46" s="89"/>
      <c r="BP46" s="89"/>
      <c r="BQ46" s="89"/>
      <c r="BR46" s="89"/>
      <c r="BS46" s="89"/>
      <c r="BT46" s="89"/>
      <c r="BU46" s="89"/>
      <c r="BV46" s="89"/>
      <c r="BW46" s="89"/>
      <c r="BX46" s="89"/>
      <c r="BY46" s="89"/>
      <c r="BZ46" s="89"/>
      <c r="CA46" s="89"/>
      <c r="CB46" s="89"/>
      <c r="CC46" s="89"/>
      <c r="CD46" s="89"/>
      <c r="CE46" s="89"/>
      <c r="CF46" s="89"/>
      <c r="CG46" s="89"/>
      <c r="CH46" s="89"/>
      <c r="CI46" s="89"/>
      <c r="CJ46" s="89"/>
      <c r="CK46" s="89"/>
      <c r="CL46" s="89"/>
      <c r="CM46" s="89"/>
      <c r="CN46" s="89"/>
      <c r="CO46" s="89"/>
      <c r="CP46" s="89"/>
      <c r="CQ46" s="89"/>
      <c r="CR46" s="89"/>
      <c r="CS46" s="89"/>
      <c r="CT46" s="89"/>
      <c r="CU46" s="89"/>
      <c r="CV46" s="89"/>
      <c r="CW46" s="89"/>
      <c r="CX46" s="89"/>
      <c r="CY46" s="89"/>
      <c r="CZ46" s="89"/>
      <c r="DA46" s="89"/>
      <c r="DB46" s="89"/>
      <c r="DC46" s="89"/>
      <c r="DD46" s="89"/>
      <c r="DE46" s="89"/>
      <c r="DF46" s="89"/>
      <c r="DG46" s="89"/>
      <c r="DH46" s="89"/>
      <c r="DI46" s="89"/>
      <c r="DJ46" s="89"/>
      <c r="DK46" s="89"/>
      <c r="DL46" s="89"/>
      <c r="DM46" s="89"/>
      <c r="DN46" s="89"/>
      <c r="DO46" s="89"/>
      <c r="DP46" s="89"/>
      <c r="DQ46" s="89"/>
      <c r="DR46" s="89"/>
      <c r="DS46" s="89"/>
      <c r="DT46" s="89"/>
      <c r="DU46" s="89"/>
      <c r="DV46" s="89"/>
      <c r="DW46" s="89"/>
      <c r="DX46" s="89"/>
      <c r="DY46" s="89"/>
      <c r="DZ46" s="89"/>
      <c r="EA46" s="89"/>
      <c r="EB46" s="89"/>
      <c r="EC46" s="89"/>
      <c r="ED46" s="89"/>
      <c r="EE46" s="89"/>
    </row>
    <row r="47" spans="1:135" ht="22.15" customHeight="1">
      <c r="A47" s="1020" t="s">
        <v>1071</v>
      </c>
      <c r="B47" s="1020"/>
      <c r="C47" s="1020"/>
      <c r="D47" s="1020"/>
      <c r="E47" s="1020"/>
      <c r="F47" s="1020"/>
      <c r="G47" s="1020"/>
      <c r="H47" s="100"/>
      <c r="I47" s="100"/>
      <c r="J47" s="1021" t="s">
        <v>1072</v>
      </c>
      <c r="K47" s="1021"/>
      <c r="L47" s="1021"/>
      <c r="M47" s="1021"/>
      <c r="N47" s="1021"/>
      <c r="O47" s="1021"/>
      <c r="P47" s="1021"/>
      <c r="Q47" s="89"/>
      <c r="S47" s="89"/>
      <c r="T47" s="89"/>
      <c r="U47" s="89"/>
      <c r="Z47" s="89"/>
      <c r="AA47" s="89"/>
      <c r="AB47" s="89"/>
      <c r="AC47" s="89"/>
      <c r="AD47" s="89"/>
      <c r="AE47" s="89"/>
      <c r="AF47" s="89"/>
      <c r="AG47" s="89"/>
      <c r="AH47" s="89"/>
      <c r="AI47" s="89"/>
      <c r="AJ47" s="89"/>
      <c r="AK47" s="89"/>
      <c r="AL47" s="89"/>
      <c r="AM47" s="89"/>
      <c r="AN47" s="89"/>
      <c r="AO47" s="89"/>
      <c r="AP47" s="89"/>
      <c r="AQ47" s="89"/>
      <c r="AR47" s="89"/>
      <c r="AS47" s="89"/>
      <c r="AT47" s="89"/>
      <c r="AU47" s="89"/>
      <c r="AV47" s="89"/>
      <c r="AW47" s="89"/>
      <c r="AX47" s="89"/>
      <c r="AY47" s="89"/>
      <c r="AZ47" s="89"/>
      <c r="BA47" s="89"/>
      <c r="BB47" s="89"/>
      <c r="BC47" s="89"/>
      <c r="BD47" s="89"/>
      <c r="BE47" s="89"/>
      <c r="BF47" s="89"/>
      <c r="BG47" s="89"/>
      <c r="BH47" s="89"/>
      <c r="BI47" s="89"/>
      <c r="BJ47" s="89"/>
      <c r="BK47" s="89"/>
      <c r="BL47" s="89"/>
      <c r="BM47" s="89"/>
      <c r="BN47" s="89"/>
      <c r="BO47" s="89"/>
      <c r="BP47" s="89"/>
      <c r="BQ47" s="89"/>
      <c r="BR47" s="89"/>
      <c r="BS47" s="89"/>
      <c r="BT47" s="89"/>
      <c r="BU47" s="89"/>
      <c r="BV47" s="89"/>
      <c r="BW47" s="89"/>
      <c r="BX47" s="89"/>
      <c r="BY47" s="89"/>
      <c r="BZ47" s="89"/>
      <c r="CA47" s="89"/>
      <c r="CB47" s="89"/>
      <c r="CC47" s="89"/>
      <c r="CD47" s="89"/>
      <c r="CE47" s="89"/>
      <c r="CF47" s="89"/>
      <c r="CG47" s="89"/>
      <c r="CH47" s="89"/>
      <c r="CI47" s="89"/>
      <c r="CJ47" s="89"/>
      <c r="CK47" s="89"/>
      <c r="CL47" s="89"/>
      <c r="CM47" s="89"/>
      <c r="CN47" s="89"/>
      <c r="CO47" s="89"/>
      <c r="CP47" s="89"/>
      <c r="CQ47" s="89"/>
      <c r="CR47" s="89"/>
      <c r="CS47" s="89"/>
      <c r="CT47" s="89"/>
      <c r="CU47" s="89"/>
      <c r="CV47" s="89"/>
      <c r="CW47" s="89"/>
      <c r="CX47" s="89"/>
      <c r="CY47" s="89"/>
      <c r="CZ47" s="89"/>
      <c r="DA47" s="89"/>
      <c r="DB47" s="89"/>
      <c r="DC47" s="89"/>
      <c r="DD47" s="89"/>
      <c r="DE47" s="89"/>
      <c r="DF47" s="89"/>
      <c r="DG47" s="89"/>
      <c r="DH47" s="89"/>
      <c r="DI47" s="89"/>
      <c r="DJ47" s="89"/>
      <c r="DK47" s="89"/>
      <c r="DL47" s="89"/>
      <c r="DM47" s="89"/>
      <c r="DN47" s="89"/>
      <c r="DO47" s="89"/>
      <c r="DP47" s="89"/>
      <c r="DQ47" s="89"/>
      <c r="DR47" s="89"/>
      <c r="DS47" s="89"/>
      <c r="DT47" s="89"/>
      <c r="DU47" s="89"/>
      <c r="DV47" s="89"/>
      <c r="DW47" s="89"/>
      <c r="DX47" s="89"/>
      <c r="DY47" s="89"/>
      <c r="DZ47" s="89"/>
      <c r="EA47" s="89"/>
      <c r="EB47" s="89"/>
      <c r="EC47" s="89"/>
      <c r="ED47" s="89"/>
      <c r="EE47" s="89"/>
    </row>
    <row r="48" spans="1:135" ht="37.15" customHeight="1" thickBot="1">
      <c r="A48" s="1020"/>
      <c r="B48" s="1020"/>
      <c r="C48" s="1020"/>
      <c r="D48" s="1020"/>
      <c r="E48" s="1020"/>
      <c r="F48" s="1020"/>
      <c r="G48" s="1020"/>
      <c r="H48" s="100"/>
      <c r="I48" s="100"/>
      <c r="J48" s="1021"/>
      <c r="K48" s="1021"/>
      <c r="L48" s="1021"/>
      <c r="M48" s="1021"/>
      <c r="N48" s="1021"/>
      <c r="O48" s="1021"/>
      <c r="P48" s="1021"/>
      <c r="Q48" s="89"/>
      <c r="S48" s="89"/>
      <c r="T48" s="89"/>
      <c r="U48" s="89"/>
      <c r="Z48" s="89"/>
      <c r="AA48" s="89"/>
      <c r="AB48" s="89"/>
      <c r="AC48" s="89"/>
      <c r="AD48" s="89"/>
      <c r="AE48" s="89"/>
      <c r="AF48" s="89"/>
      <c r="AG48" s="89"/>
      <c r="AH48" s="89"/>
      <c r="AI48" s="89"/>
      <c r="AJ48" s="89"/>
      <c r="AK48" s="89"/>
      <c r="AL48" s="89"/>
      <c r="AM48" s="89"/>
      <c r="AN48" s="89"/>
      <c r="AO48" s="89"/>
      <c r="AP48" s="89"/>
      <c r="AQ48" s="89"/>
      <c r="AR48" s="89"/>
      <c r="AS48" s="89"/>
      <c r="AT48" s="89"/>
      <c r="AU48" s="89"/>
      <c r="AV48" s="89"/>
      <c r="AW48" s="89"/>
      <c r="AX48" s="89"/>
      <c r="AY48" s="89"/>
      <c r="AZ48" s="89"/>
      <c r="BA48" s="89"/>
      <c r="BB48" s="89"/>
      <c r="BC48" s="89"/>
      <c r="BD48" s="89"/>
      <c r="BE48" s="89"/>
      <c r="BF48" s="89"/>
      <c r="BG48" s="89"/>
      <c r="BH48" s="89"/>
      <c r="BI48" s="89"/>
      <c r="BJ48" s="89"/>
      <c r="BK48" s="89"/>
      <c r="BL48" s="89"/>
      <c r="BM48" s="89"/>
      <c r="BN48" s="89"/>
      <c r="BO48" s="89"/>
      <c r="BP48" s="89"/>
      <c r="BQ48" s="89"/>
      <c r="BR48" s="89"/>
      <c r="BS48" s="89"/>
      <c r="BT48" s="89"/>
      <c r="BU48" s="89"/>
      <c r="BV48" s="89"/>
      <c r="BW48" s="89"/>
      <c r="BX48" s="89"/>
      <c r="BY48" s="89"/>
      <c r="BZ48" s="89"/>
      <c r="CA48" s="89"/>
      <c r="CB48" s="89"/>
      <c r="CC48" s="89"/>
      <c r="CD48" s="89"/>
      <c r="CE48" s="89"/>
      <c r="CF48" s="89"/>
      <c r="CG48" s="89"/>
      <c r="CH48" s="89"/>
      <c r="CI48" s="89"/>
      <c r="CJ48" s="89"/>
      <c r="CK48" s="89"/>
      <c r="CL48" s="89"/>
      <c r="CM48" s="89"/>
      <c r="CN48" s="89"/>
      <c r="CO48" s="89"/>
      <c r="CP48" s="89"/>
      <c r="CQ48" s="89"/>
      <c r="CR48" s="89"/>
      <c r="CS48" s="89"/>
      <c r="CT48" s="89"/>
      <c r="CU48" s="89"/>
      <c r="CV48" s="89"/>
      <c r="CW48" s="89"/>
      <c r="CX48" s="89"/>
      <c r="CY48" s="89"/>
      <c r="CZ48" s="89"/>
      <c r="DA48" s="89"/>
      <c r="DB48" s="89"/>
      <c r="DC48" s="89"/>
      <c r="DD48" s="89"/>
      <c r="DE48" s="89"/>
      <c r="DF48" s="89"/>
      <c r="DG48" s="89"/>
      <c r="DH48" s="89"/>
      <c r="DI48" s="89"/>
      <c r="DJ48" s="89"/>
      <c r="DK48" s="89"/>
      <c r="DL48" s="89"/>
      <c r="DM48" s="89"/>
      <c r="DN48" s="89"/>
      <c r="DO48" s="89"/>
      <c r="DP48" s="89"/>
      <c r="DQ48" s="89"/>
      <c r="DR48" s="89"/>
      <c r="DS48" s="89"/>
      <c r="DT48" s="89"/>
      <c r="DU48" s="89"/>
      <c r="DV48" s="89"/>
      <c r="DW48" s="89"/>
      <c r="DX48" s="89"/>
      <c r="DY48" s="89"/>
      <c r="DZ48" s="89"/>
      <c r="EA48" s="89"/>
      <c r="EB48" s="89"/>
      <c r="EC48" s="89"/>
      <c r="ED48" s="89"/>
      <c r="EE48" s="89"/>
    </row>
    <row r="49" spans="1:135" ht="37.15" customHeight="1" thickBot="1">
      <c r="B49" s="1031" t="s">
        <v>1070</v>
      </c>
      <c r="C49" s="1032"/>
      <c r="D49" s="174" t="s">
        <v>239</v>
      </c>
      <c r="E49" s="526" t="s">
        <v>240</v>
      </c>
      <c r="F49" s="174" t="s">
        <v>241</v>
      </c>
      <c r="G49" s="174" t="s">
        <v>433</v>
      </c>
      <c r="K49" s="1025" t="s">
        <v>1068</v>
      </c>
      <c r="L49" s="1026"/>
      <c r="M49" s="174" t="s">
        <v>239</v>
      </c>
      <c r="N49" s="526" t="s">
        <v>240</v>
      </c>
      <c r="O49" s="174" t="s">
        <v>241</v>
      </c>
      <c r="P49" s="581" t="s">
        <v>434</v>
      </c>
      <c r="R49" s="89"/>
      <c r="S49" s="89"/>
      <c r="T49" s="89"/>
      <c r="U49" s="89"/>
      <c r="Z49" s="89"/>
      <c r="AA49" s="89"/>
      <c r="AB49" s="89"/>
      <c r="AC49" s="89"/>
      <c r="AD49" s="89"/>
      <c r="AE49" s="89"/>
      <c r="AF49" s="89"/>
      <c r="AG49" s="89"/>
      <c r="AH49" s="89"/>
      <c r="AI49" s="89"/>
      <c r="AJ49" s="89"/>
      <c r="AK49" s="89"/>
      <c r="AL49" s="89"/>
      <c r="AM49" s="89"/>
      <c r="AN49" s="89"/>
      <c r="AO49" s="89"/>
      <c r="AP49" s="89"/>
      <c r="AQ49" s="89"/>
      <c r="AR49" s="89"/>
      <c r="AS49" s="89"/>
      <c r="AT49" s="89"/>
      <c r="AU49" s="89"/>
      <c r="AV49" s="89"/>
      <c r="AW49" s="89"/>
      <c r="AX49" s="89"/>
      <c r="AY49" s="89"/>
      <c r="AZ49" s="89"/>
      <c r="BA49" s="89"/>
      <c r="BB49" s="89"/>
      <c r="BC49" s="89"/>
      <c r="BD49" s="89"/>
      <c r="BE49" s="89"/>
      <c r="BF49" s="89"/>
      <c r="BG49" s="89"/>
      <c r="BH49" s="89"/>
      <c r="BI49" s="89"/>
      <c r="BJ49" s="89"/>
      <c r="BK49" s="89"/>
      <c r="BL49" s="89"/>
      <c r="BM49" s="89"/>
      <c r="BN49" s="89"/>
      <c r="BO49" s="89"/>
      <c r="BP49" s="89"/>
      <c r="BQ49" s="89"/>
      <c r="BR49" s="89"/>
      <c r="BS49" s="89"/>
      <c r="BT49" s="89"/>
      <c r="BU49" s="89"/>
      <c r="BV49" s="89"/>
      <c r="BW49" s="89"/>
      <c r="BX49" s="89"/>
      <c r="BY49" s="89"/>
      <c r="BZ49" s="89"/>
      <c r="CA49" s="89"/>
      <c r="CB49" s="89"/>
      <c r="CC49" s="89"/>
      <c r="CD49" s="89"/>
      <c r="CE49" s="89"/>
      <c r="CF49" s="89"/>
      <c r="CG49" s="89"/>
      <c r="CH49" s="89"/>
      <c r="CI49" s="89"/>
      <c r="CJ49" s="89"/>
      <c r="CK49" s="89"/>
      <c r="CL49" s="89"/>
      <c r="CM49" s="89"/>
      <c r="CN49" s="89"/>
      <c r="CO49" s="89"/>
      <c r="CP49" s="89"/>
      <c r="CQ49" s="89"/>
      <c r="CR49" s="89"/>
      <c r="CS49" s="89"/>
      <c r="CT49" s="89"/>
      <c r="CU49" s="89"/>
      <c r="CV49" s="89"/>
      <c r="CW49" s="89"/>
      <c r="CX49" s="89"/>
      <c r="CY49" s="89"/>
      <c r="CZ49" s="89"/>
      <c r="DA49" s="89"/>
      <c r="DB49" s="89"/>
      <c r="DC49" s="89"/>
      <c r="DD49" s="89"/>
      <c r="DE49" s="89"/>
      <c r="DF49" s="89"/>
      <c r="DG49" s="89"/>
      <c r="DH49" s="89"/>
      <c r="DI49" s="89"/>
      <c r="DJ49" s="89"/>
      <c r="DK49" s="89"/>
      <c r="DL49" s="89"/>
      <c r="DM49" s="89"/>
      <c r="DN49" s="89"/>
      <c r="DO49" s="89"/>
      <c r="DP49" s="89"/>
      <c r="DQ49" s="89"/>
      <c r="DR49" s="89"/>
      <c r="DS49" s="89"/>
      <c r="DT49" s="89"/>
      <c r="DU49" s="89"/>
      <c r="DV49" s="89"/>
      <c r="DW49" s="89"/>
      <c r="DX49" s="89"/>
      <c r="DY49" s="89"/>
      <c r="DZ49" s="89"/>
      <c r="EA49" s="89"/>
      <c r="EB49" s="89"/>
      <c r="EC49" s="89"/>
      <c r="ED49" s="89"/>
      <c r="EE49" s="89"/>
    </row>
    <row r="50" spans="1:135" ht="28.9" customHeight="1">
      <c r="A50" s="851" t="s">
        <v>1069</v>
      </c>
      <c r="B50" s="707"/>
      <c r="C50" s="709">
        <v>71.5</v>
      </c>
      <c r="D50" s="711">
        <v>0</v>
      </c>
      <c r="E50" s="711">
        <v>0</v>
      </c>
      <c r="F50" s="712">
        <v>0</v>
      </c>
      <c r="G50" s="583">
        <f>SUMPRODUCT(C50:F50,C51:F51)/1000</f>
        <v>8.6593649999999987E-3</v>
      </c>
      <c r="J50" s="624" t="s">
        <v>1069</v>
      </c>
      <c r="K50" s="862"/>
      <c r="L50" s="714">
        <v>71.5</v>
      </c>
      <c r="M50" s="715">
        <v>0</v>
      </c>
      <c r="N50" s="715">
        <v>0</v>
      </c>
      <c r="O50" s="716">
        <v>0</v>
      </c>
      <c r="P50" s="580">
        <f>SUMPRODUCT(L50:O50,L51:O51)/1000</f>
        <v>8.6593649999999987E-3</v>
      </c>
      <c r="R50" s="89"/>
      <c r="S50" s="89"/>
      <c r="T50" s="89"/>
      <c r="U50" s="89"/>
      <c r="Z50" s="89"/>
      <c r="AA50" s="89"/>
      <c r="AB50" s="89"/>
      <c r="AC50" s="89"/>
      <c r="AD50" s="89"/>
      <c r="AE50" s="89"/>
      <c r="AF50" s="89"/>
      <c r="AG50" s="89"/>
      <c r="AH50" s="89"/>
      <c r="AI50" s="89"/>
      <c r="AJ50" s="89"/>
      <c r="AK50" s="89"/>
      <c r="AL50" s="89"/>
      <c r="AM50" s="89"/>
      <c r="AN50" s="89"/>
      <c r="AO50" s="89"/>
      <c r="AP50" s="89"/>
      <c r="AQ50" s="89"/>
      <c r="AR50" s="89"/>
      <c r="AS50" s="89"/>
      <c r="AT50" s="89"/>
      <c r="AU50" s="89"/>
      <c r="AV50" s="89"/>
      <c r="AW50" s="89"/>
      <c r="AX50" s="89"/>
      <c r="AY50" s="89"/>
      <c r="AZ50" s="89"/>
      <c r="BA50" s="89"/>
      <c r="BB50" s="89"/>
      <c r="BC50" s="89"/>
      <c r="BD50" s="89"/>
      <c r="BE50" s="89"/>
      <c r="BF50" s="89"/>
      <c r="BG50" s="89"/>
      <c r="BH50" s="89"/>
      <c r="BI50" s="89"/>
      <c r="BJ50" s="89"/>
      <c r="BK50" s="89"/>
      <c r="BL50" s="89"/>
      <c r="BM50" s="89"/>
      <c r="BN50" s="89"/>
      <c r="BO50" s="89"/>
      <c r="BP50" s="89"/>
      <c r="BQ50" s="89"/>
      <c r="BR50" s="89"/>
      <c r="BS50" s="89"/>
      <c r="BT50" s="89"/>
      <c r="BU50" s="89"/>
      <c r="BV50" s="89"/>
      <c r="BW50" s="89"/>
      <c r="BX50" s="89"/>
      <c r="BY50" s="89"/>
      <c r="BZ50" s="89"/>
      <c r="CA50" s="89"/>
      <c r="CB50" s="89"/>
      <c r="CC50" s="89"/>
      <c r="CD50" s="89"/>
      <c r="CE50" s="89"/>
      <c r="CF50" s="89"/>
      <c r="CG50" s="89"/>
      <c r="CH50" s="89"/>
      <c r="CI50" s="89"/>
      <c r="CJ50" s="89"/>
      <c r="CK50" s="89"/>
      <c r="CL50" s="89"/>
      <c r="CM50" s="89"/>
      <c r="CN50" s="89"/>
      <c r="CO50" s="89"/>
      <c r="CP50" s="89"/>
      <c r="CQ50" s="89"/>
      <c r="CR50" s="89"/>
      <c r="CS50" s="89"/>
      <c r="CT50" s="89"/>
      <c r="CU50" s="89"/>
      <c r="CV50" s="89"/>
      <c r="CW50" s="89"/>
      <c r="CX50" s="89"/>
      <c r="CY50" s="89"/>
      <c r="CZ50" s="89"/>
      <c r="DA50" s="89"/>
      <c r="DB50" s="89"/>
      <c r="DC50" s="89"/>
      <c r="DD50" s="89"/>
      <c r="DE50" s="89"/>
      <c r="DF50" s="89"/>
      <c r="DG50" s="89"/>
      <c r="DH50" s="89"/>
      <c r="DI50" s="89"/>
      <c r="DJ50" s="89"/>
      <c r="DK50" s="89"/>
      <c r="DL50" s="89"/>
      <c r="DM50" s="89"/>
      <c r="DN50" s="89"/>
      <c r="DO50" s="89"/>
      <c r="DP50" s="89"/>
      <c r="DQ50" s="89"/>
      <c r="DR50" s="89"/>
      <c r="DS50" s="89"/>
      <c r="DT50" s="89"/>
      <c r="DU50" s="89"/>
      <c r="DV50" s="89"/>
      <c r="DW50" s="89"/>
      <c r="DX50" s="89"/>
      <c r="DY50" s="89"/>
      <c r="DZ50" s="89"/>
      <c r="EA50" s="89"/>
      <c r="EB50" s="89"/>
      <c r="EC50" s="89"/>
      <c r="ED50" s="89"/>
      <c r="EE50" s="89"/>
    </row>
    <row r="51" spans="1:135" ht="33.6" customHeight="1">
      <c r="A51" s="418" t="s">
        <v>672</v>
      </c>
      <c r="B51" s="710" t="s">
        <v>673</v>
      </c>
      <c r="C51" s="705">
        <f>'Default Values'!$P$6</f>
        <v>0.12111</v>
      </c>
      <c r="D51" s="705">
        <f>'Default Values'!$S$6</f>
        <v>1.9769999999999999E-2</v>
      </c>
      <c r="E51" s="705">
        <f>'Default Values'!$S$7</f>
        <v>0.78391</v>
      </c>
      <c r="F51" s="705">
        <f>'Default Values'!$S$8</f>
        <v>3.4700000000000002E-2</v>
      </c>
      <c r="G51" s="100"/>
      <c r="H51" s="100"/>
      <c r="I51" s="100"/>
      <c r="J51" s="625" t="s">
        <v>672</v>
      </c>
      <c r="K51" s="436" t="s">
        <v>673</v>
      </c>
      <c r="L51" s="705">
        <f>'Default Values'!$P$6</f>
        <v>0.12111</v>
      </c>
      <c r="M51" s="705">
        <f>'Default Values'!$S$6</f>
        <v>1.9769999999999999E-2</v>
      </c>
      <c r="N51" s="705">
        <f>'Default Values'!$S$7</f>
        <v>0.78391</v>
      </c>
      <c r="O51" s="719">
        <f>'Default Values'!$S$8</f>
        <v>3.4700000000000002E-2</v>
      </c>
      <c r="Q51" s="89"/>
      <c r="R51" s="89"/>
      <c r="S51" s="89"/>
      <c r="T51" s="89"/>
      <c r="U51" s="89"/>
      <c r="Z51" s="89"/>
      <c r="AA51" s="89"/>
      <c r="AB51" s="89"/>
      <c r="AC51" s="89"/>
      <c r="AD51" s="89"/>
      <c r="AE51" s="89"/>
      <c r="AF51" s="89"/>
      <c r="AG51" s="89"/>
      <c r="AH51" s="89"/>
      <c r="AI51" s="89"/>
      <c r="AJ51" s="89"/>
      <c r="AK51" s="89"/>
      <c r="AL51" s="89"/>
      <c r="AM51" s="89"/>
      <c r="AN51" s="89"/>
      <c r="AO51" s="89"/>
      <c r="AP51" s="89"/>
      <c r="AQ51" s="89"/>
      <c r="AR51" s="89"/>
      <c r="AS51" s="89"/>
      <c r="AT51" s="89"/>
      <c r="AU51" s="89"/>
      <c r="AV51" s="89"/>
      <c r="AW51" s="89"/>
      <c r="AX51" s="89"/>
      <c r="AY51" s="89"/>
      <c r="AZ51" s="89"/>
      <c r="BA51" s="89"/>
      <c r="BB51" s="89"/>
      <c r="BC51" s="89"/>
      <c r="BD51" s="89"/>
      <c r="BE51" s="89"/>
      <c r="BF51" s="89"/>
      <c r="BG51" s="89"/>
      <c r="BH51" s="89"/>
      <c r="BI51" s="89"/>
      <c r="BJ51" s="89"/>
      <c r="BK51" s="89"/>
      <c r="BL51" s="89"/>
      <c r="BM51" s="89"/>
      <c r="BN51" s="89"/>
      <c r="BO51" s="89"/>
      <c r="BP51" s="89"/>
      <c r="BQ51" s="89"/>
      <c r="BR51" s="89"/>
      <c r="BS51" s="89"/>
      <c r="BT51" s="89"/>
      <c r="BU51" s="89"/>
      <c r="BV51" s="89"/>
      <c r="BW51" s="89"/>
      <c r="BX51" s="89"/>
      <c r="BY51" s="89"/>
      <c r="BZ51" s="89"/>
      <c r="CA51" s="89"/>
      <c r="CB51" s="89"/>
      <c r="CC51" s="89"/>
      <c r="CD51" s="89"/>
      <c r="CE51" s="89"/>
      <c r="CF51" s="89"/>
      <c r="CG51" s="89"/>
      <c r="CH51" s="89"/>
      <c r="CI51" s="89"/>
      <c r="CJ51" s="89"/>
      <c r="CK51" s="89"/>
      <c r="CL51" s="89"/>
      <c r="CM51" s="89"/>
      <c r="CN51" s="89"/>
      <c r="CO51" s="89"/>
      <c r="CP51" s="89"/>
      <c r="CQ51" s="89"/>
      <c r="CR51" s="89"/>
      <c r="CS51" s="89"/>
      <c r="CT51" s="89"/>
      <c r="CU51" s="89"/>
      <c r="CV51" s="89"/>
      <c r="CW51" s="89"/>
      <c r="CX51" s="89"/>
      <c r="CY51" s="89"/>
      <c r="CZ51" s="89"/>
      <c r="DA51" s="89"/>
      <c r="DB51" s="89"/>
      <c r="DC51" s="89"/>
      <c r="DD51" s="89"/>
      <c r="DE51" s="89"/>
      <c r="DF51" s="89"/>
      <c r="DG51" s="89"/>
      <c r="DH51" s="89"/>
      <c r="DI51" s="89"/>
      <c r="DJ51" s="89"/>
      <c r="DK51" s="89"/>
      <c r="DL51" s="89"/>
      <c r="DM51" s="89"/>
      <c r="DN51" s="89"/>
      <c r="DO51" s="89"/>
      <c r="DP51" s="89"/>
      <c r="DQ51" s="89"/>
      <c r="DR51" s="89"/>
      <c r="DS51" s="89"/>
      <c r="DT51" s="89"/>
      <c r="DU51" s="89"/>
      <c r="DV51" s="89"/>
      <c r="DW51" s="89"/>
      <c r="DX51" s="89"/>
      <c r="DY51" s="89"/>
      <c r="DZ51" s="89"/>
      <c r="EA51" s="89"/>
      <c r="EB51" s="89"/>
      <c r="EC51" s="89"/>
      <c r="ED51" s="89"/>
      <c r="EE51" s="89"/>
    </row>
    <row r="52" spans="1:135" ht="31.9" customHeight="1">
      <c r="A52" s="727" t="s">
        <v>1052</v>
      </c>
      <c r="B52" s="292"/>
      <c r="C52" s="292"/>
      <c r="D52" s="89"/>
      <c r="G52" s="100"/>
      <c r="H52" s="100"/>
      <c r="I52" s="100"/>
      <c r="J52" s="728" t="s">
        <v>1052</v>
      </c>
      <c r="K52" s="8"/>
      <c r="L52" s="8"/>
      <c r="M52" s="8"/>
      <c r="N52" s="8"/>
      <c r="O52" s="8"/>
      <c r="R52" s="89"/>
      <c r="S52" s="89"/>
      <c r="T52" s="89"/>
      <c r="U52" s="89"/>
      <c r="Z52" s="89"/>
      <c r="AA52" s="89"/>
      <c r="AB52" s="89"/>
      <c r="AC52" s="89"/>
      <c r="AD52" s="89"/>
      <c r="AE52" s="89"/>
      <c r="AF52" s="89"/>
      <c r="AG52" s="89"/>
      <c r="AH52" s="89"/>
      <c r="AI52" s="89"/>
      <c r="AJ52" s="89"/>
      <c r="AK52" s="89"/>
      <c r="AL52" s="89"/>
      <c r="AM52" s="89"/>
      <c r="AN52" s="89"/>
      <c r="AO52" s="89"/>
      <c r="AP52" s="89"/>
      <c r="AQ52" s="89"/>
      <c r="AR52" s="89"/>
      <c r="AS52" s="89"/>
      <c r="AT52" s="89"/>
      <c r="AU52" s="89"/>
      <c r="AV52" s="89"/>
      <c r="AW52" s="89"/>
      <c r="AX52" s="89"/>
      <c r="AY52" s="89"/>
      <c r="AZ52" s="89"/>
      <c r="BA52" s="89"/>
      <c r="BB52" s="89"/>
      <c r="BC52" s="89"/>
      <c r="BD52" s="89"/>
      <c r="BE52" s="89"/>
      <c r="BF52" s="89"/>
      <c r="BG52" s="89"/>
      <c r="BH52" s="89"/>
      <c r="BI52" s="89"/>
      <c r="BJ52" s="89"/>
      <c r="BK52" s="89"/>
      <c r="BL52" s="89"/>
      <c r="BM52" s="89"/>
      <c r="BN52" s="89"/>
      <c r="BO52" s="89"/>
      <c r="BP52" s="89"/>
      <c r="BQ52" s="89"/>
      <c r="BR52" s="89"/>
      <c r="BS52" s="89"/>
      <c r="BT52" s="89"/>
      <c r="BU52" s="89"/>
      <c r="BV52" s="89"/>
      <c r="BW52" s="89"/>
      <c r="BX52" s="89"/>
      <c r="BY52" s="89"/>
      <c r="BZ52" s="89"/>
      <c r="CA52" s="89"/>
      <c r="CB52" s="89"/>
      <c r="CC52" s="89"/>
      <c r="CD52" s="89"/>
      <c r="CE52" s="89"/>
      <c r="CF52" s="89"/>
      <c r="CG52" s="89"/>
      <c r="CH52" s="89"/>
      <c r="CI52" s="89"/>
      <c r="CJ52" s="89"/>
      <c r="CK52" s="89"/>
      <c r="CL52" s="89"/>
      <c r="CM52" s="89"/>
      <c r="CN52" s="89"/>
      <c r="CO52" s="89"/>
      <c r="CP52" s="89"/>
      <c r="CQ52" s="89"/>
      <c r="CR52" s="89"/>
      <c r="CS52" s="89"/>
      <c r="CT52" s="89"/>
      <c r="CU52" s="89"/>
      <c r="CV52" s="89"/>
      <c r="CW52" s="89"/>
      <c r="CX52" s="89"/>
      <c r="CY52" s="89"/>
      <c r="CZ52" s="89"/>
      <c r="DA52" s="89"/>
      <c r="DB52" s="89"/>
      <c r="DC52" s="89"/>
      <c r="DD52" s="89"/>
      <c r="DE52" s="89"/>
      <c r="DF52" s="89"/>
      <c r="DG52" s="89"/>
      <c r="DH52" s="89"/>
      <c r="DI52" s="89"/>
      <c r="DJ52" s="89"/>
      <c r="DK52" s="89"/>
      <c r="DL52" s="89"/>
      <c r="DM52" s="89"/>
      <c r="DN52" s="89"/>
      <c r="DO52" s="89"/>
      <c r="DP52" s="89"/>
      <c r="DQ52" s="89"/>
      <c r="DR52" s="89"/>
      <c r="DS52" s="89"/>
      <c r="DT52" s="89"/>
      <c r="DU52" s="89"/>
      <c r="DV52" s="89"/>
      <c r="DW52" s="89"/>
      <c r="DX52" s="89"/>
      <c r="DY52" s="89"/>
      <c r="DZ52" s="89"/>
      <c r="EA52" s="89"/>
      <c r="EB52" s="89"/>
      <c r="EC52" s="89"/>
      <c r="ED52" s="89"/>
      <c r="EE52" s="89"/>
    </row>
    <row r="53" spans="1:135" ht="27" customHeight="1">
      <c r="A53" s="328"/>
      <c r="B53" s="1017"/>
      <c r="C53" s="1017"/>
      <c r="G53" s="100"/>
      <c r="I53" s="100"/>
      <c r="J53" s="713"/>
      <c r="K53" s="1017"/>
      <c r="L53" s="1017"/>
      <c r="R53" s="529"/>
      <c r="S53" s="529"/>
      <c r="T53" s="529"/>
      <c r="U53" s="554"/>
      <c r="Z53" s="89"/>
      <c r="AA53" s="89"/>
      <c r="AB53" s="89"/>
      <c r="AC53" s="89"/>
      <c r="AD53" s="89"/>
      <c r="AE53" s="89"/>
      <c r="AF53" s="89"/>
      <c r="AG53" s="89"/>
      <c r="AH53" s="89"/>
      <c r="AI53" s="89"/>
      <c r="AJ53" s="89"/>
      <c r="AK53" s="89"/>
      <c r="AL53" s="89"/>
      <c r="AM53" s="89"/>
      <c r="AN53" s="89"/>
      <c r="AO53" s="89"/>
      <c r="AP53" s="89"/>
      <c r="AQ53" s="89"/>
      <c r="AR53" s="89"/>
      <c r="AS53" s="89"/>
      <c r="AT53" s="89"/>
      <c r="AU53" s="89"/>
      <c r="AV53" s="89"/>
      <c r="AW53" s="89"/>
      <c r="AX53" s="89"/>
      <c r="AY53" s="89"/>
      <c r="AZ53" s="89"/>
      <c r="BA53" s="89"/>
      <c r="BB53" s="89"/>
      <c r="BC53" s="89"/>
      <c r="BD53" s="89"/>
      <c r="BE53" s="89"/>
      <c r="BF53" s="89"/>
      <c r="BG53" s="89"/>
      <c r="BH53" s="89"/>
      <c r="BI53" s="89"/>
      <c r="BJ53" s="89"/>
      <c r="BK53" s="89"/>
      <c r="BL53" s="89"/>
      <c r="BM53" s="89"/>
      <c r="BN53" s="89"/>
      <c r="BO53" s="89"/>
      <c r="BP53" s="89"/>
      <c r="BQ53" s="89"/>
      <c r="BR53" s="89"/>
      <c r="BS53" s="89"/>
      <c r="BT53" s="89"/>
      <c r="BU53" s="89"/>
      <c r="BV53" s="89"/>
      <c r="BW53" s="89"/>
      <c r="BX53" s="89"/>
      <c r="BY53" s="89"/>
      <c r="BZ53" s="89"/>
      <c r="CA53" s="89"/>
      <c r="CB53" s="89"/>
      <c r="CC53" s="89"/>
      <c r="CD53" s="89"/>
      <c r="CE53" s="89"/>
      <c r="CF53" s="89"/>
      <c r="CG53" s="89"/>
      <c r="CH53" s="89"/>
      <c r="CI53" s="89"/>
      <c r="CJ53" s="89"/>
      <c r="CK53" s="89"/>
      <c r="CL53" s="89"/>
      <c r="CM53" s="89"/>
      <c r="CN53" s="89"/>
      <c r="CO53" s="89"/>
      <c r="CP53" s="89"/>
      <c r="CQ53" s="89"/>
      <c r="CR53" s="89"/>
      <c r="CS53" s="89"/>
      <c r="CT53" s="89"/>
      <c r="CU53" s="89"/>
      <c r="CV53" s="89"/>
      <c r="CW53" s="89"/>
      <c r="CX53" s="89"/>
      <c r="CY53" s="89"/>
      <c r="CZ53" s="89"/>
      <c r="DA53" s="89"/>
      <c r="DB53" s="89"/>
      <c r="DC53" s="89"/>
      <c r="DD53" s="89"/>
      <c r="DE53" s="89"/>
      <c r="DF53" s="89"/>
      <c r="DG53" s="89"/>
      <c r="DH53" s="89"/>
      <c r="DI53" s="89"/>
      <c r="DJ53" s="89"/>
      <c r="DK53" s="89"/>
      <c r="DL53" s="89"/>
      <c r="DM53" s="89"/>
      <c r="DN53" s="89"/>
      <c r="DO53" s="89"/>
      <c r="DP53" s="89"/>
      <c r="DQ53" s="89"/>
      <c r="DR53" s="89"/>
      <c r="DS53" s="89"/>
      <c r="DT53" s="89"/>
      <c r="DU53" s="89"/>
      <c r="DV53" s="89"/>
      <c r="DW53" s="89"/>
      <c r="DX53" s="89"/>
      <c r="DY53" s="89"/>
      <c r="DZ53" s="89"/>
      <c r="EA53" s="89"/>
      <c r="EB53" s="89"/>
      <c r="EC53" s="89"/>
      <c r="ED53" s="89"/>
      <c r="EE53" s="89"/>
    </row>
    <row r="54" spans="1:135" ht="19.899999999999999" customHeight="1">
      <c r="E54" s="100"/>
      <c r="H54" s="100"/>
      <c r="I54" s="100"/>
      <c r="J54" s="100"/>
      <c r="R54" s="535"/>
      <c r="S54" s="535"/>
      <c r="T54" s="535"/>
      <c r="U54" s="555"/>
      <c r="Z54" s="89"/>
      <c r="AA54" s="89"/>
      <c r="AB54" s="89"/>
      <c r="AC54" s="89"/>
      <c r="AD54" s="89"/>
      <c r="AE54" s="89"/>
      <c r="AF54" s="89"/>
      <c r="AG54" s="89"/>
      <c r="AH54" s="89"/>
      <c r="AI54" s="89"/>
      <c r="AJ54" s="89"/>
      <c r="AK54" s="89"/>
      <c r="AL54" s="89"/>
      <c r="AM54" s="89"/>
      <c r="AN54" s="89"/>
      <c r="AO54" s="89"/>
      <c r="AP54" s="89"/>
      <c r="AQ54" s="89"/>
      <c r="AR54" s="89"/>
      <c r="AS54" s="89"/>
      <c r="AT54" s="89"/>
      <c r="AU54" s="89"/>
      <c r="AV54" s="89"/>
      <c r="AW54" s="89"/>
      <c r="AX54" s="89"/>
      <c r="AY54" s="89"/>
      <c r="AZ54" s="89"/>
      <c r="BA54" s="89"/>
      <c r="BB54" s="89"/>
      <c r="BC54" s="89"/>
      <c r="BD54" s="89"/>
      <c r="BE54" s="89"/>
      <c r="BF54" s="89"/>
      <c r="BG54" s="89"/>
      <c r="BH54" s="89"/>
      <c r="BI54" s="89"/>
      <c r="BJ54" s="89"/>
      <c r="BK54" s="89"/>
      <c r="BL54" s="89"/>
      <c r="BM54" s="89"/>
      <c r="BN54" s="89"/>
      <c r="BO54" s="89"/>
      <c r="BP54" s="89"/>
      <c r="BQ54" s="89"/>
      <c r="BR54" s="89"/>
      <c r="BS54" s="89"/>
      <c r="BT54" s="89"/>
      <c r="BU54" s="89"/>
      <c r="BV54" s="89"/>
      <c r="BW54" s="89"/>
      <c r="BX54" s="89"/>
      <c r="BY54" s="89"/>
      <c r="BZ54" s="89"/>
      <c r="CA54" s="89"/>
      <c r="CB54" s="89"/>
      <c r="CC54" s="89"/>
      <c r="CD54" s="89"/>
      <c r="CE54" s="89"/>
      <c r="CF54" s="89"/>
      <c r="CG54" s="89"/>
      <c r="CH54" s="89"/>
      <c r="CI54" s="89"/>
      <c r="CJ54" s="89"/>
      <c r="CK54" s="89"/>
      <c r="CL54" s="89"/>
      <c r="CM54" s="89"/>
      <c r="CN54" s="89"/>
      <c r="CO54" s="89"/>
      <c r="CP54" s="89"/>
      <c r="CQ54" s="89"/>
      <c r="CR54" s="89"/>
      <c r="CS54" s="89"/>
      <c r="CT54" s="89"/>
      <c r="CU54" s="89"/>
      <c r="CV54" s="89"/>
      <c r="CW54" s="89"/>
      <c r="CX54" s="89"/>
      <c r="CY54" s="89"/>
      <c r="CZ54" s="89"/>
      <c r="DA54" s="89"/>
      <c r="DB54" s="89"/>
      <c r="DC54" s="89"/>
      <c r="DD54" s="89"/>
      <c r="DE54" s="89"/>
      <c r="DF54" s="89"/>
      <c r="DG54" s="89"/>
      <c r="DH54" s="89"/>
      <c r="DI54" s="89"/>
      <c r="DJ54" s="89"/>
      <c r="DK54" s="89"/>
      <c r="DL54" s="89"/>
      <c r="DM54" s="89"/>
      <c r="DN54" s="89"/>
      <c r="DO54" s="89"/>
      <c r="DP54" s="89"/>
      <c r="DQ54" s="89"/>
      <c r="DR54" s="89"/>
      <c r="DS54" s="89"/>
      <c r="DT54" s="89"/>
      <c r="DU54" s="89"/>
      <c r="DV54" s="89"/>
      <c r="DW54" s="89"/>
      <c r="DX54" s="89"/>
      <c r="DY54" s="89"/>
      <c r="DZ54" s="89"/>
      <c r="EA54" s="89"/>
      <c r="EB54" s="89"/>
      <c r="EC54" s="89"/>
      <c r="ED54" s="89"/>
      <c r="EE54" s="89"/>
    </row>
    <row r="55" spans="1:135" ht="20.25" customHeight="1">
      <c r="H55" s="100"/>
      <c r="I55" s="100"/>
      <c r="J55" s="100"/>
      <c r="R55" s="535"/>
      <c r="S55" s="535"/>
      <c r="T55" s="535"/>
      <c r="U55" s="555"/>
      <c r="Z55" s="89"/>
      <c r="AA55" s="89"/>
      <c r="AB55" s="89"/>
      <c r="AC55" s="89"/>
      <c r="AD55" s="89"/>
      <c r="AE55" s="89"/>
      <c r="AF55" s="89"/>
      <c r="AG55" s="89"/>
      <c r="AH55" s="89"/>
      <c r="AI55" s="89"/>
      <c r="AJ55" s="89"/>
      <c r="AK55" s="89"/>
      <c r="AL55" s="89"/>
      <c r="AM55" s="89"/>
      <c r="AN55" s="89"/>
      <c r="AO55" s="89"/>
      <c r="AP55" s="89"/>
      <c r="AQ55" s="89"/>
      <c r="AR55" s="89"/>
      <c r="AS55" s="89"/>
      <c r="AT55" s="89"/>
      <c r="AU55" s="89"/>
      <c r="AV55" s="89"/>
      <c r="AW55" s="89"/>
      <c r="AX55" s="89"/>
      <c r="AY55" s="89"/>
      <c r="AZ55" s="89"/>
      <c r="BA55" s="89"/>
      <c r="BB55" s="89"/>
      <c r="BC55" s="89"/>
      <c r="BD55" s="89"/>
      <c r="BE55" s="89"/>
      <c r="BF55" s="89"/>
      <c r="BG55" s="89"/>
      <c r="BH55" s="89"/>
      <c r="BI55" s="89"/>
      <c r="BJ55" s="89"/>
      <c r="BK55" s="89"/>
      <c r="BL55" s="89"/>
      <c r="BM55" s="89"/>
      <c r="BN55" s="89"/>
      <c r="BO55" s="89"/>
      <c r="BP55" s="89"/>
      <c r="BQ55" s="89"/>
      <c r="BR55" s="89"/>
      <c r="BS55" s="89"/>
      <c r="BT55" s="89"/>
      <c r="BU55" s="89"/>
      <c r="BV55" s="89"/>
      <c r="BW55" s="89"/>
      <c r="BX55" s="89"/>
      <c r="BY55" s="89"/>
      <c r="BZ55" s="89"/>
      <c r="CA55" s="89"/>
      <c r="CB55" s="89"/>
      <c r="CC55" s="89"/>
      <c r="CD55" s="89"/>
      <c r="CE55" s="89"/>
      <c r="CF55" s="89"/>
      <c r="CG55" s="89"/>
      <c r="CH55" s="89"/>
      <c r="CI55" s="89"/>
      <c r="CJ55" s="89"/>
      <c r="CK55" s="89"/>
      <c r="CL55" s="89"/>
      <c r="CM55" s="89"/>
      <c r="CN55" s="89"/>
      <c r="CO55" s="89"/>
      <c r="CP55" s="89"/>
      <c r="CQ55" s="89"/>
      <c r="CR55" s="89"/>
      <c r="CS55" s="89"/>
      <c r="CT55" s="89"/>
      <c r="CU55" s="89"/>
      <c r="CV55" s="89"/>
      <c r="CW55" s="89"/>
      <c r="CX55" s="89"/>
      <c r="CY55" s="89"/>
      <c r="CZ55" s="89"/>
      <c r="DA55" s="89"/>
      <c r="DB55" s="89"/>
      <c r="DC55" s="89"/>
      <c r="DD55" s="89"/>
      <c r="DE55" s="89"/>
      <c r="DF55" s="89"/>
      <c r="DG55" s="89"/>
      <c r="DH55" s="89"/>
      <c r="DI55" s="89"/>
      <c r="DJ55" s="89"/>
      <c r="DK55" s="89"/>
      <c r="DL55" s="89"/>
      <c r="DM55" s="89"/>
      <c r="DN55" s="89"/>
      <c r="DO55" s="89"/>
      <c r="DP55" s="89"/>
      <c r="DQ55" s="89"/>
      <c r="DR55" s="89"/>
      <c r="DS55" s="89"/>
      <c r="DT55" s="89"/>
      <c r="DU55" s="89"/>
      <c r="DV55" s="89"/>
      <c r="DW55" s="89"/>
      <c r="DX55" s="89"/>
      <c r="DY55" s="89"/>
      <c r="DZ55" s="89"/>
      <c r="EA55" s="89"/>
      <c r="EB55" s="89"/>
      <c r="EC55" s="89"/>
      <c r="ED55" s="89"/>
      <c r="EE55" s="89"/>
    </row>
    <row r="56" spans="1:135" ht="15">
      <c r="A56" s="10" t="s">
        <v>680</v>
      </c>
      <c r="L56" s="89"/>
      <c r="M56" s="89"/>
      <c r="N56" s="89"/>
      <c r="O56" s="607"/>
      <c r="P56" s="89"/>
      <c r="R56" s="89"/>
      <c r="S56" s="89"/>
      <c r="T56" s="89"/>
      <c r="U56" s="89"/>
      <c r="Z56" s="89"/>
      <c r="AA56" s="89"/>
      <c r="AB56" s="89"/>
      <c r="AC56" s="89"/>
      <c r="AD56" s="89"/>
      <c r="AE56" s="89"/>
      <c r="AF56" s="89"/>
      <c r="AG56" s="89"/>
      <c r="AH56" s="89"/>
      <c r="AI56" s="89"/>
      <c r="AJ56" s="89"/>
      <c r="AK56" s="89"/>
      <c r="AL56" s="89"/>
      <c r="AM56" s="89"/>
      <c r="AN56" s="89"/>
      <c r="AO56" s="89"/>
      <c r="AP56" s="89"/>
      <c r="AQ56" s="89"/>
      <c r="AR56" s="89"/>
      <c r="AS56" s="89"/>
      <c r="AT56" s="89"/>
      <c r="AU56" s="89"/>
      <c r="AV56" s="89"/>
      <c r="AW56" s="89"/>
      <c r="AX56" s="89"/>
      <c r="AY56" s="89"/>
      <c r="AZ56" s="89"/>
      <c r="BA56" s="89"/>
      <c r="BB56" s="89"/>
      <c r="BC56" s="89"/>
      <c r="BD56" s="89"/>
      <c r="BE56" s="89"/>
      <c r="BF56" s="89"/>
      <c r="BG56" s="89"/>
      <c r="BH56" s="89"/>
      <c r="BI56" s="89"/>
      <c r="BJ56" s="89"/>
      <c r="BK56" s="89"/>
      <c r="BL56" s="89"/>
      <c r="BM56" s="89"/>
      <c r="BN56" s="89"/>
      <c r="BO56" s="89"/>
      <c r="BP56" s="89"/>
      <c r="BQ56" s="89"/>
      <c r="BR56" s="89"/>
      <c r="BS56" s="89"/>
      <c r="BT56" s="89"/>
      <c r="BU56" s="89"/>
      <c r="BV56" s="89"/>
      <c r="BW56" s="89"/>
      <c r="BX56" s="89"/>
      <c r="BY56" s="89"/>
      <c r="BZ56" s="89"/>
      <c r="CA56" s="89"/>
      <c r="CB56" s="89"/>
      <c r="CC56" s="89"/>
      <c r="CD56" s="89"/>
      <c r="CE56" s="89"/>
      <c r="CF56" s="89"/>
      <c r="CG56" s="89"/>
      <c r="CH56" s="89"/>
      <c r="CI56" s="89"/>
      <c r="CJ56" s="89"/>
      <c r="CK56" s="89"/>
      <c r="CL56" s="89"/>
      <c r="CM56" s="89"/>
      <c r="CN56" s="89"/>
      <c r="CO56" s="89"/>
      <c r="CP56" s="89"/>
      <c r="CQ56" s="89"/>
      <c r="CR56" s="89"/>
      <c r="CS56" s="89"/>
      <c r="CT56" s="89"/>
      <c r="CU56" s="89"/>
      <c r="CV56" s="89"/>
      <c r="CW56" s="89"/>
      <c r="CX56" s="89"/>
      <c r="CY56" s="89"/>
      <c r="CZ56" s="89"/>
      <c r="DA56" s="89"/>
      <c r="DB56" s="89"/>
      <c r="DC56" s="89"/>
      <c r="DD56" s="89"/>
      <c r="DE56" s="89"/>
      <c r="DF56" s="89"/>
      <c r="DG56" s="89"/>
      <c r="DH56" s="89"/>
      <c r="DI56" s="89"/>
      <c r="DJ56" s="89"/>
      <c r="DK56" s="89"/>
      <c r="DL56" s="89"/>
      <c r="DM56" s="89"/>
      <c r="DN56" s="89"/>
      <c r="DO56" s="89"/>
      <c r="DP56" s="89"/>
      <c r="DQ56" s="89"/>
      <c r="DR56" s="89"/>
      <c r="DS56" s="89"/>
      <c r="DT56" s="89"/>
      <c r="DU56" s="89"/>
      <c r="DV56" s="89"/>
      <c r="DW56" s="89"/>
      <c r="DX56" s="89"/>
      <c r="DY56" s="89"/>
      <c r="DZ56" s="89"/>
      <c r="EA56" s="89"/>
      <c r="EB56" s="89"/>
      <c r="EC56" s="89"/>
      <c r="ED56" s="89"/>
      <c r="EE56" s="89"/>
    </row>
    <row r="57" spans="1:135" ht="20.45" customHeight="1" thickBot="1">
      <c r="L57" s="89"/>
      <c r="M57" s="89"/>
      <c r="N57" s="89"/>
      <c r="O57" s="608"/>
      <c r="P57" s="89"/>
      <c r="Q57" s="89"/>
      <c r="R57" s="89"/>
      <c r="S57" s="89"/>
      <c r="T57" s="89"/>
      <c r="U57" s="89"/>
      <c r="Z57" s="89"/>
      <c r="AA57" s="89"/>
      <c r="AB57" s="89"/>
      <c r="AC57" s="89"/>
      <c r="AD57" s="89"/>
      <c r="AE57" s="89"/>
      <c r="AF57" s="89"/>
      <c r="AG57" s="89"/>
      <c r="AH57" s="89"/>
      <c r="AI57" s="89"/>
      <c r="AJ57" s="89"/>
      <c r="AK57" s="89"/>
      <c r="AL57" s="89"/>
      <c r="AM57" s="89"/>
      <c r="AN57" s="89"/>
      <c r="AO57" s="89"/>
      <c r="AP57" s="89"/>
      <c r="AQ57" s="89"/>
      <c r="AR57" s="89"/>
      <c r="AS57" s="89"/>
      <c r="AT57" s="89"/>
      <c r="AU57" s="89"/>
      <c r="AV57" s="89"/>
      <c r="AW57" s="89"/>
      <c r="AX57" s="89"/>
      <c r="AY57" s="89"/>
      <c r="AZ57" s="89"/>
      <c r="BA57" s="89"/>
      <c r="BB57" s="89"/>
      <c r="BC57" s="89"/>
      <c r="BD57" s="89"/>
      <c r="BE57" s="89"/>
      <c r="BF57" s="89"/>
      <c r="BG57" s="89"/>
      <c r="BH57" s="89"/>
      <c r="BI57" s="89"/>
      <c r="BJ57" s="89"/>
      <c r="BK57" s="89"/>
      <c r="BL57" s="89"/>
      <c r="BM57" s="89"/>
      <c r="BN57" s="89"/>
      <c r="BO57" s="89"/>
      <c r="BP57" s="89"/>
      <c r="BQ57" s="89"/>
      <c r="BR57" s="89"/>
      <c r="BS57" s="89"/>
      <c r="BT57" s="89"/>
      <c r="BU57" s="89"/>
      <c r="BV57" s="89"/>
      <c r="BW57" s="89"/>
      <c r="BX57" s="89"/>
      <c r="BY57" s="89"/>
      <c r="BZ57" s="89"/>
      <c r="CA57" s="89"/>
      <c r="CB57" s="89"/>
      <c r="CC57" s="89"/>
      <c r="CD57" s="89"/>
      <c r="CE57" s="89"/>
      <c r="CF57" s="89"/>
      <c r="CG57" s="89"/>
      <c r="CH57" s="89"/>
      <c r="CI57" s="89"/>
      <c r="CJ57" s="89"/>
      <c r="CK57" s="89"/>
      <c r="CL57" s="89"/>
      <c r="CM57" s="89"/>
      <c r="CN57" s="89"/>
      <c r="CO57" s="89"/>
      <c r="CP57" s="89"/>
      <c r="CQ57" s="89"/>
      <c r="CR57" s="89"/>
      <c r="CS57" s="89"/>
      <c r="CT57" s="89"/>
      <c r="CU57" s="89"/>
      <c r="CV57" s="89"/>
      <c r="CW57" s="89"/>
      <c r="CX57" s="89"/>
      <c r="CY57" s="89"/>
      <c r="CZ57" s="89"/>
      <c r="DA57" s="89"/>
      <c r="DB57" s="89"/>
      <c r="DC57" s="89"/>
      <c r="DD57" s="89"/>
      <c r="DE57" s="89"/>
      <c r="DF57" s="89"/>
      <c r="DG57" s="89"/>
      <c r="DH57" s="89"/>
      <c r="DI57" s="89"/>
      <c r="DJ57" s="89"/>
      <c r="DK57" s="89"/>
      <c r="DL57" s="89"/>
      <c r="DM57" s="89"/>
      <c r="DN57" s="89"/>
      <c r="DO57" s="89"/>
      <c r="DP57" s="89"/>
      <c r="DQ57" s="89"/>
      <c r="DR57" s="89"/>
      <c r="DS57" s="89"/>
      <c r="DT57" s="89"/>
      <c r="DU57" s="89"/>
      <c r="DV57" s="89"/>
      <c r="DW57" s="89"/>
      <c r="DX57" s="89"/>
      <c r="DY57" s="89"/>
      <c r="DZ57" s="89"/>
      <c r="EA57" s="89"/>
      <c r="EB57" s="89"/>
      <c r="EC57" s="89"/>
      <c r="ED57" s="89"/>
      <c r="EE57" s="89"/>
    </row>
    <row r="58" spans="1:135" ht="33" customHeight="1" thickBot="1">
      <c r="B58" s="174" t="s">
        <v>393</v>
      </c>
      <c r="C58" s="581" t="s">
        <v>246</v>
      </c>
      <c r="D58" s="174" t="s">
        <v>247</v>
      </c>
      <c r="E58" s="664" t="s">
        <v>1001</v>
      </c>
      <c r="F58" s="725" t="s">
        <v>693</v>
      </c>
      <c r="G58" s="450" t="s">
        <v>694</v>
      </c>
      <c r="H58" s="581" t="s">
        <v>687</v>
      </c>
      <c r="L58" s="89"/>
      <c r="M58" s="89"/>
      <c r="N58" s="89"/>
      <c r="O58" s="100"/>
      <c r="P58" s="89"/>
      <c r="Q58" s="89"/>
      <c r="R58" s="89"/>
      <c r="S58" s="89"/>
      <c r="T58" s="89"/>
      <c r="U58" s="89"/>
      <c r="Z58" s="89"/>
      <c r="AA58" s="89"/>
      <c r="AB58" s="89"/>
      <c r="AC58" s="89"/>
      <c r="AD58" s="89"/>
      <c r="AE58" s="89"/>
      <c r="AF58" s="89"/>
      <c r="AG58" s="89"/>
      <c r="AH58" s="89"/>
      <c r="AI58" s="89"/>
      <c r="AJ58" s="89"/>
      <c r="AK58" s="89"/>
      <c r="AL58" s="89"/>
      <c r="AM58" s="89"/>
      <c r="AN58" s="89"/>
      <c r="AO58" s="89"/>
      <c r="AP58" s="89"/>
      <c r="AQ58" s="89"/>
      <c r="AR58" s="89"/>
      <c r="AS58" s="89"/>
      <c r="AT58" s="89"/>
      <c r="AU58" s="89"/>
      <c r="AV58" s="89"/>
      <c r="AW58" s="89"/>
      <c r="AX58" s="89"/>
      <c r="AY58" s="89"/>
      <c r="AZ58" s="89"/>
      <c r="BA58" s="89"/>
      <c r="BB58" s="89"/>
      <c r="BC58" s="89"/>
      <c r="BD58" s="89"/>
      <c r="BE58" s="89"/>
      <c r="BF58" s="89"/>
      <c r="BG58" s="89"/>
      <c r="BH58" s="89"/>
      <c r="BI58" s="89"/>
      <c r="BJ58" s="89"/>
      <c r="BK58" s="89"/>
      <c r="BL58" s="89"/>
      <c r="BM58" s="89"/>
      <c r="BN58" s="89"/>
      <c r="BO58" s="89"/>
      <c r="BP58" s="89"/>
      <c r="BQ58" s="89"/>
      <c r="BR58" s="89"/>
      <c r="BS58" s="89"/>
      <c r="BT58" s="89"/>
      <c r="BU58" s="89"/>
      <c r="BV58" s="89"/>
      <c r="BW58" s="89"/>
      <c r="BX58" s="89"/>
      <c r="BY58" s="89"/>
      <c r="BZ58" s="89"/>
      <c r="CA58" s="89"/>
      <c r="CB58" s="89"/>
      <c r="CC58" s="89"/>
      <c r="CD58" s="89"/>
      <c r="CE58" s="89"/>
      <c r="CF58" s="89"/>
      <c r="CG58" s="89"/>
      <c r="CH58" s="89"/>
      <c r="CI58" s="89"/>
      <c r="CJ58" s="89"/>
      <c r="CK58" s="89"/>
      <c r="CL58" s="89"/>
      <c r="CM58" s="89"/>
      <c r="CN58" s="89"/>
      <c r="CO58" s="89"/>
      <c r="CP58" s="89"/>
      <c r="CQ58" s="89"/>
      <c r="CR58" s="89"/>
      <c r="CS58" s="89"/>
      <c r="CT58" s="89"/>
      <c r="CU58" s="89"/>
      <c r="CV58" s="89"/>
      <c r="CW58" s="89"/>
      <c r="CX58" s="89"/>
      <c r="CY58" s="89"/>
      <c r="CZ58" s="89"/>
      <c r="DA58" s="89"/>
      <c r="DB58" s="89"/>
      <c r="DC58" s="89"/>
      <c r="DD58" s="89"/>
      <c r="DE58" s="89"/>
      <c r="DF58" s="89"/>
      <c r="DG58" s="89"/>
      <c r="DH58" s="89"/>
      <c r="DI58" s="89"/>
      <c r="DJ58" s="89"/>
      <c r="DK58" s="89"/>
      <c r="DL58" s="89"/>
      <c r="DM58" s="89"/>
      <c r="DN58" s="89"/>
      <c r="DO58" s="89"/>
      <c r="DP58" s="89"/>
      <c r="DQ58" s="89"/>
      <c r="DR58" s="89"/>
      <c r="DS58" s="89"/>
      <c r="DT58" s="89"/>
      <c r="DU58" s="89"/>
      <c r="DV58" s="89"/>
      <c r="DW58" s="89"/>
      <c r="DX58" s="89"/>
      <c r="DY58" s="89"/>
      <c r="DZ58" s="89"/>
      <c r="EA58" s="89"/>
      <c r="EB58" s="89"/>
      <c r="EC58" s="89"/>
      <c r="ED58" s="89"/>
      <c r="EE58" s="89"/>
    </row>
    <row r="59" spans="1:135" ht="19.149999999999999" customHeight="1">
      <c r="A59" s="723" t="s">
        <v>681</v>
      </c>
      <c r="B59" s="704">
        <v>0.01</v>
      </c>
      <c r="C59" s="704">
        <v>0.78</v>
      </c>
      <c r="D59" s="704">
        <v>0.2</v>
      </c>
      <c r="E59" s="704">
        <v>0.01</v>
      </c>
      <c r="F59" s="427">
        <f>SUMPRODUCT(B59:E59,B60:E60)</f>
        <v>0.3674</v>
      </c>
      <c r="G59" s="427">
        <f>SUMPRODUCT(B59:E59,B61:E61)</f>
        <v>1.3053999999999999</v>
      </c>
      <c r="H59" s="582">
        <f>SUM(F59:G59)</f>
        <v>1.6727999999999998</v>
      </c>
      <c r="I59" s="210" t="s">
        <v>329</v>
      </c>
      <c r="L59" s="89"/>
      <c r="M59" s="89"/>
      <c r="N59" s="89"/>
      <c r="O59" s="531"/>
      <c r="P59" s="89"/>
      <c r="Q59" s="89"/>
      <c r="R59" s="89"/>
      <c r="S59" s="89"/>
      <c r="T59" s="89"/>
      <c r="U59" s="89"/>
      <c r="Z59" s="89"/>
      <c r="AA59" s="89"/>
      <c r="AB59" s="89"/>
      <c r="AC59" s="89"/>
      <c r="AD59" s="89"/>
      <c r="AE59" s="89"/>
      <c r="AF59" s="89"/>
      <c r="AG59" s="89"/>
      <c r="AH59" s="89"/>
      <c r="AI59" s="89"/>
      <c r="AJ59" s="89"/>
      <c r="AK59" s="89"/>
      <c r="AL59" s="89"/>
      <c r="AM59" s="89"/>
      <c r="AN59" s="89"/>
      <c r="AO59" s="89"/>
      <c r="AP59" s="89"/>
      <c r="AQ59" s="89"/>
      <c r="AR59" s="89"/>
      <c r="AS59" s="89"/>
      <c r="AT59" s="89"/>
      <c r="AU59" s="89"/>
      <c r="AV59" s="89"/>
      <c r="AW59" s="89"/>
      <c r="AX59" s="89"/>
      <c r="AY59" s="89"/>
      <c r="AZ59" s="89"/>
      <c r="BA59" s="89"/>
      <c r="BB59" s="89"/>
      <c r="BC59" s="89"/>
      <c r="BD59" s="89"/>
      <c r="BE59" s="89"/>
      <c r="BF59" s="89"/>
      <c r="BG59" s="89"/>
      <c r="BH59" s="89"/>
      <c r="BI59" s="89"/>
      <c r="BJ59" s="89"/>
      <c r="BK59" s="89"/>
      <c r="BL59" s="89"/>
      <c r="BM59" s="89"/>
      <c r="BN59" s="89"/>
      <c r="BO59" s="89"/>
      <c r="BP59" s="89"/>
      <c r="BQ59" s="89"/>
      <c r="BR59" s="89"/>
      <c r="BS59" s="89"/>
      <c r="BT59" s="89"/>
      <c r="BU59" s="89"/>
      <c r="BV59" s="89"/>
      <c r="BW59" s="89"/>
      <c r="BX59" s="89"/>
      <c r="BY59" s="89"/>
      <c r="BZ59" s="89"/>
      <c r="CA59" s="89"/>
      <c r="CB59" s="89"/>
      <c r="CC59" s="89"/>
      <c r="CD59" s="89"/>
      <c r="CE59" s="89"/>
      <c r="CF59" s="89"/>
      <c r="CG59" s="89"/>
      <c r="CH59" s="89"/>
      <c r="CI59" s="89"/>
      <c r="CJ59" s="89"/>
      <c r="CK59" s="89"/>
      <c r="CL59" s="89"/>
      <c r="CM59" s="89"/>
      <c r="CN59" s="89"/>
      <c r="CO59" s="89"/>
      <c r="CP59" s="89"/>
      <c r="CQ59" s="89"/>
      <c r="CR59" s="89"/>
      <c r="CS59" s="89"/>
      <c r="CT59" s="89"/>
      <c r="CU59" s="89"/>
      <c r="CV59" s="89"/>
      <c r="CW59" s="89"/>
      <c r="CX59" s="89"/>
      <c r="CY59" s="89"/>
      <c r="CZ59" s="89"/>
      <c r="DA59" s="89"/>
      <c r="DB59" s="89"/>
      <c r="DC59" s="89"/>
      <c r="DD59" s="89"/>
      <c r="DE59" s="89"/>
      <c r="DF59" s="89"/>
      <c r="DG59" s="89"/>
      <c r="DH59" s="89"/>
      <c r="DI59" s="89"/>
      <c r="DJ59" s="89"/>
      <c r="DK59" s="89"/>
      <c r="DL59" s="89"/>
      <c r="DM59" s="89"/>
      <c r="DN59" s="89"/>
      <c r="DO59" s="89"/>
      <c r="DP59" s="89"/>
      <c r="DQ59" s="89"/>
      <c r="DR59" s="89"/>
      <c r="DS59" s="89"/>
      <c r="DT59" s="89"/>
      <c r="DU59" s="89"/>
      <c r="DV59" s="89"/>
      <c r="DW59" s="89"/>
      <c r="DX59" s="89"/>
      <c r="DY59" s="89"/>
      <c r="DZ59" s="89"/>
      <c r="EA59" s="89"/>
      <c r="EB59" s="89"/>
      <c r="EC59" s="89"/>
      <c r="ED59" s="89"/>
      <c r="EE59" s="89"/>
    </row>
    <row r="60" spans="1:135" ht="21.6" customHeight="1">
      <c r="A60" s="723" t="s">
        <v>685</v>
      </c>
      <c r="B60" s="705">
        <f>'Default Values'!V7</f>
        <v>0</v>
      </c>
      <c r="C60" s="705">
        <f>'Default Values'!V8</f>
        <v>0.03</v>
      </c>
      <c r="D60" s="705">
        <f>'Default Values'!V9</f>
        <v>1.65</v>
      </c>
      <c r="E60" s="705">
        <f>'Default Values'!V10</f>
        <v>1.4</v>
      </c>
      <c r="F60" s="1029" t="s">
        <v>881</v>
      </c>
      <c r="L60" s="89"/>
      <c r="M60" s="89"/>
      <c r="N60" s="89"/>
      <c r="O60" s="211"/>
      <c r="P60" s="89"/>
      <c r="Q60" s="89"/>
      <c r="R60" s="89"/>
      <c r="S60" s="89"/>
      <c r="T60" s="89"/>
      <c r="U60" s="89"/>
      <c r="Z60" s="89"/>
      <c r="AA60" s="89"/>
      <c r="AB60" s="89"/>
      <c r="AC60" s="89"/>
      <c r="AD60" s="89"/>
      <c r="AE60" s="89"/>
      <c r="AF60" s="89"/>
      <c r="AG60" s="89"/>
      <c r="AH60" s="89"/>
      <c r="AI60" s="89"/>
      <c r="AJ60" s="89"/>
      <c r="AK60" s="89"/>
      <c r="AL60" s="89"/>
      <c r="AM60" s="89"/>
      <c r="AN60" s="89"/>
      <c r="AO60" s="89"/>
      <c r="AP60" s="89"/>
      <c r="AQ60" s="89"/>
      <c r="AR60" s="89"/>
      <c r="AS60" s="89"/>
      <c r="AT60" s="89"/>
      <c r="AU60" s="89"/>
      <c r="AV60" s="89"/>
      <c r="AW60" s="89"/>
      <c r="AX60" s="89"/>
      <c r="AY60" s="89"/>
      <c r="AZ60" s="89"/>
      <c r="BA60" s="89"/>
      <c r="BB60" s="89"/>
      <c r="BC60" s="89"/>
      <c r="BD60" s="89"/>
      <c r="BE60" s="89"/>
      <c r="BF60" s="89"/>
      <c r="BG60" s="89"/>
      <c r="BH60" s="89"/>
      <c r="BI60" s="89"/>
      <c r="BJ60" s="89"/>
      <c r="BK60" s="89"/>
      <c r="BL60" s="89"/>
      <c r="BM60" s="89"/>
      <c r="BN60" s="89"/>
      <c r="BO60" s="89"/>
      <c r="BP60" s="89"/>
      <c r="BQ60" s="89"/>
      <c r="BR60" s="89"/>
      <c r="BS60" s="89"/>
      <c r="BT60" s="89"/>
      <c r="BU60" s="89"/>
      <c r="BV60" s="89"/>
      <c r="BW60" s="89"/>
      <c r="BX60" s="89"/>
      <c r="BY60" s="89"/>
      <c r="BZ60" s="89"/>
      <c r="CA60" s="89"/>
      <c r="CB60" s="89"/>
      <c r="CC60" s="89"/>
      <c r="CD60" s="89"/>
      <c r="CE60" s="89"/>
      <c r="CF60" s="89"/>
      <c r="CG60" s="89"/>
      <c r="CH60" s="89"/>
      <c r="CI60" s="89"/>
      <c r="CJ60" s="89"/>
      <c r="CK60" s="89"/>
      <c r="CL60" s="89"/>
      <c r="CM60" s="89"/>
      <c r="CN60" s="89"/>
      <c r="CO60" s="89"/>
      <c r="CP60" s="89"/>
      <c r="CQ60" s="89"/>
      <c r="CR60" s="89"/>
      <c r="CS60" s="89"/>
      <c r="CT60" s="89"/>
      <c r="CU60" s="89"/>
      <c r="CV60" s="89"/>
      <c r="CW60" s="89"/>
      <c r="CX60" s="89"/>
      <c r="CY60" s="89"/>
      <c r="CZ60" s="89"/>
      <c r="DA60" s="89"/>
      <c r="DB60" s="89"/>
      <c r="DC60" s="89"/>
      <c r="DD60" s="89"/>
      <c r="DE60" s="89"/>
      <c r="DF60" s="89"/>
      <c r="DG60" s="89"/>
      <c r="DH60" s="89"/>
      <c r="DI60" s="89"/>
      <c r="DJ60" s="89"/>
      <c r="DK60" s="89"/>
      <c r="DL60" s="89"/>
      <c r="DM60" s="89"/>
      <c r="DN60" s="89"/>
      <c r="DO60" s="89"/>
      <c r="DP60" s="89"/>
      <c r="DQ60" s="89"/>
      <c r="DR60" s="89"/>
      <c r="DS60" s="89"/>
      <c r="DT60" s="89"/>
      <c r="DU60" s="89"/>
      <c r="DV60" s="89"/>
      <c r="DW60" s="89"/>
      <c r="DX60" s="89"/>
      <c r="DY60" s="89"/>
      <c r="DZ60" s="89"/>
      <c r="EA60" s="89"/>
      <c r="EB60" s="89"/>
      <c r="EC60" s="89"/>
      <c r="ED60" s="89"/>
      <c r="EE60" s="89"/>
    </row>
    <row r="61" spans="1:135" ht="19.899999999999999" customHeight="1" thickBot="1">
      <c r="A61" s="724" t="s">
        <v>684</v>
      </c>
      <c r="B61" s="706">
        <f>'Default Values'!W7</f>
        <v>1.64</v>
      </c>
      <c r="C61" s="706">
        <f>'Default Values'!W8</f>
        <v>1.64</v>
      </c>
      <c r="D61" s="706">
        <f>'Default Values'!W9</f>
        <v>0</v>
      </c>
      <c r="E61" s="706">
        <f>'Default Values'!W10</f>
        <v>0.98</v>
      </c>
      <c r="F61" s="1030"/>
      <c r="L61" s="89"/>
      <c r="M61" s="89"/>
      <c r="N61" s="89"/>
      <c r="O61" s="89"/>
      <c r="P61" s="89"/>
      <c r="Q61" s="89"/>
      <c r="R61" s="89"/>
      <c r="S61" s="89"/>
      <c r="T61" s="89"/>
      <c r="U61" s="89"/>
      <c r="X61" s="89"/>
      <c r="Y61" s="89"/>
      <c r="Z61" s="89"/>
      <c r="AA61" s="89"/>
      <c r="AB61" s="89"/>
      <c r="AC61" s="89"/>
      <c r="AD61" s="89"/>
      <c r="AE61" s="89"/>
      <c r="AF61" s="89"/>
      <c r="AG61" s="89"/>
      <c r="AH61" s="89"/>
      <c r="AI61" s="89"/>
      <c r="AJ61" s="89"/>
      <c r="AK61" s="89"/>
      <c r="AL61" s="89"/>
      <c r="AM61" s="89"/>
      <c r="AN61" s="89"/>
      <c r="AO61" s="89"/>
      <c r="AP61" s="89"/>
      <c r="AQ61" s="89"/>
      <c r="AR61" s="89"/>
      <c r="AS61" s="89"/>
      <c r="AT61" s="89"/>
      <c r="AU61" s="89"/>
      <c r="AV61" s="89"/>
      <c r="AW61" s="89"/>
      <c r="AX61" s="89"/>
      <c r="AY61" s="89"/>
      <c r="AZ61" s="89"/>
      <c r="BA61" s="89"/>
      <c r="BB61" s="89"/>
      <c r="BC61" s="89"/>
      <c r="BD61" s="89"/>
      <c r="BE61" s="89"/>
      <c r="BF61" s="89"/>
      <c r="BG61" s="89"/>
      <c r="BH61" s="89"/>
      <c r="BI61" s="89"/>
      <c r="BJ61" s="89"/>
      <c r="BK61" s="89"/>
      <c r="BL61" s="89"/>
      <c r="BM61" s="89"/>
      <c r="BN61" s="89"/>
      <c r="BO61" s="89"/>
      <c r="BP61" s="89"/>
      <c r="BQ61" s="89"/>
      <c r="BR61" s="89"/>
      <c r="BS61" s="89"/>
      <c r="BT61" s="89"/>
      <c r="BU61" s="89"/>
      <c r="BV61" s="89"/>
      <c r="BW61" s="89"/>
      <c r="BX61" s="89"/>
      <c r="BY61" s="89"/>
      <c r="BZ61" s="89"/>
      <c r="CA61" s="89"/>
      <c r="CB61" s="89"/>
      <c r="CC61" s="89"/>
      <c r="CD61" s="89"/>
      <c r="CE61" s="89"/>
      <c r="CF61" s="89"/>
      <c r="CG61" s="89"/>
      <c r="CH61" s="89"/>
      <c r="CI61" s="89"/>
      <c r="CJ61" s="89"/>
      <c r="CK61" s="89"/>
      <c r="CL61" s="89"/>
      <c r="CM61" s="89"/>
      <c r="CN61" s="89"/>
      <c r="CO61" s="89"/>
      <c r="CP61" s="89"/>
      <c r="CQ61" s="89"/>
      <c r="CR61" s="89"/>
      <c r="CS61" s="89"/>
      <c r="CT61" s="89"/>
      <c r="CU61" s="89"/>
      <c r="CV61" s="89"/>
      <c r="CW61" s="89"/>
      <c r="CX61" s="89"/>
      <c r="CY61" s="89"/>
      <c r="CZ61" s="89"/>
      <c r="DA61" s="89"/>
      <c r="DB61" s="89"/>
      <c r="DC61" s="89"/>
      <c r="DD61" s="89"/>
      <c r="DE61" s="89"/>
      <c r="DF61" s="89"/>
      <c r="DG61" s="89"/>
      <c r="DH61" s="89"/>
      <c r="DI61" s="89"/>
      <c r="DJ61" s="89"/>
      <c r="DK61" s="89"/>
      <c r="DL61" s="89"/>
      <c r="DM61" s="89"/>
      <c r="DN61" s="89"/>
      <c r="DO61" s="89"/>
      <c r="DP61" s="89"/>
      <c r="DQ61" s="89"/>
      <c r="DR61" s="89"/>
      <c r="DS61" s="89"/>
      <c r="DT61" s="89"/>
      <c r="DU61" s="89"/>
      <c r="DV61" s="89"/>
      <c r="DW61" s="89"/>
      <c r="DX61" s="89"/>
      <c r="DY61" s="89"/>
      <c r="DZ61" s="89"/>
      <c r="EA61" s="89"/>
      <c r="EB61" s="89"/>
      <c r="EC61" s="89"/>
      <c r="ED61" s="89"/>
      <c r="EE61" s="89"/>
    </row>
    <row r="62" spans="1:135" ht="23.45" customHeight="1">
      <c r="A62" s="723" t="s">
        <v>686</v>
      </c>
      <c r="B62" s="726">
        <f>SUM(B60:B61)</f>
        <v>1.64</v>
      </c>
      <c r="C62" s="726">
        <f>SUM(C60:C61)</f>
        <v>1.67</v>
      </c>
      <c r="D62" s="726">
        <f>SUM(D60:D61)</f>
        <v>1.65</v>
      </c>
      <c r="E62" s="726">
        <f>SUM(E60:E61)</f>
        <v>2.38</v>
      </c>
      <c r="L62" s="89"/>
      <c r="M62" s="89"/>
      <c r="N62" s="89"/>
      <c r="O62" s="89"/>
      <c r="P62" s="89"/>
      <c r="Q62" s="89"/>
      <c r="R62" s="89"/>
      <c r="S62" s="89"/>
      <c r="T62" s="89"/>
      <c r="U62" s="89"/>
      <c r="V62" s="89"/>
      <c r="W62" s="89"/>
      <c r="X62" s="89"/>
      <c r="Y62" s="89"/>
      <c r="Z62" s="89"/>
      <c r="AA62" s="89"/>
      <c r="AB62" s="89"/>
      <c r="AC62" s="89"/>
      <c r="AD62" s="89"/>
      <c r="AE62" s="89"/>
      <c r="AF62" s="89"/>
      <c r="AG62" s="89"/>
      <c r="AH62" s="89"/>
      <c r="AI62" s="89"/>
      <c r="AJ62" s="89"/>
      <c r="AK62" s="89"/>
      <c r="AL62" s="89"/>
      <c r="AM62" s="89"/>
      <c r="AN62" s="89"/>
      <c r="AO62" s="89"/>
      <c r="AP62" s="89"/>
      <c r="AQ62" s="89"/>
      <c r="AR62" s="89"/>
      <c r="AS62" s="89"/>
      <c r="AT62" s="89"/>
      <c r="AU62" s="89"/>
      <c r="AV62" s="89"/>
      <c r="AW62" s="89"/>
      <c r="AX62" s="89"/>
      <c r="AY62" s="89"/>
      <c r="AZ62" s="89"/>
      <c r="BA62" s="89"/>
      <c r="BB62" s="89"/>
      <c r="BC62" s="89"/>
      <c r="BD62" s="89"/>
      <c r="BE62" s="89"/>
      <c r="BF62" s="89"/>
      <c r="BG62" s="89"/>
      <c r="BH62" s="89"/>
      <c r="BI62" s="89"/>
      <c r="BJ62" s="89"/>
      <c r="BK62" s="89"/>
      <c r="BL62" s="89"/>
      <c r="BM62" s="89"/>
      <c r="BN62" s="89"/>
      <c r="BO62" s="89"/>
      <c r="BP62" s="89"/>
      <c r="BQ62" s="89"/>
      <c r="BR62" s="89"/>
      <c r="BS62" s="89"/>
      <c r="BT62" s="89"/>
      <c r="BU62" s="89"/>
      <c r="BV62" s="89"/>
      <c r="BW62" s="89"/>
      <c r="BX62" s="89"/>
      <c r="BY62" s="89"/>
      <c r="BZ62" s="89"/>
      <c r="CA62" s="89"/>
      <c r="CB62" s="89"/>
      <c r="CC62" s="89"/>
      <c r="CD62" s="89"/>
      <c r="CE62" s="89"/>
      <c r="CF62" s="89"/>
      <c r="CG62" s="89"/>
      <c r="CH62" s="89"/>
      <c r="CI62" s="89"/>
      <c r="CJ62" s="89"/>
      <c r="CK62" s="89"/>
      <c r="CL62" s="89"/>
      <c r="CM62" s="89"/>
      <c r="CN62" s="89"/>
      <c r="CO62" s="89"/>
      <c r="CP62" s="89"/>
      <c r="CQ62" s="89"/>
      <c r="CR62" s="89"/>
      <c r="CS62" s="89"/>
      <c r="CT62" s="89"/>
      <c r="CU62" s="89"/>
      <c r="CV62" s="89"/>
      <c r="CW62" s="89"/>
      <c r="CX62" s="89"/>
      <c r="CY62" s="89"/>
      <c r="CZ62" s="89"/>
      <c r="DA62" s="89"/>
      <c r="DB62" s="89"/>
      <c r="DC62" s="89"/>
      <c r="DD62" s="89"/>
      <c r="DE62" s="89"/>
      <c r="DF62" s="89"/>
      <c r="DG62" s="89"/>
      <c r="DH62" s="89"/>
      <c r="DI62" s="89"/>
      <c r="DJ62" s="89"/>
      <c r="DK62" s="89"/>
      <c r="DL62" s="89"/>
      <c r="DM62" s="89"/>
      <c r="DN62" s="89"/>
      <c r="DO62" s="89"/>
      <c r="DP62" s="89"/>
      <c r="DQ62" s="89"/>
      <c r="DR62" s="89"/>
      <c r="DS62" s="89"/>
      <c r="DT62" s="89"/>
      <c r="DU62" s="89"/>
      <c r="DV62" s="89"/>
      <c r="DW62" s="89"/>
      <c r="DX62" s="89"/>
      <c r="DY62" s="89"/>
      <c r="DZ62" s="89"/>
      <c r="EA62" s="89"/>
      <c r="EB62" s="89"/>
      <c r="EC62" s="89"/>
      <c r="ED62" s="89"/>
      <c r="EE62" s="89"/>
    </row>
    <row r="63" spans="1:135" ht="13.9" customHeight="1">
      <c r="L63" s="89"/>
      <c r="M63" s="89"/>
      <c r="N63" s="89"/>
      <c r="O63" s="89"/>
      <c r="P63" s="89"/>
      <c r="Q63" s="89"/>
      <c r="R63" s="89"/>
      <c r="S63" s="89"/>
      <c r="T63" s="89"/>
      <c r="U63" s="89"/>
      <c r="V63" s="89"/>
      <c r="W63" s="89"/>
      <c r="X63" s="89"/>
      <c r="Y63" s="89"/>
      <c r="Z63" s="89"/>
      <c r="AA63" s="89"/>
      <c r="AB63" s="89"/>
      <c r="AC63" s="89"/>
      <c r="AD63" s="89"/>
      <c r="AE63" s="89"/>
      <c r="AF63" s="89"/>
      <c r="AG63" s="89"/>
      <c r="AH63" s="89"/>
      <c r="AI63" s="89"/>
      <c r="AJ63" s="89"/>
      <c r="AK63" s="89"/>
      <c r="AL63" s="89"/>
      <c r="AM63" s="89"/>
      <c r="AN63" s="89"/>
      <c r="AO63" s="89"/>
      <c r="AP63" s="89"/>
      <c r="AQ63" s="89"/>
      <c r="AR63" s="89"/>
      <c r="AS63" s="89"/>
      <c r="AT63" s="89"/>
      <c r="AU63" s="89"/>
      <c r="AV63" s="89"/>
      <c r="AW63" s="89"/>
      <c r="AX63" s="89"/>
      <c r="AY63" s="89"/>
      <c r="AZ63" s="89"/>
      <c r="BA63" s="89"/>
      <c r="BB63" s="89"/>
      <c r="BC63" s="89"/>
      <c r="BD63" s="89"/>
      <c r="BE63" s="89"/>
      <c r="BF63" s="89"/>
      <c r="BG63" s="89"/>
      <c r="BH63" s="89"/>
      <c r="BI63" s="89"/>
      <c r="BJ63" s="89"/>
      <c r="BK63" s="89"/>
      <c r="BL63" s="89"/>
      <c r="BM63" s="89"/>
      <c r="BN63" s="89"/>
      <c r="BO63" s="89"/>
      <c r="BP63" s="89"/>
      <c r="BQ63" s="89"/>
      <c r="BR63" s="89"/>
      <c r="BS63" s="89"/>
      <c r="BT63" s="89"/>
      <c r="BU63" s="89"/>
      <c r="BV63" s="89"/>
      <c r="BW63" s="89"/>
      <c r="BX63" s="89"/>
      <c r="BY63" s="89"/>
      <c r="BZ63" s="89"/>
      <c r="CA63" s="89"/>
      <c r="CB63" s="89"/>
      <c r="CC63" s="89"/>
      <c r="CD63" s="89"/>
      <c r="CE63" s="89"/>
      <c r="CF63" s="89"/>
      <c r="CG63" s="89"/>
      <c r="CH63" s="89"/>
      <c r="CI63" s="89"/>
      <c r="CJ63" s="89"/>
      <c r="CK63" s="89"/>
      <c r="CL63" s="89"/>
      <c r="CM63" s="89"/>
      <c r="CN63" s="89"/>
      <c r="CO63" s="89"/>
      <c r="CP63" s="89"/>
      <c r="CQ63" s="89"/>
      <c r="CR63" s="89"/>
      <c r="CS63" s="89"/>
      <c r="CT63" s="89"/>
      <c r="CU63" s="89"/>
      <c r="CV63" s="89"/>
      <c r="CW63" s="89"/>
      <c r="CX63" s="89"/>
      <c r="CY63" s="89"/>
      <c r="CZ63" s="89"/>
      <c r="DA63" s="89"/>
      <c r="DB63" s="89"/>
      <c r="DC63" s="89"/>
      <c r="DD63" s="89"/>
      <c r="DE63" s="89"/>
      <c r="DF63" s="89"/>
      <c r="DG63" s="89"/>
      <c r="DH63" s="89"/>
      <c r="DI63" s="89"/>
      <c r="DJ63" s="89"/>
      <c r="DK63" s="89"/>
      <c r="DL63" s="89"/>
      <c r="DM63" s="89"/>
      <c r="DN63" s="89"/>
      <c r="DO63" s="89"/>
      <c r="DP63" s="89"/>
      <c r="DQ63" s="89"/>
      <c r="DR63" s="89"/>
      <c r="DS63" s="89"/>
      <c r="DT63" s="89"/>
      <c r="DU63" s="89"/>
      <c r="DV63" s="89"/>
      <c r="DW63" s="89"/>
      <c r="DX63" s="89"/>
      <c r="DY63" s="89"/>
      <c r="DZ63" s="89"/>
      <c r="EA63" s="89"/>
      <c r="EB63" s="89"/>
      <c r="EC63" s="89"/>
      <c r="ED63" s="89"/>
      <c r="EE63" s="89"/>
    </row>
    <row r="64" spans="1:135" ht="19.899999999999999" customHeight="1">
      <c r="B64" s="1028" t="s">
        <v>1002</v>
      </c>
      <c r="C64" s="1028"/>
      <c r="D64" s="1028"/>
      <c r="E64" s="1028"/>
      <c r="G64" s="1018" t="s">
        <v>288</v>
      </c>
      <c r="H64" s="1019"/>
      <c r="I64" s="8"/>
      <c r="J64" s="8"/>
      <c r="K64" s="437"/>
      <c r="L64" s="89"/>
      <c r="M64" s="89"/>
      <c r="N64" s="89"/>
      <c r="O64" s="89"/>
      <c r="P64" s="89"/>
      <c r="Q64" s="89"/>
      <c r="R64" s="89"/>
      <c r="S64" s="89"/>
      <c r="T64" s="89"/>
      <c r="U64" s="89"/>
      <c r="V64" s="89"/>
      <c r="W64" s="89"/>
      <c r="X64" s="89"/>
      <c r="Y64" s="89"/>
      <c r="Z64" s="89"/>
      <c r="AA64" s="89"/>
      <c r="AB64" s="89"/>
      <c r="AC64" s="89"/>
      <c r="AD64" s="89"/>
      <c r="AE64" s="89"/>
      <c r="AF64" s="89"/>
      <c r="AG64" s="89"/>
      <c r="AH64" s="89"/>
      <c r="AI64" s="89"/>
      <c r="AJ64" s="89"/>
      <c r="AK64" s="89"/>
      <c r="AL64" s="89"/>
      <c r="AM64" s="89"/>
      <c r="AN64" s="89"/>
      <c r="AO64" s="89"/>
      <c r="AP64" s="89"/>
      <c r="AQ64" s="89"/>
      <c r="AR64" s="89"/>
      <c r="AS64" s="89"/>
      <c r="AT64" s="89"/>
      <c r="AU64" s="89"/>
      <c r="AV64" s="89"/>
      <c r="AW64" s="89"/>
      <c r="AX64" s="89"/>
      <c r="AY64" s="89"/>
      <c r="AZ64" s="89"/>
      <c r="BA64" s="89"/>
      <c r="BB64" s="89"/>
      <c r="BC64" s="89"/>
      <c r="BD64" s="89"/>
      <c r="BE64" s="89"/>
      <c r="BF64" s="89"/>
      <c r="BG64" s="89"/>
      <c r="BH64" s="89"/>
      <c r="BI64" s="89"/>
      <c r="BJ64" s="89"/>
      <c r="BK64" s="89"/>
      <c r="BL64" s="89"/>
      <c r="BM64" s="89"/>
      <c r="BN64" s="89"/>
      <c r="BO64" s="89"/>
      <c r="BP64" s="89"/>
      <c r="BQ64" s="89"/>
      <c r="BR64" s="89"/>
      <c r="BS64" s="89"/>
      <c r="BT64" s="89"/>
      <c r="BU64" s="89"/>
      <c r="BV64" s="89"/>
      <c r="BW64" s="89"/>
      <c r="BX64" s="89"/>
      <c r="BY64" s="89"/>
      <c r="BZ64" s="89"/>
      <c r="CA64" s="89"/>
      <c r="CB64" s="89"/>
      <c r="CC64" s="89"/>
      <c r="CD64" s="89"/>
      <c r="CE64" s="89"/>
      <c r="CF64" s="89"/>
      <c r="CG64" s="89"/>
      <c r="CH64" s="89"/>
      <c r="CI64" s="89"/>
      <c r="CJ64" s="89"/>
      <c r="CK64" s="89"/>
      <c r="CL64" s="89"/>
      <c r="CM64" s="89"/>
      <c r="CN64" s="89"/>
      <c r="CO64" s="89"/>
      <c r="CP64" s="89"/>
      <c r="CQ64" s="89"/>
      <c r="CR64" s="89"/>
      <c r="CS64" s="89"/>
      <c r="CT64" s="89"/>
      <c r="CU64" s="89"/>
      <c r="CV64" s="89"/>
      <c r="CW64" s="89"/>
      <c r="CX64" s="89"/>
      <c r="CY64" s="89"/>
      <c r="CZ64" s="89"/>
      <c r="DA64" s="89"/>
      <c r="DB64" s="89"/>
      <c r="DC64" s="89"/>
      <c r="DD64" s="89"/>
      <c r="DE64" s="89"/>
      <c r="DF64" s="89"/>
      <c r="DG64" s="89"/>
      <c r="DH64" s="89"/>
      <c r="DI64" s="89"/>
      <c r="DJ64" s="89"/>
      <c r="DK64" s="89"/>
      <c r="DL64" s="89"/>
      <c r="DM64" s="89"/>
      <c r="DN64" s="89"/>
      <c r="DO64" s="89"/>
      <c r="DP64" s="89"/>
      <c r="DQ64" s="89"/>
      <c r="DR64" s="89"/>
      <c r="DS64" s="89"/>
      <c r="DT64" s="89"/>
      <c r="DU64" s="89"/>
      <c r="DV64" s="89"/>
      <c r="DW64" s="89"/>
      <c r="DX64" s="89"/>
      <c r="DY64" s="89"/>
      <c r="DZ64" s="89"/>
      <c r="EA64" s="89"/>
      <c r="EB64" s="89"/>
      <c r="EC64" s="89"/>
      <c r="ED64" s="89"/>
      <c r="EE64" s="89"/>
    </row>
    <row r="65" spans="1:145">
      <c r="A65" s="89"/>
      <c r="B65" s="1028"/>
      <c r="C65" s="1028"/>
      <c r="D65" s="1028"/>
      <c r="E65" s="1028"/>
      <c r="F65" s="89"/>
      <c r="G65" s="438"/>
      <c r="H65" s="89"/>
      <c r="K65" s="439"/>
      <c r="S65" s="89"/>
      <c r="T65" s="89"/>
      <c r="U65" s="89"/>
      <c r="V65" s="89"/>
      <c r="W65" s="89"/>
      <c r="X65" s="89"/>
      <c r="Y65" s="89"/>
      <c r="Z65" s="89"/>
      <c r="AA65" s="89"/>
      <c r="AB65" s="89"/>
      <c r="AC65" s="89"/>
      <c r="AD65" s="89"/>
      <c r="AE65" s="89"/>
      <c r="AF65" s="89"/>
      <c r="AG65" s="89"/>
      <c r="AH65" s="89"/>
      <c r="AI65" s="89"/>
      <c r="AJ65" s="89"/>
      <c r="AK65" s="89"/>
      <c r="AL65" s="89"/>
      <c r="AM65" s="89"/>
      <c r="AN65" s="89"/>
      <c r="AO65" s="89"/>
      <c r="AP65" s="89"/>
      <c r="AQ65" s="89"/>
      <c r="AR65" s="89"/>
      <c r="AS65" s="89"/>
      <c r="AT65" s="89"/>
      <c r="AU65" s="89"/>
      <c r="AV65" s="89"/>
      <c r="AW65" s="89"/>
      <c r="AX65" s="89"/>
      <c r="AY65" s="89"/>
      <c r="AZ65" s="89"/>
      <c r="BA65" s="89"/>
      <c r="BB65" s="89"/>
      <c r="BC65" s="89"/>
      <c r="BD65" s="89"/>
      <c r="BE65" s="89"/>
      <c r="BF65" s="89"/>
      <c r="BG65" s="89"/>
      <c r="BH65" s="89"/>
      <c r="BI65" s="89"/>
      <c r="BJ65" s="89"/>
      <c r="BK65" s="89"/>
      <c r="BL65" s="89"/>
      <c r="BM65" s="89"/>
      <c r="BN65" s="89"/>
      <c r="BO65" s="89"/>
      <c r="BP65" s="89"/>
      <c r="BQ65" s="89"/>
      <c r="BR65" s="89"/>
      <c r="BS65" s="89"/>
      <c r="BT65" s="89"/>
      <c r="BU65" s="89"/>
      <c r="BV65" s="89"/>
      <c r="BW65" s="89"/>
      <c r="BX65" s="89"/>
      <c r="BY65" s="89"/>
      <c r="BZ65" s="89"/>
      <c r="CA65" s="89"/>
      <c r="CB65" s="89"/>
      <c r="CC65" s="89"/>
      <c r="CD65" s="89"/>
      <c r="CE65" s="89"/>
      <c r="CF65" s="89"/>
      <c r="CG65" s="89"/>
      <c r="CH65" s="89"/>
      <c r="CI65" s="89"/>
      <c r="CJ65" s="89"/>
      <c r="CK65" s="89"/>
      <c r="CL65" s="89"/>
      <c r="CM65" s="89"/>
      <c r="CN65" s="89"/>
      <c r="CO65" s="89"/>
      <c r="CP65" s="89"/>
      <c r="CQ65" s="89"/>
      <c r="CR65" s="89"/>
      <c r="CS65" s="89"/>
      <c r="CT65" s="89"/>
      <c r="CU65" s="89"/>
      <c r="CV65" s="89"/>
      <c r="CW65" s="89"/>
      <c r="CX65" s="89"/>
      <c r="CY65" s="89"/>
      <c r="CZ65" s="89"/>
      <c r="DA65" s="89"/>
      <c r="DB65" s="89"/>
      <c r="DC65" s="89"/>
      <c r="DD65" s="89"/>
      <c r="DE65" s="89"/>
      <c r="DF65" s="89"/>
      <c r="DG65" s="89"/>
      <c r="DH65" s="89"/>
      <c r="DI65" s="89"/>
      <c r="DJ65" s="89"/>
      <c r="DK65" s="89"/>
      <c r="DL65" s="89"/>
      <c r="DM65" s="89"/>
      <c r="DN65" s="89"/>
      <c r="DO65" s="89"/>
      <c r="DP65" s="89"/>
      <c r="DQ65" s="89"/>
      <c r="DR65" s="89"/>
      <c r="DS65" s="89"/>
      <c r="DT65" s="89"/>
      <c r="DU65" s="89"/>
      <c r="DV65" s="89"/>
      <c r="DW65" s="89"/>
      <c r="DX65" s="89"/>
      <c r="DY65" s="89"/>
      <c r="DZ65" s="89"/>
      <c r="EA65" s="89"/>
      <c r="EB65" s="89"/>
      <c r="EC65" s="89"/>
      <c r="ED65" s="89"/>
      <c r="EE65" s="89"/>
    </row>
    <row r="66" spans="1:145" ht="48" customHeight="1">
      <c r="A66" s="89"/>
      <c r="B66" s="1028"/>
      <c r="C66" s="1028"/>
      <c r="D66" s="1028"/>
      <c r="E66" s="1028"/>
      <c r="F66" s="89"/>
      <c r="G66" s="440"/>
      <c r="I66" s="89"/>
      <c r="J66" s="89"/>
      <c r="K66" s="441"/>
      <c r="N66" s="609"/>
      <c r="R66" s="100"/>
      <c r="S66" s="89"/>
      <c r="T66" s="89"/>
      <c r="U66" s="89"/>
      <c r="V66" s="89"/>
      <c r="W66" s="89"/>
      <c r="X66" s="89"/>
      <c r="Y66" s="89"/>
      <c r="Z66" s="89"/>
      <c r="AA66" s="89"/>
      <c r="AB66" s="89"/>
      <c r="AC66" s="89"/>
      <c r="AD66" s="89"/>
      <c r="AE66" s="89"/>
      <c r="AF66" s="89"/>
      <c r="AG66" s="89"/>
      <c r="AH66" s="89"/>
      <c r="AI66" s="89"/>
      <c r="AJ66" s="89"/>
      <c r="AK66" s="89"/>
      <c r="AL66" s="89"/>
      <c r="AM66" s="89"/>
      <c r="AN66" s="89"/>
      <c r="AO66" s="89"/>
      <c r="AP66" s="89"/>
      <c r="AQ66" s="89"/>
      <c r="AR66" s="89"/>
      <c r="AS66" s="89"/>
      <c r="AT66" s="89"/>
      <c r="AU66" s="89"/>
      <c r="AV66" s="89"/>
      <c r="AW66" s="89"/>
      <c r="AX66" s="89"/>
      <c r="AY66" s="89"/>
      <c r="AZ66" s="89"/>
      <c r="BA66" s="89"/>
      <c r="BB66" s="89"/>
      <c r="BC66" s="89"/>
      <c r="BD66" s="89"/>
      <c r="BE66" s="89"/>
      <c r="BF66" s="89"/>
      <c r="BG66" s="89"/>
      <c r="BH66" s="89"/>
      <c r="BI66" s="89"/>
      <c r="BJ66" s="89"/>
      <c r="BK66" s="89"/>
      <c r="BL66" s="89"/>
      <c r="BM66" s="89"/>
      <c r="BN66" s="89"/>
      <c r="BO66" s="89"/>
      <c r="BP66" s="89"/>
      <c r="BQ66" s="89"/>
      <c r="BR66" s="89"/>
      <c r="BS66" s="89"/>
      <c r="BT66" s="89"/>
      <c r="BU66" s="89"/>
      <c r="BV66" s="89"/>
      <c r="BW66" s="89"/>
      <c r="BX66" s="89"/>
      <c r="BY66" s="89"/>
      <c r="BZ66" s="89"/>
      <c r="CA66" s="89"/>
      <c r="CB66" s="89"/>
      <c r="CC66" s="89"/>
      <c r="CD66" s="89"/>
      <c r="CE66" s="89"/>
      <c r="CF66" s="89"/>
      <c r="CG66" s="89"/>
      <c r="CH66" s="89"/>
      <c r="CI66" s="89"/>
      <c r="CJ66" s="89"/>
      <c r="CK66" s="89"/>
      <c r="CL66" s="89"/>
      <c r="CM66" s="89"/>
      <c r="CN66" s="89"/>
      <c r="CO66" s="89"/>
      <c r="CP66" s="89"/>
      <c r="CQ66" s="89"/>
      <c r="CR66" s="89"/>
      <c r="CS66" s="89"/>
      <c r="CT66" s="89"/>
      <c r="CU66" s="89"/>
      <c r="CV66" s="89"/>
      <c r="CW66" s="89"/>
      <c r="CX66" s="89"/>
      <c r="CY66" s="89"/>
      <c r="CZ66" s="89"/>
      <c r="DA66" s="89"/>
      <c r="DB66" s="89"/>
      <c r="DC66" s="89"/>
      <c r="DD66" s="89"/>
      <c r="DE66" s="89"/>
      <c r="DF66" s="89"/>
      <c r="DG66" s="89"/>
      <c r="DH66" s="89"/>
      <c r="DI66" s="89"/>
      <c r="DJ66" s="89"/>
      <c r="DK66" s="89"/>
      <c r="DL66" s="89"/>
      <c r="DM66" s="89"/>
      <c r="DN66" s="89"/>
      <c r="DO66" s="89"/>
      <c r="DP66" s="89"/>
      <c r="DQ66" s="89"/>
      <c r="DR66" s="89"/>
      <c r="DS66" s="89"/>
      <c r="DT66" s="89"/>
      <c r="DU66" s="89"/>
      <c r="DV66" s="89"/>
      <c r="DW66" s="89"/>
      <c r="DX66" s="89"/>
      <c r="DY66" s="89"/>
      <c r="DZ66" s="89"/>
      <c r="EA66" s="89"/>
      <c r="EB66" s="89"/>
      <c r="EC66" s="89"/>
      <c r="ED66" s="89"/>
      <c r="EE66" s="89"/>
    </row>
    <row r="67" spans="1:145" ht="18.600000000000001" customHeight="1">
      <c r="A67" s="89"/>
      <c r="B67" s="1028"/>
      <c r="C67" s="1028"/>
      <c r="D67" s="1028"/>
      <c r="E67" s="1028"/>
      <c r="F67" s="89"/>
      <c r="G67" s="442"/>
      <c r="H67" s="443"/>
      <c r="I67" s="443"/>
      <c r="J67" s="443"/>
      <c r="K67" s="444"/>
      <c r="S67" s="89"/>
      <c r="T67" s="89"/>
      <c r="U67" s="89"/>
      <c r="V67" s="89"/>
      <c r="W67" s="89"/>
      <c r="X67" s="89"/>
      <c r="Y67" s="89"/>
      <c r="Z67" s="89"/>
      <c r="AA67" s="89"/>
      <c r="AB67" s="89"/>
      <c r="AC67" s="89"/>
      <c r="AD67" s="89"/>
      <c r="AE67" s="89"/>
      <c r="AF67" s="89"/>
      <c r="AG67" s="89"/>
      <c r="AH67" s="89"/>
      <c r="AI67" s="89"/>
      <c r="AJ67" s="89"/>
      <c r="AK67" s="89"/>
      <c r="AL67" s="89"/>
      <c r="AM67" s="89"/>
      <c r="AN67" s="89"/>
      <c r="AO67" s="89"/>
      <c r="AP67" s="89"/>
      <c r="AQ67" s="89"/>
      <c r="AR67" s="89"/>
      <c r="AS67" s="89"/>
      <c r="AT67" s="89"/>
      <c r="AU67" s="89"/>
      <c r="AV67" s="89"/>
      <c r="AW67" s="89"/>
      <c r="AX67" s="89"/>
      <c r="AY67" s="89"/>
      <c r="AZ67" s="89"/>
      <c r="BA67" s="89"/>
      <c r="BB67" s="89"/>
      <c r="BC67" s="89"/>
      <c r="BD67" s="89"/>
      <c r="BE67" s="89"/>
      <c r="BF67" s="89"/>
      <c r="BG67" s="89"/>
      <c r="BH67" s="89"/>
      <c r="BI67" s="89"/>
      <c r="BJ67" s="89"/>
      <c r="BK67" s="89"/>
      <c r="BL67" s="89"/>
      <c r="BM67" s="89"/>
      <c r="BN67" s="89"/>
      <c r="BO67" s="89"/>
      <c r="BP67" s="89"/>
      <c r="BQ67" s="89"/>
      <c r="BR67" s="89"/>
      <c r="BS67" s="89"/>
      <c r="BT67" s="89"/>
      <c r="BU67" s="89"/>
      <c r="BV67" s="89"/>
      <c r="BW67" s="89"/>
      <c r="BX67" s="89"/>
      <c r="BY67" s="89"/>
      <c r="BZ67" s="89"/>
      <c r="CA67" s="89"/>
      <c r="CB67" s="89"/>
      <c r="CC67" s="89"/>
      <c r="CD67" s="89"/>
      <c r="CE67" s="89"/>
      <c r="CF67" s="89"/>
      <c r="CG67" s="89"/>
      <c r="CH67" s="89"/>
      <c r="CI67" s="89"/>
      <c r="CJ67" s="89"/>
      <c r="CK67" s="89"/>
      <c r="CL67" s="89"/>
      <c r="CM67" s="89"/>
      <c r="CN67" s="89"/>
      <c r="CO67" s="89"/>
      <c r="CP67" s="89"/>
      <c r="CQ67" s="89"/>
      <c r="CR67" s="89"/>
      <c r="CS67" s="89"/>
      <c r="CT67" s="89"/>
      <c r="CU67" s="89"/>
      <c r="CV67" s="89"/>
      <c r="CW67" s="89"/>
      <c r="CX67" s="89"/>
      <c r="CY67" s="89"/>
      <c r="CZ67" s="89"/>
      <c r="DA67" s="89"/>
      <c r="DB67" s="89"/>
      <c r="DC67" s="89"/>
      <c r="DD67" s="89"/>
      <c r="DE67" s="89"/>
      <c r="DF67" s="89"/>
      <c r="DG67" s="89"/>
      <c r="DH67" s="89"/>
      <c r="DI67" s="89"/>
      <c r="DJ67" s="89"/>
      <c r="DK67" s="89"/>
      <c r="DL67" s="89"/>
      <c r="DM67" s="89"/>
      <c r="DN67" s="89"/>
      <c r="DO67" s="89"/>
      <c r="DP67" s="89"/>
      <c r="DQ67" s="89"/>
      <c r="DR67" s="89"/>
      <c r="DS67" s="89"/>
      <c r="DT67" s="89"/>
      <c r="DU67" s="89"/>
      <c r="DV67" s="89"/>
      <c r="DW67" s="89"/>
      <c r="DX67" s="89"/>
      <c r="DY67" s="89"/>
      <c r="DZ67" s="89"/>
      <c r="EA67" s="89"/>
      <c r="EB67" s="89"/>
      <c r="EC67" s="89"/>
      <c r="ED67" s="89"/>
      <c r="EE67" s="89"/>
    </row>
    <row r="68" spans="1:145" ht="18.600000000000001" customHeight="1">
      <c r="A68" s="89"/>
      <c r="B68" s="1028"/>
      <c r="C68" s="1028"/>
      <c r="D68" s="1028"/>
      <c r="E68" s="1028"/>
      <c r="F68" s="89"/>
      <c r="G68" s="1027" t="s">
        <v>1059</v>
      </c>
      <c r="H68" s="1027"/>
      <c r="I68" s="1027"/>
      <c r="J68" s="1027"/>
      <c r="K68" s="1027"/>
      <c r="S68" s="89"/>
      <c r="T68" s="89"/>
      <c r="U68" s="89"/>
      <c r="V68" s="89"/>
      <c r="W68" s="89"/>
      <c r="X68" s="89"/>
      <c r="Y68" s="89"/>
      <c r="Z68" s="89"/>
      <c r="AA68" s="89"/>
      <c r="AB68" s="89"/>
      <c r="AC68" s="89"/>
      <c r="AD68" s="89"/>
      <c r="AE68" s="89"/>
      <c r="AF68" s="89"/>
      <c r="AG68" s="89"/>
      <c r="AH68" s="89"/>
      <c r="AI68" s="89"/>
      <c r="AJ68" s="89"/>
      <c r="AK68" s="89"/>
      <c r="AL68" s="89"/>
      <c r="AM68" s="89"/>
      <c r="AN68" s="89"/>
      <c r="AO68" s="89"/>
      <c r="AP68" s="89"/>
      <c r="AQ68" s="89"/>
      <c r="AR68" s="89"/>
      <c r="AS68" s="89"/>
      <c r="AT68" s="89"/>
      <c r="AU68" s="89"/>
      <c r="AV68" s="89"/>
      <c r="AW68" s="89"/>
      <c r="AX68" s="89"/>
      <c r="AY68" s="89"/>
      <c r="AZ68" s="89"/>
      <c r="BA68" s="89"/>
      <c r="BB68" s="89"/>
      <c r="BC68" s="89"/>
      <c r="BD68" s="89"/>
      <c r="BE68" s="89"/>
      <c r="BF68" s="89"/>
      <c r="BG68" s="89"/>
      <c r="BH68" s="89"/>
      <c r="BI68" s="89"/>
      <c r="BJ68" s="89"/>
      <c r="BK68" s="89"/>
      <c r="BL68" s="89"/>
      <c r="BM68" s="89"/>
      <c r="BN68" s="89"/>
      <c r="BO68" s="89"/>
      <c r="BP68" s="89"/>
      <c r="BQ68" s="89"/>
      <c r="BR68" s="89"/>
      <c r="BS68" s="89"/>
      <c r="BT68" s="89"/>
      <c r="BU68" s="89"/>
      <c r="BV68" s="89"/>
      <c r="BW68" s="89"/>
      <c r="BX68" s="89"/>
      <c r="BY68" s="89"/>
      <c r="BZ68" s="89"/>
      <c r="CA68" s="89"/>
      <c r="CB68" s="89"/>
      <c r="CC68" s="89"/>
      <c r="CD68" s="89"/>
      <c r="CE68" s="89"/>
      <c r="CF68" s="89"/>
      <c r="CG68" s="89"/>
      <c r="CH68" s="89"/>
      <c r="CI68" s="89"/>
      <c r="CJ68" s="89"/>
      <c r="CK68" s="89"/>
      <c r="CL68" s="89"/>
      <c r="CM68" s="89"/>
      <c r="CN68" s="89"/>
      <c r="CO68" s="89"/>
      <c r="CP68" s="89"/>
      <c r="CQ68" s="89"/>
      <c r="CR68" s="89"/>
      <c r="CS68" s="89"/>
      <c r="CT68" s="89"/>
      <c r="CU68" s="89"/>
      <c r="CV68" s="89"/>
      <c r="CW68" s="89"/>
      <c r="CX68" s="89"/>
      <c r="CY68" s="89"/>
      <c r="CZ68" s="89"/>
      <c r="DA68" s="89"/>
      <c r="DB68" s="89"/>
      <c r="DC68" s="89"/>
      <c r="DD68" s="89"/>
      <c r="DE68" s="89"/>
      <c r="DF68" s="89"/>
      <c r="DG68" s="89"/>
      <c r="DH68" s="89"/>
      <c r="DI68" s="89"/>
      <c r="DJ68" s="89"/>
      <c r="DK68" s="89"/>
      <c r="DL68" s="89"/>
      <c r="DM68" s="89"/>
      <c r="DN68" s="89"/>
      <c r="DO68" s="89"/>
      <c r="DP68" s="89"/>
      <c r="DQ68" s="89"/>
      <c r="DR68" s="89"/>
      <c r="DS68" s="89"/>
      <c r="DT68" s="89"/>
      <c r="DU68" s="89"/>
      <c r="DV68" s="89"/>
      <c r="DW68" s="89"/>
      <c r="DX68" s="89"/>
      <c r="DY68" s="89"/>
      <c r="DZ68" s="89"/>
      <c r="EA68" s="89"/>
      <c r="EB68" s="89"/>
      <c r="EC68" s="89"/>
      <c r="ED68" s="89"/>
      <c r="EE68" s="89"/>
    </row>
    <row r="69" spans="1:145" ht="29.45" customHeight="1">
      <c r="A69" s="89"/>
      <c r="B69" s="1028"/>
      <c r="C69" s="1028"/>
      <c r="D69" s="1028"/>
      <c r="E69" s="1028"/>
      <c r="F69" s="89"/>
      <c r="G69" s="1027"/>
      <c r="H69" s="1027"/>
      <c r="I69" s="1027"/>
      <c r="J69" s="1027"/>
      <c r="K69" s="1027"/>
      <c r="N69" s="133"/>
      <c r="U69" s="89"/>
      <c r="V69" s="89"/>
      <c r="W69" s="89"/>
      <c r="X69" s="89"/>
      <c r="AA69" s="89"/>
      <c r="AB69" s="89"/>
      <c r="AC69" s="89"/>
      <c r="AD69" s="89"/>
      <c r="AE69" s="89"/>
      <c r="AF69" s="89"/>
      <c r="AG69" s="89"/>
      <c r="AH69" s="89"/>
      <c r="AI69" s="89"/>
      <c r="AJ69" s="89"/>
      <c r="AK69" s="89"/>
      <c r="AL69" s="89"/>
      <c r="AM69" s="89"/>
      <c r="AN69" s="89"/>
      <c r="AO69" s="89"/>
      <c r="AP69" s="89"/>
      <c r="AQ69" s="89"/>
      <c r="AR69" s="89"/>
      <c r="AS69" s="89"/>
      <c r="AT69" s="89"/>
      <c r="AU69" s="89"/>
      <c r="AV69" s="89"/>
      <c r="AW69" s="89"/>
      <c r="AX69" s="89"/>
      <c r="AY69" s="89"/>
      <c r="AZ69" s="89"/>
      <c r="BA69" s="89"/>
      <c r="BB69" s="89"/>
      <c r="BC69" s="89"/>
      <c r="BD69" s="89"/>
      <c r="BE69" s="89"/>
      <c r="BF69" s="89"/>
      <c r="BG69" s="89"/>
      <c r="BH69" s="89"/>
      <c r="BI69" s="89"/>
      <c r="BJ69" s="89"/>
      <c r="BK69" s="89"/>
      <c r="BL69" s="89"/>
      <c r="BM69" s="89"/>
      <c r="BN69" s="89"/>
      <c r="BO69" s="89"/>
      <c r="BP69" s="89"/>
      <c r="BQ69" s="89"/>
      <c r="BR69" s="89"/>
      <c r="BS69" s="89"/>
      <c r="BT69" s="89"/>
      <c r="BU69" s="89"/>
      <c r="BV69" s="89"/>
      <c r="BW69" s="89"/>
      <c r="BX69" s="89"/>
      <c r="BY69" s="89"/>
      <c r="BZ69" s="89"/>
      <c r="CA69" s="89"/>
      <c r="CB69" s="89"/>
      <c r="CC69" s="89"/>
      <c r="CD69" s="89"/>
      <c r="CE69" s="89"/>
      <c r="CF69" s="89"/>
      <c r="CG69" s="89"/>
      <c r="CH69" s="89"/>
      <c r="CI69" s="89"/>
      <c r="CJ69" s="89"/>
      <c r="CK69" s="89"/>
      <c r="CL69" s="89"/>
      <c r="CM69" s="89"/>
      <c r="CN69" s="89"/>
      <c r="CO69" s="89"/>
      <c r="CP69" s="89"/>
      <c r="CQ69" s="89"/>
      <c r="CR69" s="89"/>
      <c r="CS69" s="89"/>
      <c r="CT69" s="89"/>
      <c r="CU69" s="89"/>
      <c r="CV69" s="89"/>
      <c r="CW69" s="89"/>
      <c r="CX69" s="89"/>
      <c r="CY69" s="89"/>
      <c r="CZ69" s="89"/>
      <c r="DA69" s="89"/>
      <c r="DB69" s="89"/>
      <c r="DC69" s="89"/>
      <c r="DD69" s="89"/>
      <c r="DE69" s="89"/>
      <c r="DF69" s="89"/>
      <c r="DG69" s="89"/>
      <c r="DH69" s="89"/>
      <c r="DI69" s="89"/>
      <c r="DJ69" s="89"/>
      <c r="DK69" s="89"/>
      <c r="DL69" s="89"/>
      <c r="DM69" s="89"/>
      <c r="DN69" s="89"/>
      <c r="DO69" s="89"/>
      <c r="DP69" s="89"/>
      <c r="DQ69" s="89"/>
      <c r="DR69" s="89"/>
      <c r="DS69" s="89"/>
      <c r="DT69" s="89"/>
      <c r="DU69" s="89"/>
      <c r="DV69" s="89"/>
      <c r="DW69" s="89"/>
      <c r="DX69" s="89"/>
      <c r="DY69" s="89"/>
      <c r="DZ69" s="89"/>
      <c r="EA69" s="89"/>
      <c r="EB69" s="89"/>
      <c r="EC69" s="89"/>
      <c r="ED69" s="89"/>
      <c r="EE69" s="89"/>
    </row>
    <row r="70" spans="1:145" ht="18.600000000000001" customHeight="1">
      <c r="A70" s="89"/>
      <c r="B70" s="528"/>
      <c r="C70" s="528"/>
      <c r="D70" s="528"/>
      <c r="E70" s="528"/>
      <c r="F70" s="89"/>
      <c r="L70" s="100"/>
      <c r="M70" s="529"/>
      <c r="N70" s="530"/>
      <c r="O70" s="529"/>
      <c r="P70" s="529"/>
      <c r="Q70" s="529"/>
      <c r="R70" s="210" t="s">
        <v>329</v>
      </c>
      <c r="U70" s="433"/>
      <c r="V70" s="89"/>
      <c r="W70" s="89"/>
      <c r="X70" s="89"/>
      <c r="AA70" s="89"/>
      <c r="AB70" s="89"/>
      <c r="AC70" s="89"/>
      <c r="AD70" s="89"/>
      <c r="AE70" s="89"/>
      <c r="AF70" s="89"/>
      <c r="AG70" s="89"/>
      <c r="AH70" s="89"/>
      <c r="AI70" s="89"/>
      <c r="AJ70" s="89"/>
      <c r="AK70" s="89"/>
      <c r="AL70" s="89"/>
      <c r="AM70" s="89"/>
      <c r="AN70" s="89"/>
      <c r="AO70" s="89"/>
      <c r="AP70" s="89"/>
      <c r="AQ70" s="89"/>
      <c r="AR70" s="89"/>
      <c r="AS70" s="89"/>
      <c r="AT70" s="89"/>
      <c r="AU70" s="89"/>
      <c r="AV70" s="89"/>
      <c r="AW70" s="89"/>
      <c r="AX70" s="89"/>
      <c r="AY70" s="89"/>
      <c r="AZ70" s="89"/>
      <c r="BA70" s="89"/>
      <c r="BB70" s="89"/>
      <c r="BC70" s="89"/>
      <c r="BD70" s="89"/>
      <c r="BE70" s="89"/>
      <c r="BF70" s="89"/>
      <c r="BG70" s="89"/>
      <c r="BH70" s="89"/>
      <c r="BI70" s="89"/>
      <c r="BJ70" s="89"/>
      <c r="BK70" s="89"/>
      <c r="BL70" s="89"/>
      <c r="BM70" s="89"/>
      <c r="BN70" s="89"/>
      <c r="BO70" s="89"/>
      <c r="BP70" s="89"/>
      <c r="BQ70" s="89"/>
      <c r="BR70" s="89"/>
      <c r="BS70" s="89"/>
      <c r="BT70" s="89"/>
      <c r="BU70" s="89"/>
      <c r="BV70" s="89"/>
      <c r="BW70" s="89"/>
      <c r="BX70" s="89"/>
      <c r="BY70" s="89"/>
      <c r="BZ70" s="89"/>
      <c r="CA70" s="89"/>
      <c r="CB70" s="89"/>
      <c r="CC70" s="89"/>
      <c r="CD70" s="89"/>
      <c r="CE70" s="89"/>
      <c r="CF70" s="89"/>
      <c r="CG70" s="89"/>
      <c r="CH70" s="89"/>
      <c r="CI70" s="89"/>
      <c r="CJ70" s="89"/>
      <c r="CK70" s="89"/>
      <c r="CL70" s="89"/>
      <c r="CM70" s="89"/>
      <c r="CN70" s="89"/>
      <c r="CO70" s="89"/>
      <c r="CP70" s="89"/>
      <c r="CQ70" s="89"/>
      <c r="CR70" s="89"/>
      <c r="CS70" s="89"/>
      <c r="CT70" s="89"/>
      <c r="CU70" s="89"/>
      <c r="CV70" s="89"/>
      <c r="CW70" s="89"/>
      <c r="CX70" s="89"/>
      <c r="CY70" s="89"/>
      <c r="CZ70" s="89"/>
      <c r="DA70" s="89"/>
      <c r="DB70" s="89"/>
      <c r="DC70" s="89"/>
      <c r="DD70" s="89"/>
      <c r="DE70" s="89"/>
      <c r="DF70" s="89"/>
      <c r="DG70" s="89"/>
      <c r="DH70" s="89"/>
      <c r="DI70" s="89"/>
      <c r="DJ70" s="89"/>
      <c r="DK70" s="89"/>
      <c r="DL70" s="89"/>
      <c r="DM70" s="89"/>
      <c r="DN70" s="89"/>
      <c r="DO70" s="89"/>
      <c r="DP70" s="89"/>
      <c r="DQ70" s="89"/>
      <c r="DR70" s="89"/>
      <c r="DS70" s="89"/>
      <c r="DT70" s="89"/>
      <c r="DU70" s="89"/>
      <c r="DV70" s="89"/>
      <c r="DW70" s="89"/>
      <c r="DX70" s="89"/>
      <c r="DY70" s="89"/>
      <c r="DZ70" s="89"/>
      <c r="EA70" s="89"/>
      <c r="EB70" s="89"/>
      <c r="EC70" s="89"/>
      <c r="ED70" s="89"/>
      <c r="EE70" s="89"/>
    </row>
    <row r="71" spans="1:145" ht="15">
      <c r="A71" s="89"/>
      <c r="B71" s="528"/>
      <c r="C71" s="528"/>
      <c r="D71" s="528"/>
      <c r="E71" s="528"/>
      <c r="F71" s="89"/>
      <c r="L71" s="531"/>
      <c r="M71" s="532"/>
      <c r="N71" s="532"/>
      <c r="O71" s="100"/>
      <c r="P71" s="532"/>
      <c r="Q71" s="533"/>
      <c r="R71" s="89"/>
      <c r="S71" s="89"/>
      <c r="T71" s="89"/>
      <c r="U71" s="431"/>
      <c r="V71" s="89"/>
      <c r="W71" s="89"/>
      <c r="X71" s="89"/>
      <c r="Y71" s="89"/>
      <c r="Z71" s="89"/>
      <c r="AA71" s="89"/>
      <c r="AB71" s="89"/>
      <c r="AC71" s="89"/>
      <c r="AD71" s="89"/>
      <c r="AE71" s="89"/>
      <c r="AF71" s="89"/>
      <c r="AG71" s="89"/>
      <c r="AH71" s="89"/>
      <c r="AI71" s="89"/>
      <c r="AJ71" s="89"/>
      <c r="AK71" s="89"/>
      <c r="AL71" s="89"/>
      <c r="AM71" s="89"/>
      <c r="AN71" s="89"/>
      <c r="AO71" s="89"/>
      <c r="AP71" s="89"/>
      <c r="AQ71" s="89"/>
      <c r="AR71" s="89"/>
      <c r="AS71" s="89"/>
      <c r="AT71" s="89"/>
      <c r="AU71" s="89"/>
      <c r="AV71" s="89"/>
      <c r="AW71" s="89"/>
      <c r="AX71" s="89"/>
      <c r="AY71" s="89"/>
      <c r="AZ71" s="89"/>
      <c r="BA71" s="89"/>
      <c r="BB71" s="89"/>
      <c r="BC71" s="89"/>
      <c r="BD71" s="89"/>
      <c r="BE71" s="89"/>
      <c r="BF71" s="89"/>
      <c r="BG71" s="89"/>
      <c r="BH71" s="89"/>
      <c r="BI71" s="89"/>
      <c r="BJ71" s="89"/>
      <c r="BK71" s="89"/>
      <c r="BL71" s="89"/>
      <c r="BM71" s="89"/>
      <c r="BN71" s="89"/>
      <c r="BO71" s="89"/>
      <c r="BP71" s="89"/>
      <c r="BQ71" s="89"/>
      <c r="BR71" s="89"/>
      <c r="BS71" s="89"/>
      <c r="BT71" s="89"/>
      <c r="BU71" s="89"/>
      <c r="BV71" s="89"/>
      <c r="BW71" s="89"/>
      <c r="BX71" s="89"/>
      <c r="BY71" s="89"/>
      <c r="BZ71" s="89"/>
      <c r="CA71" s="89"/>
      <c r="CB71" s="89"/>
      <c r="CC71" s="89"/>
      <c r="CD71" s="89"/>
      <c r="CE71" s="89"/>
      <c r="CF71" s="89"/>
      <c r="CG71" s="89"/>
      <c r="CH71" s="89"/>
      <c r="CI71" s="89"/>
      <c r="CJ71" s="89"/>
      <c r="CK71" s="89"/>
      <c r="CL71" s="89"/>
      <c r="CM71" s="89"/>
      <c r="CN71" s="89"/>
      <c r="CO71" s="89"/>
      <c r="CP71" s="89"/>
      <c r="CQ71" s="89"/>
      <c r="CR71" s="89"/>
      <c r="CS71" s="89"/>
      <c r="CT71" s="89"/>
      <c r="CU71" s="89"/>
      <c r="CV71" s="89"/>
      <c r="CW71" s="89"/>
      <c r="CX71" s="89"/>
      <c r="CY71" s="89"/>
      <c r="CZ71" s="89"/>
      <c r="DA71" s="89"/>
      <c r="DB71" s="89"/>
      <c r="DC71" s="89"/>
      <c r="DD71" s="89"/>
      <c r="DE71" s="89"/>
      <c r="DF71" s="89"/>
      <c r="DG71" s="89"/>
      <c r="DH71" s="89"/>
      <c r="DI71" s="89"/>
      <c r="DJ71" s="89"/>
      <c r="DK71" s="89"/>
      <c r="DL71" s="89"/>
      <c r="DM71" s="89"/>
      <c r="DN71" s="89"/>
      <c r="DO71" s="89"/>
      <c r="DP71" s="89"/>
      <c r="DQ71" s="89"/>
      <c r="DR71" s="89"/>
      <c r="DS71" s="89"/>
      <c r="DT71" s="89"/>
      <c r="DU71" s="89"/>
      <c r="DV71" s="89"/>
      <c r="DW71" s="89"/>
      <c r="DX71" s="89"/>
      <c r="DY71" s="89"/>
      <c r="DZ71" s="89"/>
      <c r="EA71" s="89"/>
      <c r="EB71" s="89"/>
      <c r="EC71" s="89"/>
      <c r="ED71" s="89"/>
      <c r="EE71" s="89"/>
      <c r="EF71" s="89"/>
      <c r="EG71" s="89"/>
      <c r="EH71" s="89"/>
      <c r="EI71" s="89"/>
      <c r="EJ71" s="89"/>
      <c r="EK71" s="89"/>
      <c r="EL71" s="89"/>
      <c r="EM71" s="89"/>
      <c r="EN71" s="89"/>
      <c r="EO71" s="89"/>
    </row>
    <row r="72" spans="1:145" ht="14.25" customHeight="1">
      <c r="A72" s="89"/>
      <c r="B72" s="528"/>
      <c r="C72" s="528"/>
      <c r="D72" s="528"/>
      <c r="E72" s="528"/>
      <c r="F72" s="89"/>
      <c r="L72" s="534"/>
      <c r="M72" s="533"/>
      <c r="N72" s="533"/>
      <c r="O72" s="532"/>
      <c r="P72" s="533"/>
      <c r="Q72" s="118"/>
      <c r="R72" s="89"/>
      <c r="S72" s="89"/>
      <c r="T72" s="89"/>
      <c r="U72" s="432"/>
      <c r="V72" s="89"/>
      <c r="W72" s="89"/>
      <c r="X72" s="89"/>
      <c r="Y72" s="89"/>
      <c r="Z72" s="89"/>
      <c r="AA72" s="89"/>
      <c r="AB72" s="89"/>
      <c r="AC72" s="89"/>
      <c r="AD72" s="89"/>
      <c r="AE72" s="89"/>
      <c r="AF72" s="89"/>
      <c r="AG72" s="89"/>
      <c r="AH72" s="89"/>
      <c r="AI72" s="89"/>
      <c r="AJ72" s="89"/>
      <c r="AK72" s="89"/>
      <c r="AL72" s="89"/>
      <c r="AM72" s="89"/>
      <c r="AN72" s="89"/>
      <c r="AO72" s="89"/>
      <c r="AP72" s="89"/>
      <c r="AQ72" s="89"/>
      <c r="AR72" s="89"/>
      <c r="AS72" s="89"/>
      <c r="AT72" s="89"/>
      <c r="AU72" s="89"/>
      <c r="AV72" s="89"/>
      <c r="AW72" s="89"/>
      <c r="AX72" s="89"/>
      <c r="AY72" s="89"/>
      <c r="AZ72" s="89"/>
      <c r="BA72" s="89"/>
      <c r="BB72" s="89"/>
      <c r="BC72" s="89"/>
      <c r="BD72" s="89"/>
      <c r="BE72" s="89"/>
      <c r="BF72" s="89"/>
      <c r="BG72" s="89"/>
      <c r="BH72" s="89"/>
      <c r="BI72" s="89"/>
      <c r="BJ72" s="89"/>
      <c r="BK72" s="89"/>
      <c r="BL72" s="89"/>
      <c r="BM72" s="89"/>
      <c r="BN72" s="89"/>
      <c r="BO72" s="89"/>
      <c r="BP72" s="89"/>
      <c r="BQ72" s="89"/>
      <c r="BR72" s="89"/>
      <c r="BS72" s="89"/>
      <c r="BT72" s="89"/>
      <c r="BU72" s="89"/>
      <c r="BV72" s="89"/>
      <c r="BW72" s="89"/>
      <c r="BX72" s="89"/>
      <c r="BY72" s="89"/>
      <c r="BZ72" s="89"/>
      <c r="CA72" s="89"/>
      <c r="CB72" s="89"/>
      <c r="CC72" s="89"/>
      <c r="CD72" s="89"/>
      <c r="CE72" s="89"/>
      <c r="CF72" s="89"/>
      <c r="CG72" s="89"/>
      <c r="CH72" s="89"/>
      <c r="CI72" s="89"/>
      <c r="CJ72" s="89"/>
      <c r="CK72" s="89"/>
      <c r="CL72" s="89"/>
      <c r="CM72" s="89"/>
      <c r="CN72" s="89"/>
      <c r="CO72" s="89"/>
      <c r="CP72" s="89"/>
      <c r="CQ72" s="89"/>
      <c r="CR72" s="89"/>
      <c r="CS72" s="89"/>
      <c r="CT72" s="89"/>
      <c r="CU72" s="89"/>
      <c r="CV72" s="89"/>
      <c r="CW72" s="89"/>
      <c r="CX72" s="89"/>
      <c r="CY72" s="89"/>
      <c r="CZ72" s="89"/>
      <c r="DA72" s="89"/>
      <c r="DB72" s="89"/>
      <c r="DC72" s="89"/>
      <c r="DD72" s="89"/>
      <c r="DE72" s="89"/>
      <c r="DF72" s="89"/>
      <c r="DG72" s="89"/>
      <c r="DH72" s="89"/>
      <c r="DI72" s="89"/>
      <c r="DJ72" s="89"/>
      <c r="DK72" s="89"/>
      <c r="DL72" s="89"/>
      <c r="DM72" s="89"/>
      <c r="DN72" s="89"/>
      <c r="DO72" s="89"/>
      <c r="DP72" s="89"/>
      <c r="DQ72" s="89"/>
      <c r="DR72" s="89"/>
      <c r="DS72" s="89"/>
      <c r="DT72" s="89"/>
      <c r="DU72" s="89"/>
      <c r="DV72" s="89"/>
      <c r="DW72" s="89"/>
      <c r="DX72" s="89"/>
      <c r="DY72" s="89"/>
      <c r="DZ72" s="89"/>
      <c r="EA72" s="89"/>
      <c r="EB72" s="89"/>
      <c r="EC72" s="89"/>
      <c r="ED72" s="89"/>
      <c r="EE72" s="89"/>
      <c r="EF72" s="89"/>
      <c r="EG72" s="89"/>
      <c r="EH72" s="89"/>
      <c r="EI72" s="89"/>
      <c r="EJ72" s="89"/>
      <c r="EK72" s="89"/>
      <c r="EL72" s="89"/>
      <c r="EM72" s="89"/>
      <c r="EN72" s="89"/>
      <c r="EO72" s="89"/>
    </row>
    <row r="73" spans="1:145" ht="15">
      <c r="A73" s="89"/>
      <c r="B73" s="528"/>
      <c r="C73" s="528"/>
      <c r="D73" s="528"/>
      <c r="E73" s="528"/>
      <c r="F73" s="89"/>
      <c r="L73" s="534"/>
      <c r="M73" s="211"/>
      <c r="N73" s="211"/>
      <c r="O73" s="211"/>
      <c r="P73" s="211"/>
      <c r="Q73" s="118"/>
      <c r="R73" s="89"/>
      <c r="S73" s="89"/>
      <c r="T73" s="89"/>
      <c r="U73" s="432"/>
      <c r="V73" s="89"/>
      <c r="W73" s="89"/>
      <c r="X73" s="89"/>
      <c r="Y73" s="89"/>
      <c r="Z73" s="89"/>
      <c r="AA73" s="89"/>
      <c r="AB73" s="89"/>
      <c r="AC73" s="89"/>
      <c r="AD73" s="89"/>
      <c r="AE73" s="89"/>
      <c r="AF73" s="89"/>
      <c r="AG73" s="89"/>
      <c r="AH73" s="89"/>
      <c r="AI73" s="89"/>
      <c r="AJ73" s="89"/>
      <c r="AK73" s="89"/>
      <c r="AL73" s="89"/>
      <c r="AM73" s="89"/>
      <c r="AN73" s="89"/>
      <c r="AO73" s="89"/>
      <c r="AP73" s="89"/>
      <c r="AQ73" s="89"/>
      <c r="AR73" s="89"/>
      <c r="AS73" s="89"/>
      <c r="AT73" s="89"/>
      <c r="AU73" s="89"/>
      <c r="AV73" s="89"/>
      <c r="AW73" s="89"/>
      <c r="AX73" s="89"/>
      <c r="AY73" s="89"/>
      <c r="AZ73" s="89"/>
      <c r="BA73" s="89"/>
      <c r="BB73" s="89"/>
      <c r="BC73" s="89"/>
      <c r="BD73" s="89"/>
      <c r="BE73" s="89"/>
      <c r="BF73" s="89"/>
      <c r="BG73" s="89"/>
      <c r="BH73" s="89"/>
      <c r="BI73" s="89"/>
      <c r="BJ73" s="89"/>
      <c r="BK73" s="89"/>
      <c r="BL73" s="89"/>
      <c r="BM73" s="89"/>
      <c r="BN73" s="89"/>
      <c r="BO73" s="89"/>
      <c r="BP73" s="89"/>
      <c r="BQ73" s="89"/>
      <c r="BR73" s="89"/>
      <c r="BS73" s="89"/>
      <c r="BT73" s="89"/>
      <c r="BU73" s="89"/>
      <c r="BV73" s="89"/>
      <c r="BW73" s="89"/>
      <c r="BX73" s="89"/>
      <c r="BY73" s="89"/>
      <c r="BZ73" s="89"/>
      <c r="CA73" s="89"/>
      <c r="CB73" s="89"/>
      <c r="CC73" s="89"/>
      <c r="CD73" s="89"/>
      <c r="CE73" s="89"/>
      <c r="CF73" s="89"/>
      <c r="CG73" s="89"/>
      <c r="CH73" s="89"/>
      <c r="CI73" s="89"/>
      <c r="CJ73" s="89"/>
      <c r="CK73" s="89"/>
      <c r="CL73" s="89"/>
      <c r="CM73" s="89"/>
      <c r="CN73" s="89"/>
      <c r="CO73" s="89"/>
      <c r="CP73" s="89"/>
      <c r="CQ73" s="89"/>
      <c r="CR73" s="89"/>
      <c r="CS73" s="89"/>
      <c r="CT73" s="89"/>
      <c r="CU73" s="89"/>
      <c r="CV73" s="89"/>
      <c r="CW73" s="89"/>
      <c r="CX73" s="89"/>
      <c r="CY73" s="89"/>
      <c r="CZ73" s="89"/>
      <c r="DA73" s="89"/>
      <c r="DB73" s="89"/>
      <c r="DC73" s="89"/>
      <c r="DD73" s="89"/>
      <c r="DE73" s="89"/>
      <c r="DF73" s="89"/>
      <c r="DG73" s="89"/>
      <c r="DH73" s="89"/>
      <c r="DI73" s="89"/>
      <c r="DJ73" s="89"/>
      <c r="DK73" s="89"/>
      <c r="DL73" s="89"/>
      <c r="DM73" s="89"/>
      <c r="DN73" s="89"/>
      <c r="DO73" s="89"/>
      <c r="DP73" s="89"/>
      <c r="DQ73" s="89"/>
      <c r="DR73" s="89"/>
      <c r="DS73" s="89"/>
      <c r="DT73" s="89"/>
      <c r="DU73" s="89"/>
      <c r="DV73" s="89"/>
      <c r="DW73" s="89"/>
      <c r="DX73" s="89"/>
      <c r="DY73" s="89"/>
      <c r="DZ73" s="89"/>
      <c r="EA73" s="89"/>
      <c r="EB73" s="89"/>
      <c r="EC73" s="89"/>
      <c r="ED73" s="89"/>
      <c r="EE73" s="89"/>
      <c r="EF73" s="89"/>
      <c r="EG73" s="89"/>
      <c r="EH73" s="89"/>
      <c r="EI73" s="89"/>
      <c r="EJ73" s="89"/>
      <c r="EK73" s="89"/>
      <c r="EL73" s="89"/>
      <c r="EM73" s="89"/>
      <c r="EN73" s="89"/>
      <c r="EO73" s="89"/>
    </row>
    <row r="74" spans="1:145" ht="16.5" customHeight="1">
      <c r="A74" s="89"/>
      <c r="B74" s="89"/>
      <c r="C74" s="89"/>
      <c r="D74" s="89"/>
      <c r="E74" s="89"/>
      <c r="F74" s="89"/>
      <c r="G74" s="89"/>
      <c r="H74" s="89"/>
      <c r="I74" s="89"/>
      <c r="J74" s="89"/>
      <c r="L74" s="89"/>
      <c r="M74" s="89"/>
      <c r="N74" s="89"/>
      <c r="O74" s="89"/>
      <c r="P74" s="89"/>
      <c r="Q74" s="89"/>
      <c r="R74" s="89"/>
      <c r="S74" s="89"/>
      <c r="T74" s="89"/>
      <c r="U74" s="433"/>
      <c r="V74" s="89"/>
      <c r="W74" s="89"/>
      <c r="X74" s="89"/>
      <c r="Y74" s="89"/>
      <c r="Z74" s="89"/>
      <c r="AA74" s="89"/>
      <c r="AB74" s="89"/>
      <c r="AC74" s="89"/>
      <c r="AD74" s="89"/>
      <c r="AE74" s="89"/>
      <c r="AF74" s="89"/>
      <c r="AG74" s="89"/>
      <c r="AH74" s="89"/>
      <c r="AI74" s="89"/>
      <c r="AJ74" s="89"/>
      <c r="AK74" s="89"/>
      <c r="AL74" s="89"/>
      <c r="AM74" s="89"/>
      <c r="AN74" s="89"/>
      <c r="AO74" s="89"/>
      <c r="AP74" s="89"/>
      <c r="AQ74" s="89"/>
      <c r="AR74" s="89"/>
      <c r="AS74" s="89"/>
      <c r="AT74" s="89"/>
      <c r="AU74" s="89"/>
      <c r="AV74" s="89"/>
      <c r="AW74" s="89"/>
      <c r="AX74" s="89"/>
      <c r="AY74" s="89"/>
      <c r="AZ74" s="89"/>
      <c r="BA74" s="89"/>
      <c r="BB74" s="89"/>
      <c r="BC74" s="89"/>
      <c r="BD74" s="89"/>
      <c r="BE74" s="89"/>
      <c r="BF74" s="89"/>
      <c r="BG74" s="89"/>
      <c r="BH74" s="89"/>
      <c r="BI74" s="89"/>
      <c r="BJ74" s="89"/>
      <c r="BK74" s="89"/>
      <c r="BL74" s="89"/>
      <c r="BM74" s="89"/>
      <c r="BN74" s="89"/>
      <c r="BO74" s="89"/>
      <c r="BP74" s="89"/>
      <c r="BQ74" s="89"/>
      <c r="BR74" s="89"/>
      <c r="BS74" s="89"/>
      <c r="BT74" s="89"/>
      <c r="BU74" s="89"/>
      <c r="BV74" s="89"/>
      <c r="BW74" s="89"/>
      <c r="BX74" s="89"/>
      <c r="BY74" s="89"/>
      <c r="BZ74" s="89"/>
      <c r="CA74" s="89"/>
      <c r="CB74" s="89"/>
      <c r="CC74" s="89"/>
      <c r="CD74" s="89"/>
      <c r="CE74" s="89"/>
      <c r="CF74" s="89"/>
      <c r="CG74" s="89"/>
      <c r="CH74" s="89"/>
      <c r="CI74" s="89"/>
      <c r="CJ74" s="89"/>
      <c r="CK74" s="89"/>
      <c r="CL74" s="89"/>
      <c r="CM74" s="89"/>
      <c r="CN74" s="89"/>
      <c r="CO74" s="89"/>
      <c r="CP74" s="89"/>
      <c r="CQ74" s="89"/>
      <c r="CR74" s="89"/>
      <c r="CS74" s="89"/>
      <c r="CT74" s="89"/>
      <c r="CU74" s="89"/>
      <c r="CV74" s="89"/>
      <c r="CW74" s="89"/>
      <c r="CX74" s="89"/>
      <c r="CY74" s="89"/>
      <c r="CZ74" s="89"/>
      <c r="DA74" s="89"/>
      <c r="DB74" s="89"/>
      <c r="DC74" s="89"/>
      <c r="DD74" s="89"/>
      <c r="DE74" s="89"/>
      <c r="DF74" s="89"/>
      <c r="DG74" s="89"/>
      <c r="DH74" s="89"/>
      <c r="DI74" s="89"/>
      <c r="DJ74" s="89"/>
      <c r="DK74" s="89"/>
      <c r="DL74" s="89"/>
      <c r="DM74" s="89"/>
      <c r="DN74" s="89"/>
      <c r="DO74" s="89"/>
      <c r="DP74" s="89"/>
      <c r="DQ74" s="89"/>
      <c r="DR74" s="89"/>
      <c r="DS74" s="89"/>
      <c r="DT74" s="89"/>
      <c r="DU74" s="89"/>
      <c r="DV74" s="89"/>
      <c r="DW74" s="89"/>
      <c r="DX74" s="89"/>
      <c r="DY74" s="89"/>
      <c r="DZ74" s="89"/>
      <c r="EA74" s="89"/>
      <c r="EB74" s="89"/>
      <c r="EC74" s="89"/>
      <c r="ED74" s="89"/>
      <c r="EE74" s="89"/>
      <c r="EF74" s="89"/>
      <c r="EG74" s="89"/>
      <c r="EH74" s="89"/>
      <c r="EI74" s="89"/>
      <c r="EJ74" s="89"/>
      <c r="EK74" s="89"/>
      <c r="EL74" s="89"/>
      <c r="EM74" s="89"/>
      <c r="EN74" s="89"/>
      <c r="EO74" s="89"/>
    </row>
    <row r="75" spans="1:145">
      <c r="A75" s="89"/>
      <c r="B75" s="89"/>
      <c r="C75" s="89"/>
      <c r="D75" s="89"/>
      <c r="E75" s="89"/>
      <c r="F75" s="89"/>
      <c r="G75" s="89"/>
      <c r="H75" s="89"/>
      <c r="I75" s="89"/>
      <c r="J75" s="89"/>
      <c r="L75" s="89"/>
      <c r="M75" s="89"/>
      <c r="N75" s="89"/>
      <c r="O75" s="89"/>
      <c r="P75" s="89"/>
      <c r="Q75" s="89"/>
      <c r="R75" s="89"/>
      <c r="S75" s="89"/>
      <c r="T75" s="89"/>
      <c r="U75" s="433"/>
      <c r="V75" s="89"/>
      <c r="W75" s="89"/>
      <c r="X75" s="89"/>
      <c r="Y75" s="89"/>
      <c r="Z75" s="89"/>
      <c r="AA75" s="89"/>
      <c r="AB75" s="89"/>
      <c r="AC75" s="89"/>
      <c r="AD75" s="89"/>
      <c r="AE75" s="89"/>
      <c r="AF75" s="89"/>
      <c r="AG75" s="89"/>
      <c r="AH75" s="89"/>
      <c r="AI75" s="89"/>
      <c r="AJ75" s="89"/>
      <c r="AK75" s="89"/>
      <c r="AL75" s="89"/>
      <c r="AM75" s="89"/>
      <c r="AN75" s="89"/>
      <c r="AO75" s="89"/>
      <c r="AP75" s="89"/>
      <c r="AQ75" s="89"/>
      <c r="AR75" s="89"/>
      <c r="AS75" s="89"/>
      <c r="AT75" s="89"/>
      <c r="AU75" s="89"/>
      <c r="AV75" s="89"/>
      <c r="AW75" s="89"/>
      <c r="AX75" s="89"/>
      <c r="AY75" s="89"/>
      <c r="AZ75" s="89"/>
      <c r="BA75" s="89"/>
      <c r="BB75" s="89"/>
      <c r="BC75" s="89"/>
      <c r="BD75" s="89"/>
      <c r="BE75" s="89"/>
      <c r="BF75" s="89"/>
      <c r="BG75" s="89"/>
      <c r="BH75" s="89"/>
      <c r="BI75" s="89"/>
      <c r="BJ75" s="89"/>
      <c r="BK75" s="89"/>
      <c r="BL75" s="89"/>
      <c r="BM75" s="89"/>
      <c r="BN75" s="89"/>
      <c r="BO75" s="89"/>
      <c r="BP75" s="89"/>
      <c r="BQ75" s="89"/>
      <c r="BR75" s="89"/>
      <c r="BS75" s="89"/>
      <c r="BT75" s="89"/>
      <c r="BU75" s="89"/>
      <c r="BV75" s="89"/>
      <c r="BW75" s="89"/>
      <c r="BX75" s="89"/>
      <c r="BY75" s="89"/>
      <c r="BZ75" s="89"/>
      <c r="CA75" s="89"/>
      <c r="CB75" s="89"/>
      <c r="CC75" s="89"/>
      <c r="CD75" s="89"/>
      <c r="CE75" s="89"/>
      <c r="CF75" s="89"/>
      <c r="CG75" s="89"/>
      <c r="CH75" s="89"/>
      <c r="CI75" s="89"/>
      <c r="CJ75" s="89"/>
      <c r="CK75" s="89"/>
      <c r="CL75" s="89"/>
      <c r="CM75" s="89"/>
      <c r="CN75" s="89"/>
      <c r="CO75" s="89"/>
      <c r="CP75" s="89"/>
      <c r="CQ75" s="89"/>
      <c r="CR75" s="89"/>
      <c r="CS75" s="89"/>
      <c r="CT75" s="89"/>
      <c r="CU75" s="89"/>
      <c r="CV75" s="89"/>
      <c r="CW75" s="89"/>
      <c r="CX75" s="89"/>
      <c r="CY75" s="89"/>
      <c r="CZ75" s="89"/>
      <c r="DA75" s="89"/>
      <c r="DB75" s="89"/>
      <c r="DC75" s="89"/>
      <c r="DD75" s="89"/>
      <c r="DE75" s="89"/>
      <c r="DF75" s="89"/>
      <c r="DG75" s="89"/>
      <c r="DH75" s="89"/>
      <c r="DI75" s="89"/>
      <c r="DJ75" s="89"/>
      <c r="DK75" s="89"/>
      <c r="DL75" s="89"/>
      <c r="DM75" s="89"/>
      <c r="DN75" s="89"/>
      <c r="DO75" s="89"/>
      <c r="DP75" s="89"/>
      <c r="DQ75" s="89"/>
      <c r="DR75" s="89"/>
      <c r="DS75" s="89"/>
      <c r="DT75" s="89"/>
      <c r="DU75" s="89"/>
      <c r="DV75" s="89"/>
      <c r="DW75" s="89"/>
      <c r="DX75" s="89"/>
      <c r="DY75" s="89"/>
      <c r="DZ75" s="89"/>
      <c r="EA75" s="89"/>
      <c r="EB75" s="89"/>
      <c r="EC75" s="89"/>
      <c r="ED75" s="89"/>
      <c r="EE75" s="89"/>
      <c r="EF75" s="89"/>
      <c r="EG75" s="89"/>
      <c r="EH75" s="89"/>
      <c r="EI75" s="89"/>
      <c r="EJ75" s="89"/>
      <c r="EK75" s="89"/>
      <c r="EL75" s="89"/>
      <c r="EM75" s="89"/>
      <c r="EN75" s="89"/>
      <c r="EO75" s="89"/>
    </row>
    <row r="76" spans="1:145">
      <c r="A76" s="89"/>
      <c r="B76" s="89"/>
      <c r="C76" s="89"/>
      <c r="D76" s="89"/>
      <c r="E76" s="89"/>
      <c r="F76" s="89"/>
      <c r="G76" s="521"/>
      <c r="H76" s="521"/>
      <c r="I76" s="521"/>
      <c r="J76" s="521"/>
      <c r="K76" s="521"/>
      <c r="L76" s="89"/>
      <c r="M76" s="89"/>
      <c r="N76" s="89"/>
      <c r="O76" s="89"/>
      <c r="P76" s="89"/>
      <c r="Q76" s="89"/>
      <c r="R76" s="89"/>
      <c r="S76" s="89"/>
      <c r="T76" s="89"/>
      <c r="U76" s="433"/>
      <c r="V76" s="89"/>
      <c r="W76" s="89"/>
      <c r="X76" s="89"/>
      <c r="Y76" s="89"/>
      <c r="Z76" s="89"/>
      <c r="AA76" s="89"/>
      <c r="AB76" s="89"/>
      <c r="AC76" s="89"/>
      <c r="AD76" s="89"/>
      <c r="AE76" s="89"/>
      <c r="AF76" s="89"/>
      <c r="AG76" s="89"/>
      <c r="AH76" s="89"/>
      <c r="AI76" s="89"/>
      <c r="AJ76" s="89"/>
      <c r="AK76" s="89"/>
      <c r="AL76" s="89"/>
      <c r="AM76" s="89"/>
      <c r="AN76" s="89"/>
      <c r="AO76" s="89"/>
      <c r="AP76" s="89"/>
      <c r="AQ76" s="89"/>
      <c r="AR76" s="89"/>
      <c r="AS76" s="89"/>
      <c r="AT76" s="89"/>
      <c r="AU76" s="89"/>
      <c r="AV76" s="89"/>
      <c r="AW76" s="89"/>
      <c r="AX76" s="89"/>
      <c r="AY76" s="89"/>
      <c r="AZ76" s="89"/>
      <c r="BA76" s="89"/>
      <c r="BB76" s="89"/>
      <c r="BC76" s="89"/>
      <c r="BD76" s="89"/>
      <c r="BE76" s="89"/>
      <c r="BF76" s="89"/>
      <c r="BG76" s="89"/>
      <c r="BH76" s="89"/>
      <c r="BI76" s="89"/>
      <c r="BJ76" s="89"/>
      <c r="BK76" s="89"/>
      <c r="BL76" s="89"/>
      <c r="BM76" s="89"/>
      <c r="BN76" s="89"/>
      <c r="BO76" s="89"/>
      <c r="BP76" s="89"/>
      <c r="BQ76" s="89"/>
      <c r="BR76" s="89"/>
      <c r="BS76" s="89"/>
      <c r="BT76" s="89"/>
      <c r="BU76" s="89"/>
      <c r="BV76" s="89"/>
      <c r="BW76" s="89"/>
      <c r="BX76" s="89"/>
      <c r="BY76" s="89"/>
      <c r="BZ76" s="89"/>
      <c r="CA76" s="89"/>
      <c r="CB76" s="89"/>
      <c r="CC76" s="89"/>
      <c r="CD76" s="89"/>
      <c r="CE76" s="89"/>
      <c r="CF76" s="89"/>
      <c r="CG76" s="89"/>
      <c r="CH76" s="89"/>
      <c r="CI76" s="89"/>
      <c r="CJ76" s="89"/>
      <c r="CK76" s="89"/>
      <c r="CL76" s="89"/>
      <c r="CM76" s="89"/>
      <c r="CN76" s="89"/>
      <c r="CO76" s="89"/>
      <c r="CP76" s="89"/>
      <c r="CQ76" s="89"/>
      <c r="CR76" s="89"/>
      <c r="CS76" s="89"/>
      <c r="CT76" s="89"/>
      <c r="CU76" s="89"/>
      <c r="CV76" s="89"/>
      <c r="CW76" s="89"/>
      <c r="CX76" s="89"/>
      <c r="CY76" s="89"/>
      <c r="CZ76" s="89"/>
      <c r="DA76" s="89"/>
      <c r="DB76" s="89"/>
      <c r="DC76" s="89"/>
      <c r="DD76" s="89"/>
      <c r="DE76" s="89"/>
      <c r="DF76" s="89"/>
      <c r="DG76" s="89"/>
      <c r="DH76" s="89"/>
      <c r="DI76" s="89"/>
      <c r="DJ76" s="89"/>
      <c r="DK76" s="89"/>
      <c r="DL76" s="89"/>
      <c r="DM76" s="89"/>
      <c r="DN76" s="89"/>
      <c r="DO76" s="89"/>
      <c r="DP76" s="89"/>
      <c r="DQ76" s="89"/>
      <c r="DR76" s="89"/>
      <c r="DS76" s="89"/>
      <c r="DT76" s="89"/>
      <c r="DU76" s="89"/>
      <c r="DV76" s="89"/>
      <c r="DW76" s="89"/>
      <c r="DX76" s="89"/>
      <c r="DY76" s="89"/>
      <c r="DZ76" s="89"/>
      <c r="EA76" s="89"/>
      <c r="EB76" s="89"/>
      <c r="EC76" s="89"/>
      <c r="ED76" s="89"/>
      <c r="EE76" s="89"/>
      <c r="EF76" s="89"/>
      <c r="EG76" s="89"/>
      <c r="EH76" s="89"/>
      <c r="EI76" s="89"/>
      <c r="EJ76" s="89"/>
      <c r="EK76" s="89"/>
      <c r="EL76" s="89"/>
      <c r="EM76" s="89"/>
      <c r="EN76" s="89"/>
      <c r="EO76" s="89"/>
    </row>
    <row r="77" spans="1:145">
      <c r="A77" s="89"/>
      <c r="B77" s="89"/>
      <c r="C77" s="89"/>
      <c r="D77" s="89"/>
      <c r="E77" s="89"/>
      <c r="F77" s="89"/>
      <c r="G77" s="89"/>
      <c r="H77" s="89"/>
      <c r="I77" s="89"/>
      <c r="J77" s="89"/>
      <c r="K77" s="211"/>
      <c r="L77" s="89"/>
      <c r="M77" s="89"/>
      <c r="N77" s="89"/>
      <c r="S77" s="89"/>
      <c r="T77" s="89"/>
      <c r="U77" s="433"/>
      <c r="V77" s="89"/>
      <c r="W77" s="89"/>
      <c r="X77" s="89"/>
      <c r="Y77" s="89"/>
      <c r="Z77" s="89"/>
      <c r="AA77" s="89"/>
      <c r="AB77" s="89"/>
      <c r="AC77" s="89"/>
      <c r="AD77" s="89"/>
      <c r="AE77" s="89"/>
      <c r="AF77" s="89"/>
      <c r="AG77" s="89"/>
      <c r="AH77" s="89"/>
      <c r="AI77" s="89"/>
      <c r="AJ77" s="89"/>
      <c r="AK77" s="89"/>
      <c r="AL77" s="89"/>
      <c r="AM77" s="89"/>
      <c r="AN77" s="89"/>
      <c r="AO77" s="89"/>
      <c r="AP77" s="89"/>
      <c r="AQ77" s="89"/>
      <c r="AR77" s="89"/>
      <c r="AS77" s="89"/>
      <c r="AT77" s="89"/>
      <c r="AU77" s="89"/>
      <c r="AV77" s="89"/>
      <c r="AW77" s="89"/>
      <c r="AX77" s="89"/>
      <c r="AY77" s="89"/>
      <c r="AZ77" s="89"/>
      <c r="BA77" s="89"/>
      <c r="BB77" s="89"/>
      <c r="BC77" s="89"/>
      <c r="BD77" s="89"/>
      <c r="BE77" s="89"/>
      <c r="BF77" s="89"/>
      <c r="BG77" s="89"/>
      <c r="BH77" s="89"/>
      <c r="BI77" s="89"/>
      <c r="BJ77" s="89"/>
      <c r="BK77" s="89"/>
      <c r="BL77" s="89"/>
      <c r="BM77" s="89"/>
      <c r="BN77" s="89"/>
      <c r="BO77" s="89"/>
      <c r="BP77" s="89"/>
      <c r="BQ77" s="89"/>
      <c r="BR77" s="89"/>
      <c r="BS77" s="89"/>
      <c r="BT77" s="89"/>
      <c r="BU77" s="89"/>
      <c r="BV77" s="89"/>
      <c r="BW77" s="89"/>
      <c r="BX77" s="89"/>
      <c r="BY77" s="89"/>
      <c r="BZ77" s="89"/>
      <c r="CA77" s="89"/>
      <c r="CB77" s="89"/>
      <c r="CC77" s="89"/>
      <c r="CD77" s="89"/>
      <c r="CE77" s="89"/>
      <c r="CF77" s="89"/>
      <c r="CG77" s="89"/>
      <c r="CH77" s="89"/>
      <c r="CI77" s="89"/>
      <c r="CJ77" s="89"/>
      <c r="CK77" s="89"/>
      <c r="CL77" s="89"/>
      <c r="CM77" s="89"/>
      <c r="CN77" s="89"/>
      <c r="CO77" s="89"/>
      <c r="CP77" s="89"/>
      <c r="CQ77" s="89"/>
      <c r="CR77" s="89"/>
      <c r="CS77" s="89"/>
      <c r="CT77" s="89"/>
      <c r="CU77" s="89"/>
      <c r="CV77" s="89"/>
      <c r="CW77" s="89"/>
      <c r="CX77" s="89"/>
      <c r="CY77" s="89"/>
      <c r="CZ77" s="89"/>
      <c r="DA77" s="89"/>
      <c r="DB77" s="89"/>
      <c r="DC77" s="89"/>
      <c r="DD77" s="89"/>
      <c r="DE77" s="89"/>
      <c r="DF77" s="89"/>
      <c r="DG77" s="89"/>
      <c r="DH77" s="89"/>
      <c r="DI77" s="89"/>
      <c r="DJ77" s="89"/>
      <c r="DK77" s="89"/>
      <c r="DL77" s="89"/>
      <c r="DM77" s="89"/>
      <c r="DN77" s="89"/>
      <c r="DO77" s="89"/>
      <c r="DP77" s="89"/>
      <c r="DQ77" s="89"/>
      <c r="DR77" s="89"/>
      <c r="DS77" s="89"/>
      <c r="DT77" s="89"/>
      <c r="DU77" s="89"/>
      <c r="DV77" s="89"/>
      <c r="DW77" s="89"/>
      <c r="DX77" s="89"/>
      <c r="DY77" s="89"/>
      <c r="DZ77" s="89"/>
      <c r="EA77" s="89"/>
      <c r="EB77" s="89"/>
      <c r="EC77" s="89"/>
      <c r="ED77" s="89"/>
      <c r="EE77" s="89"/>
      <c r="EF77" s="89"/>
      <c r="EG77" s="89"/>
      <c r="EH77" s="89"/>
      <c r="EI77" s="89"/>
      <c r="EJ77" s="89"/>
      <c r="EK77" s="89"/>
      <c r="EL77" s="89"/>
      <c r="EM77" s="89"/>
      <c r="EN77" s="89"/>
      <c r="EO77" s="89"/>
    </row>
    <row r="78" spans="1:145">
      <c r="A78" s="89"/>
      <c r="B78" s="89"/>
      <c r="C78" s="89"/>
      <c r="D78" s="89"/>
      <c r="E78" s="89"/>
      <c r="F78" s="89"/>
      <c r="G78" s="89"/>
      <c r="H78" s="89"/>
      <c r="I78" s="89"/>
      <c r="J78" s="89"/>
      <c r="K78" s="211"/>
      <c r="L78" s="89"/>
      <c r="M78" s="89"/>
      <c r="N78" s="89"/>
      <c r="O78" s="89"/>
      <c r="P78" s="89"/>
      <c r="Q78" s="89"/>
      <c r="R78" s="89"/>
      <c r="S78" s="89"/>
      <c r="T78" s="89"/>
      <c r="U78" s="433"/>
      <c r="V78" s="89"/>
      <c r="W78" s="89"/>
      <c r="X78" s="89"/>
      <c r="Y78" s="89"/>
      <c r="Z78" s="89"/>
      <c r="AA78" s="89"/>
      <c r="AB78" s="89"/>
      <c r="AC78" s="89"/>
      <c r="AD78" s="89"/>
      <c r="AE78" s="89"/>
      <c r="AF78" s="89"/>
      <c r="AG78" s="89"/>
      <c r="AH78" s="89"/>
      <c r="AI78" s="89"/>
      <c r="AJ78" s="89"/>
      <c r="AK78" s="89"/>
      <c r="AL78" s="89"/>
      <c r="AM78" s="89"/>
      <c r="AN78" s="89"/>
      <c r="AO78" s="89"/>
      <c r="AP78" s="89"/>
      <c r="AQ78" s="89"/>
      <c r="AR78" s="89"/>
      <c r="AS78" s="89"/>
      <c r="AT78" s="89"/>
      <c r="AU78" s="89"/>
      <c r="AV78" s="89"/>
      <c r="AW78" s="89"/>
      <c r="AX78" s="89"/>
      <c r="AY78" s="89"/>
      <c r="AZ78" s="89"/>
      <c r="BA78" s="89"/>
      <c r="BB78" s="89"/>
      <c r="BC78" s="89"/>
      <c r="BD78" s="89"/>
      <c r="BE78" s="89"/>
      <c r="BF78" s="89"/>
      <c r="BG78" s="89"/>
      <c r="BH78" s="89"/>
      <c r="BI78" s="89"/>
      <c r="BJ78" s="89"/>
      <c r="BK78" s="89"/>
      <c r="BL78" s="89"/>
      <c r="BM78" s="89"/>
      <c r="BN78" s="89"/>
      <c r="BO78" s="89"/>
      <c r="BP78" s="89"/>
      <c r="BQ78" s="89"/>
      <c r="BR78" s="89"/>
      <c r="BS78" s="89"/>
      <c r="BT78" s="89"/>
      <c r="BU78" s="89"/>
      <c r="BV78" s="89"/>
      <c r="BW78" s="89"/>
      <c r="BX78" s="89"/>
      <c r="BY78" s="89"/>
      <c r="BZ78" s="89"/>
      <c r="CA78" s="89"/>
      <c r="CB78" s="89"/>
      <c r="CC78" s="89"/>
      <c r="CD78" s="89"/>
      <c r="CE78" s="89"/>
      <c r="CF78" s="89"/>
      <c r="CG78" s="89"/>
      <c r="CH78" s="89"/>
      <c r="CI78" s="89"/>
      <c r="CJ78" s="89"/>
      <c r="CK78" s="89"/>
      <c r="CL78" s="89"/>
      <c r="CM78" s="89"/>
      <c r="CN78" s="89"/>
      <c r="CO78" s="89"/>
      <c r="CP78" s="89"/>
      <c r="CQ78" s="89"/>
      <c r="CR78" s="89"/>
      <c r="CS78" s="89"/>
      <c r="CT78" s="89"/>
      <c r="CU78" s="89"/>
      <c r="CV78" s="89"/>
      <c r="CW78" s="89"/>
      <c r="CX78" s="89"/>
      <c r="CY78" s="89"/>
      <c r="CZ78" s="89"/>
      <c r="DA78" s="89"/>
      <c r="DB78" s="89"/>
      <c r="DC78" s="89"/>
      <c r="DD78" s="89"/>
      <c r="DE78" s="89"/>
      <c r="DF78" s="89"/>
      <c r="DG78" s="89"/>
      <c r="DH78" s="89"/>
      <c r="DI78" s="89"/>
      <c r="DJ78" s="89"/>
      <c r="DK78" s="89"/>
      <c r="DL78" s="89"/>
      <c r="DM78" s="89"/>
      <c r="DN78" s="89"/>
      <c r="DO78" s="89"/>
      <c r="DP78" s="89"/>
      <c r="DQ78" s="89"/>
      <c r="DR78" s="89"/>
      <c r="DS78" s="89"/>
      <c r="DT78" s="89"/>
      <c r="DU78" s="89"/>
      <c r="DV78" s="89"/>
      <c r="DW78" s="89"/>
      <c r="DX78" s="89"/>
      <c r="DY78" s="89"/>
      <c r="DZ78" s="89"/>
      <c r="EA78" s="89"/>
      <c r="EB78" s="89"/>
      <c r="EC78" s="89"/>
      <c r="ED78" s="89"/>
      <c r="EE78" s="89"/>
      <c r="EF78" s="89"/>
      <c r="EG78" s="89"/>
      <c r="EH78" s="89"/>
      <c r="EI78" s="89"/>
      <c r="EJ78" s="89"/>
      <c r="EK78" s="89"/>
      <c r="EL78" s="89"/>
      <c r="EM78" s="89"/>
      <c r="EN78" s="89"/>
      <c r="EO78" s="89"/>
    </row>
    <row r="79" spans="1:145">
      <c r="A79" s="89"/>
      <c r="B79" s="89"/>
      <c r="C79" s="89"/>
      <c r="D79" s="89"/>
      <c r="E79" s="89"/>
      <c r="F79" s="434"/>
      <c r="G79" s="432"/>
      <c r="H79" s="432"/>
      <c r="I79" s="432"/>
      <c r="J79" s="89"/>
      <c r="K79" s="211"/>
      <c r="L79" s="89"/>
      <c r="M79" s="89"/>
      <c r="N79" s="89"/>
      <c r="O79" s="89"/>
      <c r="P79" s="89"/>
      <c r="Q79" s="89"/>
      <c r="R79" s="89"/>
      <c r="S79" s="89"/>
      <c r="T79" s="89"/>
      <c r="U79" s="433"/>
      <c r="V79" s="89"/>
      <c r="W79" s="89"/>
      <c r="X79" s="89"/>
      <c r="Y79" s="89"/>
      <c r="Z79" s="89"/>
      <c r="AA79" s="89"/>
      <c r="AB79" s="89"/>
      <c r="AC79" s="89"/>
      <c r="AD79" s="89"/>
      <c r="AE79" s="89"/>
      <c r="AF79" s="89"/>
      <c r="AG79" s="89"/>
      <c r="AH79" s="89"/>
      <c r="AI79" s="89"/>
      <c r="AJ79" s="89"/>
      <c r="AK79" s="89"/>
      <c r="AL79" s="89"/>
      <c r="AM79" s="89"/>
      <c r="AN79" s="89"/>
      <c r="AO79" s="89"/>
      <c r="AP79" s="89"/>
      <c r="AQ79" s="89"/>
      <c r="AR79" s="89"/>
      <c r="AS79" s="89"/>
      <c r="AT79" s="89"/>
      <c r="AU79" s="89"/>
      <c r="AV79" s="89"/>
      <c r="AW79" s="89"/>
      <c r="AX79" s="89"/>
      <c r="AY79" s="89"/>
      <c r="AZ79" s="89"/>
      <c r="BA79" s="89"/>
      <c r="BB79" s="89"/>
      <c r="BC79" s="89"/>
      <c r="BD79" s="89"/>
      <c r="BE79" s="89"/>
      <c r="BF79" s="89"/>
      <c r="BG79" s="89"/>
      <c r="BH79" s="89"/>
      <c r="BI79" s="89"/>
      <c r="BJ79" s="89"/>
      <c r="BK79" s="89"/>
      <c r="BL79" s="89"/>
      <c r="BM79" s="89"/>
      <c r="BN79" s="89"/>
      <c r="BO79" s="89"/>
      <c r="BP79" s="89"/>
      <c r="BQ79" s="89"/>
      <c r="BR79" s="89"/>
      <c r="BS79" s="89"/>
      <c r="BT79" s="89"/>
      <c r="BU79" s="89"/>
      <c r="BV79" s="89"/>
      <c r="BW79" s="89"/>
      <c r="BX79" s="89"/>
      <c r="BY79" s="89"/>
      <c r="BZ79" s="89"/>
      <c r="CA79" s="89"/>
      <c r="CB79" s="89"/>
      <c r="CC79" s="89"/>
      <c r="CD79" s="89"/>
      <c r="CE79" s="89"/>
      <c r="CF79" s="89"/>
      <c r="CG79" s="89"/>
      <c r="CH79" s="89"/>
      <c r="CI79" s="89"/>
      <c r="CJ79" s="89"/>
      <c r="CK79" s="89"/>
      <c r="CL79" s="89"/>
      <c r="CM79" s="89"/>
      <c r="CN79" s="89"/>
      <c r="CO79" s="89"/>
      <c r="CP79" s="89"/>
      <c r="CQ79" s="89"/>
      <c r="CR79" s="89"/>
      <c r="CS79" s="89"/>
      <c r="CT79" s="89"/>
      <c r="CU79" s="89"/>
      <c r="CV79" s="89"/>
      <c r="CW79" s="89"/>
      <c r="CX79" s="89"/>
      <c r="CY79" s="89"/>
      <c r="CZ79" s="89"/>
      <c r="DA79" s="89"/>
      <c r="DB79" s="89"/>
      <c r="DC79" s="89"/>
      <c r="DD79" s="89"/>
      <c r="DE79" s="89"/>
      <c r="DF79" s="89"/>
      <c r="DG79" s="89"/>
      <c r="DH79" s="89"/>
      <c r="DI79" s="89"/>
      <c r="DJ79" s="89"/>
      <c r="DK79" s="89"/>
      <c r="DL79" s="89"/>
      <c r="DM79" s="89"/>
      <c r="DN79" s="89"/>
      <c r="DO79" s="89"/>
      <c r="DP79" s="89"/>
      <c r="DQ79" s="89"/>
      <c r="DR79" s="89"/>
      <c r="DS79" s="89"/>
      <c r="DT79" s="89"/>
      <c r="DU79" s="89"/>
      <c r="DV79" s="89"/>
      <c r="DW79" s="89"/>
      <c r="DX79" s="89"/>
      <c r="DY79" s="89"/>
      <c r="DZ79" s="89"/>
      <c r="EA79" s="89"/>
      <c r="EB79" s="89"/>
      <c r="EC79" s="89"/>
      <c r="ED79" s="89"/>
      <c r="EE79" s="89"/>
      <c r="EF79" s="89"/>
      <c r="EG79" s="89"/>
      <c r="EH79" s="89"/>
      <c r="EI79" s="89"/>
      <c r="EJ79" s="89"/>
      <c r="EK79" s="89"/>
      <c r="EL79" s="89"/>
      <c r="EM79" s="89"/>
      <c r="EN79" s="89"/>
      <c r="EO79" s="89"/>
    </row>
    <row r="80" spans="1:145">
      <c r="A80" s="89"/>
      <c r="B80" s="89"/>
      <c r="C80" s="89"/>
      <c r="D80" s="89"/>
      <c r="E80" s="89"/>
      <c r="F80" s="433"/>
      <c r="G80" s="433"/>
      <c r="H80" s="433"/>
      <c r="I80" s="433"/>
      <c r="J80" s="433"/>
      <c r="K80" s="211"/>
      <c r="L80" s="89"/>
      <c r="M80" s="89"/>
      <c r="N80" s="89"/>
      <c r="O80" s="1002"/>
      <c r="P80" s="1002"/>
      <c r="Q80" s="1002"/>
      <c r="R80" s="1002"/>
      <c r="S80" s="89"/>
      <c r="T80" s="89"/>
      <c r="U80" s="433"/>
      <c r="V80" s="89"/>
      <c r="W80" s="89"/>
      <c r="X80" s="89"/>
      <c r="Y80" s="89"/>
      <c r="Z80" s="89"/>
      <c r="AA80" s="89"/>
      <c r="AB80" s="89"/>
      <c r="AC80" s="89"/>
      <c r="AD80" s="89"/>
      <c r="AE80" s="89"/>
      <c r="AF80" s="89"/>
      <c r="AG80" s="89"/>
      <c r="AH80" s="89"/>
      <c r="AI80" s="89"/>
      <c r="AJ80" s="89"/>
      <c r="AK80" s="89"/>
      <c r="AL80" s="89"/>
      <c r="AM80" s="89"/>
      <c r="AN80" s="89"/>
      <c r="AO80" s="89"/>
      <c r="AP80" s="89"/>
      <c r="AQ80" s="89"/>
      <c r="AR80" s="89"/>
      <c r="AS80" s="89"/>
      <c r="AT80" s="89"/>
      <c r="AU80" s="89"/>
      <c r="AV80" s="89"/>
      <c r="AW80" s="89"/>
      <c r="AX80" s="89"/>
      <c r="AY80" s="89"/>
      <c r="AZ80" s="89"/>
      <c r="BA80" s="89"/>
      <c r="BB80" s="89"/>
      <c r="BC80" s="89"/>
      <c r="BD80" s="89"/>
      <c r="BE80" s="89"/>
      <c r="BF80" s="89"/>
      <c r="BG80" s="89"/>
      <c r="BH80" s="89"/>
      <c r="BI80" s="89"/>
      <c r="BJ80" s="89"/>
      <c r="BK80" s="89"/>
      <c r="BL80" s="89"/>
      <c r="BM80" s="89"/>
      <c r="BN80" s="89"/>
      <c r="BO80" s="89"/>
      <c r="BP80" s="89"/>
      <c r="BQ80" s="89"/>
      <c r="BR80" s="89"/>
      <c r="BS80" s="89"/>
      <c r="BT80" s="89"/>
      <c r="BU80" s="89"/>
      <c r="BV80" s="89"/>
      <c r="BW80" s="89"/>
      <c r="BX80" s="89"/>
      <c r="BY80" s="89"/>
      <c r="BZ80" s="89"/>
      <c r="CA80" s="89"/>
      <c r="CB80" s="89"/>
      <c r="CC80" s="89"/>
      <c r="CD80" s="89"/>
      <c r="CE80" s="89"/>
      <c r="CF80" s="89"/>
      <c r="CG80" s="89"/>
      <c r="CH80" s="89"/>
      <c r="CI80" s="89"/>
      <c r="CJ80" s="89"/>
      <c r="CK80" s="89"/>
      <c r="CL80" s="89"/>
      <c r="CM80" s="89"/>
      <c r="CN80" s="89"/>
      <c r="CO80" s="89"/>
      <c r="CP80" s="89"/>
      <c r="CQ80" s="89"/>
      <c r="CR80" s="89"/>
      <c r="CS80" s="89"/>
      <c r="CT80" s="89"/>
      <c r="CU80" s="89"/>
      <c r="CV80" s="89"/>
      <c r="CW80" s="89"/>
      <c r="CX80" s="89"/>
      <c r="CY80" s="89"/>
      <c r="CZ80" s="89"/>
      <c r="DA80" s="89"/>
      <c r="DB80" s="89"/>
      <c r="DC80" s="89"/>
      <c r="DD80" s="89"/>
      <c r="DE80" s="89"/>
      <c r="DF80" s="89"/>
      <c r="DG80" s="89"/>
      <c r="DH80" s="89"/>
      <c r="DI80" s="89"/>
      <c r="DJ80" s="89"/>
      <c r="DK80" s="89"/>
      <c r="DL80" s="89"/>
      <c r="DM80" s="89"/>
      <c r="DN80" s="89"/>
      <c r="DO80" s="89"/>
      <c r="DP80" s="89"/>
      <c r="DQ80" s="89"/>
      <c r="DR80" s="89"/>
      <c r="DS80" s="89"/>
      <c r="DT80" s="89"/>
      <c r="DU80" s="89"/>
      <c r="DV80" s="89"/>
      <c r="DW80" s="89"/>
      <c r="DX80" s="89"/>
      <c r="DY80" s="89"/>
      <c r="DZ80" s="89"/>
      <c r="EA80" s="89"/>
      <c r="EB80" s="89"/>
      <c r="EC80" s="89"/>
      <c r="ED80" s="89"/>
      <c r="EE80" s="89"/>
      <c r="EF80" s="89"/>
      <c r="EG80" s="89"/>
      <c r="EH80" s="89"/>
      <c r="EI80" s="89"/>
      <c r="EJ80" s="89"/>
      <c r="EK80" s="89"/>
      <c r="EL80" s="89"/>
      <c r="EM80" s="89"/>
      <c r="EN80" s="89"/>
      <c r="EO80" s="89"/>
    </row>
    <row r="81" spans="1:145">
      <c r="A81" s="89"/>
      <c r="B81" s="89"/>
      <c r="C81" s="89"/>
      <c r="D81" s="89"/>
      <c r="E81" s="89"/>
      <c r="F81" s="89"/>
      <c r="G81" s="89"/>
      <c r="H81" s="89"/>
      <c r="I81" s="89"/>
      <c r="J81" s="89"/>
      <c r="K81" s="211"/>
      <c r="L81" s="89"/>
      <c r="M81" s="89"/>
      <c r="N81" s="89"/>
      <c r="O81" s="89"/>
      <c r="P81" s="89"/>
      <c r="Q81" s="89"/>
      <c r="R81" s="89"/>
      <c r="S81" s="89"/>
      <c r="T81" s="89"/>
      <c r="U81" s="89"/>
      <c r="V81" s="89"/>
      <c r="W81" s="89"/>
      <c r="X81" s="89"/>
      <c r="Y81" s="89"/>
      <c r="Z81" s="89"/>
      <c r="AA81" s="89"/>
      <c r="AB81" s="89"/>
      <c r="AC81" s="89"/>
      <c r="AD81" s="89"/>
      <c r="AE81" s="89"/>
      <c r="AF81" s="89"/>
      <c r="AG81" s="89"/>
      <c r="AH81" s="89"/>
      <c r="AI81" s="89"/>
      <c r="AJ81" s="89"/>
      <c r="AK81" s="89"/>
      <c r="AL81" s="89"/>
      <c r="AM81" s="89"/>
      <c r="AN81" s="89"/>
      <c r="AO81" s="89"/>
      <c r="AP81" s="89"/>
      <c r="AQ81" s="89"/>
      <c r="AR81" s="89"/>
      <c r="AS81" s="89"/>
      <c r="AT81" s="89"/>
      <c r="AU81" s="89"/>
      <c r="AV81" s="89"/>
      <c r="AW81" s="89"/>
      <c r="AX81" s="89"/>
      <c r="AY81" s="89"/>
      <c r="AZ81" s="89"/>
      <c r="BA81" s="89"/>
      <c r="BB81" s="89"/>
      <c r="BC81" s="89"/>
      <c r="BD81" s="89"/>
      <c r="BE81" s="89"/>
      <c r="BF81" s="89"/>
      <c r="BG81" s="89"/>
      <c r="BH81" s="89"/>
      <c r="BI81" s="89"/>
      <c r="BJ81" s="89"/>
      <c r="BK81" s="89"/>
      <c r="BL81" s="89"/>
      <c r="BM81" s="89"/>
      <c r="BN81" s="89"/>
      <c r="BO81" s="89"/>
      <c r="BP81" s="89"/>
      <c r="BQ81" s="89"/>
      <c r="BR81" s="89"/>
      <c r="BS81" s="89"/>
      <c r="BT81" s="89"/>
      <c r="BU81" s="89"/>
      <c r="BV81" s="89"/>
      <c r="BW81" s="89"/>
      <c r="BX81" s="89"/>
      <c r="BY81" s="89"/>
      <c r="BZ81" s="89"/>
      <c r="CA81" s="89"/>
      <c r="CB81" s="89"/>
      <c r="CC81" s="89"/>
      <c r="CD81" s="89"/>
      <c r="CE81" s="89"/>
      <c r="CF81" s="89"/>
      <c r="CG81" s="89"/>
      <c r="CH81" s="89"/>
      <c r="CI81" s="89"/>
      <c r="CJ81" s="89"/>
      <c r="CK81" s="89"/>
      <c r="CL81" s="89"/>
      <c r="CM81" s="89"/>
      <c r="CN81" s="89"/>
      <c r="CO81" s="89"/>
      <c r="CP81" s="89"/>
      <c r="CQ81" s="89"/>
      <c r="CR81" s="89"/>
      <c r="CS81" s="89"/>
      <c r="CT81" s="89"/>
      <c r="CU81" s="89"/>
      <c r="CV81" s="89"/>
      <c r="CW81" s="89"/>
      <c r="CX81" s="89"/>
      <c r="CY81" s="89"/>
      <c r="CZ81" s="89"/>
      <c r="DA81" s="89"/>
      <c r="DB81" s="89"/>
      <c r="DC81" s="89"/>
      <c r="DD81" s="89"/>
      <c r="DE81" s="89"/>
      <c r="DF81" s="89"/>
      <c r="DG81" s="89"/>
      <c r="DH81" s="89"/>
      <c r="DI81" s="89"/>
      <c r="DJ81" s="89"/>
      <c r="DK81" s="89"/>
      <c r="DL81" s="89"/>
      <c r="DM81" s="89"/>
      <c r="DN81" s="89"/>
      <c r="DO81" s="89"/>
      <c r="DP81" s="89"/>
      <c r="DQ81" s="89"/>
      <c r="DR81" s="89"/>
      <c r="DS81" s="89"/>
      <c r="DT81" s="89"/>
      <c r="DU81" s="89"/>
      <c r="DV81" s="89"/>
      <c r="DW81" s="89"/>
      <c r="DX81" s="89"/>
      <c r="DY81" s="89"/>
      <c r="DZ81" s="89"/>
      <c r="EA81" s="89"/>
      <c r="EB81" s="89"/>
      <c r="EC81" s="89"/>
      <c r="ED81" s="89"/>
      <c r="EE81" s="89"/>
      <c r="EF81" s="89"/>
      <c r="EG81" s="89"/>
      <c r="EH81" s="89"/>
      <c r="EI81" s="89"/>
      <c r="EJ81" s="89"/>
      <c r="EK81" s="89"/>
      <c r="EL81" s="89"/>
      <c r="EM81" s="89"/>
      <c r="EN81" s="89"/>
      <c r="EO81" s="89"/>
    </row>
    <row r="82" spans="1:145">
      <c r="A82" s="89"/>
      <c r="B82" s="527"/>
      <c r="C82" s="527"/>
      <c r="D82" s="527"/>
      <c r="E82" s="527"/>
      <c r="F82" s="89"/>
      <c r="G82" s="89"/>
      <c r="H82" s="89"/>
      <c r="I82" s="89"/>
      <c r="J82" s="89"/>
      <c r="K82" s="211"/>
      <c r="L82" s="89"/>
      <c r="M82" s="89"/>
      <c r="N82" s="89"/>
      <c r="O82" s="89"/>
      <c r="P82" s="89"/>
      <c r="Q82" s="89"/>
      <c r="R82" s="89"/>
      <c r="S82" s="89"/>
      <c r="T82" s="89"/>
      <c r="U82" s="89"/>
      <c r="V82" s="89"/>
      <c r="W82" s="89"/>
      <c r="X82" s="89"/>
      <c r="Y82" s="89"/>
      <c r="Z82" s="89"/>
      <c r="AA82" s="89"/>
      <c r="AB82" s="89"/>
      <c r="AC82" s="89"/>
      <c r="AD82" s="89"/>
      <c r="AE82" s="89"/>
      <c r="AF82" s="89"/>
      <c r="AG82" s="89"/>
      <c r="AH82" s="89"/>
      <c r="AI82" s="89"/>
      <c r="AJ82" s="89"/>
      <c r="AK82" s="89"/>
      <c r="AL82" s="89"/>
      <c r="AM82" s="89"/>
      <c r="AN82" s="89"/>
      <c r="AO82" s="89"/>
      <c r="AP82" s="89"/>
      <c r="AQ82" s="89"/>
      <c r="AR82" s="89"/>
      <c r="AS82" s="89"/>
      <c r="AT82" s="89"/>
      <c r="AU82" s="89"/>
      <c r="AV82" s="89"/>
      <c r="AW82" s="89"/>
      <c r="AX82" s="89"/>
      <c r="AY82" s="89"/>
      <c r="AZ82" s="89"/>
      <c r="BA82" s="89"/>
      <c r="BB82" s="89"/>
      <c r="BC82" s="89"/>
      <c r="BD82" s="89"/>
      <c r="BE82" s="89"/>
      <c r="BF82" s="89"/>
      <c r="BG82" s="89"/>
      <c r="BH82" s="89"/>
      <c r="BI82" s="89"/>
      <c r="BJ82" s="89"/>
      <c r="BK82" s="89"/>
      <c r="BL82" s="89"/>
      <c r="BM82" s="89"/>
      <c r="BN82" s="89"/>
      <c r="BO82" s="89"/>
      <c r="BP82" s="89"/>
      <c r="BQ82" s="89"/>
      <c r="BR82" s="89"/>
      <c r="BS82" s="89"/>
      <c r="BT82" s="89"/>
      <c r="BU82" s="89"/>
      <c r="BV82" s="89"/>
      <c r="BW82" s="89"/>
      <c r="BX82" s="89"/>
      <c r="BY82" s="89"/>
      <c r="BZ82" s="89"/>
      <c r="CA82" s="89"/>
      <c r="CB82" s="89"/>
      <c r="CC82" s="89"/>
      <c r="CD82" s="89"/>
      <c r="CE82" s="89"/>
      <c r="CF82" s="89"/>
      <c r="CG82" s="89"/>
      <c r="CH82" s="89"/>
      <c r="CI82" s="89"/>
      <c r="CJ82" s="89"/>
      <c r="CK82" s="89"/>
      <c r="CL82" s="89"/>
      <c r="CM82" s="89"/>
      <c r="CN82" s="89"/>
      <c r="CO82" s="89"/>
      <c r="CP82" s="89"/>
      <c r="CQ82" s="89"/>
      <c r="CR82" s="89"/>
      <c r="CS82" s="89"/>
      <c r="CT82" s="89"/>
      <c r="CU82" s="89"/>
      <c r="CV82" s="89"/>
      <c r="CW82" s="89"/>
      <c r="CX82" s="89"/>
      <c r="CY82" s="89"/>
      <c r="CZ82" s="89"/>
      <c r="DA82" s="89"/>
      <c r="DB82" s="89"/>
      <c r="DC82" s="89"/>
      <c r="DD82" s="89"/>
      <c r="DE82" s="89"/>
      <c r="DF82" s="89"/>
      <c r="DG82" s="89"/>
      <c r="DH82" s="89"/>
      <c r="DI82" s="89"/>
      <c r="DJ82" s="89"/>
      <c r="DK82" s="89"/>
      <c r="DL82" s="89"/>
      <c r="DM82" s="89"/>
      <c r="DN82" s="89"/>
      <c r="DO82" s="89"/>
      <c r="DP82" s="89"/>
      <c r="DQ82" s="89"/>
      <c r="DR82" s="89"/>
      <c r="DS82" s="89"/>
      <c r="DT82" s="89"/>
      <c r="DU82" s="89"/>
      <c r="DV82" s="89"/>
      <c r="DW82" s="89"/>
      <c r="DX82" s="89"/>
      <c r="DY82" s="89"/>
      <c r="DZ82" s="89"/>
      <c r="EA82" s="89"/>
      <c r="EB82" s="89"/>
      <c r="EC82" s="89"/>
      <c r="ED82" s="89"/>
      <c r="EE82" s="89"/>
      <c r="EF82" s="89"/>
      <c r="EG82" s="89"/>
      <c r="EH82" s="89"/>
      <c r="EI82" s="89"/>
      <c r="EJ82" s="89"/>
      <c r="EK82" s="89"/>
      <c r="EL82" s="89"/>
      <c r="EM82" s="89"/>
      <c r="EN82" s="89"/>
      <c r="EO82" s="89"/>
    </row>
    <row r="83" spans="1:145">
      <c r="A83" s="89"/>
      <c r="B83" s="527"/>
      <c r="C83" s="527"/>
      <c r="D83" s="527"/>
      <c r="E83" s="527"/>
      <c r="F83" s="89"/>
      <c r="G83" s="89"/>
      <c r="H83" s="89"/>
      <c r="I83" s="89"/>
      <c r="J83" s="89"/>
      <c r="K83" s="211"/>
      <c r="L83" s="89"/>
      <c r="M83" s="89"/>
      <c r="N83" s="89"/>
      <c r="O83" s="89"/>
      <c r="P83" s="89"/>
      <c r="Q83" s="89"/>
      <c r="R83" s="89"/>
      <c r="S83" s="89"/>
      <c r="T83" s="89"/>
      <c r="U83" s="89"/>
      <c r="V83" s="89"/>
      <c r="W83" s="89"/>
      <c r="X83" s="89"/>
      <c r="Y83" s="89"/>
      <c r="Z83" s="89"/>
      <c r="AA83" s="89"/>
      <c r="AB83" s="89"/>
      <c r="AC83" s="89"/>
      <c r="AD83" s="89"/>
      <c r="AE83" s="89"/>
      <c r="AF83" s="89"/>
      <c r="AG83" s="89"/>
      <c r="AH83" s="89"/>
      <c r="AI83" s="89"/>
      <c r="AJ83" s="89"/>
      <c r="AK83" s="89"/>
      <c r="AL83" s="89"/>
      <c r="AM83" s="89"/>
      <c r="AN83" s="89"/>
      <c r="AO83" s="89"/>
      <c r="AP83" s="89"/>
      <c r="AQ83" s="89"/>
      <c r="AR83" s="89"/>
      <c r="AS83" s="89"/>
      <c r="AT83" s="89"/>
      <c r="AU83" s="89"/>
      <c r="AV83" s="89"/>
      <c r="AW83" s="89"/>
      <c r="AX83" s="89"/>
      <c r="AY83" s="89"/>
      <c r="AZ83" s="89"/>
      <c r="BA83" s="89"/>
      <c r="BB83" s="89"/>
      <c r="BC83" s="89"/>
      <c r="BD83" s="89"/>
      <c r="BE83" s="89"/>
      <c r="BF83" s="89"/>
      <c r="BG83" s="89"/>
      <c r="BH83" s="89"/>
      <c r="BI83" s="89"/>
      <c r="BJ83" s="89"/>
      <c r="BK83" s="89"/>
      <c r="BL83" s="89"/>
      <c r="BM83" s="89"/>
      <c r="BN83" s="89"/>
      <c r="BO83" s="89"/>
      <c r="BP83" s="89"/>
      <c r="BQ83" s="89"/>
      <c r="BR83" s="89"/>
      <c r="BS83" s="89"/>
      <c r="BT83" s="89"/>
      <c r="BU83" s="89"/>
      <c r="BV83" s="89"/>
      <c r="BW83" s="89"/>
      <c r="BX83" s="89"/>
      <c r="BY83" s="89"/>
      <c r="BZ83" s="89"/>
      <c r="CA83" s="89"/>
      <c r="CB83" s="89"/>
      <c r="CC83" s="89"/>
      <c r="CD83" s="89"/>
      <c r="CE83" s="89"/>
      <c r="CF83" s="89"/>
      <c r="CG83" s="89"/>
      <c r="CH83" s="89"/>
      <c r="CI83" s="89"/>
      <c r="CJ83" s="89"/>
      <c r="CK83" s="89"/>
      <c r="CL83" s="89"/>
      <c r="CM83" s="89"/>
      <c r="CN83" s="89"/>
      <c r="CO83" s="89"/>
      <c r="CP83" s="89"/>
      <c r="CQ83" s="89"/>
      <c r="CR83" s="89"/>
      <c r="CS83" s="89"/>
      <c r="CT83" s="89"/>
      <c r="CU83" s="89"/>
      <c r="CV83" s="89"/>
      <c r="CW83" s="89"/>
      <c r="CX83" s="89"/>
      <c r="CY83" s="89"/>
      <c r="CZ83" s="89"/>
      <c r="DA83" s="89"/>
      <c r="DB83" s="89"/>
      <c r="DC83" s="89"/>
      <c r="DD83" s="89"/>
      <c r="DE83" s="89"/>
      <c r="DF83" s="89"/>
      <c r="DG83" s="89"/>
      <c r="DH83" s="89"/>
      <c r="DI83" s="89"/>
      <c r="DJ83" s="89"/>
      <c r="DK83" s="89"/>
      <c r="DL83" s="89"/>
      <c r="DM83" s="89"/>
      <c r="DN83" s="89"/>
      <c r="DO83" s="89"/>
      <c r="DP83" s="89"/>
      <c r="DQ83" s="89"/>
      <c r="DR83" s="89"/>
      <c r="DS83" s="89"/>
      <c r="DT83" s="89"/>
      <c r="DU83" s="89"/>
      <c r="DV83" s="89"/>
      <c r="DW83" s="89"/>
      <c r="DX83" s="89"/>
      <c r="DY83" s="89"/>
      <c r="DZ83" s="89"/>
      <c r="EA83" s="89"/>
      <c r="EB83" s="89"/>
      <c r="EC83" s="89"/>
      <c r="ED83" s="89"/>
      <c r="EE83" s="89"/>
      <c r="EF83" s="89"/>
      <c r="EG83" s="89"/>
      <c r="EH83" s="89"/>
      <c r="EI83" s="89"/>
      <c r="EJ83" s="89"/>
      <c r="EK83" s="89"/>
      <c r="EL83" s="89"/>
      <c r="EM83" s="89"/>
      <c r="EN83" s="89"/>
      <c r="EO83" s="89"/>
    </row>
    <row r="84" spans="1:145">
      <c r="A84" s="89"/>
      <c r="B84" s="527"/>
      <c r="C84" s="527"/>
      <c r="D84" s="527"/>
      <c r="E84" s="527"/>
      <c r="F84" s="89"/>
      <c r="G84" s="89"/>
      <c r="H84" s="89"/>
      <c r="I84" s="89"/>
      <c r="J84" s="89"/>
      <c r="K84" s="211"/>
      <c r="L84" s="89"/>
      <c r="M84" s="89"/>
      <c r="N84" s="89"/>
      <c r="O84" s="89"/>
      <c r="P84" s="89"/>
      <c r="Q84" s="89"/>
      <c r="R84" s="89"/>
      <c r="S84" s="89"/>
      <c r="T84" s="89"/>
      <c r="U84" s="89"/>
      <c r="V84" s="89"/>
      <c r="W84" s="89"/>
      <c r="X84" s="89"/>
      <c r="Y84" s="89"/>
      <c r="Z84" s="89"/>
      <c r="AA84" s="89"/>
      <c r="AB84" s="89"/>
      <c r="AC84" s="89"/>
      <c r="AD84" s="89"/>
      <c r="AE84" s="89"/>
      <c r="AF84" s="89"/>
      <c r="AG84" s="89"/>
      <c r="AH84" s="89"/>
      <c r="AI84" s="89"/>
      <c r="AJ84" s="89"/>
      <c r="AK84" s="89"/>
      <c r="AL84" s="89"/>
      <c r="AM84" s="89"/>
      <c r="AN84" s="89"/>
      <c r="AO84" s="89"/>
      <c r="AP84" s="89"/>
      <c r="AQ84" s="89"/>
      <c r="AR84" s="89"/>
      <c r="AS84" s="89"/>
      <c r="AT84" s="89"/>
      <c r="AU84" s="89"/>
      <c r="AV84" s="89"/>
      <c r="AW84" s="89"/>
      <c r="AX84" s="89"/>
      <c r="AY84" s="89"/>
      <c r="AZ84" s="89"/>
      <c r="BA84" s="89"/>
      <c r="BB84" s="89"/>
      <c r="BC84" s="89"/>
      <c r="BD84" s="89"/>
      <c r="BE84" s="89"/>
      <c r="BF84" s="89"/>
      <c r="BG84" s="89"/>
      <c r="BH84" s="89"/>
      <c r="BI84" s="89"/>
      <c r="BJ84" s="89"/>
      <c r="BK84" s="89"/>
      <c r="BL84" s="89"/>
      <c r="BM84" s="89"/>
      <c r="BN84" s="89"/>
      <c r="BO84" s="89"/>
      <c r="BP84" s="89"/>
      <c r="BQ84" s="89"/>
      <c r="BR84" s="89"/>
      <c r="BS84" s="89"/>
      <c r="BT84" s="89"/>
      <c r="BU84" s="89"/>
      <c r="BV84" s="89"/>
      <c r="BW84" s="89"/>
      <c r="BX84" s="89"/>
      <c r="BY84" s="89"/>
      <c r="BZ84" s="89"/>
      <c r="CA84" s="89"/>
      <c r="CB84" s="89"/>
      <c r="CC84" s="89"/>
      <c r="CD84" s="89"/>
      <c r="CE84" s="89"/>
      <c r="CF84" s="89"/>
      <c r="CG84" s="89"/>
      <c r="CH84" s="89"/>
      <c r="CI84" s="89"/>
      <c r="CJ84" s="89"/>
      <c r="CK84" s="89"/>
      <c r="CL84" s="89"/>
      <c r="CM84" s="89"/>
      <c r="CN84" s="89"/>
      <c r="CO84" s="89"/>
      <c r="CP84" s="89"/>
      <c r="CQ84" s="89"/>
      <c r="CR84" s="89"/>
      <c r="CS84" s="89"/>
      <c r="CT84" s="89"/>
      <c r="CU84" s="89"/>
      <c r="CV84" s="89"/>
      <c r="CW84" s="89"/>
      <c r="CX84" s="89"/>
      <c r="CY84" s="89"/>
      <c r="CZ84" s="89"/>
      <c r="DA84" s="89"/>
      <c r="DB84" s="89"/>
      <c r="DC84" s="89"/>
      <c r="DD84" s="89"/>
      <c r="DE84" s="89"/>
      <c r="DF84" s="89"/>
      <c r="DG84" s="89"/>
      <c r="DH84" s="89"/>
      <c r="DI84" s="89"/>
      <c r="DJ84" s="89"/>
      <c r="DK84" s="89"/>
      <c r="DL84" s="89"/>
      <c r="DM84" s="89"/>
      <c r="DN84" s="89"/>
      <c r="DO84" s="89"/>
      <c r="DP84" s="89"/>
      <c r="DQ84" s="89"/>
      <c r="DR84" s="89"/>
      <c r="DS84" s="89"/>
      <c r="DT84" s="89"/>
      <c r="DU84" s="89"/>
      <c r="DV84" s="89"/>
      <c r="DW84" s="89"/>
      <c r="DX84" s="89"/>
      <c r="DY84" s="89"/>
      <c r="DZ84" s="89"/>
      <c r="EA84" s="89"/>
      <c r="EB84" s="89"/>
      <c r="EC84" s="89"/>
      <c r="ED84" s="89"/>
      <c r="EE84" s="89"/>
      <c r="EF84" s="89"/>
      <c r="EG84" s="89"/>
      <c r="EH84" s="89"/>
      <c r="EI84" s="89"/>
      <c r="EJ84" s="89"/>
      <c r="EK84" s="89"/>
      <c r="EL84" s="89"/>
      <c r="EM84" s="89"/>
      <c r="EN84" s="89"/>
      <c r="EO84" s="89"/>
    </row>
    <row r="85" spans="1:145">
      <c r="A85" s="89"/>
      <c r="B85" s="89"/>
      <c r="C85" s="89"/>
      <c r="D85" s="89"/>
      <c r="E85" s="89"/>
      <c r="F85" s="89"/>
      <c r="G85" s="89"/>
      <c r="H85" s="89"/>
      <c r="I85" s="89"/>
      <c r="J85" s="89"/>
      <c r="K85" s="211"/>
      <c r="L85" s="89"/>
      <c r="M85" s="89"/>
      <c r="N85" s="89"/>
      <c r="O85" s="89"/>
      <c r="P85" s="89"/>
      <c r="Q85" s="89"/>
      <c r="R85" s="89"/>
      <c r="S85" s="89"/>
      <c r="T85" s="89"/>
      <c r="U85" s="89"/>
      <c r="V85" s="89"/>
      <c r="W85" s="89"/>
      <c r="X85" s="89"/>
      <c r="Y85" s="89"/>
      <c r="Z85" s="89"/>
      <c r="AA85" s="89"/>
      <c r="AB85" s="89"/>
      <c r="AC85" s="89"/>
      <c r="AD85" s="89"/>
      <c r="AE85" s="89"/>
      <c r="AF85" s="89"/>
      <c r="AG85" s="89"/>
      <c r="AH85" s="89"/>
      <c r="AI85" s="89"/>
      <c r="AJ85" s="89"/>
      <c r="AK85" s="89"/>
      <c r="AL85" s="89"/>
      <c r="AM85" s="89"/>
      <c r="AN85" s="89"/>
      <c r="AO85" s="89"/>
      <c r="AP85" s="89"/>
      <c r="AQ85" s="89"/>
      <c r="AR85" s="89"/>
      <c r="AS85" s="89"/>
      <c r="AT85" s="89"/>
      <c r="AU85" s="89"/>
      <c r="AV85" s="89"/>
      <c r="AW85" s="89"/>
      <c r="AX85" s="89"/>
      <c r="AY85" s="89"/>
      <c r="AZ85" s="89"/>
      <c r="BA85" s="89"/>
      <c r="BB85" s="89"/>
      <c r="BC85" s="89"/>
      <c r="BD85" s="89"/>
      <c r="BE85" s="89"/>
      <c r="BF85" s="89"/>
      <c r="BG85" s="89"/>
      <c r="BH85" s="89"/>
      <c r="BI85" s="89"/>
      <c r="BJ85" s="89"/>
      <c r="BK85" s="89"/>
      <c r="BL85" s="89"/>
      <c r="BM85" s="89"/>
      <c r="BN85" s="89"/>
      <c r="BO85" s="89"/>
      <c r="BP85" s="89"/>
      <c r="BQ85" s="89"/>
      <c r="BR85" s="89"/>
      <c r="BS85" s="89"/>
      <c r="BT85" s="89"/>
      <c r="BU85" s="89"/>
      <c r="BV85" s="89"/>
      <c r="BW85" s="89"/>
      <c r="BX85" s="89"/>
      <c r="BY85" s="89"/>
      <c r="BZ85" s="89"/>
      <c r="CA85" s="89"/>
      <c r="CB85" s="89"/>
      <c r="CC85" s="89"/>
      <c r="CD85" s="89"/>
      <c r="CE85" s="89"/>
      <c r="CF85" s="89"/>
      <c r="CG85" s="89"/>
      <c r="CH85" s="89"/>
      <c r="CI85" s="89"/>
      <c r="CJ85" s="89"/>
      <c r="CK85" s="89"/>
      <c r="CL85" s="89"/>
      <c r="CM85" s="89"/>
      <c r="CN85" s="89"/>
      <c r="CO85" s="89"/>
      <c r="CP85" s="89"/>
      <c r="CQ85" s="89"/>
      <c r="CR85" s="89"/>
      <c r="CS85" s="89"/>
      <c r="CT85" s="89"/>
      <c r="CU85" s="89"/>
      <c r="CV85" s="89"/>
      <c r="CW85" s="89"/>
      <c r="CX85" s="89"/>
      <c r="CY85" s="89"/>
      <c r="CZ85" s="89"/>
      <c r="DA85" s="89"/>
      <c r="DB85" s="89"/>
      <c r="DC85" s="89"/>
      <c r="DD85" s="89"/>
      <c r="DE85" s="89"/>
      <c r="DF85" s="89"/>
      <c r="DG85" s="89"/>
      <c r="DH85" s="89"/>
      <c r="DI85" s="89"/>
      <c r="DJ85" s="89"/>
      <c r="DK85" s="89"/>
      <c r="DL85" s="89"/>
      <c r="DM85" s="89"/>
      <c r="DN85" s="89"/>
      <c r="DO85" s="89"/>
      <c r="DP85" s="89"/>
      <c r="DQ85" s="89"/>
      <c r="DR85" s="89"/>
      <c r="DS85" s="89"/>
      <c r="DT85" s="89"/>
      <c r="DU85" s="89"/>
      <c r="DV85" s="89"/>
      <c r="DW85" s="89"/>
      <c r="DX85" s="89"/>
      <c r="DY85" s="89"/>
      <c r="DZ85" s="89"/>
      <c r="EA85" s="89"/>
      <c r="EB85" s="89"/>
      <c r="EC85" s="89"/>
      <c r="ED85" s="89"/>
      <c r="EE85" s="89"/>
      <c r="EF85" s="89"/>
      <c r="EG85" s="89"/>
      <c r="EH85" s="89"/>
      <c r="EI85" s="89"/>
      <c r="EJ85" s="89"/>
      <c r="EK85" s="89"/>
      <c r="EL85" s="89"/>
      <c r="EM85" s="89"/>
      <c r="EN85" s="89"/>
      <c r="EO85" s="89"/>
    </row>
    <row r="86" spans="1:145">
      <c r="A86" s="89"/>
      <c r="B86" s="89"/>
      <c r="C86" s="89"/>
      <c r="D86" s="89"/>
      <c r="E86" s="89"/>
      <c r="F86" s="89"/>
      <c r="G86" s="89"/>
      <c r="H86" s="89"/>
      <c r="I86" s="89"/>
      <c r="J86" s="89"/>
      <c r="K86" s="211"/>
      <c r="L86" s="89"/>
      <c r="M86" s="89"/>
      <c r="N86" s="89"/>
      <c r="O86" s="89"/>
      <c r="P86" s="89"/>
      <c r="Q86" s="89"/>
      <c r="R86" s="89"/>
      <c r="S86" s="89"/>
      <c r="T86" s="89"/>
      <c r="U86" s="89"/>
      <c r="V86" s="89"/>
      <c r="W86" s="89"/>
      <c r="X86" s="89"/>
      <c r="Y86" s="89"/>
      <c r="Z86" s="89"/>
      <c r="AA86" s="89"/>
      <c r="AB86" s="89"/>
      <c r="AC86" s="89"/>
      <c r="AD86" s="89"/>
      <c r="AE86" s="89"/>
      <c r="AF86" s="89"/>
      <c r="AG86" s="89"/>
      <c r="AH86" s="89"/>
      <c r="AI86" s="89"/>
      <c r="AJ86" s="89"/>
      <c r="AK86" s="89"/>
      <c r="AL86" s="89"/>
      <c r="AM86" s="89"/>
      <c r="AN86" s="89"/>
      <c r="AO86" s="89"/>
      <c r="AP86" s="89"/>
      <c r="AQ86" s="89"/>
      <c r="AR86" s="89"/>
      <c r="AS86" s="89"/>
      <c r="AT86" s="89"/>
      <c r="AU86" s="89"/>
      <c r="AV86" s="89"/>
      <c r="AW86" s="89"/>
      <c r="AX86" s="89"/>
      <c r="AY86" s="89"/>
      <c r="AZ86" s="89"/>
      <c r="BA86" s="89"/>
      <c r="BB86" s="89"/>
      <c r="BC86" s="89"/>
      <c r="BD86" s="89"/>
      <c r="BE86" s="89"/>
      <c r="BF86" s="89"/>
      <c r="BG86" s="89"/>
      <c r="BH86" s="89"/>
      <c r="BI86" s="89"/>
      <c r="BJ86" s="89"/>
      <c r="BK86" s="89"/>
      <c r="BL86" s="89"/>
      <c r="BM86" s="89"/>
      <c r="BN86" s="89"/>
      <c r="BO86" s="89"/>
      <c r="BP86" s="89"/>
      <c r="BQ86" s="89"/>
      <c r="BR86" s="89"/>
      <c r="BS86" s="89"/>
      <c r="BT86" s="89"/>
      <c r="BU86" s="89"/>
      <c r="BV86" s="89"/>
      <c r="BW86" s="89"/>
      <c r="BX86" s="89"/>
      <c r="BY86" s="89"/>
      <c r="BZ86" s="89"/>
      <c r="CA86" s="89"/>
      <c r="CB86" s="89"/>
      <c r="CC86" s="89"/>
      <c r="CD86" s="89"/>
      <c r="CE86" s="89"/>
      <c r="CF86" s="89"/>
      <c r="CG86" s="89"/>
      <c r="CH86" s="89"/>
      <c r="CI86" s="89"/>
      <c r="CJ86" s="89"/>
      <c r="CK86" s="89"/>
      <c r="CL86" s="89"/>
      <c r="CM86" s="89"/>
      <c r="CN86" s="89"/>
      <c r="CO86" s="89"/>
      <c r="CP86" s="89"/>
      <c r="CQ86" s="89"/>
      <c r="CR86" s="89"/>
      <c r="CS86" s="89"/>
      <c r="CT86" s="89"/>
      <c r="CU86" s="89"/>
      <c r="CV86" s="89"/>
      <c r="CW86" s="89"/>
      <c r="CX86" s="89"/>
      <c r="CY86" s="89"/>
      <c r="CZ86" s="89"/>
      <c r="DA86" s="89"/>
      <c r="DB86" s="89"/>
      <c r="DC86" s="89"/>
      <c r="DD86" s="89"/>
      <c r="DE86" s="89"/>
      <c r="DF86" s="89"/>
      <c r="DG86" s="89"/>
      <c r="DH86" s="89"/>
      <c r="DI86" s="89"/>
      <c r="DJ86" s="89"/>
      <c r="DK86" s="89"/>
      <c r="DL86" s="89"/>
      <c r="DM86" s="89"/>
      <c r="DN86" s="89"/>
      <c r="DO86" s="89"/>
      <c r="DP86" s="89"/>
      <c r="DQ86" s="89"/>
      <c r="DR86" s="89"/>
      <c r="DS86" s="89"/>
      <c r="DT86" s="89"/>
      <c r="DU86" s="89"/>
      <c r="DV86" s="89"/>
      <c r="DW86" s="89"/>
      <c r="DX86" s="89"/>
      <c r="DY86" s="89"/>
      <c r="DZ86" s="89"/>
      <c r="EA86" s="89"/>
      <c r="EB86" s="89"/>
      <c r="EC86" s="89"/>
      <c r="ED86" s="89"/>
      <c r="EE86" s="89"/>
      <c r="EF86" s="89"/>
      <c r="EG86" s="89"/>
      <c r="EH86" s="89"/>
      <c r="EI86" s="89"/>
      <c r="EJ86" s="89"/>
      <c r="EK86" s="89"/>
      <c r="EL86" s="89"/>
      <c r="EM86" s="89"/>
      <c r="EN86" s="89"/>
      <c r="EO86" s="89"/>
    </row>
    <row r="87" spans="1:145">
      <c r="A87" s="89"/>
      <c r="B87" s="89"/>
      <c r="C87" s="89"/>
      <c r="D87" s="89"/>
      <c r="E87" s="89"/>
      <c r="F87" s="89"/>
      <c r="G87" s="89"/>
      <c r="H87" s="89"/>
      <c r="I87" s="89"/>
      <c r="J87" s="89"/>
      <c r="K87" s="211"/>
      <c r="L87" s="89"/>
      <c r="M87" s="89"/>
      <c r="N87" s="89"/>
      <c r="O87" s="89"/>
      <c r="P87" s="89"/>
      <c r="Q87" s="89"/>
      <c r="R87" s="89"/>
      <c r="S87" s="89"/>
      <c r="T87" s="89"/>
      <c r="U87" s="89"/>
      <c r="V87" s="89"/>
      <c r="W87" s="89"/>
      <c r="X87" s="89"/>
      <c r="Y87" s="89"/>
      <c r="Z87" s="89"/>
      <c r="AA87" s="89"/>
      <c r="AB87" s="89"/>
      <c r="AC87" s="89"/>
      <c r="AD87" s="89"/>
      <c r="AE87" s="89"/>
      <c r="AF87" s="89"/>
      <c r="AG87" s="89"/>
      <c r="AH87" s="89"/>
      <c r="AI87" s="89"/>
      <c r="AJ87" s="89"/>
      <c r="AK87" s="89"/>
      <c r="AL87" s="89"/>
      <c r="AM87" s="89"/>
      <c r="AN87" s="89"/>
      <c r="AO87" s="89"/>
      <c r="AP87" s="89"/>
      <c r="AQ87" s="89"/>
      <c r="AR87" s="89"/>
      <c r="AS87" s="89"/>
      <c r="AT87" s="89"/>
      <c r="AU87" s="89"/>
      <c r="AV87" s="89"/>
      <c r="AW87" s="89"/>
      <c r="AX87" s="89"/>
      <c r="AY87" s="89"/>
      <c r="AZ87" s="89"/>
      <c r="BA87" s="89"/>
      <c r="BB87" s="89"/>
      <c r="BC87" s="89"/>
      <c r="BD87" s="89"/>
      <c r="BE87" s="89"/>
      <c r="BF87" s="89"/>
      <c r="BG87" s="89"/>
      <c r="BH87" s="89"/>
      <c r="BI87" s="89"/>
      <c r="BJ87" s="89"/>
      <c r="BK87" s="89"/>
      <c r="BL87" s="89"/>
      <c r="BM87" s="89"/>
      <c r="BN87" s="89"/>
      <c r="BO87" s="89"/>
      <c r="BP87" s="89"/>
      <c r="BQ87" s="89"/>
      <c r="BR87" s="89"/>
      <c r="BS87" s="89"/>
      <c r="BT87" s="89"/>
      <c r="BU87" s="89"/>
      <c r="BV87" s="89"/>
      <c r="BW87" s="89"/>
      <c r="BX87" s="89"/>
      <c r="BY87" s="89"/>
      <c r="BZ87" s="89"/>
      <c r="CA87" s="89"/>
      <c r="CB87" s="89"/>
      <c r="CC87" s="89"/>
      <c r="CD87" s="89"/>
      <c r="CE87" s="89"/>
      <c r="CF87" s="89"/>
      <c r="CG87" s="89"/>
      <c r="CH87" s="89"/>
      <c r="CI87" s="89"/>
      <c r="CJ87" s="89"/>
      <c r="CK87" s="89"/>
      <c r="CL87" s="89"/>
      <c r="CM87" s="89"/>
      <c r="CN87" s="89"/>
      <c r="CO87" s="89"/>
      <c r="CP87" s="89"/>
      <c r="CQ87" s="89"/>
      <c r="CR87" s="89"/>
      <c r="CS87" s="89"/>
      <c r="CT87" s="89"/>
      <c r="CU87" s="89"/>
      <c r="CV87" s="89"/>
      <c r="CW87" s="89"/>
      <c r="CX87" s="89"/>
      <c r="CY87" s="89"/>
      <c r="CZ87" s="89"/>
      <c r="DA87" s="89"/>
      <c r="DB87" s="89"/>
      <c r="DC87" s="89"/>
      <c r="DD87" s="89"/>
      <c r="DE87" s="89"/>
      <c r="DF87" s="89"/>
      <c r="DG87" s="89"/>
      <c r="DH87" s="89"/>
      <c r="DI87" s="89"/>
      <c r="DJ87" s="89"/>
      <c r="DK87" s="89"/>
      <c r="DL87" s="89"/>
      <c r="DM87" s="89"/>
      <c r="DN87" s="89"/>
      <c r="DO87" s="89"/>
      <c r="DP87" s="89"/>
      <c r="DQ87" s="89"/>
      <c r="DR87" s="89"/>
      <c r="DS87" s="89"/>
      <c r="DT87" s="89"/>
      <c r="DU87" s="89"/>
      <c r="DV87" s="89"/>
      <c r="DW87" s="89"/>
      <c r="DX87" s="89"/>
      <c r="DY87" s="89"/>
      <c r="DZ87" s="89"/>
      <c r="EA87" s="89"/>
      <c r="EB87" s="89"/>
      <c r="EC87" s="89"/>
      <c r="ED87" s="89"/>
      <c r="EE87" s="89"/>
      <c r="EF87" s="89"/>
      <c r="EG87" s="89"/>
      <c r="EH87" s="89"/>
      <c r="EI87" s="89"/>
      <c r="EJ87" s="89"/>
      <c r="EK87" s="89"/>
      <c r="EL87" s="89"/>
      <c r="EM87" s="89"/>
      <c r="EN87" s="89"/>
      <c r="EO87" s="89"/>
    </row>
    <row r="88" spans="1:145">
      <c r="A88" s="89"/>
      <c r="B88" s="89"/>
      <c r="C88" s="89"/>
      <c r="D88" s="89"/>
      <c r="E88" s="89"/>
      <c r="F88" s="89"/>
      <c r="G88" s="89"/>
      <c r="H88" s="89"/>
      <c r="I88" s="89"/>
      <c r="J88" s="89"/>
      <c r="K88" s="211"/>
      <c r="L88" s="89"/>
      <c r="M88" s="89"/>
      <c r="N88" s="89"/>
      <c r="O88" s="89"/>
      <c r="P88" s="89"/>
      <c r="Q88" s="89"/>
      <c r="R88" s="89"/>
      <c r="S88" s="89"/>
      <c r="T88" s="89"/>
      <c r="U88" s="89"/>
      <c r="V88" s="89"/>
      <c r="W88" s="89"/>
      <c r="X88" s="89"/>
      <c r="Y88" s="89"/>
      <c r="Z88" s="89"/>
      <c r="AA88" s="89"/>
      <c r="AB88" s="89"/>
      <c r="AC88" s="89"/>
      <c r="AD88" s="89"/>
      <c r="AE88" s="89"/>
      <c r="AF88" s="89"/>
      <c r="AG88" s="89"/>
      <c r="AH88" s="89"/>
      <c r="AI88" s="89"/>
      <c r="AJ88" s="89"/>
      <c r="AK88" s="89"/>
      <c r="AL88" s="89"/>
      <c r="AM88" s="89"/>
      <c r="AN88" s="89"/>
      <c r="AO88" s="89"/>
      <c r="AP88" s="89"/>
      <c r="AQ88" s="89"/>
      <c r="AR88" s="89"/>
      <c r="AS88" s="89"/>
      <c r="AT88" s="89"/>
      <c r="AU88" s="89"/>
      <c r="AV88" s="89"/>
      <c r="AW88" s="89"/>
      <c r="AX88" s="89"/>
      <c r="AY88" s="89"/>
      <c r="AZ88" s="89"/>
      <c r="BA88" s="89"/>
      <c r="BB88" s="89"/>
      <c r="BC88" s="89"/>
      <c r="BD88" s="89"/>
      <c r="BE88" s="89"/>
      <c r="BF88" s="89"/>
      <c r="BG88" s="89"/>
      <c r="BH88" s="89"/>
      <c r="BI88" s="89"/>
      <c r="BJ88" s="89"/>
      <c r="BK88" s="89"/>
      <c r="BL88" s="89"/>
      <c r="BM88" s="89"/>
      <c r="BN88" s="89"/>
      <c r="BO88" s="89"/>
      <c r="BP88" s="89"/>
      <c r="BQ88" s="89"/>
      <c r="BR88" s="89"/>
      <c r="BS88" s="89"/>
      <c r="BT88" s="89"/>
      <c r="BU88" s="89"/>
      <c r="BV88" s="89"/>
      <c r="BW88" s="89"/>
      <c r="BX88" s="89"/>
      <c r="BY88" s="89"/>
      <c r="BZ88" s="89"/>
      <c r="CA88" s="89"/>
      <c r="CB88" s="89"/>
      <c r="CC88" s="89"/>
      <c r="CD88" s="89"/>
      <c r="CE88" s="89"/>
      <c r="CF88" s="89"/>
      <c r="CG88" s="89"/>
      <c r="CH88" s="89"/>
      <c r="CI88" s="89"/>
      <c r="CJ88" s="89"/>
      <c r="CK88" s="89"/>
      <c r="CL88" s="89"/>
      <c r="CM88" s="89"/>
      <c r="CN88" s="89"/>
      <c r="CO88" s="89"/>
      <c r="CP88" s="89"/>
      <c r="CQ88" s="89"/>
      <c r="CR88" s="89"/>
      <c r="CS88" s="89"/>
      <c r="CT88" s="89"/>
      <c r="CU88" s="89"/>
      <c r="CV88" s="89"/>
      <c r="CW88" s="89"/>
      <c r="CX88" s="89"/>
      <c r="CY88" s="89"/>
      <c r="CZ88" s="89"/>
      <c r="DA88" s="89"/>
      <c r="DB88" s="89"/>
      <c r="DC88" s="89"/>
      <c r="DD88" s="89"/>
      <c r="DE88" s="89"/>
      <c r="DF88" s="89"/>
      <c r="DG88" s="89"/>
      <c r="DH88" s="89"/>
      <c r="DI88" s="89"/>
      <c r="DJ88" s="89"/>
      <c r="DK88" s="89"/>
      <c r="DL88" s="89"/>
      <c r="DM88" s="89"/>
      <c r="DN88" s="89"/>
      <c r="DO88" s="89"/>
      <c r="DP88" s="89"/>
      <c r="DQ88" s="89"/>
      <c r="DR88" s="89"/>
      <c r="DS88" s="89"/>
      <c r="DT88" s="89"/>
      <c r="DU88" s="89"/>
      <c r="DV88" s="89"/>
      <c r="DW88" s="89"/>
      <c r="DX88" s="89"/>
      <c r="DY88" s="89"/>
      <c r="DZ88" s="89"/>
      <c r="EA88" s="89"/>
      <c r="EB88" s="89"/>
      <c r="EC88" s="89"/>
      <c r="ED88" s="89"/>
      <c r="EE88" s="89"/>
      <c r="EF88" s="89"/>
      <c r="EG88" s="89"/>
      <c r="EH88" s="89"/>
      <c r="EI88" s="89"/>
      <c r="EJ88" s="89"/>
      <c r="EK88" s="89"/>
      <c r="EL88" s="89"/>
      <c r="EM88" s="89"/>
      <c r="EN88" s="89"/>
      <c r="EO88" s="89"/>
    </row>
    <row r="89" spans="1:145">
      <c r="A89" s="89"/>
      <c r="B89" s="89"/>
      <c r="C89" s="89"/>
      <c r="D89" s="89"/>
      <c r="E89" s="89"/>
      <c r="F89" s="89"/>
      <c r="G89" s="89"/>
      <c r="H89" s="89"/>
      <c r="I89" s="89"/>
      <c r="J89" s="89"/>
      <c r="K89" s="211"/>
      <c r="L89" s="89"/>
      <c r="M89" s="89"/>
      <c r="N89" s="89"/>
      <c r="O89" s="89"/>
      <c r="P89" s="89"/>
      <c r="Q89" s="89"/>
      <c r="R89" s="89"/>
      <c r="S89" s="89"/>
      <c r="T89" s="89"/>
      <c r="U89" s="89"/>
      <c r="V89" s="89"/>
      <c r="W89" s="89"/>
      <c r="X89" s="89"/>
      <c r="Y89" s="89"/>
      <c r="Z89" s="89"/>
      <c r="AA89" s="89"/>
      <c r="AB89" s="89"/>
      <c r="AC89" s="89"/>
      <c r="AD89" s="89"/>
      <c r="AE89" s="89"/>
      <c r="AF89" s="89"/>
      <c r="AG89" s="89"/>
      <c r="AH89" s="89"/>
      <c r="AI89" s="89"/>
      <c r="AJ89" s="89"/>
      <c r="AK89" s="89"/>
      <c r="AL89" s="89"/>
      <c r="AM89" s="89"/>
      <c r="AN89" s="89"/>
      <c r="AO89" s="89"/>
      <c r="AP89" s="89"/>
      <c r="AQ89" s="89"/>
      <c r="AR89" s="89"/>
      <c r="AS89" s="89"/>
      <c r="AT89" s="89"/>
      <c r="AU89" s="89"/>
      <c r="AV89" s="89"/>
      <c r="AW89" s="89"/>
      <c r="AX89" s="89"/>
      <c r="AY89" s="89"/>
      <c r="AZ89" s="89"/>
      <c r="BA89" s="89"/>
      <c r="BB89" s="89"/>
      <c r="BC89" s="89"/>
      <c r="BD89" s="89"/>
      <c r="BE89" s="89"/>
      <c r="BF89" s="89"/>
      <c r="BG89" s="89"/>
      <c r="BH89" s="89"/>
      <c r="BI89" s="89"/>
      <c r="BJ89" s="89"/>
      <c r="BK89" s="89"/>
      <c r="BL89" s="89"/>
      <c r="BM89" s="89"/>
      <c r="BN89" s="89"/>
      <c r="BO89" s="89"/>
      <c r="BP89" s="89"/>
      <c r="BQ89" s="89"/>
      <c r="BR89" s="89"/>
      <c r="BS89" s="89"/>
      <c r="BT89" s="89"/>
      <c r="BU89" s="89"/>
      <c r="BV89" s="89"/>
      <c r="BW89" s="89"/>
      <c r="BX89" s="89"/>
      <c r="BY89" s="89"/>
      <c r="BZ89" s="89"/>
      <c r="CA89" s="89"/>
      <c r="CB89" s="89"/>
      <c r="CC89" s="89"/>
      <c r="CD89" s="89"/>
      <c r="CE89" s="89"/>
      <c r="CF89" s="89"/>
      <c r="CG89" s="89"/>
      <c r="CH89" s="89"/>
      <c r="CI89" s="89"/>
      <c r="CJ89" s="89"/>
      <c r="CK89" s="89"/>
      <c r="CL89" s="89"/>
      <c r="CM89" s="89"/>
      <c r="CN89" s="89"/>
      <c r="CO89" s="89"/>
      <c r="CP89" s="89"/>
      <c r="CQ89" s="89"/>
      <c r="CR89" s="89"/>
      <c r="CS89" s="89"/>
      <c r="CT89" s="89"/>
      <c r="CU89" s="89"/>
      <c r="CV89" s="89"/>
      <c r="CW89" s="89"/>
      <c r="CX89" s="89"/>
      <c r="CY89" s="89"/>
      <c r="CZ89" s="89"/>
      <c r="DA89" s="89"/>
      <c r="DB89" s="89"/>
      <c r="DC89" s="89"/>
      <c r="DD89" s="89"/>
      <c r="DE89" s="89"/>
      <c r="DF89" s="89"/>
      <c r="DG89" s="89"/>
      <c r="DH89" s="89"/>
      <c r="DI89" s="89"/>
      <c r="DJ89" s="89"/>
      <c r="DK89" s="89"/>
      <c r="DL89" s="89"/>
      <c r="DM89" s="89"/>
      <c r="DN89" s="89"/>
      <c r="DO89" s="89"/>
      <c r="DP89" s="89"/>
      <c r="DQ89" s="89"/>
      <c r="DR89" s="89"/>
      <c r="DS89" s="89"/>
      <c r="DT89" s="89"/>
      <c r="DU89" s="89"/>
      <c r="DV89" s="89"/>
      <c r="DW89" s="89"/>
      <c r="DX89" s="89"/>
      <c r="DY89" s="89"/>
      <c r="DZ89" s="89"/>
      <c r="EA89" s="89"/>
      <c r="EB89" s="89"/>
      <c r="EC89" s="89"/>
      <c r="ED89" s="89"/>
      <c r="EE89" s="89"/>
      <c r="EF89" s="89"/>
      <c r="EG89" s="89"/>
      <c r="EH89" s="89"/>
      <c r="EI89" s="89"/>
      <c r="EJ89" s="89"/>
      <c r="EK89" s="89"/>
      <c r="EL89" s="89"/>
      <c r="EM89" s="89"/>
      <c r="EN89" s="89"/>
      <c r="EO89" s="89"/>
    </row>
    <row r="90" spans="1:145">
      <c r="A90" s="89"/>
      <c r="B90" s="89"/>
      <c r="C90" s="89"/>
      <c r="D90" s="89"/>
      <c r="E90" s="89"/>
      <c r="F90" s="89"/>
      <c r="G90" s="89"/>
      <c r="H90" s="89"/>
      <c r="I90" s="89"/>
      <c r="J90" s="89"/>
      <c r="K90" s="211"/>
      <c r="L90" s="89"/>
      <c r="M90" s="89"/>
      <c r="N90" s="89"/>
      <c r="O90" s="89"/>
      <c r="P90" s="89"/>
      <c r="Q90" s="89"/>
      <c r="R90" s="89"/>
      <c r="S90" s="89"/>
      <c r="T90" s="89"/>
      <c r="U90" s="89"/>
      <c r="V90" s="89"/>
      <c r="W90" s="89"/>
      <c r="X90" s="89"/>
      <c r="Y90" s="89"/>
      <c r="Z90" s="89"/>
      <c r="AA90" s="89"/>
      <c r="AB90" s="89"/>
      <c r="AC90" s="89"/>
      <c r="AD90" s="89"/>
      <c r="AE90" s="89"/>
      <c r="AF90" s="89"/>
      <c r="AG90" s="89"/>
      <c r="AH90" s="89"/>
      <c r="AI90" s="89"/>
      <c r="AJ90" s="89"/>
      <c r="AK90" s="89"/>
      <c r="AL90" s="89"/>
      <c r="AM90" s="89"/>
      <c r="AN90" s="89"/>
      <c r="AO90" s="89"/>
      <c r="AP90" s="89"/>
      <c r="AQ90" s="89"/>
      <c r="AR90" s="89"/>
      <c r="AS90" s="89"/>
      <c r="AT90" s="89"/>
      <c r="AU90" s="89"/>
      <c r="AV90" s="89"/>
      <c r="AW90" s="89"/>
      <c r="AX90" s="89"/>
      <c r="AY90" s="89"/>
      <c r="AZ90" s="89"/>
      <c r="BA90" s="89"/>
      <c r="BB90" s="89"/>
      <c r="BC90" s="89"/>
      <c r="BD90" s="89"/>
      <c r="BE90" s="89"/>
      <c r="BF90" s="89"/>
      <c r="BG90" s="89"/>
      <c r="BH90" s="89"/>
      <c r="BI90" s="89"/>
      <c r="BJ90" s="89"/>
      <c r="BK90" s="89"/>
      <c r="BL90" s="89"/>
      <c r="BM90" s="89"/>
      <c r="BN90" s="89"/>
      <c r="BO90" s="89"/>
      <c r="BP90" s="89"/>
      <c r="BQ90" s="89"/>
      <c r="BR90" s="89"/>
      <c r="BS90" s="89"/>
      <c r="BT90" s="89"/>
      <c r="BU90" s="89"/>
      <c r="BV90" s="89"/>
      <c r="BW90" s="89"/>
      <c r="BX90" s="89"/>
      <c r="BY90" s="89"/>
      <c r="BZ90" s="89"/>
      <c r="CA90" s="89"/>
      <c r="CB90" s="89"/>
      <c r="CC90" s="89"/>
      <c r="CD90" s="89"/>
      <c r="CE90" s="89"/>
      <c r="CF90" s="89"/>
      <c r="CG90" s="89"/>
      <c r="CH90" s="89"/>
      <c r="CI90" s="89"/>
      <c r="CJ90" s="89"/>
      <c r="CK90" s="89"/>
      <c r="CL90" s="89"/>
      <c r="CM90" s="89"/>
      <c r="CN90" s="89"/>
      <c r="CO90" s="89"/>
      <c r="CP90" s="89"/>
      <c r="CQ90" s="89"/>
      <c r="CR90" s="89"/>
      <c r="CS90" s="89"/>
      <c r="CT90" s="89"/>
      <c r="CU90" s="89"/>
      <c r="CV90" s="89"/>
      <c r="CW90" s="89"/>
      <c r="CX90" s="89"/>
      <c r="CY90" s="89"/>
      <c r="CZ90" s="89"/>
      <c r="DA90" s="89"/>
      <c r="DB90" s="89"/>
      <c r="DC90" s="89"/>
      <c r="DD90" s="89"/>
      <c r="DE90" s="89"/>
      <c r="DF90" s="89"/>
      <c r="DG90" s="89"/>
      <c r="DH90" s="89"/>
      <c r="DI90" s="89"/>
      <c r="DJ90" s="89"/>
      <c r="DK90" s="89"/>
      <c r="DL90" s="89"/>
      <c r="DM90" s="89"/>
      <c r="DN90" s="89"/>
      <c r="DO90" s="89"/>
      <c r="DP90" s="89"/>
      <c r="DQ90" s="89"/>
      <c r="DR90" s="89"/>
      <c r="DS90" s="89"/>
      <c r="DT90" s="89"/>
      <c r="DU90" s="89"/>
      <c r="DV90" s="89"/>
      <c r="DW90" s="89"/>
      <c r="DX90" s="89"/>
      <c r="DY90" s="89"/>
      <c r="DZ90" s="89"/>
      <c r="EA90" s="89"/>
      <c r="EB90" s="89"/>
      <c r="EC90" s="89"/>
      <c r="ED90" s="89"/>
      <c r="EE90" s="89"/>
      <c r="EF90" s="89"/>
      <c r="EG90" s="89"/>
      <c r="EH90" s="89"/>
      <c r="EI90" s="89"/>
      <c r="EJ90" s="89"/>
      <c r="EK90" s="89"/>
      <c r="EL90" s="89"/>
      <c r="EM90" s="89"/>
      <c r="EN90" s="89"/>
      <c r="EO90" s="89"/>
    </row>
    <row r="91" spans="1:145">
      <c r="A91" s="89"/>
      <c r="B91" s="89"/>
      <c r="C91" s="89"/>
      <c r="D91" s="89"/>
      <c r="E91" s="89"/>
      <c r="F91" s="89"/>
      <c r="G91" s="89"/>
      <c r="H91" s="89"/>
      <c r="I91" s="89"/>
      <c r="J91" s="89"/>
      <c r="K91" s="211"/>
      <c r="L91" s="89"/>
      <c r="M91" s="89"/>
      <c r="N91" s="89"/>
      <c r="O91" s="89"/>
      <c r="P91" s="89"/>
      <c r="Q91" s="89"/>
      <c r="R91" s="89"/>
      <c r="S91" s="89"/>
      <c r="T91" s="89"/>
      <c r="U91" s="89"/>
      <c r="V91" s="89"/>
      <c r="W91" s="89"/>
      <c r="X91" s="89"/>
      <c r="Y91" s="89"/>
      <c r="Z91" s="89"/>
      <c r="AA91" s="89"/>
      <c r="AB91" s="89"/>
      <c r="AC91" s="89"/>
      <c r="AD91" s="89"/>
      <c r="AE91" s="89"/>
      <c r="AF91" s="89"/>
      <c r="AG91" s="89"/>
      <c r="AH91" s="89"/>
      <c r="AI91" s="89"/>
      <c r="AJ91" s="89"/>
      <c r="AK91" s="89"/>
      <c r="AL91" s="89"/>
      <c r="AM91" s="89"/>
      <c r="AN91" s="89"/>
      <c r="AO91" s="89"/>
      <c r="AP91" s="89"/>
      <c r="AQ91" s="89"/>
      <c r="AR91" s="89"/>
      <c r="AS91" s="89"/>
      <c r="AT91" s="89"/>
      <c r="AU91" s="89"/>
      <c r="AV91" s="89"/>
      <c r="AW91" s="89"/>
      <c r="AX91" s="89"/>
      <c r="AY91" s="89"/>
      <c r="AZ91" s="89"/>
      <c r="BA91" s="89"/>
      <c r="BB91" s="89"/>
      <c r="BC91" s="89"/>
      <c r="BD91" s="89"/>
      <c r="BE91" s="89"/>
      <c r="BF91" s="89"/>
      <c r="BG91" s="89"/>
      <c r="BH91" s="89"/>
      <c r="BI91" s="89"/>
      <c r="BJ91" s="89"/>
      <c r="BK91" s="89"/>
      <c r="BL91" s="89"/>
      <c r="BM91" s="89"/>
      <c r="BN91" s="89"/>
      <c r="BO91" s="89"/>
      <c r="BP91" s="89"/>
      <c r="BQ91" s="89"/>
      <c r="BR91" s="89"/>
      <c r="BS91" s="89"/>
      <c r="BT91" s="89"/>
      <c r="BU91" s="89"/>
      <c r="BV91" s="89"/>
      <c r="BW91" s="89"/>
      <c r="BX91" s="89"/>
      <c r="BY91" s="89"/>
      <c r="BZ91" s="89"/>
      <c r="CA91" s="89"/>
      <c r="CB91" s="89"/>
      <c r="CC91" s="89"/>
      <c r="CD91" s="89"/>
      <c r="CE91" s="89"/>
      <c r="CF91" s="89"/>
      <c r="CG91" s="89"/>
      <c r="CH91" s="89"/>
      <c r="CI91" s="89"/>
      <c r="CJ91" s="89"/>
      <c r="CK91" s="89"/>
      <c r="CL91" s="89"/>
      <c r="CM91" s="89"/>
      <c r="CN91" s="89"/>
      <c r="CO91" s="89"/>
      <c r="CP91" s="89"/>
      <c r="CQ91" s="89"/>
      <c r="CR91" s="89"/>
      <c r="CS91" s="89"/>
      <c r="CT91" s="89"/>
      <c r="CU91" s="89"/>
      <c r="CV91" s="89"/>
      <c r="CW91" s="89"/>
      <c r="CX91" s="89"/>
      <c r="CY91" s="89"/>
      <c r="CZ91" s="89"/>
      <c r="DA91" s="89"/>
      <c r="DB91" s="89"/>
      <c r="DC91" s="89"/>
      <c r="DD91" s="89"/>
      <c r="DE91" s="89"/>
      <c r="DF91" s="89"/>
      <c r="DG91" s="89"/>
      <c r="DH91" s="89"/>
      <c r="DI91" s="89"/>
      <c r="DJ91" s="89"/>
      <c r="DK91" s="89"/>
      <c r="DL91" s="89"/>
      <c r="DM91" s="89"/>
      <c r="DN91" s="89"/>
      <c r="DO91" s="89"/>
      <c r="DP91" s="89"/>
      <c r="DQ91" s="89"/>
      <c r="DR91" s="89"/>
      <c r="DS91" s="89"/>
      <c r="DT91" s="89"/>
      <c r="DU91" s="89"/>
      <c r="DV91" s="89"/>
      <c r="DW91" s="89"/>
      <c r="DX91" s="89"/>
      <c r="DY91" s="89"/>
      <c r="DZ91" s="89"/>
      <c r="EA91" s="89"/>
      <c r="EB91" s="89"/>
      <c r="EC91" s="89"/>
      <c r="ED91" s="89"/>
      <c r="EE91" s="89"/>
      <c r="EF91" s="89"/>
      <c r="EG91" s="89"/>
      <c r="EH91" s="89"/>
      <c r="EI91" s="89"/>
      <c r="EJ91" s="89"/>
      <c r="EK91" s="89"/>
      <c r="EL91" s="89"/>
      <c r="EM91" s="89"/>
      <c r="EN91" s="89"/>
      <c r="EO91" s="89"/>
    </row>
    <row r="92" spans="1:145">
      <c r="A92" s="89"/>
      <c r="B92" s="89"/>
      <c r="C92" s="89"/>
      <c r="D92" s="89"/>
      <c r="E92" s="89"/>
      <c r="F92" s="89"/>
      <c r="G92" s="89"/>
      <c r="H92" s="89"/>
      <c r="I92" s="89"/>
      <c r="J92" s="89"/>
      <c r="K92" s="211"/>
      <c r="L92" s="89"/>
      <c r="M92" s="89"/>
      <c r="N92" s="89"/>
      <c r="O92" s="89"/>
      <c r="P92" s="89"/>
      <c r="Q92" s="89"/>
      <c r="R92" s="89"/>
      <c r="S92" s="89"/>
      <c r="T92" s="89"/>
      <c r="U92" s="89"/>
      <c r="V92" s="89"/>
      <c r="W92" s="89"/>
      <c r="X92" s="89"/>
      <c r="Y92" s="89"/>
      <c r="Z92" s="89"/>
      <c r="AA92" s="89"/>
      <c r="AB92" s="89"/>
      <c r="AC92" s="89"/>
      <c r="AD92" s="89"/>
      <c r="AE92" s="89"/>
      <c r="AF92" s="89"/>
      <c r="AG92" s="89"/>
      <c r="AH92" s="89"/>
      <c r="AI92" s="89"/>
      <c r="AJ92" s="89"/>
      <c r="AK92" s="89"/>
      <c r="AL92" s="89"/>
      <c r="AM92" s="89"/>
      <c r="AN92" s="89"/>
      <c r="AO92" s="89"/>
      <c r="AP92" s="89"/>
      <c r="AQ92" s="89"/>
      <c r="AR92" s="89"/>
      <c r="AS92" s="89"/>
      <c r="AT92" s="89"/>
      <c r="AU92" s="89"/>
      <c r="AV92" s="89"/>
      <c r="AW92" s="89"/>
      <c r="AX92" s="89"/>
      <c r="AY92" s="89"/>
      <c r="AZ92" s="89"/>
      <c r="BA92" s="89"/>
      <c r="BB92" s="89"/>
      <c r="BC92" s="89"/>
      <c r="BD92" s="89"/>
      <c r="BE92" s="89"/>
      <c r="BF92" s="89"/>
      <c r="BG92" s="89"/>
      <c r="BH92" s="89"/>
      <c r="BI92" s="89"/>
      <c r="BJ92" s="89"/>
      <c r="BK92" s="89"/>
      <c r="BL92" s="89"/>
      <c r="BM92" s="89"/>
      <c r="BN92" s="89"/>
      <c r="BO92" s="89"/>
      <c r="BP92" s="89"/>
      <c r="BQ92" s="89"/>
      <c r="BR92" s="89"/>
      <c r="BS92" s="89"/>
      <c r="BT92" s="89"/>
      <c r="BU92" s="89"/>
      <c r="BV92" s="89"/>
      <c r="BW92" s="89"/>
      <c r="BX92" s="89"/>
      <c r="BY92" s="89"/>
      <c r="BZ92" s="89"/>
      <c r="CA92" s="89"/>
      <c r="CB92" s="89"/>
      <c r="CC92" s="89"/>
      <c r="CD92" s="89"/>
      <c r="CE92" s="89"/>
      <c r="CF92" s="89"/>
      <c r="CG92" s="89"/>
      <c r="CH92" s="89"/>
      <c r="CI92" s="89"/>
      <c r="CJ92" s="89"/>
      <c r="CK92" s="89"/>
      <c r="CL92" s="89"/>
      <c r="CM92" s="89"/>
      <c r="CN92" s="89"/>
      <c r="CO92" s="89"/>
      <c r="CP92" s="89"/>
      <c r="CQ92" s="89"/>
      <c r="CR92" s="89"/>
      <c r="CS92" s="89"/>
      <c r="CT92" s="89"/>
      <c r="CU92" s="89"/>
      <c r="CV92" s="89"/>
      <c r="CW92" s="89"/>
      <c r="CX92" s="89"/>
      <c r="CY92" s="89"/>
      <c r="CZ92" s="89"/>
      <c r="DA92" s="89"/>
      <c r="DB92" s="89"/>
      <c r="DC92" s="89"/>
      <c r="DD92" s="89"/>
      <c r="DE92" s="89"/>
      <c r="DF92" s="89"/>
      <c r="DG92" s="89"/>
      <c r="DH92" s="89"/>
      <c r="DI92" s="89"/>
      <c r="DJ92" s="89"/>
      <c r="DK92" s="89"/>
      <c r="DL92" s="89"/>
      <c r="DM92" s="89"/>
      <c r="DN92" s="89"/>
      <c r="DO92" s="89"/>
      <c r="DP92" s="89"/>
      <c r="DQ92" s="89"/>
      <c r="DR92" s="89"/>
      <c r="DS92" s="89"/>
      <c r="DT92" s="89"/>
      <c r="DU92" s="89"/>
      <c r="DV92" s="89"/>
      <c r="DW92" s="89"/>
      <c r="DX92" s="89"/>
      <c r="DY92" s="89"/>
      <c r="DZ92" s="89"/>
      <c r="EA92" s="89"/>
      <c r="EB92" s="89"/>
      <c r="EC92" s="89"/>
      <c r="ED92" s="89"/>
      <c r="EE92" s="89"/>
      <c r="EF92" s="89"/>
      <c r="EG92" s="89"/>
      <c r="EH92" s="89"/>
      <c r="EI92" s="89"/>
      <c r="EJ92" s="89"/>
      <c r="EK92" s="89"/>
      <c r="EL92" s="89"/>
      <c r="EM92" s="89"/>
      <c r="EN92" s="89"/>
      <c r="EO92" s="89"/>
    </row>
    <row r="93" spans="1:145">
      <c r="A93" s="89"/>
      <c r="B93" s="89"/>
      <c r="C93" s="89"/>
      <c r="D93" s="89"/>
      <c r="E93" s="89"/>
      <c r="F93" s="89"/>
      <c r="G93" s="89"/>
      <c r="H93" s="89"/>
      <c r="I93" s="89"/>
      <c r="J93" s="89"/>
      <c r="K93" s="211"/>
      <c r="L93" s="89"/>
      <c r="M93" s="89"/>
      <c r="N93" s="89"/>
      <c r="O93" s="89"/>
      <c r="P93" s="89"/>
      <c r="Q93" s="89"/>
      <c r="R93" s="89"/>
      <c r="S93" s="89"/>
      <c r="T93" s="89"/>
      <c r="U93" s="89"/>
      <c r="V93" s="89"/>
      <c r="W93" s="89"/>
      <c r="X93" s="89"/>
      <c r="Y93" s="89"/>
      <c r="Z93" s="89"/>
      <c r="AA93" s="89"/>
      <c r="AB93" s="89"/>
      <c r="AC93" s="89"/>
      <c r="AD93" s="89"/>
      <c r="AE93" s="89"/>
      <c r="AF93" s="89"/>
      <c r="AG93" s="89"/>
      <c r="AH93" s="89"/>
      <c r="AI93" s="89"/>
      <c r="AJ93" s="89"/>
      <c r="AK93" s="89"/>
      <c r="AL93" s="89"/>
      <c r="AM93" s="89"/>
      <c r="AN93" s="89"/>
      <c r="AO93" s="89"/>
      <c r="AP93" s="89"/>
      <c r="AQ93" s="89"/>
      <c r="AR93" s="89"/>
      <c r="AS93" s="89"/>
      <c r="AT93" s="89"/>
      <c r="AU93" s="89"/>
      <c r="AV93" s="89"/>
      <c r="AW93" s="89"/>
      <c r="AX93" s="89"/>
      <c r="AY93" s="89"/>
      <c r="AZ93" s="89"/>
      <c r="BA93" s="89"/>
      <c r="BB93" s="89"/>
      <c r="BC93" s="89"/>
      <c r="BD93" s="89"/>
      <c r="BE93" s="89"/>
      <c r="BF93" s="89"/>
      <c r="BG93" s="89"/>
      <c r="BH93" s="89"/>
      <c r="BI93" s="89"/>
      <c r="BJ93" s="89"/>
      <c r="BK93" s="89"/>
      <c r="BL93" s="89"/>
      <c r="BM93" s="89"/>
      <c r="BN93" s="89"/>
      <c r="BO93" s="89"/>
      <c r="BP93" s="89"/>
      <c r="BQ93" s="89"/>
      <c r="BR93" s="89"/>
      <c r="BS93" s="89"/>
      <c r="BT93" s="89"/>
      <c r="BU93" s="89"/>
      <c r="BV93" s="89"/>
      <c r="BW93" s="89"/>
      <c r="BX93" s="89"/>
      <c r="BY93" s="89"/>
      <c r="BZ93" s="89"/>
      <c r="CA93" s="89"/>
      <c r="CB93" s="89"/>
      <c r="CC93" s="89"/>
      <c r="CD93" s="89"/>
      <c r="CE93" s="89"/>
      <c r="CF93" s="89"/>
      <c r="CG93" s="89"/>
      <c r="CH93" s="89"/>
      <c r="CI93" s="89"/>
      <c r="CJ93" s="89"/>
      <c r="CK93" s="89"/>
      <c r="CL93" s="89"/>
      <c r="CM93" s="89"/>
      <c r="CN93" s="89"/>
      <c r="CO93" s="89"/>
      <c r="CP93" s="89"/>
      <c r="CQ93" s="89"/>
      <c r="CR93" s="89"/>
      <c r="CS93" s="89"/>
      <c r="CT93" s="89"/>
      <c r="CU93" s="89"/>
      <c r="CV93" s="89"/>
      <c r="CW93" s="89"/>
      <c r="CX93" s="89"/>
      <c r="CY93" s="89"/>
      <c r="CZ93" s="89"/>
      <c r="DA93" s="89"/>
      <c r="DB93" s="89"/>
      <c r="DC93" s="89"/>
      <c r="DD93" s="89"/>
      <c r="DE93" s="89"/>
      <c r="DF93" s="89"/>
      <c r="DG93" s="89"/>
      <c r="DH93" s="89"/>
      <c r="DI93" s="89"/>
      <c r="DJ93" s="89"/>
      <c r="DK93" s="89"/>
      <c r="DL93" s="89"/>
      <c r="DM93" s="89"/>
      <c r="DN93" s="89"/>
      <c r="DO93" s="89"/>
      <c r="DP93" s="89"/>
      <c r="DQ93" s="89"/>
      <c r="DR93" s="89"/>
      <c r="DS93" s="89"/>
      <c r="DT93" s="89"/>
      <c r="DU93" s="89"/>
      <c r="DV93" s="89"/>
      <c r="DW93" s="89"/>
      <c r="DX93" s="89"/>
      <c r="DY93" s="89"/>
      <c r="DZ93" s="89"/>
      <c r="EA93" s="89"/>
      <c r="EB93" s="89"/>
      <c r="EC93" s="89"/>
      <c r="ED93" s="89"/>
      <c r="EE93" s="89"/>
      <c r="EF93" s="89"/>
      <c r="EG93" s="89"/>
      <c r="EH93" s="89"/>
      <c r="EI93" s="89"/>
      <c r="EJ93" s="89"/>
      <c r="EK93" s="89"/>
      <c r="EL93" s="89"/>
      <c r="EM93" s="89"/>
      <c r="EN93" s="89"/>
      <c r="EO93" s="89"/>
    </row>
    <row r="94" spans="1:145">
      <c r="A94" s="89"/>
      <c r="B94" s="89"/>
      <c r="C94" s="89"/>
      <c r="D94" s="89"/>
      <c r="E94" s="89"/>
      <c r="F94" s="89"/>
      <c r="G94" s="89"/>
      <c r="H94" s="89"/>
      <c r="I94" s="89"/>
      <c r="J94" s="89"/>
      <c r="K94" s="211"/>
      <c r="L94" s="89"/>
      <c r="M94" s="89"/>
      <c r="N94" s="89"/>
      <c r="O94" s="89"/>
      <c r="P94" s="89"/>
      <c r="Q94" s="89"/>
      <c r="R94" s="89"/>
      <c r="S94" s="89"/>
      <c r="T94" s="89"/>
      <c r="U94" s="89"/>
      <c r="V94" s="89"/>
      <c r="W94" s="89"/>
      <c r="X94" s="89"/>
      <c r="Y94" s="89"/>
      <c r="Z94" s="89"/>
      <c r="AA94" s="89"/>
      <c r="AB94" s="89"/>
      <c r="AC94" s="89"/>
      <c r="AD94" s="89"/>
      <c r="AE94" s="89"/>
      <c r="AF94" s="89"/>
      <c r="AG94" s="89"/>
      <c r="AH94" s="89"/>
      <c r="AI94" s="89"/>
      <c r="AJ94" s="89"/>
      <c r="AK94" s="89"/>
      <c r="AL94" s="89"/>
      <c r="AM94" s="89"/>
      <c r="AN94" s="89"/>
      <c r="AO94" s="89"/>
      <c r="AP94" s="89"/>
      <c r="AQ94" s="89"/>
      <c r="AR94" s="89"/>
      <c r="AS94" s="89"/>
      <c r="AT94" s="89"/>
      <c r="AU94" s="89"/>
      <c r="AV94" s="89"/>
      <c r="AW94" s="89"/>
      <c r="AX94" s="89"/>
      <c r="AY94" s="89"/>
      <c r="AZ94" s="89"/>
      <c r="BA94" s="89"/>
      <c r="BB94" s="89"/>
      <c r="BC94" s="89"/>
      <c r="BD94" s="89"/>
      <c r="BE94" s="89"/>
      <c r="BF94" s="89"/>
      <c r="BG94" s="89"/>
      <c r="BH94" s="89"/>
      <c r="BI94" s="89"/>
      <c r="BJ94" s="89"/>
      <c r="BK94" s="89"/>
      <c r="BL94" s="89"/>
      <c r="BM94" s="89"/>
      <c r="BN94" s="89"/>
      <c r="BO94" s="89"/>
      <c r="BP94" s="89"/>
      <c r="BQ94" s="89"/>
      <c r="BR94" s="89"/>
      <c r="BS94" s="89"/>
      <c r="BT94" s="89"/>
      <c r="BU94" s="89"/>
      <c r="BV94" s="89"/>
      <c r="BW94" s="89"/>
      <c r="BX94" s="89"/>
      <c r="BY94" s="89"/>
      <c r="BZ94" s="89"/>
      <c r="CA94" s="89"/>
      <c r="CB94" s="89"/>
      <c r="CC94" s="89"/>
      <c r="CD94" s="89"/>
      <c r="CE94" s="89"/>
      <c r="CF94" s="89"/>
      <c r="CG94" s="89"/>
      <c r="CH94" s="89"/>
      <c r="CI94" s="89"/>
      <c r="CJ94" s="89"/>
      <c r="CK94" s="89"/>
      <c r="CL94" s="89"/>
      <c r="CM94" s="89"/>
      <c r="CN94" s="89"/>
      <c r="CO94" s="89"/>
      <c r="CP94" s="89"/>
      <c r="CQ94" s="89"/>
      <c r="CR94" s="89"/>
      <c r="CS94" s="89"/>
      <c r="CT94" s="89"/>
      <c r="CU94" s="89"/>
      <c r="CV94" s="89"/>
      <c r="CW94" s="89"/>
      <c r="CX94" s="89"/>
      <c r="CY94" s="89"/>
      <c r="CZ94" s="89"/>
      <c r="DA94" s="89"/>
      <c r="DB94" s="89"/>
      <c r="DC94" s="89"/>
      <c r="DD94" s="89"/>
      <c r="DE94" s="89"/>
      <c r="DF94" s="89"/>
      <c r="DG94" s="89"/>
      <c r="DH94" s="89"/>
      <c r="DI94" s="89"/>
      <c r="DJ94" s="89"/>
      <c r="DK94" s="89"/>
      <c r="DL94" s="89"/>
      <c r="DM94" s="89"/>
      <c r="DN94" s="89"/>
      <c r="DO94" s="89"/>
      <c r="DP94" s="89"/>
      <c r="DQ94" s="89"/>
      <c r="DR94" s="89"/>
      <c r="DS94" s="89"/>
      <c r="DT94" s="89"/>
      <c r="DU94" s="89"/>
      <c r="DV94" s="89"/>
      <c r="DW94" s="89"/>
      <c r="DX94" s="89"/>
      <c r="DY94" s="89"/>
      <c r="DZ94" s="89"/>
      <c r="EA94" s="89"/>
      <c r="EB94" s="89"/>
      <c r="EC94" s="89"/>
      <c r="ED94" s="89"/>
      <c r="EE94" s="89"/>
      <c r="EF94" s="89"/>
      <c r="EG94" s="89"/>
      <c r="EH94" s="89"/>
      <c r="EI94" s="89"/>
      <c r="EJ94" s="89"/>
      <c r="EK94" s="89"/>
      <c r="EL94" s="89"/>
      <c r="EM94" s="89"/>
      <c r="EN94" s="89"/>
      <c r="EO94" s="89"/>
    </row>
    <row r="95" spans="1:145">
      <c r="A95" s="89"/>
      <c r="B95" s="89"/>
      <c r="C95" s="89"/>
      <c r="D95" s="89"/>
      <c r="E95" s="89"/>
      <c r="F95" s="89"/>
      <c r="G95" s="89"/>
      <c r="H95" s="89"/>
      <c r="I95" s="89"/>
      <c r="J95" s="89"/>
      <c r="K95" s="211"/>
      <c r="L95" s="89"/>
      <c r="M95" s="89"/>
      <c r="N95" s="89"/>
      <c r="O95" s="89"/>
      <c r="P95" s="89"/>
      <c r="Q95" s="89"/>
      <c r="R95" s="89"/>
      <c r="S95" s="89"/>
      <c r="T95" s="89"/>
      <c r="U95" s="89"/>
      <c r="V95" s="89"/>
      <c r="W95" s="89"/>
      <c r="X95" s="89"/>
      <c r="Y95" s="89"/>
      <c r="Z95" s="89"/>
      <c r="AA95" s="89"/>
      <c r="AB95" s="89"/>
      <c r="AC95" s="89"/>
      <c r="AD95" s="89"/>
      <c r="AE95" s="89"/>
      <c r="AF95" s="89"/>
      <c r="AG95" s="89"/>
      <c r="AH95" s="89"/>
      <c r="AI95" s="89"/>
      <c r="AJ95" s="89"/>
      <c r="AK95" s="89"/>
      <c r="AL95" s="89"/>
      <c r="AM95" s="89"/>
      <c r="AN95" s="89"/>
      <c r="AO95" s="89"/>
      <c r="AP95" s="89"/>
      <c r="AQ95" s="89"/>
      <c r="AR95" s="89"/>
      <c r="AS95" s="89"/>
      <c r="AT95" s="89"/>
      <c r="AU95" s="89"/>
      <c r="AV95" s="89"/>
      <c r="AW95" s="89"/>
      <c r="AX95" s="89"/>
      <c r="AY95" s="89"/>
      <c r="AZ95" s="89"/>
      <c r="BA95" s="89"/>
      <c r="BB95" s="89"/>
      <c r="BC95" s="89"/>
      <c r="BD95" s="89"/>
      <c r="BE95" s="89"/>
      <c r="BF95" s="89"/>
      <c r="BG95" s="89"/>
      <c r="BH95" s="89"/>
      <c r="BI95" s="89"/>
      <c r="BJ95" s="89"/>
      <c r="BK95" s="89"/>
      <c r="BL95" s="89"/>
      <c r="BM95" s="89"/>
      <c r="BN95" s="89"/>
      <c r="BO95" s="89"/>
      <c r="BP95" s="89"/>
      <c r="BQ95" s="89"/>
      <c r="BR95" s="89"/>
      <c r="BS95" s="89"/>
      <c r="BT95" s="89"/>
      <c r="BU95" s="89"/>
      <c r="BV95" s="89"/>
      <c r="BW95" s="89"/>
      <c r="BX95" s="89"/>
      <c r="BY95" s="89"/>
      <c r="BZ95" s="89"/>
      <c r="CA95" s="89"/>
      <c r="CB95" s="89"/>
      <c r="CC95" s="89"/>
      <c r="CD95" s="89"/>
      <c r="CE95" s="89"/>
      <c r="CF95" s="89"/>
      <c r="CG95" s="89"/>
      <c r="CH95" s="89"/>
      <c r="CI95" s="89"/>
      <c r="CJ95" s="89"/>
      <c r="CK95" s="89"/>
      <c r="CL95" s="89"/>
      <c r="CM95" s="89"/>
      <c r="CN95" s="89"/>
      <c r="CO95" s="89"/>
      <c r="CP95" s="89"/>
      <c r="CQ95" s="89"/>
      <c r="CR95" s="89"/>
      <c r="CS95" s="89"/>
      <c r="CT95" s="89"/>
      <c r="CU95" s="89"/>
      <c r="CV95" s="89"/>
      <c r="CW95" s="89"/>
      <c r="CX95" s="89"/>
      <c r="CY95" s="89"/>
      <c r="CZ95" s="89"/>
      <c r="DA95" s="89"/>
      <c r="DB95" s="89"/>
      <c r="DC95" s="89"/>
      <c r="DD95" s="89"/>
      <c r="DE95" s="89"/>
      <c r="DF95" s="89"/>
      <c r="DG95" s="89"/>
      <c r="DH95" s="89"/>
      <c r="DI95" s="89"/>
      <c r="DJ95" s="89"/>
      <c r="DK95" s="89"/>
      <c r="DL95" s="89"/>
      <c r="DM95" s="89"/>
      <c r="DN95" s="89"/>
      <c r="DO95" s="89"/>
      <c r="DP95" s="89"/>
      <c r="DQ95" s="89"/>
      <c r="DR95" s="89"/>
      <c r="DS95" s="89"/>
      <c r="DT95" s="89"/>
      <c r="DU95" s="89"/>
      <c r="DV95" s="89"/>
      <c r="DW95" s="89"/>
      <c r="DX95" s="89"/>
      <c r="DY95" s="89"/>
      <c r="DZ95" s="89"/>
      <c r="EA95" s="89"/>
      <c r="EB95" s="89"/>
      <c r="EC95" s="89"/>
      <c r="ED95" s="89"/>
      <c r="EE95" s="89"/>
      <c r="EF95" s="89"/>
      <c r="EG95" s="89"/>
      <c r="EH95" s="89"/>
      <c r="EI95" s="89"/>
      <c r="EJ95" s="89"/>
      <c r="EK95" s="89"/>
      <c r="EL95" s="89"/>
      <c r="EM95" s="89"/>
      <c r="EN95" s="89"/>
      <c r="EO95" s="89"/>
    </row>
    <row r="96" spans="1:145">
      <c r="A96" s="89"/>
      <c r="B96" s="89"/>
      <c r="C96" s="89"/>
      <c r="D96" s="89"/>
      <c r="E96" s="89"/>
      <c r="F96" s="89"/>
      <c r="G96" s="89"/>
      <c r="H96" s="89"/>
      <c r="I96" s="89"/>
      <c r="J96" s="89"/>
      <c r="K96" s="211"/>
      <c r="L96" s="89"/>
      <c r="M96" s="89"/>
      <c r="N96" s="89"/>
      <c r="O96" s="89"/>
      <c r="P96" s="89"/>
      <c r="Q96" s="89"/>
      <c r="R96" s="89"/>
      <c r="S96" s="89"/>
      <c r="T96" s="89"/>
      <c r="U96" s="89"/>
      <c r="V96" s="89"/>
      <c r="W96" s="89"/>
      <c r="X96" s="89"/>
      <c r="Y96" s="89"/>
      <c r="Z96" s="89"/>
      <c r="AA96" s="89"/>
      <c r="AB96" s="89"/>
      <c r="AC96" s="89"/>
      <c r="AD96" s="89"/>
      <c r="AE96" s="89"/>
      <c r="AF96" s="89"/>
      <c r="AG96" s="89"/>
      <c r="AH96" s="89"/>
      <c r="AI96" s="89"/>
      <c r="AJ96" s="89"/>
      <c r="AK96" s="89"/>
      <c r="AL96" s="89"/>
      <c r="AM96" s="89"/>
      <c r="AN96" s="89"/>
      <c r="AO96" s="89"/>
      <c r="AP96" s="89"/>
      <c r="AQ96" s="89"/>
      <c r="AR96" s="89"/>
      <c r="AS96" s="89"/>
      <c r="AT96" s="89"/>
      <c r="AU96" s="89"/>
      <c r="AV96" s="89"/>
      <c r="AW96" s="89"/>
      <c r="AX96" s="89"/>
      <c r="AY96" s="89"/>
      <c r="AZ96" s="89"/>
      <c r="BA96" s="89"/>
      <c r="BB96" s="89"/>
      <c r="BC96" s="89"/>
      <c r="BD96" s="89"/>
      <c r="BE96" s="89"/>
      <c r="BF96" s="89"/>
      <c r="BG96" s="89"/>
      <c r="BH96" s="89"/>
      <c r="BI96" s="89"/>
      <c r="BJ96" s="89"/>
      <c r="BK96" s="89"/>
      <c r="BL96" s="89"/>
      <c r="BM96" s="89"/>
      <c r="BN96" s="89"/>
      <c r="BO96" s="89"/>
      <c r="BP96" s="89"/>
      <c r="BQ96" s="89"/>
      <c r="BR96" s="89"/>
      <c r="BS96" s="89"/>
      <c r="BT96" s="89"/>
      <c r="BU96" s="89"/>
      <c r="BV96" s="89"/>
      <c r="BW96" s="89"/>
      <c r="BX96" s="89"/>
      <c r="BY96" s="89"/>
      <c r="BZ96" s="89"/>
      <c r="CA96" s="89"/>
      <c r="CB96" s="89"/>
      <c r="CC96" s="89"/>
      <c r="CD96" s="89"/>
      <c r="CE96" s="89"/>
      <c r="CF96" s="89"/>
      <c r="CG96" s="89"/>
      <c r="CH96" s="89"/>
      <c r="CI96" s="89"/>
      <c r="CJ96" s="89"/>
      <c r="CK96" s="89"/>
      <c r="CL96" s="89"/>
      <c r="CM96" s="89"/>
      <c r="CN96" s="89"/>
      <c r="CO96" s="89"/>
      <c r="CP96" s="89"/>
      <c r="CQ96" s="89"/>
      <c r="CR96" s="89"/>
      <c r="CS96" s="89"/>
      <c r="CT96" s="89"/>
      <c r="CU96" s="89"/>
      <c r="CV96" s="89"/>
      <c r="CW96" s="89"/>
      <c r="CX96" s="89"/>
      <c r="CY96" s="89"/>
      <c r="CZ96" s="89"/>
      <c r="DA96" s="89"/>
      <c r="DB96" s="89"/>
      <c r="DC96" s="89"/>
      <c r="DD96" s="89"/>
      <c r="DE96" s="89"/>
      <c r="DF96" s="89"/>
      <c r="DG96" s="89"/>
      <c r="DH96" s="89"/>
      <c r="DI96" s="89"/>
      <c r="DJ96" s="89"/>
      <c r="DK96" s="89"/>
      <c r="DL96" s="89"/>
      <c r="DM96" s="89"/>
      <c r="DN96" s="89"/>
      <c r="DO96" s="89"/>
      <c r="DP96" s="89"/>
      <c r="DQ96" s="89"/>
      <c r="DR96" s="89"/>
      <c r="DS96" s="89"/>
      <c r="DT96" s="89"/>
      <c r="DU96" s="89"/>
      <c r="DV96" s="89"/>
      <c r="DW96" s="89"/>
      <c r="DX96" s="89"/>
      <c r="DY96" s="89"/>
      <c r="DZ96" s="89"/>
      <c r="EA96" s="89"/>
      <c r="EB96" s="89"/>
      <c r="EC96" s="89"/>
      <c r="ED96" s="89"/>
      <c r="EE96" s="89"/>
      <c r="EF96" s="89"/>
      <c r="EG96" s="89"/>
      <c r="EH96" s="89"/>
      <c r="EI96" s="89"/>
      <c r="EJ96" s="89"/>
      <c r="EK96" s="89"/>
      <c r="EL96" s="89"/>
      <c r="EM96" s="89"/>
      <c r="EN96" s="89"/>
      <c r="EO96" s="89"/>
    </row>
    <row r="97" spans="1:145">
      <c r="A97" s="89"/>
      <c r="B97" s="89"/>
      <c r="C97" s="89"/>
      <c r="D97" s="89"/>
      <c r="E97" s="89"/>
      <c r="F97" s="89"/>
      <c r="G97" s="89"/>
      <c r="H97" s="89"/>
      <c r="I97" s="89"/>
      <c r="J97" s="89"/>
      <c r="K97" s="211"/>
      <c r="L97" s="89"/>
      <c r="M97" s="89"/>
      <c r="N97" s="89"/>
      <c r="O97" s="89"/>
      <c r="P97" s="89"/>
      <c r="Q97" s="89"/>
      <c r="R97" s="89"/>
      <c r="S97" s="89"/>
      <c r="T97" s="89"/>
      <c r="U97" s="89"/>
      <c r="V97" s="89"/>
      <c r="W97" s="89"/>
      <c r="X97" s="89"/>
      <c r="Y97" s="89"/>
      <c r="Z97" s="89"/>
      <c r="AA97" s="89"/>
      <c r="AB97" s="89"/>
      <c r="AC97" s="89"/>
      <c r="AD97" s="89"/>
      <c r="AE97" s="89"/>
      <c r="AF97" s="89"/>
      <c r="AG97" s="89"/>
      <c r="AH97" s="89"/>
      <c r="AI97" s="89"/>
      <c r="AJ97" s="89"/>
      <c r="AK97" s="89"/>
      <c r="AL97" s="89"/>
      <c r="AM97" s="89"/>
      <c r="AN97" s="89"/>
      <c r="AO97" s="89"/>
      <c r="AP97" s="89"/>
      <c r="AQ97" s="89"/>
      <c r="AR97" s="89"/>
      <c r="AS97" s="89"/>
      <c r="AT97" s="89"/>
      <c r="AU97" s="89"/>
      <c r="AV97" s="89"/>
      <c r="AW97" s="89"/>
      <c r="AX97" s="89"/>
      <c r="AY97" s="89"/>
      <c r="AZ97" s="89"/>
      <c r="BA97" s="89"/>
      <c r="BB97" s="89"/>
      <c r="BC97" s="89"/>
      <c r="BD97" s="89"/>
      <c r="BE97" s="89"/>
      <c r="BF97" s="89"/>
      <c r="BG97" s="89"/>
      <c r="BH97" s="89"/>
      <c r="BI97" s="89"/>
      <c r="BJ97" s="89"/>
      <c r="BK97" s="89"/>
      <c r="BL97" s="89"/>
      <c r="BM97" s="89"/>
      <c r="BN97" s="89"/>
      <c r="BO97" s="89"/>
      <c r="BP97" s="89"/>
      <c r="BQ97" s="89"/>
      <c r="BR97" s="89"/>
      <c r="BS97" s="89"/>
      <c r="BT97" s="89"/>
      <c r="BU97" s="89"/>
      <c r="BV97" s="89"/>
      <c r="BW97" s="89"/>
      <c r="BX97" s="89"/>
      <c r="BY97" s="89"/>
      <c r="BZ97" s="89"/>
      <c r="CA97" s="89"/>
      <c r="CB97" s="89"/>
      <c r="CC97" s="89"/>
      <c r="CD97" s="89"/>
      <c r="CE97" s="89"/>
      <c r="CF97" s="89"/>
      <c r="CG97" s="89"/>
      <c r="CH97" s="89"/>
      <c r="CI97" s="89"/>
      <c r="CJ97" s="89"/>
      <c r="CK97" s="89"/>
      <c r="CL97" s="89"/>
      <c r="CM97" s="89"/>
      <c r="CN97" s="89"/>
      <c r="CO97" s="89"/>
      <c r="CP97" s="89"/>
      <c r="CQ97" s="89"/>
      <c r="CR97" s="89"/>
      <c r="CS97" s="89"/>
      <c r="CT97" s="89"/>
      <c r="CU97" s="89"/>
      <c r="CV97" s="89"/>
      <c r="CW97" s="89"/>
      <c r="CX97" s="89"/>
      <c r="CY97" s="89"/>
      <c r="CZ97" s="89"/>
      <c r="DA97" s="89"/>
      <c r="DB97" s="89"/>
      <c r="DC97" s="89"/>
      <c r="DD97" s="89"/>
      <c r="DE97" s="89"/>
      <c r="DF97" s="89"/>
      <c r="DG97" s="89"/>
      <c r="DH97" s="89"/>
      <c r="DI97" s="89"/>
      <c r="DJ97" s="89"/>
      <c r="DK97" s="89"/>
      <c r="DL97" s="89"/>
      <c r="DM97" s="89"/>
      <c r="DN97" s="89"/>
      <c r="DO97" s="89"/>
      <c r="DP97" s="89"/>
      <c r="DQ97" s="89"/>
      <c r="DR97" s="89"/>
      <c r="DS97" s="89"/>
      <c r="DT97" s="89"/>
      <c r="DU97" s="89"/>
      <c r="DV97" s="89"/>
      <c r="DW97" s="89"/>
      <c r="DX97" s="89"/>
      <c r="DY97" s="89"/>
      <c r="DZ97" s="89"/>
      <c r="EA97" s="89"/>
      <c r="EB97" s="89"/>
      <c r="EC97" s="89"/>
      <c r="ED97" s="89"/>
      <c r="EE97" s="89"/>
      <c r="EF97" s="89"/>
      <c r="EG97" s="89"/>
      <c r="EH97" s="89"/>
      <c r="EI97" s="89"/>
      <c r="EJ97" s="89"/>
      <c r="EK97" s="89"/>
      <c r="EL97" s="89"/>
      <c r="EM97" s="89"/>
      <c r="EN97" s="89"/>
      <c r="EO97" s="89"/>
    </row>
    <row r="98" spans="1:145">
      <c r="A98" s="89"/>
      <c r="B98" s="89"/>
      <c r="C98" s="89"/>
      <c r="D98" s="89"/>
      <c r="E98" s="89"/>
      <c r="F98" s="89"/>
      <c r="G98" s="89"/>
      <c r="H98" s="89"/>
      <c r="I98" s="89"/>
      <c r="J98" s="89"/>
      <c r="K98" s="211"/>
      <c r="L98" s="89"/>
      <c r="M98" s="89"/>
      <c r="N98" s="89"/>
      <c r="O98" s="89"/>
      <c r="P98" s="89"/>
      <c r="Q98" s="89"/>
      <c r="R98" s="89"/>
      <c r="S98" s="89"/>
      <c r="T98" s="89"/>
      <c r="U98" s="89"/>
      <c r="V98" s="89"/>
      <c r="W98" s="89"/>
      <c r="X98" s="89"/>
      <c r="Y98" s="89"/>
      <c r="Z98" s="89"/>
      <c r="AA98" s="89"/>
      <c r="AB98" s="89"/>
      <c r="AC98" s="89"/>
      <c r="AD98" s="89"/>
      <c r="AE98" s="89"/>
      <c r="AF98" s="89"/>
      <c r="AG98" s="89"/>
      <c r="AH98" s="89"/>
      <c r="AI98" s="89"/>
      <c r="AJ98" s="89"/>
      <c r="AK98" s="89"/>
      <c r="AL98" s="89"/>
      <c r="AM98" s="89"/>
      <c r="AN98" s="89"/>
      <c r="AO98" s="89"/>
      <c r="AP98" s="89"/>
      <c r="AQ98" s="89"/>
      <c r="AR98" s="89"/>
      <c r="AS98" s="89"/>
      <c r="AT98" s="89"/>
      <c r="AU98" s="89"/>
      <c r="AV98" s="89"/>
      <c r="AW98" s="89"/>
      <c r="AX98" s="89"/>
      <c r="AY98" s="89"/>
      <c r="AZ98" s="89"/>
      <c r="BA98" s="89"/>
      <c r="BB98" s="89"/>
      <c r="BC98" s="89"/>
      <c r="BD98" s="89"/>
      <c r="BE98" s="89"/>
      <c r="BF98" s="89"/>
      <c r="BG98" s="89"/>
      <c r="BH98" s="89"/>
      <c r="BI98" s="89"/>
      <c r="BJ98" s="89"/>
      <c r="BK98" s="89"/>
      <c r="BL98" s="89"/>
      <c r="BM98" s="89"/>
      <c r="BN98" s="89"/>
      <c r="BO98" s="89"/>
      <c r="BP98" s="89"/>
      <c r="BQ98" s="89"/>
      <c r="BR98" s="89"/>
      <c r="BS98" s="89"/>
      <c r="BT98" s="89"/>
      <c r="BU98" s="89"/>
      <c r="BV98" s="89"/>
      <c r="BW98" s="89"/>
      <c r="BX98" s="89"/>
      <c r="BY98" s="89"/>
      <c r="BZ98" s="89"/>
      <c r="CA98" s="89"/>
      <c r="CB98" s="89"/>
      <c r="CC98" s="89"/>
      <c r="CD98" s="89"/>
      <c r="CE98" s="89"/>
      <c r="CF98" s="89"/>
      <c r="CG98" s="89"/>
      <c r="CH98" s="89"/>
      <c r="CI98" s="89"/>
      <c r="CJ98" s="89"/>
      <c r="CK98" s="89"/>
      <c r="CL98" s="89"/>
      <c r="CM98" s="89"/>
      <c r="CN98" s="89"/>
      <c r="CO98" s="89"/>
      <c r="CP98" s="89"/>
      <c r="CQ98" s="89"/>
      <c r="CR98" s="89"/>
      <c r="CS98" s="89"/>
      <c r="CT98" s="89"/>
      <c r="CU98" s="89"/>
      <c r="CV98" s="89"/>
      <c r="CW98" s="89"/>
      <c r="CX98" s="89"/>
      <c r="CY98" s="89"/>
      <c r="CZ98" s="89"/>
      <c r="DA98" s="89"/>
      <c r="DB98" s="89"/>
      <c r="DC98" s="89"/>
      <c r="DD98" s="89"/>
      <c r="DE98" s="89"/>
      <c r="DF98" s="89"/>
      <c r="DG98" s="89"/>
      <c r="DH98" s="89"/>
      <c r="DI98" s="89"/>
      <c r="DJ98" s="89"/>
      <c r="DK98" s="89"/>
      <c r="DL98" s="89"/>
      <c r="DM98" s="89"/>
      <c r="DN98" s="89"/>
      <c r="DO98" s="89"/>
      <c r="DP98" s="89"/>
      <c r="DQ98" s="89"/>
      <c r="DR98" s="89"/>
      <c r="DS98" s="89"/>
      <c r="DT98" s="89"/>
      <c r="DU98" s="89"/>
      <c r="DV98" s="89"/>
      <c r="DW98" s="89"/>
      <c r="DX98" s="89"/>
      <c r="DY98" s="89"/>
      <c r="DZ98" s="89"/>
      <c r="EA98" s="89"/>
      <c r="EB98" s="89"/>
      <c r="EC98" s="89"/>
      <c r="ED98" s="89"/>
      <c r="EE98" s="89"/>
      <c r="EF98" s="89"/>
      <c r="EG98" s="89"/>
      <c r="EH98" s="89"/>
      <c r="EI98" s="89"/>
      <c r="EJ98" s="89"/>
      <c r="EK98" s="89"/>
      <c r="EL98" s="89"/>
      <c r="EM98" s="89"/>
      <c r="EN98" s="89"/>
      <c r="EO98" s="89"/>
    </row>
    <row r="99" spans="1:145">
      <c r="A99" s="89"/>
      <c r="B99" s="89"/>
      <c r="C99" s="89"/>
      <c r="D99" s="89"/>
      <c r="E99" s="89"/>
      <c r="F99" s="89"/>
      <c r="G99" s="89"/>
      <c r="H99" s="89"/>
      <c r="I99" s="89"/>
      <c r="J99" s="89"/>
      <c r="K99" s="211"/>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89"/>
      <c r="BJ99" s="89"/>
      <c r="BK99" s="89"/>
      <c r="BL99" s="89"/>
      <c r="BM99" s="89"/>
      <c r="BN99" s="89"/>
      <c r="BO99" s="89"/>
      <c r="BP99" s="89"/>
      <c r="BQ99" s="89"/>
      <c r="BR99" s="89"/>
      <c r="BS99" s="89"/>
      <c r="BT99" s="89"/>
      <c r="BU99" s="89"/>
      <c r="BV99" s="89"/>
      <c r="BW99" s="89"/>
      <c r="BX99" s="89"/>
      <c r="BY99" s="89"/>
      <c r="BZ99" s="89"/>
      <c r="CA99" s="89"/>
      <c r="CB99" s="89"/>
      <c r="CC99" s="89"/>
      <c r="CD99" s="89"/>
      <c r="CE99" s="89"/>
      <c r="CF99" s="89"/>
      <c r="CG99" s="89"/>
      <c r="CH99" s="89"/>
      <c r="CI99" s="89"/>
      <c r="CJ99" s="89"/>
      <c r="CK99" s="89"/>
      <c r="CL99" s="89"/>
      <c r="CM99" s="89"/>
      <c r="CN99" s="89"/>
      <c r="CO99" s="89"/>
      <c r="CP99" s="89"/>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row>
    <row r="100" spans="1:145">
      <c r="A100" s="89"/>
      <c r="B100" s="89"/>
      <c r="C100" s="89"/>
      <c r="D100" s="89"/>
      <c r="E100" s="89"/>
      <c r="F100" s="89"/>
      <c r="G100" s="89"/>
      <c r="H100" s="89"/>
      <c r="I100" s="89"/>
      <c r="J100" s="89"/>
      <c r="K100" s="211"/>
      <c r="L100" s="89"/>
      <c r="M100" s="89"/>
      <c r="N100" s="89"/>
      <c r="O100" s="89"/>
      <c r="P100" s="89"/>
      <c r="Q100" s="89"/>
      <c r="R100" s="89"/>
      <c r="S100" s="89"/>
      <c r="T100" s="89"/>
      <c r="U100" s="89"/>
      <c r="V100" s="89"/>
      <c r="W100" s="89"/>
      <c r="X100" s="89"/>
      <c r="Y100" s="89"/>
      <c r="Z100" s="89"/>
      <c r="AA100" s="89"/>
      <c r="AB100" s="89"/>
      <c r="AC100" s="89"/>
      <c r="AD100" s="89"/>
      <c r="AE100" s="89"/>
      <c r="AF100" s="89"/>
      <c r="AG100" s="89"/>
      <c r="AH100" s="89"/>
      <c r="AI100" s="89"/>
      <c r="AJ100" s="89"/>
      <c r="AK100" s="89"/>
      <c r="AL100" s="89"/>
      <c r="AM100" s="89"/>
      <c r="AN100" s="89"/>
      <c r="AO100" s="89"/>
      <c r="AP100" s="89"/>
      <c r="AQ100" s="89"/>
      <c r="AR100" s="89"/>
      <c r="AS100" s="89"/>
      <c r="AT100" s="89"/>
      <c r="AU100" s="89"/>
      <c r="AV100" s="89"/>
      <c r="AW100" s="89"/>
      <c r="AX100" s="89"/>
      <c r="AY100" s="89"/>
      <c r="AZ100" s="89"/>
      <c r="BA100" s="89"/>
      <c r="BB100" s="89"/>
      <c r="BC100" s="89"/>
      <c r="BD100" s="89"/>
      <c r="BE100" s="89"/>
      <c r="BF100" s="89"/>
      <c r="BG100" s="89"/>
      <c r="BH100" s="89"/>
      <c r="BI100" s="89"/>
      <c r="BJ100" s="89"/>
      <c r="BK100" s="89"/>
      <c r="BL100" s="89"/>
      <c r="BM100" s="89"/>
      <c r="BN100" s="89"/>
      <c r="BO100" s="89"/>
      <c r="BP100" s="89"/>
      <c r="BQ100" s="89"/>
      <c r="BR100" s="89"/>
      <c r="BS100" s="89"/>
      <c r="BT100" s="89"/>
      <c r="BU100" s="89"/>
      <c r="BV100" s="89"/>
      <c r="BW100" s="89"/>
      <c r="BX100" s="89"/>
      <c r="BY100" s="89"/>
      <c r="BZ100" s="89"/>
      <c r="CA100" s="89"/>
      <c r="CB100" s="89"/>
      <c r="CC100" s="89"/>
      <c r="CD100" s="89"/>
      <c r="CE100" s="89"/>
      <c r="CF100" s="89"/>
      <c r="CG100" s="89"/>
      <c r="CH100" s="89"/>
      <c r="CI100" s="89"/>
      <c r="CJ100" s="89"/>
      <c r="CK100" s="89"/>
      <c r="CL100" s="89"/>
      <c r="CM100" s="89"/>
      <c r="CN100" s="89"/>
      <c r="CO100" s="89"/>
      <c r="CP100" s="89"/>
      <c r="CQ100" s="89"/>
      <c r="CR100" s="89"/>
      <c r="CS100" s="89"/>
      <c r="CT100" s="89"/>
      <c r="CU100" s="89"/>
      <c r="CV100" s="89"/>
      <c r="CW100" s="89"/>
      <c r="CX100" s="89"/>
      <c r="CY100" s="89"/>
      <c r="CZ100" s="89"/>
      <c r="DA100" s="89"/>
      <c r="DB100" s="89"/>
      <c r="DC100" s="89"/>
      <c r="DD100" s="89"/>
      <c r="DE100" s="89"/>
      <c r="DF100" s="89"/>
      <c r="DG100" s="89"/>
      <c r="DH100" s="89"/>
      <c r="DI100" s="89"/>
      <c r="DJ100" s="89"/>
      <c r="DK100" s="89"/>
      <c r="DL100" s="89"/>
      <c r="DM100" s="89"/>
      <c r="DN100" s="89"/>
      <c r="DO100" s="89"/>
      <c r="DP100" s="89"/>
      <c r="DQ100" s="89"/>
      <c r="DR100" s="89"/>
      <c r="DS100" s="89"/>
      <c r="DT100" s="89"/>
      <c r="DU100" s="89"/>
      <c r="DV100" s="89"/>
      <c r="DW100" s="89"/>
      <c r="DX100" s="89"/>
      <c r="DY100" s="89"/>
      <c r="DZ100" s="89"/>
      <c r="EA100" s="89"/>
      <c r="EB100" s="89"/>
      <c r="EC100" s="89"/>
      <c r="ED100" s="89"/>
      <c r="EE100" s="89"/>
      <c r="EF100" s="89"/>
      <c r="EG100" s="89"/>
      <c r="EH100" s="89"/>
      <c r="EI100" s="89"/>
      <c r="EJ100" s="89"/>
      <c r="EK100" s="89"/>
      <c r="EL100" s="89"/>
      <c r="EM100" s="89"/>
      <c r="EN100" s="89"/>
      <c r="EO100" s="89"/>
    </row>
    <row r="101" spans="1:145">
      <c r="A101" s="89"/>
      <c r="B101" s="89"/>
      <c r="C101" s="89"/>
      <c r="D101" s="89"/>
      <c r="E101" s="89"/>
      <c r="F101" s="89"/>
      <c r="G101" s="89"/>
      <c r="H101" s="89"/>
      <c r="I101" s="89"/>
      <c r="J101" s="89"/>
      <c r="K101" s="211"/>
      <c r="L101" s="89"/>
      <c r="M101" s="89"/>
      <c r="N101" s="89"/>
      <c r="O101" s="89"/>
      <c r="P101" s="89"/>
      <c r="Q101" s="89"/>
      <c r="R101" s="89"/>
      <c r="S101" s="89"/>
      <c r="T101" s="89"/>
      <c r="U101" s="89"/>
      <c r="V101" s="89"/>
      <c r="W101" s="89"/>
      <c r="X101" s="89"/>
      <c r="Y101" s="89"/>
      <c r="Z101" s="89"/>
      <c r="AA101" s="89"/>
      <c r="AB101" s="89"/>
      <c r="AC101" s="89"/>
      <c r="AD101" s="89"/>
      <c r="AE101" s="89"/>
      <c r="AF101" s="89"/>
      <c r="AG101" s="89"/>
      <c r="AH101" s="89"/>
      <c r="AI101" s="89"/>
      <c r="AJ101" s="89"/>
      <c r="AK101" s="89"/>
      <c r="AL101" s="89"/>
      <c r="AM101" s="89"/>
      <c r="AN101" s="89"/>
      <c r="AO101" s="89"/>
      <c r="AP101" s="89"/>
      <c r="AQ101" s="89"/>
      <c r="AR101" s="89"/>
      <c r="AS101" s="89"/>
      <c r="AT101" s="89"/>
      <c r="AU101" s="89"/>
      <c r="AV101" s="89"/>
      <c r="AW101" s="89"/>
      <c r="AX101" s="89"/>
      <c r="AY101" s="89"/>
      <c r="AZ101" s="89"/>
      <c r="BA101" s="89"/>
      <c r="BB101" s="89"/>
      <c r="BC101" s="89"/>
      <c r="BD101" s="89"/>
      <c r="BE101" s="89"/>
      <c r="BF101" s="89"/>
      <c r="BG101" s="89"/>
      <c r="BH101" s="89"/>
      <c r="BI101" s="89"/>
      <c r="BJ101" s="89"/>
      <c r="BK101" s="89"/>
      <c r="BL101" s="89"/>
      <c r="BM101" s="89"/>
      <c r="BN101" s="89"/>
      <c r="BO101" s="89"/>
      <c r="BP101" s="89"/>
      <c r="BQ101" s="89"/>
      <c r="BR101" s="89"/>
      <c r="BS101" s="89"/>
      <c r="BT101" s="89"/>
      <c r="BU101" s="89"/>
      <c r="BV101" s="89"/>
      <c r="BW101" s="89"/>
      <c r="BX101" s="89"/>
      <c r="BY101" s="89"/>
      <c r="BZ101" s="89"/>
      <c r="CA101" s="89"/>
      <c r="CB101" s="89"/>
      <c r="CC101" s="89"/>
      <c r="CD101" s="89"/>
      <c r="CE101" s="89"/>
      <c r="CF101" s="89"/>
      <c r="CG101" s="89"/>
      <c r="CH101" s="89"/>
      <c r="CI101" s="89"/>
      <c r="CJ101" s="89"/>
      <c r="CK101" s="89"/>
      <c r="CL101" s="89"/>
      <c r="CM101" s="89"/>
      <c r="CN101" s="89"/>
      <c r="CO101" s="89"/>
      <c r="CP101" s="89"/>
      <c r="CQ101" s="89"/>
      <c r="CR101" s="89"/>
      <c r="CS101" s="89"/>
      <c r="CT101" s="89"/>
      <c r="CU101" s="89"/>
      <c r="CV101" s="89"/>
      <c r="CW101" s="89"/>
      <c r="CX101" s="89"/>
      <c r="CY101" s="89"/>
      <c r="CZ101" s="89"/>
      <c r="DA101" s="89"/>
      <c r="DB101" s="89"/>
      <c r="DC101" s="89"/>
      <c r="DD101" s="89"/>
      <c r="DE101" s="89"/>
      <c r="DF101" s="89"/>
      <c r="DG101" s="89"/>
      <c r="DH101" s="89"/>
      <c r="DI101" s="89"/>
      <c r="DJ101" s="89"/>
      <c r="DK101" s="89"/>
      <c r="DL101" s="89"/>
      <c r="DM101" s="89"/>
      <c r="DN101" s="89"/>
      <c r="DO101" s="89"/>
      <c r="DP101" s="89"/>
      <c r="DQ101" s="89"/>
      <c r="DR101" s="89"/>
      <c r="DS101" s="89"/>
      <c r="DT101" s="89"/>
      <c r="DU101" s="89"/>
      <c r="DV101" s="89"/>
      <c r="DW101" s="89"/>
      <c r="DX101" s="89"/>
      <c r="DY101" s="89"/>
      <c r="DZ101" s="89"/>
      <c r="EA101" s="89"/>
      <c r="EB101" s="89"/>
      <c r="EC101" s="89"/>
      <c r="ED101" s="89"/>
      <c r="EE101" s="89"/>
      <c r="EF101" s="89"/>
      <c r="EG101" s="89"/>
      <c r="EH101" s="89"/>
      <c r="EI101" s="89"/>
      <c r="EJ101" s="89"/>
      <c r="EK101" s="89"/>
      <c r="EL101" s="89"/>
      <c r="EM101" s="89"/>
      <c r="EN101" s="89"/>
      <c r="EO101" s="89"/>
    </row>
    <row r="102" spans="1:145">
      <c r="A102" s="89"/>
      <c r="B102" s="89"/>
      <c r="C102" s="89"/>
      <c r="D102" s="89"/>
      <c r="E102" s="89"/>
      <c r="F102" s="89"/>
      <c r="G102" s="89"/>
      <c r="H102" s="89"/>
      <c r="I102" s="89"/>
      <c r="J102" s="89"/>
      <c r="K102" s="211"/>
      <c r="L102" s="89"/>
      <c r="M102" s="89"/>
      <c r="N102" s="89"/>
      <c r="O102" s="89"/>
      <c r="P102" s="89"/>
      <c r="Q102" s="89"/>
      <c r="R102" s="89"/>
      <c r="S102" s="89"/>
      <c r="T102" s="89"/>
      <c r="U102" s="89"/>
      <c r="V102" s="89"/>
      <c r="W102" s="89"/>
      <c r="X102" s="89"/>
      <c r="Y102" s="89"/>
      <c r="Z102" s="89"/>
      <c r="AA102" s="89"/>
      <c r="AB102" s="89"/>
      <c r="AC102" s="89"/>
      <c r="AD102" s="89"/>
      <c r="AE102" s="89"/>
      <c r="AF102" s="89"/>
      <c r="AG102" s="89"/>
      <c r="AH102" s="89"/>
      <c r="AI102" s="89"/>
      <c r="AJ102" s="89"/>
      <c r="AK102" s="89"/>
      <c r="AL102" s="89"/>
      <c r="AM102" s="89"/>
      <c r="AN102" s="89"/>
      <c r="AO102" s="89"/>
      <c r="AP102" s="89"/>
      <c r="AQ102" s="89"/>
      <c r="AR102" s="89"/>
      <c r="AS102" s="89"/>
      <c r="AT102" s="89"/>
      <c r="AU102" s="89"/>
      <c r="AV102" s="89"/>
      <c r="AW102" s="89"/>
      <c r="AX102" s="89"/>
      <c r="AY102" s="89"/>
      <c r="AZ102" s="89"/>
      <c r="BA102" s="89"/>
      <c r="BB102" s="89"/>
      <c r="BC102" s="89"/>
      <c r="BD102" s="89"/>
      <c r="BE102" s="89"/>
      <c r="BF102" s="89"/>
      <c r="BG102" s="89"/>
      <c r="BH102" s="89"/>
      <c r="BI102" s="89"/>
      <c r="BJ102" s="89"/>
      <c r="BK102" s="89"/>
      <c r="BL102" s="89"/>
      <c r="BM102" s="89"/>
      <c r="BN102" s="89"/>
      <c r="BO102" s="89"/>
      <c r="BP102" s="89"/>
      <c r="BQ102" s="89"/>
      <c r="BR102" s="89"/>
      <c r="BS102" s="89"/>
      <c r="BT102" s="89"/>
      <c r="BU102" s="89"/>
      <c r="BV102" s="89"/>
      <c r="BW102" s="89"/>
      <c r="BX102" s="89"/>
      <c r="BY102" s="89"/>
      <c r="BZ102" s="89"/>
      <c r="CA102" s="89"/>
      <c r="CB102" s="89"/>
      <c r="CC102" s="89"/>
      <c r="CD102" s="89"/>
      <c r="CE102" s="89"/>
      <c r="CF102" s="89"/>
      <c r="CG102" s="89"/>
      <c r="CH102" s="89"/>
      <c r="CI102" s="89"/>
      <c r="CJ102" s="89"/>
      <c r="CK102" s="89"/>
      <c r="CL102" s="89"/>
      <c r="CM102" s="89"/>
      <c r="CN102" s="89"/>
      <c r="CO102" s="89"/>
      <c r="CP102" s="89"/>
      <c r="CQ102" s="89"/>
      <c r="CR102" s="89"/>
      <c r="CS102" s="89"/>
      <c r="CT102" s="89"/>
      <c r="CU102" s="89"/>
      <c r="CV102" s="89"/>
      <c r="CW102" s="89"/>
      <c r="CX102" s="89"/>
      <c r="CY102" s="89"/>
      <c r="CZ102" s="89"/>
      <c r="DA102" s="89"/>
      <c r="DB102" s="89"/>
      <c r="DC102" s="89"/>
      <c r="DD102" s="89"/>
      <c r="DE102" s="89"/>
      <c r="DF102" s="89"/>
      <c r="DG102" s="89"/>
      <c r="DH102" s="89"/>
      <c r="DI102" s="89"/>
      <c r="DJ102" s="89"/>
      <c r="DK102" s="89"/>
      <c r="DL102" s="89"/>
      <c r="DM102" s="89"/>
      <c r="DN102" s="89"/>
      <c r="DO102" s="89"/>
      <c r="DP102" s="89"/>
      <c r="DQ102" s="89"/>
      <c r="DR102" s="89"/>
      <c r="DS102" s="89"/>
      <c r="DT102" s="89"/>
      <c r="DU102" s="89"/>
      <c r="DV102" s="89"/>
      <c r="DW102" s="89"/>
      <c r="DX102" s="89"/>
      <c r="DY102" s="89"/>
      <c r="DZ102" s="89"/>
      <c r="EA102" s="89"/>
      <c r="EB102" s="89"/>
      <c r="EC102" s="89"/>
      <c r="ED102" s="89"/>
      <c r="EE102" s="89"/>
      <c r="EF102" s="89"/>
      <c r="EG102" s="89"/>
      <c r="EH102" s="89"/>
      <c r="EI102" s="89"/>
      <c r="EJ102" s="89"/>
      <c r="EK102" s="89"/>
      <c r="EL102" s="89"/>
      <c r="EM102" s="89"/>
      <c r="EN102" s="89"/>
      <c r="EO102" s="89"/>
    </row>
    <row r="103" spans="1:145">
      <c r="A103" s="89"/>
      <c r="B103" s="89"/>
      <c r="C103" s="89"/>
      <c r="D103" s="89"/>
      <c r="E103" s="89"/>
      <c r="F103" s="89"/>
      <c r="G103" s="89"/>
      <c r="H103" s="89"/>
      <c r="I103" s="89"/>
      <c r="J103" s="89"/>
      <c r="K103" s="211"/>
      <c r="L103" s="89"/>
      <c r="M103" s="89"/>
      <c r="N103" s="89"/>
      <c r="O103" s="89"/>
      <c r="P103" s="89"/>
      <c r="Q103" s="89"/>
      <c r="R103" s="89"/>
      <c r="S103" s="89"/>
      <c r="T103" s="89"/>
      <c r="U103" s="89"/>
      <c r="V103" s="89"/>
      <c r="W103" s="89"/>
      <c r="X103" s="89"/>
      <c r="Y103" s="89"/>
      <c r="Z103" s="89"/>
      <c r="AA103" s="89"/>
      <c r="AB103" s="89"/>
      <c r="AC103" s="89"/>
      <c r="AD103" s="89"/>
      <c r="AE103" s="89"/>
      <c r="AF103" s="89"/>
      <c r="AG103" s="89"/>
      <c r="AH103" s="89"/>
      <c r="AI103" s="89"/>
      <c r="AJ103" s="89"/>
      <c r="AK103" s="89"/>
      <c r="AL103" s="89"/>
      <c r="AM103" s="89"/>
      <c r="AN103" s="89"/>
      <c r="AO103" s="89"/>
      <c r="AP103" s="89"/>
      <c r="AQ103" s="89"/>
      <c r="AR103" s="89"/>
      <c r="AS103" s="89"/>
      <c r="AT103" s="89"/>
      <c r="AU103" s="89"/>
      <c r="AV103" s="89"/>
      <c r="AW103" s="89"/>
      <c r="AX103" s="89"/>
      <c r="AY103" s="89"/>
      <c r="AZ103" s="89"/>
      <c r="BA103" s="89"/>
      <c r="BB103" s="89"/>
      <c r="BC103" s="89"/>
      <c r="BD103" s="89"/>
      <c r="BE103" s="89"/>
      <c r="BF103" s="89"/>
      <c r="BG103" s="89"/>
      <c r="BH103" s="89"/>
      <c r="BI103" s="89"/>
      <c r="BJ103" s="89"/>
      <c r="BK103" s="89"/>
      <c r="BL103" s="89"/>
      <c r="BM103" s="89"/>
      <c r="BN103" s="89"/>
      <c r="BO103" s="89"/>
      <c r="BP103" s="89"/>
      <c r="BQ103" s="89"/>
      <c r="BR103" s="89"/>
      <c r="BS103" s="89"/>
      <c r="BT103" s="89"/>
      <c r="BU103" s="89"/>
      <c r="BV103" s="89"/>
      <c r="BW103" s="89"/>
      <c r="BX103" s="89"/>
      <c r="BY103" s="89"/>
      <c r="BZ103" s="89"/>
      <c r="CA103" s="89"/>
      <c r="CB103" s="89"/>
      <c r="CC103" s="89"/>
      <c r="CD103" s="89"/>
      <c r="CE103" s="89"/>
      <c r="CF103" s="89"/>
      <c r="CG103" s="89"/>
      <c r="CH103" s="89"/>
      <c r="CI103" s="89"/>
      <c r="CJ103" s="89"/>
      <c r="CK103" s="89"/>
      <c r="CL103" s="89"/>
      <c r="CM103" s="89"/>
      <c r="CN103" s="89"/>
      <c r="CO103" s="89"/>
      <c r="CP103" s="89"/>
      <c r="CQ103" s="89"/>
      <c r="CR103" s="89"/>
      <c r="CS103" s="89"/>
      <c r="CT103" s="89"/>
      <c r="CU103" s="89"/>
      <c r="CV103" s="89"/>
      <c r="CW103" s="89"/>
      <c r="CX103" s="89"/>
      <c r="CY103" s="89"/>
      <c r="CZ103" s="89"/>
      <c r="DA103" s="89"/>
      <c r="DB103" s="89"/>
      <c r="DC103" s="89"/>
      <c r="DD103" s="89"/>
      <c r="DE103" s="89"/>
      <c r="DF103" s="89"/>
      <c r="DG103" s="89"/>
      <c r="DH103" s="89"/>
      <c r="DI103" s="89"/>
      <c r="DJ103" s="89"/>
      <c r="DK103" s="89"/>
      <c r="DL103" s="89"/>
      <c r="DM103" s="89"/>
      <c r="DN103" s="89"/>
      <c r="DO103" s="89"/>
      <c r="DP103" s="89"/>
      <c r="DQ103" s="89"/>
      <c r="DR103" s="89"/>
      <c r="DS103" s="89"/>
      <c r="DT103" s="89"/>
      <c r="DU103" s="89"/>
      <c r="DV103" s="89"/>
      <c r="DW103" s="89"/>
      <c r="DX103" s="89"/>
      <c r="DY103" s="89"/>
      <c r="DZ103" s="89"/>
      <c r="EA103" s="89"/>
      <c r="EB103" s="89"/>
      <c r="EC103" s="89"/>
      <c r="ED103" s="89"/>
      <c r="EE103" s="89"/>
      <c r="EF103" s="89"/>
      <c r="EG103" s="89"/>
      <c r="EH103" s="89"/>
      <c r="EI103" s="89"/>
      <c r="EJ103" s="89"/>
      <c r="EK103" s="89"/>
      <c r="EL103" s="89"/>
      <c r="EM103" s="89"/>
      <c r="EN103" s="89"/>
      <c r="EO103" s="89"/>
    </row>
    <row r="104" spans="1:145">
      <c r="A104" s="89"/>
      <c r="B104" s="89"/>
      <c r="C104" s="89"/>
      <c r="D104" s="89"/>
      <c r="E104" s="89"/>
      <c r="F104" s="89"/>
      <c r="G104" s="89"/>
      <c r="H104" s="89"/>
      <c r="I104" s="89"/>
      <c r="J104" s="89"/>
      <c r="K104" s="211"/>
      <c r="L104" s="89"/>
      <c r="M104" s="89"/>
      <c r="N104" s="89"/>
      <c r="O104" s="89"/>
      <c r="P104" s="89"/>
      <c r="Q104" s="89"/>
      <c r="R104" s="89"/>
      <c r="S104" s="89"/>
      <c r="T104" s="89"/>
      <c r="U104" s="89"/>
      <c r="V104" s="89"/>
      <c r="W104" s="89"/>
      <c r="X104" s="89"/>
      <c r="Y104" s="89"/>
      <c r="Z104" s="89"/>
      <c r="AA104" s="89"/>
      <c r="AB104" s="89"/>
      <c r="AC104" s="89"/>
      <c r="AD104" s="89"/>
      <c r="AE104" s="89"/>
      <c r="AF104" s="89"/>
      <c r="AG104" s="89"/>
      <c r="AH104" s="89"/>
      <c r="AI104" s="89"/>
      <c r="AJ104" s="89"/>
      <c r="AK104" s="89"/>
      <c r="AL104" s="89"/>
      <c r="AM104" s="89"/>
      <c r="AN104" s="89"/>
      <c r="AO104" s="89"/>
      <c r="AP104" s="89"/>
      <c r="AQ104" s="89"/>
      <c r="AR104" s="89"/>
      <c r="AS104" s="89"/>
      <c r="AT104" s="89"/>
      <c r="AU104" s="89"/>
      <c r="AV104" s="89"/>
      <c r="AW104" s="89"/>
      <c r="AX104" s="89"/>
      <c r="AY104" s="89"/>
      <c r="AZ104" s="89"/>
      <c r="BA104" s="89"/>
      <c r="BB104" s="89"/>
      <c r="BC104" s="89"/>
      <c r="BD104" s="89"/>
      <c r="BE104" s="89"/>
      <c r="BF104" s="89"/>
      <c r="BG104" s="89"/>
      <c r="BH104" s="89"/>
      <c r="BI104" s="89"/>
      <c r="BJ104" s="89"/>
      <c r="BK104" s="89"/>
      <c r="BL104" s="89"/>
      <c r="BM104" s="89"/>
      <c r="BN104" s="89"/>
      <c r="BO104" s="89"/>
      <c r="BP104" s="89"/>
      <c r="BQ104" s="89"/>
      <c r="BR104" s="89"/>
      <c r="BS104" s="89"/>
      <c r="BT104" s="89"/>
      <c r="BU104" s="89"/>
      <c r="BV104" s="89"/>
      <c r="BW104" s="89"/>
      <c r="BX104" s="89"/>
      <c r="BY104" s="89"/>
      <c r="BZ104" s="89"/>
      <c r="CA104" s="89"/>
      <c r="CB104" s="89"/>
      <c r="CC104" s="89"/>
      <c r="CD104" s="89"/>
      <c r="CE104" s="89"/>
      <c r="CF104" s="89"/>
      <c r="CG104" s="89"/>
      <c r="CH104" s="89"/>
      <c r="CI104" s="89"/>
      <c r="CJ104" s="89"/>
      <c r="CK104" s="89"/>
      <c r="CL104" s="89"/>
      <c r="CM104" s="89"/>
      <c r="CN104" s="89"/>
      <c r="CO104" s="89"/>
      <c r="CP104" s="89"/>
      <c r="CQ104" s="89"/>
      <c r="CR104" s="89"/>
      <c r="CS104" s="89"/>
      <c r="CT104" s="89"/>
      <c r="CU104" s="89"/>
      <c r="CV104" s="89"/>
      <c r="CW104" s="89"/>
      <c r="CX104" s="89"/>
      <c r="CY104" s="89"/>
      <c r="CZ104" s="89"/>
      <c r="DA104" s="89"/>
      <c r="DB104" s="89"/>
      <c r="DC104" s="89"/>
      <c r="DD104" s="89"/>
      <c r="DE104" s="89"/>
      <c r="DF104" s="89"/>
      <c r="DG104" s="89"/>
      <c r="DH104" s="89"/>
      <c r="DI104" s="89"/>
      <c r="DJ104" s="89"/>
      <c r="DK104" s="89"/>
      <c r="DL104" s="89"/>
      <c r="DM104" s="89"/>
      <c r="DN104" s="89"/>
      <c r="DO104" s="89"/>
      <c r="DP104" s="89"/>
      <c r="DQ104" s="89"/>
      <c r="DR104" s="89"/>
      <c r="DS104" s="89"/>
      <c r="DT104" s="89"/>
      <c r="DU104" s="89"/>
      <c r="DV104" s="89"/>
      <c r="DW104" s="89"/>
      <c r="DX104" s="89"/>
      <c r="DY104" s="89"/>
      <c r="DZ104" s="89"/>
      <c r="EA104" s="89"/>
      <c r="EB104" s="89"/>
      <c r="EC104" s="89"/>
      <c r="ED104" s="89"/>
      <c r="EE104" s="89"/>
      <c r="EF104" s="89"/>
      <c r="EG104" s="89"/>
      <c r="EH104" s="89"/>
      <c r="EI104" s="89"/>
      <c r="EJ104" s="89"/>
      <c r="EK104" s="89"/>
      <c r="EL104" s="89"/>
      <c r="EM104" s="89"/>
      <c r="EN104" s="89"/>
      <c r="EO104" s="89"/>
    </row>
    <row r="105" spans="1:145">
      <c r="A105" s="89"/>
      <c r="B105" s="89"/>
      <c r="C105" s="89"/>
      <c r="D105" s="89"/>
      <c r="E105" s="89"/>
      <c r="F105" s="89"/>
      <c r="G105" s="89"/>
      <c r="H105" s="89"/>
      <c r="I105" s="89"/>
      <c r="J105" s="89"/>
      <c r="K105" s="211"/>
      <c r="L105" s="89"/>
      <c r="M105" s="89"/>
      <c r="N105" s="89"/>
      <c r="O105" s="89"/>
      <c r="P105" s="89"/>
      <c r="Q105" s="89"/>
      <c r="R105" s="89"/>
      <c r="S105" s="89"/>
      <c r="T105" s="89"/>
      <c r="U105" s="89"/>
      <c r="V105" s="89"/>
      <c r="W105" s="89"/>
      <c r="X105" s="89"/>
      <c r="Y105" s="89"/>
      <c r="Z105" s="89"/>
      <c r="AA105" s="89"/>
      <c r="AB105" s="89"/>
      <c r="AC105" s="89"/>
      <c r="AD105" s="89"/>
      <c r="AE105" s="89"/>
      <c r="AF105" s="89"/>
      <c r="AG105" s="89"/>
      <c r="AH105" s="89"/>
      <c r="AI105" s="89"/>
      <c r="AJ105" s="89"/>
      <c r="AK105" s="89"/>
      <c r="AL105" s="89"/>
      <c r="AM105" s="89"/>
      <c r="AN105" s="89"/>
      <c r="AO105" s="89"/>
      <c r="AP105" s="89"/>
      <c r="AQ105" s="89"/>
      <c r="AR105" s="89"/>
      <c r="AS105" s="89"/>
      <c r="AT105" s="89"/>
      <c r="AU105" s="89"/>
      <c r="AV105" s="89"/>
      <c r="AW105" s="89"/>
      <c r="AX105" s="89"/>
      <c r="AY105" s="89"/>
      <c r="AZ105" s="89"/>
      <c r="BA105" s="89"/>
      <c r="BB105" s="89"/>
      <c r="BC105" s="89"/>
      <c r="BD105" s="89"/>
      <c r="BE105" s="89"/>
      <c r="BF105" s="89"/>
      <c r="BG105" s="89"/>
      <c r="BH105" s="89"/>
      <c r="BI105" s="89"/>
      <c r="BJ105" s="89"/>
      <c r="BK105" s="89"/>
      <c r="BL105" s="89"/>
      <c r="BM105" s="89"/>
      <c r="BN105" s="89"/>
      <c r="BO105" s="89"/>
      <c r="BP105" s="89"/>
      <c r="BQ105" s="89"/>
      <c r="BR105" s="89"/>
      <c r="BS105" s="89"/>
      <c r="BT105" s="89"/>
      <c r="BU105" s="89"/>
      <c r="BV105" s="89"/>
      <c r="BW105" s="89"/>
      <c r="BX105" s="89"/>
      <c r="BY105" s="89"/>
      <c r="BZ105" s="89"/>
      <c r="CA105" s="89"/>
      <c r="CB105" s="89"/>
      <c r="CC105" s="89"/>
      <c r="CD105" s="89"/>
      <c r="CE105" s="89"/>
      <c r="CF105" s="89"/>
      <c r="CG105" s="89"/>
      <c r="CH105" s="89"/>
      <c r="CI105" s="89"/>
      <c r="CJ105" s="89"/>
      <c r="CK105" s="89"/>
      <c r="CL105" s="89"/>
      <c r="CM105" s="89"/>
      <c r="CN105" s="89"/>
      <c r="CO105" s="89"/>
      <c r="CP105" s="89"/>
      <c r="CQ105" s="89"/>
      <c r="CR105" s="89"/>
      <c r="CS105" s="89"/>
      <c r="CT105" s="89"/>
      <c r="CU105" s="89"/>
      <c r="CV105" s="89"/>
      <c r="CW105" s="89"/>
      <c r="CX105" s="89"/>
      <c r="CY105" s="89"/>
      <c r="CZ105" s="89"/>
      <c r="DA105" s="89"/>
      <c r="DB105" s="89"/>
      <c r="DC105" s="89"/>
      <c r="DD105" s="89"/>
      <c r="DE105" s="89"/>
      <c r="DF105" s="89"/>
      <c r="DG105" s="89"/>
      <c r="DH105" s="89"/>
      <c r="DI105" s="89"/>
      <c r="DJ105" s="89"/>
      <c r="DK105" s="89"/>
      <c r="DL105" s="89"/>
      <c r="DM105" s="89"/>
      <c r="DN105" s="89"/>
      <c r="DO105" s="89"/>
      <c r="DP105" s="89"/>
      <c r="DQ105" s="89"/>
      <c r="DR105" s="89"/>
      <c r="DS105" s="89"/>
      <c r="DT105" s="89"/>
      <c r="DU105" s="89"/>
      <c r="DV105" s="89"/>
      <c r="DW105" s="89"/>
      <c r="DX105" s="89"/>
      <c r="DY105" s="89"/>
      <c r="DZ105" s="89"/>
      <c r="EA105" s="89"/>
      <c r="EB105" s="89"/>
      <c r="EC105" s="89"/>
      <c r="ED105" s="89"/>
      <c r="EE105" s="89"/>
      <c r="EF105" s="89"/>
      <c r="EG105" s="89"/>
      <c r="EH105" s="89"/>
      <c r="EI105" s="89"/>
      <c r="EJ105" s="89"/>
      <c r="EK105" s="89"/>
      <c r="EL105" s="89"/>
      <c r="EM105" s="89"/>
      <c r="EN105" s="89"/>
      <c r="EO105" s="89"/>
    </row>
    <row r="106" spans="1:145">
      <c r="A106" s="89"/>
      <c r="B106" s="89"/>
      <c r="C106" s="89"/>
      <c r="D106" s="89"/>
      <c r="E106" s="89"/>
      <c r="F106" s="89"/>
      <c r="G106" s="89"/>
      <c r="H106" s="89"/>
      <c r="I106" s="89"/>
      <c r="J106" s="89"/>
      <c r="K106" s="211"/>
      <c r="L106" s="89"/>
      <c r="M106" s="89"/>
      <c r="N106" s="89"/>
      <c r="O106" s="89"/>
      <c r="P106" s="89"/>
      <c r="Q106" s="89"/>
      <c r="R106" s="89"/>
      <c r="S106" s="89"/>
      <c r="T106" s="89"/>
      <c r="U106" s="89"/>
      <c r="V106" s="89"/>
      <c r="W106" s="89"/>
      <c r="X106" s="89"/>
      <c r="Y106" s="89"/>
      <c r="Z106" s="89"/>
      <c r="AA106" s="89"/>
      <c r="AB106" s="89"/>
      <c r="AC106" s="89"/>
      <c r="AD106" s="89"/>
      <c r="AE106" s="89"/>
      <c r="AF106" s="89"/>
      <c r="AG106" s="89"/>
      <c r="AH106" s="89"/>
      <c r="AI106" s="89"/>
      <c r="AJ106" s="89"/>
      <c r="AK106" s="89"/>
      <c r="AL106" s="89"/>
      <c r="AM106" s="89"/>
      <c r="AN106" s="89"/>
      <c r="AO106" s="89"/>
      <c r="AP106" s="89"/>
      <c r="AQ106" s="89"/>
      <c r="AR106" s="89"/>
      <c r="AS106" s="89"/>
      <c r="AT106" s="89"/>
      <c r="AU106" s="89"/>
      <c r="AV106" s="89"/>
      <c r="AW106" s="89"/>
      <c r="AX106" s="89"/>
      <c r="AY106" s="89"/>
      <c r="AZ106" s="89"/>
      <c r="BA106" s="89"/>
      <c r="BB106" s="89"/>
      <c r="BC106" s="89"/>
      <c r="BD106" s="89"/>
      <c r="BE106" s="89"/>
      <c r="BF106" s="89"/>
      <c r="BG106" s="89"/>
      <c r="BH106" s="89"/>
      <c r="BI106" s="89"/>
      <c r="BJ106" s="89"/>
      <c r="BK106" s="89"/>
      <c r="BL106" s="89"/>
      <c r="BM106" s="89"/>
      <c r="BN106" s="89"/>
      <c r="BO106" s="89"/>
      <c r="BP106" s="89"/>
      <c r="BQ106" s="89"/>
      <c r="BR106" s="89"/>
      <c r="BS106" s="89"/>
      <c r="BT106" s="89"/>
      <c r="BU106" s="89"/>
      <c r="BV106" s="89"/>
      <c r="BW106" s="89"/>
      <c r="BX106" s="89"/>
      <c r="BY106" s="89"/>
      <c r="BZ106" s="89"/>
      <c r="CA106" s="89"/>
      <c r="CB106" s="89"/>
      <c r="CC106" s="89"/>
      <c r="CD106" s="89"/>
      <c r="CE106" s="89"/>
      <c r="CF106" s="89"/>
      <c r="CG106" s="89"/>
      <c r="CH106" s="89"/>
      <c r="CI106" s="89"/>
      <c r="CJ106" s="89"/>
      <c r="CK106" s="89"/>
      <c r="CL106" s="89"/>
      <c r="CM106" s="89"/>
      <c r="CN106" s="89"/>
      <c r="CO106" s="89"/>
      <c r="CP106" s="89"/>
      <c r="CQ106" s="89"/>
      <c r="CR106" s="89"/>
      <c r="CS106" s="89"/>
      <c r="CT106" s="89"/>
      <c r="CU106" s="89"/>
      <c r="CV106" s="89"/>
      <c r="CW106" s="89"/>
      <c r="CX106" s="89"/>
      <c r="CY106" s="89"/>
      <c r="CZ106" s="89"/>
      <c r="DA106" s="89"/>
      <c r="DB106" s="89"/>
      <c r="DC106" s="89"/>
      <c r="DD106" s="89"/>
      <c r="DE106" s="89"/>
      <c r="DF106" s="89"/>
      <c r="DG106" s="89"/>
      <c r="DH106" s="89"/>
      <c r="DI106" s="89"/>
      <c r="DJ106" s="89"/>
      <c r="DK106" s="89"/>
      <c r="DL106" s="89"/>
      <c r="DM106" s="89"/>
      <c r="DN106" s="89"/>
      <c r="DO106" s="89"/>
      <c r="DP106" s="89"/>
      <c r="DQ106" s="89"/>
      <c r="DR106" s="89"/>
      <c r="DS106" s="89"/>
      <c r="DT106" s="89"/>
      <c r="DU106" s="89"/>
      <c r="DV106" s="89"/>
      <c r="DW106" s="89"/>
      <c r="DX106" s="89"/>
      <c r="DY106" s="89"/>
      <c r="DZ106" s="89"/>
      <c r="EA106" s="89"/>
      <c r="EB106" s="89"/>
      <c r="EC106" s="89"/>
      <c r="ED106" s="89"/>
      <c r="EE106" s="89"/>
      <c r="EF106" s="89"/>
      <c r="EG106" s="89"/>
      <c r="EH106" s="89"/>
      <c r="EI106" s="89"/>
      <c r="EJ106" s="89"/>
      <c r="EK106" s="89"/>
      <c r="EL106" s="89"/>
      <c r="EM106" s="89"/>
      <c r="EN106" s="89"/>
      <c r="EO106" s="89"/>
    </row>
    <row r="107" spans="1:145">
      <c r="A107" s="89"/>
      <c r="B107" s="89"/>
      <c r="C107" s="89"/>
      <c r="D107" s="89"/>
      <c r="E107" s="89"/>
      <c r="F107" s="89"/>
      <c r="G107" s="89"/>
      <c r="H107" s="89"/>
      <c r="I107" s="89"/>
      <c r="J107" s="89"/>
      <c r="K107" s="211"/>
      <c r="L107" s="89"/>
      <c r="M107" s="89"/>
      <c r="N107" s="89"/>
      <c r="O107" s="89"/>
      <c r="P107" s="89"/>
      <c r="Q107" s="89"/>
      <c r="R107" s="89"/>
      <c r="S107" s="89"/>
      <c r="T107" s="89"/>
      <c r="U107" s="89"/>
      <c r="V107" s="89"/>
      <c r="W107" s="89"/>
      <c r="X107" s="89"/>
      <c r="Y107" s="89"/>
      <c r="Z107" s="89"/>
      <c r="AA107" s="89"/>
      <c r="AB107" s="89"/>
      <c r="AC107" s="89"/>
      <c r="AD107" s="89"/>
      <c r="AE107" s="89"/>
      <c r="AF107" s="89"/>
      <c r="AG107" s="89"/>
      <c r="AH107" s="89"/>
      <c r="AI107" s="89"/>
      <c r="AJ107" s="89"/>
      <c r="AK107" s="89"/>
      <c r="AL107" s="89"/>
      <c r="AM107" s="89"/>
      <c r="AN107" s="89"/>
      <c r="AO107" s="89"/>
      <c r="AP107" s="89"/>
      <c r="AQ107" s="89"/>
      <c r="AR107" s="89"/>
      <c r="AS107" s="89"/>
      <c r="AT107" s="89"/>
      <c r="AU107" s="89"/>
      <c r="AV107" s="89"/>
      <c r="AW107" s="89"/>
      <c r="AX107" s="89"/>
      <c r="AY107" s="89"/>
      <c r="AZ107" s="89"/>
      <c r="BA107" s="89"/>
      <c r="BB107" s="89"/>
      <c r="BC107" s="89"/>
      <c r="BD107" s="89"/>
      <c r="BE107" s="89"/>
      <c r="BF107" s="89"/>
      <c r="BG107" s="89"/>
      <c r="BH107" s="89"/>
      <c r="BI107" s="89"/>
      <c r="BJ107" s="89"/>
      <c r="BK107" s="89"/>
      <c r="BL107" s="89"/>
      <c r="BM107" s="89"/>
      <c r="BN107" s="89"/>
      <c r="BO107" s="89"/>
      <c r="BP107" s="89"/>
      <c r="BQ107" s="89"/>
      <c r="BR107" s="89"/>
      <c r="BS107" s="89"/>
      <c r="BT107" s="89"/>
      <c r="BU107" s="89"/>
      <c r="BV107" s="89"/>
      <c r="BW107" s="89"/>
      <c r="BX107" s="89"/>
      <c r="BY107" s="89"/>
      <c r="BZ107" s="89"/>
      <c r="CA107" s="89"/>
      <c r="CB107" s="89"/>
      <c r="CC107" s="89"/>
      <c r="CD107" s="89"/>
      <c r="CE107" s="89"/>
      <c r="CF107" s="89"/>
      <c r="CG107" s="89"/>
      <c r="CH107" s="89"/>
      <c r="CI107" s="89"/>
      <c r="CJ107" s="89"/>
      <c r="CK107" s="89"/>
      <c r="CL107" s="89"/>
      <c r="CM107" s="89"/>
      <c r="CN107" s="89"/>
      <c r="CO107" s="89"/>
      <c r="CP107" s="89"/>
      <c r="CQ107" s="89"/>
      <c r="CR107" s="89"/>
      <c r="CS107" s="89"/>
      <c r="CT107" s="89"/>
      <c r="CU107" s="89"/>
      <c r="CV107" s="89"/>
      <c r="CW107" s="89"/>
      <c r="CX107" s="89"/>
      <c r="CY107" s="89"/>
      <c r="CZ107" s="89"/>
      <c r="DA107" s="89"/>
      <c r="DB107" s="89"/>
      <c r="DC107" s="89"/>
      <c r="DD107" s="89"/>
      <c r="DE107" s="89"/>
      <c r="DF107" s="89"/>
      <c r="DG107" s="89"/>
      <c r="DH107" s="89"/>
      <c r="DI107" s="89"/>
      <c r="DJ107" s="89"/>
      <c r="DK107" s="89"/>
      <c r="DL107" s="89"/>
      <c r="DM107" s="89"/>
      <c r="DN107" s="89"/>
      <c r="DO107" s="89"/>
      <c r="DP107" s="89"/>
      <c r="DQ107" s="89"/>
      <c r="DR107" s="89"/>
      <c r="DS107" s="89"/>
      <c r="DT107" s="89"/>
      <c r="DU107" s="89"/>
      <c r="DV107" s="89"/>
      <c r="DW107" s="89"/>
      <c r="DX107" s="89"/>
      <c r="DY107" s="89"/>
      <c r="DZ107" s="89"/>
      <c r="EA107" s="89"/>
      <c r="EB107" s="89"/>
      <c r="EC107" s="89"/>
      <c r="ED107" s="89"/>
      <c r="EE107" s="89"/>
      <c r="EF107" s="89"/>
      <c r="EG107" s="89"/>
      <c r="EH107" s="89"/>
      <c r="EI107" s="89"/>
      <c r="EJ107" s="89"/>
      <c r="EK107" s="89"/>
      <c r="EL107" s="89"/>
      <c r="EM107" s="89"/>
      <c r="EN107" s="89"/>
      <c r="EO107" s="89"/>
    </row>
    <row r="108" spans="1:145">
      <c r="A108" s="89"/>
      <c r="B108" s="89"/>
      <c r="C108" s="89"/>
      <c r="D108" s="89"/>
      <c r="E108" s="89"/>
      <c r="F108" s="89"/>
      <c r="G108" s="89"/>
      <c r="H108" s="89"/>
      <c r="I108" s="89"/>
      <c r="J108" s="89"/>
      <c r="K108" s="211"/>
      <c r="L108" s="89"/>
      <c r="M108" s="89"/>
      <c r="N108" s="89"/>
      <c r="O108" s="89"/>
      <c r="P108" s="89"/>
      <c r="Q108" s="89"/>
      <c r="R108" s="89"/>
      <c r="S108" s="89"/>
      <c r="T108" s="89"/>
      <c r="U108" s="89"/>
      <c r="V108" s="89"/>
      <c r="W108" s="89"/>
      <c r="X108" s="89"/>
      <c r="Y108" s="89"/>
      <c r="Z108" s="89"/>
      <c r="AA108" s="89"/>
      <c r="AB108" s="89"/>
      <c r="AC108" s="89"/>
      <c r="AD108" s="89"/>
      <c r="AE108" s="89"/>
      <c r="AF108" s="89"/>
      <c r="AG108" s="89"/>
      <c r="AH108" s="89"/>
      <c r="AI108" s="89"/>
      <c r="AJ108" s="89"/>
      <c r="AK108" s="89"/>
      <c r="AL108" s="89"/>
      <c r="AM108" s="89"/>
      <c r="AN108" s="89"/>
      <c r="AO108" s="89"/>
      <c r="AP108" s="89"/>
      <c r="AQ108" s="89"/>
      <c r="AR108" s="89"/>
      <c r="AS108" s="89"/>
      <c r="AT108" s="89"/>
      <c r="AU108" s="89"/>
      <c r="AV108" s="89"/>
      <c r="AW108" s="89"/>
      <c r="AX108" s="89"/>
      <c r="AY108" s="89"/>
      <c r="AZ108" s="89"/>
      <c r="BA108" s="89"/>
      <c r="BB108" s="89"/>
      <c r="BC108" s="89"/>
      <c r="BD108" s="89"/>
      <c r="BE108" s="89"/>
      <c r="BF108" s="89"/>
      <c r="BG108" s="89"/>
      <c r="BH108" s="89"/>
      <c r="BI108" s="89"/>
      <c r="BJ108" s="89"/>
      <c r="BK108" s="89"/>
      <c r="BL108" s="89"/>
      <c r="BM108" s="89"/>
      <c r="BN108" s="89"/>
      <c r="BO108" s="89"/>
      <c r="BP108" s="89"/>
      <c r="BQ108" s="89"/>
      <c r="BR108" s="89"/>
      <c r="BS108" s="89"/>
      <c r="BT108" s="89"/>
      <c r="BU108" s="89"/>
      <c r="BV108" s="89"/>
      <c r="BW108" s="89"/>
      <c r="BX108" s="89"/>
      <c r="BY108" s="89"/>
      <c r="BZ108" s="89"/>
      <c r="CA108" s="89"/>
      <c r="CB108" s="89"/>
      <c r="CC108" s="89"/>
      <c r="CD108" s="89"/>
      <c r="CE108" s="89"/>
      <c r="CF108" s="89"/>
      <c r="CG108" s="89"/>
      <c r="CH108" s="89"/>
      <c r="CI108" s="89"/>
      <c r="CJ108" s="89"/>
      <c r="CK108" s="89"/>
      <c r="CL108" s="89"/>
      <c r="CM108" s="89"/>
      <c r="CN108" s="89"/>
      <c r="CO108" s="89"/>
      <c r="CP108" s="89"/>
      <c r="CQ108" s="89"/>
      <c r="CR108" s="89"/>
      <c r="CS108" s="89"/>
      <c r="CT108" s="89"/>
      <c r="CU108" s="89"/>
      <c r="CV108" s="89"/>
      <c r="CW108" s="89"/>
      <c r="CX108" s="89"/>
      <c r="CY108" s="89"/>
      <c r="CZ108" s="89"/>
      <c r="DA108" s="89"/>
      <c r="DB108" s="89"/>
      <c r="DC108" s="89"/>
      <c r="DD108" s="89"/>
      <c r="DE108" s="89"/>
      <c r="DF108" s="89"/>
      <c r="DG108" s="89"/>
      <c r="DH108" s="89"/>
      <c r="DI108" s="89"/>
      <c r="DJ108" s="89"/>
      <c r="DK108" s="89"/>
      <c r="DL108" s="89"/>
      <c r="DM108" s="89"/>
      <c r="DN108" s="89"/>
      <c r="DO108" s="89"/>
      <c r="DP108" s="89"/>
      <c r="DQ108" s="89"/>
      <c r="DR108" s="89"/>
      <c r="DS108" s="89"/>
      <c r="DT108" s="89"/>
      <c r="DU108" s="89"/>
      <c r="DV108" s="89"/>
      <c r="DW108" s="89"/>
      <c r="DX108" s="89"/>
      <c r="DY108" s="89"/>
      <c r="DZ108" s="89"/>
      <c r="EA108" s="89"/>
      <c r="EB108" s="89"/>
      <c r="EC108" s="89"/>
      <c r="ED108" s="89"/>
      <c r="EE108" s="89"/>
      <c r="EF108" s="89"/>
      <c r="EG108" s="89"/>
      <c r="EH108" s="89"/>
      <c r="EI108" s="89"/>
      <c r="EJ108" s="89"/>
      <c r="EK108" s="89"/>
      <c r="EL108" s="89"/>
      <c r="EM108" s="89"/>
      <c r="EN108" s="89"/>
      <c r="EO108" s="89"/>
    </row>
    <row r="109" spans="1:145">
      <c r="A109" s="89"/>
      <c r="B109" s="89"/>
      <c r="C109" s="89"/>
      <c r="D109" s="89"/>
      <c r="E109" s="89"/>
      <c r="F109" s="89"/>
      <c r="G109" s="89"/>
      <c r="H109" s="89"/>
      <c r="I109" s="89"/>
      <c r="J109" s="89"/>
      <c r="K109" s="211"/>
      <c r="L109" s="89"/>
      <c r="M109" s="89"/>
      <c r="N109" s="89"/>
      <c r="O109" s="89"/>
      <c r="P109" s="89"/>
      <c r="Q109" s="89"/>
      <c r="R109" s="89"/>
      <c r="S109" s="89"/>
      <c r="T109" s="89"/>
      <c r="U109" s="89"/>
      <c r="V109" s="89"/>
      <c r="W109" s="89"/>
      <c r="X109" s="89"/>
      <c r="Y109" s="89"/>
      <c r="Z109" s="89"/>
      <c r="AA109" s="89"/>
      <c r="AB109" s="89"/>
      <c r="AC109" s="89"/>
      <c r="AD109" s="89"/>
      <c r="AE109" s="89"/>
      <c r="AF109" s="89"/>
      <c r="AG109" s="89"/>
      <c r="AH109" s="89"/>
      <c r="AI109" s="89"/>
      <c r="AJ109" s="89"/>
      <c r="AK109" s="89"/>
      <c r="AL109" s="89"/>
      <c r="AM109" s="89"/>
      <c r="AN109" s="89"/>
      <c r="AO109" s="89"/>
      <c r="AP109" s="89"/>
      <c r="AQ109" s="89"/>
      <c r="AR109" s="89"/>
      <c r="AS109" s="89"/>
      <c r="AT109" s="89"/>
      <c r="AU109" s="89"/>
      <c r="AV109" s="89"/>
      <c r="AW109" s="89"/>
      <c r="AX109" s="89"/>
      <c r="AY109" s="89"/>
      <c r="AZ109" s="89"/>
      <c r="BA109" s="89"/>
      <c r="BB109" s="89"/>
      <c r="BC109" s="89"/>
      <c r="BD109" s="89"/>
      <c r="BE109" s="89"/>
      <c r="BF109" s="89"/>
      <c r="BG109" s="89"/>
      <c r="BH109" s="89"/>
      <c r="BI109" s="89"/>
      <c r="BJ109" s="89"/>
      <c r="BK109" s="89"/>
      <c r="BL109" s="89"/>
      <c r="BM109" s="89"/>
      <c r="BN109" s="89"/>
      <c r="BO109" s="89"/>
      <c r="BP109" s="89"/>
      <c r="BQ109" s="89"/>
      <c r="BR109" s="89"/>
      <c r="BS109" s="89"/>
      <c r="BT109" s="89"/>
      <c r="BU109" s="89"/>
      <c r="BV109" s="89"/>
      <c r="BW109" s="89"/>
      <c r="BX109" s="89"/>
      <c r="BY109" s="89"/>
      <c r="BZ109" s="89"/>
      <c r="CA109" s="89"/>
      <c r="CB109" s="89"/>
      <c r="CC109" s="89"/>
      <c r="CD109" s="89"/>
      <c r="CE109" s="89"/>
      <c r="CF109" s="89"/>
      <c r="CG109" s="89"/>
      <c r="CH109" s="89"/>
      <c r="CI109" s="89"/>
      <c r="CJ109" s="89"/>
      <c r="CK109" s="89"/>
      <c r="CL109" s="89"/>
      <c r="CM109" s="89"/>
      <c r="CN109" s="89"/>
      <c r="CO109" s="89"/>
      <c r="CP109" s="89"/>
      <c r="CQ109" s="89"/>
      <c r="CR109" s="89"/>
      <c r="CS109" s="89"/>
      <c r="CT109" s="89"/>
      <c r="CU109" s="89"/>
      <c r="CV109" s="89"/>
      <c r="CW109" s="89"/>
      <c r="CX109" s="89"/>
      <c r="CY109" s="89"/>
      <c r="CZ109" s="89"/>
      <c r="DA109" s="89"/>
      <c r="DB109" s="89"/>
      <c r="DC109" s="89"/>
      <c r="DD109" s="89"/>
      <c r="DE109" s="89"/>
      <c r="DF109" s="89"/>
      <c r="DG109" s="89"/>
      <c r="DH109" s="89"/>
      <c r="DI109" s="89"/>
      <c r="DJ109" s="89"/>
      <c r="DK109" s="89"/>
      <c r="DL109" s="89"/>
      <c r="DM109" s="89"/>
      <c r="DN109" s="89"/>
      <c r="DO109" s="89"/>
      <c r="DP109" s="89"/>
      <c r="DQ109" s="89"/>
      <c r="DR109" s="89"/>
      <c r="DS109" s="89"/>
      <c r="DT109" s="89"/>
      <c r="DU109" s="89"/>
      <c r="DV109" s="89"/>
      <c r="DW109" s="89"/>
      <c r="DX109" s="89"/>
      <c r="DY109" s="89"/>
      <c r="DZ109" s="89"/>
      <c r="EA109" s="89"/>
      <c r="EB109" s="89"/>
      <c r="EC109" s="89"/>
      <c r="ED109" s="89"/>
      <c r="EE109" s="89"/>
      <c r="EF109" s="89"/>
      <c r="EG109" s="89"/>
      <c r="EH109" s="89"/>
      <c r="EI109" s="89"/>
      <c r="EJ109" s="89"/>
      <c r="EK109" s="89"/>
      <c r="EL109" s="89"/>
      <c r="EM109" s="89"/>
      <c r="EN109" s="89"/>
      <c r="EO109" s="89"/>
    </row>
    <row r="110" spans="1:145">
      <c r="A110" s="89"/>
      <c r="B110" s="89"/>
      <c r="C110" s="89"/>
      <c r="D110" s="89"/>
      <c r="E110" s="89"/>
      <c r="F110" s="89"/>
      <c r="G110" s="89"/>
      <c r="H110" s="89"/>
      <c r="I110" s="89"/>
      <c r="J110" s="89"/>
      <c r="K110" s="211"/>
      <c r="L110" s="89"/>
      <c r="M110" s="89"/>
      <c r="N110" s="89"/>
      <c r="O110" s="89"/>
      <c r="P110" s="89"/>
      <c r="Q110" s="89"/>
      <c r="R110" s="89"/>
      <c r="S110" s="89"/>
      <c r="T110" s="89"/>
      <c r="U110" s="89"/>
      <c r="V110" s="89"/>
      <c r="W110" s="89"/>
      <c r="X110" s="89"/>
      <c r="Y110" s="89"/>
      <c r="Z110" s="89"/>
      <c r="AA110" s="89"/>
      <c r="AB110" s="89"/>
      <c r="AC110" s="89"/>
      <c r="AD110" s="89"/>
      <c r="AE110" s="89"/>
      <c r="AF110" s="89"/>
      <c r="AG110" s="89"/>
      <c r="AH110" s="89"/>
      <c r="AI110" s="89"/>
      <c r="AJ110" s="89"/>
      <c r="AK110" s="89"/>
      <c r="AL110" s="89"/>
      <c r="AM110" s="89"/>
      <c r="AN110" s="89"/>
      <c r="AO110" s="89"/>
      <c r="AP110" s="89"/>
      <c r="AQ110" s="89"/>
      <c r="AR110" s="89"/>
      <c r="AS110" s="89"/>
      <c r="AT110" s="89"/>
      <c r="AU110" s="89"/>
      <c r="AV110" s="89"/>
      <c r="AW110" s="89"/>
      <c r="AX110" s="89"/>
      <c r="AY110" s="89"/>
      <c r="AZ110" s="89"/>
      <c r="BA110" s="89"/>
      <c r="BB110" s="89"/>
      <c r="BC110" s="89"/>
      <c r="BD110" s="89"/>
      <c r="BE110" s="89"/>
      <c r="BF110" s="89"/>
      <c r="BG110" s="89"/>
      <c r="BH110" s="89"/>
      <c r="BI110" s="89"/>
      <c r="BJ110" s="89"/>
      <c r="BK110" s="89"/>
      <c r="BL110" s="89"/>
      <c r="BM110" s="89"/>
      <c r="BN110" s="89"/>
      <c r="BO110" s="89"/>
      <c r="BP110" s="89"/>
      <c r="BQ110" s="89"/>
      <c r="BR110" s="89"/>
      <c r="BS110" s="89"/>
      <c r="BT110" s="89"/>
      <c r="BU110" s="89"/>
      <c r="BV110" s="89"/>
      <c r="BW110" s="89"/>
      <c r="BX110" s="89"/>
      <c r="BY110" s="89"/>
      <c r="BZ110" s="89"/>
      <c r="CA110" s="89"/>
      <c r="CB110" s="89"/>
      <c r="CC110" s="89"/>
      <c r="CD110" s="89"/>
      <c r="CE110" s="89"/>
      <c r="CF110" s="89"/>
      <c r="CG110" s="89"/>
      <c r="CH110" s="89"/>
      <c r="CI110" s="89"/>
      <c r="CJ110" s="89"/>
      <c r="CK110" s="89"/>
      <c r="CL110" s="89"/>
      <c r="CM110" s="89"/>
      <c r="CN110" s="89"/>
      <c r="CO110" s="89"/>
      <c r="CP110" s="89"/>
      <c r="CQ110" s="89"/>
      <c r="CR110" s="89"/>
      <c r="CS110" s="89"/>
      <c r="CT110" s="89"/>
      <c r="CU110" s="89"/>
      <c r="CV110" s="89"/>
      <c r="CW110" s="89"/>
      <c r="CX110" s="89"/>
      <c r="CY110" s="89"/>
      <c r="CZ110" s="89"/>
      <c r="DA110" s="89"/>
      <c r="DB110" s="89"/>
      <c r="DC110" s="89"/>
      <c r="DD110" s="89"/>
      <c r="DE110" s="89"/>
      <c r="DF110" s="89"/>
      <c r="DG110" s="89"/>
      <c r="DH110" s="89"/>
      <c r="DI110" s="89"/>
      <c r="DJ110" s="89"/>
      <c r="DK110" s="89"/>
      <c r="DL110" s="89"/>
      <c r="DM110" s="89"/>
      <c r="DN110" s="89"/>
      <c r="DO110" s="89"/>
      <c r="DP110" s="89"/>
      <c r="DQ110" s="89"/>
      <c r="DR110" s="89"/>
      <c r="DS110" s="89"/>
      <c r="DT110" s="89"/>
      <c r="DU110" s="89"/>
      <c r="DV110" s="89"/>
      <c r="DW110" s="89"/>
      <c r="DX110" s="89"/>
      <c r="DY110" s="89"/>
      <c r="DZ110" s="89"/>
      <c r="EA110" s="89"/>
      <c r="EB110" s="89"/>
      <c r="EC110" s="89"/>
      <c r="ED110" s="89"/>
      <c r="EE110" s="89"/>
      <c r="EF110" s="89"/>
      <c r="EG110" s="89"/>
      <c r="EH110" s="89"/>
      <c r="EI110" s="89"/>
      <c r="EJ110" s="89"/>
      <c r="EK110" s="89"/>
      <c r="EL110" s="89"/>
      <c r="EM110" s="89"/>
      <c r="EN110" s="89"/>
      <c r="EO110" s="89"/>
    </row>
    <row r="111" spans="1:145">
      <c r="A111" s="89"/>
      <c r="B111" s="89"/>
      <c r="C111" s="89"/>
      <c r="D111" s="89"/>
      <c r="E111" s="89"/>
      <c r="F111" s="89"/>
      <c r="G111" s="89"/>
      <c r="H111" s="89"/>
      <c r="I111" s="89"/>
      <c r="J111" s="89"/>
      <c r="K111" s="211"/>
      <c r="L111" s="89"/>
      <c r="M111" s="89"/>
      <c r="N111" s="89"/>
      <c r="O111" s="89"/>
      <c r="P111" s="89"/>
      <c r="Q111" s="89"/>
      <c r="R111" s="89"/>
      <c r="S111" s="89"/>
      <c r="T111" s="89"/>
      <c r="U111" s="89"/>
      <c r="V111" s="89"/>
      <c r="W111" s="89"/>
      <c r="X111" s="89"/>
      <c r="Y111" s="89"/>
      <c r="Z111" s="89"/>
      <c r="AA111" s="89"/>
      <c r="AB111" s="89"/>
      <c r="AC111" s="89"/>
      <c r="AD111" s="89"/>
      <c r="AE111" s="89"/>
      <c r="AF111" s="89"/>
      <c r="AG111" s="89"/>
      <c r="AH111" s="89"/>
      <c r="AI111" s="89"/>
      <c r="AJ111" s="89"/>
      <c r="AK111" s="89"/>
      <c r="AL111" s="89"/>
      <c r="AM111" s="89"/>
      <c r="AN111" s="89"/>
      <c r="AO111" s="89"/>
      <c r="AP111" s="89"/>
      <c r="AQ111" s="89"/>
      <c r="AR111" s="89"/>
      <c r="AS111" s="89"/>
      <c r="AT111" s="89"/>
      <c r="AU111" s="89"/>
      <c r="AV111" s="89"/>
      <c r="AW111" s="89"/>
      <c r="AX111" s="89"/>
      <c r="AY111" s="89"/>
      <c r="AZ111" s="89"/>
      <c r="BA111" s="89"/>
      <c r="BB111" s="89"/>
      <c r="BC111" s="89"/>
      <c r="BD111" s="89"/>
      <c r="BE111" s="89"/>
      <c r="BF111" s="89"/>
      <c r="BG111" s="89"/>
      <c r="BH111" s="89"/>
      <c r="BI111" s="89"/>
      <c r="BJ111" s="89"/>
      <c r="BK111" s="89"/>
      <c r="BL111" s="89"/>
      <c r="BM111" s="89"/>
      <c r="BN111" s="89"/>
      <c r="BO111" s="89"/>
      <c r="BP111" s="89"/>
      <c r="BQ111" s="89"/>
      <c r="BR111" s="89"/>
      <c r="BS111" s="89"/>
      <c r="BT111" s="89"/>
      <c r="BU111" s="89"/>
      <c r="BV111" s="89"/>
      <c r="BW111" s="89"/>
      <c r="BX111" s="89"/>
      <c r="BY111" s="89"/>
      <c r="BZ111" s="89"/>
      <c r="CA111" s="89"/>
      <c r="CB111" s="89"/>
      <c r="CC111" s="89"/>
      <c r="CD111" s="89"/>
      <c r="CE111" s="89"/>
      <c r="CF111" s="89"/>
      <c r="CG111" s="89"/>
      <c r="CH111" s="89"/>
      <c r="CI111" s="89"/>
      <c r="CJ111" s="89"/>
      <c r="CK111" s="89"/>
      <c r="CL111" s="89"/>
      <c r="CM111" s="89"/>
      <c r="CN111" s="89"/>
      <c r="CO111" s="89"/>
      <c r="CP111" s="89"/>
      <c r="CQ111" s="89"/>
      <c r="CR111" s="89"/>
      <c r="CS111" s="89"/>
      <c r="CT111" s="89"/>
      <c r="CU111" s="89"/>
      <c r="CV111" s="89"/>
      <c r="CW111" s="89"/>
      <c r="CX111" s="89"/>
      <c r="CY111" s="89"/>
      <c r="CZ111" s="89"/>
      <c r="DA111" s="89"/>
      <c r="DB111" s="89"/>
      <c r="DC111" s="89"/>
      <c r="DD111" s="89"/>
      <c r="DE111" s="89"/>
      <c r="DF111" s="89"/>
      <c r="DG111" s="89"/>
      <c r="DH111" s="89"/>
      <c r="DI111" s="89"/>
      <c r="DJ111" s="89"/>
      <c r="DK111" s="89"/>
      <c r="DL111" s="89"/>
      <c r="DM111" s="89"/>
      <c r="DN111" s="89"/>
      <c r="DO111" s="89"/>
      <c r="DP111" s="89"/>
      <c r="DQ111" s="89"/>
      <c r="DR111" s="89"/>
      <c r="DS111" s="89"/>
      <c r="DT111" s="89"/>
      <c r="DU111" s="89"/>
      <c r="DV111" s="89"/>
      <c r="DW111" s="89"/>
      <c r="DX111" s="89"/>
      <c r="DY111" s="89"/>
      <c r="DZ111" s="89"/>
      <c r="EA111" s="89"/>
      <c r="EB111" s="89"/>
      <c r="EC111" s="89"/>
      <c r="ED111" s="89"/>
      <c r="EE111" s="89"/>
      <c r="EF111" s="89"/>
      <c r="EG111" s="89"/>
      <c r="EH111" s="89"/>
      <c r="EI111" s="89"/>
      <c r="EJ111" s="89"/>
      <c r="EK111" s="89"/>
      <c r="EL111" s="89"/>
      <c r="EM111" s="89"/>
      <c r="EN111" s="89"/>
      <c r="EO111" s="89"/>
    </row>
    <row r="112" spans="1:145">
      <c r="A112" s="89"/>
      <c r="B112" s="89"/>
      <c r="C112" s="89"/>
      <c r="D112" s="89"/>
      <c r="E112" s="89"/>
      <c r="F112" s="89"/>
      <c r="G112" s="89"/>
      <c r="H112" s="89"/>
      <c r="I112" s="89"/>
      <c r="J112" s="89"/>
      <c r="K112" s="211"/>
      <c r="L112" s="89"/>
      <c r="M112" s="89"/>
      <c r="N112" s="89"/>
      <c r="O112" s="89"/>
      <c r="P112" s="89"/>
      <c r="Q112" s="89"/>
      <c r="R112" s="89"/>
      <c r="S112" s="89"/>
      <c r="T112" s="89"/>
      <c r="U112" s="89"/>
      <c r="V112" s="89"/>
      <c r="W112" s="89"/>
      <c r="X112" s="89"/>
      <c r="Y112" s="89"/>
      <c r="Z112" s="89"/>
      <c r="AA112" s="89"/>
      <c r="AB112" s="89"/>
      <c r="AC112" s="89"/>
      <c r="AD112" s="89"/>
      <c r="AE112" s="89"/>
      <c r="AF112" s="89"/>
      <c r="AG112" s="89"/>
      <c r="AH112" s="89"/>
      <c r="AI112" s="89"/>
      <c r="AJ112" s="89"/>
      <c r="AK112" s="89"/>
      <c r="AL112" s="89"/>
      <c r="AM112" s="89"/>
      <c r="AN112" s="89"/>
      <c r="AO112" s="89"/>
      <c r="AP112" s="89"/>
      <c r="AQ112" s="89"/>
      <c r="AR112" s="89"/>
      <c r="AS112" s="89"/>
      <c r="AT112" s="89"/>
      <c r="AU112" s="89"/>
      <c r="AV112" s="89"/>
      <c r="AW112" s="89"/>
      <c r="AX112" s="89"/>
      <c r="AY112" s="89"/>
      <c r="AZ112" s="89"/>
      <c r="BA112" s="89"/>
      <c r="BB112" s="89"/>
      <c r="BC112" s="89"/>
      <c r="BD112" s="89"/>
      <c r="BE112" s="89"/>
      <c r="BF112" s="89"/>
      <c r="BG112" s="89"/>
      <c r="BH112" s="89"/>
      <c r="BI112" s="89"/>
      <c r="BJ112" s="89"/>
      <c r="BK112" s="89"/>
      <c r="BL112" s="89"/>
      <c r="BM112" s="89"/>
      <c r="BN112" s="89"/>
      <c r="BO112" s="89"/>
      <c r="BP112" s="89"/>
      <c r="BQ112" s="89"/>
      <c r="BR112" s="89"/>
      <c r="BS112" s="89"/>
      <c r="BT112" s="89"/>
      <c r="BU112" s="89"/>
      <c r="BV112" s="89"/>
      <c r="BW112" s="89"/>
      <c r="BX112" s="89"/>
      <c r="BY112" s="89"/>
      <c r="BZ112" s="89"/>
      <c r="CA112" s="89"/>
      <c r="CB112" s="89"/>
      <c r="CC112" s="89"/>
      <c r="CD112" s="89"/>
      <c r="CE112" s="89"/>
      <c r="CF112" s="89"/>
      <c r="CG112" s="89"/>
      <c r="CH112" s="89"/>
      <c r="CI112" s="89"/>
      <c r="CJ112" s="89"/>
      <c r="CK112" s="89"/>
      <c r="CL112" s="89"/>
      <c r="CM112" s="89"/>
      <c r="CN112" s="89"/>
      <c r="CO112" s="89"/>
      <c r="CP112" s="89"/>
      <c r="CQ112" s="89"/>
      <c r="CR112" s="89"/>
      <c r="CS112" s="89"/>
      <c r="CT112" s="89"/>
      <c r="CU112" s="89"/>
      <c r="CV112" s="89"/>
      <c r="CW112" s="89"/>
      <c r="CX112" s="89"/>
      <c r="CY112" s="89"/>
      <c r="CZ112" s="89"/>
      <c r="DA112" s="89"/>
      <c r="DB112" s="89"/>
      <c r="DC112" s="89"/>
      <c r="DD112" s="89"/>
      <c r="DE112" s="89"/>
      <c r="DF112" s="89"/>
      <c r="DG112" s="89"/>
      <c r="DH112" s="89"/>
      <c r="DI112" s="89"/>
      <c r="DJ112" s="89"/>
      <c r="DK112" s="89"/>
      <c r="DL112" s="89"/>
      <c r="DM112" s="89"/>
      <c r="DN112" s="89"/>
      <c r="DO112" s="89"/>
      <c r="DP112" s="89"/>
      <c r="DQ112" s="89"/>
      <c r="DR112" s="89"/>
      <c r="DS112" s="89"/>
      <c r="DT112" s="89"/>
      <c r="DU112" s="89"/>
      <c r="DV112" s="89"/>
      <c r="DW112" s="89"/>
      <c r="DX112" s="89"/>
      <c r="DY112" s="89"/>
      <c r="DZ112" s="89"/>
      <c r="EA112" s="89"/>
      <c r="EB112" s="89"/>
      <c r="EC112" s="89"/>
      <c r="ED112" s="89"/>
      <c r="EE112" s="89"/>
      <c r="EF112" s="89"/>
      <c r="EG112" s="89"/>
      <c r="EH112" s="89"/>
      <c r="EI112" s="89"/>
      <c r="EJ112" s="89"/>
      <c r="EK112" s="89"/>
      <c r="EL112" s="89"/>
      <c r="EM112" s="89"/>
      <c r="EN112" s="89"/>
      <c r="EO112" s="89"/>
    </row>
    <row r="113" spans="1:145">
      <c r="A113" s="89"/>
      <c r="B113" s="89"/>
      <c r="C113" s="89"/>
      <c r="D113" s="89"/>
      <c r="E113" s="89"/>
      <c r="F113" s="89"/>
      <c r="G113" s="89"/>
      <c r="H113" s="89"/>
      <c r="I113" s="89"/>
      <c r="J113" s="89"/>
      <c r="K113" s="211"/>
      <c r="L113" s="89"/>
      <c r="M113" s="89"/>
      <c r="N113" s="89"/>
      <c r="O113" s="89"/>
      <c r="P113" s="89"/>
      <c r="Q113" s="89"/>
      <c r="R113" s="89"/>
      <c r="S113" s="89"/>
      <c r="T113" s="89"/>
      <c r="U113" s="89"/>
      <c r="V113" s="89"/>
      <c r="W113" s="89"/>
      <c r="X113" s="89"/>
      <c r="Y113" s="89"/>
      <c r="Z113" s="89"/>
      <c r="AA113" s="89"/>
      <c r="AB113" s="89"/>
      <c r="AC113" s="89"/>
      <c r="AD113" s="89"/>
      <c r="AE113" s="89"/>
      <c r="AF113" s="89"/>
      <c r="AG113" s="89"/>
      <c r="AH113" s="89"/>
      <c r="AI113" s="89"/>
      <c r="AJ113" s="89"/>
      <c r="AK113" s="89"/>
      <c r="AL113" s="89"/>
      <c r="AM113" s="89"/>
      <c r="AN113" s="89"/>
      <c r="AO113" s="89"/>
      <c r="AP113" s="89"/>
      <c r="AQ113" s="89"/>
      <c r="AR113" s="89"/>
      <c r="AS113" s="89"/>
      <c r="AT113" s="89"/>
      <c r="AU113" s="89"/>
      <c r="AV113" s="89"/>
      <c r="AW113" s="89"/>
      <c r="AX113" s="89"/>
      <c r="AY113" s="89"/>
      <c r="AZ113" s="89"/>
      <c r="BA113" s="89"/>
      <c r="BB113" s="89"/>
      <c r="BC113" s="89"/>
      <c r="BD113" s="89"/>
      <c r="BE113" s="89"/>
      <c r="BF113" s="89"/>
      <c r="BG113" s="89"/>
      <c r="BH113" s="89"/>
      <c r="BI113" s="89"/>
      <c r="BJ113" s="89"/>
      <c r="BK113" s="89"/>
      <c r="BL113" s="89"/>
      <c r="BM113" s="89"/>
      <c r="BN113" s="89"/>
      <c r="BO113" s="89"/>
      <c r="BP113" s="89"/>
      <c r="BQ113" s="89"/>
      <c r="BR113" s="89"/>
      <c r="BS113" s="89"/>
      <c r="BT113" s="89"/>
      <c r="BU113" s="89"/>
      <c r="BV113" s="89"/>
      <c r="BW113" s="89"/>
      <c r="BX113" s="89"/>
      <c r="BY113" s="89"/>
      <c r="BZ113" s="89"/>
      <c r="CA113" s="89"/>
      <c r="CB113" s="89"/>
      <c r="CC113" s="89"/>
      <c r="CD113" s="89"/>
      <c r="CE113" s="89"/>
      <c r="CF113" s="89"/>
      <c r="CG113" s="89"/>
      <c r="CH113" s="89"/>
      <c r="CI113" s="89"/>
      <c r="CJ113" s="89"/>
      <c r="CK113" s="89"/>
      <c r="CL113" s="89"/>
      <c r="CM113" s="89"/>
      <c r="CN113" s="89"/>
      <c r="CO113" s="89"/>
      <c r="CP113" s="89"/>
      <c r="CQ113" s="89"/>
      <c r="CR113" s="89"/>
      <c r="CS113" s="89"/>
      <c r="CT113" s="89"/>
      <c r="CU113" s="89"/>
      <c r="CV113" s="89"/>
      <c r="CW113" s="89"/>
      <c r="CX113" s="89"/>
      <c r="CY113" s="89"/>
      <c r="CZ113" s="89"/>
      <c r="DA113" s="89"/>
      <c r="DB113" s="89"/>
      <c r="DC113" s="89"/>
      <c r="DD113" s="89"/>
      <c r="DE113" s="89"/>
      <c r="DF113" s="89"/>
      <c r="DG113" s="89"/>
      <c r="DH113" s="89"/>
      <c r="DI113" s="89"/>
      <c r="DJ113" s="89"/>
      <c r="DK113" s="89"/>
      <c r="DL113" s="89"/>
      <c r="DM113" s="89"/>
      <c r="DN113" s="89"/>
      <c r="DO113" s="89"/>
      <c r="DP113" s="89"/>
      <c r="DQ113" s="89"/>
      <c r="DR113" s="89"/>
      <c r="DS113" s="89"/>
      <c r="DT113" s="89"/>
      <c r="DU113" s="89"/>
      <c r="DV113" s="89"/>
      <c r="DW113" s="89"/>
      <c r="DX113" s="89"/>
      <c r="DY113" s="89"/>
      <c r="DZ113" s="89"/>
      <c r="EA113" s="89"/>
      <c r="EB113" s="89"/>
      <c r="EC113" s="89"/>
      <c r="ED113" s="89"/>
      <c r="EE113" s="89"/>
      <c r="EF113" s="89"/>
      <c r="EG113" s="89"/>
      <c r="EH113" s="89"/>
      <c r="EI113" s="89"/>
      <c r="EJ113" s="89"/>
      <c r="EK113" s="89"/>
      <c r="EL113" s="89"/>
      <c r="EM113" s="89"/>
      <c r="EN113" s="89"/>
      <c r="EO113" s="89"/>
    </row>
    <row r="114" spans="1:145">
      <c r="A114" s="89"/>
      <c r="B114" s="89"/>
      <c r="C114" s="89"/>
      <c r="D114" s="89"/>
      <c r="E114" s="89"/>
      <c r="F114" s="89"/>
      <c r="G114" s="89"/>
      <c r="H114" s="89"/>
      <c r="I114" s="89"/>
      <c r="J114" s="89"/>
      <c r="K114" s="211"/>
      <c r="L114" s="89"/>
      <c r="M114" s="89"/>
      <c r="N114" s="89"/>
      <c r="O114" s="89"/>
      <c r="P114" s="89"/>
      <c r="Q114" s="89"/>
      <c r="R114" s="89"/>
      <c r="S114" s="89"/>
      <c r="T114" s="89"/>
      <c r="U114" s="89"/>
      <c r="V114" s="89"/>
      <c r="W114" s="89"/>
      <c r="X114" s="89"/>
      <c r="Y114" s="89"/>
      <c r="Z114" s="89"/>
      <c r="AA114" s="89"/>
      <c r="AB114" s="89"/>
      <c r="AC114" s="89"/>
      <c r="AD114" s="89"/>
      <c r="AE114" s="89"/>
      <c r="AF114" s="89"/>
      <c r="AG114" s="89"/>
      <c r="AH114" s="89"/>
      <c r="AI114" s="89"/>
      <c r="AJ114" s="89"/>
      <c r="AK114" s="89"/>
      <c r="AL114" s="89"/>
      <c r="AM114" s="89"/>
      <c r="AN114" s="89"/>
      <c r="AO114" s="89"/>
      <c r="AP114" s="89"/>
      <c r="AQ114" s="89"/>
      <c r="AR114" s="89"/>
      <c r="AS114" s="89"/>
      <c r="AT114" s="89"/>
      <c r="AU114" s="89"/>
      <c r="AV114" s="89"/>
      <c r="AW114" s="89"/>
      <c r="AX114" s="89"/>
      <c r="AY114" s="89"/>
      <c r="AZ114" s="89"/>
      <c r="BA114" s="89"/>
      <c r="BB114" s="89"/>
      <c r="BC114" s="89"/>
      <c r="BD114" s="89"/>
      <c r="BE114" s="89"/>
      <c r="BF114" s="89"/>
      <c r="BG114" s="89"/>
      <c r="BH114" s="89"/>
      <c r="BI114" s="89"/>
      <c r="BJ114" s="89"/>
      <c r="BK114" s="89"/>
      <c r="BL114" s="89"/>
      <c r="BM114" s="89"/>
      <c r="BN114" s="89"/>
      <c r="BO114" s="89"/>
      <c r="BP114" s="89"/>
      <c r="BQ114" s="89"/>
      <c r="BR114" s="89"/>
      <c r="BS114" s="89"/>
      <c r="BT114" s="89"/>
      <c r="BU114" s="89"/>
      <c r="BV114" s="89"/>
      <c r="BW114" s="89"/>
      <c r="BX114" s="89"/>
      <c r="BY114" s="89"/>
      <c r="BZ114" s="89"/>
      <c r="CA114" s="89"/>
      <c r="CB114" s="89"/>
      <c r="CC114" s="89"/>
      <c r="CD114" s="89"/>
      <c r="CE114" s="89"/>
      <c r="CF114" s="89"/>
      <c r="CG114" s="89"/>
      <c r="CH114" s="89"/>
      <c r="CI114" s="89"/>
      <c r="CJ114" s="89"/>
      <c r="CK114" s="89"/>
      <c r="CL114" s="89"/>
      <c r="CM114" s="89"/>
      <c r="CN114" s="89"/>
      <c r="CO114" s="89"/>
      <c r="CP114" s="89"/>
      <c r="CQ114" s="89"/>
      <c r="CR114" s="89"/>
      <c r="CS114" s="89"/>
      <c r="CT114" s="89"/>
      <c r="CU114" s="89"/>
      <c r="CV114" s="89"/>
      <c r="CW114" s="89"/>
      <c r="CX114" s="89"/>
      <c r="CY114" s="89"/>
      <c r="CZ114" s="89"/>
      <c r="DA114" s="89"/>
      <c r="DB114" s="89"/>
      <c r="DC114" s="89"/>
      <c r="DD114" s="89"/>
      <c r="DE114" s="89"/>
      <c r="DF114" s="89"/>
      <c r="DG114" s="89"/>
      <c r="DH114" s="89"/>
      <c r="DI114" s="89"/>
      <c r="DJ114" s="89"/>
      <c r="DK114" s="89"/>
      <c r="DL114" s="89"/>
      <c r="DM114" s="89"/>
      <c r="DN114" s="89"/>
      <c r="DO114" s="89"/>
      <c r="DP114" s="89"/>
      <c r="DQ114" s="89"/>
      <c r="DR114" s="89"/>
      <c r="DS114" s="89"/>
      <c r="DT114" s="89"/>
      <c r="DU114" s="89"/>
      <c r="DV114" s="89"/>
      <c r="DW114" s="89"/>
      <c r="DX114" s="89"/>
      <c r="DY114" s="89"/>
      <c r="DZ114" s="89"/>
      <c r="EA114" s="89"/>
      <c r="EB114" s="89"/>
      <c r="EC114" s="89"/>
      <c r="ED114" s="89"/>
      <c r="EE114" s="89"/>
      <c r="EF114" s="89"/>
      <c r="EG114" s="89"/>
      <c r="EH114" s="89"/>
      <c r="EI114" s="89"/>
      <c r="EJ114" s="89"/>
      <c r="EK114" s="89"/>
      <c r="EL114" s="89"/>
      <c r="EM114" s="89"/>
      <c r="EN114" s="89"/>
      <c r="EO114" s="89"/>
    </row>
    <row r="115" spans="1:145">
      <c r="A115" s="89"/>
      <c r="B115" s="89"/>
      <c r="C115" s="89"/>
      <c r="D115" s="89"/>
      <c r="E115" s="89"/>
      <c r="F115" s="89"/>
      <c r="G115" s="89"/>
      <c r="H115" s="89"/>
      <c r="I115" s="89"/>
      <c r="J115" s="89"/>
      <c r="K115" s="211"/>
      <c r="L115" s="89"/>
      <c r="M115" s="89"/>
      <c r="N115" s="89"/>
      <c r="O115" s="89"/>
      <c r="P115" s="89"/>
      <c r="Q115" s="89"/>
      <c r="R115" s="89"/>
      <c r="S115" s="89"/>
      <c r="T115" s="89"/>
      <c r="U115" s="89"/>
      <c r="V115" s="89"/>
      <c r="W115" s="89"/>
      <c r="X115" s="89"/>
      <c r="Y115" s="89"/>
      <c r="Z115" s="89"/>
      <c r="AA115" s="89"/>
      <c r="AB115" s="89"/>
      <c r="AC115" s="89"/>
      <c r="AD115" s="89"/>
      <c r="AE115" s="89"/>
      <c r="AF115" s="89"/>
      <c r="AG115" s="89"/>
      <c r="AH115" s="89"/>
      <c r="AI115" s="89"/>
      <c r="AJ115" s="89"/>
      <c r="AK115" s="89"/>
      <c r="AL115" s="89"/>
      <c r="AM115" s="89"/>
      <c r="AN115" s="89"/>
      <c r="AO115" s="89"/>
      <c r="AP115" s="89"/>
      <c r="AQ115" s="89"/>
      <c r="AR115" s="89"/>
      <c r="AS115" s="89"/>
      <c r="AT115" s="89"/>
      <c r="AU115" s="89"/>
      <c r="AV115" s="89"/>
      <c r="AW115" s="89"/>
      <c r="AX115" s="89"/>
      <c r="AY115" s="89"/>
      <c r="AZ115" s="89"/>
      <c r="BA115" s="89"/>
      <c r="BB115" s="89"/>
      <c r="BC115" s="89"/>
      <c r="BD115" s="89"/>
      <c r="BE115" s="89"/>
      <c r="BF115" s="89"/>
      <c r="BG115" s="89"/>
      <c r="BH115" s="89"/>
      <c r="BI115" s="89"/>
      <c r="BJ115" s="89"/>
      <c r="BK115" s="89"/>
      <c r="BL115" s="89"/>
      <c r="BM115" s="89"/>
      <c r="BN115" s="89"/>
      <c r="BO115" s="89"/>
      <c r="BP115" s="89"/>
      <c r="BQ115" s="89"/>
      <c r="BR115" s="89"/>
      <c r="BS115" s="89"/>
      <c r="BT115" s="89"/>
      <c r="BU115" s="89"/>
      <c r="BV115" s="89"/>
      <c r="BW115" s="89"/>
      <c r="BX115" s="89"/>
      <c r="BY115" s="89"/>
      <c r="BZ115" s="89"/>
      <c r="CA115" s="89"/>
      <c r="CB115" s="89"/>
      <c r="CC115" s="89"/>
      <c r="CD115" s="89"/>
      <c r="CE115" s="89"/>
      <c r="CF115" s="89"/>
      <c r="CG115" s="89"/>
      <c r="CH115" s="89"/>
      <c r="CI115" s="89"/>
      <c r="CJ115" s="89"/>
      <c r="CK115" s="89"/>
      <c r="CL115" s="89"/>
      <c r="CM115" s="89"/>
      <c r="CN115" s="89"/>
      <c r="CO115" s="89"/>
      <c r="CP115" s="89"/>
      <c r="CQ115" s="89"/>
      <c r="CR115" s="89"/>
      <c r="CS115" s="89"/>
      <c r="CT115" s="89"/>
      <c r="CU115" s="89"/>
      <c r="CV115" s="89"/>
      <c r="CW115" s="89"/>
      <c r="CX115" s="89"/>
      <c r="CY115" s="89"/>
      <c r="CZ115" s="89"/>
      <c r="DA115" s="89"/>
      <c r="DB115" s="89"/>
      <c r="DC115" s="89"/>
      <c r="DD115" s="89"/>
      <c r="DE115" s="89"/>
      <c r="DF115" s="89"/>
      <c r="DG115" s="89"/>
      <c r="DH115" s="89"/>
      <c r="DI115" s="89"/>
      <c r="DJ115" s="89"/>
      <c r="DK115" s="89"/>
      <c r="DL115" s="89"/>
      <c r="DM115" s="89"/>
      <c r="DN115" s="89"/>
      <c r="DO115" s="89"/>
      <c r="DP115" s="89"/>
      <c r="DQ115" s="89"/>
      <c r="DR115" s="89"/>
      <c r="DS115" s="89"/>
      <c r="DT115" s="89"/>
      <c r="DU115" s="89"/>
      <c r="DV115" s="89"/>
      <c r="DW115" s="89"/>
      <c r="DX115" s="89"/>
      <c r="DY115" s="89"/>
      <c r="DZ115" s="89"/>
      <c r="EA115" s="89"/>
      <c r="EB115" s="89"/>
      <c r="EC115" s="89"/>
      <c r="ED115" s="89"/>
      <c r="EE115" s="89"/>
      <c r="EF115" s="89"/>
      <c r="EG115" s="89"/>
      <c r="EH115" s="89"/>
      <c r="EI115" s="89"/>
      <c r="EJ115" s="89"/>
      <c r="EK115" s="89"/>
      <c r="EL115" s="89"/>
      <c r="EM115" s="89"/>
      <c r="EN115" s="89"/>
      <c r="EO115" s="89"/>
    </row>
    <row r="116" spans="1:145">
      <c r="A116" s="89"/>
      <c r="B116" s="89"/>
      <c r="C116" s="89"/>
      <c r="D116" s="89"/>
      <c r="E116" s="89"/>
      <c r="F116" s="89"/>
      <c r="G116" s="89"/>
      <c r="H116" s="89"/>
      <c r="I116" s="89"/>
      <c r="J116" s="89"/>
      <c r="K116" s="211"/>
      <c r="L116" s="89"/>
      <c r="M116" s="89"/>
      <c r="N116" s="89"/>
      <c r="O116" s="89"/>
      <c r="P116" s="89"/>
      <c r="Q116" s="89"/>
      <c r="R116" s="89"/>
      <c r="S116" s="89"/>
      <c r="T116" s="89"/>
      <c r="U116" s="89"/>
      <c r="V116" s="89"/>
      <c r="W116" s="89"/>
      <c r="X116" s="89"/>
      <c r="Y116" s="89"/>
      <c r="Z116" s="89"/>
      <c r="AA116" s="89"/>
      <c r="AB116" s="89"/>
      <c r="AC116" s="89"/>
      <c r="AD116" s="89"/>
      <c r="AE116" s="89"/>
      <c r="AF116" s="89"/>
      <c r="AG116" s="89"/>
      <c r="AH116" s="89"/>
      <c r="AI116" s="89"/>
      <c r="AJ116" s="89"/>
      <c r="AK116" s="89"/>
      <c r="AL116" s="89"/>
      <c r="AM116" s="89"/>
      <c r="AN116" s="89"/>
      <c r="AO116" s="89"/>
      <c r="AP116" s="89"/>
      <c r="AQ116" s="89"/>
      <c r="AR116" s="89"/>
      <c r="AS116" s="89"/>
      <c r="AT116" s="89"/>
      <c r="AU116" s="89"/>
      <c r="AV116" s="89"/>
      <c r="AW116" s="89"/>
      <c r="AX116" s="89"/>
      <c r="AY116" s="89"/>
      <c r="AZ116" s="89"/>
      <c r="BA116" s="89"/>
      <c r="BB116" s="89"/>
      <c r="BC116" s="89"/>
      <c r="BD116" s="89"/>
      <c r="BE116" s="89"/>
      <c r="BF116" s="89"/>
      <c r="BG116" s="89"/>
      <c r="BH116" s="89"/>
      <c r="BI116" s="89"/>
      <c r="BJ116" s="89"/>
      <c r="BK116" s="89"/>
      <c r="BL116" s="89"/>
      <c r="BM116" s="89"/>
      <c r="BN116" s="89"/>
      <c r="BO116" s="89"/>
      <c r="BP116" s="89"/>
      <c r="BQ116" s="89"/>
      <c r="BR116" s="89"/>
      <c r="BS116" s="89"/>
      <c r="BT116" s="89"/>
      <c r="BU116" s="89"/>
      <c r="BV116" s="89"/>
      <c r="BW116" s="89"/>
      <c r="BX116" s="89"/>
      <c r="BY116" s="89"/>
      <c r="BZ116" s="89"/>
      <c r="CA116" s="89"/>
      <c r="CB116" s="89"/>
      <c r="CC116" s="89"/>
      <c r="CD116" s="89"/>
      <c r="CE116" s="89"/>
      <c r="CF116" s="89"/>
      <c r="CG116" s="89"/>
      <c r="CH116" s="89"/>
      <c r="CI116" s="89"/>
      <c r="CJ116" s="89"/>
      <c r="CK116" s="89"/>
      <c r="CL116" s="89"/>
      <c r="CM116" s="89"/>
      <c r="CN116" s="89"/>
      <c r="CO116" s="89"/>
      <c r="CP116" s="89"/>
      <c r="CQ116" s="89"/>
      <c r="CR116" s="89"/>
      <c r="CS116" s="89"/>
      <c r="CT116" s="89"/>
      <c r="CU116" s="89"/>
      <c r="CV116" s="89"/>
      <c r="CW116" s="89"/>
      <c r="CX116" s="89"/>
      <c r="CY116" s="89"/>
      <c r="CZ116" s="89"/>
      <c r="DA116" s="89"/>
      <c r="DB116" s="89"/>
      <c r="DC116" s="89"/>
      <c r="DD116" s="89"/>
      <c r="DE116" s="89"/>
      <c r="DF116" s="89"/>
      <c r="DG116" s="89"/>
      <c r="DH116" s="89"/>
      <c r="DI116" s="89"/>
      <c r="DJ116" s="89"/>
      <c r="DK116" s="89"/>
      <c r="DL116" s="89"/>
      <c r="DM116" s="89"/>
      <c r="DN116" s="89"/>
      <c r="DO116" s="89"/>
      <c r="DP116" s="89"/>
      <c r="DQ116" s="89"/>
      <c r="DR116" s="89"/>
      <c r="DS116" s="89"/>
      <c r="DT116" s="89"/>
      <c r="DU116" s="89"/>
      <c r="DV116" s="89"/>
      <c r="DW116" s="89"/>
      <c r="DX116" s="89"/>
      <c r="DY116" s="89"/>
      <c r="DZ116" s="89"/>
      <c r="EA116" s="89"/>
      <c r="EB116" s="89"/>
      <c r="EC116" s="89"/>
      <c r="ED116" s="89"/>
      <c r="EE116" s="89"/>
      <c r="EF116" s="89"/>
      <c r="EG116" s="89"/>
      <c r="EH116" s="89"/>
      <c r="EI116" s="89"/>
      <c r="EJ116" s="89"/>
      <c r="EK116" s="89"/>
      <c r="EL116" s="89"/>
      <c r="EM116" s="89"/>
      <c r="EN116" s="89"/>
      <c r="EO116" s="89"/>
    </row>
    <row r="117" spans="1:145">
      <c r="A117" s="89"/>
      <c r="B117" s="89"/>
      <c r="C117" s="89"/>
      <c r="D117" s="89"/>
      <c r="E117" s="89"/>
      <c r="F117" s="89"/>
      <c r="G117" s="89"/>
      <c r="H117" s="89"/>
      <c r="I117" s="89"/>
      <c r="J117" s="89"/>
      <c r="K117" s="211"/>
      <c r="L117" s="89"/>
      <c r="M117" s="89"/>
      <c r="N117" s="89"/>
      <c r="O117" s="89"/>
      <c r="P117" s="89"/>
      <c r="Q117" s="89"/>
      <c r="R117" s="89"/>
      <c r="S117" s="89"/>
      <c r="T117" s="89"/>
      <c r="U117" s="89"/>
      <c r="V117" s="89"/>
      <c r="W117" s="89"/>
      <c r="X117" s="89"/>
      <c r="Y117" s="89"/>
      <c r="Z117" s="89"/>
      <c r="AA117" s="89"/>
      <c r="AB117" s="89"/>
      <c r="AC117" s="89"/>
      <c r="AD117" s="89"/>
      <c r="AE117" s="89"/>
      <c r="AF117" s="89"/>
      <c r="AG117" s="89"/>
      <c r="AH117" s="89"/>
      <c r="AI117" s="89"/>
      <c r="AJ117" s="89"/>
      <c r="AK117" s="89"/>
      <c r="AL117" s="89"/>
      <c r="AM117" s="89"/>
      <c r="AN117" s="89"/>
      <c r="AO117" s="89"/>
      <c r="AP117" s="89"/>
      <c r="AQ117" s="89"/>
      <c r="AR117" s="89"/>
      <c r="AS117" s="89"/>
      <c r="AT117" s="89"/>
      <c r="AU117" s="89"/>
      <c r="AV117" s="89"/>
      <c r="AW117" s="89"/>
      <c r="AX117" s="89"/>
      <c r="AY117" s="89"/>
      <c r="AZ117" s="89"/>
      <c r="BA117" s="89"/>
      <c r="BB117" s="89"/>
      <c r="BC117" s="89"/>
      <c r="BD117" s="89"/>
      <c r="BE117" s="89"/>
      <c r="BF117" s="89"/>
      <c r="BG117" s="89"/>
      <c r="BH117" s="89"/>
      <c r="BI117" s="89"/>
      <c r="BJ117" s="89"/>
      <c r="BK117" s="89"/>
      <c r="BL117" s="89"/>
      <c r="BM117" s="89"/>
      <c r="BN117" s="89"/>
      <c r="BO117" s="89"/>
      <c r="BP117" s="89"/>
      <c r="BQ117" s="89"/>
      <c r="BR117" s="89"/>
      <c r="BS117" s="89"/>
      <c r="BT117" s="89"/>
      <c r="BU117" s="89"/>
      <c r="BV117" s="89"/>
      <c r="BW117" s="89"/>
      <c r="BX117" s="89"/>
      <c r="BY117" s="89"/>
      <c r="BZ117" s="89"/>
      <c r="CA117" s="89"/>
      <c r="CB117" s="89"/>
      <c r="CC117" s="89"/>
      <c r="CD117" s="89"/>
      <c r="CE117" s="89"/>
      <c r="CF117" s="89"/>
      <c r="CG117" s="89"/>
      <c r="CH117" s="89"/>
      <c r="CI117" s="89"/>
      <c r="CJ117" s="89"/>
      <c r="CK117" s="89"/>
      <c r="CL117" s="89"/>
      <c r="CM117" s="89"/>
      <c r="CN117" s="89"/>
      <c r="CO117" s="89"/>
      <c r="CP117" s="89"/>
      <c r="CQ117" s="89"/>
      <c r="CR117" s="89"/>
      <c r="CS117" s="89"/>
      <c r="CT117" s="89"/>
      <c r="CU117" s="89"/>
      <c r="CV117" s="89"/>
      <c r="CW117" s="89"/>
      <c r="CX117" s="89"/>
      <c r="CY117" s="89"/>
      <c r="CZ117" s="89"/>
      <c r="DA117" s="89"/>
      <c r="DB117" s="89"/>
      <c r="DC117" s="89"/>
      <c r="DD117" s="89"/>
      <c r="DE117" s="89"/>
      <c r="DF117" s="89"/>
      <c r="DG117" s="89"/>
      <c r="DH117" s="89"/>
      <c r="DI117" s="89"/>
      <c r="DJ117" s="89"/>
      <c r="DK117" s="89"/>
      <c r="DL117" s="89"/>
      <c r="DM117" s="89"/>
      <c r="DN117" s="89"/>
      <c r="DO117" s="89"/>
      <c r="DP117" s="89"/>
      <c r="DQ117" s="89"/>
      <c r="DR117" s="89"/>
      <c r="DS117" s="89"/>
      <c r="DT117" s="89"/>
      <c r="DU117" s="89"/>
      <c r="DV117" s="89"/>
      <c r="DW117" s="89"/>
      <c r="DX117" s="89"/>
      <c r="DY117" s="89"/>
      <c r="DZ117" s="89"/>
      <c r="EA117" s="89"/>
      <c r="EB117" s="89"/>
      <c r="EC117" s="89"/>
      <c r="ED117" s="89"/>
      <c r="EE117" s="89"/>
      <c r="EF117" s="89"/>
      <c r="EG117" s="89"/>
      <c r="EH117" s="89"/>
      <c r="EI117" s="89"/>
      <c r="EJ117" s="89"/>
      <c r="EK117" s="89"/>
      <c r="EL117" s="89"/>
      <c r="EM117" s="89"/>
      <c r="EN117" s="89"/>
      <c r="EO117" s="89"/>
    </row>
    <row r="118" spans="1:145">
      <c r="A118" s="89"/>
      <c r="B118" s="89"/>
      <c r="C118" s="89"/>
      <c r="D118" s="89"/>
      <c r="E118" s="89"/>
      <c r="F118" s="89"/>
      <c r="G118" s="89"/>
      <c r="H118" s="89"/>
      <c r="I118" s="89"/>
      <c r="J118" s="89"/>
      <c r="K118" s="211"/>
      <c r="L118" s="89"/>
      <c r="M118" s="89"/>
      <c r="N118" s="89"/>
      <c r="O118" s="89"/>
      <c r="P118" s="89"/>
      <c r="Q118" s="89"/>
      <c r="R118" s="89"/>
      <c r="S118" s="89"/>
      <c r="T118" s="89"/>
      <c r="U118" s="89"/>
      <c r="V118" s="89"/>
      <c r="W118" s="89"/>
      <c r="X118" s="89"/>
      <c r="Y118" s="89"/>
      <c r="Z118" s="89"/>
      <c r="AA118" s="89"/>
      <c r="AB118" s="89"/>
      <c r="AC118" s="89"/>
      <c r="AD118" s="89"/>
      <c r="AE118" s="89"/>
      <c r="AF118" s="89"/>
      <c r="AG118" s="89"/>
      <c r="AH118" s="89"/>
      <c r="AI118" s="89"/>
      <c r="AJ118" s="89"/>
      <c r="AK118" s="89"/>
      <c r="AL118" s="89"/>
      <c r="AM118" s="89"/>
      <c r="AN118" s="89"/>
      <c r="AO118" s="89"/>
      <c r="AP118" s="89"/>
      <c r="AQ118" s="89"/>
      <c r="AR118" s="89"/>
      <c r="AS118" s="89"/>
      <c r="AT118" s="89"/>
      <c r="AU118" s="89"/>
      <c r="AV118" s="89"/>
      <c r="AW118" s="89"/>
      <c r="AX118" s="89"/>
      <c r="AY118" s="89"/>
      <c r="AZ118" s="89"/>
      <c r="BA118" s="89"/>
      <c r="BB118" s="89"/>
      <c r="BC118" s="89"/>
      <c r="BD118" s="89"/>
      <c r="BE118" s="89"/>
      <c r="BF118" s="89"/>
      <c r="BG118" s="89"/>
      <c r="BH118" s="89"/>
      <c r="BI118" s="89"/>
      <c r="BJ118" s="89"/>
      <c r="BK118" s="89"/>
      <c r="BL118" s="89"/>
      <c r="BM118" s="89"/>
      <c r="BN118" s="89"/>
      <c r="BO118" s="89"/>
      <c r="BP118" s="89"/>
      <c r="BQ118" s="89"/>
      <c r="BR118" s="89"/>
      <c r="BS118" s="89"/>
      <c r="BT118" s="89"/>
      <c r="BU118" s="89"/>
      <c r="BV118" s="89"/>
      <c r="BW118" s="89"/>
      <c r="BX118" s="89"/>
      <c r="BY118" s="89"/>
      <c r="BZ118" s="89"/>
      <c r="CA118" s="89"/>
      <c r="CB118" s="89"/>
      <c r="CC118" s="89"/>
      <c r="CD118" s="89"/>
      <c r="CE118" s="89"/>
      <c r="CF118" s="89"/>
      <c r="CG118" s="89"/>
      <c r="CH118" s="89"/>
      <c r="CI118" s="89"/>
      <c r="CJ118" s="89"/>
      <c r="CK118" s="89"/>
      <c r="CL118" s="89"/>
      <c r="CM118" s="89"/>
      <c r="CN118" s="89"/>
      <c r="CO118" s="89"/>
      <c r="CP118" s="89"/>
      <c r="CQ118" s="89"/>
      <c r="CR118" s="89"/>
      <c r="CS118" s="89"/>
      <c r="CT118" s="89"/>
      <c r="CU118" s="89"/>
      <c r="CV118" s="89"/>
      <c r="CW118" s="89"/>
      <c r="CX118" s="89"/>
      <c r="CY118" s="89"/>
      <c r="CZ118" s="89"/>
      <c r="DA118" s="89"/>
      <c r="DB118" s="89"/>
      <c r="DC118" s="89"/>
      <c r="DD118" s="89"/>
      <c r="DE118" s="89"/>
      <c r="DF118" s="89"/>
      <c r="DG118" s="89"/>
      <c r="DH118" s="89"/>
      <c r="DI118" s="89"/>
      <c r="DJ118" s="89"/>
      <c r="DK118" s="89"/>
      <c r="DL118" s="89"/>
      <c r="DM118" s="89"/>
      <c r="DN118" s="89"/>
      <c r="DO118" s="89"/>
      <c r="DP118" s="89"/>
      <c r="DQ118" s="89"/>
      <c r="DR118" s="89"/>
      <c r="DS118" s="89"/>
      <c r="DT118" s="89"/>
      <c r="DU118" s="89"/>
      <c r="DV118" s="89"/>
      <c r="DW118" s="89"/>
      <c r="DX118" s="89"/>
      <c r="DY118" s="89"/>
      <c r="DZ118" s="89"/>
      <c r="EA118" s="89"/>
      <c r="EB118" s="89"/>
      <c r="EC118" s="89"/>
      <c r="ED118" s="89"/>
      <c r="EE118" s="89"/>
      <c r="EF118" s="89"/>
      <c r="EG118" s="89"/>
      <c r="EH118" s="89"/>
      <c r="EI118" s="89"/>
      <c r="EJ118" s="89"/>
      <c r="EK118" s="89"/>
      <c r="EL118" s="89"/>
      <c r="EM118" s="89"/>
      <c r="EN118" s="89"/>
      <c r="EO118" s="89"/>
    </row>
    <row r="119" spans="1:145">
      <c r="A119" s="89"/>
      <c r="B119" s="89"/>
      <c r="C119" s="89"/>
      <c r="D119" s="89"/>
      <c r="E119" s="89"/>
      <c r="F119" s="89"/>
      <c r="G119" s="89"/>
      <c r="H119" s="89"/>
      <c r="I119" s="89"/>
      <c r="J119" s="89"/>
      <c r="K119" s="211"/>
      <c r="L119" s="89"/>
      <c r="M119" s="89"/>
      <c r="N119" s="89"/>
      <c r="O119" s="89"/>
      <c r="P119" s="89"/>
      <c r="Q119" s="89"/>
      <c r="R119" s="89"/>
      <c r="S119" s="89"/>
      <c r="T119" s="89"/>
      <c r="U119" s="89"/>
      <c r="V119" s="89"/>
      <c r="W119" s="89"/>
      <c r="X119" s="89"/>
      <c r="Y119" s="89"/>
      <c r="Z119" s="89"/>
      <c r="AA119" s="89"/>
      <c r="AB119" s="89"/>
      <c r="AC119" s="89"/>
      <c r="AD119" s="89"/>
      <c r="AE119" s="89"/>
      <c r="AF119" s="89"/>
      <c r="AG119" s="89"/>
      <c r="AH119" s="89"/>
      <c r="AI119" s="89"/>
      <c r="AJ119" s="89"/>
      <c r="AK119" s="89"/>
      <c r="AL119" s="89"/>
      <c r="AM119" s="89"/>
      <c r="AN119" s="89"/>
      <c r="AO119" s="89"/>
      <c r="AP119" s="89"/>
      <c r="AQ119" s="89"/>
      <c r="AR119" s="89"/>
      <c r="AS119" s="89"/>
      <c r="AT119" s="89"/>
      <c r="AU119" s="89"/>
      <c r="AV119" s="89"/>
      <c r="AW119" s="89"/>
      <c r="AX119" s="89"/>
      <c r="AY119" s="89"/>
      <c r="AZ119" s="89"/>
      <c r="BA119" s="89"/>
      <c r="BB119" s="89"/>
      <c r="BC119" s="89"/>
      <c r="BD119" s="89"/>
      <c r="BE119" s="89"/>
      <c r="BF119" s="89"/>
      <c r="BG119" s="89"/>
      <c r="BH119" s="89"/>
      <c r="BI119" s="89"/>
      <c r="BJ119" s="89"/>
      <c r="BK119" s="89"/>
      <c r="BL119" s="89"/>
      <c r="BM119" s="89"/>
      <c r="BN119" s="89"/>
      <c r="BO119" s="89"/>
      <c r="BP119" s="89"/>
      <c r="BQ119" s="89"/>
      <c r="BR119" s="89"/>
      <c r="BS119" s="89"/>
      <c r="BT119" s="89"/>
      <c r="BU119" s="89"/>
      <c r="BV119" s="89"/>
      <c r="BW119" s="89"/>
      <c r="BX119" s="89"/>
      <c r="BY119" s="89"/>
      <c r="BZ119" s="89"/>
      <c r="CA119" s="89"/>
      <c r="CB119" s="89"/>
      <c r="CC119" s="89"/>
      <c r="CD119" s="89"/>
      <c r="CE119" s="89"/>
      <c r="CF119" s="89"/>
      <c r="CG119" s="89"/>
      <c r="CH119" s="89"/>
      <c r="CI119" s="89"/>
      <c r="CJ119" s="89"/>
      <c r="CK119" s="89"/>
      <c r="CL119" s="89"/>
      <c r="CM119" s="89"/>
      <c r="CN119" s="89"/>
      <c r="CO119" s="89"/>
      <c r="CP119" s="89"/>
      <c r="CQ119" s="89"/>
      <c r="CR119" s="89"/>
      <c r="CS119" s="89"/>
      <c r="CT119" s="89"/>
      <c r="CU119" s="89"/>
      <c r="CV119" s="89"/>
      <c r="CW119" s="89"/>
      <c r="CX119" s="89"/>
      <c r="CY119" s="89"/>
      <c r="CZ119" s="89"/>
      <c r="DA119" s="89"/>
      <c r="DB119" s="89"/>
      <c r="DC119" s="89"/>
      <c r="DD119" s="89"/>
      <c r="DE119" s="89"/>
      <c r="DF119" s="89"/>
      <c r="DG119" s="89"/>
      <c r="DH119" s="89"/>
      <c r="DI119" s="89"/>
      <c r="DJ119" s="89"/>
      <c r="DK119" s="89"/>
      <c r="DL119" s="89"/>
      <c r="DM119" s="89"/>
      <c r="DN119" s="89"/>
      <c r="DO119" s="89"/>
      <c r="DP119" s="89"/>
      <c r="DQ119" s="89"/>
      <c r="DR119" s="89"/>
      <c r="DS119" s="89"/>
      <c r="DT119" s="89"/>
      <c r="DU119" s="89"/>
      <c r="DV119" s="89"/>
      <c r="DW119" s="89"/>
      <c r="DX119" s="89"/>
      <c r="DY119" s="89"/>
      <c r="DZ119" s="89"/>
      <c r="EA119" s="89"/>
      <c r="EB119" s="89"/>
      <c r="EC119" s="89"/>
      <c r="ED119" s="89"/>
      <c r="EE119" s="89"/>
      <c r="EF119" s="89"/>
      <c r="EG119" s="89"/>
      <c r="EH119" s="89"/>
      <c r="EI119" s="89"/>
      <c r="EJ119" s="89"/>
      <c r="EK119" s="89"/>
      <c r="EL119" s="89"/>
      <c r="EM119" s="89"/>
      <c r="EN119" s="89"/>
      <c r="EO119" s="89"/>
    </row>
    <row r="120" spans="1:145">
      <c r="A120" s="89"/>
      <c r="B120" s="89"/>
      <c r="C120" s="89"/>
      <c r="D120" s="89"/>
      <c r="E120" s="89"/>
      <c r="F120" s="89"/>
      <c r="G120" s="89"/>
      <c r="H120" s="89"/>
      <c r="I120" s="89"/>
      <c r="J120" s="89"/>
      <c r="K120" s="211"/>
      <c r="L120" s="89"/>
      <c r="M120" s="89"/>
      <c r="N120" s="89"/>
      <c r="O120" s="89"/>
      <c r="P120" s="89"/>
      <c r="Q120" s="89"/>
      <c r="R120" s="89"/>
      <c r="S120" s="89"/>
      <c r="T120" s="89"/>
      <c r="U120" s="89"/>
      <c r="V120" s="89"/>
      <c r="W120" s="89"/>
      <c r="X120" s="89"/>
      <c r="Y120" s="89"/>
      <c r="Z120" s="89"/>
      <c r="AA120" s="89"/>
      <c r="AB120" s="89"/>
      <c r="AC120" s="89"/>
      <c r="AD120" s="89"/>
      <c r="AE120" s="89"/>
      <c r="AF120" s="89"/>
      <c r="AG120" s="89"/>
      <c r="AH120" s="89"/>
      <c r="AI120" s="89"/>
      <c r="AJ120" s="89"/>
      <c r="AK120" s="89"/>
      <c r="AL120" s="89"/>
      <c r="AM120" s="89"/>
      <c r="AN120" s="89"/>
      <c r="AO120" s="89"/>
      <c r="AP120" s="89"/>
      <c r="AQ120" s="89"/>
      <c r="AR120" s="89"/>
      <c r="AS120" s="89"/>
      <c r="AT120" s="89"/>
      <c r="AU120" s="89"/>
      <c r="AV120" s="89"/>
      <c r="AW120" s="89"/>
      <c r="AX120" s="89"/>
      <c r="AY120" s="89"/>
      <c r="AZ120" s="89"/>
      <c r="BA120" s="89"/>
      <c r="BB120" s="89"/>
      <c r="BC120" s="89"/>
      <c r="BD120" s="89"/>
      <c r="BE120" s="89"/>
      <c r="BF120" s="89"/>
      <c r="BG120" s="89"/>
      <c r="BH120" s="89"/>
      <c r="BI120" s="89"/>
      <c r="BJ120" s="89"/>
      <c r="BK120" s="89"/>
      <c r="BL120" s="89"/>
      <c r="BM120" s="89"/>
      <c r="BN120" s="89"/>
      <c r="BO120" s="89"/>
      <c r="BP120" s="89"/>
      <c r="BQ120" s="89"/>
      <c r="BR120" s="89"/>
      <c r="BS120" s="89"/>
      <c r="BT120" s="89"/>
      <c r="BU120" s="89"/>
      <c r="BV120" s="89"/>
      <c r="BW120" s="89"/>
      <c r="BX120" s="89"/>
      <c r="BY120" s="89"/>
      <c r="BZ120" s="89"/>
      <c r="CA120" s="89"/>
      <c r="CB120" s="89"/>
      <c r="CC120" s="89"/>
      <c r="CD120" s="89"/>
      <c r="CE120" s="89"/>
      <c r="CF120" s="89"/>
      <c r="CG120" s="89"/>
      <c r="CH120" s="89"/>
      <c r="CI120" s="89"/>
      <c r="CJ120" s="89"/>
      <c r="CK120" s="89"/>
      <c r="CL120" s="89"/>
      <c r="CM120" s="89"/>
      <c r="CN120" s="89"/>
      <c r="CO120" s="89"/>
      <c r="CP120" s="89"/>
      <c r="CQ120" s="89"/>
      <c r="CR120" s="89"/>
      <c r="CS120" s="89"/>
      <c r="CT120" s="89"/>
      <c r="CU120" s="89"/>
      <c r="CV120" s="89"/>
      <c r="CW120" s="89"/>
      <c r="CX120" s="89"/>
      <c r="CY120" s="89"/>
      <c r="CZ120" s="89"/>
      <c r="DA120" s="89"/>
      <c r="DB120" s="89"/>
      <c r="DC120" s="89"/>
      <c r="DD120" s="89"/>
      <c r="DE120" s="89"/>
      <c r="DF120" s="89"/>
      <c r="DG120" s="89"/>
      <c r="DH120" s="89"/>
      <c r="DI120" s="89"/>
      <c r="DJ120" s="89"/>
      <c r="DK120" s="89"/>
      <c r="DL120" s="89"/>
      <c r="DM120" s="89"/>
      <c r="DN120" s="89"/>
      <c r="DO120" s="89"/>
      <c r="DP120" s="89"/>
      <c r="DQ120" s="89"/>
      <c r="DR120" s="89"/>
      <c r="DS120" s="89"/>
      <c r="DT120" s="89"/>
      <c r="DU120" s="89"/>
      <c r="DV120" s="89"/>
      <c r="DW120" s="89"/>
      <c r="DX120" s="89"/>
      <c r="DY120" s="89"/>
      <c r="DZ120" s="89"/>
      <c r="EA120" s="89"/>
      <c r="EB120" s="89"/>
      <c r="EC120" s="89"/>
      <c r="ED120" s="89"/>
      <c r="EE120" s="89"/>
      <c r="EF120" s="89"/>
      <c r="EG120" s="89"/>
      <c r="EH120" s="89"/>
      <c r="EI120" s="89"/>
      <c r="EJ120" s="89"/>
      <c r="EK120" s="89"/>
      <c r="EL120" s="89"/>
      <c r="EM120" s="89"/>
      <c r="EN120" s="89"/>
      <c r="EO120" s="89"/>
    </row>
    <row r="121" spans="1:145">
      <c r="A121" s="89"/>
      <c r="B121" s="89"/>
      <c r="C121" s="89"/>
      <c r="D121" s="89"/>
      <c r="E121" s="89"/>
      <c r="F121" s="89"/>
      <c r="G121" s="89"/>
      <c r="H121" s="89"/>
      <c r="I121" s="89"/>
      <c r="J121" s="89"/>
      <c r="K121" s="211"/>
      <c r="L121" s="89"/>
      <c r="M121" s="89"/>
      <c r="N121" s="89"/>
      <c r="O121" s="89"/>
      <c r="P121" s="89"/>
      <c r="Q121" s="89"/>
      <c r="R121" s="89"/>
      <c r="S121" s="89"/>
      <c r="T121" s="89"/>
      <c r="U121" s="89"/>
      <c r="V121" s="89"/>
      <c r="W121" s="89"/>
      <c r="X121" s="89"/>
      <c r="Y121" s="89"/>
      <c r="Z121" s="89"/>
      <c r="AA121" s="89"/>
      <c r="AB121" s="89"/>
      <c r="AC121" s="89"/>
      <c r="AD121" s="89"/>
      <c r="AE121" s="89"/>
      <c r="AF121" s="89"/>
      <c r="AG121" s="89"/>
      <c r="AH121" s="89"/>
      <c r="AI121" s="89"/>
      <c r="AJ121" s="89"/>
      <c r="AK121" s="89"/>
      <c r="AL121" s="89"/>
      <c r="AM121" s="89"/>
      <c r="AN121" s="89"/>
      <c r="AO121" s="89"/>
      <c r="AP121" s="89"/>
      <c r="AQ121" s="89"/>
      <c r="AR121" s="89"/>
      <c r="AS121" s="89"/>
      <c r="AT121" s="89"/>
      <c r="AU121" s="89"/>
      <c r="AV121" s="89"/>
      <c r="AW121" s="89"/>
      <c r="AX121" s="89"/>
      <c r="AY121" s="89"/>
      <c r="AZ121" s="89"/>
      <c r="BA121" s="89"/>
      <c r="BB121" s="89"/>
      <c r="BC121" s="89"/>
      <c r="BD121" s="89"/>
      <c r="BE121" s="89"/>
      <c r="BF121" s="89"/>
      <c r="BG121" s="89"/>
      <c r="BH121" s="89"/>
      <c r="BI121" s="89"/>
      <c r="BJ121" s="89"/>
      <c r="BK121" s="89"/>
      <c r="BL121" s="89"/>
      <c r="BM121" s="89"/>
      <c r="BN121" s="89"/>
      <c r="BO121" s="89"/>
      <c r="BP121" s="89"/>
      <c r="BQ121" s="89"/>
      <c r="BR121" s="89"/>
      <c r="BS121" s="89"/>
      <c r="BT121" s="89"/>
      <c r="BU121" s="89"/>
      <c r="BV121" s="89"/>
      <c r="BW121" s="89"/>
      <c r="BX121" s="89"/>
      <c r="BY121" s="89"/>
      <c r="BZ121" s="89"/>
      <c r="CA121" s="89"/>
      <c r="CB121" s="89"/>
      <c r="CC121" s="89"/>
      <c r="CD121" s="89"/>
      <c r="CE121" s="89"/>
      <c r="CF121" s="89"/>
      <c r="CG121" s="89"/>
      <c r="CH121" s="89"/>
      <c r="CI121" s="89"/>
      <c r="CJ121" s="89"/>
      <c r="CK121" s="89"/>
      <c r="CL121" s="89"/>
      <c r="CM121" s="89"/>
      <c r="CN121" s="89"/>
      <c r="CO121" s="89"/>
      <c r="CP121" s="89"/>
      <c r="CQ121" s="89"/>
      <c r="CR121" s="89"/>
      <c r="CS121" s="89"/>
      <c r="CT121" s="89"/>
      <c r="CU121" s="89"/>
      <c r="CV121" s="89"/>
      <c r="CW121" s="89"/>
      <c r="CX121" s="89"/>
      <c r="CY121" s="89"/>
      <c r="CZ121" s="89"/>
      <c r="DA121" s="89"/>
      <c r="DB121" s="89"/>
      <c r="DC121" s="89"/>
      <c r="DD121" s="89"/>
      <c r="DE121" s="89"/>
      <c r="DF121" s="89"/>
      <c r="DG121" s="89"/>
      <c r="DH121" s="89"/>
      <c r="DI121" s="89"/>
      <c r="DJ121" s="89"/>
      <c r="DK121" s="89"/>
      <c r="DL121" s="89"/>
      <c r="DM121" s="89"/>
      <c r="DN121" s="89"/>
      <c r="DO121" s="89"/>
      <c r="DP121" s="89"/>
      <c r="DQ121" s="89"/>
      <c r="DR121" s="89"/>
      <c r="DS121" s="89"/>
      <c r="DT121" s="89"/>
      <c r="DU121" s="89"/>
      <c r="DV121" s="89"/>
      <c r="DW121" s="89"/>
      <c r="DX121" s="89"/>
      <c r="DY121" s="89"/>
      <c r="DZ121" s="89"/>
      <c r="EA121" s="89"/>
      <c r="EB121" s="89"/>
      <c r="EC121" s="89"/>
      <c r="ED121" s="89"/>
      <c r="EE121" s="89"/>
      <c r="EF121" s="89"/>
      <c r="EG121" s="89"/>
      <c r="EH121" s="89"/>
      <c r="EI121" s="89"/>
      <c r="EJ121" s="89"/>
      <c r="EK121" s="89"/>
      <c r="EL121" s="89"/>
      <c r="EM121" s="89"/>
      <c r="EN121" s="89"/>
      <c r="EO121" s="89"/>
    </row>
    <row r="122" spans="1:145">
      <c r="A122" s="89"/>
      <c r="B122" s="89"/>
      <c r="C122" s="89"/>
      <c r="D122" s="89"/>
      <c r="E122" s="89"/>
      <c r="F122" s="89"/>
      <c r="G122" s="89"/>
      <c r="H122" s="89"/>
      <c r="I122" s="89"/>
      <c r="J122" s="89"/>
      <c r="K122" s="211"/>
      <c r="L122" s="89"/>
      <c r="M122" s="89"/>
      <c r="N122" s="89"/>
      <c r="O122" s="89"/>
      <c r="P122" s="89"/>
      <c r="Q122" s="89"/>
      <c r="R122" s="89"/>
      <c r="S122" s="89"/>
      <c r="T122" s="89"/>
      <c r="U122" s="89"/>
      <c r="V122" s="89"/>
      <c r="W122" s="89"/>
      <c r="X122" s="89"/>
      <c r="Y122" s="89"/>
      <c r="Z122" s="89"/>
      <c r="AA122" s="89"/>
      <c r="AB122" s="89"/>
      <c r="AC122" s="89"/>
      <c r="AD122" s="89"/>
      <c r="AE122" s="89"/>
      <c r="AF122" s="89"/>
      <c r="AG122" s="89"/>
      <c r="AH122" s="89"/>
      <c r="AI122" s="89"/>
      <c r="AJ122" s="89"/>
      <c r="AK122" s="89"/>
      <c r="AL122" s="89"/>
      <c r="AM122" s="89"/>
      <c r="AN122" s="89"/>
      <c r="AO122" s="89"/>
      <c r="AP122" s="89"/>
      <c r="AQ122" s="89"/>
      <c r="AR122" s="89"/>
      <c r="AS122" s="89"/>
      <c r="AT122" s="89"/>
      <c r="AU122" s="89"/>
      <c r="AV122" s="89"/>
      <c r="AW122" s="89"/>
      <c r="AX122" s="89"/>
      <c r="AY122" s="89"/>
      <c r="AZ122" s="89"/>
      <c r="BA122" s="89"/>
      <c r="BB122" s="89"/>
      <c r="BC122" s="89"/>
      <c r="BD122" s="89"/>
      <c r="BE122" s="89"/>
      <c r="BF122" s="89"/>
      <c r="BG122" s="89"/>
      <c r="BH122" s="89"/>
      <c r="BI122" s="89"/>
      <c r="BJ122" s="89"/>
      <c r="BK122" s="89"/>
      <c r="BL122" s="89"/>
      <c r="BM122" s="89"/>
      <c r="BN122" s="89"/>
      <c r="BO122" s="89"/>
      <c r="BP122" s="89"/>
      <c r="BQ122" s="89"/>
      <c r="BR122" s="89"/>
      <c r="BS122" s="89"/>
      <c r="BT122" s="89"/>
      <c r="BU122" s="89"/>
      <c r="BV122" s="89"/>
      <c r="BW122" s="89"/>
      <c r="BX122" s="89"/>
      <c r="BY122" s="89"/>
      <c r="BZ122" s="89"/>
      <c r="CA122" s="89"/>
      <c r="CB122" s="89"/>
      <c r="CC122" s="89"/>
      <c r="CD122" s="89"/>
      <c r="CE122" s="89"/>
      <c r="CF122" s="89"/>
      <c r="CG122" s="89"/>
      <c r="CH122" s="89"/>
      <c r="CI122" s="89"/>
      <c r="CJ122" s="89"/>
      <c r="CK122" s="89"/>
      <c r="CL122" s="89"/>
      <c r="CM122" s="89"/>
      <c r="CN122" s="89"/>
      <c r="CO122" s="89"/>
      <c r="CP122" s="89"/>
      <c r="CQ122" s="89"/>
      <c r="CR122" s="89"/>
      <c r="CS122" s="89"/>
      <c r="CT122" s="89"/>
      <c r="CU122" s="89"/>
      <c r="CV122" s="89"/>
      <c r="CW122" s="89"/>
      <c r="CX122" s="89"/>
      <c r="CY122" s="89"/>
      <c r="CZ122" s="89"/>
      <c r="DA122" s="89"/>
      <c r="DB122" s="89"/>
      <c r="DC122" s="89"/>
      <c r="DD122" s="89"/>
      <c r="DE122" s="89"/>
      <c r="DF122" s="89"/>
      <c r="DG122" s="89"/>
      <c r="DH122" s="89"/>
      <c r="DI122" s="89"/>
      <c r="DJ122" s="89"/>
      <c r="DK122" s="89"/>
      <c r="DL122" s="89"/>
      <c r="DM122" s="89"/>
      <c r="DN122" s="89"/>
      <c r="DO122" s="89"/>
      <c r="DP122" s="89"/>
      <c r="DQ122" s="89"/>
      <c r="DR122" s="89"/>
      <c r="DS122" s="89"/>
      <c r="DT122" s="89"/>
      <c r="DU122" s="89"/>
      <c r="DV122" s="89"/>
      <c r="DW122" s="89"/>
      <c r="DX122" s="89"/>
      <c r="DY122" s="89"/>
      <c r="DZ122" s="89"/>
      <c r="EA122" s="89"/>
      <c r="EB122" s="89"/>
      <c r="EC122" s="89"/>
      <c r="ED122" s="89"/>
      <c r="EE122" s="89"/>
      <c r="EF122" s="89"/>
      <c r="EG122" s="89"/>
      <c r="EH122" s="89"/>
      <c r="EI122" s="89"/>
      <c r="EJ122" s="89"/>
      <c r="EK122" s="89"/>
      <c r="EL122" s="89"/>
      <c r="EM122" s="89"/>
      <c r="EN122" s="89"/>
      <c r="EO122" s="89"/>
    </row>
    <row r="123" spans="1:145">
      <c r="A123" s="89"/>
      <c r="B123" s="89"/>
      <c r="C123" s="89"/>
      <c r="D123" s="89"/>
      <c r="E123" s="89"/>
      <c r="F123" s="89"/>
      <c r="G123" s="89"/>
      <c r="H123" s="89"/>
      <c r="I123" s="89"/>
      <c r="J123" s="89"/>
      <c r="K123" s="211"/>
      <c r="L123" s="89"/>
      <c r="M123" s="89"/>
      <c r="N123" s="89"/>
      <c r="O123" s="89"/>
      <c r="P123" s="89"/>
      <c r="Q123" s="89"/>
      <c r="R123" s="89"/>
      <c r="S123" s="89"/>
      <c r="T123" s="89"/>
      <c r="U123" s="89"/>
      <c r="V123" s="89"/>
      <c r="W123" s="89"/>
      <c r="X123" s="89"/>
      <c r="Y123" s="89"/>
      <c r="Z123" s="89"/>
      <c r="AA123" s="89"/>
      <c r="AB123" s="89"/>
      <c r="AC123" s="89"/>
      <c r="AD123" s="89"/>
      <c r="AE123" s="89"/>
      <c r="AF123" s="89"/>
      <c r="AG123" s="89"/>
      <c r="AH123" s="89"/>
      <c r="AI123" s="89"/>
      <c r="AJ123" s="89"/>
      <c r="AK123" s="89"/>
      <c r="AL123" s="89"/>
      <c r="AM123" s="89"/>
      <c r="AN123" s="89"/>
      <c r="AO123" s="89"/>
      <c r="AP123" s="89"/>
      <c r="AQ123" s="89"/>
      <c r="AR123" s="89"/>
      <c r="AS123" s="89"/>
      <c r="AT123" s="89"/>
      <c r="AU123" s="89"/>
      <c r="AV123" s="89"/>
      <c r="AW123" s="89"/>
      <c r="AX123" s="89"/>
      <c r="AY123" s="89"/>
      <c r="AZ123" s="89"/>
      <c r="BA123" s="89"/>
      <c r="BB123" s="89"/>
      <c r="BC123" s="89"/>
      <c r="BD123" s="89"/>
      <c r="BE123" s="89"/>
      <c r="BF123" s="89"/>
      <c r="BG123" s="89"/>
      <c r="BH123" s="89"/>
      <c r="BI123" s="89"/>
      <c r="BJ123" s="89"/>
      <c r="BK123" s="89"/>
      <c r="BL123" s="89"/>
      <c r="BM123" s="89"/>
      <c r="BN123" s="89"/>
      <c r="BO123" s="89"/>
      <c r="BP123" s="89"/>
      <c r="BQ123" s="89"/>
      <c r="BR123" s="89"/>
      <c r="BS123" s="89"/>
      <c r="BT123" s="89"/>
      <c r="BU123" s="89"/>
      <c r="BV123" s="89"/>
      <c r="BW123" s="89"/>
      <c r="BX123" s="89"/>
      <c r="BY123" s="89"/>
      <c r="BZ123" s="89"/>
      <c r="CA123" s="89"/>
      <c r="CB123" s="89"/>
      <c r="CC123" s="89"/>
      <c r="CD123" s="89"/>
      <c r="CE123" s="89"/>
      <c r="CF123" s="89"/>
      <c r="CG123" s="89"/>
      <c r="CH123" s="89"/>
      <c r="CI123" s="89"/>
      <c r="CJ123" s="89"/>
      <c r="CK123" s="89"/>
      <c r="CL123" s="89"/>
      <c r="CM123" s="89"/>
      <c r="CN123" s="89"/>
      <c r="CO123" s="89"/>
      <c r="CP123" s="89"/>
      <c r="CQ123" s="89"/>
      <c r="CR123" s="89"/>
      <c r="CS123" s="89"/>
      <c r="CT123" s="89"/>
      <c r="CU123" s="89"/>
      <c r="CV123" s="89"/>
      <c r="CW123" s="89"/>
      <c r="CX123" s="89"/>
      <c r="CY123" s="89"/>
      <c r="CZ123" s="89"/>
      <c r="DA123" s="89"/>
      <c r="DB123" s="89"/>
      <c r="DC123" s="89"/>
      <c r="DD123" s="89"/>
      <c r="DE123" s="89"/>
      <c r="DF123" s="89"/>
      <c r="DG123" s="89"/>
      <c r="DH123" s="89"/>
      <c r="DI123" s="89"/>
      <c r="DJ123" s="89"/>
      <c r="DK123" s="89"/>
      <c r="DL123" s="89"/>
      <c r="DM123" s="89"/>
      <c r="DN123" s="89"/>
      <c r="DO123" s="89"/>
      <c r="DP123" s="89"/>
      <c r="DQ123" s="89"/>
      <c r="DR123" s="89"/>
      <c r="DS123" s="89"/>
      <c r="DT123" s="89"/>
      <c r="DU123" s="89"/>
      <c r="DV123" s="89"/>
      <c r="DW123" s="89"/>
      <c r="DX123" s="89"/>
      <c r="DY123" s="89"/>
      <c r="DZ123" s="89"/>
      <c r="EA123" s="89"/>
      <c r="EB123" s="89"/>
      <c r="EC123" s="89"/>
      <c r="ED123" s="89"/>
      <c r="EE123" s="89"/>
      <c r="EF123" s="89"/>
      <c r="EG123" s="89"/>
      <c r="EH123" s="89"/>
      <c r="EI123" s="89"/>
      <c r="EJ123" s="89"/>
      <c r="EK123" s="89"/>
      <c r="EL123" s="89"/>
      <c r="EM123" s="89"/>
      <c r="EN123" s="89"/>
      <c r="EO123" s="89"/>
    </row>
    <row r="124" spans="1:145">
      <c r="A124" s="89"/>
      <c r="B124" s="89"/>
      <c r="C124" s="89"/>
      <c r="D124" s="89"/>
      <c r="E124" s="89"/>
      <c r="F124" s="89"/>
      <c r="G124" s="89"/>
      <c r="H124" s="89"/>
      <c r="I124" s="89"/>
      <c r="J124" s="89"/>
      <c r="K124" s="211"/>
      <c r="L124" s="89"/>
      <c r="M124" s="89"/>
      <c r="N124" s="89"/>
      <c r="O124" s="89"/>
      <c r="P124" s="89"/>
      <c r="Q124" s="89"/>
      <c r="R124" s="89"/>
      <c r="S124" s="89"/>
      <c r="T124" s="89"/>
      <c r="U124" s="89"/>
      <c r="V124" s="89"/>
      <c r="W124" s="89"/>
      <c r="X124" s="89"/>
      <c r="Y124" s="89"/>
      <c r="Z124" s="89"/>
      <c r="AA124" s="89"/>
      <c r="AB124" s="89"/>
      <c r="AC124" s="89"/>
      <c r="AD124" s="89"/>
      <c r="AE124" s="89"/>
      <c r="AF124" s="89"/>
      <c r="AG124" s="89"/>
      <c r="AH124" s="89"/>
      <c r="AI124" s="89"/>
      <c r="AJ124" s="89"/>
      <c r="AK124" s="89"/>
      <c r="AL124" s="89"/>
      <c r="AM124" s="89"/>
      <c r="AN124" s="89"/>
      <c r="AO124" s="89"/>
      <c r="AP124" s="89"/>
      <c r="AQ124" s="89"/>
      <c r="AR124" s="89"/>
      <c r="AS124" s="89"/>
      <c r="AT124" s="89"/>
      <c r="AU124" s="89"/>
      <c r="AV124" s="89"/>
      <c r="AW124" s="89"/>
      <c r="AX124" s="89"/>
      <c r="AY124" s="89"/>
      <c r="AZ124" s="89"/>
      <c r="BA124" s="89"/>
      <c r="BB124" s="89"/>
      <c r="BC124" s="89"/>
      <c r="BD124" s="89"/>
      <c r="BE124" s="89"/>
      <c r="BF124" s="89"/>
      <c r="BG124" s="89"/>
      <c r="BH124" s="89"/>
      <c r="BI124" s="89"/>
      <c r="BJ124" s="89"/>
      <c r="BK124" s="89"/>
      <c r="BL124" s="89"/>
      <c r="BM124" s="89"/>
      <c r="BN124" s="89"/>
      <c r="BO124" s="89"/>
      <c r="BP124" s="89"/>
      <c r="BQ124" s="89"/>
      <c r="BR124" s="89"/>
      <c r="BS124" s="89"/>
      <c r="BT124" s="89"/>
      <c r="BU124" s="89"/>
      <c r="BV124" s="89"/>
      <c r="BW124" s="89"/>
      <c r="BX124" s="89"/>
      <c r="BY124" s="89"/>
      <c r="BZ124" s="89"/>
      <c r="CA124" s="89"/>
      <c r="CB124" s="89"/>
      <c r="CC124" s="89"/>
      <c r="CD124" s="89"/>
      <c r="CE124" s="89"/>
      <c r="CF124" s="89"/>
      <c r="CG124" s="89"/>
      <c r="CH124" s="89"/>
      <c r="CI124" s="89"/>
      <c r="CJ124" s="89"/>
      <c r="CK124" s="89"/>
      <c r="CL124" s="89"/>
      <c r="CM124" s="89"/>
      <c r="CN124" s="89"/>
      <c r="CO124" s="89"/>
      <c r="CP124" s="89"/>
      <c r="CQ124" s="89"/>
      <c r="CR124" s="89"/>
      <c r="CS124" s="89"/>
      <c r="CT124" s="89"/>
      <c r="CU124" s="89"/>
      <c r="CV124" s="89"/>
      <c r="CW124" s="89"/>
      <c r="CX124" s="89"/>
      <c r="CY124" s="89"/>
      <c r="CZ124" s="89"/>
      <c r="DA124" s="89"/>
      <c r="DB124" s="89"/>
      <c r="DC124" s="89"/>
      <c r="DD124" s="89"/>
      <c r="DE124" s="89"/>
      <c r="DF124" s="89"/>
      <c r="DG124" s="89"/>
      <c r="DH124" s="89"/>
      <c r="DI124" s="89"/>
      <c r="DJ124" s="89"/>
      <c r="DK124" s="89"/>
      <c r="DL124" s="89"/>
      <c r="DM124" s="89"/>
      <c r="DN124" s="89"/>
      <c r="DO124" s="89"/>
      <c r="DP124" s="89"/>
      <c r="DQ124" s="89"/>
      <c r="DR124" s="89"/>
      <c r="DS124" s="89"/>
      <c r="DT124" s="89"/>
      <c r="DU124" s="89"/>
      <c r="DV124" s="89"/>
      <c r="DW124" s="89"/>
      <c r="DX124" s="89"/>
      <c r="DY124" s="89"/>
      <c r="DZ124" s="89"/>
      <c r="EA124" s="89"/>
      <c r="EB124" s="89"/>
      <c r="EC124" s="89"/>
      <c r="ED124" s="89"/>
      <c r="EE124" s="89"/>
      <c r="EF124" s="89"/>
      <c r="EG124" s="89"/>
      <c r="EH124" s="89"/>
      <c r="EI124" s="89"/>
      <c r="EJ124" s="89"/>
      <c r="EK124" s="89"/>
      <c r="EL124" s="89"/>
      <c r="EM124" s="89"/>
      <c r="EN124" s="89"/>
      <c r="EO124" s="89"/>
    </row>
    <row r="125" spans="1:145">
      <c r="A125" s="89"/>
      <c r="B125" s="89"/>
      <c r="C125" s="89"/>
      <c r="D125" s="89"/>
      <c r="E125" s="89"/>
      <c r="F125" s="89"/>
      <c r="G125" s="89"/>
      <c r="H125" s="89"/>
      <c r="I125" s="89"/>
      <c r="J125" s="89"/>
      <c r="K125" s="211"/>
      <c r="L125" s="89"/>
      <c r="M125" s="89"/>
      <c r="N125" s="89"/>
      <c r="O125" s="89"/>
      <c r="P125" s="89"/>
      <c r="Q125" s="89"/>
      <c r="R125" s="89"/>
      <c r="S125" s="89"/>
      <c r="T125" s="89"/>
      <c r="U125" s="89"/>
      <c r="V125" s="89"/>
      <c r="W125" s="89"/>
      <c r="X125" s="89"/>
      <c r="Y125" s="89"/>
      <c r="Z125" s="89"/>
      <c r="AA125" s="89"/>
      <c r="AB125" s="89"/>
      <c r="AC125" s="89"/>
      <c r="AD125" s="89"/>
      <c r="AE125" s="89"/>
      <c r="AF125" s="89"/>
      <c r="AG125" s="89"/>
      <c r="AH125" s="89"/>
      <c r="AI125" s="89"/>
      <c r="AJ125" s="89"/>
      <c r="AK125" s="89"/>
      <c r="AL125" s="89"/>
      <c r="AM125" s="89"/>
      <c r="AN125" s="89"/>
      <c r="AO125" s="89"/>
      <c r="AP125" s="89"/>
      <c r="AQ125" s="89"/>
      <c r="AR125" s="89"/>
      <c r="AS125" s="89"/>
      <c r="AT125" s="89"/>
      <c r="AU125" s="89"/>
      <c r="AV125" s="89"/>
      <c r="AW125" s="89"/>
      <c r="AX125" s="89"/>
      <c r="AY125" s="89"/>
      <c r="AZ125" s="89"/>
      <c r="BA125" s="89"/>
      <c r="BB125" s="89"/>
      <c r="BC125" s="89"/>
      <c r="BD125" s="89"/>
      <c r="BE125" s="89"/>
      <c r="BF125" s="89"/>
      <c r="BG125" s="89"/>
      <c r="BH125" s="89"/>
      <c r="BI125" s="89"/>
      <c r="BJ125" s="89"/>
      <c r="BK125" s="89"/>
      <c r="BL125" s="89"/>
      <c r="BM125" s="89"/>
      <c r="BN125" s="89"/>
      <c r="BO125" s="89"/>
      <c r="BP125" s="89"/>
      <c r="BQ125" s="89"/>
      <c r="BR125" s="89"/>
      <c r="BS125" s="89"/>
      <c r="BT125" s="89"/>
      <c r="BU125" s="89"/>
      <c r="BV125" s="89"/>
      <c r="BW125" s="89"/>
      <c r="BX125" s="89"/>
      <c r="BY125" s="89"/>
      <c r="BZ125" s="89"/>
      <c r="CA125" s="89"/>
      <c r="CB125" s="89"/>
      <c r="CC125" s="89"/>
      <c r="CD125" s="89"/>
      <c r="CE125" s="89"/>
      <c r="CF125" s="89"/>
      <c r="CG125" s="89"/>
      <c r="CH125" s="89"/>
      <c r="CI125" s="89"/>
      <c r="CJ125" s="89"/>
      <c r="CK125" s="89"/>
      <c r="CL125" s="89"/>
      <c r="CM125" s="89"/>
      <c r="CN125" s="89"/>
      <c r="CO125" s="89"/>
      <c r="CP125" s="89"/>
      <c r="CQ125" s="89"/>
      <c r="CR125" s="89"/>
      <c r="CS125" s="89"/>
      <c r="CT125" s="89"/>
      <c r="CU125" s="89"/>
      <c r="CV125" s="89"/>
      <c r="CW125" s="89"/>
      <c r="CX125" s="89"/>
      <c r="CY125" s="89"/>
      <c r="CZ125" s="89"/>
      <c r="DA125" s="89"/>
      <c r="DB125" s="89"/>
      <c r="DC125" s="89"/>
      <c r="DD125" s="89"/>
      <c r="DE125" s="89"/>
      <c r="DF125" s="89"/>
      <c r="DG125" s="89"/>
      <c r="DH125" s="89"/>
      <c r="DI125" s="89"/>
      <c r="DJ125" s="89"/>
      <c r="DK125" s="89"/>
      <c r="DL125" s="89"/>
      <c r="DM125" s="89"/>
      <c r="DN125" s="89"/>
      <c r="DO125" s="89"/>
      <c r="DP125" s="89"/>
      <c r="DQ125" s="89"/>
      <c r="DR125" s="89"/>
      <c r="DS125" s="89"/>
      <c r="DT125" s="89"/>
      <c r="DU125" s="89"/>
      <c r="DV125" s="89"/>
      <c r="DW125" s="89"/>
      <c r="DX125" s="89"/>
      <c r="DY125" s="89"/>
      <c r="DZ125" s="89"/>
      <c r="EA125" s="89"/>
      <c r="EB125" s="89"/>
      <c r="EC125" s="89"/>
      <c r="ED125" s="89"/>
      <c r="EE125" s="89"/>
      <c r="EF125" s="89"/>
      <c r="EG125" s="89"/>
      <c r="EH125" s="89"/>
      <c r="EI125" s="89"/>
      <c r="EJ125" s="89"/>
      <c r="EK125" s="89"/>
      <c r="EL125" s="89"/>
      <c r="EM125" s="89"/>
      <c r="EN125" s="89"/>
      <c r="EO125" s="89"/>
    </row>
    <row r="126" spans="1:145">
      <c r="A126" s="89"/>
      <c r="B126" s="89"/>
      <c r="C126" s="89"/>
      <c r="D126" s="89"/>
      <c r="E126" s="89"/>
      <c r="F126" s="89"/>
      <c r="G126" s="89"/>
      <c r="H126" s="89"/>
      <c r="I126" s="89"/>
      <c r="J126" s="89"/>
      <c r="K126" s="211"/>
      <c r="L126" s="89"/>
      <c r="M126" s="89"/>
      <c r="N126" s="89"/>
      <c r="O126" s="89"/>
      <c r="P126" s="89"/>
      <c r="Q126" s="89"/>
      <c r="R126" s="89"/>
      <c r="S126" s="89"/>
      <c r="T126" s="89"/>
      <c r="U126" s="89"/>
      <c r="V126" s="89"/>
      <c r="W126" s="89"/>
      <c r="X126" s="89"/>
      <c r="Y126" s="89"/>
      <c r="Z126" s="89"/>
      <c r="AA126" s="89"/>
      <c r="AB126" s="89"/>
      <c r="AC126" s="89"/>
      <c r="AD126" s="89"/>
      <c r="AE126" s="89"/>
      <c r="AF126" s="89"/>
      <c r="AG126" s="89"/>
      <c r="AH126" s="89"/>
      <c r="AI126" s="89"/>
      <c r="AJ126" s="89"/>
      <c r="AK126" s="89"/>
      <c r="AL126" s="89"/>
      <c r="AM126" s="89"/>
      <c r="AN126" s="89"/>
      <c r="AO126" s="89"/>
      <c r="AP126" s="89"/>
      <c r="AQ126" s="89"/>
      <c r="AR126" s="89"/>
      <c r="AS126" s="89"/>
      <c r="AT126" s="89"/>
      <c r="AU126" s="89"/>
      <c r="AV126" s="89"/>
      <c r="AW126" s="89"/>
      <c r="AX126" s="89"/>
      <c r="AY126" s="89"/>
      <c r="AZ126" s="89"/>
      <c r="BA126" s="89"/>
      <c r="BB126" s="89"/>
      <c r="BC126" s="89"/>
      <c r="BD126" s="89"/>
      <c r="BE126" s="89"/>
      <c r="BF126" s="89"/>
      <c r="BG126" s="89"/>
      <c r="BH126" s="89"/>
      <c r="BI126" s="89"/>
      <c r="BJ126" s="89"/>
      <c r="BK126" s="89"/>
      <c r="BL126" s="89"/>
      <c r="BM126" s="89"/>
      <c r="BN126" s="89"/>
      <c r="BO126" s="89"/>
      <c r="BP126" s="89"/>
      <c r="BQ126" s="89"/>
      <c r="BR126" s="89"/>
      <c r="BS126" s="89"/>
      <c r="BT126" s="89"/>
      <c r="BU126" s="89"/>
      <c r="BV126" s="89"/>
      <c r="BW126" s="89"/>
      <c r="BX126" s="89"/>
      <c r="BY126" s="89"/>
      <c r="BZ126" s="89"/>
      <c r="CA126" s="89"/>
      <c r="CB126" s="89"/>
      <c r="CC126" s="89"/>
      <c r="CD126" s="89"/>
      <c r="CE126" s="89"/>
      <c r="CF126" s="89"/>
      <c r="CG126" s="89"/>
      <c r="CH126" s="89"/>
      <c r="CI126" s="89"/>
      <c r="CJ126" s="89"/>
      <c r="CK126" s="89"/>
      <c r="CL126" s="89"/>
      <c r="CM126" s="89"/>
      <c r="CN126" s="89"/>
      <c r="CO126" s="89"/>
      <c r="CP126" s="89"/>
      <c r="CQ126" s="89"/>
      <c r="CR126" s="89"/>
      <c r="CS126" s="89"/>
      <c r="CT126" s="89"/>
      <c r="CU126" s="89"/>
      <c r="CV126" s="89"/>
      <c r="CW126" s="89"/>
      <c r="CX126" s="89"/>
      <c r="CY126" s="89"/>
      <c r="CZ126" s="89"/>
      <c r="DA126" s="89"/>
      <c r="DB126" s="89"/>
      <c r="DC126" s="89"/>
      <c r="DD126" s="89"/>
      <c r="DE126" s="89"/>
      <c r="DF126" s="89"/>
      <c r="DG126" s="89"/>
      <c r="DH126" s="89"/>
      <c r="DI126" s="89"/>
      <c r="DJ126" s="89"/>
      <c r="DK126" s="89"/>
      <c r="DL126" s="89"/>
      <c r="DM126" s="89"/>
      <c r="DN126" s="89"/>
      <c r="DO126" s="89"/>
      <c r="DP126" s="89"/>
      <c r="DQ126" s="89"/>
      <c r="DR126" s="89"/>
      <c r="DS126" s="89"/>
      <c r="DT126" s="89"/>
      <c r="DU126" s="89"/>
      <c r="DV126" s="89"/>
      <c r="DW126" s="89"/>
      <c r="DX126" s="89"/>
      <c r="DY126" s="89"/>
      <c r="DZ126" s="89"/>
      <c r="EA126" s="89"/>
      <c r="EB126" s="89"/>
      <c r="EC126" s="89"/>
      <c r="ED126" s="89"/>
      <c r="EE126" s="89"/>
      <c r="EF126" s="89"/>
      <c r="EG126" s="89"/>
      <c r="EH126" s="89"/>
      <c r="EI126" s="89"/>
      <c r="EJ126" s="89"/>
      <c r="EK126" s="89"/>
      <c r="EL126" s="89"/>
      <c r="EM126" s="89"/>
      <c r="EN126" s="89"/>
      <c r="EO126" s="89"/>
    </row>
    <row r="127" spans="1:145">
      <c r="A127" s="89"/>
      <c r="B127" s="89"/>
      <c r="C127" s="89"/>
      <c r="D127" s="89"/>
      <c r="E127" s="89"/>
      <c r="F127" s="89"/>
      <c r="G127" s="89"/>
      <c r="H127" s="89"/>
      <c r="I127" s="89"/>
      <c r="J127" s="89"/>
      <c r="K127" s="211"/>
      <c r="L127" s="89"/>
      <c r="M127" s="89"/>
      <c r="N127" s="89"/>
      <c r="O127" s="89"/>
      <c r="P127" s="89"/>
      <c r="Q127" s="89"/>
      <c r="R127" s="89"/>
      <c r="S127" s="89"/>
      <c r="T127" s="89"/>
      <c r="U127" s="89"/>
      <c r="V127" s="89"/>
      <c r="W127" s="89"/>
      <c r="X127" s="89"/>
      <c r="Y127" s="89"/>
      <c r="Z127" s="89"/>
      <c r="AA127" s="89"/>
      <c r="AB127" s="89"/>
      <c r="AC127" s="89"/>
      <c r="AD127" s="89"/>
      <c r="AE127" s="89"/>
      <c r="AF127" s="89"/>
      <c r="AG127" s="89"/>
      <c r="AH127" s="89"/>
      <c r="AI127" s="89"/>
      <c r="AJ127" s="89"/>
      <c r="AK127" s="89"/>
      <c r="AL127" s="89"/>
      <c r="AM127" s="89"/>
      <c r="AN127" s="89"/>
      <c r="AO127" s="89"/>
      <c r="AP127" s="89"/>
      <c r="AQ127" s="89"/>
      <c r="AR127" s="89"/>
      <c r="AS127" s="89"/>
      <c r="AT127" s="89"/>
      <c r="AU127" s="89"/>
      <c r="AV127" s="89"/>
      <c r="AW127" s="89"/>
      <c r="AX127" s="89"/>
      <c r="AY127" s="89"/>
      <c r="AZ127" s="89"/>
      <c r="BA127" s="89"/>
      <c r="BB127" s="89"/>
      <c r="BC127" s="89"/>
      <c r="BD127" s="89"/>
      <c r="BE127" s="89"/>
      <c r="BF127" s="89"/>
      <c r="BG127" s="89"/>
      <c r="BH127" s="89"/>
      <c r="BI127" s="89"/>
      <c r="BJ127" s="89"/>
      <c r="BK127" s="89"/>
      <c r="BL127" s="89"/>
      <c r="BM127" s="89"/>
      <c r="BN127" s="89"/>
      <c r="BO127" s="89"/>
      <c r="BP127" s="89"/>
      <c r="BQ127" s="89"/>
      <c r="BR127" s="89"/>
      <c r="BS127" s="89"/>
      <c r="BT127" s="89"/>
      <c r="BU127" s="89"/>
      <c r="BV127" s="89"/>
      <c r="BW127" s="89"/>
      <c r="BX127" s="89"/>
      <c r="BY127" s="89"/>
      <c r="BZ127" s="89"/>
      <c r="CA127" s="89"/>
      <c r="CB127" s="89"/>
      <c r="CC127" s="89"/>
      <c r="CD127" s="89"/>
      <c r="CE127" s="89"/>
      <c r="CF127" s="89"/>
      <c r="CG127" s="89"/>
      <c r="CH127" s="89"/>
      <c r="CI127" s="89"/>
      <c r="CJ127" s="89"/>
      <c r="CK127" s="89"/>
      <c r="CL127" s="89"/>
      <c r="CM127" s="89"/>
      <c r="CN127" s="89"/>
      <c r="CO127" s="89"/>
      <c r="CP127" s="89"/>
      <c r="CQ127" s="89"/>
      <c r="CR127" s="89"/>
      <c r="CS127" s="89"/>
      <c r="CT127" s="89"/>
      <c r="CU127" s="89"/>
      <c r="CV127" s="89"/>
      <c r="CW127" s="89"/>
      <c r="CX127" s="89"/>
      <c r="CY127" s="89"/>
      <c r="CZ127" s="89"/>
      <c r="DA127" s="89"/>
      <c r="DB127" s="89"/>
      <c r="DC127" s="89"/>
      <c r="DD127" s="89"/>
      <c r="DE127" s="89"/>
      <c r="DF127" s="89"/>
      <c r="DG127" s="89"/>
      <c r="DH127" s="89"/>
      <c r="DI127" s="89"/>
      <c r="DJ127" s="89"/>
      <c r="DK127" s="89"/>
      <c r="DL127" s="89"/>
      <c r="DM127" s="89"/>
      <c r="DN127" s="89"/>
      <c r="DO127" s="89"/>
      <c r="DP127" s="89"/>
      <c r="DQ127" s="89"/>
      <c r="DR127" s="89"/>
      <c r="DS127" s="89"/>
      <c r="DT127" s="89"/>
      <c r="DU127" s="89"/>
      <c r="DV127" s="89"/>
      <c r="DW127" s="89"/>
      <c r="DX127" s="89"/>
      <c r="DY127" s="89"/>
      <c r="DZ127" s="89"/>
      <c r="EA127" s="89"/>
      <c r="EB127" s="89"/>
      <c r="EC127" s="89"/>
      <c r="ED127" s="89"/>
      <c r="EE127" s="89"/>
      <c r="EF127" s="89"/>
      <c r="EG127" s="89"/>
      <c r="EH127" s="89"/>
      <c r="EI127" s="89"/>
      <c r="EJ127" s="89"/>
      <c r="EK127" s="89"/>
      <c r="EL127" s="89"/>
      <c r="EM127" s="89"/>
      <c r="EN127" s="89"/>
      <c r="EO127" s="89"/>
    </row>
    <row r="128" spans="1:145">
      <c r="A128" s="89"/>
      <c r="B128" s="89"/>
      <c r="C128" s="89"/>
      <c r="D128" s="89"/>
      <c r="E128" s="89"/>
      <c r="F128" s="89"/>
      <c r="G128" s="89"/>
      <c r="H128" s="89"/>
      <c r="I128" s="89"/>
      <c r="J128" s="89"/>
      <c r="K128" s="211"/>
      <c r="L128" s="89"/>
      <c r="M128" s="89"/>
      <c r="N128" s="89"/>
      <c r="O128" s="89"/>
      <c r="P128" s="89"/>
      <c r="Q128" s="89"/>
      <c r="R128" s="89"/>
      <c r="S128" s="89"/>
      <c r="T128" s="89"/>
      <c r="U128" s="89"/>
      <c r="V128" s="89"/>
      <c r="W128" s="89"/>
      <c r="X128" s="89"/>
      <c r="Y128" s="89"/>
      <c r="Z128" s="89"/>
      <c r="AA128" s="89"/>
      <c r="AB128" s="89"/>
      <c r="AC128" s="89"/>
      <c r="AD128" s="89"/>
      <c r="AE128" s="89"/>
      <c r="AF128" s="89"/>
      <c r="AG128" s="89"/>
      <c r="AH128" s="89"/>
      <c r="AI128" s="89"/>
      <c r="AJ128" s="89"/>
      <c r="AK128" s="89"/>
      <c r="AL128" s="89"/>
      <c r="AM128" s="89"/>
      <c r="AN128" s="89"/>
      <c r="AO128" s="89"/>
      <c r="AP128" s="89"/>
      <c r="AQ128" s="89"/>
      <c r="AR128" s="89"/>
      <c r="AS128" s="89"/>
      <c r="AT128" s="89"/>
      <c r="AU128" s="89"/>
      <c r="AV128" s="89"/>
      <c r="AW128" s="89"/>
      <c r="AX128" s="89"/>
      <c r="AY128" s="89"/>
      <c r="AZ128" s="89"/>
      <c r="BA128" s="89"/>
      <c r="BB128" s="89"/>
      <c r="BC128" s="89"/>
      <c r="BD128" s="89"/>
      <c r="BE128" s="89"/>
      <c r="BF128" s="89"/>
      <c r="BG128" s="89"/>
      <c r="BH128" s="89"/>
      <c r="BI128" s="89"/>
      <c r="BJ128" s="89"/>
      <c r="BK128" s="89"/>
      <c r="BL128" s="89"/>
      <c r="BM128" s="89"/>
      <c r="BN128" s="89"/>
      <c r="BO128" s="89"/>
      <c r="BP128" s="89"/>
      <c r="BQ128" s="89"/>
      <c r="BR128" s="89"/>
      <c r="BS128" s="89"/>
      <c r="BT128" s="89"/>
      <c r="BU128" s="89"/>
      <c r="BV128" s="89"/>
      <c r="BW128" s="89"/>
      <c r="BX128" s="89"/>
      <c r="BY128" s="89"/>
      <c r="BZ128" s="89"/>
      <c r="CA128" s="89"/>
      <c r="CB128" s="89"/>
      <c r="CC128" s="89"/>
      <c r="CD128" s="89"/>
      <c r="CE128" s="89"/>
      <c r="CF128" s="89"/>
      <c r="CG128" s="89"/>
      <c r="CH128" s="89"/>
      <c r="CI128" s="89"/>
      <c r="CJ128" s="89"/>
      <c r="CK128" s="89"/>
      <c r="CL128" s="89"/>
      <c r="CM128" s="89"/>
      <c r="CN128" s="89"/>
      <c r="CO128" s="89"/>
      <c r="CP128" s="89"/>
      <c r="CQ128" s="89"/>
      <c r="CR128" s="89"/>
      <c r="CS128" s="89"/>
      <c r="CT128" s="89"/>
      <c r="CU128" s="89"/>
      <c r="CV128" s="89"/>
      <c r="CW128" s="89"/>
      <c r="CX128" s="89"/>
      <c r="CY128" s="89"/>
      <c r="CZ128" s="89"/>
      <c r="DA128" s="89"/>
      <c r="DB128" s="89"/>
      <c r="DC128" s="89"/>
      <c r="DD128" s="89"/>
      <c r="DE128" s="89"/>
      <c r="DF128" s="89"/>
      <c r="DG128" s="89"/>
      <c r="DH128" s="89"/>
      <c r="DI128" s="89"/>
      <c r="DJ128" s="89"/>
      <c r="DK128" s="89"/>
      <c r="DL128" s="89"/>
      <c r="DM128" s="89"/>
      <c r="DN128" s="89"/>
      <c r="DO128" s="89"/>
      <c r="DP128" s="89"/>
      <c r="DQ128" s="89"/>
      <c r="DR128" s="89"/>
      <c r="DS128" s="89"/>
      <c r="DT128" s="89"/>
      <c r="DU128" s="89"/>
      <c r="DV128" s="89"/>
      <c r="DW128" s="89"/>
      <c r="DX128" s="89"/>
      <c r="DY128" s="89"/>
      <c r="DZ128" s="89"/>
      <c r="EA128" s="89"/>
      <c r="EB128" s="89"/>
      <c r="EC128" s="89"/>
      <c r="ED128" s="89"/>
      <c r="EE128" s="89"/>
      <c r="EF128" s="89"/>
      <c r="EG128" s="89"/>
      <c r="EH128" s="89"/>
      <c r="EI128" s="89"/>
      <c r="EJ128" s="89"/>
      <c r="EK128" s="89"/>
      <c r="EL128" s="89"/>
      <c r="EM128" s="89"/>
      <c r="EN128" s="89"/>
      <c r="EO128" s="89"/>
    </row>
    <row r="129" spans="1:145">
      <c r="A129" s="89"/>
      <c r="B129" s="89"/>
      <c r="C129" s="89"/>
      <c r="D129" s="89"/>
      <c r="E129" s="89"/>
      <c r="F129" s="89"/>
      <c r="G129" s="89"/>
      <c r="H129" s="89"/>
      <c r="I129" s="89"/>
      <c r="J129" s="89"/>
      <c r="K129" s="211"/>
      <c r="L129" s="89"/>
      <c r="M129" s="89"/>
      <c r="N129" s="89"/>
      <c r="O129" s="89"/>
      <c r="P129" s="89"/>
      <c r="Q129" s="89"/>
      <c r="R129" s="89"/>
      <c r="S129" s="89"/>
      <c r="T129" s="89"/>
      <c r="U129" s="89"/>
      <c r="V129" s="89"/>
      <c r="W129" s="89"/>
      <c r="X129" s="89"/>
      <c r="Y129" s="89"/>
      <c r="Z129" s="89"/>
      <c r="AA129" s="89"/>
      <c r="AB129" s="89"/>
      <c r="AC129" s="89"/>
      <c r="AD129" s="89"/>
      <c r="AE129" s="89"/>
      <c r="AF129" s="89"/>
      <c r="AG129" s="89"/>
      <c r="AH129" s="89"/>
      <c r="AI129" s="89"/>
      <c r="AJ129" s="89"/>
      <c r="AK129" s="89"/>
      <c r="AL129" s="89"/>
      <c r="AM129" s="89"/>
      <c r="AN129" s="89"/>
      <c r="AO129" s="89"/>
      <c r="AP129" s="89"/>
      <c r="AQ129" s="89"/>
      <c r="AR129" s="89"/>
      <c r="AS129" s="89"/>
      <c r="AT129" s="89"/>
      <c r="AU129" s="89"/>
      <c r="AV129" s="89"/>
      <c r="AW129" s="89"/>
      <c r="AX129" s="89"/>
      <c r="AY129" s="89"/>
      <c r="AZ129" s="89"/>
      <c r="BA129" s="89"/>
      <c r="BB129" s="89"/>
      <c r="BC129" s="89"/>
      <c r="BD129" s="89"/>
      <c r="BE129" s="89"/>
      <c r="BF129" s="89"/>
      <c r="BG129" s="89"/>
      <c r="BH129" s="89"/>
      <c r="BI129" s="89"/>
      <c r="BJ129" s="89"/>
      <c r="BK129" s="89"/>
      <c r="BL129" s="89"/>
      <c r="BM129" s="89"/>
      <c r="BN129" s="89"/>
      <c r="BO129" s="89"/>
      <c r="BP129" s="89"/>
      <c r="BQ129" s="89"/>
      <c r="BR129" s="89"/>
      <c r="BS129" s="89"/>
      <c r="BT129" s="89"/>
      <c r="BU129" s="89"/>
      <c r="BV129" s="89"/>
      <c r="BW129" s="89"/>
      <c r="BX129" s="89"/>
      <c r="BY129" s="89"/>
      <c r="BZ129" s="89"/>
      <c r="CA129" s="89"/>
      <c r="CB129" s="89"/>
      <c r="CC129" s="89"/>
      <c r="CD129" s="89"/>
      <c r="CE129" s="89"/>
      <c r="CF129" s="89"/>
      <c r="CG129" s="89"/>
      <c r="CH129" s="89"/>
      <c r="CI129" s="89"/>
      <c r="CJ129" s="89"/>
      <c r="CK129" s="89"/>
      <c r="CL129" s="89"/>
      <c r="CM129" s="89"/>
      <c r="CN129" s="89"/>
      <c r="CO129" s="89"/>
      <c r="CP129" s="89"/>
      <c r="CQ129" s="89"/>
      <c r="CR129" s="89"/>
      <c r="CS129" s="89"/>
      <c r="CT129" s="89"/>
      <c r="CU129" s="89"/>
      <c r="CV129" s="89"/>
      <c r="CW129" s="89"/>
      <c r="CX129" s="89"/>
      <c r="CY129" s="89"/>
      <c r="CZ129" s="89"/>
      <c r="DA129" s="89"/>
      <c r="DB129" s="89"/>
      <c r="DC129" s="89"/>
      <c r="DD129" s="89"/>
      <c r="DE129" s="89"/>
      <c r="DF129" s="89"/>
      <c r="DG129" s="89"/>
      <c r="DH129" s="89"/>
      <c r="DI129" s="89"/>
      <c r="DJ129" s="89"/>
      <c r="DK129" s="89"/>
      <c r="DL129" s="89"/>
      <c r="DM129" s="89"/>
      <c r="DN129" s="89"/>
      <c r="DO129" s="89"/>
      <c r="DP129" s="89"/>
      <c r="DQ129" s="89"/>
      <c r="DR129" s="89"/>
      <c r="DS129" s="89"/>
      <c r="DT129" s="89"/>
      <c r="DU129" s="89"/>
      <c r="DV129" s="89"/>
      <c r="DW129" s="89"/>
      <c r="DX129" s="89"/>
      <c r="DY129" s="89"/>
      <c r="DZ129" s="89"/>
      <c r="EA129" s="89"/>
      <c r="EB129" s="89"/>
      <c r="EC129" s="89"/>
      <c r="ED129" s="89"/>
      <c r="EE129" s="89"/>
      <c r="EF129" s="89"/>
      <c r="EG129" s="89"/>
      <c r="EH129" s="89"/>
      <c r="EI129" s="89"/>
      <c r="EJ129" s="89"/>
      <c r="EK129" s="89"/>
      <c r="EL129" s="89"/>
      <c r="EM129" s="89"/>
      <c r="EN129" s="89"/>
      <c r="EO129" s="89"/>
    </row>
    <row r="130" spans="1:145">
      <c r="A130" s="89"/>
      <c r="B130" s="89"/>
      <c r="C130" s="89"/>
      <c r="D130" s="89"/>
      <c r="E130" s="89"/>
      <c r="F130" s="89"/>
      <c r="G130" s="89"/>
      <c r="H130" s="89"/>
      <c r="I130" s="89"/>
      <c r="J130" s="89"/>
      <c r="K130" s="211"/>
      <c r="L130" s="89"/>
      <c r="M130" s="89"/>
      <c r="N130" s="89"/>
      <c r="O130" s="89"/>
      <c r="P130" s="89"/>
      <c r="Q130" s="89"/>
      <c r="R130" s="89"/>
      <c r="S130" s="89"/>
      <c r="T130" s="89"/>
      <c r="U130" s="89"/>
      <c r="V130" s="89"/>
      <c r="W130" s="89"/>
      <c r="X130" s="89"/>
      <c r="Y130" s="89"/>
      <c r="Z130" s="89"/>
      <c r="AA130" s="89"/>
      <c r="AB130" s="89"/>
      <c r="AC130" s="89"/>
      <c r="AD130" s="89"/>
      <c r="AE130" s="89"/>
      <c r="AF130" s="89"/>
      <c r="AG130" s="89"/>
      <c r="AH130" s="89"/>
      <c r="AI130" s="89"/>
      <c r="AJ130" s="89"/>
      <c r="AK130" s="89"/>
      <c r="AL130" s="89"/>
      <c r="AM130" s="89"/>
      <c r="AN130" s="89"/>
      <c r="AO130" s="89"/>
      <c r="AP130" s="89"/>
      <c r="AQ130" s="89"/>
      <c r="AR130" s="89"/>
      <c r="AS130" s="89"/>
      <c r="AT130" s="89"/>
      <c r="AU130" s="89"/>
      <c r="AV130" s="89"/>
      <c r="AW130" s="89"/>
      <c r="AX130" s="89"/>
      <c r="AY130" s="89"/>
      <c r="AZ130" s="89"/>
      <c r="BA130" s="89"/>
      <c r="BB130" s="89"/>
      <c r="BC130" s="89"/>
      <c r="BD130" s="89"/>
      <c r="BE130" s="89"/>
      <c r="BF130" s="89"/>
      <c r="BG130" s="89"/>
      <c r="BH130" s="89"/>
      <c r="BI130" s="89"/>
      <c r="BJ130" s="89"/>
      <c r="BK130" s="89"/>
      <c r="BL130" s="89"/>
      <c r="BM130" s="89"/>
      <c r="BN130" s="89"/>
      <c r="BO130" s="89"/>
      <c r="BP130" s="89"/>
      <c r="BQ130" s="89"/>
      <c r="BR130" s="89"/>
      <c r="BS130" s="89"/>
      <c r="BT130" s="89"/>
      <c r="BU130" s="89"/>
      <c r="BV130" s="89"/>
      <c r="BW130" s="89"/>
      <c r="BX130" s="89"/>
      <c r="BY130" s="89"/>
      <c r="BZ130" s="89"/>
      <c r="CA130" s="89"/>
      <c r="CB130" s="89"/>
      <c r="CC130" s="89"/>
      <c r="CD130" s="89"/>
      <c r="CE130" s="89"/>
      <c r="CF130" s="89"/>
      <c r="CG130" s="89"/>
      <c r="CH130" s="89"/>
      <c r="CI130" s="89"/>
      <c r="CJ130" s="89"/>
      <c r="CK130" s="89"/>
      <c r="CL130" s="89"/>
      <c r="CM130" s="89"/>
      <c r="CN130" s="89"/>
      <c r="CO130" s="89"/>
      <c r="CP130" s="89"/>
      <c r="CQ130" s="89"/>
      <c r="CR130" s="89"/>
      <c r="CS130" s="89"/>
      <c r="CT130" s="89"/>
      <c r="CU130" s="89"/>
      <c r="CV130" s="89"/>
      <c r="CW130" s="89"/>
      <c r="CX130" s="89"/>
      <c r="CY130" s="89"/>
      <c r="CZ130" s="89"/>
      <c r="DA130" s="89"/>
      <c r="DB130" s="89"/>
      <c r="DC130" s="89"/>
      <c r="DD130" s="89"/>
      <c r="DE130" s="89"/>
      <c r="DF130" s="89"/>
      <c r="DG130" s="89"/>
      <c r="DH130" s="89"/>
      <c r="DI130" s="89"/>
      <c r="DJ130" s="89"/>
      <c r="DK130" s="89"/>
      <c r="DL130" s="89"/>
      <c r="DM130" s="89"/>
      <c r="DN130" s="89"/>
      <c r="DO130" s="89"/>
      <c r="DP130" s="89"/>
      <c r="DQ130" s="89"/>
      <c r="DR130" s="89"/>
      <c r="DS130" s="89"/>
      <c r="DT130" s="89"/>
      <c r="DU130" s="89"/>
      <c r="DV130" s="89"/>
      <c r="DW130" s="89"/>
      <c r="DX130" s="89"/>
      <c r="DY130" s="89"/>
      <c r="DZ130" s="89"/>
      <c r="EA130" s="89"/>
      <c r="EB130" s="89"/>
      <c r="EC130" s="89"/>
      <c r="ED130" s="89"/>
      <c r="EE130" s="89"/>
      <c r="EF130" s="89"/>
      <c r="EG130" s="89"/>
      <c r="EH130" s="89"/>
      <c r="EI130" s="89"/>
      <c r="EJ130" s="89"/>
      <c r="EK130" s="89"/>
      <c r="EL130" s="89"/>
      <c r="EM130" s="89"/>
      <c r="EN130" s="89"/>
      <c r="EO130" s="89"/>
    </row>
    <row r="131" spans="1:145">
      <c r="A131" s="89"/>
      <c r="B131" s="89"/>
      <c r="C131" s="89"/>
      <c r="D131" s="89"/>
      <c r="E131" s="89"/>
      <c r="F131" s="89"/>
      <c r="G131" s="89"/>
      <c r="H131" s="89"/>
      <c r="I131" s="89"/>
      <c r="J131" s="89"/>
      <c r="K131" s="211"/>
      <c r="L131" s="89"/>
      <c r="M131" s="89"/>
      <c r="N131" s="89"/>
      <c r="O131" s="89"/>
      <c r="P131" s="89"/>
      <c r="Q131" s="89"/>
      <c r="R131" s="89"/>
      <c r="S131" s="89"/>
      <c r="T131" s="89"/>
      <c r="U131" s="89"/>
      <c r="V131" s="89"/>
      <c r="W131" s="89"/>
      <c r="X131" s="89"/>
      <c r="Y131" s="89"/>
      <c r="Z131" s="89"/>
      <c r="AA131" s="89"/>
      <c r="AB131" s="89"/>
      <c r="AC131" s="89"/>
      <c r="AD131" s="89"/>
      <c r="AE131" s="89"/>
      <c r="AF131" s="89"/>
      <c r="AG131" s="89"/>
      <c r="AH131" s="89"/>
      <c r="AI131" s="89"/>
      <c r="AJ131" s="89"/>
      <c r="AK131" s="89"/>
      <c r="AL131" s="89"/>
      <c r="AM131" s="89"/>
      <c r="AN131" s="89"/>
      <c r="AO131" s="89"/>
      <c r="AP131" s="89"/>
      <c r="AQ131" s="89"/>
      <c r="AR131" s="89"/>
      <c r="AS131" s="89"/>
      <c r="AT131" s="89"/>
      <c r="AU131" s="89"/>
      <c r="AV131" s="89"/>
      <c r="AW131" s="89"/>
      <c r="AX131" s="89"/>
      <c r="AY131" s="89"/>
      <c r="AZ131" s="89"/>
      <c r="BA131" s="89"/>
      <c r="BB131" s="89"/>
      <c r="BC131" s="89"/>
      <c r="BD131" s="89"/>
      <c r="BE131" s="89"/>
      <c r="BF131" s="89"/>
      <c r="BG131" s="89"/>
      <c r="BH131" s="89"/>
      <c r="BI131" s="89"/>
      <c r="BJ131" s="89"/>
      <c r="BK131" s="89"/>
      <c r="BL131" s="89"/>
      <c r="BM131" s="89"/>
      <c r="BN131" s="89"/>
      <c r="BO131" s="89"/>
      <c r="BP131" s="89"/>
      <c r="BQ131" s="89"/>
      <c r="BR131" s="89"/>
      <c r="BS131" s="89"/>
      <c r="BT131" s="89"/>
      <c r="BU131" s="89"/>
      <c r="BV131" s="89"/>
      <c r="BW131" s="89"/>
      <c r="BX131" s="89"/>
      <c r="BY131" s="89"/>
      <c r="BZ131" s="89"/>
      <c r="CA131" s="89"/>
      <c r="CB131" s="89"/>
      <c r="CC131" s="89"/>
      <c r="CD131" s="89"/>
      <c r="CE131" s="89"/>
      <c r="CF131" s="89"/>
      <c r="CG131" s="89"/>
      <c r="CH131" s="89"/>
      <c r="CI131" s="89"/>
      <c r="CJ131" s="89"/>
      <c r="CK131" s="89"/>
      <c r="CL131" s="89"/>
      <c r="CM131" s="89"/>
      <c r="CN131" s="89"/>
      <c r="CO131" s="89"/>
      <c r="CP131" s="89"/>
      <c r="CQ131" s="89"/>
      <c r="CR131" s="89"/>
      <c r="CS131" s="89"/>
      <c r="CT131" s="89"/>
      <c r="CU131" s="89"/>
      <c r="CV131" s="89"/>
      <c r="CW131" s="89"/>
      <c r="CX131" s="89"/>
      <c r="CY131" s="89"/>
      <c r="CZ131" s="89"/>
      <c r="DA131" s="89"/>
      <c r="DB131" s="89"/>
      <c r="DC131" s="89"/>
      <c r="DD131" s="89"/>
      <c r="DE131" s="89"/>
      <c r="DF131" s="89"/>
      <c r="DG131" s="89"/>
      <c r="DH131" s="89"/>
      <c r="DI131" s="89"/>
      <c r="DJ131" s="89"/>
      <c r="DK131" s="89"/>
      <c r="DL131" s="89"/>
      <c r="DM131" s="89"/>
      <c r="DN131" s="89"/>
      <c r="DO131" s="89"/>
      <c r="DP131" s="89"/>
      <c r="DQ131" s="89"/>
      <c r="DR131" s="89"/>
      <c r="DS131" s="89"/>
      <c r="DT131" s="89"/>
      <c r="DU131" s="89"/>
      <c r="DV131" s="89"/>
      <c r="DW131" s="89"/>
      <c r="DX131" s="89"/>
      <c r="DY131" s="89"/>
      <c r="DZ131" s="89"/>
      <c r="EA131" s="89"/>
      <c r="EB131" s="89"/>
      <c r="EC131" s="89"/>
      <c r="ED131" s="89"/>
      <c r="EE131" s="89"/>
      <c r="EF131" s="89"/>
      <c r="EG131" s="89"/>
      <c r="EH131" s="89"/>
      <c r="EI131" s="89"/>
      <c r="EJ131" s="89"/>
      <c r="EK131" s="89"/>
      <c r="EL131" s="89"/>
      <c r="EM131" s="89"/>
      <c r="EN131" s="89"/>
      <c r="EO131" s="89"/>
    </row>
    <row r="132" spans="1:145">
      <c r="A132" s="89"/>
      <c r="B132" s="89"/>
      <c r="C132" s="89"/>
      <c r="D132" s="89"/>
      <c r="E132" s="89"/>
      <c r="F132" s="89"/>
      <c r="G132" s="89"/>
      <c r="H132" s="89"/>
      <c r="I132" s="89"/>
      <c r="J132" s="89"/>
      <c r="K132" s="211"/>
      <c r="L132" s="89"/>
      <c r="M132" s="89"/>
      <c r="N132" s="89"/>
      <c r="O132" s="89"/>
      <c r="P132" s="89"/>
      <c r="Q132" s="89"/>
      <c r="R132" s="89"/>
      <c r="S132" s="89"/>
      <c r="T132" s="89"/>
      <c r="U132" s="89"/>
      <c r="V132" s="89"/>
      <c r="W132" s="89"/>
      <c r="X132" s="89"/>
      <c r="Y132" s="89"/>
      <c r="Z132" s="89"/>
      <c r="AA132" s="89"/>
      <c r="AB132" s="89"/>
      <c r="AC132" s="89"/>
      <c r="AD132" s="89"/>
      <c r="AE132" s="89"/>
      <c r="AF132" s="89"/>
      <c r="AG132" s="89"/>
      <c r="AH132" s="89"/>
      <c r="AI132" s="89"/>
      <c r="AJ132" s="89"/>
      <c r="AK132" s="89"/>
      <c r="AL132" s="89"/>
      <c r="AM132" s="89"/>
      <c r="AN132" s="89"/>
      <c r="AO132" s="89"/>
      <c r="AP132" s="89"/>
      <c r="AQ132" s="89"/>
      <c r="AR132" s="89"/>
      <c r="AS132" s="89"/>
      <c r="AT132" s="89"/>
      <c r="AU132" s="89"/>
      <c r="AV132" s="89"/>
      <c r="AW132" s="89"/>
      <c r="AX132" s="89"/>
      <c r="AY132" s="89"/>
      <c r="AZ132" s="89"/>
      <c r="BA132" s="89"/>
      <c r="BB132" s="89"/>
      <c r="BC132" s="89"/>
      <c r="BD132" s="89"/>
      <c r="BE132" s="89"/>
      <c r="BF132" s="89"/>
      <c r="BG132" s="89"/>
      <c r="BH132" s="89"/>
      <c r="BI132" s="89"/>
      <c r="BJ132" s="89"/>
      <c r="BK132" s="89"/>
      <c r="BL132" s="89"/>
      <c r="BM132" s="89"/>
      <c r="BN132" s="89"/>
      <c r="BO132" s="89"/>
      <c r="BP132" s="89"/>
      <c r="BQ132" s="89"/>
      <c r="BR132" s="89"/>
      <c r="BS132" s="89"/>
      <c r="BT132" s="89"/>
      <c r="BU132" s="89"/>
      <c r="BV132" s="89"/>
      <c r="BW132" s="89"/>
      <c r="BX132" s="89"/>
      <c r="BY132" s="89"/>
      <c r="BZ132" s="89"/>
      <c r="CA132" s="89"/>
      <c r="CB132" s="89"/>
      <c r="CC132" s="89"/>
      <c r="CD132" s="89"/>
      <c r="CE132" s="89"/>
      <c r="CF132" s="89"/>
      <c r="CG132" s="89"/>
      <c r="CH132" s="89"/>
      <c r="CI132" s="89"/>
      <c r="CJ132" s="89"/>
      <c r="CK132" s="89"/>
      <c r="CL132" s="89"/>
      <c r="CM132" s="89"/>
      <c r="CN132" s="89"/>
      <c r="CO132" s="89"/>
      <c r="CP132" s="89"/>
      <c r="CQ132" s="89"/>
      <c r="CR132" s="89"/>
      <c r="CS132" s="89"/>
      <c r="CT132" s="89"/>
      <c r="CU132" s="89"/>
      <c r="CV132" s="89"/>
      <c r="CW132" s="89"/>
      <c r="CX132" s="89"/>
      <c r="CY132" s="89"/>
      <c r="CZ132" s="89"/>
      <c r="DA132" s="89"/>
      <c r="DB132" s="89"/>
      <c r="DC132" s="89"/>
      <c r="DD132" s="89"/>
      <c r="DE132" s="89"/>
      <c r="DF132" s="89"/>
      <c r="DG132" s="89"/>
      <c r="DH132" s="89"/>
      <c r="DI132" s="89"/>
      <c r="DJ132" s="89"/>
      <c r="DK132" s="89"/>
      <c r="DL132" s="89"/>
      <c r="DM132" s="89"/>
      <c r="DN132" s="89"/>
      <c r="DO132" s="89"/>
      <c r="DP132" s="89"/>
      <c r="DQ132" s="89"/>
      <c r="DR132" s="89"/>
      <c r="DS132" s="89"/>
      <c r="DT132" s="89"/>
      <c r="DU132" s="89"/>
      <c r="DV132" s="89"/>
      <c r="DW132" s="89"/>
      <c r="DX132" s="89"/>
      <c r="DY132" s="89"/>
      <c r="DZ132" s="89"/>
      <c r="EA132" s="89"/>
      <c r="EB132" s="89"/>
      <c r="EC132" s="89"/>
      <c r="ED132" s="89"/>
      <c r="EE132" s="89"/>
      <c r="EF132" s="89"/>
      <c r="EG132" s="89"/>
      <c r="EH132" s="89"/>
      <c r="EI132" s="89"/>
      <c r="EJ132" s="89"/>
      <c r="EK132" s="89"/>
      <c r="EL132" s="89"/>
      <c r="EM132" s="89"/>
      <c r="EN132" s="89"/>
      <c r="EO132" s="89"/>
    </row>
    <row r="133" spans="1:145">
      <c r="A133" s="89"/>
      <c r="B133" s="89"/>
      <c r="C133" s="89"/>
      <c r="D133" s="89"/>
      <c r="E133" s="89"/>
      <c r="F133" s="89"/>
      <c r="G133" s="89"/>
      <c r="H133" s="89"/>
      <c r="I133" s="89"/>
      <c r="J133" s="89"/>
      <c r="K133" s="211"/>
      <c r="L133" s="89"/>
      <c r="M133" s="89"/>
      <c r="N133" s="89"/>
      <c r="O133" s="89"/>
      <c r="P133" s="89"/>
      <c r="Q133" s="89"/>
      <c r="R133" s="89"/>
      <c r="S133" s="89"/>
      <c r="T133" s="89"/>
      <c r="U133" s="89"/>
      <c r="V133" s="89"/>
      <c r="W133" s="89"/>
      <c r="X133" s="89"/>
      <c r="Y133" s="89"/>
      <c r="Z133" s="89"/>
      <c r="AA133" s="89"/>
      <c r="AB133" s="89"/>
      <c r="AC133" s="89"/>
      <c r="AD133" s="89"/>
      <c r="AE133" s="89"/>
      <c r="AF133" s="89"/>
      <c r="AG133" s="89"/>
      <c r="AH133" s="89"/>
      <c r="AI133" s="89"/>
      <c r="AJ133" s="89"/>
      <c r="AK133" s="89"/>
      <c r="AL133" s="89"/>
      <c r="AM133" s="89"/>
      <c r="AN133" s="89"/>
      <c r="AO133" s="89"/>
      <c r="AP133" s="89"/>
      <c r="AQ133" s="89"/>
      <c r="AR133" s="89"/>
      <c r="AS133" s="89"/>
      <c r="AT133" s="89"/>
      <c r="AU133" s="89"/>
      <c r="AV133" s="89"/>
      <c r="AW133" s="89"/>
      <c r="AX133" s="89"/>
      <c r="AY133" s="89"/>
      <c r="AZ133" s="89"/>
      <c r="BA133" s="89"/>
      <c r="BB133" s="89"/>
      <c r="BC133" s="89"/>
      <c r="BD133" s="89"/>
      <c r="BE133" s="89"/>
      <c r="BF133" s="89"/>
      <c r="BG133" s="89"/>
      <c r="BH133" s="89"/>
      <c r="BI133" s="89"/>
      <c r="BJ133" s="89"/>
      <c r="BK133" s="89"/>
      <c r="BL133" s="89"/>
      <c r="BM133" s="89"/>
      <c r="BN133" s="89"/>
      <c r="BO133" s="89"/>
      <c r="BP133" s="89"/>
      <c r="BQ133" s="89"/>
      <c r="BR133" s="89"/>
      <c r="BS133" s="89"/>
      <c r="BT133" s="89"/>
      <c r="BU133" s="89"/>
      <c r="BV133" s="89"/>
      <c r="BW133" s="89"/>
      <c r="BX133" s="89"/>
      <c r="BY133" s="89"/>
      <c r="BZ133" s="89"/>
      <c r="CA133" s="89"/>
      <c r="CB133" s="89"/>
      <c r="CC133" s="89"/>
      <c r="CD133" s="89"/>
      <c r="CE133" s="89"/>
      <c r="CF133" s="89"/>
      <c r="CG133" s="89"/>
      <c r="CH133" s="89"/>
      <c r="CI133" s="89"/>
      <c r="CJ133" s="89"/>
      <c r="CK133" s="89"/>
      <c r="CL133" s="89"/>
      <c r="CM133" s="89"/>
      <c r="CN133" s="89"/>
      <c r="CO133" s="89"/>
      <c r="CP133" s="89"/>
      <c r="CQ133" s="89"/>
      <c r="CR133" s="89"/>
      <c r="CS133" s="89"/>
      <c r="CT133" s="89"/>
      <c r="CU133" s="89"/>
      <c r="CV133" s="89"/>
      <c r="CW133" s="89"/>
      <c r="CX133" s="89"/>
      <c r="CY133" s="89"/>
      <c r="CZ133" s="89"/>
      <c r="DA133" s="89"/>
      <c r="DB133" s="89"/>
      <c r="DC133" s="89"/>
      <c r="DD133" s="89"/>
      <c r="DE133" s="89"/>
      <c r="DF133" s="89"/>
      <c r="DG133" s="89"/>
      <c r="DH133" s="89"/>
      <c r="DI133" s="89"/>
      <c r="DJ133" s="89"/>
      <c r="DK133" s="89"/>
      <c r="DL133" s="89"/>
      <c r="DM133" s="89"/>
      <c r="DN133" s="89"/>
      <c r="DO133" s="89"/>
      <c r="DP133" s="89"/>
      <c r="DQ133" s="89"/>
      <c r="DR133" s="89"/>
      <c r="DS133" s="89"/>
      <c r="DT133" s="89"/>
      <c r="DU133" s="89"/>
      <c r="DV133" s="89"/>
      <c r="DW133" s="89"/>
      <c r="DX133" s="89"/>
      <c r="DY133" s="89"/>
      <c r="DZ133" s="89"/>
      <c r="EA133" s="89"/>
      <c r="EB133" s="89"/>
      <c r="EC133" s="89"/>
      <c r="ED133" s="89"/>
      <c r="EE133" s="89"/>
      <c r="EF133" s="89"/>
      <c r="EG133" s="89"/>
      <c r="EH133" s="89"/>
      <c r="EI133" s="89"/>
      <c r="EJ133" s="89"/>
      <c r="EK133" s="89"/>
      <c r="EL133" s="89"/>
      <c r="EM133" s="89"/>
      <c r="EN133" s="89"/>
      <c r="EO133" s="89"/>
    </row>
    <row r="134" spans="1:145">
      <c r="A134" s="89"/>
      <c r="B134" s="89"/>
      <c r="C134" s="89"/>
      <c r="D134" s="89"/>
      <c r="E134" s="89"/>
      <c r="F134" s="89"/>
      <c r="G134" s="89"/>
      <c r="H134" s="89"/>
      <c r="I134" s="89"/>
      <c r="J134" s="89"/>
      <c r="K134" s="211"/>
      <c r="L134" s="89"/>
      <c r="M134" s="89"/>
      <c r="N134" s="89"/>
      <c r="O134" s="89"/>
      <c r="P134" s="89"/>
      <c r="Q134" s="89"/>
      <c r="R134" s="89"/>
      <c r="S134" s="89"/>
      <c r="T134" s="89"/>
      <c r="U134" s="89"/>
      <c r="V134" s="89"/>
      <c r="W134" s="89"/>
      <c r="X134" s="89"/>
      <c r="Y134" s="89"/>
      <c r="Z134" s="89"/>
      <c r="AA134" s="89"/>
      <c r="AB134" s="89"/>
      <c r="AC134" s="89"/>
      <c r="AD134" s="89"/>
      <c r="AE134" s="89"/>
      <c r="AF134" s="89"/>
      <c r="AG134" s="89"/>
      <c r="AH134" s="89"/>
      <c r="AI134" s="89"/>
      <c r="AJ134" s="89"/>
      <c r="AK134" s="89"/>
      <c r="AL134" s="89"/>
      <c r="AM134" s="89"/>
      <c r="AN134" s="89"/>
      <c r="AO134" s="89"/>
      <c r="AP134" s="89"/>
      <c r="AQ134" s="89"/>
      <c r="AR134" s="89"/>
      <c r="AS134" s="89"/>
      <c r="AT134" s="89"/>
      <c r="AU134" s="89"/>
      <c r="AV134" s="89"/>
      <c r="AW134" s="89"/>
      <c r="AX134" s="89"/>
      <c r="AY134" s="89"/>
      <c r="AZ134" s="89"/>
      <c r="BA134" s="89"/>
      <c r="BB134" s="89"/>
      <c r="BC134" s="89"/>
      <c r="BD134" s="89"/>
      <c r="BE134" s="89"/>
      <c r="BF134" s="89"/>
      <c r="BG134" s="89"/>
      <c r="BH134" s="89"/>
      <c r="BI134" s="89"/>
      <c r="BJ134" s="89"/>
      <c r="BK134" s="89"/>
      <c r="BL134" s="89"/>
      <c r="BM134" s="89"/>
      <c r="BN134" s="89"/>
      <c r="BO134" s="89"/>
      <c r="BP134" s="89"/>
      <c r="BQ134" s="89"/>
      <c r="BR134" s="89"/>
      <c r="BS134" s="89"/>
      <c r="BT134" s="89"/>
      <c r="BU134" s="89"/>
      <c r="BV134" s="89"/>
      <c r="BW134" s="89"/>
      <c r="BX134" s="89"/>
      <c r="BY134" s="89"/>
      <c r="BZ134" s="89"/>
      <c r="CA134" s="89"/>
      <c r="CB134" s="89"/>
      <c r="CC134" s="89"/>
      <c r="CD134" s="89"/>
      <c r="CE134" s="89"/>
      <c r="CF134" s="89"/>
      <c r="CG134" s="89"/>
      <c r="CH134" s="89"/>
      <c r="CI134" s="89"/>
      <c r="CJ134" s="89"/>
      <c r="CK134" s="89"/>
      <c r="CL134" s="89"/>
      <c r="CM134" s="89"/>
      <c r="CN134" s="89"/>
      <c r="CO134" s="89"/>
      <c r="CP134" s="89"/>
      <c r="CQ134" s="89"/>
      <c r="CR134" s="89"/>
      <c r="CS134" s="89"/>
      <c r="CT134" s="89"/>
      <c r="CU134" s="89"/>
      <c r="CV134" s="89"/>
      <c r="CW134" s="89"/>
      <c r="CX134" s="89"/>
      <c r="CY134" s="89"/>
      <c r="CZ134" s="89"/>
      <c r="DA134" s="89"/>
      <c r="DB134" s="89"/>
      <c r="DC134" s="89"/>
      <c r="DD134" s="89"/>
      <c r="DE134" s="89"/>
      <c r="DF134" s="89"/>
      <c r="DG134" s="89"/>
      <c r="DH134" s="89"/>
      <c r="DI134" s="89"/>
      <c r="DJ134" s="89"/>
      <c r="DK134" s="89"/>
      <c r="DL134" s="89"/>
      <c r="DM134" s="89"/>
      <c r="DN134" s="89"/>
      <c r="DO134" s="89"/>
      <c r="DP134" s="89"/>
      <c r="DQ134" s="89"/>
      <c r="DR134" s="89"/>
      <c r="DS134" s="89"/>
      <c r="DT134" s="89"/>
      <c r="DU134" s="89"/>
      <c r="DV134" s="89"/>
      <c r="DW134" s="89"/>
      <c r="DX134" s="89"/>
      <c r="DY134" s="89"/>
      <c r="DZ134" s="89"/>
      <c r="EA134" s="89"/>
      <c r="EB134" s="89"/>
      <c r="EC134" s="89"/>
      <c r="ED134" s="89"/>
      <c r="EE134" s="89"/>
      <c r="EF134" s="89"/>
      <c r="EG134" s="89"/>
      <c r="EH134" s="89"/>
      <c r="EI134" s="89"/>
      <c r="EJ134" s="89"/>
      <c r="EK134" s="89"/>
      <c r="EL134" s="89"/>
      <c r="EM134" s="89"/>
      <c r="EN134" s="89"/>
      <c r="EO134" s="89"/>
    </row>
    <row r="135" spans="1:145">
      <c r="A135" s="89"/>
      <c r="B135" s="89"/>
      <c r="C135" s="89"/>
      <c r="D135" s="89"/>
      <c r="E135" s="89"/>
      <c r="F135" s="89"/>
      <c r="G135" s="89"/>
      <c r="H135" s="89"/>
      <c r="I135" s="89"/>
      <c r="J135" s="89"/>
      <c r="K135" s="211"/>
      <c r="L135" s="89"/>
      <c r="M135" s="89"/>
      <c r="N135" s="89"/>
      <c r="O135" s="89"/>
      <c r="P135" s="89"/>
      <c r="Q135" s="89"/>
      <c r="R135" s="89"/>
      <c r="S135" s="89"/>
      <c r="T135" s="89"/>
      <c r="U135" s="89"/>
      <c r="V135" s="89"/>
      <c r="W135" s="89"/>
      <c r="X135" s="89"/>
      <c r="Y135" s="89"/>
      <c r="Z135" s="89"/>
      <c r="AA135" s="89"/>
      <c r="AB135" s="89"/>
      <c r="AC135" s="89"/>
      <c r="AD135" s="89"/>
      <c r="AE135" s="89"/>
      <c r="AF135" s="89"/>
      <c r="AG135" s="89"/>
      <c r="AH135" s="89"/>
      <c r="AI135" s="89"/>
      <c r="AJ135" s="89"/>
      <c r="AK135" s="89"/>
      <c r="AL135" s="89"/>
      <c r="AM135" s="89"/>
      <c r="AN135" s="89"/>
      <c r="AO135" s="89"/>
      <c r="AP135" s="89"/>
      <c r="AQ135" s="89"/>
      <c r="AR135" s="89"/>
      <c r="AS135" s="89"/>
      <c r="AT135" s="89"/>
      <c r="AU135" s="89"/>
      <c r="AV135" s="89"/>
      <c r="AW135" s="89"/>
      <c r="AX135" s="89"/>
      <c r="AY135" s="89"/>
      <c r="AZ135" s="89"/>
      <c r="BA135" s="89"/>
      <c r="BB135" s="89"/>
      <c r="BC135" s="89"/>
      <c r="BD135" s="89"/>
      <c r="BE135" s="89"/>
      <c r="BF135" s="89"/>
      <c r="BG135" s="89"/>
      <c r="BH135" s="89"/>
      <c r="BI135" s="89"/>
      <c r="BJ135" s="89"/>
      <c r="BK135" s="89"/>
      <c r="BL135" s="89"/>
      <c r="BM135" s="89"/>
      <c r="BN135" s="89"/>
      <c r="BO135" s="89"/>
      <c r="BP135" s="89"/>
      <c r="BQ135" s="89"/>
      <c r="BR135" s="89"/>
      <c r="BS135" s="89"/>
      <c r="BT135" s="89"/>
      <c r="BU135" s="89"/>
      <c r="BV135" s="89"/>
      <c r="BW135" s="89"/>
      <c r="BX135" s="89"/>
      <c r="BY135" s="89"/>
      <c r="BZ135" s="89"/>
      <c r="CA135" s="89"/>
      <c r="CB135" s="89"/>
      <c r="CC135" s="89"/>
      <c r="CD135" s="89"/>
      <c r="CE135" s="89"/>
      <c r="CF135" s="89"/>
      <c r="CG135" s="89"/>
      <c r="CH135" s="89"/>
      <c r="CI135" s="89"/>
      <c r="CJ135" s="89"/>
      <c r="CK135" s="89"/>
      <c r="CL135" s="89"/>
      <c r="CM135" s="89"/>
      <c r="CN135" s="89"/>
      <c r="CO135" s="89"/>
      <c r="CP135" s="89"/>
      <c r="CQ135" s="89"/>
      <c r="CR135" s="89"/>
      <c r="CS135" s="89"/>
      <c r="CT135" s="89"/>
      <c r="CU135" s="89"/>
      <c r="CV135" s="89"/>
      <c r="CW135" s="89"/>
      <c r="CX135" s="89"/>
      <c r="CY135" s="89"/>
      <c r="CZ135" s="89"/>
      <c r="DA135" s="89"/>
      <c r="DB135" s="89"/>
      <c r="DC135" s="89"/>
      <c r="DD135" s="89"/>
      <c r="DE135" s="89"/>
      <c r="DF135" s="89"/>
      <c r="DG135" s="89"/>
      <c r="DH135" s="89"/>
      <c r="DI135" s="89"/>
      <c r="DJ135" s="89"/>
      <c r="DK135" s="89"/>
      <c r="DL135" s="89"/>
      <c r="DM135" s="89"/>
      <c r="DN135" s="89"/>
      <c r="DO135" s="89"/>
      <c r="DP135" s="89"/>
      <c r="DQ135" s="89"/>
      <c r="DR135" s="89"/>
      <c r="DS135" s="89"/>
      <c r="DT135" s="89"/>
      <c r="DU135" s="89"/>
      <c r="DV135" s="89"/>
      <c r="DW135" s="89"/>
      <c r="DX135" s="89"/>
      <c r="DY135" s="89"/>
      <c r="DZ135" s="89"/>
      <c r="EA135" s="89"/>
      <c r="EB135" s="89"/>
      <c r="EC135" s="89"/>
      <c r="ED135" s="89"/>
      <c r="EE135" s="89"/>
      <c r="EF135" s="89"/>
      <c r="EG135" s="89"/>
      <c r="EH135" s="89"/>
      <c r="EI135" s="89"/>
      <c r="EJ135" s="89"/>
      <c r="EK135" s="89"/>
      <c r="EL135" s="89"/>
      <c r="EM135" s="89"/>
      <c r="EN135" s="89"/>
      <c r="EO135" s="89"/>
    </row>
    <row r="136" spans="1:145">
      <c r="A136" s="89"/>
      <c r="B136" s="89"/>
      <c r="C136" s="89"/>
      <c r="D136" s="89"/>
      <c r="E136" s="89"/>
      <c r="F136" s="89"/>
      <c r="G136" s="89"/>
      <c r="H136" s="89"/>
      <c r="I136" s="89"/>
      <c r="J136" s="89"/>
      <c r="K136" s="211"/>
      <c r="L136" s="89"/>
      <c r="M136" s="89"/>
      <c r="N136" s="89"/>
      <c r="O136" s="89"/>
      <c r="P136" s="89"/>
      <c r="Q136" s="89"/>
      <c r="R136" s="89"/>
      <c r="S136" s="89"/>
      <c r="T136" s="89"/>
      <c r="U136" s="89"/>
      <c r="V136" s="89"/>
      <c r="W136" s="89"/>
      <c r="X136" s="89"/>
      <c r="Y136" s="89"/>
      <c r="Z136" s="89"/>
      <c r="AA136" s="89"/>
      <c r="AB136" s="89"/>
      <c r="AC136" s="89"/>
      <c r="AD136" s="89"/>
      <c r="AE136" s="89"/>
      <c r="AF136" s="89"/>
      <c r="AG136" s="89"/>
      <c r="AH136" s="89"/>
      <c r="AI136" s="89"/>
      <c r="AJ136" s="89"/>
      <c r="AK136" s="89"/>
      <c r="AL136" s="89"/>
      <c r="AM136" s="89"/>
      <c r="AN136" s="89"/>
      <c r="AO136" s="89"/>
      <c r="AP136" s="89"/>
      <c r="AQ136" s="89"/>
      <c r="AR136" s="89"/>
      <c r="AS136" s="89"/>
      <c r="AT136" s="89"/>
      <c r="AU136" s="89"/>
      <c r="AV136" s="89"/>
      <c r="AW136" s="89"/>
      <c r="AX136" s="89"/>
      <c r="AY136" s="89"/>
      <c r="AZ136" s="89"/>
      <c r="BA136" s="89"/>
      <c r="BB136" s="89"/>
      <c r="BC136" s="89"/>
      <c r="BD136" s="89"/>
      <c r="BE136" s="89"/>
      <c r="BF136" s="89"/>
      <c r="BG136" s="89"/>
      <c r="BH136" s="89"/>
      <c r="BI136" s="89"/>
      <c r="BJ136" s="89"/>
      <c r="BK136" s="89"/>
      <c r="BL136" s="89"/>
      <c r="BM136" s="89"/>
      <c r="BN136" s="89"/>
      <c r="BO136" s="89"/>
      <c r="BP136" s="89"/>
      <c r="BQ136" s="89"/>
      <c r="BR136" s="89"/>
      <c r="BS136" s="89"/>
      <c r="BT136" s="89"/>
      <c r="BU136" s="89"/>
      <c r="BV136" s="89"/>
      <c r="BW136" s="89"/>
      <c r="BX136" s="89"/>
      <c r="BY136" s="89"/>
      <c r="BZ136" s="89"/>
      <c r="CA136" s="89"/>
      <c r="CB136" s="89"/>
      <c r="CC136" s="89"/>
      <c r="CD136" s="89"/>
      <c r="CE136" s="89"/>
      <c r="CF136" s="89"/>
      <c r="CG136" s="89"/>
      <c r="CH136" s="89"/>
      <c r="CI136" s="89"/>
      <c r="CJ136" s="89"/>
      <c r="CK136" s="89"/>
      <c r="CL136" s="89"/>
      <c r="CM136" s="89"/>
      <c r="CN136" s="89"/>
      <c r="CO136" s="89"/>
      <c r="CP136" s="89"/>
      <c r="CQ136" s="89"/>
      <c r="CR136" s="89"/>
      <c r="CS136" s="89"/>
      <c r="CT136" s="89"/>
      <c r="CU136" s="89"/>
      <c r="CV136" s="89"/>
      <c r="CW136" s="89"/>
      <c r="CX136" s="89"/>
      <c r="CY136" s="89"/>
      <c r="CZ136" s="89"/>
      <c r="DA136" s="89"/>
      <c r="DB136" s="89"/>
      <c r="DC136" s="89"/>
      <c r="DD136" s="89"/>
      <c r="DE136" s="89"/>
      <c r="DF136" s="89"/>
      <c r="DG136" s="89"/>
      <c r="DH136" s="89"/>
      <c r="DI136" s="89"/>
      <c r="DJ136" s="89"/>
      <c r="DK136" s="89"/>
      <c r="DL136" s="89"/>
      <c r="DM136" s="89"/>
      <c r="DN136" s="89"/>
      <c r="DO136" s="89"/>
      <c r="DP136" s="89"/>
      <c r="DQ136" s="89"/>
      <c r="DR136" s="89"/>
      <c r="DS136" s="89"/>
      <c r="DT136" s="89"/>
      <c r="DU136" s="89"/>
      <c r="DV136" s="89"/>
      <c r="DW136" s="89"/>
      <c r="DX136" s="89"/>
      <c r="DY136" s="89"/>
      <c r="DZ136" s="89"/>
      <c r="EA136" s="89"/>
      <c r="EB136" s="89"/>
      <c r="EC136" s="89"/>
      <c r="ED136" s="89"/>
      <c r="EE136" s="89"/>
      <c r="EF136" s="89"/>
      <c r="EG136" s="89"/>
      <c r="EH136" s="89"/>
      <c r="EI136" s="89"/>
      <c r="EJ136" s="89"/>
      <c r="EK136" s="89"/>
      <c r="EL136" s="89"/>
      <c r="EM136" s="89"/>
      <c r="EN136" s="89"/>
      <c r="EO136" s="89"/>
    </row>
    <row r="137" spans="1:145">
      <c r="A137" s="89"/>
      <c r="B137" s="89"/>
      <c r="C137" s="89"/>
      <c r="D137" s="89"/>
      <c r="E137" s="89"/>
      <c r="F137" s="89"/>
      <c r="G137" s="89"/>
      <c r="H137" s="89"/>
      <c r="I137" s="89"/>
      <c r="J137" s="89"/>
      <c r="K137" s="211"/>
      <c r="L137" s="89"/>
      <c r="M137" s="89"/>
      <c r="N137" s="89"/>
      <c r="O137" s="89"/>
      <c r="P137" s="89"/>
      <c r="Q137" s="89"/>
      <c r="R137" s="89"/>
      <c r="S137" s="89"/>
      <c r="T137" s="89"/>
      <c r="U137" s="89"/>
      <c r="V137" s="89"/>
      <c r="W137" s="89"/>
      <c r="X137" s="89"/>
      <c r="Y137" s="89"/>
      <c r="Z137" s="89"/>
      <c r="AA137" s="89"/>
      <c r="AB137" s="89"/>
      <c r="AC137" s="89"/>
      <c r="AD137" s="89"/>
      <c r="AE137" s="89"/>
      <c r="AF137" s="89"/>
      <c r="AG137" s="89"/>
      <c r="AH137" s="89"/>
      <c r="AI137" s="89"/>
      <c r="AJ137" s="89"/>
      <c r="AK137" s="89"/>
      <c r="AL137" s="89"/>
      <c r="AM137" s="89"/>
      <c r="AN137" s="89"/>
      <c r="AO137" s="89"/>
      <c r="AP137" s="89"/>
      <c r="AQ137" s="89"/>
      <c r="AR137" s="89"/>
      <c r="AS137" s="89"/>
      <c r="AT137" s="89"/>
      <c r="AU137" s="89"/>
      <c r="AV137" s="89"/>
      <c r="AW137" s="89"/>
      <c r="AX137" s="89"/>
      <c r="AY137" s="89"/>
      <c r="AZ137" s="89"/>
      <c r="BA137" s="89"/>
      <c r="BB137" s="89"/>
      <c r="BC137" s="89"/>
      <c r="BD137" s="89"/>
      <c r="BE137" s="89"/>
      <c r="BF137" s="89"/>
      <c r="BG137" s="89"/>
      <c r="BH137" s="89"/>
      <c r="BI137" s="89"/>
      <c r="BJ137" s="89"/>
      <c r="BK137" s="89"/>
      <c r="BL137" s="89"/>
      <c r="BM137" s="89"/>
      <c r="BN137" s="89"/>
      <c r="BO137" s="89"/>
      <c r="BP137" s="89"/>
      <c r="BQ137" s="89"/>
      <c r="BR137" s="89"/>
      <c r="BS137" s="89"/>
      <c r="BT137" s="89"/>
      <c r="BU137" s="89"/>
      <c r="BV137" s="89"/>
      <c r="BW137" s="89"/>
      <c r="BX137" s="89"/>
      <c r="BY137" s="89"/>
      <c r="BZ137" s="89"/>
      <c r="CA137" s="89"/>
      <c r="CB137" s="89"/>
      <c r="CC137" s="89"/>
      <c r="CD137" s="89"/>
      <c r="CE137" s="89"/>
      <c r="CF137" s="89"/>
      <c r="CG137" s="89"/>
      <c r="CH137" s="89"/>
      <c r="CI137" s="89"/>
      <c r="CJ137" s="89"/>
      <c r="CK137" s="89"/>
      <c r="CL137" s="89"/>
      <c r="CM137" s="89"/>
      <c r="CN137" s="89"/>
      <c r="CO137" s="89"/>
      <c r="CP137" s="89"/>
      <c r="CQ137" s="89"/>
      <c r="CR137" s="89"/>
      <c r="CS137" s="89"/>
      <c r="CT137" s="89"/>
      <c r="CU137" s="89"/>
      <c r="CV137" s="89"/>
      <c r="CW137" s="89"/>
      <c r="CX137" s="89"/>
      <c r="CY137" s="89"/>
      <c r="CZ137" s="89"/>
      <c r="DA137" s="89"/>
      <c r="DB137" s="89"/>
      <c r="DC137" s="89"/>
      <c r="DD137" s="89"/>
      <c r="DE137" s="89"/>
      <c r="DF137" s="89"/>
      <c r="DG137" s="89"/>
      <c r="DH137" s="89"/>
      <c r="DI137" s="89"/>
      <c r="DJ137" s="89"/>
      <c r="DK137" s="89"/>
      <c r="DL137" s="89"/>
      <c r="DM137" s="89"/>
      <c r="DN137" s="89"/>
      <c r="DO137" s="89"/>
      <c r="DP137" s="89"/>
      <c r="DQ137" s="89"/>
      <c r="DR137" s="89"/>
      <c r="DS137" s="89"/>
      <c r="DT137" s="89"/>
      <c r="DU137" s="89"/>
      <c r="DV137" s="89"/>
      <c r="DW137" s="89"/>
      <c r="DX137" s="89"/>
      <c r="DY137" s="89"/>
      <c r="DZ137" s="89"/>
      <c r="EA137" s="89"/>
      <c r="EB137" s="89"/>
      <c r="EC137" s="89"/>
      <c r="ED137" s="89"/>
      <c r="EE137" s="89"/>
      <c r="EF137" s="89"/>
      <c r="EG137" s="89"/>
      <c r="EH137" s="89"/>
      <c r="EI137" s="89"/>
      <c r="EJ137" s="89"/>
      <c r="EK137" s="89"/>
      <c r="EL137" s="89"/>
      <c r="EM137" s="89"/>
      <c r="EN137" s="89"/>
      <c r="EO137" s="89"/>
    </row>
    <row r="138" spans="1:145">
      <c r="A138" s="89"/>
      <c r="B138" s="89"/>
      <c r="C138" s="89"/>
      <c r="D138" s="89"/>
      <c r="E138" s="89"/>
      <c r="F138" s="89"/>
      <c r="G138" s="89"/>
      <c r="H138" s="89"/>
      <c r="I138" s="89"/>
      <c r="J138" s="89"/>
      <c r="K138" s="211"/>
      <c r="L138" s="89"/>
      <c r="M138" s="89"/>
      <c r="N138" s="89"/>
      <c r="O138" s="89"/>
      <c r="P138" s="89"/>
      <c r="Q138" s="89"/>
      <c r="R138" s="89"/>
      <c r="S138" s="89"/>
      <c r="T138" s="89"/>
      <c r="U138" s="89"/>
      <c r="V138" s="89"/>
      <c r="W138" s="89"/>
      <c r="X138" s="89"/>
      <c r="Y138" s="89"/>
      <c r="Z138" s="89"/>
      <c r="AA138" s="89"/>
      <c r="AB138" s="89"/>
      <c r="AC138" s="89"/>
      <c r="AD138" s="89"/>
      <c r="AE138" s="89"/>
      <c r="AF138" s="89"/>
      <c r="AG138" s="89"/>
      <c r="AH138" s="89"/>
      <c r="AI138" s="89"/>
      <c r="AJ138" s="89"/>
      <c r="AK138" s="89"/>
      <c r="AL138" s="89"/>
      <c r="AM138" s="89"/>
      <c r="AN138" s="89"/>
      <c r="AO138" s="89"/>
      <c r="AP138" s="89"/>
      <c r="AQ138" s="89"/>
      <c r="AR138" s="89"/>
      <c r="AS138" s="89"/>
      <c r="AT138" s="89"/>
      <c r="AU138" s="89"/>
      <c r="AV138" s="89"/>
      <c r="AW138" s="89"/>
      <c r="AX138" s="89"/>
      <c r="AY138" s="89"/>
      <c r="AZ138" s="89"/>
      <c r="BA138" s="89"/>
      <c r="BB138" s="89"/>
      <c r="BC138" s="89"/>
      <c r="BD138" s="89"/>
      <c r="BE138" s="89"/>
      <c r="BF138" s="89"/>
      <c r="BG138" s="89"/>
      <c r="BH138" s="89"/>
      <c r="BI138" s="89"/>
      <c r="BJ138" s="89"/>
      <c r="BK138" s="89"/>
      <c r="BL138" s="89"/>
      <c r="BM138" s="89"/>
      <c r="BN138" s="89"/>
      <c r="BO138" s="89"/>
      <c r="BP138" s="89"/>
      <c r="BQ138" s="89"/>
      <c r="BR138" s="89"/>
      <c r="BS138" s="89"/>
      <c r="BT138" s="89"/>
      <c r="BU138" s="89"/>
      <c r="BV138" s="89"/>
      <c r="BW138" s="89"/>
      <c r="BX138" s="89"/>
      <c r="BY138" s="89"/>
      <c r="BZ138" s="89"/>
      <c r="CA138" s="89"/>
      <c r="CB138" s="89"/>
      <c r="CC138" s="89"/>
      <c r="CD138" s="89"/>
      <c r="CE138" s="89"/>
      <c r="CF138" s="89"/>
      <c r="CG138" s="89"/>
      <c r="CH138" s="89"/>
      <c r="CI138" s="89"/>
      <c r="CJ138" s="89"/>
      <c r="CK138" s="89"/>
      <c r="CL138" s="89"/>
      <c r="CM138" s="89"/>
      <c r="CN138" s="89"/>
      <c r="CO138" s="89"/>
      <c r="CP138" s="89"/>
      <c r="CQ138" s="89"/>
      <c r="CR138" s="89"/>
      <c r="CS138" s="89"/>
      <c r="CT138" s="89"/>
      <c r="CU138" s="89"/>
      <c r="CV138" s="89"/>
      <c r="CW138" s="89"/>
      <c r="CX138" s="89"/>
      <c r="CY138" s="89"/>
      <c r="CZ138" s="89"/>
      <c r="DA138" s="89"/>
      <c r="DB138" s="89"/>
      <c r="DC138" s="89"/>
      <c r="DD138" s="89"/>
      <c r="DE138" s="89"/>
      <c r="DF138" s="89"/>
      <c r="DG138" s="89"/>
      <c r="DH138" s="89"/>
      <c r="DI138" s="89"/>
      <c r="DJ138" s="89"/>
      <c r="DK138" s="89"/>
      <c r="DL138" s="89"/>
      <c r="DM138" s="89"/>
      <c r="DN138" s="89"/>
      <c r="DO138" s="89"/>
      <c r="DP138" s="89"/>
      <c r="DQ138" s="89"/>
      <c r="DR138" s="89"/>
      <c r="DS138" s="89"/>
      <c r="DT138" s="89"/>
      <c r="DU138" s="89"/>
      <c r="DV138" s="89"/>
      <c r="DW138" s="89"/>
      <c r="DX138" s="89"/>
      <c r="DY138" s="89"/>
      <c r="DZ138" s="89"/>
      <c r="EA138" s="89"/>
      <c r="EB138" s="89"/>
      <c r="EC138" s="89"/>
      <c r="ED138" s="89"/>
      <c r="EE138" s="89"/>
      <c r="EF138" s="89"/>
      <c r="EG138" s="89"/>
      <c r="EH138" s="89"/>
      <c r="EI138" s="89"/>
      <c r="EJ138" s="89"/>
      <c r="EK138" s="89"/>
      <c r="EL138" s="89"/>
      <c r="EM138" s="89"/>
      <c r="EN138" s="89"/>
      <c r="EO138" s="89"/>
    </row>
    <row r="139" spans="1:145">
      <c r="A139" s="89"/>
      <c r="B139" s="89"/>
      <c r="C139" s="89"/>
      <c r="D139" s="89"/>
      <c r="E139" s="89"/>
      <c r="F139" s="89"/>
      <c r="G139" s="89"/>
      <c r="H139" s="89"/>
      <c r="I139" s="89"/>
      <c r="J139" s="89"/>
      <c r="K139" s="211"/>
      <c r="L139" s="89"/>
      <c r="M139" s="89"/>
      <c r="N139" s="89"/>
      <c r="O139" s="89"/>
      <c r="P139" s="89"/>
      <c r="Q139" s="89"/>
      <c r="R139" s="89"/>
      <c r="S139" s="89"/>
      <c r="T139" s="89"/>
      <c r="U139" s="89"/>
      <c r="V139" s="89"/>
      <c r="W139" s="89"/>
      <c r="X139" s="89"/>
      <c r="Y139" s="89"/>
      <c r="Z139" s="89"/>
      <c r="AA139" s="89"/>
      <c r="AB139" s="89"/>
      <c r="AC139" s="89"/>
      <c r="AD139" s="89"/>
      <c r="AE139" s="89"/>
      <c r="AF139" s="89"/>
      <c r="AG139" s="89"/>
      <c r="AH139" s="89"/>
      <c r="AI139" s="89"/>
      <c r="AJ139" s="89"/>
      <c r="AK139" s="89"/>
      <c r="AL139" s="89"/>
      <c r="AM139" s="89"/>
      <c r="AN139" s="89"/>
      <c r="AO139" s="89"/>
      <c r="AP139" s="89"/>
      <c r="AQ139" s="89"/>
      <c r="AR139" s="89"/>
      <c r="AS139" s="89"/>
      <c r="AT139" s="89"/>
      <c r="AU139" s="89"/>
      <c r="AV139" s="89"/>
      <c r="AW139" s="89"/>
      <c r="AX139" s="89"/>
      <c r="AY139" s="89"/>
      <c r="AZ139" s="89"/>
      <c r="BA139" s="89"/>
      <c r="BB139" s="89"/>
      <c r="BC139" s="89"/>
      <c r="BD139" s="89"/>
      <c r="BE139" s="89"/>
      <c r="BF139" s="89"/>
      <c r="BG139" s="89"/>
      <c r="BH139" s="89"/>
      <c r="BI139" s="89"/>
      <c r="BJ139" s="89"/>
      <c r="BK139" s="89"/>
      <c r="BL139" s="89"/>
      <c r="BM139" s="89"/>
      <c r="BN139" s="89"/>
      <c r="BO139" s="89"/>
      <c r="BP139" s="89"/>
      <c r="BQ139" s="89"/>
      <c r="BR139" s="89"/>
      <c r="BS139" s="89"/>
      <c r="BT139" s="89"/>
      <c r="BU139" s="89"/>
      <c r="BV139" s="89"/>
      <c r="BW139" s="89"/>
      <c r="BX139" s="89"/>
      <c r="BY139" s="89"/>
      <c r="BZ139" s="89"/>
      <c r="CA139" s="89"/>
      <c r="CB139" s="89"/>
      <c r="CC139" s="89"/>
      <c r="CD139" s="89"/>
      <c r="CE139" s="89"/>
      <c r="CF139" s="89"/>
      <c r="CG139" s="89"/>
      <c r="CH139" s="89"/>
      <c r="CI139" s="89"/>
      <c r="CJ139" s="89"/>
      <c r="CK139" s="89"/>
      <c r="CL139" s="89"/>
      <c r="CM139" s="89"/>
      <c r="CN139" s="89"/>
      <c r="CO139" s="89"/>
      <c r="CP139" s="89"/>
      <c r="CQ139" s="89"/>
      <c r="CR139" s="89"/>
      <c r="CS139" s="89"/>
      <c r="CT139" s="89"/>
      <c r="CU139" s="89"/>
      <c r="CV139" s="89"/>
      <c r="CW139" s="89"/>
      <c r="CX139" s="89"/>
      <c r="CY139" s="89"/>
      <c r="CZ139" s="89"/>
      <c r="DA139" s="89"/>
      <c r="DB139" s="89"/>
      <c r="DC139" s="89"/>
      <c r="DD139" s="89"/>
      <c r="DE139" s="89"/>
      <c r="DF139" s="89"/>
      <c r="DG139" s="89"/>
      <c r="DH139" s="89"/>
      <c r="DI139" s="89"/>
      <c r="DJ139" s="89"/>
      <c r="DK139" s="89"/>
      <c r="DL139" s="89"/>
      <c r="DM139" s="89"/>
      <c r="DN139" s="89"/>
      <c r="DO139" s="89"/>
      <c r="DP139" s="89"/>
      <c r="DQ139" s="89"/>
      <c r="DR139" s="89"/>
      <c r="DS139" s="89"/>
      <c r="DT139" s="89"/>
      <c r="DU139" s="89"/>
      <c r="DV139" s="89"/>
      <c r="DW139" s="89"/>
      <c r="DX139" s="89"/>
      <c r="DY139" s="89"/>
      <c r="DZ139" s="89"/>
      <c r="EA139" s="89"/>
      <c r="EB139" s="89"/>
      <c r="EC139" s="89"/>
      <c r="ED139" s="89"/>
      <c r="EE139" s="89"/>
      <c r="EF139" s="89"/>
      <c r="EG139" s="89"/>
      <c r="EH139" s="89"/>
      <c r="EI139" s="89"/>
      <c r="EJ139" s="89"/>
      <c r="EK139" s="89"/>
      <c r="EL139" s="89"/>
      <c r="EM139" s="89"/>
      <c r="EN139" s="89"/>
      <c r="EO139" s="89"/>
    </row>
    <row r="140" spans="1:145">
      <c r="A140" s="89"/>
      <c r="B140" s="89"/>
      <c r="C140" s="89"/>
      <c r="D140" s="89"/>
      <c r="E140" s="89"/>
      <c r="F140" s="89"/>
      <c r="G140" s="89"/>
      <c r="H140" s="89"/>
      <c r="I140" s="89"/>
      <c r="J140" s="89"/>
      <c r="K140" s="211"/>
      <c r="L140" s="89"/>
      <c r="M140" s="89"/>
      <c r="N140" s="89"/>
      <c r="O140" s="89"/>
      <c r="P140" s="89"/>
      <c r="Q140" s="89"/>
      <c r="R140" s="89"/>
      <c r="S140" s="89"/>
      <c r="T140" s="89"/>
      <c r="U140" s="89"/>
      <c r="V140" s="89"/>
      <c r="W140" s="89"/>
      <c r="X140" s="89"/>
      <c r="Y140" s="89"/>
      <c r="Z140" s="89"/>
      <c r="AA140" s="89"/>
      <c r="AB140" s="89"/>
      <c r="AC140" s="89"/>
      <c r="AD140" s="89"/>
      <c r="AE140" s="89"/>
      <c r="AF140" s="89"/>
      <c r="AG140" s="89"/>
      <c r="AH140" s="89"/>
      <c r="AI140" s="89"/>
      <c r="AJ140" s="89"/>
      <c r="AK140" s="89"/>
      <c r="AL140" s="89"/>
      <c r="AM140" s="89"/>
      <c r="AN140" s="89"/>
      <c r="AO140" s="89"/>
      <c r="AP140" s="89"/>
      <c r="AQ140" s="89"/>
      <c r="AR140" s="89"/>
      <c r="AS140" s="89"/>
      <c r="AT140" s="89"/>
      <c r="AU140" s="89"/>
      <c r="AV140" s="89"/>
      <c r="AW140" s="89"/>
      <c r="AX140" s="89"/>
      <c r="AY140" s="89"/>
      <c r="AZ140" s="89"/>
      <c r="BA140" s="89"/>
      <c r="BB140" s="89"/>
      <c r="BC140" s="89"/>
      <c r="BD140" s="89"/>
      <c r="BE140" s="89"/>
      <c r="BF140" s="89"/>
      <c r="BG140" s="89"/>
      <c r="BH140" s="89"/>
      <c r="BI140" s="89"/>
      <c r="BJ140" s="89"/>
      <c r="BK140" s="89"/>
      <c r="BL140" s="89"/>
      <c r="BM140" s="89"/>
      <c r="BN140" s="89"/>
      <c r="BO140" s="89"/>
      <c r="BP140" s="89"/>
      <c r="BQ140" s="89"/>
      <c r="BR140" s="89"/>
      <c r="BS140" s="89"/>
      <c r="BT140" s="89"/>
      <c r="BU140" s="89"/>
      <c r="BV140" s="89"/>
      <c r="BW140" s="89"/>
      <c r="BX140" s="89"/>
      <c r="BY140" s="89"/>
      <c r="BZ140" s="89"/>
      <c r="CA140" s="89"/>
      <c r="CB140" s="89"/>
      <c r="CC140" s="89"/>
      <c r="CD140" s="89"/>
      <c r="CE140" s="89"/>
      <c r="CF140" s="89"/>
      <c r="CG140" s="89"/>
      <c r="CH140" s="89"/>
      <c r="CI140" s="89"/>
      <c r="CJ140" s="89"/>
      <c r="CK140" s="89"/>
      <c r="CL140" s="89"/>
      <c r="CM140" s="89"/>
      <c r="CN140" s="89"/>
      <c r="CO140" s="89"/>
      <c r="CP140" s="89"/>
      <c r="CQ140" s="89"/>
      <c r="CR140" s="89"/>
      <c r="CS140" s="89"/>
      <c r="CT140" s="89"/>
      <c r="CU140" s="89"/>
      <c r="CV140" s="89"/>
      <c r="CW140" s="89"/>
      <c r="CX140" s="89"/>
      <c r="CY140" s="89"/>
      <c r="CZ140" s="89"/>
      <c r="DA140" s="89"/>
      <c r="DB140" s="89"/>
      <c r="DC140" s="89"/>
      <c r="DD140" s="89"/>
      <c r="DE140" s="89"/>
      <c r="DF140" s="89"/>
      <c r="DG140" s="89"/>
      <c r="DH140" s="89"/>
      <c r="DI140" s="89"/>
      <c r="DJ140" s="89"/>
      <c r="DK140" s="89"/>
      <c r="DL140" s="89"/>
      <c r="DM140" s="89"/>
      <c r="DN140" s="89"/>
      <c r="DO140" s="89"/>
      <c r="DP140" s="89"/>
      <c r="DQ140" s="89"/>
      <c r="DR140" s="89"/>
      <c r="DS140" s="89"/>
      <c r="DT140" s="89"/>
      <c r="DU140" s="89"/>
      <c r="DV140" s="89"/>
      <c r="DW140" s="89"/>
      <c r="DX140" s="89"/>
      <c r="DY140" s="89"/>
      <c r="DZ140" s="89"/>
      <c r="EA140" s="89"/>
      <c r="EB140" s="89"/>
      <c r="EC140" s="89"/>
      <c r="ED140" s="89"/>
      <c r="EE140" s="89"/>
      <c r="EF140" s="89"/>
      <c r="EG140" s="89"/>
      <c r="EH140" s="89"/>
      <c r="EI140" s="89"/>
      <c r="EJ140" s="89"/>
      <c r="EK140" s="89"/>
      <c r="EL140" s="89"/>
      <c r="EM140" s="89"/>
      <c r="EN140" s="89"/>
      <c r="EO140" s="89"/>
    </row>
    <row r="141" spans="1:145">
      <c r="A141" s="89"/>
      <c r="B141" s="89"/>
      <c r="C141" s="89"/>
      <c r="D141" s="89"/>
      <c r="E141" s="89"/>
      <c r="F141" s="89"/>
      <c r="G141" s="89"/>
      <c r="H141" s="89"/>
      <c r="I141" s="89"/>
      <c r="J141" s="89"/>
      <c r="K141" s="211"/>
      <c r="L141" s="89"/>
      <c r="M141" s="89"/>
      <c r="N141" s="89"/>
      <c r="O141" s="89"/>
      <c r="P141" s="89"/>
      <c r="Q141" s="89"/>
      <c r="R141" s="89"/>
      <c r="S141" s="89"/>
      <c r="T141" s="89"/>
      <c r="U141" s="89"/>
      <c r="V141" s="89"/>
      <c r="W141" s="89"/>
      <c r="X141" s="89"/>
      <c r="Y141" s="89"/>
      <c r="Z141" s="89"/>
      <c r="AA141" s="89"/>
      <c r="AB141" s="89"/>
      <c r="AC141" s="89"/>
      <c r="AD141" s="89"/>
      <c r="AE141" s="89"/>
      <c r="AF141" s="89"/>
      <c r="AG141" s="89"/>
      <c r="AH141" s="89"/>
      <c r="AI141" s="89"/>
      <c r="AJ141" s="89"/>
      <c r="AK141" s="89"/>
      <c r="AL141" s="89"/>
      <c r="AM141" s="89"/>
      <c r="AN141" s="89"/>
      <c r="AO141" s="89"/>
      <c r="AP141" s="89"/>
      <c r="AQ141" s="89"/>
      <c r="AR141" s="89"/>
      <c r="AS141" s="89"/>
      <c r="AT141" s="89"/>
      <c r="AU141" s="89"/>
      <c r="AV141" s="89"/>
      <c r="AW141" s="89"/>
      <c r="AX141" s="89"/>
      <c r="AY141" s="89"/>
      <c r="AZ141" s="89"/>
      <c r="BA141" s="89"/>
      <c r="BB141" s="89"/>
      <c r="BC141" s="89"/>
      <c r="BD141" s="89"/>
      <c r="BE141" s="89"/>
      <c r="BF141" s="89"/>
      <c r="BG141" s="89"/>
      <c r="BH141" s="89"/>
      <c r="BI141" s="89"/>
      <c r="BJ141" s="89"/>
      <c r="BK141" s="89"/>
      <c r="BL141" s="89"/>
      <c r="BM141" s="89"/>
      <c r="BN141" s="89"/>
      <c r="BO141" s="89"/>
      <c r="BP141" s="89"/>
      <c r="BQ141" s="89"/>
      <c r="BR141" s="89"/>
      <c r="BS141" s="89"/>
      <c r="BT141" s="89"/>
      <c r="BU141" s="89"/>
      <c r="BV141" s="89"/>
      <c r="BW141" s="89"/>
      <c r="BX141" s="89"/>
      <c r="BY141" s="89"/>
      <c r="BZ141" s="89"/>
      <c r="CA141" s="89"/>
      <c r="CB141" s="89"/>
      <c r="CC141" s="89"/>
      <c r="CD141" s="89"/>
      <c r="CE141" s="89"/>
      <c r="CF141" s="89"/>
      <c r="CG141" s="89"/>
      <c r="CH141" s="89"/>
      <c r="CI141" s="89"/>
      <c r="CJ141" s="89"/>
      <c r="CK141" s="89"/>
      <c r="CL141" s="89"/>
      <c r="CM141" s="89"/>
      <c r="CN141" s="89"/>
      <c r="CO141" s="89"/>
      <c r="CP141" s="89"/>
      <c r="CQ141" s="89"/>
      <c r="CR141" s="89"/>
      <c r="CS141" s="89"/>
      <c r="CT141" s="89"/>
      <c r="CU141" s="89"/>
      <c r="CV141" s="89"/>
      <c r="CW141" s="89"/>
      <c r="CX141" s="89"/>
      <c r="CY141" s="89"/>
      <c r="CZ141" s="89"/>
      <c r="DA141" s="89"/>
      <c r="DB141" s="89"/>
      <c r="DC141" s="89"/>
      <c r="DD141" s="89"/>
      <c r="DE141" s="89"/>
      <c r="DF141" s="89"/>
      <c r="DG141" s="89"/>
      <c r="DH141" s="89"/>
      <c r="DI141" s="89"/>
      <c r="DJ141" s="89"/>
      <c r="DK141" s="89"/>
      <c r="DL141" s="89"/>
      <c r="DM141" s="89"/>
      <c r="DN141" s="89"/>
      <c r="DO141" s="89"/>
      <c r="DP141" s="89"/>
      <c r="DQ141" s="89"/>
      <c r="DR141" s="89"/>
      <c r="DS141" s="89"/>
      <c r="DT141" s="89"/>
      <c r="DU141" s="89"/>
      <c r="DV141" s="89"/>
      <c r="DW141" s="89"/>
      <c r="DX141" s="89"/>
      <c r="DY141" s="89"/>
      <c r="DZ141" s="89"/>
      <c r="EA141" s="89"/>
      <c r="EB141" s="89"/>
      <c r="EC141" s="89"/>
      <c r="ED141" s="89"/>
      <c r="EE141" s="89"/>
      <c r="EF141" s="89"/>
      <c r="EG141" s="89"/>
      <c r="EH141" s="89"/>
      <c r="EI141" s="89"/>
      <c r="EJ141" s="89"/>
      <c r="EK141" s="89"/>
      <c r="EL141" s="89"/>
      <c r="EM141" s="89"/>
      <c r="EN141" s="89"/>
      <c r="EO141" s="89"/>
    </row>
    <row r="142" spans="1:145">
      <c r="A142" s="89"/>
      <c r="B142" s="89"/>
      <c r="C142" s="89"/>
      <c r="D142" s="89"/>
      <c r="E142" s="89"/>
      <c r="F142" s="89"/>
      <c r="G142" s="89"/>
      <c r="H142" s="89"/>
      <c r="I142" s="89"/>
      <c r="J142" s="89"/>
      <c r="K142" s="211"/>
      <c r="L142" s="89"/>
      <c r="M142" s="89"/>
      <c r="N142" s="89"/>
      <c r="O142" s="89"/>
      <c r="P142" s="89"/>
      <c r="Q142" s="89"/>
      <c r="R142" s="89"/>
      <c r="S142" s="89"/>
      <c r="T142" s="89"/>
      <c r="U142" s="89"/>
      <c r="V142" s="89"/>
      <c r="W142" s="89"/>
      <c r="X142" s="89"/>
      <c r="Y142" s="89"/>
      <c r="Z142" s="89"/>
      <c r="AA142" s="89"/>
      <c r="AB142" s="89"/>
      <c r="AC142" s="89"/>
      <c r="AD142" s="89"/>
      <c r="AE142" s="89"/>
      <c r="AF142" s="89"/>
      <c r="AG142" s="89"/>
      <c r="AH142" s="89"/>
      <c r="AI142" s="89"/>
      <c r="AJ142" s="89"/>
      <c r="AK142" s="89"/>
      <c r="AL142" s="89"/>
      <c r="AM142" s="89"/>
      <c r="AN142" s="89"/>
      <c r="AO142" s="89"/>
      <c r="AP142" s="89"/>
      <c r="AQ142" s="89"/>
      <c r="AR142" s="89"/>
      <c r="AS142" s="89"/>
      <c r="AT142" s="89"/>
      <c r="AU142" s="89"/>
      <c r="AV142" s="89"/>
      <c r="AW142" s="89"/>
      <c r="AX142" s="89"/>
      <c r="AY142" s="89"/>
      <c r="AZ142" s="89"/>
      <c r="BA142" s="89"/>
      <c r="BB142" s="89"/>
      <c r="BC142" s="89"/>
      <c r="BD142" s="89"/>
      <c r="BE142" s="89"/>
      <c r="BF142" s="89"/>
      <c r="BG142" s="89"/>
      <c r="BH142" s="89"/>
      <c r="BI142" s="89"/>
      <c r="BJ142" s="89"/>
      <c r="BK142" s="89"/>
      <c r="BL142" s="89"/>
      <c r="BM142" s="89"/>
      <c r="BN142" s="89"/>
      <c r="BO142" s="89"/>
      <c r="BP142" s="89"/>
      <c r="BQ142" s="89"/>
      <c r="BR142" s="89"/>
      <c r="BS142" s="89"/>
      <c r="BT142" s="89"/>
      <c r="BU142" s="89"/>
      <c r="BV142" s="89"/>
      <c r="BW142" s="89"/>
      <c r="BX142" s="89"/>
      <c r="BY142" s="89"/>
      <c r="BZ142" s="89"/>
      <c r="CA142" s="89"/>
      <c r="CB142" s="89"/>
      <c r="CC142" s="89"/>
      <c r="CD142" s="89"/>
      <c r="CE142" s="89"/>
      <c r="CF142" s="89"/>
      <c r="CG142" s="89"/>
      <c r="CH142" s="89"/>
      <c r="CI142" s="89"/>
      <c r="CJ142" s="89"/>
      <c r="CK142" s="89"/>
      <c r="CL142" s="89"/>
      <c r="CM142" s="89"/>
      <c r="CN142" s="89"/>
      <c r="CO142" s="89"/>
      <c r="CP142" s="89"/>
      <c r="CQ142" s="89"/>
      <c r="CR142" s="89"/>
      <c r="CS142" s="89"/>
      <c r="CT142" s="89"/>
      <c r="CU142" s="89"/>
      <c r="CV142" s="89"/>
      <c r="CW142" s="89"/>
      <c r="CX142" s="89"/>
      <c r="CY142" s="89"/>
      <c r="CZ142" s="89"/>
      <c r="DA142" s="89"/>
      <c r="DB142" s="89"/>
      <c r="DC142" s="89"/>
      <c r="DD142" s="89"/>
      <c r="DE142" s="89"/>
      <c r="DF142" s="89"/>
      <c r="DG142" s="89"/>
      <c r="DH142" s="89"/>
      <c r="DI142" s="89"/>
      <c r="DJ142" s="89"/>
      <c r="DK142" s="89"/>
      <c r="DL142" s="89"/>
      <c r="DM142" s="89"/>
      <c r="DN142" s="89"/>
      <c r="DO142" s="89"/>
      <c r="DP142" s="89"/>
      <c r="DQ142" s="89"/>
      <c r="DR142" s="89"/>
      <c r="DS142" s="89"/>
      <c r="DT142" s="89"/>
      <c r="DU142" s="89"/>
      <c r="DV142" s="89"/>
      <c r="DW142" s="89"/>
      <c r="DX142" s="89"/>
      <c r="DY142" s="89"/>
      <c r="DZ142" s="89"/>
      <c r="EA142" s="89"/>
      <c r="EB142" s="89"/>
      <c r="EC142" s="89"/>
      <c r="ED142" s="89"/>
      <c r="EE142" s="89"/>
      <c r="EF142" s="89"/>
      <c r="EG142" s="89"/>
      <c r="EH142" s="89"/>
      <c r="EI142" s="89"/>
      <c r="EJ142" s="89"/>
      <c r="EK142" s="89"/>
      <c r="EL142" s="89"/>
      <c r="EM142" s="89"/>
      <c r="EN142" s="89"/>
      <c r="EO142" s="89"/>
    </row>
    <row r="143" spans="1:145">
      <c r="A143" s="89"/>
      <c r="B143" s="89"/>
      <c r="C143" s="89"/>
      <c r="D143" s="89"/>
      <c r="E143" s="89"/>
      <c r="F143" s="89"/>
      <c r="G143" s="89"/>
      <c r="H143" s="89"/>
      <c r="I143" s="89"/>
      <c r="J143" s="89"/>
      <c r="K143" s="211"/>
      <c r="L143" s="89"/>
      <c r="M143" s="89"/>
      <c r="N143" s="89"/>
      <c r="O143" s="89"/>
      <c r="P143" s="89"/>
      <c r="Q143" s="89"/>
      <c r="R143" s="89"/>
      <c r="S143" s="89"/>
      <c r="T143" s="89"/>
      <c r="U143" s="89"/>
      <c r="V143" s="89"/>
      <c r="W143" s="89"/>
      <c r="X143" s="89"/>
      <c r="Y143" s="89"/>
      <c r="Z143" s="89"/>
      <c r="AA143" s="89"/>
      <c r="AB143" s="89"/>
      <c r="AC143" s="89"/>
      <c r="AD143" s="89"/>
      <c r="AE143" s="89"/>
      <c r="AF143" s="89"/>
      <c r="AG143" s="89"/>
      <c r="AH143" s="89"/>
      <c r="AI143" s="89"/>
      <c r="AJ143" s="89"/>
      <c r="AK143" s="89"/>
      <c r="AL143" s="89"/>
      <c r="AM143" s="89"/>
      <c r="AN143" s="89"/>
      <c r="AO143" s="89"/>
      <c r="AP143" s="89"/>
      <c r="AQ143" s="89"/>
      <c r="AR143" s="89"/>
      <c r="AS143" s="89"/>
      <c r="AT143" s="89"/>
      <c r="AU143" s="89"/>
      <c r="AV143" s="89"/>
      <c r="AW143" s="89"/>
      <c r="AX143" s="89"/>
      <c r="AY143" s="89"/>
      <c r="AZ143" s="89"/>
      <c r="BA143" s="89"/>
      <c r="BB143" s="89"/>
      <c r="BC143" s="89"/>
      <c r="BD143" s="89"/>
      <c r="BE143" s="89"/>
      <c r="BF143" s="89"/>
      <c r="BG143" s="89"/>
      <c r="BH143" s="89"/>
      <c r="BI143" s="89"/>
      <c r="BJ143" s="89"/>
      <c r="BK143" s="89"/>
      <c r="BL143" s="89"/>
      <c r="BM143" s="89"/>
      <c r="BN143" s="89"/>
      <c r="BO143" s="89"/>
      <c r="BP143" s="89"/>
      <c r="BQ143" s="89"/>
      <c r="BR143" s="89"/>
      <c r="BS143" s="89"/>
      <c r="BT143" s="89"/>
      <c r="BU143" s="89"/>
      <c r="BV143" s="89"/>
      <c r="BW143" s="89"/>
      <c r="BX143" s="89"/>
      <c r="BY143" s="89"/>
      <c r="BZ143" s="89"/>
      <c r="CA143" s="89"/>
      <c r="CB143" s="89"/>
      <c r="CC143" s="89"/>
      <c r="CD143" s="89"/>
      <c r="CE143" s="89"/>
      <c r="CF143" s="89"/>
      <c r="CG143" s="89"/>
      <c r="CH143" s="89"/>
      <c r="CI143" s="89"/>
      <c r="CJ143" s="89"/>
      <c r="CK143" s="89"/>
      <c r="CL143" s="89"/>
      <c r="CM143" s="89"/>
      <c r="CN143" s="89"/>
      <c r="CO143" s="89"/>
      <c r="CP143" s="89"/>
      <c r="CQ143" s="89"/>
      <c r="CR143" s="89"/>
      <c r="CS143" s="89"/>
      <c r="CT143" s="89"/>
      <c r="CU143" s="89"/>
      <c r="CV143" s="89"/>
      <c r="CW143" s="89"/>
      <c r="CX143" s="89"/>
      <c r="CY143" s="89"/>
      <c r="CZ143" s="89"/>
      <c r="DA143" s="89"/>
      <c r="DB143" s="89"/>
      <c r="DC143" s="89"/>
      <c r="DD143" s="89"/>
      <c r="DE143" s="89"/>
      <c r="DF143" s="89"/>
      <c r="DG143" s="89"/>
      <c r="DH143" s="89"/>
      <c r="DI143" s="89"/>
      <c r="DJ143" s="89"/>
      <c r="DK143" s="89"/>
      <c r="DL143" s="89"/>
      <c r="DM143" s="89"/>
      <c r="DN143" s="89"/>
      <c r="DO143" s="89"/>
      <c r="DP143" s="89"/>
      <c r="DQ143" s="89"/>
      <c r="DR143" s="89"/>
      <c r="DS143" s="89"/>
      <c r="DT143" s="89"/>
      <c r="DU143" s="89"/>
      <c r="DV143" s="89"/>
      <c r="DW143" s="89"/>
      <c r="DX143" s="89"/>
      <c r="DY143" s="89"/>
      <c r="DZ143" s="89"/>
      <c r="EA143" s="89"/>
      <c r="EB143" s="89"/>
      <c r="EC143" s="89"/>
      <c r="ED143" s="89"/>
      <c r="EE143" s="89"/>
      <c r="EF143" s="89"/>
      <c r="EG143" s="89"/>
      <c r="EH143" s="89"/>
      <c r="EI143" s="89"/>
      <c r="EJ143" s="89"/>
      <c r="EK143" s="89"/>
      <c r="EL143" s="89"/>
      <c r="EM143" s="89"/>
      <c r="EN143" s="89"/>
      <c r="EO143" s="89"/>
    </row>
    <row r="144" spans="1:145">
      <c r="A144" s="89"/>
      <c r="B144" s="89"/>
      <c r="C144" s="89"/>
      <c r="D144" s="89"/>
      <c r="E144" s="89"/>
      <c r="F144" s="89"/>
      <c r="G144" s="89"/>
      <c r="H144" s="89"/>
      <c r="I144" s="89"/>
      <c r="J144" s="89"/>
      <c r="K144" s="211"/>
      <c r="L144" s="89"/>
      <c r="M144" s="89"/>
      <c r="N144" s="89"/>
      <c r="O144" s="89"/>
      <c r="P144" s="89"/>
      <c r="Q144" s="89"/>
      <c r="R144" s="89"/>
      <c r="S144" s="89"/>
      <c r="T144" s="89"/>
      <c r="U144" s="89"/>
      <c r="V144" s="89"/>
      <c r="W144" s="89"/>
      <c r="X144" s="89"/>
      <c r="Y144" s="89"/>
      <c r="Z144" s="89"/>
      <c r="AA144" s="89"/>
      <c r="AB144" s="89"/>
      <c r="AC144" s="89"/>
      <c r="AD144" s="89"/>
      <c r="AE144" s="89"/>
      <c r="AF144" s="89"/>
      <c r="AG144" s="89"/>
      <c r="AH144" s="89"/>
      <c r="AI144" s="89"/>
      <c r="AJ144" s="89"/>
      <c r="AK144" s="89"/>
      <c r="AL144" s="89"/>
      <c r="AM144" s="89"/>
      <c r="AN144" s="89"/>
      <c r="AO144" s="89"/>
      <c r="AP144" s="89"/>
      <c r="AQ144" s="89"/>
      <c r="AR144" s="89"/>
      <c r="AS144" s="89"/>
      <c r="AT144" s="89"/>
      <c r="AU144" s="89"/>
      <c r="AV144" s="89"/>
      <c r="AW144" s="89"/>
      <c r="AX144" s="89"/>
      <c r="AY144" s="89"/>
      <c r="AZ144" s="89"/>
      <c r="BA144" s="89"/>
      <c r="BB144" s="89"/>
      <c r="BC144" s="89"/>
      <c r="BD144" s="89"/>
      <c r="BE144" s="89"/>
      <c r="BF144" s="89"/>
      <c r="BG144" s="89"/>
      <c r="BH144" s="89"/>
      <c r="BI144" s="89"/>
      <c r="BJ144" s="89"/>
      <c r="BK144" s="89"/>
      <c r="BL144" s="89"/>
      <c r="BM144" s="89"/>
      <c r="BN144" s="89"/>
      <c r="BO144" s="89"/>
      <c r="BP144" s="89"/>
      <c r="BQ144" s="89"/>
      <c r="BR144" s="89"/>
      <c r="BS144" s="89"/>
      <c r="BT144" s="89"/>
      <c r="BU144" s="89"/>
      <c r="BV144" s="89"/>
      <c r="BW144" s="89"/>
      <c r="BX144" s="89"/>
      <c r="BY144" s="89"/>
      <c r="BZ144" s="89"/>
      <c r="CA144" s="89"/>
      <c r="CB144" s="89"/>
      <c r="CC144" s="89"/>
      <c r="CD144" s="89"/>
      <c r="CE144" s="89"/>
      <c r="CF144" s="89"/>
      <c r="CG144" s="89"/>
      <c r="CH144" s="89"/>
      <c r="CI144" s="89"/>
      <c r="CJ144" s="89"/>
      <c r="CK144" s="89"/>
      <c r="CL144" s="89"/>
      <c r="CM144" s="89"/>
      <c r="CN144" s="89"/>
      <c r="CO144" s="89"/>
      <c r="CP144" s="89"/>
      <c r="CQ144" s="89"/>
      <c r="CR144" s="89"/>
      <c r="CS144" s="89"/>
      <c r="CT144" s="89"/>
      <c r="CU144" s="89"/>
      <c r="CV144" s="89"/>
      <c r="CW144" s="89"/>
      <c r="CX144" s="89"/>
      <c r="CY144" s="89"/>
      <c r="CZ144" s="89"/>
      <c r="DA144" s="89"/>
      <c r="DB144" s="89"/>
      <c r="DC144" s="89"/>
      <c r="DD144" s="89"/>
      <c r="DE144" s="89"/>
      <c r="DF144" s="89"/>
      <c r="DG144" s="89"/>
      <c r="DH144" s="89"/>
      <c r="DI144" s="89"/>
      <c r="DJ144" s="89"/>
      <c r="DK144" s="89"/>
      <c r="DL144" s="89"/>
      <c r="DM144" s="89"/>
      <c r="DN144" s="89"/>
      <c r="DO144" s="89"/>
      <c r="DP144" s="89"/>
      <c r="DQ144" s="89"/>
      <c r="DR144" s="89"/>
      <c r="DS144" s="89"/>
      <c r="DT144" s="89"/>
      <c r="DU144" s="89"/>
      <c r="DV144" s="89"/>
      <c r="DW144" s="89"/>
      <c r="DX144" s="89"/>
      <c r="DY144" s="89"/>
      <c r="DZ144" s="89"/>
      <c r="EA144" s="89"/>
      <c r="EB144" s="89"/>
      <c r="EC144" s="89"/>
      <c r="ED144" s="89"/>
      <c r="EE144" s="89"/>
      <c r="EF144" s="89"/>
      <c r="EG144" s="89"/>
      <c r="EH144" s="89"/>
      <c r="EI144" s="89"/>
      <c r="EJ144" s="89"/>
      <c r="EK144" s="89"/>
      <c r="EL144" s="89"/>
      <c r="EM144" s="89"/>
      <c r="EN144" s="89"/>
      <c r="EO144" s="89"/>
    </row>
    <row r="145" spans="1:145">
      <c r="A145" s="89"/>
      <c r="B145" s="89"/>
      <c r="C145" s="89"/>
      <c r="D145" s="89"/>
      <c r="E145" s="89"/>
      <c r="F145" s="89"/>
      <c r="G145" s="89"/>
      <c r="H145" s="89"/>
      <c r="I145" s="89"/>
      <c r="J145" s="89"/>
      <c r="K145" s="211"/>
      <c r="L145" s="89"/>
      <c r="M145" s="89"/>
      <c r="N145" s="89"/>
      <c r="O145" s="89"/>
      <c r="P145" s="89"/>
      <c r="Q145" s="89"/>
      <c r="R145" s="89"/>
      <c r="S145" s="89"/>
      <c r="T145" s="89"/>
      <c r="U145" s="89"/>
      <c r="V145" s="89"/>
      <c r="W145" s="89"/>
      <c r="X145" s="89"/>
      <c r="Y145" s="89"/>
      <c r="Z145" s="89"/>
      <c r="AA145" s="89"/>
      <c r="AB145" s="89"/>
      <c r="AC145" s="89"/>
      <c r="AD145" s="89"/>
      <c r="AE145" s="89"/>
      <c r="AF145" s="89"/>
      <c r="AG145" s="89"/>
      <c r="AH145" s="89"/>
      <c r="AI145" s="89"/>
      <c r="AJ145" s="89"/>
      <c r="AK145" s="89"/>
      <c r="AL145" s="89"/>
      <c r="AM145" s="89"/>
      <c r="AN145" s="89"/>
      <c r="AO145" s="89"/>
      <c r="AP145" s="89"/>
      <c r="AQ145" s="89"/>
      <c r="AR145" s="89"/>
      <c r="AS145" s="89"/>
      <c r="AT145" s="89"/>
      <c r="AU145" s="89"/>
      <c r="AV145" s="89"/>
      <c r="AW145" s="89"/>
      <c r="AX145" s="89"/>
      <c r="AY145" s="89"/>
      <c r="AZ145" s="89"/>
      <c r="BA145" s="89"/>
      <c r="BB145" s="89"/>
      <c r="BC145" s="89"/>
      <c r="BD145" s="89"/>
      <c r="BE145" s="89"/>
      <c r="BF145" s="89"/>
      <c r="BG145" s="89"/>
      <c r="BH145" s="89"/>
      <c r="BI145" s="89"/>
      <c r="BJ145" s="89"/>
      <c r="BK145" s="89"/>
      <c r="BL145" s="89"/>
      <c r="BM145" s="89"/>
      <c r="BN145" s="89"/>
      <c r="BO145" s="89"/>
      <c r="BP145" s="89"/>
      <c r="BQ145" s="89"/>
      <c r="BR145" s="89"/>
      <c r="BS145" s="89"/>
      <c r="BT145" s="89"/>
      <c r="BU145" s="89"/>
      <c r="BV145" s="89"/>
      <c r="BW145" s="89"/>
      <c r="BX145" s="89"/>
      <c r="BY145" s="89"/>
      <c r="BZ145" s="89"/>
      <c r="CA145" s="89"/>
      <c r="CB145" s="89"/>
      <c r="CC145" s="89"/>
      <c r="CD145" s="89"/>
      <c r="CE145" s="89"/>
      <c r="CF145" s="89"/>
      <c r="CG145" s="89"/>
      <c r="CH145" s="89"/>
      <c r="CI145" s="89"/>
      <c r="CJ145" s="89"/>
      <c r="CK145" s="89"/>
      <c r="CL145" s="89"/>
      <c r="CM145" s="89"/>
      <c r="CN145" s="89"/>
      <c r="CO145" s="89"/>
      <c r="CP145" s="89"/>
      <c r="CQ145" s="89"/>
      <c r="CR145" s="89"/>
      <c r="CS145" s="89"/>
      <c r="CT145" s="89"/>
      <c r="CU145" s="89"/>
      <c r="CV145" s="89"/>
      <c r="CW145" s="89"/>
      <c r="CX145" s="89"/>
      <c r="CY145" s="89"/>
      <c r="CZ145" s="89"/>
      <c r="DA145" s="89"/>
      <c r="DB145" s="89"/>
      <c r="DC145" s="89"/>
      <c r="DD145" s="89"/>
      <c r="DE145" s="89"/>
      <c r="DF145" s="89"/>
      <c r="DG145" s="89"/>
      <c r="DH145" s="89"/>
      <c r="DI145" s="89"/>
      <c r="DJ145" s="89"/>
      <c r="DK145" s="89"/>
      <c r="DL145" s="89"/>
      <c r="DM145" s="89"/>
      <c r="DN145" s="89"/>
      <c r="DO145" s="89"/>
      <c r="DP145" s="89"/>
      <c r="DQ145" s="89"/>
      <c r="DR145" s="89"/>
      <c r="DS145" s="89"/>
      <c r="DT145" s="89"/>
      <c r="DU145" s="89"/>
      <c r="DV145" s="89"/>
      <c r="DW145" s="89"/>
      <c r="DX145" s="89"/>
      <c r="DY145" s="89"/>
      <c r="DZ145" s="89"/>
      <c r="EA145" s="89"/>
      <c r="EB145" s="89"/>
      <c r="EC145" s="89"/>
      <c r="ED145" s="89"/>
      <c r="EE145" s="89"/>
      <c r="EF145" s="89"/>
      <c r="EG145" s="89"/>
      <c r="EH145" s="89"/>
      <c r="EI145" s="89"/>
      <c r="EJ145" s="89"/>
      <c r="EK145" s="89"/>
      <c r="EL145" s="89"/>
      <c r="EM145" s="89"/>
      <c r="EN145" s="89"/>
      <c r="EO145" s="89"/>
    </row>
    <row r="146" spans="1:145">
      <c r="A146" s="89"/>
      <c r="B146" s="89"/>
      <c r="C146" s="89"/>
      <c r="D146" s="89"/>
      <c r="E146" s="89"/>
      <c r="F146" s="89"/>
      <c r="G146" s="89"/>
      <c r="H146" s="89"/>
      <c r="I146" s="89"/>
      <c r="J146" s="89"/>
      <c r="K146" s="211"/>
      <c r="L146" s="89"/>
      <c r="M146" s="89"/>
      <c r="N146" s="89"/>
      <c r="O146" s="89"/>
      <c r="P146" s="89"/>
      <c r="Q146" s="89"/>
      <c r="R146" s="89"/>
      <c r="S146" s="89"/>
      <c r="T146" s="89"/>
      <c r="U146" s="89"/>
      <c r="V146" s="89"/>
      <c r="W146" s="89"/>
      <c r="X146" s="89"/>
      <c r="Y146" s="89"/>
      <c r="Z146" s="89"/>
      <c r="AA146" s="89"/>
      <c r="AB146" s="89"/>
      <c r="AC146" s="89"/>
      <c r="AD146" s="89"/>
      <c r="AE146" s="89"/>
      <c r="AF146" s="89"/>
      <c r="AG146" s="89"/>
      <c r="AH146" s="89"/>
      <c r="AI146" s="89"/>
      <c r="AJ146" s="89"/>
      <c r="AK146" s="89"/>
      <c r="AL146" s="89"/>
      <c r="AM146" s="89"/>
      <c r="AN146" s="89"/>
      <c r="AO146" s="89"/>
      <c r="AP146" s="89"/>
      <c r="AQ146" s="89"/>
      <c r="AR146" s="89"/>
      <c r="AS146" s="89"/>
      <c r="AT146" s="89"/>
      <c r="AU146" s="89"/>
      <c r="AV146" s="89"/>
      <c r="AW146" s="89"/>
      <c r="AX146" s="89"/>
      <c r="AY146" s="89"/>
      <c r="AZ146" s="89"/>
      <c r="BA146" s="89"/>
      <c r="BB146" s="89"/>
      <c r="BC146" s="89"/>
      <c r="BD146" s="89"/>
      <c r="BE146" s="89"/>
      <c r="BF146" s="89"/>
      <c r="BG146" s="89"/>
      <c r="BH146" s="89"/>
      <c r="BI146" s="89"/>
      <c r="BJ146" s="89"/>
      <c r="BK146" s="89"/>
      <c r="BL146" s="89"/>
      <c r="BM146" s="89"/>
      <c r="BN146" s="89"/>
      <c r="BO146" s="89"/>
      <c r="BP146" s="89"/>
      <c r="BQ146" s="89"/>
      <c r="BR146" s="89"/>
      <c r="BS146" s="89"/>
      <c r="BT146" s="89"/>
      <c r="BU146" s="89"/>
      <c r="BV146" s="89"/>
      <c r="BW146" s="89"/>
      <c r="BX146" s="89"/>
      <c r="BY146" s="89"/>
      <c r="BZ146" s="89"/>
      <c r="CA146" s="89"/>
      <c r="CB146" s="89"/>
      <c r="CC146" s="89"/>
      <c r="CD146" s="89"/>
      <c r="CE146" s="89"/>
      <c r="CF146" s="89"/>
      <c r="CG146" s="89"/>
      <c r="CH146" s="89"/>
      <c r="CI146" s="89"/>
      <c r="CJ146" s="89"/>
      <c r="CK146" s="89"/>
      <c r="CL146" s="89"/>
      <c r="CM146" s="89"/>
      <c r="CN146" s="89"/>
      <c r="CO146" s="89"/>
      <c r="CP146" s="89"/>
      <c r="CQ146" s="89"/>
      <c r="CR146" s="89"/>
      <c r="CS146" s="89"/>
      <c r="CT146" s="89"/>
      <c r="CU146" s="89"/>
      <c r="CV146" s="89"/>
      <c r="CW146" s="89"/>
      <c r="CX146" s="89"/>
      <c r="CY146" s="89"/>
      <c r="CZ146" s="89"/>
      <c r="DA146" s="89"/>
      <c r="DB146" s="89"/>
      <c r="DC146" s="89"/>
      <c r="DD146" s="89"/>
      <c r="DE146" s="89"/>
      <c r="DF146" s="89"/>
      <c r="DG146" s="89"/>
      <c r="DH146" s="89"/>
      <c r="DI146" s="89"/>
      <c r="DJ146" s="89"/>
      <c r="DK146" s="89"/>
      <c r="DL146" s="89"/>
      <c r="DM146" s="89"/>
      <c r="DN146" s="89"/>
      <c r="DO146" s="89"/>
      <c r="DP146" s="89"/>
      <c r="DQ146" s="89"/>
      <c r="DR146" s="89"/>
      <c r="DS146" s="89"/>
      <c r="DT146" s="89"/>
      <c r="DU146" s="89"/>
      <c r="DV146" s="89"/>
      <c r="DW146" s="89"/>
      <c r="DX146" s="89"/>
      <c r="DY146" s="89"/>
      <c r="DZ146" s="89"/>
      <c r="EA146" s="89"/>
      <c r="EB146" s="89"/>
      <c r="EC146" s="89"/>
      <c r="ED146" s="89"/>
      <c r="EE146" s="89"/>
      <c r="EF146" s="89"/>
      <c r="EG146" s="89"/>
      <c r="EH146" s="89"/>
      <c r="EI146" s="89"/>
      <c r="EJ146" s="89"/>
      <c r="EK146" s="89"/>
      <c r="EL146" s="89"/>
      <c r="EM146" s="89"/>
      <c r="EN146" s="89"/>
      <c r="EO146" s="89"/>
    </row>
    <row r="147" spans="1:145">
      <c r="A147" s="89"/>
      <c r="B147" s="89"/>
      <c r="C147" s="89"/>
      <c r="D147" s="89"/>
      <c r="E147" s="89"/>
      <c r="F147" s="89"/>
      <c r="G147" s="89"/>
      <c r="H147" s="89"/>
      <c r="I147" s="89"/>
      <c r="J147" s="89"/>
      <c r="K147" s="211"/>
      <c r="L147" s="89"/>
      <c r="M147" s="89"/>
      <c r="N147" s="89"/>
      <c r="O147" s="89"/>
      <c r="P147" s="89"/>
      <c r="Q147" s="89"/>
      <c r="R147" s="89"/>
      <c r="S147" s="89"/>
      <c r="T147" s="89"/>
      <c r="U147" s="89"/>
      <c r="V147" s="89"/>
      <c r="W147" s="89"/>
      <c r="X147" s="89"/>
      <c r="Y147" s="89"/>
      <c r="Z147" s="89"/>
      <c r="AA147" s="89"/>
      <c r="AB147" s="89"/>
      <c r="AC147" s="89"/>
      <c r="AD147" s="89"/>
      <c r="AE147" s="89"/>
      <c r="AF147" s="89"/>
      <c r="AG147" s="89"/>
      <c r="AH147" s="89"/>
      <c r="AI147" s="89"/>
      <c r="AJ147" s="89"/>
      <c r="AK147" s="89"/>
      <c r="AL147" s="89"/>
      <c r="AM147" s="89"/>
      <c r="AN147" s="89"/>
      <c r="AO147" s="89"/>
      <c r="AP147" s="89"/>
      <c r="AQ147" s="89"/>
      <c r="AR147" s="89"/>
      <c r="AS147" s="89"/>
      <c r="AT147" s="89"/>
      <c r="AU147" s="89"/>
      <c r="AV147" s="89"/>
      <c r="AW147" s="89"/>
      <c r="AX147" s="89"/>
      <c r="AY147" s="89"/>
      <c r="AZ147" s="89"/>
      <c r="BA147" s="89"/>
      <c r="BB147" s="89"/>
      <c r="BC147" s="89"/>
      <c r="BD147" s="89"/>
      <c r="BE147" s="89"/>
      <c r="BF147" s="89"/>
      <c r="BG147" s="89"/>
      <c r="BH147" s="89"/>
      <c r="BI147" s="89"/>
      <c r="BJ147" s="89"/>
      <c r="BK147" s="89"/>
      <c r="BL147" s="89"/>
      <c r="BM147" s="89"/>
      <c r="BN147" s="89"/>
      <c r="BO147" s="89"/>
      <c r="BP147" s="89"/>
      <c r="BQ147" s="89"/>
      <c r="BR147" s="89"/>
      <c r="BS147" s="89"/>
      <c r="BT147" s="89"/>
      <c r="BU147" s="89"/>
      <c r="BV147" s="89"/>
      <c r="BW147" s="89"/>
      <c r="BX147" s="89"/>
      <c r="BY147" s="89"/>
      <c r="BZ147" s="89"/>
      <c r="CA147" s="89"/>
      <c r="CB147" s="89"/>
      <c r="CC147" s="89"/>
      <c r="CD147" s="89"/>
      <c r="CE147" s="89"/>
      <c r="CF147" s="89"/>
      <c r="CG147" s="89"/>
      <c r="CH147" s="89"/>
      <c r="CI147" s="89"/>
      <c r="CJ147" s="89"/>
      <c r="CK147" s="89"/>
      <c r="CL147" s="89"/>
      <c r="CM147" s="89"/>
      <c r="CN147" s="89"/>
      <c r="CO147" s="89"/>
      <c r="CP147" s="89"/>
      <c r="CQ147" s="89"/>
      <c r="CR147" s="89"/>
      <c r="CS147" s="89"/>
      <c r="CT147" s="89"/>
      <c r="CU147" s="89"/>
      <c r="CV147" s="89"/>
      <c r="CW147" s="89"/>
      <c r="CX147" s="89"/>
      <c r="CY147" s="89"/>
      <c r="CZ147" s="89"/>
      <c r="DA147" s="89"/>
      <c r="DB147" s="89"/>
      <c r="DC147" s="89"/>
      <c r="DD147" s="89"/>
      <c r="DE147" s="89"/>
      <c r="DF147" s="89"/>
      <c r="DG147" s="89"/>
      <c r="DH147" s="89"/>
      <c r="DI147" s="89"/>
      <c r="DJ147" s="89"/>
      <c r="DK147" s="89"/>
      <c r="DL147" s="89"/>
      <c r="DM147" s="89"/>
      <c r="DN147" s="89"/>
      <c r="DO147" s="89"/>
      <c r="DP147" s="89"/>
      <c r="DQ147" s="89"/>
      <c r="DR147" s="89"/>
      <c r="DS147" s="89"/>
      <c r="DT147" s="89"/>
      <c r="DU147" s="89"/>
      <c r="DV147" s="89"/>
      <c r="DW147" s="89"/>
      <c r="DX147" s="89"/>
      <c r="DY147" s="89"/>
      <c r="DZ147" s="89"/>
      <c r="EA147" s="89"/>
      <c r="EB147" s="89"/>
      <c r="EC147" s="89"/>
      <c r="ED147" s="89"/>
      <c r="EE147" s="89"/>
      <c r="EF147" s="89"/>
      <c r="EG147" s="89"/>
      <c r="EH147" s="89"/>
      <c r="EI147" s="89"/>
      <c r="EJ147" s="89"/>
      <c r="EK147" s="89"/>
      <c r="EL147" s="89"/>
      <c r="EM147" s="89"/>
      <c r="EN147" s="89"/>
      <c r="EO147" s="89"/>
    </row>
    <row r="148" spans="1:145">
      <c r="A148" s="89"/>
      <c r="B148" s="89"/>
      <c r="C148" s="89"/>
      <c r="D148" s="89"/>
      <c r="E148" s="89"/>
      <c r="F148" s="89"/>
      <c r="G148" s="89"/>
      <c r="H148" s="89"/>
      <c r="I148" s="89"/>
      <c r="J148" s="89"/>
      <c r="K148" s="211"/>
      <c r="L148" s="89"/>
      <c r="M148" s="89"/>
      <c r="N148" s="89"/>
      <c r="O148" s="89"/>
      <c r="P148" s="89"/>
      <c r="Q148" s="89"/>
      <c r="R148" s="89"/>
      <c r="S148" s="89"/>
      <c r="T148" s="89"/>
      <c r="U148" s="89"/>
      <c r="V148" s="89"/>
      <c r="W148" s="89"/>
      <c r="X148" s="89"/>
      <c r="Y148" s="89"/>
      <c r="Z148" s="89"/>
      <c r="AA148" s="89"/>
      <c r="AB148" s="89"/>
      <c r="AC148" s="89"/>
      <c r="AD148" s="89"/>
      <c r="AE148" s="89"/>
      <c r="AF148" s="89"/>
      <c r="AG148" s="89"/>
      <c r="AH148" s="89"/>
      <c r="AI148" s="89"/>
      <c r="AJ148" s="89"/>
      <c r="AK148" s="89"/>
      <c r="AL148" s="89"/>
      <c r="AM148" s="89"/>
      <c r="AN148" s="89"/>
      <c r="AO148" s="89"/>
      <c r="AP148" s="89"/>
      <c r="AQ148" s="89"/>
      <c r="AR148" s="89"/>
      <c r="AS148" s="89"/>
      <c r="AT148" s="89"/>
      <c r="AU148" s="89"/>
      <c r="AV148" s="89"/>
      <c r="AW148" s="89"/>
      <c r="AX148" s="89"/>
      <c r="AY148" s="89"/>
      <c r="AZ148" s="89"/>
      <c r="BA148" s="89"/>
      <c r="BB148" s="89"/>
      <c r="BC148" s="89"/>
      <c r="BD148" s="89"/>
      <c r="BE148" s="89"/>
      <c r="BF148" s="89"/>
      <c r="BG148" s="89"/>
      <c r="BH148" s="89"/>
      <c r="BI148" s="89"/>
      <c r="BJ148" s="89"/>
      <c r="BK148" s="89"/>
      <c r="BL148" s="89"/>
      <c r="BM148" s="89"/>
      <c r="BN148" s="89"/>
      <c r="BO148" s="89"/>
      <c r="BP148" s="89"/>
      <c r="BQ148" s="89"/>
      <c r="BR148" s="89"/>
      <c r="BS148" s="89"/>
      <c r="BT148" s="89"/>
      <c r="BU148" s="89"/>
      <c r="BV148" s="89"/>
      <c r="BW148" s="89"/>
      <c r="BX148" s="89"/>
      <c r="BY148" s="89"/>
      <c r="BZ148" s="89"/>
      <c r="CA148" s="89"/>
      <c r="CB148" s="89"/>
      <c r="CC148" s="89"/>
      <c r="CD148" s="89"/>
      <c r="CE148" s="89"/>
      <c r="CF148" s="89"/>
      <c r="CG148" s="89"/>
      <c r="CH148" s="89"/>
      <c r="CI148" s="89"/>
      <c r="CJ148" s="89"/>
      <c r="CK148" s="89"/>
      <c r="CL148" s="89"/>
      <c r="CM148" s="89"/>
      <c r="CN148" s="89"/>
      <c r="CO148" s="89"/>
      <c r="CP148" s="89"/>
      <c r="CQ148" s="89"/>
      <c r="CR148" s="89"/>
      <c r="CS148" s="89"/>
      <c r="CT148" s="89"/>
      <c r="CU148" s="89"/>
      <c r="CV148" s="89"/>
      <c r="CW148" s="89"/>
      <c r="CX148" s="89"/>
      <c r="CY148" s="89"/>
      <c r="CZ148" s="89"/>
      <c r="DA148" s="89"/>
      <c r="DB148" s="89"/>
      <c r="DC148" s="89"/>
      <c r="DD148" s="89"/>
      <c r="DE148" s="89"/>
      <c r="DF148" s="89"/>
      <c r="DG148" s="89"/>
      <c r="DH148" s="89"/>
      <c r="DI148" s="89"/>
      <c r="DJ148" s="89"/>
      <c r="DK148" s="89"/>
      <c r="DL148" s="89"/>
      <c r="DM148" s="89"/>
      <c r="DN148" s="89"/>
      <c r="DO148" s="89"/>
      <c r="DP148" s="89"/>
      <c r="DQ148" s="89"/>
      <c r="DR148" s="89"/>
      <c r="DS148" s="89"/>
      <c r="DT148" s="89"/>
      <c r="DU148" s="89"/>
      <c r="DV148" s="89"/>
      <c r="DW148" s="89"/>
      <c r="DX148" s="89"/>
      <c r="DY148" s="89"/>
      <c r="DZ148" s="89"/>
      <c r="EA148" s="89"/>
      <c r="EB148" s="89"/>
      <c r="EC148" s="89"/>
      <c r="ED148" s="89"/>
      <c r="EE148" s="89"/>
      <c r="EF148" s="89"/>
      <c r="EG148" s="89"/>
      <c r="EH148" s="89"/>
      <c r="EI148" s="89"/>
      <c r="EJ148" s="89"/>
      <c r="EK148" s="89"/>
      <c r="EL148" s="89"/>
      <c r="EM148" s="89"/>
      <c r="EN148" s="89"/>
      <c r="EO148" s="89"/>
    </row>
    <row r="149" spans="1:145">
      <c r="A149" s="89"/>
      <c r="B149" s="89"/>
      <c r="C149" s="89"/>
      <c r="D149" s="89"/>
      <c r="E149" s="89"/>
      <c r="F149" s="89"/>
      <c r="G149" s="89"/>
      <c r="H149" s="89"/>
      <c r="I149" s="89"/>
      <c r="J149" s="89"/>
      <c r="K149" s="211"/>
      <c r="L149" s="89"/>
      <c r="M149" s="89"/>
      <c r="N149" s="89"/>
      <c r="O149" s="89"/>
      <c r="P149" s="89"/>
      <c r="Q149" s="89"/>
      <c r="R149" s="89"/>
      <c r="S149" s="89"/>
      <c r="T149" s="89"/>
      <c r="U149" s="89"/>
      <c r="V149" s="89"/>
      <c r="W149" s="89"/>
      <c r="X149" s="89"/>
      <c r="Y149" s="89"/>
      <c r="Z149" s="89"/>
      <c r="AA149" s="89"/>
      <c r="AB149" s="89"/>
      <c r="AC149" s="89"/>
      <c r="AD149" s="89"/>
      <c r="AE149" s="89"/>
      <c r="AF149" s="89"/>
      <c r="AG149" s="89"/>
      <c r="AH149" s="89"/>
      <c r="AI149" s="89"/>
      <c r="AJ149" s="89"/>
      <c r="AK149" s="89"/>
      <c r="AL149" s="89"/>
      <c r="AM149" s="89"/>
      <c r="AN149" s="89"/>
      <c r="AO149" s="89"/>
      <c r="AP149" s="89"/>
      <c r="AQ149" s="89"/>
      <c r="AR149" s="89"/>
      <c r="AS149" s="89"/>
      <c r="AT149" s="89"/>
      <c r="AU149" s="89"/>
      <c r="AV149" s="89"/>
      <c r="AW149" s="89"/>
      <c r="AX149" s="89"/>
      <c r="AY149" s="89"/>
      <c r="AZ149" s="89"/>
      <c r="BA149" s="89"/>
      <c r="BB149" s="89"/>
      <c r="BC149" s="89"/>
      <c r="BD149" s="89"/>
      <c r="BE149" s="89"/>
      <c r="BF149" s="89"/>
      <c r="BG149" s="89"/>
      <c r="BH149" s="89"/>
      <c r="BI149" s="89"/>
      <c r="BJ149" s="89"/>
      <c r="BK149" s="89"/>
      <c r="BL149" s="89"/>
      <c r="BM149" s="89"/>
      <c r="BN149" s="89"/>
      <c r="BO149" s="89"/>
      <c r="BP149" s="89"/>
      <c r="BQ149" s="89"/>
      <c r="BR149" s="89"/>
      <c r="BS149" s="89"/>
      <c r="BT149" s="89"/>
      <c r="BU149" s="89"/>
      <c r="BV149" s="89"/>
      <c r="BW149" s="89"/>
      <c r="BX149" s="89"/>
      <c r="BY149" s="89"/>
      <c r="BZ149" s="89"/>
      <c r="CA149" s="89"/>
      <c r="CB149" s="89"/>
      <c r="CC149" s="89"/>
      <c r="CD149" s="89"/>
      <c r="CE149" s="89"/>
      <c r="CF149" s="89"/>
      <c r="CG149" s="89"/>
      <c r="CH149" s="89"/>
      <c r="CI149" s="89"/>
      <c r="CJ149" s="89"/>
      <c r="CK149" s="89"/>
      <c r="CL149" s="89"/>
      <c r="CM149" s="89"/>
      <c r="CN149" s="89"/>
      <c r="CO149" s="89"/>
      <c r="CP149" s="89"/>
      <c r="CQ149" s="89"/>
      <c r="CR149" s="89"/>
      <c r="CS149" s="89"/>
      <c r="CT149" s="89"/>
      <c r="CU149" s="89"/>
      <c r="CV149" s="89"/>
      <c r="CW149" s="89"/>
      <c r="CX149" s="89"/>
      <c r="CY149" s="89"/>
      <c r="CZ149" s="89"/>
      <c r="DA149" s="89"/>
      <c r="DB149" s="89"/>
      <c r="DC149" s="89"/>
      <c r="DD149" s="89"/>
      <c r="DE149" s="89"/>
      <c r="DF149" s="89"/>
      <c r="DG149" s="89"/>
      <c r="DH149" s="89"/>
      <c r="DI149" s="89"/>
      <c r="DJ149" s="89"/>
      <c r="DK149" s="89"/>
      <c r="DL149" s="89"/>
      <c r="DM149" s="89"/>
      <c r="DN149" s="89"/>
      <c r="DO149" s="89"/>
      <c r="DP149" s="89"/>
      <c r="DQ149" s="89"/>
      <c r="DR149" s="89"/>
      <c r="DS149" s="89"/>
      <c r="DT149" s="89"/>
      <c r="DU149" s="89"/>
      <c r="DV149" s="89"/>
      <c r="DW149" s="89"/>
      <c r="DX149" s="89"/>
      <c r="DY149" s="89"/>
      <c r="DZ149" s="89"/>
      <c r="EA149" s="89"/>
      <c r="EB149" s="89"/>
      <c r="EC149" s="89"/>
      <c r="ED149" s="89"/>
      <c r="EE149" s="89"/>
      <c r="EF149" s="89"/>
      <c r="EG149" s="89"/>
      <c r="EH149" s="89"/>
      <c r="EI149" s="89"/>
      <c r="EJ149" s="89"/>
      <c r="EK149" s="89"/>
      <c r="EL149" s="89"/>
      <c r="EM149" s="89"/>
      <c r="EN149" s="89"/>
      <c r="EO149" s="89"/>
    </row>
    <row r="150" spans="1:145">
      <c r="A150" s="89"/>
      <c r="B150" s="89"/>
      <c r="C150" s="89"/>
      <c r="D150" s="89"/>
      <c r="E150" s="89"/>
      <c r="F150" s="89"/>
      <c r="G150" s="89"/>
      <c r="H150" s="89"/>
      <c r="I150" s="89"/>
      <c r="J150" s="89"/>
      <c r="K150" s="211"/>
      <c r="L150" s="89"/>
      <c r="M150" s="89"/>
      <c r="N150" s="89"/>
      <c r="O150" s="89"/>
      <c r="P150" s="89"/>
      <c r="Q150" s="89"/>
      <c r="R150" s="89"/>
      <c r="S150" s="89"/>
      <c r="T150" s="89"/>
      <c r="U150" s="89"/>
      <c r="V150" s="89"/>
      <c r="W150" s="89"/>
      <c r="X150" s="89"/>
      <c r="Y150" s="89"/>
      <c r="Z150" s="89"/>
      <c r="AA150" s="89"/>
      <c r="AB150" s="89"/>
      <c r="AC150" s="89"/>
      <c r="AD150" s="89"/>
      <c r="AE150" s="89"/>
      <c r="AF150" s="89"/>
      <c r="AG150" s="89"/>
      <c r="AH150" s="89"/>
      <c r="AI150" s="89"/>
      <c r="AJ150" s="89"/>
      <c r="AK150" s="89"/>
      <c r="AL150" s="89"/>
      <c r="AM150" s="89"/>
      <c r="AN150" s="89"/>
      <c r="AO150" s="89"/>
      <c r="AP150" s="89"/>
      <c r="AQ150" s="89"/>
      <c r="AR150" s="89"/>
      <c r="AS150" s="89"/>
      <c r="AT150" s="89"/>
      <c r="AU150" s="89"/>
      <c r="AV150" s="89"/>
      <c r="AW150" s="89"/>
      <c r="AX150" s="89"/>
      <c r="AY150" s="89"/>
      <c r="AZ150" s="89"/>
      <c r="BA150" s="89"/>
      <c r="BB150" s="89"/>
      <c r="BC150" s="89"/>
      <c r="BD150" s="89"/>
      <c r="BE150" s="89"/>
      <c r="BF150" s="89"/>
      <c r="BG150" s="89"/>
      <c r="BH150" s="89"/>
      <c r="BI150" s="89"/>
      <c r="BJ150" s="89"/>
      <c r="BK150" s="89"/>
      <c r="BL150" s="89"/>
      <c r="BM150" s="89"/>
      <c r="BN150" s="89"/>
      <c r="BO150" s="89"/>
      <c r="BP150" s="89"/>
      <c r="BQ150" s="89"/>
      <c r="BR150" s="89"/>
      <c r="BS150" s="89"/>
      <c r="BT150" s="89"/>
      <c r="BU150" s="89"/>
      <c r="BV150" s="89"/>
      <c r="BW150" s="89"/>
      <c r="BX150" s="89"/>
      <c r="BY150" s="89"/>
      <c r="BZ150" s="89"/>
      <c r="CA150" s="89"/>
      <c r="CB150" s="89"/>
      <c r="CC150" s="89"/>
      <c r="CD150" s="89"/>
      <c r="CE150" s="89"/>
      <c r="CF150" s="89"/>
      <c r="CG150" s="89"/>
      <c r="CH150" s="89"/>
      <c r="CI150" s="89"/>
      <c r="CJ150" s="89"/>
      <c r="CK150" s="89"/>
      <c r="CL150" s="89"/>
      <c r="CM150" s="89"/>
      <c r="CN150" s="89"/>
      <c r="CO150" s="89"/>
      <c r="CP150" s="89"/>
      <c r="CQ150" s="89"/>
      <c r="CR150" s="89"/>
      <c r="CS150" s="89"/>
      <c r="CT150" s="89"/>
      <c r="CU150" s="89"/>
      <c r="CV150" s="89"/>
      <c r="CW150" s="89"/>
      <c r="CX150" s="89"/>
      <c r="CY150" s="89"/>
      <c r="CZ150" s="89"/>
      <c r="DA150" s="89"/>
      <c r="DB150" s="89"/>
      <c r="DC150" s="89"/>
      <c r="DD150" s="89"/>
      <c r="DE150" s="89"/>
      <c r="DF150" s="89"/>
      <c r="DG150" s="89"/>
      <c r="DH150" s="89"/>
      <c r="DI150" s="89"/>
      <c r="DJ150" s="89"/>
      <c r="DK150" s="89"/>
      <c r="DL150" s="89"/>
      <c r="DM150" s="89"/>
      <c r="DN150" s="89"/>
      <c r="DO150" s="89"/>
      <c r="DP150" s="89"/>
      <c r="DQ150" s="89"/>
      <c r="DR150" s="89"/>
      <c r="DS150" s="89"/>
      <c r="DT150" s="89"/>
      <c r="DU150" s="89"/>
      <c r="DV150" s="89"/>
      <c r="DW150" s="89"/>
      <c r="DX150" s="89"/>
      <c r="DY150" s="89"/>
      <c r="DZ150" s="89"/>
      <c r="EA150" s="89"/>
      <c r="EB150" s="89"/>
      <c r="EC150" s="89"/>
      <c r="ED150" s="89"/>
      <c r="EE150" s="89"/>
      <c r="EF150" s="89"/>
      <c r="EG150" s="89"/>
      <c r="EH150" s="89"/>
      <c r="EI150" s="89"/>
      <c r="EJ150" s="89"/>
      <c r="EK150" s="89"/>
      <c r="EL150" s="89"/>
      <c r="EM150" s="89"/>
      <c r="EN150" s="89"/>
      <c r="EO150" s="89"/>
    </row>
    <row r="151" spans="1:145">
      <c r="A151" s="89"/>
      <c r="B151" s="89"/>
      <c r="C151" s="89"/>
      <c r="D151" s="89"/>
      <c r="E151" s="89"/>
      <c r="F151" s="89"/>
      <c r="G151" s="89"/>
      <c r="H151" s="89"/>
      <c r="I151" s="89"/>
      <c r="J151" s="89"/>
      <c r="K151" s="211"/>
      <c r="L151" s="89"/>
      <c r="M151" s="89"/>
      <c r="N151" s="89"/>
      <c r="O151" s="89"/>
      <c r="P151" s="89"/>
      <c r="Q151" s="89"/>
      <c r="R151" s="89"/>
      <c r="S151" s="89"/>
      <c r="T151" s="89"/>
      <c r="U151" s="89"/>
      <c r="V151" s="89"/>
      <c r="W151" s="89"/>
      <c r="X151" s="89"/>
      <c r="Y151" s="89"/>
      <c r="Z151" s="89"/>
      <c r="AA151" s="89"/>
      <c r="AB151" s="89"/>
      <c r="AC151" s="89"/>
      <c r="AD151" s="89"/>
      <c r="AE151" s="89"/>
      <c r="AF151" s="89"/>
      <c r="AG151" s="89"/>
      <c r="AH151" s="89"/>
      <c r="AI151" s="89"/>
      <c r="AJ151" s="89"/>
      <c r="AK151" s="89"/>
      <c r="AL151" s="89"/>
      <c r="AM151" s="89"/>
      <c r="AN151" s="89"/>
      <c r="AO151" s="89"/>
      <c r="AP151" s="89"/>
      <c r="AQ151" s="89"/>
      <c r="AR151" s="89"/>
      <c r="AS151" s="89"/>
      <c r="AT151" s="89"/>
      <c r="AU151" s="89"/>
      <c r="AV151" s="89"/>
      <c r="AW151" s="89"/>
      <c r="AX151" s="89"/>
      <c r="AY151" s="89"/>
      <c r="AZ151" s="89"/>
      <c r="BA151" s="89"/>
      <c r="BB151" s="89"/>
      <c r="BC151" s="89"/>
      <c r="BD151" s="89"/>
      <c r="BE151" s="89"/>
      <c r="BF151" s="89"/>
      <c r="BG151" s="89"/>
      <c r="BH151" s="89"/>
      <c r="BI151" s="89"/>
      <c r="BJ151" s="89"/>
      <c r="BK151" s="89"/>
      <c r="BL151" s="89"/>
      <c r="BM151" s="89"/>
      <c r="BN151" s="89"/>
      <c r="BO151" s="89"/>
      <c r="BP151" s="89"/>
      <c r="BQ151" s="89"/>
      <c r="BR151" s="89"/>
      <c r="BS151" s="89"/>
      <c r="BT151" s="89"/>
      <c r="BU151" s="89"/>
      <c r="BV151" s="89"/>
      <c r="BW151" s="89"/>
      <c r="BX151" s="89"/>
      <c r="BY151" s="89"/>
      <c r="BZ151" s="89"/>
      <c r="CA151" s="89"/>
      <c r="CB151" s="89"/>
      <c r="CC151" s="89"/>
      <c r="CD151" s="89"/>
      <c r="CE151" s="89"/>
      <c r="CF151" s="89"/>
      <c r="CG151" s="89"/>
      <c r="CH151" s="89"/>
      <c r="CI151" s="89"/>
      <c r="CJ151" s="89"/>
      <c r="CK151" s="89"/>
      <c r="CL151" s="89"/>
      <c r="CM151" s="89"/>
      <c r="CN151" s="89"/>
      <c r="CO151" s="89"/>
      <c r="CP151" s="89"/>
      <c r="CQ151" s="89"/>
      <c r="CR151" s="89"/>
      <c r="CS151" s="89"/>
      <c r="CT151" s="89"/>
      <c r="CU151" s="89"/>
      <c r="CV151" s="89"/>
      <c r="CW151" s="89"/>
      <c r="CX151" s="89"/>
      <c r="CY151" s="89"/>
      <c r="CZ151" s="89"/>
      <c r="DA151" s="89"/>
      <c r="DB151" s="89"/>
      <c r="DC151" s="89"/>
      <c r="DD151" s="89"/>
      <c r="DE151" s="89"/>
      <c r="DF151" s="89"/>
      <c r="DG151" s="89"/>
      <c r="DH151" s="89"/>
      <c r="DI151" s="89"/>
      <c r="DJ151" s="89"/>
      <c r="DK151" s="89"/>
      <c r="DL151" s="89"/>
      <c r="DM151" s="89"/>
      <c r="DN151" s="89"/>
      <c r="DO151" s="89"/>
      <c r="DP151" s="89"/>
      <c r="DQ151" s="89"/>
      <c r="DR151" s="89"/>
      <c r="DS151" s="89"/>
      <c r="DT151" s="89"/>
      <c r="DU151" s="89"/>
      <c r="DV151" s="89"/>
      <c r="DW151" s="89"/>
      <c r="DX151" s="89"/>
      <c r="DY151" s="89"/>
      <c r="DZ151" s="89"/>
      <c r="EA151" s="89"/>
      <c r="EB151" s="89"/>
      <c r="EC151" s="89"/>
      <c r="ED151" s="89"/>
      <c r="EE151" s="89"/>
      <c r="EF151" s="89"/>
      <c r="EG151" s="89"/>
      <c r="EH151" s="89"/>
      <c r="EI151" s="89"/>
      <c r="EJ151" s="89"/>
      <c r="EK151" s="89"/>
      <c r="EL151" s="89"/>
      <c r="EM151" s="89"/>
      <c r="EN151" s="89"/>
      <c r="EO151" s="89"/>
    </row>
    <row r="152" spans="1:145">
      <c r="A152" s="89"/>
      <c r="B152" s="89"/>
      <c r="C152" s="89"/>
      <c r="D152" s="89"/>
      <c r="E152" s="89"/>
      <c r="F152" s="89"/>
      <c r="G152" s="89"/>
      <c r="H152" s="89"/>
      <c r="I152" s="89"/>
      <c r="J152" s="89"/>
      <c r="K152" s="211"/>
      <c r="L152" s="89"/>
      <c r="M152" s="89"/>
      <c r="N152" s="89"/>
      <c r="O152" s="89"/>
      <c r="P152" s="89"/>
      <c r="Q152" s="89"/>
      <c r="R152" s="89"/>
      <c r="S152" s="89"/>
      <c r="T152" s="89"/>
      <c r="U152" s="89"/>
      <c r="V152" s="89"/>
      <c r="W152" s="89"/>
      <c r="X152" s="89"/>
      <c r="Y152" s="89"/>
      <c r="Z152" s="89"/>
      <c r="AA152" s="89"/>
      <c r="AB152" s="89"/>
      <c r="AC152" s="89"/>
      <c r="AD152" s="89"/>
      <c r="AE152" s="89"/>
      <c r="AF152" s="89"/>
      <c r="AG152" s="89"/>
      <c r="AH152" s="89"/>
      <c r="AI152" s="89"/>
      <c r="AJ152" s="89"/>
      <c r="AK152" s="89"/>
      <c r="AL152" s="89"/>
      <c r="AM152" s="89"/>
      <c r="AN152" s="89"/>
      <c r="AO152" s="89"/>
      <c r="AP152" s="89"/>
      <c r="AQ152" s="89"/>
      <c r="AR152" s="89"/>
      <c r="AS152" s="89"/>
      <c r="AT152" s="89"/>
      <c r="AU152" s="89"/>
      <c r="AV152" s="89"/>
      <c r="AW152" s="89"/>
      <c r="AX152" s="89"/>
      <c r="AY152" s="89"/>
      <c r="AZ152" s="89"/>
      <c r="BA152" s="89"/>
      <c r="BB152" s="89"/>
      <c r="BC152" s="89"/>
      <c r="BD152" s="89"/>
      <c r="BE152" s="89"/>
      <c r="BF152" s="89"/>
      <c r="BG152" s="89"/>
      <c r="BH152" s="89"/>
      <c r="BI152" s="89"/>
      <c r="BJ152" s="89"/>
      <c r="BK152" s="89"/>
      <c r="BL152" s="89"/>
      <c r="BM152" s="89"/>
      <c r="BN152" s="89"/>
      <c r="BO152" s="89"/>
      <c r="BP152" s="89"/>
      <c r="BQ152" s="89"/>
      <c r="BR152" s="89"/>
      <c r="BS152" s="89"/>
      <c r="BT152" s="89"/>
      <c r="BU152" s="89"/>
      <c r="BV152" s="89"/>
      <c r="BW152" s="89"/>
      <c r="BX152" s="89"/>
      <c r="BY152" s="89"/>
      <c r="BZ152" s="89"/>
      <c r="CA152" s="89"/>
      <c r="CB152" s="89"/>
      <c r="CC152" s="89"/>
      <c r="CD152" s="89"/>
      <c r="CE152" s="89"/>
      <c r="CF152" s="89"/>
      <c r="CG152" s="89"/>
      <c r="CH152" s="89"/>
      <c r="CI152" s="89"/>
      <c r="CJ152" s="89"/>
      <c r="CK152" s="89"/>
      <c r="CL152" s="89"/>
      <c r="CM152" s="89"/>
      <c r="CN152" s="89"/>
      <c r="CO152" s="89"/>
      <c r="CP152" s="89"/>
      <c r="CQ152" s="89"/>
      <c r="CR152" s="89"/>
      <c r="CS152" s="89"/>
      <c r="CT152" s="89"/>
      <c r="CU152" s="89"/>
      <c r="CV152" s="89"/>
      <c r="CW152" s="89"/>
      <c r="CX152" s="89"/>
      <c r="CY152" s="89"/>
      <c r="CZ152" s="89"/>
      <c r="DA152" s="89"/>
      <c r="DB152" s="89"/>
      <c r="DC152" s="89"/>
      <c r="DD152" s="89"/>
      <c r="DE152" s="89"/>
      <c r="DF152" s="89"/>
      <c r="DG152" s="89"/>
      <c r="DH152" s="89"/>
      <c r="DI152" s="89"/>
      <c r="DJ152" s="89"/>
      <c r="DK152" s="89"/>
      <c r="DL152" s="89"/>
      <c r="DM152" s="89"/>
      <c r="DN152" s="89"/>
      <c r="DO152" s="89"/>
      <c r="DP152" s="89"/>
      <c r="DQ152" s="89"/>
      <c r="DR152" s="89"/>
      <c r="DS152" s="89"/>
      <c r="DT152" s="89"/>
      <c r="DU152" s="89"/>
      <c r="DV152" s="89"/>
      <c r="DW152" s="89"/>
      <c r="DX152" s="89"/>
      <c r="DY152" s="89"/>
      <c r="DZ152" s="89"/>
      <c r="EA152" s="89"/>
      <c r="EB152" s="89"/>
      <c r="EC152" s="89"/>
      <c r="ED152" s="89"/>
      <c r="EE152" s="89"/>
      <c r="EF152" s="89"/>
      <c r="EG152" s="89"/>
      <c r="EH152" s="89"/>
      <c r="EI152" s="89"/>
      <c r="EJ152" s="89"/>
      <c r="EK152" s="89"/>
      <c r="EL152" s="89"/>
      <c r="EM152" s="89"/>
      <c r="EN152" s="89"/>
      <c r="EO152" s="89"/>
    </row>
    <row r="153" spans="1:145">
      <c r="A153" s="89"/>
      <c r="B153" s="89"/>
      <c r="C153" s="89"/>
      <c r="D153" s="89"/>
      <c r="E153" s="89"/>
      <c r="F153" s="89"/>
      <c r="G153" s="89"/>
      <c r="H153" s="89"/>
      <c r="I153" s="89"/>
      <c r="J153" s="89"/>
      <c r="K153" s="211"/>
      <c r="L153" s="89"/>
      <c r="M153" s="89"/>
      <c r="N153" s="89"/>
      <c r="O153" s="89"/>
      <c r="P153" s="89"/>
      <c r="Q153" s="89"/>
      <c r="R153" s="89"/>
      <c r="S153" s="89"/>
      <c r="T153" s="89"/>
      <c r="U153" s="89"/>
      <c r="V153" s="89"/>
      <c r="W153" s="89"/>
      <c r="X153" s="89"/>
      <c r="Y153" s="89"/>
      <c r="Z153" s="89"/>
      <c r="AA153" s="89"/>
      <c r="AB153" s="89"/>
      <c r="AC153" s="89"/>
      <c r="AD153" s="89"/>
      <c r="AE153" s="89"/>
      <c r="AF153" s="89"/>
      <c r="AG153" s="89"/>
      <c r="AH153" s="89"/>
      <c r="AI153" s="89"/>
      <c r="AJ153" s="89"/>
      <c r="AK153" s="89"/>
      <c r="AL153" s="89"/>
      <c r="AM153" s="89"/>
      <c r="AN153" s="89"/>
      <c r="AO153" s="89"/>
      <c r="AP153" s="89"/>
      <c r="AQ153" s="89"/>
      <c r="AR153" s="89"/>
      <c r="AS153" s="89"/>
      <c r="AT153" s="89"/>
      <c r="AU153" s="89"/>
      <c r="AV153" s="89"/>
      <c r="AW153" s="89"/>
      <c r="AX153" s="89"/>
      <c r="AY153" s="89"/>
      <c r="AZ153" s="89"/>
      <c r="BA153" s="89"/>
      <c r="BB153" s="89"/>
      <c r="BC153" s="89"/>
      <c r="BD153" s="89"/>
      <c r="BE153" s="89"/>
      <c r="BF153" s="89"/>
      <c r="BG153" s="89"/>
      <c r="BH153" s="89"/>
      <c r="BI153" s="89"/>
      <c r="BJ153" s="89"/>
      <c r="BK153" s="89"/>
      <c r="BL153" s="89"/>
      <c r="BM153" s="89"/>
      <c r="BN153" s="89"/>
      <c r="BO153" s="89"/>
      <c r="BP153" s="89"/>
      <c r="BQ153" s="89"/>
      <c r="BR153" s="89"/>
      <c r="BS153" s="89"/>
      <c r="BT153" s="89"/>
      <c r="BU153" s="89"/>
      <c r="BV153" s="89"/>
      <c r="BW153" s="89"/>
      <c r="BX153" s="89"/>
      <c r="BY153" s="89"/>
      <c r="BZ153" s="89"/>
      <c r="CA153" s="89"/>
      <c r="CB153" s="89"/>
      <c r="CC153" s="89"/>
      <c r="CD153" s="89"/>
      <c r="CE153" s="89"/>
      <c r="CF153" s="89"/>
      <c r="CG153" s="89"/>
      <c r="CH153" s="89"/>
      <c r="CI153" s="89"/>
      <c r="CJ153" s="89"/>
      <c r="CK153" s="89"/>
      <c r="CL153" s="89"/>
      <c r="CM153" s="89"/>
      <c r="CN153" s="89"/>
      <c r="CO153" s="89"/>
      <c r="CP153" s="89"/>
      <c r="CQ153" s="89"/>
      <c r="CR153" s="89"/>
      <c r="CS153" s="89"/>
      <c r="CT153" s="89"/>
      <c r="CU153" s="89"/>
      <c r="CV153" s="89"/>
      <c r="CW153" s="89"/>
      <c r="CX153" s="89"/>
      <c r="CY153" s="89"/>
      <c r="CZ153" s="89"/>
      <c r="DA153" s="89"/>
      <c r="DB153" s="89"/>
      <c r="DC153" s="89"/>
      <c r="DD153" s="89"/>
      <c r="DE153" s="89"/>
      <c r="DF153" s="89"/>
      <c r="DG153" s="89"/>
      <c r="DH153" s="89"/>
      <c r="DI153" s="89"/>
      <c r="DJ153" s="89"/>
      <c r="DK153" s="89"/>
      <c r="DL153" s="89"/>
      <c r="DM153" s="89"/>
      <c r="DN153" s="89"/>
      <c r="DO153" s="89"/>
      <c r="DP153" s="89"/>
      <c r="DQ153" s="89"/>
      <c r="DR153" s="89"/>
      <c r="DS153" s="89"/>
      <c r="DT153" s="89"/>
      <c r="DU153" s="89"/>
      <c r="DV153" s="89"/>
      <c r="DW153" s="89"/>
      <c r="DX153" s="89"/>
      <c r="DY153" s="89"/>
      <c r="DZ153" s="89"/>
      <c r="EA153" s="89"/>
      <c r="EB153" s="89"/>
      <c r="EC153" s="89"/>
      <c r="ED153" s="89"/>
      <c r="EE153" s="89"/>
      <c r="EF153" s="89"/>
      <c r="EG153" s="89"/>
      <c r="EH153" s="89"/>
      <c r="EI153" s="89"/>
      <c r="EJ153" s="89"/>
      <c r="EK153" s="89"/>
      <c r="EL153" s="89"/>
      <c r="EM153" s="89"/>
      <c r="EN153" s="89"/>
      <c r="EO153" s="89"/>
    </row>
    <row r="154" spans="1:145">
      <c r="A154" s="89"/>
      <c r="B154" s="89"/>
      <c r="C154" s="89"/>
      <c r="D154" s="89"/>
      <c r="E154" s="89"/>
      <c r="F154" s="89"/>
      <c r="G154" s="89"/>
      <c r="H154" s="89"/>
      <c r="I154" s="89"/>
      <c r="J154" s="89"/>
      <c r="K154" s="211"/>
      <c r="L154" s="89"/>
      <c r="M154" s="89"/>
      <c r="N154" s="89"/>
      <c r="O154" s="89"/>
      <c r="P154" s="89"/>
      <c r="Q154" s="89"/>
      <c r="R154" s="89"/>
      <c r="S154" s="89"/>
      <c r="T154" s="89"/>
      <c r="U154" s="89"/>
      <c r="V154" s="89"/>
      <c r="W154" s="89"/>
      <c r="X154" s="89"/>
      <c r="Y154" s="89"/>
      <c r="Z154" s="89"/>
      <c r="AA154" s="89"/>
      <c r="AB154" s="89"/>
      <c r="AC154" s="89"/>
      <c r="AD154" s="89"/>
      <c r="AE154" s="89"/>
      <c r="AF154" s="89"/>
      <c r="AG154" s="89"/>
      <c r="AH154" s="89"/>
      <c r="AI154" s="89"/>
      <c r="AJ154" s="89"/>
      <c r="AK154" s="89"/>
      <c r="AL154" s="89"/>
      <c r="AM154" s="89"/>
      <c r="AN154" s="89"/>
      <c r="AO154" s="89"/>
      <c r="AP154" s="89"/>
      <c r="AQ154" s="89"/>
      <c r="AR154" s="89"/>
      <c r="AS154" s="89"/>
      <c r="AT154" s="89"/>
      <c r="AU154" s="89"/>
      <c r="AV154" s="89"/>
      <c r="AW154" s="89"/>
      <c r="AX154" s="89"/>
      <c r="AY154" s="89"/>
      <c r="AZ154" s="89"/>
      <c r="BA154" s="89"/>
      <c r="BB154" s="89"/>
      <c r="BC154" s="89"/>
      <c r="BD154" s="89"/>
      <c r="BE154" s="89"/>
      <c r="BF154" s="89"/>
      <c r="BG154" s="89"/>
      <c r="BH154" s="89"/>
      <c r="BI154" s="89"/>
      <c r="BJ154" s="89"/>
      <c r="BK154" s="89"/>
      <c r="BL154" s="89"/>
      <c r="BM154" s="89"/>
      <c r="BN154" s="89"/>
      <c r="BO154" s="89"/>
      <c r="BP154" s="89"/>
      <c r="BQ154" s="89"/>
      <c r="BR154" s="89"/>
      <c r="BS154" s="89"/>
      <c r="BT154" s="89"/>
      <c r="BU154" s="89"/>
      <c r="BV154" s="89"/>
      <c r="BW154" s="89"/>
      <c r="BX154" s="89"/>
      <c r="BY154" s="89"/>
      <c r="BZ154" s="89"/>
      <c r="CA154" s="89"/>
      <c r="CB154" s="89"/>
      <c r="CC154" s="89"/>
      <c r="CD154" s="89"/>
      <c r="CE154" s="89"/>
      <c r="CF154" s="89"/>
      <c r="CG154" s="89"/>
      <c r="CH154" s="89"/>
      <c r="CI154" s="89"/>
      <c r="CJ154" s="89"/>
      <c r="CK154" s="89"/>
      <c r="CL154" s="89"/>
      <c r="CM154" s="89"/>
      <c r="CN154" s="89"/>
      <c r="CO154" s="89"/>
      <c r="CP154" s="89"/>
      <c r="CQ154" s="89"/>
      <c r="CR154" s="89"/>
      <c r="CS154" s="89"/>
      <c r="CT154" s="89"/>
      <c r="CU154" s="89"/>
      <c r="CV154" s="89"/>
      <c r="CW154" s="89"/>
      <c r="CX154" s="89"/>
      <c r="CY154" s="89"/>
      <c r="CZ154" s="89"/>
      <c r="DA154" s="89"/>
      <c r="DB154" s="89"/>
      <c r="DC154" s="89"/>
      <c r="DD154" s="89"/>
      <c r="DE154" s="89"/>
      <c r="DF154" s="89"/>
      <c r="DG154" s="89"/>
      <c r="DH154" s="89"/>
      <c r="DI154" s="89"/>
      <c r="DJ154" s="89"/>
      <c r="DK154" s="89"/>
      <c r="DL154" s="89"/>
      <c r="DM154" s="89"/>
      <c r="DN154" s="89"/>
      <c r="DO154" s="89"/>
      <c r="DP154" s="89"/>
      <c r="DQ154" s="89"/>
      <c r="DR154" s="89"/>
      <c r="DS154" s="89"/>
      <c r="DT154" s="89"/>
      <c r="DU154" s="89"/>
      <c r="DV154" s="89"/>
      <c r="DW154" s="89"/>
      <c r="DX154" s="89"/>
      <c r="DY154" s="89"/>
      <c r="DZ154" s="89"/>
      <c r="EA154" s="89"/>
      <c r="EB154" s="89"/>
      <c r="EC154" s="89"/>
      <c r="ED154" s="89"/>
      <c r="EE154" s="89"/>
      <c r="EF154" s="89"/>
      <c r="EG154" s="89"/>
      <c r="EH154" s="89"/>
      <c r="EI154" s="89"/>
      <c r="EJ154" s="89"/>
      <c r="EK154" s="89"/>
      <c r="EL154" s="89"/>
      <c r="EM154" s="89"/>
      <c r="EN154" s="89"/>
      <c r="EO154" s="89"/>
    </row>
    <row r="155" spans="1:145">
      <c r="A155" s="89"/>
      <c r="B155" s="89"/>
      <c r="C155" s="89"/>
      <c r="D155" s="89"/>
      <c r="E155" s="89"/>
      <c r="F155" s="89"/>
      <c r="G155" s="89"/>
      <c r="H155" s="89"/>
      <c r="I155" s="89"/>
      <c r="J155" s="89"/>
      <c r="K155" s="211"/>
      <c r="L155" s="89"/>
      <c r="M155" s="89"/>
      <c r="N155" s="89"/>
      <c r="O155" s="89"/>
      <c r="P155" s="89"/>
      <c r="Q155" s="89"/>
      <c r="R155" s="89"/>
      <c r="S155" s="89"/>
      <c r="T155" s="89"/>
      <c r="U155" s="89"/>
      <c r="V155" s="89"/>
      <c r="W155" s="89"/>
      <c r="X155" s="89"/>
      <c r="Y155" s="89"/>
      <c r="Z155" s="89"/>
      <c r="AA155" s="89"/>
      <c r="AB155" s="89"/>
      <c r="AC155" s="89"/>
      <c r="AD155" s="89"/>
      <c r="AE155" s="89"/>
      <c r="AF155" s="89"/>
      <c r="AG155" s="89"/>
      <c r="AH155" s="89"/>
      <c r="AI155" s="89"/>
      <c r="AJ155" s="89"/>
      <c r="AK155" s="89"/>
      <c r="AL155" s="89"/>
      <c r="AM155" s="89"/>
      <c r="AN155" s="89"/>
      <c r="AO155" s="89"/>
      <c r="AP155" s="89"/>
      <c r="AQ155" s="89"/>
      <c r="AR155" s="89"/>
      <c r="AS155" s="89"/>
      <c r="AT155" s="89"/>
      <c r="AU155" s="89"/>
      <c r="AV155" s="89"/>
      <c r="AW155" s="89"/>
      <c r="AX155" s="89"/>
      <c r="AY155" s="89"/>
      <c r="AZ155" s="89"/>
      <c r="BA155" s="89"/>
      <c r="BB155" s="89"/>
      <c r="BC155" s="89"/>
      <c r="BD155" s="89"/>
      <c r="BE155" s="89"/>
      <c r="BF155" s="89"/>
      <c r="BG155" s="89"/>
      <c r="BH155" s="89"/>
      <c r="BI155" s="89"/>
      <c r="BJ155" s="89"/>
      <c r="BK155" s="89"/>
      <c r="BL155" s="89"/>
      <c r="BM155" s="89"/>
      <c r="BN155" s="89"/>
      <c r="BO155" s="89"/>
      <c r="BP155" s="89"/>
      <c r="BQ155" s="89"/>
      <c r="BR155" s="89"/>
      <c r="BS155" s="89"/>
      <c r="BT155" s="89"/>
      <c r="BU155" s="89"/>
      <c r="BV155" s="89"/>
      <c r="BW155" s="89"/>
      <c r="BX155" s="89"/>
      <c r="BY155" s="89"/>
      <c r="BZ155" s="89"/>
      <c r="CA155" s="89"/>
      <c r="CB155" s="89"/>
      <c r="CC155" s="89"/>
      <c r="CD155" s="89"/>
      <c r="CE155" s="89"/>
      <c r="CF155" s="89"/>
      <c r="CG155" s="89"/>
      <c r="CH155" s="89"/>
      <c r="CI155" s="89"/>
      <c r="CJ155" s="89"/>
      <c r="CK155" s="89"/>
      <c r="CL155" s="89"/>
      <c r="CM155" s="89"/>
      <c r="CN155" s="89"/>
      <c r="CO155" s="89"/>
      <c r="CP155" s="89"/>
      <c r="CQ155" s="89"/>
      <c r="CR155" s="89"/>
      <c r="CS155" s="89"/>
      <c r="CT155" s="89"/>
      <c r="CU155" s="89"/>
      <c r="CV155" s="89"/>
      <c r="CW155" s="89"/>
      <c r="CX155" s="89"/>
      <c r="CY155" s="89"/>
      <c r="CZ155" s="89"/>
      <c r="DA155" s="89"/>
      <c r="DB155" s="89"/>
      <c r="DC155" s="89"/>
      <c r="DD155" s="89"/>
      <c r="DE155" s="89"/>
      <c r="DF155" s="89"/>
      <c r="DG155" s="89"/>
      <c r="DH155" s="89"/>
      <c r="DI155" s="89"/>
      <c r="DJ155" s="89"/>
      <c r="DK155" s="89"/>
      <c r="DL155" s="89"/>
      <c r="DM155" s="89"/>
      <c r="DN155" s="89"/>
      <c r="DO155" s="89"/>
      <c r="DP155" s="89"/>
      <c r="DQ155" s="89"/>
      <c r="DR155" s="89"/>
      <c r="DS155" s="89"/>
      <c r="DT155" s="89"/>
      <c r="DU155" s="89"/>
      <c r="DV155" s="89"/>
      <c r="DW155" s="89"/>
      <c r="DX155" s="89"/>
      <c r="DY155" s="89"/>
      <c r="DZ155" s="89"/>
      <c r="EA155" s="89"/>
      <c r="EB155" s="89"/>
      <c r="EC155" s="89"/>
      <c r="ED155" s="89"/>
      <c r="EE155" s="89"/>
      <c r="EF155" s="89"/>
      <c r="EG155" s="89"/>
      <c r="EH155" s="89"/>
      <c r="EI155" s="89"/>
      <c r="EJ155" s="89"/>
      <c r="EK155" s="89"/>
      <c r="EL155" s="89"/>
      <c r="EM155" s="89"/>
      <c r="EN155" s="89"/>
      <c r="EO155" s="89"/>
    </row>
    <row r="156" spans="1:145">
      <c r="A156" s="89"/>
      <c r="B156" s="89"/>
      <c r="C156" s="89"/>
      <c r="D156" s="89"/>
      <c r="E156" s="89"/>
      <c r="F156" s="89"/>
      <c r="G156" s="89"/>
      <c r="H156" s="89"/>
      <c r="I156" s="89"/>
      <c r="J156" s="89"/>
      <c r="K156" s="211"/>
      <c r="L156" s="89"/>
      <c r="M156" s="89"/>
      <c r="N156" s="89"/>
      <c r="O156" s="89"/>
      <c r="P156" s="89"/>
      <c r="Q156" s="89"/>
      <c r="R156" s="89"/>
      <c r="S156" s="89"/>
      <c r="T156" s="89"/>
      <c r="U156" s="89"/>
      <c r="V156" s="89"/>
      <c r="W156" s="89"/>
      <c r="X156" s="89"/>
      <c r="Y156" s="89"/>
      <c r="Z156" s="89"/>
      <c r="AA156" s="89"/>
      <c r="AB156" s="89"/>
      <c r="AC156" s="89"/>
      <c r="AD156" s="89"/>
      <c r="AE156" s="89"/>
      <c r="AF156" s="89"/>
      <c r="AG156" s="89"/>
      <c r="AH156" s="89"/>
      <c r="AI156" s="89"/>
      <c r="AJ156" s="89"/>
      <c r="AK156" s="89"/>
      <c r="AL156" s="89"/>
      <c r="AM156" s="89"/>
      <c r="AN156" s="89"/>
      <c r="AO156" s="89"/>
      <c r="AP156" s="89"/>
      <c r="AQ156" s="89"/>
      <c r="AR156" s="89"/>
      <c r="AS156" s="89"/>
      <c r="AT156" s="89"/>
      <c r="AU156" s="89"/>
      <c r="AV156" s="89"/>
      <c r="AW156" s="89"/>
      <c r="AX156" s="89"/>
      <c r="AY156" s="89"/>
      <c r="AZ156" s="89"/>
      <c r="BA156" s="89"/>
      <c r="BB156" s="89"/>
      <c r="BC156" s="89"/>
      <c r="BD156" s="89"/>
      <c r="BE156" s="89"/>
      <c r="BF156" s="89"/>
      <c r="BG156" s="89"/>
      <c r="BH156" s="89"/>
      <c r="BI156" s="89"/>
      <c r="BJ156" s="89"/>
      <c r="BK156" s="89"/>
      <c r="BL156" s="89"/>
      <c r="BM156" s="89"/>
      <c r="BN156" s="89"/>
      <c r="BO156" s="89"/>
      <c r="BP156" s="89"/>
      <c r="BQ156" s="89"/>
      <c r="BR156" s="89"/>
      <c r="BS156" s="89"/>
      <c r="BT156" s="89"/>
      <c r="BU156" s="89"/>
      <c r="BV156" s="89"/>
      <c r="BW156" s="89"/>
      <c r="BX156" s="89"/>
      <c r="BY156" s="89"/>
      <c r="BZ156" s="89"/>
      <c r="CA156" s="89"/>
      <c r="CB156" s="89"/>
      <c r="CC156" s="89"/>
      <c r="CD156" s="89"/>
      <c r="CE156" s="89"/>
      <c r="CF156" s="89"/>
      <c r="CG156" s="89"/>
      <c r="CH156" s="89"/>
      <c r="CI156" s="89"/>
      <c r="CJ156" s="89"/>
      <c r="CK156" s="89"/>
      <c r="CL156" s="89"/>
      <c r="CM156" s="89"/>
      <c r="CN156" s="89"/>
      <c r="CO156" s="89"/>
      <c r="CP156" s="89"/>
      <c r="CQ156" s="89"/>
      <c r="CR156" s="89"/>
      <c r="CS156" s="89"/>
      <c r="CT156" s="89"/>
      <c r="CU156" s="89"/>
      <c r="CV156" s="89"/>
      <c r="CW156" s="89"/>
      <c r="CX156" s="89"/>
      <c r="CY156" s="89"/>
      <c r="CZ156" s="89"/>
      <c r="DA156" s="89"/>
      <c r="DB156" s="89"/>
      <c r="DC156" s="89"/>
      <c r="DD156" s="89"/>
      <c r="DE156" s="89"/>
      <c r="DF156" s="89"/>
      <c r="DG156" s="89"/>
      <c r="DH156" s="89"/>
      <c r="DI156" s="89"/>
      <c r="DJ156" s="89"/>
      <c r="DK156" s="89"/>
      <c r="DL156" s="89"/>
      <c r="DM156" s="89"/>
      <c r="DN156" s="89"/>
      <c r="DO156" s="89"/>
      <c r="DP156" s="89"/>
      <c r="DQ156" s="89"/>
      <c r="DR156" s="89"/>
      <c r="DS156" s="89"/>
      <c r="DT156" s="89"/>
      <c r="DU156" s="89"/>
      <c r="DV156" s="89"/>
      <c r="DW156" s="89"/>
      <c r="DX156" s="89"/>
      <c r="DY156" s="89"/>
      <c r="DZ156" s="89"/>
      <c r="EA156" s="89"/>
      <c r="EB156" s="89"/>
      <c r="EC156" s="89"/>
      <c r="ED156" s="89"/>
      <c r="EE156" s="89"/>
      <c r="EF156" s="89"/>
      <c r="EG156" s="89"/>
      <c r="EH156" s="89"/>
      <c r="EI156" s="89"/>
      <c r="EJ156" s="89"/>
      <c r="EK156" s="89"/>
      <c r="EL156" s="89"/>
      <c r="EM156" s="89"/>
      <c r="EN156" s="89"/>
      <c r="EO156" s="89"/>
    </row>
    <row r="157" spans="1:145">
      <c r="A157" s="89"/>
      <c r="B157" s="89"/>
      <c r="C157" s="89"/>
      <c r="D157" s="89"/>
      <c r="E157" s="89"/>
      <c r="F157" s="89"/>
      <c r="G157" s="89"/>
      <c r="H157" s="89"/>
      <c r="I157" s="89"/>
      <c r="J157" s="89"/>
      <c r="K157" s="211"/>
      <c r="L157" s="89"/>
      <c r="M157" s="89"/>
      <c r="N157" s="89"/>
      <c r="O157" s="89"/>
      <c r="P157" s="89"/>
      <c r="Q157" s="89"/>
      <c r="R157" s="89"/>
      <c r="S157" s="89"/>
      <c r="T157" s="89"/>
      <c r="U157" s="89"/>
      <c r="V157" s="89"/>
      <c r="W157" s="89"/>
      <c r="X157" s="89"/>
      <c r="Y157" s="89"/>
      <c r="Z157" s="89"/>
      <c r="AA157" s="89"/>
      <c r="AB157" s="89"/>
      <c r="AC157" s="89"/>
      <c r="AD157" s="89"/>
      <c r="AE157" s="89"/>
      <c r="AF157" s="89"/>
      <c r="AG157" s="89"/>
      <c r="AH157" s="89"/>
      <c r="AI157" s="89"/>
      <c r="AJ157" s="89"/>
      <c r="AK157" s="89"/>
      <c r="AL157" s="89"/>
      <c r="AM157" s="89"/>
      <c r="AN157" s="89"/>
      <c r="AO157" s="89"/>
      <c r="AP157" s="89"/>
      <c r="AQ157" s="89"/>
      <c r="AR157" s="89"/>
      <c r="AS157" s="89"/>
      <c r="AT157" s="89"/>
      <c r="AU157" s="89"/>
      <c r="AV157" s="89"/>
      <c r="AW157" s="89"/>
      <c r="AX157" s="89"/>
      <c r="AY157" s="89"/>
      <c r="AZ157" s="89"/>
      <c r="BA157" s="89"/>
      <c r="BB157" s="89"/>
      <c r="BC157" s="89"/>
      <c r="BD157" s="89"/>
      <c r="BE157" s="89"/>
      <c r="BF157" s="89"/>
      <c r="BG157" s="89"/>
      <c r="BH157" s="89"/>
      <c r="BI157" s="89"/>
      <c r="BJ157" s="89"/>
      <c r="BK157" s="89"/>
      <c r="BL157" s="89"/>
      <c r="BM157" s="89"/>
      <c r="BN157" s="89"/>
      <c r="BO157" s="89"/>
      <c r="BP157" s="89"/>
      <c r="BQ157" s="89"/>
      <c r="BR157" s="89"/>
      <c r="BS157" s="89"/>
      <c r="BT157" s="89"/>
      <c r="BU157" s="89"/>
      <c r="BV157" s="89"/>
      <c r="BW157" s="89"/>
      <c r="BX157" s="89"/>
      <c r="BY157" s="89"/>
      <c r="BZ157" s="89"/>
      <c r="CA157" s="89"/>
      <c r="CB157" s="89"/>
      <c r="CC157" s="89"/>
      <c r="CD157" s="89"/>
      <c r="CE157" s="89"/>
      <c r="CF157" s="89"/>
      <c r="CG157" s="89"/>
      <c r="CH157" s="89"/>
      <c r="CI157" s="89"/>
      <c r="CJ157" s="89"/>
      <c r="CK157" s="89"/>
      <c r="CL157" s="89"/>
      <c r="CM157" s="89"/>
      <c r="CN157" s="89"/>
      <c r="CO157" s="89"/>
      <c r="CP157" s="89"/>
      <c r="CQ157" s="89"/>
      <c r="CR157" s="89"/>
      <c r="CS157" s="89"/>
      <c r="CT157" s="89"/>
      <c r="CU157" s="89"/>
      <c r="CV157" s="89"/>
      <c r="CW157" s="89"/>
      <c r="CX157" s="89"/>
      <c r="CY157" s="89"/>
      <c r="CZ157" s="89"/>
      <c r="DA157" s="89"/>
      <c r="DB157" s="89"/>
      <c r="DC157" s="89"/>
      <c r="DD157" s="89"/>
      <c r="DE157" s="89"/>
      <c r="DF157" s="89"/>
      <c r="DG157" s="89"/>
      <c r="DH157" s="89"/>
      <c r="DI157" s="89"/>
      <c r="DJ157" s="89"/>
      <c r="DK157" s="89"/>
      <c r="DL157" s="89"/>
      <c r="DM157" s="89"/>
      <c r="DN157" s="89"/>
      <c r="DO157" s="89"/>
      <c r="DP157" s="89"/>
      <c r="DQ157" s="89"/>
      <c r="DR157" s="89"/>
      <c r="DS157" s="89"/>
      <c r="DT157" s="89"/>
      <c r="DU157" s="89"/>
      <c r="DV157" s="89"/>
      <c r="DW157" s="89"/>
      <c r="DX157" s="89"/>
      <c r="DY157" s="89"/>
      <c r="DZ157" s="89"/>
      <c r="EA157" s="89"/>
      <c r="EB157" s="89"/>
      <c r="EC157" s="89"/>
      <c r="ED157" s="89"/>
      <c r="EE157" s="89"/>
      <c r="EF157" s="89"/>
      <c r="EG157" s="89"/>
      <c r="EH157" s="89"/>
      <c r="EI157" s="89"/>
      <c r="EJ157" s="89"/>
      <c r="EK157" s="89"/>
      <c r="EL157" s="89"/>
      <c r="EM157" s="89"/>
      <c r="EN157" s="89"/>
      <c r="EO157" s="89"/>
    </row>
    <row r="158" spans="1:145">
      <c r="A158" s="89"/>
      <c r="B158" s="89"/>
      <c r="C158" s="89"/>
      <c r="D158" s="89"/>
      <c r="E158" s="89"/>
      <c r="F158" s="89"/>
      <c r="G158" s="89"/>
      <c r="H158" s="89"/>
      <c r="I158" s="89"/>
      <c r="J158" s="89"/>
      <c r="K158" s="211"/>
      <c r="L158" s="89"/>
      <c r="M158" s="89"/>
      <c r="N158" s="89"/>
      <c r="O158" s="89"/>
      <c r="P158" s="89"/>
      <c r="Q158" s="89"/>
      <c r="R158" s="89"/>
      <c r="S158" s="89"/>
      <c r="T158" s="89"/>
      <c r="U158" s="89"/>
      <c r="V158" s="89"/>
      <c r="W158" s="89"/>
      <c r="X158" s="89"/>
      <c r="Y158" s="89"/>
      <c r="Z158" s="89"/>
      <c r="AA158" s="89"/>
      <c r="AB158" s="89"/>
      <c r="AC158" s="89"/>
      <c r="AD158" s="89"/>
      <c r="AE158" s="89"/>
      <c r="AF158" s="89"/>
      <c r="AG158" s="89"/>
      <c r="AH158" s="89"/>
      <c r="AI158" s="89"/>
      <c r="AJ158" s="89"/>
      <c r="AK158" s="89"/>
      <c r="AL158" s="89"/>
      <c r="AM158" s="89"/>
      <c r="AN158" s="89"/>
      <c r="AO158" s="89"/>
      <c r="AP158" s="89"/>
      <c r="AQ158" s="89"/>
      <c r="AR158" s="89"/>
      <c r="AS158" s="89"/>
      <c r="AT158" s="89"/>
      <c r="AU158" s="89"/>
      <c r="AV158" s="89"/>
      <c r="AW158" s="89"/>
      <c r="AX158" s="89"/>
      <c r="AY158" s="89"/>
      <c r="AZ158" s="89"/>
      <c r="BA158" s="89"/>
      <c r="BB158" s="89"/>
      <c r="BC158" s="89"/>
      <c r="BD158" s="89"/>
      <c r="BE158" s="89"/>
      <c r="BF158" s="89"/>
      <c r="BG158" s="89"/>
      <c r="BH158" s="89"/>
      <c r="BI158" s="89"/>
      <c r="BJ158" s="89"/>
      <c r="BK158" s="89"/>
      <c r="BL158" s="89"/>
      <c r="BM158" s="89"/>
      <c r="BN158" s="89"/>
      <c r="BO158" s="89"/>
      <c r="BP158" s="89"/>
      <c r="BQ158" s="89"/>
      <c r="BR158" s="89"/>
      <c r="BS158" s="89"/>
      <c r="BT158" s="89"/>
      <c r="BU158" s="89"/>
      <c r="BV158" s="89"/>
      <c r="BW158" s="89"/>
      <c r="BX158" s="89"/>
      <c r="BY158" s="89"/>
      <c r="BZ158" s="89"/>
      <c r="CA158" s="89"/>
      <c r="CB158" s="89"/>
      <c r="CC158" s="89"/>
      <c r="CD158" s="89"/>
      <c r="CE158" s="89"/>
      <c r="CF158" s="89"/>
      <c r="CG158" s="89"/>
      <c r="CH158" s="89"/>
      <c r="CI158" s="89"/>
      <c r="CJ158" s="89"/>
      <c r="CK158" s="89"/>
      <c r="CL158" s="89"/>
      <c r="CM158" s="89"/>
      <c r="CN158" s="89"/>
      <c r="CO158" s="89"/>
      <c r="CP158" s="89"/>
      <c r="CQ158" s="89"/>
      <c r="CR158" s="89"/>
      <c r="CS158" s="89"/>
      <c r="CT158" s="89"/>
      <c r="CU158" s="89"/>
      <c r="CV158" s="89"/>
      <c r="CW158" s="89"/>
      <c r="CX158" s="89"/>
      <c r="CY158" s="89"/>
      <c r="CZ158" s="89"/>
      <c r="DA158" s="89"/>
      <c r="DB158" s="89"/>
      <c r="DC158" s="89"/>
      <c r="DD158" s="89"/>
      <c r="DE158" s="89"/>
      <c r="DF158" s="89"/>
      <c r="DG158" s="89"/>
      <c r="DH158" s="89"/>
      <c r="DI158" s="89"/>
      <c r="DJ158" s="89"/>
      <c r="DK158" s="89"/>
      <c r="DL158" s="89"/>
      <c r="DM158" s="89"/>
      <c r="DN158" s="89"/>
      <c r="DO158" s="89"/>
      <c r="DP158" s="89"/>
      <c r="DQ158" s="89"/>
      <c r="DR158" s="89"/>
      <c r="DS158" s="89"/>
      <c r="DT158" s="89"/>
      <c r="DU158" s="89"/>
      <c r="DV158" s="89"/>
      <c r="DW158" s="89"/>
      <c r="DX158" s="89"/>
      <c r="DY158" s="89"/>
      <c r="DZ158" s="89"/>
      <c r="EA158" s="89"/>
      <c r="EB158" s="89"/>
      <c r="EC158" s="89"/>
      <c r="ED158" s="89"/>
      <c r="EE158" s="89"/>
      <c r="EF158" s="89"/>
      <c r="EG158" s="89"/>
      <c r="EH158" s="89"/>
      <c r="EI158" s="89"/>
      <c r="EJ158" s="89"/>
      <c r="EK158" s="89"/>
      <c r="EL158" s="89"/>
      <c r="EM158" s="89"/>
      <c r="EN158" s="89"/>
      <c r="EO158" s="89"/>
    </row>
    <row r="159" spans="1:145">
      <c r="A159" s="89"/>
      <c r="B159" s="89"/>
      <c r="C159" s="89"/>
      <c r="D159" s="89"/>
      <c r="E159" s="89"/>
      <c r="F159" s="89"/>
      <c r="G159" s="89"/>
      <c r="H159" s="89"/>
      <c r="I159" s="89"/>
      <c r="J159" s="89"/>
      <c r="K159" s="211"/>
      <c r="L159" s="89"/>
      <c r="M159" s="89"/>
      <c r="N159" s="89"/>
      <c r="O159" s="89"/>
      <c r="P159" s="89"/>
      <c r="Q159" s="89"/>
      <c r="R159" s="89"/>
      <c r="S159" s="89"/>
      <c r="T159" s="89"/>
      <c r="U159" s="89"/>
      <c r="V159" s="89"/>
      <c r="W159" s="89"/>
      <c r="X159" s="89"/>
      <c r="Y159" s="89"/>
      <c r="Z159" s="89"/>
      <c r="AA159" s="89"/>
      <c r="AB159" s="89"/>
      <c r="AC159" s="89"/>
      <c r="AD159" s="89"/>
      <c r="AE159" s="89"/>
      <c r="AF159" s="89"/>
      <c r="AG159" s="89"/>
      <c r="AH159" s="89"/>
      <c r="AI159" s="89"/>
      <c r="AJ159" s="89"/>
      <c r="AK159" s="89"/>
      <c r="AL159" s="89"/>
      <c r="AM159" s="89"/>
      <c r="AN159" s="89"/>
      <c r="AO159" s="89"/>
      <c r="AP159" s="89"/>
      <c r="AQ159" s="89"/>
      <c r="AR159" s="89"/>
      <c r="AS159" s="89"/>
      <c r="AT159" s="89"/>
      <c r="AU159" s="89"/>
      <c r="AV159" s="89"/>
      <c r="AW159" s="89"/>
      <c r="AX159" s="89"/>
      <c r="AY159" s="89"/>
      <c r="AZ159" s="89"/>
      <c r="BA159" s="89"/>
      <c r="BB159" s="89"/>
      <c r="BC159" s="89"/>
      <c r="BD159" s="89"/>
      <c r="BE159" s="89"/>
      <c r="BF159" s="89"/>
      <c r="BG159" s="89"/>
      <c r="BH159" s="89"/>
      <c r="BI159" s="89"/>
      <c r="BJ159" s="89"/>
      <c r="BK159" s="89"/>
      <c r="BL159" s="89"/>
      <c r="BM159" s="89"/>
      <c r="BN159" s="89"/>
      <c r="BO159" s="89"/>
      <c r="BP159" s="89"/>
      <c r="BQ159" s="89"/>
      <c r="BR159" s="89"/>
      <c r="BS159" s="89"/>
      <c r="BT159" s="89"/>
      <c r="BU159" s="89"/>
      <c r="BV159" s="89"/>
      <c r="BW159" s="89"/>
      <c r="BX159" s="89"/>
      <c r="BY159" s="89"/>
      <c r="BZ159" s="89"/>
      <c r="CA159" s="89"/>
      <c r="CB159" s="89"/>
      <c r="CC159" s="89"/>
      <c r="CD159" s="89"/>
      <c r="CE159" s="89"/>
      <c r="CF159" s="89"/>
      <c r="CG159" s="89"/>
      <c r="CH159" s="89"/>
      <c r="CI159" s="89"/>
      <c r="CJ159" s="89"/>
      <c r="CK159" s="89"/>
      <c r="CL159" s="89"/>
      <c r="CM159" s="89"/>
      <c r="CN159" s="89"/>
      <c r="CO159" s="89"/>
      <c r="CP159" s="89"/>
      <c r="CQ159" s="89"/>
      <c r="CR159" s="89"/>
      <c r="CS159" s="89"/>
      <c r="CT159" s="89"/>
      <c r="CU159" s="89"/>
      <c r="CV159" s="89"/>
      <c r="CW159" s="89"/>
      <c r="CX159" s="89"/>
      <c r="CY159" s="89"/>
      <c r="CZ159" s="89"/>
      <c r="DA159" s="89"/>
      <c r="DB159" s="89"/>
      <c r="DC159" s="89"/>
      <c r="DD159" s="89"/>
      <c r="DE159" s="89"/>
      <c r="DF159" s="89"/>
      <c r="DG159" s="89"/>
      <c r="DH159" s="89"/>
      <c r="DI159" s="89"/>
      <c r="DJ159" s="89"/>
      <c r="DK159" s="89"/>
      <c r="DL159" s="89"/>
      <c r="DM159" s="89"/>
      <c r="DN159" s="89"/>
      <c r="DO159" s="89"/>
      <c r="DP159" s="89"/>
      <c r="DQ159" s="89"/>
      <c r="DR159" s="89"/>
      <c r="DS159" s="89"/>
      <c r="DT159" s="89"/>
      <c r="DU159" s="89"/>
      <c r="DV159" s="89"/>
      <c r="DW159" s="89"/>
      <c r="DX159" s="89"/>
      <c r="DY159" s="89"/>
      <c r="DZ159" s="89"/>
      <c r="EA159" s="89"/>
      <c r="EB159" s="89"/>
      <c r="EC159" s="89"/>
      <c r="ED159" s="89"/>
      <c r="EE159" s="89"/>
      <c r="EF159" s="89"/>
      <c r="EG159" s="89"/>
      <c r="EH159" s="89"/>
      <c r="EI159" s="89"/>
      <c r="EJ159" s="89"/>
      <c r="EK159" s="89"/>
      <c r="EL159" s="89"/>
      <c r="EM159" s="89"/>
      <c r="EN159" s="89"/>
      <c r="EO159" s="89"/>
    </row>
    <row r="160" spans="1:145">
      <c r="A160" s="89"/>
      <c r="B160" s="89"/>
      <c r="C160" s="89"/>
      <c r="D160" s="89"/>
      <c r="E160" s="89"/>
      <c r="F160" s="89"/>
      <c r="G160" s="89"/>
      <c r="H160" s="89"/>
      <c r="I160" s="89"/>
      <c r="J160" s="89"/>
      <c r="K160" s="211"/>
      <c r="L160" s="89"/>
      <c r="M160" s="89"/>
      <c r="N160" s="89"/>
      <c r="O160" s="89"/>
      <c r="P160" s="89"/>
      <c r="Q160" s="89"/>
      <c r="R160" s="89"/>
      <c r="S160" s="89"/>
      <c r="T160" s="89"/>
      <c r="U160" s="89"/>
      <c r="V160" s="89"/>
      <c r="W160" s="89"/>
      <c r="X160" s="89"/>
      <c r="Y160" s="89"/>
      <c r="Z160" s="89"/>
      <c r="AA160" s="89"/>
      <c r="AB160" s="89"/>
      <c r="AC160" s="89"/>
      <c r="AD160" s="89"/>
      <c r="AE160" s="89"/>
      <c r="AF160" s="89"/>
      <c r="AG160" s="89"/>
      <c r="AH160" s="89"/>
      <c r="AI160" s="89"/>
      <c r="AJ160" s="89"/>
      <c r="AK160" s="89"/>
      <c r="AL160" s="89"/>
      <c r="AM160" s="89"/>
      <c r="AN160" s="89"/>
      <c r="AO160" s="89"/>
      <c r="AP160" s="89"/>
      <c r="AQ160" s="89"/>
      <c r="AR160" s="89"/>
      <c r="AS160" s="89"/>
      <c r="AT160" s="89"/>
      <c r="AU160" s="89"/>
      <c r="AV160" s="89"/>
      <c r="AW160" s="89"/>
      <c r="AX160" s="89"/>
      <c r="AY160" s="89"/>
      <c r="AZ160" s="89"/>
      <c r="BA160" s="89"/>
      <c r="BB160" s="89"/>
      <c r="BC160" s="89"/>
      <c r="BD160" s="89"/>
      <c r="BE160" s="89"/>
      <c r="BF160" s="89"/>
      <c r="BG160" s="89"/>
      <c r="BH160" s="89"/>
      <c r="BI160" s="89"/>
      <c r="BJ160" s="89"/>
      <c r="BK160" s="89"/>
      <c r="BL160" s="89"/>
      <c r="BM160" s="89"/>
      <c r="BN160" s="89"/>
      <c r="BO160" s="89"/>
      <c r="BP160" s="89"/>
      <c r="BQ160" s="89"/>
      <c r="BR160" s="89"/>
      <c r="BS160" s="89"/>
      <c r="BT160" s="89"/>
      <c r="BU160" s="89"/>
      <c r="BV160" s="89"/>
      <c r="BW160" s="89"/>
      <c r="BX160" s="89"/>
      <c r="BY160" s="89"/>
      <c r="BZ160" s="89"/>
      <c r="CA160" s="89"/>
      <c r="CB160" s="89"/>
      <c r="CC160" s="89"/>
      <c r="CD160" s="89"/>
      <c r="CE160" s="89"/>
      <c r="CF160" s="89"/>
      <c r="CG160" s="89"/>
      <c r="CH160" s="89"/>
      <c r="CI160" s="89"/>
      <c r="CJ160" s="89"/>
      <c r="CK160" s="89"/>
      <c r="CL160" s="89"/>
      <c r="CM160" s="89"/>
      <c r="CN160" s="89"/>
      <c r="CO160" s="89"/>
      <c r="CP160" s="89"/>
      <c r="CQ160" s="89"/>
      <c r="CR160" s="89"/>
      <c r="CS160" s="89"/>
      <c r="CT160" s="89"/>
      <c r="CU160" s="89"/>
      <c r="CV160" s="89"/>
      <c r="CW160" s="89"/>
      <c r="CX160" s="89"/>
      <c r="CY160" s="89"/>
      <c r="CZ160" s="89"/>
      <c r="DA160" s="89"/>
      <c r="DB160" s="89"/>
      <c r="DC160" s="89"/>
      <c r="DD160" s="89"/>
      <c r="DE160" s="89"/>
      <c r="DF160" s="89"/>
      <c r="DG160" s="89"/>
      <c r="DH160" s="89"/>
      <c r="DI160" s="89"/>
      <c r="DJ160" s="89"/>
      <c r="DK160" s="89"/>
      <c r="DL160" s="89"/>
      <c r="DM160" s="89"/>
      <c r="DN160" s="89"/>
      <c r="DO160" s="89"/>
      <c r="DP160" s="89"/>
      <c r="DQ160" s="89"/>
      <c r="DR160" s="89"/>
      <c r="DS160" s="89"/>
      <c r="DT160" s="89"/>
      <c r="DU160" s="89"/>
      <c r="DV160" s="89"/>
      <c r="DW160" s="89"/>
      <c r="DX160" s="89"/>
      <c r="DY160" s="89"/>
      <c r="DZ160" s="89"/>
      <c r="EA160" s="89"/>
      <c r="EB160" s="89"/>
      <c r="EC160" s="89"/>
      <c r="ED160" s="89"/>
      <c r="EE160" s="89"/>
      <c r="EF160" s="89"/>
      <c r="EG160" s="89"/>
      <c r="EH160" s="89"/>
      <c r="EI160" s="89"/>
      <c r="EJ160" s="89"/>
      <c r="EK160" s="89"/>
      <c r="EL160" s="89"/>
      <c r="EM160" s="89"/>
      <c r="EN160" s="89"/>
      <c r="EO160" s="89"/>
    </row>
    <row r="161" spans="1:145">
      <c r="A161" s="89"/>
      <c r="B161" s="89"/>
      <c r="C161" s="89"/>
      <c r="D161" s="89"/>
      <c r="E161" s="89"/>
      <c r="F161" s="89"/>
      <c r="G161" s="89"/>
      <c r="H161" s="89"/>
      <c r="I161" s="89"/>
      <c r="J161" s="89"/>
      <c r="K161" s="211"/>
      <c r="L161" s="89"/>
      <c r="M161" s="89"/>
      <c r="N161" s="89"/>
      <c r="O161" s="89"/>
      <c r="P161" s="89"/>
      <c r="Q161" s="89"/>
      <c r="R161" s="89"/>
      <c r="S161" s="89"/>
      <c r="T161" s="89"/>
      <c r="U161" s="89"/>
      <c r="V161" s="89"/>
      <c r="W161" s="89"/>
      <c r="X161" s="89"/>
      <c r="Y161" s="89"/>
      <c r="Z161" s="89"/>
      <c r="AA161" s="89"/>
      <c r="AB161" s="89"/>
      <c r="AC161" s="89"/>
      <c r="AD161" s="89"/>
      <c r="AE161" s="89"/>
      <c r="AF161" s="89"/>
      <c r="AG161" s="89"/>
      <c r="AH161" s="89"/>
      <c r="AI161" s="89"/>
      <c r="AJ161" s="89"/>
      <c r="AK161" s="89"/>
      <c r="AL161" s="89"/>
      <c r="AM161" s="89"/>
      <c r="AN161" s="89"/>
      <c r="AO161" s="89"/>
      <c r="AP161" s="89"/>
      <c r="AQ161" s="89"/>
      <c r="AR161" s="89"/>
      <c r="AS161" s="89"/>
      <c r="AT161" s="89"/>
      <c r="AU161" s="89"/>
      <c r="AV161" s="89"/>
      <c r="AW161" s="89"/>
      <c r="AX161" s="89"/>
      <c r="AY161" s="89"/>
      <c r="AZ161" s="89"/>
      <c r="BA161" s="89"/>
      <c r="BB161" s="89"/>
      <c r="BC161" s="89"/>
      <c r="BD161" s="89"/>
      <c r="BE161" s="89"/>
      <c r="BF161" s="89"/>
      <c r="BG161" s="89"/>
      <c r="BH161" s="89"/>
      <c r="BI161" s="89"/>
      <c r="BJ161" s="89"/>
      <c r="BK161" s="89"/>
      <c r="BL161" s="89"/>
      <c r="BM161" s="89"/>
      <c r="BN161" s="89"/>
      <c r="BO161" s="89"/>
      <c r="BP161" s="89"/>
      <c r="BQ161" s="89"/>
      <c r="BR161" s="89"/>
      <c r="BS161" s="89"/>
      <c r="BT161" s="89"/>
      <c r="BU161" s="89"/>
      <c r="BV161" s="89"/>
      <c r="BW161" s="89"/>
      <c r="BX161" s="89"/>
      <c r="BY161" s="89"/>
      <c r="BZ161" s="89"/>
      <c r="CA161" s="89"/>
      <c r="CB161" s="89"/>
      <c r="CC161" s="89"/>
      <c r="CD161" s="89"/>
      <c r="CE161" s="89"/>
      <c r="CF161" s="89"/>
      <c r="CG161" s="89"/>
      <c r="CH161" s="89"/>
      <c r="CI161" s="89"/>
      <c r="CJ161" s="89"/>
      <c r="CK161" s="89"/>
      <c r="CL161" s="89"/>
      <c r="CM161" s="89"/>
      <c r="CN161" s="89"/>
      <c r="CO161" s="89"/>
      <c r="CP161" s="89"/>
      <c r="CQ161" s="89"/>
      <c r="CR161" s="89"/>
      <c r="CS161" s="89"/>
      <c r="CT161" s="89"/>
      <c r="CU161" s="89"/>
      <c r="CV161" s="89"/>
      <c r="CW161" s="89"/>
      <c r="CX161" s="89"/>
      <c r="CY161" s="89"/>
      <c r="CZ161" s="89"/>
      <c r="DA161" s="89"/>
      <c r="DB161" s="89"/>
      <c r="DC161" s="89"/>
      <c r="DD161" s="89"/>
      <c r="DE161" s="89"/>
      <c r="DF161" s="89"/>
      <c r="DG161" s="89"/>
      <c r="DH161" s="89"/>
      <c r="DI161" s="89"/>
      <c r="DJ161" s="89"/>
      <c r="DK161" s="89"/>
      <c r="DL161" s="89"/>
      <c r="DM161" s="89"/>
      <c r="DN161" s="89"/>
      <c r="DO161" s="89"/>
      <c r="DP161" s="89"/>
      <c r="DQ161" s="89"/>
      <c r="DR161" s="89"/>
      <c r="DS161" s="89"/>
      <c r="DT161" s="89"/>
      <c r="DU161" s="89"/>
      <c r="DV161" s="89"/>
      <c r="DW161" s="89"/>
      <c r="DX161" s="89"/>
      <c r="DY161" s="89"/>
      <c r="DZ161" s="89"/>
      <c r="EA161" s="89"/>
      <c r="EB161" s="89"/>
      <c r="EC161" s="89"/>
      <c r="ED161" s="89"/>
      <c r="EE161" s="89"/>
      <c r="EF161" s="89"/>
      <c r="EG161" s="89"/>
      <c r="EH161" s="89"/>
      <c r="EI161" s="89"/>
      <c r="EJ161" s="89"/>
      <c r="EK161" s="89"/>
      <c r="EL161" s="89"/>
      <c r="EM161" s="89"/>
      <c r="EN161" s="89"/>
      <c r="EO161" s="89"/>
    </row>
    <row r="162" spans="1:145">
      <c r="A162" s="89"/>
      <c r="B162" s="89"/>
      <c r="C162" s="89"/>
      <c r="D162" s="89"/>
      <c r="E162" s="89"/>
      <c r="F162" s="89"/>
      <c r="G162" s="89"/>
      <c r="H162" s="89"/>
      <c r="I162" s="89"/>
      <c r="J162" s="89"/>
      <c r="K162" s="211"/>
      <c r="L162" s="89"/>
      <c r="M162" s="89"/>
      <c r="N162" s="89"/>
      <c r="O162" s="89"/>
      <c r="P162" s="89"/>
      <c r="Q162" s="89"/>
      <c r="R162" s="89"/>
      <c r="S162" s="89"/>
      <c r="T162" s="89"/>
      <c r="U162" s="89"/>
      <c r="V162" s="89"/>
      <c r="W162" s="89"/>
      <c r="X162" s="89"/>
      <c r="Y162" s="89"/>
      <c r="Z162" s="89"/>
      <c r="AA162" s="89"/>
      <c r="AB162" s="89"/>
      <c r="AC162" s="89"/>
      <c r="AD162" s="89"/>
      <c r="AE162" s="89"/>
      <c r="AF162" s="89"/>
      <c r="AG162" s="89"/>
      <c r="AH162" s="89"/>
      <c r="AI162" s="89"/>
      <c r="AJ162" s="89"/>
      <c r="AK162" s="89"/>
      <c r="AL162" s="89"/>
      <c r="AM162" s="89"/>
      <c r="AN162" s="89"/>
      <c r="AO162" s="89"/>
      <c r="AP162" s="89"/>
      <c r="AQ162" s="89"/>
      <c r="AR162" s="89"/>
      <c r="AS162" s="89"/>
      <c r="AT162" s="89"/>
      <c r="AU162" s="89"/>
      <c r="AV162" s="89"/>
      <c r="AW162" s="89"/>
      <c r="AX162" s="89"/>
      <c r="AY162" s="89"/>
      <c r="AZ162" s="89"/>
      <c r="BA162" s="89"/>
      <c r="BB162" s="89"/>
      <c r="BC162" s="89"/>
      <c r="BD162" s="89"/>
      <c r="BE162" s="89"/>
      <c r="BF162" s="89"/>
      <c r="BG162" s="89"/>
      <c r="BH162" s="89"/>
      <c r="BI162" s="89"/>
      <c r="BJ162" s="89"/>
      <c r="BK162" s="89"/>
      <c r="BL162" s="89"/>
      <c r="BM162" s="89"/>
      <c r="BN162" s="89"/>
      <c r="BO162" s="89"/>
      <c r="BP162" s="89"/>
      <c r="BQ162" s="89"/>
      <c r="BR162" s="89"/>
      <c r="BS162" s="89"/>
      <c r="BT162" s="89"/>
      <c r="BU162" s="89"/>
      <c r="BV162" s="89"/>
      <c r="BW162" s="89"/>
      <c r="BX162" s="89"/>
      <c r="BY162" s="89"/>
      <c r="BZ162" s="89"/>
      <c r="CA162" s="89"/>
      <c r="CB162" s="89"/>
      <c r="CC162" s="89"/>
      <c r="CD162" s="89"/>
      <c r="CE162" s="89"/>
      <c r="CF162" s="89"/>
      <c r="CG162" s="89"/>
      <c r="CH162" s="89"/>
      <c r="CI162" s="89"/>
      <c r="CJ162" s="89"/>
      <c r="CK162" s="89"/>
      <c r="CL162" s="89"/>
      <c r="CM162" s="89"/>
      <c r="CN162" s="89"/>
      <c r="CO162" s="89"/>
      <c r="CP162" s="89"/>
      <c r="CQ162" s="89"/>
      <c r="CR162" s="89"/>
      <c r="CS162" s="89"/>
      <c r="CT162" s="89"/>
      <c r="CU162" s="89"/>
      <c r="CV162" s="89"/>
      <c r="CW162" s="89"/>
      <c r="CX162" s="89"/>
      <c r="CY162" s="89"/>
      <c r="CZ162" s="89"/>
      <c r="DA162" s="89"/>
      <c r="DB162" s="89"/>
      <c r="DC162" s="89"/>
      <c r="DD162" s="89"/>
      <c r="DE162" s="89"/>
      <c r="DF162" s="89"/>
      <c r="DG162" s="89"/>
      <c r="DH162" s="89"/>
      <c r="DI162" s="89"/>
      <c r="DJ162" s="89"/>
      <c r="DK162" s="89"/>
      <c r="DL162" s="89"/>
      <c r="DM162" s="89"/>
      <c r="DN162" s="89"/>
      <c r="DO162" s="89"/>
      <c r="DP162" s="89"/>
      <c r="DQ162" s="89"/>
      <c r="DR162" s="89"/>
      <c r="DS162" s="89"/>
      <c r="DT162" s="89"/>
      <c r="DU162" s="89"/>
      <c r="DV162" s="89"/>
      <c r="DW162" s="89"/>
      <c r="DX162" s="89"/>
      <c r="DY162" s="89"/>
      <c r="DZ162" s="89"/>
      <c r="EA162" s="89"/>
      <c r="EB162" s="89"/>
      <c r="EC162" s="89"/>
      <c r="ED162" s="89"/>
      <c r="EE162" s="89"/>
      <c r="EF162" s="89"/>
      <c r="EG162" s="89"/>
      <c r="EH162" s="89"/>
      <c r="EI162" s="89"/>
      <c r="EJ162" s="89"/>
      <c r="EK162" s="89"/>
      <c r="EL162" s="89"/>
      <c r="EM162" s="89"/>
      <c r="EN162" s="89"/>
      <c r="EO162" s="89"/>
    </row>
    <row r="163" spans="1:145">
      <c r="A163" s="89"/>
      <c r="B163" s="89"/>
      <c r="C163" s="89"/>
      <c r="D163" s="89"/>
      <c r="E163" s="89"/>
      <c r="F163" s="89"/>
      <c r="G163" s="89"/>
      <c r="H163" s="89"/>
      <c r="I163" s="89"/>
      <c r="J163" s="89"/>
      <c r="K163" s="211"/>
      <c r="L163" s="89"/>
      <c r="M163" s="89"/>
      <c r="N163" s="89"/>
      <c r="O163" s="89"/>
      <c r="P163" s="89"/>
      <c r="Q163" s="89"/>
      <c r="R163" s="89"/>
      <c r="S163" s="89"/>
      <c r="T163" s="89"/>
      <c r="U163" s="89"/>
      <c r="V163" s="89"/>
      <c r="W163" s="89"/>
      <c r="X163" s="89"/>
      <c r="Y163" s="89"/>
      <c r="Z163" s="89"/>
      <c r="AA163" s="89"/>
      <c r="AB163" s="89"/>
      <c r="AC163" s="89"/>
      <c r="AD163" s="89"/>
      <c r="AE163" s="89"/>
      <c r="AF163" s="89"/>
      <c r="AG163" s="89"/>
      <c r="AH163" s="89"/>
      <c r="AI163" s="89"/>
      <c r="AJ163" s="89"/>
      <c r="AK163" s="89"/>
      <c r="AL163" s="89"/>
      <c r="AM163" s="89"/>
      <c r="AN163" s="89"/>
      <c r="AO163" s="89"/>
      <c r="AP163" s="89"/>
      <c r="AQ163" s="89"/>
      <c r="AR163" s="89"/>
      <c r="AS163" s="89"/>
      <c r="AT163" s="89"/>
      <c r="AU163" s="89"/>
      <c r="AV163" s="89"/>
      <c r="AW163" s="89"/>
      <c r="AX163" s="89"/>
      <c r="AY163" s="89"/>
      <c r="AZ163" s="89"/>
      <c r="BA163" s="89"/>
      <c r="BB163" s="89"/>
      <c r="BC163" s="89"/>
      <c r="BD163" s="89"/>
      <c r="BE163" s="89"/>
      <c r="BF163" s="89"/>
      <c r="BG163" s="89"/>
      <c r="BH163" s="89"/>
      <c r="BI163" s="89"/>
      <c r="BJ163" s="89"/>
      <c r="BK163" s="89"/>
      <c r="BL163" s="89"/>
      <c r="BM163" s="89"/>
      <c r="BN163" s="89"/>
      <c r="BO163" s="89"/>
      <c r="BP163" s="89"/>
      <c r="BQ163" s="89"/>
      <c r="BR163" s="89"/>
      <c r="BS163" s="89"/>
      <c r="BT163" s="89"/>
      <c r="BU163" s="89"/>
      <c r="BV163" s="89"/>
      <c r="BW163" s="89"/>
      <c r="BX163" s="89"/>
      <c r="BY163" s="89"/>
      <c r="BZ163" s="89"/>
      <c r="CA163" s="89"/>
      <c r="CB163" s="89"/>
      <c r="CC163" s="89"/>
      <c r="CD163" s="89"/>
      <c r="CE163" s="89"/>
      <c r="CF163" s="89"/>
      <c r="CG163" s="89"/>
      <c r="CH163" s="89"/>
      <c r="CI163" s="89"/>
      <c r="CJ163" s="89"/>
      <c r="CK163" s="89"/>
      <c r="CL163" s="89"/>
      <c r="CM163" s="89"/>
      <c r="CN163" s="89"/>
      <c r="CO163" s="89"/>
      <c r="CP163" s="89"/>
      <c r="CQ163" s="89"/>
      <c r="CR163" s="89"/>
      <c r="CS163" s="89"/>
      <c r="CT163" s="89"/>
      <c r="CU163" s="89"/>
      <c r="CV163" s="89"/>
      <c r="CW163" s="89"/>
      <c r="CX163" s="89"/>
      <c r="CY163" s="89"/>
      <c r="CZ163" s="89"/>
      <c r="DA163" s="89"/>
      <c r="DB163" s="89"/>
      <c r="DC163" s="89"/>
      <c r="DD163" s="89"/>
      <c r="DE163" s="89"/>
      <c r="DF163" s="89"/>
      <c r="DG163" s="89"/>
      <c r="DH163" s="89"/>
      <c r="DI163" s="89"/>
      <c r="DJ163" s="89"/>
      <c r="DK163" s="89"/>
      <c r="DL163" s="89"/>
      <c r="DM163" s="89"/>
      <c r="DN163" s="89"/>
      <c r="DO163" s="89"/>
      <c r="DP163" s="89"/>
      <c r="DQ163" s="89"/>
      <c r="DR163" s="89"/>
      <c r="DS163" s="89"/>
      <c r="DT163" s="89"/>
      <c r="DU163" s="89"/>
      <c r="DV163" s="89"/>
      <c r="DW163" s="89"/>
      <c r="DX163" s="89"/>
      <c r="DY163" s="89"/>
      <c r="DZ163" s="89"/>
      <c r="EA163" s="89"/>
      <c r="EB163" s="89"/>
      <c r="EC163" s="89"/>
      <c r="ED163" s="89"/>
      <c r="EE163" s="89"/>
      <c r="EF163" s="89"/>
      <c r="EG163" s="89"/>
      <c r="EH163" s="89"/>
      <c r="EI163" s="89"/>
      <c r="EJ163" s="89"/>
      <c r="EK163" s="89"/>
      <c r="EL163" s="89"/>
      <c r="EM163" s="89"/>
      <c r="EN163" s="89"/>
      <c r="EO163" s="89"/>
    </row>
    <row r="164" spans="1:145">
      <c r="A164" s="89"/>
      <c r="B164" s="89"/>
      <c r="C164" s="89"/>
      <c r="D164" s="89"/>
      <c r="E164" s="89"/>
      <c r="F164" s="89"/>
      <c r="G164" s="89"/>
      <c r="H164" s="89"/>
      <c r="I164" s="89"/>
      <c r="J164" s="89"/>
      <c r="K164" s="211"/>
      <c r="L164" s="89"/>
      <c r="M164" s="89"/>
      <c r="N164" s="89"/>
      <c r="O164" s="89"/>
      <c r="P164" s="89"/>
      <c r="Q164" s="89"/>
      <c r="R164" s="89"/>
      <c r="S164" s="89"/>
      <c r="T164" s="89"/>
      <c r="U164" s="89"/>
      <c r="V164" s="89"/>
      <c r="W164" s="89"/>
      <c r="X164" s="89"/>
      <c r="Y164" s="89"/>
      <c r="Z164" s="89"/>
      <c r="AA164" s="89"/>
      <c r="AB164" s="89"/>
      <c r="AC164" s="89"/>
      <c r="AD164" s="89"/>
      <c r="AE164" s="89"/>
      <c r="AF164" s="89"/>
      <c r="AG164" s="89"/>
      <c r="AH164" s="89"/>
      <c r="AI164" s="89"/>
      <c r="AJ164" s="89"/>
      <c r="AK164" s="89"/>
      <c r="AL164" s="89"/>
      <c r="AM164" s="89"/>
      <c r="AN164" s="89"/>
      <c r="AO164" s="89"/>
      <c r="AP164" s="89"/>
      <c r="AQ164" s="89"/>
      <c r="AR164" s="89"/>
      <c r="AS164" s="89"/>
      <c r="AT164" s="89"/>
      <c r="AU164" s="89"/>
      <c r="AV164" s="89"/>
      <c r="AW164" s="89"/>
      <c r="AX164" s="89"/>
      <c r="AY164" s="89"/>
      <c r="AZ164" s="89"/>
      <c r="BA164" s="89"/>
      <c r="BB164" s="89"/>
      <c r="BC164" s="89"/>
      <c r="BD164" s="89"/>
      <c r="BE164" s="89"/>
      <c r="BF164" s="89"/>
      <c r="BG164" s="89"/>
      <c r="BH164" s="89"/>
      <c r="BI164" s="89"/>
      <c r="BJ164" s="89"/>
      <c r="BK164" s="89"/>
      <c r="BL164" s="89"/>
      <c r="BM164" s="89"/>
      <c r="BN164" s="89"/>
      <c r="BO164" s="89"/>
      <c r="BP164" s="89"/>
      <c r="BQ164" s="89"/>
      <c r="BR164" s="89"/>
      <c r="BS164" s="89"/>
      <c r="BT164" s="89"/>
      <c r="BU164" s="89"/>
      <c r="BV164" s="89"/>
      <c r="BW164" s="89"/>
      <c r="BX164" s="89"/>
      <c r="BY164" s="89"/>
      <c r="BZ164" s="89"/>
      <c r="CA164" s="89"/>
      <c r="CB164" s="89"/>
      <c r="CC164" s="89"/>
      <c r="CD164" s="89"/>
      <c r="CE164" s="89"/>
      <c r="CF164" s="89"/>
      <c r="CG164" s="89"/>
      <c r="CH164" s="89"/>
      <c r="CI164" s="89"/>
      <c r="CJ164" s="89"/>
      <c r="CK164" s="89"/>
      <c r="CL164" s="89"/>
      <c r="CM164" s="89"/>
      <c r="CN164" s="89"/>
      <c r="CO164" s="89"/>
      <c r="CP164" s="89"/>
      <c r="CQ164" s="89"/>
      <c r="CR164" s="89"/>
      <c r="CS164" s="89"/>
      <c r="CT164" s="89"/>
      <c r="CU164" s="89"/>
      <c r="CV164" s="89"/>
      <c r="CW164" s="89"/>
      <c r="CX164" s="89"/>
      <c r="CY164" s="89"/>
      <c r="CZ164" s="89"/>
      <c r="DA164" s="89"/>
      <c r="DB164" s="89"/>
      <c r="DC164" s="89"/>
      <c r="DD164" s="89"/>
      <c r="DE164" s="89"/>
      <c r="DF164" s="89"/>
      <c r="DG164" s="89"/>
      <c r="DH164" s="89"/>
      <c r="DI164" s="89"/>
      <c r="DJ164" s="89"/>
      <c r="DK164" s="89"/>
      <c r="DL164" s="89"/>
      <c r="DM164" s="89"/>
      <c r="DN164" s="89"/>
      <c r="DO164" s="89"/>
      <c r="DP164" s="89"/>
      <c r="DQ164" s="89"/>
      <c r="DR164" s="89"/>
      <c r="DS164" s="89"/>
      <c r="DT164" s="89"/>
      <c r="DU164" s="89"/>
      <c r="DV164" s="89"/>
      <c r="DW164" s="89"/>
      <c r="DX164" s="89"/>
      <c r="DY164" s="89"/>
      <c r="DZ164" s="89"/>
      <c r="EA164" s="89"/>
      <c r="EB164" s="89"/>
      <c r="EC164" s="89"/>
      <c r="ED164" s="89"/>
      <c r="EE164" s="89"/>
      <c r="EF164" s="89"/>
      <c r="EG164" s="89"/>
      <c r="EH164" s="89"/>
      <c r="EI164" s="89"/>
      <c r="EJ164" s="89"/>
      <c r="EK164" s="89"/>
      <c r="EL164" s="89"/>
      <c r="EM164" s="89"/>
      <c r="EN164" s="89"/>
      <c r="EO164" s="89"/>
    </row>
    <row r="165" spans="1:145">
      <c r="A165" s="89"/>
      <c r="B165" s="89"/>
      <c r="C165" s="89"/>
      <c r="D165" s="89"/>
      <c r="E165" s="89"/>
      <c r="F165" s="89"/>
      <c r="G165" s="89"/>
      <c r="H165" s="89"/>
      <c r="I165" s="89"/>
      <c r="J165" s="89"/>
      <c r="K165" s="211"/>
      <c r="L165" s="89"/>
      <c r="M165" s="89"/>
      <c r="N165" s="89"/>
      <c r="O165" s="89"/>
      <c r="P165" s="89"/>
      <c r="Q165" s="89"/>
      <c r="R165" s="89"/>
      <c r="S165" s="89"/>
      <c r="T165" s="89"/>
      <c r="U165" s="89"/>
      <c r="V165" s="89"/>
      <c r="W165" s="89"/>
      <c r="X165" s="89"/>
      <c r="Y165" s="89"/>
      <c r="Z165" s="89"/>
      <c r="AA165" s="89"/>
      <c r="AB165" s="89"/>
      <c r="AC165" s="89"/>
      <c r="AD165" s="89"/>
      <c r="AE165" s="89"/>
      <c r="AF165" s="89"/>
      <c r="AG165" s="89"/>
      <c r="AH165" s="89"/>
      <c r="AI165" s="89"/>
      <c r="AJ165" s="89"/>
      <c r="AK165" s="89"/>
      <c r="AL165" s="89"/>
      <c r="AM165" s="89"/>
      <c r="AN165" s="89"/>
      <c r="AO165" s="89"/>
      <c r="AP165" s="89"/>
      <c r="AQ165" s="89"/>
      <c r="AR165" s="89"/>
      <c r="AS165" s="89"/>
      <c r="AT165" s="89"/>
      <c r="AU165" s="89"/>
      <c r="AV165" s="89"/>
      <c r="AW165" s="89"/>
      <c r="AX165" s="89"/>
      <c r="AY165" s="89"/>
      <c r="AZ165" s="89"/>
      <c r="BA165" s="89"/>
      <c r="BB165" s="89"/>
      <c r="BC165" s="89"/>
      <c r="BD165" s="89"/>
      <c r="BE165" s="89"/>
      <c r="BF165" s="89"/>
      <c r="BG165" s="89"/>
      <c r="BH165" s="89"/>
      <c r="BI165" s="89"/>
      <c r="BJ165" s="89"/>
      <c r="BK165" s="89"/>
      <c r="BL165" s="89"/>
      <c r="BM165" s="89"/>
      <c r="BN165" s="89"/>
      <c r="BO165" s="89"/>
      <c r="BP165" s="89"/>
      <c r="BQ165" s="89"/>
      <c r="BR165" s="89"/>
      <c r="BS165" s="89"/>
      <c r="BT165" s="89"/>
      <c r="BU165" s="89"/>
      <c r="BV165" s="89"/>
      <c r="BW165" s="89"/>
      <c r="BX165" s="89"/>
      <c r="BY165" s="89"/>
      <c r="BZ165" s="89"/>
      <c r="CA165" s="89"/>
      <c r="CB165" s="89"/>
      <c r="CC165" s="89"/>
      <c r="CD165" s="89"/>
      <c r="CE165" s="89"/>
      <c r="CF165" s="89"/>
      <c r="CG165" s="89"/>
      <c r="CH165" s="89"/>
      <c r="CI165" s="89"/>
      <c r="CJ165" s="89"/>
      <c r="CK165" s="89"/>
      <c r="CL165" s="89"/>
      <c r="CM165" s="89"/>
      <c r="CN165" s="89"/>
      <c r="CO165" s="89"/>
      <c r="CP165" s="89"/>
      <c r="CQ165" s="89"/>
      <c r="CR165" s="89"/>
      <c r="CS165" s="89"/>
      <c r="CT165" s="89"/>
      <c r="CU165" s="89"/>
      <c r="CV165" s="89"/>
      <c r="CW165" s="89"/>
      <c r="CX165" s="89"/>
      <c r="CY165" s="89"/>
      <c r="CZ165" s="89"/>
      <c r="DA165" s="89"/>
      <c r="DB165" s="89"/>
      <c r="DC165" s="89"/>
      <c r="DD165" s="89"/>
      <c r="DE165" s="89"/>
      <c r="DF165" s="89"/>
      <c r="DG165" s="89"/>
      <c r="DH165" s="89"/>
      <c r="DI165" s="89"/>
      <c r="DJ165" s="89"/>
      <c r="DK165" s="89"/>
      <c r="DL165" s="89"/>
      <c r="DM165" s="89"/>
      <c r="DN165" s="89"/>
      <c r="DO165" s="89"/>
      <c r="DP165" s="89"/>
      <c r="DQ165" s="89"/>
      <c r="DR165" s="89"/>
      <c r="DS165" s="89"/>
      <c r="DT165" s="89"/>
      <c r="DU165" s="89"/>
      <c r="DV165" s="89"/>
      <c r="DW165" s="89"/>
      <c r="DX165" s="89"/>
      <c r="DY165" s="89"/>
      <c r="DZ165" s="89"/>
      <c r="EA165" s="89"/>
      <c r="EB165" s="89"/>
      <c r="EC165" s="89"/>
      <c r="ED165" s="89"/>
      <c r="EE165" s="89"/>
      <c r="EF165" s="89"/>
      <c r="EG165" s="89"/>
      <c r="EH165" s="89"/>
      <c r="EI165" s="89"/>
      <c r="EJ165" s="89"/>
      <c r="EK165" s="89"/>
      <c r="EL165" s="89"/>
      <c r="EM165" s="89"/>
      <c r="EN165" s="89"/>
      <c r="EO165" s="89"/>
    </row>
    <row r="166" spans="1:145">
      <c r="A166" s="89"/>
      <c r="B166" s="89"/>
      <c r="C166" s="89"/>
      <c r="D166" s="89"/>
      <c r="E166" s="89"/>
      <c r="F166" s="89"/>
      <c r="G166" s="89"/>
      <c r="H166" s="89"/>
      <c r="I166" s="89"/>
      <c r="J166" s="89"/>
      <c r="K166" s="211"/>
      <c r="L166" s="89"/>
      <c r="M166" s="89"/>
      <c r="N166" s="89"/>
      <c r="O166" s="89"/>
      <c r="P166" s="89"/>
      <c r="Q166" s="89"/>
      <c r="R166" s="89"/>
      <c r="S166" s="89"/>
      <c r="T166" s="89"/>
      <c r="U166" s="89"/>
      <c r="V166" s="89"/>
      <c r="W166" s="89"/>
      <c r="X166" s="89"/>
      <c r="Y166" s="89"/>
      <c r="Z166" s="89"/>
      <c r="AA166" s="89"/>
      <c r="AB166" s="89"/>
      <c r="AC166" s="89"/>
      <c r="AD166" s="89"/>
      <c r="AE166" s="89"/>
      <c r="AF166" s="89"/>
      <c r="AG166" s="89"/>
      <c r="AH166" s="89"/>
      <c r="AI166" s="89"/>
      <c r="AJ166" s="89"/>
      <c r="AK166" s="89"/>
      <c r="AL166" s="89"/>
      <c r="AM166" s="89"/>
      <c r="AN166" s="89"/>
      <c r="AO166" s="89"/>
      <c r="AP166" s="89"/>
      <c r="AQ166" s="89"/>
      <c r="AR166" s="89"/>
      <c r="AS166" s="89"/>
      <c r="AT166" s="89"/>
      <c r="AU166" s="89"/>
      <c r="AV166" s="89"/>
      <c r="AW166" s="89"/>
      <c r="AX166" s="89"/>
      <c r="AY166" s="89"/>
      <c r="AZ166" s="89"/>
      <c r="BA166" s="89"/>
      <c r="BB166" s="89"/>
      <c r="BC166" s="89"/>
      <c r="BD166" s="89"/>
      <c r="BE166" s="89"/>
      <c r="BF166" s="89"/>
      <c r="BG166" s="89"/>
      <c r="BH166" s="89"/>
      <c r="BI166" s="89"/>
      <c r="BJ166" s="89"/>
      <c r="BK166" s="89"/>
      <c r="BL166" s="89"/>
      <c r="BM166" s="89"/>
      <c r="BN166" s="89"/>
      <c r="BO166" s="89"/>
      <c r="BP166" s="89"/>
      <c r="BQ166" s="89"/>
      <c r="BR166" s="89"/>
      <c r="BS166" s="89"/>
      <c r="BT166" s="89"/>
      <c r="BU166" s="89"/>
      <c r="BV166" s="89"/>
      <c r="BW166" s="89"/>
      <c r="BX166" s="89"/>
      <c r="BY166" s="89"/>
      <c r="BZ166" s="89"/>
      <c r="CA166" s="89"/>
      <c r="CB166" s="89"/>
      <c r="CC166" s="89"/>
      <c r="CD166" s="89"/>
      <c r="CE166" s="89"/>
      <c r="CF166" s="89"/>
      <c r="CG166" s="89"/>
      <c r="CH166" s="89"/>
      <c r="CI166" s="89"/>
      <c r="CJ166" s="89"/>
      <c r="CK166" s="89"/>
      <c r="CL166" s="89"/>
      <c r="CM166" s="89"/>
      <c r="CN166" s="89"/>
      <c r="CO166" s="89"/>
      <c r="CP166" s="89"/>
      <c r="CQ166" s="89"/>
      <c r="CR166" s="89"/>
      <c r="CS166" s="89"/>
      <c r="CT166" s="89"/>
      <c r="CU166" s="89"/>
      <c r="CV166" s="89"/>
      <c r="CW166" s="89"/>
      <c r="CX166" s="89"/>
      <c r="CY166" s="89"/>
      <c r="CZ166" s="89"/>
      <c r="DA166" s="89"/>
      <c r="DB166" s="89"/>
      <c r="DC166" s="89"/>
      <c r="DD166" s="89"/>
      <c r="DE166" s="89"/>
      <c r="DF166" s="89"/>
      <c r="DG166" s="89"/>
      <c r="DH166" s="89"/>
      <c r="DI166" s="89"/>
      <c r="DJ166" s="89"/>
      <c r="DK166" s="89"/>
      <c r="DL166" s="89"/>
      <c r="DM166" s="89"/>
      <c r="DN166" s="89"/>
      <c r="DO166" s="89"/>
      <c r="DP166" s="89"/>
      <c r="DQ166" s="89"/>
      <c r="DR166" s="89"/>
      <c r="DS166" s="89"/>
      <c r="DT166" s="89"/>
      <c r="DU166" s="89"/>
      <c r="DV166" s="89"/>
      <c r="DW166" s="89"/>
      <c r="DX166" s="89"/>
      <c r="DY166" s="89"/>
      <c r="DZ166" s="89"/>
      <c r="EA166" s="89"/>
      <c r="EB166" s="89"/>
      <c r="EC166" s="89"/>
      <c r="ED166" s="89"/>
      <c r="EE166" s="89"/>
      <c r="EF166" s="89"/>
      <c r="EG166" s="89"/>
      <c r="EH166" s="89"/>
      <c r="EI166" s="89"/>
      <c r="EJ166" s="89"/>
      <c r="EK166" s="89"/>
      <c r="EL166" s="89"/>
      <c r="EM166" s="89"/>
      <c r="EN166" s="89"/>
      <c r="EO166" s="89"/>
    </row>
    <row r="167" spans="1:145">
      <c r="A167" s="89"/>
      <c r="B167" s="89"/>
      <c r="C167" s="89"/>
      <c r="D167" s="89"/>
      <c r="E167" s="89"/>
      <c r="F167" s="89"/>
      <c r="G167" s="89"/>
      <c r="H167" s="89"/>
      <c r="I167" s="89"/>
      <c r="J167" s="89"/>
      <c r="K167" s="211"/>
      <c r="L167" s="89"/>
      <c r="M167" s="89"/>
      <c r="N167" s="89"/>
      <c r="O167" s="89"/>
      <c r="P167" s="89"/>
      <c r="Q167" s="89"/>
      <c r="R167" s="89"/>
      <c r="S167" s="89"/>
      <c r="T167" s="89"/>
      <c r="U167" s="89"/>
      <c r="V167" s="89"/>
      <c r="W167" s="89"/>
      <c r="X167" s="89"/>
      <c r="Y167" s="89"/>
      <c r="Z167" s="89"/>
      <c r="AA167" s="89"/>
      <c r="AB167" s="89"/>
      <c r="AC167" s="89"/>
      <c r="AD167" s="89"/>
      <c r="AE167" s="89"/>
      <c r="AF167" s="89"/>
      <c r="AG167" s="89"/>
      <c r="AH167" s="89"/>
      <c r="AI167" s="89"/>
      <c r="AJ167" s="89"/>
      <c r="AK167" s="89"/>
      <c r="AL167" s="89"/>
      <c r="AM167" s="89"/>
      <c r="AN167" s="89"/>
      <c r="AO167" s="89"/>
      <c r="AP167" s="89"/>
      <c r="AQ167" s="89"/>
      <c r="AR167" s="89"/>
      <c r="AS167" s="89"/>
      <c r="AT167" s="89"/>
      <c r="AU167" s="89"/>
      <c r="AV167" s="89"/>
      <c r="AW167" s="89"/>
      <c r="AX167" s="89"/>
      <c r="AY167" s="89"/>
      <c r="AZ167" s="89"/>
      <c r="BA167" s="89"/>
      <c r="BB167" s="89"/>
      <c r="BC167" s="89"/>
      <c r="BD167" s="89"/>
      <c r="BE167" s="89"/>
      <c r="BF167" s="89"/>
      <c r="BG167" s="89"/>
      <c r="BH167" s="89"/>
      <c r="BI167" s="89"/>
      <c r="BJ167" s="89"/>
      <c r="BK167" s="89"/>
      <c r="BL167" s="89"/>
      <c r="BM167" s="89"/>
      <c r="BN167" s="89"/>
      <c r="BO167" s="89"/>
      <c r="BP167" s="89"/>
      <c r="BQ167" s="89"/>
      <c r="BR167" s="89"/>
      <c r="BS167" s="89"/>
      <c r="BT167" s="89"/>
      <c r="BU167" s="89"/>
      <c r="BV167" s="89"/>
      <c r="BW167" s="89"/>
      <c r="BX167" s="89"/>
      <c r="BY167" s="89"/>
      <c r="BZ167" s="89"/>
      <c r="CA167" s="89"/>
      <c r="CB167" s="89"/>
      <c r="CC167" s="89"/>
      <c r="CD167" s="89"/>
      <c r="CE167" s="89"/>
      <c r="CF167" s="89"/>
      <c r="CG167" s="89"/>
      <c r="CH167" s="89"/>
      <c r="CI167" s="89"/>
      <c r="CJ167" s="89"/>
      <c r="CK167" s="89"/>
      <c r="CL167" s="89"/>
      <c r="CM167" s="89"/>
      <c r="CN167" s="89"/>
      <c r="CO167" s="89"/>
      <c r="CP167" s="89"/>
      <c r="CQ167" s="89"/>
      <c r="CR167" s="89"/>
      <c r="CS167" s="89"/>
      <c r="CT167" s="89"/>
      <c r="CU167" s="89"/>
      <c r="CV167" s="89"/>
      <c r="CW167" s="89"/>
      <c r="CX167" s="89"/>
      <c r="CY167" s="89"/>
      <c r="CZ167" s="89"/>
      <c r="DA167" s="89"/>
      <c r="DB167" s="89"/>
      <c r="DC167" s="89"/>
      <c r="DD167" s="89"/>
      <c r="DE167" s="89"/>
      <c r="DF167" s="89"/>
      <c r="DG167" s="89"/>
      <c r="DH167" s="89"/>
      <c r="DI167" s="89"/>
      <c r="DJ167" s="89"/>
      <c r="DK167" s="89"/>
      <c r="DL167" s="89"/>
      <c r="DM167" s="89"/>
      <c r="DN167" s="89"/>
      <c r="DO167" s="89"/>
      <c r="DP167" s="89"/>
      <c r="DQ167" s="89"/>
      <c r="DR167" s="89"/>
      <c r="DS167" s="89"/>
      <c r="DT167" s="89"/>
      <c r="DU167" s="89"/>
      <c r="DV167" s="89"/>
      <c r="DW167" s="89"/>
      <c r="DX167" s="89"/>
      <c r="DY167" s="89"/>
      <c r="DZ167" s="89"/>
      <c r="EA167" s="89"/>
      <c r="EB167" s="89"/>
      <c r="EC167" s="89"/>
      <c r="ED167" s="89"/>
      <c r="EE167" s="89"/>
      <c r="EF167" s="89"/>
      <c r="EG167" s="89"/>
      <c r="EH167" s="89"/>
      <c r="EI167" s="89"/>
      <c r="EJ167" s="89"/>
      <c r="EK167" s="89"/>
      <c r="EL167" s="89"/>
      <c r="EM167" s="89"/>
      <c r="EN167" s="89"/>
      <c r="EO167" s="89"/>
    </row>
    <row r="168" spans="1:145">
      <c r="A168" s="89"/>
      <c r="B168" s="89"/>
      <c r="C168" s="89"/>
      <c r="D168" s="89"/>
      <c r="E168" s="89"/>
      <c r="F168" s="89"/>
      <c r="G168" s="89"/>
      <c r="H168" s="89"/>
      <c r="I168" s="89"/>
      <c r="J168" s="89"/>
      <c r="K168" s="211"/>
      <c r="L168" s="89"/>
      <c r="M168" s="89"/>
      <c r="N168" s="89"/>
      <c r="O168" s="89"/>
      <c r="P168" s="89"/>
      <c r="Q168" s="89"/>
      <c r="R168" s="89"/>
      <c r="S168" s="89"/>
      <c r="T168" s="89"/>
      <c r="U168" s="89"/>
      <c r="V168" s="89"/>
      <c r="W168" s="89"/>
      <c r="X168" s="89"/>
      <c r="Y168" s="89"/>
      <c r="Z168" s="89"/>
      <c r="AA168" s="89"/>
      <c r="AB168" s="89"/>
      <c r="AC168" s="89"/>
      <c r="AD168" s="89"/>
      <c r="AE168" s="89"/>
      <c r="AF168" s="89"/>
      <c r="AG168" s="89"/>
      <c r="AH168" s="89"/>
      <c r="AI168" s="89"/>
      <c r="AJ168" s="89"/>
      <c r="AK168" s="89"/>
      <c r="AL168" s="89"/>
      <c r="AM168" s="89"/>
      <c r="AN168" s="89"/>
      <c r="AO168" s="89"/>
      <c r="AP168" s="89"/>
      <c r="AQ168" s="89"/>
      <c r="AR168" s="89"/>
      <c r="AS168" s="89"/>
      <c r="AT168" s="89"/>
      <c r="AU168" s="89"/>
      <c r="AV168" s="89"/>
      <c r="AW168" s="89"/>
      <c r="AX168" s="89"/>
      <c r="AY168" s="89"/>
      <c r="AZ168" s="89"/>
      <c r="BA168" s="89"/>
      <c r="BB168" s="89"/>
      <c r="BC168" s="89"/>
      <c r="BD168" s="89"/>
      <c r="BE168" s="89"/>
      <c r="BF168" s="89"/>
      <c r="BG168" s="89"/>
      <c r="BH168" s="89"/>
      <c r="BI168" s="89"/>
      <c r="BJ168" s="89"/>
      <c r="BK168" s="89"/>
      <c r="BL168" s="89"/>
      <c r="BM168" s="89"/>
      <c r="BN168" s="89"/>
      <c r="BO168" s="89"/>
      <c r="BP168" s="89"/>
      <c r="BQ168" s="89"/>
      <c r="BR168" s="89"/>
      <c r="BS168" s="89"/>
      <c r="BT168" s="89"/>
      <c r="BU168" s="89"/>
      <c r="BV168" s="89"/>
      <c r="BW168" s="89"/>
      <c r="BX168" s="89"/>
      <c r="BY168" s="89"/>
      <c r="BZ168" s="89"/>
      <c r="CA168" s="89"/>
      <c r="CB168" s="89"/>
      <c r="CC168" s="89"/>
      <c r="CD168" s="89"/>
      <c r="CE168" s="89"/>
      <c r="CF168" s="89"/>
      <c r="CG168" s="89"/>
      <c r="CH168" s="89"/>
      <c r="CI168" s="89"/>
      <c r="CJ168" s="89"/>
      <c r="CK168" s="89"/>
      <c r="CL168" s="89"/>
      <c r="CM168" s="89"/>
      <c r="CN168" s="89"/>
      <c r="CO168" s="89"/>
      <c r="CP168" s="89"/>
      <c r="CQ168" s="89"/>
      <c r="CR168" s="89"/>
      <c r="CS168" s="89"/>
      <c r="CT168" s="89"/>
      <c r="CU168" s="89"/>
      <c r="CV168" s="89"/>
      <c r="CW168" s="89"/>
      <c r="CX168" s="89"/>
      <c r="CY168" s="89"/>
      <c r="CZ168" s="89"/>
      <c r="DA168" s="89"/>
      <c r="DB168" s="89"/>
      <c r="DC168" s="89"/>
      <c r="DD168" s="89"/>
      <c r="DE168" s="89"/>
      <c r="DF168" s="89"/>
      <c r="DG168" s="89"/>
      <c r="DH168" s="89"/>
      <c r="DI168" s="89"/>
      <c r="DJ168" s="89"/>
      <c r="DK168" s="89"/>
      <c r="DL168" s="89"/>
      <c r="DM168" s="89"/>
      <c r="DN168" s="89"/>
      <c r="DO168" s="89"/>
      <c r="DP168" s="89"/>
      <c r="DQ168" s="89"/>
      <c r="DR168" s="89"/>
      <c r="DS168" s="89"/>
      <c r="DT168" s="89"/>
      <c r="DU168" s="89"/>
      <c r="DV168" s="89"/>
      <c r="DW168" s="89"/>
      <c r="DX168" s="89"/>
      <c r="DY168" s="89"/>
      <c r="DZ168" s="89"/>
      <c r="EA168" s="89"/>
      <c r="EB168" s="89"/>
      <c r="EC168" s="89"/>
      <c r="ED168" s="89"/>
      <c r="EE168" s="89"/>
      <c r="EF168" s="89"/>
      <c r="EG168" s="89"/>
      <c r="EH168" s="89"/>
      <c r="EI168" s="89"/>
      <c r="EJ168" s="89"/>
      <c r="EK168" s="89"/>
      <c r="EL168" s="89"/>
      <c r="EM168" s="89"/>
      <c r="EN168" s="89"/>
      <c r="EO168" s="89"/>
    </row>
    <row r="169" spans="1:145">
      <c r="A169" s="89"/>
      <c r="B169" s="89"/>
      <c r="C169" s="89"/>
      <c r="D169" s="89"/>
      <c r="E169" s="89"/>
      <c r="F169" s="89"/>
      <c r="G169" s="89"/>
      <c r="H169" s="89"/>
      <c r="I169" s="89"/>
      <c r="J169" s="89"/>
      <c r="K169" s="211"/>
      <c r="L169" s="89"/>
      <c r="M169" s="89"/>
      <c r="N169" s="89"/>
      <c r="O169" s="89"/>
      <c r="P169" s="89"/>
      <c r="Q169" s="89"/>
      <c r="R169" s="89"/>
      <c r="S169" s="89"/>
      <c r="T169" s="89"/>
      <c r="U169" s="89"/>
      <c r="V169" s="89"/>
      <c r="W169" s="89"/>
      <c r="X169" s="89"/>
      <c r="Y169" s="89"/>
      <c r="Z169" s="89"/>
      <c r="AA169" s="89"/>
      <c r="AB169" s="89"/>
      <c r="AC169" s="89"/>
      <c r="AD169" s="89"/>
      <c r="AE169" s="89"/>
      <c r="AF169" s="89"/>
      <c r="AG169" s="89"/>
      <c r="AH169" s="89"/>
      <c r="AI169" s="89"/>
      <c r="AJ169" s="89"/>
      <c r="AK169" s="89"/>
      <c r="AL169" s="89"/>
      <c r="AM169" s="89"/>
      <c r="AN169" s="89"/>
      <c r="AO169" s="89"/>
      <c r="AP169" s="89"/>
      <c r="AQ169" s="89"/>
      <c r="AR169" s="89"/>
      <c r="AS169" s="89"/>
      <c r="AT169" s="89"/>
      <c r="AU169" s="89"/>
      <c r="AV169" s="89"/>
      <c r="AW169" s="89"/>
      <c r="AX169" s="89"/>
      <c r="AY169" s="89"/>
      <c r="AZ169" s="89"/>
      <c r="BA169" s="89"/>
      <c r="BB169" s="89"/>
      <c r="BC169" s="89"/>
      <c r="BD169" s="89"/>
      <c r="BE169" s="89"/>
      <c r="BF169" s="89"/>
      <c r="BG169" s="89"/>
      <c r="BH169" s="89"/>
      <c r="BI169" s="89"/>
      <c r="BJ169" s="89"/>
      <c r="BK169" s="89"/>
      <c r="BL169" s="89"/>
      <c r="BM169" s="89"/>
      <c r="BN169" s="89"/>
      <c r="BO169" s="89"/>
      <c r="BP169" s="89"/>
      <c r="BQ169" s="89"/>
      <c r="BR169" s="89"/>
      <c r="BS169" s="89"/>
      <c r="BT169" s="89"/>
      <c r="BU169" s="89"/>
      <c r="BV169" s="89"/>
      <c r="BW169" s="89"/>
      <c r="BX169" s="89"/>
      <c r="BY169" s="89"/>
      <c r="BZ169" s="89"/>
      <c r="CA169" s="89"/>
      <c r="CB169" s="89"/>
      <c r="CC169" s="89"/>
      <c r="CD169" s="89"/>
      <c r="CE169" s="89"/>
      <c r="CF169" s="89"/>
      <c r="CG169" s="89"/>
      <c r="CH169" s="89"/>
      <c r="CI169" s="89"/>
      <c r="CJ169" s="89"/>
      <c r="CK169" s="89"/>
      <c r="CL169" s="89"/>
      <c r="CM169" s="89"/>
      <c r="CN169" s="89"/>
      <c r="CO169" s="89"/>
      <c r="CP169" s="89"/>
      <c r="CQ169" s="89"/>
      <c r="CR169" s="89"/>
      <c r="CS169" s="89"/>
      <c r="CT169" s="89"/>
      <c r="CU169" s="89"/>
      <c r="CV169" s="89"/>
      <c r="CW169" s="89"/>
      <c r="CX169" s="89"/>
      <c r="CY169" s="89"/>
      <c r="CZ169" s="89"/>
      <c r="DA169" s="89"/>
      <c r="DB169" s="89"/>
      <c r="DC169" s="89"/>
      <c r="DD169" s="89"/>
      <c r="DE169" s="89"/>
      <c r="DF169" s="89"/>
      <c r="DG169" s="89"/>
      <c r="DH169" s="89"/>
      <c r="DI169" s="89"/>
      <c r="DJ169" s="89"/>
      <c r="DK169" s="89"/>
      <c r="DL169" s="89"/>
      <c r="DM169" s="89"/>
      <c r="DN169" s="89"/>
      <c r="DO169" s="89"/>
      <c r="DP169" s="89"/>
      <c r="DQ169" s="89"/>
      <c r="DR169" s="89"/>
      <c r="DS169" s="89"/>
      <c r="DT169" s="89"/>
      <c r="DU169" s="89"/>
      <c r="DV169" s="89"/>
      <c r="DW169" s="89"/>
      <c r="DX169" s="89"/>
      <c r="DY169" s="89"/>
      <c r="DZ169" s="89"/>
      <c r="EA169" s="89"/>
      <c r="EB169" s="89"/>
      <c r="EC169" s="89"/>
      <c r="ED169" s="89"/>
      <c r="EE169" s="89"/>
      <c r="EF169" s="89"/>
      <c r="EG169" s="89"/>
      <c r="EH169" s="89"/>
      <c r="EI169" s="89"/>
      <c r="EJ169" s="89"/>
      <c r="EK169" s="89"/>
      <c r="EL169" s="89"/>
      <c r="EM169" s="89"/>
      <c r="EN169" s="89"/>
      <c r="EO169" s="89"/>
    </row>
    <row r="170" spans="1:145">
      <c r="A170" s="89"/>
      <c r="B170" s="89"/>
      <c r="C170" s="89"/>
      <c r="D170" s="89"/>
      <c r="E170" s="89"/>
      <c r="F170" s="89"/>
      <c r="G170" s="89"/>
      <c r="H170" s="89"/>
      <c r="I170" s="89"/>
      <c r="J170" s="89"/>
      <c r="K170" s="211"/>
      <c r="L170" s="89"/>
      <c r="M170" s="89"/>
      <c r="N170" s="89"/>
      <c r="O170" s="89"/>
      <c r="P170" s="89"/>
      <c r="Q170" s="89"/>
      <c r="R170" s="89"/>
      <c r="S170" s="89"/>
      <c r="T170" s="89"/>
      <c r="U170" s="89"/>
      <c r="V170" s="89"/>
      <c r="W170" s="89"/>
      <c r="X170" s="89"/>
      <c r="Y170" s="89"/>
      <c r="Z170" s="89"/>
      <c r="AA170" s="89"/>
      <c r="AB170" s="89"/>
      <c r="AC170" s="89"/>
      <c r="AD170" s="89"/>
      <c r="AE170" s="89"/>
      <c r="AF170" s="89"/>
      <c r="AG170" s="89"/>
      <c r="AH170" s="89"/>
      <c r="AI170" s="89"/>
      <c r="AJ170" s="89"/>
      <c r="AK170" s="89"/>
      <c r="AL170" s="89"/>
      <c r="AM170" s="89"/>
      <c r="AN170" s="89"/>
      <c r="AO170" s="89"/>
      <c r="AP170" s="89"/>
      <c r="AQ170" s="89"/>
      <c r="AR170" s="89"/>
      <c r="AS170" s="89"/>
      <c r="AT170" s="89"/>
      <c r="AU170" s="89"/>
      <c r="AV170" s="89"/>
      <c r="AW170" s="89"/>
      <c r="AX170" s="89"/>
      <c r="AY170" s="89"/>
      <c r="AZ170" s="89"/>
      <c r="BA170" s="89"/>
      <c r="BB170" s="89"/>
      <c r="BC170" s="89"/>
      <c r="BD170" s="89"/>
      <c r="BE170" s="89"/>
      <c r="BF170" s="89"/>
      <c r="BG170" s="89"/>
      <c r="BH170" s="89"/>
      <c r="BI170" s="89"/>
      <c r="BJ170" s="89"/>
      <c r="BK170" s="89"/>
      <c r="BL170" s="89"/>
      <c r="BM170" s="89"/>
      <c r="BN170" s="89"/>
      <c r="BO170" s="89"/>
      <c r="BP170" s="89"/>
      <c r="BQ170" s="89"/>
      <c r="BR170" s="89"/>
      <c r="BS170" s="89"/>
      <c r="BT170" s="89"/>
      <c r="BU170" s="89"/>
      <c r="BV170" s="89"/>
      <c r="BW170" s="89"/>
      <c r="BX170" s="89"/>
      <c r="BY170" s="89"/>
      <c r="BZ170" s="89"/>
      <c r="CA170" s="89"/>
      <c r="CB170" s="89"/>
      <c r="CC170" s="89"/>
      <c r="CD170" s="89"/>
      <c r="CE170" s="89"/>
      <c r="CF170" s="89"/>
      <c r="CG170" s="89"/>
      <c r="CH170" s="89"/>
      <c r="CI170" s="89"/>
      <c r="CJ170" s="89"/>
      <c r="CK170" s="89"/>
      <c r="CL170" s="89"/>
      <c r="CM170" s="89"/>
      <c r="CN170" s="89"/>
      <c r="CO170" s="89"/>
      <c r="CP170" s="89"/>
      <c r="CQ170" s="89"/>
      <c r="CR170" s="89"/>
      <c r="CS170" s="89"/>
      <c r="CT170" s="89"/>
      <c r="CU170" s="89"/>
      <c r="CV170" s="89"/>
      <c r="CW170" s="89"/>
      <c r="CX170" s="89"/>
      <c r="CY170" s="89"/>
      <c r="CZ170" s="89"/>
      <c r="DA170" s="89"/>
      <c r="DB170" s="89"/>
      <c r="DC170" s="89"/>
      <c r="DD170" s="89"/>
      <c r="DE170" s="89"/>
      <c r="DF170" s="89"/>
      <c r="DG170" s="89"/>
      <c r="DH170" s="89"/>
      <c r="DI170" s="89"/>
      <c r="DJ170" s="89"/>
      <c r="DK170" s="89"/>
      <c r="DL170" s="89"/>
      <c r="DM170" s="89"/>
      <c r="DN170" s="89"/>
      <c r="DO170" s="89"/>
      <c r="DP170" s="89"/>
      <c r="DQ170" s="89"/>
      <c r="DR170" s="89"/>
      <c r="DS170" s="89"/>
      <c r="DT170" s="89"/>
      <c r="DU170" s="89"/>
      <c r="DV170" s="89"/>
      <c r="DW170" s="89"/>
      <c r="DX170" s="89"/>
      <c r="DY170" s="89"/>
      <c r="DZ170" s="89"/>
      <c r="EA170" s="89"/>
      <c r="EB170" s="89"/>
      <c r="EC170" s="89"/>
      <c r="ED170" s="89"/>
      <c r="EE170" s="89"/>
      <c r="EF170" s="89"/>
      <c r="EG170" s="89"/>
      <c r="EH170" s="89"/>
      <c r="EI170" s="89"/>
      <c r="EJ170" s="89"/>
      <c r="EK170" s="89"/>
      <c r="EL170" s="89"/>
      <c r="EM170" s="89"/>
      <c r="EN170" s="89"/>
      <c r="EO170" s="89"/>
    </row>
    <row r="171" spans="1:145">
      <c r="A171" s="89"/>
      <c r="B171" s="89"/>
      <c r="C171" s="89"/>
      <c r="D171" s="89"/>
      <c r="E171" s="89"/>
      <c r="F171" s="89"/>
      <c r="G171" s="89"/>
      <c r="H171" s="89"/>
      <c r="I171" s="89"/>
      <c r="J171" s="89"/>
      <c r="K171" s="211"/>
      <c r="L171" s="89"/>
      <c r="M171" s="89"/>
      <c r="N171" s="89"/>
      <c r="O171" s="89"/>
      <c r="P171" s="89"/>
      <c r="Q171" s="89"/>
      <c r="R171" s="89"/>
      <c r="S171" s="89"/>
      <c r="T171" s="89"/>
      <c r="U171" s="89"/>
      <c r="V171" s="89"/>
      <c r="W171" s="89"/>
      <c r="X171" s="89"/>
      <c r="Y171" s="89"/>
      <c r="Z171" s="89"/>
      <c r="AA171" s="89"/>
      <c r="AB171" s="89"/>
      <c r="AC171" s="89"/>
      <c r="AD171" s="89"/>
      <c r="AE171" s="89"/>
      <c r="AF171" s="89"/>
      <c r="AG171" s="89"/>
      <c r="AH171" s="89"/>
      <c r="AI171" s="89"/>
      <c r="AJ171" s="89"/>
      <c r="AK171" s="89"/>
      <c r="AL171" s="89"/>
      <c r="AM171" s="89"/>
      <c r="AN171" s="89"/>
      <c r="AO171" s="89"/>
      <c r="AP171" s="89"/>
      <c r="AQ171" s="89"/>
      <c r="AR171" s="89"/>
      <c r="AS171" s="89"/>
      <c r="AT171" s="89"/>
      <c r="AU171" s="89"/>
      <c r="AV171" s="89"/>
      <c r="AW171" s="89"/>
      <c r="AX171" s="89"/>
      <c r="AY171" s="89"/>
      <c r="AZ171" s="89"/>
      <c r="BA171" s="89"/>
      <c r="BB171" s="89"/>
      <c r="BC171" s="89"/>
      <c r="BD171" s="89"/>
      <c r="BE171" s="89"/>
      <c r="BF171" s="89"/>
      <c r="BG171" s="89"/>
      <c r="BH171" s="89"/>
      <c r="BI171" s="89"/>
      <c r="BJ171" s="89"/>
      <c r="BK171" s="89"/>
      <c r="BL171" s="89"/>
      <c r="BM171" s="89"/>
      <c r="BN171" s="89"/>
      <c r="BO171" s="89"/>
      <c r="BP171" s="89"/>
      <c r="BQ171" s="89"/>
      <c r="BR171" s="89"/>
      <c r="BS171" s="89"/>
      <c r="BT171" s="89"/>
      <c r="BU171" s="89"/>
      <c r="BV171" s="89"/>
      <c r="BW171" s="89"/>
      <c r="BX171" s="89"/>
      <c r="BY171" s="89"/>
      <c r="BZ171" s="89"/>
      <c r="CA171" s="89"/>
      <c r="CB171" s="89"/>
      <c r="CC171" s="89"/>
      <c r="CD171" s="89"/>
      <c r="CE171" s="89"/>
      <c r="CF171" s="89"/>
      <c r="CG171" s="89"/>
      <c r="CH171" s="89"/>
      <c r="CI171" s="89"/>
      <c r="CJ171" s="89"/>
      <c r="CK171" s="89"/>
      <c r="CL171" s="89"/>
      <c r="CM171" s="89"/>
      <c r="CN171" s="89"/>
      <c r="CO171" s="89"/>
      <c r="CP171" s="89"/>
      <c r="CQ171" s="89"/>
      <c r="CR171" s="89"/>
      <c r="CS171" s="89"/>
      <c r="CT171" s="89"/>
      <c r="CU171" s="89"/>
      <c r="CV171" s="89"/>
      <c r="CW171" s="89"/>
      <c r="CX171" s="89"/>
      <c r="CY171" s="89"/>
      <c r="CZ171" s="89"/>
      <c r="DA171" s="89"/>
      <c r="DB171" s="89"/>
      <c r="DC171" s="89"/>
      <c r="DD171" s="89"/>
      <c r="DE171" s="89"/>
      <c r="DF171" s="89"/>
      <c r="DG171" s="89"/>
      <c r="DH171" s="89"/>
      <c r="DI171" s="89"/>
      <c r="DJ171" s="89"/>
      <c r="DK171" s="89"/>
      <c r="DL171" s="89"/>
      <c r="DM171" s="89"/>
      <c r="DN171" s="89"/>
      <c r="DO171" s="89"/>
      <c r="DP171" s="89"/>
      <c r="DQ171" s="89"/>
      <c r="DR171" s="89"/>
      <c r="DS171" s="89"/>
      <c r="DT171" s="89"/>
      <c r="DU171" s="89"/>
      <c r="DV171" s="89"/>
      <c r="DW171" s="89"/>
      <c r="DX171" s="89"/>
      <c r="DY171" s="89"/>
      <c r="DZ171" s="89"/>
      <c r="EA171" s="89"/>
      <c r="EB171" s="89"/>
      <c r="EC171" s="89"/>
      <c r="ED171" s="89"/>
      <c r="EE171" s="89"/>
      <c r="EF171" s="89"/>
      <c r="EG171" s="89"/>
      <c r="EH171" s="89"/>
      <c r="EI171" s="89"/>
      <c r="EJ171" s="89"/>
      <c r="EK171" s="89"/>
      <c r="EL171" s="89"/>
      <c r="EM171" s="89"/>
      <c r="EN171" s="89"/>
      <c r="EO171" s="89"/>
    </row>
    <row r="172" spans="1:145">
      <c r="A172" s="89"/>
      <c r="B172" s="89"/>
      <c r="C172" s="89"/>
      <c r="D172" s="89"/>
      <c r="E172" s="89"/>
      <c r="F172" s="89"/>
      <c r="G172" s="89"/>
      <c r="H172" s="89"/>
      <c r="I172" s="89"/>
      <c r="J172" s="89"/>
      <c r="K172" s="211"/>
      <c r="L172" s="89"/>
      <c r="M172" s="89"/>
      <c r="N172" s="89"/>
      <c r="O172" s="89"/>
      <c r="P172" s="89"/>
      <c r="Q172" s="89"/>
      <c r="R172" s="89"/>
      <c r="S172" s="89"/>
      <c r="T172" s="89"/>
      <c r="U172" s="89"/>
      <c r="V172" s="89"/>
      <c r="W172" s="89"/>
      <c r="X172" s="89"/>
      <c r="Y172" s="89"/>
      <c r="Z172" s="89"/>
      <c r="AA172" s="89"/>
      <c r="AB172" s="89"/>
      <c r="AC172" s="89"/>
      <c r="AD172" s="89"/>
      <c r="AE172" s="89"/>
      <c r="AF172" s="89"/>
      <c r="AG172" s="89"/>
      <c r="AH172" s="89"/>
      <c r="AI172" s="89"/>
      <c r="AJ172" s="89"/>
      <c r="AK172" s="89"/>
      <c r="AL172" s="89"/>
      <c r="AM172" s="89"/>
      <c r="AN172" s="89"/>
      <c r="AO172" s="89"/>
      <c r="AP172" s="89"/>
      <c r="AQ172" s="89"/>
      <c r="AR172" s="89"/>
      <c r="AS172" s="89"/>
      <c r="AT172" s="89"/>
      <c r="AU172" s="89"/>
      <c r="AV172" s="89"/>
      <c r="AW172" s="89"/>
      <c r="AX172" s="89"/>
      <c r="AY172" s="89"/>
      <c r="AZ172" s="89"/>
      <c r="BA172" s="89"/>
      <c r="BB172" s="89"/>
      <c r="BC172" s="89"/>
      <c r="BD172" s="89"/>
      <c r="BE172" s="89"/>
      <c r="BF172" s="89"/>
      <c r="BG172" s="89"/>
      <c r="BH172" s="89"/>
      <c r="BI172" s="89"/>
      <c r="BJ172" s="89"/>
      <c r="BK172" s="89"/>
      <c r="BL172" s="89"/>
      <c r="BM172" s="89"/>
      <c r="BN172" s="89"/>
      <c r="BO172" s="89"/>
      <c r="BP172" s="89"/>
      <c r="BQ172" s="89"/>
      <c r="BR172" s="89"/>
      <c r="BS172" s="89"/>
      <c r="BT172" s="89"/>
      <c r="BU172" s="89"/>
      <c r="BV172" s="89"/>
      <c r="BW172" s="89"/>
      <c r="BX172" s="89"/>
      <c r="BY172" s="89"/>
      <c r="BZ172" s="89"/>
      <c r="CA172" s="89"/>
      <c r="CB172" s="89"/>
      <c r="CC172" s="89"/>
      <c r="CD172" s="89"/>
      <c r="CE172" s="89"/>
      <c r="CF172" s="89"/>
      <c r="CG172" s="89"/>
      <c r="CH172" s="89"/>
      <c r="CI172" s="89"/>
      <c r="CJ172" s="89"/>
      <c r="CK172" s="89"/>
      <c r="CL172" s="89"/>
      <c r="CM172" s="89"/>
      <c r="CN172" s="89"/>
      <c r="CO172" s="89"/>
      <c r="CP172" s="89"/>
      <c r="CQ172" s="89"/>
      <c r="CR172" s="89"/>
      <c r="CS172" s="89"/>
      <c r="CT172" s="89"/>
      <c r="CU172" s="89"/>
      <c r="CV172" s="89"/>
      <c r="CW172" s="89"/>
      <c r="CX172" s="89"/>
      <c r="CY172" s="89"/>
      <c r="CZ172" s="89"/>
      <c r="DA172" s="89"/>
      <c r="DB172" s="89"/>
      <c r="DC172" s="89"/>
      <c r="DD172" s="89"/>
      <c r="DE172" s="89"/>
      <c r="DF172" s="89"/>
      <c r="DG172" s="89"/>
      <c r="DH172" s="89"/>
      <c r="DI172" s="89"/>
      <c r="DJ172" s="89"/>
      <c r="DK172" s="89"/>
      <c r="DL172" s="89"/>
      <c r="DM172" s="89"/>
      <c r="DN172" s="89"/>
      <c r="DO172" s="89"/>
      <c r="DP172" s="89"/>
      <c r="DQ172" s="89"/>
      <c r="DR172" s="89"/>
      <c r="DS172" s="89"/>
      <c r="DT172" s="89"/>
      <c r="DU172" s="89"/>
      <c r="DV172" s="89"/>
      <c r="DW172" s="89"/>
      <c r="DX172" s="89"/>
      <c r="DY172" s="89"/>
      <c r="DZ172" s="89"/>
      <c r="EA172" s="89"/>
      <c r="EB172" s="89"/>
      <c r="EC172" s="89"/>
      <c r="ED172" s="89"/>
      <c r="EE172" s="89"/>
      <c r="EF172" s="89"/>
      <c r="EG172" s="89"/>
      <c r="EH172" s="89"/>
      <c r="EI172" s="89"/>
      <c r="EJ172" s="89"/>
      <c r="EK172" s="89"/>
      <c r="EL172" s="89"/>
      <c r="EM172" s="89"/>
      <c r="EN172" s="89"/>
      <c r="EO172" s="89"/>
    </row>
    <row r="173" spans="1:145">
      <c r="A173" s="89"/>
      <c r="B173" s="89"/>
      <c r="C173" s="89"/>
      <c r="D173" s="89"/>
      <c r="E173" s="89"/>
      <c r="F173" s="89"/>
      <c r="G173" s="89"/>
      <c r="H173" s="89"/>
      <c r="I173" s="89"/>
      <c r="J173" s="89"/>
      <c r="K173" s="211"/>
      <c r="L173" s="89"/>
      <c r="M173" s="89"/>
      <c r="N173" s="89"/>
      <c r="O173" s="89"/>
      <c r="P173" s="89"/>
      <c r="Q173" s="89"/>
      <c r="R173" s="89"/>
      <c r="S173" s="89"/>
      <c r="T173" s="89"/>
      <c r="U173" s="89"/>
      <c r="V173" s="89"/>
      <c r="W173" s="89"/>
      <c r="X173" s="89"/>
      <c r="Y173" s="89"/>
      <c r="Z173" s="89"/>
      <c r="AA173" s="89"/>
      <c r="AB173" s="89"/>
      <c r="AC173" s="89"/>
      <c r="AD173" s="89"/>
      <c r="AE173" s="89"/>
      <c r="AF173" s="89"/>
      <c r="AG173" s="89"/>
      <c r="AH173" s="89"/>
      <c r="AI173" s="89"/>
      <c r="AJ173" s="89"/>
      <c r="AK173" s="89"/>
      <c r="AL173" s="89"/>
      <c r="AM173" s="89"/>
      <c r="AN173" s="89"/>
      <c r="AO173" s="89"/>
      <c r="AP173" s="89"/>
      <c r="AQ173" s="89"/>
      <c r="AR173" s="89"/>
      <c r="AS173" s="89"/>
      <c r="AT173" s="89"/>
      <c r="AU173" s="89"/>
      <c r="AV173" s="89"/>
      <c r="AW173" s="89"/>
      <c r="AX173" s="89"/>
      <c r="AY173" s="89"/>
      <c r="AZ173" s="89"/>
      <c r="BA173" s="89"/>
      <c r="BB173" s="89"/>
      <c r="BC173" s="89"/>
      <c r="BD173" s="89"/>
      <c r="BE173" s="89"/>
      <c r="BF173" s="89"/>
      <c r="BG173" s="89"/>
      <c r="BH173" s="89"/>
      <c r="BI173" s="89"/>
      <c r="BJ173" s="89"/>
      <c r="BK173" s="89"/>
      <c r="BL173" s="89"/>
      <c r="BM173" s="89"/>
      <c r="BN173" s="89"/>
      <c r="BO173" s="89"/>
      <c r="BP173" s="89"/>
      <c r="BQ173" s="89"/>
      <c r="BR173" s="89"/>
      <c r="BS173" s="89"/>
      <c r="BT173" s="89"/>
      <c r="BU173" s="89"/>
      <c r="BV173" s="89"/>
      <c r="BW173" s="89"/>
      <c r="BX173" s="89"/>
      <c r="BY173" s="89"/>
      <c r="BZ173" s="89"/>
      <c r="CA173" s="89"/>
      <c r="CB173" s="89"/>
      <c r="CC173" s="89"/>
      <c r="CD173" s="89"/>
      <c r="CE173" s="89"/>
      <c r="CF173" s="89"/>
      <c r="CG173" s="89"/>
      <c r="CH173" s="89"/>
      <c r="CI173" s="89"/>
      <c r="CJ173" s="89"/>
      <c r="CK173" s="89"/>
      <c r="CL173" s="89"/>
      <c r="CM173" s="89"/>
      <c r="CN173" s="89"/>
      <c r="CO173" s="89"/>
      <c r="CP173" s="89"/>
      <c r="CQ173" s="89"/>
      <c r="CR173" s="89"/>
      <c r="CS173" s="89"/>
      <c r="CT173" s="89"/>
      <c r="CU173" s="89"/>
      <c r="CV173" s="89"/>
      <c r="CW173" s="89"/>
      <c r="CX173" s="89"/>
      <c r="CY173" s="89"/>
      <c r="CZ173" s="89"/>
      <c r="DA173" s="89"/>
      <c r="DB173" s="89"/>
      <c r="DC173" s="89"/>
      <c r="DD173" s="89"/>
      <c r="DE173" s="89"/>
      <c r="DF173" s="89"/>
      <c r="DG173" s="89"/>
      <c r="DH173" s="89"/>
      <c r="DI173" s="89"/>
      <c r="DJ173" s="89"/>
      <c r="DK173" s="89"/>
      <c r="DL173" s="89"/>
      <c r="DM173" s="89"/>
      <c r="DN173" s="89"/>
      <c r="DO173" s="89"/>
      <c r="DP173" s="89"/>
      <c r="DQ173" s="89"/>
      <c r="DR173" s="89"/>
      <c r="DS173" s="89"/>
      <c r="DT173" s="89"/>
      <c r="DU173" s="89"/>
      <c r="DV173" s="89"/>
      <c r="DW173" s="89"/>
      <c r="DX173" s="89"/>
      <c r="DY173" s="89"/>
      <c r="DZ173" s="89"/>
      <c r="EA173" s="89"/>
      <c r="EB173" s="89"/>
      <c r="EC173" s="89"/>
      <c r="ED173" s="89"/>
      <c r="EE173" s="89"/>
      <c r="EF173" s="89"/>
      <c r="EG173" s="89"/>
      <c r="EH173" s="89"/>
      <c r="EI173" s="89"/>
      <c r="EJ173" s="89"/>
      <c r="EK173" s="89"/>
      <c r="EL173" s="89"/>
      <c r="EM173" s="89"/>
      <c r="EN173" s="89"/>
      <c r="EO173" s="89"/>
    </row>
    <row r="174" spans="1:145">
      <c r="A174" s="89"/>
      <c r="B174" s="89"/>
      <c r="C174" s="89"/>
      <c r="D174" s="89"/>
      <c r="E174" s="89"/>
      <c r="F174" s="89"/>
      <c r="G174" s="89"/>
      <c r="H174" s="89"/>
      <c r="I174" s="89"/>
      <c r="J174" s="89"/>
      <c r="K174" s="211"/>
      <c r="L174" s="89"/>
      <c r="M174" s="89"/>
      <c r="N174" s="89"/>
      <c r="O174" s="89"/>
      <c r="P174" s="89"/>
      <c r="Q174" s="89"/>
      <c r="R174" s="89"/>
      <c r="S174" s="89"/>
      <c r="T174" s="89"/>
      <c r="U174" s="89"/>
      <c r="V174" s="89"/>
      <c r="W174" s="89"/>
      <c r="X174" s="89"/>
      <c r="Y174" s="89"/>
      <c r="Z174" s="89"/>
      <c r="AA174" s="89"/>
      <c r="AB174" s="89"/>
      <c r="AC174" s="89"/>
      <c r="AD174" s="89"/>
      <c r="AE174" s="89"/>
      <c r="AF174" s="89"/>
      <c r="AG174" s="89"/>
      <c r="AH174" s="89"/>
      <c r="AI174" s="89"/>
      <c r="AJ174" s="89"/>
      <c r="AK174" s="89"/>
      <c r="AL174" s="89"/>
      <c r="AM174" s="89"/>
      <c r="AN174" s="89"/>
      <c r="AO174" s="89"/>
      <c r="AP174" s="89"/>
      <c r="AQ174" s="89"/>
      <c r="AR174" s="89"/>
      <c r="AS174" s="89"/>
      <c r="AT174" s="89"/>
      <c r="AU174" s="89"/>
      <c r="AV174" s="89"/>
      <c r="AW174" s="89"/>
      <c r="AX174" s="89"/>
      <c r="AY174" s="89"/>
      <c r="AZ174" s="89"/>
      <c r="BA174" s="89"/>
      <c r="BB174" s="89"/>
      <c r="BC174" s="89"/>
      <c r="BD174" s="89"/>
      <c r="BE174" s="89"/>
      <c r="BF174" s="89"/>
      <c r="BG174" s="89"/>
      <c r="BH174" s="89"/>
      <c r="BI174" s="89"/>
      <c r="BJ174" s="89"/>
      <c r="BK174" s="89"/>
      <c r="BL174" s="89"/>
      <c r="BM174" s="89"/>
      <c r="BN174" s="89"/>
      <c r="BO174" s="89"/>
      <c r="BP174" s="89"/>
      <c r="BQ174" s="89"/>
      <c r="BR174" s="89"/>
      <c r="BS174" s="89"/>
      <c r="BT174" s="89"/>
      <c r="BU174" s="89"/>
      <c r="BV174" s="89"/>
      <c r="BW174" s="89"/>
      <c r="BX174" s="89"/>
      <c r="BY174" s="89"/>
      <c r="BZ174" s="89"/>
      <c r="CA174" s="89"/>
      <c r="CB174" s="89"/>
      <c r="CC174" s="89"/>
      <c r="CD174" s="89"/>
      <c r="CE174" s="89"/>
      <c r="CF174" s="89"/>
      <c r="CG174" s="89"/>
      <c r="CH174" s="89"/>
      <c r="CI174" s="89"/>
      <c r="CJ174" s="89"/>
      <c r="CK174" s="89"/>
      <c r="CL174" s="89"/>
      <c r="CM174" s="89"/>
      <c r="CN174" s="89"/>
      <c r="CO174" s="89"/>
      <c r="CP174" s="89"/>
      <c r="CQ174" s="89"/>
      <c r="CR174" s="89"/>
      <c r="CS174" s="89"/>
      <c r="CT174" s="89"/>
      <c r="CU174" s="89"/>
      <c r="CV174" s="89"/>
      <c r="CW174" s="89"/>
      <c r="CX174" s="89"/>
      <c r="CY174" s="89"/>
      <c r="CZ174" s="89"/>
      <c r="DA174" s="89"/>
      <c r="DB174" s="89"/>
      <c r="DC174" s="89"/>
      <c r="DD174" s="89"/>
      <c r="DE174" s="89"/>
      <c r="DF174" s="89"/>
      <c r="DG174" s="89"/>
      <c r="DH174" s="89"/>
      <c r="DI174" s="89"/>
      <c r="DJ174" s="89"/>
      <c r="DK174" s="89"/>
      <c r="DL174" s="89"/>
      <c r="DM174" s="89"/>
      <c r="DN174" s="89"/>
      <c r="DO174" s="89"/>
      <c r="DP174" s="89"/>
      <c r="DQ174" s="89"/>
      <c r="DR174" s="89"/>
      <c r="DS174" s="89"/>
      <c r="DT174" s="89"/>
      <c r="DU174" s="89"/>
      <c r="DV174" s="89"/>
      <c r="DW174" s="89"/>
      <c r="DX174" s="89"/>
      <c r="DY174" s="89"/>
      <c r="DZ174" s="89"/>
      <c r="EA174" s="89"/>
      <c r="EB174" s="89"/>
      <c r="EC174" s="89"/>
      <c r="ED174" s="89"/>
      <c r="EE174" s="89"/>
      <c r="EF174" s="89"/>
      <c r="EG174" s="89"/>
      <c r="EH174" s="89"/>
      <c r="EI174" s="89"/>
      <c r="EJ174" s="89"/>
      <c r="EK174" s="89"/>
      <c r="EL174" s="89"/>
      <c r="EM174" s="89"/>
      <c r="EN174" s="89"/>
      <c r="EO174" s="89"/>
    </row>
    <row r="175" spans="1:145">
      <c r="A175" s="89"/>
      <c r="B175" s="89"/>
      <c r="C175" s="89"/>
      <c r="D175" s="89"/>
      <c r="E175" s="89"/>
      <c r="F175" s="89"/>
      <c r="G175" s="89"/>
      <c r="H175" s="89"/>
      <c r="I175" s="89"/>
      <c r="J175" s="89"/>
      <c r="K175" s="211"/>
      <c r="L175" s="89"/>
      <c r="M175" s="89"/>
      <c r="N175" s="89"/>
      <c r="O175" s="89"/>
      <c r="P175" s="89"/>
      <c r="Q175" s="89"/>
      <c r="R175" s="89"/>
      <c r="S175" s="89"/>
      <c r="T175" s="89"/>
      <c r="U175" s="89"/>
      <c r="V175" s="89"/>
      <c r="W175" s="89"/>
      <c r="X175" s="89"/>
      <c r="Y175" s="89"/>
      <c r="Z175" s="89"/>
      <c r="AA175" s="89"/>
      <c r="AB175" s="89"/>
      <c r="AC175" s="89"/>
      <c r="AD175" s="89"/>
      <c r="AE175" s="89"/>
      <c r="AF175" s="89"/>
      <c r="AG175" s="89"/>
      <c r="AH175" s="89"/>
      <c r="AI175" s="89"/>
      <c r="AJ175" s="89"/>
      <c r="AK175" s="89"/>
      <c r="AL175" s="89"/>
      <c r="AM175" s="89"/>
      <c r="AN175" s="89"/>
      <c r="AO175" s="89"/>
      <c r="AP175" s="89"/>
      <c r="AQ175" s="89"/>
      <c r="AR175" s="89"/>
      <c r="AS175" s="89"/>
      <c r="AT175" s="89"/>
      <c r="AU175" s="89"/>
      <c r="AV175" s="89"/>
      <c r="AW175" s="89"/>
      <c r="AX175" s="89"/>
      <c r="AY175" s="89"/>
      <c r="AZ175" s="89"/>
      <c r="BA175" s="89"/>
      <c r="BB175" s="89"/>
      <c r="BC175" s="89"/>
      <c r="BD175" s="89"/>
      <c r="BE175" s="89"/>
      <c r="BF175" s="89"/>
      <c r="BG175" s="89"/>
      <c r="BH175" s="89"/>
      <c r="BI175" s="89"/>
      <c r="BJ175" s="89"/>
      <c r="BK175" s="89"/>
      <c r="BL175" s="89"/>
      <c r="BM175" s="89"/>
      <c r="BN175" s="89"/>
      <c r="BO175" s="89"/>
      <c r="BP175" s="89"/>
      <c r="BQ175" s="89"/>
      <c r="BR175" s="89"/>
      <c r="BS175" s="89"/>
      <c r="BT175" s="89"/>
      <c r="BU175" s="89"/>
      <c r="BV175" s="89"/>
      <c r="BW175" s="89"/>
      <c r="BX175" s="89"/>
      <c r="BY175" s="89"/>
      <c r="BZ175" s="89"/>
      <c r="CA175" s="89"/>
      <c r="CB175" s="89"/>
      <c r="CC175" s="89"/>
      <c r="CD175" s="89"/>
      <c r="CE175" s="89"/>
      <c r="CF175" s="89"/>
      <c r="CG175" s="89"/>
      <c r="CH175" s="89"/>
      <c r="CI175" s="89"/>
      <c r="CJ175" s="89"/>
      <c r="CK175" s="89"/>
      <c r="CL175" s="89"/>
      <c r="CM175" s="89"/>
      <c r="CN175" s="89"/>
      <c r="CO175" s="89"/>
      <c r="CP175" s="89"/>
      <c r="CQ175" s="89"/>
      <c r="CR175" s="89"/>
      <c r="CS175" s="89"/>
      <c r="CT175" s="89"/>
      <c r="CU175" s="89"/>
      <c r="CV175" s="89"/>
      <c r="CW175" s="89"/>
      <c r="CX175" s="89"/>
      <c r="CY175" s="89"/>
      <c r="CZ175" s="89"/>
      <c r="DA175" s="89"/>
      <c r="DB175" s="89"/>
      <c r="DC175" s="89"/>
      <c r="DD175" s="89"/>
      <c r="DE175" s="89"/>
      <c r="DF175" s="89"/>
      <c r="DG175" s="89"/>
      <c r="DH175" s="89"/>
      <c r="DI175" s="89"/>
      <c r="DJ175" s="89"/>
      <c r="DK175" s="89"/>
      <c r="DL175" s="89"/>
      <c r="DM175" s="89"/>
      <c r="DN175" s="89"/>
      <c r="DO175" s="89"/>
      <c r="DP175" s="89"/>
      <c r="DQ175" s="89"/>
      <c r="DR175" s="89"/>
      <c r="DS175" s="89"/>
      <c r="DT175" s="89"/>
      <c r="DU175" s="89"/>
      <c r="DV175" s="89"/>
      <c r="DW175" s="89"/>
      <c r="DX175" s="89"/>
      <c r="DY175" s="89"/>
      <c r="DZ175" s="89"/>
      <c r="EA175" s="89"/>
      <c r="EB175" s="89"/>
      <c r="EC175" s="89"/>
      <c r="ED175" s="89"/>
      <c r="EE175" s="89"/>
      <c r="EF175" s="89"/>
      <c r="EG175" s="89"/>
      <c r="EH175" s="89"/>
      <c r="EI175" s="89"/>
      <c r="EJ175" s="89"/>
      <c r="EK175" s="89"/>
      <c r="EL175" s="89"/>
      <c r="EM175" s="89"/>
      <c r="EN175" s="89"/>
      <c r="EO175" s="89"/>
    </row>
    <row r="176" spans="1:145">
      <c r="A176" s="89"/>
      <c r="B176" s="89"/>
      <c r="C176" s="89"/>
      <c r="D176" s="89"/>
      <c r="E176" s="89"/>
      <c r="F176" s="89"/>
      <c r="G176" s="89"/>
      <c r="H176" s="89"/>
      <c r="I176" s="89"/>
      <c r="J176" s="89"/>
      <c r="K176" s="211"/>
      <c r="L176" s="89"/>
      <c r="M176" s="89"/>
      <c r="N176" s="89"/>
      <c r="O176" s="89"/>
      <c r="P176" s="89"/>
      <c r="Q176" s="89"/>
      <c r="R176" s="89"/>
      <c r="S176" s="89"/>
      <c r="T176" s="89"/>
      <c r="U176" s="89"/>
      <c r="V176" s="89"/>
      <c r="W176" s="89"/>
      <c r="X176" s="89"/>
      <c r="Y176" s="89"/>
      <c r="Z176" s="89"/>
      <c r="AA176" s="89"/>
      <c r="AB176" s="89"/>
      <c r="AC176" s="89"/>
      <c r="AD176" s="89"/>
      <c r="AE176" s="89"/>
      <c r="AF176" s="89"/>
      <c r="AG176" s="89"/>
      <c r="AH176" s="89"/>
      <c r="AI176" s="89"/>
      <c r="AJ176" s="89"/>
      <c r="AK176" s="89"/>
      <c r="AL176" s="89"/>
      <c r="AM176" s="89"/>
      <c r="AN176" s="89"/>
      <c r="AO176" s="89"/>
      <c r="AP176" s="89"/>
      <c r="AQ176" s="89"/>
      <c r="AR176" s="89"/>
      <c r="AS176" s="89"/>
      <c r="AT176" s="89"/>
      <c r="AU176" s="89"/>
      <c r="AV176" s="89"/>
      <c r="AW176" s="89"/>
      <c r="AX176" s="89"/>
      <c r="AY176" s="89"/>
      <c r="AZ176" s="89"/>
      <c r="BA176" s="89"/>
      <c r="BB176" s="89"/>
      <c r="BC176" s="89"/>
      <c r="BD176" s="89"/>
      <c r="BE176" s="89"/>
      <c r="BF176" s="89"/>
      <c r="BG176" s="89"/>
      <c r="BH176" s="89"/>
      <c r="BI176" s="89"/>
      <c r="BJ176" s="89"/>
      <c r="BK176" s="89"/>
      <c r="BL176" s="89"/>
      <c r="BM176" s="89"/>
      <c r="BN176" s="89"/>
      <c r="BO176" s="89"/>
      <c r="BP176" s="89"/>
      <c r="BQ176" s="89"/>
      <c r="BR176" s="89"/>
      <c r="BS176" s="89"/>
      <c r="BT176" s="89"/>
      <c r="BU176" s="89"/>
      <c r="BV176" s="89"/>
      <c r="BW176" s="89"/>
      <c r="BX176" s="89"/>
      <c r="BY176" s="89"/>
      <c r="BZ176" s="89"/>
      <c r="CA176" s="89"/>
      <c r="CB176" s="89"/>
      <c r="CC176" s="89"/>
      <c r="CD176" s="89"/>
      <c r="CE176" s="89"/>
      <c r="CF176" s="89"/>
      <c r="CG176" s="89"/>
      <c r="CH176" s="89"/>
      <c r="CI176" s="89"/>
      <c r="CJ176" s="89"/>
      <c r="CK176" s="89"/>
      <c r="CL176" s="89"/>
      <c r="CM176" s="89"/>
      <c r="CN176" s="89"/>
      <c r="CO176" s="89"/>
      <c r="CP176" s="89"/>
      <c r="CQ176" s="89"/>
      <c r="CR176" s="89"/>
      <c r="CS176" s="89"/>
      <c r="CT176" s="89"/>
      <c r="CU176" s="89"/>
      <c r="CV176" s="89"/>
      <c r="CW176" s="89"/>
      <c r="CX176" s="89"/>
      <c r="CY176" s="89"/>
      <c r="CZ176" s="89"/>
      <c r="DA176" s="89"/>
      <c r="DB176" s="89"/>
      <c r="DC176" s="89"/>
      <c r="DD176" s="89"/>
      <c r="DE176" s="89"/>
      <c r="DF176" s="89"/>
      <c r="DG176" s="89"/>
      <c r="DH176" s="89"/>
      <c r="DI176" s="89"/>
      <c r="DJ176" s="89"/>
      <c r="DK176" s="89"/>
      <c r="DL176" s="89"/>
      <c r="DM176" s="89"/>
      <c r="DN176" s="89"/>
      <c r="DO176" s="89"/>
      <c r="DP176" s="89"/>
      <c r="DQ176" s="89"/>
      <c r="DR176" s="89"/>
      <c r="DS176" s="89"/>
      <c r="DT176" s="89"/>
      <c r="DU176" s="89"/>
      <c r="DV176" s="89"/>
      <c r="DW176" s="89"/>
      <c r="DX176" s="89"/>
      <c r="DY176" s="89"/>
      <c r="DZ176" s="89"/>
      <c r="EA176" s="89"/>
      <c r="EB176" s="89"/>
      <c r="EC176" s="89"/>
      <c r="ED176" s="89"/>
      <c r="EE176" s="89"/>
      <c r="EF176" s="89"/>
      <c r="EG176" s="89"/>
      <c r="EH176" s="89"/>
      <c r="EI176" s="89"/>
      <c r="EJ176" s="89"/>
      <c r="EK176" s="89"/>
      <c r="EL176" s="89"/>
      <c r="EM176" s="89"/>
      <c r="EN176" s="89"/>
      <c r="EO176" s="89"/>
    </row>
    <row r="177" spans="1:145">
      <c r="A177" s="89"/>
      <c r="B177" s="89"/>
      <c r="C177" s="89"/>
      <c r="D177" s="89"/>
      <c r="E177" s="89"/>
      <c r="F177" s="89"/>
      <c r="G177" s="89"/>
      <c r="H177" s="89"/>
      <c r="I177" s="89"/>
      <c r="J177" s="89"/>
      <c r="K177" s="211"/>
      <c r="L177" s="89"/>
      <c r="M177" s="89"/>
      <c r="N177" s="89"/>
      <c r="O177" s="89"/>
      <c r="P177" s="89"/>
      <c r="Q177" s="89"/>
      <c r="R177" s="89"/>
      <c r="S177" s="89"/>
      <c r="T177" s="89"/>
      <c r="U177" s="89"/>
      <c r="V177" s="89"/>
      <c r="W177" s="89"/>
      <c r="X177" s="89"/>
      <c r="Y177" s="89"/>
      <c r="Z177" s="89"/>
      <c r="AA177" s="89"/>
      <c r="AB177" s="89"/>
      <c r="AC177" s="89"/>
      <c r="AD177" s="89"/>
      <c r="AE177" s="89"/>
      <c r="AF177" s="89"/>
      <c r="AG177" s="89"/>
      <c r="AH177" s="89"/>
      <c r="AI177" s="89"/>
      <c r="AJ177" s="89"/>
      <c r="AK177" s="89"/>
      <c r="AL177" s="89"/>
      <c r="AM177" s="89"/>
      <c r="AN177" s="89"/>
      <c r="AO177" s="89"/>
      <c r="AP177" s="89"/>
      <c r="AQ177" s="89"/>
      <c r="AR177" s="89"/>
      <c r="AS177" s="89"/>
      <c r="AT177" s="89"/>
      <c r="AU177" s="89"/>
      <c r="AV177" s="89"/>
      <c r="AW177" s="89"/>
      <c r="AX177" s="89"/>
      <c r="AY177" s="89"/>
      <c r="AZ177" s="89"/>
      <c r="BA177" s="89"/>
      <c r="BB177" s="89"/>
      <c r="BC177" s="89"/>
      <c r="BD177" s="89"/>
      <c r="BE177" s="89"/>
      <c r="BF177" s="89"/>
      <c r="BG177" s="89"/>
      <c r="BH177" s="89"/>
      <c r="BI177" s="89"/>
      <c r="BJ177" s="89"/>
      <c r="BK177" s="89"/>
      <c r="BL177" s="89"/>
      <c r="BM177" s="89"/>
      <c r="BN177" s="89"/>
      <c r="BO177" s="89"/>
      <c r="BP177" s="89"/>
      <c r="BQ177" s="89"/>
      <c r="BR177" s="89"/>
      <c r="BS177" s="89"/>
      <c r="BT177" s="89"/>
      <c r="BU177" s="89"/>
      <c r="BV177" s="89"/>
      <c r="BW177" s="89"/>
      <c r="BX177" s="89"/>
      <c r="BY177" s="89"/>
      <c r="BZ177" s="89"/>
      <c r="CA177" s="89"/>
      <c r="CB177" s="89"/>
      <c r="CC177" s="89"/>
      <c r="CD177" s="89"/>
      <c r="CE177" s="89"/>
      <c r="CF177" s="89"/>
      <c r="CG177" s="89"/>
      <c r="CH177" s="89"/>
      <c r="CI177" s="89"/>
      <c r="CJ177" s="89"/>
      <c r="CK177" s="89"/>
      <c r="CL177" s="89"/>
      <c r="CM177" s="89"/>
      <c r="CN177" s="89"/>
      <c r="CO177" s="89"/>
      <c r="CP177" s="89"/>
      <c r="CQ177" s="89"/>
      <c r="CR177" s="89"/>
      <c r="CS177" s="89"/>
      <c r="CT177" s="89"/>
      <c r="CU177" s="89"/>
      <c r="CV177" s="89"/>
      <c r="CW177" s="89"/>
      <c r="CX177" s="89"/>
      <c r="CY177" s="89"/>
      <c r="CZ177" s="89"/>
      <c r="DA177" s="89"/>
      <c r="DB177" s="89"/>
      <c r="DC177" s="89"/>
      <c r="DD177" s="89"/>
      <c r="DE177" s="89"/>
      <c r="DF177" s="89"/>
      <c r="DG177" s="89"/>
      <c r="DH177" s="89"/>
      <c r="DI177" s="89"/>
      <c r="DJ177" s="89"/>
      <c r="DK177" s="89"/>
      <c r="DL177" s="89"/>
      <c r="DM177" s="89"/>
      <c r="DN177" s="89"/>
      <c r="DO177" s="89"/>
      <c r="DP177" s="89"/>
      <c r="DQ177" s="89"/>
      <c r="DR177" s="89"/>
      <c r="DS177" s="89"/>
      <c r="DT177" s="89"/>
      <c r="DU177" s="89"/>
      <c r="DV177" s="89"/>
      <c r="DW177" s="89"/>
      <c r="DX177" s="89"/>
      <c r="DY177" s="89"/>
      <c r="DZ177" s="89"/>
      <c r="EA177" s="89"/>
      <c r="EB177" s="89"/>
      <c r="EC177" s="89"/>
      <c r="ED177" s="89"/>
      <c r="EE177" s="89"/>
      <c r="EF177" s="89"/>
      <c r="EG177" s="89"/>
      <c r="EH177" s="89"/>
      <c r="EI177" s="89"/>
      <c r="EJ177" s="89"/>
      <c r="EK177" s="89"/>
      <c r="EL177" s="89"/>
      <c r="EM177" s="89"/>
      <c r="EN177" s="89"/>
      <c r="EO177" s="89"/>
    </row>
    <row r="178" spans="1:145">
      <c r="A178" s="89"/>
      <c r="B178" s="89"/>
      <c r="C178" s="89"/>
      <c r="D178" s="89"/>
      <c r="E178" s="89"/>
      <c r="F178" s="89"/>
      <c r="G178" s="89"/>
      <c r="H178" s="89"/>
      <c r="I178" s="89"/>
      <c r="J178" s="89"/>
      <c r="K178" s="211"/>
      <c r="L178" s="89"/>
      <c r="M178" s="89"/>
      <c r="N178" s="89"/>
      <c r="O178" s="89"/>
      <c r="P178" s="89"/>
      <c r="Q178" s="89"/>
      <c r="R178" s="89"/>
      <c r="S178" s="89"/>
      <c r="T178" s="89"/>
      <c r="U178" s="89"/>
      <c r="V178" s="89"/>
      <c r="W178" s="89"/>
      <c r="X178" s="89"/>
      <c r="Y178" s="89"/>
      <c r="Z178" s="89"/>
      <c r="AA178" s="89"/>
      <c r="AB178" s="89"/>
      <c r="AC178" s="89"/>
      <c r="AD178" s="89"/>
      <c r="AE178" s="89"/>
      <c r="AF178" s="89"/>
      <c r="AG178" s="89"/>
      <c r="AH178" s="89"/>
      <c r="AI178" s="89"/>
      <c r="AJ178" s="89"/>
      <c r="AK178" s="89"/>
      <c r="AL178" s="89"/>
      <c r="AM178" s="89"/>
      <c r="AN178" s="89"/>
      <c r="AO178" s="89"/>
      <c r="AP178" s="89"/>
      <c r="AQ178" s="89"/>
      <c r="AR178" s="89"/>
      <c r="AS178" s="89"/>
      <c r="AT178" s="89"/>
      <c r="AU178" s="89"/>
      <c r="AV178" s="89"/>
      <c r="AW178" s="89"/>
      <c r="AX178" s="89"/>
      <c r="AY178" s="89"/>
      <c r="AZ178" s="89"/>
      <c r="BA178" s="89"/>
      <c r="BB178" s="89"/>
      <c r="BC178" s="89"/>
      <c r="BD178" s="89"/>
      <c r="BE178" s="89"/>
      <c r="BF178" s="89"/>
      <c r="BG178" s="89"/>
      <c r="BH178" s="89"/>
      <c r="BI178" s="89"/>
      <c r="BJ178" s="89"/>
      <c r="BK178" s="89"/>
      <c r="BL178" s="89"/>
      <c r="BM178" s="89"/>
      <c r="BN178" s="89"/>
      <c r="BO178" s="89"/>
      <c r="BP178" s="89"/>
      <c r="BQ178" s="89"/>
      <c r="BR178" s="89"/>
      <c r="BS178" s="89"/>
      <c r="BT178" s="89"/>
      <c r="BU178" s="89"/>
      <c r="BV178" s="89"/>
      <c r="BW178" s="89"/>
      <c r="BX178" s="89"/>
      <c r="BY178" s="89"/>
      <c r="BZ178" s="89"/>
      <c r="CA178" s="89"/>
      <c r="CB178" s="89"/>
      <c r="CC178" s="89"/>
      <c r="CD178" s="89"/>
      <c r="CE178" s="89"/>
      <c r="CF178" s="89"/>
      <c r="CG178" s="89"/>
      <c r="CH178" s="89"/>
      <c r="CI178" s="89"/>
      <c r="CJ178" s="89"/>
      <c r="CK178" s="89"/>
      <c r="CL178" s="89"/>
      <c r="CM178" s="89"/>
      <c r="CN178" s="89"/>
      <c r="CO178" s="89"/>
      <c r="CP178" s="89"/>
      <c r="CQ178" s="89"/>
      <c r="CR178" s="89"/>
      <c r="CS178" s="89"/>
      <c r="CT178" s="89"/>
      <c r="CU178" s="89"/>
      <c r="CV178" s="89"/>
      <c r="CW178" s="89"/>
      <c r="CX178" s="89"/>
      <c r="CY178" s="89"/>
      <c r="CZ178" s="89"/>
      <c r="DA178" s="89"/>
      <c r="DB178" s="89"/>
      <c r="DC178" s="89"/>
      <c r="DD178" s="89"/>
      <c r="DE178" s="89"/>
      <c r="DF178" s="89"/>
      <c r="DG178" s="89"/>
      <c r="DH178" s="89"/>
      <c r="DI178" s="89"/>
      <c r="DJ178" s="89"/>
      <c r="DK178" s="89"/>
      <c r="DL178" s="89"/>
      <c r="DM178" s="89"/>
      <c r="DN178" s="89"/>
      <c r="DO178" s="89"/>
      <c r="DP178" s="89"/>
      <c r="DQ178" s="89"/>
      <c r="DR178" s="89"/>
      <c r="DS178" s="89"/>
      <c r="DT178" s="89"/>
      <c r="DU178" s="89"/>
      <c r="DV178" s="89"/>
      <c r="DW178" s="89"/>
      <c r="DX178" s="89"/>
      <c r="DY178" s="89"/>
      <c r="DZ178" s="89"/>
      <c r="EA178" s="89"/>
      <c r="EB178" s="89"/>
      <c r="EC178" s="89"/>
      <c r="ED178" s="89"/>
      <c r="EE178" s="89"/>
      <c r="EF178" s="89"/>
      <c r="EG178" s="89"/>
      <c r="EH178" s="89"/>
      <c r="EI178" s="89"/>
      <c r="EJ178" s="89"/>
      <c r="EK178" s="89"/>
      <c r="EL178" s="89"/>
      <c r="EM178" s="89"/>
      <c r="EN178" s="89"/>
      <c r="EO178" s="89"/>
    </row>
    <row r="179" spans="1:145">
      <c r="A179" s="89"/>
      <c r="B179" s="89"/>
      <c r="C179" s="89"/>
      <c r="D179" s="89"/>
      <c r="E179" s="89"/>
      <c r="F179" s="89"/>
      <c r="G179" s="89"/>
      <c r="H179" s="89"/>
      <c r="I179" s="89"/>
      <c r="J179" s="89"/>
      <c r="K179" s="211"/>
      <c r="L179" s="89"/>
      <c r="M179" s="89"/>
      <c r="N179" s="89"/>
      <c r="O179" s="89"/>
      <c r="P179" s="89"/>
      <c r="Q179" s="89"/>
      <c r="R179" s="89"/>
      <c r="S179" s="89"/>
      <c r="T179" s="89"/>
      <c r="U179" s="89"/>
      <c r="V179" s="89"/>
      <c r="W179" s="89"/>
      <c r="X179" s="89"/>
      <c r="Y179" s="89"/>
      <c r="Z179" s="89"/>
      <c r="AA179" s="89"/>
      <c r="AB179" s="89"/>
      <c r="AC179" s="89"/>
      <c r="AD179" s="89"/>
      <c r="AE179" s="89"/>
      <c r="AF179" s="89"/>
      <c r="AG179" s="89"/>
      <c r="AH179" s="89"/>
      <c r="AI179" s="89"/>
      <c r="AJ179" s="89"/>
      <c r="AK179" s="89"/>
      <c r="AL179" s="89"/>
      <c r="AM179" s="89"/>
      <c r="AN179" s="89"/>
      <c r="AO179" s="89"/>
      <c r="AP179" s="89"/>
      <c r="AQ179" s="89"/>
      <c r="AR179" s="89"/>
      <c r="AS179" s="89"/>
      <c r="AT179" s="89"/>
      <c r="AU179" s="89"/>
      <c r="AV179" s="89"/>
      <c r="AW179" s="89"/>
      <c r="AX179" s="89"/>
      <c r="AY179" s="89"/>
      <c r="AZ179" s="89"/>
      <c r="BA179" s="89"/>
      <c r="BB179" s="89"/>
      <c r="BC179" s="89"/>
      <c r="BD179" s="89"/>
      <c r="BE179" s="89"/>
      <c r="BF179" s="89"/>
      <c r="BG179" s="89"/>
      <c r="BH179" s="89"/>
      <c r="BI179" s="89"/>
      <c r="BJ179" s="89"/>
      <c r="BK179" s="89"/>
      <c r="BL179" s="89"/>
      <c r="BM179" s="89"/>
      <c r="BN179" s="89"/>
      <c r="BO179" s="89"/>
      <c r="BP179" s="89"/>
      <c r="BQ179" s="89"/>
      <c r="BR179" s="89"/>
      <c r="BS179" s="89"/>
      <c r="BT179" s="89"/>
      <c r="BU179" s="89"/>
      <c r="BV179" s="89"/>
      <c r="BW179" s="89"/>
      <c r="BX179" s="89"/>
      <c r="BY179" s="89"/>
      <c r="BZ179" s="89"/>
      <c r="CA179" s="89"/>
      <c r="CB179" s="89"/>
      <c r="CC179" s="89"/>
      <c r="CD179" s="89"/>
      <c r="CE179" s="89"/>
      <c r="CF179" s="89"/>
      <c r="CG179" s="89"/>
      <c r="CH179" s="89"/>
      <c r="CI179" s="89"/>
      <c r="CJ179" s="89"/>
      <c r="CK179" s="89"/>
      <c r="CL179" s="89"/>
      <c r="CM179" s="89"/>
      <c r="CN179" s="89"/>
      <c r="CO179" s="89"/>
      <c r="CP179" s="89"/>
      <c r="CQ179" s="89"/>
      <c r="CR179" s="89"/>
      <c r="CS179" s="89"/>
      <c r="CT179" s="89"/>
      <c r="CU179" s="89"/>
      <c r="CV179" s="89"/>
      <c r="CW179" s="89"/>
      <c r="CX179" s="89"/>
      <c r="CY179" s="89"/>
      <c r="CZ179" s="89"/>
      <c r="DA179" s="89"/>
      <c r="DB179" s="89"/>
      <c r="DC179" s="89"/>
      <c r="DD179" s="89"/>
      <c r="DE179" s="89"/>
      <c r="DF179" s="89"/>
      <c r="DG179" s="89"/>
      <c r="DH179" s="89"/>
      <c r="DI179" s="89"/>
      <c r="DJ179" s="89"/>
      <c r="DK179" s="89"/>
      <c r="DL179" s="89"/>
      <c r="DM179" s="89"/>
      <c r="DN179" s="89"/>
      <c r="DO179" s="89"/>
      <c r="DP179" s="89"/>
      <c r="DQ179" s="89"/>
      <c r="DR179" s="89"/>
      <c r="DS179" s="89"/>
      <c r="DT179" s="89"/>
      <c r="DU179" s="89"/>
      <c r="DV179" s="89"/>
      <c r="DW179" s="89"/>
      <c r="DX179" s="89"/>
      <c r="DY179" s="89"/>
      <c r="DZ179" s="89"/>
      <c r="EA179" s="89"/>
      <c r="EB179" s="89"/>
      <c r="EC179" s="89"/>
      <c r="ED179" s="89"/>
      <c r="EE179" s="89"/>
      <c r="EF179" s="89"/>
      <c r="EG179" s="89"/>
      <c r="EH179" s="89"/>
      <c r="EI179" s="89"/>
      <c r="EJ179" s="89"/>
      <c r="EK179" s="89"/>
      <c r="EL179" s="89"/>
      <c r="EM179" s="89"/>
      <c r="EN179" s="89"/>
      <c r="EO179" s="89"/>
    </row>
    <row r="180" spans="1:145">
      <c r="A180" s="89"/>
      <c r="B180" s="89"/>
      <c r="C180" s="89"/>
      <c r="D180" s="89"/>
      <c r="E180" s="89"/>
      <c r="F180" s="89"/>
      <c r="G180" s="89"/>
      <c r="H180" s="89"/>
      <c r="I180" s="89"/>
      <c r="J180" s="89"/>
      <c r="K180" s="211"/>
      <c r="L180" s="89"/>
      <c r="M180" s="89"/>
      <c r="N180" s="89"/>
      <c r="O180" s="89"/>
      <c r="P180" s="89"/>
      <c r="Q180" s="89"/>
      <c r="R180" s="89"/>
      <c r="S180" s="89"/>
      <c r="T180" s="89"/>
      <c r="U180" s="89"/>
      <c r="V180" s="89"/>
      <c r="W180" s="89"/>
      <c r="X180" s="89"/>
      <c r="Y180" s="89"/>
      <c r="Z180" s="89"/>
      <c r="AA180" s="89"/>
      <c r="AB180" s="89"/>
      <c r="AC180" s="89"/>
      <c r="AD180" s="89"/>
      <c r="AE180" s="89"/>
      <c r="AF180" s="89"/>
      <c r="AG180" s="89"/>
      <c r="AH180" s="89"/>
      <c r="AI180" s="89"/>
      <c r="AJ180" s="89"/>
      <c r="AK180" s="89"/>
      <c r="AL180" s="89"/>
      <c r="AM180" s="89"/>
      <c r="AN180" s="89"/>
      <c r="AO180" s="89"/>
      <c r="AP180" s="89"/>
      <c r="AQ180" s="89"/>
      <c r="AR180" s="89"/>
      <c r="AS180" s="89"/>
      <c r="AT180" s="89"/>
      <c r="AU180" s="89"/>
      <c r="AV180" s="89"/>
      <c r="AW180" s="89"/>
      <c r="AX180" s="89"/>
      <c r="AY180" s="89"/>
      <c r="AZ180" s="89"/>
      <c r="BA180" s="89"/>
      <c r="BB180" s="89"/>
      <c r="BC180" s="89"/>
      <c r="BD180" s="89"/>
      <c r="BE180" s="89"/>
      <c r="BF180" s="89"/>
      <c r="BG180" s="89"/>
      <c r="BH180" s="89"/>
      <c r="BI180" s="89"/>
      <c r="BJ180" s="89"/>
      <c r="BK180" s="89"/>
      <c r="BL180" s="89"/>
      <c r="BM180" s="89"/>
      <c r="BN180" s="89"/>
      <c r="BO180" s="89"/>
      <c r="BP180" s="89"/>
      <c r="BQ180" s="89"/>
      <c r="BR180" s="89"/>
      <c r="BS180" s="89"/>
      <c r="BT180" s="89"/>
      <c r="BU180" s="89"/>
      <c r="BV180" s="89"/>
      <c r="BW180" s="89"/>
      <c r="BX180" s="89"/>
      <c r="BY180" s="89"/>
      <c r="BZ180" s="89"/>
      <c r="CA180" s="89"/>
      <c r="CB180" s="89"/>
      <c r="CC180" s="89"/>
      <c r="CD180" s="89"/>
      <c r="CE180" s="89"/>
      <c r="CF180" s="89"/>
      <c r="CG180" s="89"/>
      <c r="CH180" s="89"/>
      <c r="CI180" s="89"/>
      <c r="CJ180" s="89"/>
      <c r="CK180" s="89"/>
      <c r="CL180" s="89"/>
      <c r="CM180" s="89"/>
      <c r="CN180" s="89"/>
      <c r="CO180" s="89"/>
      <c r="CP180" s="89"/>
      <c r="CQ180" s="89"/>
      <c r="CR180" s="89"/>
      <c r="CS180" s="89"/>
      <c r="CT180" s="89"/>
      <c r="CU180" s="89"/>
      <c r="CV180" s="89"/>
      <c r="CW180" s="89"/>
      <c r="CX180" s="89"/>
      <c r="CY180" s="89"/>
      <c r="CZ180" s="89"/>
      <c r="DA180" s="89"/>
      <c r="DB180" s="89"/>
      <c r="DC180" s="89"/>
      <c r="DD180" s="89"/>
      <c r="DE180" s="89"/>
      <c r="DF180" s="89"/>
      <c r="DG180" s="89"/>
      <c r="DH180" s="89"/>
      <c r="DI180" s="89"/>
      <c r="DJ180" s="89"/>
      <c r="DK180" s="89"/>
      <c r="DL180" s="89"/>
      <c r="DM180" s="89"/>
      <c r="DN180" s="89"/>
      <c r="DO180" s="89"/>
      <c r="DP180" s="89"/>
      <c r="DQ180" s="89"/>
      <c r="DR180" s="89"/>
      <c r="DS180" s="89"/>
      <c r="DT180" s="89"/>
      <c r="DU180" s="89"/>
      <c r="DV180" s="89"/>
      <c r="DW180" s="89"/>
      <c r="DX180" s="89"/>
      <c r="DY180" s="89"/>
      <c r="DZ180" s="89"/>
      <c r="EA180" s="89"/>
      <c r="EB180" s="89"/>
      <c r="EC180" s="89"/>
      <c r="ED180" s="89"/>
      <c r="EE180" s="89"/>
      <c r="EF180" s="89"/>
      <c r="EG180" s="89"/>
      <c r="EH180" s="89"/>
      <c r="EI180" s="89"/>
      <c r="EJ180" s="89"/>
      <c r="EK180" s="89"/>
      <c r="EL180" s="89"/>
      <c r="EM180" s="89"/>
      <c r="EN180" s="89"/>
      <c r="EO180" s="89"/>
    </row>
    <row r="181" spans="1:145">
      <c r="A181" s="89"/>
      <c r="B181" s="89"/>
      <c r="C181" s="89"/>
      <c r="D181" s="89"/>
      <c r="E181" s="89"/>
      <c r="F181" s="89"/>
      <c r="G181" s="89"/>
      <c r="H181" s="89"/>
      <c r="I181" s="89"/>
      <c r="J181" s="89"/>
      <c r="K181" s="211"/>
      <c r="L181" s="89"/>
      <c r="M181" s="89"/>
      <c r="N181" s="89"/>
      <c r="O181" s="89"/>
      <c r="P181" s="89"/>
      <c r="Q181" s="89"/>
      <c r="R181" s="89"/>
      <c r="S181" s="89"/>
      <c r="T181" s="89"/>
      <c r="U181" s="89"/>
      <c r="V181" s="89"/>
      <c r="W181" s="89"/>
      <c r="X181" s="89"/>
      <c r="Y181" s="89"/>
      <c r="Z181" s="89"/>
      <c r="AA181" s="89"/>
      <c r="AB181" s="89"/>
      <c r="AC181" s="89"/>
      <c r="AD181" s="89"/>
      <c r="AE181" s="89"/>
      <c r="AF181" s="89"/>
      <c r="AG181" s="89"/>
      <c r="AH181" s="89"/>
      <c r="AI181" s="89"/>
      <c r="AJ181" s="89"/>
      <c r="AK181" s="89"/>
      <c r="AL181" s="89"/>
      <c r="AM181" s="89"/>
      <c r="AN181" s="89"/>
      <c r="AO181" s="89"/>
      <c r="AP181" s="89"/>
      <c r="AQ181" s="89"/>
      <c r="AR181" s="89"/>
      <c r="AS181" s="89"/>
      <c r="AT181" s="89"/>
      <c r="AU181" s="89"/>
      <c r="AV181" s="89"/>
      <c r="AW181" s="89"/>
      <c r="AX181" s="89"/>
      <c r="AY181" s="89"/>
      <c r="AZ181" s="89"/>
      <c r="BA181" s="89"/>
      <c r="BB181" s="89"/>
      <c r="BC181" s="89"/>
      <c r="BD181" s="89"/>
      <c r="BE181" s="89"/>
      <c r="BF181" s="89"/>
      <c r="BG181" s="89"/>
      <c r="BH181" s="89"/>
      <c r="BI181" s="89"/>
      <c r="BJ181" s="89"/>
      <c r="BK181" s="89"/>
      <c r="BL181" s="89"/>
      <c r="BM181" s="89"/>
      <c r="BN181" s="89"/>
      <c r="BO181" s="89"/>
      <c r="BP181" s="89"/>
      <c r="BQ181" s="89"/>
      <c r="BR181" s="89"/>
      <c r="BS181" s="89"/>
      <c r="BT181" s="89"/>
      <c r="BU181" s="89"/>
      <c r="BV181" s="89"/>
      <c r="BW181" s="89"/>
      <c r="BX181" s="89"/>
      <c r="BY181" s="89"/>
      <c r="BZ181" s="89"/>
      <c r="CA181" s="89"/>
      <c r="CB181" s="89"/>
      <c r="CC181" s="89"/>
      <c r="CD181" s="89"/>
      <c r="CE181" s="89"/>
      <c r="CF181" s="89"/>
      <c r="CG181" s="89"/>
      <c r="CH181" s="89"/>
      <c r="CI181" s="89"/>
      <c r="CJ181" s="89"/>
      <c r="CK181" s="89"/>
      <c r="CL181" s="89"/>
      <c r="CM181" s="89"/>
      <c r="CN181" s="89"/>
      <c r="CO181" s="89"/>
      <c r="CP181" s="89"/>
      <c r="CQ181" s="89"/>
      <c r="CR181" s="89"/>
      <c r="CS181" s="89"/>
      <c r="CT181" s="89"/>
      <c r="CU181" s="89"/>
      <c r="CV181" s="89"/>
      <c r="CW181" s="89"/>
      <c r="CX181" s="89"/>
      <c r="CY181" s="89"/>
      <c r="CZ181" s="89"/>
      <c r="DA181" s="89"/>
      <c r="DB181" s="89"/>
      <c r="DC181" s="89"/>
      <c r="DD181" s="89"/>
      <c r="DE181" s="89"/>
      <c r="DF181" s="89"/>
      <c r="DG181" s="89"/>
      <c r="DH181" s="89"/>
      <c r="DI181" s="89"/>
      <c r="DJ181" s="89"/>
      <c r="DK181" s="89"/>
      <c r="DL181" s="89"/>
      <c r="DM181" s="89"/>
      <c r="DN181" s="89"/>
      <c r="DO181" s="89"/>
      <c r="DP181" s="89"/>
      <c r="DQ181" s="89"/>
      <c r="DR181" s="89"/>
      <c r="DS181" s="89"/>
      <c r="DT181" s="89"/>
      <c r="DU181" s="89"/>
      <c r="DV181" s="89"/>
      <c r="DW181" s="89"/>
      <c r="DX181" s="89"/>
      <c r="DY181" s="89"/>
      <c r="DZ181" s="89"/>
      <c r="EA181" s="89"/>
      <c r="EB181" s="89"/>
      <c r="EC181" s="89"/>
      <c r="ED181" s="89"/>
      <c r="EE181" s="89"/>
      <c r="EF181" s="89"/>
      <c r="EG181" s="89"/>
      <c r="EH181" s="89"/>
      <c r="EI181" s="89"/>
      <c r="EJ181" s="89"/>
      <c r="EK181" s="89"/>
      <c r="EL181" s="89"/>
      <c r="EM181" s="89"/>
      <c r="EN181" s="89"/>
      <c r="EO181" s="89"/>
    </row>
    <row r="182" spans="1:145">
      <c r="A182" s="89"/>
      <c r="B182" s="89"/>
      <c r="C182" s="89"/>
      <c r="D182" s="89"/>
      <c r="E182" s="89"/>
      <c r="F182" s="89"/>
      <c r="G182" s="89"/>
      <c r="H182" s="89"/>
      <c r="I182" s="89"/>
      <c r="J182" s="89"/>
      <c r="K182" s="211"/>
      <c r="L182" s="89"/>
      <c r="M182" s="89"/>
      <c r="N182" s="89"/>
      <c r="O182" s="89"/>
      <c r="P182" s="89"/>
      <c r="Q182" s="89"/>
      <c r="R182" s="89"/>
      <c r="S182" s="89"/>
      <c r="T182" s="89"/>
      <c r="U182" s="89"/>
      <c r="V182" s="89"/>
      <c r="W182" s="89"/>
      <c r="X182" s="89"/>
      <c r="Y182" s="89"/>
      <c r="Z182" s="89"/>
      <c r="AA182" s="89"/>
      <c r="AB182" s="89"/>
      <c r="AC182" s="89"/>
      <c r="AD182" s="89"/>
      <c r="AE182" s="89"/>
      <c r="AF182" s="89"/>
      <c r="AG182" s="89"/>
      <c r="AH182" s="89"/>
      <c r="AI182" s="89"/>
      <c r="AJ182" s="89"/>
      <c r="AK182" s="89"/>
      <c r="AL182" s="89"/>
      <c r="AM182" s="89"/>
      <c r="AN182" s="89"/>
      <c r="AO182" s="89"/>
      <c r="AP182" s="89"/>
      <c r="AQ182" s="89"/>
      <c r="AR182" s="89"/>
      <c r="AS182" s="89"/>
      <c r="AT182" s="89"/>
      <c r="AU182" s="89"/>
      <c r="AV182" s="89"/>
      <c r="AW182" s="89"/>
      <c r="AX182" s="89"/>
      <c r="AY182" s="89"/>
      <c r="AZ182" s="89"/>
      <c r="BA182" s="89"/>
      <c r="BB182" s="89"/>
      <c r="BC182" s="89"/>
      <c r="BD182" s="89"/>
      <c r="BE182" s="89"/>
      <c r="BF182" s="89"/>
      <c r="BG182" s="89"/>
      <c r="BH182" s="89"/>
      <c r="BI182" s="89"/>
      <c r="BJ182" s="89"/>
      <c r="BK182" s="89"/>
      <c r="BL182" s="89"/>
      <c r="BM182" s="89"/>
      <c r="BN182" s="89"/>
      <c r="BO182" s="89"/>
      <c r="BP182" s="89"/>
      <c r="BQ182" s="89"/>
      <c r="BR182" s="89"/>
      <c r="BS182" s="89"/>
      <c r="BT182" s="89"/>
      <c r="BU182" s="89"/>
      <c r="BV182" s="89"/>
      <c r="BW182" s="89"/>
      <c r="BX182" s="89"/>
      <c r="BY182" s="89"/>
      <c r="BZ182" s="89"/>
      <c r="CA182" s="89"/>
      <c r="CB182" s="89"/>
      <c r="CC182" s="89"/>
      <c r="CD182" s="89"/>
      <c r="CE182" s="89"/>
      <c r="CF182" s="89"/>
      <c r="CG182" s="89"/>
      <c r="CH182" s="89"/>
      <c r="CI182" s="89"/>
      <c r="CJ182" s="89"/>
      <c r="CK182" s="89"/>
      <c r="CL182" s="89"/>
      <c r="CM182" s="89"/>
      <c r="CN182" s="89"/>
      <c r="CO182" s="89"/>
      <c r="CP182" s="89"/>
      <c r="CQ182" s="89"/>
      <c r="CR182" s="89"/>
      <c r="CS182" s="89"/>
      <c r="CT182" s="89"/>
      <c r="CU182" s="89"/>
      <c r="CV182" s="89"/>
      <c r="CW182" s="89"/>
      <c r="CX182" s="89"/>
      <c r="CY182" s="89"/>
      <c r="CZ182" s="89"/>
      <c r="DA182" s="89"/>
      <c r="DB182" s="89"/>
      <c r="DC182" s="89"/>
      <c r="DD182" s="89"/>
      <c r="DE182" s="89"/>
      <c r="DF182" s="89"/>
      <c r="DG182" s="89"/>
      <c r="DH182" s="89"/>
      <c r="DI182" s="89"/>
      <c r="DJ182" s="89"/>
      <c r="DK182" s="89"/>
      <c r="DL182" s="89"/>
      <c r="DM182" s="89"/>
      <c r="DN182" s="89"/>
      <c r="DO182" s="89"/>
      <c r="DP182" s="89"/>
      <c r="DQ182" s="89"/>
      <c r="DR182" s="89"/>
      <c r="DS182" s="89"/>
      <c r="DT182" s="89"/>
      <c r="DU182" s="89"/>
      <c r="DV182" s="89"/>
      <c r="DW182" s="89"/>
      <c r="DX182" s="89"/>
      <c r="DY182" s="89"/>
      <c r="DZ182" s="89"/>
      <c r="EA182" s="89"/>
      <c r="EB182" s="89"/>
      <c r="EC182" s="89"/>
      <c r="ED182" s="89"/>
      <c r="EE182" s="89"/>
      <c r="EF182" s="89"/>
      <c r="EG182" s="89"/>
      <c r="EH182" s="89"/>
      <c r="EI182" s="89"/>
      <c r="EJ182" s="89"/>
      <c r="EK182" s="89"/>
      <c r="EL182" s="89"/>
      <c r="EM182" s="89"/>
      <c r="EN182" s="89"/>
      <c r="EO182" s="89"/>
    </row>
    <row r="183" spans="1:145">
      <c r="A183" s="89"/>
      <c r="B183" s="89"/>
      <c r="C183" s="89"/>
      <c r="D183" s="89"/>
      <c r="E183" s="89"/>
      <c r="F183" s="89"/>
      <c r="G183" s="89"/>
      <c r="H183" s="89"/>
      <c r="I183" s="89"/>
      <c r="J183" s="89"/>
      <c r="K183" s="211"/>
      <c r="L183" s="89"/>
      <c r="M183" s="89"/>
      <c r="N183" s="89"/>
      <c r="O183" s="89"/>
      <c r="P183" s="89"/>
      <c r="Q183" s="89"/>
      <c r="R183" s="89"/>
      <c r="S183" s="89"/>
      <c r="T183" s="89"/>
      <c r="U183" s="89"/>
      <c r="V183" s="89"/>
      <c r="W183" s="89"/>
      <c r="X183" s="89"/>
      <c r="Y183" s="89"/>
      <c r="Z183" s="89"/>
      <c r="AA183" s="89"/>
      <c r="AB183" s="89"/>
      <c r="AC183" s="89"/>
      <c r="AD183" s="89"/>
      <c r="AE183" s="89"/>
      <c r="AF183" s="89"/>
      <c r="AG183" s="89"/>
      <c r="AH183" s="89"/>
      <c r="AI183" s="89"/>
      <c r="AJ183" s="89"/>
      <c r="AK183" s="89"/>
      <c r="AL183" s="89"/>
      <c r="AM183" s="89"/>
      <c r="AN183" s="89"/>
      <c r="AO183" s="89"/>
      <c r="AP183" s="89"/>
      <c r="AQ183" s="89"/>
      <c r="AR183" s="89"/>
      <c r="AS183" s="89"/>
      <c r="AT183" s="89"/>
      <c r="AU183" s="89"/>
      <c r="AV183" s="89"/>
      <c r="AW183" s="89"/>
      <c r="AX183" s="89"/>
      <c r="AY183" s="89"/>
      <c r="AZ183" s="89"/>
      <c r="BA183" s="89"/>
      <c r="BB183" s="89"/>
      <c r="BC183" s="89"/>
      <c r="BD183" s="89"/>
      <c r="BE183" s="89"/>
      <c r="BF183" s="89"/>
      <c r="BG183" s="89"/>
      <c r="BH183" s="89"/>
      <c r="BI183" s="89"/>
      <c r="BJ183" s="89"/>
      <c r="BK183" s="89"/>
      <c r="BL183" s="89"/>
      <c r="BM183" s="89"/>
      <c r="BN183" s="89"/>
      <c r="BO183" s="89"/>
      <c r="BP183" s="89"/>
      <c r="BQ183" s="89"/>
      <c r="BR183" s="89"/>
      <c r="BS183" s="89"/>
      <c r="BT183" s="89"/>
      <c r="BU183" s="89"/>
      <c r="BV183" s="89"/>
      <c r="BW183" s="89"/>
      <c r="BX183" s="89"/>
      <c r="BY183" s="89"/>
      <c r="BZ183" s="89"/>
      <c r="CA183" s="89"/>
      <c r="CB183" s="89"/>
      <c r="CC183" s="89"/>
      <c r="CD183" s="89"/>
      <c r="CE183" s="89"/>
      <c r="CF183" s="89"/>
      <c r="CG183" s="89"/>
      <c r="CH183" s="89"/>
      <c r="CI183" s="89"/>
      <c r="CJ183" s="89"/>
      <c r="CK183" s="89"/>
      <c r="CL183" s="89"/>
      <c r="CM183" s="89"/>
      <c r="CN183" s="89"/>
      <c r="CO183" s="89"/>
      <c r="CP183" s="89"/>
      <c r="CQ183" s="89"/>
      <c r="CR183" s="89"/>
      <c r="CS183" s="89"/>
      <c r="CT183" s="89"/>
      <c r="CU183" s="89"/>
      <c r="CV183" s="89"/>
      <c r="CW183" s="89"/>
      <c r="CX183" s="89"/>
      <c r="CY183" s="89"/>
      <c r="CZ183" s="89"/>
      <c r="DA183" s="89"/>
      <c r="DB183" s="89"/>
      <c r="DC183" s="89"/>
      <c r="DD183" s="89"/>
      <c r="DE183" s="89"/>
      <c r="DF183" s="89"/>
      <c r="DG183" s="89"/>
      <c r="DH183" s="89"/>
      <c r="DI183" s="89"/>
      <c r="DJ183" s="89"/>
      <c r="DK183" s="89"/>
      <c r="DL183" s="89"/>
      <c r="DM183" s="89"/>
      <c r="DN183" s="89"/>
      <c r="DO183" s="89"/>
      <c r="DP183" s="89"/>
      <c r="DQ183" s="89"/>
      <c r="DR183" s="89"/>
      <c r="DS183" s="89"/>
      <c r="DT183" s="89"/>
      <c r="DU183" s="89"/>
      <c r="DV183" s="89"/>
      <c r="DW183" s="89"/>
      <c r="DX183" s="89"/>
      <c r="DY183" s="89"/>
      <c r="DZ183" s="89"/>
      <c r="EA183" s="89"/>
      <c r="EB183" s="89"/>
      <c r="EC183" s="89"/>
      <c r="ED183" s="89"/>
      <c r="EE183" s="89"/>
      <c r="EF183" s="89"/>
      <c r="EG183" s="89"/>
      <c r="EH183" s="89"/>
      <c r="EI183" s="89"/>
      <c r="EJ183" s="89"/>
      <c r="EK183" s="89"/>
      <c r="EL183" s="89"/>
      <c r="EM183" s="89"/>
      <c r="EN183" s="89"/>
      <c r="EO183" s="89"/>
    </row>
    <row r="184" spans="1:145">
      <c r="A184" s="89"/>
      <c r="B184" s="89"/>
      <c r="C184" s="89"/>
      <c r="D184" s="89"/>
      <c r="E184" s="89"/>
      <c r="F184" s="89"/>
      <c r="G184" s="89"/>
      <c r="H184" s="89"/>
      <c r="I184" s="89"/>
      <c r="J184" s="89"/>
      <c r="K184" s="211"/>
      <c r="L184" s="89"/>
      <c r="M184" s="89"/>
      <c r="N184" s="89"/>
      <c r="O184" s="89"/>
      <c r="P184" s="89"/>
      <c r="Q184" s="89"/>
      <c r="R184" s="89"/>
      <c r="S184" s="89"/>
      <c r="T184" s="89"/>
      <c r="U184" s="89"/>
      <c r="V184" s="89"/>
      <c r="W184" s="89"/>
      <c r="X184" s="89"/>
      <c r="Y184" s="89"/>
      <c r="Z184" s="89"/>
      <c r="AA184" s="89"/>
      <c r="AB184" s="89"/>
      <c r="AC184" s="89"/>
      <c r="AD184" s="89"/>
      <c r="AE184" s="89"/>
      <c r="AF184" s="89"/>
      <c r="AG184" s="89"/>
      <c r="AH184" s="89"/>
      <c r="AI184" s="89"/>
      <c r="AJ184" s="89"/>
      <c r="AK184" s="89"/>
      <c r="AL184" s="89"/>
      <c r="AM184" s="89"/>
      <c r="AN184" s="89"/>
      <c r="AO184" s="89"/>
      <c r="AP184" s="89"/>
      <c r="AQ184" s="89"/>
      <c r="AR184" s="89"/>
      <c r="AS184" s="89"/>
      <c r="AT184" s="89"/>
      <c r="AU184" s="89"/>
      <c r="AV184" s="89"/>
      <c r="AW184" s="89"/>
      <c r="AX184" s="89"/>
      <c r="AY184" s="89"/>
      <c r="AZ184" s="89"/>
      <c r="BA184" s="89"/>
      <c r="BB184" s="89"/>
      <c r="BC184" s="89"/>
      <c r="BD184" s="89"/>
      <c r="BE184" s="89"/>
      <c r="BF184" s="89"/>
      <c r="BG184" s="89"/>
      <c r="BH184" s="89"/>
      <c r="BI184" s="89"/>
      <c r="BJ184" s="89"/>
      <c r="BK184" s="89"/>
      <c r="BL184" s="89"/>
      <c r="BM184" s="89"/>
      <c r="BN184" s="89"/>
      <c r="BO184" s="89"/>
      <c r="BP184" s="89"/>
      <c r="BQ184" s="89"/>
      <c r="BR184" s="89"/>
      <c r="BS184" s="89"/>
      <c r="BT184" s="89"/>
      <c r="BU184" s="89"/>
      <c r="BV184" s="89"/>
      <c r="BW184" s="89"/>
      <c r="BX184" s="89"/>
      <c r="BY184" s="89"/>
      <c r="BZ184" s="89"/>
      <c r="CA184" s="89"/>
      <c r="CB184" s="89"/>
      <c r="CC184" s="89"/>
      <c r="CD184" s="89"/>
      <c r="CE184" s="89"/>
      <c r="CF184" s="89"/>
      <c r="CG184" s="89"/>
      <c r="CH184" s="89"/>
      <c r="CI184" s="89"/>
      <c r="CJ184" s="89"/>
      <c r="CK184" s="89"/>
      <c r="CL184" s="89"/>
      <c r="CM184" s="89"/>
      <c r="CN184" s="89"/>
      <c r="CO184" s="89"/>
      <c r="CP184" s="89"/>
      <c r="CQ184" s="89"/>
      <c r="CR184" s="89"/>
      <c r="CS184" s="89"/>
      <c r="CT184" s="89"/>
      <c r="CU184" s="89"/>
      <c r="CV184" s="89"/>
      <c r="CW184" s="89"/>
      <c r="CX184" s="89"/>
      <c r="CY184" s="89"/>
      <c r="CZ184" s="89"/>
      <c r="DA184" s="89"/>
      <c r="DB184" s="89"/>
      <c r="DC184" s="89"/>
      <c r="DD184" s="89"/>
      <c r="DE184" s="89"/>
      <c r="DF184" s="89"/>
      <c r="DG184" s="89"/>
      <c r="DH184" s="89"/>
      <c r="DI184" s="89"/>
      <c r="DJ184" s="89"/>
      <c r="DK184" s="89"/>
      <c r="DL184" s="89"/>
      <c r="DM184" s="89"/>
      <c r="DN184" s="89"/>
      <c r="DO184" s="89"/>
      <c r="DP184" s="89"/>
      <c r="DQ184" s="89"/>
      <c r="DR184" s="89"/>
      <c r="DS184" s="89"/>
      <c r="DT184" s="89"/>
      <c r="DU184" s="89"/>
      <c r="DV184" s="89"/>
      <c r="DW184" s="89"/>
      <c r="DX184" s="89"/>
      <c r="DY184" s="89"/>
      <c r="DZ184" s="89"/>
      <c r="EA184" s="89"/>
      <c r="EB184" s="89"/>
      <c r="EC184" s="89"/>
      <c r="ED184" s="89"/>
      <c r="EE184" s="89"/>
      <c r="EF184" s="89"/>
      <c r="EG184" s="89"/>
      <c r="EH184" s="89"/>
      <c r="EI184" s="89"/>
      <c r="EJ184" s="89"/>
      <c r="EK184" s="89"/>
      <c r="EL184" s="89"/>
      <c r="EM184" s="89"/>
      <c r="EN184" s="89"/>
      <c r="EO184" s="89"/>
    </row>
    <row r="185" spans="1:145">
      <c r="A185" s="89"/>
      <c r="B185" s="89"/>
      <c r="C185" s="89"/>
      <c r="D185" s="89"/>
      <c r="E185" s="89"/>
      <c r="F185" s="89"/>
      <c r="G185" s="89"/>
      <c r="H185" s="89"/>
      <c r="I185" s="89"/>
      <c r="J185" s="89"/>
      <c r="K185" s="211"/>
      <c r="L185" s="89"/>
      <c r="M185" s="89"/>
      <c r="N185" s="89"/>
      <c r="O185" s="89"/>
      <c r="P185" s="89"/>
      <c r="Q185" s="89"/>
      <c r="R185" s="89"/>
      <c r="S185" s="89"/>
      <c r="T185" s="89"/>
      <c r="U185" s="89"/>
      <c r="V185" s="89"/>
      <c r="W185" s="89"/>
      <c r="X185" s="89"/>
      <c r="Y185" s="89"/>
      <c r="Z185" s="89"/>
      <c r="AA185" s="89"/>
      <c r="AB185" s="89"/>
      <c r="AC185" s="89"/>
      <c r="AD185" s="89"/>
      <c r="AE185" s="89"/>
      <c r="AF185" s="89"/>
      <c r="AG185" s="89"/>
      <c r="AH185" s="89"/>
      <c r="AI185" s="89"/>
      <c r="AJ185" s="89"/>
      <c r="AK185" s="89"/>
      <c r="AL185" s="89"/>
      <c r="AM185" s="89"/>
      <c r="AN185" s="89"/>
      <c r="AO185" s="89"/>
      <c r="AP185" s="89"/>
      <c r="AQ185" s="89"/>
      <c r="AR185" s="89"/>
      <c r="AS185" s="89"/>
      <c r="AT185" s="89"/>
      <c r="AU185" s="89"/>
      <c r="AV185" s="89"/>
      <c r="AW185" s="89"/>
      <c r="AX185" s="89"/>
      <c r="AY185" s="89"/>
      <c r="AZ185" s="89"/>
      <c r="BA185" s="89"/>
      <c r="BB185" s="89"/>
      <c r="BC185" s="89"/>
      <c r="BD185" s="89"/>
      <c r="BE185" s="89"/>
      <c r="BF185" s="89"/>
      <c r="BG185" s="89"/>
      <c r="BH185" s="89"/>
      <c r="BI185" s="89"/>
      <c r="BJ185" s="89"/>
      <c r="BK185" s="89"/>
      <c r="BL185" s="89"/>
      <c r="BM185" s="89"/>
      <c r="BN185" s="89"/>
      <c r="BO185" s="89"/>
      <c r="BP185" s="89"/>
      <c r="BQ185" s="89"/>
      <c r="BR185" s="89"/>
      <c r="BS185" s="89"/>
      <c r="BT185" s="89"/>
      <c r="BU185" s="89"/>
      <c r="BV185" s="89"/>
      <c r="BW185" s="89"/>
      <c r="BX185" s="89"/>
      <c r="BY185" s="89"/>
      <c r="BZ185" s="89"/>
      <c r="CA185" s="89"/>
      <c r="CB185" s="89"/>
      <c r="CC185" s="89"/>
      <c r="CD185" s="89"/>
      <c r="CE185" s="89"/>
      <c r="CF185" s="89"/>
      <c r="CG185" s="89"/>
      <c r="CH185" s="89"/>
      <c r="CI185" s="89"/>
      <c r="CJ185" s="89"/>
      <c r="CK185" s="89"/>
      <c r="CL185" s="89"/>
      <c r="CM185" s="89"/>
      <c r="CN185" s="89"/>
      <c r="CO185" s="89"/>
      <c r="CP185" s="89"/>
      <c r="CQ185" s="89"/>
      <c r="CR185" s="89"/>
      <c r="CS185" s="89"/>
      <c r="CT185" s="89"/>
      <c r="CU185" s="89"/>
      <c r="CV185" s="89"/>
      <c r="CW185" s="89"/>
      <c r="CX185" s="89"/>
      <c r="CY185" s="89"/>
      <c r="CZ185" s="89"/>
      <c r="DA185" s="89"/>
      <c r="DB185" s="89"/>
      <c r="DC185" s="89"/>
      <c r="DD185" s="89"/>
      <c r="DE185" s="89"/>
      <c r="DF185" s="89"/>
      <c r="DG185" s="89"/>
      <c r="DH185" s="89"/>
      <c r="DI185" s="89"/>
      <c r="DJ185" s="89"/>
      <c r="DK185" s="89"/>
      <c r="DL185" s="89"/>
      <c r="DM185" s="89"/>
      <c r="DN185" s="89"/>
      <c r="DO185" s="89"/>
      <c r="DP185" s="89"/>
      <c r="DQ185" s="89"/>
      <c r="DR185" s="89"/>
      <c r="DS185" s="89"/>
      <c r="DT185" s="89"/>
      <c r="DU185" s="89"/>
      <c r="DV185" s="89"/>
      <c r="DW185" s="89"/>
      <c r="DX185" s="89"/>
      <c r="DY185" s="89"/>
      <c r="DZ185" s="89"/>
      <c r="EA185" s="89"/>
      <c r="EB185" s="89"/>
      <c r="EC185" s="89"/>
      <c r="ED185" s="89"/>
      <c r="EE185" s="89"/>
      <c r="EF185" s="89"/>
      <c r="EG185" s="89"/>
      <c r="EH185" s="89"/>
      <c r="EI185" s="89"/>
      <c r="EJ185" s="89"/>
      <c r="EK185" s="89"/>
      <c r="EL185" s="89"/>
      <c r="EM185" s="89"/>
      <c r="EN185" s="89"/>
      <c r="EO185" s="89"/>
    </row>
    <row r="186" spans="1:145">
      <c r="A186" s="89"/>
      <c r="B186" s="89"/>
      <c r="C186" s="89"/>
      <c r="D186" s="89"/>
      <c r="E186" s="89"/>
      <c r="F186" s="89"/>
      <c r="G186" s="89"/>
      <c r="H186" s="89"/>
      <c r="I186" s="89"/>
      <c r="J186" s="89"/>
      <c r="K186" s="211"/>
      <c r="L186" s="89"/>
      <c r="M186" s="89"/>
      <c r="N186" s="89"/>
      <c r="O186" s="89"/>
      <c r="P186" s="89"/>
      <c r="Q186" s="89"/>
      <c r="R186" s="89"/>
      <c r="S186" s="89"/>
      <c r="T186" s="89"/>
      <c r="U186" s="89"/>
      <c r="V186" s="89"/>
      <c r="W186" s="89"/>
      <c r="X186" s="89"/>
      <c r="Y186" s="89"/>
      <c r="Z186" s="89"/>
      <c r="AA186" s="89"/>
      <c r="AB186" s="89"/>
      <c r="AC186" s="89"/>
      <c r="AD186" s="89"/>
      <c r="AE186" s="89"/>
      <c r="AF186" s="89"/>
      <c r="AG186" s="89"/>
      <c r="AH186" s="89"/>
      <c r="AI186" s="89"/>
      <c r="AJ186" s="89"/>
      <c r="AK186" s="89"/>
      <c r="AL186" s="89"/>
      <c r="AM186" s="89"/>
      <c r="AN186" s="89"/>
      <c r="AO186" s="89"/>
      <c r="AP186" s="89"/>
      <c r="AQ186" s="89"/>
      <c r="AR186" s="89"/>
      <c r="AS186" s="89"/>
      <c r="AT186" s="89"/>
      <c r="AU186" s="89"/>
      <c r="AV186" s="89"/>
      <c r="AW186" s="89"/>
      <c r="AX186" s="89"/>
      <c r="AY186" s="89"/>
      <c r="AZ186" s="89"/>
      <c r="BA186" s="89"/>
      <c r="BB186" s="89"/>
      <c r="BC186" s="89"/>
      <c r="BD186" s="89"/>
      <c r="BE186" s="89"/>
      <c r="BF186" s="89"/>
      <c r="BG186" s="89"/>
      <c r="BH186" s="89"/>
      <c r="BI186" s="89"/>
      <c r="BJ186" s="89"/>
      <c r="BK186" s="89"/>
      <c r="BL186" s="89"/>
      <c r="BM186" s="89"/>
      <c r="BN186" s="89"/>
      <c r="BO186" s="89"/>
      <c r="BP186" s="89"/>
      <c r="BQ186" s="89"/>
      <c r="BR186" s="89"/>
      <c r="BS186" s="89"/>
      <c r="BT186" s="89"/>
      <c r="BU186" s="89"/>
      <c r="BV186" s="89"/>
      <c r="BW186" s="89"/>
      <c r="BX186" s="89"/>
      <c r="BY186" s="89"/>
      <c r="BZ186" s="89"/>
      <c r="CA186" s="89"/>
      <c r="CB186" s="89"/>
      <c r="CC186" s="89"/>
      <c r="CD186" s="89"/>
      <c r="CE186" s="89"/>
      <c r="CF186" s="89"/>
      <c r="CG186" s="89"/>
      <c r="CH186" s="89"/>
      <c r="CI186" s="89"/>
      <c r="CJ186" s="89"/>
      <c r="CK186" s="89"/>
      <c r="CL186" s="89"/>
      <c r="CM186" s="89"/>
      <c r="CN186" s="89"/>
      <c r="CO186" s="89"/>
      <c r="CP186" s="89"/>
      <c r="CQ186" s="89"/>
      <c r="CR186" s="89"/>
      <c r="CS186" s="89"/>
      <c r="CT186" s="89"/>
      <c r="CU186" s="89"/>
      <c r="CV186" s="89"/>
      <c r="CW186" s="89"/>
      <c r="CX186" s="89"/>
      <c r="CY186" s="89"/>
      <c r="CZ186" s="89"/>
      <c r="DA186" s="89"/>
      <c r="DB186" s="89"/>
      <c r="DC186" s="89"/>
      <c r="DD186" s="89"/>
      <c r="DE186" s="89"/>
      <c r="DF186" s="89"/>
      <c r="DG186" s="89"/>
      <c r="DH186" s="89"/>
      <c r="DI186" s="89"/>
      <c r="DJ186" s="89"/>
      <c r="DK186" s="89"/>
      <c r="DL186" s="89"/>
      <c r="DM186" s="89"/>
      <c r="DN186" s="89"/>
      <c r="DO186" s="89"/>
      <c r="DP186" s="89"/>
      <c r="DQ186" s="89"/>
      <c r="DR186" s="89"/>
      <c r="DS186" s="89"/>
      <c r="DT186" s="89"/>
      <c r="DU186" s="89"/>
      <c r="DV186" s="89"/>
      <c r="DW186" s="89"/>
      <c r="DX186" s="89"/>
      <c r="DY186" s="89"/>
      <c r="DZ186" s="89"/>
      <c r="EA186" s="89"/>
      <c r="EB186" s="89"/>
      <c r="EC186" s="89"/>
      <c r="ED186" s="89"/>
      <c r="EE186" s="89"/>
      <c r="EF186" s="89"/>
      <c r="EG186" s="89"/>
      <c r="EH186" s="89"/>
      <c r="EI186" s="89"/>
      <c r="EJ186" s="89"/>
      <c r="EK186" s="89"/>
      <c r="EL186" s="89"/>
      <c r="EM186" s="89"/>
      <c r="EN186" s="89"/>
      <c r="EO186" s="89"/>
    </row>
    <row r="187" spans="1:145">
      <c r="A187" s="89"/>
      <c r="B187" s="89"/>
      <c r="C187" s="89"/>
      <c r="D187" s="89"/>
      <c r="E187" s="89"/>
      <c r="F187" s="89"/>
      <c r="G187" s="89"/>
      <c r="H187" s="89"/>
      <c r="I187" s="89"/>
      <c r="J187" s="89"/>
      <c r="K187" s="211"/>
      <c r="L187" s="89"/>
      <c r="M187" s="89"/>
      <c r="N187" s="89"/>
      <c r="O187" s="89"/>
      <c r="P187" s="89"/>
      <c r="Q187" s="89"/>
      <c r="R187" s="89"/>
      <c r="S187" s="89"/>
      <c r="T187" s="89"/>
      <c r="U187" s="89"/>
      <c r="V187" s="89"/>
      <c r="W187" s="89"/>
      <c r="X187" s="89"/>
      <c r="Y187" s="89"/>
      <c r="Z187" s="89"/>
      <c r="AA187" s="89"/>
      <c r="AB187" s="89"/>
      <c r="AC187" s="89"/>
      <c r="AD187" s="89"/>
      <c r="AE187" s="89"/>
      <c r="AF187" s="89"/>
      <c r="AG187" s="89"/>
      <c r="AH187" s="89"/>
      <c r="AI187" s="89"/>
      <c r="AJ187" s="89"/>
      <c r="AK187" s="89"/>
      <c r="AL187" s="89"/>
      <c r="AM187" s="89"/>
      <c r="AN187" s="89"/>
      <c r="AO187" s="89"/>
      <c r="AP187" s="89"/>
      <c r="AQ187" s="89"/>
      <c r="AR187" s="89"/>
      <c r="AS187" s="89"/>
      <c r="AT187" s="89"/>
      <c r="AU187" s="89"/>
      <c r="AV187" s="89"/>
      <c r="AW187" s="89"/>
      <c r="AX187" s="89"/>
      <c r="AY187" s="89"/>
      <c r="AZ187" s="89"/>
      <c r="BA187" s="89"/>
      <c r="BB187" s="89"/>
      <c r="BC187" s="89"/>
      <c r="BD187" s="89"/>
      <c r="BE187" s="89"/>
      <c r="BF187" s="89"/>
      <c r="BG187" s="89"/>
      <c r="BH187" s="89"/>
      <c r="BI187" s="89"/>
      <c r="BJ187" s="89"/>
      <c r="BK187" s="89"/>
      <c r="BL187" s="89"/>
      <c r="BM187" s="89"/>
      <c r="BN187" s="89"/>
      <c r="BO187" s="89"/>
      <c r="BP187" s="89"/>
      <c r="BQ187" s="89"/>
      <c r="BR187" s="89"/>
      <c r="BS187" s="89"/>
      <c r="BT187" s="89"/>
      <c r="BU187" s="89"/>
      <c r="BV187" s="89"/>
      <c r="BW187" s="89"/>
      <c r="BX187" s="89"/>
      <c r="BY187" s="89"/>
      <c r="BZ187" s="89"/>
      <c r="CA187" s="89"/>
      <c r="CB187" s="89"/>
      <c r="CC187" s="89"/>
      <c r="CD187" s="89"/>
      <c r="CE187" s="89"/>
      <c r="CF187" s="89"/>
      <c r="CG187" s="89"/>
      <c r="CH187" s="89"/>
      <c r="CI187" s="89"/>
      <c r="CJ187" s="89"/>
      <c r="CK187" s="89"/>
      <c r="CL187" s="89"/>
      <c r="CM187" s="89"/>
      <c r="CN187" s="89"/>
      <c r="CO187" s="89"/>
      <c r="CP187" s="89"/>
      <c r="CQ187" s="89"/>
      <c r="CR187" s="89"/>
      <c r="CS187" s="89"/>
      <c r="CT187" s="89"/>
      <c r="CU187" s="89"/>
      <c r="CV187" s="89"/>
      <c r="CW187" s="89"/>
      <c r="CX187" s="89"/>
      <c r="CY187" s="89"/>
      <c r="CZ187" s="89"/>
      <c r="DA187" s="89"/>
      <c r="DB187" s="89"/>
      <c r="DC187" s="89"/>
      <c r="DD187" s="89"/>
      <c r="DE187" s="89"/>
      <c r="DF187" s="89"/>
      <c r="DG187" s="89"/>
      <c r="DH187" s="89"/>
      <c r="DI187" s="89"/>
      <c r="DJ187" s="89"/>
      <c r="DK187" s="89"/>
      <c r="DL187" s="89"/>
      <c r="DM187" s="89"/>
      <c r="DN187" s="89"/>
      <c r="DO187" s="89"/>
      <c r="DP187" s="89"/>
      <c r="DQ187" s="89"/>
      <c r="DR187" s="89"/>
      <c r="DS187" s="89"/>
      <c r="DT187" s="89"/>
      <c r="DU187" s="89"/>
      <c r="DV187" s="89"/>
      <c r="DW187" s="89"/>
      <c r="DX187" s="89"/>
      <c r="DY187" s="89"/>
      <c r="DZ187" s="89"/>
      <c r="EA187" s="89"/>
      <c r="EB187" s="89"/>
      <c r="EC187" s="89"/>
      <c r="ED187" s="89"/>
      <c r="EE187" s="89"/>
      <c r="EF187" s="89"/>
      <c r="EG187" s="89"/>
      <c r="EH187" s="89"/>
      <c r="EI187" s="89"/>
      <c r="EJ187" s="89"/>
      <c r="EK187" s="89"/>
      <c r="EL187" s="89"/>
      <c r="EM187" s="89"/>
      <c r="EN187" s="89"/>
      <c r="EO187" s="89"/>
    </row>
    <row r="188" spans="1:145">
      <c r="A188" s="89"/>
      <c r="B188" s="89"/>
      <c r="C188" s="89"/>
      <c r="D188" s="89"/>
      <c r="E188" s="89"/>
      <c r="F188" s="89"/>
      <c r="G188" s="89"/>
      <c r="H188" s="89"/>
      <c r="I188" s="89"/>
      <c r="J188" s="89"/>
      <c r="K188" s="211"/>
      <c r="L188" s="89"/>
      <c r="M188" s="89"/>
      <c r="N188" s="89"/>
      <c r="O188" s="89"/>
      <c r="P188" s="89"/>
      <c r="Q188" s="89"/>
      <c r="R188" s="89"/>
      <c r="S188" s="89"/>
      <c r="T188" s="89"/>
      <c r="U188" s="89"/>
      <c r="V188" s="89"/>
      <c r="W188" s="89"/>
      <c r="X188" s="89"/>
      <c r="Y188" s="89"/>
      <c r="Z188" s="89"/>
      <c r="AA188" s="89"/>
      <c r="AB188" s="89"/>
      <c r="AC188" s="89"/>
      <c r="AD188" s="89"/>
      <c r="AE188" s="89"/>
      <c r="AF188" s="89"/>
      <c r="AG188" s="89"/>
      <c r="AH188" s="89"/>
      <c r="AI188" s="89"/>
      <c r="AJ188" s="89"/>
      <c r="AK188" s="89"/>
      <c r="AL188" s="89"/>
      <c r="AM188" s="89"/>
      <c r="AN188" s="89"/>
      <c r="AO188" s="89"/>
      <c r="AP188" s="89"/>
      <c r="AQ188" s="89"/>
      <c r="AR188" s="89"/>
      <c r="AS188" s="89"/>
      <c r="AT188" s="89"/>
      <c r="AU188" s="89"/>
      <c r="AV188" s="89"/>
      <c r="AW188" s="89"/>
      <c r="AX188" s="89"/>
      <c r="AY188" s="89"/>
      <c r="AZ188" s="89"/>
      <c r="BA188" s="89"/>
      <c r="BB188" s="89"/>
      <c r="BC188" s="89"/>
      <c r="BD188" s="89"/>
      <c r="BE188" s="89"/>
      <c r="BF188" s="89"/>
      <c r="BG188" s="89"/>
      <c r="BH188" s="89"/>
      <c r="BI188" s="89"/>
      <c r="BJ188" s="89"/>
      <c r="BK188" s="89"/>
      <c r="BL188" s="89"/>
      <c r="BM188" s="89"/>
      <c r="BN188" s="89"/>
      <c r="BO188" s="89"/>
      <c r="BP188" s="89"/>
      <c r="BQ188" s="89"/>
      <c r="BR188" s="89"/>
      <c r="BS188" s="89"/>
      <c r="BT188" s="89"/>
      <c r="BU188" s="89"/>
      <c r="BV188" s="89"/>
      <c r="BW188" s="89"/>
      <c r="BX188" s="89"/>
      <c r="BY188" s="89"/>
      <c r="BZ188" s="89"/>
      <c r="CA188" s="89"/>
      <c r="CB188" s="89"/>
      <c r="CC188" s="89"/>
      <c r="CD188" s="89"/>
      <c r="CE188" s="89"/>
      <c r="CF188" s="89"/>
      <c r="CG188" s="89"/>
      <c r="CH188" s="89"/>
      <c r="CI188" s="89"/>
      <c r="CJ188" s="89"/>
      <c r="CK188" s="89"/>
      <c r="CL188" s="89"/>
      <c r="CM188" s="89"/>
      <c r="CN188" s="89"/>
      <c r="CO188" s="89"/>
      <c r="CP188" s="89"/>
      <c r="CQ188" s="89"/>
      <c r="CR188" s="89"/>
      <c r="CS188" s="89"/>
      <c r="CT188" s="89"/>
      <c r="CU188" s="89"/>
      <c r="CV188" s="89"/>
      <c r="CW188" s="89"/>
      <c r="CX188" s="89"/>
      <c r="CY188" s="89"/>
      <c r="CZ188" s="89"/>
      <c r="DA188" s="89"/>
      <c r="DB188" s="89"/>
      <c r="DC188" s="89"/>
      <c r="DD188" s="89"/>
      <c r="DE188" s="89"/>
      <c r="DF188" s="89"/>
      <c r="DG188" s="89"/>
      <c r="DH188" s="89"/>
      <c r="DI188" s="89"/>
      <c r="DJ188" s="89"/>
      <c r="DK188" s="89"/>
      <c r="DL188" s="89"/>
      <c r="DM188" s="89"/>
      <c r="DN188" s="89"/>
      <c r="DO188" s="89"/>
      <c r="DP188" s="89"/>
      <c r="DQ188" s="89"/>
      <c r="DR188" s="89"/>
      <c r="DS188" s="89"/>
      <c r="DT188" s="89"/>
      <c r="DU188" s="89"/>
      <c r="DV188" s="89"/>
      <c r="DW188" s="89"/>
      <c r="DX188" s="89"/>
      <c r="DY188" s="89"/>
      <c r="DZ188" s="89"/>
      <c r="EA188" s="89"/>
      <c r="EB188" s="89"/>
      <c r="EC188" s="89"/>
      <c r="ED188" s="89"/>
      <c r="EE188" s="89"/>
      <c r="EF188" s="89"/>
      <c r="EG188" s="89"/>
      <c r="EH188" s="89"/>
      <c r="EI188" s="89"/>
      <c r="EJ188" s="89"/>
      <c r="EK188" s="89"/>
      <c r="EL188" s="89"/>
      <c r="EM188" s="89"/>
      <c r="EN188" s="89"/>
      <c r="EO188" s="89"/>
    </row>
    <row r="189" spans="1:145">
      <c r="A189" s="89"/>
      <c r="B189" s="89"/>
      <c r="C189" s="89"/>
      <c r="D189" s="89"/>
      <c r="E189" s="89"/>
      <c r="F189" s="89"/>
      <c r="G189" s="89"/>
      <c r="H189" s="89"/>
      <c r="I189" s="89"/>
      <c r="J189" s="89"/>
      <c r="K189" s="211"/>
      <c r="L189" s="89"/>
      <c r="M189" s="89"/>
      <c r="N189" s="89"/>
      <c r="O189" s="89"/>
      <c r="P189" s="89"/>
      <c r="Q189" s="89"/>
      <c r="R189" s="89"/>
      <c r="S189" s="89"/>
      <c r="T189" s="89"/>
      <c r="U189" s="89"/>
      <c r="V189" s="89"/>
      <c r="W189" s="89"/>
      <c r="X189" s="89"/>
      <c r="Y189" s="89"/>
      <c r="Z189" s="89"/>
      <c r="AA189" s="89"/>
      <c r="AB189" s="89"/>
      <c r="AC189" s="89"/>
      <c r="AD189" s="89"/>
      <c r="AE189" s="89"/>
      <c r="AF189" s="89"/>
      <c r="AG189" s="89"/>
      <c r="AH189" s="89"/>
      <c r="AI189" s="89"/>
      <c r="AJ189" s="89"/>
      <c r="AK189" s="89"/>
      <c r="AL189" s="89"/>
      <c r="AM189" s="89"/>
      <c r="AN189" s="89"/>
      <c r="AO189" s="89"/>
      <c r="AP189" s="89"/>
      <c r="AQ189" s="89"/>
      <c r="AR189" s="89"/>
      <c r="AS189" s="89"/>
      <c r="AT189" s="89"/>
      <c r="AU189" s="89"/>
      <c r="AV189" s="89"/>
      <c r="AW189" s="89"/>
      <c r="AX189" s="89"/>
      <c r="AY189" s="89"/>
      <c r="AZ189" s="89"/>
      <c r="BA189" s="89"/>
      <c r="BB189" s="89"/>
      <c r="BC189" s="89"/>
      <c r="BD189" s="89"/>
      <c r="BE189" s="89"/>
      <c r="BF189" s="89"/>
      <c r="BG189" s="89"/>
      <c r="BH189" s="89"/>
      <c r="BI189" s="89"/>
      <c r="BJ189" s="89"/>
      <c r="BK189" s="89"/>
      <c r="BL189" s="89"/>
      <c r="BM189" s="89"/>
      <c r="BN189" s="89"/>
      <c r="BO189" s="89"/>
      <c r="BP189" s="89"/>
      <c r="BQ189" s="89"/>
      <c r="BR189" s="89"/>
      <c r="BS189" s="89"/>
      <c r="BT189" s="89"/>
      <c r="BU189" s="89"/>
      <c r="BV189" s="89"/>
      <c r="BW189" s="89"/>
      <c r="BX189" s="89"/>
      <c r="BY189" s="89"/>
      <c r="BZ189" s="89"/>
      <c r="CA189" s="89"/>
      <c r="CB189" s="89"/>
      <c r="CC189" s="89"/>
      <c r="CD189" s="89"/>
      <c r="CE189" s="89"/>
      <c r="CF189" s="89"/>
      <c r="CG189" s="89"/>
      <c r="CH189" s="89"/>
      <c r="CI189" s="89"/>
      <c r="CJ189" s="89"/>
      <c r="CK189" s="89"/>
      <c r="CL189" s="89"/>
      <c r="CM189" s="89"/>
      <c r="CN189" s="89"/>
      <c r="CO189" s="89"/>
      <c r="CP189" s="89"/>
      <c r="CQ189" s="89"/>
      <c r="CR189" s="89"/>
      <c r="CS189" s="89"/>
      <c r="CT189" s="89"/>
      <c r="CU189" s="89"/>
      <c r="CV189" s="89"/>
      <c r="CW189" s="89"/>
      <c r="CX189" s="89"/>
      <c r="CY189" s="89"/>
      <c r="CZ189" s="89"/>
      <c r="DA189" s="89"/>
      <c r="DB189" s="89"/>
      <c r="DC189" s="89"/>
      <c r="DD189" s="89"/>
      <c r="DE189" s="89"/>
      <c r="DF189" s="89"/>
      <c r="DG189" s="89"/>
      <c r="DH189" s="89"/>
      <c r="DI189" s="89"/>
      <c r="DJ189" s="89"/>
      <c r="DK189" s="89"/>
      <c r="DL189" s="89"/>
      <c r="DM189" s="89"/>
      <c r="DN189" s="89"/>
      <c r="DO189" s="89"/>
      <c r="DP189" s="89"/>
      <c r="DQ189" s="89"/>
      <c r="DR189" s="89"/>
      <c r="DS189" s="89"/>
      <c r="DT189" s="89"/>
      <c r="DU189" s="89"/>
      <c r="DV189" s="89"/>
      <c r="DW189" s="89"/>
      <c r="DX189" s="89"/>
      <c r="DY189" s="89"/>
      <c r="DZ189" s="89"/>
      <c r="EA189" s="89"/>
      <c r="EB189" s="89"/>
      <c r="EC189" s="89"/>
      <c r="ED189" s="89"/>
      <c r="EE189" s="89"/>
      <c r="EF189" s="89"/>
      <c r="EG189" s="89"/>
      <c r="EH189" s="89"/>
      <c r="EI189" s="89"/>
      <c r="EJ189" s="89"/>
      <c r="EK189" s="89"/>
      <c r="EL189" s="89"/>
      <c r="EM189" s="89"/>
      <c r="EN189" s="89"/>
      <c r="EO189" s="89"/>
    </row>
    <row r="190" spans="1:145">
      <c r="A190" s="89"/>
      <c r="B190" s="89"/>
      <c r="C190" s="89"/>
      <c r="D190" s="89"/>
      <c r="E190" s="89"/>
      <c r="F190" s="89"/>
      <c r="G190" s="89"/>
      <c r="H190" s="89"/>
      <c r="I190" s="89"/>
      <c r="J190" s="89"/>
      <c r="K190" s="211"/>
      <c r="L190" s="89"/>
      <c r="M190" s="89"/>
      <c r="N190" s="89"/>
      <c r="O190" s="89"/>
      <c r="P190" s="89"/>
      <c r="Q190" s="89"/>
      <c r="R190" s="89"/>
      <c r="S190" s="89"/>
      <c r="T190" s="89"/>
      <c r="U190" s="89"/>
      <c r="V190" s="89"/>
      <c r="W190" s="89"/>
      <c r="X190" s="89"/>
      <c r="Y190" s="89"/>
      <c r="Z190" s="89"/>
      <c r="AA190" s="89"/>
      <c r="AB190" s="89"/>
      <c r="AC190" s="89"/>
      <c r="AD190" s="89"/>
      <c r="AE190" s="89"/>
      <c r="AF190" s="89"/>
      <c r="AG190" s="89"/>
      <c r="AH190" s="89"/>
      <c r="AI190" s="89"/>
      <c r="AJ190" s="89"/>
      <c r="AK190" s="89"/>
      <c r="AL190" s="89"/>
      <c r="AM190" s="89"/>
      <c r="AN190" s="89"/>
      <c r="AO190" s="89"/>
      <c r="AP190" s="89"/>
      <c r="AQ190" s="89"/>
      <c r="AR190" s="89"/>
      <c r="AS190" s="89"/>
      <c r="AT190" s="89"/>
      <c r="AU190" s="89"/>
      <c r="AV190" s="89"/>
      <c r="AW190" s="89"/>
      <c r="AX190" s="89"/>
      <c r="AY190" s="89"/>
      <c r="AZ190" s="89"/>
      <c r="BA190" s="89"/>
      <c r="BB190" s="89"/>
      <c r="BC190" s="89"/>
      <c r="BD190" s="89"/>
      <c r="BE190" s="89"/>
      <c r="BF190" s="89"/>
      <c r="BG190" s="89"/>
      <c r="BH190" s="89"/>
      <c r="BI190" s="89"/>
      <c r="BJ190" s="89"/>
      <c r="BK190" s="89"/>
      <c r="BL190" s="89"/>
      <c r="BM190" s="89"/>
      <c r="BN190" s="89"/>
      <c r="BO190" s="89"/>
      <c r="BP190" s="89"/>
      <c r="BQ190" s="89"/>
      <c r="BR190" s="89"/>
      <c r="BS190" s="89"/>
      <c r="BT190" s="89"/>
      <c r="BU190" s="89"/>
      <c r="BV190" s="89"/>
      <c r="BW190" s="89"/>
      <c r="BX190" s="89"/>
      <c r="BY190" s="89"/>
      <c r="BZ190" s="89"/>
      <c r="CA190" s="89"/>
      <c r="CB190" s="89"/>
      <c r="CC190" s="89"/>
      <c r="CD190" s="89"/>
      <c r="CE190" s="89"/>
      <c r="CF190" s="89"/>
      <c r="CG190" s="89"/>
      <c r="CH190" s="89"/>
      <c r="CI190" s="89"/>
      <c r="CJ190" s="89"/>
      <c r="CK190" s="89"/>
      <c r="CL190" s="89"/>
      <c r="CM190" s="89"/>
      <c r="CN190" s="89"/>
      <c r="CO190" s="89"/>
      <c r="CP190" s="89"/>
      <c r="CQ190" s="89"/>
      <c r="CR190" s="89"/>
      <c r="CS190" s="89"/>
      <c r="CT190" s="89"/>
      <c r="CU190" s="89"/>
      <c r="CV190" s="89"/>
      <c r="CW190" s="89"/>
      <c r="CX190" s="89"/>
      <c r="CY190" s="89"/>
      <c r="CZ190" s="89"/>
      <c r="DA190" s="89"/>
      <c r="DB190" s="89"/>
      <c r="DC190" s="89"/>
      <c r="DD190" s="89"/>
      <c r="DE190" s="89"/>
      <c r="DF190" s="89"/>
      <c r="DG190" s="89"/>
      <c r="DH190" s="89"/>
      <c r="DI190" s="89"/>
      <c r="DJ190" s="89"/>
      <c r="DK190" s="89"/>
      <c r="DL190" s="89"/>
      <c r="DM190" s="89"/>
      <c r="DN190" s="89"/>
      <c r="DO190" s="89"/>
      <c r="DP190" s="89"/>
      <c r="DQ190" s="89"/>
      <c r="DR190" s="89"/>
      <c r="DS190" s="89"/>
      <c r="DT190" s="89"/>
      <c r="DU190" s="89"/>
      <c r="DV190" s="89"/>
      <c r="DW190" s="89"/>
      <c r="DX190" s="89"/>
      <c r="DY190" s="89"/>
      <c r="DZ190" s="89"/>
      <c r="EA190" s="89"/>
      <c r="EB190" s="89"/>
      <c r="EC190" s="89"/>
      <c r="ED190" s="89"/>
      <c r="EE190" s="89"/>
      <c r="EF190" s="89"/>
      <c r="EG190" s="89"/>
      <c r="EH190" s="89"/>
      <c r="EI190" s="89"/>
      <c r="EJ190" s="89"/>
      <c r="EK190" s="89"/>
      <c r="EL190" s="89"/>
      <c r="EM190" s="89"/>
      <c r="EN190" s="89"/>
      <c r="EO190" s="89"/>
    </row>
    <row r="191" spans="1:145">
      <c r="A191" s="89"/>
      <c r="B191" s="89"/>
      <c r="C191" s="89"/>
      <c r="D191" s="89"/>
      <c r="E191" s="89"/>
      <c r="F191" s="89"/>
      <c r="G191" s="89"/>
      <c r="H191" s="89"/>
      <c r="I191" s="89"/>
      <c r="J191" s="89"/>
      <c r="K191" s="211"/>
      <c r="L191" s="89"/>
      <c r="M191" s="89"/>
      <c r="N191" s="89"/>
      <c r="O191" s="89"/>
      <c r="P191" s="89"/>
      <c r="Q191" s="89"/>
      <c r="R191" s="89"/>
      <c r="S191" s="89"/>
      <c r="T191" s="89"/>
      <c r="U191" s="89"/>
      <c r="V191" s="89"/>
      <c r="W191" s="89"/>
      <c r="X191" s="89"/>
      <c r="Y191" s="89"/>
      <c r="Z191" s="89"/>
      <c r="AA191" s="89"/>
      <c r="AB191" s="89"/>
      <c r="AC191" s="89"/>
      <c r="AD191" s="89"/>
      <c r="AE191" s="89"/>
      <c r="AF191" s="89"/>
      <c r="AG191" s="89"/>
      <c r="AH191" s="89"/>
      <c r="AI191" s="89"/>
      <c r="AJ191" s="89"/>
      <c r="AK191" s="89"/>
      <c r="AL191" s="89"/>
      <c r="AM191" s="89"/>
      <c r="AN191" s="89"/>
      <c r="AO191" s="89"/>
      <c r="AP191" s="89"/>
      <c r="AQ191" s="89"/>
      <c r="AR191" s="89"/>
      <c r="AS191" s="89"/>
      <c r="AT191" s="89"/>
      <c r="AU191" s="89"/>
      <c r="AV191" s="89"/>
      <c r="AW191" s="89"/>
      <c r="AX191" s="89"/>
      <c r="AY191" s="89"/>
      <c r="AZ191" s="89"/>
      <c r="BA191" s="89"/>
      <c r="BB191" s="89"/>
      <c r="BC191" s="89"/>
      <c r="BD191" s="89"/>
      <c r="BE191" s="89"/>
      <c r="BF191" s="89"/>
      <c r="BG191" s="89"/>
      <c r="BH191" s="89"/>
      <c r="BI191" s="89"/>
      <c r="BJ191" s="89"/>
      <c r="BK191" s="89"/>
      <c r="BL191" s="89"/>
      <c r="BM191" s="89"/>
      <c r="BN191" s="89"/>
      <c r="BO191" s="89"/>
      <c r="BP191" s="89"/>
      <c r="BQ191" s="89"/>
      <c r="BR191" s="89"/>
      <c r="BS191" s="89"/>
      <c r="BT191" s="89"/>
      <c r="BU191" s="89"/>
      <c r="BV191" s="89"/>
      <c r="BW191" s="89"/>
      <c r="BX191" s="89"/>
      <c r="BY191" s="89"/>
      <c r="BZ191" s="89"/>
      <c r="CA191" s="89"/>
      <c r="CB191" s="89"/>
      <c r="CC191" s="89"/>
      <c r="CD191" s="89"/>
      <c r="CE191" s="89"/>
      <c r="CF191" s="89"/>
      <c r="CG191" s="89"/>
      <c r="CH191" s="89"/>
      <c r="CI191" s="89"/>
      <c r="CJ191" s="89"/>
      <c r="CK191" s="89"/>
      <c r="CL191" s="89"/>
      <c r="CM191" s="89"/>
      <c r="CN191" s="89"/>
      <c r="CO191" s="89"/>
      <c r="CP191" s="89"/>
      <c r="CQ191" s="89"/>
      <c r="CR191" s="89"/>
      <c r="CS191" s="89"/>
      <c r="CT191" s="89"/>
      <c r="CU191" s="89"/>
      <c r="CV191" s="89"/>
      <c r="CW191" s="89"/>
      <c r="CX191" s="89"/>
      <c r="CY191" s="89"/>
      <c r="CZ191" s="89"/>
      <c r="DA191" s="89"/>
      <c r="DB191" s="89"/>
      <c r="DC191" s="89"/>
      <c r="DD191" s="89"/>
      <c r="DE191" s="89"/>
      <c r="DF191" s="89"/>
      <c r="DG191" s="89"/>
      <c r="DH191" s="89"/>
      <c r="DI191" s="89"/>
      <c r="DJ191" s="89"/>
      <c r="DK191" s="89"/>
      <c r="DL191" s="89"/>
      <c r="DM191" s="89"/>
      <c r="DN191" s="89"/>
      <c r="DO191" s="89"/>
      <c r="DP191" s="89"/>
      <c r="DQ191" s="89"/>
      <c r="DR191" s="89"/>
      <c r="DS191" s="89"/>
      <c r="DT191" s="89"/>
      <c r="DU191" s="89"/>
      <c r="DV191" s="89"/>
      <c r="DW191" s="89"/>
      <c r="DX191" s="89"/>
      <c r="DY191" s="89"/>
      <c r="DZ191" s="89"/>
      <c r="EA191" s="89"/>
      <c r="EB191" s="89"/>
      <c r="EC191" s="89"/>
      <c r="ED191" s="89"/>
      <c r="EE191" s="89"/>
      <c r="EF191" s="89"/>
      <c r="EG191" s="89"/>
      <c r="EH191" s="89"/>
      <c r="EI191" s="89"/>
      <c r="EJ191" s="89"/>
      <c r="EK191" s="89"/>
      <c r="EL191" s="89"/>
      <c r="EM191" s="89"/>
      <c r="EN191" s="89"/>
      <c r="EO191" s="89"/>
    </row>
    <row r="192" spans="1:145">
      <c r="A192" s="89"/>
      <c r="B192" s="89"/>
      <c r="C192" s="89"/>
      <c r="D192" s="89"/>
      <c r="E192" s="89"/>
      <c r="F192" s="89"/>
      <c r="G192" s="89"/>
      <c r="H192" s="89"/>
      <c r="I192" s="89"/>
      <c r="J192" s="89"/>
      <c r="K192" s="211"/>
      <c r="L192" s="89"/>
      <c r="M192" s="89"/>
      <c r="N192" s="89"/>
      <c r="O192" s="89"/>
      <c r="P192" s="89"/>
      <c r="Q192" s="89"/>
      <c r="R192" s="89"/>
      <c r="S192" s="89"/>
      <c r="T192" s="89"/>
      <c r="U192" s="89"/>
      <c r="V192" s="89"/>
      <c r="W192" s="89"/>
      <c r="X192" s="89"/>
      <c r="Y192" s="89"/>
      <c r="Z192" s="89"/>
      <c r="AA192" s="89"/>
      <c r="AB192" s="89"/>
      <c r="AC192" s="89"/>
      <c r="AD192" s="89"/>
      <c r="AE192" s="89"/>
      <c r="AF192" s="89"/>
      <c r="AG192" s="89"/>
      <c r="AH192" s="89"/>
      <c r="AI192" s="89"/>
      <c r="AJ192" s="89"/>
      <c r="AK192" s="89"/>
      <c r="AL192" s="89"/>
      <c r="AM192" s="89"/>
      <c r="AN192" s="89"/>
      <c r="AO192" s="89"/>
      <c r="AP192" s="89"/>
      <c r="AQ192" s="89"/>
      <c r="AR192" s="89"/>
      <c r="AS192" s="89"/>
      <c r="AT192" s="89"/>
      <c r="AU192" s="89"/>
      <c r="AV192" s="89"/>
      <c r="AW192" s="89"/>
      <c r="AX192" s="89"/>
      <c r="AY192" s="89"/>
      <c r="AZ192" s="89"/>
      <c r="BA192" s="89"/>
      <c r="BB192" s="89"/>
      <c r="BC192" s="89"/>
      <c r="BD192" s="89"/>
      <c r="BE192" s="89"/>
      <c r="BF192" s="89"/>
      <c r="BG192" s="89"/>
      <c r="BH192" s="89"/>
      <c r="BI192" s="89"/>
      <c r="BJ192" s="89"/>
      <c r="BK192" s="89"/>
      <c r="BL192" s="89"/>
      <c r="BM192" s="89"/>
      <c r="BN192" s="89"/>
      <c r="BO192" s="89"/>
      <c r="BP192" s="89"/>
      <c r="BQ192" s="89"/>
      <c r="BR192" s="89"/>
      <c r="BS192" s="89"/>
      <c r="BT192" s="89"/>
      <c r="BU192" s="89"/>
      <c r="BV192" s="89"/>
      <c r="BW192" s="89"/>
      <c r="BX192" s="89"/>
      <c r="BY192" s="89"/>
      <c r="BZ192" s="89"/>
      <c r="CA192" s="89"/>
      <c r="CB192" s="89"/>
      <c r="CC192" s="89"/>
      <c r="CD192" s="89"/>
      <c r="CE192" s="89"/>
      <c r="CF192" s="89"/>
      <c r="CG192" s="89"/>
      <c r="CH192" s="89"/>
      <c r="CI192" s="89"/>
      <c r="CJ192" s="89"/>
      <c r="CK192" s="89"/>
      <c r="CL192" s="89"/>
      <c r="CM192" s="89"/>
      <c r="CN192" s="89"/>
      <c r="CO192" s="89"/>
      <c r="CP192" s="89"/>
      <c r="CQ192" s="89"/>
      <c r="CR192" s="89"/>
      <c r="CS192" s="89"/>
      <c r="CT192" s="89"/>
      <c r="CU192" s="89"/>
      <c r="CV192" s="89"/>
      <c r="CW192" s="89"/>
      <c r="CX192" s="89"/>
      <c r="CY192" s="89"/>
      <c r="CZ192" s="89"/>
      <c r="DA192" s="89"/>
      <c r="DB192" s="89"/>
      <c r="DC192" s="89"/>
      <c r="DD192" s="89"/>
      <c r="DE192" s="89"/>
      <c r="DF192" s="89"/>
      <c r="DG192" s="89"/>
      <c r="DH192" s="89"/>
      <c r="DI192" s="89"/>
      <c r="DJ192" s="89"/>
      <c r="DK192" s="89"/>
      <c r="DL192" s="89"/>
      <c r="DM192" s="89"/>
      <c r="DN192" s="89"/>
      <c r="DO192" s="89"/>
      <c r="DP192" s="89"/>
      <c r="DQ192" s="89"/>
      <c r="DR192" s="89"/>
      <c r="DS192" s="89"/>
      <c r="DT192" s="89"/>
      <c r="DU192" s="89"/>
      <c r="DV192" s="89"/>
      <c r="DW192" s="89"/>
      <c r="DX192" s="89"/>
      <c r="DY192" s="89"/>
      <c r="DZ192" s="89"/>
      <c r="EA192" s="89"/>
      <c r="EB192" s="89"/>
      <c r="EC192" s="89"/>
      <c r="ED192" s="89"/>
      <c r="EE192" s="89"/>
      <c r="EF192" s="89"/>
      <c r="EG192" s="89"/>
      <c r="EH192" s="89"/>
      <c r="EI192" s="89"/>
      <c r="EJ192" s="89"/>
      <c r="EK192" s="89"/>
      <c r="EL192" s="89"/>
      <c r="EM192" s="89"/>
      <c r="EN192" s="89"/>
      <c r="EO192" s="89"/>
    </row>
    <row r="193" spans="1:145">
      <c r="A193" s="89"/>
      <c r="B193" s="89"/>
      <c r="C193" s="89"/>
      <c r="D193" s="89"/>
      <c r="E193" s="89"/>
      <c r="F193" s="89"/>
      <c r="G193" s="89"/>
      <c r="H193" s="89"/>
      <c r="I193" s="89"/>
      <c r="J193" s="89"/>
      <c r="K193" s="211"/>
      <c r="L193" s="89"/>
      <c r="M193" s="89"/>
      <c r="N193" s="89"/>
      <c r="O193" s="89"/>
      <c r="P193" s="89"/>
      <c r="Q193" s="89"/>
      <c r="R193" s="89"/>
      <c r="S193" s="89"/>
      <c r="T193" s="89"/>
      <c r="U193" s="89"/>
      <c r="V193" s="89"/>
      <c r="W193" s="89"/>
      <c r="X193" s="89"/>
      <c r="Y193" s="89"/>
      <c r="Z193" s="89"/>
      <c r="AA193" s="89"/>
      <c r="AB193" s="89"/>
      <c r="AC193" s="89"/>
      <c r="AD193" s="89"/>
      <c r="AE193" s="89"/>
      <c r="AF193" s="89"/>
      <c r="AG193" s="89"/>
      <c r="AH193" s="89"/>
      <c r="AI193" s="89"/>
      <c r="AJ193" s="89"/>
      <c r="AK193" s="89"/>
      <c r="AL193" s="89"/>
      <c r="AM193" s="89"/>
      <c r="AN193" s="89"/>
      <c r="AO193" s="89"/>
      <c r="AP193" s="89"/>
      <c r="AQ193" s="89"/>
      <c r="AR193" s="89"/>
      <c r="AS193" s="89"/>
      <c r="AT193" s="89"/>
      <c r="AU193" s="89"/>
      <c r="AV193" s="89"/>
      <c r="AW193" s="89"/>
      <c r="AX193" s="89"/>
      <c r="AY193" s="89"/>
      <c r="AZ193" s="89"/>
      <c r="BA193" s="89"/>
      <c r="BB193" s="89"/>
      <c r="BC193" s="89"/>
      <c r="BD193" s="89"/>
      <c r="BE193" s="89"/>
      <c r="BF193" s="89"/>
      <c r="BG193" s="89"/>
      <c r="BH193" s="89"/>
      <c r="BI193" s="89"/>
      <c r="BJ193" s="89"/>
      <c r="BK193" s="89"/>
      <c r="BL193" s="89"/>
      <c r="BM193" s="89"/>
      <c r="BN193" s="89"/>
      <c r="BO193" s="89"/>
      <c r="BP193" s="89"/>
      <c r="BQ193" s="89"/>
      <c r="BR193" s="89"/>
      <c r="BS193" s="89"/>
      <c r="BT193" s="89"/>
      <c r="BU193" s="89"/>
      <c r="BV193" s="89"/>
      <c r="BW193" s="89"/>
      <c r="BX193" s="89"/>
      <c r="BY193" s="89"/>
      <c r="BZ193" s="89"/>
      <c r="CA193" s="89"/>
      <c r="CB193" s="89"/>
      <c r="CC193" s="89"/>
      <c r="CD193" s="89"/>
      <c r="CE193" s="89"/>
      <c r="CF193" s="89"/>
      <c r="CG193" s="89"/>
      <c r="CH193" s="89"/>
      <c r="CI193" s="89"/>
      <c r="CJ193" s="89"/>
      <c r="CK193" s="89"/>
      <c r="CL193" s="89"/>
      <c r="CM193" s="89"/>
      <c r="CN193" s="89"/>
      <c r="CO193" s="89"/>
      <c r="CP193" s="89"/>
      <c r="CQ193" s="89"/>
      <c r="CR193" s="89"/>
      <c r="CS193" s="89"/>
      <c r="CT193" s="89"/>
      <c r="CU193" s="89"/>
      <c r="CV193" s="89"/>
      <c r="CW193" s="89"/>
      <c r="CX193" s="89"/>
      <c r="CY193" s="89"/>
      <c r="CZ193" s="89"/>
      <c r="DA193" s="89"/>
      <c r="DB193" s="89"/>
      <c r="DC193" s="89"/>
      <c r="DD193" s="89"/>
      <c r="DE193" s="89"/>
      <c r="DF193" s="89"/>
      <c r="DG193" s="89"/>
      <c r="DH193" s="89"/>
      <c r="DI193" s="89"/>
      <c r="DJ193" s="89"/>
      <c r="DK193" s="89"/>
      <c r="DL193" s="89"/>
      <c r="DM193" s="89"/>
      <c r="DN193" s="89"/>
      <c r="DO193" s="89"/>
      <c r="DP193" s="89"/>
      <c r="DQ193" s="89"/>
      <c r="DR193" s="89"/>
      <c r="DS193" s="89"/>
      <c r="DT193" s="89"/>
      <c r="DU193" s="89"/>
      <c r="DV193" s="89"/>
      <c r="DW193" s="89"/>
      <c r="DX193" s="89"/>
      <c r="DY193" s="89"/>
      <c r="DZ193" s="89"/>
      <c r="EA193" s="89"/>
      <c r="EB193" s="89"/>
      <c r="EC193" s="89"/>
      <c r="ED193" s="89"/>
      <c r="EE193" s="89"/>
      <c r="EF193" s="89"/>
      <c r="EG193" s="89"/>
      <c r="EH193" s="89"/>
      <c r="EI193" s="89"/>
      <c r="EJ193" s="89"/>
      <c r="EK193" s="89"/>
      <c r="EL193" s="89"/>
      <c r="EM193" s="89"/>
      <c r="EN193" s="89"/>
      <c r="EO193" s="89"/>
    </row>
    <row r="194" spans="1:145">
      <c r="A194" s="89"/>
      <c r="B194" s="89"/>
      <c r="C194" s="89"/>
      <c r="D194" s="89"/>
      <c r="E194" s="89"/>
      <c r="F194" s="89"/>
      <c r="G194" s="89"/>
      <c r="H194" s="89"/>
      <c r="I194" s="89"/>
      <c r="J194" s="89"/>
      <c r="K194" s="211"/>
      <c r="L194" s="89"/>
      <c r="M194" s="89"/>
      <c r="N194" s="89"/>
      <c r="O194" s="89"/>
      <c r="P194" s="89"/>
      <c r="Q194" s="89"/>
      <c r="R194" s="89"/>
      <c r="S194" s="89"/>
      <c r="T194" s="89"/>
      <c r="U194" s="89"/>
      <c r="V194" s="89"/>
      <c r="W194" s="89"/>
      <c r="X194" s="89"/>
      <c r="Y194" s="89"/>
      <c r="Z194" s="89"/>
      <c r="AA194" s="89"/>
      <c r="AB194" s="89"/>
      <c r="AC194" s="89"/>
      <c r="AD194" s="89"/>
      <c r="AE194" s="89"/>
      <c r="AF194" s="89"/>
      <c r="AG194" s="89"/>
      <c r="AH194" s="89"/>
      <c r="AI194" s="89"/>
      <c r="AJ194" s="89"/>
      <c r="AK194" s="89"/>
      <c r="AL194" s="89"/>
      <c r="AM194" s="89"/>
      <c r="AN194" s="89"/>
      <c r="AO194" s="89"/>
      <c r="AP194" s="89"/>
      <c r="AQ194" s="89"/>
      <c r="AR194" s="89"/>
      <c r="AS194" s="89"/>
      <c r="AT194" s="89"/>
      <c r="AU194" s="89"/>
      <c r="AV194" s="89"/>
      <c r="AW194" s="89"/>
      <c r="AX194" s="89"/>
      <c r="AY194" s="89"/>
      <c r="AZ194" s="89"/>
      <c r="BA194" s="89"/>
      <c r="BB194" s="89"/>
      <c r="BC194" s="89"/>
      <c r="BD194" s="89"/>
      <c r="BE194" s="89"/>
      <c r="BF194" s="89"/>
      <c r="BG194" s="89"/>
      <c r="BH194" s="89"/>
      <c r="BI194" s="89"/>
      <c r="BJ194" s="89"/>
      <c r="BK194" s="89"/>
      <c r="BL194" s="89"/>
      <c r="BM194" s="89"/>
      <c r="BN194" s="89"/>
      <c r="BO194" s="89"/>
      <c r="BP194" s="89"/>
      <c r="BQ194" s="89"/>
      <c r="BR194" s="89"/>
      <c r="BS194" s="89"/>
      <c r="BT194" s="89"/>
      <c r="BU194" s="89"/>
      <c r="BV194" s="89"/>
      <c r="BW194" s="89"/>
      <c r="BX194" s="89"/>
      <c r="BY194" s="89"/>
      <c r="BZ194" s="89"/>
      <c r="CA194" s="89"/>
      <c r="CB194" s="89"/>
      <c r="CC194" s="89"/>
      <c r="CD194" s="89"/>
      <c r="CE194" s="89"/>
      <c r="CF194" s="89"/>
      <c r="CG194" s="89"/>
      <c r="CH194" s="89"/>
      <c r="CI194" s="89"/>
      <c r="CJ194" s="89"/>
      <c r="CK194" s="89"/>
      <c r="CL194" s="89"/>
      <c r="CM194" s="89"/>
      <c r="CN194" s="89"/>
      <c r="CO194" s="89"/>
      <c r="CP194" s="89"/>
      <c r="CQ194" s="89"/>
      <c r="CR194" s="89"/>
      <c r="CS194" s="89"/>
      <c r="CT194" s="89"/>
      <c r="CU194" s="89"/>
      <c r="CV194" s="89"/>
      <c r="CW194" s="89"/>
      <c r="CX194" s="89"/>
      <c r="CY194" s="89"/>
      <c r="CZ194" s="89"/>
      <c r="DA194" s="89"/>
      <c r="DB194" s="89"/>
      <c r="DC194" s="89"/>
      <c r="DD194" s="89"/>
      <c r="DE194" s="89"/>
      <c r="DF194" s="89"/>
      <c r="DG194" s="89"/>
      <c r="DH194" s="89"/>
      <c r="DI194" s="89"/>
      <c r="DJ194" s="89"/>
      <c r="DK194" s="89"/>
      <c r="DL194" s="89"/>
      <c r="DM194" s="89"/>
      <c r="DN194" s="89"/>
      <c r="DO194" s="89"/>
      <c r="DP194" s="89"/>
      <c r="DQ194" s="89"/>
      <c r="DR194" s="89"/>
      <c r="DS194" s="89"/>
      <c r="DT194" s="89"/>
      <c r="DU194" s="89"/>
      <c r="DV194" s="89"/>
      <c r="DW194" s="89"/>
      <c r="DX194" s="89"/>
      <c r="DY194" s="89"/>
      <c r="DZ194" s="89"/>
      <c r="EA194" s="89"/>
      <c r="EB194" s="89"/>
      <c r="EC194" s="89"/>
      <c r="ED194" s="89"/>
      <c r="EE194" s="89"/>
      <c r="EF194" s="89"/>
      <c r="EG194" s="89"/>
      <c r="EH194" s="89"/>
      <c r="EI194" s="89"/>
      <c r="EJ194" s="89"/>
      <c r="EK194" s="89"/>
      <c r="EL194" s="89"/>
      <c r="EM194" s="89"/>
      <c r="EN194" s="89"/>
      <c r="EO194" s="89"/>
    </row>
    <row r="195" spans="1:145">
      <c r="A195" s="89"/>
      <c r="B195" s="89"/>
      <c r="C195" s="89"/>
      <c r="D195" s="89"/>
      <c r="E195" s="89"/>
      <c r="F195" s="89"/>
      <c r="G195" s="89"/>
      <c r="H195" s="89"/>
      <c r="I195" s="89"/>
      <c r="J195" s="89"/>
      <c r="K195" s="211"/>
      <c r="L195" s="89"/>
      <c r="M195" s="89"/>
      <c r="N195" s="89"/>
      <c r="O195" s="89"/>
      <c r="P195" s="89"/>
      <c r="Q195" s="89"/>
      <c r="R195" s="89"/>
      <c r="S195" s="89"/>
      <c r="T195" s="89"/>
      <c r="U195" s="89"/>
      <c r="V195" s="89"/>
      <c r="W195" s="89"/>
      <c r="X195" s="89"/>
      <c r="Y195" s="89"/>
      <c r="Z195" s="89"/>
      <c r="AA195" s="89"/>
      <c r="AB195" s="89"/>
      <c r="AC195" s="89"/>
      <c r="AD195" s="89"/>
      <c r="AE195" s="89"/>
      <c r="AF195" s="89"/>
      <c r="AG195" s="89"/>
      <c r="AH195" s="89"/>
      <c r="AI195" s="89"/>
      <c r="AJ195" s="89"/>
      <c r="AK195" s="89"/>
      <c r="AL195" s="89"/>
      <c r="AM195" s="89"/>
      <c r="AN195" s="89"/>
      <c r="AO195" s="89"/>
      <c r="AP195" s="89"/>
      <c r="AQ195" s="89"/>
      <c r="AR195" s="89"/>
      <c r="AS195" s="89"/>
      <c r="AT195" s="89"/>
      <c r="AU195" s="89"/>
      <c r="AV195" s="89"/>
      <c r="AW195" s="89"/>
      <c r="AX195" s="89"/>
      <c r="AY195" s="89"/>
      <c r="AZ195" s="89"/>
      <c r="BA195" s="89"/>
      <c r="BB195" s="89"/>
      <c r="BC195" s="89"/>
      <c r="BD195" s="89"/>
      <c r="BE195" s="89"/>
      <c r="BF195" s="89"/>
      <c r="BG195" s="89"/>
      <c r="BH195" s="89"/>
      <c r="BI195" s="89"/>
      <c r="BJ195" s="89"/>
      <c r="BK195" s="89"/>
      <c r="BL195" s="89"/>
      <c r="BM195" s="89"/>
      <c r="BN195" s="89"/>
      <c r="BO195" s="89"/>
      <c r="BP195" s="89"/>
      <c r="BQ195" s="89"/>
      <c r="BR195" s="89"/>
      <c r="BS195" s="89"/>
      <c r="BT195" s="89"/>
      <c r="BU195" s="89"/>
      <c r="BV195" s="89"/>
      <c r="BW195" s="89"/>
      <c r="BX195" s="89"/>
      <c r="BY195" s="89"/>
      <c r="BZ195" s="89"/>
      <c r="CA195" s="89"/>
      <c r="CB195" s="89"/>
      <c r="CC195" s="89"/>
      <c r="CD195" s="89"/>
      <c r="CE195" s="89"/>
      <c r="CF195" s="89"/>
      <c r="CG195" s="89"/>
      <c r="CH195" s="89"/>
      <c r="CI195" s="89"/>
      <c r="CJ195" s="89"/>
      <c r="CK195" s="89"/>
      <c r="CL195" s="89"/>
      <c r="CM195" s="89"/>
      <c r="CN195" s="89"/>
      <c r="CO195" s="89"/>
      <c r="CP195" s="89"/>
      <c r="CQ195" s="89"/>
      <c r="CR195" s="89"/>
      <c r="CS195" s="89"/>
      <c r="CT195" s="89"/>
      <c r="CU195" s="89"/>
      <c r="CV195" s="89"/>
      <c r="CW195" s="89"/>
      <c r="CX195" s="89"/>
      <c r="CY195" s="89"/>
      <c r="CZ195" s="89"/>
      <c r="DA195" s="89"/>
      <c r="DB195" s="89"/>
      <c r="DC195" s="89"/>
      <c r="DD195" s="89"/>
      <c r="DE195" s="89"/>
      <c r="DF195" s="89"/>
      <c r="DG195" s="89"/>
      <c r="DH195" s="89"/>
      <c r="DI195" s="89"/>
      <c r="DJ195" s="89"/>
      <c r="DK195" s="89"/>
      <c r="DL195" s="89"/>
      <c r="DM195" s="89"/>
      <c r="DN195" s="89"/>
      <c r="DO195" s="89"/>
      <c r="DP195" s="89"/>
      <c r="DQ195" s="89"/>
      <c r="DR195" s="89"/>
      <c r="DS195" s="89"/>
      <c r="DT195" s="89"/>
      <c r="DU195" s="89"/>
      <c r="DV195" s="89"/>
      <c r="DW195" s="89"/>
      <c r="DX195" s="89"/>
      <c r="DY195" s="89"/>
      <c r="DZ195" s="89"/>
      <c r="EA195" s="89"/>
      <c r="EB195" s="89"/>
      <c r="EC195" s="89"/>
      <c r="ED195" s="89"/>
      <c r="EE195" s="89"/>
      <c r="EF195" s="89"/>
      <c r="EG195" s="89"/>
      <c r="EH195" s="89"/>
      <c r="EI195" s="89"/>
      <c r="EJ195" s="89"/>
      <c r="EK195" s="89"/>
      <c r="EL195" s="89"/>
      <c r="EM195" s="89"/>
      <c r="EN195" s="89"/>
      <c r="EO195" s="89"/>
    </row>
    <row r="196" spans="1:145">
      <c r="A196" s="89"/>
      <c r="B196" s="89"/>
      <c r="C196" s="89"/>
      <c r="D196" s="89"/>
      <c r="E196" s="89"/>
      <c r="F196" s="89"/>
      <c r="G196" s="89"/>
      <c r="H196" s="89"/>
      <c r="I196" s="89"/>
      <c r="J196" s="89"/>
      <c r="K196" s="211"/>
      <c r="L196" s="89"/>
      <c r="M196" s="89"/>
      <c r="N196" s="89"/>
      <c r="O196" s="89"/>
      <c r="P196" s="89"/>
      <c r="Q196" s="89"/>
      <c r="R196" s="89"/>
      <c r="S196" s="89"/>
      <c r="T196" s="89"/>
      <c r="U196" s="89"/>
      <c r="V196" s="89"/>
      <c r="W196" s="89"/>
      <c r="X196" s="89"/>
      <c r="Y196" s="89"/>
      <c r="Z196" s="89"/>
      <c r="AA196" s="89"/>
      <c r="AB196" s="89"/>
      <c r="AC196" s="89"/>
      <c r="AD196" s="89"/>
      <c r="AE196" s="89"/>
      <c r="AF196" s="89"/>
      <c r="AG196" s="89"/>
      <c r="AH196" s="89"/>
      <c r="AI196" s="89"/>
      <c r="AJ196" s="89"/>
      <c r="AK196" s="89"/>
      <c r="AL196" s="89"/>
      <c r="AM196" s="89"/>
      <c r="AN196" s="89"/>
      <c r="AO196" s="89"/>
      <c r="AP196" s="89"/>
      <c r="AQ196" s="89"/>
      <c r="AR196" s="89"/>
      <c r="AS196" s="89"/>
      <c r="AT196" s="89"/>
      <c r="AU196" s="89"/>
      <c r="AV196" s="89"/>
      <c r="AW196" s="89"/>
      <c r="AX196" s="89"/>
      <c r="AY196" s="89"/>
      <c r="AZ196" s="89"/>
      <c r="BA196" s="89"/>
      <c r="BB196" s="89"/>
      <c r="BC196" s="89"/>
      <c r="BD196" s="89"/>
      <c r="BE196" s="89"/>
      <c r="BF196" s="89"/>
      <c r="BG196" s="89"/>
      <c r="BH196" s="89"/>
      <c r="BI196" s="89"/>
      <c r="BJ196" s="89"/>
      <c r="BK196" s="89"/>
      <c r="BL196" s="89"/>
      <c r="BM196" s="89"/>
      <c r="BN196" s="89"/>
      <c r="BO196" s="89"/>
      <c r="BP196" s="89"/>
      <c r="BQ196" s="89"/>
      <c r="BR196" s="89"/>
      <c r="BS196" s="89"/>
      <c r="BT196" s="89"/>
      <c r="BU196" s="89"/>
      <c r="BV196" s="89"/>
      <c r="BW196" s="89"/>
      <c r="BX196" s="89"/>
      <c r="BY196" s="89"/>
      <c r="BZ196" s="89"/>
      <c r="CA196" s="89"/>
      <c r="CB196" s="89"/>
      <c r="CC196" s="89"/>
      <c r="CD196" s="89"/>
      <c r="CE196" s="89"/>
      <c r="CF196" s="89"/>
      <c r="CG196" s="89"/>
      <c r="CH196" s="89"/>
      <c r="CI196" s="89"/>
      <c r="CJ196" s="89"/>
      <c r="CK196" s="89"/>
      <c r="CL196" s="89"/>
      <c r="CM196" s="89"/>
      <c r="CN196" s="89"/>
      <c r="CO196" s="89"/>
      <c r="CP196" s="89"/>
      <c r="CQ196" s="89"/>
      <c r="CR196" s="89"/>
      <c r="CS196" s="89"/>
      <c r="CT196" s="89"/>
      <c r="CU196" s="89"/>
      <c r="CV196" s="89"/>
      <c r="CW196" s="89"/>
      <c r="CX196" s="89"/>
      <c r="CY196" s="89"/>
      <c r="CZ196" s="89"/>
      <c r="DA196" s="89"/>
      <c r="DB196" s="89"/>
      <c r="DC196" s="89"/>
      <c r="DD196" s="89"/>
      <c r="DE196" s="89"/>
      <c r="DF196" s="89"/>
      <c r="DG196" s="89"/>
      <c r="DH196" s="89"/>
      <c r="DI196" s="89"/>
      <c r="DJ196" s="89"/>
      <c r="DK196" s="89"/>
      <c r="DL196" s="89"/>
      <c r="DM196" s="89"/>
      <c r="DN196" s="89"/>
      <c r="DO196" s="89"/>
      <c r="DP196" s="89"/>
      <c r="DQ196" s="89"/>
      <c r="DR196" s="89"/>
      <c r="DS196" s="89"/>
      <c r="DT196" s="89"/>
      <c r="DU196" s="89"/>
      <c r="DV196" s="89"/>
      <c r="DW196" s="89"/>
      <c r="DX196" s="89"/>
      <c r="DY196" s="89"/>
      <c r="DZ196" s="89"/>
      <c r="EA196" s="89"/>
      <c r="EB196" s="89"/>
      <c r="EC196" s="89"/>
      <c r="ED196" s="89"/>
      <c r="EE196" s="89"/>
      <c r="EF196" s="89"/>
      <c r="EG196" s="89"/>
      <c r="EH196" s="89"/>
      <c r="EI196" s="89"/>
      <c r="EJ196" s="89"/>
      <c r="EK196" s="89"/>
      <c r="EL196" s="89"/>
      <c r="EM196" s="89"/>
      <c r="EN196" s="89"/>
      <c r="EO196" s="89"/>
    </row>
    <row r="197" spans="1:145">
      <c r="A197" s="89"/>
      <c r="B197" s="89"/>
      <c r="C197" s="89"/>
      <c r="D197" s="89"/>
      <c r="E197" s="89"/>
      <c r="F197" s="89"/>
      <c r="G197" s="89"/>
      <c r="H197" s="89"/>
      <c r="I197" s="89"/>
      <c r="J197" s="89"/>
      <c r="K197" s="211"/>
      <c r="L197" s="89"/>
      <c r="M197" s="89"/>
      <c r="N197" s="89"/>
      <c r="O197" s="89"/>
      <c r="P197" s="89"/>
      <c r="Q197" s="89"/>
      <c r="R197" s="89"/>
      <c r="S197" s="89"/>
      <c r="T197" s="89"/>
      <c r="U197" s="89"/>
      <c r="V197" s="89"/>
      <c r="W197" s="89"/>
      <c r="X197" s="89"/>
      <c r="Y197" s="89"/>
      <c r="Z197" s="89"/>
      <c r="AA197" s="89"/>
      <c r="AB197" s="89"/>
      <c r="AC197" s="89"/>
      <c r="AD197" s="89"/>
      <c r="AE197" s="89"/>
      <c r="AF197" s="89"/>
      <c r="AG197" s="89"/>
      <c r="AH197" s="89"/>
      <c r="AI197" s="89"/>
      <c r="AJ197" s="89"/>
      <c r="AK197" s="89"/>
      <c r="AL197" s="89"/>
      <c r="AM197" s="89"/>
      <c r="AN197" s="89"/>
      <c r="AO197" s="89"/>
      <c r="AP197" s="89"/>
      <c r="AQ197" s="89"/>
      <c r="AR197" s="89"/>
      <c r="AS197" s="89"/>
      <c r="AT197" s="89"/>
      <c r="AU197" s="89"/>
      <c r="AV197" s="89"/>
      <c r="AW197" s="89"/>
      <c r="AX197" s="89"/>
      <c r="AY197" s="89"/>
      <c r="AZ197" s="89"/>
      <c r="BA197" s="89"/>
      <c r="BB197" s="89"/>
      <c r="BC197" s="89"/>
      <c r="BD197" s="89"/>
      <c r="BE197" s="89"/>
      <c r="BF197" s="89"/>
      <c r="BG197" s="89"/>
      <c r="BH197" s="89"/>
      <c r="BI197" s="89"/>
      <c r="BJ197" s="89"/>
      <c r="BK197" s="89"/>
      <c r="BL197" s="89"/>
      <c r="BM197" s="89"/>
      <c r="BN197" s="89"/>
      <c r="BO197" s="89"/>
      <c r="BP197" s="89"/>
      <c r="BQ197" s="89"/>
      <c r="BR197" s="89"/>
      <c r="BS197" s="89"/>
      <c r="BT197" s="89"/>
      <c r="BU197" s="89"/>
      <c r="BV197" s="89"/>
      <c r="BW197" s="89"/>
      <c r="BX197" s="89"/>
      <c r="BY197" s="89"/>
      <c r="BZ197" s="89"/>
      <c r="CA197" s="89"/>
      <c r="CB197" s="89"/>
      <c r="CC197" s="89"/>
      <c r="CD197" s="89"/>
      <c r="CE197" s="89"/>
      <c r="CF197" s="89"/>
      <c r="CG197" s="89"/>
      <c r="CH197" s="89"/>
      <c r="CI197" s="89"/>
      <c r="CJ197" s="89"/>
      <c r="CK197" s="89"/>
      <c r="CL197" s="89"/>
      <c r="CM197" s="89"/>
      <c r="CN197" s="89"/>
      <c r="CO197" s="89"/>
      <c r="CP197" s="89"/>
      <c r="CQ197" s="89"/>
      <c r="CR197" s="89"/>
      <c r="CS197" s="89"/>
      <c r="CT197" s="89"/>
      <c r="CU197" s="89"/>
      <c r="CV197" s="89"/>
      <c r="CW197" s="89"/>
      <c r="CX197" s="89"/>
      <c r="CY197" s="89"/>
      <c r="CZ197" s="89"/>
      <c r="DA197" s="89"/>
      <c r="DB197" s="89"/>
      <c r="DC197" s="89"/>
      <c r="DD197" s="89"/>
      <c r="DE197" s="89"/>
      <c r="DF197" s="89"/>
      <c r="DG197" s="89"/>
      <c r="DH197" s="89"/>
      <c r="DI197" s="89"/>
      <c r="DJ197" s="89"/>
      <c r="DK197" s="89"/>
      <c r="DL197" s="89"/>
      <c r="DM197" s="89"/>
      <c r="DN197" s="89"/>
      <c r="DO197" s="89"/>
      <c r="DP197" s="89"/>
      <c r="DQ197" s="89"/>
      <c r="DR197" s="89"/>
      <c r="DS197" s="89"/>
      <c r="DT197" s="89"/>
      <c r="DU197" s="89"/>
      <c r="DV197" s="89"/>
      <c r="DW197" s="89"/>
      <c r="DX197" s="89"/>
      <c r="DY197" s="89"/>
      <c r="DZ197" s="89"/>
      <c r="EA197" s="89"/>
      <c r="EB197" s="89"/>
      <c r="EC197" s="89"/>
      <c r="ED197" s="89"/>
      <c r="EE197" s="89"/>
      <c r="EF197" s="89"/>
      <c r="EG197" s="89"/>
      <c r="EH197" s="89"/>
      <c r="EI197" s="89"/>
      <c r="EJ197" s="89"/>
      <c r="EK197" s="89"/>
      <c r="EL197" s="89"/>
      <c r="EM197" s="89"/>
      <c r="EN197" s="89"/>
      <c r="EO197" s="89"/>
    </row>
    <row r="198" spans="1:145">
      <c r="A198" s="89"/>
      <c r="B198" s="89"/>
      <c r="C198" s="89"/>
      <c r="D198" s="89"/>
      <c r="E198" s="89"/>
      <c r="F198" s="89"/>
      <c r="G198" s="89"/>
      <c r="H198" s="89"/>
      <c r="I198" s="89"/>
      <c r="J198" s="89"/>
      <c r="K198" s="211"/>
      <c r="L198" s="89"/>
      <c r="M198" s="89"/>
      <c r="N198" s="89"/>
      <c r="O198" s="89"/>
      <c r="P198" s="89"/>
      <c r="Q198" s="89"/>
      <c r="R198" s="89"/>
      <c r="S198" s="89"/>
      <c r="T198" s="89"/>
      <c r="U198" s="89"/>
      <c r="V198" s="89"/>
      <c r="W198" s="89"/>
      <c r="X198" s="89"/>
      <c r="Y198" s="89"/>
      <c r="Z198" s="89"/>
      <c r="AA198" s="89"/>
      <c r="AB198" s="89"/>
      <c r="AC198" s="89"/>
      <c r="AD198" s="89"/>
      <c r="AE198" s="89"/>
      <c r="AF198" s="89"/>
      <c r="AG198" s="89"/>
      <c r="AH198" s="89"/>
      <c r="AI198" s="89"/>
      <c r="AJ198" s="89"/>
      <c r="AK198" s="89"/>
      <c r="AL198" s="89"/>
      <c r="AM198" s="89"/>
      <c r="AN198" s="89"/>
      <c r="AO198" s="89"/>
      <c r="AP198" s="89"/>
      <c r="AQ198" s="89"/>
      <c r="AR198" s="89"/>
      <c r="AS198" s="89"/>
      <c r="AT198" s="89"/>
      <c r="AU198" s="89"/>
      <c r="AV198" s="89"/>
      <c r="AW198" s="89"/>
      <c r="AX198" s="89"/>
      <c r="AY198" s="89"/>
      <c r="AZ198" s="89"/>
      <c r="BA198" s="89"/>
      <c r="BB198" s="89"/>
      <c r="BC198" s="89"/>
      <c r="BD198" s="89"/>
      <c r="BE198" s="89"/>
      <c r="BF198" s="89"/>
      <c r="BG198" s="89"/>
      <c r="BH198" s="89"/>
      <c r="BI198" s="89"/>
      <c r="BJ198" s="89"/>
      <c r="BK198" s="89"/>
      <c r="BL198" s="89"/>
      <c r="BM198" s="89"/>
      <c r="BN198" s="89"/>
      <c r="BO198" s="89"/>
      <c r="BP198" s="89"/>
      <c r="BQ198" s="89"/>
      <c r="BR198" s="89"/>
      <c r="BS198" s="89"/>
      <c r="BT198" s="89"/>
      <c r="BU198" s="89"/>
      <c r="BV198" s="89"/>
      <c r="BW198" s="89"/>
      <c r="BX198" s="89"/>
      <c r="BY198" s="89"/>
      <c r="BZ198" s="89"/>
      <c r="CA198" s="89"/>
      <c r="CB198" s="89"/>
      <c r="CC198" s="89"/>
      <c r="CD198" s="89"/>
      <c r="CE198" s="89"/>
      <c r="CF198" s="89"/>
      <c r="CG198" s="89"/>
      <c r="CH198" s="89"/>
      <c r="CI198" s="89"/>
      <c r="CJ198" s="89"/>
      <c r="CK198" s="89"/>
      <c r="CL198" s="89"/>
      <c r="CM198" s="89"/>
      <c r="CN198" s="89"/>
      <c r="CO198" s="89"/>
      <c r="CP198" s="89"/>
      <c r="CQ198" s="89"/>
      <c r="CR198" s="89"/>
      <c r="CS198" s="89"/>
      <c r="CT198" s="89"/>
      <c r="CU198" s="89"/>
      <c r="CV198" s="89"/>
      <c r="CW198" s="89"/>
      <c r="CX198" s="89"/>
      <c r="CY198" s="89"/>
      <c r="CZ198" s="89"/>
      <c r="DA198" s="89"/>
      <c r="DB198" s="89"/>
      <c r="DC198" s="89"/>
      <c r="DD198" s="89"/>
      <c r="DE198" s="89"/>
      <c r="DF198" s="89"/>
      <c r="DG198" s="89"/>
      <c r="DH198" s="89"/>
      <c r="DI198" s="89"/>
      <c r="DJ198" s="89"/>
      <c r="DK198" s="89"/>
      <c r="DL198" s="89"/>
      <c r="DM198" s="89"/>
      <c r="DN198" s="89"/>
      <c r="DO198" s="89"/>
      <c r="DP198" s="89"/>
      <c r="DQ198" s="89"/>
      <c r="DR198" s="89"/>
      <c r="DS198" s="89"/>
      <c r="DT198" s="89"/>
      <c r="DU198" s="89"/>
      <c r="DV198" s="89"/>
      <c r="DW198" s="89"/>
      <c r="DX198" s="89"/>
      <c r="DY198" s="89"/>
      <c r="DZ198" s="89"/>
      <c r="EA198" s="89"/>
      <c r="EB198" s="89"/>
      <c r="EC198" s="89"/>
      <c r="ED198" s="89"/>
      <c r="EE198" s="89"/>
      <c r="EF198" s="89"/>
      <c r="EG198" s="89"/>
      <c r="EH198" s="89"/>
      <c r="EI198" s="89"/>
      <c r="EJ198" s="89"/>
      <c r="EK198" s="89"/>
      <c r="EL198" s="89"/>
      <c r="EM198" s="89"/>
      <c r="EN198" s="89"/>
      <c r="EO198" s="89"/>
    </row>
    <row r="199" spans="1:145">
      <c r="A199" s="89"/>
      <c r="B199" s="89"/>
      <c r="C199" s="89"/>
      <c r="D199" s="89"/>
      <c r="E199" s="89"/>
      <c r="F199" s="89"/>
      <c r="G199" s="89"/>
      <c r="H199" s="89"/>
      <c r="I199" s="89"/>
      <c r="J199" s="89"/>
      <c r="K199" s="211"/>
      <c r="L199" s="89"/>
      <c r="M199" s="89"/>
      <c r="N199" s="89"/>
      <c r="O199" s="89"/>
      <c r="P199" s="89"/>
      <c r="Q199" s="89"/>
      <c r="R199" s="89"/>
      <c r="S199" s="89"/>
      <c r="T199" s="89"/>
      <c r="U199" s="89"/>
      <c r="V199" s="89"/>
      <c r="W199" s="89"/>
      <c r="X199" s="89"/>
      <c r="Y199" s="89"/>
      <c r="Z199" s="89"/>
      <c r="AA199" s="89"/>
      <c r="AB199" s="89"/>
      <c r="AC199" s="89"/>
      <c r="AD199" s="89"/>
      <c r="AE199" s="89"/>
      <c r="AF199" s="89"/>
      <c r="AG199" s="89"/>
      <c r="AH199" s="89"/>
      <c r="AI199" s="89"/>
      <c r="AJ199" s="89"/>
      <c r="AK199" s="89"/>
      <c r="AL199" s="89"/>
      <c r="AM199" s="89"/>
      <c r="AN199" s="89"/>
      <c r="AO199" s="89"/>
      <c r="AP199" s="89"/>
      <c r="AQ199" s="89"/>
      <c r="AR199" s="89"/>
      <c r="AS199" s="89"/>
      <c r="AT199" s="89"/>
      <c r="AU199" s="89"/>
      <c r="AV199" s="89"/>
      <c r="AW199" s="89"/>
      <c r="AX199" s="89"/>
      <c r="AY199" s="89"/>
      <c r="AZ199" s="89"/>
      <c r="BA199" s="89"/>
      <c r="BB199" s="89"/>
      <c r="BC199" s="89"/>
      <c r="BD199" s="89"/>
      <c r="BE199" s="89"/>
      <c r="BF199" s="89"/>
      <c r="BG199" s="89"/>
      <c r="BH199" s="89"/>
      <c r="BI199" s="89"/>
      <c r="BJ199" s="89"/>
      <c r="BK199" s="89"/>
      <c r="BL199" s="89"/>
      <c r="BM199" s="89"/>
      <c r="BN199" s="89"/>
      <c r="BO199" s="89"/>
      <c r="BP199" s="89"/>
      <c r="BQ199" s="89"/>
      <c r="BR199" s="89"/>
      <c r="BS199" s="89"/>
      <c r="BT199" s="89"/>
      <c r="BU199" s="89"/>
      <c r="BV199" s="89"/>
      <c r="BW199" s="89"/>
      <c r="BX199" s="89"/>
      <c r="BY199" s="89"/>
      <c r="BZ199" s="89"/>
      <c r="CA199" s="89"/>
      <c r="CB199" s="89"/>
      <c r="CC199" s="89"/>
      <c r="CD199" s="89"/>
      <c r="CE199" s="89"/>
      <c r="CF199" s="89"/>
      <c r="CG199" s="89"/>
      <c r="CH199" s="89"/>
      <c r="CI199" s="89"/>
      <c r="CJ199" s="89"/>
      <c r="CK199" s="89"/>
      <c r="CL199" s="89"/>
      <c r="CM199" s="89"/>
      <c r="CN199" s="89"/>
      <c r="CO199" s="89"/>
      <c r="CP199" s="89"/>
      <c r="CQ199" s="89"/>
      <c r="CR199" s="89"/>
      <c r="CS199" s="89"/>
      <c r="CT199" s="89"/>
      <c r="CU199" s="89"/>
      <c r="CV199" s="89"/>
      <c r="CW199" s="89"/>
      <c r="CX199" s="89"/>
      <c r="CY199" s="89"/>
      <c r="CZ199" s="89"/>
      <c r="DA199" s="89"/>
      <c r="DB199" s="89"/>
      <c r="DC199" s="89"/>
      <c r="DD199" s="89"/>
      <c r="DE199" s="89"/>
      <c r="DF199" s="89"/>
      <c r="DG199" s="89"/>
      <c r="DH199" s="89"/>
      <c r="DI199" s="89"/>
      <c r="DJ199" s="89"/>
      <c r="DK199" s="89"/>
      <c r="DL199" s="89"/>
      <c r="DM199" s="89"/>
      <c r="DN199" s="89"/>
      <c r="DO199" s="89"/>
      <c r="DP199" s="89"/>
      <c r="DQ199" s="89"/>
      <c r="DR199" s="89"/>
      <c r="DS199" s="89"/>
      <c r="DT199" s="89"/>
      <c r="DU199" s="89"/>
      <c r="DV199" s="89"/>
      <c r="DW199" s="89"/>
      <c r="DX199" s="89"/>
      <c r="DY199" s="89"/>
      <c r="DZ199" s="89"/>
      <c r="EA199" s="89"/>
      <c r="EB199" s="89"/>
      <c r="EC199" s="89"/>
      <c r="ED199" s="89"/>
      <c r="EE199" s="89"/>
      <c r="EF199" s="89"/>
      <c r="EG199" s="89"/>
      <c r="EH199" s="89"/>
      <c r="EI199" s="89"/>
      <c r="EJ199" s="89"/>
      <c r="EK199" s="89"/>
      <c r="EL199" s="89"/>
      <c r="EM199" s="89"/>
      <c r="EN199" s="89"/>
      <c r="EO199" s="89"/>
    </row>
    <row r="200" spans="1:145">
      <c r="A200" s="89"/>
      <c r="B200" s="89"/>
      <c r="C200" s="89"/>
      <c r="D200" s="89"/>
      <c r="E200" s="89"/>
      <c r="F200" s="89"/>
      <c r="G200" s="89"/>
      <c r="H200" s="89"/>
      <c r="I200" s="89"/>
      <c r="J200" s="89"/>
      <c r="K200" s="211"/>
      <c r="L200" s="89"/>
      <c r="M200" s="89"/>
      <c r="N200" s="89"/>
      <c r="O200" s="89"/>
      <c r="P200" s="89"/>
      <c r="Q200" s="89"/>
      <c r="R200" s="89"/>
      <c r="S200" s="89"/>
      <c r="T200" s="89"/>
      <c r="U200" s="89"/>
      <c r="V200" s="89"/>
      <c r="W200" s="89"/>
      <c r="X200" s="89"/>
      <c r="Y200" s="89"/>
      <c r="Z200" s="89"/>
      <c r="AA200" s="89"/>
      <c r="AB200" s="89"/>
      <c r="AC200" s="89"/>
      <c r="AD200" s="89"/>
      <c r="AE200" s="89"/>
      <c r="AF200" s="89"/>
      <c r="AG200" s="89"/>
      <c r="AH200" s="89"/>
      <c r="AI200" s="89"/>
      <c r="AJ200" s="89"/>
      <c r="AK200" s="89"/>
      <c r="AL200" s="89"/>
      <c r="AM200" s="89"/>
      <c r="AN200" s="89"/>
      <c r="AO200" s="89"/>
      <c r="AP200" s="89"/>
      <c r="AQ200" s="89"/>
      <c r="AR200" s="89"/>
      <c r="AS200" s="89"/>
      <c r="AT200" s="89"/>
      <c r="AU200" s="89"/>
      <c r="AV200" s="89"/>
      <c r="AW200" s="89"/>
      <c r="AX200" s="89"/>
      <c r="AY200" s="89"/>
      <c r="AZ200" s="89"/>
      <c r="BA200" s="89"/>
      <c r="BB200" s="89"/>
      <c r="BC200" s="89"/>
      <c r="BD200" s="89"/>
      <c r="BE200" s="89"/>
      <c r="BF200" s="89"/>
      <c r="BG200" s="89"/>
      <c r="BH200" s="89"/>
      <c r="BI200" s="89"/>
      <c r="BJ200" s="89"/>
      <c r="BK200" s="89"/>
      <c r="BL200" s="89"/>
      <c r="BM200" s="89"/>
      <c r="BN200" s="89"/>
      <c r="BO200" s="89"/>
      <c r="BP200" s="89"/>
      <c r="BQ200" s="89"/>
      <c r="BR200" s="89"/>
      <c r="BS200" s="89"/>
      <c r="BT200" s="89"/>
      <c r="BU200" s="89"/>
      <c r="BV200" s="89"/>
      <c r="BW200" s="89"/>
      <c r="BX200" s="89"/>
      <c r="BY200" s="89"/>
      <c r="BZ200" s="89"/>
      <c r="CA200" s="89"/>
      <c r="CB200" s="89"/>
      <c r="CC200" s="89"/>
      <c r="CD200" s="89"/>
      <c r="CE200" s="89"/>
      <c r="CF200" s="89"/>
      <c r="CG200" s="89"/>
      <c r="CH200" s="89"/>
      <c r="CI200" s="89"/>
      <c r="CJ200" s="89"/>
      <c r="CK200" s="89"/>
      <c r="CL200" s="89"/>
      <c r="CM200" s="89"/>
      <c r="CN200" s="89"/>
      <c r="CO200" s="89"/>
      <c r="CP200" s="89"/>
      <c r="CQ200" s="89"/>
      <c r="CR200" s="89"/>
      <c r="CS200" s="89"/>
      <c r="CT200" s="89"/>
      <c r="CU200" s="89"/>
      <c r="CV200" s="89"/>
      <c r="CW200" s="89"/>
      <c r="CX200" s="89"/>
      <c r="CY200" s="89"/>
      <c r="CZ200" s="89"/>
      <c r="DA200" s="89"/>
      <c r="DB200" s="89"/>
      <c r="DC200" s="89"/>
      <c r="DD200" s="89"/>
      <c r="DE200" s="89"/>
      <c r="DF200" s="89"/>
      <c r="DG200" s="89"/>
      <c r="DH200" s="89"/>
      <c r="DI200" s="89"/>
      <c r="DJ200" s="89"/>
      <c r="DK200" s="89"/>
      <c r="DL200" s="89"/>
      <c r="DM200" s="89"/>
      <c r="DN200" s="89"/>
      <c r="DO200" s="89"/>
      <c r="DP200" s="89"/>
      <c r="DQ200" s="89"/>
      <c r="DR200" s="89"/>
      <c r="DS200" s="89"/>
      <c r="DT200" s="89"/>
      <c r="DU200" s="89"/>
      <c r="DV200" s="89"/>
      <c r="DW200" s="89"/>
      <c r="DX200" s="89"/>
      <c r="DY200" s="89"/>
      <c r="DZ200" s="89"/>
      <c r="EA200" s="89"/>
      <c r="EB200" s="89"/>
      <c r="EC200" s="89"/>
      <c r="ED200" s="89"/>
      <c r="EE200" s="89"/>
      <c r="EF200" s="89"/>
      <c r="EG200" s="89"/>
      <c r="EH200" s="89"/>
      <c r="EI200" s="89"/>
      <c r="EJ200" s="89"/>
      <c r="EK200" s="89"/>
      <c r="EL200" s="89"/>
      <c r="EM200" s="89"/>
      <c r="EN200" s="89"/>
      <c r="EO200" s="89"/>
    </row>
    <row r="201" spans="1:145">
      <c r="A201" s="89"/>
      <c r="B201" s="89"/>
      <c r="C201" s="89"/>
      <c r="D201" s="89"/>
      <c r="E201" s="89"/>
      <c r="F201" s="89"/>
      <c r="G201" s="89"/>
      <c r="H201" s="89"/>
      <c r="I201" s="89"/>
      <c r="J201" s="89"/>
      <c r="K201" s="211"/>
      <c r="L201" s="89"/>
      <c r="M201" s="89"/>
      <c r="N201" s="89"/>
      <c r="O201" s="89"/>
      <c r="P201" s="89"/>
      <c r="Q201" s="89"/>
      <c r="R201" s="89"/>
      <c r="S201" s="89"/>
      <c r="T201" s="89"/>
      <c r="U201" s="89"/>
      <c r="V201" s="89"/>
      <c r="W201" s="89"/>
      <c r="X201" s="89"/>
      <c r="Y201" s="89"/>
      <c r="Z201" s="89"/>
      <c r="AA201" s="89"/>
      <c r="AB201" s="89"/>
      <c r="AC201" s="89"/>
      <c r="AD201" s="89"/>
      <c r="AE201" s="89"/>
      <c r="AF201" s="89"/>
      <c r="AG201" s="89"/>
      <c r="AH201" s="89"/>
      <c r="AI201" s="89"/>
      <c r="AJ201" s="89"/>
      <c r="AK201" s="89"/>
      <c r="AL201" s="89"/>
      <c r="AM201" s="89"/>
      <c r="AN201" s="89"/>
      <c r="AO201" s="89"/>
      <c r="AP201" s="89"/>
      <c r="AQ201" s="89"/>
      <c r="AR201" s="89"/>
      <c r="AS201" s="89"/>
      <c r="AT201" s="89"/>
      <c r="AU201" s="89"/>
      <c r="AV201" s="89"/>
      <c r="AW201" s="89"/>
      <c r="AX201" s="89"/>
      <c r="AY201" s="89"/>
      <c r="AZ201" s="89"/>
      <c r="BA201" s="89"/>
      <c r="BB201" s="89"/>
      <c r="BC201" s="89"/>
      <c r="BD201" s="89"/>
      <c r="BE201" s="89"/>
      <c r="BF201" s="89"/>
      <c r="BG201" s="89"/>
      <c r="BH201" s="89"/>
      <c r="BI201" s="89"/>
      <c r="BJ201" s="89"/>
      <c r="BK201" s="89"/>
      <c r="BL201" s="89"/>
      <c r="BM201" s="89"/>
      <c r="BN201" s="89"/>
      <c r="BO201" s="89"/>
      <c r="BP201" s="89"/>
      <c r="BQ201" s="89"/>
      <c r="BR201" s="89"/>
      <c r="BS201" s="89"/>
      <c r="BT201" s="89"/>
      <c r="BU201" s="89"/>
      <c r="BV201" s="89"/>
      <c r="BW201" s="89"/>
      <c r="BX201" s="89"/>
      <c r="BY201" s="89"/>
      <c r="BZ201" s="89"/>
      <c r="CA201" s="89"/>
      <c r="CB201" s="89"/>
      <c r="CC201" s="89"/>
      <c r="CD201" s="89"/>
      <c r="CE201" s="89"/>
      <c r="CF201" s="89"/>
      <c r="CG201" s="89"/>
      <c r="CH201" s="89"/>
      <c r="CI201" s="89"/>
      <c r="CJ201" s="89"/>
      <c r="CK201" s="89"/>
      <c r="CL201" s="89"/>
      <c r="CM201" s="89"/>
      <c r="CN201" s="89"/>
      <c r="CO201" s="89"/>
      <c r="CP201" s="89"/>
      <c r="CQ201" s="89"/>
      <c r="CR201" s="89"/>
      <c r="CS201" s="89"/>
      <c r="CT201" s="89"/>
      <c r="CU201" s="89"/>
      <c r="CV201" s="89"/>
      <c r="CW201" s="89"/>
      <c r="CX201" s="89"/>
      <c r="CY201" s="89"/>
      <c r="CZ201" s="89"/>
      <c r="DA201" s="89"/>
      <c r="DB201" s="89"/>
      <c r="DC201" s="89"/>
      <c r="DD201" s="89"/>
      <c r="DE201" s="89"/>
      <c r="DF201" s="89"/>
      <c r="DG201" s="89"/>
      <c r="DH201" s="89"/>
      <c r="DI201" s="89"/>
      <c r="DJ201" s="89"/>
      <c r="DK201" s="89"/>
      <c r="DL201" s="89"/>
      <c r="DM201" s="89"/>
      <c r="DN201" s="89"/>
      <c r="DO201" s="89"/>
      <c r="DP201" s="89"/>
      <c r="DQ201" s="89"/>
      <c r="DR201" s="89"/>
      <c r="DS201" s="89"/>
      <c r="DT201" s="89"/>
      <c r="DU201" s="89"/>
      <c r="DV201" s="89"/>
      <c r="DW201" s="89"/>
      <c r="DX201" s="89"/>
      <c r="DY201" s="89"/>
      <c r="DZ201" s="89"/>
      <c r="EA201" s="89"/>
      <c r="EB201" s="89"/>
      <c r="EC201" s="89"/>
      <c r="ED201" s="89"/>
      <c r="EE201" s="89"/>
      <c r="EF201" s="89"/>
      <c r="EG201" s="89"/>
      <c r="EH201" s="89"/>
      <c r="EI201" s="89"/>
      <c r="EJ201" s="89"/>
      <c r="EK201" s="89"/>
      <c r="EL201" s="89"/>
      <c r="EM201" s="89"/>
      <c r="EN201" s="89"/>
      <c r="EO201" s="89"/>
    </row>
    <row r="202" spans="1:145">
      <c r="A202" s="89"/>
      <c r="B202" s="89"/>
      <c r="C202" s="89"/>
      <c r="D202" s="89"/>
      <c r="E202" s="89"/>
      <c r="F202" s="89"/>
      <c r="G202" s="89"/>
      <c r="H202" s="89"/>
      <c r="I202" s="89"/>
      <c r="J202" s="89"/>
      <c r="K202" s="211"/>
      <c r="L202" s="89"/>
      <c r="M202" s="89"/>
      <c r="N202" s="89"/>
      <c r="O202" s="89"/>
      <c r="P202" s="89"/>
      <c r="Q202" s="89"/>
      <c r="R202" s="89"/>
      <c r="S202" s="89"/>
      <c r="T202" s="89"/>
      <c r="U202" s="89"/>
      <c r="V202" s="89"/>
      <c r="W202" s="89"/>
      <c r="X202" s="89"/>
      <c r="Y202" s="89"/>
      <c r="Z202" s="89"/>
      <c r="AA202" s="89"/>
      <c r="AB202" s="89"/>
      <c r="AC202" s="89"/>
      <c r="AD202" s="89"/>
      <c r="AE202" s="89"/>
      <c r="AF202" s="89"/>
      <c r="AG202" s="89"/>
      <c r="AH202" s="89"/>
      <c r="AI202" s="89"/>
      <c r="AJ202" s="89"/>
      <c r="AK202" s="89"/>
      <c r="AL202" s="89"/>
      <c r="AM202" s="89"/>
      <c r="AN202" s="89"/>
      <c r="AO202" s="89"/>
      <c r="AP202" s="89"/>
      <c r="AQ202" s="89"/>
      <c r="AR202" s="89"/>
      <c r="AS202" s="89"/>
      <c r="AT202" s="89"/>
      <c r="AU202" s="89"/>
      <c r="AV202" s="89"/>
      <c r="AW202" s="89"/>
      <c r="AX202" s="89"/>
      <c r="AY202" s="89"/>
      <c r="AZ202" s="89"/>
      <c r="BA202" s="89"/>
      <c r="BB202" s="89"/>
      <c r="BC202" s="89"/>
      <c r="BD202" s="89"/>
      <c r="BE202" s="89"/>
      <c r="BF202" s="89"/>
      <c r="BG202" s="89"/>
      <c r="BH202" s="89"/>
      <c r="BI202" s="89"/>
      <c r="BJ202" s="89"/>
      <c r="BK202" s="89"/>
      <c r="BL202" s="89"/>
      <c r="BM202" s="89"/>
      <c r="BN202" s="89"/>
      <c r="BO202" s="89"/>
      <c r="BP202" s="89"/>
      <c r="BQ202" s="89"/>
      <c r="BR202" s="89"/>
      <c r="BS202" s="89"/>
      <c r="BT202" s="89"/>
      <c r="BU202" s="89"/>
      <c r="BV202" s="89"/>
      <c r="BW202" s="89"/>
      <c r="BX202" s="89"/>
      <c r="BY202" s="89"/>
      <c r="BZ202" s="89"/>
      <c r="CA202" s="89"/>
      <c r="CB202" s="89"/>
      <c r="CC202" s="89"/>
      <c r="CD202" s="89"/>
      <c r="CE202" s="89"/>
      <c r="CF202" s="89"/>
      <c r="CG202" s="89"/>
      <c r="CH202" s="89"/>
      <c r="CI202" s="89"/>
      <c r="CJ202" s="89"/>
      <c r="CK202" s="89"/>
      <c r="CL202" s="89"/>
      <c r="CM202" s="89"/>
      <c r="CN202" s="89"/>
      <c r="CO202" s="89"/>
      <c r="CP202" s="89"/>
      <c r="CQ202" s="89"/>
      <c r="CR202" s="89"/>
      <c r="CS202" s="89"/>
      <c r="CT202" s="89"/>
      <c r="CU202" s="89"/>
      <c r="CV202" s="89"/>
      <c r="CW202" s="89"/>
      <c r="CX202" s="89"/>
      <c r="CY202" s="89"/>
      <c r="CZ202" s="89"/>
      <c r="DA202" s="89"/>
      <c r="DB202" s="89"/>
      <c r="DC202" s="89"/>
      <c r="DD202" s="89"/>
      <c r="DE202" s="89"/>
      <c r="DF202" s="89"/>
      <c r="DG202" s="89"/>
      <c r="DH202" s="89"/>
      <c r="DI202" s="89"/>
      <c r="DJ202" s="89"/>
      <c r="DK202" s="89"/>
      <c r="DL202" s="89"/>
      <c r="DM202" s="89"/>
      <c r="DN202" s="89"/>
      <c r="DO202" s="89"/>
      <c r="DP202" s="89"/>
      <c r="DQ202" s="89"/>
      <c r="DR202" s="89"/>
      <c r="DS202" s="89"/>
      <c r="DT202" s="89"/>
      <c r="DU202" s="89"/>
      <c r="DV202" s="89"/>
      <c r="DW202" s="89"/>
      <c r="DX202" s="89"/>
      <c r="DY202" s="89"/>
      <c r="DZ202" s="89"/>
      <c r="EA202" s="89"/>
      <c r="EB202" s="89"/>
      <c r="EC202" s="89"/>
      <c r="ED202" s="89"/>
      <c r="EE202" s="89"/>
      <c r="EF202" s="89"/>
      <c r="EG202" s="89"/>
      <c r="EH202" s="89"/>
      <c r="EI202" s="89"/>
      <c r="EJ202" s="89"/>
      <c r="EK202" s="89"/>
      <c r="EL202" s="89"/>
      <c r="EM202" s="89"/>
      <c r="EN202" s="89"/>
      <c r="EO202" s="89"/>
    </row>
    <row r="203" spans="1:145">
      <c r="A203" s="89"/>
      <c r="B203" s="89"/>
      <c r="C203" s="89"/>
      <c r="D203" s="89"/>
      <c r="E203" s="89"/>
      <c r="F203" s="89"/>
      <c r="G203" s="89"/>
      <c r="H203" s="89"/>
      <c r="I203" s="89"/>
      <c r="J203" s="89"/>
      <c r="K203" s="211"/>
      <c r="L203" s="89"/>
      <c r="M203" s="89"/>
      <c r="N203" s="89"/>
      <c r="O203" s="89"/>
      <c r="P203" s="89"/>
      <c r="Q203" s="89"/>
      <c r="R203" s="89"/>
      <c r="S203" s="89"/>
      <c r="T203" s="89"/>
      <c r="U203" s="89"/>
      <c r="V203" s="89"/>
      <c r="W203" s="89"/>
      <c r="X203" s="89"/>
      <c r="Y203" s="89"/>
      <c r="Z203" s="89"/>
      <c r="AA203" s="89"/>
      <c r="AB203" s="89"/>
      <c r="AC203" s="89"/>
      <c r="AD203" s="89"/>
      <c r="AE203" s="89"/>
      <c r="AF203" s="89"/>
      <c r="AG203" s="89"/>
      <c r="AH203" s="89"/>
      <c r="AI203" s="89"/>
      <c r="AJ203" s="89"/>
      <c r="AK203" s="89"/>
      <c r="AL203" s="89"/>
      <c r="AM203" s="89"/>
      <c r="AN203" s="89"/>
      <c r="AO203" s="89"/>
      <c r="AP203" s="89"/>
      <c r="AQ203" s="89"/>
      <c r="AR203" s="89"/>
      <c r="AS203" s="89"/>
      <c r="AT203" s="89"/>
      <c r="AU203" s="89"/>
      <c r="AV203" s="89"/>
      <c r="AW203" s="89"/>
      <c r="AX203" s="89"/>
      <c r="AY203" s="89"/>
      <c r="AZ203" s="89"/>
      <c r="BA203" s="89"/>
      <c r="BB203" s="89"/>
      <c r="BC203" s="89"/>
      <c r="BD203" s="89"/>
      <c r="BE203" s="89"/>
      <c r="BF203" s="89"/>
      <c r="BG203" s="89"/>
      <c r="BH203" s="89"/>
      <c r="BI203" s="89"/>
      <c r="BJ203" s="89"/>
      <c r="BK203" s="89"/>
      <c r="BL203" s="89"/>
      <c r="BM203" s="89"/>
      <c r="BN203" s="89"/>
      <c r="BO203" s="89"/>
      <c r="BP203" s="89"/>
      <c r="BQ203" s="89"/>
      <c r="BR203" s="89"/>
      <c r="BS203" s="89"/>
      <c r="BT203" s="89"/>
      <c r="BU203" s="89"/>
      <c r="BV203" s="89"/>
      <c r="BW203" s="89"/>
      <c r="BX203" s="89"/>
      <c r="BY203" s="89"/>
      <c r="BZ203" s="89"/>
      <c r="CA203" s="89"/>
      <c r="CB203" s="89"/>
      <c r="CC203" s="89"/>
      <c r="CD203" s="89"/>
      <c r="CE203" s="89"/>
      <c r="CF203" s="89"/>
      <c r="CG203" s="89"/>
      <c r="CH203" s="89"/>
      <c r="CI203" s="89"/>
      <c r="CJ203" s="89"/>
      <c r="CK203" s="89"/>
      <c r="CL203" s="89"/>
      <c r="CM203" s="89"/>
      <c r="CN203" s="89"/>
      <c r="CO203" s="89"/>
      <c r="CP203" s="89"/>
      <c r="CQ203" s="89"/>
      <c r="CR203" s="89"/>
      <c r="CS203" s="89"/>
      <c r="CT203" s="89"/>
      <c r="CU203" s="89"/>
      <c r="CV203" s="89"/>
      <c r="CW203" s="89"/>
      <c r="CX203" s="89"/>
      <c r="CY203" s="89"/>
      <c r="CZ203" s="89"/>
      <c r="DA203" s="89"/>
      <c r="DB203" s="89"/>
      <c r="DC203" s="89"/>
      <c r="DD203" s="89"/>
      <c r="DE203" s="89"/>
      <c r="DF203" s="89"/>
      <c r="DG203" s="89"/>
      <c r="DH203" s="89"/>
      <c r="DI203" s="89"/>
      <c r="DJ203" s="89"/>
      <c r="DK203" s="89"/>
      <c r="DL203" s="89"/>
      <c r="DM203" s="89"/>
      <c r="DN203" s="89"/>
      <c r="DO203" s="89"/>
      <c r="DP203" s="89"/>
      <c r="DQ203" s="89"/>
      <c r="DR203" s="89"/>
      <c r="DS203" s="89"/>
      <c r="DT203" s="89"/>
      <c r="DU203" s="89"/>
      <c r="DV203" s="89"/>
      <c r="DW203" s="89"/>
      <c r="DX203" s="89"/>
      <c r="DY203" s="89"/>
      <c r="DZ203" s="89"/>
      <c r="EA203" s="89"/>
      <c r="EB203" s="89"/>
      <c r="EC203" s="89"/>
      <c r="ED203" s="89"/>
      <c r="EE203" s="89"/>
      <c r="EF203" s="89"/>
      <c r="EG203" s="89"/>
      <c r="EH203" s="89"/>
      <c r="EI203" s="89"/>
      <c r="EJ203" s="89"/>
      <c r="EK203" s="89"/>
      <c r="EL203" s="89"/>
      <c r="EM203" s="89"/>
      <c r="EN203" s="89"/>
      <c r="EO203" s="89"/>
    </row>
    <row r="204" spans="1:145">
      <c r="A204" s="89"/>
      <c r="B204" s="89"/>
      <c r="C204" s="89"/>
      <c r="D204" s="89"/>
      <c r="E204" s="89"/>
      <c r="F204" s="89"/>
      <c r="G204" s="89"/>
      <c r="H204" s="89"/>
      <c r="I204" s="89"/>
      <c r="J204" s="89"/>
      <c r="K204" s="211"/>
      <c r="L204" s="89"/>
      <c r="M204" s="89"/>
      <c r="N204" s="89"/>
      <c r="O204" s="89"/>
      <c r="P204" s="89"/>
      <c r="Q204" s="89"/>
      <c r="R204" s="89"/>
      <c r="S204" s="89"/>
      <c r="T204" s="89"/>
      <c r="U204" s="89"/>
      <c r="V204" s="89"/>
      <c r="W204" s="89"/>
      <c r="X204" s="89"/>
      <c r="Y204" s="89"/>
      <c r="Z204" s="89"/>
      <c r="AA204" s="89"/>
      <c r="AB204" s="89"/>
      <c r="AC204" s="89"/>
      <c r="AD204" s="89"/>
      <c r="AE204" s="89"/>
      <c r="AF204" s="89"/>
      <c r="AG204" s="89"/>
      <c r="AH204" s="89"/>
      <c r="AI204" s="89"/>
      <c r="AJ204" s="89"/>
      <c r="AK204" s="89"/>
      <c r="AL204" s="89"/>
      <c r="AM204" s="89"/>
      <c r="AN204" s="89"/>
      <c r="AO204" s="89"/>
      <c r="AP204" s="89"/>
      <c r="AQ204" s="89"/>
      <c r="AR204" s="89"/>
      <c r="AS204" s="89"/>
      <c r="AT204" s="89"/>
      <c r="AU204" s="89"/>
      <c r="AV204" s="89"/>
      <c r="AW204" s="89"/>
      <c r="AX204" s="89"/>
      <c r="AY204" s="89"/>
      <c r="AZ204" s="89"/>
      <c r="BA204" s="89"/>
      <c r="BB204" s="89"/>
      <c r="BC204" s="89"/>
      <c r="BD204" s="89"/>
      <c r="BE204" s="89"/>
      <c r="BF204" s="89"/>
      <c r="BG204" s="89"/>
      <c r="BH204" s="89"/>
      <c r="BI204" s="89"/>
      <c r="BJ204" s="89"/>
      <c r="BK204" s="89"/>
      <c r="BL204" s="89"/>
      <c r="BM204" s="89"/>
      <c r="BN204" s="89"/>
      <c r="BO204" s="89"/>
      <c r="BP204" s="89"/>
      <c r="BQ204" s="89"/>
      <c r="BR204" s="89"/>
      <c r="BS204" s="89"/>
      <c r="BT204" s="89"/>
      <c r="BU204" s="89"/>
      <c r="BV204" s="89"/>
      <c r="BW204" s="89"/>
      <c r="BX204" s="89"/>
      <c r="BY204" s="89"/>
      <c r="BZ204" s="89"/>
      <c r="CA204" s="89"/>
      <c r="CB204" s="89"/>
      <c r="CC204" s="89"/>
      <c r="CD204" s="89"/>
      <c r="CE204" s="89"/>
      <c r="CF204" s="89"/>
      <c r="CG204" s="89"/>
      <c r="CH204" s="89"/>
      <c r="CI204" s="89"/>
      <c r="CJ204" s="89"/>
      <c r="CK204" s="89"/>
      <c r="CL204" s="89"/>
      <c r="CM204" s="89"/>
      <c r="CN204" s="89"/>
      <c r="CO204" s="89"/>
      <c r="CP204" s="89"/>
      <c r="CQ204" s="89"/>
      <c r="CR204" s="89"/>
      <c r="CS204" s="89"/>
      <c r="CT204" s="89"/>
      <c r="CU204" s="89"/>
      <c r="CV204" s="89"/>
      <c r="CW204" s="89"/>
      <c r="CX204" s="89"/>
      <c r="CY204" s="89"/>
      <c r="CZ204" s="89"/>
      <c r="DA204" s="89"/>
      <c r="DB204" s="89"/>
      <c r="DC204" s="89"/>
      <c r="DD204" s="89"/>
      <c r="DE204" s="89"/>
      <c r="DF204" s="89"/>
      <c r="DG204" s="89"/>
      <c r="DH204" s="89"/>
      <c r="DI204" s="89"/>
      <c r="DJ204" s="89"/>
      <c r="DK204" s="89"/>
      <c r="DL204" s="89"/>
      <c r="DM204" s="89"/>
      <c r="DN204" s="89"/>
      <c r="DO204" s="89"/>
      <c r="DP204" s="89"/>
      <c r="DQ204" s="89"/>
      <c r="DR204" s="89"/>
      <c r="DS204" s="89"/>
      <c r="DT204" s="89"/>
      <c r="DU204" s="89"/>
      <c r="DV204" s="89"/>
      <c r="DW204" s="89"/>
      <c r="DX204" s="89"/>
      <c r="DY204" s="89"/>
      <c r="DZ204" s="89"/>
      <c r="EA204" s="89"/>
      <c r="EB204" s="89"/>
      <c r="EC204" s="89"/>
      <c r="ED204" s="89"/>
      <c r="EE204" s="89"/>
      <c r="EF204" s="89"/>
      <c r="EG204" s="89"/>
      <c r="EH204" s="89"/>
      <c r="EI204" s="89"/>
      <c r="EJ204" s="89"/>
      <c r="EK204" s="89"/>
      <c r="EL204" s="89"/>
      <c r="EM204" s="89"/>
      <c r="EN204" s="89"/>
      <c r="EO204" s="89"/>
    </row>
    <row r="205" spans="1:145">
      <c r="A205" s="89"/>
      <c r="B205" s="89"/>
      <c r="C205" s="89"/>
      <c r="D205" s="89"/>
      <c r="E205" s="89"/>
      <c r="F205" s="89"/>
      <c r="G205" s="89"/>
      <c r="H205" s="89"/>
      <c r="I205" s="89"/>
      <c r="J205" s="89"/>
      <c r="K205" s="211"/>
      <c r="L205" s="89"/>
      <c r="M205" s="89"/>
      <c r="N205" s="89"/>
      <c r="O205" s="89"/>
      <c r="P205" s="89"/>
      <c r="Q205" s="89"/>
      <c r="R205" s="89"/>
      <c r="S205" s="89"/>
      <c r="T205" s="89"/>
      <c r="U205" s="89"/>
      <c r="V205" s="89"/>
      <c r="W205" s="89"/>
      <c r="X205" s="89"/>
      <c r="Y205" s="89"/>
      <c r="Z205" s="89"/>
      <c r="AA205" s="89"/>
      <c r="AB205" s="89"/>
      <c r="AC205" s="89"/>
      <c r="AD205" s="89"/>
      <c r="AE205" s="89"/>
      <c r="AF205" s="89"/>
      <c r="AG205" s="89"/>
      <c r="AH205" s="89"/>
      <c r="AI205" s="89"/>
      <c r="AJ205" s="89"/>
      <c r="AK205" s="89"/>
      <c r="AL205" s="89"/>
      <c r="AM205" s="89"/>
      <c r="AN205" s="89"/>
      <c r="AO205" s="89"/>
      <c r="AP205" s="89"/>
      <c r="AQ205" s="89"/>
      <c r="AR205" s="89"/>
      <c r="AS205" s="89"/>
      <c r="AT205" s="89"/>
      <c r="AU205" s="89"/>
      <c r="AV205" s="89"/>
      <c r="AW205" s="89"/>
      <c r="AX205" s="89"/>
      <c r="AY205" s="89"/>
      <c r="AZ205" s="89"/>
      <c r="BA205" s="89"/>
      <c r="BB205" s="89"/>
      <c r="BC205" s="89"/>
      <c r="BD205" s="89"/>
      <c r="BE205" s="89"/>
      <c r="BF205" s="89"/>
      <c r="BG205" s="89"/>
      <c r="BH205" s="89"/>
      <c r="BI205" s="89"/>
      <c r="BJ205" s="89"/>
      <c r="BK205" s="89"/>
      <c r="BL205" s="89"/>
      <c r="BM205" s="89"/>
      <c r="BN205" s="89"/>
      <c r="BO205" s="89"/>
      <c r="BP205" s="89"/>
      <c r="BQ205" s="89"/>
      <c r="BR205" s="89"/>
      <c r="BS205" s="89"/>
      <c r="BT205" s="89"/>
      <c r="BU205" s="89"/>
      <c r="BV205" s="89"/>
      <c r="BW205" s="89"/>
      <c r="BX205" s="89"/>
      <c r="BY205" s="89"/>
      <c r="BZ205" s="89"/>
      <c r="CA205" s="89"/>
      <c r="CB205" s="89"/>
      <c r="CC205" s="89"/>
      <c r="CD205" s="89"/>
      <c r="CE205" s="89"/>
      <c r="CF205" s="89"/>
      <c r="CG205" s="89"/>
      <c r="CH205" s="89"/>
      <c r="CI205" s="89"/>
      <c r="CJ205" s="89"/>
      <c r="CK205" s="89"/>
      <c r="CL205" s="89"/>
      <c r="CM205" s="89"/>
      <c r="CN205" s="89"/>
      <c r="CO205" s="89"/>
      <c r="CP205" s="89"/>
      <c r="CQ205" s="89"/>
      <c r="CR205" s="89"/>
      <c r="CS205" s="89"/>
      <c r="CT205" s="89"/>
      <c r="CU205" s="89"/>
      <c r="CV205" s="89"/>
      <c r="CW205" s="89"/>
      <c r="CX205" s="89"/>
      <c r="CY205" s="89"/>
      <c r="CZ205" s="89"/>
      <c r="DA205" s="89"/>
      <c r="DB205" s="89"/>
      <c r="DC205" s="89"/>
      <c r="DD205" s="89"/>
      <c r="DE205" s="89"/>
      <c r="DF205" s="89"/>
      <c r="DG205" s="89"/>
      <c r="DH205" s="89"/>
      <c r="DI205" s="89"/>
      <c r="DJ205" s="89"/>
      <c r="DK205" s="89"/>
      <c r="DL205" s="89"/>
      <c r="DM205" s="89"/>
      <c r="DN205" s="89"/>
      <c r="DO205" s="89"/>
      <c r="DP205" s="89"/>
      <c r="DQ205" s="89"/>
      <c r="DR205" s="89"/>
      <c r="DS205" s="89"/>
      <c r="DT205" s="89"/>
      <c r="DU205" s="89"/>
      <c r="DV205" s="89"/>
      <c r="DW205" s="89"/>
      <c r="DX205" s="89"/>
      <c r="DY205" s="89"/>
      <c r="DZ205" s="89"/>
      <c r="EA205" s="89"/>
      <c r="EB205" s="89"/>
      <c r="EC205" s="89"/>
      <c r="ED205" s="89"/>
      <c r="EE205" s="89"/>
      <c r="EF205" s="89"/>
      <c r="EG205" s="89"/>
      <c r="EH205" s="89"/>
      <c r="EI205" s="89"/>
      <c r="EJ205" s="89"/>
      <c r="EK205" s="89"/>
      <c r="EL205" s="89"/>
      <c r="EM205" s="89"/>
      <c r="EN205" s="89"/>
      <c r="EO205" s="89"/>
    </row>
  </sheetData>
  <sheetProtection algorithmName="SHA-512" hashValue="zfduX6Yc2W1txt9lQ0X91A19tUaBV2vL4cIgmRUHfBv7uam3o8fs3wVvgiaj8SfLocMR0/7Z15B+bXew9d9Jdg==" saltValue="S5tGJAbZlnp/PIvqFpOoVw==" spinCount="100000" sheet="1" objects="1" scenarios="1"/>
  <mergeCells count="18">
    <mergeCell ref="V18:V36"/>
    <mergeCell ref="K49:L49"/>
    <mergeCell ref="G68:K69"/>
    <mergeCell ref="B64:E69"/>
    <mergeCell ref="F60:F61"/>
    <mergeCell ref="B49:C49"/>
    <mergeCell ref="B53:C53"/>
    <mergeCell ref="O80:R80"/>
    <mergeCell ref="A1:C1"/>
    <mergeCell ref="A5:E5"/>
    <mergeCell ref="A10:E10"/>
    <mergeCell ref="A2:E2"/>
    <mergeCell ref="A7:E7"/>
    <mergeCell ref="K53:L53"/>
    <mergeCell ref="G64:H64"/>
    <mergeCell ref="A47:G48"/>
    <mergeCell ref="J47:P48"/>
    <mergeCell ref="A11:E11"/>
  </mergeCells>
  <phoneticPr fontId="8" type="noConversion"/>
  <conditionalFormatting sqref="D17">
    <cfRule type="expression" dxfId="133" priority="265">
      <formula>$A19=""</formula>
    </cfRule>
  </conditionalFormatting>
  <conditionalFormatting sqref="D16:D40">
    <cfRule type="expression" dxfId="132" priority="93">
      <formula>$D16&gt;0</formula>
    </cfRule>
    <cfRule type="expression" dxfId="131" priority="262">
      <formula>$A16&lt;&gt;"Timber_EPD"</formula>
    </cfRule>
    <cfRule type="expression" dxfId="130" priority="263">
      <formula>$A16="Timber_EPD"</formula>
    </cfRule>
    <cfRule type="expression" dxfId="129" priority="264">
      <formula>$A16=""</formula>
    </cfRule>
  </conditionalFormatting>
  <conditionalFormatting sqref="B59:E59">
    <cfRule type="expression" dxfId="128" priority="78">
      <formula>SUM($B$59:$E$59) &lt;&gt; 1</formula>
    </cfRule>
  </conditionalFormatting>
  <conditionalFormatting sqref="B59">
    <cfRule type="expression" dxfId="127" priority="62">
      <formula>IF(AND(B59&lt;&gt;0.05,B59&lt;&gt;0.01,B59&lt;&gt;0),"True","False")</formula>
    </cfRule>
  </conditionalFormatting>
  <conditionalFormatting sqref="C59">
    <cfRule type="expression" dxfId="126" priority="61">
      <formula>IF(AND(C59&lt;&gt;0.78,C59&lt;&gt;0.3,C59&lt;&gt;0.35,C59&lt;&gt;0),"True","False")</formula>
    </cfRule>
  </conditionalFormatting>
  <conditionalFormatting sqref="D59">
    <cfRule type="expression" dxfId="125" priority="60">
      <formula>IF(AND(D59&lt;&gt;0.2,D59&lt;&gt;0.69,D59&lt;&gt;0.59,D59&lt;&gt;0.99),"True","False")</formula>
    </cfRule>
  </conditionalFormatting>
  <conditionalFormatting sqref="E59">
    <cfRule type="cellIs" dxfId="124" priority="59" operator="notEqual">
      <formula>0.01</formula>
    </cfRule>
  </conditionalFormatting>
  <conditionalFormatting sqref="F60:F61">
    <cfRule type="expression" dxfId="123" priority="422">
      <formula>$B$62 &lt;&gt; 1.64</formula>
    </cfRule>
    <cfRule type="expression" dxfId="122" priority="423">
      <formula>$C$62 &lt;&gt; 1.67</formula>
    </cfRule>
  </conditionalFormatting>
  <conditionalFormatting sqref="F60">
    <cfRule type="expression" dxfId="121" priority="424">
      <formula>$D$62 &lt;&gt; 1.65</formula>
    </cfRule>
    <cfRule type="expression" dxfId="120" priority="425">
      <formula>$E$62&lt;&gt; 2.38</formula>
    </cfRule>
  </conditionalFormatting>
  <conditionalFormatting sqref="I59">
    <cfRule type="expression" dxfId="119" priority="426">
      <formula>SUM($B$59:$E$59) &lt;&gt; 1</formula>
    </cfRule>
  </conditionalFormatting>
  <conditionalFormatting sqref="M71:N71 P71 O72">
    <cfRule type="expression" dxfId="118" priority="427">
      <formula>SUM(#REF!)&lt;&gt;1</formula>
    </cfRule>
  </conditionalFormatting>
  <conditionalFormatting sqref="R70">
    <cfRule type="expression" dxfId="117" priority="428">
      <formula>SUM(#REF!)&lt;&gt;1</formula>
    </cfRule>
  </conditionalFormatting>
  <conditionalFormatting sqref="J16:J40">
    <cfRule type="expression" dxfId="116" priority="47">
      <formula>$A16 &lt;&gt; "Timber_EPD"</formula>
    </cfRule>
  </conditionalFormatting>
  <conditionalFormatting sqref="S38:T45">
    <cfRule type="expression" dxfId="115" priority="16">
      <formula>TYPOLOGY = "Bridge"</formula>
    </cfRule>
  </conditionalFormatting>
  <conditionalFormatting sqref="S16:T36">
    <cfRule type="expression" dxfId="114" priority="15">
      <formula>TYPOLOGY &lt;&gt; "Bridge"</formula>
    </cfRule>
  </conditionalFormatting>
  <dataValidations count="9">
    <dataValidation type="list" allowBlank="1" showInputMessage="1" showErrorMessage="1" sqref="A16:A40" xr:uid="{AF7A99CF-0275-498F-8991-BF72E74F3226}">
      <formula1>Custom_EPD</formula1>
    </dataValidation>
    <dataValidation type="custom" allowBlank="1" showInputMessage="1" showErrorMessage="1" sqref="C16:C31 E16:F30 K16:K30 H16:H30" xr:uid="{26CFC54A-D72F-4DAC-B398-142347137E1E}">
      <formula1>C16&gt;=0</formula1>
    </dataValidation>
    <dataValidation type="decimal" allowBlank="1" showInputMessage="1" showErrorMessage="1" sqref="G16:G30" xr:uid="{C6B2C0C4-3D7A-4B32-A6CE-54E80D00A2C5}">
      <formula1>0</formula1>
      <formula2>1</formula2>
    </dataValidation>
    <dataValidation type="custom" allowBlank="1" showInputMessage="1" showErrorMessage="1" sqref="D16:D30" xr:uid="{4E8D2547-FAC9-4B28-A5D1-044132319489}">
      <formula1>D16&lt;=0</formula1>
    </dataValidation>
    <dataValidation type="decimal" allowBlank="1" showInputMessage="1" showErrorMessage="1" error="Please enter a value between 0 and 100%" sqref="O72 M71:N71 P71" xr:uid="{7A331901-EED4-4CC6-91DF-6105A3096A65}">
      <formula1>0</formula1>
      <formula2>1</formula2>
    </dataValidation>
    <dataValidation operator="equal" allowBlank="1" showInputMessage="1" showErrorMessage="1" errorTitle="Value not editable." error="This is a default value and should not be changed." sqref="D51:F51 M51:O51" xr:uid="{4ECC933B-1AEB-4421-8647-7C4B0741ECFC}"/>
    <dataValidation operator="equal" allowBlank="1" showInputMessage="1" showErrorMessage="1" errorTitle="Cell not editable" error="This is a default value and should not be changed." sqref="B52:C52" xr:uid="{C7A5DF66-DCF1-4145-BCE9-CB35D78A2C2A}"/>
    <dataValidation allowBlank="1" showDropDown="1" showInputMessage="1" showErrorMessage="1" errorTitle="Default Value" error="This is a default value, and should not be changed. " sqref="C51 L51" xr:uid="{8302258B-D262-4E81-BCC7-8521A0EE7D80}"/>
    <dataValidation type="custom" errorStyle="warning" allowBlank="1" showInputMessage="1" showErrorMessage="1" error="'Component Lifespan' should be a positive number and less than or equal to the 'Design Life' of the building._x000a__x000a_The 'Design Life' is entered by the user on the 'Project Info' sheet. " sqref="M16:M40" xr:uid="{8670647E-40A2-4A26-B9FB-1D670AFC4C65}">
      <formula1>AND(M16&gt;1,M16&lt;=DESIGN_LIFE)</formula1>
    </dataValidation>
  </dataValidations>
  <hyperlinks>
    <hyperlink ref="A10:E10" r:id="rId1" display="The ICE Database (www.circularecology.com/embodied-carbon-footprint-database.html) is a good starting point for carbon factors if you don't have project-specific data, and includes materials such as Expanded Polysytrene (EPS foam), many other concrete grades, aggregates, sands, aluminium, bricks, glass and other forms of timber (beware sequestration values!)" xr:uid="{DF62A8A7-E4BF-4839-B34F-5475711FA10F}"/>
    <hyperlink ref="A11:E11" r:id="rId2" display="https://www.environdec.com/library" xr:uid="{87CEC342-C35D-42CC-8620-A4111A992AAA}"/>
  </hyperlinks>
  <pageMargins left="0.7" right="0.7" top="0.75" bottom="0.75" header="0.3" footer="0.3"/>
  <pageSetup paperSize="8" orientation="landscape" r:id="rId3"/>
  <drawing r:id="rId4"/>
  <legacyDrawing r:id="rId5"/>
  <mc:AlternateContent xmlns:mc="http://schemas.openxmlformats.org/markup-compatibility/2006">
    <mc:Choice Requires="x14">
      <controls>
        <mc:AlternateContent xmlns:mc="http://schemas.openxmlformats.org/markup-compatibility/2006">
          <mc:Choice Requires="x14">
            <control shapeId="310287" r:id="rId6" name="Button 15">
              <controlPr defaultSize="0" print="0" autoFill="0" autoPict="0" macro="[0]!ResetRebar">
                <anchor moveWithCells="1" sizeWithCells="1">
                  <from>
                    <xdr:col>21</xdr:col>
                    <xdr:colOff>809625</xdr:colOff>
                    <xdr:row>17</xdr:row>
                    <xdr:rowOff>161925</xdr:rowOff>
                  </from>
                  <to>
                    <xdr:col>21</xdr:col>
                    <xdr:colOff>2562225</xdr:colOff>
                    <xdr:row>22</xdr:row>
                    <xdr:rowOff>47625</xdr:rowOff>
                  </to>
                </anchor>
              </controlPr>
            </control>
          </mc:Choice>
        </mc:AlternateContent>
        <mc:AlternateContent xmlns:mc="http://schemas.openxmlformats.org/markup-compatibility/2006">
          <mc:Choice Requires="x14">
            <control shapeId="310299" r:id="rId7" name="Button 27">
              <controlPr defaultSize="0" print="0" autoFill="0" autoPict="0" macro="[0]!Timber_EOL_ST">
                <anchor moveWithCells="1" sizeWithCells="1">
                  <from>
                    <xdr:col>6</xdr:col>
                    <xdr:colOff>209550</xdr:colOff>
                    <xdr:row>64</xdr:row>
                    <xdr:rowOff>114300</xdr:rowOff>
                  </from>
                  <to>
                    <xdr:col>7</xdr:col>
                    <xdr:colOff>295275</xdr:colOff>
                    <xdr:row>66</xdr:row>
                    <xdr:rowOff>152400</xdr:rowOff>
                  </to>
                </anchor>
              </controlPr>
            </control>
          </mc:Choice>
        </mc:AlternateContent>
        <mc:AlternateContent xmlns:mc="http://schemas.openxmlformats.org/markup-compatibility/2006">
          <mc:Choice Requires="x14">
            <control shapeId="310300" r:id="rId8" name="Button 28">
              <controlPr defaultSize="0" print="0" autoFill="0" autoPict="0" macro="[0]!Timber_EOL_TCT">
                <anchor moveWithCells="1" sizeWithCells="1">
                  <from>
                    <xdr:col>7</xdr:col>
                    <xdr:colOff>552450</xdr:colOff>
                    <xdr:row>64</xdr:row>
                    <xdr:rowOff>95250</xdr:rowOff>
                  </from>
                  <to>
                    <xdr:col>8</xdr:col>
                    <xdr:colOff>628650</xdr:colOff>
                    <xdr:row>66</xdr:row>
                    <xdr:rowOff>133350</xdr:rowOff>
                  </to>
                </anchor>
              </controlPr>
            </control>
          </mc:Choice>
        </mc:AlternateContent>
        <mc:AlternateContent xmlns:mc="http://schemas.openxmlformats.org/markup-compatibility/2006">
          <mc:Choice Requires="x14">
            <control shapeId="310301" r:id="rId9" name="Button 29">
              <controlPr defaultSize="0" print="0" autoFill="0" autoPict="0" macro="[0]!Timber_EOL_ET">
                <anchor moveWithCells="1" sizeWithCells="1">
                  <from>
                    <xdr:col>8</xdr:col>
                    <xdr:colOff>857250</xdr:colOff>
                    <xdr:row>64</xdr:row>
                    <xdr:rowOff>114300</xdr:rowOff>
                  </from>
                  <to>
                    <xdr:col>9</xdr:col>
                    <xdr:colOff>514350</xdr:colOff>
                    <xdr:row>66</xdr:row>
                    <xdr:rowOff>133350</xdr:rowOff>
                  </to>
                </anchor>
              </controlPr>
            </control>
          </mc:Choice>
        </mc:AlternateContent>
        <mc:AlternateContent xmlns:mc="http://schemas.openxmlformats.org/markup-compatibility/2006">
          <mc:Choice Requires="x14">
            <control shapeId="310302" r:id="rId10" name="Button 30">
              <controlPr defaultSize="0" print="0" autoFill="0" autoPict="0" macro="[0]!Timber_EOL_WPP">
                <anchor moveWithCells="1" sizeWithCells="1">
                  <from>
                    <xdr:col>9</xdr:col>
                    <xdr:colOff>742950</xdr:colOff>
                    <xdr:row>64</xdr:row>
                    <xdr:rowOff>85725</xdr:rowOff>
                  </from>
                  <to>
                    <xdr:col>10</xdr:col>
                    <xdr:colOff>1200150</xdr:colOff>
                    <xdr:row>66</xdr:row>
                    <xdr:rowOff>133350</xdr:rowOff>
                  </to>
                </anchor>
              </controlPr>
            </control>
          </mc:Choice>
        </mc:AlternateContent>
        <mc:AlternateContent xmlns:mc="http://schemas.openxmlformats.org/markup-compatibility/2006">
          <mc:Choice Requires="x14">
            <control shapeId="310306" r:id="rId11" name="Button 34">
              <controlPr defaultSize="0" print="0" autoFill="0" autoPict="0" macro="[0]!Reset_C2_Calculator">
                <anchor moveWithCells="1" sizeWithCells="1">
                  <from>
                    <xdr:col>15</xdr:col>
                    <xdr:colOff>114300</xdr:colOff>
                    <xdr:row>50</xdr:row>
                    <xdr:rowOff>171450</xdr:rowOff>
                  </from>
                  <to>
                    <xdr:col>15</xdr:col>
                    <xdr:colOff>1019175</xdr:colOff>
                    <xdr:row>51</xdr:row>
                    <xdr:rowOff>257175</xdr:rowOff>
                  </to>
                </anchor>
              </controlPr>
            </control>
          </mc:Choice>
        </mc:AlternateContent>
        <mc:AlternateContent xmlns:mc="http://schemas.openxmlformats.org/markup-compatibility/2006">
          <mc:Choice Requires="x14">
            <control shapeId="310324" r:id="rId12" name="Button 52">
              <controlPr defaultSize="0" print="0" autoFill="0" autoPict="0" macro="[0]!Reset_A4_Calculator">
                <anchor moveWithCells="1" sizeWithCells="1">
                  <from>
                    <xdr:col>6</xdr:col>
                    <xdr:colOff>247650</xdr:colOff>
                    <xdr:row>50</xdr:row>
                    <xdr:rowOff>152400</xdr:rowOff>
                  </from>
                  <to>
                    <xdr:col>6</xdr:col>
                    <xdr:colOff>1619250</xdr:colOff>
                    <xdr:row>51</xdr:row>
                    <xdr:rowOff>257175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92" id="{48415CE1-918E-4EF3-A6CE-020FC9891703}">
            <xm:f>T16&lt;&gt;'REBAR ESTIMATES'!B30</xm:f>
            <x14:dxf>
              <font>
                <color auto="1"/>
              </font>
              <fill>
                <patternFill>
                  <bgColor theme="5" tint="0.39994506668294322"/>
                </patternFill>
              </fill>
            </x14:dxf>
          </x14:cfRule>
          <xm:sqref>T16:T36</xm:sqref>
        </x14:conditionalFormatting>
        <x14:conditionalFormatting xmlns:xm="http://schemas.microsoft.com/office/excel/2006/main">
          <x14:cfRule type="expression" priority="91" id="{FD269533-F126-4608-ACE8-0B16229F371F}">
            <xm:f>S16&lt;&gt;'REBAR ESTIMATES'!$A30</xm:f>
            <x14:dxf>
              <fill>
                <patternFill>
                  <bgColor theme="5" tint="0.39994506668294322"/>
                </patternFill>
              </fill>
            </x14:dxf>
          </x14:cfRule>
          <xm:sqref>S16:S36</xm:sqref>
        </x14:conditionalFormatting>
        <x14:conditionalFormatting xmlns:xm="http://schemas.microsoft.com/office/excel/2006/main">
          <x14:cfRule type="expression" priority="89" id="{EECB808F-3F57-4016-88F6-9259405F91CA}">
            <xm:f>'Default Values'!$J$6</xm:f>
            <x14:dxf>
              <font>
                <b val="0"/>
                <i val="0"/>
                <strike val="0"/>
              </font>
            </x14:dxf>
          </x14:cfRule>
          <x14:cfRule type="expression" priority="90" id="{B528D22B-F231-40F7-AE5D-807CEA7DBFE6}">
            <xm:f>$K$53&lt;&gt;'Default Values'!$J$6</xm:f>
            <x14:dxf>
              <font>
                <b val="0"/>
                <i val="0"/>
              </font>
              <fill>
                <patternFill>
                  <bgColor theme="5" tint="0.39994506668294322"/>
                </patternFill>
              </fill>
            </x14:dxf>
          </x14:cfRule>
          <xm:sqref>K53</xm:sqref>
        </x14:conditionalFormatting>
        <x14:conditionalFormatting xmlns:xm="http://schemas.microsoft.com/office/excel/2006/main">
          <x14:cfRule type="expression" priority="2" id="{AC0BC5FE-54CC-4FA4-B26B-354405FE96E2}">
            <xm:f>'Default Values'!$J$6</xm:f>
            <x14:dxf>
              <font>
                <b val="0"/>
                <i val="0"/>
              </font>
            </x14:dxf>
          </x14:cfRule>
          <x14:cfRule type="expression" priority="88" id="{18F203D3-FE0E-46FA-95CB-71AC33B8CF44}">
            <xm:f>$B$53&lt;&gt;'Default Values'!$J$6</xm:f>
            <x14:dxf>
              <font>
                <b val="0"/>
                <i val="0"/>
              </font>
              <fill>
                <patternFill>
                  <bgColor theme="5" tint="0.39994506668294322"/>
                </patternFill>
              </fill>
            </x14:dxf>
          </x14:cfRule>
          <xm:sqref>B53</xm:sqref>
        </x14:conditionalFormatting>
        <x14:conditionalFormatting xmlns:xm="http://schemas.microsoft.com/office/excel/2006/main">
          <x14:cfRule type="expression" priority="85" id="{85C8AD85-6B33-423B-917A-55A929C91124}">
            <xm:f>$L$50&lt;&gt;'Default Values'!$L$6</xm:f>
            <x14:dxf>
              <font>
                <b val="0"/>
                <i val="0"/>
              </font>
              <fill>
                <patternFill>
                  <bgColor theme="5" tint="0.39994506668294322"/>
                </patternFill>
              </fill>
            </x14:dxf>
          </x14:cfRule>
          <x14:cfRule type="expression" priority="86" id="{0647A4A4-72A8-4BBA-B7CA-03F4E54A42F7}">
            <xm:f>'Default Values'!$L$6</xm:f>
            <x14:dxf>
              <font>
                <b val="0"/>
                <i val="0"/>
              </font>
            </x14:dxf>
          </x14:cfRule>
          <xm:sqref>L50</xm:sqref>
        </x14:conditionalFormatting>
        <x14:conditionalFormatting xmlns:xm="http://schemas.microsoft.com/office/excel/2006/main">
          <x14:cfRule type="cellIs" priority="5" stopIfTrue="1" operator="equal" id="{38C35FA3-4E68-4292-93B9-8ACA3E4B60C3}">
            <xm:f>'Default Values'!$P$7</xm:f>
            <x14:dxf>
              <font>
                <b val="0"/>
                <i val="0"/>
              </font>
            </x14:dxf>
          </x14:cfRule>
          <x14:cfRule type="cellIs" priority="6" stopIfTrue="1" operator="equal" id="{3EA1C092-65B3-4B1B-ADFB-CBBC03DF5FFD}">
            <xm:f>'Default Values'!$P$6</xm:f>
            <x14:dxf>
              <font>
                <b val="0"/>
                <i val="0"/>
              </font>
            </x14:dxf>
          </x14:cfRule>
          <x14:cfRule type="cellIs" priority="79" stopIfTrue="1" operator="equal" id="{317570B5-547E-4EB6-B8C4-E423A8E23447}">
            <xm:f>'Default Values'!$P$8</xm:f>
            <x14:dxf>
              <fill>
                <patternFill>
                  <bgColor theme="0"/>
                </patternFill>
              </fill>
            </x14:dxf>
          </x14:cfRule>
          <x14:cfRule type="cellIs" priority="80" operator="notEqual" id="{58BACDDF-C71E-4333-B650-D1DA5028A873}">
            <xm:f>'Default Values'!$P$6</xm:f>
            <x14:dxf>
              <font>
                <b val="0"/>
                <i val="0"/>
              </font>
              <fill>
                <patternFill>
                  <bgColor theme="5" tint="0.39994506668294322"/>
                </patternFill>
              </fill>
            </x14:dxf>
          </x14:cfRule>
          <x14:cfRule type="cellIs" priority="82" operator="notEqual" id="{8593C515-613F-4392-83BA-98B02DC972CC}">
            <xm:f>'Default Values'!$P$7</xm:f>
            <x14:dxf>
              <font>
                <b val="0"/>
                <i val="0"/>
              </font>
              <fill>
                <patternFill>
                  <bgColor theme="5" tint="0.39994506668294322"/>
                </patternFill>
              </fill>
            </x14:dxf>
          </x14:cfRule>
          <x14:cfRule type="cellIs" priority="83" operator="notEqual" id="{C5BC1B26-3099-46C0-B771-269C12182405}">
            <xm:f>'Default Values'!$P$8</xm:f>
            <x14:dxf>
              <fill>
                <patternFill>
                  <bgColor theme="5" tint="0.39994506668294322"/>
                </patternFill>
              </fill>
            </x14:dxf>
          </x14:cfRule>
          <xm:sqref>C51</xm:sqref>
        </x14:conditionalFormatting>
        <x14:conditionalFormatting xmlns:xm="http://schemas.microsoft.com/office/excel/2006/main">
          <x14:cfRule type="cellIs" priority="76" operator="notEqual" id="{53D108A5-73B3-4148-B515-CA3062D5870E}">
            <xm:f>'Default Values'!$V$7</xm:f>
            <x14:dxf>
              <font>
                <b val="0"/>
                <i val="0"/>
              </font>
              <fill>
                <patternFill>
                  <bgColor rgb="FFFF0000"/>
                </patternFill>
              </fill>
            </x14:dxf>
          </x14:cfRule>
          <xm:sqref>B60</xm:sqref>
        </x14:conditionalFormatting>
        <x14:conditionalFormatting xmlns:xm="http://schemas.microsoft.com/office/excel/2006/main">
          <x14:cfRule type="cellIs" priority="75" operator="notEqual" id="{FBDB2C8F-12CA-4956-B124-1A04BE578C8A}">
            <xm:f>'Default Values'!$V$8</xm:f>
            <x14:dxf>
              <font>
                <b val="0"/>
                <i val="0"/>
              </font>
              <fill>
                <patternFill>
                  <bgColor rgb="FFFF0000"/>
                </patternFill>
              </fill>
            </x14:dxf>
          </x14:cfRule>
          <xm:sqref>C60</xm:sqref>
        </x14:conditionalFormatting>
        <x14:conditionalFormatting xmlns:xm="http://schemas.microsoft.com/office/excel/2006/main">
          <x14:cfRule type="cellIs" priority="74" operator="notEqual" id="{029E5ADD-77B6-4F39-BB6E-4E0E07F5AABD}">
            <xm:f>'Default Values'!$V$9</xm:f>
            <x14:dxf>
              <font>
                <b val="0"/>
                <i val="0"/>
              </font>
              <fill>
                <patternFill>
                  <bgColor rgb="FFFF0000"/>
                </patternFill>
              </fill>
            </x14:dxf>
          </x14:cfRule>
          <xm:sqref>D60</xm:sqref>
        </x14:conditionalFormatting>
        <x14:conditionalFormatting xmlns:xm="http://schemas.microsoft.com/office/excel/2006/main">
          <x14:cfRule type="cellIs" priority="73" operator="notEqual" id="{AFC18704-0CAB-4140-98D6-D89BF9ABF5E4}">
            <xm:f>'Default Values'!$V$10</xm:f>
            <x14:dxf>
              <font>
                <b val="0"/>
                <i val="0"/>
              </font>
              <fill>
                <patternFill>
                  <bgColor rgb="FFFF0000"/>
                </patternFill>
              </fill>
            </x14:dxf>
          </x14:cfRule>
          <xm:sqref>E60</xm:sqref>
        </x14:conditionalFormatting>
        <x14:conditionalFormatting xmlns:xm="http://schemas.microsoft.com/office/excel/2006/main">
          <x14:cfRule type="cellIs" priority="72" operator="notEqual" id="{6E98DCC7-F627-4358-87F0-DADF57B241A6}">
            <xm:f>'Default Values'!$W$7</xm:f>
            <x14:dxf>
              <font>
                <b val="0"/>
                <i val="0"/>
              </font>
              <fill>
                <patternFill>
                  <bgColor rgb="FFFF0000"/>
                </patternFill>
              </fill>
            </x14:dxf>
          </x14:cfRule>
          <xm:sqref>B61</xm:sqref>
        </x14:conditionalFormatting>
        <x14:conditionalFormatting xmlns:xm="http://schemas.microsoft.com/office/excel/2006/main">
          <x14:cfRule type="cellIs" priority="71" operator="notEqual" id="{A3001092-F037-4C32-B3EF-DCCF6602793F}">
            <xm:f>'Default Values'!$W$8</xm:f>
            <x14:dxf>
              <font>
                <b val="0"/>
                <i val="0"/>
              </font>
              <fill>
                <patternFill>
                  <bgColor rgb="FFFF0000"/>
                </patternFill>
              </fill>
            </x14:dxf>
          </x14:cfRule>
          <xm:sqref>C61</xm:sqref>
        </x14:conditionalFormatting>
        <x14:conditionalFormatting xmlns:xm="http://schemas.microsoft.com/office/excel/2006/main">
          <x14:cfRule type="cellIs" priority="69" operator="notEqual" id="{FE488AE0-81AB-4B83-BBDC-5B7D5D9DA79B}">
            <xm:f>'Default Values'!$W$9</xm:f>
            <x14:dxf>
              <fill>
                <patternFill>
                  <bgColor rgb="FFFF0000"/>
                </patternFill>
              </fill>
            </x14:dxf>
          </x14:cfRule>
          <xm:sqref>D61</xm:sqref>
        </x14:conditionalFormatting>
        <x14:conditionalFormatting xmlns:xm="http://schemas.microsoft.com/office/excel/2006/main">
          <x14:cfRule type="cellIs" priority="68" operator="notEqual" id="{5AD527DA-FD37-463D-BC30-7D1C03B7BD54}">
            <xm:f>'Default Values'!$W$10</xm:f>
            <x14:dxf>
              <font>
                <b val="0"/>
                <i val="0"/>
              </font>
              <fill>
                <patternFill>
                  <bgColor rgb="FFFF0000"/>
                </patternFill>
              </fill>
            </x14:dxf>
          </x14:cfRule>
          <xm:sqref>E61</xm:sqref>
        </x14:conditionalFormatting>
        <x14:conditionalFormatting xmlns:xm="http://schemas.microsoft.com/office/excel/2006/main">
          <x14:cfRule type="cellIs" priority="3" stopIfTrue="1" operator="equal" id="{B974E18A-8667-4461-A2E0-68A718002F81}">
            <xm:f>'Default Values'!$P$6</xm:f>
            <x14:dxf>
              <font>
                <b val="0"/>
                <i val="0"/>
              </font>
            </x14:dxf>
          </x14:cfRule>
          <x14:cfRule type="cellIs" priority="4" stopIfTrue="1" operator="equal" id="{56590027-A497-4D54-AEC7-79940089AC2B}">
            <xm:f>'Default Values'!$P$7</xm:f>
            <x14:dxf>
              <font>
                <b val="0"/>
                <i val="0"/>
              </font>
            </x14:dxf>
          </x14:cfRule>
          <x14:cfRule type="cellIs" priority="64" stopIfTrue="1" operator="equal" id="{E68C79A7-C95C-41BD-A546-0206BE9EE259}">
            <xm:f>'Default Values'!$P$8</xm:f>
            <x14:dxf>
              <fill>
                <patternFill>
                  <bgColor theme="0"/>
                </patternFill>
              </fill>
            </x14:dxf>
          </x14:cfRule>
          <x14:cfRule type="cellIs" priority="65" operator="notEqual" id="{DD17B76B-5D06-4FA5-B603-07F65C1BEB89}">
            <xm:f>'Default Values'!$P$6</xm:f>
            <x14:dxf>
              <font>
                <b val="0"/>
                <i val="0"/>
              </font>
              <fill>
                <patternFill>
                  <bgColor theme="5" tint="0.39994506668294322"/>
                </patternFill>
              </fill>
            </x14:dxf>
          </x14:cfRule>
          <x14:cfRule type="cellIs" priority="66" operator="notEqual" id="{4EF2F4A9-EF1D-4CDC-8A8C-481BE4F91AFB}">
            <xm:f>'Default Values'!$P$7</xm:f>
            <x14:dxf>
              <font>
                <b val="0"/>
                <i val="0"/>
              </font>
              <fill>
                <patternFill>
                  <bgColor theme="5" tint="0.39994506668294322"/>
                </patternFill>
              </fill>
            </x14:dxf>
          </x14:cfRule>
          <x14:cfRule type="cellIs" priority="67" operator="notEqual" id="{421BBDF4-ABDA-4A77-8F38-433317688438}">
            <xm:f>'Default Values'!$P$8</xm:f>
            <x14:dxf>
              <fill>
                <patternFill>
                  <bgColor theme="5" tint="0.39994506668294322"/>
                </patternFill>
              </fill>
            </x14:dxf>
          </x14:cfRule>
          <xm:sqref>L51</xm:sqref>
        </x14:conditionalFormatting>
        <x14:conditionalFormatting xmlns:xm="http://schemas.microsoft.com/office/excel/2006/main">
          <x14:cfRule type="expression" priority="51" id="{A52672FC-1156-42AF-8E3D-677C59B09A1B}">
            <xm:f>$T$38 &lt;&gt; 'REBAR ESTIMATES'!$B$52</xm:f>
            <x14:dxf>
              <fill>
                <patternFill>
                  <bgColor theme="5" tint="0.39994506668294322"/>
                </patternFill>
              </fill>
            </x14:dxf>
          </x14:cfRule>
          <xm:sqref>T38</xm:sqref>
        </x14:conditionalFormatting>
        <x14:conditionalFormatting xmlns:xm="http://schemas.microsoft.com/office/excel/2006/main">
          <x14:cfRule type="expression" priority="50" id="{210D9CCB-323B-4AB4-837C-B45148B6A679}">
            <xm:f>$T$39 &lt;&gt;'REBAR ESTIMATES'!$B$53</xm:f>
            <x14:dxf>
              <fill>
                <patternFill>
                  <bgColor theme="5" tint="0.39994506668294322"/>
                </patternFill>
              </fill>
            </x14:dxf>
          </x14:cfRule>
          <xm:sqref>T39</xm:sqref>
        </x14:conditionalFormatting>
        <x14:conditionalFormatting xmlns:xm="http://schemas.microsoft.com/office/excel/2006/main">
          <x14:cfRule type="expression" priority="22" id="{2562F55B-8CE7-4238-8E28-097FEB117636}">
            <xm:f>$T$40 &lt;&gt; 'REBAR ESTIMATES'!$B$54</xm:f>
            <x14:dxf>
              <font>
                <color auto="1"/>
              </font>
              <fill>
                <patternFill>
                  <bgColor theme="5" tint="0.39994506668294322"/>
                </patternFill>
              </fill>
            </x14:dxf>
          </x14:cfRule>
          <xm:sqref>T40</xm:sqref>
        </x14:conditionalFormatting>
        <x14:conditionalFormatting xmlns:xm="http://schemas.microsoft.com/office/excel/2006/main">
          <x14:cfRule type="expression" priority="21" id="{4385F4E6-E5D6-497C-958D-8128F6FB3691}">
            <xm:f>$T$41 &lt;&gt; 'REBAR ESTIMATES'!$B$55</xm:f>
            <x14:dxf>
              <font>
                <color auto="1"/>
              </font>
              <fill>
                <patternFill>
                  <bgColor theme="5" tint="0.39994506668294322"/>
                </patternFill>
              </fill>
            </x14:dxf>
          </x14:cfRule>
          <xm:sqref>T41</xm:sqref>
        </x14:conditionalFormatting>
        <x14:conditionalFormatting xmlns:xm="http://schemas.microsoft.com/office/excel/2006/main">
          <x14:cfRule type="expression" priority="20" id="{34A140AD-4C24-4383-9F29-EF9F441D704B}">
            <xm:f>$T$42 &lt;&gt; 'REBAR ESTIMATES'!$B$56</xm:f>
            <x14:dxf>
              <font>
                <color auto="1"/>
              </font>
              <fill>
                <patternFill>
                  <bgColor theme="5" tint="0.39994506668294322"/>
                </patternFill>
              </fill>
            </x14:dxf>
          </x14:cfRule>
          <xm:sqref>T42</xm:sqref>
        </x14:conditionalFormatting>
        <x14:conditionalFormatting xmlns:xm="http://schemas.microsoft.com/office/excel/2006/main">
          <x14:cfRule type="expression" priority="19" id="{D411F39E-7538-4A69-8F49-CB7029E59AA0}">
            <xm:f>$T$43 &lt;&gt;'REBAR ESTIMATES'!$B$57</xm:f>
            <x14:dxf>
              <font>
                <color auto="1"/>
              </font>
              <fill>
                <patternFill>
                  <bgColor theme="5" tint="0.39994506668294322"/>
                </patternFill>
              </fill>
            </x14:dxf>
          </x14:cfRule>
          <xm:sqref>T43</xm:sqref>
        </x14:conditionalFormatting>
        <x14:conditionalFormatting xmlns:xm="http://schemas.microsoft.com/office/excel/2006/main">
          <x14:cfRule type="expression" priority="18" id="{DA3F6901-2FA8-4213-8521-3F85946112AF}">
            <xm:f>$T$44 &lt;&gt;'REBAR ESTIMATES'!$B$58</xm:f>
            <x14:dxf>
              <font>
                <color auto="1"/>
              </font>
              <fill>
                <patternFill>
                  <bgColor theme="5" tint="0.39994506668294322"/>
                </patternFill>
              </fill>
            </x14:dxf>
          </x14:cfRule>
          <xm:sqref>T44</xm:sqref>
        </x14:conditionalFormatting>
        <x14:conditionalFormatting xmlns:xm="http://schemas.microsoft.com/office/excel/2006/main">
          <x14:cfRule type="expression" priority="17" id="{885594F3-E780-492B-A9AD-634F3A872C4B}">
            <xm:f>$T$45 &lt;&gt;'REBAR ESTIMATES'!$B$59</xm:f>
            <x14:dxf>
              <font>
                <color auto="1"/>
              </font>
              <fill>
                <patternFill>
                  <bgColor theme="5" tint="0.39994506668294322"/>
                </patternFill>
              </fill>
            </x14:dxf>
          </x14:cfRule>
          <xm:sqref>T45</xm:sqref>
        </x14:conditionalFormatting>
        <x14:conditionalFormatting xmlns:xm="http://schemas.microsoft.com/office/excel/2006/main">
          <x14:cfRule type="cellIs" priority="12" operator="notEqual" id="{47653C57-7194-42BE-BC03-AE524562E656}">
            <xm:f>'Default Values'!$S$6</xm:f>
            <x14:dxf>
              <fill>
                <patternFill>
                  <bgColor theme="5" tint="0.39994506668294322"/>
                </patternFill>
              </fill>
            </x14:dxf>
          </x14:cfRule>
          <xm:sqref>M51</xm:sqref>
        </x14:conditionalFormatting>
        <x14:conditionalFormatting xmlns:xm="http://schemas.microsoft.com/office/excel/2006/main">
          <x14:cfRule type="cellIs" priority="11" operator="notEqual" id="{AC1BC800-FE4F-49FB-8449-900D83315211}">
            <xm:f>'Default Values'!$S$7</xm:f>
            <x14:dxf>
              <font>
                <b val="0"/>
                <i val="0"/>
              </font>
              <fill>
                <patternFill>
                  <bgColor theme="5" tint="0.39994506668294322"/>
                </patternFill>
              </fill>
            </x14:dxf>
          </x14:cfRule>
          <xm:sqref>N51</xm:sqref>
        </x14:conditionalFormatting>
        <x14:conditionalFormatting xmlns:xm="http://schemas.microsoft.com/office/excel/2006/main">
          <x14:cfRule type="cellIs" priority="10" operator="notEqual" id="{476026B0-2B43-4829-957D-96FAA1BE6CC1}">
            <xm:f>'Default Values'!$S$8</xm:f>
            <x14:dxf>
              <font>
                <color auto="1"/>
              </font>
              <fill>
                <patternFill>
                  <bgColor theme="5" tint="0.39994506668294322"/>
                </patternFill>
              </fill>
            </x14:dxf>
          </x14:cfRule>
          <xm:sqref>O51</xm:sqref>
        </x14:conditionalFormatting>
        <x14:conditionalFormatting xmlns:xm="http://schemas.microsoft.com/office/excel/2006/main">
          <x14:cfRule type="cellIs" priority="9" operator="notEqual" id="{B6ED4311-E088-4946-9F69-F2F996A80016}">
            <xm:f>'Default Values'!$S$6</xm:f>
            <x14:dxf>
              <font>
                <color auto="1"/>
              </font>
              <fill>
                <patternFill>
                  <bgColor theme="5" tint="0.39994506668294322"/>
                </patternFill>
              </fill>
            </x14:dxf>
          </x14:cfRule>
          <xm:sqref>D51</xm:sqref>
        </x14:conditionalFormatting>
        <x14:conditionalFormatting xmlns:xm="http://schemas.microsoft.com/office/excel/2006/main">
          <x14:cfRule type="cellIs" priority="8" operator="notEqual" id="{EE4F41C5-0594-4AAA-A2A2-D30BE645106B}">
            <xm:f>'Default Values'!$S$7</xm:f>
            <x14:dxf>
              <fill>
                <patternFill>
                  <bgColor theme="5" tint="0.39994506668294322"/>
                </patternFill>
              </fill>
            </x14:dxf>
          </x14:cfRule>
          <xm:sqref>E51</xm:sqref>
        </x14:conditionalFormatting>
        <x14:conditionalFormatting xmlns:xm="http://schemas.microsoft.com/office/excel/2006/main">
          <x14:cfRule type="cellIs" priority="7" operator="notEqual" id="{7CAC6EE8-3FBD-4753-9C73-53E02ED9E224}">
            <xm:f>'Default Values'!$S$8</xm:f>
            <x14:dxf>
              <font>
                <color auto="1"/>
              </font>
              <fill>
                <patternFill>
                  <bgColor theme="5" tint="0.39994506668294322"/>
                </patternFill>
              </fill>
            </x14:dxf>
          </x14:cfRule>
          <xm:sqref>F51</xm:sqref>
        </x14:conditionalFormatting>
        <x14:conditionalFormatting xmlns:xm="http://schemas.microsoft.com/office/excel/2006/main">
          <x14:cfRule type="cellIs" priority="87" operator="equal" id="{4A75B2AD-4A4C-4296-B56E-5A6E075CC976}">
            <xm:f>'Default Values'!$J$7</xm:f>
            <x14:dxf>
              <fill>
                <patternFill>
                  <bgColor theme="0"/>
                </patternFill>
              </fill>
            </x14:dxf>
          </x14:cfRule>
          <xm:sqref>B53:C53</xm:sqref>
        </x14:conditionalFormatting>
        <x14:conditionalFormatting xmlns:xm="http://schemas.microsoft.com/office/excel/2006/main">
          <x14:cfRule type="cellIs" priority="1" operator="equal" id="{3D1BA9BC-DA38-47FF-99FD-4C2B28759AF4}">
            <xm:f>'Default Values'!$J$7</xm:f>
            <x14:dxf>
              <fill>
                <patternFill>
                  <bgColor theme="0"/>
                </patternFill>
              </fill>
            </x14:dxf>
          </x14:cfRule>
          <xm:sqref>K53:L53</xm:sqref>
        </x14:conditionalFormatting>
      </x14:conditionalFormattings>
    </ext>
    <ext xmlns:x14="http://schemas.microsoft.com/office/spreadsheetml/2009/9/main" uri="{CCE6A557-97BC-4b89-ADB6-D9C93CAAB3DF}">
      <x14:dataValidations xmlns:xm="http://schemas.microsoft.com/office/excel/2006/main" count="10">
        <x14:dataValidation type="list" allowBlank="1" showDropDown="1" showInputMessage="1" showErrorMessage="1" xr:uid="{5F45833A-0346-44DE-9993-362EF99C96D4}">
          <x14:formula1>
            <xm:f>'Default Values'!$O$6</xm:f>
          </x14:formula1>
          <xm:sqref>K51 B51</xm:sqref>
        </x14:dataValidation>
        <x14:dataValidation type="decimal" operator="equal" allowBlank="1" showInputMessage="1" showErrorMessage="1" errorTitle="Value not editable." error="This is a default value and should not be changed." xr:uid="{7673C294-4125-47FB-8310-EA69DFFC9D53}">
          <x14:formula1>
            <xm:f>'Default Values'!P9</xm:f>
          </x14:formula1>
          <xm:sqref>K52</xm:sqref>
        </x14:dataValidation>
        <x14:dataValidation type="whole" operator="equal" allowBlank="1" showInputMessage="1" showErrorMessage="1" error="Do not change default value." xr:uid="{C1C7606A-6FEA-4D9A-8611-1BB3E3B4AB82}">
          <x14:formula1>
            <xm:f>'Default Values'!V7</xm:f>
          </x14:formula1>
          <xm:sqref>B60</xm:sqref>
        </x14:dataValidation>
        <x14:dataValidation type="decimal" operator="equal" allowBlank="1" showInputMessage="1" showErrorMessage="1" error="Do not change default value." xr:uid="{90FB4617-EA4E-4D11-8722-F3865EF631C4}">
          <x14:formula1>
            <xm:f>'Default Values'!V8</xm:f>
          </x14:formula1>
          <xm:sqref>C60</xm:sqref>
        </x14:dataValidation>
        <x14:dataValidation type="decimal" operator="equal" allowBlank="1" showInputMessage="1" showErrorMessage="1" error="Do not change default value." xr:uid="{669267F0-8111-4B32-9730-6BE6ADEB906D}">
          <x14:formula1>
            <xm:f>'Default Values'!V9</xm:f>
          </x14:formula1>
          <xm:sqref>D60</xm:sqref>
        </x14:dataValidation>
        <x14:dataValidation type="decimal" operator="equal" allowBlank="1" showInputMessage="1" showErrorMessage="1" error="Do not change default value." xr:uid="{5506C895-6E4C-49B8-AEFE-EB860AED5AD9}">
          <x14:formula1>
            <xm:f>'Default Values'!V10</xm:f>
          </x14:formula1>
          <xm:sqref>E60</xm:sqref>
        </x14:dataValidation>
        <x14:dataValidation type="decimal" operator="equal" allowBlank="1" showInputMessage="1" showErrorMessage="1" error="Do not change default value." xr:uid="{064401FE-4AD5-4C49-A70D-8F410BBF8FC2}">
          <x14:formula1>
            <xm:f>'Default Values'!W7</xm:f>
          </x14:formula1>
          <xm:sqref>B61</xm:sqref>
        </x14:dataValidation>
        <x14:dataValidation type="decimal" operator="equal" allowBlank="1" showInputMessage="1" showErrorMessage="1" error="Do not change default value." xr:uid="{C2BC898C-88B0-44E3-B832-02B681152625}">
          <x14:formula1>
            <xm:f>'Default Values'!W8</xm:f>
          </x14:formula1>
          <xm:sqref>C61</xm:sqref>
        </x14:dataValidation>
        <x14:dataValidation type="whole" operator="equal" allowBlank="1" showInputMessage="1" showErrorMessage="1" error="Do not change default value." xr:uid="{91F83B7A-CD7E-4275-A1AD-3ACEDD2F19AE}">
          <x14:formula1>
            <xm:f>'Default Values'!W9</xm:f>
          </x14:formula1>
          <xm:sqref>D61</xm:sqref>
        </x14:dataValidation>
        <x14:dataValidation type="whole" operator="equal" allowBlank="1" showInputMessage="1" showErrorMessage="1" error="Do not change default value." xr:uid="{787FA705-0DDE-4A57-B030-6F1CA0E117B0}">
          <x14:formula1>
            <xm:f>'Default Values'!W10</xm:f>
          </x14:formula1>
          <xm:sqref>E61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025BE7-20A1-4ECA-8B88-B7C14AFD23EE}">
  <sheetPr codeName="Sheet3">
    <tabColor theme="3"/>
    <pageSetUpPr fitToPage="1"/>
  </sheetPr>
  <dimension ref="A1:R104"/>
  <sheetViews>
    <sheetView tabSelected="1" zoomScale="70" zoomScaleNormal="70" workbookViewId="0">
      <pane xSplit="1" ySplit="4" topLeftCell="D25" activePane="bottomRight" state="frozen"/>
      <selection activeCell="A30" sqref="A30"/>
      <selection pane="topRight" activeCell="A30" sqref="A30"/>
      <selection pane="bottomLeft" activeCell="A30" sqref="A30"/>
      <selection pane="bottomRight" activeCell="K42" sqref="K42"/>
    </sheetView>
  </sheetViews>
  <sheetFormatPr defaultColWidth="8.75" defaultRowHeight="14.25"/>
  <cols>
    <col min="1" max="1" width="61" customWidth="1"/>
    <col min="2" max="2" width="13.625" hidden="1" customWidth="1"/>
    <col min="3" max="3" width="10.75" hidden="1" customWidth="1"/>
    <col min="4" max="4" width="21.625" customWidth="1"/>
    <col min="5" max="5" width="20.625" customWidth="1"/>
    <col min="6" max="6" width="16.75" customWidth="1"/>
    <col min="7" max="8" width="14.75" customWidth="1"/>
    <col min="9" max="10" width="14.75" bestFit="1" customWidth="1"/>
    <col min="11" max="11" width="13.875" bestFit="1" customWidth="1"/>
    <col min="12" max="12" width="14.75" bestFit="1" customWidth="1"/>
    <col min="13" max="13" width="10" bestFit="1" customWidth="1"/>
    <col min="14" max="14" width="8.875" bestFit="1" customWidth="1"/>
    <col min="15" max="15" width="14.75" bestFit="1" customWidth="1"/>
    <col min="16" max="16" width="11" bestFit="1" customWidth="1"/>
    <col min="17" max="17" width="30.25" bestFit="1" customWidth="1"/>
    <col min="18" max="18" width="106.25" bestFit="1" customWidth="1"/>
  </cols>
  <sheetData>
    <row r="1" spans="1:18" ht="35.25" customHeight="1" thickBot="1">
      <c r="A1" s="100" t="str">
        <f>VERSION</f>
        <v>TSCT v3.1 April 2025</v>
      </c>
      <c r="B1" s="100"/>
      <c r="C1" s="100"/>
      <c r="D1" s="100"/>
      <c r="E1" s="100"/>
      <c r="F1" s="100"/>
      <c r="G1" s="100"/>
      <c r="H1" s="100"/>
      <c r="I1" s="100"/>
      <c r="J1" s="100"/>
      <c r="K1" s="100"/>
      <c r="L1" s="100"/>
      <c r="M1" s="100"/>
      <c r="N1" s="100"/>
      <c r="O1" s="100"/>
      <c r="P1" s="100"/>
      <c r="Q1" s="100"/>
      <c r="R1" s="100"/>
    </row>
    <row r="2" spans="1:18" ht="106.5" customHeight="1" thickBot="1">
      <c r="A2" s="334" t="s">
        <v>394</v>
      </c>
      <c r="B2" s="329"/>
      <c r="C2" s="100"/>
      <c r="D2" s="100"/>
      <c r="E2" s="100"/>
      <c r="F2" s="331" t="s">
        <v>110</v>
      </c>
      <c r="G2" s="331" t="s">
        <v>1006</v>
      </c>
      <c r="H2" s="330" t="s">
        <v>201</v>
      </c>
      <c r="I2" s="330" t="s">
        <v>108</v>
      </c>
      <c r="J2" s="601" t="s">
        <v>885</v>
      </c>
      <c r="K2" s="558" t="s">
        <v>886</v>
      </c>
      <c r="L2" s="331" t="s">
        <v>109</v>
      </c>
      <c r="M2" s="602"/>
      <c r="N2" s="331" t="s">
        <v>887</v>
      </c>
      <c r="O2" s="100"/>
      <c r="P2" s="100"/>
      <c r="Q2" s="100"/>
      <c r="R2" s="100"/>
    </row>
    <row r="3" spans="1:18" ht="15">
      <c r="A3" s="100"/>
      <c r="B3" s="100"/>
      <c r="C3" s="100"/>
      <c r="D3" s="100"/>
      <c r="E3" s="100"/>
      <c r="F3" s="332" t="s">
        <v>103</v>
      </c>
      <c r="G3" s="332" t="s">
        <v>104</v>
      </c>
      <c r="H3" s="584" t="s">
        <v>206</v>
      </c>
      <c r="I3" s="332" t="s">
        <v>106</v>
      </c>
      <c r="J3" s="566" t="s">
        <v>866</v>
      </c>
      <c r="K3" s="565" t="s">
        <v>648</v>
      </c>
      <c r="L3" s="332" t="s">
        <v>154</v>
      </c>
      <c r="M3" s="332" t="s">
        <v>153</v>
      </c>
      <c r="N3" s="332" t="s">
        <v>695</v>
      </c>
      <c r="O3" s="333" t="s">
        <v>859</v>
      </c>
      <c r="P3" s="564" t="s">
        <v>377</v>
      </c>
      <c r="Q3" s="565" t="s">
        <v>865</v>
      </c>
      <c r="R3" s="100"/>
    </row>
    <row r="4" spans="1:18" ht="46.5">
      <c r="A4" s="181" t="s">
        <v>378</v>
      </c>
      <c r="B4" s="181" t="s">
        <v>290</v>
      </c>
      <c r="C4" s="182" t="s">
        <v>9</v>
      </c>
      <c r="D4" s="344" t="s">
        <v>437</v>
      </c>
      <c r="E4" s="344" t="s">
        <v>173</v>
      </c>
      <c r="F4" s="344" t="s">
        <v>438</v>
      </c>
      <c r="G4" s="344" t="s">
        <v>438</v>
      </c>
      <c r="H4" s="345"/>
      <c r="I4" s="344" t="s">
        <v>438</v>
      </c>
      <c r="J4" s="557" t="s">
        <v>860</v>
      </c>
      <c r="K4" s="557" t="s">
        <v>860</v>
      </c>
      <c r="L4" s="344" t="s">
        <v>438</v>
      </c>
      <c r="M4" s="344" t="s">
        <v>438</v>
      </c>
      <c r="N4" s="344" t="s">
        <v>438</v>
      </c>
      <c r="O4" s="344" t="s">
        <v>438</v>
      </c>
      <c r="P4" s="344" t="s">
        <v>438</v>
      </c>
      <c r="Q4" s="563" t="s">
        <v>305</v>
      </c>
      <c r="R4" s="203" t="s">
        <v>379</v>
      </c>
    </row>
    <row r="5" spans="1:18" ht="15">
      <c r="A5" s="637" t="s">
        <v>910</v>
      </c>
      <c r="B5" s="640"/>
      <c r="C5" s="641"/>
      <c r="D5" s="668">
        <v>2.4</v>
      </c>
      <c r="E5" s="669"/>
      <c r="F5" s="670">
        <v>6.9000000000000006E-2</v>
      </c>
      <c r="G5" s="670">
        <v>3.0000000000000001E-3</v>
      </c>
      <c r="H5" s="671">
        <v>5.2999999999999999E-2</v>
      </c>
      <c r="I5" s="670">
        <v>8.9999999999999993E-3</v>
      </c>
      <c r="J5" s="672">
        <v>1.1999999999999999E-3</v>
      </c>
      <c r="K5" s="673"/>
      <c r="L5" s="659">
        <f>SUM($J5:$K5)</f>
        <v>1.1999999999999999E-3</v>
      </c>
      <c r="M5" s="282">
        <f>SUM($I5, $L5)</f>
        <v>1.0199999999999999E-2</v>
      </c>
      <c r="N5" s="863">
        <v>-7.0000000000000001E-3</v>
      </c>
      <c r="O5" s="282">
        <f t="shared" ref="O5:O68" si="0">SUM($F5:$G5)</f>
        <v>7.2000000000000008E-2</v>
      </c>
      <c r="P5" s="282">
        <f t="shared" ref="P5:P68" si="1">$O5+$M5+$E5</f>
        <v>8.2200000000000009E-2</v>
      </c>
      <c r="Q5" s="683">
        <v>60</v>
      </c>
      <c r="R5" s="864" t="s">
        <v>1080</v>
      </c>
    </row>
    <row r="6" spans="1:18">
      <c r="A6" s="177" t="s">
        <v>911</v>
      </c>
      <c r="B6" s="176" t="s">
        <v>202</v>
      </c>
      <c r="C6" s="176" t="s">
        <v>11</v>
      </c>
      <c r="D6" s="340">
        <v>2.4</v>
      </c>
      <c r="E6" s="340"/>
      <c r="F6" s="341">
        <v>8.2000000000000003E-2</v>
      </c>
      <c r="G6" s="670">
        <v>3.0000000000000001E-3</v>
      </c>
      <c r="H6" s="671">
        <v>5.2999999999999999E-2</v>
      </c>
      <c r="I6" s="670">
        <v>8.9999999999999993E-3</v>
      </c>
      <c r="J6" s="672">
        <v>1.1999999999999999E-3</v>
      </c>
      <c r="K6" s="674"/>
      <c r="L6" s="661">
        <f t="shared" ref="L6:L72" si="2">SUM($J6:$K6)</f>
        <v>1.1999999999999999E-3</v>
      </c>
      <c r="M6" s="282">
        <f t="shared" ref="M6:M72" si="3">SUM($I6, $L6)</f>
        <v>1.0199999999999999E-2</v>
      </c>
      <c r="N6" s="841">
        <v>-7.0000000000000001E-3</v>
      </c>
      <c r="O6" s="282">
        <f t="shared" si="0"/>
        <v>8.5000000000000006E-2</v>
      </c>
      <c r="P6" s="282">
        <f t="shared" si="1"/>
        <v>9.5200000000000007E-2</v>
      </c>
      <c r="Q6" s="675">
        <v>60</v>
      </c>
      <c r="R6" s="864" t="s">
        <v>1080</v>
      </c>
    </row>
    <row r="7" spans="1:18">
      <c r="A7" s="177" t="s">
        <v>592</v>
      </c>
      <c r="B7" s="178" t="s">
        <v>202</v>
      </c>
      <c r="C7" s="178" t="s">
        <v>11</v>
      </c>
      <c r="D7" s="342">
        <v>2.4</v>
      </c>
      <c r="E7" s="342"/>
      <c r="F7" s="180">
        <v>8.7999999999999995E-2</v>
      </c>
      <c r="G7" s="670">
        <v>3.0000000000000001E-3</v>
      </c>
      <c r="H7" s="179">
        <v>5.2999999999999999E-2</v>
      </c>
      <c r="I7" s="670">
        <v>8.9999999999999993E-3</v>
      </c>
      <c r="J7" s="672">
        <v>1.1999999999999999E-3</v>
      </c>
      <c r="K7" s="674"/>
      <c r="L7" s="661">
        <f t="shared" si="2"/>
        <v>1.1999999999999999E-3</v>
      </c>
      <c r="M7" s="282">
        <f t="shared" si="3"/>
        <v>1.0199999999999999E-2</v>
      </c>
      <c r="N7" s="841">
        <v>-7.0000000000000001E-3</v>
      </c>
      <c r="O7" s="282">
        <f t="shared" si="0"/>
        <v>9.0999999999999998E-2</v>
      </c>
      <c r="P7" s="282">
        <f t="shared" si="1"/>
        <v>0.1012</v>
      </c>
      <c r="Q7" s="675">
        <v>60</v>
      </c>
      <c r="R7" s="864" t="s">
        <v>1080</v>
      </c>
    </row>
    <row r="8" spans="1:18">
      <c r="A8" s="177" t="s">
        <v>593</v>
      </c>
      <c r="B8" s="178" t="s">
        <v>202</v>
      </c>
      <c r="C8" s="178" t="s">
        <v>11</v>
      </c>
      <c r="D8" s="342">
        <v>2.4</v>
      </c>
      <c r="E8" s="342"/>
      <c r="F8" s="180">
        <v>9.4E-2</v>
      </c>
      <c r="G8" s="670">
        <v>3.0000000000000001E-3</v>
      </c>
      <c r="H8" s="179">
        <v>5.2999999999999999E-2</v>
      </c>
      <c r="I8" s="670">
        <v>8.9999999999999993E-3</v>
      </c>
      <c r="J8" s="672">
        <v>1.1999999999999999E-3</v>
      </c>
      <c r="K8" s="674"/>
      <c r="L8" s="661">
        <f t="shared" si="2"/>
        <v>1.1999999999999999E-3</v>
      </c>
      <c r="M8" s="282">
        <f t="shared" si="3"/>
        <v>1.0199999999999999E-2</v>
      </c>
      <c r="N8" s="841">
        <v>-7.0000000000000001E-3</v>
      </c>
      <c r="O8" s="282">
        <f t="shared" si="0"/>
        <v>9.7000000000000003E-2</v>
      </c>
      <c r="P8" s="282">
        <f t="shared" si="1"/>
        <v>0.1072</v>
      </c>
      <c r="Q8" s="675">
        <v>60</v>
      </c>
      <c r="R8" s="864" t="s">
        <v>1080</v>
      </c>
    </row>
    <row r="9" spans="1:18">
      <c r="A9" s="177" t="s">
        <v>594</v>
      </c>
      <c r="B9" s="178" t="s">
        <v>202</v>
      </c>
      <c r="C9" s="178" t="s">
        <v>11</v>
      </c>
      <c r="D9" s="342">
        <v>2.4</v>
      </c>
      <c r="E9" s="342"/>
      <c r="F9" s="180">
        <v>0.113</v>
      </c>
      <c r="G9" s="670">
        <v>3.0000000000000001E-3</v>
      </c>
      <c r="H9" s="179">
        <v>5.2999999999999999E-2</v>
      </c>
      <c r="I9" s="670">
        <v>8.9999999999999993E-3</v>
      </c>
      <c r="J9" s="672">
        <v>1.1999999999999999E-3</v>
      </c>
      <c r="K9" s="674"/>
      <c r="L9" s="661">
        <f t="shared" si="2"/>
        <v>1.1999999999999999E-3</v>
      </c>
      <c r="M9" s="282">
        <f t="shared" si="3"/>
        <v>1.0199999999999999E-2</v>
      </c>
      <c r="N9" s="841">
        <v>-7.0000000000000001E-3</v>
      </c>
      <c r="O9" s="282">
        <f t="shared" si="0"/>
        <v>0.11600000000000001</v>
      </c>
      <c r="P9" s="282">
        <f t="shared" si="1"/>
        <v>0.12620000000000001</v>
      </c>
      <c r="Q9" s="675">
        <v>60</v>
      </c>
      <c r="R9" s="864" t="s">
        <v>1080</v>
      </c>
    </row>
    <row r="10" spans="1:18">
      <c r="A10" s="177" t="s">
        <v>595</v>
      </c>
      <c r="B10" s="178" t="s">
        <v>202</v>
      </c>
      <c r="C10" s="178" t="s">
        <v>11</v>
      </c>
      <c r="D10" s="342">
        <v>2.4</v>
      </c>
      <c r="E10" s="342"/>
      <c r="F10" s="180">
        <v>0.13</v>
      </c>
      <c r="G10" s="670">
        <v>3.0000000000000001E-3</v>
      </c>
      <c r="H10" s="179">
        <v>5.2999999999999999E-2</v>
      </c>
      <c r="I10" s="670">
        <v>8.9999999999999993E-3</v>
      </c>
      <c r="J10" s="672">
        <v>1.1999999999999999E-3</v>
      </c>
      <c r="K10" s="674"/>
      <c r="L10" s="661">
        <f t="shared" si="2"/>
        <v>1.1999999999999999E-3</v>
      </c>
      <c r="M10" s="282">
        <f t="shared" si="3"/>
        <v>1.0199999999999999E-2</v>
      </c>
      <c r="N10" s="841">
        <v>-7.0000000000000001E-3</v>
      </c>
      <c r="O10" s="282">
        <f t="shared" si="0"/>
        <v>0.13300000000000001</v>
      </c>
      <c r="P10" s="282">
        <f t="shared" si="1"/>
        <v>0.14319999999999999</v>
      </c>
      <c r="Q10" s="675">
        <v>60</v>
      </c>
      <c r="R10" s="864" t="s">
        <v>1080</v>
      </c>
    </row>
    <row r="11" spans="1:18">
      <c r="A11" s="658" t="s">
        <v>912</v>
      </c>
      <c r="B11" s="178" t="s">
        <v>202</v>
      </c>
      <c r="C11" s="178" t="s">
        <v>11</v>
      </c>
      <c r="D11" s="342">
        <v>2.4</v>
      </c>
      <c r="E11" s="342"/>
      <c r="F11" s="180">
        <v>0.16300000000000001</v>
      </c>
      <c r="G11" s="179">
        <v>0.28399999999999997</v>
      </c>
      <c r="H11" s="179">
        <v>5.2999999999999999E-2</v>
      </c>
      <c r="I11" s="670">
        <v>8.9999999999999993E-3</v>
      </c>
      <c r="J11" s="672">
        <v>1.1999999999999999E-3</v>
      </c>
      <c r="K11" s="674"/>
      <c r="L11" s="661">
        <f t="shared" si="2"/>
        <v>1.1999999999999999E-3</v>
      </c>
      <c r="M11" s="282">
        <f t="shared" si="3"/>
        <v>1.0199999999999999E-2</v>
      </c>
      <c r="N11" s="670">
        <v>-7.0000000000000001E-3</v>
      </c>
      <c r="O11" s="282">
        <f t="shared" si="0"/>
        <v>0.44699999999999995</v>
      </c>
      <c r="P11" s="282">
        <f t="shared" si="1"/>
        <v>0.45719999999999994</v>
      </c>
      <c r="Q11" s="675">
        <v>60</v>
      </c>
      <c r="R11" s="864" t="s">
        <v>1080</v>
      </c>
    </row>
    <row r="12" spans="1:18">
      <c r="A12" s="177" t="s">
        <v>196</v>
      </c>
      <c r="B12" s="178" t="s">
        <v>203</v>
      </c>
      <c r="C12" s="178" t="s">
        <v>11</v>
      </c>
      <c r="D12" s="342">
        <v>2</v>
      </c>
      <c r="E12" s="342"/>
      <c r="F12" s="180">
        <v>0.14599999999999999</v>
      </c>
      <c r="G12" s="179">
        <v>3.0000000000000001E-3</v>
      </c>
      <c r="H12" s="179">
        <v>8.6999999999999994E-2</v>
      </c>
      <c r="I12" s="670">
        <v>8.9999999999999993E-3</v>
      </c>
      <c r="J12" s="672">
        <v>1.1999999999999999E-3</v>
      </c>
      <c r="K12" s="674"/>
      <c r="L12" s="661">
        <f t="shared" si="2"/>
        <v>1.1999999999999999E-3</v>
      </c>
      <c r="M12" s="282">
        <f t="shared" si="3"/>
        <v>1.0199999999999999E-2</v>
      </c>
      <c r="N12" s="670">
        <v>-8.0000000000000002E-3</v>
      </c>
      <c r="O12" s="282">
        <f t="shared" si="0"/>
        <v>0.14899999999999999</v>
      </c>
      <c r="P12" s="282">
        <f t="shared" si="1"/>
        <v>0.15919999999999998</v>
      </c>
      <c r="Q12" s="675">
        <v>60</v>
      </c>
      <c r="R12" s="864" t="s">
        <v>1080</v>
      </c>
    </row>
    <row r="13" spans="1:18">
      <c r="A13" s="177" t="s">
        <v>380</v>
      </c>
      <c r="B13" s="178" t="s">
        <v>205</v>
      </c>
      <c r="C13" s="178" t="s">
        <v>11</v>
      </c>
      <c r="D13" s="342">
        <v>2.3849999999999998</v>
      </c>
      <c r="E13" s="342"/>
      <c r="F13" s="180">
        <v>0.17299999999999999</v>
      </c>
      <c r="G13" s="179">
        <v>2.1000000000000001E-2</v>
      </c>
      <c r="H13" s="179">
        <v>0.01</v>
      </c>
      <c r="I13" s="670">
        <v>8.9999999999999993E-3</v>
      </c>
      <c r="J13" s="672">
        <v>1.1999999999999999E-3</v>
      </c>
      <c r="K13" s="674"/>
      <c r="L13" s="661">
        <f t="shared" si="2"/>
        <v>1.1999999999999999E-3</v>
      </c>
      <c r="M13" s="282">
        <f t="shared" si="3"/>
        <v>1.0199999999999999E-2</v>
      </c>
      <c r="N13" s="670">
        <v>-7.0000000000000001E-3</v>
      </c>
      <c r="O13" s="282">
        <f t="shared" si="0"/>
        <v>0.19399999999999998</v>
      </c>
      <c r="P13" s="282">
        <f t="shared" si="1"/>
        <v>0.20419999999999996</v>
      </c>
      <c r="Q13" s="675">
        <v>60</v>
      </c>
      <c r="R13" s="864" t="s">
        <v>1080</v>
      </c>
    </row>
    <row r="14" spans="1:18">
      <c r="A14" s="177" t="s">
        <v>197</v>
      </c>
      <c r="B14" s="178" t="s">
        <v>205</v>
      </c>
      <c r="C14" s="178" t="s">
        <v>11</v>
      </c>
      <c r="D14" s="342">
        <v>2</v>
      </c>
      <c r="E14" s="342"/>
      <c r="F14" s="180">
        <v>0.20699999999999999</v>
      </c>
      <c r="G14" s="179">
        <v>2.1000000000000001E-2</v>
      </c>
      <c r="H14" s="179">
        <v>0.01</v>
      </c>
      <c r="I14" s="670">
        <v>8.9999999999999993E-3</v>
      </c>
      <c r="J14" s="672">
        <v>1.1999999999999999E-3</v>
      </c>
      <c r="K14" s="674"/>
      <c r="L14" s="661">
        <f t="shared" si="2"/>
        <v>1.1999999999999999E-3</v>
      </c>
      <c r="M14" s="282">
        <f t="shared" si="3"/>
        <v>1.0199999999999999E-2</v>
      </c>
      <c r="N14" s="670">
        <v>2.5000000000000001E-2</v>
      </c>
      <c r="O14" s="282">
        <f t="shared" si="0"/>
        <v>0.22799999999999998</v>
      </c>
      <c r="P14" s="282">
        <f t="shared" si="1"/>
        <v>0.23819999999999997</v>
      </c>
      <c r="Q14" s="675">
        <v>60</v>
      </c>
      <c r="R14" s="864" t="s">
        <v>1080</v>
      </c>
    </row>
    <row r="15" spans="1:18">
      <c r="A15" s="177" t="s">
        <v>1060</v>
      </c>
      <c r="B15" s="177" t="s">
        <v>204</v>
      </c>
      <c r="C15" s="178" t="s">
        <v>10</v>
      </c>
      <c r="D15" s="342">
        <v>7.85</v>
      </c>
      <c r="E15" s="342"/>
      <c r="F15" s="180">
        <v>0.72</v>
      </c>
      <c r="G15" s="179">
        <v>0.14149999999999999</v>
      </c>
      <c r="H15" s="179">
        <v>5.2999999999999999E-2</v>
      </c>
      <c r="I15" s="670">
        <v>8.9999999999999993E-3</v>
      </c>
      <c r="J15" s="675">
        <v>1.2999999999999999E-3</v>
      </c>
      <c r="K15" s="674"/>
      <c r="L15" s="661">
        <f t="shared" si="2"/>
        <v>1.2999999999999999E-3</v>
      </c>
      <c r="M15" s="282">
        <f t="shared" si="3"/>
        <v>1.03E-2</v>
      </c>
      <c r="N15" s="180">
        <v>0.438</v>
      </c>
      <c r="O15" s="282">
        <f t="shared" si="0"/>
        <v>0.86149999999999993</v>
      </c>
      <c r="P15" s="282">
        <f t="shared" si="1"/>
        <v>0.87179999999999991</v>
      </c>
      <c r="Q15" s="675">
        <v>60</v>
      </c>
      <c r="R15" s="864" t="s">
        <v>1080</v>
      </c>
    </row>
    <row r="16" spans="1:18">
      <c r="A16" s="177" t="s">
        <v>596</v>
      </c>
      <c r="B16" s="177" t="s">
        <v>204</v>
      </c>
      <c r="C16" s="178" t="s">
        <v>10</v>
      </c>
      <c r="D16" s="342">
        <v>7.85</v>
      </c>
      <c r="E16" s="342"/>
      <c r="F16" s="180">
        <v>1.77</v>
      </c>
      <c r="G16" s="179">
        <v>0.28399999999999997</v>
      </c>
      <c r="H16" s="179">
        <v>5.2999999999999999E-2</v>
      </c>
      <c r="I16" s="670">
        <v>8.9999999999999993E-3</v>
      </c>
      <c r="J16" s="675">
        <v>1.2999999999999999E-3</v>
      </c>
      <c r="K16" s="674"/>
      <c r="L16" s="661">
        <f t="shared" si="2"/>
        <v>1.2999999999999999E-3</v>
      </c>
      <c r="M16" s="282">
        <f t="shared" si="3"/>
        <v>1.03E-2</v>
      </c>
      <c r="N16" s="180">
        <v>-0.68</v>
      </c>
      <c r="O16" s="282">
        <f t="shared" si="0"/>
        <v>2.0539999999999998</v>
      </c>
      <c r="P16" s="282">
        <f t="shared" si="1"/>
        <v>2.0642999999999998</v>
      </c>
      <c r="Q16" s="675">
        <v>60</v>
      </c>
      <c r="R16" s="864" t="s">
        <v>1080</v>
      </c>
    </row>
    <row r="17" spans="1:18">
      <c r="A17" s="177" t="s">
        <v>914</v>
      </c>
      <c r="B17" s="177" t="s">
        <v>204</v>
      </c>
      <c r="C17" s="178" t="s">
        <v>10</v>
      </c>
      <c r="D17" s="342">
        <v>7.85</v>
      </c>
      <c r="E17" s="342"/>
      <c r="F17" s="180">
        <v>1.724</v>
      </c>
      <c r="G17" s="179">
        <v>0.26200000000000001</v>
      </c>
      <c r="H17" s="180">
        <v>5.2999999999999999E-2</v>
      </c>
      <c r="I17" s="670">
        <v>8.9999999999999993E-3</v>
      </c>
      <c r="J17" s="675">
        <v>1.2999999999999999E-3</v>
      </c>
      <c r="K17" s="674"/>
      <c r="L17" s="661">
        <f t="shared" si="2"/>
        <v>1.2999999999999999E-3</v>
      </c>
      <c r="M17" s="282">
        <f t="shared" si="3"/>
        <v>1.03E-2</v>
      </c>
      <c r="N17" s="180">
        <v>-0.85</v>
      </c>
      <c r="O17" s="282">
        <f t="shared" si="0"/>
        <v>1.986</v>
      </c>
      <c r="P17" s="282">
        <f t="shared" si="1"/>
        <v>1.9963</v>
      </c>
      <c r="Q17" s="675">
        <v>60</v>
      </c>
      <c r="R17" s="864" t="s">
        <v>1080</v>
      </c>
    </row>
    <row r="18" spans="1:18">
      <c r="A18" s="177" t="s">
        <v>597</v>
      </c>
      <c r="B18" s="177" t="s">
        <v>208</v>
      </c>
      <c r="C18" s="178" t="s">
        <v>10</v>
      </c>
      <c r="D18" s="342">
        <v>7.85</v>
      </c>
      <c r="E18" s="342"/>
      <c r="F18" s="180">
        <v>1.64</v>
      </c>
      <c r="G18" s="179">
        <v>0.14149999999999999</v>
      </c>
      <c r="H18" s="179">
        <v>0.01</v>
      </c>
      <c r="I18" s="670">
        <v>8.9999999999999993E-3</v>
      </c>
      <c r="J18" s="675">
        <v>1.2999999999999999E-3</v>
      </c>
      <c r="K18" s="674"/>
      <c r="L18" s="661">
        <f t="shared" si="2"/>
        <v>1.2999999999999999E-3</v>
      </c>
      <c r="M18" s="282">
        <f t="shared" si="3"/>
        <v>1.03E-2</v>
      </c>
      <c r="N18" s="180">
        <v>-0.91</v>
      </c>
      <c r="O18" s="282">
        <f t="shared" si="0"/>
        <v>1.7814999999999999</v>
      </c>
      <c r="P18" s="282">
        <f t="shared" si="1"/>
        <v>1.7917999999999998</v>
      </c>
      <c r="Q18" s="675">
        <v>60</v>
      </c>
      <c r="R18" s="864" t="s">
        <v>1080</v>
      </c>
    </row>
    <row r="19" spans="1:18">
      <c r="A19" s="177" t="s">
        <v>598</v>
      </c>
      <c r="B19" s="177" t="s">
        <v>208</v>
      </c>
      <c r="C19" s="178" t="s">
        <v>10</v>
      </c>
      <c r="D19" s="342">
        <v>7.85</v>
      </c>
      <c r="E19" s="342"/>
      <c r="F19" s="180">
        <v>1.66</v>
      </c>
      <c r="G19" s="179">
        <v>0.28399999999999997</v>
      </c>
      <c r="H19" s="179">
        <v>0.01</v>
      </c>
      <c r="I19" s="670">
        <v>8.9999999999999993E-3</v>
      </c>
      <c r="J19" s="675">
        <v>1.2999999999999999E-3</v>
      </c>
      <c r="K19" s="674"/>
      <c r="L19" s="661">
        <f t="shared" si="2"/>
        <v>1.2999999999999999E-3</v>
      </c>
      <c r="M19" s="282">
        <f t="shared" si="3"/>
        <v>1.03E-2</v>
      </c>
      <c r="N19" s="180">
        <v>-0.3</v>
      </c>
      <c r="O19" s="282">
        <f t="shared" si="0"/>
        <v>1.944</v>
      </c>
      <c r="P19" s="282">
        <f t="shared" si="1"/>
        <v>1.9542999999999999</v>
      </c>
      <c r="Q19" s="675">
        <v>60</v>
      </c>
      <c r="R19" s="864" t="s">
        <v>1080</v>
      </c>
    </row>
    <row r="20" spans="1:18">
      <c r="A20" s="177" t="s">
        <v>916</v>
      </c>
      <c r="B20" s="177" t="s">
        <v>208</v>
      </c>
      <c r="C20" s="178" t="s">
        <v>10</v>
      </c>
      <c r="D20" s="342">
        <v>7.85</v>
      </c>
      <c r="E20" s="342"/>
      <c r="F20" s="180">
        <v>2.59</v>
      </c>
      <c r="G20" s="179">
        <v>0.1656</v>
      </c>
      <c r="H20" s="179">
        <v>0.01</v>
      </c>
      <c r="I20" s="670">
        <v>8.9999999999999993E-3</v>
      </c>
      <c r="J20" s="675">
        <v>1.2999999999999999E-3</v>
      </c>
      <c r="K20" s="674"/>
      <c r="L20" s="661">
        <f t="shared" si="2"/>
        <v>1.2999999999999999E-3</v>
      </c>
      <c r="M20" s="282">
        <f t="shared" si="3"/>
        <v>1.03E-2</v>
      </c>
      <c r="N20" s="180">
        <v>-1.61</v>
      </c>
      <c r="O20" s="282">
        <f t="shared" si="0"/>
        <v>2.7555999999999998</v>
      </c>
      <c r="P20" s="282">
        <f t="shared" si="1"/>
        <v>2.7658999999999998</v>
      </c>
      <c r="Q20" s="675">
        <v>60</v>
      </c>
      <c r="R20" s="864" t="s">
        <v>1080</v>
      </c>
    </row>
    <row r="21" spans="1:18">
      <c r="A21" s="178" t="s">
        <v>919</v>
      </c>
      <c r="B21" s="177" t="s">
        <v>208</v>
      </c>
      <c r="C21" s="178" t="s">
        <v>10</v>
      </c>
      <c r="D21" s="342">
        <v>7.85</v>
      </c>
      <c r="E21" s="342"/>
      <c r="F21" s="180">
        <v>2.4700000000000002</v>
      </c>
      <c r="G21" s="179">
        <v>0.14149999999999999</v>
      </c>
      <c r="H21" s="179">
        <v>0.01</v>
      </c>
      <c r="I21" s="670">
        <v>8.9999999999999993E-3</v>
      </c>
      <c r="J21" s="675">
        <v>1.2999999999999999E-3</v>
      </c>
      <c r="K21" s="674"/>
      <c r="L21" s="661">
        <f t="shared" si="2"/>
        <v>1.2999999999999999E-3</v>
      </c>
      <c r="M21" s="282">
        <f t="shared" si="3"/>
        <v>1.03E-2</v>
      </c>
      <c r="N21" s="180">
        <v>-1.36</v>
      </c>
      <c r="O21" s="282">
        <f t="shared" si="0"/>
        <v>2.6115000000000004</v>
      </c>
      <c r="P21" s="282">
        <f t="shared" si="1"/>
        <v>2.6218000000000004</v>
      </c>
      <c r="Q21" s="675">
        <v>60</v>
      </c>
      <c r="R21" s="864" t="s">
        <v>1080</v>
      </c>
    </row>
    <row r="22" spans="1:18">
      <c r="A22" s="636" t="s">
        <v>599</v>
      </c>
      <c r="B22" s="177" t="s">
        <v>208</v>
      </c>
      <c r="C22" s="178" t="s">
        <v>10</v>
      </c>
      <c r="D22" s="342">
        <v>7.85</v>
      </c>
      <c r="E22" s="342"/>
      <c r="F22" s="180">
        <v>2.83</v>
      </c>
      <c r="G22" s="179">
        <v>0.14149999999999999</v>
      </c>
      <c r="H22" s="180">
        <v>0.01</v>
      </c>
      <c r="I22" s="670">
        <v>8.9999999999999993E-3</v>
      </c>
      <c r="J22" s="675">
        <v>1.2999999999999999E-3</v>
      </c>
      <c r="K22" s="674"/>
      <c r="L22" s="661">
        <f t="shared" si="2"/>
        <v>1.2999999999999999E-3</v>
      </c>
      <c r="M22" s="282">
        <f t="shared" si="3"/>
        <v>1.03E-2</v>
      </c>
      <c r="N22" s="180">
        <v>-1.3</v>
      </c>
      <c r="O22" s="282">
        <f t="shared" si="0"/>
        <v>2.9715000000000003</v>
      </c>
      <c r="P22" s="282">
        <f t="shared" si="1"/>
        <v>2.9818000000000002</v>
      </c>
      <c r="Q22" s="675">
        <v>60</v>
      </c>
      <c r="R22" s="864" t="s">
        <v>1080</v>
      </c>
    </row>
    <row r="23" spans="1:18">
      <c r="A23" s="178" t="s">
        <v>600</v>
      </c>
      <c r="B23" s="178" t="s">
        <v>208</v>
      </c>
      <c r="C23" s="178" t="s">
        <v>10</v>
      </c>
      <c r="D23" s="342">
        <v>7.85</v>
      </c>
      <c r="E23" s="342"/>
      <c r="F23" s="180">
        <v>2.7</v>
      </c>
      <c r="G23" s="179">
        <v>0.28399999999999997</v>
      </c>
      <c r="H23" s="180">
        <v>0.01</v>
      </c>
      <c r="I23" s="670">
        <v>8.9999999999999993E-3</v>
      </c>
      <c r="J23" s="675">
        <v>1.2999999999999999E-3</v>
      </c>
      <c r="K23" s="674"/>
      <c r="L23" s="661">
        <f t="shared" si="2"/>
        <v>1.2999999999999999E-3</v>
      </c>
      <c r="M23" s="282">
        <f t="shared" si="3"/>
        <v>1.03E-2</v>
      </c>
      <c r="N23" s="180">
        <v>-1.44</v>
      </c>
      <c r="O23" s="282">
        <f t="shared" si="0"/>
        <v>2.984</v>
      </c>
      <c r="P23" s="282">
        <f t="shared" si="1"/>
        <v>2.9943</v>
      </c>
      <c r="Q23" s="675">
        <v>60</v>
      </c>
      <c r="R23" s="864" t="s">
        <v>1080</v>
      </c>
    </row>
    <row r="24" spans="1:18">
      <c r="A24" s="178" t="s">
        <v>1015</v>
      </c>
      <c r="B24" s="178"/>
      <c r="C24" s="178"/>
      <c r="D24" s="342">
        <v>7.85</v>
      </c>
      <c r="E24" s="342"/>
      <c r="F24" s="179">
        <v>5.3699999999999998E-2</v>
      </c>
      <c r="G24" s="179">
        <v>0.14149999999999999</v>
      </c>
      <c r="H24" s="180">
        <v>0.01</v>
      </c>
      <c r="I24" s="670">
        <v>8.9999999999999993E-3</v>
      </c>
      <c r="J24" s="675">
        <v>1.2999999999999999E-3</v>
      </c>
      <c r="K24" s="674"/>
      <c r="L24" s="661">
        <f t="shared" si="2"/>
        <v>1.2999999999999999E-3</v>
      </c>
      <c r="M24" s="282">
        <f t="shared" si="3"/>
        <v>1.03E-2</v>
      </c>
      <c r="N24" s="180">
        <v>0.24</v>
      </c>
      <c r="O24" s="282">
        <f t="shared" si="0"/>
        <v>0.19519999999999998</v>
      </c>
      <c r="P24" s="282">
        <f t="shared" si="1"/>
        <v>0.20549999999999999</v>
      </c>
      <c r="Q24" s="675">
        <v>60</v>
      </c>
      <c r="R24" s="864" t="s">
        <v>1080</v>
      </c>
    </row>
    <row r="25" spans="1:18">
      <c r="A25" s="178" t="s">
        <v>962</v>
      </c>
      <c r="B25" s="178"/>
      <c r="C25" s="178"/>
      <c r="D25" s="342">
        <v>7.8</v>
      </c>
      <c r="E25" s="342"/>
      <c r="F25" s="180">
        <v>2.5150000000000001</v>
      </c>
      <c r="G25" s="179">
        <v>0.26200000000000001</v>
      </c>
      <c r="H25" s="180">
        <v>0.01</v>
      </c>
      <c r="I25" s="670">
        <v>8.9999999999999993E-3</v>
      </c>
      <c r="J25" s="675">
        <v>1.2999999999999999E-3</v>
      </c>
      <c r="K25" s="674"/>
      <c r="L25" s="661">
        <f t="shared" si="2"/>
        <v>1.2999999999999999E-3</v>
      </c>
      <c r="M25" s="282">
        <f t="shared" si="3"/>
        <v>1.03E-2</v>
      </c>
      <c r="N25" s="180">
        <v>-1.01</v>
      </c>
      <c r="O25" s="282">
        <f t="shared" si="0"/>
        <v>2.7770000000000001</v>
      </c>
      <c r="P25" s="282">
        <f t="shared" si="1"/>
        <v>2.7873000000000001</v>
      </c>
      <c r="Q25" s="675">
        <v>60</v>
      </c>
      <c r="R25" s="864" t="s">
        <v>1080</v>
      </c>
    </row>
    <row r="26" spans="1:18">
      <c r="A26" s="178" t="s">
        <v>963</v>
      </c>
      <c r="B26" s="178"/>
      <c r="C26" s="178"/>
      <c r="D26" s="342">
        <v>7.9</v>
      </c>
      <c r="E26" s="342"/>
      <c r="F26" s="180">
        <v>3.48</v>
      </c>
      <c r="G26" s="179">
        <v>0.26200000000000001</v>
      </c>
      <c r="H26" s="180">
        <v>5.2999999999999999E-2</v>
      </c>
      <c r="I26" s="670">
        <v>8.9999999999999993E-3</v>
      </c>
      <c r="J26" s="675">
        <v>1.2999999999999999E-3</v>
      </c>
      <c r="K26" s="674"/>
      <c r="L26" s="661">
        <f t="shared" si="2"/>
        <v>1.2999999999999999E-3</v>
      </c>
      <c r="M26" s="282">
        <f t="shared" si="3"/>
        <v>1.03E-2</v>
      </c>
      <c r="N26" s="180">
        <v>-1.1599999999999999</v>
      </c>
      <c r="O26" s="282">
        <f t="shared" si="0"/>
        <v>3.742</v>
      </c>
      <c r="P26" s="282">
        <f t="shared" si="1"/>
        <v>3.7523</v>
      </c>
      <c r="Q26" s="675">
        <v>60</v>
      </c>
      <c r="R26" s="864" t="s">
        <v>1080</v>
      </c>
    </row>
    <row r="27" spans="1:18">
      <c r="A27" s="374" t="s">
        <v>615</v>
      </c>
      <c r="B27" s="177" t="s">
        <v>210</v>
      </c>
      <c r="C27" s="178" t="s">
        <v>12</v>
      </c>
      <c r="D27" s="342">
        <v>0.48</v>
      </c>
      <c r="E27" s="342">
        <v>-1.64</v>
      </c>
      <c r="F27" s="180">
        <v>0.26300000000000001</v>
      </c>
      <c r="G27" s="179">
        <v>0.28399999999999997</v>
      </c>
      <c r="H27" s="179">
        <v>0.111</v>
      </c>
      <c r="I27" s="670">
        <v>8.9999999999999993E-3</v>
      </c>
      <c r="J27" s="675">
        <v>1.1599999999999999</v>
      </c>
      <c r="K27" s="675">
        <v>0.5</v>
      </c>
      <c r="L27" s="739">
        <f t="shared" si="2"/>
        <v>1.66</v>
      </c>
      <c r="M27" s="282">
        <f t="shared" si="3"/>
        <v>1.6689999999999998</v>
      </c>
      <c r="N27" s="180">
        <v>-0.26</v>
      </c>
      <c r="O27" s="282">
        <f t="shared" si="0"/>
        <v>0.54699999999999993</v>
      </c>
      <c r="P27" s="282">
        <f t="shared" si="1"/>
        <v>0.57599999999999985</v>
      </c>
      <c r="Q27" s="675">
        <v>30</v>
      </c>
      <c r="R27" s="864" t="s">
        <v>1080</v>
      </c>
    </row>
    <row r="28" spans="1:18">
      <c r="A28" s="374" t="s">
        <v>924</v>
      </c>
      <c r="B28" s="177"/>
      <c r="C28" s="178"/>
      <c r="D28" s="342">
        <v>0.47499999999999998</v>
      </c>
      <c r="E28" s="342">
        <v>-1.64</v>
      </c>
      <c r="F28" s="180">
        <v>0.156</v>
      </c>
      <c r="G28" s="179">
        <v>0.26200000000000001</v>
      </c>
      <c r="H28" s="179">
        <v>0.111</v>
      </c>
      <c r="I28" s="670">
        <v>8.9999999999999993E-3</v>
      </c>
      <c r="J28" s="675">
        <v>1.1599999999999999</v>
      </c>
      <c r="K28" s="675">
        <v>0.5</v>
      </c>
      <c r="L28" s="739">
        <f t="shared" si="2"/>
        <v>1.66</v>
      </c>
      <c r="M28" s="282">
        <f t="shared" si="3"/>
        <v>1.6689999999999998</v>
      </c>
      <c r="N28" s="180">
        <v>-0.26</v>
      </c>
      <c r="O28" s="282">
        <f t="shared" si="0"/>
        <v>0.41800000000000004</v>
      </c>
      <c r="P28" s="282">
        <f t="shared" si="1"/>
        <v>0.44699999999999984</v>
      </c>
      <c r="Q28" s="675">
        <v>30</v>
      </c>
      <c r="R28" s="864" t="s">
        <v>1080</v>
      </c>
    </row>
    <row r="29" spans="1:18">
      <c r="A29" s="374" t="s">
        <v>925</v>
      </c>
      <c r="B29" s="177"/>
      <c r="C29" s="178"/>
      <c r="D29" s="342">
        <v>0.55000000000000004</v>
      </c>
      <c r="E29" s="342">
        <v>-1.65</v>
      </c>
      <c r="F29" s="180">
        <v>0.66300000000000003</v>
      </c>
      <c r="G29" s="179">
        <v>0.26200000000000001</v>
      </c>
      <c r="H29" s="179">
        <v>0.02</v>
      </c>
      <c r="I29" s="670">
        <v>8.9999999999999993E-3</v>
      </c>
      <c r="J29" s="675">
        <v>1.1599999999999999</v>
      </c>
      <c r="K29" s="675">
        <v>0.5</v>
      </c>
      <c r="L29" s="739">
        <f t="shared" si="2"/>
        <v>1.66</v>
      </c>
      <c r="M29" s="282">
        <f t="shared" si="3"/>
        <v>1.6689999999999998</v>
      </c>
      <c r="N29" s="180">
        <v>-0.28599999999999998</v>
      </c>
      <c r="O29" s="282">
        <f t="shared" si="0"/>
        <v>0.92500000000000004</v>
      </c>
      <c r="P29" s="282">
        <f t="shared" si="1"/>
        <v>0.94399999999999995</v>
      </c>
      <c r="Q29" s="675">
        <v>30</v>
      </c>
      <c r="R29" s="864" t="s">
        <v>1080</v>
      </c>
    </row>
    <row r="30" spans="1:18">
      <c r="A30" s="178" t="s">
        <v>930</v>
      </c>
      <c r="B30" s="178" t="s">
        <v>209</v>
      </c>
      <c r="C30" s="178" t="s">
        <v>12</v>
      </c>
      <c r="D30" s="343">
        <v>0.46899999999999997</v>
      </c>
      <c r="E30" s="342">
        <v>-1.64</v>
      </c>
      <c r="F30" s="180">
        <v>0.217</v>
      </c>
      <c r="G30" s="179">
        <v>0.26200000000000001</v>
      </c>
      <c r="H30" s="179">
        <v>0.02</v>
      </c>
      <c r="I30" s="670">
        <v>8.9999999999999993E-3</v>
      </c>
      <c r="J30" s="675">
        <v>1</v>
      </c>
      <c r="K30" s="675">
        <v>0.67</v>
      </c>
      <c r="L30" s="739">
        <f t="shared" si="2"/>
        <v>1.67</v>
      </c>
      <c r="M30" s="282">
        <f t="shared" si="3"/>
        <v>1.6789999999999998</v>
      </c>
      <c r="N30" s="180">
        <v>-0.27</v>
      </c>
      <c r="O30" s="282">
        <f t="shared" si="0"/>
        <v>0.47899999999999998</v>
      </c>
      <c r="P30" s="282">
        <f t="shared" si="1"/>
        <v>0.51800000000000002</v>
      </c>
      <c r="Q30" s="675">
        <v>60</v>
      </c>
      <c r="R30" s="864" t="s">
        <v>1080</v>
      </c>
    </row>
    <row r="31" spans="1:18">
      <c r="A31" s="178" t="s">
        <v>601</v>
      </c>
      <c r="B31" s="178"/>
      <c r="C31" s="178"/>
      <c r="D31" s="343">
        <v>0.47199999999999998</v>
      </c>
      <c r="E31" s="342">
        <v>-1.64</v>
      </c>
      <c r="F31" s="180">
        <v>0.437</v>
      </c>
      <c r="G31" s="179">
        <v>0.28399999999999997</v>
      </c>
      <c r="H31" s="179">
        <v>0.02</v>
      </c>
      <c r="I31" s="670">
        <v>8.9999999999999993E-3</v>
      </c>
      <c r="J31" s="675">
        <v>1</v>
      </c>
      <c r="K31" s="675">
        <v>0.67</v>
      </c>
      <c r="L31" s="739">
        <f t="shared" si="2"/>
        <v>1.67</v>
      </c>
      <c r="M31" s="282">
        <f t="shared" si="3"/>
        <v>1.6789999999999998</v>
      </c>
      <c r="N31" s="180">
        <v>-0.27</v>
      </c>
      <c r="O31" s="282">
        <f t="shared" si="0"/>
        <v>0.72099999999999997</v>
      </c>
      <c r="P31" s="282">
        <f t="shared" si="1"/>
        <v>0.76</v>
      </c>
      <c r="Q31" s="675">
        <v>60</v>
      </c>
      <c r="R31" s="864" t="s">
        <v>1080</v>
      </c>
    </row>
    <row r="32" spans="1:18">
      <c r="A32" s="178" t="s">
        <v>931</v>
      </c>
      <c r="B32" s="178"/>
      <c r="C32" s="178"/>
      <c r="D32" s="343">
        <v>0.47199999999999998</v>
      </c>
      <c r="E32" s="342">
        <v>-1.64</v>
      </c>
      <c r="F32" s="180">
        <v>0.28000000000000003</v>
      </c>
      <c r="G32" s="179">
        <v>0.26200000000000001</v>
      </c>
      <c r="H32" s="179">
        <v>0.02</v>
      </c>
      <c r="I32" s="670">
        <v>8.9999999999999993E-3</v>
      </c>
      <c r="J32" s="675">
        <v>1</v>
      </c>
      <c r="K32" s="675">
        <v>0.67</v>
      </c>
      <c r="L32" s="739">
        <f t="shared" si="2"/>
        <v>1.67</v>
      </c>
      <c r="M32" s="282">
        <f t="shared" si="3"/>
        <v>1.6789999999999998</v>
      </c>
      <c r="N32" s="180">
        <v>-0.27400000000000002</v>
      </c>
      <c r="O32" s="282">
        <f t="shared" si="0"/>
        <v>0.54200000000000004</v>
      </c>
      <c r="P32" s="282">
        <f t="shared" si="1"/>
        <v>0.58100000000000018</v>
      </c>
      <c r="Q32" s="675">
        <v>60</v>
      </c>
      <c r="R32" s="864" t="s">
        <v>1080</v>
      </c>
    </row>
    <row r="33" spans="1:18">
      <c r="A33" s="178" t="s">
        <v>602</v>
      </c>
      <c r="B33" s="178"/>
      <c r="C33" s="178"/>
      <c r="D33" s="343">
        <v>0.51300000000000001</v>
      </c>
      <c r="E33" s="342">
        <v>-1.64</v>
      </c>
      <c r="F33" s="180">
        <v>0.51200000000000001</v>
      </c>
      <c r="G33" s="179">
        <v>0.28399999999999997</v>
      </c>
      <c r="H33" s="179">
        <v>0.02</v>
      </c>
      <c r="I33" s="670">
        <v>8.9999999999999993E-3</v>
      </c>
      <c r="J33" s="675">
        <v>1</v>
      </c>
      <c r="K33" s="675">
        <v>0.67</v>
      </c>
      <c r="L33" s="739">
        <f t="shared" si="2"/>
        <v>1.67</v>
      </c>
      <c r="M33" s="282">
        <f t="shared" si="3"/>
        <v>1.6789999999999998</v>
      </c>
      <c r="N33" s="180">
        <v>-0.27400000000000002</v>
      </c>
      <c r="O33" s="282">
        <f t="shared" si="0"/>
        <v>0.79600000000000004</v>
      </c>
      <c r="P33" s="282">
        <f t="shared" si="1"/>
        <v>0.83499999999999974</v>
      </c>
      <c r="Q33" s="675">
        <v>60</v>
      </c>
      <c r="R33" s="864" t="s">
        <v>1080</v>
      </c>
    </row>
    <row r="34" spans="1:18">
      <c r="A34" s="178" t="s">
        <v>932</v>
      </c>
      <c r="B34" s="178"/>
      <c r="C34" s="178"/>
      <c r="D34" s="343">
        <v>0.51300000000000001</v>
      </c>
      <c r="E34" s="342">
        <v>-1.64</v>
      </c>
      <c r="F34" s="180">
        <v>0.53200000000000003</v>
      </c>
      <c r="G34" s="179">
        <v>0.26200000000000001</v>
      </c>
      <c r="H34" s="179">
        <v>0.02</v>
      </c>
      <c r="I34" s="670">
        <v>8.9999999999999993E-3</v>
      </c>
      <c r="J34" s="675">
        <v>1</v>
      </c>
      <c r="K34" s="675">
        <v>0.67</v>
      </c>
      <c r="L34" s="739">
        <f t="shared" si="2"/>
        <v>1.67</v>
      </c>
      <c r="M34" s="282">
        <f t="shared" si="3"/>
        <v>1.6789999999999998</v>
      </c>
      <c r="N34" s="180">
        <v>-0.28599999999999998</v>
      </c>
      <c r="O34" s="282">
        <f t="shared" si="0"/>
        <v>0.79400000000000004</v>
      </c>
      <c r="P34" s="282">
        <f t="shared" si="1"/>
        <v>0.83299999999999996</v>
      </c>
      <c r="Q34" s="675">
        <v>60</v>
      </c>
      <c r="R34" s="864" t="s">
        <v>1080</v>
      </c>
    </row>
    <row r="35" spans="1:18">
      <c r="A35" s="178" t="s">
        <v>933</v>
      </c>
      <c r="B35" s="177"/>
      <c r="C35" s="178"/>
      <c r="D35" s="343">
        <v>0.46899999999999997</v>
      </c>
      <c r="E35" s="342">
        <v>-1.64</v>
      </c>
      <c r="F35" s="180">
        <v>0.39</v>
      </c>
      <c r="G35" s="179">
        <v>0.28399999999999997</v>
      </c>
      <c r="H35" s="179">
        <v>0.02</v>
      </c>
      <c r="I35" s="670">
        <v>8.9999999999999993E-3</v>
      </c>
      <c r="J35" s="675">
        <v>1</v>
      </c>
      <c r="K35" s="675">
        <v>0.67</v>
      </c>
      <c r="L35" s="739">
        <f t="shared" si="2"/>
        <v>1.67</v>
      </c>
      <c r="M35" s="282">
        <f t="shared" si="3"/>
        <v>1.6789999999999998</v>
      </c>
      <c r="N35" s="180">
        <v>-0.28599999999999998</v>
      </c>
      <c r="O35" s="282">
        <f t="shared" si="0"/>
        <v>0.67399999999999993</v>
      </c>
      <c r="P35" s="282">
        <f t="shared" si="1"/>
        <v>0.71299999999999986</v>
      </c>
      <c r="Q35" s="675">
        <v>60</v>
      </c>
      <c r="R35" s="864" t="s">
        <v>1080</v>
      </c>
    </row>
    <row r="36" spans="1:18">
      <c r="A36" s="177" t="s">
        <v>940</v>
      </c>
      <c r="B36" s="178" t="s">
        <v>211</v>
      </c>
      <c r="C36" s="178" t="s">
        <v>12</v>
      </c>
      <c r="D36" s="343">
        <v>0.46899999999999997</v>
      </c>
      <c r="E36" s="342">
        <v>-1.64</v>
      </c>
      <c r="F36" s="180">
        <v>0.501</v>
      </c>
      <c r="G36" s="179">
        <v>0.26200000000000001</v>
      </c>
      <c r="H36" s="180">
        <v>0.111</v>
      </c>
      <c r="I36" s="670">
        <v>8.9999999999999993E-3</v>
      </c>
      <c r="J36" s="675">
        <v>1.1599999999999999</v>
      </c>
      <c r="K36" s="675">
        <v>0.5</v>
      </c>
      <c r="L36" s="739">
        <f t="shared" si="2"/>
        <v>1.66</v>
      </c>
      <c r="M36" s="282">
        <f t="shared" si="3"/>
        <v>1.6689999999999998</v>
      </c>
      <c r="N36" s="180">
        <v>-0.20100000000000001</v>
      </c>
      <c r="O36" s="282">
        <f t="shared" si="0"/>
        <v>0.76300000000000001</v>
      </c>
      <c r="P36" s="282">
        <f t="shared" si="1"/>
        <v>0.79200000000000004</v>
      </c>
      <c r="Q36" s="675">
        <v>30</v>
      </c>
      <c r="R36" s="864" t="s">
        <v>1080</v>
      </c>
    </row>
    <row r="37" spans="1:18">
      <c r="A37" s="845" t="s">
        <v>1061</v>
      </c>
      <c r="B37" s="178"/>
      <c r="C37" s="178"/>
      <c r="D37" s="342">
        <v>0.46899999999999997</v>
      </c>
      <c r="E37" s="342">
        <v>-1.64</v>
      </c>
      <c r="F37" s="180">
        <v>0.68100000000000005</v>
      </c>
      <c r="G37" s="180">
        <v>0.28399999999999997</v>
      </c>
      <c r="H37" s="180">
        <v>0.111</v>
      </c>
      <c r="I37" s="670">
        <v>8.9999999999999993E-3</v>
      </c>
      <c r="J37" s="675">
        <v>1.1599999999999999</v>
      </c>
      <c r="K37" s="675">
        <v>0.5</v>
      </c>
      <c r="L37" s="739">
        <f t="shared" si="2"/>
        <v>1.66</v>
      </c>
      <c r="M37" s="282">
        <f t="shared" si="3"/>
        <v>1.6689999999999998</v>
      </c>
      <c r="N37" s="180">
        <v>-0.20100000000000001</v>
      </c>
      <c r="O37" s="282">
        <f t="shared" si="0"/>
        <v>0.96500000000000008</v>
      </c>
      <c r="P37" s="282">
        <f t="shared" si="1"/>
        <v>0.99399999999999999</v>
      </c>
      <c r="Q37" s="675">
        <v>30</v>
      </c>
      <c r="R37" s="864" t="s">
        <v>1080</v>
      </c>
    </row>
    <row r="38" spans="1:18">
      <c r="A38" s="177" t="s">
        <v>941</v>
      </c>
      <c r="B38" s="178"/>
      <c r="C38" s="178"/>
      <c r="D38" s="343">
        <v>0.58399999999999996</v>
      </c>
      <c r="E38" s="342">
        <v>-1.64</v>
      </c>
      <c r="F38" s="180">
        <v>1.0209999999999999</v>
      </c>
      <c r="G38" s="179">
        <v>0.26200000000000001</v>
      </c>
      <c r="H38" s="180">
        <v>0.111</v>
      </c>
      <c r="I38" s="670">
        <v>8.9999999999999993E-3</v>
      </c>
      <c r="J38" s="675">
        <v>1.1599999999999999</v>
      </c>
      <c r="K38" s="675">
        <v>0.5</v>
      </c>
      <c r="L38" s="739">
        <f t="shared" si="2"/>
        <v>1.66</v>
      </c>
      <c r="M38" s="282">
        <f t="shared" si="3"/>
        <v>1.6689999999999998</v>
      </c>
      <c r="N38" s="180">
        <v>-0.20100000000000001</v>
      </c>
      <c r="O38" s="282">
        <f t="shared" si="0"/>
        <v>1.2829999999999999</v>
      </c>
      <c r="P38" s="282">
        <f t="shared" si="1"/>
        <v>1.3120000000000001</v>
      </c>
      <c r="Q38" s="675">
        <v>30</v>
      </c>
      <c r="R38" s="864" t="s">
        <v>1080</v>
      </c>
    </row>
    <row r="39" spans="1:18">
      <c r="A39" s="177" t="s">
        <v>942</v>
      </c>
      <c r="B39" s="178"/>
      <c r="C39" s="178"/>
      <c r="D39" s="343">
        <v>0.60599999999999998</v>
      </c>
      <c r="E39" s="342">
        <v>-1.64</v>
      </c>
      <c r="F39" s="180">
        <v>0.23599999999999999</v>
      </c>
      <c r="G39" s="179">
        <v>0.26200000000000001</v>
      </c>
      <c r="H39" s="180">
        <v>0.111</v>
      </c>
      <c r="I39" s="670">
        <v>8.9999999999999993E-3</v>
      </c>
      <c r="J39" s="675">
        <v>1</v>
      </c>
      <c r="K39" s="675">
        <v>0.67</v>
      </c>
      <c r="L39" s="739">
        <f t="shared" si="2"/>
        <v>1.67</v>
      </c>
      <c r="M39" s="282">
        <f t="shared" si="3"/>
        <v>1.6789999999999998</v>
      </c>
      <c r="N39" s="180">
        <v>-0.20100000000000001</v>
      </c>
      <c r="O39" s="282">
        <f t="shared" si="0"/>
        <v>0.498</v>
      </c>
      <c r="P39" s="282">
        <f t="shared" si="1"/>
        <v>0.5369999999999997</v>
      </c>
      <c r="Q39" s="675">
        <v>30</v>
      </c>
      <c r="R39" s="864" t="s">
        <v>1080</v>
      </c>
    </row>
    <row r="40" spans="1:18">
      <c r="A40" s="177" t="s">
        <v>943</v>
      </c>
      <c r="B40" s="178" t="s">
        <v>211</v>
      </c>
      <c r="C40" s="178" t="s">
        <v>12</v>
      </c>
      <c r="D40" s="343">
        <v>0.67500000000000004</v>
      </c>
      <c r="E40" s="342">
        <v>-1.64</v>
      </c>
      <c r="F40" s="180">
        <v>0.45500000000000002</v>
      </c>
      <c r="G40" s="179">
        <v>0.28399999999999997</v>
      </c>
      <c r="H40" s="180">
        <v>0.111</v>
      </c>
      <c r="I40" s="670">
        <v>8.9999999999999993E-3</v>
      </c>
      <c r="J40" s="675">
        <v>1</v>
      </c>
      <c r="K40" s="675">
        <v>0.67</v>
      </c>
      <c r="L40" s="739">
        <f t="shared" si="2"/>
        <v>1.67</v>
      </c>
      <c r="M40" s="282">
        <f t="shared" si="3"/>
        <v>1.6789999999999998</v>
      </c>
      <c r="N40" s="180">
        <v>-0.20100000000000001</v>
      </c>
      <c r="O40" s="282">
        <f t="shared" si="0"/>
        <v>0.73899999999999999</v>
      </c>
      <c r="P40" s="282">
        <f t="shared" si="1"/>
        <v>0.7779999999999998</v>
      </c>
      <c r="Q40" s="675">
        <v>30</v>
      </c>
      <c r="R40" s="864" t="s">
        <v>1080</v>
      </c>
    </row>
    <row r="41" spans="1:18">
      <c r="A41" s="177" t="s">
        <v>944</v>
      </c>
      <c r="B41" s="178"/>
      <c r="C41" s="178"/>
      <c r="D41" s="343">
        <v>0.67500000000000004</v>
      </c>
      <c r="E41" s="342">
        <v>-1.64</v>
      </c>
      <c r="F41" s="180">
        <v>0.51900000000000002</v>
      </c>
      <c r="G41" s="179">
        <v>0.26200000000000001</v>
      </c>
      <c r="H41" s="180">
        <v>0.111</v>
      </c>
      <c r="I41" s="670">
        <v>8.9999999999999993E-3</v>
      </c>
      <c r="J41" s="675">
        <v>1</v>
      </c>
      <c r="K41" s="675">
        <v>0.67</v>
      </c>
      <c r="L41" s="739">
        <f t="shared" si="2"/>
        <v>1.67</v>
      </c>
      <c r="M41" s="282">
        <f t="shared" si="3"/>
        <v>1.6789999999999998</v>
      </c>
      <c r="N41" s="180">
        <v>-0.20100000000000001</v>
      </c>
      <c r="O41" s="282">
        <f t="shared" si="0"/>
        <v>0.78100000000000003</v>
      </c>
      <c r="P41" s="282">
        <f t="shared" si="1"/>
        <v>0.82000000000000006</v>
      </c>
      <c r="Q41" s="675">
        <v>30</v>
      </c>
      <c r="R41" s="864" t="s">
        <v>1080</v>
      </c>
    </row>
    <row r="42" spans="1:18">
      <c r="A42" s="845" t="s">
        <v>1062</v>
      </c>
      <c r="B42" s="178"/>
      <c r="C42" s="178"/>
      <c r="D42" s="342">
        <v>0.67500000000000004</v>
      </c>
      <c r="E42" s="342">
        <v>-1.64</v>
      </c>
      <c r="F42" s="180">
        <v>0.85599999999999998</v>
      </c>
      <c r="G42" s="180">
        <v>0.28399999999999997</v>
      </c>
      <c r="H42" s="180">
        <v>0.111</v>
      </c>
      <c r="I42" s="670">
        <v>8.9999999999999993E-3</v>
      </c>
      <c r="J42" s="675">
        <v>1</v>
      </c>
      <c r="K42" s="675">
        <v>0.67</v>
      </c>
      <c r="L42" s="739">
        <f t="shared" si="2"/>
        <v>1.67</v>
      </c>
      <c r="M42" s="282">
        <f t="shared" si="3"/>
        <v>1.6789999999999998</v>
      </c>
      <c r="N42" s="180">
        <v>-0.20100000000000001</v>
      </c>
      <c r="O42" s="282">
        <f t="shared" si="0"/>
        <v>1.1399999999999999</v>
      </c>
      <c r="P42" s="282">
        <f t="shared" si="1"/>
        <v>1.179</v>
      </c>
      <c r="Q42" s="675">
        <v>30</v>
      </c>
      <c r="R42" s="864" t="s">
        <v>1080</v>
      </c>
    </row>
    <row r="43" spans="1:18">
      <c r="A43" s="177" t="s">
        <v>945</v>
      </c>
      <c r="B43" s="178"/>
      <c r="C43" s="178"/>
      <c r="D43" s="343">
        <v>0.66</v>
      </c>
      <c r="E43" s="342">
        <v>-1.64</v>
      </c>
      <c r="F43" s="180">
        <v>0.44700000000000001</v>
      </c>
      <c r="G43" s="179">
        <v>0.26200000000000001</v>
      </c>
      <c r="H43" s="180">
        <v>0.111</v>
      </c>
      <c r="I43" s="670">
        <v>8.9999999999999993E-3</v>
      </c>
      <c r="J43" s="675">
        <v>1</v>
      </c>
      <c r="K43" s="675">
        <v>0.67</v>
      </c>
      <c r="L43" s="739">
        <f t="shared" si="2"/>
        <v>1.67</v>
      </c>
      <c r="M43" s="282">
        <f t="shared" si="3"/>
        <v>1.6789999999999998</v>
      </c>
      <c r="N43" s="180">
        <v>-0.20100000000000001</v>
      </c>
      <c r="O43" s="282">
        <f t="shared" si="0"/>
        <v>0.70900000000000007</v>
      </c>
      <c r="P43" s="282">
        <f t="shared" si="1"/>
        <v>0.748</v>
      </c>
      <c r="Q43" s="675">
        <v>30</v>
      </c>
      <c r="R43" s="864" t="s">
        <v>1080</v>
      </c>
    </row>
    <row r="44" spans="1:18">
      <c r="A44" s="845" t="s">
        <v>1063</v>
      </c>
      <c r="B44" s="844"/>
      <c r="C44" s="844"/>
      <c r="D44" s="342">
        <v>0.66</v>
      </c>
      <c r="E44" s="342">
        <v>-1.64</v>
      </c>
      <c r="F44" s="180">
        <v>0.4</v>
      </c>
      <c r="G44" s="180">
        <v>0.28399999999999997</v>
      </c>
      <c r="H44" s="180">
        <v>0.111</v>
      </c>
      <c r="I44" s="670">
        <v>8.9999999999999993E-3</v>
      </c>
      <c r="J44" s="675">
        <v>1</v>
      </c>
      <c r="K44" s="677">
        <v>0.67</v>
      </c>
      <c r="L44" s="739">
        <f t="shared" si="2"/>
        <v>1.67</v>
      </c>
      <c r="M44" s="282">
        <f t="shared" si="3"/>
        <v>1.6789999999999998</v>
      </c>
      <c r="N44" s="180">
        <v>-0.20100000000000001</v>
      </c>
      <c r="O44" s="282">
        <f t="shared" si="0"/>
        <v>0.68399999999999994</v>
      </c>
      <c r="P44" s="282">
        <f t="shared" si="1"/>
        <v>0.72299999999999964</v>
      </c>
      <c r="Q44" s="675">
        <v>30</v>
      </c>
      <c r="R44" s="864" t="s">
        <v>1080</v>
      </c>
    </row>
    <row r="45" spans="1:18">
      <c r="A45" s="177" t="s">
        <v>965</v>
      </c>
      <c r="B45" s="178"/>
      <c r="C45" s="178"/>
      <c r="D45" s="343">
        <v>0.7</v>
      </c>
      <c r="E45" s="676">
        <v>-1.58</v>
      </c>
      <c r="F45" s="180">
        <v>4.5999999999999999E-2</v>
      </c>
      <c r="G45" s="179">
        <v>0.28399999999999997</v>
      </c>
      <c r="H45" s="180">
        <v>0.02</v>
      </c>
      <c r="I45" s="670">
        <v>8.9999999999999993E-3</v>
      </c>
      <c r="J45" s="675">
        <v>0.36699999999999999</v>
      </c>
      <c r="K45" s="677">
        <v>1.3049999999999999</v>
      </c>
      <c r="L45" s="739">
        <f t="shared" si="2"/>
        <v>1.6719999999999999</v>
      </c>
      <c r="M45" s="282">
        <f t="shared" si="3"/>
        <v>1.6809999999999998</v>
      </c>
      <c r="N45" s="180">
        <v>-0.20300000000000001</v>
      </c>
      <c r="O45" s="282">
        <f t="shared" si="0"/>
        <v>0.32999999999999996</v>
      </c>
      <c r="P45" s="282">
        <f t="shared" si="1"/>
        <v>0.43099999999999961</v>
      </c>
      <c r="Q45" s="675">
        <v>30</v>
      </c>
      <c r="R45" s="864" t="s">
        <v>1080</v>
      </c>
    </row>
    <row r="46" spans="1:18">
      <c r="A46" s="177" t="s">
        <v>966</v>
      </c>
      <c r="B46" s="178"/>
      <c r="C46" s="178"/>
      <c r="D46" s="343">
        <v>0.7</v>
      </c>
      <c r="E46" s="676">
        <v>-1.58</v>
      </c>
      <c r="F46" s="180">
        <v>0.27600000000000002</v>
      </c>
      <c r="G46" s="179">
        <v>0.28399999999999997</v>
      </c>
      <c r="H46" s="180">
        <v>0.02</v>
      </c>
      <c r="I46" s="670">
        <v>8.9999999999999993E-3</v>
      </c>
      <c r="J46" s="675">
        <v>0.998</v>
      </c>
      <c r="K46" s="674">
        <v>0.66600000000000004</v>
      </c>
      <c r="L46" s="739">
        <f t="shared" si="2"/>
        <v>1.6640000000000001</v>
      </c>
      <c r="M46" s="282">
        <f t="shared" si="3"/>
        <v>1.673</v>
      </c>
      <c r="N46" s="180">
        <v>-0.20300000000000001</v>
      </c>
      <c r="O46" s="282">
        <f t="shared" si="0"/>
        <v>0.56000000000000005</v>
      </c>
      <c r="P46" s="282">
        <f t="shared" si="1"/>
        <v>0.65300000000000002</v>
      </c>
      <c r="Q46" s="675">
        <v>30</v>
      </c>
      <c r="R46" s="864" t="s">
        <v>1080</v>
      </c>
    </row>
    <row r="47" spans="1:18">
      <c r="A47" s="177" t="s">
        <v>622</v>
      </c>
      <c r="B47" s="177" t="s">
        <v>101</v>
      </c>
      <c r="C47" s="178" t="s">
        <v>13</v>
      </c>
      <c r="D47" s="343">
        <v>1.4870000000000001</v>
      </c>
      <c r="E47" s="342"/>
      <c r="F47" s="179">
        <v>0.21299999999999999</v>
      </c>
      <c r="G47" s="179">
        <v>1.4E-2</v>
      </c>
      <c r="H47" s="180">
        <v>6.4000000000000001E-2</v>
      </c>
      <c r="I47" s="670">
        <v>8.9999999999999993E-3</v>
      </c>
      <c r="J47" s="675">
        <v>1.1999999999999999E-3</v>
      </c>
      <c r="K47" s="674"/>
      <c r="L47" s="661">
        <f t="shared" si="2"/>
        <v>1.1999999999999999E-3</v>
      </c>
      <c r="M47" s="282">
        <f t="shared" si="3"/>
        <v>1.0199999999999999E-2</v>
      </c>
      <c r="N47" s="180">
        <v>-1.6E-2</v>
      </c>
      <c r="O47" s="282">
        <f t="shared" si="0"/>
        <v>0.22700000000000001</v>
      </c>
      <c r="P47" s="282">
        <f t="shared" si="1"/>
        <v>0.23719999999999999</v>
      </c>
      <c r="Q47" s="675">
        <v>60</v>
      </c>
      <c r="R47" s="864" t="s">
        <v>1080</v>
      </c>
    </row>
    <row r="48" spans="1:18">
      <c r="A48" s="177" t="s">
        <v>626</v>
      </c>
      <c r="B48" s="177" t="s">
        <v>101</v>
      </c>
      <c r="C48" s="178" t="s">
        <v>13</v>
      </c>
      <c r="D48" s="342">
        <v>1.6</v>
      </c>
      <c r="E48" s="342"/>
      <c r="F48" s="179">
        <v>0.22600000000000001</v>
      </c>
      <c r="G48" s="179">
        <v>1.4E-2</v>
      </c>
      <c r="H48" s="180">
        <v>6.4000000000000001E-2</v>
      </c>
      <c r="I48" s="670">
        <v>8.9999999999999993E-3</v>
      </c>
      <c r="J48" s="675">
        <v>1.1999999999999999E-3</v>
      </c>
      <c r="K48" s="674"/>
      <c r="L48" s="661">
        <f t="shared" si="2"/>
        <v>1.1999999999999999E-3</v>
      </c>
      <c r="M48" s="282">
        <f t="shared" si="3"/>
        <v>1.0199999999999999E-2</v>
      </c>
      <c r="N48" s="180">
        <v>-1.6E-2</v>
      </c>
      <c r="O48" s="282">
        <f t="shared" si="0"/>
        <v>0.24000000000000002</v>
      </c>
      <c r="P48" s="282">
        <f t="shared" si="1"/>
        <v>0.25020000000000003</v>
      </c>
      <c r="Q48" s="675">
        <v>60</v>
      </c>
      <c r="R48" s="864" t="s">
        <v>1080</v>
      </c>
    </row>
    <row r="49" spans="1:18">
      <c r="A49" s="177" t="s">
        <v>627</v>
      </c>
      <c r="B49" s="177" t="s">
        <v>101</v>
      </c>
      <c r="C49" s="178" t="s">
        <v>13</v>
      </c>
      <c r="D49" s="342">
        <v>1.6</v>
      </c>
      <c r="E49" s="342"/>
      <c r="F49" s="179">
        <v>0.24199999999999999</v>
      </c>
      <c r="G49" s="179">
        <v>1.4E-2</v>
      </c>
      <c r="H49" s="180">
        <v>6.4000000000000001E-2</v>
      </c>
      <c r="I49" s="670">
        <v>8.9999999999999993E-3</v>
      </c>
      <c r="J49" s="675">
        <v>1.1999999999999999E-3</v>
      </c>
      <c r="K49" s="674"/>
      <c r="L49" s="661">
        <f t="shared" si="2"/>
        <v>1.1999999999999999E-3</v>
      </c>
      <c r="M49" s="282">
        <f t="shared" si="3"/>
        <v>1.0199999999999999E-2</v>
      </c>
      <c r="N49" s="180">
        <v>-1.6E-2</v>
      </c>
      <c r="O49" s="282">
        <f t="shared" si="0"/>
        <v>0.25600000000000001</v>
      </c>
      <c r="P49" s="282">
        <f t="shared" si="1"/>
        <v>0.26619999999999999</v>
      </c>
      <c r="Q49" s="675">
        <v>60</v>
      </c>
      <c r="R49" s="864" t="s">
        <v>1080</v>
      </c>
    </row>
    <row r="50" spans="1:18">
      <c r="A50" s="177" t="s">
        <v>948</v>
      </c>
      <c r="B50" s="177"/>
      <c r="C50" s="178"/>
      <c r="D50" s="342">
        <v>1.65</v>
      </c>
      <c r="E50" s="342"/>
      <c r="F50" s="180">
        <v>3.5400000000000001E-2</v>
      </c>
      <c r="G50" s="179">
        <v>0.26200000000000001</v>
      </c>
      <c r="H50" s="179">
        <v>6.4000000000000001E-2</v>
      </c>
      <c r="I50" s="670">
        <v>8.9999999999999993E-3</v>
      </c>
      <c r="J50" s="675">
        <v>1.1999999999999999E-3</v>
      </c>
      <c r="K50" s="674"/>
      <c r="L50" s="661">
        <f t="shared" si="2"/>
        <v>1.1999999999999999E-3</v>
      </c>
      <c r="M50" s="282">
        <f t="shared" si="3"/>
        <v>1.0199999999999999E-2</v>
      </c>
      <c r="N50" s="180">
        <v>-5.0999999999999997E-2</v>
      </c>
      <c r="O50" s="282">
        <f t="shared" si="0"/>
        <v>0.2974</v>
      </c>
      <c r="P50" s="282">
        <f t="shared" si="1"/>
        <v>0.30759999999999998</v>
      </c>
      <c r="Q50" s="675">
        <v>60</v>
      </c>
      <c r="R50" s="864" t="s">
        <v>1080</v>
      </c>
    </row>
    <row r="51" spans="1:18">
      <c r="A51" s="177" t="s">
        <v>949</v>
      </c>
      <c r="B51" s="177"/>
      <c r="C51" s="178"/>
      <c r="D51" s="342">
        <v>1.2</v>
      </c>
      <c r="E51" s="342"/>
      <c r="F51" s="180">
        <v>7.5999999999999998E-2</v>
      </c>
      <c r="G51" s="179">
        <v>1.4E-2</v>
      </c>
      <c r="H51" s="179">
        <v>6.4000000000000001E-2</v>
      </c>
      <c r="I51" s="670">
        <v>8.9999999999999993E-3</v>
      </c>
      <c r="J51" s="675">
        <v>1.1999999999999999E-3</v>
      </c>
      <c r="K51" s="674"/>
      <c r="L51" s="661">
        <f t="shared" si="2"/>
        <v>1.1999999999999999E-3</v>
      </c>
      <c r="M51" s="282">
        <f t="shared" si="3"/>
        <v>1.0199999999999999E-2</v>
      </c>
      <c r="N51" s="180">
        <v>-1E-3</v>
      </c>
      <c r="O51" s="282">
        <f t="shared" si="0"/>
        <v>0.09</v>
      </c>
      <c r="P51" s="282">
        <f t="shared" si="1"/>
        <v>0.1002</v>
      </c>
      <c r="Q51" s="675">
        <v>60</v>
      </c>
      <c r="R51" s="864" t="s">
        <v>1080</v>
      </c>
    </row>
    <row r="52" spans="1:18">
      <c r="A52" s="177" t="s">
        <v>215</v>
      </c>
      <c r="B52" s="177" t="s">
        <v>102</v>
      </c>
      <c r="C52" s="178" t="s">
        <v>13</v>
      </c>
      <c r="D52" s="342">
        <v>0.6</v>
      </c>
      <c r="E52" s="342"/>
      <c r="F52" s="180">
        <v>0.28000000000000003</v>
      </c>
      <c r="G52" s="179">
        <v>1.4E-2</v>
      </c>
      <c r="H52" s="179">
        <v>0.111</v>
      </c>
      <c r="I52" s="670">
        <v>8.9999999999999993E-3</v>
      </c>
      <c r="J52" s="675">
        <v>1.1999999999999999E-3</v>
      </c>
      <c r="K52" s="674"/>
      <c r="L52" s="661">
        <f t="shared" si="2"/>
        <v>1.1999999999999999E-3</v>
      </c>
      <c r="M52" s="282">
        <f t="shared" si="3"/>
        <v>1.0199999999999999E-2</v>
      </c>
      <c r="N52" s="180">
        <v>-7.0000000000000001E-3</v>
      </c>
      <c r="O52" s="282">
        <f t="shared" si="0"/>
        <v>0.29400000000000004</v>
      </c>
      <c r="P52" s="282">
        <f t="shared" si="1"/>
        <v>0.30420000000000003</v>
      </c>
      <c r="Q52" s="675">
        <v>60</v>
      </c>
      <c r="R52" s="864" t="s">
        <v>1080</v>
      </c>
    </row>
    <row r="53" spans="1:18">
      <c r="A53" s="177" t="s">
        <v>216</v>
      </c>
      <c r="B53" s="177" t="s">
        <v>102</v>
      </c>
      <c r="C53" s="178" t="s">
        <v>13</v>
      </c>
      <c r="D53" s="342">
        <v>2</v>
      </c>
      <c r="E53" s="342"/>
      <c r="F53" s="180">
        <v>8.5000000000000006E-2</v>
      </c>
      <c r="G53" s="179">
        <v>1.4E-2</v>
      </c>
      <c r="H53" s="179">
        <v>5.2999999999999999E-2</v>
      </c>
      <c r="I53" s="670">
        <v>8.9999999999999993E-3</v>
      </c>
      <c r="J53" s="675">
        <v>1.1999999999999999E-3</v>
      </c>
      <c r="K53" s="674"/>
      <c r="L53" s="661">
        <f t="shared" si="2"/>
        <v>1.1999999999999999E-3</v>
      </c>
      <c r="M53" s="282">
        <f t="shared" si="3"/>
        <v>1.0199999999999999E-2</v>
      </c>
      <c r="N53" s="180">
        <v>-7.0000000000000001E-3</v>
      </c>
      <c r="O53" s="282">
        <f t="shared" si="0"/>
        <v>9.9000000000000005E-2</v>
      </c>
      <c r="P53" s="282">
        <f t="shared" si="1"/>
        <v>0.10920000000000001</v>
      </c>
      <c r="Q53" s="675">
        <v>60</v>
      </c>
      <c r="R53" s="864" t="s">
        <v>1080</v>
      </c>
    </row>
    <row r="54" spans="1:18">
      <c r="A54" s="177" t="s">
        <v>959</v>
      </c>
      <c r="B54" s="177"/>
      <c r="C54" s="178"/>
      <c r="D54" s="342">
        <v>0.3</v>
      </c>
      <c r="E54" s="342"/>
      <c r="F54" s="180">
        <v>0.56699999999999995</v>
      </c>
      <c r="G54" s="179">
        <v>0.26200000000000001</v>
      </c>
      <c r="H54" s="180">
        <v>0.111</v>
      </c>
      <c r="I54" s="670">
        <v>8.9999999999999993E-3</v>
      </c>
      <c r="J54" s="675">
        <v>1.2999999999999999E-2</v>
      </c>
      <c r="K54" s="674"/>
      <c r="L54" s="661">
        <f t="shared" si="2"/>
        <v>1.2999999999999999E-2</v>
      </c>
      <c r="M54" s="282">
        <f t="shared" si="3"/>
        <v>2.1999999999999999E-2</v>
      </c>
      <c r="N54" s="180">
        <v>-0.02</v>
      </c>
      <c r="O54" s="282">
        <f t="shared" si="0"/>
        <v>0.82899999999999996</v>
      </c>
      <c r="P54" s="282">
        <f t="shared" si="1"/>
        <v>0.85099999999999998</v>
      </c>
      <c r="Q54" s="675">
        <v>60</v>
      </c>
      <c r="R54" s="864" t="s">
        <v>1080</v>
      </c>
    </row>
    <row r="55" spans="1:18">
      <c r="A55" s="177" t="s">
        <v>954</v>
      </c>
      <c r="B55" s="177"/>
      <c r="C55" s="178"/>
      <c r="D55" s="342">
        <v>1.8</v>
      </c>
      <c r="E55" s="342"/>
      <c r="F55" s="180">
        <v>4.2999999999999997E-2</v>
      </c>
      <c r="G55" s="179">
        <v>8.9999999999999993E-3</v>
      </c>
      <c r="H55" s="180">
        <v>5.2999999999999999E-2</v>
      </c>
      <c r="I55" s="670">
        <v>8.9999999999999993E-3</v>
      </c>
      <c r="J55" s="675">
        <v>1.95E-2</v>
      </c>
      <c r="K55" s="674"/>
      <c r="L55" s="661">
        <f t="shared" si="2"/>
        <v>1.95E-2</v>
      </c>
      <c r="M55" s="282">
        <f t="shared" si="3"/>
        <v>2.8499999999999998E-2</v>
      </c>
      <c r="N55" s="180">
        <v>-1E-3</v>
      </c>
      <c r="O55" s="282">
        <f t="shared" si="0"/>
        <v>5.1999999999999998E-2</v>
      </c>
      <c r="P55" s="282">
        <f t="shared" si="1"/>
        <v>8.0499999999999988E-2</v>
      </c>
      <c r="Q55" s="675">
        <v>60</v>
      </c>
      <c r="R55" s="864" t="s">
        <v>1080</v>
      </c>
    </row>
    <row r="56" spans="1:18">
      <c r="A56" s="177" t="s">
        <v>1012</v>
      </c>
      <c r="B56" s="177"/>
      <c r="C56" s="178"/>
      <c r="D56" s="342">
        <v>1.8</v>
      </c>
      <c r="E56" s="342"/>
      <c r="F56" s="180">
        <v>6.8000000000000005E-2</v>
      </c>
      <c r="G56" s="179">
        <v>8.9999999999999993E-3</v>
      </c>
      <c r="H56" s="180">
        <v>0.111</v>
      </c>
      <c r="I56" s="670">
        <v>8.9999999999999993E-3</v>
      </c>
      <c r="J56" s="675">
        <v>1.95E-2</v>
      </c>
      <c r="K56" s="674"/>
      <c r="L56" s="661">
        <f t="shared" si="2"/>
        <v>1.95E-2</v>
      </c>
      <c r="M56" s="282">
        <f t="shared" si="3"/>
        <v>2.8499999999999998E-2</v>
      </c>
      <c r="N56" s="180">
        <v>-1E-3</v>
      </c>
      <c r="O56" s="282">
        <f t="shared" si="0"/>
        <v>7.6999999999999999E-2</v>
      </c>
      <c r="P56" s="282">
        <f t="shared" si="1"/>
        <v>0.1055</v>
      </c>
      <c r="Q56" s="675">
        <v>60</v>
      </c>
      <c r="R56" s="864" t="s">
        <v>1080</v>
      </c>
    </row>
    <row r="57" spans="1:18">
      <c r="A57" s="177" t="s">
        <v>1011</v>
      </c>
      <c r="B57" s="177"/>
      <c r="C57" s="178"/>
      <c r="D57" s="342">
        <v>1.83</v>
      </c>
      <c r="E57" s="342"/>
      <c r="F57" s="180">
        <v>2.5999999999999999E-2</v>
      </c>
      <c r="G57" s="179">
        <v>8.9999999999999993E-3</v>
      </c>
      <c r="H57" s="180">
        <v>0.111</v>
      </c>
      <c r="I57" s="670">
        <v>8.9999999999999993E-3</v>
      </c>
      <c r="J57" s="675">
        <v>1.95E-2</v>
      </c>
      <c r="K57" s="674"/>
      <c r="L57" s="661">
        <f t="shared" si="2"/>
        <v>1.95E-2</v>
      </c>
      <c r="M57" s="282">
        <f t="shared" si="3"/>
        <v>2.8499999999999998E-2</v>
      </c>
      <c r="N57" s="180">
        <v>-1E-3</v>
      </c>
      <c r="O57" s="282">
        <f t="shared" si="0"/>
        <v>3.4999999999999996E-2</v>
      </c>
      <c r="P57" s="282">
        <f t="shared" si="1"/>
        <v>6.3500000000000001E-2</v>
      </c>
      <c r="Q57" s="675">
        <v>60</v>
      </c>
      <c r="R57" s="864" t="s">
        <v>1080</v>
      </c>
    </row>
    <row r="58" spans="1:18">
      <c r="A58" s="177" t="s">
        <v>1013</v>
      </c>
      <c r="B58" s="177"/>
      <c r="C58" s="178"/>
      <c r="D58" s="342">
        <v>2</v>
      </c>
      <c r="E58" s="342"/>
      <c r="F58" s="180">
        <v>5.0000000000000001E-3</v>
      </c>
      <c r="G58" s="179">
        <v>8.9999999999999993E-3</v>
      </c>
      <c r="H58" s="180">
        <v>0.111</v>
      </c>
      <c r="I58" s="670">
        <v>8.9999999999999993E-3</v>
      </c>
      <c r="J58" s="675">
        <v>1.95E-2</v>
      </c>
      <c r="K58" s="674"/>
      <c r="L58" s="661">
        <f t="shared" si="2"/>
        <v>1.95E-2</v>
      </c>
      <c r="M58" s="282">
        <f t="shared" si="3"/>
        <v>2.8499999999999998E-2</v>
      </c>
      <c r="N58" s="180">
        <v>-1E-3</v>
      </c>
      <c r="O58" s="282">
        <f t="shared" si="0"/>
        <v>1.3999999999999999E-2</v>
      </c>
      <c r="P58" s="282">
        <f t="shared" si="1"/>
        <v>4.2499999999999996E-2</v>
      </c>
      <c r="Q58" s="675">
        <v>60</v>
      </c>
      <c r="R58" s="864" t="s">
        <v>1080</v>
      </c>
    </row>
    <row r="59" spans="1:18">
      <c r="A59" s="177" t="s">
        <v>212</v>
      </c>
      <c r="B59" s="177" t="s">
        <v>144</v>
      </c>
      <c r="C59" s="178" t="s">
        <v>13</v>
      </c>
      <c r="D59" s="342">
        <v>2.7</v>
      </c>
      <c r="E59" s="342"/>
      <c r="F59" s="179">
        <v>9.2999999999999999E-2</v>
      </c>
      <c r="G59" s="179">
        <v>0.28399999999999997</v>
      </c>
      <c r="H59" s="179">
        <v>5.2999999999999999E-2</v>
      </c>
      <c r="I59" s="670">
        <v>8.9999999999999993E-3</v>
      </c>
      <c r="J59" s="675">
        <v>1.1999999999999999E-3</v>
      </c>
      <c r="K59" s="674"/>
      <c r="L59" s="661">
        <f t="shared" si="2"/>
        <v>1.1999999999999999E-3</v>
      </c>
      <c r="M59" s="282">
        <f t="shared" si="3"/>
        <v>1.0199999999999999E-2</v>
      </c>
      <c r="N59" s="180">
        <v>3.0000000000000001E-3</v>
      </c>
      <c r="O59" s="282">
        <f t="shared" si="0"/>
        <v>0.377</v>
      </c>
      <c r="P59" s="282">
        <f t="shared" si="1"/>
        <v>0.38719999999999999</v>
      </c>
      <c r="Q59" s="675">
        <v>60</v>
      </c>
      <c r="R59" s="864" t="s">
        <v>1080</v>
      </c>
    </row>
    <row r="60" spans="1:18">
      <c r="A60" s="178" t="s">
        <v>213</v>
      </c>
      <c r="B60" s="177" t="s">
        <v>144</v>
      </c>
      <c r="C60" s="178" t="s">
        <v>13</v>
      </c>
      <c r="D60" s="342">
        <v>2.5310000000000001</v>
      </c>
      <c r="E60" s="342"/>
      <c r="F60" s="179">
        <v>0.09</v>
      </c>
      <c r="G60" s="179">
        <v>0.28399999999999997</v>
      </c>
      <c r="H60" s="179">
        <v>5.2999999999999999E-2</v>
      </c>
      <c r="I60" s="670">
        <v>8.9999999999999993E-3</v>
      </c>
      <c r="J60" s="675">
        <v>1.1999999999999999E-3</v>
      </c>
      <c r="K60" s="674"/>
      <c r="L60" s="661">
        <f t="shared" si="2"/>
        <v>1.1999999999999999E-3</v>
      </c>
      <c r="M60" s="282">
        <f t="shared" si="3"/>
        <v>1.0199999999999999E-2</v>
      </c>
      <c r="N60" s="180">
        <v>3.0000000000000001E-3</v>
      </c>
      <c r="O60" s="282">
        <f t="shared" si="0"/>
        <v>0.374</v>
      </c>
      <c r="P60" s="282">
        <f t="shared" si="1"/>
        <v>0.38419999999999999</v>
      </c>
      <c r="Q60" s="675">
        <v>60</v>
      </c>
      <c r="R60" s="864" t="s">
        <v>1080</v>
      </c>
    </row>
    <row r="61" spans="1:18">
      <c r="A61" s="178" t="s">
        <v>214</v>
      </c>
      <c r="B61" s="177" t="s">
        <v>144</v>
      </c>
      <c r="C61" s="178" t="s">
        <v>13</v>
      </c>
      <c r="D61" s="342">
        <v>2.4990000000000001</v>
      </c>
      <c r="E61" s="342"/>
      <c r="F61" s="179">
        <v>0.06</v>
      </c>
      <c r="G61" s="179">
        <v>0.28399999999999997</v>
      </c>
      <c r="H61" s="179">
        <v>5.2999999999999999E-2</v>
      </c>
      <c r="I61" s="670">
        <v>8.9999999999999993E-3</v>
      </c>
      <c r="J61" s="675">
        <v>1.1999999999999999E-3</v>
      </c>
      <c r="K61" s="674"/>
      <c r="L61" s="661">
        <f t="shared" si="2"/>
        <v>1.1999999999999999E-3</v>
      </c>
      <c r="M61" s="282">
        <f t="shared" si="3"/>
        <v>1.0199999999999999E-2</v>
      </c>
      <c r="N61" s="180">
        <v>3.0000000000000001E-3</v>
      </c>
      <c r="O61" s="282">
        <f t="shared" si="0"/>
        <v>0.34399999999999997</v>
      </c>
      <c r="P61" s="282">
        <f t="shared" si="1"/>
        <v>0.35419999999999996</v>
      </c>
      <c r="Q61" s="675">
        <v>60</v>
      </c>
      <c r="R61" s="864" t="s">
        <v>1080</v>
      </c>
    </row>
    <row r="62" spans="1:18">
      <c r="A62" s="178" t="s">
        <v>217</v>
      </c>
      <c r="B62" s="177" t="s">
        <v>77</v>
      </c>
      <c r="C62" s="178" t="s">
        <v>13</v>
      </c>
      <c r="D62" s="342">
        <v>2.5</v>
      </c>
      <c r="E62" s="342"/>
      <c r="F62" s="179">
        <v>1.44</v>
      </c>
      <c r="G62" s="179">
        <v>0.26200000000000001</v>
      </c>
      <c r="H62" s="179">
        <v>0.01</v>
      </c>
      <c r="I62" s="670">
        <v>8.9999999999999993E-3</v>
      </c>
      <c r="J62" s="675">
        <v>1.2999999999999999E-2</v>
      </c>
      <c r="K62" s="674"/>
      <c r="L62" s="661">
        <f t="shared" si="2"/>
        <v>1.2999999999999999E-2</v>
      </c>
      <c r="M62" s="282">
        <f t="shared" si="3"/>
        <v>2.1999999999999999E-2</v>
      </c>
      <c r="N62" s="180">
        <v>-0.30099999999999999</v>
      </c>
      <c r="O62" s="282">
        <f t="shared" si="0"/>
        <v>1.702</v>
      </c>
      <c r="P62" s="282">
        <f t="shared" si="1"/>
        <v>1.724</v>
      </c>
      <c r="Q62" s="675">
        <v>30</v>
      </c>
      <c r="R62" s="864" t="s">
        <v>1080</v>
      </c>
    </row>
    <row r="63" spans="1:18">
      <c r="A63" s="178" t="s">
        <v>218</v>
      </c>
      <c r="B63" s="177" t="s">
        <v>77</v>
      </c>
      <c r="C63" s="178" t="s">
        <v>13</v>
      </c>
      <c r="D63" s="342">
        <v>2.5</v>
      </c>
      <c r="E63" s="342"/>
      <c r="F63" s="179">
        <v>1.67</v>
      </c>
      <c r="G63" s="179">
        <v>0.26200000000000001</v>
      </c>
      <c r="H63" s="179">
        <v>0.01</v>
      </c>
      <c r="I63" s="670">
        <v>8.9999999999999993E-3</v>
      </c>
      <c r="J63" s="675">
        <v>1.2999999999999999E-2</v>
      </c>
      <c r="K63" s="674"/>
      <c r="L63" s="661">
        <f t="shared" si="2"/>
        <v>1.2999999999999999E-2</v>
      </c>
      <c r="M63" s="282">
        <f t="shared" si="3"/>
        <v>2.1999999999999999E-2</v>
      </c>
      <c r="N63" s="180">
        <v>-0.30099999999999999</v>
      </c>
      <c r="O63" s="282">
        <f t="shared" si="0"/>
        <v>1.9319999999999999</v>
      </c>
      <c r="P63" s="282">
        <f t="shared" si="1"/>
        <v>1.954</v>
      </c>
      <c r="Q63" s="675">
        <v>30</v>
      </c>
      <c r="R63" s="864" t="s">
        <v>1080</v>
      </c>
    </row>
    <row r="64" spans="1:18">
      <c r="A64" s="178" t="s">
        <v>603</v>
      </c>
      <c r="B64" s="177" t="s">
        <v>224</v>
      </c>
      <c r="C64" s="178" t="s">
        <v>13</v>
      </c>
      <c r="D64" s="342">
        <v>2.2400000000000002</v>
      </c>
      <c r="E64" s="342"/>
      <c r="F64" s="180">
        <v>7.0000000000000001E-3</v>
      </c>
      <c r="G64" s="179">
        <v>8.9999999999999993E-3</v>
      </c>
      <c r="H64" s="180">
        <v>0.111</v>
      </c>
      <c r="I64" s="670">
        <v>8.9999999999999993E-3</v>
      </c>
      <c r="J64" s="675">
        <v>1.1999999999999999E-3</v>
      </c>
      <c r="K64" s="674"/>
      <c r="L64" s="661">
        <f t="shared" si="2"/>
        <v>1.1999999999999999E-3</v>
      </c>
      <c r="M64" s="282">
        <f t="shared" si="3"/>
        <v>1.0199999999999999E-2</v>
      </c>
      <c r="N64" s="180">
        <v>0</v>
      </c>
      <c r="O64" s="282">
        <f t="shared" si="0"/>
        <v>1.6E-2</v>
      </c>
      <c r="P64" s="282">
        <f t="shared" si="1"/>
        <v>2.6200000000000001E-2</v>
      </c>
      <c r="Q64" s="675">
        <v>60</v>
      </c>
      <c r="R64" s="864" t="s">
        <v>1080</v>
      </c>
    </row>
    <row r="65" spans="1:18">
      <c r="A65" s="178" t="s">
        <v>604</v>
      </c>
      <c r="B65" s="177"/>
      <c r="C65" s="178"/>
      <c r="D65" s="342">
        <v>2.2400000000000002</v>
      </c>
      <c r="E65" s="342"/>
      <c r="F65" s="180">
        <v>5.0000000000000001E-3</v>
      </c>
      <c r="G65" s="179">
        <v>0.28399999999999997</v>
      </c>
      <c r="H65" s="180">
        <v>0.111</v>
      </c>
      <c r="I65" s="670">
        <v>8.9999999999999993E-3</v>
      </c>
      <c r="J65" s="675">
        <v>1.1999999999999999E-3</v>
      </c>
      <c r="K65" s="674"/>
      <c r="L65" s="661">
        <f t="shared" si="2"/>
        <v>1.1999999999999999E-3</v>
      </c>
      <c r="M65" s="282">
        <f t="shared" si="3"/>
        <v>1.0199999999999999E-2</v>
      </c>
      <c r="N65" s="180">
        <v>0</v>
      </c>
      <c r="O65" s="282">
        <f t="shared" si="0"/>
        <v>0.28899999999999998</v>
      </c>
      <c r="P65" s="282">
        <f t="shared" si="1"/>
        <v>0.29919999999999997</v>
      </c>
      <c r="Q65" s="675">
        <v>60</v>
      </c>
      <c r="R65" s="864" t="s">
        <v>1080</v>
      </c>
    </row>
    <row r="66" spans="1:18">
      <c r="A66" s="178" t="s">
        <v>219</v>
      </c>
      <c r="B66" s="177" t="s">
        <v>118</v>
      </c>
      <c r="C66" s="178" t="s">
        <v>13</v>
      </c>
      <c r="D66" s="342">
        <v>2.7</v>
      </c>
      <c r="E66" s="342"/>
      <c r="F66" s="180">
        <v>6.58</v>
      </c>
      <c r="G66" s="179">
        <v>0.26200000000000001</v>
      </c>
      <c r="H66" s="179">
        <v>0.01</v>
      </c>
      <c r="I66" s="670">
        <v>8.9999999999999993E-3</v>
      </c>
      <c r="J66" s="675">
        <v>1.2999999999999999E-3</v>
      </c>
      <c r="K66" s="674"/>
      <c r="L66" s="661">
        <f t="shared" si="2"/>
        <v>1.2999999999999999E-3</v>
      </c>
      <c r="M66" s="282">
        <f t="shared" si="3"/>
        <v>1.03E-2</v>
      </c>
      <c r="N66" s="180">
        <v>-3.09</v>
      </c>
      <c r="O66" s="282">
        <f t="shared" si="0"/>
        <v>6.8420000000000005</v>
      </c>
      <c r="P66" s="282">
        <f t="shared" si="1"/>
        <v>6.8523000000000005</v>
      </c>
      <c r="Q66" s="675">
        <v>30</v>
      </c>
      <c r="R66" s="864" t="s">
        <v>1080</v>
      </c>
    </row>
    <row r="67" spans="1:18">
      <c r="A67" s="178" t="s">
        <v>220</v>
      </c>
      <c r="B67" s="177" t="s">
        <v>118</v>
      </c>
      <c r="C67" s="178" t="s">
        <v>13</v>
      </c>
      <c r="D67" s="342">
        <v>2.7</v>
      </c>
      <c r="E67" s="342"/>
      <c r="F67" s="180">
        <v>13</v>
      </c>
      <c r="G67" s="179">
        <v>0.28399999999999997</v>
      </c>
      <c r="H67" s="179">
        <v>0.01</v>
      </c>
      <c r="I67" s="670">
        <v>8.9999999999999993E-3</v>
      </c>
      <c r="J67" s="675">
        <v>1.2999999999999999E-3</v>
      </c>
      <c r="K67" s="674"/>
      <c r="L67" s="661">
        <f t="shared" si="2"/>
        <v>1.2999999999999999E-3</v>
      </c>
      <c r="M67" s="282">
        <f t="shared" si="3"/>
        <v>1.03E-2</v>
      </c>
      <c r="N67" s="180">
        <v>-8.69</v>
      </c>
      <c r="O67" s="282">
        <f t="shared" si="0"/>
        <v>13.284000000000001</v>
      </c>
      <c r="P67" s="282">
        <f t="shared" si="1"/>
        <v>13.294300000000002</v>
      </c>
      <c r="Q67" s="675">
        <v>30</v>
      </c>
      <c r="R67" s="864" t="s">
        <v>1080</v>
      </c>
    </row>
    <row r="68" spans="1:18">
      <c r="A68" s="178" t="s">
        <v>221</v>
      </c>
      <c r="B68" s="280" t="s">
        <v>118</v>
      </c>
      <c r="C68" s="280" t="s">
        <v>13</v>
      </c>
      <c r="D68" s="343">
        <v>2.7</v>
      </c>
      <c r="E68" s="342"/>
      <c r="F68" s="179">
        <v>6.83</v>
      </c>
      <c r="G68" s="179">
        <v>0.26200000000000001</v>
      </c>
      <c r="H68" s="179">
        <v>0.01</v>
      </c>
      <c r="I68" s="670">
        <v>8.9999999999999993E-3</v>
      </c>
      <c r="J68" s="675">
        <v>1.2999999999999999E-3</v>
      </c>
      <c r="K68" s="674"/>
      <c r="L68" s="661">
        <f t="shared" si="2"/>
        <v>1.2999999999999999E-3</v>
      </c>
      <c r="M68" s="282">
        <f t="shared" si="3"/>
        <v>1.03E-2</v>
      </c>
      <c r="N68" s="180">
        <v>-3.21</v>
      </c>
      <c r="O68" s="282">
        <f t="shared" si="0"/>
        <v>7.0920000000000005</v>
      </c>
      <c r="P68" s="282">
        <f t="shared" si="1"/>
        <v>7.1023000000000005</v>
      </c>
      <c r="Q68" s="675">
        <v>30</v>
      </c>
      <c r="R68" s="864" t="s">
        <v>1080</v>
      </c>
    </row>
    <row r="69" spans="1:18">
      <c r="A69" s="178" t="s">
        <v>222</v>
      </c>
      <c r="B69" s="280" t="s">
        <v>118</v>
      </c>
      <c r="C69" s="280" t="s">
        <v>13</v>
      </c>
      <c r="D69" s="343">
        <v>2.7</v>
      </c>
      <c r="E69" s="342"/>
      <c r="F69" s="179">
        <v>13.2</v>
      </c>
      <c r="G69" s="179">
        <v>0.28399999999999997</v>
      </c>
      <c r="H69" s="179">
        <v>0.01</v>
      </c>
      <c r="I69" s="670">
        <v>8.9999999999999993E-3</v>
      </c>
      <c r="J69" s="675">
        <v>1.2999999999999999E-3</v>
      </c>
      <c r="K69" s="674"/>
      <c r="L69" s="661">
        <f t="shared" si="2"/>
        <v>1.2999999999999999E-3</v>
      </c>
      <c r="M69" s="282">
        <f t="shared" si="3"/>
        <v>1.03E-2</v>
      </c>
      <c r="N69" s="180">
        <v>-8.69</v>
      </c>
      <c r="O69" s="282">
        <f t="shared" ref="O69:O71" si="4">SUM($F69:$G69)</f>
        <v>13.484</v>
      </c>
      <c r="P69" s="282">
        <f t="shared" ref="P69:P79" si="5">$O69+$M69+$E69</f>
        <v>13.494300000000001</v>
      </c>
      <c r="Q69" s="675">
        <v>30</v>
      </c>
      <c r="R69" s="864" t="s">
        <v>1080</v>
      </c>
    </row>
    <row r="70" spans="1:18">
      <c r="A70" s="178" t="s">
        <v>1073</v>
      </c>
      <c r="B70" s="280" t="s">
        <v>151</v>
      </c>
      <c r="C70" s="280" t="s">
        <v>13</v>
      </c>
      <c r="D70" s="342">
        <v>0.9</v>
      </c>
      <c r="E70" s="342"/>
      <c r="F70" s="179">
        <v>0.23799999999999999</v>
      </c>
      <c r="G70" s="179">
        <v>1.4E-2</v>
      </c>
      <c r="H70" s="179">
        <v>4.2000000000000003E-2</v>
      </c>
      <c r="I70" s="670">
        <v>8.9999999999999993E-3</v>
      </c>
      <c r="J70" s="675">
        <v>7.1999999999999995E-2</v>
      </c>
      <c r="K70" s="674"/>
      <c r="L70" s="661">
        <f t="shared" si="2"/>
        <v>7.1999999999999995E-2</v>
      </c>
      <c r="M70" s="282">
        <f t="shared" si="3"/>
        <v>8.0999999999999989E-2</v>
      </c>
      <c r="N70" s="180">
        <v>0</v>
      </c>
      <c r="O70" s="282">
        <f t="shared" si="4"/>
        <v>0.252</v>
      </c>
      <c r="P70" s="282">
        <f t="shared" si="5"/>
        <v>0.33299999999999996</v>
      </c>
      <c r="Q70" s="675">
        <v>30</v>
      </c>
      <c r="R70" s="864" t="s">
        <v>1080</v>
      </c>
    </row>
    <row r="71" spans="1:18">
      <c r="A71" s="178" t="s">
        <v>988</v>
      </c>
      <c r="B71" s="381" t="s">
        <v>223</v>
      </c>
      <c r="C71" s="381" t="s">
        <v>13</v>
      </c>
      <c r="D71" s="678">
        <v>1.47</v>
      </c>
      <c r="E71" s="679"/>
      <c r="F71" s="680">
        <v>5.97</v>
      </c>
      <c r="G71" s="680">
        <v>2.1000000000000001E-2</v>
      </c>
      <c r="H71" s="389">
        <v>5.2999999999999999E-2</v>
      </c>
      <c r="I71" s="670">
        <v>8.9999999999999993E-3</v>
      </c>
      <c r="J71" s="675">
        <v>1.2999999999999999E-2</v>
      </c>
      <c r="K71" s="674"/>
      <c r="L71" s="661">
        <f t="shared" si="2"/>
        <v>1.2999999999999999E-2</v>
      </c>
      <c r="M71" s="282">
        <f t="shared" si="3"/>
        <v>2.1999999999999999E-2</v>
      </c>
      <c r="N71" s="180">
        <v>0</v>
      </c>
      <c r="O71" s="282">
        <f t="shared" si="4"/>
        <v>5.9909999999999997</v>
      </c>
      <c r="P71" s="282">
        <f t="shared" si="5"/>
        <v>6.0129999999999999</v>
      </c>
      <c r="Q71" s="675">
        <v>25</v>
      </c>
      <c r="R71" s="864" t="s">
        <v>1080</v>
      </c>
    </row>
    <row r="72" spans="1:18">
      <c r="A72" s="178" t="s">
        <v>989</v>
      </c>
      <c r="B72" s="280" t="s">
        <v>223</v>
      </c>
      <c r="C72" s="280" t="s">
        <v>13</v>
      </c>
      <c r="D72" s="343">
        <v>1.4</v>
      </c>
      <c r="E72" s="342"/>
      <c r="F72" s="179">
        <v>3.3889999999999998</v>
      </c>
      <c r="G72" s="680">
        <v>2.1000000000000001E-2</v>
      </c>
      <c r="H72" s="180">
        <v>5.2999999999999999E-2</v>
      </c>
      <c r="I72" s="670">
        <v>8.9999999999999993E-3</v>
      </c>
      <c r="J72" s="675">
        <v>1.2999999999999999E-2</v>
      </c>
      <c r="K72" s="674"/>
      <c r="L72" s="661">
        <f t="shared" si="2"/>
        <v>1.2999999999999999E-2</v>
      </c>
      <c r="M72" s="282">
        <f t="shared" si="3"/>
        <v>2.1999999999999999E-2</v>
      </c>
      <c r="N72" s="180">
        <v>0</v>
      </c>
      <c r="O72" s="282">
        <f t="shared" ref="O72:O79" si="6">SUM($F72:$G72)</f>
        <v>3.4099999999999997</v>
      </c>
      <c r="P72" s="282">
        <f t="shared" si="5"/>
        <v>3.4319999999999995</v>
      </c>
      <c r="Q72" s="675">
        <f>DESIGN_LIFE</f>
        <v>0</v>
      </c>
      <c r="R72" s="864" t="s">
        <v>1080</v>
      </c>
    </row>
    <row r="73" spans="1:18">
      <c r="A73" s="178" t="s">
        <v>1004</v>
      </c>
      <c r="B73" s="385" t="s">
        <v>223</v>
      </c>
      <c r="C73" s="385" t="s">
        <v>13</v>
      </c>
      <c r="D73" s="649">
        <v>0.64</v>
      </c>
      <c r="E73" s="649"/>
      <c r="F73" s="651">
        <v>0.621</v>
      </c>
      <c r="G73" s="179">
        <v>2.1000000000000001E-2</v>
      </c>
      <c r="H73" s="651">
        <v>0.111</v>
      </c>
      <c r="I73" s="670">
        <v>8.9999999999999993E-3</v>
      </c>
      <c r="J73" s="681">
        <v>1.2999999999999999E-2</v>
      </c>
      <c r="K73" s="674"/>
      <c r="L73" s="661">
        <f t="shared" ref="L73:L79" si="7">SUM($J73:$K73)</f>
        <v>1.2999999999999999E-2</v>
      </c>
      <c r="M73" s="282">
        <f t="shared" ref="M73:M79" si="8">SUM($I73, $L73)</f>
        <v>2.1999999999999999E-2</v>
      </c>
      <c r="N73" s="180">
        <v>0</v>
      </c>
      <c r="O73" s="282">
        <f t="shared" si="6"/>
        <v>0.64200000000000002</v>
      </c>
      <c r="P73" s="282">
        <f t="shared" si="5"/>
        <v>0.66400000000000003</v>
      </c>
      <c r="Q73" s="677">
        <f>DESIGN_LIFE</f>
        <v>0</v>
      </c>
      <c r="R73" s="864" t="s">
        <v>1080</v>
      </c>
    </row>
    <row r="74" spans="1:18">
      <c r="A74" s="178" t="s">
        <v>973</v>
      </c>
      <c r="B74" s="385"/>
      <c r="C74" s="385"/>
      <c r="D74" s="343">
        <v>2.4</v>
      </c>
      <c r="E74" s="342"/>
      <c r="F74" s="179">
        <v>5.4199999999999998E-2</v>
      </c>
      <c r="G74" s="179">
        <v>8.9999999999999993E-3</v>
      </c>
      <c r="H74" s="180">
        <v>5.2999999999999999E-2</v>
      </c>
      <c r="I74" s="670">
        <v>8.9999999999999993E-3</v>
      </c>
      <c r="J74" s="675">
        <v>1.1999999999999999E-3</v>
      </c>
      <c r="K74" s="682"/>
      <c r="L74" s="661">
        <f t="shared" si="7"/>
        <v>1.1999999999999999E-3</v>
      </c>
      <c r="M74" s="282">
        <f t="shared" si="8"/>
        <v>1.0199999999999999E-2</v>
      </c>
      <c r="N74" s="180">
        <v>-7.0000000000000001E-3</v>
      </c>
      <c r="O74" s="282">
        <f t="shared" si="6"/>
        <v>6.3199999999999992E-2</v>
      </c>
      <c r="P74" s="282">
        <f t="shared" si="5"/>
        <v>7.3399999999999993E-2</v>
      </c>
      <c r="Q74" s="675">
        <v>40</v>
      </c>
      <c r="R74" s="864" t="s">
        <v>1080</v>
      </c>
    </row>
    <row r="75" spans="1:18">
      <c r="A75" s="178" t="s">
        <v>974</v>
      </c>
      <c r="B75" s="385"/>
      <c r="C75" s="385"/>
      <c r="D75" s="343">
        <v>1</v>
      </c>
      <c r="E75" s="342"/>
      <c r="F75" s="180">
        <v>0.16300000000000001</v>
      </c>
      <c r="G75" s="179">
        <v>8.9999999999999993E-3</v>
      </c>
      <c r="H75" s="180">
        <v>5.2999999999999999E-2</v>
      </c>
      <c r="I75" s="670">
        <v>8.9999999999999993E-3</v>
      </c>
      <c r="J75" s="675">
        <v>1.1999999999999999E-3</v>
      </c>
      <c r="K75" s="682"/>
      <c r="L75" s="661">
        <f t="shared" si="7"/>
        <v>1.1999999999999999E-3</v>
      </c>
      <c r="M75" s="282">
        <f t="shared" si="8"/>
        <v>1.0199999999999999E-2</v>
      </c>
      <c r="N75" s="180"/>
      <c r="O75" s="282">
        <f t="shared" si="6"/>
        <v>0.17200000000000001</v>
      </c>
      <c r="P75" s="282">
        <f t="shared" si="5"/>
        <v>0.1822</v>
      </c>
      <c r="Q75" s="675">
        <v>25</v>
      </c>
      <c r="R75" s="864" t="s">
        <v>1080</v>
      </c>
    </row>
    <row r="76" spans="1:18">
      <c r="A76" s="178" t="s">
        <v>981</v>
      </c>
      <c r="B76" s="385"/>
      <c r="C76" s="385"/>
      <c r="D76" s="342">
        <v>2.2000000000000002</v>
      </c>
      <c r="E76" s="342"/>
      <c r="F76" s="180">
        <v>14.843999999999999</v>
      </c>
      <c r="G76" s="179">
        <v>0.26200000000000001</v>
      </c>
      <c r="H76" s="180">
        <v>5.2999999999999999E-2</v>
      </c>
      <c r="I76" s="670">
        <v>8.9999999999999993E-3</v>
      </c>
      <c r="J76" s="675">
        <v>1.2999999999999999E-2</v>
      </c>
      <c r="K76" s="682"/>
      <c r="L76" s="661">
        <f t="shared" si="7"/>
        <v>1.2999999999999999E-2</v>
      </c>
      <c r="M76" s="282">
        <f t="shared" si="8"/>
        <v>2.1999999999999999E-2</v>
      </c>
      <c r="N76" s="180">
        <v>-4.4999999999999998E-2</v>
      </c>
      <c r="O76" s="282">
        <f t="shared" si="6"/>
        <v>15.106</v>
      </c>
      <c r="P76" s="282">
        <f t="shared" si="5"/>
        <v>15.128</v>
      </c>
      <c r="Q76" s="675">
        <v>30</v>
      </c>
      <c r="R76" s="864" t="s">
        <v>1080</v>
      </c>
    </row>
    <row r="77" spans="1:18">
      <c r="A77" s="178" t="s">
        <v>982</v>
      </c>
      <c r="B77" s="385"/>
      <c r="C77" s="385"/>
      <c r="D77" s="337">
        <v>1.8</v>
      </c>
      <c r="E77" s="336"/>
      <c r="F77" s="207">
        <v>43.87</v>
      </c>
      <c r="G77" s="207">
        <v>0.26200000000000001</v>
      </c>
      <c r="H77" s="208">
        <v>0.111</v>
      </c>
      <c r="I77" s="644">
        <v>8.9999999999999993E-3</v>
      </c>
      <c r="J77" s="636">
        <v>1.2999999999999999E-2</v>
      </c>
      <c r="K77" s="650"/>
      <c r="L77" s="661">
        <f t="shared" si="7"/>
        <v>1.2999999999999999E-2</v>
      </c>
      <c r="M77" s="282">
        <f t="shared" si="8"/>
        <v>2.1999999999999999E-2</v>
      </c>
      <c r="N77" s="208"/>
      <c r="O77" s="282">
        <f t="shared" si="6"/>
        <v>44.131999999999998</v>
      </c>
      <c r="P77" s="282">
        <f t="shared" si="5"/>
        <v>44.153999999999996</v>
      </c>
      <c r="Q77" s="636">
        <v>30</v>
      </c>
      <c r="R77" s="864" t="s">
        <v>1080</v>
      </c>
    </row>
    <row r="78" spans="1:18">
      <c r="A78" s="178" t="s">
        <v>983</v>
      </c>
      <c r="B78" s="385"/>
      <c r="C78" s="385"/>
      <c r="D78" s="337">
        <v>2.5</v>
      </c>
      <c r="E78" s="336"/>
      <c r="F78" s="207">
        <v>1.5</v>
      </c>
      <c r="G78" s="207">
        <v>0.26200000000000001</v>
      </c>
      <c r="H78" s="208">
        <v>0.111</v>
      </c>
      <c r="I78" s="644">
        <v>8.9999999999999993E-3</v>
      </c>
      <c r="J78" s="636">
        <v>1.2999999999999999E-2</v>
      </c>
      <c r="K78" s="650"/>
      <c r="L78" s="661">
        <f t="shared" si="7"/>
        <v>1.2999999999999999E-2</v>
      </c>
      <c r="M78" s="282">
        <f t="shared" si="8"/>
        <v>2.1999999999999999E-2</v>
      </c>
      <c r="N78" s="208"/>
      <c r="O78" s="282">
        <f t="shared" si="6"/>
        <v>1.762</v>
      </c>
      <c r="P78" s="282">
        <f t="shared" si="5"/>
        <v>1.784</v>
      </c>
      <c r="Q78" s="636">
        <v>30</v>
      </c>
      <c r="R78" s="864" t="s">
        <v>1080</v>
      </c>
    </row>
    <row r="79" spans="1:18">
      <c r="A79" s="647" t="s">
        <v>984</v>
      </c>
      <c r="B79" s="385"/>
      <c r="C79" s="385"/>
      <c r="D79" s="386">
        <v>1.2</v>
      </c>
      <c r="E79" s="648"/>
      <c r="F79" s="387">
        <v>4.8499999999999996</v>
      </c>
      <c r="G79" s="207">
        <v>0.26200000000000001</v>
      </c>
      <c r="H79" s="208">
        <v>0.111</v>
      </c>
      <c r="I79" s="644">
        <v>8.9999999999999993E-3</v>
      </c>
      <c r="J79" s="639">
        <v>1.2999999999999999E-2</v>
      </c>
      <c r="K79" s="559"/>
      <c r="L79" s="660">
        <f t="shared" si="7"/>
        <v>1.2999999999999999E-2</v>
      </c>
      <c r="M79" s="282">
        <f t="shared" si="8"/>
        <v>2.1999999999999999E-2</v>
      </c>
      <c r="N79" s="208"/>
      <c r="O79" s="282">
        <f t="shared" si="6"/>
        <v>5.1120000000000001</v>
      </c>
      <c r="P79" s="282">
        <f t="shared" si="5"/>
        <v>5.1340000000000003</v>
      </c>
      <c r="Q79" s="639">
        <v>30</v>
      </c>
      <c r="R79" s="864" t="s">
        <v>1080</v>
      </c>
    </row>
    <row r="80" spans="1:18">
      <c r="A80" s="110" t="str">
        <f>'Custom Data'!$AB16</f>
        <v xml:space="preserve">Custom_EPD -  - </v>
      </c>
      <c r="B80" s="111">
        <f>'Custom Data'!$B16</f>
        <v>0</v>
      </c>
      <c r="C80" s="111" t="s">
        <v>230</v>
      </c>
      <c r="D80" s="338">
        <f>'Custom Data'!C16/1000</f>
        <v>0</v>
      </c>
      <c r="E80" s="338">
        <f>'Custom Data'!D16</f>
        <v>0</v>
      </c>
      <c r="F80" s="204">
        <f>'Custom Data'!E16</f>
        <v>0</v>
      </c>
      <c r="G80" s="204">
        <f>'Custom Data'!F16</f>
        <v>0</v>
      </c>
      <c r="H80" s="204">
        <f>'Custom Data'!AC16</f>
        <v>0</v>
      </c>
      <c r="I80" s="204">
        <f>'Custom Data'!H16</f>
        <v>0</v>
      </c>
      <c r="J80" s="204">
        <f>'Custom Data'!I16</f>
        <v>0</v>
      </c>
      <c r="K80" s="204">
        <f>'Custom Data'!J16</f>
        <v>0</v>
      </c>
      <c r="L80" s="204">
        <f>'Custom Data'!K16</f>
        <v>0</v>
      </c>
      <c r="M80" s="204">
        <f t="shared" ref="M80:M101" si="9">SUM(I80, L80)</f>
        <v>0</v>
      </c>
      <c r="N80" s="204">
        <f>'Custom Data'!L16</f>
        <v>0</v>
      </c>
      <c r="O80" s="204">
        <f t="shared" ref="O80:O101" si="10">SUM(F80:G80)</f>
        <v>0</v>
      </c>
      <c r="P80" s="204">
        <f>O80+M80+E80</f>
        <v>0</v>
      </c>
      <c r="Q80" s="684">
        <f>'Custom Data'!M16</f>
        <v>0</v>
      </c>
      <c r="R80" s="585"/>
    </row>
    <row r="81" spans="1:18">
      <c r="A81" s="110" t="str">
        <f>'Custom Data'!$AB17</f>
        <v xml:space="preserve">Custom_EPD -  - </v>
      </c>
      <c r="B81" s="111">
        <f>'Custom Data'!$B17</f>
        <v>0</v>
      </c>
      <c r="C81" s="111" t="s">
        <v>230</v>
      </c>
      <c r="D81" s="338">
        <f>'Custom Data'!C17/1000</f>
        <v>0</v>
      </c>
      <c r="E81" s="338">
        <f>'Custom Data'!D17</f>
        <v>0</v>
      </c>
      <c r="F81" s="204">
        <f>'Custom Data'!E17</f>
        <v>0</v>
      </c>
      <c r="G81" s="204">
        <f>'Custom Data'!F17</f>
        <v>0</v>
      </c>
      <c r="H81" s="204">
        <f>'Custom Data'!AC17</f>
        <v>0</v>
      </c>
      <c r="I81" s="204">
        <f>'Custom Data'!H17</f>
        <v>0</v>
      </c>
      <c r="J81" s="204">
        <f>'Custom Data'!I17</f>
        <v>0</v>
      </c>
      <c r="K81" s="204">
        <f>'Custom Data'!J17</f>
        <v>0</v>
      </c>
      <c r="L81" s="204">
        <f>'Custom Data'!K17</f>
        <v>0</v>
      </c>
      <c r="M81" s="204">
        <f t="shared" si="9"/>
        <v>0</v>
      </c>
      <c r="N81" s="204">
        <f>'Custom Data'!L17</f>
        <v>0</v>
      </c>
      <c r="O81" s="204">
        <f t="shared" si="10"/>
        <v>0</v>
      </c>
      <c r="P81" s="204">
        <f t="shared" ref="P81:P101" si="11">O81+M81+E81</f>
        <v>0</v>
      </c>
      <c r="Q81" s="684">
        <f>'Custom Data'!M17</f>
        <v>0</v>
      </c>
      <c r="R81" s="585"/>
    </row>
    <row r="82" spans="1:18">
      <c r="A82" s="110" t="str">
        <f>'Custom Data'!$AB18</f>
        <v xml:space="preserve">Custom_EPD -  - </v>
      </c>
      <c r="B82" s="111">
        <f>'Custom Data'!$B18</f>
        <v>0</v>
      </c>
      <c r="C82" s="111" t="s">
        <v>230</v>
      </c>
      <c r="D82" s="338">
        <f>'Custom Data'!C18/1000</f>
        <v>0</v>
      </c>
      <c r="E82" s="338">
        <f>'Custom Data'!D18</f>
        <v>0</v>
      </c>
      <c r="F82" s="204">
        <f>'Custom Data'!E18</f>
        <v>0</v>
      </c>
      <c r="G82" s="204">
        <f>'Custom Data'!F18</f>
        <v>0</v>
      </c>
      <c r="H82" s="204">
        <f>'Custom Data'!AC18</f>
        <v>0</v>
      </c>
      <c r="I82" s="204">
        <f>'Custom Data'!H18</f>
        <v>0</v>
      </c>
      <c r="J82" s="204">
        <f>'Custom Data'!I18</f>
        <v>0</v>
      </c>
      <c r="K82" s="204">
        <f>'Custom Data'!J18</f>
        <v>0</v>
      </c>
      <c r="L82" s="204">
        <f>'Custom Data'!K18</f>
        <v>0</v>
      </c>
      <c r="M82" s="204">
        <f t="shared" si="9"/>
        <v>0</v>
      </c>
      <c r="N82" s="204">
        <f>'Custom Data'!L18</f>
        <v>0</v>
      </c>
      <c r="O82" s="204">
        <f t="shared" si="10"/>
        <v>0</v>
      </c>
      <c r="P82" s="204">
        <f t="shared" si="11"/>
        <v>0</v>
      </c>
      <c r="Q82" s="684">
        <f>'Custom Data'!M18</f>
        <v>0</v>
      </c>
      <c r="R82" s="585"/>
    </row>
    <row r="83" spans="1:18">
      <c r="A83" s="110" t="str">
        <f>'Custom Data'!$AB19</f>
        <v xml:space="preserve">Custom_EPD -  - </v>
      </c>
      <c r="B83" s="111">
        <f>'Custom Data'!$B19</f>
        <v>0</v>
      </c>
      <c r="C83" s="111" t="s">
        <v>230</v>
      </c>
      <c r="D83" s="338">
        <f>'Custom Data'!C19/1000</f>
        <v>0</v>
      </c>
      <c r="E83" s="338">
        <f>'Custom Data'!D19</f>
        <v>0</v>
      </c>
      <c r="F83" s="204">
        <f>'Custom Data'!E19</f>
        <v>0</v>
      </c>
      <c r="G83" s="204">
        <f>'Custom Data'!F19</f>
        <v>0</v>
      </c>
      <c r="H83" s="204">
        <f>'Custom Data'!AC19</f>
        <v>0</v>
      </c>
      <c r="I83" s="204">
        <f>'Custom Data'!H19</f>
        <v>0</v>
      </c>
      <c r="J83" s="204">
        <f>'Custom Data'!I19</f>
        <v>0</v>
      </c>
      <c r="K83" s="204">
        <f>'Custom Data'!J19</f>
        <v>0</v>
      </c>
      <c r="L83" s="204">
        <f>'Custom Data'!K19</f>
        <v>0</v>
      </c>
      <c r="M83" s="204">
        <f t="shared" si="9"/>
        <v>0</v>
      </c>
      <c r="N83" s="204">
        <f>'Custom Data'!L19</f>
        <v>0</v>
      </c>
      <c r="O83" s="204">
        <f t="shared" si="10"/>
        <v>0</v>
      </c>
      <c r="P83" s="204">
        <f t="shared" si="11"/>
        <v>0</v>
      </c>
      <c r="Q83" s="684">
        <f>'Custom Data'!M19</f>
        <v>0</v>
      </c>
      <c r="R83" s="585"/>
    </row>
    <row r="84" spans="1:18">
      <c r="A84" s="110" t="str">
        <f>'Custom Data'!$AB20</f>
        <v xml:space="preserve">Custom_EPD -  - </v>
      </c>
      <c r="B84" s="111">
        <f>'Custom Data'!$B20</f>
        <v>0</v>
      </c>
      <c r="C84" s="111" t="s">
        <v>230</v>
      </c>
      <c r="D84" s="338">
        <f>'Custom Data'!C20/1000</f>
        <v>0</v>
      </c>
      <c r="E84" s="338">
        <f>'Custom Data'!D20</f>
        <v>0</v>
      </c>
      <c r="F84" s="204">
        <f>'Custom Data'!E20</f>
        <v>0</v>
      </c>
      <c r="G84" s="204">
        <f>'Custom Data'!F20</f>
        <v>0</v>
      </c>
      <c r="H84" s="204">
        <f>'Custom Data'!AC20</f>
        <v>0</v>
      </c>
      <c r="I84" s="204">
        <f>'Custom Data'!H20</f>
        <v>0</v>
      </c>
      <c r="J84" s="204">
        <f>'Custom Data'!I20</f>
        <v>0</v>
      </c>
      <c r="K84" s="204">
        <f>'Custom Data'!J20</f>
        <v>0</v>
      </c>
      <c r="L84" s="204">
        <f>'Custom Data'!K20</f>
        <v>0</v>
      </c>
      <c r="M84" s="204">
        <f t="shared" si="9"/>
        <v>0</v>
      </c>
      <c r="N84" s="204">
        <f>'Custom Data'!L20</f>
        <v>0</v>
      </c>
      <c r="O84" s="204">
        <f t="shared" si="10"/>
        <v>0</v>
      </c>
      <c r="P84" s="204">
        <f t="shared" si="11"/>
        <v>0</v>
      </c>
      <c r="Q84" s="684">
        <f>'Custom Data'!M20</f>
        <v>0</v>
      </c>
      <c r="R84" s="585"/>
    </row>
    <row r="85" spans="1:18">
      <c r="A85" s="110" t="str">
        <f>'Custom Data'!$AB21</f>
        <v xml:space="preserve">Custom_EPD -  - </v>
      </c>
      <c r="B85" s="111">
        <f>'Custom Data'!$B21</f>
        <v>0</v>
      </c>
      <c r="C85" s="111" t="s">
        <v>230</v>
      </c>
      <c r="D85" s="338">
        <f>'Custom Data'!C21/1000</f>
        <v>0</v>
      </c>
      <c r="E85" s="338">
        <f>'Custom Data'!D21</f>
        <v>0</v>
      </c>
      <c r="F85" s="204">
        <f>'Custom Data'!E21</f>
        <v>0</v>
      </c>
      <c r="G85" s="204">
        <f>'Custom Data'!F21</f>
        <v>0</v>
      </c>
      <c r="H85" s="204">
        <f>'Custom Data'!AC21</f>
        <v>0</v>
      </c>
      <c r="I85" s="204">
        <f>'Custom Data'!H21</f>
        <v>0</v>
      </c>
      <c r="J85" s="204">
        <f>'Custom Data'!I21</f>
        <v>0</v>
      </c>
      <c r="K85" s="204">
        <f>'Custom Data'!J21</f>
        <v>0</v>
      </c>
      <c r="L85" s="204">
        <f>'Custom Data'!K21</f>
        <v>0</v>
      </c>
      <c r="M85" s="204">
        <f t="shared" si="9"/>
        <v>0</v>
      </c>
      <c r="N85" s="204">
        <f>'Custom Data'!L21</f>
        <v>0</v>
      </c>
      <c r="O85" s="204">
        <f t="shared" si="10"/>
        <v>0</v>
      </c>
      <c r="P85" s="204">
        <f t="shared" si="11"/>
        <v>0</v>
      </c>
      <c r="Q85" s="684">
        <f>'Custom Data'!M21</f>
        <v>0</v>
      </c>
      <c r="R85" s="585"/>
    </row>
    <row r="86" spans="1:18">
      <c r="A86" s="110" t="str">
        <f>'Custom Data'!$AB22</f>
        <v xml:space="preserve">Custom_EPD -  - </v>
      </c>
      <c r="B86" s="111">
        <f>'Custom Data'!$B22</f>
        <v>0</v>
      </c>
      <c r="C86" s="111" t="s">
        <v>230</v>
      </c>
      <c r="D86" s="338">
        <f>'Custom Data'!C22/1000</f>
        <v>0</v>
      </c>
      <c r="E86" s="338">
        <f>'Custom Data'!D22</f>
        <v>0</v>
      </c>
      <c r="F86" s="204">
        <f>'Custom Data'!E22</f>
        <v>0</v>
      </c>
      <c r="G86" s="204">
        <f>'Custom Data'!F22</f>
        <v>0</v>
      </c>
      <c r="H86" s="204">
        <f>'Custom Data'!AC22</f>
        <v>0</v>
      </c>
      <c r="I86" s="204">
        <f>'Custom Data'!H22</f>
        <v>0</v>
      </c>
      <c r="J86" s="204">
        <f>'Custom Data'!I22</f>
        <v>0</v>
      </c>
      <c r="K86" s="204">
        <f>'Custom Data'!J22</f>
        <v>0</v>
      </c>
      <c r="L86" s="204">
        <f>'Custom Data'!K22</f>
        <v>0</v>
      </c>
      <c r="M86" s="204">
        <f t="shared" si="9"/>
        <v>0</v>
      </c>
      <c r="N86" s="204">
        <f>'Custom Data'!L22</f>
        <v>0</v>
      </c>
      <c r="O86" s="204">
        <f t="shared" si="10"/>
        <v>0</v>
      </c>
      <c r="P86" s="204">
        <f t="shared" si="11"/>
        <v>0</v>
      </c>
      <c r="Q86" s="684">
        <f>'Custom Data'!M22</f>
        <v>0</v>
      </c>
      <c r="R86" s="585"/>
    </row>
    <row r="87" spans="1:18">
      <c r="A87" s="110" t="str">
        <f>'Custom Data'!$AB23</f>
        <v xml:space="preserve">Custom_EPD -  - </v>
      </c>
      <c r="B87" s="111">
        <f>'Custom Data'!$B23</f>
        <v>0</v>
      </c>
      <c r="C87" s="111" t="s">
        <v>230</v>
      </c>
      <c r="D87" s="338">
        <f>'Custom Data'!C23/1000</f>
        <v>0</v>
      </c>
      <c r="E87" s="338">
        <f>'Custom Data'!D23</f>
        <v>0</v>
      </c>
      <c r="F87" s="204">
        <f>'Custom Data'!E23</f>
        <v>0</v>
      </c>
      <c r="G87" s="204">
        <f>'Custom Data'!F23</f>
        <v>0</v>
      </c>
      <c r="H87" s="204">
        <f>'Custom Data'!AC23</f>
        <v>0</v>
      </c>
      <c r="I87" s="204">
        <f>'Custom Data'!H23</f>
        <v>0</v>
      </c>
      <c r="J87" s="204">
        <f>'Custom Data'!I23</f>
        <v>0</v>
      </c>
      <c r="K87" s="204">
        <f>'Custom Data'!J23</f>
        <v>0</v>
      </c>
      <c r="L87" s="204">
        <f>'Custom Data'!K23</f>
        <v>0</v>
      </c>
      <c r="M87" s="204">
        <f t="shared" si="9"/>
        <v>0</v>
      </c>
      <c r="N87" s="204">
        <f>'Custom Data'!L23</f>
        <v>0</v>
      </c>
      <c r="O87" s="204">
        <f t="shared" si="10"/>
        <v>0</v>
      </c>
      <c r="P87" s="204">
        <f t="shared" si="11"/>
        <v>0</v>
      </c>
      <c r="Q87" s="684">
        <f>'Custom Data'!M23</f>
        <v>0</v>
      </c>
      <c r="R87" s="585"/>
    </row>
    <row r="88" spans="1:18">
      <c r="A88" s="110" t="str">
        <f>'Custom Data'!$AB24</f>
        <v xml:space="preserve">Custom_EPD -  - </v>
      </c>
      <c r="B88" s="111">
        <f>'Custom Data'!$B24</f>
        <v>0</v>
      </c>
      <c r="C88" s="111" t="s">
        <v>230</v>
      </c>
      <c r="D88" s="338">
        <f>'Custom Data'!C24/1000</f>
        <v>0</v>
      </c>
      <c r="E88" s="338">
        <f>'Custom Data'!D24</f>
        <v>0</v>
      </c>
      <c r="F88" s="204">
        <f>'Custom Data'!E24</f>
        <v>0</v>
      </c>
      <c r="G88" s="204">
        <f>'Custom Data'!F24</f>
        <v>0</v>
      </c>
      <c r="H88" s="204">
        <f>'Custom Data'!AC24</f>
        <v>0</v>
      </c>
      <c r="I88" s="204">
        <f>'Custom Data'!H24</f>
        <v>0</v>
      </c>
      <c r="J88" s="204">
        <f>'Custom Data'!I24</f>
        <v>0</v>
      </c>
      <c r="K88" s="204">
        <f>'Custom Data'!J24</f>
        <v>0</v>
      </c>
      <c r="L88" s="204">
        <f>'Custom Data'!K24</f>
        <v>0</v>
      </c>
      <c r="M88" s="204">
        <f t="shared" si="9"/>
        <v>0</v>
      </c>
      <c r="N88" s="204">
        <f>'Custom Data'!L24</f>
        <v>0</v>
      </c>
      <c r="O88" s="204">
        <f t="shared" si="10"/>
        <v>0</v>
      </c>
      <c r="P88" s="204">
        <f t="shared" si="11"/>
        <v>0</v>
      </c>
      <c r="Q88" s="684">
        <f>'Custom Data'!M24</f>
        <v>0</v>
      </c>
      <c r="R88" s="585"/>
    </row>
    <row r="89" spans="1:18">
      <c r="A89" s="110" t="str">
        <f>'Custom Data'!$AB25</f>
        <v xml:space="preserve">Custom_EPD -  - </v>
      </c>
      <c r="B89" s="111">
        <f>'Custom Data'!$B25</f>
        <v>0</v>
      </c>
      <c r="C89" s="111" t="s">
        <v>230</v>
      </c>
      <c r="D89" s="338">
        <f>'Custom Data'!C25/1000</f>
        <v>0</v>
      </c>
      <c r="E89" s="338">
        <f>'Custom Data'!D25</f>
        <v>0</v>
      </c>
      <c r="F89" s="204">
        <f>'Custom Data'!E25</f>
        <v>0</v>
      </c>
      <c r="G89" s="204">
        <f>'Custom Data'!F25</f>
        <v>0</v>
      </c>
      <c r="H89" s="204">
        <f>'Custom Data'!AC25</f>
        <v>0</v>
      </c>
      <c r="I89" s="204">
        <f>'Custom Data'!H25</f>
        <v>0</v>
      </c>
      <c r="J89" s="204">
        <f>'Custom Data'!I25</f>
        <v>0</v>
      </c>
      <c r="K89" s="204">
        <f>'Custom Data'!J25</f>
        <v>0</v>
      </c>
      <c r="L89" s="204">
        <f>'Custom Data'!K25</f>
        <v>0</v>
      </c>
      <c r="M89" s="204">
        <f t="shared" si="9"/>
        <v>0</v>
      </c>
      <c r="N89" s="204">
        <f>'Custom Data'!L25</f>
        <v>0</v>
      </c>
      <c r="O89" s="204">
        <f t="shared" si="10"/>
        <v>0</v>
      </c>
      <c r="P89" s="204">
        <f t="shared" si="11"/>
        <v>0</v>
      </c>
      <c r="Q89" s="684">
        <f>'Custom Data'!M25</f>
        <v>0</v>
      </c>
      <c r="R89" s="585"/>
    </row>
    <row r="90" spans="1:18">
      <c r="A90" s="110" t="str">
        <f>'Custom Data'!$AB26</f>
        <v xml:space="preserve">Custom_EPD -  - </v>
      </c>
      <c r="B90" s="111">
        <f>'Custom Data'!$B26</f>
        <v>0</v>
      </c>
      <c r="C90" s="111" t="s">
        <v>230</v>
      </c>
      <c r="D90" s="338">
        <f>'Custom Data'!C26/1000</f>
        <v>0</v>
      </c>
      <c r="E90" s="338">
        <f>'Custom Data'!D26</f>
        <v>0</v>
      </c>
      <c r="F90" s="204">
        <f>'Custom Data'!E26</f>
        <v>0</v>
      </c>
      <c r="G90" s="204">
        <f>'Custom Data'!F26</f>
        <v>0</v>
      </c>
      <c r="H90" s="204">
        <f>'Custom Data'!AC26</f>
        <v>0</v>
      </c>
      <c r="I90" s="204">
        <f>'Custom Data'!H26</f>
        <v>0</v>
      </c>
      <c r="J90" s="204">
        <f>'Custom Data'!I26</f>
        <v>0</v>
      </c>
      <c r="K90" s="204">
        <f>'Custom Data'!J26</f>
        <v>0</v>
      </c>
      <c r="L90" s="204">
        <f>'Custom Data'!K26</f>
        <v>0</v>
      </c>
      <c r="M90" s="204">
        <f t="shared" si="9"/>
        <v>0</v>
      </c>
      <c r="N90" s="204">
        <f>'Custom Data'!L26</f>
        <v>0</v>
      </c>
      <c r="O90" s="204">
        <f t="shared" si="10"/>
        <v>0</v>
      </c>
      <c r="P90" s="204">
        <f t="shared" si="11"/>
        <v>0</v>
      </c>
      <c r="Q90" s="684">
        <f>'Custom Data'!M26</f>
        <v>0</v>
      </c>
      <c r="R90" s="585"/>
    </row>
    <row r="91" spans="1:18">
      <c r="A91" s="110" t="str">
        <f>'Custom Data'!$AB27</f>
        <v xml:space="preserve">Custom_EPD -  - </v>
      </c>
      <c r="B91" s="111">
        <f>'Custom Data'!$B27</f>
        <v>0</v>
      </c>
      <c r="C91" s="111" t="s">
        <v>230</v>
      </c>
      <c r="D91" s="338">
        <f>'Custom Data'!C27/1000</f>
        <v>0</v>
      </c>
      <c r="E91" s="338">
        <f>'Custom Data'!D27</f>
        <v>0</v>
      </c>
      <c r="F91" s="204">
        <f>'Custom Data'!E27</f>
        <v>0</v>
      </c>
      <c r="G91" s="204">
        <f>'Custom Data'!F27</f>
        <v>0</v>
      </c>
      <c r="H91" s="204">
        <f>'Custom Data'!AC27</f>
        <v>0</v>
      </c>
      <c r="I91" s="204">
        <f>'Custom Data'!H27</f>
        <v>0</v>
      </c>
      <c r="J91" s="204">
        <f>'Custom Data'!I27</f>
        <v>0</v>
      </c>
      <c r="K91" s="204">
        <f>'Custom Data'!J27</f>
        <v>0</v>
      </c>
      <c r="L91" s="204">
        <f>'Custom Data'!K27</f>
        <v>0</v>
      </c>
      <c r="M91" s="204">
        <f t="shared" si="9"/>
        <v>0</v>
      </c>
      <c r="N91" s="204">
        <f>'Custom Data'!L27</f>
        <v>0</v>
      </c>
      <c r="O91" s="204">
        <f t="shared" si="10"/>
        <v>0</v>
      </c>
      <c r="P91" s="204">
        <f t="shared" si="11"/>
        <v>0</v>
      </c>
      <c r="Q91" s="684">
        <f>'Custom Data'!M27</f>
        <v>0</v>
      </c>
      <c r="R91" s="585"/>
    </row>
    <row r="92" spans="1:18">
      <c r="A92" s="110" t="str">
        <f>'Custom Data'!$AB28</f>
        <v xml:space="preserve">Custom_EPD -  - </v>
      </c>
      <c r="B92" s="111">
        <f>'Custom Data'!$B28</f>
        <v>0</v>
      </c>
      <c r="C92" s="111" t="s">
        <v>230</v>
      </c>
      <c r="D92" s="338">
        <f>'Custom Data'!C28/1000</f>
        <v>0</v>
      </c>
      <c r="E92" s="338">
        <f>'Custom Data'!D28</f>
        <v>0</v>
      </c>
      <c r="F92" s="204">
        <f>'Custom Data'!E28</f>
        <v>0</v>
      </c>
      <c r="G92" s="204">
        <f>'Custom Data'!F28</f>
        <v>0</v>
      </c>
      <c r="H92" s="204">
        <f>'Custom Data'!AC28</f>
        <v>0</v>
      </c>
      <c r="I92" s="204">
        <f>'Custom Data'!H28</f>
        <v>0</v>
      </c>
      <c r="J92" s="204">
        <f>'Custom Data'!I28</f>
        <v>0</v>
      </c>
      <c r="K92" s="204">
        <f>'Custom Data'!J28</f>
        <v>0</v>
      </c>
      <c r="L92" s="204">
        <f>'Custom Data'!K28</f>
        <v>0</v>
      </c>
      <c r="M92" s="204">
        <f t="shared" si="9"/>
        <v>0</v>
      </c>
      <c r="N92" s="204">
        <f>'Custom Data'!L28</f>
        <v>0</v>
      </c>
      <c r="O92" s="204">
        <f t="shared" si="10"/>
        <v>0</v>
      </c>
      <c r="P92" s="204">
        <f t="shared" si="11"/>
        <v>0</v>
      </c>
      <c r="Q92" s="684">
        <f>'Custom Data'!M28</f>
        <v>0</v>
      </c>
      <c r="R92" s="585"/>
    </row>
    <row r="93" spans="1:18">
      <c r="A93" s="110" t="str">
        <f>'Custom Data'!$AB29</f>
        <v xml:space="preserve">Custom_EPD -  - </v>
      </c>
      <c r="B93" s="111">
        <f>'Custom Data'!$B29</f>
        <v>0</v>
      </c>
      <c r="C93" s="111" t="s">
        <v>230</v>
      </c>
      <c r="D93" s="338">
        <f>'Custom Data'!C29/1000</f>
        <v>0</v>
      </c>
      <c r="E93" s="338">
        <f>'Custom Data'!D29</f>
        <v>0</v>
      </c>
      <c r="F93" s="204">
        <f>'Custom Data'!E29</f>
        <v>0</v>
      </c>
      <c r="G93" s="204">
        <f>'Custom Data'!F29</f>
        <v>0</v>
      </c>
      <c r="H93" s="204">
        <f>'Custom Data'!AC29</f>
        <v>0</v>
      </c>
      <c r="I93" s="204">
        <f>'Custom Data'!H29</f>
        <v>0</v>
      </c>
      <c r="J93" s="204">
        <f>'Custom Data'!I29</f>
        <v>0</v>
      </c>
      <c r="K93" s="204">
        <f>'Custom Data'!J29</f>
        <v>0</v>
      </c>
      <c r="L93" s="204">
        <f>'Custom Data'!K29</f>
        <v>0</v>
      </c>
      <c r="M93" s="204">
        <f t="shared" si="9"/>
        <v>0</v>
      </c>
      <c r="N93" s="204">
        <f>'Custom Data'!L29</f>
        <v>0</v>
      </c>
      <c r="O93" s="204">
        <f t="shared" si="10"/>
        <v>0</v>
      </c>
      <c r="P93" s="204">
        <f t="shared" si="11"/>
        <v>0</v>
      </c>
      <c r="Q93" s="684">
        <f>'Custom Data'!M29</f>
        <v>0</v>
      </c>
      <c r="R93" s="585"/>
    </row>
    <row r="94" spans="1:18">
      <c r="A94" s="110" t="str">
        <f>'Custom Data'!$AB30</f>
        <v xml:space="preserve">Custom_EPD -  - </v>
      </c>
      <c r="B94" s="111">
        <f>'Custom Data'!$B30</f>
        <v>0</v>
      </c>
      <c r="C94" s="111" t="s">
        <v>230</v>
      </c>
      <c r="D94" s="338">
        <f>'Custom Data'!C30/1000</f>
        <v>0</v>
      </c>
      <c r="E94" s="338">
        <f>'Custom Data'!D30</f>
        <v>0</v>
      </c>
      <c r="F94" s="204">
        <f>'Custom Data'!E30</f>
        <v>0</v>
      </c>
      <c r="G94" s="204">
        <f>'Custom Data'!F30</f>
        <v>0</v>
      </c>
      <c r="H94" s="204">
        <f>'Custom Data'!AC30</f>
        <v>0</v>
      </c>
      <c r="I94" s="204">
        <f>'Custom Data'!H30</f>
        <v>0</v>
      </c>
      <c r="J94" s="204">
        <f>'Custom Data'!I30</f>
        <v>0</v>
      </c>
      <c r="K94" s="204">
        <f>'Custom Data'!J30</f>
        <v>0</v>
      </c>
      <c r="L94" s="204">
        <f>'Custom Data'!K30</f>
        <v>0</v>
      </c>
      <c r="M94" s="204">
        <f t="shared" si="9"/>
        <v>0</v>
      </c>
      <c r="N94" s="204">
        <f>'Custom Data'!L30</f>
        <v>0</v>
      </c>
      <c r="O94" s="204">
        <f t="shared" si="10"/>
        <v>0</v>
      </c>
      <c r="P94" s="204">
        <f t="shared" si="11"/>
        <v>0</v>
      </c>
      <c r="Q94" s="684">
        <f>'Custom Data'!M30</f>
        <v>0</v>
      </c>
      <c r="R94" s="585"/>
    </row>
    <row r="95" spans="1:18">
      <c r="A95" s="110" t="str">
        <f>'Custom Data'!$AB31</f>
        <v xml:space="preserve">Custom_EPD -  - </v>
      </c>
      <c r="B95" s="100"/>
      <c r="C95" s="100"/>
      <c r="D95" s="338">
        <f>'Custom Data'!C31/1000</f>
        <v>0</v>
      </c>
      <c r="E95" s="338">
        <f>'Custom Data'!D31</f>
        <v>0</v>
      </c>
      <c r="F95" s="204">
        <f>'Custom Data'!E31</f>
        <v>0</v>
      </c>
      <c r="G95" s="204">
        <f>'Custom Data'!F31</f>
        <v>0</v>
      </c>
      <c r="H95" s="204">
        <f>'Custom Data'!AC31</f>
        <v>0</v>
      </c>
      <c r="I95" s="204">
        <f>'Custom Data'!H31</f>
        <v>0</v>
      </c>
      <c r="J95" s="204">
        <f>'Custom Data'!I31</f>
        <v>0</v>
      </c>
      <c r="K95" s="204">
        <f>'Custom Data'!J31</f>
        <v>0</v>
      </c>
      <c r="L95" s="204">
        <f>'Custom Data'!K31</f>
        <v>0</v>
      </c>
      <c r="M95" s="204">
        <f t="shared" si="9"/>
        <v>0</v>
      </c>
      <c r="N95" s="204">
        <f>'Custom Data'!L31</f>
        <v>0</v>
      </c>
      <c r="O95" s="204">
        <f t="shared" si="10"/>
        <v>0</v>
      </c>
      <c r="P95" s="204">
        <f t="shared" si="11"/>
        <v>0</v>
      </c>
      <c r="Q95" s="684">
        <f>'Custom Data'!M31</f>
        <v>0</v>
      </c>
      <c r="R95" s="110"/>
    </row>
    <row r="96" spans="1:18">
      <c r="A96" s="110" t="str">
        <f>'Custom Data'!$AB32</f>
        <v xml:space="preserve">Custom_EPD -  - </v>
      </c>
      <c r="B96" s="100"/>
      <c r="C96" s="100"/>
      <c r="D96" s="338">
        <f>'Custom Data'!C32/1000</f>
        <v>0</v>
      </c>
      <c r="E96" s="338">
        <f>'Custom Data'!D32</f>
        <v>0</v>
      </c>
      <c r="F96" s="204">
        <f>'Custom Data'!E32</f>
        <v>0</v>
      </c>
      <c r="G96" s="204">
        <f>'Custom Data'!F32</f>
        <v>0</v>
      </c>
      <c r="H96" s="204">
        <f>'Custom Data'!AC32</f>
        <v>0</v>
      </c>
      <c r="I96" s="204">
        <f>'Custom Data'!H32</f>
        <v>0</v>
      </c>
      <c r="J96" s="204">
        <f>'Custom Data'!I32</f>
        <v>0</v>
      </c>
      <c r="K96" s="204">
        <f>'Custom Data'!J32</f>
        <v>0</v>
      </c>
      <c r="L96" s="204">
        <f>'Custom Data'!K32</f>
        <v>0</v>
      </c>
      <c r="M96" s="204">
        <f t="shared" si="9"/>
        <v>0</v>
      </c>
      <c r="N96" s="204">
        <f>'Custom Data'!L32</f>
        <v>0</v>
      </c>
      <c r="O96" s="204">
        <f t="shared" si="10"/>
        <v>0</v>
      </c>
      <c r="P96" s="204">
        <f t="shared" si="11"/>
        <v>0</v>
      </c>
      <c r="Q96" s="684">
        <f>'Custom Data'!M32</f>
        <v>0</v>
      </c>
      <c r="R96" s="110"/>
    </row>
    <row r="97" spans="1:18">
      <c r="A97" s="110" t="str">
        <f>'Custom Data'!$AB33</f>
        <v xml:space="preserve">Custom_EPD -  - </v>
      </c>
      <c r="B97" s="100"/>
      <c r="C97" s="100"/>
      <c r="D97" s="338">
        <f>'Custom Data'!C33/1000</f>
        <v>0</v>
      </c>
      <c r="E97" s="338">
        <f>'Custom Data'!D33</f>
        <v>0</v>
      </c>
      <c r="F97" s="204">
        <f>'Custom Data'!E33</f>
        <v>0</v>
      </c>
      <c r="G97" s="204">
        <f>'Custom Data'!F33</f>
        <v>0</v>
      </c>
      <c r="H97" s="204">
        <f>'Custom Data'!AC33</f>
        <v>0</v>
      </c>
      <c r="I97" s="204">
        <f>'Custom Data'!H33</f>
        <v>0</v>
      </c>
      <c r="J97" s="204">
        <f>'Custom Data'!I33</f>
        <v>0</v>
      </c>
      <c r="K97" s="204">
        <f>'Custom Data'!J33</f>
        <v>0</v>
      </c>
      <c r="L97" s="204">
        <f>'Custom Data'!K33</f>
        <v>0</v>
      </c>
      <c r="M97" s="204">
        <f t="shared" si="9"/>
        <v>0</v>
      </c>
      <c r="N97" s="204">
        <f>'Custom Data'!L33</f>
        <v>0</v>
      </c>
      <c r="O97" s="204">
        <f t="shared" si="10"/>
        <v>0</v>
      </c>
      <c r="P97" s="204">
        <f t="shared" si="11"/>
        <v>0</v>
      </c>
      <c r="Q97" s="684">
        <f>'Custom Data'!M33</f>
        <v>0</v>
      </c>
      <c r="R97" s="110"/>
    </row>
    <row r="98" spans="1:18">
      <c r="A98" s="110" t="str">
        <f>'Custom Data'!$AB34</f>
        <v xml:space="preserve">Custom_EPD -  - </v>
      </c>
      <c r="B98" s="100"/>
      <c r="C98" s="100"/>
      <c r="D98" s="338">
        <f>'Custom Data'!C34/1000</f>
        <v>0</v>
      </c>
      <c r="E98" s="338">
        <f>'Custom Data'!D34</f>
        <v>0</v>
      </c>
      <c r="F98" s="204">
        <f>'Custom Data'!E34</f>
        <v>0</v>
      </c>
      <c r="G98" s="204">
        <f>'Custom Data'!F34</f>
        <v>0</v>
      </c>
      <c r="H98" s="204">
        <f>'Custom Data'!AC34</f>
        <v>0</v>
      </c>
      <c r="I98" s="204">
        <f>'Custom Data'!H34</f>
        <v>0</v>
      </c>
      <c r="J98" s="204">
        <f>'Custom Data'!I34</f>
        <v>0</v>
      </c>
      <c r="K98" s="204">
        <f>'Custom Data'!J34</f>
        <v>0</v>
      </c>
      <c r="L98" s="204">
        <f>'Custom Data'!K34</f>
        <v>0</v>
      </c>
      <c r="M98" s="204">
        <f t="shared" si="9"/>
        <v>0</v>
      </c>
      <c r="N98" s="204">
        <f>'Custom Data'!L34</f>
        <v>0</v>
      </c>
      <c r="O98" s="204">
        <f t="shared" si="10"/>
        <v>0</v>
      </c>
      <c r="P98" s="204">
        <f t="shared" si="11"/>
        <v>0</v>
      </c>
      <c r="Q98" s="684">
        <f>'Custom Data'!M34</f>
        <v>0</v>
      </c>
      <c r="R98" s="110"/>
    </row>
    <row r="99" spans="1:18">
      <c r="A99" s="110" t="str">
        <f>'Custom Data'!$AB35</f>
        <v xml:space="preserve">Custom_EPD -  - </v>
      </c>
      <c r="B99" s="100"/>
      <c r="C99" s="100"/>
      <c r="D99" s="338">
        <f>'Custom Data'!C35/1000</f>
        <v>0</v>
      </c>
      <c r="E99" s="338">
        <f>'Custom Data'!D35</f>
        <v>0</v>
      </c>
      <c r="F99" s="204">
        <f>'Custom Data'!E35</f>
        <v>0</v>
      </c>
      <c r="G99" s="204">
        <f>'Custom Data'!F35</f>
        <v>0</v>
      </c>
      <c r="H99" s="204">
        <f>'Custom Data'!AC35</f>
        <v>0</v>
      </c>
      <c r="I99" s="204">
        <f>'Custom Data'!H35</f>
        <v>0</v>
      </c>
      <c r="J99" s="204">
        <f>'Custom Data'!I35</f>
        <v>0</v>
      </c>
      <c r="K99" s="204">
        <f>'Custom Data'!J35</f>
        <v>0</v>
      </c>
      <c r="L99" s="204">
        <f>'Custom Data'!K35</f>
        <v>0</v>
      </c>
      <c r="M99" s="204">
        <f t="shared" si="9"/>
        <v>0</v>
      </c>
      <c r="N99" s="204">
        <f>'Custom Data'!L35</f>
        <v>0</v>
      </c>
      <c r="O99" s="204">
        <f t="shared" si="10"/>
        <v>0</v>
      </c>
      <c r="P99" s="204">
        <f t="shared" si="11"/>
        <v>0</v>
      </c>
      <c r="Q99" s="684">
        <f>'Custom Data'!M35</f>
        <v>0</v>
      </c>
      <c r="R99" s="110"/>
    </row>
    <row r="100" spans="1:18">
      <c r="A100" s="110" t="str">
        <f>'Custom Data'!$AB36</f>
        <v xml:space="preserve">Custom_EPD -  - </v>
      </c>
      <c r="B100" s="100"/>
      <c r="C100" s="100"/>
      <c r="D100" s="338">
        <f>'Custom Data'!C36/1000</f>
        <v>0</v>
      </c>
      <c r="E100" s="338">
        <f>'Custom Data'!D36</f>
        <v>0</v>
      </c>
      <c r="F100" s="204">
        <f>'Custom Data'!E36</f>
        <v>0</v>
      </c>
      <c r="G100" s="204">
        <f>'Custom Data'!F36</f>
        <v>0</v>
      </c>
      <c r="H100" s="204">
        <f>'Custom Data'!AC36</f>
        <v>0</v>
      </c>
      <c r="I100" s="204">
        <f>'Custom Data'!H36</f>
        <v>0</v>
      </c>
      <c r="J100" s="204">
        <f>'Custom Data'!I36</f>
        <v>0</v>
      </c>
      <c r="K100" s="204">
        <f>'Custom Data'!J36</f>
        <v>0</v>
      </c>
      <c r="L100" s="204">
        <f>'Custom Data'!K36</f>
        <v>0</v>
      </c>
      <c r="M100" s="204">
        <f t="shared" si="9"/>
        <v>0</v>
      </c>
      <c r="N100" s="204">
        <f>'Custom Data'!L36</f>
        <v>0</v>
      </c>
      <c r="O100" s="204">
        <f t="shared" si="10"/>
        <v>0</v>
      </c>
      <c r="P100" s="204">
        <f t="shared" si="11"/>
        <v>0</v>
      </c>
      <c r="Q100" s="684">
        <f>'Custom Data'!M36</f>
        <v>0</v>
      </c>
      <c r="R100" s="110"/>
    </row>
    <row r="101" spans="1:18">
      <c r="A101" s="110" t="str">
        <f>'Custom Data'!$AB37</f>
        <v xml:space="preserve">Custom_EPD -  - </v>
      </c>
      <c r="B101" s="100"/>
      <c r="C101" s="100"/>
      <c r="D101" s="338">
        <f>'Custom Data'!C37/1000</f>
        <v>0</v>
      </c>
      <c r="E101" s="338">
        <f>'Custom Data'!D37</f>
        <v>0</v>
      </c>
      <c r="F101" s="204">
        <f>'Custom Data'!E37</f>
        <v>0</v>
      </c>
      <c r="G101" s="204">
        <f>'Custom Data'!F37</f>
        <v>0</v>
      </c>
      <c r="H101" s="204">
        <f>'Custom Data'!AC37</f>
        <v>0</v>
      </c>
      <c r="I101" s="204">
        <f>'Custom Data'!H37</f>
        <v>0</v>
      </c>
      <c r="J101" s="204">
        <f>'Custom Data'!I37</f>
        <v>0</v>
      </c>
      <c r="K101" s="204">
        <f>'Custom Data'!J37</f>
        <v>0</v>
      </c>
      <c r="L101" s="204">
        <f>'Custom Data'!K37</f>
        <v>0</v>
      </c>
      <c r="M101" s="204">
        <f t="shared" si="9"/>
        <v>0</v>
      </c>
      <c r="N101" s="204">
        <f>'Custom Data'!L37</f>
        <v>0</v>
      </c>
      <c r="O101" s="204">
        <f t="shared" si="10"/>
        <v>0</v>
      </c>
      <c r="P101" s="204">
        <f t="shared" si="11"/>
        <v>0</v>
      </c>
      <c r="Q101" s="684">
        <f>'Custom Data'!M37</f>
        <v>0</v>
      </c>
      <c r="R101" s="110"/>
    </row>
    <row r="102" spans="1:18">
      <c r="A102" s="110" t="str">
        <f>'Custom Data'!$AB38</f>
        <v xml:space="preserve">Custom_EPD -  - </v>
      </c>
      <c r="B102" s="100"/>
      <c r="C102" s="100"/>
      <c r="D102" s="338">
        <f>'Custom Data'!C38/1000</f>
        <v>0</v>
      </c>
      <c r="E102" s="338">
        <f>'Custom Data'!D38</f>
        <v>0</v>
      </c>
      <c r="F102" s="204">
        <f>'Custom Data'!E38</f>
        <v>0</v>
      </c>
      <c r="G102" s="204">
        <f>'Custom Data'!F38</f>
        <v>0</v>
      </c>
      <c r="H102" s="204">
        <f>'Custom Data'!AC38</f>
        <v>0</v>
      </c>
      <c r="I102" s="204">
        <f>'Custom Data'!H38</f>
        <v>0</v>
      </c>
      <c r="J102" s="204">
        <f>'Custom Data'!I38</f>
        <v>0</v>
      </c>
      <c r="K102" s="204">
        <f>'Custom Data'!J38</f>
        <v>0</v>
      </c>
      <c r="L102" s="204">
        <f>'Custom Data'!K38</f>
        <v>0</v>
      </c>
      <c r="M102" s="204">
        <f t="shared" ref="M102:M104" si="12">SUM(I102, L102)</f>
        <v>0</v>
      </c>
      <c r="N102" s="204">
        <f>'Custom Data'!L38</f>
        <v>0</v>
      </c>
      <c r="O102" s="204">
        <f t="shared" ref="O102:O104" si="13">SUM(F102:G102)</f>
        <v>0</v>
      </c>
      <c r="P102" s="204">
        <f t="shared" ref="P102:P104" si="14">O102+M102+E102</f>
        <v>0</v>
      </c>
      <c r="Q102" s="684">
        <f>'Custom Data'!M38</f>
        <v>0</v>
      </c>
      <c r="R102" s="110"/>
    </row>
    <row r="103" spans="1:18">
      <c r="A103" s="110" t="str">
        <f>'Custom Data'!$AB39</f>
        <v xml:space="preserve">Custom_EPD -  - </v>
      </c>
      <c r="B103" s="100"/>
      <c r="C103" s="100"/>
      <c r="D103" s="338">
        <f>'Custom Data'!C39/1000</f>
        <v>0</v>
      </c>
      <c r="E103" s="338">
        <f>'Custom Data'!D39</f>
        <v>0</v>
      </c>
      <c r="F103" s="204">
        <f>'Custom Data'!E39</f>
        <v>0</v>
      </c>
      <c r="G103" s="204">
        <f>'Custom Data'!F39</f>
        <v>0</v>
      </c>
      <c r="H103" s="204">
        <f>'Custom Data'!AC39</f>
        <v>0</v>
      </c>
      <c r="I103" s="204">
        <f>'Custom Data'!H39</f>
        <v>0</v>
      </c>
      <c r="J103" s="204">
        <f>'Custom Data'!I39</f>
        <v>0</v>
      </c>
      <c r="K103" s="204">
        <f>'Custom Data'!J39</f>
        <v>0</v>
      </c>
      <c r="L103" s="204">
        <f>'Custom Data'!K39</f>
        <v>0</v>
      </c>
      <c r="M103" s="204">
        <f t="shared" si="12"/>
        <v>0</v>
      </c>
      <c r="N103" s="204">
        <f>'Custom Data'!L39</f>
        <v>0</v>
      </c>
      <c r="O103" s="204">
        <f t="shared" si="13"/>
        <v>0</v>
      </c>
      <c r="P103" s="204">
        <f t="shared" si="14"/>
        <v>0</v>
      </c>
      <c r="Q103" s="684">
        <f>'Custom Data'!M39</f>
        <v>0</v>
      </c>
      <c r="R103" s="110"/>
    </row>
    <row r="104" spans="1:18">
      <c r="A104" s="110" t="str">
        <f>'Custom Data'!$AB40</f>
        <v xml:space="preserve">Custom_EPD -  - </v>
      </c>
      <c r="B104" s="100"/>
      <c r="C104" s="100"/>
      <c r="D104" s="338">
        <f>'Custom Data'!C40/1000</f>
        <v>0</v>
      </c>
      <c r="E104" s="338">
        <f>'Custom Data'!D40</f>
        <v>0</v>
      </c>
      <c r="F104" s="204">
        <f>'Custom Data'!E40</f>
        <v>0</v>
      </c>
      <c r="G104" s="204">
        <f>'Custom Data'!F40</f>
        <v>0</v>
      </c>
      <c r="H104" s="204">
        <f>'Custom Data'!AC40</f>
        <v>0</v>
      </c>
      <c r="I104" s="204">
        <f>'Custom Data'!H40</f>
        <v>0</v>
      </c>
      <c r="J104" s="204">
        <f>'Custom Data'!I40</f>
        <v>0</v>
      </c>
      <c r="K104" s="204">
        <f>'Custom Data'!J40</f>
        <v>0</v>
      </c>
      <c r="L104" s="204">
        <f>'Custom Data'!K40</f>
        <v>0</v>
      </c>
      <c r="M104" s="204">
        <f t="shared" si="12"/>
        <v>0</v>
      </c>
      <c r="N104" s="204">
        <f>'Custom Data'!L40</f>
        <v>0</v>
      </c>
      <c r="O104" s="204">
        <f t="shared" si="13"/>
        <v>0</v>
      </c>
      <c r="P104" s="204">
        <f t="shared" si="14"/>
        <v>0</v>
      </c>
      <c r="Q104" s="684">
        <f>'Custom Data'!M40</f>
        <v>0</v>
      </c>
      <c r="R104" s="110"/>
    </row>
  </sheetData>
  <sheetProtection algorithmName="SHA-512" hashValue="O6ftPJLZzbCC2e2mqciwkPnEg/h09s1S5rTHNr2fojB8g5u5ro1XxDTnaw7Irhc7p1r9MnifYSfT4BvY4qqFhA==" saltValue="i1G2SJ+/YfBFzxr3igxaEg==" spinCount="100000" sheet="1" objects="1" scenarios="1"/>
  <phoneticPr fontId="8" type="noConversion"/>
  <conditionalFormatting sqref="E48">
    <cfRule type="expression" dxfId="69" priority="93">
      <formula>ISERROR(FIND("Timber",A48))</formula>
    </cfRule>
  </conditionalFormatting>
  <conditionalFormatting sqref="E49">
    <cfRule type="expression" dxfId="68" priority="91">
      <formula>ISERROR(FIND("Timber",A49))</formula>
    </cfRule>
  </conditionalFormatting>
  <conditionalFormatting sqref="E48">
    <cfRule type="expression" dxfId="67" priority="89">
      <formula>ISERROR(FIND("Timber",A48))</formula>
    </cfRule>
  </conditionalFormatting>
  <conditionalFormatting sqref="E49">
    <cfRule type="expression" dxfId="66" priority="87">
      <formula>ISERROR(FIND("Timber",A49))</formula>
    </cfRule>
  </conditionalFormatting>
  <conditionalFormatting sqref="E48">
    <cfRule type="expression" dxfId="65" priority="85">
      <formula>ISERROR(FIND("Timber",A48))</formula>
    </cfRule>
  </conditionalFormatting>
  <conditionalFormatting sqref="E49">
    <cfRule type="expression" dxfId="64" priority="83">
      <formula>ISERROR(FIND("Timber",A49))</formula>
    </cfRule>
  </conditionalFormatting>
  <conditionalFormatting sqref="E48">
    <cfRule type="expression" dxfId="63" priority="81">
      <formula>ISERROR(FIND("Timber",A48))</formula>
    </cfRule>
  </conditionalFormatting>
  <conditionalFormatting sqref="E49">
    <cfRule type="expression" dxfId="62" priority="79">
      <formula>ISERROR(FIND("Timber",A49))</formula>
    </cfRule>
  </conditionalFormatting>
  <conditionalFormatting sqref="E48">
    <cfRule type="expression" dxfId="61" priority="77">
      <formula>ISERROR(FIND("Timber",A48))</formula>
    </cfRule>
  </conditionalFormatting>
  <conditionalFormatting sqref="E49">
    <cfRule type="expression" dxfId="60" priority="75">
      <formula>ISERROR(FIND("Timber",A49))</formula>
    </cfRule>
  </conditionalFormatting>
  <conditionalFormatting sqref="E48">
    <cfRule type="expression" dxfId="59" priority="73">
      <formula>ISERROR(FIND("Timber",A48))</formula>
    </cfRule>
  </conditionalFormatting>
  <conditionalFormatting sqref="E49">
    <cfRule type="expression" dxfId="58" priority="71">
      <formula>ISERROR(FIND("Timber",A49))</formula>
    </cfRule>
  </conditionalFormatting>
  <conditionalFormatting sqref="E48">
    <cfRule type="expression" dxfId="57" priority="69">
      <formula>ISERROR(FIND("Timber",A48))</formula>
    </cfRule>
  </conditionalFormatting>
  <conditionalFormatting sqref="E49">
    <cfRule type="expression" dxfId="56" priority="67">
      <formula>ISERROR(FIND("Timber",A49))</formula>
    </cfRule>
  </conditionalFormatting>
  <conditionalFormatting sqref="E48">
    <cfRule type="expression" dxfId="55" priority="65">
      <formula>ISERROR(FIND("Timber",A48))</formula>
    </cfRule>
  </conditionalFormatting>
  <conditionalFormatting sqref="E49">
    <cfRule type="expression" dxfId="54" priority="63">
      <formula>ISERROR(FIND("Timber",A49))</formula>
    </cfRule>
  </conditionalFormatting>
  <conditionalFormatting sqref="E48">
    <cfRule type="expression" dxfId="53" priority="61">
      <formula>ISERROR(FIND("Timber",A48))</formula>
    </cfRule>
  </conditionalFormatting>
  <conditionalFormatting sqref="E49">
    <cfRule type="expression" dxfId="52" priority="59">
      <formula>ISERROR(FIND("Timber",A49))</formula>
    </cfRule>
  </conditionalFormatting>
  <conditionalFormatting sqref="K5:K26">
    <cfRule type="expression" dxfId="51" priority="58" stopIfTrue="1">
      <formula>ISERROR(FIND("Timber",A5))</formula>
    </cfRule>
  </conditionalFormatting>
  <conditionalFormatting sqref="K47:K79">
    <cfRule type="expression" dxfId="50" priority="3280">
      <formula>ISERROR(FIND("Timber",A47))</formula>
    </cfRule>
  </conditionalFormatting>
  <conditionalFormatting sqref="A50:F50">
    <cfRule type="expression" dxfId="49" priority="41">
      <formula>"F5"="'LIFECYCLE MATERIAL DATA Master'F5)"</formula>
    </cfRule>
  </conditionalFormatting>
  <conditionalFormatting sqref="E50">
    <cfRule type="expression" dxfId="48" priority="40">
      <formula>ISERROR(FIND("Timber",A50))</formula>
    </cfRule>
  </conditionalFormatting>
  <conditionalFormatting sqref="A51:F51">
    <cfRule type="expression" dxfId="47" priority="37">
      <formula>"F5"="'LIFECYCLE MATERIAL DATA Master'F5)"</formula>
    </cfRule>
  </conditionalFormatting>
  <conditionalFormatting sqref="E51">
    <cfRule type="expression" dxfId="46" priority="36">
      <formula>ISERROR(FIND("Timber",A51))</formula>
    </cfRule>
  </conditionalFormatting>
  <conditionalFormatting sqref="G50:G53">
    <cfRule type="expression" dxfId="45" priority="35">
      <formula>"F5"="'LIFECYCLE MATERIAL DATA Master'F5)"</formula>
    </cfRule>
  </conditionalFormatting>
  <conditionalFormatting sqref="H50:H51">
    <cfRule type="expression" dxfId="44" priority="34">
      <formula>"F5"="'LIFECYCLE MATERIAL DATA Master'F5)"</formula>
    </cfRule>
  </conditionalFormatting>
  <conditionalFormatting sqref="K45:K46">
    <cfRule type="expression" dxfId="43" priority="33">
      <formula>IF(ISNUMBER(SEARCH("Bamboo",$A45)),TRUE,FALSE)</formula>
    </cfRule>
    <cfRule type="expression" dxfId="42" priority="48">
      <formula>ISERROR(FIND("Timber",A45))</formula>
    </cfRule>
  </conditionalFormatting>
  <conditionalFormatting sqref="A48:F49 G52:G53 A50:H51">
    <cfRule type="expression" dxfId="41" priority="18">
      <formula>"F5"="'LIFECYCLE MATERIAL DATA Master'F5)"</formula>
    </cfRule>
  </conditionalFormatting>
  <conditionalFormatting sqref="E42">
    <cfRule type="expression" dxfId="40" priority="10">
      <formula>IF(ISNUMBER(SEARCH("Bamboo",$A42)),TRUE,FALSE)</formula>
    </cfRule>
    <cfRule type="expression" dxfId="39" priority="11">
      <formula>ISERROR(FIND("Timber",A42))</formula>
    </cfRule>
  </conditionalFormatting>
  <conditionalFormatting sqref="K27:K44">
    <cfRule type="expression" dxfId="38" priority="6">
      <formula>IF(ISNUMBER(SEARCH("Bamboo",$A27)),TRUE,FALSE)</formula>
    </cfRule>
    <cfRule type="expression" dxfId="37" priority="7">
      <formula>ISERROR(FIND("Timber",A27))</formula>
    </cfRule>
  </conditionalFormatting>
  <conditionalFormatting sqref="K5:K44 K45:K79">
    <cfRule type="expression" dxfId="36" priority="17">
      <formula>IF(ISNUMBER(SEARCH("Bamboo",$A5)),TRUE,FALSE)</formula>
    </cfRule>
    <cfRule type="expression" dxfId="35" priority="32">
      <formula>ISERROR(FIND("Timber",A5))</formula>
    </cfRule>
  </conditionalFormatting>
  <conditionalFormatting sqref="E5:E41 E42 E43:E79">
    <cfRule type="expression" dxfId="34" priority="14">
      <formula>IF(ISNUMBER(SEARCH("Bamboo",$A5)),TRUE,FALSE)</formula>
    </cfRule>
    <cfRule type="expression" dxfId="33" priority="15">
      <formula>ISERROR(FIND("Timber",A5))</formula>
    </cfRule>
    <cfRule type="expression" dxfId="32" priority="23">
      <formula>IF(ISNUMBER(SEARCH("Bamboo",$A5)),TRUE,FALSE)</formula>
    </cfRule>
    <cfRule type="expression" dxfId="31" priority="117">
      <formula>ISERROR(FIND("Timber",A5))</formula>
    </cfRule>
  </conditionalFormatting>
  <conditionalFormatting sqref="A48:F49 G52:G53 A50:H51">
    <cfRule type="expression" dxfId="30" priority="5">
      <formula>"F5"="'LIFECYCLE MATERIAL DATA Master'F5)"</formula>
    </cfRule>
  </conditionalFormatting>
  <conditionalFormatting sqref="K5:K79">
    <cfRule type="expression" dxfId="29" priority="3">
      <formula>IF(ISNUMBER(SEARCH("Bamboo",$A5)),TRUE,FALSE)</formula>
    </cfRule>
    <cfRule type="expression" dxfId="28" priority="4">
      <formula>ISERROR(FIND("Timber",A5))</formula>
    </cfRule>
  </conditionalFormatting>
  <conditionalFormatting sqref="E5:E79">
    <cfRule type="expression" dxfId="27" priority="1">
      <formula>IF(ISNUMBER(SEARCH("Bamboo",$A5)),TRUE,FALSE)</formula>
    </cfRule>
    <cfRule type="expression" dxfId="26" priority="2">
      <formula>ISERROR(FIND("Timber",A5))</formula>
    </cfRule>
  </conditionalFormatting>
  <dataValidations count="5">
    <dataValidation type="decimal" allowBlank="1" showInputMessage="1" showErrorMessage="1" sqref="E27:E29 E48:E58" xr:uid="{48B34459-ADE2-4B5F-99E0-F2A9867715CF}">
      <formula1>-10</formula1>
      <formula2>0</formula2>
    </dataValidation>
    <dataValidation type="decimal" allowBlank="1" showInputMessage="1" showErrorMessage="1" sqref="N27:N46 N54:N65" xr:uid="{7ED80F96-B3CC-421F-AEF2-09262479FF1D}">
      <formula1>-10</formula1>
      <formula2>10</formula2>
    </dataValidation>
    <dataValidation type="decimal" operator="greaterThan" allowBlank="1" showInputMessage="1" showErrorMessage="1" sqref="G27" xr:uid="{29337110-559D-499D-80B9-5AF4046F98CA}">
      <formula1>0</formula1>
    </dataValidation>
    <dataValidation type="decimal" allowBlank="1" showInputMessage="1" showErrorMessage="1" sqref="D27:D29 F27:F29 D48:D58 F48:F58" xr:uid="{967474B5-A925-4340-8DAE-7BE60AD49DC9}">
      <formula1>0</formula1>
      <formula2>20</formula2>
    </dataValidation>
    <dataValidation type="decimal" allowBlank="1" showInputMessage="1" showErrorMessage="1" sqref="G50:H58 H27:H35 G28:G29" xr:uid="{F6160B8F-4D58-4D40-B415-A397C82B94D7}">
      <formula1>0</formula1>
      <formula2>5</formula2>
    </dataValidation>
  </dataValidations>
  <pageMargins left="0.7" right="0.7" top="0.75" bottom="0.75" header="0.3" footer="0.3"/>
  <pageSetup paperSize="8" scale="56"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8052" r:id="rId4" name="Button 68">
              <controlPr defaultSize="0" print="0" autoFill="0" autoPict="0" macro="[0]!ResetLMD">
                <anchor moveWithCells="1" sizeWithCells="1">
                  <from>
                    <xdr:col>3</xdr:col>
                    <xdr:colOff>247650</xdr:colOff>
                    <xdr:row>1</xdr:row>
                    <xdr:rowOff>190500</xdr:rowOff>
                  </from>
                  <to>
                    <xdr:col>4</xdr:col>
                    <xdr:colOff>361950</xdr:colOff>
                    <xdr:row>1</xdr:row>
                    <xdr:rowOff>952500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6" id="{202BF71F-CA31-41A7-8658-EC4B4290139C}">
            <xm:f>$K5 &lt;&gt; 'LIFECYCLE MATERIAL DATA Master'!$K5</xm:f>
            <x14:dxf>
              <fill>
                <patternFill>
                  <bgColor theme="5" tint="0.39994506668294322"/>
                </patternFill>
              </fill>
            </x14:dxf>
          </x14:cfRule>
          <xm:sqref>K5:K44 K45:K79</xm:sqref>
        </x14:conditionalFormatting>
        <x14:conditionalFormatting xmlns:xm="http://schemas.microsoft.com/office/excel/2006/main">
          <x14:cfRule type="expression" priority="46" id="{882169A8-7CFF-4A19-B19B-DF6E1C18552E}">
            <xm:f>$M5 &lt;&gt; 'LIFECYCLE MATERIAL DATA Master'!$M5</xm:f>
            <x14:dxf>
              <fill>
                <patternFill>
                  <bgColor theme="5" tint="0.39994506668294322"/>
                </patternFill>
              </fill>
            </x14:dxf>
          </x14:cfRule>
          <xm:sqref>M5:M79</xm:sqref>
        </x14:conditionalFormatting>
        <x14:conditionalFormatting xmlns:xm="http://schemas.microsoft.com/office/excel/2006/main">
          <x14:cfRule type="expression" priority="45" id="{6C4B4155-B770-476A-B179-5F58299E7836}">
            <xm:f>$N6&lt;&gt;'LIFECYCLE MATERIAL DATA Master'!$N6</xm:f>
            <x14:dxf>
              <fill>
                <patternFill>
                  <bgColor theme="5" tint="0.39994506668294322"/>
                </patternFill>
              </fill>
            </x14:dxf>
          </x14:cfRule>
          <xm:sqref>N6:N79</xm:sqref>
        </x14:conditionalFormatting>
        <x14:conditionalFormatting xmlns:xm="http://schemas.microsoft.com/office/excel/2006/main">
          <x14:cfRule type="expression" priority="44" id="{C2816852-C86A-4152-9534-DB495D10597C}">
            <xm:f>$O5 &lt;&gt; 'LIFECYCLE MATERIAL DATA Master'!$O5</xm:f>
            <x14:dxf>
              <fill>
                <patternFill>
                  <bgColor theme="5" tint="0.39994506668294322"/>
                </patternFill>
              </fill>
            </x14:dxf>
          </x14:cfRule>
          <xm:sqref>O5:O79</xm:sqref>
        </x14:conditionalFormatting>
        <x14:conditionalFormatting xmlns:xm="http://schemas.microsoft.com/office/excel/2006/main">
          <x14:cfRule type="expression" priority="43" id="{4DEC33B5-A814-4689-82DE-86F344C2A805}">
            <xm:f>$P5 &lt;&gt;'LIFECYCLE MATERIAL DATA Master'!$P5</xm:f>
            <x14:dxf>
              <fill>
                <patternFill>
                  <bgColor theme="5" tint="0.39994506668294322"/>
                </patternFill>
              </fill>
            </x14:dxf>
          </x14:cfRule>
          <xm:sqref>P5:P79</xm:sqref>
        </x14:conditionalFormatting>
        <x14:conditionalFormatting xmlns:xm="http://schemas.microsoft.com/office/excel/2006/main">
          <x14:cfRule type="expression" priority="31" id="{9B0986BA-8585-4AD4-AAFC-E349DCB8BB58}">
            <xm:f>I5 &lt;&gt; 'LIFECYCLE MATERIAL DATA Master'!I5</xm:f>
            <x14:dxf>
              <fill>
                <patternFill>
                  <bgColor theme="5" tint="0.39994506668294322"/>
                </patternFill>
              </fill>
            </x14:dxf>
          </x14:cfRule>
          <xm:sqref>I5:I79</xm:sqref>
        </x14:conditionalFormatting>
        <x14:conditionalFormatting xmlns:xm="http://schemas.microsoft.com/office/excel/2006/main">
          <x14:cfRule type="expression" priority="30" id="{47C22BC2-D7B0-4949-BE8D-1A890B1FC397}">
            <xm:f>$L5 &lt;&gt; 'LIFECYCLE MATERIAL DATA Master'!$L5</xm:f>
            <x14:dxf>
              <fill>
                <patternFill>
                  <bgColor theme="5" tint="0.39994506668294322"/>
                </patternFill>
              </fill>
            </x14:dxf>
          </x14:cfRule>
          <xm:sqref>L5:L79</xm:sqref>
        </x14:conditionalFormatting>
        <x14:conditionalFormatting xmlns:xm="http://schemas.microsoft.com/office/excel/2006/main">
          <x14:cfRule type="expression" priority="29" id="{642246F9-1265-4C1A-A887-286C99F3C8D3}">
            <xm:f>$J5 &lt;&gt; 'LIFECYCLE MATERIAL DATA Master'!$J5</xm:f>
            <x14:dxf>
              <fill>
                <patternFill>
                  <bgColor theme="5" tint="0.39994506668294322"/>
                </patternFill>
              </fill>
            </x14:dxf>
          </x14:cfRule>
          <xm:sqref>J5:J44 J45:J79</xm:sqref>
        </x14:conditionalFormatting>
        <x14:conditionalFormatting xmlns:xm="http://schemas.microsoft.com/office/excel/2006/main">
          <x14:cfRule type="expression" priority="28" id="{1D9DC31D-93FA-4992-B8C7-8ABF2A629E10}">
            <xm:f>$Q5 &lt;&gt; 'LIFECYCLE MATERIAL DATA Master'!$Q5</xm:f>
            <x14:dxf>
              <fill>
                <patternFill>
                  <bgColor theme="5" tint="0.39994506668294322"/>
                </patternFill>
              </fill>
            </x14:dxf>
          </x14:cfRule>
          <xm:sqref>Q5:Q79</xm:sqref>
        </x14:conditionalFormatting>
        <x14:conditionalFormatting xmlns:xm="http://schemas.microsoft.com/office/excel/2006/main">
          <x14:cfRule type="expression" priority="27" id="{01A4D1BB-3FDB-4440-871A-36D5327063DB}">
            <xm:f>$N5 &lt;&gt;'LIFECYCLE MATERIAL DATA Master'!$N5</xm:f>
            <x14:dxf>
              <fill>
                <patternFill>
                  <bgColor theme="5" tint="0.39994506668294322"/>
                </patternFill>
              </fill>
            </x14:dxf>
          </x14:cfRule>
          <xm:sqref>N5:N79</xm:sqref>
        </x14:conditionalFormatting>
        <x14:conditionalFormatting xmlns:xm="http://schemas.microsoft.com/office/excel/2006/main">
          <x14:cfRule type="expression" priority="26" id="{D3DBEB82-B86A-4E00-B652-EF0D9E73BFCA}">
            <xm:f>$H5 &lt;&gt; 'LIFECYCLE MATERIAL DATA Master'!$H5</xm:f>
            <x14:dxf>
              <fill>
                <patternFill>
                  <bgColor theme="5" tint="0.39994506668294322"/>
                </patternFill>
              </fill>
            </x14:dxf>
          </x14:cfRule>
          <xm:sqref>H5:H41 H42 H43 H45:H79</xm:sqref>
        </x14:conditionalFormatting>
        <x14:conditionalFormatting xmlns:xm="http://schemas.microsoft.com/office/excel/2006/main">
          <x14:cfRule type="expression" priority="25" id="{AD82C175-F0A6-4429-8209-7DE8559381DD}">
            <xm:f>$G5 &lt;&gt; 'LIFECYCLE MATERIAL DATA Master'!$G5</xm:f>
            <x14:dxf>
              <fill>
                <patternFill>
                  <bgColor theme="5" tint="0.39994506668294322"/>
                </patternFill>
              </fill>
            </x14:dxf>
          </x14:cfRule>
          <xm:sqref>G5:G41 G42 G43:G79</xm:sqref>
        </x14:conditionalFormatting>
        <x14:conditionalFormatting xmlns:xm="http://schemas.microsoft.com/office/excel/2006/main">
          <x14:cfRule type="expression" priority="24" id="{9FCFC41D-59EA-42A7-A0BF-7FA2A77872B1}">
            <xm:f>$F5 &lt;&gt; 'LIFECYCLE MATERIAL DATA Master'!$F5</xm:f>
            <x14:dxf>
              <fill>
                <patternFill>
                  <bgColor theme="5" tint="0.39994506668294322"/>
                </patternFill>
              </fill>
            </x14:dxf>
          </x14:cfRule>
          <xm:sqref>F5:F41 F42 F43:F79</xm:sqref>
        </x14:conditionalFormatting>
        <x14:conditionalFormatting xmlns:xm="http://schemas.microsoft.com/office/excel/2006/main">
          <x14:cfRule type="expression" priority="22" id="{FFB74583-405E-462F-8FFF-E195784F5530}">
            <xm:f>$D5 &lt;&gt; 'LIFECYCLE MATERIAL DATA Master'!$D5</xm:f>
            <x14:dxf>
              <fill>
                <patternFill>
                  <bgColor theme="5" tint="0.39994506668294322"/>
                </patternFill>
              </fill>
            </x14:dxf>
          </x14:cfRule>
          <xm:sqref>D5:D41 D42 D43:D79</xm:sqref>
        </x14:conditionalFormatting>
        <x14:conditionalFormatting xmlns:xm="http://schemas.microsoft.com/office/excel/2006/main">
          <x14:cfRule type="expression" priority="21" id="{50E8CA7A-1FA7-4E7E-9BBF-D6E9BADDC477}">
            <xm:f>$A5 &lt;&gt; 'LIFECYCLE MATERIAL DATA Master'!$A5</xm:f>
            <x14:dxf>
              <fill>
                <patternFill>
                  <bgColor theme="5" tint="0.39994506668294322"/>
                </patternFill>
              </fill>
            </x14:dxf>
          </x14:cfRule>
          <xm:sqref>A5:A41 A42 A43 A45:A79</xm:sqref>
        </x14:conditionalFormatting>
        <x14:conditionalFormatting xmlns:xm="http://schemas.microsoft.com/office/excel/2006/main">
          <x14:cfRule type="expression" priority="20" id="{FBB613E0-82C3-4301-891F-319ED4DD8EA1}">
            <xm:f>$E5 &lt;&gt; 'LIFECYCLE MATERIAL DATA Master'!$E5</xm:f>
            <x14:dxf>
              <fill>
                <patternFill>
                  <bgColor theme="5" tint="0.39994506668294322"/>
                </patternFill>
              </fill>
            </x14:dxf>
          </x14:cfRule>
          <xm:sqref>E5:E41 E42 E43:E79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3683ED-6923-40EB-AFE7-5E7278FD7857}">
  <sheetPr codeName="Sheet2">
    <pageSetUpPr fitToPage="1"/>
  </sheetPr>
  <dimension ref="A1:AT177"/>
  <sheetViews>
    <sheetView zoomScale="70" zoomScaleNormal="70" workbookViewId="0">
      <pane xSplit="1" ySplit="4" topLeftCell="C18" activePane="bottomRight" state="frozen"/>
      <selection activeCell="L26" sqref="L26"/>
      <selection pane="topRight" activeCell="L26" sqref="L26"/>
      <selection pane="bottomLeft" activeCell="L26" sqref="L26"/>
      <selection pane="bottomRight"/>
    </sheetView>
  </sheetViews>
  <sheetFormatPr defaultColWidth="8.75" defaultRowHeight="14.25"/>
  <cols>
    <col min="1" max="1" width="60.875" customWidth="1"/>
    <col min="2" max="2" width="20.875" hidden="1" customWidth="1"/>
    <col min="3" max="3" width="0.125" customWidth="1"/>
    <col min="4" max="4" width="21.625" customWidth="1"/>
    <col min="5" max="5" width="20.625" customWidth="1"/>
    <col min="6" max="6" width="16.75" customWidth="1"/>
    <col min="7" max="7" width="17.25" bestFit="1" customWidth="1"/>
    <col min="8" max="10" width="17.75" bestFit="1" customWidth="1"/>
    <col min="11" max="11" width="17.125" customWidth="1"/>
    <col min="12" max="12" width="17.625" style="100" customWidth="1"/>
    <col min="13" max="15" width="16.125" style="100" bestFit="1" customWidth="1"/>
    <col min="16" max="17" width="33.125" style="100" bestFit="1" customWidth="1"/>
    <col min="18" max="18" width="104.875" style="100" bestFit="1" customWidth="1"/>
    <col min="19" max="46" width="8.75" style="100"/>
  </cols>
  <sheetData>
    <row r="1" spans="1:18" s="100" customFormat="1" ht="35.25" customHeight="1" thickBot="1">
      <c r="A1" s="100" t="str">
        <f>VERSION</f>
        <v>TSCT v3.1 April 2025</v>
      </c>
    </row>
    <row r="2" spans="1:18" ht="106.5" customHeight="1" thickBot="1">
      <c r="A2" s="334" t="s">
        <v>394</v>
      </c>
      <c r="B2" s="329"/>
      <c r="C2" s="100"/>
      <c r="D2" s="100"/>
      <c r="E2" s="100"/>
      <c r="F2" s="331" t="s">
        <v>110</v>
      </c>
      <c r="G2" s="331" t="s">
        <v>1006</v>
      </c>
      <c r="H2" s="330" t="s">
        <v>201</v>
      </c>
      <c r="I2" s="330" t="s">
        <v>108</v>
      </c>
      <c r="J2" s="601" t="s">
        <v>885</v>
      </c>
      <c r="K2" s="558" t="s">
        <v>886</v>
      </c>
      <c r="L2" s="331" t="s">
        <v>109</v>
      </c>
      <c r="M2" s="602"/>
      <c r="N2" s="331" t="s">
        <v>887</v>
      </c>
    </row>
    <row r="3" spans="1:18" ht="15">
      <c r="A3" s="100"/>
      <c r="B3" s="100"/>
      <c r="C3" s="100"/>
      <c r="D3" s="100"/>
      <c r="E3" s="100"/>
      <c r="F3" s="332" t="s">
        <v>103</v>
      </c>
      <c r="G3" s="332" t="s">
        <v>104</v>
      </c>
      <c r="H3" s="584" t="s">
        <v>206</v>
      </c>
      <c r="I3" s="332" t="s">
        <v>106</v>
      </c>
      <c r="J3" s="566" t="s">
        <v>866</v>
      </c>
      <c r="K3" s="565" t="s">
        <v>648</v>
      </c>
      <c r="L3" s="332" t="s">
        <v>154</v>
      </c>
      <c r="M3" s="332" t="s">
        <v>153</v>
      </c>
      <c r="N3" s="332" t="s">
        <v>695</v>
      </c>
      <c r="O3" s="333" t="s">
        <v>859</v>
      </c>
      <c r="P3" s="564" t="s">
        <v>377</v>
      </c>
      <c r="Q3" s="565" t="s">
        <v>865</v>
      </c>
    </row>
    <row r="4" spans="1:18" ht="55.9" customHeight="1">
      <c r="A4" s="181" t="s">
        <v>378</v>
      </c>
      <c r="B4" s="181" t="s">
        <v>290</v>
      </c>
      <c r="C4" s="182" t="s">
        <v>9</v>
      </c>
      <c r="D4" s="344" t="s">
        <v>437</v>
      </c>
      <c r="E4" s="344" t="s">
        <v>173</v>
      </c>
      <c r="F4" s="344" t="s">
        <v>438</v>
      </c>
      <c r="G4" s="344" t="s">
        <v>438</v>
      </c>
      <c r="H4" s="345"/>
      <c r="I4" s="344" t="s">
        <v>438</v>
      </c>
      <c r="J4" s="557" t="s">
        <v>860</v>
      </c>
      <c r="K4" s="557" t="s">
        <v>860</v>
      </c>
      <c r="L4" s="344" t="s">
        <v>438</v>
      </c>
      <c r="M4" s="344" t="s">
        <v>438</v>
      </c>
      <c r="N4" s="344" t="s">
        <v>438</v>
      </c>
      <c r="O4" s="344" t="s">
        <v>438</v>
      </c>
      <c r="P4" s="344" t="s">
        <v>438</v>
      </c>
      <c r="Q4" s="563" t="s">
        <v>305</v>
      </c>
      <c r="R4" s="203" t="s">
        <v>379</v>
      </c>
    </row>
    <row r="5" spans="1:18" ht="15">
      <c r="A5" s="637" t="s">
        <v>910</v>
      </c>
      <c r="B5" s="640"/>
      <c r="C5" s="641"/>
      <c r="D5" s="642">
        <v>2.4</v>
      </c>
      <c r="E5" s="643"/>
      <c r="F5" s="644">
        <v>6.9000000000000006E-2</v>
      </c>
      <c r="G5" s="644">
        <v>3.0000000000000001E-3</v>
      </c>
      <c r="H5" s="183">
        <v>5.2999999999999999E-2</v>
      </c>
      <c r="I5" s="644">
        <v>8.9999999999999993E-3</v>
      </c>
      <c r="J5" s="663">
        <v>1.1999999999999999E-3</v>
      </c>
      <c r="K5" s="557"/>
      <c r="L5" s="659">
        <f>SUM($J5:$K5)</f>
        <v>1.1999999999999999E-3</v>
      </c>
      <c r="M5" s="282">
        <f>SUM($I5, $L5)</f>
        <v>1.0199999999999999E-2</v>
      </c>
      <c r="N5" s="839">
        <v>-7.0000000000000001E-3</v>
      </c>
      <c r="O5" s="282">
        <f t="shared" ref="O5:O37" si="0">SUM($F5:$G5)</f>
        <v>7.2000000000000008E-2</v>
      </c>
      <c r="P5" s="282">
        <f t="shared" ref="P5:P37" si="1">$O5+$M5+$E5</f>
        <v>8.2200000000000009E-2</v>
      </c>
      <c r="Q5" s="662">
        <v>60</v>
      </c>
      <c r="R5" s="842" t="s">
        <v>1050</v>
      </c>
    </row>
    <row r="6" spans="1:18">
      <c r="A6" s="177" t="s">
        <v>911</v>
      </c>
      <c r="B6" s="176" t="s">
        <v>202</v>
      </c>
      <c r="C6" s="176" t="s">
        <v>11</v>
      </c>
      <c r="D6" s="335">
        <v>2.4</v>
      </c>
      <c r="E6" s="335"/>
      <c r="F6" s="339">
        <v>8.2000000000000003E-2</v>
      </c>
      <c r="G6" s="644">
        <v>3.0000000000000001E-3</v>
      </c>
      <c r="H6" s="183">
        <v>5.2999999999999999E-2</v>
      </c>
      <c r="I6" s="644">
        <v>8.9999999999999993E-3</v>
      </c>
      <c r="J6" s="663">
        <v>1.1999999999999999E-3</v>
      </c>
      <c r="K6" s="559"/>
      <c r="L6" s="661">
        <f t="shared" ref="L6:L72" si="2">SUM($J6:$K6)</f>
        <v>1.1999999999999999E-3</v>
      </c>
      <c r="M6" s="282">
        <f t="shared" ref="M6:M72" si="3">SUM($I6, $L6)</f>
        <v>1.0199999999999999E-2</v>
      </c>
      <c r="N6" s="840">
        <v>-7.0000000000000001E-3</v>
      </c>
      <c r="O6" s="282">
        <f t="shared" si="0"/>
        <v>8.5000000000000006E-2</v>
      </c>
      <c r="P6" s="282">
        <f t="shared" si="1"/>
        <v>9.5200000000000007E-2</v>
      </c>
      <c r="Q6" s="636">
        <v>60</v>
      </c>
      <c r="R6" s="842" t="s">
        <v>1050</v>
      </c>
    </row>
    <row r="7" spans="1:18">
      <c r="A7" s="177" t="s">
        <v>592</v>
      </c>
      <c r="B7" s="178" t="s">
        <v>202</v>
      </c>
      <c r="C7" s="178" t="s">
        <v>11</v>
      </c>
      <c r="D7" s="336">
        <v>2.4</v>
      </c>
      <c r="E7" s="336"/>
      <c r="F7" s="208">
        <v>8.7999999999999995E-2</v>
      </c>
      <c r="G7" s="644">
        <v>3.0000000000000001E-3</v>
      </c>
      <c r="H7" s="207">
        <v>5.2999999999999999E-2</v>
      </c>
      <c r="I7" s="644">
        <v>8.9999999999999993E-3</v>
      </c>
      <c r="J7" s="663">
        <v>1.1999999999999999E-3</v>
      </c>
      <c r="K7" s="559"/>
      <c r="L7" s="661">
        <f t="shared" si="2"/>
        <v>1.1999999999999999E-3</v>
      </c>
      <c r="M7" s="282">
        <f t="shared" si="3"/>
        <v>1.0199999999999999E-2</v>
      </c>
      <c r="N7" s="840">
        <v>-7.0000000000000001E-3</v>
      </c>
      <c r="O7" s="282">
        <f t="shared" si="0"/>
        <v>9.0999999999999998E-2</v>
      </c>
      <c r="P7" s="282">
        <f t="shared" si="1"/>
        <v>0.1012</v>
      </c>
      <c r="Q7" s="636">
        <v>60</v>
      </c>
      <c r="R7" s="842" t="s">
        <v>1050</v>
      </c>
    </row>
    <row r="8" spans="1:18">
      <c r="A8" s="177" t="s">
        <v>593</v>
      </c>
      <c r="B8" s="178" t="s">
        <v>202</v>
      </c>
      <c r="C8" s="178" t="s">
        <v>11</v>
      </c>
      <c r="D8" s="336">
        <v>2.4</v>
      </c>
      <c r="E8" s="336"/>
      <c r="F8" s="208">
        <v>9.4E-2</v>
      </c>
      <c r="G8" s="644">
        <v>3.0000000000000001E-3</v>
      </c>
      <c r="H8" s="207">
        <v>5.2999999999999999E-2</v>
      </c>
      <c r="I8" s="644">
        <v>8.9999999999999993E-3</v>
      </c>
      <c r="J8" s="663">
        <v>1.1999999999999999E-3</v>
      </c>
      <c r="K8" s="559"/>
      <c r="L8" s="661">
        <f t="shared" si="2"/>
        <v>1.1999999999999999E-3</v>
      </c>
      <c r="M8" s="282">
        <f t="shared" si="3"/>
        <v>1.0199999999999999E-2</v>
      </c>
      <c r="N8" s="840">
        <v>-7.0000000000000001E-3</v>
      </c>
      <c r="O8" s="282">
        <f t="shared" si="0"/>
        <v>9.7000000000000003E-2</v>
      </c>
      <c r="P8" s="282">
        <f t="shared" si="1"/>
        <v>0.1072</v>
      </c>
      <c r="Q8" s="636">
        <v>60</v>
      </c>
      <c r="R8" s="842" t="s">
        <v>1050</v>
      </c>
    </row>
    <row r="9" spans="1:18">
      <c r="A9" s="177" t="s">
        <v>594</v>
      </c>
      <c r="B9" s="178" t="s">
        <v>202</v>
      </c>
      <c r="C9" s="178" t="s">
        <v>11</v>
      </c>
      <c r="D9" s="336">
        <v>2.4</v>
      </c>
      <c r="E9" s="336"/>
      <c r="F9" s="208">
        <v>0.113</v>
      </c>
      <c r="G9" s="644">
        <v>3.0000000000000001E-3</v>
      </c>
      <c r="H9" s="207">
        <v>5.2999999999999999E-2</v>
      </c>
      <c r="I9" s="644">
        <v>8.9999999999999993E-3</v>
      </c>
      <c r="J9" s="663">
        <v>1.1999999999999999E-3</v>
      </c>
      <c r="K9" s="559"/>
      <c r="L9" s="661">
        <f t="shared" si="2"/>
        <v>1.1999999999999999E-3</v>
      </c>
      <c r="M9" s="282">
        <f t="shared" si="3"/>
        <v>1.0199999999999999E-2</v>
      </c>
      <c r="N9" s="840">
        <v>-7.0000000000000001E-3</v>
      </c>
      <c r="O9" s="282">
        <f t="shared" si="0"/>
        <v>0.11600000000000001</v>
      </c>
      <c r="P9" s="282">
        <f t="shared" si="1"/>
        <v>0.12620000000000001</v>
      </c>
      <c r="Q9" s="636">
        <v>60</v>
      </c>
      <c r="R9" s="842" t="s">
        <v>1050</v>
      </c>
    </row>
    <row r="10" spans="1:18">
      <c r="A10" s="177" t="s">
        <v>595</v>
      </c>
      <c r="B10" s="178" t="s">
        <v>202</v>
      </c>
      <c r="C10" s="178" t="s">
        <v>11</v>
      </c>
      <c r="D10" s="336">
        <v>2.4</v>
      </c>
      <c r="E10" s="336"/>
      <c r="F10" s="208">
        <v>0.13</v>
      </c>
      <c r="G10" s="644">
        <v>3.0000000000000001E-3</v>
      </c>
      <c r="H10" s="207">
        <v>5.2999999999999999E-2</v>
      </c>
      <c r="I10" s="644">
        <v>8.9999999999999993E-3</v>
      </c>
      <c r="J10" s="663">
        <v>1.1999999999999999E-3</v>
      </c>
      <c r="K10" s="559"/>
      <c r="L10" s="661">
        <f t="shared" si="2"/>
        <v>1.1999999999999999E-3</v>
      </c>
      <c r="M10" s="282">
        <f t="shared" si="3"/>
        <v>1.0199999999999999E-2</v>
      </c>
      <c r="N10" s="840">
        <v>-7.0000000000000001E-3</v>
      </c>
      <c r="O10" s="282">
        <f t="shared" si="0"/>
        <v>0.13300000000000001</v>
      </c>
      <c r="P10" s="282">
        <f t="shared" si="1"/>
        <v>0.14319999999999999</v>
      </c>
      <c r="Q10" s="636">
        <v>60</v>
      </c>
      <c r="R10" s="842" t="s">
        <v>1050</v>
      </c>
    </row>
    <row r="11" spans="1:18">
      <c r="A11" s="658" t="s">
        <v>912</v>
      </c>
      <c r="B11" s="178" t="s">
        <v>202</v>
      </c>
      <c r="C11" s="178" t="s">
        <v>11</v>
      </c>
      <c r="D11" s="336">
        <v>2.4</v>
      </c>
      <c r="E11" s="336"/>
      <c r="F11" s="208">
        <v>0.16300000000000001</v>
      </c>
      <c r="G11" s="207">
        <v>0.28399999999999997</v>
      </c>
      <c r="H11" s="207">
        <v>5.2999999999999999E-2</v>
      </c>
      <c r="I11" s="644">
        <v>8.9999999999999993E-3</v>
      </c>
      <c r="J11" s="663">
        <v>1.1999999999999999E-3</v>
      </c>
      <c r="K11" s="559"/>
      <c r="L11" s="661">
        <f t="shared" si="2"/>
        <v>1.1999999999999999E-3</v>
      </c>
      <c r="M11" s="282">
        <f t="shared" si="3"/>
        <v>1.0199999999999999E-2</v>
      </c>
      <c r="N11" s="644">
        <v>-7.0000000000000001E-3</v>
      </c>
      <c r="O11" s="282">
        <f t="shared" si="0"/>
        <v>0.44699999999999995</v>
      </c>
      <c r="P11" s="282">
        <f t="shared" si="1"/>
        <v>0.45719999999999994</v>
      </c>
      <c r="Q11" s="636">
        <v>60</v>
      </c>
      <c r="R11" s="842" t="s">
        <v>1050</v>
      </c>
    </row>
    <row r="12" spans="1:18">
      <c r="A12" s="177" t="s">
        <v>196</v>
      </c>
      <c r="B12" s="178" t="s">
        <v>203</v>
      </c>
      <c r="C12" s="178" t="s">
        <v>11</v>
      </c>
      <c r="D12" s="336">
        <v>2</v>
      </c>
      <c r="E12" s="336"/>
      <c r="F12" s="208">
        <v>0.14599999999999999</v>
      </c>
      <c r="G12" s="207">
        <v>3.0000000000000001E-3</v>
      </c>
      <c r="H12" s="207">
        <v>8.6999999999999994E-2</v>
      </c>
      <c r="I12" s="644">
        <v>8.9999999999999993E-3</v>
      </c>
      <c r="J12" s="663">
        <v>1.1999999999999999E-3</v>
      </c>
      <c r="K12" s="559"/>
      <c r="L12" s="661">
        <f t="shared" si="2"/>
        <v>1.1999999999999999E-3</v>
      </c>
      <c r="M12" s="282">
        <f t="shared" si="3"/>
        <v>1.0199999999999999E-2</v>
      </c>
      <c r="N12" s="644">
        <v>-8.0000000000000002E-3</v>
      </c>
      <c r="O12" s="282">
        <f t="shared" si="0"/>
        <v>0.14899999999999999</v>
      </c>
      <c r="P12" s="282">
        <f t="shared" si="1"/>
        <v>0.15919999999999998</v>
      </c>
      <c r="Q12" s="636">
        <v>60</v>
      </c>
      <c r="R12" s="842" t="s">
        <v>1050</v>
      </c>
    </row>
    <row r="13" spans="1:18">
      <c r="A13" s="177" t="s">
        <v>380</v>
      </c>
      <c r="B13" s="178" t="s">
        <v>205</v>
      </c>
      <c r="C13" s="178" t="s">
        <v>11</v>
      </c>
      <c r="D13" s="336">
        <v>2.3849999999999998</v>
      </c>
      <c r="E13" s="336"/>
      <c r="F13" s="208">
        <v>0.17299999999999999</v>
      </c>
      <c r="G13" s="207">
        <v>2.1000000000000001E-2</v>
      </c>
      <c r="H13" s="207">
        <v>0.01</v>
      </c>
      <c r="I13" s="644">
        <v>8.9999999999999993E-3</v>
      </c>
      <c r="J13" s="663">
        <v>1.1999999999999999E-3</v>
      </c>
      <c r="K13" s="559"/>
      <c r="L13" s="661">
        <f t="shared" si="2"/>
        <v>1.1999999999999999E-3</v>
      </c>
      <c r="M13" s="282">
        <f t="shared" si="3"/>
        <v>1.0199999999999999E-2</v>
      </c>
      <c r="N13" s="644">
        <v>-7.0000000000000001E-3</v>
      </c>
      <c r="O13" s="282">
        <f t="shared" si="0"/>
        <v>0.19399999999999998</v>
      </c>
      <c r="P13" s="282">
        <f t="shared" si="1"/>
        <v>0.20419999999999996</v>
      </c>
      <c r="Q13" s="636">
        <v>60</v>
      </c>
      <c r="R13" s="842" t="s">
        <v>1050</v>
      </c>
    </row>
    <row r="14" spans="1:18">
      <c r="A14" s="177" t="s">
        <v>197</v>
      </c>
      <c r="B14" s="178" t="s">
        <v>205</v>
      </c>
      <c r="C14" s="178" t="s">
        <v>11</v>
      </c>
      <c r="D14" s="336">
        <v>2</v>
      </c>
      <c r="E14" s="336"/>
      <c r="F14" s="208">
        <v>0.20699999999999999</v>
      </c>
      <c r="G14" s="207">
        <v>2.1000000000000001E-2</v>
      </c>
      <c r="H14" s="207">
        <v>0.01</v>
      </c>
      <c r="I14" s="644">
        <v>8.9999999999999993E-3</v>
      </c>
      <c r="J14" s="663">
        <v>1.1999999999999999E-3</v>
      </c>
      <c r="K14" s="559"/>
      <c r="L14" s="661">
        <f t="shared" si="2"/>
        <v>1.1999999999999999E-3</v>
      </c>
      <c r="M14" s="282">
        <f t="shared" si="3"/>
        <v>1.0199999999999999E-2</v>
      </c>
      <c r="N14" s="644">
        <v>2.5000000000000001E-2</v>
      </c>
      <c r="O14" s="282">
        <f t="shared" si="0"/>
        <v>0.22799999999999998</v>
      </c>
      <c r="P14" s="282">
        <f t="shared" si="1"/>
        <v>0.23819999999999997</v>
      </c>
      <c r="Q14" s="636">
        <v>60</v>
      </c>
      <c r="R14" s="842" t="s">
        <v>1050</v>
      </c>
    </row>
    <row r="15" spans="1:18">
      <c r="A15" s="177" t="s">
        <v>1060</v>
      </c>
      <c r="B15" s="177" t="s">
        <v>204</v>
      </c>
      <c r="C15" s="178" t="s">
        <v>10</v>
      </c>
      <c r="D15" s="336">
        <v>7.85</v>
      </c>
      <c r="E15" s="336"/>
      <c r="F15" s="208">
        <v>0.72</v>
      </c>
      <c r="G15" s="207">
        <v>0.14149999999999999</v>
      </c>
      <c r="H15" s="207">
        <v>5.2999999999999999E-2</v>
      </c>
      <c r="I15" s="644">
        <v>8.9999999999999993E-3</v>
      </c>
      <c r="J15" s="636">
        <v>1.2999999999999999E-3</v>
      </c>
      <c r="K15" s="559"/>
      <c r="L15" s="661">
        <f t="shared" si="2"/>
        <v>1.2999999999999999E-3</v>
      </c>
      <c r="M15" s="282">
        <f t="shared" si="3"/>
        <v>1.03E-2</v>
      </c>
      <c r="N15" s="208">
        <v>0.438</v>
      </c>
      <c r="O15" s="282">
        <f t="shared" si="0"/>
        <v>0.86149999999999993</v>
      </c>
      <c r="P15" s="282">
        <f t="shared" si="1"/>
        <v>0.87179999999999991</v>
      </c>
      <c r="Q15" s="636">
        <v>60</v>
      </c>
      <c r="R15" s="842" t="s">
        <v>1050</v>
      </c>
    </row>
    <row r="16" spans="1:18">
      <c r="A16" s="177" t="s">
        <v>596</v>
      </c>
      <c r="B16" s="177" t="s">
        <v>204</v>
      </c>
      <c r="C16" s="178" t="s">
        <v>10</v>
      </c>
      <c r="D16" s="336">
        <v>7.85</v>
      </c>
      <c r="E16" s="336"/>
      <c r="F16" s="208">
        <v>1.77</v>
      </c>
      <c r="G16" s="207">
        <v>0.28399999999999997</v>
      </c>
      <c r="H16" s="207">
        <v>5.2999999999999999E-2</v>
      </c>
      <c r="I16" s="644">
        <v>8.9999999999999993E-3</v>
      </c>
      <c r="J16" s="636">
        <v>1.2999999999999999E-3</v>
      </c>
      <c r="K16" s="559"/>
      <c r="L16" s="661">
        <f t="shared" si="2"/>
        <v>1.2999999999999999E-3</v>
      </c>
      <c r="M16" s="282">
        <f t="shared" si="3"/>
        <v>1.03E-2</v>
      </c>
      <c r="N16" s="208">
        <v>-0.68</v>
      </c>
      <c r="O16" s="282">
        <f t="shared" si="0"/>
        <v>2.0539999999999998</v>
      </c>
      <c r="P16" s="282">
        <f t="shared" si="1"/>
        <v>2.0642999999999998</v>
      </c>
      <c r="Q16" s="636">
        <v>60</v>
      </c>
      <c r="R16" s="842" t="s">
        <v>1050</v>
      </c>
    </row>
    <row r="17" spans="1:46">
      <c r="A17" s="177" t="s">
        <v>914</v>
      </c>
      <c r="B17" s="177" t="s">
        <v>204</v>
      </c>
      <c r="C17" s="178" t="s">
        <v>10</v>
      </c>
      <c r="D17" s="336">
        <v>7.85</v>
      </c>
      <c r="E17" s="336"/>
      <c r="F17" s="208">
        <v>1.724</v>
      </c>
      <c r="G17" s="207">
        <v>0.26200000000000001</v>
      </c>
      <c r="H17" s="208">
        <v>5.2999999999999999E-2</v>
      </c>
      <c r="I17" s="644">
        <v>8.9999999999999993E-3</v>
      </c>
      <c r="J17" s="636">
        <v>1.2999999999999999E-3</v>
      </c>
      <c r="K17" s="559"/>
      <c r="L17" s="661">
        <f t="shared" si="2"/>
        <v>1.2999999999999999E-3</v>
      </c>
      <c r="M17" s="282">
        <f t="shared" si="3"/>
        <v>1.03E-2</v>
      </c>
      <c r="N17" s="208">
        <v>-0.85</v>
      </c>
      <c r="O17" s="282">
        <f t="shared" si="0"/>
        <v>1.986</v>
      </c>
      <c r="P17" s="282">
        <f t="shared" si="1"/>
        <v>1.9963</v>
      </c>
      <c r="Q17" s="636">
        <v>60</v>
      </c>
      <c r="R17" s="842" t="s">
        <v>1050</v>
      </c>
    </row>
    <row r="18" spans="1:46">
      <c r="A18" s="177" t="s">
        <v>597</v>
      </c>
      <c r="B18" s="177" t="s">
        <v>208</v>
      </c>
      <c r="C18" s="178" t="s">
        <v>10</v>
      </c>
      <c r="D18" s="336">
        <v>7.85</v>
      </c>
      <c r="E18" s="336"/>
      <c r="F18" s="208">
        <v>1.64</v>
      </c>
      <c r="G18" s="207">
        <v>0.14149999999999999</v>
      </c>
      <c r="H18" s="207">
        <v>0.01</v>
      </c>
      <c r="I18" s="644">
        <v>8.9999999999999993E-3</v>
      </c>
      <c r="J18" s="636">
        <v>1.2999999999999999E-3</v>
      </c>
      <c r="K18" s="559"/>
      <c r="L18" s="661">
        <f t="shared" si="2"/>
        <v>1.2999999999999999E-3</v>
      </c>
      <c r="M18" s="282">
        <f t="shared" si="3"/>
        <v>1.03E-2</v>
      </c>
      <c r="N18" s="208">
        <v>-0.91</v>
      </c>
      <c r="O18" s="282">
        <f t="shared" si="0"/>
        <v>1.7814999999999999</v>
      </c>
      <c r="P18" s="282">
        <f t="shared" si="1"/>
        <v>1.7917999999999998</v>
      </c>
      <c r="Q18" s="636">
        <v>60</v>
      </c>
      <c r="R18" s="842" t="s">
        <v>1050</v>
      </c>
    </row>
    <row r="19" spans="1:46">
      <c r="A19" s="177" t="s">
        <v>598</v>
      </c>
      <c r="B19" s="177" t="s">
        <v>208</v>
      </c>
      <c r="C19" s="178" t="s">
        <v>10</v>
      </c>
      <c r="D19" s="336">
        <v>7.85</v>
      </c>
      <c r="E19" s="336"/>
      <c r="F19" s="208">
        <v>1.66</v>
      </c>
      <c r="G19" s="207">
        <v>0.28399999999999997</v>
      </c>
      <c r="H19" s="207">
        <v>0.01</v>
      </c>
      <c r="I19" s="644">
        <v>8.9999999999999993E-3</v>
      </c>
      <c r="J19" s="636">
        <v>1.2999999999999999E-3</v>
      </c>
      <c r="K19" s="559"/>
      <c r="L19" s="661">
        <f t="shared" si="2"/>
        <v>1.2999999999999999E-3</v>
      </c>
      <c r="M19" s="282">
        <f t="shared" si="3"/>
        <v>1.03E-2</v>
      </c>
      <c r="N19" s="208">
        <v>-0.3</v>
      </c>
      <c r="O19" s="282">
        <f t="shared" si="0"/>
        <v>1.944</v>
      </c>
      <c r="P19" s="282">
        <f t="shared" si="1"/>
        <v>1.9542999999999999</v>
      </c>
      <c r="Q19" s="636">
        <v>60</v>
      </c>
      <c r="R19" s="842" t="s">
        <v>1050</v>
      </c>
    </row>
    <row r="20" spans="1:46">
      <c r="A20" s="177" t="s">
        <v>916</v>
      </c>
      <c r="B20" s="177" t="s">
        <v>208</v>
      </c>
      <c r="C20" s="178" t="s">
        <v>10</v>
      </c>
      <c r="D20" s="336">
        <v>7.85</v>
      </c>
      <c r="E20" s="336"/>
      <c r="F20" s="208">
        <v>2.59</v>
      </c>
      <c r="G20" s="207">
        <v>0.1656</v>
      </c>
      <c r="H20" s="207">
        <v>0.01</v>
      </c>
      <c r="I20" s="644">
        <v>8.9999999999999993E-3</v>
      </c>
      <c r="J20" s="636">
        <v>1.2999999999999999E-3</v>
      </c>
      <c r="K20" s="559"/>
      <c r="L20" s="661">
        <f t="shared" si="2"/>
        <v>1.2999999999999999E-3</v>
      </c>
      <c r="M20" s="282">
        <f t="shared" si="3"/>
        <v>1.03E-2</v>
      </c>
      <c r="N20" s="208">
        <v>-1.61</v>
      </c>
      <c r="O20" s="282">
        <f t="shared" si="0"/>
        <v>2.7555999999999998</v>
      </c>
      <c r="P20" s="282">
        <f t="shared" si="1"/>
        <v>2.7658999999999998</v>
      </c>
      <c r="Q20" s="636">
        <v>60</v>
      </c>
      <c r="R20" s="842" t="s">
        <v>1050</v>
      </c>
    </row>
    <row r="21" spans="1:46">
      <c r="A21" s="178" t="s">
        <v>919</v>
      </c>
      <c r="B21" s="177" t="s">
        <v>208</v>
      </c>
      <c r="C21" s="178" t="s">
        <v>10</v>
      </c>
      <c r="D21" s="336">
        <v>7.85</v>
      </c>
      <c r="E21" s="336"/>
      <c r="F21" s="208">
        <v>2.4700000000000002</v>
      </c>
      <c r="G21" s="207">
        <v>0.14149999999999999</v>
      </c>
      <c r="H21" s="207">
        <v>0.01</v>
      </c>
      <c r="I21" s="644">
        <v>8.9999999999999993E-3</v>
      </c>
      <c r="J21" s="636">
        <v>1.2999999999999999E-3</v>
      </c>
      <c r="K21" s="559"/>
      <c r="L21" s="661">
        <f t="shared" si="2"/>
        <v>1.2999999999999999E-3</v>
      </c>
      <c r="M21" s="282">
        <f t="shared" si="3"/>
        <v>1.03E-2</v>
      </c>
      <c r="N21" s="208">
        <v>-1.36</v>
      </c>
      <c r="O21" s="282">
        <f t="shared" si="0"/>
        <v>2.6115000000000004</v>
      </c>
      <c r="P21" s="282">
        <f t="shared" si="1"/>
        <v>2.6218000000000004</v>
      </c>
      <c r="Q21" s="636">
        <v>60</v>
      </c>
      <c r="R21" s="842" t="s">
        <v>1050</v>
      </c>
    </row>
    <row r="22" spans="1:46">
      <c r="A22" s="636" t="s">
        <v>599</v>
      </c>
      <c r="B22" s="177" t="s">
        <v>208</v>
      </c>
      <c r="C22" s="178" t="s">
        <v>10</v>
      </c>
      <c r="D22" s="336">
        <v>7.85</v>
      </c>
      <c r="E22" s="336"/>
      <c r="F22" s="208">
        <v>2.83</v>
      </c>
      <c r="G22" s="207">
        <v>0.14149999999999999</v>
      </c>
      <c r="H22" s="208">
        <v>0.01</v>
      </c>
      <c r="I22" s="644">
        <v>8.9999999999999993E-3</v>
      </c>
      <c r="J22" s="636">
        <v>1.2999999999999999E-3</v>
      </c>
      <c r="K22" s="559"/>
      <c r="L22" s="661">
        <f t="shared" si="2"/>
        <v>1.2999999999999999E-3</v>
      </c>
      <c r="M22" s="282">
        <f t="shared" si="3"/>
        <v>1.03E-2</v>
      </c>
      <c r="N22" s="208">
        <v>-1.3</v>
      </c>
      <c r="O22" s="282">
        <f t="shared" si="0"/>
        <v>2.9715000000000003</v>
      </c>
      <c r="P22" s="282">
        <f t="shared" si="1"/>
        <v>2.9818000000000002</v>
      </c>
      <c r="Q22" s="636">
        <v>60</v>
      </c>
      <c r="R22" s="842" t="s">
        <v>1050</v>
      </c>
    </row>
    <row r="23" spans="1:46">
      <c r="A23" s="178" t="s">
        <v>600</v>
      </c>
      <c r="B23" s="178" t="s">
        <v>208</v>
      </c>
      <c r="C23" s="178" t="s">
        <v>10</v>
      </c>
      <c r="D23" s="336">
        <v>7.85</v>
      </c>
      <c r="E23" s="336"/>
      <c r="F23" s="208">
        <v>2.7</v>
      </c>
      <c r="G23" s="207">
        <v>0.28399999999999997</v>
      </c>
      <c r="H23" s="208">
        <v>0.01</v>
      </c>
      <c r="I23" s="644">
        <v>8.9999999999999993E-3</v>
      </c>
      <c r="J23" s="636">
        <v>1.2999999999999999E-3</v>
      </c>
      <c r="K23" s="559"/>
      <c r="L23" s="661">
        <f t="shared" si="2"/>
        <v>1.2999999999999999E-3</v>
      </c>
      <c r="M23" s="282">
        <f t="shared" si="3"/>
        <v>1.03E-2</v>
      </c>
      <c r="N23" s="208">
        <v>-1.44</v>
      </c>
      <c r="O23" s="282">
        <f t="shared" si="0"/>
        <v>2.984</v>
      </c>
      <c r="P23" s="282">
        <f t="shared" si="1"/>
        <v>2.9943</v>
      </c>
      <c r="Q23" s="636">
        <v>60</v>
      </c>
      <c r="R23" s="842" t="s">
        <v>1050</v>
      </c>
    </row>
    <row r="24" spans="1:46">
      <c r="A24" s="178" t="s">
        <v>1015</v>
      </c>
      <c r="B24" s="178"/>
      <c r="C24" s="178"/>
      <c r="D24" s="336">
        <v>7.85</v>
      </c>
      <c r="E24" s="336"/>
      <c r="F24" s="207">
        <v>5.3699999999999998E-2</v>
      </c>
      <c r="G24" s="207">
        <v>0.14149999999999999</v>
      </c>
      <c r="H24" s="208">
        <v>0.01</v>
      </c>
      <c r="I24" s="644">
        <v>8.9999999999999993E-3</v>
      </c>
      <c r="J24" s="636">
        <v>1.2999999999999999E-3</v>
      </c>
      <c r="K24" s="559"/>
      <c r="L24" s="661">
        <f t="shared" si="2"/>
        <v>1.2999999999999999E-3</v>
      </c>
      <c r="M24" s="282">
        <f t="shared" si="3"/>
        <v>1.03E-2</v>
      </c>
      <c r="N24" s="208">
        <v>0.24</v>
      </c>
      <c r="O24" s="282">
        <f t="shared" si="0"/>
        <v>0.19519999999999998</v>
      </c>
      <c r="P24" s="282">
        <f t="shared" si="1"/>
        <v>0.20549999999999999</v>
      </c>
      <c r="Q24" s="636">
        <v>60</v>
      </c>
      <c r="R24" s="842" t="s">
        <v>1050</v>
      </c>
    </row>
    <row r="25" spans="1:46">
      <c r="A25" s="178" t="s">
        <v>962</v>
      </c>
      <c r="B25" s="178"/>
      <c r="C25" s="178"/>
      <c r="D25" s="336">
        <v>7.8</v>
      </c>
      <c r="E25" s="336"/>
      <c r="F25" s="208">
        <v>2.5150000000000001</v>
      </c>
      <c r="G25" s="207">
        <v>0.26200000000000001</v>
      </c>
      <c r="H25" s="208">
        <v>0.01</v>
      </c>
      <c r="I25" s="644">
        <v>8.9999999999999993E-3</v>
      </c>
      <c r="J25" s="636">
        <v>1.2999999999999999E-3</v>
      </c>
      <c r="K25" s="559"/>
      <c r="L25" s="661">
        <f t="shared" si="2"/>
        <v>1.2999999999999999E-3</v>
      </c>
      <c r="M25" s="282">
        <f t="shared" si="3"/>
        <v>1.03E-2</v>
      </c>
      <c r="N25" s="208">
        <v>-1.01</v>
      </c>
      <c r="O25" s="282">
        <f t="shared" si="0"/>
        <v>2.7770000000000001</v>
      </c>
      <c r="P25" s="282">
        <f t="shared" si="1"/>
        <v>2.7873000000000001</v>
      </c>
      <c r="Q25" s="636">
        <v>60</v>
      </c>
      <c r="R25" s="842" t="s">
        <v>1050</v>
      </c>
    </row>
    <row r="26" spans="1:46">
      <c r="A26" s="178" t="s">
        <v>963</v>
      </c>
      <c r="B26" s="178"/>
      <c r="C26" s="178"/>
      <c r="D26" s="336">
        <v>7.9</v>
      </c>
      <c r="E26" s="336"/>
      <c r="F26" s="208">
        <v>3.48</v>
      </c>
      <c r="G26" s="207">
        <v>0.26200000000000001</v>
      </c>
      <c r="H26" s="208">
        <v>5.2999999999999999E-2</v>
      </c>
      <c r="I26" s="644">
        <v>8.9999999999999993E-3</v>
      </c>
      <c r="J26" s="636">
        <v>1.2999999999999999E-3</v>
      </c>
      <c r="K26" s="559"/>
      <c r="L26" s="661">
        <f t="shared" si="2"/>
        <v>1.2999999999999999E-3</v>
      </c>
      <c r="M26" s="282">
        <f t="shared" si="3"/>
        <v>1.03E-2</v>
      </c>
      <c r="N26" s="208">
        <v>-1.1599999999999999</v>
      </c>
      <c r="O26" s="282">
        <f t="shared" si="0"/>
        <v>3.742</v>
      </c>
      <c r="P26" s="282">
        <f t="shared" si="1"/>
        <v>3.7523</v>
      </c>
      <c r="Q26" s="636">
        <v>60</v>
      </c>
      <c r="R26" s="842" t="s">
        <v>1050</v>
      </c>
    </row>
    <row r="27" spans="1:46">
      <c r="A27" s="374" t="s">
        <v>615</v>
      </c>
      <c r="B27" s="177" t="s">
        <v>210</v>
      </c>
      <c r="C27" s="178" t="s">
        <v>12</v>
      </c>
      <c r="D27" s="342">
        <v>0.48</v>
      </c>
      <c r="E27" s="342">
        <v>-1.64</v>
      </c>
      <c r="F27" s="180">
        <v>0.26300000000000001</v>
      </c>
      <c r="G27" s="179">
        <v>0.28399999999999997</v>
      </c>
      <c r="H27" s="179">
        <v>0.111</v>
      </c>
      <c r="I27" s="644">
        <v>8.9999999999999993E-3</v>
      </c>
      <c r="J27" s="636">
        <v>1.1599999999999999</v>
      </c>
      <c r="K27" s="636">
        <v>0.5</v>
      </c>
      <c r="L27" s="739">
        <f t="shared" si="2"/>
        <v>1.66</v>
      </c>
      <c r="M27" s="282">
        <f t="shared" si="3"/>
        <v>1.6689999999999998</v>
      </c>
      <c r="N27" s="180">
        <v>-0.26</v>
      </c>
      <c r="O27" s="282">
        <f t="shared" si="0"/>
        <v>0.54699999999999993</v>
      </c>
      <c r="P27" s="282">
        <f t="shared" si="1"/>
        <v>0.57599999999999985</v>
      </c>
      <c r="Q27" s="636">
        <v>30</v>
      </c>
      <c r="R27" s="842" t="s">
        <v>1050</v>
      </c>
      <c r="S27"/>
      <c r="T27"/>
      <c r="U27"/>
      <c r="V27"/>
      <c r="W27"/>
      <c r="X27"/>
      <c r="Y27"/>
      <c r="Z27"/>
      <c r="AA27"/>
      <c r="AB27"/>
      <c r="AC27"/>
      <c r="AD27"/>
      <c r="AE27"/>
      <c r="AF27"/>
      <c r="AG27"/>
      <c r="AH27"/>
      <c r="AI27"/>
      <c r="AJ27"/>
      <c r="AK27"/>
      <c r="AL27"/>
      <c r="AM27"/>
      <c r="AN27"/>
      <c r="AO27"/>
      <c r="AP27"/>
      <c r="AQ27"/>
      <c r="AR27"/>
      <c r="AS27"/>
      <c r="AT27"/>
    </row>
    <row r="28" spans="1:46">
      <c r="A28" s="374" t="s">
        <v>924</v>
      </c>
      <c r="B28" s="177"/>
      <c r="C28" s="178"/>
      <c r="D28" s="342">
        <v>0.47499999999999998</v>
      </c>
      <c r="E28" s="342">
        <v>-1.64</v>
      </c>
      <c r="F28" s="180">
        <v>0.156</v>
      </c>
      <c r="G28" s="179">
        <v>0.26200000000000001</v>
      </c>
      <c r="H28" s="179">
        <v>0.111</v>
      </c>
      <c r="I28" s="644">
        <v>8.9999999999999993E-3</v>
      </c>
      <c r="J28" s="636">
        <v>1.1599999999999999</v>
      </c>
      <c r="K28" s="636">
        <v>0.5</v>
      </c>
      <c r="L28" s="739">
        <f t="shared" si="2"/>
        <v>1.66</v>
      </c>
      <c r="M28" s="282">
        <f t="shared" si="3"/>
        <v>1.6689999999999998</v>
      </c>
      <c r="N28" s="180">
        <v>-0.26</v>
      </c>
      <c r="O28" s="282">
        <f t="shared" si="0"/>
        <v>0.41800000000000004</v>
      </c>
      <c r="P28" s="282">
        <f t="shared" si="1"/>
        <v>0.44699999999999984</v>
      </c>
      <c r="Q28" s="636">
        <v>30</v>
      </c>
      <c r="R28" s="842" t="s">
        <v>1050</v>
      </c>
      <c r="S28"/>
      <c r="T28"/>
      <c r="U28"/>
      <c r="V28"/>
      <c r="W28"/>
      <c r="X28"/>
      <c r="Y28"/>
      <c r="Z28"/>
      <c r="AA28"/>
      <c r="AB28"/>
      <c r="AC28"/>
      <c r="AD28"/>
      <c r="AE28"/>
      <c r="AF28"/>
      <c r="AG28"/>
      <c r="AH28"/>
      <c r="AI28"/>
      <c r="AJ28"/>
      <c r="AK28"/>
      <c r="AL28"/>
      <c r="AM28"/>
      <c r="AN28"/>
      <c r="AO28"/>
      <c r="AP28"/>
      <c r="AQ28"/>
      <c r="AR28"/>
      <c r="AS28"/>
      <c r="AT28"/>
    </row>
    <row r="29" spans="1:46">
      <c r="A29" s="374" t="s">
        <v>925</v>
      </c>
      <c r="B29" s="177"/>
      <c r="C29" s="178"/>
      <c r="D29" s="342">
        <v>0.55000000000000004</v>
      </c>
      <c r="E29" s="342">
        <v>-1.65</v>
      </c>
      <c r="F29" s="180">
        <v>0.66300000000000003</v>
      </c>
      <c r="G29" s="179">
        <v>0.26200000000000001</v>
      </c>
      <c r="H29" s="179">
        <v>0.02</v>
      </c>
      <c r="I29" s="644">
        <v>8.9999999999999993E-3</v>
      </c>
      <c r="J29" s="636">
        <v>1.1599999999999999</v>
      </c>
      <c r="K29" s="636">
        <v>0.5</v>
      </c>
      <c r="L29" s="739">
        <f t="shared" si="2"/>
        <v>1.66</v>
      </c>
      <c r="M29" s="282">
        <f t="shared" si="3"/>
        <v>1.6689999999999998</v>
      </c>
      <c r="N29" s="180">
        <v>-0.28599999999999998</v>
      </c>
      <c r="O29" s="282">
        <f t="shared" si="0"/>
        <v>0.92500000000000004</v>
      </c>
      <c r="P29" s="282">
        <f t="shared" si="1"/>
        <v>0.94399999999999995</v>
      </c>
      <c r="Q29" s="636">
        <v>30</v>
      </c>
      <c r="R29" s="842" t="s">
        <v>1050</v>
      </c>
      <c r="S29"/>
      <c r="T29"/>
      <c r="U29"/>
      <c r="V29"/>
      <c r="W29"/>
      <c r="X29"/>
      <c r="Y29"/>
      <c r="Z29"/>
      <c r="AA29"/>
      <c r="AB29"/>
      <c r="AC29"/>
      <c r="AD29"/>
      <c r="AE29"/>
      <c r="AF29"/>
      <c r="AG29"/>
      <c r="AH29"/>
      <c r="AI29"/>
      <c r="AJ29"/>
      <c r="AK29"/>
      <c r="AL29"/>
      <c r="AM29"/>
      <c r="AN29"/>
      <c r="AO29"/>
      <c r="AP29"/>
      <c r="AQ29"/>
      <c r="AR29"/>
      <c r="AS29"/>
      <c r="AT29"/>
    </row>
    <row r="30" spans="1:46">
      <c r="A30" s="178" t="s">
        <v>930</v>
      </c>
      <c r="B30" s="178" t="s">
        <v>209</v>
      </c>
      <c r="C30" s="178" t="s">
        <v>12</v>
      </c>
      <c r="D30" s="337">
        <v>0.46899999999999997</v>
      </c>
      <c r="E30" s="336">
        <v>-1.64</v>
      </c>
      <c r="F30" s="208">
        <v>0.217</v>
      </c>
      <c r="G30" s="207">
        <v>0.26200000000000001</v>
      </c>
      <c r="H30" s="179">
        <v>0.02</v>
      </c>
      <c r="I30" s="644">
        <v>8.9999999999999993E-3</v>
      </c>
      <c r="J30" s="636">
        <v>1</v>
      </c>
      <c r="K30" s="636">
        <v>0.67</v>
      </c>
      <c r="L30" s="739">
        <f t="shared" si="2"/>
        <v>1.67</v>
      </c>
      <c r="M30" s="282">
        <f t="shared" si="3"/>
        <v>1.6789999999999998</v>
      </c>
      <c r="N30" s="180">
        <v>-0.27</v>
      </c>
      <c r="O30" s="282">
        <f t="shared" si="0"/>
        <v>0.47899999999999998</v>
      </c>
      <c r="P30" s="282">
        <f t="shared" si="1"/>
        <v>0.51800000000000002</v>
      </c>
      <c r="Q30" s="636">
        <v>60</v>
      </c>
      <c r="R30" s="842" t="s">
        <v>1050</v>
      </c>
    </row>
    <row r="31" spans="1:46">
      <c r="A31" s="178" t="s">
        <v>601</v>
      </c>
      <c r="B31" s="178"/>
      <c r="C31" s="178"/>
      <c r="D31" s="337">
        <v>0.47199999999999998</v>
      </c>
      <c r="E31" s="336">
        <v>-1.64</v>
      </c>
      <c r="F31" s="208">
        <v>0.437</v>
      </c>
      <c r="G31" s="207">
        <v>0.28399999999999997</v>
      </c>
      <c r="H31" s="179">
        <v>0.02</v>
      </c>
      <c r="I31" s="644">
        <v>8.9999999999999993E-3</v>
      </c>
      <c r="J31" s="636">
        <v>1</v>
      </c>
      <c r="K31" s="636">
        <v>0.67</v>
      </c>
      <c r="L31" s="739">
        <f t="shared" si="2"/>
        <v>1.67</v>
      </c>
      <c r="M31" s="282">
        <f t="shared" si="3"/>
        <v>1.6789999999999998</v>
      </c>
      <c r="N31" s="180">
        <v>-0.27</v>
      </c>
      <c r="O31" s="282">
        <f t="shared" si="0"/>
        <v>0.72099999999999997</v>
      </c>
      <c r="P31" s="282">
        <f t="shared" si="1"/>
        <v>0.76</v>
      </c>
      <c r="Q31" s="636">
        <v>60</v>
      </c>
      <c r="R31" s="842" t="s">
        <v>1050</v>
      </c>
    </row>
    <row r="32" spans="1:46">
      <c r="A32" s="178" t="s">
        <v>931</v>
      </c>
      <c r="B32" s="178"/>
      <c r="C32" s="178"/>
      <c r="D32" s="337">
        <v>0.47199999999999998</v>
      </c>
      <c r="E32" s="336">
        <v>-1.64</v>
      </c>
      <c r="F32" s="208">
        <v>0.28000000000000003</v>
      </c>
      <c r="G32" s="207">
        <v>0.26200000000000001</v>
      </c>
      <c r="H32" s="179">
        <v>0.02</v>
      </c>
      <c r="I32" s="644">
        <v>8.9999999999999993E-3</v>
      </c>
      <c r="J32" s="636">
        <v>1</v>
      </c>
      <c r="K32" s="636">
        <v>0.67</v>
      </c>
      <c r="L32" s="739">
        <f t="shared" si="2"/>
        <v>1.67</v>
      </c>
      <c r="M32" s="282">
        <f t="shared" si="3"/>
        <v>1.6789999999999998</v>
      </c>
      <c r="N32" s="180">
        <v>-0.27400000000000002</v>
      </c>
      <c r="O32" s="282">
        <f t="shared" si="0"/>
        <v>0.54200000000000004</v>
      </c>
      <c r="P32" s="282">
        <f t="shared" si="1"/>
        <v>0.58100000000000018</v>
      </c>
      <c r="Q32" s="636">
        <v>60</v>
      </c>
      <c r="R32" s="842" t="s">
        <v>1050</v>
      </c>
    </row>
    <row r="33" spans="1:18">
      <c r="A33" s="178" t="s">
        <v>602</v>
      </c>
      <c r="B33" s="178"/>
      <c r="C33" s="178"/>
      <c r="D33" s="337">
        <v>0.51300000000000001</v>
      </c>
      <c r="E33" s="336">
        <v>-1.64</v>
      </c>
      <c r="F33" s="208">
        <v>0.51200000000000001</v>
      </c>
      <c r="G33" s="207">
        <v>0.28399999999999997</v>
      </c>
      <c r="H33" s="179">
        <v>0.02</v>
      </c>
      <c r="I33" s="644">
        <v>8.9999999999999993E-3</v>
      </c>
      <c r="J33" s="636">
        <v>1</v>
      </c>
      <c r="K33" s="636">
        <v>0.67</v>
      </c>
      <c r="L33" s="739">
        <f t="shared" si="2"/>
        <v>1.67</v>
      </c>
      <c r="M33" s="282">
        <f t="shared" si="3"/>
        <v>1.6789999999999998</v>
      </c>
      <c r="N33" s="180">
        <v>-0.27400000000000002</v>
      </c>
      <c r="O33" s="282">
        <f t="shared" si="0"/>
        <v>0.79600000000000004</v>
      </c>
      <c r="P33" s="282">
        <f t="shared" si="1"/>
        <v>0.83499999999999974</v>
      </c>
      <c r="Q33" s="636">
        <v>60</v>
      </c>
      <c r="R33" s="842" t="s">
        <v>1050</v>
      </c>
    </row>
    <row r="34" spans="1:18">
      <c r="A34" s="178" t="s">
        <v>932</v>
      </c>
      <c r="B34" s="178"/>
      <c r="C34" s="178"/>
      <c r="D34" s="337">
        <v>0.51300000000000001</v>
      </c>
      <c r="E34" s="336">
        <v>-1.64</v>
      </c>
      <c r="F34" s="208">
        <v>0.53200000000000003</v>
      </c>
      <c r="G34" s="207">
        <v>0.26200000000000001</v>
      </c>
      <c r="H34" s="179">
        <v>0.02</v>
      </c>
      <c r="I34" s="644">
        <v>8.9999999999999993E-3</v>
      </c>
      <c r="J34" s="636">
        <v>1</v>
      </c>
      <c r="K34" s="636">
        <v>0.67</v>
      </c>
      <c r="L34" s="739">
        <f t="shared" si="2"/>
        <v>1.67</v>
      </c>
      <c r="M34" s="282">
        <f t="shared" si="3"/>
        <v>1.6789999999999998</v>
      </c>
      <c r="N34" s="180">
        <v>-0.28599999999999998</v>
      </c>
      <c r="O34" s="282">
        <f t="shared" si="0"/>
        <v>0.79400000000000004</v>
      </c>
      <c r="P34" s="282">
        <f t="shared" si="1"/>
        <v>0.83299999999999996</v>
      </c>
      <c r="Q34" s="636">
        <v>60</v>
      </c>
      <c r="R34" s="842" t="s">
        <v>1050</v>
      </c>
    </row>
    <row r="35" spans="1:18">
      <c r="A35" s="178" t="s">
        <v>933</v>
      </c>
      <c r="B35" s="177"/>
      <c r="C35" s="178"/>
      <c r="D35" s="337">
        <v>0.46899999999999997</v>
      </c>
      <c r="E35" s="336">
        <v>-1.64</v>
      </c>
      <c r="F35" s="208">
        <v>0.39</v>
      </c>
      <c r="G35" s="207">
        <v>0.28399999999999997</v>
      </c>
      <c r="H35" s="179">
        <v>0.02</v>
      </c>
      <c r="I35" s="644">
        <v>8.9999999999999993E-3</v>
      </c>
      <c r="J35" s="636">
        <v>1</v>
      </c>
      <c r="K35" s="636">
        <v>0.67</v>
      </c>
      <c r="L35" s="739">
        <f t="shared" si="2"/>
        <v>1.67</v>
      </c>
      <c r="M35" s="282">
        <f t="shared" si="3"/>
        <v>1.6789999999999998</v>
      </c>
      <c r="N35" s="180">
        <v>-0.28599999999999998</v>
      </c>
      <c r="O35" s="282">
        <f t="shared" si="0"/>
        <v>0.67399999999999993</v>
      </c>
      <c r="P35" s="282">
        <f t="shared" si="1"/>
        <v>0.71299999999999986</v>
      </c>
      <c r="Q35" s="636">
        <v>60</v>
      </c>
      <c r="R35" s="842" t="s">
        <v>1050</v>
      </c>
    </row>
    <row r="36" spans="1:18">
      <c r="A36" s="177" t="s">
        <v>940</v>
      </c>
      <c r="B36" s="178" t="s">
        <v>211</v>
      </c>
      <c r="C36" s="178" t="s">
        <v>12</v>
      </c>
      <c r="D36" s="337">
        <v>0.46899999999999997</v>
      </c>
      <c r="E36" s="336">
        <v>-1.64</v>
      </c>
      <c r="F36" s="208">
        <v>0.501</v>
      </c>
      <c r="G36" s="207">
        <v>0.26200000000000001</v>
      </c>
      <c r="H36" s="208">
        <v>0.111</v>
      </c>
      <c r="I36" s="644">
        <v>8.9999999999999993E-3</v>
      </c>
      <c r="J36" s="636">
        <v>1.1599999999999999</v>
      </c>
      <c r="K36" s="636">
        <v>0.5</v>
      </c>
      <c r="L36" s="739">
        <f t="shared" si="2"/>
        <v>1.66</v>
      </c>
      <c r="M36" s="282">
        <f t="shared" si="3"/>
        <v>1.6689999999999998</v>
      </c>
      <c r="N36" s="180">
        <v>-0.20100000000000001</v>
      </c>
      <c r="O36" s="282">
        <f t="shared" si="0"/>
        <v>0.76300000000000001</v>
      </c>
      <c r="P36" s="282">
        <f t="shared" si="1"/>
        <v>0.79200000000000004</v>
      </c>
      <c r="Q36" s="636">
        <v>30</v>
      </c>
      <c r="R36" s="842" t="s">
        <v>1050</v>
      </c>
    </row>
    <row r="37" spans="1:18">
      <c r="A37" s="845" t="s">
        <v>1061</v>
      </c>
      <c r="B37" s="178"/>
      <c r="C37" s="178"/>
      <c r="D37" s="336">
        <v>0.46899999999999997</v>
      </c>
      <c r="E37" s="336">
        <v>-1.64</v>
      </c>
      <c r="F37" s="208">
        <v>0.68100000000000005</v>
      </c>
      <c r="G37" s="208">
        <v>0.28399999999999997</v>
      </c>
      <c r="H37" s="208">
        <v>0.111</v>
      </c>
      <c r="I37" s="644">
        <v>8.9999999999999993E-3</v>
      </c>
      <c r="J37" s="636">
        <v>1.1599999999999999</v>
      </c>
      <c r="K37" s="636">
        <v>0.5</v>
      </c>
      <c r="L37" s="739">
        <f t="shared" si="2"/>
        <v>1.66</v>
      </c>
      <c r="M37" s="282">
        <f t="shared" si="3"/>
        <v>1.6689999999999998</v>
      </c>
      <c r="N37" s="180">
        <v>-0.20100000000000001</v>
      </c>
      <c r="O37" s="282">
        <f t="shared" si="0"/>
        <v>0.96500000000000008</v>
      </c>
      <c r="P37" s="282">
        <f t="shared" si="1"/>
        <v>0.99399999999999999</v>
      </c>
      <c r="Q37" s="636">
        <v>30</v>
      </c>
      <c r="R37" s="842" t="s">
        <v>1050</v>
      </c>
    </row>
    <row r="38" spans="1:18">
      <c r="A38" s="177" t="s">
        <v>941</v>
      </c>
      <c r="B38" s="178"/>
      <c r="C38" s="178"/>
      <c r="D38" s="337">
        <v>0.58399999999999996</v>
      </c>
      <c r="E38" s="336">
        <v>-1.64</v>
      </c>
      <c r="F38" s="208">
        <v>1.0209999999999999</v>
      </c>
      <c r="G38" s="207">
        <v>0.26200000000000001</v>
      </c>
      <c r="H38" s="208">
        <v>0.111</v>
      </c>
      <c r="I38" s="644">
        <v>8.9999999999999993E-3</v>
      </c>
      <c r="J38" s="636">
        <v>1.1599999999999999</v>
      </c>
      <c r="K38" s="636">
        <v>0.5</v>
      </c>
      <c r="L38" s="739">
        <f t="shared" si="2"/>
        <v>1.66</v>
      </c>
      <c r="M38" s="282">
        <f t="shared" si="3"/>
        <v>1.6689999999999998</v>
      </c>
      <c r="N38" s="180">
        <v>-0.20100000000000001</v>
      </c>
      <c r="O38" s="282">
        <f t="shared" ref="O38:O71" si="4">SUM($F38:$G38)</f>
        <v>1.2829999999999999</v>
      </c>
      <c r="P38" s="282">
        <f t="shared" ref="P38:P71" si="5">$O38+$M38+$E38</f>
        <v>1.3120000000000001</v>
      </c>
      <c r="Q38" s="636">
        <v>30</v>
      </c>
      <c r="R38" s="842" t="s">
        <v>1050</v>
      </c>
    </row>
    <row r="39" spans="1:18">
      <c r="A39" s="177" t="s">
        <v>942</v>
      </c>
      <c r="B39" s="178"/>
      <c r="C39" s="178"/>
      <c r="D39" s="337">
        <v>0.60599999999999998</v>
      </c>
      <c r="E39" s="336">
        <v>-1.64</v>
      </c>
      <c r="F39" s="208">
        <v>0.23599999999999999</v>
      </c>
      <c r="G39" s="207">
        <v>0.26200000000000001</v>
      </c>
      <c r="H39" s="208">
        <v>0.111</v>
      </c>
      <c r="I39" s="644">
        <v>8.9999999999999993E-3</v>
      </c>
      <c r="J39" s="636">
        <v>1</v>
      </c>
      <c r="K39" s="636">
        <v>0.67</v>
      </c>
      <c r="L39" s="739">
        <f t="shared" si="2"/>
        <v>1.67</v>
      </c>
      <c r="M39" s="282">
        <f t="shared" si="3"/>
        <v>1.6789999999999998</v>
      </c>
      <c r="N39" s="180">
        <v>-0.20100000000000001</v>
      </c>
      <c r="O39" s="282">
        <f t="shared" si="4"/>
        <v>0.498</v>
      </c>
      <c r="P39" s="282">
        <f t="shared" si="5"/>
        <v>0.5369999999999997</v>
      </c>
      <c r="Q39" s="636">
        <v>30</v>
      </c>
      <c r="R39" s="842" t="s">
        <v>1050</v>
      </c>
    </row>
    <row r="40" spans="1:18">
      <c r="A40" s="177" t="s">
        <v>943</v>
      </c>
      <c r="B40" s="178" t="s">
        <v>211</v>
      </c>
      <c r="C40" s="178" t="s">
        <v>12</v>
      </c>
      <c r="D40" s="337">
        <v>0.67500000000000004</v>
      </c>
      <c r="E40" s="336">
        <v>-1.64</v>
      </c>
      <c r="F40" s="208">
        <v>0.45500000000000002</v>
      </c>
      <c r="G40" s="207">
        <v>0.28399999999999997</v>
      </c>
      <c r="H40" s="208">
        <v>0.111</v>
      </c>
      <c r="I40" s="644">
        <v>8.9999999999999993E-3</v>
      </c>
      <c r="J40" s="636">
        <v>1</v>
      </c>
      <c r="K40" s="636">
        <v>0.67</v>
      </c>
      <c r="L40" s="739">
        <f t="shared" si="2"/>
        <v>1.67</v>
      </c>
      <c r="M40" s="282">
        <f t="shared" si="3"/>
        <v>1.6789999999999998</v>
      </c>
      <c r="N40" s="180">
        <v>-0.20100000000000001</v>
      </c>
      <c r="O40" s="282">
        <f t="shared" si="4"/>
        <v>0.73899999999999999</v>
      </c>
      <c r="P40" s="282">
        <f t="shared" si="5"/>
        <v>0.7779999999999998</v>
      </c>
      <c r="Q40" s="636">
        <v>30</v>
      </c>
      <c r="R40" s="842" t="s">
        <v>1050</v>
      </c>
    </row>
    <row r="41" spans="1:18">
      <c r="A41" s="177" t="s">
        <v>944</v>
      </c>
      <c r="B41" s="178"/>
      <c r="C41" s="178"/>
      <c r="D41" s="337">
        <v>0.67500000000000004</v>
      </c>
      <c r="E41" s="336">
        <v>-1.64</v>
      </c>
      <c r="F41" s="208">
        <v>0.51900000000000002</v>
      </c>
      <c r="G41" s="207">
        <v>0.26200000000000001</v>
      </c>
      <c r="H41" s="208">
        <v>0.111</v>
      </c>
      <c r="I41" s="644">
        <v>8.9999999999999993E-3</v>
      </c>
      <c r="J41" s="636">
        <v>1</v>
      </c>
      <c r="K41" s="636">
        <v>0.67</v>
      </c>
      <c r="L41" s="739">
        <f t="shared" si="2"/>
        <v>1.67</v>
      </c>
      <c r="M41" s="282">
        <f t="shared" si="3"/>
        <v>1.6789999999999998</v>
      </c>
      <c r="N41" s="180">
        <v>-0.20100000000000001</v>
      </c>
      <c r="O41" s="282">
        <f t="shared" si="4"/>
        <v>0.78100000000000003</v>
      </c>
      <c r="P41" s="282">
        <f t="shared" si="5"/>
        <v>0.82000000000000006</v>
      </c>
      <c r="Q41" s="636">
        <v>30</v>
      </c>
      <c r="R41" s="842" t="s">
        <v>1050</v>
      </c>
    </row>
    <row r="42" spans="1:18">
      <c r="A42" s="845" t="s">
        <v>1062</v>
      </c>
      <c r="B42" s="178"/>
      <c r="C42" s="178"/>
      <c r="D42" s="336">
        <v>0.67500000000000004</v>
      </c>
      <c r="E42" s="336">
        <v>-1.64</v>
      </c>
      <c r="F42" s="208">
        <v>0.85599999999999998</v>
      </c>
      <c r="G42" s="208">
        <v>0.28399999999999997</v>
      </c>
      <c r="H42" s="208">
        <v>0.111</v>
      </c>
      <c r="I42" s="644">
        <v>8.9999999999999993E-3</v>
      </c>
      <c r="J42" s="636">
        <v>1</v>
      </c>
      <c r="K42" s="636">
        <v>0.67</v>
      </c>
      <c r="L42" s="739">
        <f t="shared" si="2"/>
        <v>1.67</v>
      </c>
      <c r="M42" s="282">
        <f t="shared" si="3"/>
        <v>1.6789999999999998</v>
      </c>
      <c r="N42" s="180">
        <v>-0.20100000000000001</v>
      </c>
      <c r="O42" s="282">
        <f t="shared" si="4"/>
        <v>1.1399999999999999</v>
      </c>
      <c r="P42" s="282">
        <f t="shared" si="5"/>
        <v>1.179</v>
      </c>
      <c r="Q42" s="636">
        <v>30</v>
      </c>
      <c r="R42" s="842" t="s">
        <v>1050</v>
      </c>
    </row>
    <row r="43" spans="1:18">
      <c r="A43" s="177" t="s">
        <v>945</v>
      </c>
      <c r="B43" s="178"/>
      <c r="C43" s="178"/>
      <c r="D43" s="337">
        <v>0.66</v>
      </c>
      <c r="E43" s="336">
        <v>-1.64</v>
      </c>
      <c r="F43" s="208">
        <v>0.44700000000000001</v>
      </c>
      <c r="G43" s="207">
        <v>0.26200000000000001</v>
      </c>
      <c r="H43" s="208">
        <v>0.111</v>
      </c>
      <c r="I43" s="644">
        <v>8.9999999999999993E-3</v>
      </c>
      <c r="J43" s="636">
        <v>1</v>
      </c>
      <c r="K43" s="636">
        <v>0.67</v>
      </c>
      <c r="L43" s="739">
        <f t="shared" si="2"/>
        <v>1.67</v>
      </c>
      <c r="M43" s="282">
        <f t="shared" si="3"/>
        <v>1.6789999999999998</v>
      </c>
      <c r="N43" s="180">
        <v>-0.20100000000000001</v>
      </c>
      <c r="O43" s="282">
        <f t="shared" si="4"/>
        <v>0.70900000000000007</v>
      </c>
      <c r="P43" s="282">
        <f t="shared" si="5"/>
        <v>0.748</v>
      </c>
      <c r="Q43" s="636">
        <v>30</v>
      </c>
      <c r="R43" s="842" t="s">
        <v>1050</v>
      </c>
    </row>
    <row r="44" spans="1:18">
      <c r="A44" s="845" t="s">
        <v>1063</v>
      </c>
      <c r="B44" s="844"/>
      <c r="C44" s="844"/>
      <c r="D44" s="336">
        <v>0.66</v>
      </c>
      <c r="E44" s="336">
        <v>-1.64</v>
      </c>
      <c r="F44" s="208">
        <v>0.4</v>
      </c>
      <c r="G44" s="208">
        <v>0.28399999999999997</v>
      </c>
      <c r="H44" s="208">
        <v>0.111</v>
      </c>
      <c r="I44" s="644">
        <v>8.9999999999999993E-3</v>
      </c>
      <c r="J44" s="636">
        <v>1</v>
      </c>
      <c r="K44" s="100">
        <v>0.67</v>
      </c>
      <c r="L44" s="739">
        <f t="shared" si="2"/>
        <v>1.67</v>
      </c>
      <c r="M44" s="282">
        <f t="shared" si="3"/>
        <v>1.6789999999999998</v>
      </c>
      <c r="N44" s="180">
        <v>-0.20100000000000001</v>
      </c>
      <c r="O44" s="282">
        <f t="shared" si="4"/>
        <v>0.68399999999999994</v>
      </c>
      <c r="P44" s="282">
        <f t="shared" si="5"/>
        <v>0.72299999999999964</v>
      </c>
      <c r="Q44" s="636">
        <v>30</v>
      </c>
      <c r="R44" s="842" t="s">
        <v>1050</v>
      </c>
    </row>
    <row r="45" spans="1:18">
      <c r="A45" s="177" t="s">
        <v>965</v>
      </c>
      <c r="B45" s="178"/>
      <c r="C45" s="178"/>
      <c r="D45" s="337">
        <v>0.7</v>
      </c>
      <c r="E45" s="667">
        <v>-1.58</v>
      </c>
      <c r="F45" s="208">
        <v>4.5999999999999999E-2</v>
      </c>
      <c r="G45" s="207">
        <v>0.28399999999999997</v>
      </c>
      <c r="H45" s="208">
        <v>0.02</v>
      </c>
      <c r="I45" s="644">
        <v>8.9999999999999993E-3</v>
      </c>
      <c r="J45" s="636">
        <v>0.36699999999999999</v>
      </c>
      <c r="K45" s="100">
        <v>1.3049999999999999</v>
      </c>
      <c r="L45" s="739">
        <f t="shared" si="2"/>
        <v>1.6719999999999999</v>
      </c>
      <c r="M45" s="282">
        <f t="shared" si="3"/>
        <v>1.6809999999999998</v>
      </c>
      <c r="N45" s="180">
        <v>-0.20300000000000001</v>
      </c>
      <c r="O45" s="282">
        <f t="shared" si="4"/>
        <v>0.32999999999999996</v>
      </c>
      <c r="P45" s="282">
        <f t="shared" si="5"/>
        <v>0.43099999999999961</v>
      </c>
      <c r="Q45" s="636">
        <v>30</v>
      </c>
      <c r="R45" s="842" t="s">
        <v>1050</v>
      </c>
    </row>
    <row r="46" spans="1:18">
      <c r="A46" s="177" t="s">
        <v>966</v>
      </c>
      <c r="B46" s="178"/>
      <c r="C46" s="178"/>
      <c r="D46" s="337">
        <v>0.7</v>
      </c>
      <c r="E46" s="667">
        <v>-1.58</v>
      </c>
      <c r="F46" s="208">
        <v>0.27600000000000002</v>
      </c>
      <c r="G46" s="207">
        <v>0.28399999999999997</v>
      </c>
      <c r="H46" s="208">
        <v>0.02</v>
      </c>
      <c r="I46" s="644">
        <v>8.9999999999999993E-3</v>
      </c>
      <c r="J46" s="636">
        <v>0.998</v>
      </c>
      <c r="K46" s="559">
        <v>0.66600000000000004</v>
      </c>
      <c r="L46" s="739">
        <f t="shared" si="2"/>
        <v>1.6640000000000001</v>
      </c>
      <c r="M46" s="282">
        <f t="shared" si="3"/>
        <v>1.673</v>
      </c>
      <c r="N46" s="180">
        <v>-0.20300000000000001</v>
      </c>
      <c r="O46" s="282">
        <f t="shared" si="4"/>
        <v>0.56000000000000005</v>
      </c>
      <c r="P46" s="282">
        <f t="shared" si="5"/>
        <v>0.65300000000000002</v>
      </c>
      <c r="Q46" s="636">
        <v>30</v>
      </c>
      <c r="R46" s="842" t="s">
        <v>1050</v>
      </c>
    </row>
    <row r="47" spans="1:18">
      <c r="A47" s="177" t="s">
        <v>622</v>
      </c>
      <c r="B47" s="177" t="s">
        <v>101</v>
      </c>
      <c r="C47" s="178" t="s">
        <v>13</v>
      </c>
      <c r="D47" s="337">
        <v>1.4870000000000001</v>
      </c>
      <c r="E47" s="336"/>
      <c r="F47" s="207">
        <v>0.21299999999999999</v>
      </c>
      <c r="G47" s="207">
        <v>1.4E-2</v>
      </c>
      <c r="H47" s="208">
        <v>6.4000000000000001E-2</v>
      </c>
      <c r="I47" s="644">
        <v>8.9999999999999993E-3</v>
      </c>
      <c r="J47" s="636">
        <v>1.1999999999999999E-3</v>
      </c>
      <c r="K47" s="559"/>
      <c r="L47" s="661">
        <f t="shared" si="2"/>
        <v>1.1999999999999999E-3</v>
      </c>
      <c r="M47" s="282">
        <f t="shared" si="3"/>
        <v>1.0199999999999999E-2</v>
      </c>
      <c r="N47" s="208">
        <v>-1.6E-2</v>
      </c>
      <c r="O47" s="282">
        <f t="shared" si="4"/>
        <v>0.22700000000000001</v>
      </c>
      <c r="P47" s="282">
        <f t="shared" si="5"/>
        <v>0.23719999999999999</v>
      </c>
      <c r="Q47" s="636">
        <v>60</v>
      </c>
      <c r="R47" s="842" t="s">
        <v>1050</v>
      </c>
    </row>
    <row r="48" spans="1:18">
      <c r="A48" s="177" t="s">
        <v>626</v>
      </c>
      <c r="B48" s="177" t="s">
        <v>101</v>
      </c>
      <c r="C48" s="178" t="s">
        <v>13</v>
      </c>
      <c r="D48" s="342">
        <v>1.6</v>
      </c>
      <c r="E48" s="342"/>
      <c r="F48" s="179">
        <v>0.22600000000000001</v>
      </c>
      <c r="G48" s="207">
        <v>1.4E-2</v>
      </c>
      <c r="H48" s="208">
        <v>6.4000000000000001E-2</v>
      </c>
      <c r="I48" s="644">
        <v>8.9999999999999993E-3</v>
      </c>
      <c r="J48" s="636">
        <v>1.1999999999999999E-3</v>
      </c>
      <c r="K48" s="559"/>
      <c r="L48" s="661">
        <f t="shared" si="2"/>
        <v>1.1999999999999999E-3</v>
      </c>
      <c r="M48" s="282">
        <f t="shared" si="3"/>
        <v>1.0199999999999999E-2</v>
      </c>
      <c r="N48" s="208">
        <v>-1.6E-2</v>
      </c>
      <c r="O48" s="282">
        <f t="shared" si="4"/>
        <v>0.24000000000000002</v>
      </c>
      <c r="P48" s="282">
        <f t="shared" si="5"/>
        <v>0.25020000000000003</v>
      </c>
      <c r="Q48" s="636">
        <v>60</v>
      </c>
      <c r="R48" s="842" t="s">
        <v>1050</v>
      </c>
    </row>
    <row r="49" spans="1:46">
      <c r="A49" s="177" t="s">
        <v>627</v>
      </c>
      <c r="B49" s="177" t="s">
        <v>101</v>
      </c>
      <c r="C49" s="178" t="s">
        <v>13</v>
      </c>
      <c r="D49" s="342">
        <v>1.6</v>
      </c>
      <c r="E49" s="342"/>
      <c r="F49" s="179">
        <v>0.24199999999999999</v>
      </c>
      <c r="G49" s="207">
        <v>1.4E-2</v>
      </c>
      <c r="H49" s="208">
        <v>6.4000000000000001E-2</v>
      </c>
      <c r="I49" s="644">
        <v>8.9999999999999993E-3</v>
      </c>
      <c r="J49" s="636">
        <v>1.1999999999999999E-3</v>
      </c>
      <c r="K49" s="559"/>
      <c r="L49" s="661">
        <f t="shared" si="2"/>
        <v>1.1999999999999999E-3</v>
      </c>
      <c r="M49" s="282">
        <f t="shared" si="3"/>
        <v>1.0199999999999999E-2</v>
      </c>
      <c r="N49" s="208">
        <v>-1.6E-2</v>
      </c>
      <c r="O49" s="282">
        <f t="shared" si="4"/>
        <v>0.25600000000000001</v>
      </c>
      <c r="P49" s="282">
        <f t="shared" si="5"/>
        <v>0.26619999999999999</v>
      </c>
      <c r="Q49" s="636">
        <v>60</v>
      </c>
      <c r="R49" s="842" t="s">
        <v>1050</v>
      </c>
    </row>
    <row r="50" spans="1:46">
      <c r="A50" s="177" t="s">
        <v>948</v>
      </c>
      <c r="B50" s="177"/>
      <c r="C50" s="178"/>
      <c r="D50" s="342">
        <v>1.65</v>
      </c>
      <c r="E50" s="342"/>
      <c r="F50" s="180">
        <v>3.5400000000000001E-2</v>
      </c>
      <c r="G50" s="179">
        <v>0.26200000000000001</v>
      </c>
      <c r="H50" s="179">
        <v>6.4000000000000001E-2</v>
      </c>
      <c r="I50" s="644">
        <v>8.9999999999999993E-3</v>
      </c>
      <c r="J50" s="636">
        <v>1.1999999999999999E-3</v>
      </c>
      <c r="K50" s="559"/>
      <c r="L50" s="661">
        <f t="shared" si="2"/>
        <v>1.1999999999999999E-3</v>
      </c>
      <c r="M50" s="282">
        <f t="shared" si="3"/>
        <v>1.0199999999999999E-2</v>
      </c>
      <c r="N50" s="208">
        <v>-5.0999999999999997E-2</v>
      </c>
      <c r="O50" s="282">
        <f t="shared" si="4"/>
        <v>0.2974</v>
      </c>
      <c r="P50" s="282">
        <f t="shared" si="5"/>
        <v>0.30759999999999998</v>
      </c>
      <c r="Q50" s="636">
        <v>60</v>
      </c>
      <c r="R50" s="842" t="s">
        <v>1050</v>
      </c>
    </row>
    <row r="51" spans="1:46">
      <c r="A51" s="177" t="s">
        <v>949</v>
      </c>
      <c r="B51" s="177"/>
      <c r="C51" s="178"/>
      <c r="D51" s="342">
        <v>1.2</v>
      </c>
      <c r="E51" s="342"/>
      <c r="F51" s="180">
        <v>7.5999999999999998E-2</v>
      </c>
      <c r="G51" s="179">
        <v>1.4E-2</v>
      </c>
      <c r="H51" s="179">
        <v>6.4000000000000001E-2</v>
      </c>
      <c r="I51" s="644">
        <v>8.9999999999999993E-3</v>
      </c>
      <c r="J51" s="636">
        <v>1.1999999999999999E-3</v>
      </c>
      <c r="K51" s="559"/>
      <c r="L51" s="661">
        <f t="shared" si="2"/>
        <v>1.1999999999999999E-3</v>
      </c>
      <c r="M51" s="282">
        <f t="shared" si="3"/>
        <v>1.0199999999999999E-2</v>
      </c>
      <c r="N51" s="208">
        <v>-1E-3</v>
      </c>
      <c r="O51" s="282">
        <f t="shared" si="4"/>
        <v>0.09</v>
      </c>
      <c r="P51" s="282">
        <f t="shared" si="5"/>
        <v>0.1002</v>
      </c>
      <c r="Q51" s="636">
        <v>60</v>
      </c>
      <c r="R51" s="842" t="s">
        <v>1050</v>
      </c>
    </row>
    <row r="52" spans="1:46">
      <c r="A52" s="177" t="s">
        <v>215</v>
      </c>
      <c r="B52" s="177" t="s">
        <v>102</v>
      </c>
      <c r="C52" s="178" t="s">
        <v>13</v>
      </c>
      <c r="D52" s="342">
        <v>0.6</v>
      </c>
      <c r="E52" s="342"/>
      <c r="F52" s="180">
        <v>0.28000000000000003</v>
      </c>
      <c r="G52" s="179">
        <v>1.4E-2</v>
      </c>
      <c r="H52" s="179">
        <v>0.111</v>
      </c>
      <c r="I52" s="644">
        <v>8.9999999999999993E-3</v>
      </c>
      <c r="J52" s="636">
        <v>1.1999999999999999E-3</v>
      </c>
      <c r="K52" s="559"/>
      <c r="L52" s="661">
        <f t="shared" si="2"/>
        <v>1.1999999999999999E-3</v>
      </c>
      <c r="M52" s="282">
        <f t="shared" si="3"/>
        <v>1.0199999999999999E-2</v>
      </c>
      <c r="N52" s="208">
        <v>-7.0000000000000001E-3</v>
      </c>
      <c r="O52" s="282">
        <f t="shared" si="4"/>
        <v>0.29400000000000004</v>
      </c>
      <c r="P52" s="282">
        <f t="shared" si="5"/>
        <v>0.30420000000000003</v>
      </c>
      <c r="Q52" s="636">
        <v>60</v>
      </c>
      <c r="R52" s="842" t="s">
        <v>1050</v>
      </c>
      <c r="S52"/>
      <c r="T52"/>
      <c r="U52"/>
      <c r="V52"/>
      <c r="W52"/>
      <c r="X52"/>
      <c r="Y52"/>
      <c r="Z52"/>
      <c r="AA52"/>
      <c r="AB52"/>
      <c r="AC52"/>
      <c r="AD52"/>
      <c r="AE52"/>
      <c r="AF52"/>
      <c r="AG52"/>
      <c r="AH52"/>
      <c r="AI52"/>
      <c r="AJ52"/>
      <c r="AK52"/>
      <c r="AL52"/>
      <c r="AM52"/>
      <c r="AN52"/>
      <c r="AO52"/>
      <c r="AP52"/>
      <c r="AQ52"/>
      <c r="AR52"/>
      <c r="AS52"/>
      <c r="AT52"/>
    </row>
    <row r="53" spans="1:46">
      <c r="A53" s="177" t="s">
        <v>216</v>
      </c>
      <c r="B53" s="177" t="s">
        <v>102</v>
      </c>
      <c r="C53" s="178" t="s">
        <v>13</v>
      </c>
      <c r="D53" s="342">
        <v>2</v>
      </c>
      <c r="E53" s="342"/>
      <c r="F53" s="180">
        <v>8.5000000000000006E-2</v>
      </c>
      <c r="G53" s="179">
        <v>1.4E-2</v>
      </c>
      <c r="H53" s="179">
        <v>5.2999999999999999E-2</v>
      </c>
      <c r="I53" s="644">
        <v>8.9999999999999993E-3</v>
      </c>
      <c r="J53" s="636">
        <v>1.1999999999999999E-3</v>
      </c>
      <c r="K53" s="559"/>
      <c r="L53" s="661">
        <f t="shared" si="2"/>
        <v>1.1999999999999999E-3</v>
      </c>
      <c r="M53" s="282">
        <f t="shared" si="3"/>
        <v>1.0199999999999999E-2</v>
      </c>
      <c r="N53" s="208">
        <v>-7.0000000000000001E-3</v>
      </c>
      <c r="O53" s="282">
        <f t="shared" si="4"/>
        <v>9.9000000000000005E-2</v>
      </c>
      <c r="P53" s="282">
        <f t="shared" si="5"/>
        <v>0.10920000000000001</v>
      </c>
      <c r="Q53" s="636">
        <v>60</v>
      </c>
      <c r="R53" s="842" t="s">
        <v>1050</v>
      </c>
      <c r="S53"/>
      <c r="T53"/>
      <c r="U53"/>
      <c r="V53"/>
      <c r="W53"/>
      <c r="X53"/>
      <c r="Y53"/>
      <c r="Z53"/>
      <c r="AA53"/>
      <c r="AB53"/>
      <c r="AC53"/>
      <c r="AD53"/>
      <c r="AE53"/>
      <c r="AF53"/>
      <c r="AG53"/>
      <c r="AH53"/>
      <c r="AI53"/>
      <c r="AJ53"/>
      <c r="AK53"/>
      <c r="AL53"/>
      <c r="AM53"/>
      <c r="AN53"/>
      <c r="AO53"/>
      <c r="AP53"/>
      <c r="AQ53"/>
      <c r="AR53"/>
      <c r="AS53"/>
      <c r="AT53"/>
    </row>
    <row r="54" spans="1:46">
      <c r="A54" s="177" t="s">
        <v>959</v>
      </c>
      <c r="B54" s="177"/>
      <c r="C54" s="178"/>
      <c r="D54" s="342">
        <v>0.3</v>
      </c>
      <c r="E54" s="342"/>
      <c r="F54" s="180">
        <v>0.56699999999999995</v>
      </c>
      <c r="G54" s="179">
        <v>0.26200000000000001</v>
      </c>
      <c r="H54" s="180">
        <v>0.111</v>
      </c>
      <c r="I54" s="644">
        <v>8.9999999999999993E-3</v>
      </c>
      <c r="J54" s="636">
        <v>1.2999999999999999E-2</v>
      </c>
      <c r="K54" s="559"/>
      <c r="L54" s="661">
        <f t="shared" si="2"/>
        <v>1.2999999999999999E-2</v>
      </c>
      <c r="M54" s="282">
        <f t="shared" si="3"/>
        <v>2.1999999999999999E-2</v>
      </c>
      <c r="N54" s="180">
        <v>-0.02</v>
      </c>
      <c r="O54" s="282">
        <f t="shared" si="4"/>
        <v>0.82899999999999996</v>
      </c>
      <c r="P54" s="282">
        <f t="shared" si="5"/>
        <v>0.85099999999999998</v>
      </c>
      <c r="Q54" s="636">
        <v>60</v>
      </c>
      <c r="R54" s="842" t="s">
        <v>1050</v>
      </c>
      <c r="S54"/>
      <c r="T54"/>
      <c r="U54"/>
      <c r="V54"/>
      <c r="W54"/>
      <c r="X54"/>
      <c r="Y54"/>
      <c r="Z54"/>
      <c r="AA54"/>
      <c r="AB54"/>
      <c r="AC54"/>
      <c r="AD54"/>
      <c r="AE54"/>
      <c r="AF54"/>
      <c r="AG54"/>
      <c r="AH54"/>
      <c r="AI54"/>
      <c r="AJ54"/>
      <c r="AK54"/>
      <c r="AL54"/>
      <c r="AM54"/>
      <c r="AN54"/>
      <c r="AO54"/>
      <c r="AP54"/>
      <c r="AQ54"/>
      <c r="AR54"/>
      <c r="AS54"/>
      <c r="AT54"/>
    </row>
    <row r="55" spans="1:46">
      <c r="A55" s="177" t="s">
        <v>954</v>
      </c>
      <c r="B55" s="177"/>
      <c r="C55" s="178"/>
      <c r="D55" s="342">
        <v>1.8</v>
      </c>
      <c r="E55" s="342"/>
      <c r="F55" s="180">
        <v>4.2999999999999997E-2</v>
      </c>
      <c r="G55" s="179">
        <v>8.9999999999999993E-3</v>
      </c>
      <c r="H55" s="180">
        <v>5.2999999999999999E-2</v>
      </c>
      <c r="I55" s="644">
        <v>8.9999999999999993E-3</v>
      </c>
      <c r="J55" s="636">
        <v>1.95E-2</v>
      </c>
      <c r="K55" s="559"/>
      <c r="L55" s="661">
        <f t="shared" si="2"/>
        <v>1.95E-2</v>
      </c>
      <c r="M55" s="282">
        <f t="shared" si="3"/>
        <v>2.8499999999999998E-2</v>
      </c>
      <c r="N55" s="180">
        <v>-1E-3</v>
      </c>
      <c r="O55" s="282">
        <f t="shared" si="4"/>
        <v>5.1999999999999998E-2</v>
      </c>
      <c r="P55" s="282">
        <f t="shared" si="5"/>
        <v>8.0499999999999988E-2</v>
      </c>
      <c r="Q55" s="636">
        <v>60</v>
      </c>
      <c r="R55" s="842" t="s">
        <v>1050</v>
      </c>
      <c r="S55"/>
      <c r="T55"/>
      <c r="U55"/>
      <c r="V55"/>
      <c r="W55"/>
      <c r="X55"/>
      <c r="Y55"/>
      <c r="Z55"/>
      <c r="AA55"/>
      <c r="AB55"/>
      <c r="AC55"/>
      <c r="AD55"/>
      <c r="AE55"/>
      <c r="AF55"/>
      <c r="AG55"/>
      <c r="AH55"/>
      <c r="AI55"/>
      <c r="AJ55"/>
      <c r="AK55"/>
      <c r="AL55"/>
      <c r="AM55"/>
      <c r="AN55"/>
      <c r="AO55"/>
      <c r="AP55"/>
      <c r="AQ55"/>
      <c r="AR55"/>
      <c r="AS55"/>
      <c r="AT55"/>
    </row>
    <row r="56" spans="1:46">
      <c r="A56" s="177" t="s">
        <v>1012</v>
      </c>
      <c r="B56" s="177"/>
      <c r="C56" s="178"/>
      <c r="D56" s="342">
        <v>1.8</v>
      </c>
      <c r="E56" s="342"/>
      <c r="F56" s="180">
        <v>6.8000000000000005E-2</v>
      </c>
      <c r="G56" s="179">
        <v>8.9999999999999993E-3</v>
      </c>
      <c r="H56" s="180">
        <v>0.111</v>
      </c>
      <c r="I56" s="644">
        <v>8.9999999999999993E-3</v>
      </c>
      <c r="J56" s="636">
        <v>1.95E-2</v>
      </c>
      <c r="K56" s="559"/>
      <c r="L56" s="661">
        <f t="shared" si="2"/>
        <v>1.95E-2</v>
      </c>
      <c r="M56" s="282">
        <f t="shared" si="3"/>
        <v>2.8499999999999998E-2</v>
      </c>
      <c r="N56" s="180">
        <v>-1E-3</v>
      </c>
      <c r="O56" s="282">
        <f t="shared" si="4"/>
        <v>7.6999999999999999E-2</v>
      </c>
      <c r="P56" s="282">
        <f t="shared" si="5"/>
        <v>0.1055</v>
      </c>
      <c r="Q56" s="636">
        <v>60</v>
      </c>
      <c r="R56" s="842" t="s">
        <v>1050</v>
      </c>
      <c r="S56"/>
      <c r="T56"/>
      <c r="U56"/>
      <c r="V56"/>
      <c r="W56"/>
      <c r="X56"/>
      <c r="Y56"/>
      <c r="Z56"/>
      <c r="AA56"/>
      <c r="AB56"/>
      <c r="AC56"/>
      <c r="AD56"/>
      <c r="AE56"/>
      <c r="AF56"/>
      <c r="AG56"/>
      <c r="AH56"/>
      <c r="AI56"/>
      <c r="AJ56"/>
      <c r="AK56"/>
      <c r="AL56"/>
      <c r="AM56"/>
      <c r="AN56"/>
      <c r="AO56"/>
      <c r="AP56"/>
      <c r="AQ56"/>
      <c r="AR56"/>
      <c r="AS56"/>
      <c r="AT56"/>
    </row>
    <row r="57" spans="1:46">
      <c r="A57" s="177" t="s">
        <v>1011</v>
      </c>
      <c r="B57" s="177"/>
      <c r="C57" s="178"/>
      <c r="D57" s="342">
        <v>1.83</v>
      </c>
      <c r="E57" s="342"/>
      <c r="F57" s="180">
        <v>2.5999999999999999E-2</v>
      </c>
      <c r="G57" s="179">
        <v>8.9999999999999993E-3</v>
      </c>
      <c r="H57" s="180">
        <v>0.111</v>
      </c>
      <c r="I57" s="644">
        <v>8.9999999999999993E-3</v>
      </c>
      <c r="J57" s="636">
        <v>1.95E-2</v>
      </c>
      <c r="K57" s="559"/>
      <c r="L57" s="661">
        <f t="shared" si="2"/>
        <v>1.95E-2</v>
      </c>
      <c r="M57" s="282">
        <f t="shared" si="3"/>
        <v>2.8499999999999998E-2</v>
      </c>
      <c r="N57" s="180">
        <v>-1E-3</v>
      </c>
      <c r="O57" s="282">
        <f t="shared" si="4"/>
        <v>3.4999999999999996E-2</v>
      </c>
      <c r="P57" s="282">
        <f t="shared" si="5"/>
        <v>6.3500000000000001E-2</v>
      </c>
      <c r="Q57" s="636">
        <v>60</v>
      </c>
      <c r="R57" s="842" t="s">
        <v>1050</v>
      </c>
      <c r="S57"/>
      <c r="T57"/>
      <c r="U57"/>
      <c r="V57"/>
      <c r="W57"/>
      <c r="X57"/>
      <c r="Y57"/>
      <c r="Z57"/>
      <c r="AA57"/>
      <c r="AB57"/>
      <c r="AC57"/>
      <c r="AD57"/>
      <c r="AE57"/>
      <c r="AF57"/>
      <c r="AG57"/>
      <c r="AH57"/>
      <c r="AI57"/>
      <c r="AJ57"/>
      <c r="AK57"/>
      <c r="AL57"/>
      <c r="AM57"/>
      <c r="AN57"/>
      <c r="AO57"/>
      <c r="AP57"/>
      <c r="AQ57"/>
      <c r="AR57"/>
      <c r="AS57"/>
      <c r="AT57"/>
    </row>
    <row r="58" spans="1:46">
      <c r="A58" s="177" t="s">
        <v>1013</v>
      </c>
      <c r="B58" s="177"/>
      <c r="C58" s="178"/>
      <c r="D58" s="342">
        <v>2</v>
      </c>
      <c r="E58" s="342"/>
      <c r="F58" s="180">
        <v>5.0000000000000001E-3</v>
      </c>
      <c r="G58" s="179">
        <v>8.9999999999999993E-3</v>
      </c>
      <c r="H58" s="180">
        <v>0.111</v>
      </c>
      <c r="I58" s="644">
        <v>8.9999999999999993E-3</v>
      </c>
      <c r="J58" s="636">
        <v>1.95E-2</v>
      </c>
      <c r="K58" s="559"/>
      <c r="L58" s="661">
        <f t="shared" si="2"/>
        <v>1.95E-2</v>
      </c>
      <c r="M58" s="282">
        <f t="shared" si="3"/>
        <v>2.8499999999999998E-2</v>
      </c>
      <c r="N58" s="180">
        <v>-1E-3</v>
      </c>
      <c r="O58" s="282">
        <f t="shared" si="4"/>
        <v>1.3999999999999999E-2</v>
      </c>
      <c r="P58" s="282">
        <f t="shared" si="5"/>
        <v>4.2499999999999996E-2</v>
      </c>
      <c r="Q58" s="636">
        <v>60</v>
      </c>
      <c r="R58" s="842" t="s">
        <v>1050</v>
      </c>
      <c r="S58"/>
      <c r="T58"/>
      <c r="U58"/>
      <c r="V58"/>
      <c r="W58"/>
      <c r="X58"/>
      <c r="Y58"/>
      <c r="Z58"/>
      <c r="AA58"/>
      <c r="AB58"/>
      <c r="AC58"/>
      <c r="AD58"/>
      <c r="AE58"/>
      <c r="AF58"/>
      <c r="AG58"/>
      <c r="AH58"/>
      <c r="AI58"/>
      <c r="AJ58"/>
      <c r="AK58"/>
      <c r="AL58"/>
      <c r="AM58"/>
      <c r="AN58"/>
      <c r="AO58"/>
      <c r="AP58"/>
      <c r="AQ58"/>
      <c r="AR58"/>
      <c r="AS58"/>
      <c r="AT58"/>
    </row>
    <row r="59" spans="1:46">
      <c r="A59" s="177" t="s">
        <v>212</v>
      </c>
      <c r="B59" s="177" t="s">
        <v>144</v>
      </c>
      <c r="C59" s="178" t="s">
        <v>13</v>
      </c>
      <c r="D59" s="336">
        <v>2.7</v>
      </c>
      <c r="E59" s="336"/>
      <c r="F59" s="207">
        <v>9.2999999999999999E-2</v>
      </c>
      <c r="G59" s="207">
        <v>0.28399999999999997</v>
      </c>
      <c r="H59" s="207">
        <v>5.2999999999999999E-2</v>
      </c>
      <c r="I59" s="644">
        <v>8.9999999999999993E-3</v>
      </c>
      <c r="J59" s="636">
        <v>1.1999999999999999E-3</v>
      </c>
      <c r="K59" s="559"/>
      <c r="L59" s="661">
        <f t="shared" si="2"/>
        <v>1.1999999999999999E-3</v>
      </c>
      <c r="M59" s="282">
        <f t="shared" si="3"/>
        <v>1.0199999999999999E-2</v>
      </c>
      <c r="N59" s="180">
        <v>3.0000000000000001E-3</v>
      </c>
      <c r="O59" s="282">
        <f t="shared" si="4"/>
        <v>0.377</v>
      </c>
      <c r="P59" s="282">
        <f t="shared" si="5"/>
        <v>0.38719999999999999</v>
      </c>
      <c r="Q59" s="636">
        <v>60</v>
      </c>
      <c r="R59" s="842" t="s">
        <v>1050</v>
      </c>
    </row>
    <row r="60" spans="1:46">
      <c r="A60" s="178" t="s">
        <v>213</v>
      </c>
      <c r="B60" s="177" t="s">
        <v>144</v>
      </c>
      <c r="C60" s="178" t="s">
        <v>13</v>
      </c>
      <c r="D60" s="336">
        <v>2.5310000000000001</v>
      </c>
      <c r="E60" s="336"/>
      <c r="F60" s="207">
        <v>0.09</v>
      </c>
      <c r="G60" s="207">
        <v>0.28399999999999997</v>
      </c>
      <c r="H60" s="207">
        <v>5.2999999999999999E-2</v>
      </c>
      <c r="I60" s="644">
        <v>8.9999999999999993E-3</v>
      </c>
      <c r="J60" s="636">
        <v>1.1999999999999999E-3</v>
      </c>
      <c r="K60" s="559"/>
      <c r="L60" s="661">
        <f t="shared" si="2"/>
        <v>1.1999999999999999E-3</v>
      </c>
      <c r="M60" s="282">
        <f t="shared" si="3"/>
        <v>1.0199999999999999E-2</v>
      </c>
      <c r="N60" s="180">
        <v>3.0000000000000001E-3</v>
      </c>
      <c r="O60" s="282">
        <f t="shared" si="4"/>
        <v>0.374</v>
      </c>
      <c r="P60" s="282">
        <f t="shared" si="5"/>
        <v>0.38419999999999999</v>
      </c>
      <c r="Q60" s="636">
        <v>60</v>
      </c>
      <c r="R60" s="842" t="s">
        <v>1050</v>
      </c>
    </row>
    <row r="61" spans="1:46">
      <c r="A61" s="178" t="s">
        <v>214</v>
      </c>
      <c r="B61" s="177" t="s">
        <v>144</v>
      </c>
      <c r="C61" s="178" t="s">
        <v>13</v>
      </c>
      <c r="D61" s="336">
        <v>2.4990000000000001</v>
      </c>
      <c r="E61" s="336"/>
      <c r="F61" s="207">
        <v>0.06</v>
      </c>
      <c r="G61" s="207">
        <v>0.28399999999999997</v>
      </c>
      <c r="H61" s="207">
        <v>5.2999999999999999E-2</v>
      </c>
      <c r="I61" s="644">
        <v>8.9999999999999993E-3</v>
      </c>
      <c r="J61" s="636">
        <v>1.1999999999999999E-3</v>
      </c>
      <c r="K61" s="559"/>
      <c r="L61" s="661">
        <f t="shared" si="2"/>
        <v>1.1999999999999999E-3</v>
      </c>
      <c r="M61" s="282">
        <f t="shared" si="3"/>
        <v>1.0199999999999999E-2</v>
      </c>
      <c r="N61" s="180">
        <v>3.0000000000000001E-3</v>
      </c>
      <c r="O61" s="282">
        <f t="shared" si="4"/>
        <v>0.34399999999999997</v>
      </c>
      <c r="P61" s="282">
        <f t="shared" si="5"/>
        <v>0.35419999999999996</v>
      </c>
      <c r="Q61" s="636">
        <v>60</v>
      </c>
      <c r="R61" s="842" t="s">
        <v>1050</v>
      </c>
    </row>
    <row r="62" spans="1:46">
      <c r="A62" s="178" t="s">
        <v>217</v>
      </c>
      <c r="B62" s="177" t="s">
        <v>77</v>
      </c>
      <c r="C62" s="178" t="s">
        <v>13</v>
      </c>
      <c r="D62" s="336">
        <v>2.5</v>
      </c>
      <c r="E62" s="336"/>
      <c r="F62" s="207">
        <v>1.44</v>
      </c>
      <c r="G62" s="207">
        <v>0.26200000000000001</v>
      </c>
      <c r="H62" s="207">
        <v>0.01</v>
      </c>
      <c r="I62" s="644">
        <v>8.9999999999999993E-3</v>
      </c>
      <c r="J62" s="636">
        <v>1.2999999999999999E-2</v>
      </c>
      <c r="K62" s="559"/>
      <c r="L62" s="661">
        <f t="shared" si="2"/>
        <v>1.2999999999999999E-2</v>
      </c>
      <c r="M62" s="282">
        <f t="shared" si="3"/>
        <v>2.1999999999999999E-2</v>
      </c>
      <c r="N62" s="180">
        <v>-0.30099999999999999</v>
      </c>
      <c r="O62" s="282">
        <f t="shared" si="4"/>
        <v>1.702</v>
      </c>
      <c r="P62" s="282">
        <f t="shared" si="5"/>
        <v>1.724</v>
      </c>
      <c r="Q62" s="636">
        <v>30</v>
      </c>
      <c r="R62" s="842" t="s">
        <v>1050</v>
      </c>
    </row>
    <row r="63" spans="1:46">
      <c r="A63" s="178" t="s">
        <v>218</v>
      </c>
      <c r="B63" s="177" t="s">
        <v>77</v>
      </c>
      <c r="C63" s="178" t="s">
        <v>13</v>
      </c>
      <c r="D63" s="336">
        <v>2.5</v>
      </c>
      <c r="E63" s="336"/>
      <c r="F63" s="207">
        <v>1.67</v>
      </c>
      <c r="G63" s="207">
        <v>0.26200000000000001</v>
      </c>
      <c r="H63" s="207">
        <v>0.01</v>
      </c>
      <c r="I63" s="644">
        <v>8.9999999999999993E-3</v>
      </c>
      <c r="J63" s="636">
        <v>1.2999999999999999E-2</v>
      </c>
      <c r="K63" s="559"/>
      <c r="L63" s="661">
        <f t="shared" si="2"/>
        <v>1.2999999999999999E-2</v>
      </c>
      <c r="M63" s="282">
        <f t="shared" si="3"/>
        <v>2.1999999999999999E-2</v>
      </c>
      <c r="N63" s="180">
        <v>-0.30099999999999999</v>
      </c>
      <c r="O63" s="282">
        <f t="shared" si="4"/>
        <v>1.9319999999999999</v>
      </c>
      <c r="P63" s="282">
        <f t="shared" si="5"/>
        <v>1.954</v>
      </c>
      <c r="Q63" s="636">
        <v>30</v>
      </c>
      <c r="R63" s="842" t="s">
        <v>1050</v>
      </c>
    </row>
    <row r="64" spans="1:46">
      <c r="A64" s="178" t="s">
        <v>603</v>
      </c>
      <c r="B64" s="177" t="s">
        <v>224</v>
      </c>
      <c r="C64" s="178" t="s">
        <v>13</v>
      </c>
      <c r="D64" s="336">
        <v>2.2400000000000002</v>
      </c>
      <c r="E64" s="336"/>
      <c r="F64" s="208">
        <v>7.0000000000000001E-3</v>
      </c>
      <c r="G64" s="207">
        <v>8.9999999999999993E-3</v>
      </c>
      <c r="H64" s="208">
        <v>0.111</v>
      </c>
      <c r="I64" s="644">
        <v>8.9999999999999993E-3</v>
      </c>
      <c r="J64" s="636">
        <v>1.1999999999999999E-3</v>
      </c>
      <c r="K64" s="559"/>
      <c r="L64" s="661">
        <f t="shared" si="2"/>
        <v>1.1999999999999999E-3</v>
      </c>
      <c r="M64" s="282">
        <f t="shared" si="3"/>
        <v>1.0199999999999999E-2</v>
      </c>
      <c r="N64" s="180">
        <v>0</v>
      </c>
      <c r="O64" s="282">
        <f t="shared" si="4"/>
        <v>1.6E-2</v>
      </c>
      <c r="P64" s="282">
        <f t="shared" si="5"/>
        <v>2.6200000000000001E-2</v>
      </c>
      <c r="Q64" s="636">
        <v>60</v>
      </c>
      <c r="R64" s="842" t="s">
        <v>1050</v>
      </c>
    </row>
    <row r="65" spans="1:18">
      <c r="A65" s="178" t="s">
        <v>604</v>
      </c>
      <c r="B65" s="177"/>
      <c r="C65" s="178"/>
      <c r="D65" s="336">
        <v>2.2400000000000002</v>
      </c>
      <c r="E65" s="336"/>
      <c r="F65" s="208">
        <v>5.0000000000000001E-3</v>
      </c>
      <c r="G65" s="207">
        <v>0.28399999999999997</v>
      </c>
      <c r="H65" s="208">
        <v>0.111</v>
      </c>
      <c r="I65" s="644">
        <v>8.9999999999999993E-3</v>
      </c>
      <c r="J65" s="636">
        <v>1.1999999999999999E-3</v>
      </c>
      <c r="K65" s="559"/>
      <c r="L65" s="661">
        <f t="shared" si="2"/>
        <v>1.1999999999999999E-3</v>
      </c>
      <c r="M65" s="282">
        <f t="shared" si="3"/>
        <v>1.0199999999999999E-2</v>
      </c>
      <c r="N65" s="180">
        <v>0</v>
      </c>
      <c r="O65" s="282">
        <f t="shared" si="4"/>
        <v>0.28899999999999998</v>
      </c>
      <c r="P65" s="282">
        <f t="shared" si="5"/>
        <v>0.29919999999999997</v>
      </c>
      <c r="Q65" s="636">
        <v>60</v>
      </c>
      <c r="R65" s="842" t="s">
        <v>1050</v>
      </c>
    </row>
    <row r="66" spans="1:18">
      <c r="A66" s="178" t="s">
        <v>219</v>
      </c>
      <c r="B66" s="177" t="s">
        <v>118</v>
      </c>
      <c r="C66" s="178" t="s">
        <v>13</v>
      </c>
      <c r="D66" s="336">
        <v>2.7</v>
      </c>
      <c r="E66" s="336"/>
      <c r="F66" s="208">
        <v>6.58</v>
      </c>
      <c r="G66" s="207">
        <v>0.26200000000000001</v>
      </c>
      <c r="H66" s="207">
        <v>0.01</v>
      </c>
      <c r="I66" s="644">
        <v>8.9999999999999993E-3</v>
      </c>
      <c r="J66" s="636">
        <v>1.2999999999999999E-3</v>
      </c>
      <c r="K66" s="559"/>
      <c r="L66" s="661">
        <f t="shared" si="2"/>
        <v>1.2999999999999999E-3</v>
      </c>
      <c r="M66" s="282">
        <f t="shared" si="3"/>
        <v>1.03E-2</v>
      </c>
      <c r="N66" s="208">
        <v>-3.09</v>
      </c>
      <c r="O66" s="282">
        <f t="shared" si="4"/>
        <v>6.8420000000000005</v>
      </c>
      <c r="P66" s="282">
        <f t="shared" si="5"/>
        <v>6.8523000000000005</v>
      </c>
      <c r="Q66" s="636">
        <v>30</v>
      </c>
      <c r="R66" s="842" t="s">
        <v>1050</v>
      </c>
    </row>
    <row r="67" spans="1:18">
      <c r="A67" s="178" t="s">
        <v>220</v>
      </c>
      <c r="B67" s="177" t="s">
        <v>118</v>
      </c>
      <c r="C67" s="178" t="s">
        <v>13</v>
      </c>
      <c r="D67" s="336">
        <v>2.7</v>
      </c>
      <c r="E67" s="336"/>
      <c r="F67" s="208">
        <v>13</v>
      </c>
      <c r="G67" s="207">
        <v>0.28399999999999997</v>
      </c>
      <c r="H67" s="207">
        <v>0.01</v>
      </c>
      <c r="I67" s="644">
        <v>8.9999999999999993E-3</v>
      </c>
      <c r="J67" s="636">
        <v>1.2999999999999999E-3</v>
      </c>
      <c r="K67" s="559"/>
      <c r="L67" s="661">
        <f t="shared" si="2"/>
        <v>1.2999999999999999E-3</v>
      </c>
      <c r="M67" s="282">
        <f t="shared" si="3"/>
        <v>1.03E-2</v>
      </c>
      <c r="N67" s="208">
        <v>-8.69</v>
      </c>
      <c r="O67" s="282">
        <f t="shared" si="4"/>
        <v>13.284000000000001</v>
      </c>
      <c r="P67" s="282">
        <f t="shared" si="5"/>
        <v>13.294300000000002</v>
      </c>
      <c r="Q67" s="636">
        <v>30</v>
      </c>
      <c r="R67" s="842" t="s">
        <v>1050</v>
      </c>
    </row>
    <row r="68" spans="1:18">
      <c r="A68" s="178" t="s">
        <v>221</v>
      </c>
      <c r="B68" s="280" t="s">
        <v>118</v>
      </c>
      <c r="C68" s="280" t="s">
        <v>13</v>
      </c>
      <c r="D68" s="337">
        <v>2.7</v>
      </c>
      <c r="E68" s="336"/>
      <c r="F68" s="207">
        <v>6.83</v>
      </c>
      <c r="G68" s="207">
        <v>0.26200000000000001</v>
      </c>
      <c r="H68" s="207">
        <v>0.01</v>
      </c>
      <c r="I68" s="644">
        <v>8.9999999999999993E-3</v>
      </c>
      <c r="J68" s="636">
        <v>1.2999999999999999E-3</v>
      </c>
      <c r="K68" s="559"/>
      <c r="L68" s="661">
        <f t="shared" si="2"/>
        <v>1.2999999999999999E-3</v>
      </c>
      <c r="M68" s="282">
        <f t="shared" si="3"/>
        <v>1.03E-2</v>
      </c>
      <c r="N68" s="208">
        <v>-3.21</v>
      </c>
      <c r="O68" s="282">
        <f t="shared" si="4"/>
        <v>7.0920000000000005</v>
      </c>
      <c r="P68" s="282">
        <f t="shared" si="5"/>
        <v>7.1023000000000005</v>
      </c>
      <c r="Q68" s="636">
        <v>30</v>
      </c>
      <c r="R68" s="842" t="s">
        <v>1050</v>
      </c>
    </row>
    <row r="69" spans="1:18">
      <c r="A69" s="178" t="s">
        <v>222</v>
      </c>
      <c r="B69" s="280" t="s">
        <v>118</v>
      </c>
      <c r="C69" s="280" t="s">
        <v>13</v>
      </c>
      <c r="D69" s="337">
        <v>2.7</v>
      </c>
      <c r="E69" s="336"/>
      <c r="F69" s="207">
        <v>13.2</v>
      </c>
      <c r="G69" s="207">
        <v>0.28399999999999997</v>
      </c>
      <c r="H69" s="207">
        <v>0.01</v>
      </c>
      <c r="I69" s="644">
        <v>8.9999999999999993E-3</v>
      </c>
      <c r="J69" s="636">
        <v>1.2999999999999999E-3</v>
      </c>
      <c r="K69" s="559"/>
      <c r="L69" s="661">
        <f t="shared" si="2"/>
        <v>1.2999999999999999E-3</v>
      </c>
      <c r="M69" s="282">
        <f t="shared" si="3"/>
        <v>1.03E-2</v>
      </c>
      <c r="N69" s="208">
        <v>-8.69</v>
      </c>
      <c r="O69" s="282">
        <f t="shared" si="4"/>
        <v>13.484</v>
      </c>
      <c r="P69" s="282">
        <f t="shared" si="5"/>
        <v>13.494300000000001</v>
      </c>
      <c r="Q69" s="636">
        <v>30</v>
      </c>
      <c r="R69" s="842" t="s">
        <v>1050</v>
      </c>
    </row>
    <row r="70" spans="1:18">
      <c r="A70" s="178" t="s">
        <v>1073</v>
      </c>
      <c r="B70" s="280" t="s">
        <v>151</v>
      </c>
      <c r="C70" s="280" t="s">
        <v>13</v>
      </c>
      <c r="D70" s="336">
        <v>0.9</v>
      </c>
      <c r="E70" s="336"/>
      <c r="F70" s="207">
        <v>0.23799999999999999</v>
      </c>
      <c r="G70" s="207">
        <v>1.4E-2</v>
      </c>
      <c r="H70" s="207">
        <v>4.2000000000000003E-2</v>
      </c>
      <c r="I70" s="644">
        <v>8.9999999999999993E-3</v>
      </c>
      <c r="J70" s="636">
        <v>7.1999999999999995E-2</v>
      </c>
      <c r="K70" s="559"/>
      <c r="L70" s="661">
        <f t="shared" si="2"/>
        <v>7.1999999999999995E-2</v>
      </c>
      <c r="M70" s="282">
        <f t="shared" si="3"/>
        <v>8.0999999999999989E-2</v>
      </c>
      <c r="N70" s="208">
        <v>0</v>
      </c>
      <c r="O70" s="282">
        <f t="shared" si="4"/>
        <v>0.252</v>
      </c>
      <c r="P70" s="282">
        <f t="shared" si="5"/>
        <v>0.33299999999999996</v>
      </c>
      <c r="Q70" s="636">
        <v>30</v>
      </c>
      <c r="R70" s="842" t="s">
        <v>1050</v>
      </c>
    </row>
    <row r="71" spans="1:18">
      <c r="A71" s="178" t="s">
        <v>988</v>
      </c>
      <c r="B71" s="381" t="s">
        <v>223</v>
      </c>
      <c r="C71" s="381" t="s">
        <v>13</v>
      </c>
      <c r="D71" s="382">
        <v>1.47</v>
      </c>
      <c r="E71" s="383"/>
      <c r="F71" s="384">
        <v>5.97</v>
      </c>
      <c r="G71" s="384">
        <v>2.1000000000000001E-2</v>
      </c>
      <c r="H71" s="388">
        <v>5.2999999999999999E-2</v>
      </c>
      <c r="I71" s="644">
        <v>8.9999999999999993E-3</v>
      </c>
      <c r="J71" s="636">
        <v>1.2999999999999999E-2</v>
      </c>
      <c r="K71" s="559"/>
      <c r="L71" s="661">
        <f t="shared" si="2"/>
        <v>1.2999999999999999E-2</v>
      </c>
      <c r="M71" s="282">
        <f t="shared" si="3"/>
        <v>2.1999999999999999E-2</v>
      </c>
      <c r="N71" s="208">
        <v>0</v>
      </c>
      <c r="O71" s="282">
        <f t="shared" si="4"/>
        <v>5.9909999999999997</v>
      </c>
      <c r="P71" s="282">
        <f t="shared" si="5"/>
        <v>6.0129999999999999</v>
      </c>
      <c r="Q71" s="636">
        <v>25</v>
      </c>
      <c r="R71" s="842" t="s">
        <v>1050</v>
      </c>
    </row>
    <row r="72" spans="1:18">
      <c r="A72" s="178" t="s">
        <v>989</v>
      </c>
      <c r="B72" s="280" t="s">
        <v>223</v>
      </c>
      <c r="C72" s="280" t="s">
        <v>13</v>
      </c>
      <c r="D72" s="337">
        <v>1.4</v>
      </c>
      <c r="E72" s="336"/>
      <c r="F72" s="207">
        <v>3.3889999999999998</v>
      </c>
      <c r="G72" s="384">
        <v>2.1000000000000001E-2</v>
      </c>
      <c r="H72" s="208">
        <v>5.2999999999999999E-2</v>
      </c>
      <c r="I72" s="644">
        <v>8.9999999999999993E-3</v>
      </c>
      <c r="J72" s="636">
        <v>1.2999999999999999E-2</v>
      </c>
      <c r="K72" s="559"/>
      <c r="L72" s="661">
        <f t="shared" si="2"/>
        <v>1.2999999999999999E-2</v>
      </c>
      <c r="M72" s="282">
        <f t="shared" si="3"/>
        <v>2.1999999999999999E-2</v>
      </c>
      <c r="N72" s="208">
        <v>0</v>
      </c>
      <c r="O72" s="282">
        <f t="shared" ref="O72:O79" si="6">SUM($F72:$G72)</f>
        <v>3.4099999999999997</v>
      </c>
      <c r="P72" s="282">
        <f t="shared" ref="P72:P79" si="7">$O72+$M72+$E72</f>
        <v>3.4319999999999995</v>
      </c>
      <c r="Q72" s="636">
        <f>DESIGN_LIFE</f>
        <v>0</v>
      </c>
      <c r="R72" s="842" t="s">
        <v>1050</v>
      </c>
    </row>
    <row r="73" spans="1:18">
      <c r="A73" s="178" t="s">
        <v>1004</v>
      </c>
      <c r="B73" s="385" t="s">
        <v>223</v>
      </c>
      <c r="C73" s="385" t="s">
        <v>13</v>
      </c>
      <c r="D73" s="648">
        <v>0.64</v>
      </c>
      <c r="E73" s="648"/>
      <c r="F73" s="646">
        <v>0.621</v>
      </c>
      <c r="G73" s="207">
        <v>2.1000000000000001E-2</v>
      </c>
      <c r="H73" s="646">
        <v>0.111</v>
      </c>
      <c r="I73" s="644">
        <v>8.9999999999999993E-3</v>
      </c>
      <c r="J73" s="638">
        <v>1.2999999999999999E-2</v>
      </c>
      <c r="K73" s="559"/>
      <c r="L73" s="661">
        <f t="shared" ref="L73:L79" si="8">SUM($J73:$K73)</f>
        <v>1.2999999999999999E-2</v>
      </c>
      <c r="M73" s="282">
        <f t="shared" ref="M73:M79" si="9">SUM($I73, $L73)</f>
        <v>2.1999999999999999E-2</v>
      </c>
      <c r="N73" s="208">
        <v>0</v>
      </c>
      <c r="O73" s="282">
        <f t="shared" si="6"/>
        <v>0.64200000000000002</v>
      </c>
      <c r="P73" s="282">
        <f t="shared" si="7"/>
        <v>0.66400000000000003</v>
      </c>
      <c r="Q73" s="100">
        <f>DESIGN_LIFE</f>
        <v>0</v>
      </c>
      <c r="R73" s="842" t="s">
        <v>1050</v>
      </c>
    </row>
    <row r="74" spans="1:18">
      <c r="A74" s="178" t="s">
        <v>973</v>
      </c>
      <c r="B74" s="385"/>
      <c r="C74" s="385"/>
      <c r="D74" s="337">
        <v>2.4</v>
      </c>
      <c r="E74" s="336"/>
      <c r="F74" s="207">
        <v>5.4199999999999998E-2</v>
      </c>
      <c r="G74" s="207">
        <v>8.9999999999999993E-3</v>
      </c>
      <c r="H74" s="208">
        <v>5.2999999999999999E-2</v>
      </c>
      <c r="I74" s="644">
        <v>8.9999999999999993E-3</v>
      </c>
      <c r="J74" s="636">
        <v>1.1999999999999999E-3</v>
      </c>
      <c r="K74" s="650"/>
      <c r="L74" s="661">
        <f t="shared" si="8"/>
        <v>1.1999999999999999E-3</v>
      </c>
      <c r="M74" s="282">
        <f t="shared" si="9"/>
        <v>1.0199999999999999E-2</v>
      </c>
      <c r="N74" s="208">
        <v>-7.0000000000000001E-3</v>
      </c>
      <c r="O74" s="282">
        <f t="shared" si="6"/>
        <v>6.3199999999999992E-2</v>
      </c>
      <c r="P74" s="282">
        <f t="shared" si="7"/>
        <v>7.3399999999999993E-2</v>
      </c>
      <c r="Q74" s="636">
        <v>40</v>
      </c>
      <c r="R74" s="842" t="s">
        <v>1050</v>
      </c>
    </row>
    <row r="75" spans="1:18">
      <c r="A75" s="178" t="s">
        <v>974</v>
      </c>
      <c r="B75" s="385"/>
      <c r="C75" s="385"/>
      <c r="D75" s="337">
        <v>1</v>
      </c>
      <c r="E75" s="336"/>
      <c r="F75" s="208">
        <v>0.16300000000000001</v>
      </c>
      <c r="G75" s="207">
        <v>8.9999999999999993E-3</v>
      </c>
      <c r="H75" s="208">
        <v>5.2999999999999999E-2</v>
      </c>
      <c r="I75" s="644">
        <v>8.9999999999999993E-3</v>
      </c>
      <c r="J75" s="636">
        <v>1.1999999999999999E-3</v>
      </c>
      <c r="K75" s="650"/>
      <c r="L75" s="661">
        <f t="shared" si="8"/>
        <v>1.1999999999999999E-3</v>
      </c>
      <c r="M75" s="282">
        <f t="shared" si="9"/>
        <v>1.0199999999999999E-2</v>
      </c>
      <c r="N75" s="208"/>
      <c r="O75" s="282">
        <f t="shared" si="6"/>
        <v>0.17200000000000001</v>
      </c>
      <c r="P75" s="282">
        <f t="shared" si="7"/>
        <v>0.1822</v>
      </c>
      <c r="Q75" s="636">
        <v>25</v>
      </c>
      <c r="R75" s="842" t="s">
        <v>1050</v>
      </c>
    </row>
    <row r="76" spans="1:18">
      <c r="A76" s="178" t="s">
        <v>981</v>
      </c>
      <c r="B76" s="385"/>
      <c r="C76" s="385"/>
      <c r="D76" s="336">
        <v>2.2000000000000002</v>
      </c>
      <c r="E76" s="336"/>
      <c r="F76" s="208">
        <v>14.843999999999999</v>
      </c>
      <c r="G76" s="207">
        <v>0.26200000000000001</v>
      </c>
      <c r="H76" s="208">
        <v>5.2999999999999999E-2</v>
      </c>
      <c r="I76" s="644">
        <v>8.9999999999999993E-3</v>
      </c>
      <c r="J76" s="636">
        <v>1.2999999999999999E-2</v>
      </c>
      <c r="K76" s="650"/>
      <c r="L76" s="661">
        <f t="shared" si="8"/>
        <v>1.2999999999999999E-2</v>
      </c>
      <c r="M76" s="282">
        <f t="shared" si="9"/>
        <v>2.1999999999999999E-2</v>
      </c>
      <c r="N76" s="208">
        <v>-4.4999999999999998E-2</v>
      </c>
      <c r="O76" s="282">
        <f t="shared" si="6"/>
        <v>15.106</v>
      </c>
      <c r="P76" s="282">
        <f t="shared" si="7"/>
        <v>15.128</v>
      </c>
      <c r="Q76" s="636">
        <v>30</v>
      </c>
      <c r="R76" s="842" t="s">
        <v>1050</v>
      </c>
    </row>
    <row r="77" spans="1:18">
      <c r="A77" s="178" t="s">
        <v>982</v>
      </c>
      <c r="B77" s="385"/>
      <c r="C77" s="385"/>
      <c r="D77" s="337">
        <v>1.8</v>
      </c>
      <c r="E77" s="336"/>
      <c r="F77" s="207">
        <v>43.87</v>
      </c>
      <c r="G77" s="207">
        <v>0.26200000000000001</v>
      </c>
      <c r="H77" s="208">
        <v>0.111</v>
      </c>
      <c r="I77" s="644">
        <v>8.9999999999999993E-3</v>
      </c>
      <c r="J77" s="636">
        <v>1.2999999999999999E-2</v>
      </c>
      <c r="K77" s="650"/>
      <c r="L77" s="661">
        <f t="shared" si="8"/>
        <v>1.2999999999999999E-2</v>
      </c>
      <c r="M77" s="282">
        <f t="shared" si="9"/>
        <v>2.1999999999999999E-2</v>
      </c>
      <c r="N77" s="208"/>
      <c r="O77" s="282">
        <f t="shared" si="6"/>
        <v>44.131999999999998</v>
      </c>
      <c r="P77" s="282">
        <f t="shared" si="7"/>
        <v>44.153999999999996</v>
      </c>
      <c r="Q77" s="636">
        <v>30</v>
      </c>
      <c r="R77" s="842" t="s">
        <v>1050</v>
      </c>
    </row>
    <row r="78" spans="1:18">
      <c r="A78" s="178" t="s">
        <v>983</v>
      </c>
      <c r="B78" s="385"/>
      <c r="C78" s="385"/>
      <c r="D78" s="337">
        <v>2.5</v>
      </c>
      <c r="E78" s="336"/>
      <c r="F78" s="207">
        <v>1.5</v>
      </c>
      <c r="G78" s="207">
        <v>0.26200000000000001</v>
      </c>
      <c r="H78" s="208">
        <v>0.111</v>
      </c>
      <c r="I78" s="644">
        <v>8.9999999999999993E-3</v>
      </c>
      <c r="J78" s="636">
        <v>1.2999999999999999E-2</v>
      </c>
      <c r="K78" s="650"/>
      <c r="L78" s="661">
        <f t="shared" si="8"/>
        <v>1.2999999999999999E-2</v>
      </c>
      <c r="M78" s="282">
        <f t="shared" si="9"/>
        <v>2.1999999999999999E-2</v>
      </c>
      <c r="N78" s="208"/>
      <c r="O78" s="282">
        <f t="shared" si="6"/>
        <v>1.762</v>
      </c>
      <c r="P78" s="282">
        <f t="shared" si="7"/>
        <v>1.784</v>
      </c>
      <c r="Q78" s="636">
        <v>30</v>
      </c>
      <c r="R78" s="842" t="s">
        <v>1050</v>
      </c>
    </row>
    <row r="79" spans="1:18">
      <c r="A79" s="647" t="s">
        <v>984</v>
      </c>
      <c r="B79" s="385"/>
      <c r="C79" s="385"/>
      <c r="D79" s="386">
        <v>1.2</v>
      </c>
      <c r="E79" s="648"/>
      <c r="F79" s="387">
        <v>4.8499999999999996</v>
      </c>
      <c r="G79" s="207">
        <v>0.26200000000000001</v>
      </c>
      <c r="H79" s="208">
        <v>0.111</v>
      </c>
      <c r="I79" s="644">
        <v>8.9999999999999993E-3</v>
      </c>
      <c r="J79" s="639">
        <v>1.2999999999999999E-2</v>
      </c>
      <c r="K79" s="559"/>
      <c r="L79" s="660">
        <f t="shared" si="8"/>
        <v>1.2999999999999999E-2</v>
      </c>
      <c r="M79" s="282">
        <f t="shared" si="9"/>
        <v>2.1999999999999999E-2</v>
      </c>
      <c r="N79" s="208"/>
      <c r="O79" s="282">
        <f t="shared" si="6"/>
        <v>5.1120000000000001</v>
      </c>
      <c r="P79" s="282">
        <f t="shared" si="7"/>
        <v>5.1340000000000003</v>
      </c>
      <c r="Q79" s="639">
        <v>30</v>
      </c>
      <c r="R79" s="842" t="s">
        <v>1050</v>
      </c>
    </row>
    <row r="80" spans="1:18" ht="15" customHeight="1">
      <c r="A80" s="110" t="str">
        <f>'Custom Data'!$AB16</f>
        <v xml:space="preserve">Custom_EPD -  - </v>
      </c>
      <c r="B80" s="111">
        <f>'Custom Data'!$B16</f>
        <v>0</v>
      </c>
      <c r="C80" s="111" t="s">
        <v>230</v>
      </c>
      <c r="D80" s="338">
        <f>'Custom Data'!C16/1000</f>
        <v>0</v>
      </c>
      <c r="E80" s="338">
        <f>'Custom Data'!D16</f>
        <v>0</v>
      </c>
      <c r="F80" s="204">
        <f>'Custom Data'!E16</f>
        <v>0</v>
      </c>
      <c r="G80" s="204">
        <f>'Custom Data'!F16</f>
        <v>0</v>
      </c>
      <c r="H80" s="204">
        <f>'Custom Data'!AC16</f>
        <v>0</v>
      </c>
      <c r="I80" s="204">
        <f>'Custom Data'!H16</f>
        <v>0</v>
      </c>
      <c r="J80" s="204">
        <f>'Custom Data'!I16</f>
        <v>0</v>
      </c>
      <c r="K80" s="204">
        <f>'Custom Data'!J16</f>
        <v>0</v>
      </c>
      <c r="L80" s="204">
        <f>'Custom Data'!K16</f>
        <v>0</v>
      </c>
      <c r="M80" s="204">
        <f t="shared" ref="M80:M95" si="10">SUM(I80, L80)</f>
        <v>0</v>
      </c>
      <c r="N80" s="204">
        <f>'Custom Data'!L16</f>
        <v>0</v>
      </c>
      <c r="O80" s="204">
        <f t="shared" ref="O80:O104" si="11">SUM(F80:G80)</f>
        <v>0</v>
      </c>
      <c r="P80" s="204">
        <f>O80+M80+E80</f>
        <v>0</v>
      </c>
      <c r="Q80" s="684">
        <f>'Custom Data'!M16</f>
        <v>0</v>
      </c>
      <c r="R80" s="585"/>
    </row>
    <row r="81" spans="1:18">
      <c r="A81" s="110" t="str">
        <f>'Custom Data'!$AB17</f>
        <v xml:space="preserve">Custom_EPD -  - </v>
      </c>
      <c r="B81" s="111">
        <f>'Custom Data'!$B17</f>
        <v>0</v>
      </c>
      <c r="C81" s="111" t="s">
        <v>230</v>
      </c>
      <c r="D81" s="338">
        <f>'Custom Data'!C17/1000</f>
        <v>0</v>
      </c>
      <c r="E81" s="338">
        <f>'Custom Data'!D17</f>
        <v>0</v>
      </c>
      <c r="F81" s="204">
        <f>'Custom Data'!E17</f>
        <v>0</v>
      </c>
      <c r="G81" s="204">
        <f>'Custom Data'!F17</f>
        <v>0</v>
      </c>
      <c r="H81" s="204">
        <f>'Custom Data'!AC17</f>
        <v>0</v>
      </c>
      <c r="I81" s="204">
        <f>'Custom Data'!H17</f>
        <v>0</v>
      </c>
      <c r="J81" s="204">
        <f>'Custom Data'!I17</f>
        <v>0</v>
      </c>
      <c r="K81" s="204">
        <f>'Custom Data'!J17</f>
        <v>0</v>
      </c>
      <c r="L81" s="204">
        <f>'Custom Data'!K17</f>
        <v>0</v>
      </c>
      <c r="M81" s="204">
        <f t="shared" si="10"/>
        <v>0</v>
      </c>
      <c r="N81" s="204">
        <f>'Custom Data'!L17</f>
        <v>0</v>
      </c>
      <c r="O81" s="204">
        <f t="shared" si="11"/>
        <v>0</v>
      </c>
      <c r="P81" s="204">
        <f t="shared" ref="P81:P104" si="12">O81+M81+E81</f>
        <v>0</v>
      </c>
      <c r="Q81" s="684">
        <f>'Custom Data'!M17</f>
        <v>0</v>
      </c>
      <c r="R81" s="585"/>
    </row>
    <row r="82" spans="1:18">
      <c r="A82" s="110" t="str">
        <f>'Custom Data'!$AB18</f>
        <v xml:space="preserve">Custom_EPD -  - </v>
      </c>
      <c r="B82" s="111">
        <f>'Custom Data'!$B18</f>
        <v>0</v>
      </c>
      <c r="C82" s="111" t="s">
        <v>230</v>
      </c>
      <c r="D82" s="338">
        <f>'Custom Data'!C18/1000</f>
        <v>0</v>
      </c>
      <c r="E82" s="338">
        <f>'Custom Data'!D18</f>
        <v>0</v>
      </c>
      <c r="F82" s="204">
        <f>'Custom Data'!E18</f>
        <v>0</v>
      </c>
      <c r="G82" s="204">
        <f>'Custom Data'!F18</f>
        <v>0</v>
      </c>
      <c r="H82" s="204">
        <f>'Custom Data'!AC18</f>
        <v>0</v>
      </c>
      <c r="I82" s="204">
        <f>'Custom Data'!H18</f>
        <v>0</v>
      </c>
      <c r="J82" s="204">
        <f>'Custom Data'!I18</f>
        <v>0</v>
      </c>
      <c r="K82" s="204">
        <f>'Custom Data'!J18</f>
        <v>0</v>
      </c>
      <c r="L82" s="204">
        <f>'Custom Data'!K18</f>
        <v>0</v>
      </c>
      <c r="M82" s="204">
        <f t="shared" si="10"/>
        <v>0</v>
      </c>
      <c r="N82" s="204">
        <f>'Custom Data'!L18</f>
        <v>0</v>
      </c>
      <c r="O82" s="204">
        <f t="shared" si="11"/>
        <v>0</v>
      </c>
      <c r="P82" s="204">
        <f t="shared" si="12"/>
        <v>0</v>
      </c>
      <c r="Q82" s="684">
        <f>'Custom Data'!M18</f>
        <v>0</v>
      </c>
      <c r="R82" s="585"/>
    </row>
    <row r="83" spans="1:18">
      <c r="A83" s="110" t="str">
        <f>'Custom Data'!$AB19</f>
        <v xml:space="preserve">Custom_EPD -  - </v>
      </c>
      <c r="B83" s="111">
        <f>'Custom Data'!$B19</f>
        <v>0</v>
      </c>
      <c r="C83" s="111" t="s">
        <v>230</v>
      </c>
      <c r="D83" s="338">
        <f>'Custom Data'!C19/1000</f>
        <v>0</v>
      </c>
      <c r="E83" s="338">
        <f>'Custom Data'!D19</f>
        <v>0</v>
      </c>
      <c r="F83" s="204">
        <f>'Custom Data'!E19</f>
        <v>0</v>
      </c>
      <c r="G83" s="204">
        <f>'Custom Data'!F19</f>
        <v>0</v>
      </c>
      <c r="H83" s="204">
        <f>'Custom Data'!AC19</f>
        <v>0</v>
      </c>
      <c r="I83" s="204">
        <f>'Custom Data'!H19</f>
        <v>0</v>
      </c>
      <c r="J83" s="204">
        <f>'Custom Data'!I19</f>
        <v>0</v>
      </c>
      <c r="K83" s="204">
        <f>'Custom Data'!J19</f>
        <v>0</v>
      </c>
      <c r="L83" s="204">
        <f>'Custom Data'!K19</f>
        <v>0</v>
      </c>
      <c r="M83" s="204">
        <f t="shared" si="10"/>
        <v>0</v>
      </c>
      <c r="N83" s="204">
        <f>'Custom Data'!L19</f>
        <v>0</v>
      </c>
      <c r="O83" s="204">
        <f t="shared" si="11"/>
        <v>0</v>
      </c>
      <c r="P83" s="204">
        <f t="shared" si="12"/>
        <v>0</v>
      </c>
      <c r="Q83" s="684">
        <f>'Custom Data'!M19</f>
        <v>0</v>
      </c>
      <c r="R83" s="585"/>
    </row>
    <row r="84" spans="1:18">
      <c r="A84" s="110" t="str">
        <f>'Custom Data'!$AB20</f>
        <v xml:space="preserve">Custom_EPD -  - </v>
      </c>
      <c r="B84" s="111">
        <f>'Custom Data'!$B20</f>
        <v>0</v>
      </c>
      <c r="C84" s="111" t="s">
        <v>230</v>
      </c>
      <c r="D84" s="338">
        <f>'Custom Data'!C20/1000</f>
        <v>0</v>
      </c>
      <c r="E84" s="338">
        <f>'Custom Data'!D20</f>
        <v>0</v>
      </c>
      <c r="F84" s="204">
        <f>'Custom Data'!E20</f>
        <v>0</v>
      </c>
      <c r="G84" s="204">
        <f>'Custom Data'!F20</f>
        <v>0</v>
      </c>
      <c r="H84" s="204">
        <f>'Custom Data'!AC20</f>
        <v>0</v>
      </c>
      <c r="I84" s="204">
        <f>'Custom Data'!H20</f>
        <v>0</v>
      </c>
      <c r="J84" s="204">
        <f>'Custom Data'!I20</f>
        <v>0</v>
      </c>
      <c r="K84" s="204">
        <f>'Custom Data'!J20</f>
        <v>0</v>
      </c>
      <c r="L84" s="204">
        <f>'Custom Data'!K20</f>
        <v>0</v>
      </c>
      <c r="M84" s="204">
        <f t="shared" si="10"/>
        <v>0</v>
      </c>
      <c r="N84" s="204">
        <f>'Custom Data'!L20</f>
        <v>0</v>
      </c>
      <c r="O84" s="204">
        <f t="shared" si="11"/>
        <v>0</v>
      </c>
      <c r="P84" s="204">
        <f t="shared" si="12"/>
        <v>0</v>
      </c>
      <c r="Q84" s="684">
        <f>'Custom Data'!M20</f>
        <v>0</v>
      </c>
      <c r="R84" s="585"/>
    </row>
    <row r="85" spans="1:18">
      <c r="A85" s="110" t="str">
        <f>'Custom Data'!$AB21</f>
        <v xml:space="preserve">Custom_EPD -  - </v>
      </c>
      <c r="B85" s="111">
        <f>'Custom Data'!$B21</f>
        <v>0</v>
      </c>
      <c r="C85" s="111" t="s">
        <v>230</v>
      </c>
      <c r="D85" s="338">
        <f>'Custom Data'!C21/1000</f>
        <v>0</v>
      </c>
      <c r="E85" s="338">
        <f>'Custom Data'!D21</f>
        <v>0</v>
      </c>
      <c r="F85" s="204">
        <f>'Custom Data'!E21</f>
        <v>0</v>
      </c>
      <c r="G85" s="204">
        <f>'Custom Data'!F21</f>
        <v>0</v>
      </c>
      <c r="H85" s="204">
        <f>'Custom Data'!AC21</f>
        <v>0</v>
      </c>
      <c r="I85" s="204">
        <f>'Custom Data'!H21</f>
        <v>0</v>
      </c>
      <c r="J85" s="204">
        <f>'Custom Data'!I21</f>
        <v>0</v>
      </c>
      <c r="K85" s="204">
        <f>'Custom Data'!J21</f>
        <v>0</v>
      </c>
      <c r="L85" s="204">
        <f>'Custom Data'!K21</f>
        <v>0</v>
      </c>
      <c r="M85" s="204">
        <f t="shared" si="10"/>
        <v>0</v>
      </c>
      <c r="N85" s="204">
        <f>'Custom Data'!L21</f>
        <v>0</v>
      </c>
      <c r="O85" s="204">
        <f t="shared" si="11"/>
        <v>0</v>
      </c>
      <c r="P85" s="204">
        <f t="shared" si="12"/>
        <v>0</v>
      </c>
      <c r="Q85" s="684">
        <f>'Custom Data'!M21</f>
        <v>0</v>
      </c>
      <c r="R85" s="585"/>
    </row>
    <row r="86" spans="1:18">
      <c r="A86" s="110" t="str">
        <f>'Custom Data'!$AB22</f>
        <v xml:space="preserve">Custom_EPD -  - </v>
      </c>
      <c r="B86" s="111">
        <f>'Custom Data'!$B22</f>
        <v>0</v>
      </c>
      <c r="C86" s="111" t="s">
        <v>230</v>
      </c>
      <c r="D86" s="338">
        <f>'Custom Data'!C22/1000</f>
        <v>0</v>
      </c>
      <c r="E86" s="338">
        <f>'Custom Data'!D22</f>
        <v>0</v>
      </c>
      <c r="F86" s="204">
        <f>'Custom Data'!E22</f>
        <v>0</v>
      </c>
      <c r="G86" s="204">
        <f>'Custom Data'!F22</f>
        <v>0</v>
      </c>
      <c r="H86" s="204">
        <f>'Custom Data'!AC22</f>
        <v>0</v>
      </c>
      <c r="I86" s="204">
        <f>'Custom Data'!H22</f>
        <v>0</v>
      </c>
      <c r="J86" s="204">
        <f>'Custom Data'!I22</f>
        <v>0</v>
      </c>
      <c r="K86" s="204">
        <f>'Custom Data'!J22</f>
        <v>0</v>
      </c>
      <c r="L86" s="204">
        <f>'Custom Data'!K22</f>
        <v>0</v>
      </c>
      <c r="M86" s="204">
        <f t="shared" si="10"/>
        <v>0</v>
      </c>
      <c r="N86" s="204">
        <f>'Custom Data'!L22</f>
        <v>0</v>
      </c>
      <c r="O86" s="204">
        <f t="shared" si="11"/>
        <v>0</v>
      </c>
      <c r="P86" s="204">
        <f t="shared" si="12"/>
        <v>0</v>
      </c>
      <c r="Q86" s="684">
        <f>'Custom Data'!M22</f>
        <v>0</v>
      </c>
      <c r="R86" s="585"/>
    </row>
    <row r="87" spans="1:18">
      <c r="A87" s="110" t="str">
        <f>'Custom Data'!$AB23</f>
        <v xml:space="preserve">Custom_EPD -  - </v>
      </c>
      <c r="B87" s="111">
        <f>'Custom Data'!$B23</f>
        <v>0</v>
      </c>
      <c r="C87" s="111" t="s">
        <v>230</v>
      </c>
      <c r="D87" s="338">
        <f>'Custom Data'!C23/1000</f>
        <v>0</v>
      </c>
      <c r="E87" s="338">
        <f>'Custom Data'!D23</f>
        <v>0</v>
      </c>
      <c r="F87" s="204">
        <f>'Custom Data'!E23</f>
        <v>0</v>
      </c>
      <c r="G87" s="204">
        <f>'Custom Data'!F23</f>
        <v>0</v>
      </c>
      <c r="H87" s="204">
        <f>'Custom Data'!AC23</f>
        <v>0</v>
      </c>
      <c r="I87" s="204">
        <f>'Custom Data'!H23</f>
        <v>0</v>
      </c>
      <c r="J87" s="204">
        <f>'Custom Data'!I23</f>
        <v>0</v>
      </c>
      <c r="K87" s="204">
        <f>'Custom Data'!J23</f>
        <v>0</v>
      </c>
      <c r="L87" s="204">
        <f>'Custom Data'!K23</f>
        <v>0</v>
      </c>
      <c r="M87" s="204">
        <f t="shared" si="10"/>
        <v>0</v>
      </c>
      <c r="N87" s="204">
        <f>'Custom Data'!L23</f>
        <v>0</v>
      </c>
      <c r="O87" s="204">
        <f t="shared" si="11"/>
        <v>0</v>
      </c>
      <c r="P87" s="204">
        <f t="shared" si="12"/>
        <v>0</v>
      </c>
      <c r="Q87" s="684">
        <f>'Custom Data'!M23</f>
        <v>0</v>
      </c>
      <c r="R87" s="585"/>
    </row>
    <row r="88" spans="1:18">
      <c r="A88" s="110" t="str">
        <f>'Custom Data'!$AB24</f>
        <v xml:space="preserve">Custom_EPD -  - </v>
      </c>
      <c r="B88" s="111">
        <f>'Custom Data'!$B24</f>
        <v>0</v>
      </c>
      <c r="C88" s="111" t="s">
        <v>230</v>
      </c>
      <c r="D88" s="338">
        <f>'Custom Data'!C24/1000</f>
        <v>0</v>
      </c>
      <c r="E88" s="338">
        <f>'Custom Data'!D24</f>
        <v>0</v>
      </c>
      <c r="F88" s="204">
        <f>'Custom Data'!E24</f>
        <v>0</v>
      </c>
      <c r="G88" s="204">
        <f>'Custom Data'!F24</f>
        <v>0</v>
      </c>
      <c r="H88" s="204">
        <f>'Custom Data'!AC24</f>
        <v>0</v>
      </c>
      <c r="I88" s="204">
        <f>'Custom Data'!H24</f>
        <v>0</v>
      </c>
      <c r="J88" s="204">
        <f>'Custom Data'!I24</f>
        <v>0</v>
      </c>
      <c r="K88" s="204">
        <f>'Custom Data'!J24</f>
        <v>0</v>
      </c>
      <c r="L88" s="204">
        <f>'Custom Data'!K24</f>
        <v>0</v>
      </c>
      <c r="M88" s="204">
        <f t="shared" si="10"/>
        <v>0</v>
      </c>
      <c r="N88" s="204">
        <f>'Custom Data'!L24</f>
        <v>0</v>
      </c>
      <c r="O88" s="204">
        <f t="shared" si="11"/>
        <v>0</v>
      </c>
      <c r="P88" s="204">
        <f t="shared" si="12"/>
        <v>0</v>
      </c>
      <c r="Q88" s="684">
        <f>'Custom Data'!M24</f>
        <v>0</v>
      </c>
      <c r="R88" s="585"/>
    </row>
    <row r="89" spans="1:18">
      <c r="A89" s="110" t="str">
        <f>'Custom Data'!$AB25</f>
        <v xml:space="preserve">Custom_EPD -  - </v>
      </c>
      <c r="B89" s="111">
        <f>'Custom Data'!$B25</f>
        <v>0</v>
      </c>
      <c r="C89" s="111" t="s">
        <v>230</v>
      </c>
      <c r="D89" s="338">
        <f>'Custom Data'!C25/1000</f>
        <v>0</v>
      </c>
      <c r="E89" s="338">
        <f>'Custom Data'!D25</f>
        <v>0</v>
      </c>
      <c r="F89" s="204">
        <f>'Custom Data'!E25</f>
        <v>0</v>
      </c>
      <c r="G89" s="204">
        <f>'Custom Data'!F25</f>
        <v>0</v>
      </c>
      <c r="H89" s="204">
        <f>'Custom Data'!AC25</f>
        <v>0</v>
      </c>
      <c r="I89" s="204">
        <f>'Custom Data'!H25</f>
        <v>0</v>
      </c>
      <c r="J89" s="204">
        <f>'Custom Data'!I25</f>
        <v>0</v>
      </c>
      <c r="K89" s="204">
        <f>'Custom Data'!J25</f>
        <v>0</v>
      </c>
      <c r="L89" s="204">
        <f>'Custom Data'!K25</f>
        <v>0</v>
      </c>
      <c r="M89" s="204">
        <f t="shared" si="10"/>
        <v>0</v>
      </c>
      <c r="N89" s="204">
        <f>'Custom Data'!L25</f>
        <v>0</v>
      </c>
      <c r="O89" s="204">
        <f t="shared" si="11"/>
        <v>0</v>
      </c>
      <c r="P89" s="204">
        <f t="shared" si="12"/>
        <v>0</v>
      </c>
      <c r="Q89" s="684">
        <f>'Custom Data'!M25</f>
        <v>0</v>
      </c>
      <c r="R89" s="585"/>
    </row>
    <row r="90" spans="1:18">
      <c r="A90" s="110" t="str">
        <f>'Custom Data'!$AB26</f>
        <v xml:space="preserve">Custom_EPD -  - </v>
      </c>
      <c r="B90" s="111">
        <f>'Custom Data'!$B26</f>
        <v>0</v>
      </c>
      <c r="C90" s="111" t="s">
        <v>230</v>
      </c>
      <c r="D90" s="338">
        <f>'Custom Data'!C26/1000</f>
        <v>0</v>
      </c>
      <c r="E90" s="338">
        <f>'Custom Data'!D26</f>
        <v>0</v>
      </c>
      <c r="F90" s="204">
        <f>'Custom Data'!E26</f>
        <v>0</v>
      </c>
      <c r="G90" s="204">
        <f>'Custom Data'!F26</f>
        <v>0</v>
      </c>
      <c r="H90" s="204">
        <f>'Custom Data'!AC26</f>
        <v>0</v>
      </c>
      <c r="I90" s="204">
        <f>'Custom Data'!H26</f>
        <v>0</v>
      </c>
      <c r="J90" s="204">
        <f>'Custom Data'!I26</f>
        <v>0</v>
      </c>
      <c r="K90" s="204">
        <f>'Custom Data'!J26</f>
        <v>0</v>
      </c>
      <c r="L90" s="204">
        <f>'Custom Data'!K26</f>
        <v>0</v>
      </c>
      <c r="M90" s="204">
        <f t="shared" si="10"/>
        <v>0</v>
      </c>
      <c r="N90" s="204">
        <f>'Custom Data'!L26</f>
        <v>0</v>
      </c>
      <c r="O90" s="204">
        <f t="shared" si="11"/>
        <v>0</v>
      </c>
      <c r="P90" s="204">
        <f t="shared" si="12"/>
        <v>0</v>
      </c>
      <c r="Q90" s="684">
        <f>'Custom Data'!M26</f>
        <v>0</v>
      </c>
      <c r="R90" s="585"/>
    </row>
    <row r="91" spans="1:18">
      <c r="A91" s="110" t="str">
        <f>'Custom Data'!$AB27</f>
        <v xml:space="preserve">Custom_EPD -  - </v>
      </c>
      <c r="B91" s="111">
        <f>'Custom Data'!$B27</f>
        <v>0</v>
      </c>
      <c r="C91" s="111" t="s">
        <v>230</v>
      </c>
      <c r="D91" s="338">
        <f>'Custom Data'!C27/1000</f>
        <v>0</v>
      </c>
      <c r="E91" s="338">
        <f>'Custom Data'!D27</f>
        <v>0</v>
      </c>
      <c r="F91" s="204">
        <f>'Custom Data'!E27</f>
        <v>0</v>
      </c>
      <c r="G91" s="204">
        <f>'Custom Data'!F27</f>
        <v>0</v>
      </c>
      <c r="H91" s="204">
        <f>'Custom Data'!AC27</f>
        <v>0</v>
      </c>
      <c r="I91" s="204">
        <f>'Custom Data'!H27</f>
        <v>0</v>
      </c>
      <c r="J91" s="204">
        <f>'Custom Data'!I27</f>
        <v>0</v>
      </c>
      <c r="K91" s="204">
        <f>'Custom Data'!J27</f>
        <v>0</v>
      </c>
      <c r="L91" s="204">
        <f>'Custom Data'!K27</f>
        <v>0</v>
      </c>
      <c r="M91" s="204">
        <f t="shared" si="10"/>
        <v>0</v>
      </c>
      <c r="N91" s="204">
        <f>'Custom Data'!L27</f>
        <v>0</v>
      </c>
      <c r="O91" s="204">
        <f t="shared" si="11"/>
        <v>0</v>
      </c>
      <c r="P91" s="204">
        <f t="shared" si="12"/>
        <v>0</v>
      </c>
      <c r="Q91" s="684">
        <f>'Custom Data'!M27</f>
        <v>0</v>
      </c>
      <c r="R91" s="585"/>
    </row>
    <row r="92" spans="1:18">
      <c r="A92" s="110" t="str">
        <f>'Custom Data'!$AB28</f>
        <v xml:space="preserve">Custom_EPD -  - </v>
      </c>
      <c r="B92" s="111">
        <f>'Custom Data'!$B28</f>
        <v>0</v>
      </c>
      <c r="C92" s="111" t="s">
        <v>230</v>
      </c>
      <c r="D92" s="338">
        <f>'Custom Data'!C28/1000</f>
        <v>0</v>
      </c>
      <c r="E92" s="338">
        <f>'Custom Data'!D28</f>
        <v>0</v>
      </c>
      <c r="F92" s="204">
        <f>'Custom Data'!E28</f>
        <v>0</v>
      </c>
      <c r="G92" s="204">
        <f>'Custom Data'!F28</f>
        <v>0</v>
      </c>
      <c r="H92" s="204">
        <f>'Custom Data'!AC28</f>
        <v>0</v>
      </c>
      <c r="I92" s="204">
        <f>'Custom Data'!H28</f>
        <v>0</v>
      </c>
      <c r="J92" s="204">
        <f>'Custom Data'!I28</f>
        <v>0</v>
      </c>
      <c r="K92" s="204">
        <f>'Custom Data'!J28</f>
        <v>0</v>
      </c>
      <c r="L92" s="204">
        <f>'Custom Data'!K28</f>
        <v>0</v>
      </c>
      <c r="M92" s="204">
        <f t="shared" si="10"/>
        <v>0</v>
      </c>
      <c r="N92" s="204">
        <f>'Custom Data'!L28</f>
        <v>0</v>
      </c>
      <c r="O92" s="204">
        <f t="shared" si="11"/>
        <v>0</v>
      </c>
      <c r="P92" s="204">
        <f t="shared" si="12"/>
        <v>0</v>
      </c>
      <c r="Q92" s="684">
        <f>'Custom Data'!M28</f>
        <v>0</v>
      </c>
      <c r="R92" s="585"/>
    </row>
    <row r="93" spans="1:18">
      <c r="A93" s="110" t="str">
        <f>'Custom Data'!$AB29</f>
        <v xml:space="preserve">Custom_EPD -  - </v>
      </c>
      <c r="B93" s="111">
        <f>'Custom Data'!$B29</f>
        <v>0</v>
      </c>
      <c r="C93" s="111" t="s">
        <v>230</v>
      </c>
      <c r="D93" s="338">
        <f>'Custom Data'!C29/1000</f>
        <v>0</v>
      </c>
      <c r="E93" s="338">
        <f>'Custom Data'!D29</f>
        <v>0</v>
      </c>
      <c r="F93" s="204">
        <f>'Custom Data'!E29</f>
        <v>0</v>
      </c>
      <c r="G93" s="204">
        <f>'Custom Data'!F29</f>
        <v>0</v>
      </c>
      <c r="H93" s="204">
        <f>'Custom Data'!AC29</f>
        <v>0</v>
      </c>
      <c r="I93" s="204">
        <f>'Custom Data'!H29</f>
        <v>0</v>
      </c>
      <c r="J93" s="204">
        <f>'Custom Data'!I29</f>
        <v>0</v>
      </c>
      <c r="K93" s="204">
        <f>'Custom Data'!J29</f>
        <v>0</v>
      </c>
      <c r="L93" s="204">
        <f>'Custom Data'!K29</f>
        <v>0</v>
      </c>
      <c r="M93" s="204">
        <f t="shared" si="10"/>
        <v>0</v>
      </c>
      <c r="N93" s="204">
        <f>'Custom Data'!L29</f>
        <v>0</v>
      </c>
      <c r="O93" s="204">
        <f t="shared" si="11"/>
        <v>0</v>
      </c>
      <c r="P93" s="204">
        <f t="shared" si="12"/>
        <v>0</v>
      </c>
      <c r="Q93" s="684">
        <f>'Custom Data'!M29</f>
        <v>0</v>
      </c>
      <c r="R93" s="585"/>
    </row>
    <row r="94" spans="1:18">
      <c r="A94" s="110" t="str">
        <f>'Custom Data'!$AB30</f>
        <v xml:space="preserve">Custom_EPD -  - </v>
      </c>
      <c r="B94" s="111">
        <f>'Custom Data'!$B30</f>
        <v>0</v>
      </c>
      <c r="C94" s="111" t="s">
        <v>230</v>
      </c>
      <c r="D94" s="338">
        <f>'Custom Data'!C30/1000</f>
        <v>0</v>
      </c>
      <c r="E94" s="338">
        <f>'Custom Data'!D30</f>
        <v>0</v>
      </c>
      <c r="F94" s="204">
        <f>'Custom Data'!E30</f>
        <v>0</v>
      </c>
      <c r="G94" s="204">
        <f>'Custom Data'!F30</f>
        <v>0</v>
      </c>
      <c r="H94" s="204">
        <f>'Custom Data'!AC30</f>
        <v>0</v>
      </c>
      <c r="I94" s="204">
        <f>'Custom Data'!H30</f>
        <v>0</v>
      </c>
      <c r="J94" s="204">
        <f>'Custom Data'!I30</f>
        <v>0</v>
      </c>
      <c r="K94" s="204">
        <f>'Custom Data'!J30</f>
        <v>0</v>
      </c>
      <c r="L94" s="204">
        <f>'Custom Data'!K30</f>
        <v>0</v>
      </c>
      <c r="M94" s="204">
        <f t="shared" si="10"/>
        <v>0</v>
      </c>
      <c r="N94" s="204">
        <f>'Custom Data'!L30</f>
        <v>0</v>
      </c>
      <c r="O94" s="204">
        <f t="shared" si="11"/>
        <v>0</v>
      </c>
      <c r="P94" s="204">
        <f t="shared" si="12"/>
        <v>0</v>
      </c>
      <c r="Q94" s="684">
        <f>'Custom Data'!M30</f>
        <v>0</v>
      </c>
      <c r="R94" s="585"/>
    </row>
    <row r="95" spans="1:18" s="100" customFormat="1">
      <c r="A95" s="110" t="str">
        <f>'Custom Data'!$AB31</f>
        <v xml:space="preserve">Custom_EPD -  - </v>
      </c>
      <c r="D95" s="338">
        <f>'Custom Data'!C31/1000</f>
        <v>0</v>
      </c>
      <c r="E95" s="338">
        <f>'Custom Data'!D31</f>
        <v>0</v>
      </c>
      <c r="F95" s="204">
        <f>'Custom Data'!E31</f>
        <v>0</v>
      </c>
      <c r="G95" s="204">
        <f>'Custom Data'!F31</f>
        <v>0</v>
      </c>
      <c r="H95" s="204">
        <f>'Custom Data'!AC31</f>
        <v>0</v>
      </c>
      <c r="I95" s="204">
        <f>'Custom Data'!H31</f>
        <v>0</v>
      </c>
      <c r="J95" s="204">
        <f>'Custom Data'!I31</f>
        <v>0</v>
      </c>
      <c r="K95" s="204">
        <f>'Custom Data'!J31</f>
        <v>0</v>
      </c>
      <c r="L95" s="204">
        <f>'Custom Data'!K31</f>
        <v>0</v>
      </c>
      <c r="M95" s="204">
        <f t="shared" si="10"/>
        <v>0</v>
      </c>
      <c r="N95" s="204">
        <f>'Custom Data'!L31</f>
        <v>0</v>
      </c>
      <c r="O95" s="204">
        <f t="shared" si="11"/>
        <v>0</v>
      </c>
      <c r="P95" s="204">
        <f t="shared" si="12"/>
        <v>0</v>
      </c>
      <c r="Q95" s="684">
        <f>'Custom Data'!M31</f>
        <v>0</v>
      </c>
      <c r="R95" s="110"/>
    </row>
    <row r="96" spans="1:18" s="100" customFormat="1">
      <c r="A96" s="110" t="str">
        <f>'Custom Data'!$AB32</f>
        <v xml:space="preserve">Custom_EPD -  - </v>
      </c>
      <c r="D96" s="338">
        <f>'Custom Data'!C32/1000</f>
        <v>0</v>
      </c>
      <c r="E96" s="338">
        <f>'Custom Data'!D32</f>
        <v>0</v>
      </c>
      <c r="F96" s="204">
        <f>'Custom Data'!E32</f>
        <v>0</v>
      </c>
      <c r="G96" s="204">
        <f>'Custom Data'!F32</f>
        <v>0</v>
      </c>
      <c r="H96" s="204">
        <f>'Custom Data'!AC32</f>
        <v>0</v>
      </c>
      <c r="I96" s="204">
        <f>'Custom Data'!H32</f>
        <v>0</v>
      </c>
      <c r="J96" s="204">
        <f>'Custom Data'!I32</f>
        <v>0</v>
      </c>
      <c r="K96" s="204">
        <f>'Custom Data'!J32</f>
        <v>0</v>
      </c>
      <c r="L96" s="204">
        <f>'Custom Data'!K32</f>
        <v>0</v>
      </c>
      <c r="M96" s="204">
        <f t="shared" ref="M96:M104" si="13">SUM(I96, L96)</f>
        <v>0</v>
      </c>
      <c r="N96" s="204">
        <f>'Custom Data'!L32</f>
        <v>0</v>
      </c>
      <c r="O96" s="204">
        <f t="shared" si="11"/>
        <v>0</v>
      </c>
      <c r="P96" s="204">
        <f t="shared" si="12"/>
        <v>0</v>
      </c>
      <c r="Q96" s="684">
        <f>'Custom Data'!M32</f>
        <v>0</v>
      </c>
      <c r="R96" s="110"/>
    </row>
    <row r="97" spans="1:18" s="100" customFormat="1">
      <c r="A97" s="110" t="str">
        <f>'Custom Data'!$AB33</f>
        <v xml:space="preserve">Custom_EPD -  - </v>
      </c>
      <c r="D97" s="338">
        <f>'Custom Data'!C33/1000</f>
        <v>0</v>
      </c>
      <c r="E97" s="338">
        <f>'Custom Data'!D33</f>
        <v>0</v>
      </c>
      <c r="F97" s="204">
        <f>'Custom Data'!E33</f>
        <v>0</v>
      </c>
      <c r="G97" s="204">
        <f>'Custom Data'!F33</f>
        <v>0</v>
      </c>
      <c r="H97" s="204">
        <f>'Custom Data'!AC33</f>
        <v>0</v>
      </c>
      <c r="I97" s="204">
        <f>'Custom Data'!H33</f>
        <v>0</v>
      </c>
      <c r="J97" s="204">
        <f>'Custom Data'!I33</f>
        <v>0</v>
      </c>
      <c r="K97" s="204">
        <f>'Custom Data'!J33</f>
        <v>0</v>
      </c>
      <c r="L97" s="204">
        <f>'Custom Data'!K33</f>
        <v>0</v>
      </c>
      <c r="M97" s="204">
        <f t="shared" si="13"/>
        <v>0</v>
      </c>
      <c r="N97" s="204">
        <f>'Custom Data'!L33</f>
        <v>0</v>
      </c>
      <c r="O97" s="204">
        <f t="shared" si="11"/>
        <v>0</v>
      </c>
      <c r="P97" s="204">
        <f t="shared" si="12"/>
        <v>0</v>
      </c>
      <c r="Q97" s="684">
        <f>'Custom Data'!M33</f>
        <v>0</v>
      </c>
      <c r="R97" s="110"/>
    </row>
    <row r="98" spans="1:18" s="100" customFormat="1">
      <c r="A98" s="110" t="str">
        <f>'Custom Data'!$AB34</f>
        <v xml:space="preserve">Custom_EPD -  - </v>
      </c>
      <c r="D98" s="338">
        <f>'Custom Data'!C34/1000</f>
        <v>0</v>
      </c>
      <c r="E98" s="338">
        <f>'Custom Data'!D34</f>
        <v>0</v>
      </c>
      <c r="F98" s="204">
        <f>'Custom Data'!E34</f>
        <v>0</v>
      </c>
      <c r="G98" s="204">
        <f>'Custom Data'!F34</f>
        <v>0</v>
      </c>
      <c r="H98" s="204">
        <f>'Custom Data'!AC34</f>
        <v>0</v>
      </c>
      <c r="I98" s="204">
        <f>'Custom Data'!H34</f>
        <v>0</v>
      </c>
      <c r="J98" s="204">
        <f>'Custom Data'!I34</f>
        <v>0</v>
      </c>
      <c r="K98" s="204">
        <f>'Custom Data'!J34</f>
        <v>0</v>
      </c>
      <c r="L98" s="204">
        <f>'Custom Data'!K34</f>
        <v>0</v>
      </c>
      <c r="M98" s="204">
        <f t="shared" si="13"/>
        <v>0</v>
      </c>
      <c r="N98" s="204">
        <f>'Custom Data'!L34</f>
        <v>0</v>
      </c>
      <c r="O98" s="204">
        <f t="shared" si="11"/>
        <v>0</v>
      </c>
      <c r="P98" s="204">
        <f t="shared" si="12"/>
        <v>0</v>
      </c>
      <c r="Q98" s="684">
        <f>'Custom Data'!M34</f>
        <v>0</v>
      </c>
      <c r="R98" s="110"/>
    </row>
    <row r="99" spans="1:18" s="100" customFormat="1">
      <c r="A99" s="110" t="str">
        <f>'Custom Data'!$AB35</f>
        <v xml:space="preserve">Custom_EPD -  - </v>
      </c>
      <c r="D99" s="338">
        <f>'Custom Data'!C35/1000</f>
        <v>0</v>
      </c>
      <c r="E99" s="338">
        <f>'Custom Data'!D35</f>
        <v>0</v>
      </c>
      <c r="F99" s="204">
        <f>'Custom Data'!E35</f>
        <v>0</v>
      </c>
      <c r="G99" s="204">
        <f>'Custom Data'!F35</f>
        <v>0</v>
      </c>
      <c r="H99" s="204">
        <f>'Custom Data'!AC35</f>
        <v>0</v>
      </c>
      <c r="I99" s="204">
        <f>'Custom Data'!H35</f>
        <v>0</v>
      </c>
      <c r="J99" s="204">
        <f>'Custom Data'!I35</f>
        <v>0</v>
      </c>
      <c r="K99" s="204">
        <f>'Custom Data'!J35</f>
        <v>0</v>
      </c>
      <c r="L99" s="204">
        <f>'Custom Data'!K35</f>
        <v>0</v>
      </c>
      <c r="M99" s="204">
        <f t="shared" si="13"/>
        <v>0</v>
      </c>
      <c r="N99" s="204">
        <f>'Custom Data'!L35</f>
        <v>0</v>
      </c>
      <c r="O99" s="204">
        <f t="shared" si="11"/>
        <v>0</v>
      </c>
      <c r="P99" s="204">
        <f t="shared" si="12"/>
        <v>0</v>
      </c>
      <c r="Q99" s="684">
        <f>'Custom Data'!M35</f>
        <v>0</v>
      </c>
      <c r="R99" s="110"/>
    </row>
    <row r="100" spans="1:18" s="100" customFormat="1">
      <c r="A100" s="110" t="str">
        <f>'Custom Data'!$AB36</f>
        <v xml:space="preserve">Custom_EPD -  - </v>
      </c>
      <c r="D100" s="338">
        <f>'Custom Data'!C36/1000</f>
        <v>0</v>
      </c>
      <c r="E100" s="338">
        <f>'Custom Data'!D36</f>
        <v>0</v>
      </c>
      <c r="F100" s="204">
        <f>'Custom Data'!E36</f>
        <v>0</v>
      </c>
      <c r="G100" s="204">
        <f>'Custom Data'!F36</f>
        <v>0</v>
      </c>
      <c r="H100" s="204">
        <f>'Custom Data'!AC36</f>
        <v>0</v>
      </c>
      <c r="I100" s="204">
        <f>'Custom Data'!H36</f>
        <v>0</v>
      </c>
      <c r="J100" s="204">
        <f>'Custom Data'!I36</f>
        <v>0</v>
      </c>
      <c r="K100" s="204">
        <f>'Custom Data'!J36</f>
        <v>0</v>
      </c>
      <c r="L100" s="204">
        <f>'Custom Data'!K36</f>
        <v>0</v>
      </c>
      <c r="M100" s="204">
        <f t="shared" si="13"/>
        <v>0</v>
      </c>
      <c r="N100" s="204">
        <f>'Custom Data'!L36</f>
        <v>0</v>
      </c>
      <c r="O100" s="204">
        <f t="shared" si="11"/>
        <v>0</v>
      </c>
      <c r="P100" s="204">
        <f t="shared" si="12"/>
        <v>0</v>
      </c>
      <c r="Q100" s="684">
        <f>'Custom Data'!M36</f>
        <v>0</v>
      </c>
      <c r="R100" s="110"/>
    </row>
    <row r="101" spans="1:18" s="100" customFormat="1">
      <c r="A101" s="110" t="str">
        <f>'Custom Data'!$AB37</f>
        <v xml:space="preserve">Custom_EPD -  - </v>
      </c>
      <c r="D101" s="338">
        <f>'Custom Data'!C37/1000</f>
        <v>0</v>
      </c>
      <c r="E101" s="338">
        <f>'Custom Data'!D37</f>
        <v>0</v>
      </c>
      <c r="F101" s="204">
        <f>'Custom Data'!E37</f>
        <v>0</v>
      </c>
      <c r="G101" s="204">
        <f>'Custom Data'!F37</f>
        <v>0</v>
      </c>
      <c r="H101" s="204">
        <f>'Custom Data'!AC37</f>
        <v>0</v>
      </c>
      <c r="I101" s="204">
        <f>'Custom Data'!H37</f>
        <v>0</v>
      </c>
      <c r="J101" s="204">
        <f>'Custom Data'!I37</f>
        <v>0</v>
      </c>
      <c r="K101" s="204">
        <f>'Custom Data'!J37</f>
        <v>0</v>
      </c>
      <c r="L101" s="204">
        <f>'Custom Data'!K37</f>
        <v>0</v>
      </c>
      <c r="M101" s="204">
        <f t="shared" si="13"/>
        <v>0</v>
      </c>
      <c r="N101" s="204">
        <f>'Custom Data'!L37</f>
        <v>0</v>
      </c>
      <c r="O101" s="204">
        <f t="shared" si="11"/>
        <v>0</v>
      </c>
      <c r="P101" s="204">
        <f t="shared" si="12"/>
        <v>0</v>
      </c>
      <c r="Q101" s="684">
        <f>'Custom Data'!M37</f>
        <v>0</v>
      </c>
      <c r="R101" s="110"/>
    </row>
    <row r="102" spans="1:18" s="100" customFormat="1">
      <c r="A102" s="110" t="str">
        <f>'Custom Data'!$AB38</f>
        <v xml:space="preserve">Custom_EPD -  - </v>
      </c>
      <c r="D102" s="338">
        <f>'Custom Data'!C38/1000</f>
        <v>0</v>
      </c>
      <c r="E102" s="338">
        <f>'Custom Data'!D38</f>
        <v>0</v>
      </c>
      <c r="F102" s="204">
        <f>'Custom Data'!E38</f>
        <v>0</v>
      </c>
      <c r="G102" s="204">
        <f>'Custom Data'!F38</f>
        <v>0</v>
      </c>
      <c r="H102" s="204">
        <f>'Custom Data'!AC38</f>
        <v>0</v>
      </c>
      <c r="I102" s="204">
        <f>'Custom Data'!H38</f>
        <v>0</v>
      </c>
      <c r="J102" s="204">
        <f>'Custom Data'!I38</f>
        <v>0</v>
      </c>
      <c r="K102" s="204">
        <f>'Custom Data'!J38</f>
        <v>0</v>
      </c>
      <c r="L102" s="204">
        <f>'Custom Data'!K38</f>
        <v>0</v>
      </c>
      <c r="M102" s="204">
        <f t="shared" si="13"/>
        <v>0</v>
      </c>
      <c r="N102" s="204">
        <f>'Custom Data'!L38</f>
        <v>0</v>
      </c>
      <c r="O102" s="204">
        <f t="shared" si="11"/>
        <v>0</v>
      </c>
      <c r="P102" s="204">
        <f t="shared" si="12"/>
        <v>0</v>
      </c>
      <c r="Q102" s="684">
        <f>'Custom Data'!M38</f>
        <v>0</v>
      </c>
      <c r="R102" s="110"/>
    </row>
    <row r="103" spans="1:18" s="100" customFormat="1">
      <c r="A103" s="110" t="str">
        <f>'Custom Data'!$AB39</f>
        <v xml:space="preserve">Custom_EPD -  - </v>
      </c>
      <c r="D103" s="338">
        <f>'Custom Data'!C39/1000</f>
        <v>0</v>
      </c>
      <c r="E103" s="338">
        <f>'Custom Data'!D39</f>
        <v>0</v>
      </c>
      <c r="F103" s="204">
        <f>'Custom Data'!E39</f>
        <v>0</v>
      </c>
      <c r="G103" s="204">
        <f>'Custom Data'!F39</f>
        <v>0</v>
      </c>
      <c r="H103" s="204">
        <f>'Custom Data'!AC39</f>
        <v>0</v>
      </c>
      <c r="I103" s="204">
        <f>'Custom Data'!H39</f>
        <v>0</v>
      </c>
      <c r="J103" s="204">
        <f>'Custom Data'!I39</f>
        <v>0</v>
      </c>
      <c r="K103" s="204">
        <f>'Custom Data'!J39</f>
        <v>0</v>
      </c>
      <c r="L103" s="204">
        <f>'Custom Data'!K39</f>
        <v>0</v>
      </c>
      <c r="M103" s="204">
        <f t="shared" si="13"/>
        <v>0</v>
      </c>
      <c r="N103" s="204">
        <f>'Custom Data'!L39</f>
        <v>0</v>
      </c>
      <c r="O103" s="204">
        <f t="shared" si="11"/>
        <v>0</v>
      </c>
      <c r="P103" s="204">
        <f t="shared" si="12"/>
        <v>0</v>
      </c>
      <c r="Q103" s="684">
        <f>'Custom Data'!M39</f>
        <v>0</v>
      </c>
      <c r="R103" s="110"/>
    </row>
    <row r="104" spans="1:18" s="100" customFormat="1">
      <c r="A104" s="110" t="str">
        <f>'Custom Data'!$AB40</f>
        <v xml:space="preserve">Custom_EPD -  - </v>
      </c>
      <c r="D104" s="338">
        <f>'Custom Data'!C40/1000</f>
        <v>0</v>
      </c>
      <c r="E104" s="338">
        <f>'Custom Data'!D40</f>
        <v>0</v>
      </c>
      <c r="F104" s="204">
        <f>'Custom Data'!E40</f>
        <v>0</v>
      </c>
      <c r="G104" s="204">
        <f>'Custom Data'!F40</f>
        <v>0</v>
      </c>
      <c r="H104" s="204">
        <f>'Custom Data'!AC40</f>
        <v>0</v>
      </c>
      <c r="I104" s="204">
        <f>'Custom Data'!H40</f>
        <v>0</v>
      </c>
      <c r="J104" s="204">
        <f>'Custom Data'!I40</f>
        <v>0</v>
      </c>
      <c r="K104" s="204">
        <f>'Custom Data'!J40</f>
        <v>0</v>
      </c>
      <c r="L104" s="204">
        <f>'Custom Data'!K40</f>
        <v>0</v>
      </c>
      <c r="M104" s="204">
        <f t="shared" si="13"/>
        <v>0</v>
      </c>
      <c r="N104" s="204">
        <f>'Custom Data'!L40</f>
        <v>0</v>
      </c>
      <c r="O104" s="204">
        <f t="shared" si="11"/>
        <v>0</v>
      </c>
      <c r="P104" s="204">
        <f t="shared" si="12"/>
        <v>0</v>
      </c>
      <c r="Q104" s="684">
        <f>'Custom Data'!M40</f>
        <v>0</v>
      </c>
      <c r="R104" s="110"/>
    </row>
    <row r="105" spans="1:18" s="100" customFormat="1"/>
    <row r="106" spans="1:18" s="100" customFormat="1"/>
    <row r="107" spans="1:18" s="100" customFormat="1">
      <c r="K107" s="211"/>
    </row>
    <row r="108" spans="1:18" s="100" customFormat="1">
      <c r="K108" s="211"/>
    </row>
    <row r="109" spans="1:18" s="100" customFormat="1">
      <c r="K109" s="211"/>
    </row>
    <row r="110" spans="1:18" s="100" customFormat="1">
      <c r="K110" s="211"/>
    </row>
    <row r="111" spans="1:18" s="100" customFormat="1">
      <c r="K111" s="211"/>
    </row>
    <row r="112" spans="1:18" s="100" customFormat="1">
      <c r="K112" s="211"/>
    </row>
    <row r="113" spans="11:11" s="100" customFormat="1">
      <c r="K113" s="211"/>
    </row>
    <row r="114" spans="11:11" s="100" customFormat="1">
      <c r="K114" s="211"/>
    </row>
    <row r="115" spans="11:11" s="100" customFormat="1"/>
    <row r="116" spans="11:11" s="100" customFormat="1"/>
    <row r="117" spans="11:11" s="100" customFormat="1"/>
    <row r="118" spans="11:11" s="100" customFormat="1"/>
    <row r="119" spans="11:11" s="100" customFormat="1"/>
    <row r="120" spans="11:11" s="100" customFormat="1"/>
    <row r="121" spans="11:11" s="100" customFormat="1"/>
    <row r="122" spans="11:11" s="100" customFormat="1"/>
    <row r="123" spans="11:11" s="100" customFormat="1"/>
    <row r="124" spans="11:11" s="100" customFormat="1"/>
    <row r="125" spans="11:11" s="100" customFormat="1"/>
    <row r="126" spans="11:11" s="100" customFormat="1"/>
    <row r="127" spans="11:11" s="100" customFormat="1"/>
    <row r="128" spans="11:11" s="100" customFormat="1"/>
    <row r="129" s="100" customFormat="1"/>
    <row r="130" s="100" customFormat="1"/>
    <row r="131" s="100" customFormat="1"/>
    <row r="132" s="100" customFormat="1"/>
    <row r="133" s="100" customFormat="1"/>
    <row r="134" s="100" customFormat="1"/>
    <row r="135" s="100" customFormat="1"/>
    <row r="136" s="100" customFormat="1"/>
    <row r="137" s="100" customFormat="1"/>
    <row r="138" s="100" customFormat="1"/>
    <row r="139" s="100" customFormat="1"/>
    <row r="140" s="100" customFormat="1"/>
    <row r="141" s="100" customFormat="1"/>
    <row r="142" s="100" customFormat="1"/>
    <row r="143" s="100" customFormat="1"/>
    <row r="144" s="100" customFormat="1"/>
    <row r="145" s="100" customFormat="1"/>
    <row r="146" s="100" customFormat="1"/>
    <row r="147" s="100" customFormat="1"/>
    <row r="148" s="100" customFormat="1"/>
    <row r="149" s="100" customFormat="1"/>
    <row r="150" s="100" customFormat="1"/>
    <row r="151" s="100" customFormat="1"/>
    <row r="152" s="100" customFormat="1"/>
    <row r="153" s="100" customFormat="1"/>
    <row r="154" s="100" customFormat="1"/>
    <row r="155" s="100" customFormat="1"/>
    <row r="156" s="100" customFormat="1"/>
    <row r="157" s="100" customFormat="1"/>
    <row r="158" s="100" customFormat="1"/>
    <row r="159" s="100" customFormat="1"/>
    <row r="160" s="100" customFormat="1"/>
    <row r="161" s="100" customFormat="1"/>
    <row r="162" s="100" customFormat="1"/>
    <row r="163" s="100" customFormat="1"/>
    <row r="164" s="100" customFormat="1"/>
    <row r="165" s="100" customFormat="1"/>
    <row r="166" s="100" customFormat="1"/>
    <row r="167" s="100" customFormat="1"/>
    <row r="168" s="100" customFormat="1"/>
    <row r="169" s="100" customFormat="1"/>
    <row r="170" s="100" customFormat="1"/>
    <row r="171" s="100" customFormat="1"/>
    <row r="172" s="100" customFormat="1"/>
    <row r="173" s="100" customFormat="1"/>
    <row r="174" s="100" customFormat="1"/>
    <row r="175" s="100" customFormat="1"/>
    <row r="176" s="100" customFormat="1"/>
    <row r="177" s="100" customFormat="1"/>
  </sheetData>
  <phoneticPr fontId="8" type="noConversion"/>
  <conditionalFormatting sqref="A48:F49 G52:G53 A50:H51">
    <cfRule type="expression" dxfId="9" priority="10">
      <formula>"F5"="'LIFECYCLE MATERIAL DATA Master'F5)"</formula>
    </cfRule>
  </conditionalFormatting>
  <conditionalFormatting sqref="K5:K79">
    <cfRule type="expression" dxfId="8" priority="3">
      <formula>IF(ISNUMBER(SEARCH("Bamboo",$A5)),TRUE,FALSE)</formula>
    </cfRule>
    <cfRule type="expression" dxfId="7" priority="6">
      <formula>ISERROR(FIND("Timber",A5))</formula>
    </cfRule>
  </conditionalFormatting>
  <conditionalFormatting sqref="E5:E79">
    <cfRule type="expression" dxfId="6" priority="1">
      <formula>IF(ISNUMBER(SEARCH("Bamboo",$A5)),TRUE,FALSE)</formula>
    </cfRule>
    <cfRule type="expression" dxfId="5" priority="2">
      <formula>ISERROR(FIND("Timber",A5))</formula>
    </cfRule>
  </conditionalFormatting>
  <dataValidations count="5">
    <dataValidation type="decimal" allowBlank="1" showInputMessage="1" showErrorMessage="1" sqref="N27:N46 N54:N65" xr:uid="{1C2D784A-C036-42D2-9685-EFE5ACA29B72}">
      <formula1>-10</formula1>
      <formula2>10</formula2>
    </dataValidation>
    <dataValidation type="decimal" allowBlank="1" showInputMessage="1" showErrorMessage="1" sqref="G50:H58 H27:H35 G28:G29" xr:uid="{147F3A74-4CA5-4986-8858-0417881103F1}">
      <formula1>0</formula1>
      <formula2>5</formula2>
    </dataValidation>
    <dataValidation type="decimal" allowBlank="1" showInputMessage="1" showErrorMessage="1" sqref="E27:E29 E48:E58" xr:uid="{6402900B-0C57-43C1-98AA-9FC7BB08899D}">
      <formula1>-10</formula1>
      <formula2>0</formula2>
    </dataValidation>
    <dataValidation type="decimal" allowBlank="1" showInputMessage="1" showErrorMessage="1" sqref="D27:D29 F27:F29 D48:D58 F48:F58" xr:uid="{D26E7B86-DC41-4704-AF82-00464CD950F8}">
      <formula1>0</formula1>
      <formula2>20</formula2>
    </dataValidation>
    <dataValidation type="decimal" operator="greaterThan" allowBlank="1" showInputMessage="1" showErrorMessage="1" sqref="G27" xr:uid="{E6624100-0756-4277-908C-E08DA1B3D6EF}">
      <formula1>0</formula1>
    </dataValidation>
  </dataValidations>
  <pageMargins left="0.23622047244094491" right="0.23622047244094491" top="0.74803149606299213" bottom="0.74803149606299213" header="0.31496062992125984" footer="0.31496062992125984"/>
  <pageSetup paperSize="8" scale="52" fitToHeight="5" orientation="landscape"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dimension ref="A2:BB112"/>
  <sheetViews>
    <sheetView topLeftCell="AA1" zoomScaleNormal="100" workbookViewId="0">
      <pane ySplit="2" topLeftCell="A3" activePane="bottomLeft" state="frozen"/>
      <selection activeCell="D7" sqref="D7"/>
      <selection pane="bottomLeft" activeCell="AE19" sqref="AE19"/>
    </sheetView>
  </sheetViews>
  <sheetFormatPr defaultColWidth="9" defaultRowHeight="14.25"/>
  <cols>
    <col min="1" max="1" width="23.25" style="1" customWidth="1"/>
    <col min="2" max="2" width="24" style="1" customWidth="1"/>
    <col min="3" max="3" width="18.5" style="1" customWidth="1"/>
    <col min="4" max="4" width="22.5" style="1" customWidth="1"/>
    <col min="5" max="5" width="27.5" style="1" customWidth="1"/>
    <col min="6" max="6" width="22" style="1" customWidth="1"/>
    <col min="7" max="7" width="27.75" style="1" customWidth="1"/>
    <col min="8" max="8" width="26.75" style="1" customWidth="1"/>
    <col min="9" max="9" width="20.25" style="1" customWidth="1"/>
    <col min="10" max="10" width="22.75" style="1" customWidth="1"/>
    <col min="11" max="11" width="13.5" style="1" customWidth="1"/>
    <col min="12" max="14" width="9" style="1"/>
    <col min="15" max="15" width="15.75" style="1" customWidth="1"/>
    <col min="16" max="16" width="20.75" style="1" customWidth="1"/>
    <col min="17" max="17" width="29.375" style="1" customWidth="1"/>
    <col min="18" max="18" width="47.25" style="1" customWidth="1"/>
    <col min="19" max="19" width="45.25" style="1" bestFit="1" customWidth="1"/>
    <col min="20" max="20" width="26.625" style="1" customWidth="1"/>
    <col min="21" max="21" width="34.5" style="1" customWidth="1"/>
    <col min="22" max="22" width="36.5" style="1" customWidth="1"/>
    <col min="23" max="23" width="28.375" style="1" bestFit="1" customWidth="1"/>
    <col min="24" max="24" width="22.625" style="1" customWidth="1"/>
    <col min="25" max="25" width="30.5" style="1" bestFit="1" customWidth="1"/>
    <col min="26" max="26" width="26.125" style="1" bestFit="1" customWidth="1"/>
    <col min="27" max="27" width="42.5" style="1" customWidth="1"/>
    <col min="28" max="28" width="9" style="1"/>
    <col min="29" max="29" width="44.75" style="1" customWidth="1"/>
    <col min="30" max="30" width="10" style="1" customWidth="1"/>
    <col min="31" max="31" width="41.625" style="1" customWidth="1"/>
    <col min="32" max="32" width="52" style="1" bestFit="1" customWidth="1"/>
    <col min="33" max="33" width="27.875" style="1" bestFit="1" customWidth="1"/>
    <col min="34" max="34" width="33.75" style="1" customWidth="1"/>
    <col min="35" max="35" width="20.75" style="1" customWidth="1"/>
    <col min="36" max="36" width="24.75" style="1" customWidth="1"/>
    <col min="37" max="37" width="13.5" style="1" customWidth="1"/>
    <col min="38" max="38" width="34.625" style="1" customWidth="1"/>
    <col min="39" max="39" width="13.625" style="1" bestFit="1" customWidth="1"/>
    <col min="40" max="40" width="15.25" style="1" bestFit="1" customWidth="1"/>
    <col min="41" max="41" width="14.125" style="1" bestFit="1" customWidth="1"/>
    <col min="42" max="42" width="34.625" style="1" bestFit="1" customWidth="1"/>
    <col min="43" max="43" width="18" style="1" bestFit="1" customWidth="1"/>
    <col min="44" max="44" width="9" style="1"/>
    <col min="45" max="45" width="19.75" style="1" bestFit="1" customWidth="1"/>
    <col min="46" max="46" width="9.75" style="1" bestFit="1" customWidth="1"/>
    <col min="47" max="47" width="29.75" style="1" bestFit="1" customWidth="1"/>
    <col min="48" max="48" width="26.875" style="1" bestFit="1" customWidth="1"/>
    <col min="49" max="49" width="24.375" style="1" bestFit="1" customWidth="1"/>
    <col min="50" max="50" width="25.375" style="1" bestFit="1" customWidth="1"/>
    <col min="51" max="51" width="30.125" style="1" bestFit="1" customWidth="1"/>
    <col min="52" max="52" width="52.875" style="1" bestFit="1" customWidth="1"/>
    <col min="53" max="53" width="28.125" style="1" bestFit="1" customWidth="1"/>
    <col min="54" max="54" width="19.125" style="1" bestFit="1" customWidth="1"/>
    <col min="55" max="16384" width="9" style="1"/>
  </cols>
  <sheetData>
    <row r="2" spans="1:54" ht="30" customHeight="1"/>
    <row r="3" spans="1:54" s="2" customFormat="1" ht="15.75" customHeight="1"/>
    <row r="4" spans="1:54" s="2" customFormat="1" ht="13.5" customHeight="1">
      <c r="A4" s="6" t="s">
        <v>4</v>
      </c>
      <c r="B4" s="6" t="s">
        <v>6</v>
      </c>
      <c r="C4" s="77" t="s">
        <v>1</v>
      </c>
      <c r="D4" s="77" t="s">
        <v>65</v>
      </c>
      <c r="E4" s="77" t="s">
        <v>100</v>
      </c>
      <c r="F4" s="77" t="s">
        <v>14</v>
      </c>
      <c r="G4" s="77" t="s">
        <v>15</v>
      </c>
      <c r="H4" s="77" t="s">
        <v>16</v>
      </c>
      <c r="I4" s="77" t="s">
        <v>68</v>
      </c>
      <c r="J4" s="77" t="s">
        <v>97</v>
      </c>
      <c r="K4" s="77" t="s">
        <v>11</v>
      </c>
      <c r="L4" s="77" t="s">
        <v>10</v>
      </c>
      <c r="M4" s="77" t="s">
        <v>12</v>
      </c>
      <c r="N4" s="77" t="s">
        <v>13</v>
      </c>
      <c r="O4" s="77" t="s">
        <v>99</v>
      </c>
      <c r="P4" s="77" t="s">
        <v>125</v>
      </c>
      <c r="Q4" s="77" t="s">
        <v>134</v>
      </c>
      <c r="R4" s="91" t="s">
        <v>81</v>
      </c>
      <c r="S4" s="92" t="s">
        <v>176</v>
      </c>
      <c r="T4" s="4" t="s">
        <v>612</v>
      </c>
      <c r="U4" s="91" t="s">
        <v>174</v>
      </c>
      <c r="V4" s="91" t="s">
        <v>178</v>
      </c>
      <c r="W4" s="91" t="s">
        <v>112</v>
      </c>
      <c r="X4" s="91" t="s">
        <v>180</v>
      </c>
      <c r="Y4" s="91" t="s">
        <v>915</v>
      </c>
      <c r="Z4" s="91" t="s">
        <v>102</v>
      </c>
      <c r="AA4" s="91" t="s">
        <v>101</v>
      </c>
      <c r="AB4" s="91" t="s">
        <v>144</v>
      </c>
      <c r="AC4" s="91" t="s">
        <v>118</v>
      </c>
      <c r="AD4" s="91" t="s">
        <v>77</v>
      </c>
      <c r="AE4" s="91" t="s">
        <v>151</v>
      </c>
      <c r="AF4" s="91" t="s">
        <v>636</v>
      </c>
      <c r="AG4" s="91" t="s">
        <v>617</v>
      </c>
      <c r="AH4" s="91" t="s">
        <v>194</v>
      </c>
      <c r="AI4" s="91" t="s">
        <v>195</v>
      </c>
      <c r="AJ4" s="91" t="s">
        <v>207</v>
      </c>
      <c r="AK4" s="91" t="s">
        <v>226</v>
      </c>
      <c r="AL4" s="1" t="s">
        <v>250</v>
      </c>
      <c r="AM4" s="1" t="s">
        <v>251</v>
      </c>
      <c r="AN4" s="1" t="s">
        <v>252</v>
      </c>
      <c r="AO4" s="1" t="s">
        <v>253</v>
      </c>
      <c r="AP4" t="s">
        <v>255</v>
      </c>
      <c r="AQ4" s="2" t="s">
        <v>280</v>
      </c>
      <c r="AR4" s="2" t="s">
        <v>623</v>
      </c>
      <c r="AS4" s="91" t="s">
        <v>921</v>
      </c>
      <c r="AT4" s="91" t="s">
        <v>950</v>
      </c>
      <c r="AU4" s="91" t="s">
        <v>951</v>
      </c>
      <c r="AV4" s="91" t="s">
        <v>952</v>
      </c>
      <c r="AW4" s="91" t="s">
        <v>958</v>
      </c>
      <c r="AX4" s="91" t="s">
        <v>964</v>
      </c>
      <c r="AY4" s="91" t="s">
        <v>969</v>
      </c>
      <c r="AZ4" s="91" t="s">
        <v>971</v>
      </c>
      <c r="BA4" s="91" t="s">
        <v>975</v>
      </c>
      <c r="BB4" s="91" t="s">
        <v>977</v>
      </c>
    </row>
    <row r="5" spans="1:54" ht="28.5">
      <c r="A5" s="4" t="s">
        <v>17</v>
      </c>
      <c r="B5" s="4" t="s">
        <v>137</v>
      </c>
      <c r="C5" s="76" t="s">
        <v>2</v>
      </c>
      <c r="D5" s="76" t="s">
        <v>126</v>
      </c>
      <c r="E5" s="76">
        <v>5</v>
      </c>
      <c r="F5" s="645" t="s">
        <v>112</v>
      </c>
      <c r="G5" s="3" t="s">
        <v>617</v>
      </c>
      <c r="H5" s="609" t="s">
        <v>964</v>
      </c>
      <c r="I5" s="4" t="s">
        <v>69</v>
      </c>
      <c r="J5" s="3" t="str">
        <f>A21</f>
        <v>Comflor_46 - 0.9mm</v>
      </c>
      <c r="K5" s="4" t="s">
        <v>63</v>
      </c>
      <c r="L5" s="4" t="s">
        <v>80</v>
      </c>
      <c r="M5" s="4" t="s">
        <v>80</v>
      </c>
      <c r="N5" s="4" t="s">
        <v>80</v>
      </c>
      <c r="O5" s="4" t="s">
        <v>298</v>
      </c>
      <c r="P5" s="76" t="s">
        <v>123</v>
      </c>
      <c r="Q5" s="524" t="s">
        <v>776</v>
      </c>
      <c r="R5" s="1" t="s">
        <v>176</v>
      </c>
      <c r="S5" s="93" t="s">
        <v>908</v>
      </c>
      <c r="T5" s="666" t="s">
        <v>613</v>
      </c>
      <c r="U5" s="1" t="s">
        <v>175</v>
      </c>
      <c r="V5" s="1" t="s">
        <v>381</v>
      </c>
      <c r="W5" s="1" t="s">
        <v>624</v>
      </c>
      <c r="X5" s="1" t="s">
        <v>913</v>
      </c>
      <c r="Y5" s="1" t="s">
        <v>610</v>
      </c>
      <c r="Z5" s="1" t="s">
        <v>189</v>
      </c>
      <c r="AA5" s="1" t="s">
        <v>620</v>
      </c>
      <c r="AB5" s="1" t="s">
        <v>148</v>
      </c>
      <c r="AC5" s="1" t="s">
        <v>184</v>
      </c>
      <c r="AD5" s="1" t="s">
        <v>187</v>
      </c>
      <c r="AE5" s="1" t="s">
        <v>1074</v>
      </c>
      <c r="AF5" s="1" t="s">
        <v>986</v>
      </c>
      <c r="AG5" s="1" t="s">
        <v>926</v>
      </c>
      <c r="AH5" s="1" t="s">
        <v>616</v>
      </c>
      <c r="AI5" s="1" t="s">
        <v>934</v>
      </c>
      <c r="AJ5" s="1" t="s">
        <v>114</v>
      </c>
      <c r="AK5" s="1" t="s">
        <v>250</v>
      </c>
      <c r="AP5" s="177" t="s">
        <v>1060</v>
      </c>
      <c r="AQ5" s="1" t="s">
        <v>63</v>
      </c>
      <c r="AR5" s="1" t="s">
        <v>624</v>
      </c>
      <c r="AS5" s="1" t="s">
        <v>920</v>
      </c>
      <c r="AT5" s="1" t="s">
        <v>960</v>
      </c>
      <c r="AU5" s="1" t="s">
        <v>955</v>
      </c>
      <c r="AV5" s="1" t="s">
        <v>956</v>
      </c>
      <c r="AW5" s="1" t="s">
        <v>961</v>
      </c>
      <c r="AX5" s="1" t="s">
        <v>967</v>
      </c>
      <c r="AY5" s="1" t="s">
        <v>970</v>
      </c>
      <c r="AZ5" s="1" t="s">
        <v>972</v>
      </c>
      <c r="BA5" s="1" t="s">
        <v>976</v>
      </c>
      <c r="BB5" s="1" t="s">
        <v>980</v>
      </c>
    </row>
    <row r="6" spans="1:54">
      <c r="A6" s="4" t="s">
        <v>5</v>
      </c>
      <c r="B6" s="76" t="s">
        <v>7</v>
      </c>
      <c r="C6" s="76" t="s">
        <v>14</v>
      </c>
      <c r="D6" s="4" t="s">
        <v>127</v>
      </c>
      <c r="E6" s="4">
        <v>6</v>
      </c>
      <c r="F6" s="1" t="s">
        <v>181</v>
      </c>
      <c r="G6" s="3" t="s">
        <v>192</v>
      </c>
      <c r="H6" s="3" t="s">
        <v>102</v>
      </c>
      <c r="I6" s="4" t="s">
        <v>70</v>
      </c>
      <c r="J6" s="3" t="str">
        <f t="shared" ref="J6:J33" si="0">A22</f>
        <v>Comflor_46 - 1.2mm</v>
      </c>
      <c r="K6" s="4" t="s">
        <v>64</v>
      </c>
      <c r="O6" s="4" t="s">
        <v>299</v>
      </c>
      <c r="P6" s="76" t="s">
        <v>124</v>
      </c>
      <c r="Q6" s="524" t="s">
        <v>777</v>
      </c>
      <c r="R6" s="1" t="s">
        <v>177</v>
      </c>
      <c r="S6" s="175" t="s">
        <v>909</v>
      </c>
      <c r="T6" s="1" t="s">
        <v>614</v>
      </c>
      <c r="V6" s="1" t="s">
        <v>179</v>
      </c>
      <c r="W6" s="1" t="s">
        <v>609</v>
      </c>
      <c r="Y6" s="1" t="s">
        <v>611</v>
      </c>
      <c r="Z6" s="1" t="s">
        <v>190</v>
      </c>
      <c r="AA6" s="1" t="s">
        <v>628</v>
      </c>
      <c r="AB6" s="1" t="s">
        <v>149</v>
      </c>
      <c r="AC6" s="1" t="s">
        <v>183</v>
      </c>
      <c r="AD6" s="1" t="s">
        <v>188</v>
      </c>
      <c r="AF6" s="1" t="s">
        <v>987</v>
      </c>
      <c r="AG6" s="1" t="s">
        <v>618</v>
      </c>
      <c r="AH6" s="1" t="s">
        <v>922</v>
      </c>
      <c r="AI6" s="1" t="s">
        <v>1064</v>
      </c>
      <c r="AJ6" s="1" t="s">
        <v>115</v>
      </c>
      <c r="AK6" s="1" t="s">
        <v>251</v>
      </c>
      <c r="AP6" s="177" t="s">
        <v>596</v>
      </c>
      <c r="AQ6" s="1" t="s">
        <v>64</v>
      </c>
      <c r="AR6" s="1" t="s">
        <v>625</v>
      </c>
      <c r="AV6" s="1" t="s">
        <v>1010</v>
      </c>
      <c r="AW6" s="1" t="s">
        <v>112</v>
      </c>
      <c r="AX6" s="1" t="s">
        <v>968</v>
      </c>
      <c r="BB6" s="1" t="s">
        <v>978</v>
      </c>
    </row>
    <row r="7" spans="1:54">
      <c r="B7" s="76" t="s">
        <v>136</v>
      </c>
      <c r="C7" s="76" t="s">
        <v>15</v>
      </c>
      <c r="D7" s="4" t="s">
        <v>128</v>
      </c>
      <c r="E7" s="4">
        <v>7</v>
      </c>
      <c r="F7" s="1" t="s">
        <v>182</v>
      </c>
      <c r="G7" s="3" t="s">
        <v>193</v>
      </c>
      <c r="H7" s="3" t="s">
        <v>101</v>
      </c>
      <c r="I7" s="4" t="s">
        <v>71</v>
      </c>
      <c r="J7" s="3" t="str">
        <f t="shared" si="0"/>
        <v>Comflor_51 - 0.9mm</v>
      </c>
      <c r="Q7" s="524" t="s">
        <v>778</v>
      </c>
      <c r="R7" s="1" t="s">
        <v>178</v>
      </c>
      <c r="S7" s="175" t="s">
        <v>608</v>
      </c>
      <c r="Y7" s="1" t="s">
        <v>917</v>
      </c>
      <c r="AA7" s="1" t="s">
        <v>629</v>
      </c>
      <c r="AB7" s="1" t="s">
        <v>150</v>
      </c>
      <c r="AC7" s="1" t="s">
        <v>185</v>
      </c>
      <c r="AF7" s="1" t="s">
        <v>1005</v>
      </c>
      <c r="AG7" s="1" t="s">
        <v>927</v>
      </c>
      <c r="AH7" s="1" t="s">
        <v>923</v>
      </c>
      <c r="AI7" s="1" t="s">
        <v>935</v>
      </c>
      <c r="AJ7" s="1" t="s">
        <v>116</v>
      </c>
      <c r="AK7" s="1" t="s">
        <v>252</v>
      </c>
      <c r="AL7" s="1" t="str">
        <f>IF('Custom Data'!$A16="Concrete_EPD",'Custom Data'!$B16,"")</f>
        <v/>
      </c>
      <c r="AM7" s="1" t="str">
        <f>IF('Custom Data'!$A16="Steel_EPD",'Custom Data'!$B16,"")</f>
        <v/>
      </c>
      <c r="AN7" s="1" t="str">
        <f>IF('Custom Data'!$A16="Timber_EPD",'Custom Data'!$B16,"")</f>
        <v/>
      </c>
      <c r="AO7" s="1" t="str">
        <f>IF('Custom Data'!$A16="Other_EPD",'Custom Data'!$B16,"")</f>
        <v/>
      </c>
      <c r="AP7"/>
      <c r="AV7" s="1" t="s">
        <v>957</v>
      </c>
      <c r="BB7" s="1" t="s">
        <v>979</v>
      </c>
    </row>
    <row r="8" spans="1:54">
      <c r="A8" s="4"/>
      <c r="B8" s="1" t="s">
        <v>721</v>
      </c>
      <c r="C8" s="76" t="s">
        <v>16</v>
      </c>
      <c r="D8" s="4" t="s">
        <v>66</v>
      </c>
      <c r="E8" s="4">
        <v>8</v>
      </c>
      <c r="F8" s="4" t="s">
        <v>76</v>
      </c>
      <c r="G8" s="3"/>
      <c r="H8" s="93" t="s">
        <v>950</v>
      </c>
      <c r="I8" s="4" t="s">
        <v>72</v>
      </c>
      <c r="J8" s="3" t="str">
        <f t="shared" si="0"/>
        <v>Comflor_51 - 1mm</v>
      </c>
      <c r="Q8" s="524" t="s">
        <v>779</v>
      </c>
      <c r="S8" s="175" t="s">
        <v>607</v>
      </c>
      <c r="Y8" s="1" t="s">
        <v>918</v>
      </c>
      <c r="AA8" s="1" t="s">
        <v>946</v>
      </c>
      <c r="AC8" s="1" t="s">
        <v>186</v>
      </c>
      <c r="AG8" s="1" t="s">
        <v>619</v>
      </c>
      <c r="AI8" s="1" t="s">
        <v>937</v>
      </c>
      <c r="AJ8" s="1" t="s">
        <v>117</v>
      </c>
      <c r="AK8" s="1" t="s">
        <v>253</v>
      </c>
      <c r="AL8" s="1" t="str">
        <f>IF('Custom Data'!$A17="Concrete_EPD",'Custom Data'!$B17,"")</f>
        <v/>
      </c>
      <c r="AM8" s="1" t="str">
        <f>IF('Custom Data'!$A17="Steel_EPD",'Custom Data'!$B17,"")</f>
        <v/>
      </c>
      <c r="AN8" s="1" t="str">
        <f>IF('Custom Data'!$A17="Timber_EPD",'Custom Data'!$B17,"")</f>
        <v/>
      </c>
      <c r="AO8" s="1" t="str">
        <f>IF('Custom Data'!$A17="Other_EPD",'Custom Data'!$B17,"")</f>
        <v/>
      </c>
    </row>
    <row r="9" spans="1:54">
      <c r="A9" s="4"/>
      <c r="B9" s="1" t="s">
        <v>16</v>
      </c>
      <c r="C9" s="76" t="s">
        <v>226</v>
      </c>
      <c r="D9" s="4" t="s">
        <v>67</v>
      </c>
      <c r="E9" s="4">
        <v>9</v>
      </c>
      <c r="F9" s="4" t="s">
        <v>612</v>
      </c>
      <c r="G9" s="83"/>
      <c r="H9" s="93" t="s">
        <v>951</v>
      </c>
      <c r="I9" s="90" t="s">
        <v>73</v>
      </c>
      <c r="J9" s="3" t="str">
        <f t="shared" si="0"/>
        <v>Comflor_51 - 1.1mm</v>
      </c>
      <c r="Q9" s="524" t="s">
        <v>780</v>
      </c>
      <c r="S9" s="175" t="s">
        <v>606</v>
      </c>
      <c r="AA9" s="1" t="s">
        <v>947</v>
      </c>
      <c r="AG9" s="1" t="s">
        <v>928</v>
      </c>
      <c r="AI9" s="1" t="s">
        <v>936</v>
      </c>
      <c r="AL9" s="1" t="str">
        <f>IF('Custom Data'!$A18="Concrete_EPD",'Custom Data'!$B18,"")</f>
        <v/>
      </c>
      <c r="AM9" s="1" t="str">
        <f>IF('Custom Data'!$A18="Steel_EPD",'Custom Data'!$B18,"")</f>
        <v/>
      </c>
      <c r="AN9" s="1" t="str">
        <f>IF('Custom Data'!$A18="Timber_EPD",'Custom Data'!$B18,"")</f>
        <v/>
      </c>
      <c r="AO9" s="1" t="str">
        <f>IF('Custom Data'!$A18="Other_EPD",'Custom Data'!$B18,"")</f>
        <v/>
      </c>
    </row>
    <row r="10" spans="1:54">
      <c r="A10" s="4"/>
      <c r="B10" s="76"/>
      <c r="C10" s="4"/>
      <c r="D10" s="4" t="s">
        <v>129</v>
      </c>
      <c r="E10" s="4">
        <v>10</v>
      </c>
      <c r="F10" s="4" t="s">
        <v>921</v>
      </c>
      <c r="G10" s="83"/>
      <c r="H10" s="93" t="s">
        <v>953</v>
      </c>
      <c r="I10" s="90" t="s">
        <v>74</v>
      </c>
      <c r="J10" s="3" t="str">
        <f t="shared" si="0"/>
        <v>Comflor_51 - 1.2mm</v>
      </c>
      <c r="Q10" s="93" t="s">
        <v>806</v>
      </c>
      <c r="S10" s="175" t="s">
        <v>605</v>
      </c>
      <c r="AF10" s="281"/>
      <c r="AG10" s="1" t="s">
        <v>929</v>
      </c>
      <c r="AI10" s="1" t="s">
        <v>938</v>
      </c>
      <c r="AL10" s="1" t="str">
        <f>IF('Custom Data'!$A19="Concrete_EPD",'Custom Data'!$B19,"")</f>
        <v/>
      </c>
      <c r="AM10" s="1" t="str">
        <f>IF('Custom Data'!$A19="Steel_EPD",'Custom Data'!$B19,"")</f>
        <v/>
      </c>
      <c r="AN10" s="1" t="str">
        <f>IF('Custom Data'!$A19="Timber_EPD",'Custom Data'!$B19,"")</f>
        <v/>
      </c>
      <c r="AO10" s="1" t="str">
        <f>IF('Custom Data'!$A19="Other_EPD",'Custom Data'!$B19,"")</f>
        <v/>
      </c>
    </row>
    <row r="11" spans="1:54">
      <c r="A11" s="4"/>
      <c r="B11" s="76"/>
      <c r="C11" s="76"/>
      <c r="D11" s="4" t="s">
        <v>130</v>
      </c>
      <c r="E11" s="4">
        <v>1</v>
      </c>
      <c r="F11" s="1" t="s">
        <v>958</v>
      </c>
      <c r="H11" s="5" t="s">
        <v>77</v>
      </c>
      <c r="I11" s="90" t="s">
        <v>75</v>
      </c>
      <c r="J11" s="3" t="str">
        <f>A27</f>
        <v>Comflor_60 - 0.9mm</v>
      </c>
      <c r="Q11" s="524" t="s">
        <v>395</v>
      </c>
      <c r="S11" s="373" t="s">
        <v>907</v>
      </c>
      <c r="AF11" s="281"/>
      <c r="AI11" s="1" t="s">
        <v>1065</v>
      </c>
      <c r="AL11" s="1" t="str">
        <f>IF('Custom Data'!$A20="Concrete_EPD",'Custom Data'!$B20,"")</f>
        <v/>
      </c>
      <c r="AM11" s="1" t="str">
        <f>IF('Custom Data'!$A20="Steel_EPD",'Custom Data'!$B20,"")</f>
        <v/>
      </c>
      <c r="AN11" s="1" t="str">
        <f>IF('Custom Data'!$A20="Timber_EPD",'Custom Data'!$B20,"")</f>
        <v/>
      </c>
      <c r="AO11" s="1" t="str">
        <f>IF('Custom Data'!$A20="Other_EPD",'Custom Data'!$B20,"")</f>
        <v/>
      </c>
    </row>
    <row r="12" spans="1:54">
      <c r="A12" s="4"/>
      <c r="B12" s="76"/>
      <c r="C12" s="76"/>
      <c r="D12" s="4" t="s">
        <v>131</v>
      </c>
      <c r="E12" s="4">
        <v>2</v>
      </c>
      <c r="H12" s="390" t="s">
        <v>191</v>
      </c>
      <c r="J12" s="3" t="str">
        <f t="shared" si="0"/>
        <v>Comflor_60 - 1mm</v>
      </c>
      <c r="Q12" s="524" t="s">
        <v>781</v>
      </c>
      <c r="S12" s="177"/>
      <c r="AF12" s="281"/>
      <c r="AI12" s="1" t="s">
        <v>939</v>
      </c>
      <c r="AL12" s="1" t="str">
        <f>IF('Custom Data'!$A21="Concrete_EPD",'Custom Data'!$B21,"")</f>
        <v/>
      </c>
      <c r="AM12" s="1" t="str">
        <f>IF('Custom Data'!$A21="Steel_EPD",'Custom Data'!$B21,"")</f>
        <v/>
      </c>
      <c r="AN12" s="1" t="str">
        <f>IF('Custom Data'!$A21="Timber_EPD",'Custom Data'!$B21,"")</f>
        <v/>
      </c>
      <c r="AO12" s="1" t="str">
        <f>IF('Custom Data'!$A21="Other_EPD",'Custom Data'!$B21,"")</f>
        <v/>
      </c>
    </row>
    <row r="13" spans="1:54">
      <c r="D13" s="4" t="s">
        <v>132</v>
      </c>
      <c r="E13" s="4">
        <v>3</v>
      </c>
      <c r="H13" s="390" t="s">
        <v>144</v>
      </c>
      <c r="J13" s="3" t="str">
        <f t="shared" si="0"/>
        <v>Comflor_60 - 1.1mm</v>
      </c>
      <c r="Q13" s="596" t="s">
        <v>782</v>
      </c>
      <c r="S13" s="177"/>
      <c r="AI13" s="1" t="s">
        <v>1066</v>
      </c>
      <c r="AL13" s="1" t="str">
        <f>IF('Custom Data'!$A22="Concrete_EPD",'Custom Data'!$B22,"")</f>
        <v/>
      </c>
      <c r="AM13" s="1" t="str">
        <f>IF('Custom Data'!$A22="Steel_EPD",'Custom Data'!$B22,"")</f>
        <v/>
      </c>
      <c r="AN13" s="1" t="str">
        <f>IF('Custom Data'!$A22="Timber_EPD",'Custom Data'!$B22,"")</f>
        <v/>
      </c>
      <c r="AO13" s="1" t="str">
        <f>IF('Custom Data'!$A22="Other_EPD",'Custom Data'!$B22,"")</f>
        <v/>
      </c>
    </row>
    <row r="14" spans="1:54">
      <c r="A14" s="1" t="s">
        <v>80</v>
      </c>
      <c r="D14" s="4" t="s">
        <v>133</v>
      </c>
      <c r="E14" s="4">
        <v>4</v>
      </c>
      <c r="H14" s="390" t="s">
        <v>118</v>
      </c>
      <c r="J14" s="3" t="str">
        <f t="shared" si="0"/>
        <v>Comflor_60 - 1.2mm</v>
      </c>
      <c r="Q14" s="596" t="s">
        <v>783</v>
      </c>
      <c r="S14" s="177"/>
      <c r="AL14" s="1" t="str">
        <f>IF('Custom Data'!$A23="Concrete_EPD",'Custom Data'!$B23,"")</f>
        <v/>
      </c>
      <c r="AM14" s="1" t="str">
        <f>IF('Custom Data'!$A23="Steel_EPD",'Custom Data'!$B23,"")</f>
        <v/>
      </c>
      <c r="AN14" s="1" t="str">
        <f>IF('Custom Data'!$A23="Timber_EPD",'Custom Data'!$B23,"")</f>
        <v/>
      </c>
      <c r="AO14" s="1" t="str">
        <f>IF('Custom Data'!$A23="Other_EPD",'Custom Data'!$B23,"")</f>
        <v/>
      </c>
    </row>
    <row r="15" spans="1:54">
      <c r="D15" s="4"/>
      <c r="H15" s="390" t="s">
        <v>151</v>
      </c>
      <c r="J15" s="3" t="str">
        <f t="shared" si="0"/>
        <v>Comflor_80 - 0.9mm</v>
      </c>
      <c r="Q15" s="597" t="s">
        <v>784</v>
      </c>
      <c r="S15" s="93"/>
      <c r="AL15" s="1" t="str">
        <f>IF('Custom Data'!$A24="Concrete_EPD",'Custom Data'!$B24,"")</f>
        <v/>
      </c>
      <c r="AM15" s="1" t="str">
        <f>IF('Custom Data'!$A24="Steel_EPD",'Custom Data'!$B24,"")</f>
        <v/>
      </c>
      <c r="AN15" s="1" t="str">
        <f>IF('Custom Data'!$A24="Timber_EPD",'Custom Data'!$B24,"")</f>
        <v/>
      </c>
      <c r="AO15" s="1" t="str">
        <f>IF('Custom Data'!$A24="Other_EPD",'Custom Data'!$B24,"")</f>
        <v/>
      </c>
    </row>
    <row r="16" spans="1:54" ht="16.5">
      <c r="A16" s="78" t="s">
        <v>78</v>
      </c>
      <c r="D16" s="4"/>
      <c r="H16" s="93" t="s">
        <v>969</v>
      </c>
      <c r="J16" s="3" t="str">
        <f t="shared" si="0"/>
        <v>Comflor_80 - 1.2mm</v>
      </c>
      <c r="Q16" s="597" t="s">
        <v>785</v>
      </c>
      <c r="AG16" s="178"/>
      <c r="AL16" s="1" t="str">
        <f>IF('Custom Data'!$A25="Concrete_EPD",'Custom Data'!$B25,"")</f>
        <v/>
      </c>
      <c r="AM16" s="1" t="str">
        <f>IF('Custom Data'!$A25="Steel_EPD",'Custom Data'!$B25,"")</f>
        <v/>
      </c>
      <c r="AN16" s="1" t="str">
        <f>IF('Custom Data'!$A25="Timber_EPD",'Custom Data'!$B25,"")</f>
        <v/>
      </c>
      <c r="AO16" s="1" t="str">
        <f>IF('Custom Data'!$A25="Other_EPD",'Custom Data'!$B25,"")</f>
        <v/>
      </c>
    </row>
    <row r="17" spans="1:42">
      <c r="A17" s="1" t="s">
        <v>82</v>
      </c>
      <c r="H17" s="93" t="s">
        <v>971</v>
      </c>
      <c r="J17" s="3" t="str">
        <f t="shared" si="0"/>
        <v>Comflor_100 - 1mm</v>
      </c>
      <c r="Q17" s="598" t="s">
        <v>786</v>
      </c>
      <c r="AG17" s="178"/>
      <c r="AL17" s="1" t="str">
        <f>IF('Custom Data'!$A26="Concrete_EPD",'Custom Data'!$B26,"")</f>
        <v/>
      </c>
      <c r="AM17" s="1" t="str">
        <f>IF('Custom Data'!$A26="Steel_EPD",'Custom Data'!$B26,"")</f>
        <v/>
      </c>
      <c r="AN17" s="1" t="str">
        <f>IF('Custom Data'!$A26="Timber_EPD",'Custom Data'!$B26,"")</f>
        <v/>
      </c>
      <c r="AO17" s="1" t="str">
        <f>IF('Custom Data'!$A26="Other_EPD",'Custom Data'!$B26,"")</f>
        <v/>
      </c>
    </row>
    <row r="18" spans="1:42">
      <c r="H18" s="390" t="s">
        <v>636</v>
      </c>
      <c r="J18" s="3" t="str">
        <f t="shared" si="0"/>
        <v>Comflor_100 - 1.1mm</v>
      </c>
      <c r="Q18" s="598" t="s">
        <v>787</v>
      </c>
      <c r="AG18" s="178"/>
      <c r="AL18" s="1" t="str">
        <f>IF('Custom Data'!$A27="Concrete_EPD",'Custom Data'!$B27,"")</f>
        <v/>
      </c>
      <c r="AM18" s="1" t="str">
        <f>IF('Custom Data'!$A27="Steel_EPD",'Custom Data'!$B27,"")</f>
        <v/>
      </c>
      <c r="AN18" s="1" t="str">
        <f>IF('Custom Data'!$A27="Timber_EPD",'Custom Data'!$B27,"")</f>
        <v/>
      </c>
      <c r="AO18" s="1" t="str">
        <f>IF('Custom Data'!$A27="Other_EPD",'Custom Data'!$B27,"")</f>
        <v/>
      </c>
    </row>
    <row r="19" spans="1:42">
      <c r="H19" s="93" t="s">
        <v>975</v>
      </c>
      <c r="J19" s="3" t="str">
        <f t="shared" si="0"/>
        <v>Comflor_100 - 1.2mm</v>
      </c>
      <c r="Q19" s="596" t="s">
        <v>788</v>
      </c>
      <c r="W19" s="177"/>
      <c r="AG19" s="178"/>
      <c r="AL19" s="587" t="str">
        <f>IF('Custom Data'!$A28="Concrete_EPD",'Custom Data'!$B28,"")</f>
        <v/>
      </c>
      <c r="AM19" s="587" t="str">
        <f>IF('Custom Data'!$A28="Steel_EPD",'Custom Data'!$B28,"")</f>
        <v/>
      </c>
      <c r="AN19" s="587" t="str">
        <f>IF('Custom Data'!$A28="Timber_EPD",'Custom Data'!$B28,"")</f>
        <v/>
      </c>
      <c r="AO19" s="588" t="str">
        <f>IF('Custom Data'!$A28="Other_EPD",'Custom Data'!$B28,"")</f>
        <v/>
      </c>
    </row>
    <row r="20" spans="1:42" ht="15">
      <c r="A20" s="4"/>
      <c r="B20" s="79" t="s">
        <v>87</v>
      </c>
      <c r="C20" s="79" t="s">
        <v>88</v>
      </c>
      <c r="D20" s="79" t="s">
        <v>119</v>
      </c>
      <c r="E20" s="79" t="s">
        <v>89</v>
      </c>
      <c r="G20"/>
      <c r="H20" t="s">
        <v>977</v>
      </c>
      <c r="I20"/>
      <c r="J20" s="3" t="str">
        <f t="shared" si="0"/>
        <v>Comflor_210 - 1.25mm</v>
      </c>
      <c r="Q20" s="596" t="s">
        <v>789</v>
      </c>
      <c r="W20" s="177"/>
      <c r="AG20" s="178"/>
      <c r="AL20" s="587" t="str">
        <f>IF('Custom Data'!$A29="Concrete_EPD",'Custom Data'!$B29,"")</f>
        <v/>
      </c>
      <c r="AM20" s="587" t="str">
        <f>IF('Custom Data'!$A29="Steel_EPD",'Custom Data'!$B29,"")</f>
        <v/>
      </c>
      <c r="AN20" s="587" t="str">
        <f>IF('Custom Data'!$A29="Timber_EPD",'Custom Data'!$B29,"")</f>
        <v/>
      </c>
      <c r="AO20" s="590" t="str">
        <f>IF('Custom Data'!$A29="Other_EPD",'Custom Data'!$B29,"")</f>
        <v/>
      </c>
      <c r="AP20" s="591"/>
    </row>
    <row r="21" spans="1:42">
      <c r="A21" s="3" t="str">
        <f t="shared" ref="A21:A49" si="1">CONCATENATE(B21," - ",C21,"mm")</f>
        <v>Comflor_46 - 0.9mm</v>
      </c>
      <c r="B21" s="3" t="s">
        <v>90</v>
      </c>
      <c r="C21" s="3">
        <v>0.9</v>
      </c>
      <c r="D21" s="3">
        <v>1137</v>
      </c>
      <c r="E21" s="3">
        <f>1000*D21</f>
        <v>1137000</v>
      </c>
      <c r="H21"/>
      <c r="I21"/>
      <c r="J21" s="3" t="str">
        <f t="shared" si="0"/>
        <v>Comflor_225 - 1.25mm</v>
      </c>
      <c r="Q21" s="597" t="s">
        <v>790</v>
      </c>
      <c r="W21" s="177"/>
      <c r="AG21" s="177"/>
      <c r="AL21" s="589" t="str">
        <f>IF('Custom Data'!$A30="Concrete_EPD",'Custom Data'!$B30,"")</f>
        <v/>
      </c>
      <c r="AM21" s="589" t="str">
        <f>IF('Custom Data'!$A30="Steel_EPD",'Custom Data'!$B30,"")</f>
        <v/>
      </c>
      <c r="AN21" s="589" t="str">
        <f>IF('Custom Data'!$A30="Timber_EPD",'Custom Data'!$B30,"")</f>
        <v/>
      </c>
      <c r="AO21" s="592" t="str">
        <f>IF('Custom Data'!$A30="Other_EPD",'Custom Data'!$B30,"")</f>
        <v/>
      </c>
      <c r="AP21" s="591"/>
    </row>
    <row r="22" spans="1:42">
      <c r="A22" s="3" t="str">
        <f t="shared" si="1"/>
        <v>Comflor_46 - 1.2mm</v>
      </c>
      <c r="B22" s="3" t="s">
        <v>90</v>
      </c>
      <c r="C22" s="3">
        <v>1.2</v>
      </c>
      <c r="D22" s="3">
        <v>1534</v>
      </c>
      <c r="E22" s="3">
        <f t="shared" ref="E22:E49" si="2">1000*D22</f>
        <v>1534000</v>
      </c>
      <c r="H22"/>
      <c r="I22"/>
      <c r="J22" s="3" t="str">
        <f t="shared" si="0"/>
        <v>Kgspan_MD50 - 0.85mm</v>
      </c>
      <c r="Q22" s="598" t="s">
        <v>791</v>
      </c>
      <c r="W22" s="177"/>
      <c r="AG22" s="177"/>
      <c r="AL22" s="589" t="str">
        <f>IF('Custom Data'!$A31="Concrete_EPD",'Custom Data'!$B31,"")</f>
        <v/>
      </c>
      <c r="AM22" s="589" t="str">
        <f>IF('Custom Data'!$A31="Steel_EPD",'Custom Data'!$B31,"")</f>
        <v/>
      </c>
      <c r="AN22" s="589" t="str">
        <f>IF('Custom Data'!$A31="Timber_EPD",'Custom Data'!$B31,"")</f>
        <v/>
      </c>
      <c r="AO22" s="592" t="str">
        <f>IF('Custom Data'!$A31="Other_EPD",'Custom Data'!$B31,"")</f>
        <v/>
      </c>
      <c r="AP22" s="591"/>
    </row>
    <row r="23" spans="1:42">
      <c r="A23" s="3" t="str">
        <f t="shared" si="1"/>
        <v>Comflor_51 - 0.9mm</v>
      </c>
      <c r="B23" s="3" t="s">
        <v>91</v>
      </c>
      <c r="C23" s="3">
        <v>0.9</v>
      </c>
      <c r="D23" s="3">
        <v>1579</v>
      </c>
      <c r="E23" s="3">
        <f t="shared" si="2"/>
        <v>1579000</v>
      </c>
      <c r="H23"/>
      <c r="I23"/>
      <c r="J23" s="3" t="str">
        <f t="shared" si="0"/>
        <v>Kgspan_MD50 - 0.9mm</v>
      </c>
      <c r="Q23" s="596" t="s">
        <v>792</v>
      </c>
      <c r="S23" s="587"/>
      <c r="W23" s="177"/>
      <c r="AL23" s="589" t="str">
        <f>IF('Custom Data'!$A32="Concrete_EPD",'Custom Data'!$B32,"")</f>
        <v/>
      </c>
      <c r="AM23" s="589" t="str">
        <f>IF('Custom Data'!$A32="Steel_EPD",'Custom Data'!$B32,"")</f>
        <v/>
      </c>
      <c r="AN23" s="589" t="str">
        <f>IF('Custom Data'!$A32="Timber_EPD",'Custom Data'!$B32,"")</f>
        <v/>
      </c>
      <c r="AO23" s="592" t="str">
        <f>IF('Custom Data'!$A32="Other_EPD",'Custom Data'!$B32,"")</f>
        <v/>
      </c>
      <c r="AP23" s="591"/>
    </row>
    <row r="24" spans="1:42" ht="15">
      <c r="A24" s="3" t="str">
        <f t="shared" si="1"/>
        <v>Comflor_51 - 1mm</v>
      </c>
      <c r="B24" s="3" t="s">
        <v>91</v>
      </c>
      <c r="C24" s="3">
        <v>1</v>
      </c>
      <c r="D24" s="3">
        <v>1579</v>
      </c>
      <c r="E24" s="3">
        <f t="shared" si="2"/>
        <v>1579000</v>
      </c>
      <c r="H24"/>
      <c r="I24"/>
      <c r="J24" s="3" t="str">
        <f t="shared" si="0"/>
        <v>Kgspan_MD50 - 1mm</v>
      </c>
      <c r="Q24" s="597" t="s">
        <v>793</v>
      </c>
      <c r="S24" s="653"/>
      <c r="W24" s="177"/>
      <c r="AL24" s="589" t="str">
        <f>IF('Custom Data'!$A33="Concrete_EPD",'Custom Data'!$B33,"")</f>
        <v/>
      </c>
      <c r="AM24" s="589" t="str">
        <f>IF('Custom Data'!$A33="Steel_EPD",'Custom Data'!$B33,"")</f>
        <v/>
      </c>
      <c r="AN24" s="589" t="str">
        <f>IF('Custom Data'!$A33="Timber_EPD",'Custom Data'!$B33,"")</f>
        <v/>
      </c>
      <c r="AO24" s="592" t="str">
        <f>IF('Custom Data'!$A33="Other_EPD",'Custom Data'!$B33,"")</f>
        <v/>
      </c>
      <c r="AP24" s="591"/>
    </row>
    <row r="25" spans="1:42">
      <c r="A25" s="3" t="str">
        <f t="shared" si="1"/>
        <v>Comflor_51 - 1.1mm</v>
      </c>
      <c r="B25" s="3" t="s">
        <v>91</v>
      </c>
      <c r="C25" s="3">
        <v>1.1000000000000001</v>
      </c>
      <c r="D25" s="3">
        <v>1938</v>
      </c>
      <c r="E25" s="3">
        <f t="shared" si="2"/>
        <v>1938000</v>
      </c>
      <c r="H25"/>
      <c r="I25"/>
      <c r="J25" s="3" t="str">
        <f t="shared" si="0"/>
        <v>Kgspan_MD50 - 1.1mm</v>
      </c>
      <c r="Q25" s="587" t="s">
        <v>16</v>
      </c>
      <c r="S25" s="589"/>
      <c r="W25" s="177"/>
      <c r="AL25" s="589" t="str">
        <f>IF('Custom Data'!$A34="Concrete_EPD",'Custom Data'!$B34,"")</f>
        <v/>
      </c>
      <c r="AM25" s="589" t="str">
        <f>IF('Custom Data'!$A34="Steel_EPD",'Custom Data'!$B34,"")</f>
        <v/>
      </c>
      <c r="AN25" s="589" t="str">
        <f>IF('Custom Data'!$A34="Timber_EPD",'Custom Data'!$B34,"")</f>
        <v/>
      </c>
      <c r="AO25" s="592" t="str">
        <f>IF('Custom Data'!$A34="Other_EPD",'Custom Data'!$B34,"")</f>
        <v/>
      </c>
      <c r="AP25" s="591"/>
    </row>
    <row r="26" spans="1:42">
      <c r="A26" s="3" t="str">
        <f t="shared" si="1"/>
        <v>Comflor_51 - 1.2mm</v>
      </c>
      <c r="B26" s="3" t="s">
        <v>91</v>
      </c>
      <c r="C26" s="3">
        <v>1.2</v>
      </c>
      <c r="D26" s="3">
        <v>2118</v>
      </c>
      <c r="E26" s="3">
        <f t="shared" si="2"/>
        <v>2118000</v>
      </c>
      <c r="H26"/>
      <c r="I26"/>
      <c r="J26" s="3" t="str">
        <f t="shared" si="0"/>
        <v>Kgspan_MD50 - 1.2mm</v>
      </c>
      <c r="Q26" s="599" t="s">
        <v>396</v>
      </c>
      <c r="S26" s="654"/>
      <c r="W26" s="177"/>
      <c r="AL26" s="589" t="str">
        <f>IF('Custom Data'!$A35="Concrete_EPD",'Custom Data'!$B35,"")</f>
        <v/>
      </c>
      <c r="AM26" s="589" t="str">
        <f>IF('Custom Data'!$A35="Steel_EPD",'Custom Data'!$B35,"")</f>
        <v/>
      </c>
      <c r="AN26" s="589" t="str">
        <f>IF('Custom Data'!$A35="Timber_EPD",'Custom Data'!$B35,"")</f>
        <v/>
      </c>
      <c r="AO26" s="592" t="str">
        <f>IF('Custom Data'!$A35="Other_EPD",'Custom Data'!$B35,"")</f>
        <v/>
      </c>
      <c r="AP26" s="591"/>
    </row>
    <row r="27" spans="1:42">
      <c r="A27" s="3" t="str">
        <f t="shared" si="1"/>
        <v>Comflor_60 - 0.9mm</v>
      </c>
      <c r="B27" s="3" t="s">
        <v>92</v>
      </c>
      <c r="C27" s="3">
        <v>0.9</v>
      </c>
      <c r="D27" s="3">
        <v>1276</v>
      </c>
      <c r="E27" s="3">
        <f t="shared" si="2"/>
        <v>1276000</v>
      </c>
      <c r="H27"/>
      <c r="I27"/>
      <c r="J27" s="3" t="str">
        <f t="shared" si="0"/>
        <v>Kgspan_MD60 - 0.9mm</v>
      </c>
      <c r="Q27" t="s">
        <v>397</v>
      </c>
      <c r="S27" s="655"/>
      <c r="W27" s="178"/>
      <c r="AL27" s="589" t="str">
        <f>IF('Custom Data'!$A36="Concrete_EPD",'Custom Data'!$B36,"")</f>
        <v/>
      </c>
      <c r="AM27" s="589" t="str">
        <f>IF('Custom Data'!$A36="Steel_EPD",'Custom Data'!$B36,"")</f>
        <v/>
      </c>
      <c r="AN27" s="589" t="str">
        <f>IF('Custom Data'!$A36="Timber_EPD",'Custom Data'!$B36,"")</f>
        <v/>
      </c>
      <c r="AO27" s="592" t="str">
        <f>IF('Custom Data'!$A36="Other_EPD",'Custom Data'!$B36,"")</f>
        <v/>
      </c>
      <c r="AP27" s="591"/>
    </row>
    <row r="28" spans="1:42">
      <c r="A28" s="3" t="str">
        <f t="shared" si="1"/>
        <v>Comflor_60 - 1mm</v>
      </c>
      <c r="B28" s="3" t="s">
        <v>92</v>
      </c>
      <c r="C28" s="3">
        <v>1</v>
      </c>
      <c r="D28" s="3">
        <v>1424</v>
      </c>
      <c r="E28" s="3">
        <f t="shared" si="2"/>
        <v>1424000</v>
      </c>
      <c r="H28"/>
      <c r="I28"/>
      <c r="J28" s="3" t="str">
        <f t="shared" si="0"/>
        <v>Kgspan_MD60 - 1mm</v>
      </c>
      <c r="S28" s="656"/>
      <c r="W28" s="178"/>
      <c r="AL28" s="589" t="str">
        <f>IF('Custom Data'!$A37="Concrete_EPD",'Custom Data'!$B37,"")</f>
        <v/>
      </c>
      <c r="AM28" s="589" t="str">
        <f>IF('Custom Data'!$A37="Steel_EPD",'Custom Data'!$B37,"")</f>
        <v/>
      </c>
      <c r="AN28" s="589" t="str">
        <f>IF('Custom Data'!$A37="Timber_EPD",'Custom Data'!$B37,"")</f>
        <v/>
      </c>
      <c r="AO28" s="592" t="str">
        <f>IF('Custom Data'!$A37="Other_EPD",'Custom Data'!$B37,"")</f>
        <v/>
      </c>
      <c r="AP28" s="591"/>
    </row>
    <row r="29" spans="1:42">
      <c r="A29" s="3" t="str">
        <f t="shared" si="1"/>
        <v>Comflor_60 - 1.1mm</v>
      </c>
      <c r="B29" s="3" t="s">
        <v>92</v>
      </c>
      <c r="C29" s="3">
        <v>1.1000000000000001</v>
      </c>
      <c r="D29" s="3">
        <v>1572</v>
      </c>
      <c r="E29" s="3">
        <f t="shared" si="2"/>
        <v>1572000</v>
      </c>
      <c r="H29"/>
      <c r="I29"/>
      <c r="J29" s="3" t="str">
        <f t="shared" si="0"/>
        <v>Kgspan_MD60 - 1.1mm</v>
      </c>
      <c r="S29" s="657"/>
      <c r="W29" s="178"/>
      <c r="AL29" s="589" t="str">
        <f>IF('Custom Data'!$A38="Concrete_EPD",'Custom Data'!$B38,"")</f>
        <v/>
      </c>
      <c r="AM29" s="589" t="str">
        <f>IF('Custom Data'!$A38="Steel_EPD",'Custom Data'!$B38,"")</f>
        <v/>
      </c>
      <c r="AN29" s="589" t="str">
        <f>IF('Custom Data'!$A38="Timber_EPD",'Custom Data'!$B38,"")</f>
        <v/>
      </c>
      <c r="AO29" s="592" t="str">
        <f>IF('Custom Data'!$A38="Other_EPD",'Custom Data'!$B38,"")</f>
        <v/>
      </c>
      <c r="AP29" s="591"/>
    </row>
    <row r="30" spans="1:42">
      <c r="A30" s="3" t="str">
        <f t="shared" si="1"/>
        <v>Comflor_60 - 1.2mm</v>
      </c>
      <c r="B30" s="3" t="s">
        <v>92</v>
      </c>
      <c r="C30" s="3">
        <v>1.2</v>
      </c>
      <c r="D30" s="3">
        <v>1721</v>
      </c>
      <c r="E30" s="3">
        <f t="shared" si="2"/>
        <v>1721000</v>
      </c>
      <c r="H30"/>
      <c r="I30"/>
      <c r="J30" s="3" t="str">
        <f t="shared" si="0"/>
        <v>Kgspan_MD60 - 1.2mm</v>
      </c>
      <c r="S30" s="657"/>
      <c r="AL30" s="589" t="str">
        <f>IF('Custom Data'!$A39="Concrete_EPD",'Custom Data'!$B39,"")</f>
        <v/>
      </c>
      <c r="AM30" s="589" t="str">
        <f>IF('Custom Data'!$A39="Steel_EPD",'Custom Data'!$B39,"")</f>
        <v/>
      </c>
      <c r="AN30" s="592" t="str">
        <f>IF('Custom Data'!$A39="Timber_EPD",'Custom Data'!$B39,"")</f>
        <v/>
      </c>
      <c r="AO30" s="593" t="str">
        <f>IF('Custom Data'!$A39="Other_EPD",'Custom Data'!$B39,"")</f>
        <v/>
      </c>
      <c r="AP30" s="594"/>
    </row>
    <row r="31" spans="1:42">
      <c r="A31" s="3" t="str">
        <f t="shared" si="1"/>
        <v>Comflor_80 - 0.9mm</v>
      </c>
      <c r="B31" s="3" t="s">
        <v>93</v>
      </c>
      <c r="C31" s="3">
        <v>0.9</v>
      </c>
      <c r="D31" s="3">
        <v>1387</v>
      </c>
      <c r="E31" s="3">
        <f t="shared" si="2"/>
        <v>1387000</v>
      </c>
      <c r="H31"/>
      <c r="I31"/>
      <c r="J31" s="3" t="str">
        <f t="shared" si="0"/>
        <v>Kgspan_MD80 - 1mm</v>
      </c>
      <c r="S31" s="657"/>
      <c r="AL31" s="589" t="str">
        <f>IF('Custom Data'!$A40="Concrete_EPD",'Custom Data'!$B40,"")</f>
        <v/>
      </c>
      <c r="AM31" s="589" t="str">
        <f>IF('Custom Data'!$A40="Steel_EPD",'Custom Data'!$B40,"")</f>
        <v/>
      </c>
      <c r="AN31" s="592" t="str">
        <f>IF('Custom Data'!$A40="Timber_EPD",'Custom Data'!$B40,"")</f>
        <v/>
      </c>
      <c r="AO31" s="593" t="str">
        <f>IF('Custom Data'!$A40="Other_EPD",'Custom Data'!$B40,"")</f>
        <v/>
      </c>
      <c r="AP31" s="594"/>
    </row>
    <row r="32" spans="1:42">
      <c r="A32" s="3" t="str">
        <f t="shared" si="1"/>
        <v>Comflor_80 - 1.2mm</v>
      </c>
      <c r="B32" s="3" t="s">
        <v>93</v>
      </c>
      <c r="C32" s="3">
        <v>1.2</v>
      </c>
      <c r="D32" s="3">
        <v>1871</v>
      </c>
      <c r="E32" s="3">
        <f t="shared" si="2"/>
        <v>1871000</v>
      </c>
      <c r="H32"/>
      <c r="I32"/>
      <c r="J32" s="3" t="str">
        <f t="shared" si="0"/>
        <v>Kgspan_MD80 - 1.1mm</v>
      </c>
      <c r="S32" s="657"/>
      <c r="AL32" s="587"/>
      <c r="AM32" s="587"/>
      <c r="AN32" s="590"/>
      <c r="AO32" s="595"/>
      <c r="AP32" s="594"/>
    </row>
    <row r="33" spans="1:19">
      <c r="A33" s="3" t="str">
        <f t="shared" si="1"/>
        <v>Comflor_100 - 1mm</v>
      </c>
      <c r="B33" s="3" t="s">
        <v>94</v>
      </c>
      <c r="C33" s="3">
        <v>1</v>
      </c>
      <c r="D33" s="3">
        <v>1687</v>
      </c>
      <c r="E33" s="3">
        <f t="shared" si="2"/>
        <v>1687000</v>
      </c>
      <c r="H33"/>
      <c r="I33"/>
      <c r="J33" s="81" t="str">
        <f t="shared" si="0"/>
        <v>Kgspan_MD80 - 1.2mm</v>
      </c>
      <c r="S33" s="657"/>
    </row>
    <row r="34" spans="1:19" ht="15">
      <c r="A34" s="3" t="str">
        <f t="shared" si="1"/>
        <v>Comflor_100 - 1.1mm</v>
      </c>
      <c r="B34" s="3" t="s">
        <v>94</v>
      </c>
      <c r="C34" s="3">
        <v>1.1000000000000001</v>
      </c>
      <c r="D34" s="3">
        <v>1855</v>
      </c>
      <c r="E34" s="3">
        <f t="shared" si="2"/>
        <v>1855000</v>
      </c>
      <c r="H34"/>
      <c r="I34"/>
      <c r="J34" s="8"/>
      <c r="O34" s="1033" t="s">
        <v>752</v>
      </c>
      <c r="P34" s="1033"/>
      <c r="Q34" s="1033"/>
      <c r="R34" s="1034"/>
      <c r="S34" s="657"/>
    </row>
    <row r="35" spans="1:19">
      <c r="A35" s="3" t="str">
        <f t="shared" si="1"/>
        <v>Comflor_100 - 1.2mm</v>
      </c>
      <c r="B35" s="3" t="s">
        <v>94</v>
      </c>
      <c r="C35" s="3">
        <v>1.2</v>
      </c>
      <c r="D35" s="3">
        <v>2022</v>
      </c>
      <c r="E35" s="3">
        <f t="shared" si="2"/>
        <v>2022000</v>
      </c>
      <c r="H35"/>
      <c r="I35"/>
      <c r="J35"/>
      <c r="O35" s="517" t="s">
        <v>753</v>
      </c>
      <c r="P35" s="517" t="s">
        <v>260</v>
      </c>
      <c r="Q35" s="517" t="s">
        <v>134</v>
      </c>
      <c r="R35" s="517" t="s">
        <v>865</v>
      </c>
      <c r="S35" s="657"/>
    </row>
    <row r="36" spans="1:19">
      <c r="A36" s="3" t="str">
        <f t="shared" si="1"/>
        <v>Comflor_210 - 1.25mm</v>
      </c>
      <c r="B36" s="3" t="s">
        <v>95</v>
      </c>
      <c r="C36" s="3">
        <v>1.25</v>
      </c>
      <c r="D36" s="3">
        <v>2009</v>
      </c>
      <c r="E36" s="3">
        <f t="shared" si="2"/>
        <v>2009000</v>
      </c>
      <c r="H36"/>
      <c r="I36"/>
      <c r="J36"/>
      <c r="O36" s="1" t="s">
        <v>5</v>
      </c>
      <c r="P36" s="1" t="s">
        <v>754</v>
      </c>
      <c r="Q36" s="1" t="s">
        <v>817</v>
      </c>
      <c r="R36" s="1">
        <f t="shared" ref="R36:R53" si="3">DESIGN_LIFE</f>
        <v>0</v>
      </c>
      <c r="S36" s="657"/>
    </row>
    <row r="37" spans="1:19">
      <c r="A37" s="3" t="str">
        <f t="shared" si="1"/>
        <v>Comflor_225 - 1.25mm</v>
      </c>
      <c r="B37" s="3" t="s">
        <v>96</v>
      </c>
      <c r="C37" s="3">
        <v>1.25</v>
      </c>
      <c r="D37" s="3">
        <v>2118</v>
      </c>
      <c r="E37" s="3">
        <f t="shared" si="2"/>
        <v>2118000</v>
      </c>
      <c r="H37"/>
      <c r="I37"/>
      <c r="J37"/>
      <c r="Q37" s="1" t="s">
        <v>818</v>
      </c>
      <c r="R37" s="1">
        <f t="shared" si="3"/>
        <v>0</v>
      </c>
      <c r="S37" s="657"/>
    </row>
    <row r="38" spans="1:19">
      <c r="A38" s="3" t="str">
        <f t="shared" si="1"/>
        <v>Kgspan_MD50 - 0.85mm</v>
      </c>
      <c r="B38" s="3" t="s">
        <v>121</v>
      </c>
      <c r="C38" s="3">
        <v>0.85</v>
      </c>
      <c r="D38" s="3">
        <v>1418</v>
      </c>
      <c r="E38" s="3">
        <f t="shared" si="2"/>
        <v>1418000</v>
      </c>
      <c r="H38"/>
      <c r="I38"/>
      <c r="J38"/>
      <c r="Q38" s="1" t="s">
        <v>819</v>
      </c>
      <c r="R38" s="1">
        <f t="shared" si="3"/>
        <v>0</v>
      </c>
      <c r="S38" s="657"/>
    </row>
    <row r="39" spans="1:19">
      <c r="A39" s="3" t="str">
        <f t="shared" si="1"/>
        <v>Kgspan_MD50 - 0.9mm</v>
      </c>
      <c r="B39" s="3" t="s">
        <v>121</v>
      </c>
      <c r="C39" s="3">
        <v>0.9</v>
      </c>
      <c r="D39" s="3">
        <v>1605</v>
      </c>
      <c r="E39" s="3">
        <f t="shared" si="2"/>
        <v>1605000</v>
      </c>
      <c r="H39"/>
      <c r="I39"/>
      <c r="J39"/>
      <c r="P39" s="1" t="s">
        <v>755</v>
      </c>
      <c r="Q39" s="1" t="s">
        <v>820</v>
      </c>
      <c r="R39" s="1">
        <f t="shared" si="3"/>
        <v>0</v>
      </c>
    </row>
    <row r="40" spans="1:19">
      <c r="A40" s="3" t="str">
        <f t="shared" si="1"/>
        <v>Kgspan_MD50 - 1mm</v>
      </c>
      <c r="B40" s="3" t="s">
        <v>121</v>
      </c>
      <c r="C40" s="3">
        <v>1</v>
      </c>
      <c r="D40" s="3">
        <v>1792</v>
      </c>
      <c r="E40" s="3">
        <f t="shared" si="2"/>
        <v>1792000</v>
      </c>
      <c r="H40"/>
      <c r="I40"/>
      <c r="J40"/>
      <c r="Q40" s="1" t="s">
        <v>821</v>
      </c>
      <c r="R40" s="1">
        <f t="shared" si="3"/>
        <v>0</v>
      </c>
    </row>
    <row r="41" spans="1:19">
      <c r="A41" s="81" t="str">
        <f t="shared" si="1"/>
        <v>Kgspan_MD50 - 1.1mm</v>
      </c>
      <c r="B41" s="81" t="s">
        <v>121</v>
      </c>
      <c r="C41" s="81">
        <v>1.1000000000000001</v>
      </c>
      <c r="D41" s="3">
        <v>1979</v>
      </c>
      <c r="E41" s="3">
        <f t="shared" si="2"/>
        <v>1979000</v>
      </c>
      <c r="F41"/>
      <c r="G41"/>
      <c r="H41"/>
      <c r="I41"/>
      <c r="J41"/>
      <c r="P41" s="1" t="s">
        <v>756</v>
      </c>
      <c r="Q41" s="1" t="s">
        <v>822</v>
      </c>
      <c r="R41" s="1">
        <f t="shared" si="3"/>
        <v>0</v>
      </c>
    </row>
    <row r="42" spans="1:19">
      <c r="A42" s="3" t="str">
        <f t="shared" si="1"/>
        <v>Kgspan_MD50 - 1.2mm</v>
      </c>
      <c r="B42" s="3" t="s">
        <v>121</v>
      </c>
      <c r="C42" s="3">
        <v>1.2</v>
      </c>
      <c r="D42" s="3">
        <v>2165</v>
      </c>
      <c r="E42" s="3">
        <f t="shared" si="2"/>
        <v>2165000</v>
      </c>
      <c r="F42"/>
      <c r="G42"/>
      <c r="H42"/>
      <c r="I42"/>
      <c r="J42"/>
      <c r="O42" s="1" t="s">
        <v>17</v>
      </c>
      <c r="P42" s="1" t="s">
        <v>757</v>
      </c>
      <c r="Q42" s="1" t="s">
        <v>991</v>
      </c>
      <c r="R42" s="1">
        <f t="shared" si="3"/>
        <v>0</v>
      </c>
    </row>
    <row r="43" spans="1:19">
      <c r="A43" s="3" t="str">
        <f t="shared" si="1"/>
        <v>Kgspan_MD60 - 0.9mm</v>
      </c>
      <c r="B43" s="3" t="s">
        <v>120</v>
      </c>
      <c r="C43" s="3">
        <v>0.9</v>
      </c>
      <c r="D43" s="3">
        <v>1138</v>
      </c>
      <c r="E43" s="3">
        <f t="shared" si="2"/>
        <v>1138000</v>
      </c>
      <c r="F43"/>
      <c r="G43"/>
      <c r="H43"/>
      <c r="I43"/>
      <c r="J43"/>
      <c r="Q43" s="1" t="s">
        <v>992</v>
      </c>
      <c r="R43" s="1">
        <f t="shared" si="3"/>
        <v>0</v>
      </c>
    </row>
    <row r="44" spans="1:19">
      <c r="A44" s="3" t="str">
        <f t="shared" si="1"/>
        <v>Kgspan_MD60 - 1mm</v>
      </c>
      <c r="B44" s="3" t="s">
        <v>120</v>
      </c>
      <c r="C44" s="3">
        <v>1</v>
      </c>
      <c r="D44" s="3">
        <v>1270</v>
      </c>
      <c r="E44" s="3">
        <f t="shared" si="2"/>
        <v>1270000</v>
      </c>
      <c r="F44"/>
      <c r="G44"/>
      <c r="H44"/>
      <c r="I44"/>
      <c r="J44"/>
      <c r="P44" s="1" t="s">
        <v>759</v>
      </c>
      <c r="Q44" s="1" t="s">
        <v>993</v>
      </c>
      <c r="R44" s="1">
        <f t="shared" si="3"/>
        <v>0</v>
      </c>
    </row>
    <row r="45" spans="1:19">
      <c r="A45" s="3" t="str">
        <f t="shared" si="1"/>
        <v>Kgspan_MD60 - 1.1mm</v>
      </c>
      <c r="B45" s="3" t="s">
        <v>120</v>
      </c>
      <c r="C45" s="3">
        <v>1.1000000000000001</v>
      </c>
      <c r="D45" s="3">
        <v>1402</v>
      </c>
      <c r="E45" s="3">
        <f t="shared" si="2"/>
        <v>1402000</v>
      </c>
      <c r="F45"/>
      <c r="G45"/>
      <c r="H45"/>
      <c r="I45"/>
      <c r="J45"/>
      <c r="Q45" s="1" t="s">
        <v>994</v>
      </c>
      <c r="R45" s="1">
        <f t="shared" si="3"/>
        <v>0</v>
      </c>
    </row>
    <row r="46" spans="1:19">
      <c r="A46" s="3" t="str">
        <f t="shared" si="1"/>
        <v>Kgspan_MD60 - 1.2mm</v>
      </c>
      <c r="B46" s="3" t="s">
        <v>120</v>
      </c>
      <c r="C46" s="3">
        <v>1.2</v>
      </c>
      <c r="D46" s="3">
        <v>1535</v>
      </c>
      <c r="E46" s="3">
        <f t="shared" si="2"/>
        <v>1535000</v>
      </c>
      <c r="F46"/>
      <c r="G46"/>
      <c r="H46"/>
      <c r="I46"/>
      <c r="J46"/>
      <c r="Q46" s="1" t="s">
        <v>995</v>
      </c>
      <c r="R46" s="1">
        <f t="shared" si="3"/>
        <v>0</v>
      </c>
    </row>
    <row r="47" spans="1:19">
      <c r="A47" s="3" t="str">
        <f t="shared" si="1"/>
        <v>Kgspan_MD80 - 1mm</v>
      </c>
      <c r="B47" s="3" t="s">
        <v>122</v>
      </c>
      <c r="C47" s="3">
        <v>1</v>
      </c>
      <c r="D47" s="3">
        <v>1413</v>
      </c>
      <c r="E47" s="3">
        <f t="shared" si="2"/>
        <v>1413000</v>
      </c>
      <c r="F47"/>
      <c r="G47"/>
      <c r="H47"/>
      <c r="I47"/>
      <c r="J47"/>
      <c r="P47" s="1" t="s">
        <v>760</v>
      </c>
      <c r="Q47" s="1" t="s">
        <v>823</v>
      </c>
      <c r="R47" s="1">
        <f t="shared" si="3"/>
        <v>0</v>
      </c>
    </row>
    <row r="48" spans="1:19">
      <c r="A48" s="3" t="str">
        <f t="shared" si="1"/>
        <v>Kgspan_MD80 - 1.1mm</v>
      </c>
      <c r="B48" s="3" t="s">
        <v>122</v>
      </c>
      <c r="C48" s="3">
        <v>1.1000000000000001</v>
      </c>
      <c r="D48" s="3">
        <v>1560</v>
      </c>
      <c r="E48" s="3">
        <f t="shared" si="2"/>
        <v>1560000</v>
      </c>
      <c r="F48"/>
      <c r="G48"/>
      <c r="H48"/>
      <c r="I48"/>
      <c r="J48"/>
      <c r="Q48" s="1" t="s">
        <v>990</v>
      </c>
      <c r="R48" s="1">
        <f t="shared" si="3"/>
        <v>0</v>
      </c>
    </row>
    <row r="49" spans="1:18">
      <c r="A49" s="3" t="str">
        <f t="shared" si="1"/>
        <v>Kgspan_MD80 - 1.2mm</v>
      </c>
      <c r="B49" s="3" t="s">
        <v>122</v>
      </c>
      <c r="C49" s="3">
        <v>1.2</v>
      </c>
      <c r="D49" s="3">
        <v>1705</v>
      </c>
      <c r="E49" s="3">
        <f t="shared" si="2"/>
        <v>1705000</v>
      </c>
      <c r="F49"/>
      <c r="G49"/>
      <c r="H49"/>
      <c r="I49"/>
      <c r="J49"/>
      <c r="Q49" s="1" t="s">
        <v>997</v>
      </c>
      <c r="R49" s="1">
        <f t="shared" si="3"/>
        <v>0</v>
      </c>
    </row>
    <row r="50" spans="1:18">
      <c r="A50"/>
      <c r="B50"/>
      <c r="C50"/>
      <c r="D50"/>
      <c r="E50"/>
      <c r="F50"/>
      <c r="G50"/>
      <c r="H50"/>
      <c r="I50"/>
      <c r="J50"/>
      <c r="P50" s="1" t="s">
        <v>761</v>
      </c>
      <c r="Q50" s="1" t="s">
        <v>824</v>
      </c>
      <c r="R50" s="1">
        <f t="shared" si="3"/>
        <v>0</v>
      </c>
    </row>
    <row r="51" spans="1:18">
      <c r="A51"/>
      <c r="B51"/>
      <c r="C51"/>
      <c r="D51"/>
      <c r="E51"/>
      <c r="F51"/>
      <c r="G51"/>
      <c r="H51"/>
      <c r="I51"/>
      <c r="J51"/>
      <c r="O51" s="1" t="s">
        <v>758</v>
      </c>
      <c r="P51" s="1" t="s">
        <v>762</v>
      </c>
      <c r="Q51" s="1" t="s">
        <v>825</v>
      </c>
      <c r="R51" s="1">
        <f t="shared" si="3"/>
        <v>0</v>
      </c>
    </row>
    <row r="52" spans="1:18">
      <c r="A52"/>
      <c r="B52"/>
      <c r="C52"/>
      <c r="D52"/>
      <c r="E52"/>
      <c r="F52"/>
      <c r="G52"/>
      <c r="H52"/>
      <c r="I52"/>
      <c r="J52"/>
      <c r="P52" s="1" t="s">
        <v>763</v>
      </c>
      <c r="Q52" s="1" t="s">
        <v>826</v>
      </c>
      <c r="R52" s="1">
        <f t="shared" si="3"/>
        <v>0</v>
      </c>
    </row>
    <row r="53" spans="1:18">
      <c r="A53"/>
      <c r="B53"/>
      <c r="C53"/>
      <c r="D53"/>
      <c r="E53"/>
      <c r="F53"/>
      <c r="G53"/>
      <c r="H53"/>
      <c r="I53"/>
      <c r="J53"/>
      <c r="Q53" s="1" t="s">
        <v>827</v>
      </c>
      <c r="R53" s="1">
        <f t="shared" si="3"/>
        <v>0</v>
      </c>
    </row>
    <row r="54" spans="1:18">
      <c r="A54"/>
      <c r="B54"/>
      <c r="C54"/>
      <c r="D54"/>
      <c r="E54"/>
      <c r="F54"/>
      <c r="G54"/>
      <c r="H54"/>
      <c r="I54"/>
      <c r="J54"/>
      <c r="O54" s="1" t="s">
        <v>764</v>
      </c>
      <c r="P54" s="1" t="s">
        <v>765</v>
      </c>
      <c r="Q54" s="1" t="s">
        <v>828</v>
      </c>
      <c r="R54" s="1">
        <v>50</v>
      </c>
    </row>
    <row r="55" spans="1:18">
      <c r="A55"/>
      <c r="B55"/>
      <c r="C55"/>
      <c r="D55"/>
      <c r="E55"/>
      <c r="F55"/>
      <c r="G55"/>
      <c r="H55"/>
      <c r="I55"/>
      <c r="J55"/>
      <c r="Q55" s="1" t="s">
        <v>829</v>
      </c>
      <c r="R55" s="1">
        <v>50</v>
      </c>
    </row>
    <row r="56" spans="1:18">
      <c r="A56"/>
      <c r="B56"/>
      <c r="C56"/>
      <c r="D56"/>
      <c r="E56"/>
      <c r="F56"/>
      <c r="G56"/>
      <c r="H56"/>
      <c r="I56"/>
      <c r="J56"/>
      <c r="Q56" s="1" t="s">
        <v>830</v>
      </c>
      <c r="R56" s="1">
        <v>50</v>
      </c>
    </row>
    <row r="57" spans="1:18">
      <c r="A57"/>
      <c r="B57"/>
      <c r="C57"/>
      <c r="D57"/>
      <c r="E57"/>
      <c r="F57"/>
      <c r="G57"/>
      <c r="H57"/>
      <c r="I57"/>
      <c r="J57"/>
      <c r="P57" s="1" t="s">
        <v>771</v>
      </c>
      <c r="Q57" s="1" t="s">
        <v>831</v>
      </c>
      <c r="R57" s="1">
        <f>DESIGN_LIFE</f>
        <v>0</v>
      </c>
    </row>
    <row r="58" spans="1:18">
      <c r="A58" s="86"/>
      <c r="B58" s="84"/>
      <c r="C58" s="84"/>
      <c r="D58"/>
      <c r="E58"/>
      <c r="F58"/>
      <c r="G58"/>
      <c r="H58"/>
      <c r="I58"/>
      <c r="J58"/>
      <c r="Q58" s="1" t="s">
        <v>832</v>
      </c>
      <c r="R58" s="1">
        <f>DESIGN_LIFE</f>
        <v>0</v>
      </c>
    </row>
    <row r="59" spans="1:18" ht="15">
      <c r="A59" s="82"/>
      <c r="B59" s="80"/>
      <c r="C59" s="82"/>
      <c r="D59" s="3"/>
      <c r="E59" s="3"/>
      <c r="F59" s="3"/>
      <c r="G59" s="3"/>
      <c r="H59" s="3"/>
      <c r="I59" s="4"/>
      <c r="J59" s="3"/>
      <c r="K59" s="4"/>
      <c r="P59" s="1" t="s">
        <v>766</v>
      </c>
      <c r="Q59" s="1" t="s">
        <v>833</v>
      </c>
      <c r="R59" s="1">
        <v>50</v>
      </c>
    </row>
    <row r="60" spans="1:18" ht="15">
      <c r="A60" s="79"/>
      <c r="B60" s="79"/>
      <c r="C60" s="79"/>
      <c r="D60" s="79"/>
      <c r="E60" s="79"/>
      <c r="F60" s="79"/>
      <c r="G60" s="79"/>
      <c r="H60" s="79"/>
      <c r="I60" s="79"/>
      <c r="J60" s="79"/>
      <c r="K60" s="79"/>
      <c r="P60" s="1" t="s">
        <v>767</v>
      </c>
      <c r="Q60" s="1" t="s">
        <v>1027</v>
      </c>
      <c r="R60" s="1">
        <v>25</v>
      </c>
    </row>
    <row r="61" spans="1:18" ht="15">
      <c r="A61" s="3"/>
      <c r="B61" s="79"/>
      <c r="C61" s="79"/>
      <c r="D61" s="79"/>
      <c r="E61" s="79"/>
      <c r="F61" s="79"/>
      <c r="G61" s="79"/>
      <c r="H61" s="79"/>
      <c r="I61" s="3"/>
      <c r="J61" s="88"/>
      <c r="K61" s="88"/>
      <c r="Q61" s="1" t="s">
        <v>1026</v>
      </c>
      <c r="R61" s="1">
        <v>50</v>
      </c>
    </row>
    <row r="62" spans="1:18">
      <c r="A62" s="3"/>
      <c r="B62" s="3"/>
      <c r="C62" s="3"/>
      <c r="D62" s="3"/>
      <c r="E62" s="3"/>
      <c r="F62" s="3"/>
      <c r="G62" s="3"/>
      <c r="H62" s="3"/>
      <c r="I62" s="4"/>
      <c r="J62" s="85"/>
      <c r="K62" s="85"/>
      <c r="P62" s="1" t="s">
        <v>768</v>
      </c>
      <c r="Q62" s="1" t="s">
        <v>834</v>
      </c>
      <c r="R62" s="1">
        <v>40</v>
      </c>
    </row>
    <row r="63" spans="1:18">
      <c r="A63" s="3"/>
      <c r="B63" s="3"/>
      <c r="C63" s="3"/>
      <c r="D63" s="3"/>
      <c r="E63" s="3"/>
      <c r="F63" s="3"/>
      <c r="G63" s="3"/>
      <c r="H63" s="3"/>
      <c r="I63" s="4"/>
      <c r="J63" s="85"/>
      <c r="K63" s="85"/>
      <c r="Q63" s="1" t="s">
        <v>835</v>
      </c>
      <c r="R63" s="1">
        <v>25</v>
      </c>
    </row>
    <row r="64" spans="1:18">
      <c r="A64" s="3"/>
      <c r="B64" s="3"/>
      <c r="C64" s="3"/>
      <c r="D64" s="3"/>
      <c r="E64" s="3"/>
      <c r="F64" s="3"/>
      <c r="G64" s="3"/>
      <c r="H64" s="3"/>
      <c r="I64" s="85"/>
      <c r="J64" s="85"/>
      <c r="K64" s="85"/>
      <c r="P64" s="1" t="s">
        <v>769</v>
      </c>
      <c r="Q64" s="1" t="s">
        <v>836</v>
      </c>
      <c r="R64" s="1">
        <v>50</v>
      </c>
    </row>
    <row r="65" spans="1:18">
      <c r="A65" s="3"/>
      <c r="B65" s="3"/>
      <c r="C65" s="3"/>
      <c r="D65" s="3"/>
      <c r="E65" s="3"/>
      <c r="F65" s="3"/>
      <c r="G65" s="3"/>
      <c r="H65" s="3"/>
      <c r="I65" s="4"/>
      <c r="J65" s="85"/>
      <c r="K65" s="85"/>
      <c r="Q65" s="1" t="s">
        <v>837</v>
      </c>
      <c r="R65" s="1">
        <v>50</v>
      </c>
    </row>
    <row r="66" spans="1:18">
      <c r="A66" s="3"/>
      <c r="B66" s="3"/>
      <c r="C66" s="3"/>
      <c r="D66" s="3"/>
      <c r="E66" s="3"/>
      <c r="F66" s="3"/>
      <c r="G66" s="3"/>
      <c r="H66" s="3"/>
      <c r="I66" s="85"/>
      <c r="J66" s="85"/>
      <c r="K66" s="85"/>
      <c r="Q66" s="1" t="s">
        <v>838</v>
      </c>
      <c r="R66" s="741">
        <v>50</v>
      </c>
    </row>
    <row r="67" spans="1:18">
      <c r="A67" s="3"/>
      <c r="B67" s="3"/>
      <c r="C67" s="3"/>
      <c r="D67" s="3"/>
      <c r="E67" s="3"/>
      <c r="F67" s="3"/>
      <c r="G67" s="3"/>
      <c r="H67" s="3"/>
      <c r="I67" s="85"/>
      <c r="J67" s="85"/>
      <c r="K67" s="85"/>
      <c r="P67" s="1" t="s">
        <v>770</v>
      </c>
      <c r="Q67" s="1" t="s">
        <v>839</v>
      </c>
      <c r="R67" s="741">
        <v>50</v>
      </c>
    </row>
    <row r="68" spans="1:18">
      <c r="A68" s="3"/>
      <c r="B68" s="3"/>
      <c r="C68" s="3"/>
      <c r="D68" s="3"/>
      <c r="E68" s="3"/>
      <c r="F68" s="3"/>
      <c r="G68" s="3"/>
      <c r="H68" s="3"/>
      <c r="I68" s="85"/>
      <c r="J68" s="85"/>
      <c r="K68" s="85"/>
      <c r="P68" s="1" t="s">
        <v>772</v>
      </c>
      <c r="Q68" s="1" t="s">
        <v>840</v>
      </c>
      <c r="R68" s="593">
        <f>DESIGN_LIFE</f>
        <v>0</v>
      </c>
    </row>
    <row r="69" spans="1:18">
      <c r="A69" s="3"/>
      <c r="B69" s="3"/>
      <c r="C69" s="3"/>
      <c r="D69" s="3"/>
      <c r="E69" s="3"/>
      <c r="F69" s="3"/>
      <c r="G69" s="3"/>
      <c r="H69" s="3"/>
      <c r="I69" s="85"/>
      <c r="J69" s="85"/>
      <c r="K69" s="85"/>
      <c r="Q69" s="1" t="s">
        <v>841</v>
      </c>
      <c r="R69" s="741">
        <v>50</v>
      </c>
    </row>
    <row r="70" spans="1:18">
      <c r="A70" s="3"/>
      <c r="B70" s="3"/>
      <c r="C70" s="3"/>
      <c r="D70" s="3"/>
      <c r="E70" s="3"/>
      <c r="F70" s="3"/>
      <c r="G70" s="3"/>
      <c r="H70" s="3"/>
      <c r="I70" s="85"/>
      <c r="J70" s="85"/>
      <c r="K70" s="85"/>
      <c r="Q70" s="1" t="s">
        <v>842</v>
      </c>
      <c r="R70" s="741">
        <v>50</v>
      </c>
    </row>
    <row r="71" spans="1:18">
      <c r="A71" s="3"/>
      <c r="B71" s="3"/>
      <c r="C71" s="3"/>
      <c r="D71" s="3"/>
      <c r="E71" s="3"/>
      <c r="F71" s="3"/>
      <c r="G71" s="3"/>
      <c r="H71" s="3"/>
      <c r="I71" s="85"/>
      <c r="J71" s="85"/>
      <c r="K71" s="85"/>
      <c r="Q71" s="1" t="s">
        <v>843</v>
      </c>
      <c r="R71" s="1">
        <v>50</v>
      </c>
    </row>
    <row r="72" spans="1:18">
      <c r="A72" s="3"/>
      <c r="B72" s="3"/>
      <c r="C72" s="3"/>
      <c r="D72" s="3"/>
      <c r="E72" s="3"/>
      <c r="F72" s="3"/>
      <c r="G72" s="3"/>
      <c r="H72" s="3"/>
      <c r="I72" s="85"/>
      <c r="J72" s="85"/>
      <c r="K72" s="85"/>
      <c r="Q72" s="1" t="s">
        <v>996</v>
      </c>
      <c r="R72" s="1">
        <v>50</v>
      </c>
    </row>
    <row r="73" spans="1:18">
      <c r="A73" s="3"/>
      <c r="B73" s="3"/>
      <c r="C73" s="3"/>
      <c r="D73" s="3"/>
      <c r="E73" s="3"/>
      <c r="F73" s="3"/>
      <c r="G73" s="3"/>
      <c r="H73" s="3"/>
      <c r="I73" s="85"/>
      <c r="J73" s="85"/>
      <c r="K73" s="85"/>
      <c r="O73" s="1" t="s">
        <v>773</v>
      </c>
      <c r="P73" s="1" t="s">
        <v>224</v>
      </c>
      <c r="Q73" s="1" t="s">
        <v>844</v>
      </c>
      <c r="R73" s="1">
        <f>DESIGN_LIFE</f>
        <v>0</v>
      </c>
    </row>
    <row r="74" spans="1:18">
      <c r="A74" s="3"/>
      <c r="B74" s="3"/>
      <c r="C74" s="3"/>
      <c r="D74" s="3"/>
      <c r="E74" s="3"/>
      <c r="F74" s="3"/>
      <c r="G74" s="3"/>
      <c r="H74" s="3"/>
      <c r="I74" s="85"/>
      <c r="J74" s="85"/>
      <c r="K74" s="85"/>
      <c r="P74" s="1" t="s">
        <v>775</v>
      </c>
      <c r="Q74" s="1" t="s">
        <v>845</v>
      </c>
      <c r="R74" s="1">
        <f>DESIGN_LIFE</f>
        <v>0</v>
      </c>
    </row>
    <row r="75" spans="1:18">
      <c r="A75" s="3"/>
      <c r="B75" s="3"/>
      <c r="C75" s="3"/>
      <c r="D75" s="3"/>
      <c r="E75" s="3"/>
      <c r="F75" s="3"/>
      <c r="G75" s="3"/>
      <c r="H75" s="3"/>
      <c r="I75" s="85"/>
      <c r="J75" s="85"/>
      <c r="K75" s="85"/>
    </row>
    <row r="76" spans="1:18">
      <c r="A76" s="3"/>
      <c r="B76" s="3"/>
      <c r="C76" s="3"/>
      <c r="D76" s="3"/>
      <c r="E76" s="3"/>
      <c r="F76" s="3"/>
      <c r="G76" s="3"/>
      <c r="H76" s="3"/>
      <c r="I76" s="85"/>
      <c r="J76" s="85"/>
      <c r="K76" s="85"/>
      <c r="P76" s="1" t="s">
        <v>774</v>
      </c>
      <c r="Q76" s="1" t="s">
        <v>774</v>
      </c>
    </row>
    <row r="77" spans="1:18">
      <c r="A77" s="3"/>
      <c r="B77" s="3"/>
      <c r="C77" s="3"/>
      <c r="D77" s="3"/>
      <c r="E77" s="3"/>
      <c r="F77" s="3"/>
      <c r="G77" s="3"/>
      <c r="H77" s="3"/>
      <c r="I77" s="85"/>
      <c r="J77" s="85"/>
      <c r="K77" s="85"/>
    </row>
    <row r="78" spans="1:18">
      <c r="A78" s="3"/>
      <c r="B78" s="3"/>
      <c r="C78" s="3"/>
      <c r="D78" s="3"/>
      <c r="E78" s="3"/>
      <c r="F78" s="3"/>
      <c r="G78" s="3"/>
      <c r="H78" s="3"/>
      <c r="I78" s="85"/>
      <c r="J78" s="85"/>
      <c r="K78" s="85"/>
    </row>
    <row r="79" spans="1:18">
      <c r="A79" s="3"/>
      <c r="B79" s="3"/>
      <c r="C79" s="3"/>
      <c r="D79" s="3"/>
      <c r="E79" s="3"/>
      <c r="F79" s="3"/>
      <c r="G79" s="3"/>
      <c r="H79" s="3"/>
      <c r="I79" s="85"/>
      <c r="J79" s="85"/>
      <c r="K79" s="85"/>
    </row>
    <row r="80" spans="1:18">
      <c r="A80" s="3"/>
      <c r="B80" s="3"/>
      <c r="C80" s="3"/>
      <c r="D80" s="3"/>
      <c r="E80" s="3"/>
      <c r="F80" s="3"/>
      <c r="G80" s="3"/>
      <c r="H80" s="3"/>
      <c r="I80" s="85"/>
      <c r="J80" s="85"/>
      <c r="K80" s="85"/>
    </row>
    <row r="81" spans="1:11">
      <c r="A81" s="3"/>
      <c r="B81" s="3"/>
      <c r="C81" s="3"/>
      <c r="D81" s="3"/>
      <c r="E81" s="3"/>
      <c r="F81" s="3"/>
      <c r="G81" s="3"/>
      <c r="H81" s="3"/>
      <c r="I81" s="85"/>
      <c r="J81" s="85"/>
      <c r="K81" s="85"/>
    </row>
    <row r="82" spans="1:11">
      <c r="A82" s="3"/>
      <c r="B82" s="3"/>
      <c r="C82" s="3"/>
      <c r="D82" s="3"/>
      <c r="E82" s="3"/>
      <c r="F82" s="3"/>
      <c r="G82" s="3"/>
      <c r="H82" s="3"/>
      <c r="I82" s="85"/>
      <c r="J82" s="85"/>
      <c r="K82" s="85"/>
    </row>
    <row r="83" spans="1:11">
      <c r="A83" s="3"/>
      <c r="B83" s="3"/>
      <c r="C83" s="3"/>
      <c r="D83" s="3"/>
      <c r="E83" s="3"/>
      <c r="F83" s="3"/>
      <c r="G83" s="3"/>
      <c r="H83" s="3"/>
      <c r="I83" s="85"/>
      <c r="J83" s="85"/>
      <c r="K83" s="85"/>
    </row>
    <row r="84" spans="1:11">
      <c r="A84" s="3"/>
      <c r="B84" s="3"/>
      <c r="C84" s="3"/>
      <c r="D84" s="3"/>
      <c r="E84" s="3"/>
      <c r="F84" s="3"/>
      <c r="G84" s="3"/>
      <c r="H84" s="3"/>
      <c r="I84" s="4"/>
      <c r="J84" s="85"/>
      <c r="K84" s="85"/>
    </row>
    <row r="85" spans="1:11">
      <c r="A85" s="3"/>
      <c r="B85" s="3"/>
      <c r="C85" s="3"/>
      <c r="D85" s="3"/>
      <c r="E85" s="3"/>
      <c r="F85" s="3"/>
      <c r="G85" s="3"/>
      <c r="H85" s="3"/>
      <c r="I85" s="4"/>
      <c r="J85" s="85"/>
      <c r="K85" s="85"/>
    </row>
    <row r="86" spans="1:11">
      <c r="A86" s="3"/>
      <c r="B86" s="3"/>
      <c r="C86" s="3"/>
      <c r="D86" s="3"/>
      <c r="E86" s="3"/>
      <c r="F86" s="3"/>
      <c r="G86" s="3"/>
      <c r="H86" s="3"/>
      <c r="I86" s="4"/>
      <c r="J86" s="85"/>
      <c r="K86" s="85"/>
    </row>
    <row r="87" spans="1:11">
      <c r="A87" s="3"/>
      <c r="B87" s="3"/>
      <c r="C87" s="3"/>
      <c r="D87" s="3"/>
      <c r="E87" s="3"/>
      <c r="F87" s="3"/>
      <c r="G87" s="3"/>
      <c r="H87" s="3"/>
      <c r="I87" s="4"/>
      <c r="J87" s="85"/>
      <c r="K87" s="85"/>
    </row>
    <row r="88" spans="1:11">
      <c r="A88" s="3"/>
      <c r="B88" s="3"/>
      <c r="C88" s="3"/>
      <c r="D88" s="3"/>
      <c r="E88" s="3"/>
      <c r="F88" s="3"/>
      <c r="G88" s="3"/>
      <c r="H88" s="3"/>
      <c r="I88" s="4"/>
      <c r="J88" s="85"/>
      <c r="K88" s="85"/>
    </row>
    <row r="89" spans="1:11">
      <c r="A89" s="3"/>
      <c r="B89" s="3"/>
      <c r="C89" s="3"/>
      <c r="D89" s="3"/>
      <c r="E89" s="3"/>
      <c r="F89" s="3"/>
      <c r="G89" s="3"/>
      <c r="H89" s="3"/>
      <c r="I89" s="4"/>
      <c r="J89" s="85"/>
      <c r="K89" s="85"/>
    </row>
    <row r="90" spans="1:11">
      <c r="A90" s="3"/>
      <c r="B90" s="3"/>
      <c r="C90" s="3"/>
      <c r="D90" s="3"/>
      <c r="E90" s="3"/>
      <c r="F90" s="3"/>
      <c r="G90" s="3"/>
      <c r="H90" s="3"/>
      <c r="I90" s="4"/>
      <c r="J90" s="85"/>
      <c r="K90" s="85"/>
    </row>
    <row r="91" spans="1:11">
      <c r="A91" s="3"/>
      <c r="B91" s="3"/>
      <c r="C91" s="3"/>
      <c r="D91" s="3"/>
      <c r="E91" s="3"/>
      <c r="F91" s="3"/>
      <c r="G91" s="3"/>
      <c r="H91" s="3"/>
      <c r="I91" s="4"/>
      <c r="J91" s="85"/>
      <c r="K91" s="85"/>
    </row>
    <row r="92" spans="1:11">
      <c r="A92" s="3"/>
      <c r="B92" s="3"/>
      <c r="C92" s="3"/>
      <c r="D92" s="3"/>
      <c r="E92" s="3"/>
      <c r="F92" s="3"/>
      <c r="G92" s="3"/>
      <c r="H92" s="3"/>
      <c r="I92" s="4"/>
      <c r="J92" s="85"/>
      <c r="K92" s="85"/>
    </row>
    <row r="93" spans="1:11">
      <c r="A93" s="3"/>
      <c r="B93" s="3"/>
      <c r="C93" s="3"/>
      <c r="D93" s="3"/>
      <c r="E93" s="3"/>
      <c r="F93" s="3"/>
      <c r="G93" s="3"/>
      <c r="H93" s="3"/>
      <c r="I93" s="4"/>
      <c r="J93" s="85"/>
      <c r="K93" s="85"/>
    </row>
    <row r="94" spans="1:11">
      <c r="A94" s="3"/>
      <c r="B94" s="3"/>
      <c r="C94" s="3"/>
      <c r="D94" s="3"/>
      <c r="E94" s="3"/>
      <c r="F94" s="3"/>
      <c r="G94" s="3"/>
      <c r="H94" s="3"/>
      <c r="I94" s="4"/>
      <c r="J94" s="85"/>
      <c r="K94" s="85"/>
    </row>
    <row r="95" spans="1:11">
      <c r="A95" s="3"/>
      <c r="B95" s="3"/>
      <c r="C95" s="3"/>
      <c r="D95" s="3"/>
      <c r="E95" s="3"/>
      <c r="F95" s="3"/>
      <c r="G95" s="3"/>
      <c r="H95" s="3"/>
      <c r="I95" s="4"/>
      <c r="J95" s="85"/>
      <c r="K95" s="85"/>
    </row>
    <row r="96" spans="1:11">
      <c r="A96" s="3"/>
      <c r="B96" s="3"/>
      <c r="C96" s="3"/>
      <c r="D96" s="3"/>
      <c r="E96" s="3"/>
      <c r="F96" s="3"/>
      <c r="G96" s="3"/>
      <c r="H96" s="3"/>
      <c r="I96" s="4"/>
      <c r="J96" s="85"/>
      <c r="K96" s="85"/>
    </row>
    <row r="97" spans="1:11">
      <c r="A97" s="3"/>
      <c r="B97" s="3"/>
      <c r="C97" s="3"/>
      <c r="D97" s="3"/>
      <c r="E97" s="3"/>
      <c r="F97" s="3"/>
      <c r="G97" s="3"/>
      <c r="H97" s="3"/>
      <c r="I97" s="4"/>
      <c r="J97" s="85"/>
      <c r="K97" s="85"/>
    </row>
    <row r="98" spans="1:11">
      <c r="J98" s="87"/>
      <c r="K98" s="87"/>
    </row>
    <row r="101" spans="1:11">
      <c r="A101" s="4"/>
      <c r="B101" s="4"/>
      <c r="C101" s="4"/>
      <c r="D101" s="4"/>
      <c r="E101" s="4"/>
      <c r="F101" s="4"/>
      <c r="G101" s="4"/>
      <c r="H101" s="3"/>
      <c r="I101" s="3"/>
      <c r="J101" s="3"/>
    </row>
    <row r="102" spans="1:11">
      <c r="A102" s="3"/>
      <c r="B102" s="3"/>
      <c r="C102" s="3"/>
      <c r="D102" s="3"/>
      <c r="E102" s="3"/>
      <c r="F102" s="3"/>
      <c r="G102" s="3"/>
      <c r="H102" s="85"/>
      <c r="I102" s="85"/>
      <c r="J102" s="85"/>
    </row>
    <row r="103" spans="1:11">
      <c r="A103" s="3"/>
      <c r="B103" s="3"/>
      <c r="C103" s="3"/>
      <c r="D103" s="3"/>
      <c r="E103" s="3"/>
      <c r="F103" s="3"/>
      <c r="G103" s="3"/>
      <c r="H103" s="85"/>
      <c r="I103" s="85"/>
      <c r="J103" s="85"/>
    </row>
    <row r="104" spans="1:11">
      <c r="A104" s="3"/>
      <c r="B104" s="3"/>
      <c r="C104" s="3"/>
      <c r="D104" s="3"/>
      <c r="E104" s="3"/>
      <c r="F104" s="3"/>
      <c r="G104" s="3"/>
      <c r="H104" s="85"/>
      <c r="I104" s="85"/>
      <c r="J104" s="85"/>
    </row>
    <row r="105" spans="1:11">
      <c r="A105" s="3"/>
      <c r="B105" s="3"/>
      <c r="C105" s="3"/>
      <c r="D105" s="3"/>
      <c r="E105" s="3"/>
      <c r="F105" s="3"/>
      <c r="G105" s="3"/>
      <c r="H105" s="85"/>
      <c r="I105" s="85"/>
      <c r="J105" s="85"/>
    </row>
    <row r="106" spans="1:11">
      <c r="A106" s="3"/>
      <c r="B106" s="3"/>
      <c r="C106" s="3"/>
      <c r="D106" s="3"/>
      <c r="E106" s="3"/>
      <c r="F106" s="3"/>
      <c r="G106" s="3"/>
      <c r="H106" s="85"/>
      <c r="I106" s="85"/>
      <c r="J106" s="85"/>
    </row>
    <row r="107" spans="1:11">
      <c r="A107" s="3"/>
      <c r="B107" s="3"/>
      <c r="C107" s="3"/>
      <c r="D107" s="3"/>
      <c r="E107" s="3"/>
      <c r="F107" s="3"/>
      <c r="G107" s="3"/>
      <c r="H107" s="85"/>
      <c r="I107" s="85"/>
      <c r="J107" s="85"/>
    </row>
    <row r="108" spans="1:11">
      <c r="A108" s="3"/>
      <c r="B108" s="3"/>
      <c r="C108" s="3"/>
      <c r="D108" s="3"/>
      <c r="E108" s="3"/>
      <c r="F108" s="3"/>
      <c r="G108" s="3"/>
      <c r="H108" s="85"/>
      <c r="I108" s="85"/>
      <c r="J108" s="85"/>
    </row>
    <row r="109" spans="1:11">
      <c r="A109" s="3"/>
      <c r="B109" s="3"/>
      <c r="C109" s="3"/>
      <c r="D109" s="3"/>
      <c r="E109" s="3"/>
      <c r="F109" s="3"/>
      <c r="G109" s="3"/>
      <c r="H109" s="85"/>
      <c r="I109" s="85"/>
      <c r="J109" s="85"/>
    </row>
    <row r="110" spans="1:11">
      <c r="A110" s="3"/>
      <c r="B110" s="3"/>
      <c r="C110" s="4"/>
      <c r="D110" s="3"/>
      <c r="E110" s="3"/>
      <c r="F110" s="3"/>
      <c r="G110" s="3"/>
      <c r="H110" s="85"/>
      <c r="I110" s="4"/>
      <c r="J110" s="4"/>
    </row>
    <row r="111" spans="1:11">
      <c r="A111" s="3"/>
      <c r="B111" s="3"/>
      <c r="C111" s="4"/>
      <c r="D111" s="4"/>
      <c r="E111" s="3"/>
      <c r="F111" s="3"/>
      <c r="G111" s="3"/>
      <c r="H111" s="85"/>
      <c r="I111" s="4"/>
      <c r="J111" s="4"/>
    </row>
    <row r="112" spans="1:11">
      <c r="A112" s="4"/>
      <c r="B112" s="4"/>
      <c r="C112" s="4"/>
      <c r="D112" s="4"/>
      <c r="E112" s="4"/>
      <c r="F112" s="4"/>
      <c r="G112" s="4"/>
      <c r="H112" s="85"/>
      <c r="I112" s="4"/>
      <c r="J112" s="4"/>
    </row>
  </sheetData>
  <mergeCells count="1">
    <mergeCell ref="O34:R34"/>
  </mergeCells>
  <phoneticPr fontId="8" type="noConversion"/>
  <pageMargins left="0.7" right="0.7" top="0.75" bottom="0.75" header="0.3" footer="0.3"/>
  <pageSetup paperSize="9" orientation="portrait" r:id="rId1"/>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
    <tabColor theme="1" tint="0.249977111117893"/>
  </sheetPr>
  <dimension ref="A1:AD59"/>
  <sheetViews>
    <sheetView zoomScale="70" zoomScaleNormal="70" workbookViewId="0">
      <selection activeCell="F42" sqref="F42"/>
    </sheetView>
  </sheetViews>
  <sheetFormatPr defaultRowHeight="14.25"/>
  <cols>
    <col min="1" max="2" width="22.75" customWidth="1"/>
    <col min="4" max="4" width="11" customWidth="1"/>
    <col min="5" max="5" width="15.75" customWidth="1"/>
    <col min="6" max="6" width="16.25" customWidth="1"/>
  </cols>
  <sheetData>
    <row r="1" spans="1:30" ht="15">
      <c r="A1" s="7" t="s">
        <v>18</v>
      </c>
      <c r="B1" s="8"/>
      <c r="C1" s="8"/>
      <c r="D1" s="8"/>
      <c r="E1" s="8"/>
      <c r="F1" s="8"/>
      <c r="G1" s="8"/>
      <c r="H1" s="8"/>
      <c r="I1" s="8"/>
      <c r="J1" s="8"/>
      <c r="K1" s="8"/>
      <c r="L1" s="8"/>
      <c r="M1" s="8"/>
      <c r="N1" s="8"/>
      <c r="O1" s="8"/>
      <c r="P1" s="8"/>
      <c r="Q1" s="8"/>
      <c r="R1" s="8"/>
      <c r="S1" s="8"/>
      <c r="T1" s="8"/>
      <c r="U1" s="8"/>
      <c r="V1" s="8"/>
      <c r="W1" s="8"/>
      <c r="X1" s="8"/>
      <c r="Y1" s="8"/>
      <c r="Z1" s="8"/>
      <c r="AA1" s="8"/>
      <c r="AB1" s="8"/>
      <c r="AC1" s="8"/>
      <c r="AD1" s="8"/>
    </row>
    <row r="2" spans="1:30" ht="15">
      <c r="B2" s="9" t="s">
        <v>19</v>
      </c>
      <c r="C2" s="1037" t="s">
        <v>20</v>
      </c>
      <c r="D2" s="1037"/>
      <c r="E2" s="9" t="s">
        <v>21</v>
      </c>
      <c r="F2" s="9" t="s">
        <v>22</v>
      </c>
    </row>
    <row r="3" spans="1:30" ht="15">
      <c r="A3" s="10" t="s">
        <v>23</v>
      </c>
      <c r="B3">
        <v>15</v>
      </c>
      <c r="C3" s="1038" t="s">
        <v>35</v>
      </c>
      <c r="D3" s="1038"/>
      <c r="E3">
        <f>VLOOKUP(C3,A11:G13,7,FALSE)</f>
        <v>95</v>
      </c>
      <c r="F3">
        <f>B3*E3</f>
        <v>1425</v>
      </c>
    </row>
    <row r="4" spans="1:30" ht="15">
      <c r="A4" s="10" t="s">
        <v>25</v>
      </c>
      <c r="B4">
        <v>5</v>
      </c>
      <c r="C4" s="1038" t="s">
        <v>26</v>
      </c>
      <c r="D4" s="1038"/>
      <c r="E4">
        <f>VLOOKUP(C4,H11:N12,7,FALSE)</f>
        <v>220</v>
      </c>
      <c r="F4">
        <f>B4*E4</f>
        <v>1100</v>
      </c>
    </row>
    <row r="5" spans="1:30" ht="15">
      <c r="A5" s="10" t="s">
        <v>27</v>
      </c>
      <c r="B5">
        <v>6</v>
      </c>
      <c r="C5" s="1038" t="s">
        <v>28</v>
      </c>
      <c r="D5" s="1038"/>
      <c r="E5">
        <f>VLOOKUP(C5,O16:U19,7,FALSE)</f>
        <v>225</v>
      </c>
      <c r="F5">
        <f>B5*E5</f>
        <v>1350</v>
      </c>
    </row>
    <row r="6" spans="1:30" ht="15">
      <c r="A6" s="10" t="s">
        <v>29</v>
      </c>
      <c r="C6" s="1038" t="s">
        <v>39</v>
      </c>
      <c r="D6" s="1038"/>
      <c r="E6">
        <f>VLOOKUP(C6,V11:AB12,7,FALSE)</f>
        <v>110</v>
      </c>
      <c r="F6">
        <f>B6*E6</f>
        <v>0</v>
      </c>
    </row>
    <row r="7" spans="1:30" ht="15">
      <c r="E7" s="11" t="s">
        <v>0</v>
      </c>
      <c r="F7" s="3">
        <f>SUM(F3:F6)</f>
        <v>3875</v>
      </c>
    </row>
    <row r="9" spans="1:30" ht="15">
      <c r="A9" s="12" t="s">
        <v>23</v>
      </c>
      <c r="B9" s="13"/>
      <c r="C9" s="13"/>
      <c r="D9" s="13"/>
      <c r="E9" s="13"/>
      <c r="F9" s="13"/>
      <c r="G9" s="14"/>
      <c r="H9" s="15" t="s">
        <v>25</v>
      </c>
      <c r="I9" s="16"/>
      <c r="J9" s="16"/>
      <c r="K9" s="16"/>
      <c r="L9" s="16"/>
      <c r="M9" s="16"/>
      <c r="N9" s="17"/>
      <c r="O9" s="18" t="s">
        <v>27</v>
      </c>
      <c r="P9" s="19"/>
      <c r="Q9" s="19"/>
      <c r="R9" s="19"/>
      <c r="S9" s="19"/>
      <c r="T9" s="19"/>
      <c r="U9" s="20"/>
      <c r="V9" s="21" t="s">
        <v>29</v>
      </c>
      <c r="W9" s="22"/>
      <c r="X9" s="22"/>
      <c r="Y9" s="22"/>
      <c r="Z9" s="22"/>
      <c r="AA9" s="22"/>
      <c r="AB9" s="23"/>
    </row>
    <row r="10" spans="1:30">
      <c r="A10" s="24" t="s">
        <v>31</v>
      </c>
      <c r="B10" s="24"/>
      <c r="C10" s="24"/>
      <c r="D10" s="25" t="s">
        <v>32</v>
      </c>
      <c r="E10" s="25" t="s">
        <v>33</v>
      </c>
      <c r="F10" s="24"/>
      <c r="G10" s="26" t="s">
        <v>34</v>
      </c>
      <c r="H10" s="27" t="s">
        <v>31</v>
      </c>
      <c r="I10" s="27"/>
      <c r="J10" s="27"/>
      <c r="K10" s="28" t="s">
        <v>32</v>
      </c>
      <c r="L10" s="28" t="s">
        <v>33</v>
      </c>
      <c r="M10" s="27"/>
      <c r="N10" s="29" t="s">
        <v>34</v>
      </c>
      <c r="O10" s="30" t="s">
        <v>31</v>
      </c>
      <c r="P10" s="31"/>
      <c r="Q10" s="31"/>
      <c r="R10" s="32" t="s">
        <v>32</v>
      </c>
      <c r="S10" s="32" t="s">
        <v>33</v>
      </c>
      <c r="T10" s="31"/>
      <c r="U10" s="33" t="s">
        <v>34</v>
      </c>
      <c r="V10" s="34" t="s">
        <v>31</v>
      </c>
      <c r="W10" s="34"/>
      <c r="X10" s="34"/>
      <c r="Y10" s="35" t="s">
        <v>32</v>
      </c>
      <c r="Z10" s="35" t="s">
        <v>33</v>
      </c>
      <c r="AA10" s="34"/>
      <c r="AB10" s="36" t="s">
        <v>34</v>
      </c>
    </row>
    <row r="11" spans="1:30" ht="15">
      <c r="A11" s="37" t="s">
        <v>35</v>
      </c>
      <c r="B11" s="38"/>
      <c r="C11" s="38"/>
      <c r="D11" s="38">
        <v>80</v>
      </c>
      <c r="E11" s="38">
        <v>110</v>
      </c>
      <c r="F11" s="39" t="s">
        <v>36</v>
      </c>
      <c r="G11" s="40">
        <f>AVERAGE(D11,E11)</f>
        <v>95</v>
      </c>
      <c r="H11" s="41" t="s">
        <v>26</v>
      </c>
      <c r="I11" s="42"/>
      <c r="J11" s="42"/>
      <c r="K11" s="42"/>
      <c r="L11" s="42">
        <v>220</v>
      </c>
      <c r="M11" s="43" t="s">
        <v>36</v>
      </c>
      <c r="N11" s="44">
        <f>AVERAGE(K11,L11)</f>
        <v>220</v>
      </c>
      <c r="O11" s="45" t="s">
        <v>37</v>
      </c>
      <c r="P11" s="46"/>
      <c r="Q11" s="46"/>
      <c r="R11" s="46">
        <v>150</v>
      </c>
      <c r="S11" s="47">
        <v>450</v>
      </c>
      <c r="T11" s="48" t="s">
        <v>36</v>
      </c>
      <c r="U11" s="49">
        <f>AVERAGE(R11,S11)</f>
        <v>300</v>
      </c>
      <c r="V11" s="50" t="s">
        <v>30</v>
      </c>
      <c r="W11" s="51"/>
      <c r="X11" s="51"/>
      <c r="Y11" s="51"/>
      <c r="Z11" s="51">
        <v>65</v>
      </c>
      <c r="AA11" s="52" t="s">
        <v>36</v>
      </c>
      <c r="AB11" s="53">
        <f>AVERAGE(Y11,Z11)</f>
        <v>65</v>
      </c>
    </row>
    <row r="12" spans="1:30" ht="15">
      <c r="A12" s="37" t="s">
        <v>24</v>
      </c>
      <c r="B12" s="38"/>
      <c r="C12" s="38"/>
      <c r="D12" s="38"/>
      <c r="E12" s="38">
        <v>150</v>
      </c>
      <c r="F12" s="39" t="s">
        <v>36</v>
      </c>
      <c r="G12" s="40">
        <f>AVERAGE(D12,E12)</f>
        <v>150</v>
      </c>
      <c r="H12" s="41" t="s">
        <v>38</v>
      </c>
      <c r="I12" s="42"/>
      <c r="J12" s="16"/>
      <c r="K12" s="16"/>
      <c r="L12" s="42">
        <v>230</v>
      </c>
      <c r="M12" s="43" t="s">
        <v>36</v>
      </c>
      <c r="N12" s="44">
        <f>AVERAGE(K12,L12)</f>
        <v>230</v>
      </c>
      <c r="O12" s="54"/>
      <c r="P12" s="19"/>
      <c r="Q12" s="19"/>
      <c r="R12" s="19"/>
      <c r="S12" s="19"/>
      <c r="T12" s="19"/>
      <c r="U12" s="20"/>
      <c r="V12" s="50" t="s">
        <v>39</v>
      </c>
      <c r="W12" s="51"/>
      <c r="X12" s="51"/>
      <c r="Y12" s="51"/>
      <c r="Z12" s="51">
        <v>110</v>
      </c>
      <c r="AA12" s="52" t="s">
        <v>36</v>
      </c>
      <c r="AB12" s="53">
        <f>AVERAGE(Y12,Z12)</f>
        <v>110</v>
      </c>
    </row>
    <row r="13" spans="1:30" ht="15">
      <c r="A13" s="37" t="s">
        <v>40</v>
      </c>
      <c r="B13" s="38"/>
      <c r="C13" s="38"/>
      <c r="D13" s="38"/>
      <c r="E13" s="38">
        <v>115</v>
      </c>
      <c r="F13" s="39" t="s">
        <v>36</v>
      </c>
      <c r="G13" s="40">
        <f t="shared" ref="G13:G22" si="0">AVERAGE(D13,E13)</f>
        <v>115</v>
      </c>
      <c r="H13" s="42"/>
      <c r="I13" s="16"/>
      <c r="J13" s="16"/>
      <c r="K13" s="16"/>
      <c r="L13" s="42"/>
      <c r="M13" s="42"/>
      <c r="N13" s="16"/>
      <c r="O13" s="54"/>
      <c r="P13" s="55"/>
      <c r="Q13" s="46"/>
      <c r="R13" s="46"/>
      <c r="S13" s="46"/>
      <c r="T13" s="46"/>
      <c r="U13" s="56"/>
      <c r="V13" s="51"/>
      <c r="W13" s="22"/>
      <c r="X13" s="22"/>
      <c r="Y13" s="22"/>
      <c r="Z13" s="22"/>
      <c r="AA13" s="22"/>
      <c r="AB13" s="23"/>
    </row>
    <row r="14" spans="1:30">
      <c r="A14" s="38"/>
      <c r="B14" s="13"/>
      <c r="C14" s="13"/>
      <c r="D14" s="13"/>
      <c r="E14" s="13"/>
      <c r="F14" s="13"/>
      <c r="G14" s="57"/>
      <c r="H14" s="42"/>
      <c r="I14" s="41"/>
      <c r="J14" s="42"/>
      <c r="K14" s="42"/>
      <c r="L14" s="42"/>
      <c r="M14" s="42"/>
      <c r="N14" s="16"/>
      <c r="O14" s="54"/>
      <c r="P14" s="55"/>
      <c r="Q14" s="46"/>
      <c r="R14" s="46"/>
      <c r="S14" s="46"/>
      <c r="T14" s="46"/>
      <c r="U14" s="56"/>
      <c r="V14" s="51"/>
      <c r="W14" s="50"/>
      <c r="X14" s="51"/>
      <c r="Y14" s="51"/>
      <c r="Z14" s="51"/>
      <c r="AA14" s="51"/>
      <c r="AB14" s="58"/>
    </row>
    <row r="15" spans="1:30">
      <c r="A15" s="24" t="s">
        <v>41</v>
      </c>
      <c r="B15" s="38"/>
      <c r="C15" s="38"/>
      <c r="D15" s="38"/>
      <c r="E15" s="38"/>
      <c r="F15" s="38"/>
      <c r="G15" s="57"/>
      <c r="H15" s="27" t="s">
        <v>41</v>
      </c>
      <c r="I15" s="42"/>
      <c r="J15" s="42"/>
      <c r="K15" s="42"/>
      <c r="L15" s="42"/>
      <c r="M15" s="42"/>
      <c r="N15" s="16"/>
      <c r="O15" s="30" t="s">
        <v>41</v>
      </c>
      <c r="P15" s="46"/>
      <c r="Q15" s="46"/>
      <c r="R15" s="46"/>
      <c r="S15" s="46"/>
      <c r="T15" s="46"/>
      <c r="U15" s="56"/>
      <c r="V15" s="34" t="s">
        <v>41</v>
      </c>
      <c r="W15" s="51"/>
      <c r="X15" s="51"/>
      <c r="Y15" s="51"/>
      <c r="Z15" s="51"/>
      <c r="AA15" s="51"/>
      <c r="AB15" s="58"/>
    </row>
    <row r="16" spans="1:30" ht="15">
      <c r="A16" s="37" t="s">
        <v>42</v>
      </c>
      <c r="B16" s="38"/>
      <c r="C16" s="38"/>
      <c r="D16" s="38"/>
      <c r="E16" s="38">
        <v>50</v>
      </c>
      <c r="F16" s="39" t="s">
        <v>36</v>
      </c>
      <c r="G16" s="57">
        <f t="shared" si="0"/>
        <v>50</v>
      </c>
      <c r="H16" s="41" t="s">
        <v>43</v>
      </c>
      <c r="I16" s="42"/>
      <c r="J16" s="42"/>
      <c r="K16" s="42">
        <v>100</v>
      </c>
      <c r="L16" s="42">
        <v>170</v>
      </c>
      <c r="M16" s="43" t="s">
        <v>36</v>
      </c>
      <c r="N16" s="59">
        <f>AVERAGE(K16,L16)</f>
        <v>135</v>
      </c>
      <c r="O16" s="45" t="s">
        <v>44</v>
      </c>
      <c r="P16" s="46"/>
      <c r="Q16" s="46"/>
      <c r="R16" s="46">
        <v>50</v>
      </c>
      <c r="S16" s="47">
        <v>100</v>
      </c>
      <c r="T16" s="48" t="s">
        <v>36</v>
      </c>
      <c r="U16" s="60">
        <f>AVERAGE(R16,S16)</f>
        <v>75</v>
      </c>
      <c r="V16" s="50" t="s">
        <v>45</v>
      </c>
      <c r="W16" s="51"/>
      <c r="X16" s="51"/>
      <c r="Y16" s="51">
        <v>50</v>
      </c>
      <c r="Z16" s="51">
        <v>70</v>
      </c>
      <c r="AA16" s="52" t="s">
        <v>36</v>
      </c>
      <c r="AB16" s="61">
        <f>AVERAGE(Y16,Z16)</f>
        <v>60</v>
      </c>
    </row>
    <row r="17" spans="1:28" ht="15">
      <c r="A17" s="37" t="s">
        <v>46</v>
      </c>
      <c r="B17" s="38"/>
      <c r="C17" s="38"/>
      <c r="D17" s="38"/>
      <c r="E17" s="38">
        <v>70</v>
      </c>
      <c r="F17" s="39" t="s">
        <v>36</v>
      </c>
      <c r="G17" s="57">
        <f t="shared" si="0"/>
        <v>70</v>
      </c>
      <c r="H17" s="41" t="s">
        <v>47</v>
      </c>
      <c r="I17" s="42"/>
      <c r="J17" s="16"/>
      <c r="K17" s="42">
        <v>170</v>
      </c>
      <c r="L17" s="42">
        <v>200</v>
      </c>
      <c r="M17" s="43" t="s">
        <v>36</v>
      </c>
      <c r="N17" s="59">
        <f>AVERAGE(K17,L17)</f>
        <v>185</v>
      </c>
      <c r="O17" s="45" t="s">
        <v>28</v>
      </c>
      <c r="P17" s="46"/>
      <c r="Q17" s="46"/>
      <c r="R17" s="46">
        <v>100</v>
      </c>
      <c r="S17" s="47">
        <v>350</v>
      </c>
      <c r="T17" s="48" t="s">
        <v>36</v>
      </c>
      <c r="U17" s="60">
        <f>AVERAGE(R17,S17)</f>
        <v>225</v>
      </c>
      <c r="V17" s="50" t="s">
        <v>48</v>
      </c>
      <c r="W17" s="51"/>
      <c r="X17" s="51"/>
      <c r="Y17" s="51">
        <v>85</v>
      </c>
      <c r="Z17" s="51">
        <v>135</v>
      </c>
      <c r="AA17" s="52" t="s">
        <v>36</v>
      </c>
      <c r="AB17" s="61">
        <f t="shared" ref="AB17:AB22" si="1">AVERAGE(Y17,Z17)</f>
        <v>110</v>
      </c>
    </row>
    <row r="18" spans="1:28" ht="15">
      <c r="A18" s="37"/>
      <c r="B18" s="38"/>
      <c r="C18" s="38"/>
      <c r="D18" s="38"/>
      <c r="E18" s="38"/>
      <c r="F18" s="39"/>
      <c r="G18" s="57"/>
      <c r="H18" s="41" t="s">
        <v>49</v>
      </c>
      <c r="I18" s="42"/>
      <c r="J18" s="16"/>
      <c r="K18" s="42">
        <v>200</v>
      </c>
      <c r="L18" s="42">
        <v>370</v>
      </c>
      <c r="M18" s="43" t="s">
        <v>36</v>
      </c>
      <c r="N18" s="59">
        <f>AVERAGE(K18,L18)</f>
        <v>285</v>
      </c>
      <c r="O18" s="45" t="s">
        <v>50</v>
      </c>
      <c r="P18" s="46"/>
      <c r="Q18" s="46"/>
      <c r="R18" s="46">
        <v>250</v>
      </c>
      <c r="S18" s="47">
        <v>400</v>
      </c>
      <c r="T18" s="48" t="s">
        <v>36</v>
      </c>
      <c r="U18" s="60">
        <f>AVERAGE(R18,S18)</f>
        <v>325</v>
      </c>
      <c r="V18" s="50" t="s">
        <v>51</v>
      </c>
      <c r="W18" s="51"/>
      <c r="X18" s="51"/>
      <c r="Y18" s="51">
        <v>85</v>
      </c>
      <c r="Z18" s="51">
        <v>135</v>
      </c>
      <c r="AA18" s="52" t="s">
        <v>36</v>
      </c>
      <c r="AB18" s="61">
        <f t="shared" si="1"/>
        <v>110</v>
      </c>
    </row>
    <row r="19" spans="1:28" ht="15">
      <c r="A19" s="37" t="s">
        <v>52</v>
      </c>
      <c r="B19" s="38"/>
      <c r="C19" s="38"/>
      <c r="D19" s="38">
        <v>85</v>
      </c>
      <c r="E19" s="38">
        <v>100</v>
      </c>
      <c r="F19" s="39" t="s">
        <v>36</v>
      </c>
      <c r="G19" s="57">
        <f t="shared" si="0"/>
        <v>92.5</v>
      </c>
      <c r="H19" s="41" t="s">
        <v>53</v>
      </c>
      <c r="I19" s="42"/>
      <c r="J19" s="16"/>
      <c r="K19" s="16"/>
      <c r="L19" s="42">
        <v>300</v>
      </c>
      <c r="M19" s="43" t="s">
        <v>36</v>
      </c>
      <c r="N19" s="59">
        <f>AVERAGE(K19,L19)</f>
        <v>300</v>
      </c>
      <c r="O19" s="45" t="s">
        <v>54</v>
      </c>
      <c r="P19" s="46"/>
      <c r="Q19" s="46"/>
      <c r="R19" s="46"/>
      <c r="S19" s="47">
        <v>200</v>
      </c>
      <c r="T19" s="48" t="s">
        <v>36</v>
      </c>
      <c r="U19" s="60">
        <f>AVERAGE(R19,S19)</f>
        <v>200</v>
      </c>
      <c r="V19" s="22"/>
      <c r="W19" s="22"/>
      <c r="X19" s="22"/>
      <c r="Y19" s="22"/>
      <c r="Z19" s="22"/>
      <c r="AA19" s="51"/>
      <c r="AB19" s="58"/>
    </row>
    <row r="20" spans="1:28">
      <c r="A20" s="37" t="s">
        <v>55</v>
      </c>
      <c r="B20" s="38"/>
      <c r="C20" s="38"/>
      <c r="D20" s="38">
        <v>100</v>
      </c>
      <c r="E20" s="38">
        <v>145</v>
      </c>
      <c r="F20" s="39" t="s">
        <v>36</v>
      </c>
      <c r="G20" s="57">
        <f t="shared" si="0"/>
        <v>122.5</v>
      </c>
      <c r="H20" s="16"/>
      <c r="I20" s="16"/>
      <c r="J20" s="16"/>
      <c r="K20" s="16"/>
      <c r="L20" s="16"/>
      <c r="M20" s="16"/>
      <c r="N20" s="16"/>
      <c r="O20" s="54"/>
      <c r="P20" s="19"/>
      <c r="Q20" s="19"/>
      <c r="R20" s="19"/>
      <c r="S20" s="19"/>
      <c r="T20" s="46"/>
      <c r="U20" s="49"/>
      <c r="V20" s="50" t="s">
        <v>56</v>
      </c>
      <c r="W20" s="51"/>
      <c r="X20" s="51"/>
      <c r="Y20" s="51"/>
      <c r="Z20" s="62">
        <v>215</v>
      </c>
      <c r="AA20" s="52" t="s">
        <v>36</v>
      </c>
      <c r="AB20" s="61">
        <f t="shared" si="1"/>
        <v>215</v>
      </c>
    </row>
    <row r="21" spans="1:28">
      <c r="A21" s="37" t="s">
        <v>57</v>
      </c>
      <c r="B21" s="38"/>
      <c r="C21" s="38"/>
      <c r="D21" s="38">
        <v>115</v>
      </c>
      <c r="E21" s="38">
        <v>130</v>
      </c>
      <c r="F21" s="39" t="s">
        <v>36</v>
      </c>
      <c r="G21" s="57">
        <f t="shared" si="0"/>
        <v>122.5</v>
      </c>
      <c r="H21" s="42"/>
      <c r="I21" s="16"/>
      <c r="J21" s="16"/>
      <c r="K21" s="16"/>
      <c r="L21" s="42"/>
      <c r="M21" s="42"/>
      <c r="N21" s="63"/>
      <c r="O21" s="54"/>
      <c r="P21" s="46"/>
      <c r="Q21" s="46"/>
      <c r="R21" s="46"/>
      <c r="S21" s="46"/>
      <c r="T21" s="46"/>
      <c r="U21" s="56"/>
      <c r="V21" s="51"/>
      <c r="W21" s="51"/>
      <c r="X21" s="51"/>
      <c r="Y21" s="51"/>
      <c r="Z21" s="51"/>
      <c r="AA21" s="22"/>
      <c r="AB21" s="23"/>
    </row>
    <row r="22" spans="1:28">
      <c r="A22" s="37" t="s">
        <v>58</v>
      </c>
      <c r="B22" s="38"/>
      <c r="C22" s="38"/>
      <c r="D22" s="38"/>
      <c r="E22" s="38">
        <v>160</v>
      </c>
      <c r="F22" s="39" t="s">
        <v>36</v>
      </c>
      <c r="G22" s="57">
        <f t="shared" si="0"/>
        <v>160</v>
      </c>
      <c r="H22" s="42"/>
      <c r="I22" s="42"/>
      <c r="J22" s="42"/>
      <c r="K22" s="42"/>
      <c r="L22" s="42"/>
      <c r="M22" s="42"/>
      <c r="N22" s="63"/>
      <c r="O22" s="54"/>
      <c r="P22" s="46"/>
      <c r="Q22" s="46"/>
      <c r="R22" s="46"/>
      <c r="S22" s="46"/>
      <c r="T22" s="46"/>
      <c r="U22" s="56"/>
      <c r="V22" s="50" t="s">
        <v>59</v>
      </c>
      <c r="W22" s="51"/>
      <c r="X22" s="51"/>
      <c r="Y22" s="51"/>
      <c r="Z22" s="62">
        <v>150</v>
      </c>
      <c r="AA22" s="52" t="s">
        <v>36</v>
      </c>
      <c r="AB22" s="61">
        <f t="shared" si="1"/>
        <v>150</v>
      </c>
    </row>
    <row r="23" spans="1:28" ht="15">
      <c r="A23" s="38"/>
      <c r="B23" s="13"/>
      <c r="C23" s="13"/>
      <c r="D23" s="13"/>
      <c r="E23" s="13"/>
      <c r="F23" s="13"/>
      <c r="G23" s="14"/>
      <c r="H23" s="42"/>
      <c r="I23" s="42"/>
      <c r="J23" s="42"/>
      <c r="K23" s="42"/>
      <c r="L23" s="42"/>
      <c r="M23" s="42"/>
      <c r="N23" s="63"/>
      <c r="O23" s="54"/>
      <c r="P23" s="19"/>
      <c r="Q23" s="64"/>
      <c r="R23" s="64"/>
      <c r="S23" s="64"/>
      <c r="T23" s="46"/>
      <c r="U23" s="56"/>
      <c r="V23" s="51"/>
      <c r="W23" s="51"/>
      <c r="X23" s="51"/>
      <c r="Y23" s="51"/>
      <c r="Z23" s="51"/>
      <c r="AA23" s="51"/>
      <c r="AB23" s="58"/>
    </row>
    <row r="24" spans="1:28" ht="15">
      <c r="A24" s="65" t="s">
        <v>60</v>
      </c>
      <c r="B24" s="12"/>
      <c r="C24" s="65"/>
      <c r="D24" s="65"/>
      <c r="E24" s="38"/>
      <c r="F24" s="38"/>
      <c r="G24" s="66"/>
      <c r="H24" s="67" t="s">
        <v>60</v>
      </c>
      <c r="I24" s="42"/>
      <c r="J24" s="42"/>
      <c r="K24" s="42"/>
      <c r="L24" s="16"/>
      <c r="M24" s="16"/>
      <c r="N24" s="63"/>
      <c r="O24" s="68" t="s">
        <v>60</v>
      </c>
      <c r="P24" s="46"/>
      <c r="Q24" s="19"/>
      <c r="R24" s="19"/>
      <c r="S24" s="19"/>
      <c r="T24" s="19"/>
      <c r="U24" s="20"/>
      <c r="V24" s="69" t="s">
        <v>60</v>
      </c>
      <c r="W24" s="51"/>
      <c r="X24" s="51"/>
      <c r="Y24" s="51"/>
      <c r="Z24" s="51"/>
      <c r="AA24" s="51"/>
      <c r="AB24" s="58"/>
    </row>
    <row r="25" spans="1:28">
      <c r="A25" s="38" t="s">
        <v>61</v>
      </c>
      <c r="B25" s="38" t="s">
        <v>62</v>
      </c>
      <c r="C25" s="38"/>
      <c r="D25" s="38"/>
      <c r="E25" s="13"/>
      <c r="F25" s="38"/>
      <c r="G25" s="66"/>
      <c r="H25" s="42" t="s">
        <v>61</v>
      </c>
      <c r="I25" s="42" t="s">
        <v>62</v>
      </c>
      <c r="J25" s="42"/>
      <c r="K25" s="42"/>
      <c r="L25" s="16"/>
      <c r="M25" s="16"/>
      <c r="N25" s="63"/>
      <c r="O25" s="54" t="s">
        <v>61</v>
      </c>
      <c r="P25" s="46" t="s">
        <v>62</v>
      </c>
      <c r="Q25" s="46"/>
      <c r="R25" s="46"/>
      <c r="S25" s="19"/>
      <c r="T25" s="19"/>
      <c r="U25" s="20"/>
      <c r="V25" s="51" t="s">
        <v>61</v>
      </c>
      <c r="W25" s="51" t="s">
        <v>62</v>
      </c>
      <c r="X25" s="51"/>
      <c r="Y25" s="51"/>
      <c r="Z25" s="51"/>
      <c r="AA25" s="51"/>
      <c r="AB25" s="58"/>
    </row>
    <row r="26" spans="1:28" ht="15">
      <c r="A26" s="70">
        <v>100</v>
      </c>
      <c r="B26" s="70">
        <v>140</v>
      </c>
      <c r="C26" s="39" t="s">
        <v>36</v>
      </c>
      <c r="D26" s="39"/>
      <c r="E26" s="13"/>
      <c r="F26" s="13"/>
      <c r="G26" s="57">
        <f>AVERAGE(A26,B26)</f>
        <v>120</v>
      </c>
      <c r="H26" s="71">
        <v>120</v>
      </c>
      <c r="I26" s="72">
        <v>250</v>
      </c>
      <c r="J26" s="43" t="s">
        <v>36</v>
      </c>
      <c r="K26" s="43"/>
      <c r="L26" s="16"/>
      <c r="M26" s="16"/>
      <c r="N26" s="59">
        <f>AVERAGE(H26,I26)</f>
        <v>185</v>
      </c>
      <c r="O26" s="73">
        <v>150</v>
      </c>
      <c r="P26" s="73">
        <v>300</v>
      </c>
      <c r="Q26" s="48" t="s">
        <v>36</v>
      </c>
      <c r="R26" s="48"/>
      <c r="S26" s="19"/>
      <c r="T26" s="19"/>
      <c r="U26" s="49">
        <f>AVERAGE(O26,P26)</f>
        <v>225</v>
      </c>
      <c r="V26" s="74">
        <v>80</v>
      </c>
      <c r="W26" s="75">
        <v>120</v>
      </c>
      <c r="X26" s="52" t="s">
        <v>36</v>
      </c>
      <c r="Y26" s="52"/>
      <c r="Z26" s="22"/>
      <c r="AA26" s="22"/>
      <c r="AB26" s="61">
        <f>AVERAGE(V26,W26)</f>
        <v>100</v>
      </c>
    </row>
    <row r="29" spans="1:28" ht="15" thickBot="1">
      <c r="A29" s="100"/>
      <c r="B29" s="100"/>
      <c r="C29" s="100"/>
    </row>
    <row r="30" spans="1:28">
      <c r="A30" s="190" t="s">
        <v>346</v>
      </c>
      <c r="B30" s="187">
        <v>0</v>
      </c>
      <c r="C30" s="100"/>
    </row>
    <row r="31" spans="1:28">
      <c r="A31" s="191" t="s">
        <v>382</v>
      </c>
      <c r="B31" s="188">
        <v>110</v>
      </c>
      <c r="C31" s="100"/>
    </row>
    <row r="32" spans="1:28">
      <c r="A32" s="191" t="s">
        <v>383</v>
      </c>
      <c r="B32" s="188">
        <v>150</v>
      </c>
      <c r="C32" s="100"/>
    </row>
    <row r="33" spans="1:3">
      <c r="A33" s="191" t="s">
        <v>347</v>
      </c>
      <c r="B33" s="188">
        <v>115</v>
      </c>
      <c r="C33" s="100"/>
    </row>
    <row r="34" spans="1:3">
      <c r="A34" s="191" t="s">
        <v>348</v>
      </c>
      <c r="B34" s="188">
        <v>80</v>
      </c>
      <c r="C34" s="100"/>
    </row>
    <row r="35" spans="1:3">
      <c r="A35" s="191" t="s">
        <v>349</v>
      </c>
      <c r="B35" s="188">
        <v>220</v>
      </c>
      <c r="C35" s="100"/>
    </row>
    <row r="36" spans="1:3">
      <c r="A36" s="191" t="s">
        <v>350</v>
      </c>
      <c r="B36" s="188">
        <v>230</v>
      </c>
      <c r="C36" s="100"/>
    </row>
    <row r="37" spans="1:3">
      <c r="A37" s="191" t="s">
        <v>351</v>
      </c>
      <c r="B37" s="189">
        <v>100</v>
      </c>
      <c r="C37" s="100"/>
    </row>
    <row r="38" spans="1:3">
      <c r="A38" s="191" t="s">
        <v>352</v>
      </c>
      <c r="B38" s="189">
        <v>350</v>
      </c>
      <c r="C38" s="100"/>
    </row>
    <row r="39" spans="1:3">
      <c r="A39" s="191" t="s">
        <v>353</v>
      </c>
      <c r="B39" s="189">
        <v>400</v>
      </c>
      <c r="C39" s="100"/>
    </row>
    <row r="40" spans="1:3">
      <c r="A40" s="191" t="s">
        <v>354</v>
      </c>
      <c r="B40" s="188">
        <v>65</v>
      </c>
      <c r="C40" s="100"/>
    </row>
    <row r="41" spans="1:3">
      <c r="A41" s="191" t="s">
        <v>355</v>
      </c>
      <c r="B41" s="188">
        <v>110</v>
      </c>
      <c r="C41" s="100"/>
    </row>
    <row r="42" spans="1:3">
      <c r="A42" s="191" t="s">
        <v>356</v>
      </c>
      <c r="B42" s="188">
        <v>40</v>
      </c>
      <c r="C42" s="100"/>
    </row>
    <row r="43" spans="1:3">
      <c r="A43" s="191" t="s">
        <v>384</v>
      </c>
      <c r="B43" s="188">
        <v>80</v>
      </c>
      <c r="C43" s="100"/>
    </row>
    <row r="44" spans="1:3">
      <c r="A44" s="191" t="s">
        <v>357</v>
      </c>
      <c r="B44" s="188">
        <v>100</v>
      </c>
      <c r="C44" s="100"/>
    </row>
    <row r="45" spans="1:3">
      <c r="A45" s="191" t="s">
        <v>80</v>
      </c>
      <c r="B45" s="189">
        <v>0</v>
      </c>
      <c r="C45" s="100"/>
    </row>
    <row r="46" spans="1:3">
      <c r="A46" s="192" t="s">
        <v>358</v>
      </c>
      <c r="B46" s="193">
        <v>0</v>
      </c>
      <c r="C46" s="100"/>
    </row>
    <row r="47" spans="1:3">
      <c r="A47" s="192" t="s">
        <v>359</v>
      </c>
      <c r="B47" s="193">
        <v>0</v>
      </c>
      <c r="C47" s="100"/>
    </row>
    <row r="48" spans="1:3">
      <c r="A48" s="192" t="s">
        <v>360</v>
      </c>
      <c r="B48" s="193">
        <v>0</v>
      </c>
    </row>
    <row r="49" spans="1:2">
      <c r="A49" s="192" t="s">
        <v>361</v>
      </c>
      <c r="B49" s="193">
        <v>0</v>
      </c>
    </row>
    <row r="50" spans="1:2" ht="15" thickBot="1">
      <c r="A50" s="194" t="s">
        <v>362</v>
      </c>
      <c r="B50" s="195">
        <v>0</v>
      </c>
    </row>
    <row r="51" spans="1:2" ht="15.6" customHeight="1">
      <c r="A51" s="1035" t="s">
        <v>721</v>
      </c>
      <c r="B51" s="1036"/>
    </row>
    <row r="52" spans="1:2">
      <c r="A52" s="623" t="s">
        <v>852</v>
      </c>
      <c r="B52" s="193">
        <v>150</v>
      </c>
    </row>
    <row r="53" spans="1:2">
      <c r="A53" s="551" t="s">
        <v>5</v>
      </c>
      <c r="B53" s="193">
        <v>200</v>
      </c>
    </row>
    <row r="54" spans="1:2">
      <c r="A54" s="551" t="s">
        <v>80</v>
      </c>
      <c r="B54" s="193">
        <v>0</v>
      </c>
    </row>
    <row r="55" spans="1:2">
      <c r="A55" s="551" t="s">
        <v>876</v>
      </c>
      <c r="B55" s="193">
        <v>0</v>
      </c>
    </row>
    <row r="56" spans="1:2">
      <c r="A56" s="551" t="s">
        <v>877</v>
      </c>
      <c r="B56" s="193">
        <v>0</v>
      </c>
    </row>
    <row r="57" spans="1:2">
      <c r="A57" s="551" t="s">
        <v>878</v>
      </c>
      <c r="B57" s="193">
        <v>0</v>
      </c>
    </row>
    <row r="58" spans="1:2">
      <c r="A58" s="551" t="s">
        <v>879</v>
      </c>
      <c r="B58" s="193">
        <v>0</v>
      </c>
    </row>
    <row r="59" spans="1:2" ht="15" thickBot="1">
      <c r="A59" s="611" t="s">
        <v>880</v>
      </c>
      <c r="B59" s="195">
        <v>0</v>
      </c>
    </row>
  </sheetData>
  <sheetProtection algorithmName="SHA-512" hashValue="USZMOqOfz66jql8mM5XbWalHoSapxwXp0qswGKl6JLJPEf0VKaAKoLzJblwMZJb+gbn1WWmZ+gf4Sx2Obsrqtw==" saltValue="MfustB80X8DaUqx88uL+xQ==" spinCount="100000" sheet="1" objects="1" scenarios="1"/>
  <mergeCells count="6">
    <mergeCell ref="A51:B51"/>
    <mergeCell ref="C2:D2"/>
    <mergeCell ref="C3:D3"/>
    <mergeCell ref="C4:D4"/>
    <mergeCell ref="C5:D5"/>
    <mergeCell ref="C6:D6"/>
  </mergeCells>
  <dataValidations count="4">
    <dataValidation type="list" allowBlank="1" showInputMessage="1" showErrorMessage="1" sqref="C6:D6" xr:uid="{00000000-0002-0000-0C00-000000000000}">
      <formula1>$V$11:$V$12</formula1>
    </dataValidation>
    <dataValidation type="list" allowBlank="1" showInputMessage="1" showErrorMessage="1" sqref="C3:D3" xr:uid="{00000000-0002-0000-0C00-000001000000}">
      <formula1>$A$11:$A$13</formula1>
    </dataValidation>
    <dataValidation type="list" allowBlank="1" showInputMessage="1" showErrorMessage="1" sqref="C4:D4" xr:uid="{00000000-0002-0000-0C00-000002000000}">
      <formula1>$H$11:$H$12</formula1>
    </dataValidation>
    <dataValidation type="list" allowBlank="1" showInputMessage="1" showErrorMessage="1" sqref="C5:D5" xr:uid="{00000000-0002-0000-0C00-000003000000}">
      <formula1>$O$16:$O$18</formula1>
    </dataValidation>
  </dataValidation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40AF9D-4788-4593-A320-07C9A52B50FD}">
  <sheetPr codeName="Sheet8"/>
  <dimension ref="A1:BD43"/>
  <sheetViews>
    <sheetView topLeftCell="I1" workbookViewId="0">
      <selection activeCell="P7" sqref="P7"/>
    </sheetView>
  </sheetViews>
  <sheetFormatPr defaultRowHeight="14.25"/>
  <cols>
    <col min="2" max="2" width="29.25" bestFit="1" customWidth="1"/>
    <col min="3" max="3" width="11" bestFit="1" customWidth="1"/>
    <col min="6" max="6" width="28.75" bestFit="1" customWidth="1"/>
    <col min="8" max="8" width="17.75" customWidth="1"/>
    <col min="10" max="10" width="16.25" customWidth="1"/>
    <col min="12" max="12" width="26" customWidth="1"/>
    <col min="14" max="14" width="32.375" bestFit="1" customWidth="1"/>
    <col min="15" max="15" width="17.25" customWidth="1"/>
    <col min="19" max="19" width="12.375" customWidth="1"/>
    <col min="20" max="21" width="26.75" bestFit="1" customWidth="1"/>
    <col min="22" max="22" width="20.875" bestFit="1" customWidth="1"/>
    <col min="23" max="23" width="20" bestFit="1" customWidth="1"/>
    <col min="24" max="24" width="15.125" customWidth="1"/>
    <col min="26" max="26" width="13.875" bestFit="1" customWidth="1"/>
    <col min="36" max="36" width="5.5" customWidth="1"/>
    <col min="37" max="37" width="20.125" bestFit="1" customWidth="1"/>
    <col min="52" max="52" width="38.625" bestFit="1" customWidth="1"/>
  </cols>
  <sheetData>
    <row r="1" spans="1:56" ht="15">
      <c r="A1" s="10" t="s">
        <v>653</v>
      </c>
    </row>
    <row r="4" spans="1:56" ht="15" thickBot="1"/>
    <row r="5" spans="1:56" ht="42.6" customHeight="1" thickBot="1">
      <c r="B5" s="10" t="s">
        <v>655</v>
      </c>
      <c r="C5" s="10" t="s">
        <v>657</v>
      </c>
      <c r="F5" s="10" t="s">
        <v>665</v>
      </c>
      <c r="G5" s="10" t="s">
        <v>669</v>
      </c>
      <c r="H5" s="417" t="s">
        <v>670</v>
      </c>
      <c r="J5" s="419" t="s">
        <v>660</v>
      </c>
      <c r="L5" s="419" t="s">
        <v>671</v>
      </c>
      <c r="O5" s="1040" t="s">
        <v>674</v>
      </c>
      <c r="P5" s="1041"/>
      <c r="R5" s="1042" t="s">
        <v>676</v>
      </c>
      <c r="S5" s="1042"/>
      <c r="U5" s="1043" t="s">
        <v>688</v>
      </c>
      <c r="V5" s="1043"/>
      <c r="W5" s="1043"/>
      <c r="X5" s="417"/>
      <c r="Y5" s="417"/>
      <c r="Z5" s="10" t="s">
        <v>698</v>
      </c>
      <c r="AA5" s="10" t="s">
        <v>700</v>
      </c>
      <c r="AD5" s="10" t="s">
        <v>645</v>
      </c>
      <c r="AG5" s="10" t="s">
        <v>710</v>
      </c>
      <c r="AK5" s="10" t="s">
        <v>748</v>
      </c>
      <c r="AL5" s="10" t="s">
        <v>172</v>
      </c>
      <c r="AN5" s="10" t="s">
        <v>813</v>
      </c>
      <c r="AT5" s="10" t="s">
        <v>882</v>
      </c>
      <c r="AZ5" s="10" t="s">
        <v>884</v>
      </c>
      <c r="BB5" s="174" t="s">
        <v>239</v>
      </c>
      <c r="BC5" s="526" t="s">
        <v>240</v>
      </c>
      <c r="BD5" s="174" t="s">
        <v>241</v>
      </c>
    </row>
    <row r="6" spans="1:56" ht="15">
      <c r="B6" t="s">
        <v>654</v>
      </c>
      <c r="C6">
        <v>17.5</v>
      </c>
      <c r="F6" t="s">
        <v>666</v>
      </c>
      <c r="G6" s="416">
        <v>0.25</v>
      </c>
      <c r="H6">
        <v>5</v>
      </c>
      <c r="J6" s="416">
        <v>0.43</v>
      </c>
      <c r="L6">
        <v>71.5</v>
      </c>
      <c r="O6" s="424" t="s">
        <v>673</v>
      </c>
      <c r="P6" s="423">
        <v>0.12111</v>
      </c>
      <c r="R6" t="s">
        <v>677</v>
      </c>
      <c r="S6">
        <v>1.9769999999999999E-2</v>
      </c>
      <c r="U6" s="10" t="s">
        <v>689</v>
      </c>
      <c r="V6" s="10" t="s">
        <v>682</v>
      </c>
      <c r="W6" s="10" t="s">
        <v>683</v>
      </c>
      <c r="X6" s="10"/>
      <c r="Y6" s="10"/>
      <c r="Z6" s="10" t="s">
        <v>714</v>
      </c>
      <c r="AA6" s="600">
        <v>0.15</v>
      </c>
      <c r="AD6" t="s">
        <v>63</v>
      </c>
      <c r="AG6" t="s">
        <v>706</v>
      </c>
      <c r="AJ6" t="s">
        <v>228</v>
      </c>
      <c r="AK6">
        <v>250</v>
      </c>
      <c r="AL6">
        <v>50</v>
      </c>
      <c r="AN6" t="s">
        <v>814</v>
      </c>
      <c r="AO6" s="550"/>
    </row>
    <row r="7" spans="1:56">
      <c r="B7" t="s">
        <v>656</v>
      </c>
      <c r="C7">
        <v>20</v>
      </c>
      <c r="F7" t="s">
        <v>667</v>
      </c>
      <c r="G7" s="416">
        <v>0.3</v>
      </c>
      <c r="H7">
        <v>6</v>
      </c>
      <c r="J7" s="416">
        <v>0</v>
      </c>
      <c r="O7" s="425" t="s">
        <v>998</v>
      </c>
      <c r="P7" s="422">
        <v>8.9969999999999994E-2</v>
      </c>
      <c r="R7" t="s">
        <v>678</v>
      </c>
      <c r="S7">
        <v>0.78391</v>
      </c>
      <c r="U7" t="s">
        <v>690</v>
      </c>
      <c r="V7">
        <v>0</v>
      </c>
      <c r="W7">
        <v>1.64</v>
      </c>
      <c r="AD7" t="s">
        <v>64</v>
      </c>
      <c r="AG7" t="s">
        <v>711</v>
      </c>
      <c r="AJ7" t="s">
        <v>229</v>
      </c>
      <c r="AK7">
        <v>500</v>
      </c>
      <c r="AL7">
        <v>100</v>
      </c>
      <c r="AN7" t="s">
        <v>677</v>
      </c>
      <c r="AT7" t="s">
        <v>649</v>
      </c>
      <c r="AU7">
        <f>'Default Values'!$C$6</f>
        <v>17.5</v>
      </c>
      <c r="BB7">
        <v>0</v>
      </c>
      <c r="BC7">
        <v>0</v>
      </c>
      <c r="BD7">
        <v>0</v>
      </c>
    </row>
    <row r="8" spans="1:56" ht="30">
      <c r="F8" t="s">
        <v>668</v>
      </c>
      <c r="G8" s="416">
        <v>0.5</v>
      </c>
      <c r="H8">
        <v>10</v>
      </c>
      <c r="O8" t="s">
        <v>999</v>
      </c>
      <c r="P8">
        <v>0.14812</v>
      </c>
      <c r="R8" t="s">
        <v>679</v>
      </c>
      <c r="S8">
        <v>3.4700000000000002E-2</v>
      </c>
      <c r="U8" t="s">
        <v>246</v>
      </c>
      <c r="V8">
        <v>0.03</v>
      </c>
      <c r="W8">
        <v>1.64</v>
      </c>
      <c r="Z8" t="s">
        <v>696</v>
      </c>
      <c r="AA8" s="453">
        <v>0.26</v>
      </c>
      <c r="AG8" t="s">
        <v>641</v>
      </c>
      <c r="AJ8" t="s">
        <v>159</v>
      </c>
      <c r="AK8">
        <v>1000</v>
      </c>
      <c r="AL8">
        <v>150</v>
      </c>
      <c r="AN8" t="s">
        <v>815</v>
      </c>
      <c r="AT8" t="s">
        <v>650</v>
      </c>
      <c r="AU8">
        <f>'Default Values'!$C$7</f>
        <v>20</v>
      </c>
      <c r="AZ8" s="415" t="s">
        <v>672</v>
      </c>
      <c r="BA8" s="3">
        <f>'Default Values'!$P$6</f>
        <v>0.12111</v>
      </c>
      <c r="BB8" s="622">
        <f>'Default Values'!$S$6</f>
        <v>1.9769999999999999E-2</v>
      </c>
      <c r="BC8" s="622">
        <f>'Default Values'!$S$7</f>
        <v>0.78391</v>
      </c>
      <c r="BD8" s="622">
        <f>'Default Values'!$S$8</f>
        <v>3.4700000000000002E-2</v>
      </c>
    </row>
    <row r="9" spans="1:56" ht="15">
      <c r="O9" s="426" t="s">
        <v>675</v>
      </c>
      <c r="P9">
        <v>0.79918999999999996</v>
      </c>
      <c r="U9" t="s">
        <v>691</v>
      </c>
      <c r="V9">
        <v>1.65</v>
      </c>
      <c r="W9">
        <v>0</v>
      </c>
      <c r="Z9" t="s">
        <v>699</v>
      </c>
      <c r="AA9" s="453">
        <v>0.12</v>
      </c>
      <c r="AJ9" t="s">
        <v>158</v>
      </c>
      <c r="AK9">
        <v>1500</v>
      </c>
      <c r="AL9">
        <v>200</v>
      </c>
      <c r="AN9" t="s">
        <v>679</v>
      </c>
      <c r="AT9" t="s">
        <v>883</v>
      </c>
      <c r="AU9" s="416">
        <f>'Default Values'!$AA$6</f>
        <v>0.15</v>
      </c>
      <c r="AZ9" s="10"/>
    </row>
    <row r="10" spans="1:56" ht="13.9" customHeight="1">
      <c r="N10" s="10"/>
      <c r="U10" t="s">
        <v>692</v>
      </c>
      <c r="V10">
        <v>1.4</v>
      </c>
      <c r="W10">
        <v>0.98</v>
      </c>
      <c r="Z10" t="s">
        <v>697</v>
      </c>
      <c r="AA10" s="453">
        <v>0.02</v>
      </c>
      <c r="AD10" s="1045" t="s">
        <v>811</v>
      </c>
      <c r="AE10" s="1045"/>
      <c r="AJ10" t="s">
        <v>11</v>
      </c>
      <c r="AK10">
        <v>2000</v>
      </c>
      <c r="AL10">
        <v>250</v>
      </c>
      <c r="AN10" t="s">
        <v>816</v>
      </c>
      <c r="AZ10" s="10"/>
      <c r="BA10" s="600"/>
    </row>
    <row r="11" spans="1:56" ht="15">
      <c r="G11" s="10" t="s">
        <v>1041</v>
      </c>
      <c r="N11" s="665"/>
      <c r="AD11" s="1045"/>
      <c r="AE11" s="1045"/>
      <c r="AJ11" t="s">
        <v>111</v>
      </c>
      <c r="AK11">
        <v>2500</v>
      </c>
      <c r="AL11">
        <v>300</v>
      </c>
    </row>
    <row r="12" spans="1:56" ht="15">
      <c r="G12" t="e">
        <f>IF(TYPOLOGY = "Bridge", _xlfn.XLOOKUP($E12, BRIDGE_STR_ELEMENT, 'MATERIAL DATA'!$R$36:$R$74,,), _xlfn.XLOOKUP($BL12, 'LIFECYCLE MATERIAL DATA'!$A$5:$A$104, 'LIFECYCLE MATERIAL DATA'!$Q$5:$Q$104,,))</f>
        <v>#N/A</v>
      </c>
      <c r="N12" s="10"/>
      <c r="O12" s="600"/>
      <c r="AJ12" t="s">
        <v>230</v>
      </c>
      <c r="AK12">
        <v>3000</v>
      </c>
      <c r="AL12">
        <v>350</v>
      </c>
    </row>
    <row r="13" spans="1:56" ht="23.45" customHeight="1" thickBot="1">
      <c r="G13" t="e">
        <f>IF(TYPOLOGY = "Bridge", _xlfn.XLOOKUP($E13, BRIDGE_STR_ELEMENT, 'MATERIAL DATA'!$R$36:$R$74,,), _xlfn.XLOOKUP($BL13, 'LIFECYCLE MATERIAL DATA'!$A$5:$A$104, 'LIFECYCLE MATERIAL DATA'!$Q$5:$Q$104,,))</f>
        <v>#N/A</v>
      </c>
      <c r="T13" s="1039" t="s">
        <v>701</v>
      </c>
      <c r="U13" s="1039"/>
      <c r="V13" s="1039"/>
      <c r="W13" s="1039"/>
      <c r="X13" s="1039"/>
      <c r="Y13" s="346"/>
      <c r="AA13" s="416">
        <f>'Default Values'!$AA$6</f>
        <v>0.15</v>
      </c>
      <c r="AD13" t="s">
        <v>63</v>
      </c>
      <c r="AJ13" t="s">
        <v>231</v>
      </c>
      <c r="AK13">
        <v>3500</v>
      </c>
      <c r="AL13">
        <v>400</v>
      </c>
    </row>
    <row r="14" spans="1:56" ht="60.75" thickBot="1">
      <c r="B14" s="10"/>
      <c r="G14" t="e">
        <f>IF(TYPOLOGY = "Bridge", _xlfn.XLOOKUP($E14, BRIDGE_STR_ELEMENT, 'MATERIAL DATA'!$R$36:$R$74,,), _xlfn.XLOOKUP($BL14, 'LIFECYCLE MATERIAL DATA'!$A$5:$A$104, 'LIFECYCLE MATERIAL DATA'!$Q$5:$Q$104,,))</f>
        <v>#N/A</v>
      </c>
      <c r="T14" s="10" t="s">
        <v>689</v>
      </c>
      <c r="U14" s="419" t="s">
        <v>702</v>
      </c>
      <c r="V14" s="417" t="s">
        <v>703</v>
      </c>
      <c r="W14" s="417" t="s">
        <v>704</v>
      </c>
      <c r="X14" s="417" t="s">
        <v>705</v>
      </c>
      <c r="AD14" t="s">
        <v>64</v>
      </c>
      <c r="AJ14" t="s">
        <v>232</v>
      </c>
      <c r="AK14" t="s">
        <v>749</v>
      </c>
      <c r="AL14" t="s">
        <v>750</v>
      </c>
      <c r="AZ14" s="10" t="s">
        <v>712</v>
      </c>
      <c r="BB14" s="174" t="s">
        <v>239</v>
      </c>
      <c r="BC14" s="526" t="s">
        <v>240</v>
      </c>
      <c r="BD14" s="174" t="s">
        <v>241</v>
      </c>
    </row>
    <row r="15" spans="1:56" ht="15">
      <c r="A15" s="10"/>
      <c r="G15" t="e">
        <f>IF(TYPOLOGY = "Bridge", _xlfn.XLOOKUP($E15, BRIDGE_STR_ELEMENT, 'MATERIAL DATA'!$R$36:$R$74,,), _xlfn.XLOOKUP($BL15, 'LIFECYCLE MATERIAL DATA'!$A$5:$A$104, 'LIFECYCLE MATERIAL DATA'!$Q$5:$Q$104,,))</f>
        <v>#N/A</v>
      </c>
      <c r="T15" t="s">
        <v>690</v>
      </c>
      <c r="U15" s="416">
        <v>0.01</v>
      </c>
      <c r="V15" s="416">
        <v>0</v>
      </c>
      <c r="W15" s="416">
        <v>0.05</v>
      </c>
      <c r="X15" s="416">
        <v>0</v>
      </c>
      <c r="BB15">
        <v>0</v>
      </c>
      <c r="BC15">
        <v>0</v>
      </c>
      <c r="BD15">
        <v>0</v>
      </c>
    </row>
    <row r="16" spans="1:56" ht="30">
      <c r="G16" t="e">
        <f>IF(TYPOLOGY = "Bridge", _xlfn.XLOOKUP($E16, BRIDGE_STR_ELEMENT, 'MATERIAL DATA'!$R$36:$R$74,,), _xlfn.XLOOKUP($BL16, 'LIFECYCLE MATERIAL DATA'!$A$5:$A$104, 'LIFECYCLE MATERIAL DATA'!$Q$5:$Q$104,,))</f>
        <v>#N/A</v>
      </c>
      <c r="T16" t="s">
        <v>246</v>
      </c>
      <c r="U16" s="416">
        <v>0.78</v>
      </c>
      <c r="V16" s="416">
        <v>0.3</v>
      </c>
      <c r="W16" s="416">
        <v>0.35</v>
      </c>
      <c r="X16" s="416">
        <v>0</v>
      </c>
      <c r="AZ16" s="415" t="s">
        <v>672</v>
      </c>
      <c r="BA16">
        <f>'Default Values'!$P$6</f>
        <v>0.12111</v>
      </c>
      <c r="BB16" s="622">
        <f>'Default Values'!$S$6</f>
        <v>1.9769999999999999E-2</v>
      </c>
      <c r="BC16" s="622">
        <f>'Default Values'!$S$7</f>
        <v>0.78391</v>
      </c>
      <c r="BD16" s="622">
        <f>'Default Values'!$S$8</f>
        <v>3.4700000000000002E-2</v>
      </c>
    </row>
    <row r="17" spans="7:53" ht="15">
      <c r="G17" t="e">
        <f>IF(TYPOLOGY = "Bridge", _xlfn.XLOOKUP($E17, BRIDGE_STR_ELEMENT, 'MATERIAL DATA'!$R$36:$R$74,,), _xlfn.XLOOKUP($BL17, 'LIFECYCLE MATERIAL DATA'!$A$5:$A$104, 'LIFECYCLE MATERIAL DATA'!$Q$5:$Q$104,,))</f>
        <v>#N/A</v>
      </c>
      <c r="T17" t="s">
        <v>691</v>
      </c>
      <c r="U17" s="416">
        <v>0.2</v>
      </c>
      <c r="V17" s="416">
        <v>0.69</v>
      </c>
      <c r="W17" s="416">
        <v>0.59</v>
      </c>
      <c r="X17" s="416">
        <v>0.99</v>
      </c>
      <c r="AA17" s="416"/>
      <c r="AI17" s="1044" t="e" vm="1">
        <v>#VALUE!</v>
      </c>
      <c r="AJ17" s="1044"/>
      <c r="AZ17" s="10"/>
    </row>
    <row r="18" spans="7:53" ht="15">
      <c r="G18" t="e">
        <f>IF(TYPOLOGY = "Bridge", _xlfn.XLOOKUP($E18, BRIDGE_STR_ELEMENT, 'MATERIAL DATA'!$R$36:$R$74,,), _xlfn.XLOOKUP($BL18, 'LIFECYCLE MATERIAL DATA'!$A$5:$A$104, 'LIFECYCLE MATERIAL DATA'!$Q$5:$Q$104,,))</f>
        <v>#N/A</v>
      </c>
      <c r="T18" t="s">
        <v>692</v>
      </c>
      <c r="U18" s="416">
        <v>0.01</v>
      </c>
      <c r="V18" s="416">
        <v>0.01</v>
      </c>
      <c r="W18" s="416">
        <v>0.01</v>
      </c>
      <c r="X18" s="416">
        <v>0.01</v>
      </c>
      <c r="AA18" s="416"/>
      <c r="AI18" s="1044"/>
      <c r="AJ18" s="1044"/>
      <c r="AZ18" s="10"/>
      <c r="BA18" s="600"/>
    </row>
    <row r="19" spans="7:53">
      <c r="G19" t="e">
        <f>IF(TYPOLOGY = "Bridge", _xlfn.XLOOKUP($E19, BRIDGE_STR_ELEMENT, 'MATERIAL DATA'!$R$36:$R$74,,), _xlfn.XLOOKUP($BL19, 'LIFECYCLE MATERIAL DATA'!$A$5:$A$104, 'LIFECYCLE MATERIAL DATA'!$Q$5:$Q$104,,))</f>
        <v>#N/A</v>
      </c>
    </row>
    <row r="20" spans="7:53">
      <c r="G20" t="e">
        <f>IF(TYPOLOGY = "Bridge", _xlfn.XLOOKUP($E20, BRIDGE_STR_ELEMENT, 'MATERIAL DATA'!$R$36:$R$74,,), _xlfn.XLOOKUP($BL20, 'LIFECYCLE MATERIAL DATA'!$A$5:$A$104, 'LIFECYCLE MATERIAL DATA'!$Q$5:$Q$104,,))</f>
        <v>#N/A</v>
      </c>
      <c r="L20" s="421"/>
    </row>
    <row r="21" spans="7:53">
      <c r="G21" t="e">
        <f>IF(TYPOLOGY = "Bridge", _xlfn.XLOOKUP($E21, BRIDGE_STR_ELEMENT, 'MATERIAL DATA'!$R$36:$R$74,,), _xlfn.XLOOKUP($BL21, 'LIFECYCLE MATERIAL DATA'!$A$5:$A$104, 'LIFECYCLE MATERIAL DATA'!$Q$5:$Q$104,,))</f>
        <v>#N/A</v>
      </c>
    </row>
    <row r="22" spans="7:53">
      <c r="G22" t="e">
        <f>IF(TYPOLOGY = "Bridge", _xlfn.XLOOKUP($E22, BRIDGE_STR_ELEMENT, 'MATERIAL DATA'!$R$36:$R$74,,), _xlfn.XLOOKUP($BL22, 'LIFECYCLE MATERIAL DATA'!$A$5:$A$104, 'LIFECYCLE MATERIAL DATA'!$Q$5:$Q$104,,))</f>
        <v>#N/A</v>
      </c>
    </row>
    <row r="23" spans="7:53">
      <c r="G23" t="e">
        <f>IF(TYPOLOGY = "Bridge", _xlfn.XLOOKUP($E23, BRIDGE_STR_ELEMENT, 'MATERIAL DATA'!$R$36:$R$74,,), _xlfn.XLOOKUP($BL23, 'LIFECYCLE MATERIAL DATA'!$A$5:$A$104, 'LIFECYCLE MATERIAL DATA'!$Q$5:$Q$104,,))</f>
        <v>#N/A</v>
      </c>
    </row>
    <row r="24" spans="7:53">
      <c r="G24" t="e">
        <f>IF(TYPOLOGY = "Bridge", _xlfn.XLOOKUP($E24, BRIDGE_STR_ELEMENT, 'MATERIAL DATA'!$R$36:$R$74,,), _xlfn.XLOOKUP($BL24, 'LIFECYCLE MATERIAL DATA'!$A$5:$A$104, 'LIFECYCLE MATERIAL DATA'!$Q$5:$Q$104,,))</f>
        <v>#N/A</v>
      </c>
    </row>
    <row r="25" spans="7:53">
      <c r="G25" t="e">
        <f>IF(TYPOLOGY = "Bridge", _xlfn.XLOOKUP($E25, BRIDGE_STR_ELEMENT, 'MATERIAL DATA'!$R$36:$R$74,,), _xlfn.XLOOKUP($BL25, 'LIFECYCLE MATERIAL DATA'!$A$5:$A$104, 'LIFECYCLE MATERIAL DATA'!$Q$5:$Q$104,,))</f>
        <v>#N/A</v>
      </c>
    </row>
    <row r="26" spans="7:53">
      <c r="G26" t="e">
        <f>IF(TYPOLOGY = "Bridge", _xlfn.XLOOKUP($E26, BRIDGE_STR_ELEMENT, 'MATERIAL DATA'!$R$36:$R$74,,), _xlfn.XLOOKUP($BL26, 'LIFECYCLE MATERIAL DATA'!$A$5:$A$104, 'LIFECYCLE MATERIAL DATA'!$Q$5:$Q$104,,))</f>
        <v>#N/A</v>
      </c>
    </row>
    <row r="27" spans="7:53">
      <c r="G27" t="e">
        <f>IF(TYPOLOGY = "Bridge", _xlfn.XLOOKUP($E27, BRIDGE_STR_ELEMENT, 'MATERIAL DATA'!$R$36:$R$74,,), _xlfn.XLOOKUP($BL27, 'LIFECYCLE MATERIAL DATA'!$A$5:$A$104, 'LIFECYCLE MATERIAL DATA'!$Q$5:$Q$104,,))</f>
        <v>#N/A</v>
      </c>
    </row>
    <row r="28" spans="7:53">
      <c r="G28" t="e">
        <f>IF(TYPOLOGY = "Bridge", _xlfn.XLOOKUP($E28, BRIDGE_STR_ELEMENT, 'MATERIAL DATA'!$R$36:$R$74,,), _xlfn.XLOOKUP($BL28, 'LIFECYCLE MATERIAL DATA'!$A$5:$A$104, 'LIFECYCLE MATERIAL DATA'!$Q$5:$Q$104,,))</f>
        <v>#N/A</v>
      </c>
    </row>
    <row r="29" spans="7:53">
      <c r="G29" t="e">
        <f>IF(TYPOLOGY = "Bridge", _xlfn.XLOOKUP($E29, BRIDGE_STR_ELEMENT, 'MATERIAL DATA'!$R$36:$R$74,,), _xlfn.XLOOKUP($BL29, 'LIFECYCLE MATERIAL DATA'!$A$5:$A$104, 'LIFECYCLE MATERIAL DATA'!$Q$5:$Q$104,,))</f>
        <v>#N/A</v>
      </c>
    </row>
    <row r="30" spans="7:53">
      <c r="G30" t="e">
        <f>IF(TYPOLOGY = "Bridge", _xlfn.XLOOKUP($E30, BRIDGE_STR_ELEMENT, 'MATERIAL DATA'!$R$36:$R$74,,), _xlfn.XLOOKUP($BL30, 'LIFECYCLE MATERIAL DATA'!$A$5:$A$104, 'LIFECYCLE MATERIAL DATA'!$Q$5:$Q$104,,))</f>
        <v>#N/A</v>
      </c>
    </row>
    <row r="31" spans="7:53">
      <c r="G31" t="e">
        <f>IF(TYPOLOGY = "Bridge", _xlfn.XLOOKUP($E31, BRIDGE_STR_ELEMENT, 'MATERIAL DATA'!$R$36:$R$74,,), _xlfn.XLOOKUP($BL31, 'LIFECYCLE MATERIAL DATA'!$A$5:$A$104, 'LIFECYCLE MATERIAL DATA'!$Q$5:$Q$104,,))</f>
        <v>#N/A</v>
      </c>
    </row>
    <row r="32" spans="7:53">
      <c r="G32" t="e">
        <f>IF(TYPOLOGY = "Bridge", _xlfn.XLOOKUP($E32, BRIDGE_STR_ELEMENT, 'MATERIAL DATA'!$R$36:$R$74,,), _xlfn.XLOOKUP($BL32, 'LIFECYCLE MATERIAL DATA'!$A$5:$A$104, 'LIFECYCLE MATERIAL DATA'!$Q$5:$Q$104,,))</f>
        <v>#N/A</v>
      </c>
    </row>
    <row r="33" spans="7:7">
      <c r="G33" t="e">
        <f>IF(TYPOLOGY = "Bridge", _xlfn.XLOOKUP($E33, BRIDGE_STR_ELEMENT, 'MATERIAL DATA'!$R$36:$R$74,,), _xlfn.XLOOKUP($BL33, 'LIFECYCLE MATERIAL DATA'!$A$5:$A$104, 'LIFECYCLE MATERIAL DATA'!$Q$5:$Q$104,,))</f>
        <v>#N/A</v>
      </c>
    </row>
    <row r="34" spans="7:7">
      <c r="G34" t="e">
        <f>IF(TYPOLOGY = "Bridge", _xlfn.XLOOKUP($E34, BRIDGE_STR_ELEMENT, 'MATERIAL DATA'!$R$36:$R$74,,), _xlfn.XLOOKUP($BL34, 'LIFECYCLE MATERIAL DATA'!$A$5:$A$104, 'LIFECYCLE MATERIAL DATA'!$Q$5:$Q$104,,))</f>
        <v>#N/A</v>
      </c>
    </row>
    <row r="35" spans="7:7">
      <c r="G35" t="e">
        <f>IF(TYPOLOGY = "Bridge", _xlfn.XLOOKUP($E35, BRIDGE_STR_ELEMENT, 'MATERIAL DATA'!$R$36:$R$74,,), _xlfn.XLOOKUP($BL35, 'LIFECYCLE MATERIAL DATA'!$A$5:$A$104, 'LIFECYCLE MATERIAL DATA'!$Q$5:$Q$104,,))</f>
        <v>#N/A</v>
      </c>
    </row>
    <row r="36" spans="7:7">
      <c r="G36" t="e">
        <f>IF(TYPOLOGY = "Bridge", _xlfn.XLOOKUP($E36, BRIDGE_STR_ELEMENT, 'MATERIAL DATA'!$R$36:$R$74,,), _xlfn.XLOOKUP($BL36, 'LIFECYCLE MATERIAL DATA'!$A$5:$A$104, 'LIFECYCLE MATERIAL DATA'!$Q$5:$Q$104,,))</f>
        <v>#N/A</v>
      </c>
    </row>
    <row r="37" spans="7:7">
      <c r="G37" t="e">
        <f>IF(TYPOLOGY = "Bridge", _xlfn.XLOOKUP($E37, BRIDGE_STR_ELEMENT, 'MATERIAL DATA'!$R$36:$R$74,,), _xlfn.XLOOKUP($BL37, 'LIFECYCLE MATERIAL DATA'!$A$5:$A$104, 'LIFECYCLE MATERIAL DATA'!$Q$5:$Q$104,,))</f>
        <v>#N/A</v>
      </c>
    </row>
    <row r="38" spans="7:7">
      <c r="G38" t="e">
        <f>IF(TYPOLOGY = "Bridge", _xlfn.XLOOKUP($E38, BRIDGE_STR_ELEMENT, 'MATERIAL DATA'!$R$36:$R$74,,), _xlfn.XLOOKUP($BL38, 'LIFECYCLE MATERIAL DATA'!$A$5:$A$104, 'LIFECYCLE MATERIAL DATA'!$Q$5:$Q$104,,))</f>
        <v>#N/A</v>
      </c>
    </row>
    <row r="39" spans="7:7">
      <c r="G39" t="e">
        <f>IF(TYPOLOGY = "Bridge", _xlfn.XLOOKUP($E39, BRIDGE_STR_ELEMENT, 'MATERIAL DATA'!$R$36:$R$74,,), _xlfn.XLOOKUP($BL39, 'LIFECYCLE MATERIAL DATA'!$A$5:$A$104, 'LIFECYCLE MATERIAL DATA'!$Q$5:$Q$104,,))</f>
        <v>#N/A</v>
      </c>
    </row>
    <row r="40" spans="7:7">
      <c r="G40" t="e">
        <f>IF(TYPOLOGY = "Bridge", _xlfn.XLOOKUP($E40, BRIDGE_STR_ELEMENT, 'MATERIAL DATA'!$R$36:$R$74,,), _xlfn.XLOOKUP($BL40, 'LIFECYCLE MATERIAL DATA'!$A$5:$A$104, 'LIFECYCLE MATERIAL DATA'!$Q$5:$Q$104,,))</f>
        <v>#N/A</v>
      </c>
    </row>
    <row r="41" spans="7:7">
      <c r="G41" t="e">
        <f>IF(TYPOLOGY = "Bridge", _xlfn.XLOOKUP($E41, BRIDGE_STR_ELEMENT, 'MATERIAL DATA'!$R$36:$R$74,,), _xlfn.XLOOKUP($BL41, 'LIFECYCLE MATERIAL DATA'!$A$5:$A$104, 'LIFECYCLE MATERIAL DATA'!$Q$5:$Q$104,,))</f>
        <v>#N/A</v>
      </c>
    </row>
    <row r="42" spans="7:7">
      <c r="G42" t="e">
        <f>IF(TYPOLOGY = "Bridge", _xlfn.XLOOKUP($E42, BRIDGE_STR_ELEMENT, 'MATERIAL DATA'!$R$36:$R$74,,), _xlfn.XLOOKUP($BL42, 'LIFECYCLE MATERIAL DATA'!$A$5:$A$104, 'LIFECYCLE MATERIAL DATA'!$Q$5:$Q$104,,))</f>
        <v>#N/A</v>
      </c>
    </row>
    <row r="43" spans="7:7">
      <c r="G43" t="e">
        <f>IF(TYPOLOGY = "Bridge", _xlfn.XLOOKUP($E43, BRIDGE_STR_ELEMENT, 'MATERIAL DATA'!$R$36:$R$74,,), _xlfn.XLOOKUP($BL43, 'LIFECYCLE MATERIAL DATA'!$A$5:$A$104, 'LIFECYCLE MATERIAL DATA'!$Q$5:$Q$104,,))</f>
        <v>#N/A</v>
      </c>
    </row>
  </sheetData>
  <sheetProtection algorithmName="SHA-512" hashValue="RIMorme1uGcA2scaBebMY6cXDntP4shfWVf9xLacVNSRs0EojX+BWoWKG+FMm3pFxSDKpVqnolgP0UlnOpHunQ==" saltValue="L6sYnUogFEiJmVY9UbQ0xA==" spinCount="100000" sheet="1" objects="1" scenarios="1"/>
  <mergeCells count="6">
    <mergeCell ref="T13:X13"/>
    <mergeCell ref="O5:P5"/>
    <mergeCell ref="R5:S5"/>
    <mergeCell ref="U5:W5"/>
    <mergeCell ref="AI17:AJ18"/>
    <mergeCell ref="AD10:AE11"/>
  </mergeCells>
  <conditionalFormatting sqref="B6:C6">
    <cfRule type="expression" dxfId="4" priority="5">
      <formula>$C$6&lt;&gt;17.5</formula>
    </cfRule>
    <cfRule type="expression" dxfId="3" priority="6">
      <formula>$C$6=17.5</formula>
    </cfRule>
  </conditionalFormatting>
  <conditionalFormatting sqref="B7:C7">
    <cfRule type="expression" dxfId="2" priority="2">
      <formula>$C$7&lt;&gt;20</formula>
    </cfRule>
    <cfRule type="expression" dxfId="1" priority="3">
      <formula>$C$7=20</formula>
    </cfRule>
  </conditionalFormatting>
  <conditionalFormatting sqref="AI17:AJ18">
    <cfRule type="expression" dxfId="0" priority="1">
      <formula>IF(TYPOLOGY = "Bridge", TRUE, FALSE)</formula>
    </cfRule>
  </conditionalFormatting>
  <dataValidations disablePrompts="1" count="3">
    <dataValidation type="decimal" operator="equal" allowBlank="1" showInputMessage="1" showErrorMessage="1" errorTitle="Value not editable." error="This is a default value and should not be changed." sqref="BB8 BB16" xr:uid="{E68F8E39-C3B6-4B42-A3AB-5EC654CBD6FB}">
      <formula1>BQ1048539</formula1>
    </dataValidation>
    <dataValidation type="decimal" operator="equal" allowBlank="1" showInputMessage="1" showErrorMessage="1" errorTitle="Value not editable." error="This is a default value and should not be changed." sqref="BC8 BC16" xr:uid="{2FFD7F23-4C86-44C8-B17C-3F0C2E7A0F01}">
      <formula1>BQ1048540</formula1>
    </dataValidation>
    <dataValidation type="decimal" operator="equal" allowBlank="1" showInputMessage="1" showErrorMessage="1" errorTitle="Value not editable." error="This is a default value and should not be changed." sqref="BD8 BD16" xr:uid="{C4E49FD2-CAE6-4F00-96EE-D998ADDEE856}">
      <formula1>BQ1048541</formula1>
    </dataValidation>
  </dataValidations>
  <pageMargins left="0.7" right="0.7" top="0.75" bottom="0.75" header="0.3" footer="0.3"/>
  <pageSetup paperSize="9" orientation="portrait" r:id="rId1"/>
  <cellWatches>
    <cellWatch r="P9"/>
  </cellWatches>
  <drawing r:id="rId2"/>
  <legacyDrawing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770D26-EE5C-4FD9-B935-128CF6ED1FF0}">
  <sheetPr codeName="Sheet17"/>
  <dimension ref="A1:J93"/>
  <sheetViews>
    <sheetView zoomScale="115" zoomScaleNormal="115" workbookViewId="0">
      <selection activeCell="G13" sqref="G13"/>
    </sheetView>
  </sheetViews>
  <sheetFormatPr defaultRowHeight="14.25"/>
  <cols>
    <col min="1" max="1" width="9" style="98"/>
    <col min="2" max="2" width="10.25" style="98" customWidth="1"/>
    <col min="3" max="3" width="9" style="98"/>
    <col min="4" max="4" width="66.25" style="98" customWidth="1"/>
    <col min="6" max="6" width="10.375" bestFit="1" customWidth="1"/>
    <col min="7" max="7" width="15.5" bestFit="1" customWidth="1"/>
    <col min="8" max="8" width="20.375" customWidth="1"/>
    <col min="9" max="9" width="31.375" customWidth="1"/>
    <col min="10" max="10" width="10.5" bestFit="1" customWidth="1"/>
  </cols>
  <sheetData>
    <row r="1" spans="1:10" ht="15">
      <c r="A1" s="346" t="s">
        <v>85</v>
      </c>
      <c r="B1" s="346" t="s">
        <v>441</v>
      </c>
      <c r="C1" s="346" t="s">
        <v>86</v>
      </c>
      <c r="D1" s="346" t="s">
        <v>138</v>
      </c>
    </row>
    <row r="2" spans="1:10">
      <c r="A2" s="347">
        <v>1</v>
      </c>
      <c r="B2" s="348">
        <v>44273</v>
      </c>
      <c r="C2" s="98" t="s">
        <v>439</v>
      </c>
      <c r="D2" s="98" t="s">
        <v>440</v>
      </c>
    </row>
    <row r="3" spans="1:10" ht="128.25">
      <c r="A3" s="347">
        <v>1.1000000000000001</v>
      </c>
      <c r="B3" s="348">
        <v>44316</v>
      </c>
      <c r="C3" s="98" t="s">
        <v>445</v>
      </c>
      <c r="D3" s="349" t="s">
        <v>448</v>
      </c>
    </row>
    <row r="4" spans="1:10" ht="57">
      <c r="A4" s="347">
        <v>1.2</v>
      </c>
      <c r="B4" s="348">
        <v>44575</v>
      </c>
      <c r="C4" s="98" t="s">
        <v>630</v>
      </c>
      <c r="D4" s="349" t="s">
        <v>631</v>
      </c>
      <c r="F4" s="10"/>
      <c r="G4" s="10"/>
      <c r="H4" s="10"/>
      <c r="I4" s="10"/>
      <c r="J4" s="10"/>
    </row>
    <row r="5" spans="1:10" ht="15">
      <c r="A5" s="347">
        <v>2</v>
      </c>
      <c r="B5" s="348">
        <v>44583</v>
      </c>
      <c r="C5" s="98" t="s">
        <v>630</v>
      </c>
      <c r="D5" s="98" t="s">
        <v>635</v>
      </c>
      <c r="F5" s="10"/>
      <c r="G5" s="10"/>
      <c r="H5" s="10"/>
      <c r="I5" s="10"/>
      <c r="J5" s="10"/>
    </row>
    <row r="6" spans="1:10">
      <c r="A6" s="347" t="s">
        <v>450</v>
      </c>
      <c r="B6" s="348">
        <v>45426</v>
      </c>
      <c r="F6" s="353"/>
      <c r="G6" s="354"/>
      <c r="H6" s="351"/>
      <c r="I6" s="352"/>
      <c r="J6" s="354"/>
    </row>
    <row r="7" spans="1:10">
      <c r="A7" s="347">
        <v>3</v>
      </c>
      <c r="B7" s="348">
        <v>45454</v>
      </c>
      <c r="F7" s="355"/>
      <c r="G7" s="352"/>
      <c r="H7" s="352"/>
      <c r="I7" s="352"/>
      <c r="J7" s="352"/>
    </row>
    <row r="8" spans="1:10">
      <c r="A8" s="687">
        <v>3</v>
      </c>
      <c r="B8" s="348">
        <v>45475</v>
      </c>
      <c r="D8" s="98" t="s">
        <v>1016</v>
      </c>
      <c r="F8" s="355"/>
      <c r="G8" s="352"/>
      <c r="H8" s="352"/>
      <c r="I8" s="352"/>
      <c r="J8" s="352"/>
    </row>
    <row r="9" spans="1:10">
      <c r="A9" s="687">
        <v>3</v>
      </c>
      <c r="B9" s="348">
        <v>45659</v>
      </c>
      <c r="D9" s="98" t="s">
        <v>1075</v>
      </c>
      <c r="F9" s="356"/>
      <c r="I9" s="352"/>
    </row>
    <row r="10" spans="1:10">
      <c r="A10" s="347">
        <v>3.1</v>
      </c>
      <c r="B10" s="348">
        <v>45757</v>
      </c>
      <c r="D10" s="98" t="s">
        <v>1084</v>
      </c>
    </row>
    <row r="11" spans="1:10">
      <c r="A11" s="347"/>
    </row>
    <row r="12" spans="1:10">
      <c r="A12" s="347"/>
    </row>
    <row r="13" spans="1:10">
      <c r="A13" s="347"/>
    </row>
    <row r="14" spans="1:10">
      <c r="A14" s="347"/>
    </row>
    <row r="15" spans="1:10">
      <c r="A15" s="347"/>
    </row>
    <row r="16" spans="1:10">
      <c r="A16" s="347"/>
    </row>
    <row r="17" spans="1:1">
      <c r="A17" s="347"/>
    </row>
    <row r="18" spans="1:1">
      <c r="A18" s="347"/>
    </row>
    <row r="19" spans="1:1">
      <c r="A19" s="347"/>
    </row>
    <row r="20" spans="1:1">
      <c r="A20" s="347"/>
    </row>
    <row r="21" spans="1:1">
      <c r="A21" s="347"/>
    </row>
    <row r="22" spans="1:1">
      <c r="A22" s="347"/>
    </row>
    <row r="23" spans="1:1">
      <c r="A23" s="347"/>
    </row>
    <row r="24" spans="1:1">
      <c r="A24" s="347"/>
    </row>
    <row r="25" spans="1:1">
      <c r="A25" s="347"/>
    </row>
    <row r="26" spans="1:1">
      <c r="A26" s="347"/>
    </row>
    <row r="27" spans="1:1">
      <c r="A27" s="347"/>
    </row>
    <row r="28" spans="1:1">
      <c r="A28" s="347"/>
    </row>
    <row r="29" spans="1:1">
      <c r="A29" s="347"/>
    </row>
    <row r="30" spans="1:1">
      <c r="A30" s="347"/>
    </row>
    <row r="31" spans="1:1">
      <c r="A31" s="347"/>
    </row>
    <row r="32" spans="1:1">
      <c r="A32" s="347"/>
    </row>
    <row r="33" spans="1:1">
      <c r="A33" s="347"/>
    </row>
    <row r="34" spans="1:1">
      <c r="A34" s="347"/>
    </row>
    <row r="35" spans="1:1">
      <c r="A35" s="347"/>
    </row>
    <row r="36" spans="1:1">
      <c r="A36" s="347"/>
    </row>
    <row r="37" spans="1:1">
      <c r="A37" s="347"/>
    </row>
    <row r="38" spans="1:1">
      <c r="A38" s="347"/>
    </row>
    <row r="39" spans="1:1">
      <c r="A39" s="347"/>
    </row>
    <row r="40" spans="1:1">
      <c r="A40" s="347"/>
    </row>
    <row r="41" spans="1:1">
      <c r="A41" s="347"/>
    </row>
    <row r="42" spans="1:1">
      <c r="A42" s="347"/>
    </row>
    <row r="43" spans="1:1">
      <c r="A43" s="347"/>
    </row>
    <row r="44" spans="1:1">
      <c r="A44" s="347"/>
    </row>
    <row r="45" spans="1:1">
      <c r="A45" s="347"/>
    </row>
    <row r="46" spans="1:1">
      <c r="A46" s="347"/>
    </row>
    <row r="47" spans="1:1">
      <c r="A47" s="347"/>
    </row>
    <row r="48" spans="1:1">
      <c r="A48" s="347"/>
    </row>
    <row r="49" spans="1:1">
      <c r="A49" s="347"/>
    </row>
    <row r="50" spans="1:1">
      <c r="A50" s="347"/>
    </row>
    <row r="51" spans="1:1">
      <c r="A51" s="347"/>
    </row>
    <row r="52" spans="1:1">
      <c r="A52" s="347"/>
    </row>
    <row r="53" spans="1:1">
      <c r="A53" s="347"/>
    </row>
    <row r="54" spans="1:1">
      <c r="A54" s="347"/>
    </row>
    <row r="55" spans="1:1">
      <c r="A55" s="347"/>
    </row>
    <row r="56" spans="1:1">
      <c r="A56" s="347"/>
    </row>
    <row r="57" spans="1:1">
      <c r="A57" s="347"/>
    </row>
    <row r="58" spans="1:1">
      <c r="A58" s="347"/>
    </row>
    <row r="59" spans="1:1">
      <c r="A59" s="347"/>
    </row>
    <row r="60" spans="1:1">
      <c r="A60" s="347"/>
    </row>
    <row r="61" spans="1:1">
      <c r="A61" s="347"/>
    </row>
    <row r="62" spans="1:1">
      <c r="A62" s="347"/>
    </row>
    <row r="63" spans="1:1">
      <c r="A63" s="347"/>
    </row>
    <row r="64" spans="1:1">
      <c r="A64" s="347"/>
    </row>
    <row r="65" spans="1:1">
      <c r="A65" s="347"/>
    </row>
    <row r="66" spans="1:1">
      <c r="A66" s="347"/>
    </row>
    <row r="67" spans="1:1">
      <c r="A67" s="347"/>
    </row>
    <row r="68" spans="1:1">
      <c r="A68" s="347"/>
    </row>
    <row r="69" spans="1:1">
      <c r="A69" s="347"/>
    </row>
    <row r="70" spans="1:1">
      <c r="A70" s="347"/>
    </row>
    <row r="71" spans="1:1">
      <c r="A71" s="347"/>
    </row>
    <row r="72" spans="1:1">
      <c r="A72" s="347"/>
    </row>
    <row r="73" spans="1:1">
      <c r="A73" s="347"/>
    </row>
    <row r="74" spans="1:1">
      <c r="A74" s="347"/>
    </row>
    <row r="75" spans="1:1">
      <c r="A75" s="347"/>
    </row>
    <row r="76" spans="1:1">
      <c r="A76" s="347"/>
    </row>
    <row r="77" spans="1:1">
      <c r="A77" s="347"/>
    </row>
    <row r="78" spans="1:1">
      <c r="A78" s="347"/>
    </row>
    <row r="79" spans="1:1">
      <c r="A79" s="347"/>
    </row>
    <row r="80" spans="1:1">
      <c r="A80" s="347"/>
    </row>
    <row r="81" spans="1:1">
      <c r="A81" s="347"/>
    </row>
    <row r="82" spans="1:1">
      <c r="A82" s="347"/>
    </row>
    <row r="83" spans="1:1">
      <c r="A83" s="347"/>
    </row>
    <row r="84" spans="1:1">
      <c r="A84" s="347"/>
    </row>
    <row r="85" spans="1:1">
      <c r="A85" s="347"/>
    </row>
    <row r="86" spans="1:1">
      <c r="A86" s="347"/>
    </row>
    <row r="87" spans="1:1">
      <c r="A87" s="347"/>
    </row>
    <row r="88" spans="1:1">
      <c r="A88" s="347"/>
    </row>
    <row r="89" spans="1:1">
      <c r="A89" s="347"/>
    </row>
    <row r="90" spans="1:1">
      <c r="A90" s="347"/>
    </row>
    <row r="91" spans="1:1">
      <c r="A91" s="347"/>
    </row>
    <row r="92" spans="1:1">
      <c r="A92" s="347"/>
    </row>
    <row r="93" spans="1:1">
      <c r="A93" s="347"/>
    </row>
  </sheetData>
  <pageMargins left="0.7" right="0.7" top="0.75" bottom="0.75"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BCA03E7404157A4C953A07ECCEF35320" ma:contentTypeVersion="5" ma:contentTypeDescription="Create a new document." ma:contentTypeScope="" ma:versionID="378edf2fb39c5ff57b9e98747a6d01a6">
  <xsd:schema xmlns:xsd="http://www.w3.org/2001/XMLSchema" xmlns:xs="http://www.w3.org/2001/XMLSchema" xmlns:p="http://schemas.microsoft.com/office/2006/metadata/properties" xmlns:ns3="b8819799-a38e-49c7-bc6a-284666f250b8" xmlns:ns4="813f744c-c4ed-496e-823f-e667f303618f" targetNamespace="http://schemas.microsoft.com/office/2006/metadata/properties" ma:root="true" ma:fieldsID="fc8c6336482d006c57ed2d2b9dbae5c2" ns3:_="" ns4:_="">
    <xsd:import namespace="b8819799-a38e-49c7-bc6a-284666f250b8"/>
    <xsd:import namespace="813f744c-c4ed-496e-823f-e667f303618f"/>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8819799-a38e-49c7-bc6a-284666f250b8"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SharingHintHash" ma:index="10" nillable="true" ma:displayName="Sharing Hint Hash"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13f744c-c4ed-496e-823f-e667f303618f"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C582DB9F-C30C-4AB6-8D25-976BDA7E25A7}">
  <ds:schemaRefs>
    <ds:schemaRef ds:uri="http://schemas.microsoft.com/sharepoint/v3/contenttype/forms"/>
  </ds:schemaRefs>
</ds:datastoreItem>
</file>

<file path=customXml/itemProps2.xml><?xml version="1.0" encoding="utf-8"?>
<ds:datastoreItem xmlns:ds="http://schemas.openxmlformats.org/officeDocument/2006/customXml" ds:itemID="{C1344FFB-7C0E-4338-B96D-24DE73FE4566}">
  <ds:schemaRefs>
    <ds:schemaRef ds:uri="http://schemas.microsoft.com/office/2006/documentManagement/types"/>
    <ds:schemaRef ds:uri="http://purl.org/dc/dcmitype/"/>
    <ds:schemaRef ds:uri="http://purl.org/dc/terms/"/>
    <ds:schemaRef ds:uri="http://schemas.microsoft.com/office/2006/metadata/properties"/>
    <ds:schemaRef ds:uri="http://schemas.microsoft.com/office/infopath/2007/PartnerControls"/>
    <ds:schemaRef ds:uri="http://schemas.openxmlformats.org/package/2006/metadata/core-properties"/>
    <ds:schemaRef ds:uri="http://purl.org/dc/elements/1.1/"/>
    <ds:schemaRef ds:uri="813f744c-c4ed-496e-823f-e667f303618f"/>
    <ds:schemaRef ds:uri="b8819799-a38e-49c7-bc6a-284666f250b8"/>
    <ds:schemaRef ds:uri="http://www.w3.org/XML/1998/namespace"/>
  </ds:schemaRefs>
</ds:datastoreItem>
</file>

<file path=customXml/itemProps3.xml><?xml version="1.0" encoding="utf-8"?>
<ds:datastoreItem xmlns:ds="http://schemas.openxmlformats.org/officeDocument/2006/customXml" ds:itemID="{612F43B3-9DD8-406C-8673-66560B3BE5F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8819799-a38e-49c7-bc6a-284666f250b8"/>
    <ds:schemaRef ds:uri="813f744c-c4ed-496e-823f-e667f303618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114</vt:i4>
      </vt:variant>
    </vt:vector>
  </HeadingPairs>
  <TitlesOfParts>
    <vt:vector size="132" baseType="lpstr">
      <vt:lpstr>Welcome</vt:lpstr>
      <vt:lpstr>User Guide</vt:lpstr>
      <vt:lpstr>Project Info</vt:lpstr>
      <vt:lpstr>Scheme 1</vt:lpstr>
      <vt:lpstr>Scheme 2</vt:lpstr>
      <vt:lpstr>Scheme 3</vt:lpstr>
      <vt:lpstr>Scheme 4</vt:lpstr>
      <vt:lpstr>Scheme 5</vt:lpstr>
      <vt:lpstr>Scheme 6</vt:lpstr>
      <vt:lpstr>Comparisons</vt:lpstr>
      <vt:lpstr>Targets</vt:lpstr>
      <vt:lpstr>Custom Data</vt:lpstr>
      <vt:lpstr>LIFECYCLE MATERIAL DATA</vt:lpstr>
      <vt:lpstr>LIFECYCLE MATERIAL DATA Master</vt:lpstr>
      <vt:lpstr>MATERIAL DATA</vt:lpstr>
      <vt:lpstr>REBAR ESTIMATES</vt:lpstr>
      <vt:lpstr>Default Values</vt:lpstr>
      <vt:lpstr>IStructE Revision tracker</vt:lpstr>
      <vt:lpstr>Aluminium</vt:lpstr>
      <vt:lpstr>Asphalt</vt:lpstr>
      <vt:lpstr>Bamboo</vt:lpstr>
      <vt:lpstr>Bitumen</vt:lpstr>
      <vt:lpstr>Blockwork</vt:lpstr>
      <vt:lpstr>Brickwork</vt:lpstr>
      <vt:lpstr>Bridge_Reinforcement</vt:lpstr>
      <vt:lpstr>BRIDGE_STR_ELEMENT</vt:lpstr>
      <vt:lpstr>'Scheme 2'!Bridge_Structural_Comparison_Chart</vt:lpstr>
      <vt:lpstr>'Scheme 3'!Bridge_Structural_Comparison_Chart</vt:lpstr>
      <vt:lpstr>'Scheme 4'!Bridge_Structural_Comparison_Chart</vt:lpstr>
      <vt:lpstr>'Scheme 5'!Bridge_Structural_Comparison_Chart</vt:lpstr>
      <vt:lpstr>'Scheme 6'!Bridge_Structural_Comparison_Chart</vt:lpstr>
      <vt:lpstr>Bridge_Structural_Comparison_Chart</vt:lpstr>
      <vt:lpstr>C_</vt:lpstr>
      <vt:lpstr>Cement_Replacement</vt:lpstr>
      <vt:lpstr>COMFLOR_100</vt:lpstr>
      <vt:lpstr>COMFLOR_210</vt:lpstr>
      <vt:lpstr>COMFLOR_225</vt:lpstr>
      <vt:lpstr>COMFLOR_46</vt:lpstr>
      <vt:lpstr>COMFLOR_51</vt:lpstr>
      <vt:lpstr>COMFLOR_60</vt:lpstr>
      <vt:lpstr>COMFLOR_80</vt:lpstr>
      <vt:lpstr>Comparison_Data</vt:lpstr>
      <vt:lpstr>Comparison_Include</vt:lpstr>
      <vt:lpstr>Compressed_stabilised_earth_block</vt:lpstr>
      <vt:lpstr>Concrete</vt:lpstr>
      <vt:lpstr>Concrete_EPD</vt:lpstr>
      <vt:lpstr>Concrete_type</vt:lpstr>
      <vt:lpstr>Custom_EPD</vt:lpstr>
      <vt:lpstr>Custom_EPD_Spec</vt:lpstr>
      <vt:lpstr>DESIGN_LIFE</vt:lpstr>
      <vt:lpstr>Fibre_coating</vt:lpstr>
      <vt:lpstr>Functional_Area</vt:lpstr>
      <vt:lpstr>Galvanised_profiled_sheet</vt:lpstr>
      <vt:lpstr>Generic</vt:lpstr>
      <vt:lpstr>'Scheme 2'!GIA_RN</vt:lpstr>
      <vt:lpstr>'Scheme 3'!GIA_RN</vt:lpstr>
      <vt:lpstr>'Scheme 4'!GIA_RN</vt:lpstr>
      <vt:lpstr>'Scheme 5'!GIA_RN</vt:lpstr>
      <vt:lpstr>'Scheme 6'!GIA_RN</vt:lpstr>
      <vt:lpstr>GIA_RN</vt:lpstr>
      <vt:lpstr>Glass</vt:lpstr>
      <vt:lpstr>Granular_Fill</vt:lpstr>
      <vt:lpstr>Hempcrete</vt:lpstr>
      <vt:lpstr>Insitu</vt:lpstr>
      <vt:lpstr>Kgspan_MD50</vt:lpstr>
      <vt:lpstr>Kgspan_MD60</vt:lpstr>
      <vt:lpstr>Kgspan_MD80</vt:lpstr>
      <vt:lpstr>Landfill_distance</vt:lpstr>
      <vt:lpstr>LST_MATQUANT</vt:lpstr>
      <vt:lpstr>LST_STR_ELEMENT</vt:lpstr>
      <vt:lpstr>Manufactured_structural_timber</vt:lpstr>
      <vt:lpstr>Material_list</vt:lpstr>
      <vt:lpstr>METAL_DECK_SLAB</vt:lpstr>
      <vt:lpstr>metre_squared</vt:lpstr>
      <vt:lpstr>Mortar_Screed</vt:lpstr>
      <vt:lpstr>NA</vt:lpstr>
      <vt:lpstr>New_Ext</vt:lpstr>
      <vt:lpstr>No_Reinforcement</vt:lpstr>
      <vt:lpstr>O_</vt:lpstr>
      <vt:lpstr>Other</vt:lpstr>
      <vt:lpstr>Other_EPD</vt:lpstr>
      <vt:lpstr>'Scheme 2'!Pie_Chart_Data</vt:lpstr>
      <vt:lpstr>'Scheme 3'!Pie_Chart_Data</vt:lpstr>
      <vt:lpstr>'Scheme 4'!Pie_Chart_Data</vt:lpstr>
      <vt:lpstr>'Scheme 5'!Pie_Chart_Data</vt:lpstr>
      <vt:lpstr>'Scheme 6'!Pie_Chart_Data</vt:lpstr>
      <vt:lpstr>Pie_Chart_Data</vt:lpstr>
      <vt:lpstr>Plasterboard</vt:lpstr>
      <vt:lpstr>Plastic</vt:lpstr>
      <vt:lpstr>Plate</vt:lpstr>
      <vt:lpstr>Precast_Concrete</vt:lpstr>
      <vt:lpstr>Comparisons!Print_Area</vt:lpstr>
      <vt:lpstr>'LIFECYCLE MATERIAL DATA'!Print_Area</vt:lpstr>
      <vt:lpstr>'LIFECYCLE MATERIAL DATA Master'!Print_Area</vt:lpstr>
      <vt:lpstr>'Scheme 1'!Print_Area</vt:lpstr>
      <vt:lpstr>'Scheme 2'!Print_Area</vt:lpstr>
      <vt:lpstr>'Scheme 3'!Print_Area</vt:lpstr>
      <vt:lpstr>'Scheme 4'!Print_Area</vt:lpstr>
      <vt:lpstr>'Scheme 5'!Print_Area</vt:lpstr>
      <vt:lpstr>'Scheme 6'!Print_Area</vt:lpstr>
      <vt:lpstr>Project_cost</vt:lpstr>
      <vt:lpstr>PT_strands</vt:lpstr>
      <vt:lpstr>Rammed_earth</vt:lpstr>
      <vt:lpstr>RATING</vt:lpstr>
      <vt:lpstr>Rebar</vt:lpstr>
      <vt:lpstr>Reinforcement</vt:lpstr>
      <vt:lpstr>Retained</vt:lpstr>
      <vt:lpstr>Reused_steel_sections</vt:lpstr>
      <vt:lpstr>S_</vt:lpstr>
      <vt:lpstr>SCORS</vt:lpstr>
      <vt:lpstr>SCORS_for_bridges</vt:lpstr>
      <vt:lpstr>SCORS_NUM</vt:lpstr>
      <vt:lpstr>Sheet_materials</vt:lpstr>
      <vt:lpstr>Stainless_Steel</vt:lpstr>
      <vt:lpstr>Steel</vt:lpstr>
      <vt:lpstr>Steel_EPD</vt:lpstr>
      <vt:lpstr>Steel_fire_protection</vt:lpstr>
      <vt:lpstr>Stone</vt:lpstr>
      <vt:lpstr>'Scheme 2'!Structural_Comparison_Chart_Data</vt:lpstr>
      <vt:lpstr>'Scheme 3'!Structural_Comparison_Chart_Data</vt:lpstr>
      <vt:lpstr>'Scheme 4'!Structural_Comparison_Chart_Data</vt:lpstr>
      <vt:lpstr>'Scheme 5'!Structural_Comparison_Chart_Data</vt:lpstr>
      <vt:lpstr>'Scheme 6'!Structural_Comparison_Chart_Data</vt:lpstr>
      <vt:lpstr>Structural_Comparison_Chart_Data</vt:lpstr>
      <vt:lpstr>Structural_Sections</vt:lpstr>
      <vt:lpstr>Studwork_framing_flooring</vt:lpstr>
      <vt:lpstr>T_</vt:lpstr>
      <vt:lpstr>Timber</vt:lpstr>
      <vt:lpstr>Timber_EPD</vt:lpstr>
      <vt:lpstr>Transport_scenario</vt:lpstr>
      <vt:lpstr>TYPOLOGY</vt:lpstr>
      <vt:lpstr>VERSION</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The Structural Carbon Tool</dc:title>
  <dc:creator>Elliott Wood;The Institution of Structural Engineers</dc:creator>
  <cp:lastModifiedBy>Will Arnold</cp:lastModifiedBy>
  <cp:lastPrinted>2024-09-25T14:42:22Z</cp:lastPrinted>
  <dcterms:created xsi:type="dcterms:W3CDTF">2016-12-12T13:30:17Z</dcterms:created>
  <dcterms:modified xsi:type="dcterms:W3CDTF">2025-04-11T11:54:20Z</dcterms:modified>
  <cp:version>2.0</cp:ver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0x010100BCA03E7404157A4C953A07ECCEF35320</vt:lpwstr>
  </property>
  <property fmtid="{D5CDD505-2E9C-101B-9397-08002B2CF9AE}" pid="3" name="AuthorIds_UIVersion_1">
    <vt:lpwstr>289</vt:lpwstr>
  </property>
  <property fmtid="{D5CDD505-2E9C-101B-9397-08002B2CF9AE}" pid="4" name="AuthorIds_UIVersion_7">
    <vt:lpwstr>289</vt:lpwstr>
  </property>
  <property fmtid="{D5CDD505-2E9C-101B-9397-08002B2CF9AE}" pid="5" name="AuthorIds_UIVersion_5">
    <vt:lpwstr>289</vt:lpwstr>
  </property>
  <property fmtid="{D5CDD505-2E9C-101B-9397-08002B2CF9AE}" pid="6" name="xd_ProgID">
    <vt:lpwstr/>
  </property>
  <property fmtid="{D5CDD505-2E9C-101B-9397-08002B2CF9AE}" pid="7" name="TemplateUrl">
    <vt:lpwstr/>
  </property>
  <property fmtid="{D5CDD505-2E9C-101B-9397-08002B2CF9AE}" pid="8" name="ComplianceAssetId">
    <vt:lpwstr/>
  </property>
  <property fmtid="{D5CDD505-2E9C-101B-9397-08002B2CF9AE}" pid="9" name="URL">
    <vt:lpwstr/>
  </property>
  <property fmtid="{D5CDD505-2E9C-101B-9397-08002B2CF9AE}" pid="10" name="xd_Signature">
    <vt:bool>false</vt:bool>
  </property>
  <property fmtid="{D5CDD505-2E9C-101B-9397-08002B2CF9AE}" pid="11" name="EWTopic">
    <vt:lpwstr>59;#Sustainability|1e2f3431-3cf6-4b7c-8af0-d96871956efa</vt:lpwstr>
  </property>
  <property fmtid="{D5CDD505-2E9C-101B-9397-08002B2CF9AE}" pid="12" name="EWElement">
    <vt:lpwstr/>
  </property>
  <property fmtid="{D5CDD505-2E9C-101B-9397-08002B2CF9AE}" pid="13" name="EWMaterial">
    <vt:lpwstr/>
  </property>
  <property fmtid="{D5CDD505-2E9C-101B-9397-08002B2CF9AE}" pid="14" name="befe5f27576c4147b616e79fc4100042">
    <vt:lpwstr/>
  </property>
  <property fmtid="{D5CDD505-2E9C-101B-9397-08002B2CF9AE}" pid="15" name="EWTask">
    <vt:lpwstr/>
  </property>
  <property fmtid="{D5CDD505-2E9C-101B-9397-08002B2CF9AE}" pid="16" name="b9b854b754d7499fb4710d11124071a6">
    <vt:lpwstr/>
  </property>
  <property fmtid="{D5CDD505-2E9C-101B-9397-08002B2CF9AE}" pid="17" name="EWFunction">
    <vt:lpwstr>40;#Service Delivery|578d4075-438f-4396-ab84-18bbd93bf26d</vt:lpwstr>
  </property>
  <property fmtid="{D5CDD505-2E9C-101B-9397-08002B2CF9AE}" pid="18" name="SharedWithUsers">
    <vt:lpwstr>315;#Thomas Hesslenberg</vt:lpwstr>
  </property>
  <property fmtid="{D5CDD505-2E9C-101B-9397-08002B2CF9AE}" pid="19" name="EWBuildingType">
    <vt:lpwstr/>
  </property>
  <property fmtid="{D5CDD505-2E9C-101B-9397-08002B2CF9AE}" pid="20" name="EWSource">
    <vt:lpwstr/>
  </property>
  <property fmtid="{D5CDD505-2E9C-101B-9397-08002B2CF9AE}" pid="21" name="EWDrawingType">
    <vt:lpwstr/>
  </property>
  <property fmtid="{D5CDD505-2E9C-101B-9397-08002B2CF9AE}" pid="22" name="l972d55d985240a1836698cf73ec26af">
    <vt:lpwstr/>
  </property>
  <property fmtid="{D5CDD505-2E9C-101B-9397-08002B2CF9AE}" pid="23" name="o84066c7e3124391b9b8deceb33a7f81">
    <vt:lpwstr/>
  </property>
  <property fmtid="{D5CDD505-2E9C-101B-9397-08002B2CF9AE}" pid="24" name="EWRegion">
    <vt:lpwstr/>
  </property>
  <property fmtid="{D5CDD505-2E9C-101B-9397-08002B2CF9AE}" pid="25" name="lda6881cba0d438082a6abbd49aab19d">
    <vt:lpwstr/>
  </property>
  <property fmtid="{D5CDD505-2E9C-101B-9397-08002B2CF9AE}" pid="26" name="EWMapType">
    <vt:lpwstr/>
  </property>
  <property fmtid="{D5CDD505-2E9C-101B-9397-08002B2CF9AE}" pid="27" name="o8ca45e0f0bf4a2ab55e662c9ad4c489">
    <vt:lpwstr/>
  </property>
  <property fmtid="{D5CDD505-2E9C-101B-9397-08002B2CF9AE}" pid="28" name="k26bf31af1db48d796978b8adfe8378d">
    <vt:lpwstr/>
  </property>
</Properties>
</file>